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4394" documentId="8_{989AFD0C-FA63-42EF-82BD-CD9A2BEB4896}" xr6:coauthVersionLast="45" xr6:coauthVersionMax="45" xr10:uidLastSave="{70D14149-9FF8-4B85-8DCA-067218307C75}"/>
  <bookViews>
    <workbookView xWindow="-108" yWindow="-108" windowWidth="23256" windowHeight="12576" firstSheet="10" activeTab="10" xr2:uid="{00000000-000D-0000-FFFF-FFFF00000000}"/>
  </bookViews>
  <sheets>
    <sheet name="Casos Acum Corr" sheetId="2" r:id="rId1"/>
    <sheet name="Casos DIA Corr" sheetId="16" r:id="rId2"/>
    <sheet name="Casos ACUM Prov" sheetId="7" r:id="rId3"/>
    <sheet name="Casos DIA Prov" sheetId="10" r:id="rId4"/>
    <sheet name="Recuperados ACUM" sheetId="9" r:id="rId5"/>
    <sheet name="Recuperados" sheetId="5" r:id="rId6"/>
    <sheet name="Recuperados DIA" sheetId="11" r:id="rId7"/>
    <sheet name="Muertes" sheetId="4" r:id="rId8"/>
    <sheet name="Muertes ACUM" sheetId="8" r:id="rId9"/>
    <sheet name="Muertes DIA" sheetId="15" r:id="rId10"/>
    <sheet name="RESUMEN CORREGIM" sheetId="14" r:id="rId11"/>
    <sheet name="RESUMEN PROVINCIA" sheetId="12" r:id="rId12"/>
    <sheet name="LOCALIZA PN" sheetId="3" r:id="rId13"/>
  </sheets>
  <definedNames>
    <definedName name="_xlnm.Database">#REF!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9" l="1"/>
  <c r="CS2" i="2"/>
  <c r="K2" i="8" l="1"/>
  <c r="L2" i="8"/>
  <c r="K2" i="9" l="1"/>
  <c r="CR2" i="2" l="1"/>
  <c r="I2" i="8" l="1"/>
  <c r="J2" i="8"/>
  <c r="I2" i="9"/>
  <c r="J2" i="9"/>
  <c r="CQ2" i="2" l="1"/>
  <c r="H2" i="8" l="1"/>
  <c r="G5" i="15" l="1"/>
  <c r="H5" i="15"/>
  <c r="I5" i="15"/>
  <c r="G6" i="15"/>
  <c r="H6" i="15"/>
  <c r="I6" i="15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G33" i="15"/>
  <c r="H33" i="15"/>
  <c r="I33" i="15"/>
  <c r="G34" i="15"/>
  <c r="H34" i="15"/>
  <c r="I34" i="15"/>
  <c r="G35" i="15"/>
  <c r="H35" i="15"/>
  <c r="I35" i="15"/>
  <c r="G36" i="15"/>
  <c r="H36" i="15"/>
  <c r="I36" i="15"/>
  <c r="G37" i="15"/>
  <c r="H37" i="15"/>
  <c r="I37" i="15"/>
  <c r="G38" i="15"/>
  <c r="H38" i="15"/>
  <c r="I38" i="15"/>
  <c r="G39" i="15"/>
  <c r="H39" i="15"/>
  <c r="I39" i="15"/>
  <c r="G40" i="15"/>
  <c r="H40" i="15"/>
  <c r="I40" i="15"/>
  <c r="G41" i="15"/>
  <c r="H41" i="15"/>
  <c r="I41" i="15"/>
  <c r="G42" i="15"/>
  <c r="H42" i="15"/>
  <c r="I42" i="15"/>
  <c r="G43" i="15"/>
  <c r="H43" i="15"/>
  <c r="I43" i="15"/>
  <c r="G44" i="15"/>
  <c r="H44" i="15"/>
  <c r="I44" i="15"/>
  <c r="G45" i="15"/>
  <c r="H45" i="15"/>
  <c r="I45" i="15"/>
  <c r="G46" i="15"/>
  <c r="H46" i="15"/>
  <c r="I46" i="15"/>
  <c r="G47" i="15"/>
  <c r="H47" i="15"/>
  <c r="I47" i="15"/>
  <c r="G48" i="15"/>
  <c r="H48" i="15"/>
  <c r="I48" i="15"/>
  <c r="G49" i="15"/>
  <c r="H49" i="15"/>
  <c r="I49" i="15"/>
  <c r="G50" i="15"/>
  <c r="H50" i="15"/>
  <c r="I50" i="15"/>
  <c r="G51" i="15"/>
  <c r="H51" i="15"/>
  <c r="I51" i="15"/>
  <c r="G52" i="15"/>
  <c r="H52" i="15"/>
  <c r="I52" i="15"/>
  <c r="G53" i="15"/>
  <c r="H53" i="15"/>
  <c r="I53" i="15"/>
  <c r="G54" i="15"/>
  <c r="H54" i="15"/>
  <c r="I54" i="15"/>
  <c r="G55" i="15"/>
  <c r="H55" i="15"/>
  <c r="I55" i="15"/>
  <c r="G56" i="15"/>
  <c r="H56" i="15"/>
  <c r="I56" i="15"/>
  <c r="G57" i="15"/>
  <c r="H57" i="15"/>
  <c r="I57" i="15"/>
  <c r="G58" i="15"/>
  <c r="H58" i="15"/>
  <c r="I58" i="15"/>
  <c r="G59" i="15"/>
  <c r="H59" i="15"/>
  <c r="I59" i="15"/>
  <c r="G60" i="15"/>
  <c r="H60" i="15"/>
  <c r="I60" i="15"/>
  <c r="G61" i="15"/>
  <c r="H61" i="15"/>
  <c r="I61" i="15"/>
  <c r="G62" i="15"/>
  <c r="H62" i="15"/>
  <c r="I62" i="15"/>
  <c r="G63" i="15"/>
  <c r="H63" i="15"/>
  <c r="I63" i="15"/>
  <c r="G64" i="15"/>
  <c r="H64" i="15"/>
  <c r="I64" i="15"/>
  <c r="G65" i="15"/>
  <c r="H65" i="15"/>
  <c r="I65" i="15"/>
  <c r="G66" i="15"/>
  <c r="H66" i="15"/>
  <c r="I66" i="15"/>
  <c r="G67" i="15"/>
  <c r="H67" i="15"/>
  <c r="I67" i="15"/>
  <c r="G68" i="15"/>
  <c r="H68" i="15"/>
  <c r="I68" i="15"/>
  <c r="G69" i="15"/>
  <c r="H69" i="15"/>
  <c r="I69" i="15"/>
  <c r="G70" i="15"/>
  <c r="H70" i="15"/>
  <c r="I70" i="15"/>
  <c r="G71" i="15"/>
  <c r="H71" i="15"/>
  <c r="I71" i="15"/>
  <c r="G72" i="15"/>
  <c r="H72" i="15"/>
  <c r="I72" i="15"/>
  <c r="G73" i="15"/>
  <c r="H73" i="15"/>
  <c r="I73" i="15"/>
  <c r="G74" i="15"/>
  <c r="H74" i="15"/>
  <c r="I74" i="15"/>
  <c r="G75" i="15"/>
  <c r="H75" i="15"/>
  <c r="I75" i="15"/>
  <c r="G76" i="15"/>
  <c r="H76" i="15"/>
  <c r="I76" i="15"/>
  <c r="G77" i="15"/>
  <c r="H77" i="15"/>
  <c r="I77" i="15"/>
  <c r="G78" i="15"/>
  <c r="H78" i="15"/>
  <c r="I78" i="15"/>
  <c r="G79" i="15"/>
  <c r="H79" i="15"/>
  <c r="I79" i="15"/>
  <c r="G80" i="15"/>
  <c r="H80" i="15"/>
  <c r="I80" i="15"/>
  <c r="G81" i="15"/>
  <c r="H81" i="15"/>
  <c r="I81" i="15"/>
  <c r="G82" i="15"/>
  <c r="H82" i="15"/>
  <c r="I82" i="15"/>
  <c r="G83" i="15"/>
  <c r="H83" i="15"/>
  <c r="I83" i="15"/>
  <c r="G84" i="15"/>
  <c r="H84" i="15"/>
  <c r="I84" i="15"/>
  <c r="G85" i="15"/>
  <c r="H85" i="15"/>
  <c r="I85" i="15"/>
  <c r="G86" i="15"/>
  <c r="H86" i="15"/>
  <c r="I86" i="15"/>
  <c r="G87" i="15"/>
  <c r="H87" i="15"/>
  <c r="I87" i="15"/>
  <c r="G88" i="15"/>
  <c r="H88" i="15"/>
  <c r="I88" i="15"/>
  <c r="G89" i="15"/>
  <c r="H89" i="15"/>
  <c r="I89" i="15"/>
  <c r="G90" i="15"/>
  <c r="H90" i="15"/>
  <c r="I90" i="15"/>
  <c r="G91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G99" i="15"/>
  <c r="H99" i="15"/>
  <c r="I99" i="15"/>
  <c r="G100" i="15"/>
  <c r="H100" i="15"/>
  <c r="I100" i="15"/>
  <c r="G101" i="15"/>
  <c r="H101" i="15"/>
  <c r="I101" i="15"/>
  <c r="G102" i="15"/>
  <c r="H102" i="15"/>
  <c r="I102" i="15"/>
  <c r="G103" i="15"/>
  <c r="H103" i="15"/>
  <c r="I103" i="15"/>
  <c r="G104" i="15"/>
  <c r="H104" i="15"/>
  <c r="I104" i="15"/>
  <c r="G105" i="15"/>
  <c r="H105" i="15"/>
  <c r="I105" i="15"/>
  <c r="G106" i="15"/>
  <c r="H106" i="15"/>
  <c r="I106" i="15"/>
  <c r="G107" i="15"/>
  <c r="H107" i="15"/>
  <c r="I107" i="15"/>
  <c r="G108" i="15"/>
  <c r="H108" i="15"/>
  <c r="I108" i="15"/>
  <c r="G109" i="15"/>
  <c r="H109" i="15"/>
  <c r="I109" i="15"/>
  <c r="G110" i="15"/>
  <c r="H110" i="15"/>
  <c r="I110" i="15"/>
  <c r="G111" i="15"/>
  <c r="H111" i="15"/>
  <c r="I111" i="15"/>
  <c r="G112" i="15"/>
  <c r="H112" i="15"/>
  <c r="I112" i="15"/>
  <c r="G113" i="15"/>
  <c r="H113" i="15"/>
  <c r="I113" i="15"/>
  <c r="G114" i="15"/>
  <c r="H114" i="15"/>
  <c r="I114" i="15"/>
  <c r="G115" i="15"/>
  <c r="H115" i="15"/>
  <c r="I115" i="15"/>
  <c r="G116" i="15"/>
  <c r="H116" i="15"/>
  <c r="I116" i="15"/>
  <c r="G117" i="15"/>
  <c r="H117" i="15"/>
  <c r="I117" i="15"/>
  <c r="G118" i="15"/>
  <c r="H118" i="15"/>
  <c r="I118" i="15"/>
  <c r="G119" i="15"/>
  <c r="H119" i="15"/>
  <c r="I119" i="15"/>
  <c r="G120" i="15"/>
  <c r="H120" i="15"/>
  <c r="I120" i="15"/>
  <c r="G121" i="15"/>
  <c r="H121" i="15"/>
  <c r="I121" i="15"/>
  <c r="G122" i="15"/>
  <c r="H122" i="15"/>
  <c r="I122" i="15"/>
  <c r="G123" i="15"/>
  <c r="H123" i="15"/>
  <c r="I123" i="15"/>
  <c r="G124" i="15"/>
  <c r="H124" i="15"/>
  <c r="I124" i="15"/>
  <c r="G125" i="15"/>
  <c r="H125" i="15"/>
  <c r="I125" i="15"/>
  <c r="G126" i="15"/>
  <c r="H126" i="15"/>
  <c r="I126" i="15"/>
  <c r="G127" i="15"/>
  <c r="H127" i="15"/>
  <c r="I127" i="15"/>
  <c r="G128" i="15"/>
  <c r="H128" i="15"/>
  <c r="I128" i="15"/>
  <c r="G129" i="15"/>
  <c r="H129" i="15"/>
  <c r="I129" i="15"/>
  <c r="G130" i="15"/>
  <c r="H130" i="15"/>
  <c r="I130" i="15"/>
  <c r="G131" i="15"/>
  <c r="H131" i="15"/>
  <c r="I131" i="15"/>
  <c r="G132" i="15"/>
  <c r="H132" i="15"/>
  <c r="I132" i="15"/>
  <c r="G133" i="15"/>
  <c r="H133" i="15"/>
  <c r="I133" i="15"/>
  <c r="G134" i="15"/>
  <c r="H134" i="15"/>
  <c r="I134" i="15"/>
  <c r="G135" i="15"/>
  <c r="H135" i="15"/>
  <c r="I135" i="15"/>
  <c r="G136" i="15"/>
  <c r="H136" i="15"/>
  <c r="I136" i="15"/>
  <c r="G137" i="15"/>
  <c r="H137" i="15"/>
  <c r="I137" i="15"/>
  <c r="G138" i="15"/>
  <c r="H138" i="15"/>
  <c r="I138" i="15"/>
  <c r="G139" i="15"/>
  <c r="H139" i="15"/>
  <c r="I139" i="15"/>
  <c r="G140" i="15"/>
  <c r="H140" i="15"/>
  <c r="I140" i="15"/>
  <c r="G141" i="15"/>
  <c r="H141" i="15"/>
  <c r="I141" i="15"/>
  <c r="G142" i="15"/>
  <c r="H142" i="15"/>
  <c r="I142" i="15"/>
  <c r="G143" i="15"/>
  <c r="H143" i="15"/>
  <c r="I143" i="15"/>
  <c r="G144" i="15"/>
  <c r="H144" i="15"/>
  <c r="I144" i="15"/>
  <c r="G145" i="15"/>
  <c r="H145" i="15"/>
  <c r="I145" i="15"/>
  <c r="G146" i="15"/>
  <c r="H146" i="15"/>
  <c r="I146" i="15"/>
  <c r="G147" i="15"/>
  <c r="H147" i="15"/>
  <c r="I147" i="15"/>
  <c r="G148" i="15"/>
  <c r="H148" i="15"/>
  <c r="I148" i="15"/>
  <c r="G149" i="15"/>
  <c r="H149" i="15"/>
  <c r="I149" i="15"/>
  <c r="G150" i="15"/>
  <c r="H150" i="15"/>
  <c r="I150" i="15"/>
  <c r="G151" i="15"/>
  <c r="H151" i="15"/>
  <c r="I151" i="15"/>
  <c r="G152" i="15"/>
  <c r="H152" i="15"/>
  <c r="I152" i="15"/>
  <c r="G153" i="15"/>
  <c r="H153" i="15"/>
  <c r="I153" i="15"/>
  <c r="G154" i="15"/>
  <c r="H154" i="15"/>
  <c r="I154" i="15"/>
  <c r="G155" i="15"/>
  <c r="H155" i="15"/>
  <c r="I155" i="15"/>
  <c r="G156" i="15"/>
  <c r="H156" i="15"/>
  <c r="I156" i="15"/>
  <c r="G157" i="15"/>
  <c r="H157" i="15"/>
  <c r="I157" i="15"/>
  <c r="G158" i="15"/>
  <c r="H158" i="15"/>
  <c r="I158" i="15"/>
  <c r="G159" i="15"/>
  <c r="H159" i="15"/>
  <c r="I159" i="15"/>
  <c r="G160" i="15"/>
  <c r="H160" i="15"/>
  <c r="I160" i="15"/>
  <c r="G161" i="15"/>
  <c r="H161" i="15"/>
  <c r="I161" i="15"/>
  <c r="G162" i="15"/>
  <c r="H162" i="15"/>
  <c r="I162" i="15"/>
  <c r="G163" i="15"/>
  <c r="H163" i="15"/>
  <c r="I163" i="15"/>
  <c r="G164" i="15"/>
  <c r="H164" i="15"/>
  <c r="I164" i="15"/>
  <c r="G165" i="15"/>
  <c r="H165" i="15"/>
  <c r="I165" i="15"/>
  <c r="G166" i="15"/>
  <c r="H166" i="15"/>
  <c r="I166" i="15"/>
  <c r="G167" i="15"/>
  <c r="H167" i="15"/>
  <c r="I167" i="15"/>
  <c r="G168" i="15"/>
  <c r="H168" i="15"/>
  <c r="I168" i="15"/>
  <c r="G169" i="15"/>
  <c r="H169" i="15"/>
  <c r="I169" i="15"/>
  <c r="G170" i="15"/>
  <c r="H170" i="15"/>
  <c r="I170" i="15"/>
  <c r="G171" i="15"/>
  <c r="H171" i="15"/>
  <c r="I171" i="15"/>
  <c r="G172" i="15"/>
  <c r="H172" i="15"/>
  <c r="I172" i="15"/>
  <c r="G173" i="15"/>
  <c r="H173" i="15"/>
  <c r="I173" i="15"/>
  <c r="G174" i="15"/>
  <c r="H174" i="15"/>
  <c r="I174" i="15"/>
  <c r="G175" i="15"/>
  <c r="H175" i="15"/>
  <c r="I175" i="15"/>
  <c r="G176" i="15"/>
  <c r="H176" i="15"/>
  <c r="I176" i="15"/>
  <c r="G177" i="15"/>
  <c r="H177" i="15"/>
  <c r="I177" i="15"/>
  <c r="G178" i="15"/>
  <c r="H178" i="15"/>
  <c r="I178" i="15"/>
  <c r="G179" i="15"/>
  <c r="H179" i="15"/>
  <c r="I179" i="15"/>
  <c r="G180" i="15"/>
  <c r="H180" i="15"/>
  <c r="I180" i="15"/>
  <c r="G181" i="15"/>
  <c r="H181" i="15"/>
  <c r="I181" i="15"/>
  <c r="G182" i="15"/>
  <c r="H182" i="15"/>
  <c r="I182" i="15"/>
  <c r="G183" i="15"/>
  <c r="H183" i="15"/>
  <c r="I183" i="15"/>
  <c r="G184" i="15"/>
  <c r="H184" i="15"/>
  <c r="I184" i="15"/>
  <c r="G185" i="15"/>
  <c r="H185" i="15"/>
  <c r="I185" i="15"/>
  <c r="G186" i="15"/>
  <c r="H186" i="15"/>
  <c r="I186" i="15"/>
  <c r="G187" i="15"/>
  <c r="H187" i="15"/>
  <c r="I187" i="15"/>
  <c r="G188" i="15"/>
  <c r="H188" i="15"/>
  <c r="I188" i="15"/>
  <c r="G189" i="15"/>
  <c r="H189" i="15"/>
  <c r="I189" i="15"/>
  <c r="G190" i="15"/>
  <c r="H190" i="15"/>
  <c r="I190" i="15"/>
  <c r="G191" i="15"/>
  <c r="H191" i="15"/>
  <c r="I191" i="15"/>
  <c r="G192" i="15"/>
  <c r="H192" i="15"/>
  <c r="I192" i="15"/>
  <c r="G193" i="15"/>
  <c r="H193" i="15"/>
  <c r="I193" i="15"/>
  <c r="G194" i="15"/>
  <c r="H194" i="15"/>
  <c r="I194" i="15"/>
  <c r="G195" i="15"/>
  <c r="H195" i="15"/>
  <c r="I195" i="15"/>
  <c r="G196" i="15"/>
  <c r="H196" i="15"/>
  <c r="I196" i="15"/>
  <c r="G197" i="15"/>
  <c r="H197" i="15"/>
  <c r="I197" i="15"/>
  <c r="G198" i="15"/>
  <c r="H198" i="15"/>
  <c r="I198" i="15"/>
  <c r="G199" i="15"/>
  <c r="H199" i="15"/>
  <c r="I199" i="15"/>
  <c r="G200" i="15"/>
  <c r="H200" i="15"/>
  <c r="I200" i="15"/>
  <c r="G201" i="15"/>
  <c r="H201" i="15"/>
  <c r="I201" i="15"/>
  <c r="G202" i="15"/>
  <c r="H202" i="15"/>
  <c r="I202" i="15"/>
  <c r="G203" i="15"/>
  <c r="H203" i="15"/>
  <c r="I203" i="15"/>
  <c r="G204" i="15"/>
  <c r="H204" i="15"/>
  <c r="I204" i="15"/>
  <c r="G205" i="15"/>
  <c r="H205" i="15"/>
  <c r="I205" i="15"/>
  <c r="G206" i="15"/>
  <c r="H206" i="15"/>
  <c r="I206" i="15"/>
  <c r="G207" i="15"/>
  <c r="H207" i="15"/>
  <c r="I207" i="15"/>
  <c r="G208" i="15"/>
  <c r="H208" i="15"/>
  <c r="I208" i="15"/>
  <c r="G209" i="15"/>
  <c r="H209" i="15"/>
  <c r="I209" i="15"/>
  <c r="G210" i="15"/>
  <c r="H210" i="15"/>
  <c r="I210" i="15"/>
  <c r="G211" i="15"/>
  <c r="H211" i="15"/>
  <c r="I211" i="15"/>
  <c r="G212" i="15"/>
  <c r="H212" i="15"/>
  <c r="I212" i="15"/>
  <c r="G213" i="15"/>
  <c r="H213" i="15"/>
  <c r="I213" i="15"/>
  <c r="G214" i="15"/>
  <c r="H214" i="15"/>
  <c r="I214" i="15"/>
  <c r="G215" i="15"/>
  <c r="H215" i="15"/>
  <c r="I215" i="15"/>
  <c r="G216" i="15"/>
  <c r="H216" i="15"/>
  <c r="I216" i="15"/>
  <c r="G217" i="15"/>
  <c r="H217" i="15"/>
  <c r="I217" i="15"/>
  <c r="G218" i="15"/>
  <c r="H218" i="15"/>
  <c r="I218" i="15"/>
  <c r="G219" i="15"/>
  <c r="H219" i="15"/>
  <c r="I219" i="15"/>
  <c r="G220" i="15"/>
  <c r="H220" i="15"/>
  <c r="I220" i="15"/>
  <c r="G221" i="15"/>
  <c r="H221" i="15"/>
  <c r="I221" i="15"/>
  <c r="G222" i="15"/>
  <c r="H222" i="15"/>
  <c r="I222" i="15"/>
  <c r="G223" i="15"/>
  <c r="H223" i="15"/>
  <c r="I223" i="15"/>
  <c r="G224" i="15"/>
  <c r="H224" i="15"/>
  <c r="I224" i="15"/>
  <c r="G225" i="15"/>
  <c r="H225" i="15"/>
  <c r="I225" i="15"/>
  <c r="G226" i="15"/>
  <c r="H226" i="15"/>
  <c r="I226" i="15"/>
  <c r="G227" i="15"/>
  <c r="H227" i="15"/>
  <c r="I227" i="15"/>
  <c r="G228" i="15"/>
  <c r="H228" i="15"/>
  <c r="I228" i="15"/>
  <c r="G229" i="15"/>
  <c r="H229" i="15"/>
  <c r="I229" i="15"/>
  <c r="G230" i="15"/>
  <c r="H230" i="15"/>
  <c r="I230" i="15"/>
  <c r="G231" i="15"/>
  <c r="H231" i="15"/>
  <c r="I231" i="15"/>
  <c r="G232" i="15"/>
  <c r="H232" i="15"/>
  <c r="I232" i="15"/>
  <c r="G233" i="15"/>
  <c r="H233" i="15"/>
  <c r="I233" i="15"/>
  <c r="G234" i="15"/>
  <c r="H234" i="15"/>
  <c r="I234" i="15"/>
  <c r="G235" i="15"/>
  <c r="H235" i="15"/>
  <c r="I235" i="15"/>
  <c r="G236" i="15"/>
  <c r="H236" i="15"/>
  <c r="I236" i="15"/>
  <c r="G237" i="15"/>
  <c r="H237" i="15"/>
  <c r="I237" i="15"/>
  <c r="G238" i="15"/>
  <c r="H238" i="15"/>
  <c r="I238" i="15"/>
  <c r="G239" i="15"/>
  <c r="H239" i="15"/>
  <c r="I239" i="15"/>
  <c r="G240" i="15"/>
  <c r="H240" i="15"/>
  <c r="I240" i="15"/>
  <c r="G241" i="15"/>
  <c r="H241" i="15"/>
  <c r="I241" i="15"/>
  <c r="G242" i="15"/>
  <c r="H242" i="15"/>
  <c r="I242" i="15"/>
  <c r="G243" i="15"/>
  <c r="H243" i="15"/>
  <c r="I243" i="15"/>
  <c r="G244" i="15"/>
  <c r="H244" i="15"/>
  <c r="I244" i="15"/>
  <c r="G245" i="15"/>
  <c r="H245" i="15"/>
  <c r="I245" i="15"/>
  <c r="G246" i="15"/>
  <c r="H246" i="15"/>
  <c r="I246" i="15"/>
  <c r="G247" i="15"/>
  <c r="H247" i="15"/>
  <c r="I247" i="15"/>
  <c r="G248" i="15"/>
  <c r="H248" i="15"/>
  <c r="I248" i="15"/>
  <c r="G249" i="15"/>
  <c r="H249" i="15"/>
  <c r="I249" i="15"/>
  <c r="G250" i="15"/>
  <c r="H250" i="15"/>
  <c r="I250" i="15"/>
  <c r="G251" i="15"/>
  <c r="H251" i="15"/>
  <c r="I251" i="15"/>
  <c r="G252" i="15"/>
  <c r="H252" i="15"/>
  <c r="I252" i="15"/>
  <c r="G253" i="15"/>
  <c r="H253" i="15"/>
  <c r="I253" i="15"/>
  <c r="G254" i="15"/>
  <c r="H254" i="15"/>
  <c r="I254" i="15"/>
  <c r="G255" i="15"/>
  <c r="H255" i="15"/>
  <c r="I255" i="15"/>
  <c r="G256" i="15"/>
  <c r="H256" i="15"/>
  <c r="I256" i="15"/>
  <c r="G257" i="15"/>
  <c r="H257" i="15"/>
  <c r="I257" i="15"/>
  <c r="G258" i="15"/>
  <c r="H258" i="15"/>
  <c r="I258" i="15"/>
  <c r="G259" i="15"/>
  <c r="H259" i="15"/>
  <c r="I259" i="15"/>
  <c r="G260" i="15"/>
  <c r="H260" i="15"/>
  <c r="I260" i="15"/>
  <c r="G261" i="15"/>
  <c r="H261" i="15"/>
  <c r="I261" i="15"/>
  <c r="G262" i="15"/>
  <c r="H262" i="15"/>
  <c r="I262" i="15"/>
  <c r="G263" i="15"/>
  <c r="H263" i="15"/>
  <c r="I263" i="15"/>
  <c r="G264" i="15"/>
  <c r="H264" i="15"/>
  <c r="I264" i="15"/>
  <c r="G265" i="15"/>
  <c r="H265" i="15"/>
  <c r="I265" i="15"/>
  <c r="G266" i="15"/>
  <c r="H266" i="15"/>
  <c r="I266" i="15"/>
  <c r="G267" i="15"/>
  <c r="H267" i="15"/>
  <c r="I267" i="15"/>
  <c r="G268" i="15"/>
  <c r="H268" i="15"/>
  <c r="I268" i="15"/>
  <c r="G269" i="15"/>
  <c r="H269" i="15"/>
  <c r="I269" i="15"/>
  <c r="G270" i="15"/>
  <c r="H270" i="15"/>
  <c r="I270" i="15"/>
  <c r="G271" i="15"/>
  <c r="H271" i="15"/>
  <c r="I271" i="15"/>
  <c r="G272" i="15"/>
  <c r="H272" i="15"/>
  <c r="I272" i="15"/>
  <c r="G273" i="15"/>
  <c r="H273" i="15"/>
  <c r="I273" i="15"/>
  <c r="G274" i="15"/>
  <c r="H274" i="15"/>
  <c r="I274" i="15"/>
  <c r="G275" i="15"/>
  <c r="H275" i="15"/>
  <c r="I275" i="15"/>
  <c r="G276" i="15"/>
  <c r="H276" i="15"/>
  <c r="I276" i="15"/>
  <c r="G277" i="15"/>
  <c r="H277" i="15"/>
  <c r="I277" i="15"/>
  <c r="G278" i="15"/>
  <c r="H278" i="15"/>
  <c r="I278" i="15"/>
  <c r="G279" i="15"/>
  <c r="H279" i="15"/>
  <c r="I279" i="15"/>
  <c r="G280" i="15"/>
  <c r="H280" i="15"/>
  <c r="I280" i="15"/>
  <c r="G281" i="15"/>
  <c r="H281" i="15"/>
  <c r="I281" i="15"/>
  <c r="G282" i="15"/>
  <c r="H282" i="15"/>
  <c r="I282" i="15"/>
  <c r="G283" i="15"/>
  <c r="H283" i="15"/>
  <c r="I283" i="15"/>
  <c r="G284" i="15"/>
  <c r="H284" i="15"/>
  <c r="I284" i="15"/>
  <c r="G285" i="15"/>
  <c r="H285" i="15"/>
  <c r="I285" i="15"/>
  <c r="G286" i="15"/>
  <c r="H286" i="15"/>
  <c r="I286" i="15"/>
  <c r="G287" i="15"/>
  <c r="H287" i="15"/>
  <c r="I287" i="15"/>
  <c r="G288" i="15"/>
  <c r="H288" i="15"/>
  <c r="I288" i="15"/>
  <c r="G289" i="15"/>
  <c r="H289" i="15"/>
  <c r="I289" i="15"/>
  <c r="G290" i="15"/>
  <c r="H290" i="15"/>
  <c r="I290" i="15"/>
  <c r="G291" i="15"/>
  <c r="H291" i="15"/>
  <c r="I291" i="15"/>
  <c r="G292" i="15"/>
  <c r="H292" i="15"/>
  <c r="I292" i="15"/>
  <c r="G293" i="15"/>
  <c r="H293" i="15"/>
  <c r="I293" i="15"/>
  <c r="G294" i="15"/>
  <c r="H294" i="15"/>
  <c r="I294" i="15"/>
  <c r="G295" i="15"/>
  <c r="H295" i="15"/>
  <c r="I295" i="15"/>
  <c r="G296" i="15"/>
  <c r="H296" i="15"/>
  <c r="I296" i="15"/>
  <c r="G297" i="15"/>
  <c r="H297" i="15"/>
  <c r="I297" i="15"/>
  <c r="G298" i="15"/>
  <c r="H298" i="15"/>
  <c r="I298" i="15"/>
  <c r="G299" i="15"/>
  <c r="H299" i="15"/>
  <c r="I299" i="15"/>
  <c r="G300" i="15"/>
  <c r="H300" i="15"/>
  <c r="I300" i="15"/>
  <c r="G301" i="15"/>
  <c r="H301" i="15"/>
  <c r="I301" i="15"/>
  <c r="G302" i="15"/>
  <c r="H302" i="15"/>
  <c r="I302" i="15"/>
  <c r="G303" i="15"/>
  <c r="H303" i="15"/>
  <c r="I303" i="15"/>
  <c r="G304" i="15"/>
  <c r="H304" i="15"/>
  <c r="I304" i="15"/>
  <c r="G305" i="15"/>
  <c r="H305" i="15"/>
  <c r="I305" i="15"/>
  <c r="G306" i="15"/>
  <c r="H306" i="15"/>
  <c r="I306" i="15"/>
  <c r="G307" i="15"/>
  <c r="H307" i="15"/>
  <c r="I307" i="15"/>
  <c r="G308" i="15"/>
  <c r="H308" i="15"/>
  <c r="I308" i="15"/>
  <c r="G309" i="15"/>
  <c r="H309" i="15"/>
  <c r="I309" i="15"/>
  <c r="G310" i="15"/>
  <c r="H310" i="15"/>
  <c r="I310" i="15"/>
  <c r="G311" i="15"/>
  <c r="H311" i="15"/>
  <c r="I311" i="15"/>
  <c r="G312" i="15"/>
  <c r="H312" i="15"/>
  <c r="I312" i="15"/>
  <c r="G313" i="15"/>
  <c r="H313" i="15"/>
  <c r="I313" i="15"/>
  <c r="G314" i="15"/>
  <c r="H314" i="15"/>
  <c r="I314" i="15"/>
  <c r="G315" i="15"/>
  <c r="H315" i="15"/>
  <c r="I315" i="15"/>
  <c r="G316" i="15"/>
  <c r="H316" i="15"/>
  <c r="I316" i="15"/>
  <c r="G317" i="15"/>
  <c r="H317" i="15"/>
  <c r="I317" i="15"/>
  <c r="G318" i="15"/>
  <c r="H318" i="15"/>
  <c r="I318" i="15"/>
  <c r="G319" i="15"/>
  <c r="H319" i="15"/>
  <c r="I319" i="15"/>
  <c r="G320" i="15"/>
  <c r="H320" i="15"/>
  <c r="I320" i="15"/>
  <c r="G321" i="15"/>
  <c r="H321" i="15"/>
  <c r="I321" i="15"/>
  <c r="G322" i="15"/>
  <c r="H322" i="15"/>
  <c r="I322" i="15"/>
  <c r="G323" i="15"/>
  <c r="H323" i="15"/>
  <c r="I323" i="15"/>
  <c r="G324" i="15"/>
  <c r="H324" i="15"/>
  <c r="I324" i="15"/>
  <c r="G325" i="15"/>
  <c r="H325" i="15"/>
  <c r="I325" i="15"/>
  <c r="G326" i="15"/>
  <c r="H326" i="15"/>
  <c r="I326" i="15"/>
  <c r="G327" i="15"/>
  <c r="H327" i="15"/>
  <c r="I327" i="15"/>
  <c r="G328" i="15"/>
  <c r="H328" i="15"/>
  <c r="I328" i="15"/>
  <c r="G329" i="15"/>
  <c r="H329" i="15"/>
  <c r="I329" i="15"/>
  <c r="G330" i="15"/>
  <c r="H330" i="15"/>
  <c r="I330" i="15"/>
  <c r="G331" i="15"/>
  <c r="H331" i="15"/>
  <c r="I331" i="15"/>
  <c r="G332" i="15"/>
  <c r="H332" i="15"/>
  <c r="I332" i="15"/>
  <c r="G333" i="15"/>
  <c r="H333" i="15"/>
  <c r="I333" i="15"/>
  <c r="G334" i="15"/>
  <c r="H334" i="15"/>
  <c r="I334" i="15"/>
  <c r="G335" i="15"/>
  <c r="H335" i="15"/>
  <c r="I335" i="15"/>
  <c r="G336" i="15"/>
  <c r="H336" i="15"/>
  <c r="I336" i="15"/>
  <c r="G337" i="15"/>
  <c r="H337" i="15"/>
  <c r="I337" i="15"/>
  <c r="G338" i="15"/>
  <c r="H338" i="15"/>
  <c r="I338" i="15"/>
  <c r="G339" i="15"/>
  <c r="H339" i="15"/>
  <c r="I339" i="15"/>
  <c r="G340" i="15"/>
  <c r="H340" i="15"/>
  <c r="I340" i="15"/>
  <c r="G341" i="15"/>
  <c r="H341" i="15"/>
  <c r="I341" i="15"/>
  <c r="G342" i="15"/>
  <c r="H342" i="15"/>
  <c r="I342" i="15"/>
  <c r="G343" i="15"/>
  <c r="H343" i="15"/>
  <c r="I343" i="15"/>
  <c r="G344" i="15"/>
  <c r="H344" i="15"/>
  <c r="I344" i="15"/>
  <c r="G345" i="15"/>
  <c r="H345" i="15"/>
  <c r="I345" i="15"/>
  <c r="G346" i="15"/>
  <c r="H346" i="15"/>
  <c r="I346" i="15"/>
  <c r="G347" i="15"/>
  <c r="H347" i="15"/>
  <c r="I347" i="15"/>
  <c r="G348" i="15"/>
  <c r="H348" i="15"/>
  <c r="I348" i="15"/>
  <c r="G349" i="15"/>
  <c r="H349" i="15"/>
  <c r="I349" i="15"/>
  <c r="G350" i="15"/>
  <c r="H350" i="15"/>
  <c r="I350" i="15"/>
  <c r="G351" i="15"/>
  <c r="H351" i="15"/>
  <c r="I351" i="15"/>
  <c r="G352" i="15"/>
  <c r="H352" i="15"/>
  <c r="I352" i="15"/>
  <c r="G353" i="15"/>
  <c r="H353" i="15"/>
  <c r="I353" i="15"/>
  <c r="G354" i="15"/>
  <c r="H354" i="15"/>
  <c r="I354" i="15"/>
  <c r="G355" i="15"/>
  <c r="H355" i="15"/>
  <c r="I355" i="15"/>
  <c r="G356" i="15"/>
  <c r="H356" i="15"/>
  <c r="I356" i="15"/>
  <c r="G357" i="15"/>
  <c r="H357" i="15"/>
  <c r="I357" i="15"/>
  <c r="G358" i="15"/>
  <c r="H358" i="15"/>
  <c r="I358" i="15"/>
  <c r="G359" i="15"/>
  <c r="H359" i="15"/>
  <c r="I359" i="15"/>
  <c r="G360" i="15"/>
  <c r="H360" i="15"/>
  <c r="I360" i="15"/>
  <c r="G361" i="15"/>
  <c r="H361" i="15"/>
  <c r="I361" i="15"/>
  <c r="G362" i="15"/>
  <c r="H362" i="15"/>
  <c r="I362" i="15"/>
  <c r="G363" i="15"/>
  <c r="H363" i="15"/>
  <c r="I363" i="15"/>
  <c r="G364" i="15"/>
  <c r="H364" i="15"/>
  <c r="I364" i="15"/>
  <c r="G365" i="15"/>
  <c r="H365" i="15"/>
  <c r="I365" i="15"/>
  <c r="G366" i="15"/>
  <c r="H366" i="15"/>
  <c r="I366" i="15"/>
  <c r="G367" i="15"/>
  <c r="H367" i="15"/>
  <c r="I367" i="15"/>
  <c r="G368" i="15"/>
  <c r="H368" i="15"/>
  <c r="I368" i="15"/>
  <c r="G369" i="15"/>
  <c r="H369" i="15"/>
  <c r="I369" i="15"/>
  <c r="G370" i="15"/>
  <c r="H370" i="15"/>
  <c r="I370" i="15"/>
  <c r="G371" i="15"/>
  <c r="H371" i="15"/>
  <c r="I371" i="15"/>
  <c r="G372" i="15"/>
  <c r="H372" i="15"/>
  <c r="I372" i="15"/>
  <c r="G373" i="15"/>
  <c r="H373" i="15"/>
  <c r="I373" i="15"/>
  <c r="G374" i="15"/>
  <c r="H374" i="15"/>
  <c r="I374" i="15"/>
  <c r="G375" i="15"/>
  <c r="H375" i="15"/>
  <c r="I375" i="15"/>
  <c r="G376" i="15"/>
  <c r="H376" i="15"/>
  <c r="I376" i="15"/>
  <c r="G377" i="15"/>
  <c r="H377" i="15"/>
  <c r="I377" i="15"/>
  <c r="G378" i="15"/>
  <c r="H378" i="15"/>
  <c r="I378" i="15"/>
  <c r="G379" i="15"/>
  <c r="H379" i="15"/>
  <c r="I379" i="15"/>
  <c r="G380" i="15"/>
  <c r="H380" i="15"/>
  <c r="I380" i="15"/>
  <c r="G381" i="15"/>
  <c r="H381" i="15"/>
  <c r="I381" i="15"/>
  <c r="G382" i="15"/>
  <c r="H382" i="15"/>
  <c r="I382" i="15"/>
  <c r="G383" i="15"/>
  <c r="H383" i="15"/>
  <c r="I383" i="15"/>
  <c r="G384" i="15"/>
  <c r="H384" i="15"/>
  <c r="I384" i="15"/>
  <c r="G385" i="15"/>
  <c r="H385" i="15"/>
  <c r="I385" i="15"/>
  <c r="G386" i="15"/>
  <c r="H386" i="15"/>
  <c r="I386" i="15"/>
  <c r="G387" i="15"/>
  <c r="H387" i="15"/>
  <c r="I387" i="15"/>
  <c r="G388" i="15"/>
  <c r="H388" i="15"/>
  <c r="I388" i="15"/>
  <c r="G389" i="15"/>
  <c r="H389" i="15"/>
  <c r="I389" i="15"/>
  <c r="G390" i="15"/>
  <c r="H390" i="15"/>
  <c r="I390" i="15"/>
  <c r="G391" i="15"/>
  <c r="H391" i="15"/>
  <c r="I391" i="15"/>
  <c r="G392" i="15"/>
  <c r="H392" i="15"/>
  <c r="I392" i="15"/>
  <c r="G393" i="15"/>
  <c r="H393" i="15"/>
  <c r="I393" i="15"/>
  <c r="G394" i="15"/>
  <c r="H394" i="15"/>
  <c r="I394" i="15"/>
  <c r="G395" i="15"/>
  <c r="H395" i="15"/>
  <c r="I395" i="15"/>
  <c r="G396" i="15"/>
  <c r="H396" i="15"/>
  <c r="I396" i="15"/>
  <c r="G397" i="15"/>
  <c r="H397" i="15"/>
  <c r="I397" i="15"/>
  <c r="G398" i="15"/>
  <c r="H398" i="15"/>
  <c r="I398" i="15"/>
  <c r="G399" i="15"/>
  <c r="H399" i="15"/>
  <c r="I399" i="15"/>
  <c r="G400" i="15"/>
  <c r="H400" i="15"/>
  <c r="I400" i="15"/>
  <c r="G401" i="15"/>
  <c r="H401" i="15"/>
  <c r="I401" i="15"/>
  <c r="G402" i="15"/>
  <c r="H402" i="15"/>
  <c r="I402" i="15"/>
  <c r="G403" i="15"/>
  <c r="H403" i="15"/>
  <c r="I403" i="15"/>
  <c r="G404" i="15"/>
  <c r="H404" i="15"/>
  <c r="I404" i="15"/>
  <c r="G405" i="15"/>
  <c r="H405" i="15"/>
  <c r="I405" i="15"/>
  <c r="G406" i="15"/>
  <c r="H406" i="15"/>
  <c r="I406" i="15"/>
  <c r="G407" i="15"/>
  <c r="H407" i="15"/>
  <c r="I407" i="15"/>
  <c r="G408" i="15"/>
  <c r="H408" i="15"/>
  <c r="I408" i="15"/>
  <c r="G409" i="15"/>
  <c r="H409" i="15"/>
  <c r="I409" i="15"/>
  <c r="G410" i="15"/>
  <c r="H410" i="15"/>
  <c r="I410" i="15"/>
  <c r="G411" i="15"/>
  <c r="H411" i="15"/>
  <c r="I411" i="15"/>
  <c r="G412" i="15"/>
  <c r="H412" i="15"/>
  <c r="I412" i="15"/>
  <c r="G413" i="15"/>
  <c r="H413" i="15"/>
  <c r="I413" i="15"/>
  <c r="G414" i="15"/>
  <c r="H414" i="15"/>
  <c r="I414" i="15"/>
  <c r="G415" i="15"/>
  <c r="H415" i="15"/>
  <c r="I415" i="15"/>
  <c r="G416" i="15"/>
  <c r="H416" i="15"/>
  <c r="I416" i="15"/>
  <c r="G417" i="15"/>
  <c r="H417" i="15"/>
  <c r="I417" i="15"/>
  <c r="G418" i="15"/>
  <c r="H418" i="15"/>
  <c r="I418" i="15"/>
  <c r="G419" i="15"/>
  <c r="H419" i="15"/>
  <c r="I419" i="15"/>
  <c r="G420" i="15"/>
  <c r="H420" i="15"/>
  <c r="I420" i="15"/>
  <c r="G421" i="15"/>
  <c r="H421" i="15"/>
  <c r="I421" i="15"/>
  <c r="G422" i="15"/>
  <c r="H422" i="15"/>
  <c r="I422" i="15"/>
  <c r="G423" i="15"/>
  <c r="H423" i="15"/>
  <c r="I423" i="15"/>
  <c r="G424" i="15"/>
  <c r="H424" i="15"/>
  <c r="I424" i="15"/>
  <c r="G425" i="15"/>
  <c r="H425" i="15"/>
  <c r="I425" i="15"/>
  <c r="G426" i="15"/>
  <c r="H426" i="15"/>
  <c r="I426" i="15"/>
  <c r="G427" i="15"/>
  <c r="H427" i="15"/>
  <c r="I427" i="15"/>
  <c r="G428" i="15"/>
  <c r="H428" i="15"/>
  <c r="I428" i="15"/>
  <c r="G429" i="15"/>
  <c r="H429" i="15"/>
  <c r="I429" i="15"/>
  <c r="G430" i="15"/>
  <c r="H430" i="15"/>
  <c r="I430" i="15"/>
  <c r="G431" i="15"/>
  <c r="H431" i="15"/>
  <c r="I431" i="15"/>
  <c r="G432" i="15"/>
  <c r="H432" i="15"/>
  <c r="I432" i="15"/>
  <c r="G433" i="15"/>
  <c r="H433" i="15"/>
  <c r="I433" i="15"/>
  <c r="G434" i="15"/>
  <c r="H434" i="15"/>
  <c r="I434" i="15"/>
  <c r="G435" i="15"/>
  <c r="H435" i="15"/>
  <c r="I435" i="15"/>
  <c r="G436" i="15"/>
  <c r="H436" i="15"/>
  <c r="I436" i="15"/>
  <c r="G437" i="15"/>
  <c r="H437" i="15"/>
  <c r="I437" i="15"/>
  <c r="G438" i="15"/>
  <c r="H438" i="15"/>
  <c r="I438" i="15"/>
  <c r="G439" i="15"/>
  <c r="H439" i="15"/>
  <c r="I439" i="15"/>
  <c r="G440" i="15"/>
  <c r="H440" i="15"/>
  <c r="I440" i="15"/>
  <c r="G441" i="15"/>
  <c r="H441" i="15"/>
  <c r="I441" i="15"/>
  <c r="G442" i="15"/>
  <c r="H442" i="15"/>
  <c r="I442" i="15"/>
  <c r="G443" i="15"/>
  <c r="H443" i="15"/>
  <c r="I443" i="15"/>
  <c r="G444" i="15"/>
  <c r="H444" i="15"/>
  <c r="I444" i="15"/>
  <c r="G445" i="15"/>
  <c r="H445" i="15"/>
  <c r="I445" i="15"/>
  <c r="G446" i="15"/>
  <c r="H446" i="15"/>
  <c r="I446" i="15"/>
  <c r="G447" i="15"/>
  <c r="H447" i="15"/>
  <c r="I447" i="15"/>
  <c r="G448" i="15"/>
  <c r="H448" i="15"/>
  <c r="I448" i="15"/>
  <c r="G449" i="15"/>
  <c r="H449" i="15"/>
  <c r="I449" i="15"/>
  <c r="G450" i="15"/>
  <c r="H450" i="15"/>
  <c r="I450" i="15"/>
  <c r="G451" i="15"/>
  <c r="H451" i="15"/>
  <c r="I451" i="15"/>
  <c r="G452" i="15"/>
  <c r="H452" i="15"/>
  <c r="I452" i="15"/>
  <c r="G453" i="15"/>
  <c r="H453" i="15"/>
  <c r="I453" i="15"/>
  <c r="G454" i="15"/>
  <c r="H454" i="15"/>
  <c r="I454" i="15"/>
  <c r="G455" i="15"/>
  <c r="H455" i="15"/>
  <c r="I455" i="15"/>
  <c r="G456" i="15"/>
  <c r="H456" i="15"/>
  <c r="I456" i="15"/>
  <c r="G457" i="15"/>
  <c r="H457" i="15"/>
  <c r="I457" i="15"/>
  <c r="G458" i="15"/>
  <c r="H458" i="15"/>
  <c r="I458" i="15"/>
  <c r="G459" i="15"/>
  <c r="H459" i="15"/>
  <c r="I459" i="15"/>
  <c r="G460" i="15"/>
  <c r="H460" i="15"/>
  <c r="I460" i="15"/>
  <c r="G461" i="15"/>
  <c r="H461" i="15"/>
  <c r="I461" i="15"/>
  <c r="G462" i="15"/>
  <c r="H462" i="15"/>
  <c r="I462" i="15"/>
  <c r="G463" i="15"/>
  <c r="H463" i="15"/>
  <c r="I463" i="15"/>
  <c r="G464" i="15"/>
  <c r="H464" i="15"/>
  <c r="I464" i="15"/>
  <c r="G465" i="15"/>
  <c r="H465" i="15"/>
  <c r="I465" i="15"/>
  <c r="G466" i="15"/>
  <c r="H466" i="15"/>
  <c r="I466" i="15"/>
  <c r="G467" i="15"/>
  <c r="H467" i="15"/>
  <c r="I467" i="15"/>
  <c r="G468" i="15"/>
  <c r="H468" i="15"/>
  <c r="I468" i="15"/>
  <c r="G469" i="15"/>
  <c r="H469" i="15"/>
  <c r="I469" i="15"/>
  <c r="G470" i="15"/>
  <c r="H470" i="15"/>
  <c r="I470" i="15"/>
  <c r="G471" i="15"/>
  <c r="H471" i="15"/>
  <c r="I471" i="15"/>
  <c r="G472" i="15"/>
  <c r="H472" i="15"/>
  <c r="I472" i="15"/>
  <c r="G473" i="15"/>
  <c r="H473" i="15"/>
  <c r="I473" i="15"/>
  <c r="G474" i="15"/>
  <c r="H474" i="15"/>
  <c r="I474" i="15"/>
  <c r="G475" i="15"/>
  <c r="H475" i="15"/>
  <c r="I475" i="15"/>
  <c r="G476" i="15"/>
  <c r="H476" i="15"/>
  <c r="I476" i="15"/>
  <c r="G477" i="15"/>
  <c r="H477" i="15"/>
  <c r="I477" i="15"/>
  <c r="G478" i="15"/>
  <c r="H478" i="15"/>
  <c r="I478" i="15"/>
  <c r="G479" i="15"/>
  <c r="H479" i="15"/>
  <c r="I479" i="15"/>
  <c r="G480" i="15"/>
  <c r="H480" i="15"/>
  <c r="I480" i="15"/>
  <c r="G481" i="15"/>
  <c r="H481" i="15"/>
  <c r="I481" i="15"/>
  <c r="G482" i="15"/>
  <c r="H482" i="15"/>
  <c r="I482" i="15"/>
  <c r="H483" i="15"/>
  <c r="I483" i="15"/>
  <c r="H484" i="15"/>
  <c r="I484" i="15"/>
  <c r="H485" i="15"/>
  <c r="I485" i="15"/>
  <c r="H486" i="15"/>
  <c r="I486" i="15"/>
  <c r="H487" i="15"/>
  <c r="I487" i="15"/>
  <c r="H488" i="15"/>
  <c r="I488" i="15"/>
  <c r="G489" i="15"/>
  <c r="H489" i="15"/>
  <c r="I489" i="15"/>
  <c r="G490" i="15"/>
  <c r="H490" i="15"/>
  <c r="I490" i="15"/>
  <c r="G491" i="15"/>
  <c r="H491" i="15"/>
  <c r="I491" i="15"/>
  <c r="H492" i="15"/>
  <c r="I492" i="15"/>
  <c r="H493" i="15"/>
  <c r="I493" i="15"/>
  <c r="H494" i="15"/>
  <c r="I494" i="15"/>
  <c r="H495" i="15"/>
  <c r="I495" i="15"/>
  <c r="G496" i="15"/>
  <c r="H496" i="15"/>
  <c r="I496" i="15"/>
  <c r="G497" i="15"/>
  <c r="H497" i="15"/>
  <c r="I497" i="15"/>
  <c r="G498" i="15"/>
  <c r="H498" i="15"/>
  <c r="I498" i="15"/>
  <c r="G499" i="15"/>
  <c r="H499" i="15"/>
  <c r="I499" i="15"/>
  <c r="G500" i="15"/>
  <c r="H500" i="15"/>
  <c r="I500" i="15"/>
  <c r="G501" i="15"/>
  <c r="H501" i="15"/>
  <c r="I501" i="15"/>
  <c r="G502" i="15"/>
  <c r="H502" i="15"/>
  <c r="I502" i="15"/>
  <c r="G503" i="15"/>
  <c r="H503" i="15"/>
  <c r="I503" i="15"/>
  <c r="G504" i="15"/>
  <c r="H504" i="15"/>
  <c r="I504" i="15"/>
  <c r="G505" i="15"/>
  <c r="H505" i="15"/>
  <c r="I505" i="15"/>
  <c r="G506" i="15"/>
  <c r="H506" i="15"/>
  <c r="I506" i="15"/>
  <c r="G507" i="15"/>
  <c r="H507" i="15"/>
  <c r="I507" i="15"/>
  <c r="G508" i="15"/>
  <c r="H508" i="15"/>
  <c r="I508" i="15"/>
  <c r="G509" i="15"/>
  <c r="H509" i="15"/>
  <c r="I509" i="15"/>
  <c r="G510" i="15"/>
  <c r="H510" i="15"/>
  <c r="I510" i="15"/>
  <c r="G511" i="15"/>
  <c r="H511" i="15"/>
  <c r="I511" i="15"/>
  <c r="G512" i="15"/>
  <c r="H512" i="15"/>
  <c r="I512" i="15"/>
  <c r="G513" i="15"/>
  <c r="H513" i="15"/>
  <c r="I513" i="15"/>
  <c r="G514" i="15"/>
  <c r="H514" i="15"/>
  <c r="I514" i="15"/>
  <c r="G515" i="15"/>
  <c r="H515" i="15"/>
  <c r="I515" i="15"/>
  <c r="G516" i="15"/>
  <c r="H516" i="15"/>
  <c r="I516" i="15"/>
  <c r="G517" i="15"/>
  <c r="H517" i="15"/>
  <c r="I517" i="15"/>
  <c r="G518" i="15"/>
  <c r="H518" i="15"/>
  <c r="I518" i="15"/>
  <c r="G519" i="15"/>
  <c r="H519" i="15"/>
  <c r="I519" i="15"/>
  <c r="G520" i="15"/>
  <c r="H520" i="15"/>
  <c r="I520" i="15"/>
  <c r="G521" i="15"/>
  <c r="H521" i="15"/>
  <c r="I521" i="15"/>
  <c r="G522" i="15"/>
  <c r="H522" i="15"/>
  <c r="I522" i="15"/>
  <c r="G523" i="15"/>
  <c r="H523" i="15"/>
  <c r="I523" i="15"/>
  <c r="G524" i="15"/>
  <c r="H524" i="15"/>
  <c r="I524" i="15"/>
  <c r="G525" i="15"/>
  <c r="H525" i="15"/>
  <c r="I525" i="15"/>
  <c r="G526" i="15"/>
  <c r="H526" i="15"/>
  <c r="I526" i="15"/>
  <c r="G527" i="15"/>
  <c r="H527" i="15"/>
  <c r="I527" i="15"/>
  <c r="G528" i="15"/>
  <c r="H528" i="15"/>
  <c r="I528" i="15"/>
  <c r="G529" i="15"/>
  <c r="H529" i="15"/>
  <c r="I529" i="15"/>
  <c r="G530" i="15"/>
  <c r="H530" i="15"/>
  <c r="I530" i="15"/>
  <c r="G531" i="15"/>
  <c r="H531" i="15"/>
  <c r="I531" i="15"/>
  <c r="G532" i="15"/>
  <c r="H532" i="15"/>
  <c r="I532" i="15"/>
  <c r="G533" i="15"/>
  <c r="H533" i="15"/>
  <c r="I533" i="15"/>
  <c r="G534" i="15"/>
  <c r="H534" i="15"/>
  <c r="I534" i="15"/>
  <c r="G535" i="15"/>
  <c r="H535" i="15"/>
  <c r="I535" i="15"/>
  <c r="G536" i="15"/>
  <c r="H536" i="15"/>
  <c r="I536" i="15"/>
  <c r="G537" i="15"/>
  <c r="H537" i="15"/>
  <c r="I537" i="15"/>
  <c r="G538" i="15"/>
  <c r="H538" i="15"/>
  <c r="I538" i="15"/>
  <c r="G539" i="15"/>
  <c r="H539" i="15"/>
  <c r="I539" i="15"/>
  <c r="G540" i="15"/>
  <c r="H540" i="15"/>
  <c r="I540" i="15"/>
  <c r="G541" i="15"/>
  <c r="H541" i="15"/>
  <c r="I541" i="15"/>
  <c r="G542" i="15"/>
  <c r="H542" i="15"/>
  <c r="I542" i="15"/>
  <c r="G543" i="15"/>
  <c r="H543" i="15"/>
  <c r="I543" i="15"/>
  <c r="G544" i="15"/>
  <c r="H544" i="15"/>
  <c r="I544" i="15"/>
  <c r="G545" i="15"/>
  <c r="H545" i="15"/>
  <c r="I545" i="15"/>
  <c r="G546" i="15"/>
  <c r="H546" i="15"/>
  <c r="I546" i="15"/>
  <c r="G547" i="15"/>
  <c r="H547" i="15"/>
  <c r="I547" i="15"/>
  <c r="G548" i="15"/>
  <c r="H548" i="15"/>
  <c r="I548" i="15"/>
  <c r="G549" i="15"/>
  <c r="H549" i="15"/>
  <c r="I549" i="15"/>
  <c r="G550" i="15"/>
  <c r="H550" i="15"/>
  <c r="I550" i="15"/>
  <c r="G551" i="15"/>
  <c r="H551" i="15"/>
  <c r="I551" i="15"/>
  <c r="G552" i="15"/>
  <c r="H552" i="15"/>
  <c r="I552" i="15"/>
  <c r="G553" i="15"/>
  <c r="H553" i="15"/>
  <c r="I553" i="15"/>
  <c r="G554" i="15"/>
  <c r="H554" i="15"/>
  <c r="I554" i="15"/>
  <c r="G555" i="15"/>
  <c r="H555" i="15"/>
  <c r="I555" i="15"/>
  <c r="G556" i="15"/>
  <c r="H556" i="15"/>
  <c r="I556" i="15"/>
  <c r="G557" i="15"/>
  <c r="H557" i="15"/>
  <c r="I557" i="15"/>
  <c r="G558" i="15"/>
  <c r="H558" i="15"/>
  <c r="I558" i="15"/>
  <c r="G559" i="15"/>
  <c r="H559" i="15"/>
  <c r="I559" i="15"/>
  <c r="G560" i="15"/>
  <c r="H560" i="15"/>
  <c r="I560" i="15"/>
  <c r="G561" i="15"/>
  <c r="H561" i="15"/>
  <c r="I561" i="15"/>
  <c r="G562" i="15"/>
  <c r="H562" i="15"/>
  <c r="I562" i="15"/>
  <c r="G563" i="15"/>
  <c r="H563" i="15"/>
  <c r="I563" i="15"/>
  <c r="G564" i="15"/>
  <c r="H564" i="15"/>
  <c r="I564" i="15"/>
  <c r="G565" i="15"/>
  <c r="H565" i="15"/>
  <c r="I565" i="15"/>
  <c r="G566" i="15"/>
  <c r="H566" i="15"/>
  <c r="I566" i="15"/>
  <c r="G567" i="15"/>
  <c r="H567" i="15"/>
  <c r="I567" i="15"/>
  <c r="G568" i="15"/>
  <c r="H568" i="15"/>
  <c r="I568" i="15"/>
  <c r="G569" i="15"/>
  <c r="H569" i="15"/>
  <c r="I569" i="15"/>
  <c r="G570" i="15"/>
  <c r="H570" i="15"/>
  <c r="I570" i="15"/>
  <c r="G571" i="15"/>
  <c r="H571" i="15"/>
  <c r="I571" i="15"/>
  <c r="G572" i="15"/>
  <c r="H572" i="15"/>
  <c r="I572" i="15"/>
  <c r="G573" i="15"/>
  <c r="H573" i="15"/>
  <c r="I573" i="15"/>
  <c r="G574" i="15"/>
  <c r="H574" i="15"/>
  <c r="I574" i="15"/>
  <c r="G575" i="15"/>
  <c r="H575" i="15"/>
  <c r="I575" i="15"/>
  <c r="G576" i="15"/>
  <c r="H576" i="15"/>
  <c r="I576" i="15"/>
  <c r="G577" i="15"/>
  <c r="H577" i="15"/>
  <c r="I577" i="15"/>
  <c r="G578" i="15"/>
  <c r="H578" i="15"/>
  <c r="I578" i="15"/>
  <c r="G579" i="15"/>
  <c r="H579" i="15"/>
  <c r="I579" i="15"/>
  <c r="G580" i="15"/>
  <c r="H580" i="15"/>
  <c r="I580" i="15"/>
  <c r="G581" i="15"/>
  <c r="H581" i="15"/>
  <c r="I581" i="15"/>
  <c r="G582" i="15"/>
  <c r="H582" i="15"/>
  <c r="I582" i="15"/>
  <c r="G583" i="15"/>
  <c r="H583" i="15"/>
  <c r="I583" i="15"/>
  <c r="G584" i="15"/>
  <c r="H584" i="15"/>
  <c r="I584" i="15"/>
  <c r="G585" i="15"/>
  <c r="H585" i="15"/>
  <c r="I585" i="15"/>
  <c r="G586" i="15"/>
  <c r="H586" i="15"/>
  <c r="I586" i="15"/>
  <c r="G587" i="15"/>
  <c r="H587" i="15"/>
  <c r="I587" i="15"/>
  <c r="G588" i="15"/>
  <c r="H588" i="15"/>
  <c r="I588" i="15"/>
  <c r="G589" i="15"/>
  <c r="H589" i="15"/>
  <c r="I589" i="15"/>
  <c r="G590" i="15"/>
  <c r="H590" i="15"/>
  <c r="I590" i="15"/>
  <c r="G591" i="15"/>
  <c r="H591" i="15"/>
  <c r="I591" i="15"/>
  <c r="G592" i="15"/>
  <c r="H592" i="15"/>
  <c r="I592" i="15"/>
  <c r="G593" i="15"/>
  <c r="H593" i="15"/>
  <c r="I593" i="15"/>
  <c r="G594" i="15"/>
  <c r="H594" i="15"/>
  <c r="I594" i="15"/>
  <c r="G595" i="15"/>
  <c r="H595" i="15"/>
  <c r="I595" i="15"/>
  <c r="G596" i="15"/>
  <c r="H596" i="15"/>
  <c r="I596" i="15"/>
  <c r="G597" i="15"/>
  <c r="H597" i="15"/>
  <c r="I597" i="15"/>
  <c r="G598" i="15"/>
  <c r="H598" i="15"/>
  <c r="I598" i="15"/>
  <c r="G599" i="15"/>
  <c r="H599" i="15"/>
  <c r="I599" i="15"/>
  <c r="G600" i="15"/>
  <c r="H600" i="15"/>
  <c r="I600" i="15"/>
  <c r="G601" i="15"/>
  <c r="H601" i="15"/>
  <c r="I601" i="15"/>
  <c r="G602" i="15"/>
  <c r="H602" i="15"/>
  <c r="I602" i="15"/>
  <c r="G603" i="15"/>
  <c r="H603" i="15"/>
  <c r="I603" i="15"/>
  <c r="G604" i="15"/>
  <c r="H604" i="15"/>
  <c r="I604" i="15"/>
  <c r="G605" i="15"/>
  <c r="H605" i="15"/>
  <c r="I605" i="15"/>
  <c r="G606" i="15"/>
  <c r="H606" i="15"/>
  <c r="I606" i="15"/>
  <c r="G607" i="15"/>
  <c r="H607" i="15"/>
  <c r="I607" i="15"/>
  <c r="H608" i="15"/>
  <c r="I608" i="15"/>
  <c r="H609" i="15"/>
  <c r="I609" i="15"/>
  <c r="H610" i="15"/>
  <c r="I610" i="15"/>
  <c r="H611" i="15"/>
  <c r="I611" i="15"/>
  <c r="H612" i="15"/>
  <c r="I612" i="15"/>
  <c r="G613" i="15"/>
  <c r="H613" i="15"/>
  <c r="I613" i="15"/>
  <c r="G614" i="15"/>
  <c r="H614" i="15"/>
  <c r="I614" i="15"/>
  <c r="G615" i="15"/>
  <c r="H615" i="15"/>
  <c r="I615" i="15"/>
  <c r="G616" i="15"/>
  <c r="H616" i="15"/>
  <c r="I616" i="15"/>
  <c r="G617" i="15"/>
  <c r="H617" i="15"/>
  <c r="I617" i="15"/>
  <c r="G618" i="15"/>
  <c r="H618" i="15"/>
  <c r="I618" i="15"/>
  <c r="G619" i="15"/>
  <c r="H619" i="15"/>
  <c r="I619" i="15"/>
  <c r="G620" i="15"/>
  <c r="H620" i="15"/>
  <c r="I620" i="15"/>
  <c r="G621" i="15"/>
  <c r="H621" i="15"/>
  <c r="I621" i="15"/>
  <c r="G622" i="15"/>
  <c r="H622" i="15"/>
  <c r="I622" i="15"/>
  <c r="G623" i="15"/>
  <c r="H623" i="15"/>
  <c r="I623" i="15"/>
  <c r="G624" i="15"/>
  <c r="H624" i="15"/>
  <c r="I624" i="15"/>
  <c r="G625" i="15"/>
  <c r="H625" i="15"/>
  <c r="I625" i="15"/>
  <c r="G626" i="15"/>
  <c r="H626" i="15"/>
  <c r="I626" i="15"/>
  <c r="G627" i="15"/>
  <c r="H627" i="15"/>
  <c r="I627" i="15"/>
  <c r="G628" i="15"/>
  <c r="H628" i="15"/>
  <c r="I628" i="15"/>
  <c r="G629" i="15"/>
  <c r="H629" i="15"/>
  <c r="I629" i="15"/>
  <c r="G630" i="15"/>
  <c r="H630" i="15"/>
  <c r="I630" i="15"/>
  <c r="G631" i="15"/>
  <c r="H631" i="15"/>
  <c r="I631" i="15"/>
  <c r="G632" i="15"/>
  <c r="H632" i="15"/>
  <c r="I632" i="15"/>
  <c r="G633" i="15"/>
  <c r="H633" i="15"/>
  <c r="I633" i="15"/>
  <c r="G634" i="15"/>
  <c r="H634" i="15"/>
  <c r="I634" i="15"/>
  <c r="G635" i="15"/>
  <c r="H635" i="15"/>
  <c r="I635" i="15"/>
  <c r="G636" i="15"/>
  <c r="H636" i="15"/>
  <c r="I636" i="15"/>
  <c r="G637" i="15"/>
  <c r="H637" i="15"/>
  <c r="I637" i="15"/>
  <c r="G638" i="15"/>
  <c r="H638" i="15"/>
  <c r="I638" i="15"/>
  <c r="G639" i="15"/>
  <c r="H639" i="15"/>
  <c r="I639" i="15"/>
  <c r="G640" i="15"/>
  <c r="H640" i="15"/>
  <c r="I640" i="15"/>
  <c r="G641" i="15"/>
  <c r="H641" i="15"/>
  <c r="I641" i="15"/>
  <c r="G642" i="15"/>
  <c r="H642" i="15"/>
  <c r="I642" i="15"/>
  <c r="G643" i="15"/>
  <c r="H643" i="15"/>
  <c r="I643" i="15"/>
  <c r="G644" i="15"/>
  <c r="H644" i="15"/>
  <c r="I644" i="15"/>
  <c r="G645" i="15"/>
  <c r="H645" i="15"/>
  <c r="I645" i="15"/>
  <c r="G646" i="15"/>
  <c r="H646" i="15"/>
  <c r="I646" i="15"/>
  <c r="G647" i="15"/>
  <c r="H647" i="15"/>
  <c r="I647" i="15"/>
  <c r="G648" i="15"/>
  <c r="H648" i="15"/>
  <c r="I648" i="15"/>
  <c r="G649" i="15"/>
  <c r="H649" i="15"/>
  <c r="I649" i="15"/>
  <c r="G650" i="15"/>
  <c r="H650" i="15"/>
  <c r="I650" i="15"/>
  <c r="G651" i="15"/>
  <c r="H651" i="15"/>
  <c r="I651" i="15"/>
  <c r="G652" i="15"/>
  <c r="H652" i="15"/>
  <c r="I652" i="15"/>
  <c r="G653" i="15"/>
  <c r="H653" i="15"/>
  <c r="I653" i="15"/>
  <c r="G654" i="15"/>
  <c r="H654" i="15"/>
  <c r="I654" i="15"/>
  <c r="G655" i="15"/>
  <c r="H655" i="15"/>
  <c r="I655" i="15"/>
  <c r="G656" i="15"/>
  <c r="H656" i="15"/>
  <c r="I656" i="15"/>
  <c r="G657" i="15"/>
  <c r="H657" i="15"/>
  <c r="I657" i="15"/>
  <c r="G658" i="15"/>
  <c r="H658" i="15"/>
  <c r="I658" i="15"/>
  <c r="G659" i="15"/>
  <c r="H659" i="15"/>
  <c r="I659" i="15"/>
  <c r="G660" i="15"/>
  <c r="H660" i="15"/>
  <c r="I660" i="15"/>
  <c r="G661" i="15"/>
  <c r="H661" i="15"/>
  <c r="I661" i="15"/>
  <c r="G662" i="15"/>
  <c r="H662" i="15"/>
  <c r="I662" i="15"/>
  <c r="G663" i="15"/>
  <c r="H663" i="15"/>
  <c r="I663" i="15"/>
  <c r="G664" i="15"/>
  <c r="H664" i="15"/>
  <c r="I664" i="15"/>
  <c r="G665" i="15"/>
  <c r="H665" i="15"/>
  <c r="I665" i="15"/>
  <c r="G666" i="15"/>
  <c r="H666" i="15"/>
  <c r="I666" i="15"/>
  <c r="G667" i="15"/>
  <c r="H667" i="15"/>
  <c r="I667" i="15"/>
  <c r="G668" i="15"/>
  <c r="H668" i="15"/>
  <c r="I668" i="15"/>
  <c r="G669" i="15"/>
  <c r="H669" i="15"/>
  <c r="I669" i="15"/>
  <c r="G670" i="15"/>
  <c r="H670" i="15"/>
  <c r="I670" i="15"/>
  <c r="G671" i="15"/>
  <c r="H671" i="15"/>
  <c r="I671" i="15"/>
  <c r="G672" i="15"/>
  <c r="H672" i="15"/>
  <c r="I672" i="15"/>
  <c r="G673" i="15"/>
  <c r="H673" i="15"/>
  <c r="I673" i="15"/>
  <c r="G674" i="15"/>
  <c r="H674" i="15"/>
  <c r="I674" i="15"/>
  <c r="G675" i="15"/>
  <c r="H675" i="15"/>
  <c r="I675" i="15"/>
  <c r="G676" i="15"/>
  <c r="H676" i="15"/>
  <c r="I676" i="15"/>
  <c r="G677" i="15"/>
  <c r="H677" i="15"/>
  <c r="I677" i="15"/>
  <c r="H4" i="15"/>
  <c r="I4" i="15"/>
  <c r="G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9" i="15"/>
  <c r="F490" i="15"/>
  <c r="F491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4" i="15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9" i="8"/>
  <c r="E490" i="8"/>
  <c r="E491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F92" i="8"/>
  <c r="F93" i="8"/>
  <c r="F94" i="8"/>
  <c r="F95" i="8"/>
  <c r="F96" i="8"/>
  <c r="F97" i="8"/>
  <c r="F98" i="8"/>
  <c r="F483" i="8"/>
  <c r="F484" i="8"/>
  <c r="F485" i="8"/>
  <c r="F486" i="8"/>
  <c r="F487" i="8"/>
  <c r="F488" i="8"/>
  <c r="F492" i="8"/>
  <c r="F493" i="8"/>
  <c r="F494" i="8"/>
  <c r="F608" i="8"/>
  <c r="F609" i="8"/>
  <c r="F610" i="8"/>
  <c r="F611" i="8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F102" i="11"/>
  <c r="G102" i="11"/>
  <c r="H102" i="11"/>
  <c r="F103" i="11"/>
  <c r="G103" i="11"/>
  <c r="H103" i="11"/>
  <c r="F104" i="11"/>
  <c r="G104" i="11"/>
  <c r="H104" i="11"/>
  <c r="F105" i="11"/>
  <c r="G105" i="11"/>
  <c r="H105" i="11"/>
  <c r="F106" i="11"/>
  <c r="G106" i="11"/>
  <c r="H106" i="11"/>
  <c r="F107" i="11"/>
  <c r="G107" i="11"/>
  <c r="H107" i="11"/>
  <c r="F108" i="11"/>
  <c r="G108" i="11"/>
  <c r="H108" i="11"/>
  <c r="F109" i="11"/>
  <c r="G109" i="11"/>
  <c r="H109" i="11"/>
  <c r="F110" i="11"/>
  <c r="G110" i="11"/>
  <c r="H110" i="11"/>
  <c r="F111" i="11"/>
  <c r="G111" i="11"/>
  <c r="H111" i="11"/>
  <c r="F112" i="11"/>
  <c r="G112" i="11"/>
  <c r="H112" i="11"/>
  <c r="F113" i="11"/>
  <c r="G113" i="11"/>
  <c r="H113" i="11"/>
  <c r="F114" i="11"/>
  <c r="G114" i="11"/>
  <c r="H114" i="11"/>
  <c r="F115" i="11"/>
  <c r="G115" i="11"/>
  <c r="H115" i="11"/>
  <c r="F116" i="11"/>
  <c r="G116" i="11"/>
  <c r="H116" i="11"/>
  <c r="F117" i="11"/>
  <c r="G117" i="11"/>
  <c r="H117" i="11"/>
  <c r="F118" i="11"/>
  <c r="G118" i="11"/>
  <c r="H118" i="11"/>
  <c r="F119" i="11"/>
  <c r="G119" i="11"/>
  <c r="H119" i="11"/>
  <c r="F120" i="11"/>
  <c r="G120" i="11"/>
  <c r="H120" i="11"/>
  <c r="F121" i="11"/>
  <c r="G121" i="11"/>
  <c r="H121" i="11"/>
  <c r="F122" i="11"/>
  <c r="G122" i="11"/>
  <c r="H122" i="11"/>
  <c r="F123" i="11"/>
  <c r="G123" i="11"/>
  <c r="H123" i="11"/>
  <c r="F124" i="11"/>
  <c r="G124" i="11"/>
  <c r="H124" i="11"/>
  <c r="F125" i="11"/>
  <c r="G125" i="11"/>
  <c r="H125" i="11"/>
  <c r="F126" i="11"/>
  <c r="G126" i="11"/>
  <c r="H126" i="11"/>
  <c r="F127" i="11"/>
  <c r="G127" i="11"/>
  <c r="H127" i="11"/>
  <c r="F128" i="11"/>
  <c r="G128" i="11"/>
  <c r="H128" i="11"/>
  <c r="F129" i="11"/>
  <c r="G129" i="11"/>
  <c r="H129" i="11"/>
  <c r="F130" i="11"/>
  <c r="G130" i="11"/>
  <c r="H130" i="11"/>
  <c r="F131" i="11"/>
  <c r="G131" i="11"/>
  <c r="H131" i="11"/>
  <c r="F132" i="11"/>
  <c r="G132" i="11"/>
  <c r="H132" i="11"/>
  <c r="F133" i="11"/>
  <c r="G133" i="11"/>
  <c r="H133" i="11"/>
  <c r="F134" i="11"/>
  <c r="G134" i="11"/>
  <c r="H134" i="11"/>
  <c r="F135" i="11"/>
  <c r="G135" i="11"/>
  <c r="H135" i="11"/>
  <c r="F136" i="11"/>
  <c r="G136" i="11"/>
  <c r="H136" i="11"/>
  <c r="F137" i="11"/>
  <c r="G137" i="11"/>
  <c r="H137" i="11"/>
  <c r="F138" i="11"/>
  <c r="G138" i="11"/>
  <c r="H138" i="11"/>
  <c r="F139" i="11"/>
  <c r="G139" i="11"/>
  <c r="H139" i="11"/>
  <c r="F140" i="11"/>
  <c r="G140" i="11"/>
  <c r="H140" i="11"/>
  <c r="F141" i="11"/>
  <c r="G141" i="11"/>
  <c r="H141" i="11"/>
  <c r="F142" i="11"/>
  <c r="G142" i="11"/>
  <c r="H142" i="11"/>
  <c r="F143" i="11"/>
  <c r="G143" i="11"/>
  <c r="H143" i="11"/>
  <c r="F144" i="11"/>
  <c r="G144" i="11"/>
  <c r="H144" i="11"/>
  <c r="F145" i="11"/>
  <c r="G145" i="11"/>
  <c r="H145" i="11"/>
  <c r="F146" i="11"/>
  <c r="G146" i="11"/>
  <c r="H146" i="11"/>
  <c r="F147" i="11"/>
  <c r="G147" i="11"/>
  <c r="H147" i="11"/>
  <c r="F148" i="11"/>
  <c r="G148" i="11"/>
  <c r="H148" i="11"/>
  <c r="F149" i="11"/>
  <c r="G149" i="11"/>
  <c r="H149" i="11"/>
  <c r="F150" i="11"/>
  <c r="G150" i="11"/>
  <c r="H150" i="11"/>
  <c r="F151" i="11"/>
  <c r="G151" i="11"/>
  <c r="H151" i="11"/>
  <c r="F152" i="11"/>
  <c r="G152" i="11"/>
  <c r="H152" i="11"/>
  <c r="F153" i="11"/>
  <c r="G153" i="11"/>
  <c r="H153" i="11"/>
  <c r="F154" i="11"/>
  <c r="G154" i="11"/>
  <c r="H154" i="11"/>
  <c r="F155" i="11"/>
  <c r="G155" i="11"/>
  <c r="H155" i="11"/>
  <c r="F156" i="11"/>
  <c r="G156" i="11"/>
  <c r="H156" i="11"/>
  <c r="F157" i="11"/>
  <c r="G157" i="11"/>
  <c r="H157" i="11"/>
  <c r="F158" i="11"/>
  <c r="G158" i="11"/>
  <c r="H158" i="11"/>
  <c r="F159" i="11"/>
  <c r="G159" i="11"/>
  <c r="H159" i="11"/>
  <c r="F160" i="11"/>
  <c r="G160" i="11"/>
  <c r="H160" i="11"/>
  <c r="F161" i="11"/>
  <c r="G161" i="11"/>
  <c r="H161" i="11"/>
  <c r="F162" i="11"/>
  <c r="G162" i="11"/>
  <c r="H162" i="11"/>
  <c r="F163" i="11"/>
  <c r="G163" i="11"/>
  <c r="H163" i="11"/>
  <c r="F164" i="11"/>
  <c r="G164" i="11"/>
  <c r="H164" i="11"/>
  <c r="F165" i="11"/>
  <c r="G165" i="11"/>
  <c r="H165" i="11"/>
  <c r="F166" i="11"/>
  <c r="G166" i="11"/>
  <c r="H166" i="11"/>
  <c r="F167" i="11"/>
  <c r="G167" i="11"/>
  <c r="H167" i="11"/>
  <c r="F168" i="11"/>
  <c r="G168" i="11"/>
  <c r="H168" i="11"/>
  <c r="F169" i="11"/>
  <c r="G169" i="11"/>
  <c r="H169" i="11"/>
  <c r="F170" i="11"/>
  <c r="G170" i="11"/>
  <c r="H170" i="11"/>
  <c r="F171" i="11"/>
  <c r="G171" i="11"/>
  <c r="H171" i="11"/>
  <c r="F172" i="11"/>
  <c r="G172" i="11"/>
  <c r="H172" i="11"/>
  <c r="F173" i="11"/>
  <c r="G173" i="11"/>
  <c r="H17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F205" i="11"/>
  <c r="G205" i="11"/>
  <c r="H205" i="11"/>
  <c r="F206" i="11"/>
  <c r="G206" i="11"/>
  <c r="H206" i="11"/>
  <c r="F207" i="11"/>
  <c r="G207" i="11"/>
  <c r="H207" i="11"/>
  <c r="F208" i="11"/>
  <c r="G208" i="11"/>
  <c r="H208" i="11"/>
  <c r="F209" i="11"/>
  <c r="G209" i="11"/>
  <c r="H209" i="11"/>
  <c r="F210" i="11"/>
  <c r="G210" i="11"/>
  <c r="H210" i="11"/>
  <c r="F211" i="11"/>
  <c r="G211" i="11"/>
  <c r="H211" i="11"/>
  <c r="F212" i="11"/>
  <c r="G212" i="11"/>
  <c r="H212" i="11"/>
  <c r="F213" i="11"/>
  <c r="G213" i="11"/>
  <c r="H213" i="11"/>
  <c r="F214" i="11"/>
  <c r="G214" i="11"/>
  <c r="H214" i="11"/>
  <c r="F215" i="11"/>
  <c r="G215" i="11"/>
  <c r="H215" i="11"/>
  <c r="F216" i="11"/>
  <c r="G216" i="11"/>
  <c r="H216" i="11"/>
  <c r="F217" i="11"/>
  <c r="G217" i="11"/>
  <c r="H217" i="11"/>
  <c r="F218" i="11"/>
  <c r="G218" i="11"/>
  <c r="H218" i="11"/>
  <c r="F219" i="11"/>
  <c r="G219" i="11"/>
  <c r="H219" i="11"/>
  <c r="F220" i="11"/>
  <c r="G220" i="11"/>
  <c r="H220" i="11"/>
  <c r="F221" i="11"/>
  <c r="G221" i="11"/>
  <c r="H221" i="11"/>
  <c r="F222" i="11"/>
  <c r="G222" i="11"/>
  <c r="H222" i="11"/>
  <c r="F223" i="11"/>
  <c r="G223" i="11"/>
  <c r="H223" i="11"/>
  <c r="F224" i="11"/>
  <c r="G224" i="11"/>
  <c r="H224" i="11"/>
  <c r="F225" i="11"/>
  <c r="G225" i="11"/>
  <c r="H225" i="11"/>
  <c r="F226" i="11"/>
  <c r="G226" i="11"/>
  <c r="H226" i="11"/>
  <c r="F227" i="11"/>
  <c r="G227" i="11"/>
  <c r="H227" i="11"/>
  <c r="F228" i="11"/>
  <c r="G228" i="11"/>
  <c r="H228" i="11"/>
  <c r="F229" i="11"/>
  <c r="G229" i="11"/>
  <c r="H229" i="11"/>
  <c r="F230" i="11"/>
  <c r="G230" i="11"/>
  <c r="H230" i="11"/>
  <c r="F231" i="11"/>
  <c r="G231" i="11"/>
  <c r="H231" i="11"/>
  <c r="F232" i="11"/>
  <c r="G232" i="11"/>
  <c r="H232" i="11"/>
  <c r="F233" i="11"/>
  <c r="G233" i="11"/>
  <c r="H233" i="11"/>
  <c r="F234" i="11"/>
  <c r="G234" i="11"/>
  <c r="H234" i="11"/>
  <c r="F235" i="11"/>
  <c r="G235" i="11"/>
  <c r="H235" i="11"/>
  <c r="F236" i="11"/>
  <c r="G236" i="11"/>
  <c r="H236" i="11"/>
  <c r="F237" i="11"/>
  <c r="G237" i="11"/>
  <c r="H237" i="11"/>
  <c r="F238" i="11"/>
  <c r="G238" i="11"/>
  <c r="H238" i="11"/>
  <c r="F239" i="11"/>
  <c r="G239" i="11"/>
  <c r="H239" i="11"/>
  <c r="F240" i="11"/>
  <c r="G240" i="11"/>
  <c r="H240" i="11"/>
  <c r="F241" i="11"/>
  <c r="G241" i="11"/>
  <c r="H241" i="11"/>
  <c r="F242" i="11"/>
  <c r="G242" i="11"/>
  <c r="H242" i="11"/>
  <c r="F243" i="11"/>
  <c r="G243" i="11"/>
  <c r="H243" i="11"/>
  <c r="F244" i="11"/>
  <c r="G244" i="11"/>
  <c r="H244" i="11"/>
  <c r="F245" i="11"/>
  <c r="G245" i="11"/>
  <c r="H245" i="11"/>
  <c r="F246" i="11"/>
  <c r="G246" i="11"/>
  <c r="H246" i="11"/>
  <c r="F247" i="11"/>
  <c r="G247" i="11"/>
  <c r="H247" i="11"/>
  <c r="F248" i="11"/>
  <c r="G248" i="11"/>
  <c r="H248" i="11"/>
  <c r="F249" i="11"/>
  <c r="G249" i="11"/>
  <c r="H249" i="11"/>
  <c r="F250" i="11"/>
  <c r="G250" i="11"/>
  <c r="H250" i="11"/>
  <c r="F251" i="11"/>
  <c r="G251" i="11"/>
  <c r="H251" i="11"/>
  <c r="F252" i="11"/>
  <c r="G252" i="11"/>
  <c r="H252" i="11"/>
  <c r="F253" i="11"/>
  <c r="G253" i="11"/>
  <c r="H253" i="11"/>
  <c r="F254" i="11"/>
  <c r="G254" i="11"/>
  <c r="H254" i="11"/>
  <c r="F255" i="11"/>
  <c r="G255" i="11"/>
  <c r="H255" i="11"/>
  <c r="F256" i="11"/>
  <c r="G256" i="11"/>
  <c r="H256" i="11"/>
  <c r="F257" i="11"/>
  <c r="G257" i="11"/>
  <c r="H257" i="11"/>
  <c r="F258" i="11"/>
  <c r="G258" i="11"/>
  <c r="H258" i="11"/>
  <c r="F259" i="11"/>
  <c r="G259" i="11"/>
  <c r="H259" i="11"/>
  <c r="F260" i="11"/>
  <c r="G260" i="11"/>
  <c r="H260" i="11"/>
  <c r="F261" i="11"/>
  <c r="G261" i="11"/>
  <c r="H261" i="11"/>
  <c r="F262" i="11"/>
  <c r="G262" i="11"/>
  <c r="H262" i="11"/>
  <c r="F263" i="11"/>
  <c r="G263" i="11"/>
  <c r="H263" i="11"/>
  <c r="F264" i="11"/>
  <c r="G264" i="11"/>
  <c r="H264" i="11"/>
  <c r="F265" i="11"/>
  <c r="G265" i="11"/>
  <c r="H265" i="11"/>
  <c r="F266" i="11"/>
  <c r="G266" i="11"/>
  <c r="H266" i="11"/>
  <c r="F267" i="11"/>
  <c r="G267" i="11"/>
  <c r="H267" i="11"/>
  <c r="F268" i="11"/>
  <c r="G268" i="11"/>
  <c r="H268" i="11"/>
  <c r="F269" i="11"/>
  <c r="G269" i="11"/>
  <c r="H269" i="11"/>
  <c r="F270" i="11"/>
  <c r="G270" i="11"/>
  <c r="H270" i="11"/>
  <c r="F271" i="11"/>
  <c r="G271" i="11"/>
  <c r="H271" i="11"/>
  <c r="F272" i="11"/>
  <c r="G272" i="11"/>
  <c r="H272" i="11"/>
  <c r="F273" i="11"/>
  <c r="G273" i="11"/>
  <c r="H273" i="11"/>
  <c r="F274" i="11"/>
  <c r="G274" i="11"/>
  <c r="H274" i="11"/>
  <c r="F275" i="11"/>
  <c r="G275" i="11"/>
  <c r="H275" i="11"/>
  <c r="F276" i="11"/>
  <c r="G276" i="11"/>
  <c r="H276" i="11"/>
  <c r="F277" i="11"/>
  <c r="G277" i="11"/>
  <c r="H277" i="11"/>
  <c r="F278" i="11"/>
  <c r="G278" i="11"/>
  <c r="H278" i="11"/>
  <c r="F279" i="11"/>
  <c r="G279" i="11"/>
  <c r="H279" i="11"/>
  <c r="F280" i="11"/>
  <c r="G280" i="11"/>
  <c r="H280" i="11"/>
  <c r="F281" i="11"/>
  <c r="G281" i="11"/>
  <c r="H281" i="11"/>
  <c r="F282" i="11"/>
  <c r="G282" i="11"/>
  <c r="H282" i="11"/>
  <c r="F283" i="11"/>
  <c r="G283" i="11"/>
  <c r="H283" i="11"/>
  <c r="F284" i="11"/>
  <c r="G284" i="11"/>
  <c r="H284" i="11"/>
  <c r="F285" i="11"/>
  <c r="G285" i="11"/>
  <c r="H285" i="11"/>
  <c r="F286" i="11"/>
  <c r="G286" i="11"/>
  <c r="H286" i="11"/>
  <c r="F287" i="11"/>
  <c r="G287" i="11"/>
  <c r="H287" i="11"/>
  <c r="F288" i="11"/>
  <c r="G288" i="11"/>
  <c r="H288" i="11"/>
  <c r="F289" i="11"/>
  <c r="G289" i="11"/>
  <c r="H289" i="11"/>
  <c r="F290" i="11"/>
  <c r="G290" i="11"/>
  <c r="H290" i="11"/>
  <c r="F291" i="11"/>
  <c r="G291" i="11"/>
  <c r="H291" i="11"/>
  <c r="F292" i="11"/>
  <c r="G292" i="11"/>
  <c r="H292" i="11"/>
  <c r="F293" i="11"/>
  <c r="G293" i="11"/>
  <c r="H293" i="11"/>
  <c r="F294" i="11"/>
  <c r="G294" i="11"/>
  <c r="H294" i="11"/>
  <c r="F295" i="11"/>
  <c r="G295" i="11"/>
  <c r="H295" i="11"/>
  <c r="F296" i="11"/>
  <c r="G296" i="11"/>
  <c r="H296" i="11"/>
  <c r="F297" i="11"/>
  <c r="G297" i="11"/>
  <c r="H297" i="11"/>
  <c r="F298" i="11"/>
  <c r="G298" i="11"/>
  <c r="H298" i="11"/>
  <c r="F299" i="11"/>
  <c r="G299" i="11"/>
  <c r="H299" i="11"/>
  <c r="F300" i="11"/>
  <c r="G300" i="11"/>
  <c r="H300" i="11"/>
  <c r="F301" i="11"/>
  <c r="G301" i="11"/>
  <c r="H301" i="11"/>
  <c r="F302" i="11"/>
  <c r="G302" i="11"/>
  <c r="H302" i="11"/>
  <c r="F303" i="11"/>
  <c r="G303" i="11"/>
  <c r="H303" i="11"/>
  <c r="F304" i="11"/>
  <c r="G304" i="11"/>
  <c r="H304" i="11"/>
  <c r="F305" i="11"/>
  <c r="G305" i="11"/>
  <c r="H305" i="11"/>
  <c r="F306" i="11"/>
  <c r="G306" i="11"/>
  <c r="H306" i="11"/>
  <c r="F307" i="11"/>
  <c r="G307" i="11"/>
  <c r="H307" i="11"/>
  <c r="F308" i="11"/>
  <c r="G308" i="11"/>
  <c r="H308" i="11"/>
  <c r="F309" i="11"/>
  <c r="G309" i="11"/>
  <c r="H309" i="11"/>
  <c r="F310" i="11"/>
  <c r="G310" i="11"/>
  <c r="H310" i="11"/>
  <c r="F311" i="11"/>
  <c r="G311" i="11"/>
  <c r="H311" i="11"/>
  <c r="F312" i="11"/>
  <c r="G312" i="11"/>
  <c r="H312" i="11"/>
  <c r="F313" i="11"/>
  <c r="G313" i="11"/>
  <c r="H313" i="11"/>
  <c r="F314" i="11"/>
  <c r="G314" i="11"/>
  <c r="H314" i="11"/>
  <c r="F315" i="11"/>
  <c r="G315" i="11"/>
  <c r="H315" i="11"/>
  <c r="F316" i="11"/>
  <c r="G316" i="11"/>
  <c r="H316" i="11"/>
  <c r="F317" i="11"/>
  <c r="G317" i="11"/>
  <c r="H317" i="11"/>
  <c r="F318" i="11"/>
  <c r="G318" i="11"/>
  <c r="H318" i="11"/>
  <c r="F319" i="11"/>
  <c r="G319" i="11"/>
  <c r="H319" i="11"/>
  <c r="F320" i="11"/>
  <c r="G320" i="11"/>
  <c r="H320" i="11"/>
  <c r="F321" i="11"/>
  <c r="G321" i="11"/>
  <c r="H321" i="11"/>
  <c r="F322" i="11"/>
  <c r="G322" i="11"/>
  <c r="H322" i="11"/>
  <c r="F323" i="11"/>
  <c r="G323" i="11"/>
  <c r="H323" i="11"/>
  <c r="F324" i="11"/>
  <c r="G324" i="11"/>
  <c r="H324" i="11"/>
  <c r="F325" i="11"/>
  <c r="G325" i="11"/>
  <c r="H325" i="11"/>
  <c r="F326" i="11"/>
  <c r="G326" i="11"/>
  <c r="H326" i="11"/>
  <c r="F327" i="11"/>
  <c r="G327" i="11"/>
  <c r="H327" i="11"/>
  <c r="F328" i="11"/>
  <c r="G328" i="11"/>
  <c r="H328" i="11"/>
  <c r="F329" i="11"/>
  <c r="G329" i="11"/>
  <c r="H329" i="11"/>
  <c r="F330" i="11"/>
  <c r="G330" i="11"/>
  <c r="H330" i="11"/>
  <c r="F331" i="11"/>
  <c r="G331" i="11"/>
  <c r="H331" i="11"/>
  <c r="F332" i="11"/>
  <c r="G332" i="11"/>
  <c r="H332" i="11"/>
  <c r="F333" i="11"/>
  <c r="G333" i="11"/>
  <c r="H333" i="11"/>
  <c r="F334" i="11"/>
  <c r="G334" i="11"/>
  <c r="H334" i="11"/>
  <c r="F335" i="11"/>
  <c r="G335" i="11"/>
  <c r="H335" i="11"/>
  <c r="F336" i="11"/>
  <c r="G336" i="11"/>
  <c r="H336" i="11"/>
  <c r="F337" i="11"/>
  <c r="G337" i="11"/>
  <c r="H337" i="11"/>
  <c r="F338" i="11"/>
  <c r="G338" i="11"/>
  <c r="H338" i="11"/>
  <c r="F339" i="11"/>
  <c r="G339" i="11"/>
  <c r="H339" i="11"/>
  <c r="F340" i="11"/>
  <c r="G340" i="11"/>
  <c r="H340" i="11"/>
  <c r="F341" i="11"/>
  <c r="G341" i="11"/>
  <c r="H341" i="11"/>
  <c r="F342" i="11"/>
  <c r="G342" i="11"/>
  <c r="H342" i="11"/>
  <c r="F343" i="11"/>
  <c r="G343" i="11"/>
  <c r="H343" i="11"/>
  <c r="F344" i="11"/>
  <c r="G344" i="11"/>
  <c r="H344" i="11"/>
  <c r="F345" i="11"/>
  <c r="G345" i="11"/>
  <c r="H345" i="11"/>
  <c r="F346" i="11"/>
  <c r="G346" i="11"/>
  <c r="H346" i="11"/>
  <c r="F347" i="11"/>
  <c r="G347" i="11"/>
  <c r="H347" i="11"/>
  <c r="F348" i="11"/>
  <c r="G348" i="11"/>
  <c r="H348" i="11"/>
  <c r="F349" i="11"/>
  <c r="G349" i="11"/>
  <c r="H349" i="11"/>
  <c r="F350" i="11"/>
  <c r="G350" i="11"/>
  <c r="H350" i="11"/>
  <c r="F351" i="11"/>
  <c r="G351" i="11"/>
  <c r="H351" i="11"/>
  <c r="F352" i="11"/>
  <c r="G352" i="11"/>
  <c r="H352" i="11"/>
  <c r="F353" i="11"/>
  <c r="G353" i="11"/>
  <c r="H353" i="11"/>
  <c r="F354" i="11"/>
  <c r="G354" i="11"/>
  <c r="H354" i="11"/>
  <c r="F355" i="11"/>
  <c r="G355" i="11"/>
  <c r="H355" i="11"/>
  <c r="F356" i="11"/>
  <c r="G356" i="11"/>
  <c r="H356" i="11"/>
  <c r="F357" i="11"/>
  <c r="G357" i="11"/>
  <c r="H357" i="11"/>
  <c r="F358" i="11"/>
  <c r="G358" i="11"/>
  <c r="H358" i="11"/>
  <c r="F359" i="11"/>
  <c r="G359" i="11"/>
  <c r="H359" i="11"/>
  <c r="F360" i="11"/>
  <c r="G360" i="11"/>
  <c r="H360" i="11"/>
  <c r="F361" i="11"/>
  <c r="G361" i="11"/>
  <c r="H361" i="11"/>
  <c r="F362" i="11"/>
  <c r="G362" i="11"/>
  <c r="H362" i="11"/>
  <c r="F363" i="11"/>
  <c r="G363" i="11"/>
  <c r="H363" i="11"/>
  <c r="F364" i="11"/>
  <c r="G364" i="11"/>
  <c r="H364" i="11"/>
  <c r="F365" i="11"/>
  <c r="G365" i="11"/>
  <c r="H365" i="11"/>
  <c r="F366" i="11"/>
  <c r="G366" i="11"/>
  <c r="H366" i="11"/>
  <c r="F367" i="11"/>
  <c r="G367" i="11"/>
  <c r="H367" i="11"/>
  <c r="F368" i="11"/>
  <c r="G368" i="11"/>
  <c r="H368" i="11"/>
  <c r="F369" i="11"/>
  <c r="G369" i="11"/>
  <c r="H369" i="11"/>
  <c r="F370" i="11"/>
  <c r="G370" i="11"/>
  <c r="H370" i="11"/>
  <c r="F371" i="11"/>
  <c r="G371" i="11"/>
  <c r="H371" i="11"/>
  <c r="F372" i="11"/>
  <c r="G372" i="11"/>
  <c r="H372" i="11"/>
  <c r="F373" i="11"/>
  <c r="G373" i="11"/>
  <c r="H373" i="11"/>
  <c r="F374" i="11"/>
  <c r="G374" i="11"/>
  <c r="H374" i="11"/>
  <c r="F375" i="11"/>
  <c r="G375" i="11"/>
  <c r="H375" i="11"/>
  <c r="F376" i="11"/>
  <c r="G376" i="11"/>
  <c r="H376" i="11"/>
  <c r="F377" i="11"/>
  <c r="G377" i="11"/>
  <c r="H377" i="11"/>
  <c r="F378" i="11"/>
  <c r="G378" i="11"/>
  <c r="H378" i="11"/>
  <c r="F379" i="11"/>
  <c r="G379" i="11"/>
  <c r="H379" i="11"/>
  <c r="F380" i="11"/>
  <c r="G380" i="11"/>
  <c r="H380" i="11"/>
  <c r="F381" i="11"/>
  <c r="G381" i="11"/>
  <c r="H381" i="11"/>
  <c r="F382" i="11"/>
  <c r="G382" i="11"/>
  <c r="H382" i="11"/>
  <c r="F383" i="11"/>
  <c r="G383" i="11"/>
  <c r="H383" i="11"/>
  <c r="F384" i="11"/>
  <c r="G384" i="11"/>
  <c r="H384" i="11"/>
  <c r="F385" i="11"/>
  <c r="G385" i="11"/>
  <c r="H385" i="11"/>
  <c r="F386" i="11"/>
  <c r="G386" i="11"/>
  <c r="H386" i="11"/>
  <c r="F387" i="11"/>
  <c r="G387" i="11"/>
  <c r="H387" i="11"/>
  <c r="F388" i="11"/>
  <c r="G388" i="11"/>
  <c r="H388" i="11"/>
  <c r="F389" i="11"/>
  <c r="G389" i="11"/>
  <c r="H389" i="11"/>
  <c r="F390" i="11"/>
  <c r="G390" i="11"/>
  <c r="H390" i="11"/>
  <c r="F391" i="11"/>
  <c r="G391" i="11"/>
  <c r="H391" i="11"/>
  <c r="F392" i="11"/>
  <c r="G392" i="11"/>
  <c r="H392" i="11"/>
  <c r="F393" i="11"/>
  <c r="G393" i="11"/>
  <c r="H393" i="11"/>
  <c r="F394" i="11"/>
  <c r="G394" i="11"/>
  <c r="H394" i="11"/>
  <c r="F395" i="11"/>
  <c r="G395" i="11"/>
  <c r="H395" i="11"/>
  <c r="F396" i="11"/>
  <c r="G396" i="11"/>
  <c r="H396" i="11"/>
  <c r="F397" i="11"/>
  <c r="G397" i="11"/>
  <c r="H397" i="11"/>
  <c r="F398" i="11"/>
  <c r="G398" i="11"/>
  <c r="H398" i="11"/>
  <c r="F399" i="11"/>
  <c r="G399" i="11"/>
  <c r="H399" i="11"/>
  <c r="F400" i="11"/>
  <c r="G400" i="11"/>
  <c r="H400" i="11"/>
  <c r="F401" i="11"/>
  <c r="G401" i="11"/>
  <c r="H401" i="11"/>
  <c r="F402" i="11"/>
  <c r="G402" i="11"/>
  <c r="H402" i="11"/>
  <c r="F403" i="11"/>
  <c r="G403" i="11"/>
  <c r="H403" i="11"/>
  <c r="F404" i="11"/>
  <c r="G404" i="11"/>
  <c r="H404" i="11"/>
  <c r="F405" i="11"/>
  <c r="G405" i="11"/>
  <c r="H405" i="11"/>
  <c r="F406" i="11"/>
  <c r="G406" i="11"/>
  <c r="H406" i="11"/>
  <c r="F407" i="11"/>
  <c r="G407" i="11"/>
  <c r="H407" i="11"/>
  <c r="F408" i="11"/>
  <c r="G408" i="11"/>
  <c r="H408" i="11"/>
  <c r="F409" i="11"/>
  <c r="G409" i="11"/>
  <c r="H409" i="11"/>
  <c r="F410" i="11"/>
  <c r="G410" i="11"/>
  <c r="H410" i="11"/>
  <c r="F411" i="11"/>
  <c r="G411" i="11"/>
  <c r="H411" i="11"/>
  <c r="F412" i="11"/>
  <c r="G412" i="11"/>
  <c r="H412" i="11"/>
  <c r="F413" i="11"/>
  <c r="G413" i="11"/>
  <c r="H413" i="11"/>
  <c r="F414" i="11"/>
  <c r="G414" i="11"/>
  <c r="H414" i="11"/>
  <c r="F415" i="11"/>
  <c r="G415" i="11"/>
  <c r="H415" i="11"/>
  <c r="F416" i="11"/>
  <c r="G416" i="11"/>
  <c r="H416" i="11"/>
  <c r="F417" i="11"/>
  <c r="G417" i="11"/>
  <c r="H417" i="11"/>
  <c r="F418" i="11"/>
  <c r="G418" i="11"/>
  <c r="H418" i="11"/>
  <c r="F419" i="11"/>
  <c r="G419" i="11"/>
  <c r="H419" i="11"/>
  <c r="F420" i="11"/>
  <c r="G420" i="11"/>
  <c r="H420" i="11"/>
  <c r="F421" i="11"/>
  <c r="G421" i="11"/>
  <c r="H421" i="11"/>
  <c r="F422" i="11"/>
  <c r="G422" i="11"/>
  <c r="H422" i="11"/>
  <c r="F423" i="11"/>
  <c r="G423" i="11"/>
  <c r="H423" i="11"/>
  <c r="F424" i="11"/>
  <c r="G424" i="11"/>
  <c r="H424" i="11"/>
  <c r="F425" i="11"/>
  <c r="G425" i="11"/>
  <c r="H425" i="11"/>
  <c r="F426" i="11"/>
  <c r="G426" i="11"/>
  <c r="H426" i="11"/>
  <c r="F427" i="11"/>
  <c r="G427" i="11"/>
  <c r="H427" i="11"/>
  <c r="F428" i="11"/>
  <c r="G428" i="11"/>
  <c r="H428" i="11"/>
  <c r="F429" i="11"/>
  <c r="G429" i="11"/>
  <c r="H429" i="11"/>
  <c r="F430" i="11"/>
  <c r="G430" i="11"/>
  <c r="H430" i="11"/>
  <c r="F431" i="11"/>
  <c r="G431" i="11"/>
  <c r="H431" i="11"/>
  <c r="F432" i="11"/>
  <c r="G432" i="11"/>
  <c r="H432" i="11"/>
  <c r="F433" i="11"/>
  <c r="G433" i="11"/>
  <c r="H433" i="11"/>
  <c r="F434" i="11"/>
  <c r="G434" i="11"/>
  <c r="H434" i="11"/>
  <c r="F435" i="11"/>
  <c r="G435" i="11"/>
  <c r="H435" i="11"/>
  <c r="F436" i="11"/>
  <c r="G436" i="11"/>
  <c r="H436" i="11"/>
  <c r="F437" i="11"/>
  <c r="G437" i="11"/>
  <c r="H437" i="11"/>
  <c r="F438" i="11"/>
  <c r="G438" i="11"/>
  <c r="H438" i="11"/>
  <c r="F439" i="11"/>
  <c r="G439" i="11"/>
  <c r="H439" i="11"/>
  <c r="F440" i="11"/>
  <c r="G440" i="11"/>
  <c r="H440" i="11"/>
  <c r="F441" i="11"/>
  <c r="G441" i="11"/>
  <c r="H441" i="11"/>
  <c r="F442" i="11"/>
  <c r="G442" i="11"/>
  <c r="H442" i="11"/>
  <c r="F443" i="11"/>
  <c r="G443" i="11"/>
  <c r="H443" i="11"/>
  <c r="F444" i="11"/>
  <c r="G444" i="11"/>
  <c r="H444" i="11"/>
  <c r="F445" i="11"/>
  <c r="G445" i="11"/>
  <c r="H445" i="11"/>
  <c r="F446" i="11"/>
  <c r="G446" i="11"/>
  <c r="H446" i="11"/>
  <c r="F447" i="11"/>
  <c r="G447" i="11"/>
  <c r="H447" i="11"/>
  <c r="F448" i="11"/>
  <c r="G448" i="11"/>
  <c r="H448" i="11"/>
  <c r="F449" i="11"/>
  <c r="G449" i="11"/>
  <c r="H449" i="11"/>
  <c r="F450" i="11"/>
  <c r="G450" i="11"/>
  <c r="H450" i="11"/>
  <c r="F451" i="11"/>
  <c r="G451" i="11"/>
  <c r="H451" i="11"/>
  <c r="F452" i="11"/>
  <c r="G452" i="11"/>
  <c r="H452" i="11"/>
  <c r="F453" i="11"/>
  <c r="G453" i="11"/>
  <c r="H453" i="11"/>
  <c r="F454" i="11"/>
  <c r="G454" i="11"/>
  <c r="H454" i="11"/>
  <c r="F455" i="11"/>
  <c r="G455" i="11"/>
  <c r="H455" i="11"/>
  <c r="F456" i="11"/>
  <c r="G456" i="11"/>
  <c r="H456" i="11"/>
  <c r="F457" i="11"/>
  <c r="G457" i="11"/>
  <c r="H457" i="11"/>
  <c r="F458" i="11"/>
  <c r="G458" i="11"/>
  <c r="H458" i="11"/>
  <c r="F459" i="11"/>
  <c r="G459" i="11"/>
  <c r="H459" i="11"/>
  <c r="F460" i="11"/>
  <c r="G460" i="11"/>
  <c r="H460" i="11"/>
  <c r="F461" i="11"/>
  <c r="G461" i="11"/>
  <c r="H461" i="11"/>
  <c r="F462" i="11"/>
  <c r="G462" i="11"/>
  <c r="H462" i="11"/>
  <c r="F463" i="11"/>
  <c r="G463" i="11"/>
  <c r="H463" i="11"/>
  <c r="F464" i="11"/>
  <c r="G464" i="11"/>
  <c r="H464" i="11"/>
  <c r="F465" i="11"/>
  <c r="G465" i="11"/>
  <c r="H465" i="11"/>
  <c r="F466" i="11"/>
  <c r="G466" i="11"/>
  <c r="H466" i="11"/>
  <c r="F467" i="11"/>
  <c r="G467" i="11"/>
  <c r="H467" i="11"/>
  <c r="F468" i="11"/>
  <c r="G468" i="11"/>
  <c r="H468" i="11"/>
  <c r="F469" i="11"/>
  <c r="G469" i="11"/>
  <c r="H469" i="11"/>
  <c r="F470" i="11"/>
  <c r="G470" i="11"/>
  <c r="H470" i="11"/>
  <c r="F471" i="11"/>
  <c r="G471" i="11"/>
  <c r="H471" i="11"/>
  <c r="F472" i="11"/>
  <c r="G472" i="11"/>
  <c r="H472" i="11"/>
  <c r="F473" i="11"/>
  <c r="G473" i="11"/>
  <c r="H473" i="11"/>
  <c r="F474" i="11"/>
  <c r="G474" i="11"/>
  <c r="H474" i="11"/>
  <c r="F475" i="11"/>
  <c r="G475" i="11"/>
  <c r="H475" i="11"/>
  <c r="F476" i="11"/>
  <c r="G476" i="11"/>
  <c r="H476" i="11"/>
  <c r="F477" i="11"/>
  <c r="G477" i="11"/>
  <c r="H477" i="11"/>
  <c r="F478" i="11"/>
  <c r="G478" i="11"/>
  <c r="H478" i="11"/>
  <c r="F479" i="11"/>
  <c r="G479" i="11"/>
  <c r="H479" i="11"/>
  <c r="F480" i="11"/>
  <c r="G480" i="11"/>
  <c r="H480" i="11"/>
  <c r="F481" i="11"/>
  <c r="G481" i="11"/>
  <c r="H481" i="11"/>
  <c r="F482" i="11"/>
  <c r="G482" i="11"/>
  <c r="H482" i="11"/>
  <c r="F483" i="11"/>
  <c r="G483" i="11"/>
  <c r="H483" i="11"/>
  <c r="F484" i="11"/>
  <c r="G484" i="11"/>
  <c r="H484" i="11"/>
  <c r="F485" i="11"/>
  <c r="G485" i="11"/>
  <c r="H485" i="11"/>
  <c r="F486" i="11"/>
  <c r="G486" i="11"/>
  <c r="H486" i="11"/>
  <c r="F487" i="11"/>
  <c r="G487" i="11"/>
  <c r="H487" i="11"/>
  <c r="F488" i="11"/>
  <c r="G488" i="11"/>
  <c r="H488" i="11"/>
  <c r="F489" i="11"/>
  <c r="G489" i="11"/>
  <c r="H489" i="11"/>
  <c r="F490" i="11"/>
  <c r="G490" i="11"/>
  <c r="H490" i="11"/>
  <c r="F491" i="11"/>
  <c r="G491" i="11"/>
  <c r="H491" i="11"/>
  <c r="F492" i="11"/>
  <c r="G492" i="11"/>
  <c r="H492" i="11"/>
  <c r="F493" i="11"/>
  <c r="G493" i="11"/>
  <c r="H493" i="11"/>
  <c r="F494" i="11"/>
  <c r="G494" i="11"/>
  <c r="H494" i="11"/>
  <c r="F495" i="11"/>
  <c r="G495" i="11"/>
  <c r="H495" i="11"/>
  <c r="F496" i="11"/>
  <c r="G496" i="11"/>
  <c r="H496" i="11"/>
  <c r="F497" i="11"/>
  <c r="G497" i="11"/>
  <c r="H497" i="11"/>
  <c r="F498" i="11"/>
  <c r="G498" i="11"/>
  <c r="H498" i="11"/>
  <c r="F499" i="11"/>
  <c r="G499" i="11"/>
  <c r="H499" i="11"/>
  <c r="F500" i="11"/>
  <c r="G500" i="11"/>
  <c r="H500" i="11"/>
  <c r="F501" i="11"/>
  <c r="G501" i="11"/>
  <c r="H501" i="11"/>
  <c r="F502" i="11"/>
  <c r="G502" i="11"/>
  <c r="H502" i="11"/>
  <c r="F503" i="11"/>
  <c r="G503" i="11"/>
  <c r="H503" i="11"/>
  <c r="F504" i="11"/>
  <c r="G504" i="11"/>
  <c r="H504" i="11"/>
  <c r="F505" i="11"/>
  <c r="G505" i="11"/>
  <c r="H505" i="11"/>
  <c r="F506" i="11"/>
  <c r="G506" i="11"/>
  <c r="H506" i="11"/>
  <c r="F507" i="11"/>
  <c r="G507" i="11"/>
  <c r="H507" i="11"/>
  <c r="F508" i="11"/>
  <c r="G508" i="11"/>
  <c r="H508" i="11"/>
  <c r="F509" i="11"/>
  <c r="G509" i="11"/>
  <c r="H509" i="11"/>
  <c r="F510" i="11"/>
  <c r="G510" i="11"/>
  <c r="H510" i="11"/>
  <c r="F511" i="11"/>
  <c r="G511" i="11"/>
  <c r="H511" i="11"/>
  <c r="F512" i="11"/>
  <c r="G512" i="11"/>
  <c r="H512" i="11"/>
  <c r="F513" i="11"/>
  <c r="G513" i="11"/>
  <c r="H513" i="11"/>
  <c r="F514" i="11"/>
  <c r="G514" i="11"/>
  <c r="H514" i="11"/>
  <c r="F515" i="11"/>
  <c r="G515" i="11"/>
  <c r="H515" i="11"/>
  <c r="F516" i="11"/>
  <c r="G516" i="11"/>
  <c r="H516" i="11"/>
  <c r="F517" i="11"/>
  <c r="G517" i="11"/>
  <c r="H517" i="11"/>
  <c r="F518" i="11"/>
  <c r="G518" i="11"/>
  <c r="H518" i="11"/>
  <c r="F519" i="11"/>
  <c r="G519" i="11"/>
  <c r="H519" i="11"/>
  <c r="F520" i="11"/>
  <c r="G520" i="11"/>
  <c r="H520" i="11"/>
  <c r="F521" i="11"/>
  <c r="G521" i="11"/>
  <c r="H521" i="11"/>
  <c r="F522" i="11"/>
  <c r="G522" i="11"/>
  <c r="H522" i="11"/>
  <c r="F523" i="11"/>
  <c r="G523" i="11"/>
  <c r="H523" i="11"/>
  <c r="F524" i="11"/>
  <c r="G524" i="11"/>
  <c r="H524" i="11"/>
  <c r="F525" i="11"/>
  <c r="G525" i="11"/>
  <c r="H525" i="11"/>
  <c r="F526" i="11"/>
  <c r="G526" i="11"/>
  <c r="H526" i="11"/>
  <c r="F527" i="11"/>
  <c r="G527" i="11"/>
  <c r="H527" i="11"/>
  <c r="F528" i="11"/>
  <c r="G528" i="11"/>
  <c r="H528" i="11"/>
  <c r="F529" i="11"/>
  <c r="G529" i="11"/>
  <c r="H529" i="11"/>
  <c r="F530" i="11"/>
  <c r="G530" i="11"/>
  <c r="H530" i="11"/>
  <c r="F531" i="11"/>
  <c r="G531" i="11"/>
  <c r="H531" i="11"/>
  <c r="F532" i="11"/>
  <c r="G532" i="11"/>
  <c r="H532" i="11"/>
  <c r="F533" i="11"/>
  <c r="G533" i="11"/>
  <c r="H533" i="11"/>
  <c r="F534" i="11"/>
  <c r="G534" i="11"/>
  <c r="H534" i="11"/>
  <c r="F535" i="11"/>
  <c r="G535" i="11"/>
  <c r="H535" i="11"/>
  <c r="F536" i="11"/>
  <c r="G536" i="11"/>
  <c r="H536" i="11"/>
  <c r="F537" i="11"/>
  <c r="G537" i="11"/>
  <c r="H537" i="11"/>
  <c r="F538" i="11"/>
  <c r="G538" i="11"/>
  <c r="H538" i="11"/>
  <c r="F539" i="11"/>
  <c r="G539" i="11"/>
  <c r="H539" i="11"/>
  <c r="F540" i="11"/>
  <c r="G540" i="11"/>
  <c r="H540" i="11"/>
  <c r="F541" i="11"/>
  <c r="G541" i="11"/>
  <c r="H541" i="11"/>
  <c r="F542" i="11"/>
  <c r="G542" i="11"/>
  <c r="H542" i="11"/>
  <c r="F543" i="11"/>
  <c r="G543" i="11"/>
  <c r="H543" i="11"/>
  <c r="F544" i="11"/>
  <c r="G544" i="11"/>
  <c r="H544" i="11"/>
  <c r="F545" i="11"/>
  <c r="G545" i="11"/>
  <c r="H545" i="11"/>
  <c r="F546" i="11"/>
  <c r="G546" i="11"/>
  <c r="H546" i="11"/>
  <c r="F547" i="11"/>
  <c r="G547" i="11"/>
  <c r="H547" i="11"/>
  <c r="F548" i="11"/>
  <c r="G548" i="11"/>
  <c r="H548" i="11"/>
  <c r="F549" i="11"/>
  <c r="G549" i="11"/>
  <c r="H549" i="11"/>
  <c r="F550" i="11"/>
  <c r="G550" i="11"/>
  <c r="H550" i="11"/>
  <c r="F551" i="11"/>
  <c r="G551" i="11"/>
  <c r="H551" i="11"/>
  <c r="F552" i="11"/>
  <c r="G552" i="11"/>
  <c r="H552" i="11"/>
  <c r="F553" i="11"/>
  <c r="G553" i="11"/>
  <c r="H553" i="11"/>
  <c r="F554" i="11"/>
  <c r="G554" i="11"/>
  <c r="H554" i="11"/>
  <c r="F555" i="11"/>
  <c r="G555" i="11"/>
  <c r="H555" i="11"/>
  <c r="F556" i="11"/>
  <c r="G556" i="11"/>
  <c r="H556" i="11"/>
  <c r="F557" i="11"/>
  <c r="G557" i="11"/>
  <c r="H557" i="11"/>
  <c r="F558" i="11"/>
  <c r="G558" i="11"/>
  <c r="H558" i="11"/>
  <c r="F559" i="11"/>
  <c r="G559" i="11"/>
  <c r="H559" i="11"/>
  <c r="F560" i="11"/>
  <c r="G560" i="11"/>
  <c r="H560" i="11"/>
  <c r="F561" i="11"/>
  <c r="G561" i="11"/>
  <c r="H561" i="11"/>
  <c r="F562" i="11"/>
  <c r="G562" i="11"/>
  <c r="H562" i="11"/>
  <c r="F563" i="11"/>
  <c r="G563" i="11"/>
  <c r="H563" i="11"/>
  <c r="F564" i="11"/>
  <c r="G564" i="11"/>
  <c r="H564" i="11"/>
  <c r="F565" i="11"/>
  <c r="G565" i="11"/>
  <c r="H565" i="11"/>
  <c r="F566" i="11"/>
  <c r="G566" i="11"/>
  <c r="H566" i="11"/>
  <c r="F567" i="11"/>
  <c r="G567" i="11"/>
  <c r="H567" i="11"/>
  <c r="F568" i="11"/>
  <c r="G568" i="11"/>
  <c r="H568" i="11"/>
  <c r="F569" i="11"/>
  <c r="G569" i="11"/>
  <c r="H569" i="11"/>
  <c r="F570" i="11"/>
  <c r="G570" i="11"/>
  <c r="H570" i="11"/>
  <c r="F571" i="11"/>
  <c r="G571" i="11"/>
  <c r="H571" i="11"/>
  <c r="F572" i="11"/>
  <c r="G572" i="11"/>
  <c r="H572" i="11"/>
  <c r="F573" i="11"/>
  <c r="G573" i="11"/>
  <c r="H573" i="11"/>
  <c r="F574" i="11"/>
  <c r="G574" i="11"/>
  <c r="H574" i="11"/>
  <c r="F575" i="11"/>
  <c r="G575" i="11"/>
  <c r="H575" i="11"/>
  <c r="F576" i="11"/>
  <c r="G576" i="11"/>
  <c r="H576" i="11"/>
  <c r="F577" i="11"/>
  <c r="G577" i="11"/>
  <c r="H577" i="11"/>
  <c r="F578" i="11"/>
  <c r="G578" i="11"/>
  <c r="H578" i="11"/>
  <c r="F579" i="11"/>
  <c r="G579" i="11"/>
  <c r="H579" i="11"/>
  <c r="F580" i="11"/>
  <c r="G580" i="11"/>
  <c r="H580" i="11"/>
  <c r="F581" i="11"/>
  <c r="G581" i="11"/>
  <c r="H581" i="11"/>
  <c r="F582" i="11"/>
  <c r="G582" i="11"/>
  <c r="H582" i="11"/>
  <c r="F583" i="11"/>
  <c r="G583" i="11"/>
  <c r="H583" i="11"/>
  <c r="F584" i="11"/>
  <c r="G584" i="11"/>
  <c r="H584" i="11"/>
  <c r="F585" i="11"/>
  <c r="G585" i="11"/>
  <c r="H585" i="11"/>
  <c r="F586" i="11"/>
  <c r="G586" i="11"/>
  <c r="H586" i="11"/>
  <c r="F587" i="11"/>
  <c r="G587" i="11"/>
  <c r="H587" i="11"/>
  <c r="F588" i="11"/>
  <c r="G588" i="11"/>
  <c r="H588" i="11"/>
  <c r="F589" i="11"/>
  <c r="G589" i="11"/>
  <c r="H589" i="11"/>
  <c r="F590" i="11"/>
  <c r="G590" i="11"/>
  <c r="H590" i="11"/>
  <c r="F591" i="11"/>
  <c r="G591" i="11"/>
  <c r="H591" i="11"/>
  <c r="F592" i="11"/>
  <c r="G592" i="11"/>
  <c r="H592" i="11"/>
  <c r="F593" i="11"/>
  <c r="G593" i="11"/>
  <c r="H593" i="11"/>
  <c r="F594" i="11"/>
  <c r="G594" i="11"/>
  <c r="H594" i="11"/>
  <c r="F595" i="11"/>
  <c r="G595" i="11"/>
  <c r="H595" i="11"/>
  <c r="F596" i="11"/>
  <c r="G596" i="11"/>
  <c r="H596" i="11"/>
  <c r="F597" i="11"/>
  <c r="G597" i="11"/>
  <c r="H597" i="11"/>
  <c r="F598" i="11"/>
  <c r="G598" i="11"/>
  <c r="H598" i="11"/>
  <c r="F599" i="11"/>
  <c r="G599" i="11"/>
  <c r="H599" i="11"/>
  <c r="F600" i="11"/>
  <c r="G600" i="11"/>
  <c r="H600" i="11"/>
  <c r="F601" i="11"/>
  <c r="G601" i="11"/>
  <c r="H601" i="11"/>
  <c r="F602" i="11"/>
  <c r="G602" i="11"/>
  <c r="H602" i="11"/>
  <c r="F603" i="11"/>
  <c r="G603" i="11"/>
  <c r="H603" i="11"/>
  <c r="F604" i="11"/>
  <c r="G604" i="11"/>
  <c r="H604" i="11"/>
  <c r="F605" i="11"/>
  <c r="G605" i="11"/>
  <c r="H605" i="11"/>
  <c r="F606" i="11"/>
  <c r="G606" i="11"/>
  <c r="H606" i="11"/>
  <c r="F607" i="11"/>
  <c r="G607" i="11"/>
  <c r="H607" i="11"/>
  <c r="F608" i="11"/>
  <c r="G608" i="11"/>
  <c r="H608" i="11"/>
  <c r="F609" i="11"/>
  <c r="G609" i="11"/>
  <c r="H609" i="11"/>
  <c r="F610" i="11"/>
  <c r="G610" i="11"/>
  <c r="H610" i="11"/>
  <c r="F611" i="11"/>
  <c r="G611" i="11"/>
  <c r="H611" i="11"/>
  <c r="F612" i="11"/>
  <c r="G612" i="11"/>
  <c r="H612" i="11"/>
  <c r="F613" i="11"/>
  <c r="G613" i="11"/>
  <c r="H613" i="11"/>
  <c r="F614" i="11"/>
  <c r="G614" i="11"/>
  <c r="H614" i="11"/>
  <c r="F615" i="11"/>
  <c r="G615" i="11"/>
  <c r="H615" i="11"/>
  <c r="F616" i="11"/>
  <c r="G616" i="11"/>
  <c r="H616" i="11"/>
  <c r="F617" i="11"/>
  <c r="G617" i="11"/>
  <c r="H617" i="11"/>
  <c r="F618" i="11"/>
  <c r="G618" i="11"/>
  <c r="H618" i="11"/>
  <c r="F619" i="11"/>
  <c r="G619" i="11"/>
  <c r="H619" i="11"/>
  <c r="F620" i="11"/>
  <c r="G620" i="11"/>
  <c r="H620" i="11"/>
  <c r="F621" i="11"/>
  <c r="G621" i="11"/>
  <c r="H621" i="11"/>
  <c r="F622" i="11"/>
  <c r="G622" i="11"/>
  <c r="H622" i="11"/>
  <c r="F623" i="11"/>
  <c r="G623" i="11"/>
  <c r="H623" i="11"/>
  <c r="F624" i="11"/>
  <c r="G624" i="11"/>
  <c r="H624" i="11"/>
  <c r="F625" i="11"/>
  <c r="G625" i="11"/>
  <c r="H625" i="11"/>
  <c r="F626" i="11"/>
  <c r="G626" i="11"/>
  <c r="H626" i="11"/>
  <c r="F627" i="11"/>
  <c r="G627" i="11"/>
  <c r="H627" i="11"/>
  <c r="F628" i="11"/>
  <c r="G628" i="11"/>
  <c r="H628" i="11"/>
  <c r="F629" i="11"/>
  <c r="G629" i="11"/>
  <c r="H629" i="11"/>
  <c r="F630" i="11"/>
  <c r="G630" i="11"/>
  <c r="H630" i="11"/>
  <c r="F631" i="11"/>
  <c r="G631" i="11"/>
  <c r="H631" i="11"/>
  <c r="F632" i="11"/>
  <c r="G632" i="11"/>
  <c r="H632" i="11"/>
  <c r="F633" i="11"/>
  <c r="G633" i="11"/>
  <c r="H633" i="11"/>
  <c r="F634" i="11"/>
  <c r="G634" i="11"/>
  <c r="H634" i="11"/>
  <c r="F635" i="11"/>
  <c r="G635" i="11"/>
  <c r="H635" i="11"/>
  <c r="F636" i="11"/>
  <c r="G636" i="11"/>
  <c r="H636" i="11"/>
  <c r="F637" i="11"/>
  <c r="G637" i="11"/>
  <c r="H637" i="11"/>
  <c r="F638" i="11"/>
  <c r="G638" i="11"/>
  <c r="H638" i="11"/>
  <c r="F639" i="11"/>
  <c r="G639" i="11"/>
  <c r="H639" i="11"/>
  <c r="F640" i="11"/>
  <c r="G640" i="11"/>
  <c r="H640" i="11"/>
  <c r="F641" i="11"/>
  <c r="G641" i="11"/>
  <c r="H641" i="11"/>
  <c r="F642" i="11"/>
  <c r="G642" i="11"/>
  <c r="H642" i="11"/>
  <c r="F643" i="11"/>
  <c r="G643" i="11"/>
  <c r="H643" i="11"/>
  <c r="F644" i="11"/>
  <c r="G644" i="11"/>
  <c r="H644" i="11"/>
  <c r="F645" i="11"/>
  <c r="G645" i="11"/>
  <c r="H645" i="11"/>
  <c r="F646" i="11"/>
  <c r="G646" i="11"/>
  <c r="H646" i="11"/>
  <c r="F647" i="11"/>
  <c r="G647" i="11"/>
  <c r="H647" i="11"/>
  <c r="F648" i="11"/>
  <c r="G648" i="11"/>
  <c r="H648" i="11"/>
  <c r="F649" i="11"/>
  <c r="G649" i="11"/>
  <c r="H649" i="11"/>
  <c r="F650" i="11"/>
  <c r="G650" i="11"/>
  <c r="H650" i="11"/>
  <c r="F651" i="11"/>
  <c r="G651" i="11"/>
  <c r="H651" i="11"/>
  <c r="F652" i="11"/>
  <c r="G652" i="11"/>
  <c r="H652" i="11"/>
  <c r="F653" i="11"/>
  <c r="G653" i="11"/>
  <c r="H653" i="11"/>
  <c r="F654" i="11"/>
  <c r="G654" i="11"/>
  <c r="H654" i="11"/>
  <c r="F655" i="11"/>
  <c r="G655" i="11"/>
  <c r="H655" i="11"/>
  <c r="F656" i="11"/>
  <c r="G656" i="11"/>
  <c r="H656" i="11"/>
  <c r="F657" i="11"/>
  <c r="G657" i="11"/>
  <c r="H657" i="11"/>
  <c r="F658" i="11"/>
  <c r="G658" i="11"/>
  <c r="H658" i="11"/>
  <c r="F659" i="11"/>
  <c r="G659" i="11"/>
  <c r="H659" i="11"/>
  <c r="F660" i="11"/>
  <c r="G660" i="11"/>
  <c r="H660" i="11"/>
  <c r="F661" i="11"/>
  <c r="G661" i="11"/>
  <c r="H661" i="11"/>
  <c r="F662" i="11"/>
  <c r="G662" i="11"/>
  <c r="H662" i="11"/>
  <c r="F663" i="11"/>
  <c r="G663" i="11"/>
  <c r="H663" i="11"/>
  <c r="F664" i="11"/>
  <c r="G664" i="11"/>
  <c r="H664" i="11"/>
  <c r="F665" i="11"/>
  <c r="G665" i="11"/>
  <c r="H665" i="11"/>
  <c r="F666" i="11"/>
  <c r="G666" i="11"/>
  <c r="H666" i="11"/>
  <c r="F667" i="11"/>
  <c r="G667" i="11"/>
  <c r="H667" i="11"/>
  <c r="F668" i="11"/>
  <c r="G668" i="11"/>
  <c r="H668" i="11"/>
  <c r="F669" i="11"/>
  <c r="G669" i="11"/>
  <c r="H669" i="11"/>
  <c r="F670" i="11"/>
  <c r="G670" i="11"/>
  <c r="H670" i="11"/>
  <c r="F671" i="11"/>
  <c r="G671" i="11"/>
  <c r="H671" i="11"/>
  <c r="F672" i="11"/>
  <c r="G672" i="11"/>
  <c r="H672" i="11"/>
  <c r="F673" i="11"/>
  <c r="G673" i="11"/>
  <c r="H673" i="11"/>
  <c r="F674" i="11"/>
  <c r="G674" i="11"/>
  <c r="H674" i="11"/>
  <c r="F675" i="11"/>
  <c r="G675" i="11"/>
  <c r="H675" i="11"/>
  <c r="F676" i="11"/>
  <c r="G676" i="11"/>
  <c r="H676" i="11"/>
  <c r="F677" i="11"/>
  <c r="G677" i="11"/>
  <c r="H677" i="11"/>
  <c r="G4" i="11"/>
  <c r="H4" i="11"/>
  <c r="F4" i="11"/>
  <c r="E277" i="9"/>
  <c r="E278" i="9"/>
  <c r="E279" i="9"/>
  <c r="E209" i="9"/>
  <c r="E94" i="9"/>
  <c r="E44" i="9"/>
  <c r="E125" i="9"/>
  <c r="E24" i="9"/>
  <c r="E126" i="9"/>
  <c r="E280" i="9"/>
  <c r="E81" i="9"/>
  <c r="E281" i="9"/>
  <c r="E282" i="9"/>
  <c r="E283" i="9"/>
  <c r="E160" i="9"/>
  <c r="E29" i="9"/>
  <c r="E18" i="9"/>
  <c r="E90" i="9"/>
  <c r="E284" i="9"/>
  <c r="E32" i="9"/>
  <c r="E161" i="9"/>
  <c r="E5" i="9"/>
  <c r="E98" i="9"/>
  <c r="E72" i="9"/>
  <c r="E162" i="9"/>
  <c r="E163" i="9"/>
  <c r="E285" i="9"/>
  <c r="E286" i="9"/>
  <c r="E210" i="9"/>
  <c r="E211" i="9"/>
  <c r="E287" i="9"/>
  <c r="E288" i="9"/>
  <c r="E212" i="9"/>
  <c r="E289" i="9"/>
  <c r="E213" i="9"/>
  <c r="E164" i="9"/>
  <c r="E57" i="9"/>
  <c r="E43" i="9"/>
  <c r="E290" i="9"/>
  <c r="E88" i="9"/>
  <c r="E113" i="9"/>
  <c r="E114" i="9"/>
  <c r="E291" i="9"/>
  <c r="E292" i="9"/>
  <c r="E143" i="9"/>
  <c r="E22" i="9"/>
  <c r="E12" i="9"/>
  <c r="E293" i="9"/>
  <c r="E37" i="9"/>
  <c r="E30" i="9"/>
  <c r="E294" i="9"/>
  <c r="E295" i="9"/>
  <c r="E296" i="9"/>
  <c r="E297" i="9"/>
  <c r="E298" i="9"/>
  <c r="E214" i="9"/>
  <c r="E299" i="9"/>
  <c r="E215" i="9"/>
  <c r="E104" i="9"/>
  <c r="E127" i="9"/>
  <c r="E300" i="9"/>
  <c r="E301" i="9"/>
  <c r="E302" i="9"/>
  <c r="E115" i="9"/>
  <c r="E303" i="9"/>
  <c r="E304" i="9"/>
  <c r="E86" i="9"/>
  <c r="E66" i="9"/>
  <c r="E21" i="9"/>
  <c r="E165" i="9"/>
  <c r="E216" i="9"/>
  <c r="E305" i="9"/>
  <c r="E306" i="9"/>
  <c r="E307" i="9"/>
  <c r="E15" i="9"/>
  <c r="E166" i="9"/>
  <c r="E308" i="9"/>
  <c r="E309" i="9"/>
  <c r="E23" i="9"/>
  <c r="E310" i="9"/>
  <c r="E311" i="9"/>
  <c r="E312" i="9"/>
  <c r="E313" i="9"/>
  <c r="E314" i="9"/>
  <c r="E167" i="9"/>
  <c r="E315" i="9"/>
  <c r="E67" i="9"/>
  <c r="E316" i="9"/>
  <c r="E168" i="9"/>
  <c r="E128" i="9"/>
  <c r="E217" i="9"/>
  <c r="E116" i="9"/>
  <c r="E129" i="9"/>
  <c r="E317" i="9"/>
  <c r="E82" i="9"/>
  <c r="E218" i="9"/>
  <c r="E318" i="9"/>
  <c r="E63" i="9"/>
  <c r="E319" i="9"/>
  <c r="E320" i="9"/>
  <c r="E321" i="9"/>
  <c r="E322" i="9"/>
  <c r="E169" i="9"/>
  <c r="E219" i="9"/>
  <c r="E170" i="9"/>
  <c r="E323" i="9"/>
  <c r="E324" i="9"/>
  <c r="E325" i="9"/>
  <c r="E326" i="9"/>
  <c r="E327" i="9"/>
  <c r="E328" i="9"/>
  <c r="E329" i="9"/>
  <c r="E330" i="9"/>
  <c r="E45" i="9"/>
  <c r="E331" i="9"/>
  <c r="E130" i="9"/>
  <c r="E68" i="9"/>
  <c r="E332" i="9"/>
  <c r="E333" i="9"/>
  <c r="E41" i="9"/>
  <c r="E334" i="9"/>
  <c r="E220" i="9"/>
  <c r="E221" i="9"/>
  <c r="E335" i="9"/>
  <c r="E336" i="9"/>
  <c r="E56" i="9"/>
  <c r="E337" i="9"/>
  <c r="E144" i="9"/>
  <c r="E338" i="9"/>
  <c r="E339" i="9"/>
  <c r="E340" i="9"/>
  <c r="E341" i="9"/>
  <c r="E342" i="9"/>
  <c r="E343" i="9"/>
  <c r="E222" i="9"/>
  <c r="E223" i="9"/>
  <c r="E344" i="9"/>
  <c r="E345" i="9"/>
  <c r="E346" i="9"/>
  <c r="E131" i="9"/>
  <c r="E99" i="9"/>
  <c r="E347" i="9"/>
  <c r="E348" i="9"/>
  <c r="E224" i="9"/>
  <c r="E349" i="9"/>
  <c r="E132" i="9"/>
  <c r="E48" i="9"/>
  <c r="E350" i="9"/>
  <c r="E351" i="9"/>
  <c r="E352" i="9"/>
  <c r="E353" i="9"/>
  <c r="E10" i="9"/>
  <c r="E69" i="9"/>
  <c r="E354" i="9"/>
  <c r="E355" i="9"/>
  <c r="E356" i="9"/>
  <c r="E357" i="9"/>
  <c r="E46" i="9"/>
  <c r="E225" i="9"/>
  <c r="E358" i="9"/>
  <c r="E34" i="9"/>
  <c r="E359" i="9"/>
  <c r="E117" i="9"/>
  <c r="E360" i="9"/>
  <c r="E75" i="9"/>
  <c r="E361" i="9"/>
  <c r="E362" i="9"/>
  <c r="E226" i="9"/>
  <c r="E227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228" i="9"/>
  <c r="E17" i="9"/>
  <c r="E171" i="9"/>
  <c r="E375" i="9"/>
  <c r="E376" i="9"/>
  <c r="E95" i="9"/>
  <c r="E61" i="9"/>
  <c r="E377" i="9"/>
  <c r="E378" i="9"/>
  <c r="E379" i="9"/>
  <c r="E380" i="9"/>
  <c r="E381" i="9"/>
  <c r="E172" i="9"/>
  <c r="E100" i="9"/>
  <c r="E382" i="9"/>
  <c r="E383" i="9"/>
  <c r="E384" i="9"/>
  <c r="E385" i="9"/>
  <c r="E386" i="9"/>
  <c r="E229" i="9"/>
  <c r="E387" i="9"/>
  <c r="E388" i="9"/>
  <c r="E389" i="9"/>
  <c r="E145" i="9"/>
  <c r="E390" i="9"/>
  <c r="E391" i="9"/>
  <c r="E173" i="9"/>
  <c r="E392" i="9"/>
  <c r="E393" i="9"/>
  <c r="E230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231" i="9"/>
  <c r="E232" i="9"/>
  <c r="E89" i="9"/>
  <c r="E417" i="9"/>
  <c r="E418" i="9"/>
  <c r="E419" i="9"/>
  <c r="E174" i="9"/>
  <c r="E420" i="9"/>
  <c r="E421" i="9"/>
  <c r="E26" i="9"/>
  <c r="E422" i="9"/>
  <c r="E110" i="9"/>
  <c r="E233" i="9"/>
  <c r="E234" i="9"/>
  <c r="E175" i="9"/>
  <c r="E423" i="9"/>
  <c r="E424" i="9"/>
  <c r="E425" i="9"/>
  <c r="E426" i="9"/>
  <c r="E427" i="9"/>
  <c r="E428" i="9"/>
  <c r="E429" i="9"/>
  <c r="E430" i="9"/>
  <c r="E133" i="9"/>
  <c r="E431" i="9"/>
  <c r="E33" i="9"/>
  <c r="E146" i="9"/>
  <c r="E432" i="9"/>
  <c r="E433" i="9"/>
  <c r="E434" i="9"/>
  <c r="E435" i="9"/>
  <c r="E235" i="9"/>
  <c r="E436" i="9"/>
  <c r="E437" i="9"/>
  <c r="E438" i="9"/>
  <c r="E439" i="9"/>
  <c r="E440" i="9"/>
  <c r="E441" i="9"/>
  <c r="E442" i="9"/>
  <c r="E443" i="9"/>
  <c r="E236" i="9"/>
  <c r="E237" i="9"/>
  <c r="E238" i="9"/>
  <c r="E118" i="9"/>
  <c r="E444" i="9"/>
  <c r="E49" i="9"/>
  <c r="E239" i="9"/>
  <c r="E445" i="9"/>
  <c r="E446" i="9"/>
  <c r="E447" i="9"/>
  <c r="E448" i="9"/>
  <c r="E449" i="9"/>
  <c r="E450" i="9"/>
  <c r="E451" i="9"/>
  <c r="E452" i="9"/>
  <c r="E453" i="9"/>
  <c r="E454" i="9"/>
  <c r="E38" i="9"/>
  <c r="E19" i="9"/>
  <c r="E455" i="9"/>
  <c r="E11" i="9"/>
  <c r="E456" i="9"/>
  <c r="E457" i="9"/>
  <c r="E458" i="9"/>
  <c r="E459" i="9"/>
  <c r="E240" i="9"/>
  <c r="E176" i="9"/>
  <c r="E460" i="9"/>
  <c r="E461" i="9"/>
  <c r="E105" i="9"/>
  <c r="E101" i="9"/>
  <c r="E177" i="9"/>
  <c r="E462" i="9"/>
  <c r="E463" i="9"/>
  <c r="E464" i="9"/>
  <c r="E465" i="9"/>
  <c r="E466" i="9"/>
  <c r="E467" i="9"/>
  <c r="E178" i="9"/>
  <c r="E468" i="9"/>
  <c r="E469" i="9"/>
  <c r="E241" i="9"/>
  <c r="E470" i="9"/>
  <c r="E471" i="9"/>
  <c r="E179" i="9"/>
  <c r="E472" i="9"/>
  <c r="E473" i="9"/>
  <c r="E91" i="9"/>
  <c r="E474" i="9"/>
  <c r="E475" i="9"/>
  <c r="E476" i="9"/>
  <c r="E102" i="9"/>
  <c r="E242" i="9"/>
  <c r="E243" i="9"/>
  <c r="E96" i="9"/>
  <c r="E106" i="9"/>
  <c r="E477" i="9"/>
  <c r="E478" i="9"/>
  <c r="E479" i="9"/>
  <c r="E244" i="9"/>
  <c r="E147" i="9"/>
  <c r="E480" i="9"/>
  <c r="E481" i="9"/>
  <c r="E134" i="9"/>
  <c r="E482" i="9"/>
  <c r="E483" i="9"/>
  <c r="E148" i="9"/>
  <c r="E484" i="9"/>
  <c r="E485" i="9"/>
  <c r="E486" i="9"/>
  <c r="E107" i="9"/>
  <c r="E487" i="9"/>
  <c r="E488" i="9"/>
  <c r="E489" i="9"/>
  <c r="E490" i="9"/>
  <c r="E491" i="9"/>
  <c r="E27" i="9"/>
  <c r="E492" i="9"/>
  <c r="E493" i="9"/>
  <c r="E494" i="9"/>
  <c r="E495" i="9"/>
  <c r="E496" i="9"/>
  <c r="E497" i="9"/>
  <c r="E245" i="9"/>
  <c r="E498" i="9"/>
  <c r="E499" i="9"/>
  <c r="E103" i="9"/>
  <c r="E20" i="9"/>
  <c r="E77" i="9"/>
  <c r="E500" i="9"/>
  <c r="E119" i="9"/>
  <c r="E501" i="9"/>
  <c r="E149" i="9"/>
  <c r="E502" i="9"/>
  <c r="E180" i="9"/>
  <c r="E246" i="9"/>
  <c r="E503" i="9"/>
  <c r="E504" i="9"/>
  <c r="E505" i="9"/>
  <c r="E150" i="9"/>
  <c r="E506" i="9"/>
  <c r="E83" i="9"/>
  <c r="E181" i="9"/>
  <c r="E507" i="9"/>
  <c r="E508" i="9"/>
  <c r="E182" i="9"/>
  <c r="E247" i="9"/>
  <c r="E509" i="9"/>
  <c r="E510" i="9"/>
  <c r="E511" i="9"/>
  <c r="E512" i="9"/>
  <c r="E513" i="9"/>
  <c r="E514" i="9"/>
  <c r="E515" i="9"/>
  <c r="E516" i="9"/>
  <c r="E517" i="9"/>
  <c r="E151" i="9"/>
  <c r="E70" i="9"/>
  <c r="E518" i="9"/>
  <c r="E519" i="9"/>
  <c r="E520" i="9"/>
  <c r="E521" i="9"/>
  <c r="E183" i="9"/>
  <c r="E522" i="9"/>
  <c r="E523" i="9"/>
  <c r="E524" i="9"/>
  <c r="E525" i="9"/>
  <c r="E152" i="9"/>
  <c r="E526" i="9"/>
  <c r="E248" i="9"/>
  <c r="E527" i="9"/>
  <c r="E249" i="9"/>
  <c r="E528" i="9"/>
  <c r="E184" i="9"/>
  <c r="E185" i="9"/>
  <c r="E529" i="9"/>
  <c r="E135" i="9"/>
  <c r="E530" i="9"/>
  <c r="E531" i="9"/>
  <c r="E250" i="9"/>
  <c r="E532" i="9"/>
  <c r="E186" i="9"/>
  <c r="E533" i="9"/>
  <c r="E58" i="9"/>
  <c r="E534" i="9"/>
  <c r="E120" i="9"/>
  <c r="E47" i="9"/>
  <c r="E535" i="9"/>
  <c r="E87" i="9"/>
  <c r="E536" i="9"/>
  <c r="E537" i="9"/>
  <c r="E136" i="9"/>
  <c r="E538" i="9"/>
  <c r="E539" i="9"/>
  <c r="E187" i="9"/>
  <c r="E540" i="9"/>
  <c r="E541" i="9"/>
  <c r="E251" i="9"/>
  <c r="E542" i="9"/>
  <c r="E39" i="9"/>
  <c r="E137" i="9"/>
  <c r="E252" i="9"/>
  <c r="E543" i="9"/>
  <c r="E253" i="9"/>
  <c r="E544" i="9"/>
  <c r="E188" i="9"/>
  <c r="E28" i="9"/>
  <c r="E153" i="9"/>
  <c r="E121" i="9"/>
  <c r="E545" i="9"/>
  <c r="E65" i="9"/>
  <c r="E54" i="9"/>
  <c r="E97" i="9"/>
  <c r="E122" i="9"/>
  <c r="E189" i="9"/>
  <c r="E154" i="9"/>
  <c r="E40" i="9"/>
  <c r="E546" i="9"/>
  <c r="E547" i="9"/>
  <c r="E548" i="9"/>
  <c r="E6" i="9"/>
  <c r="E549" i="9"/>
  <c r="E155" i="9"/>
  <c r="E254" i="9"/>
  <c r="E190" i="9"/>
  <c r="E255" i="9"/>
  <c r="E550" i="9"/>
  <c r="E551" i="9"/>
  <c r="E552" i="9"/>
  <c r="E553" i="9"/>
  <c r="E554" i="9"/>
  <c r="E191" i="9"/>
  <c r="E256" i="9"/>
  <c r="E555" i="9"/>
  <c r="E35" i="9"/>
  <c r="E556" i="9"/>
  <c r="E557" i="9"/>
  <c r="E558" i="9"/>
  <c r="E559" i="9"/>
  <c r="E560" i="9"/>
  <c r="E111" i="9"/>
  <c r="E8" i="9"/>
  <c r="E561" i="9"/>
  <c r="E78" i="9"/>
  <c r="E562" i="9"/>
  <c r="E563" i="9"/>
  <c r="E564" i="9"/>
  <c r="E565" i="9"/>
  <c r="E156" i="9"/>
  <c r="E566" i="9"/>
  <c r="E567" i="9"/>
  <c r="E257" i="9"/>
  <c r="E258" i="9"/>
  <c r="E568" i="9"/>
  <c r="E569" i="9"/>
  <c r="E570" i="9"/>
  <c r="E52" i="9"/>
  <c r="E192" i="9"/>
  <c r="E108" i="9"/>
  <c r="E571" i="9"/>
  <c r="E112" i="9"/>
  <c r="E572" i="9"/>
  <c r="E193" i="9"/>
  <c r="E573" i="9"/>
  <c r="E574" i="9"/>
  <c r="E575" i="9"/>
  <c r="E259" i="9"/>
  <c r="E260" i="9"/>
  <c r="E576" i="9"/>
  <c r="E51" i="9"/>
  <c r="E577" i="9"/>
  <c r="E138" i="9"/>
  <c r="E36" i="9"/>
  <c r="E578" i="9"/>
  <c r="E261" i="9"/>
  <c r="E85" i="9"/>
  <c r="E579" i="9"/>
  <c r="E580" i="9"/>
  <c r="E194" i="9"/>
  <c r="E581" i="9"/>
  <c r="E262" i="9"/>
  <c r="E582" i="9"/>
  <c r="E583" i="9"/>
  <c r="E584" i="9"/>
  <c r="E585" i="9"/>
  <c r="E586" i="9"/>
  <c r="E587" i="9"/>
  <c r="E588" i="9"/>
  <c r="E589" i="9"/>
  <c r="E590" i="9"/>
  <c r="E195" i="9"/>
  <c r="E591" i="9"/>
  <c r="E157" i="9"/>
  <c r="E592" i="9"/>
  <c r="E593" i="9"/>
  <c r="E31" i="9"/>
  <c r="E594" i="9"/>
  <c r="E595" i="9"/>
  <c r="E596" i="9"/>
  <c r="E196" i="9"/>
  <c r="E597" i="9"/>
  <c r="E263" i="9"/>
  <c r="E79" i="9"/>
  <c r="E598" i="9"/>
  <c r="E599" i="9"/>
  <c r="E600" i="9"/>
  <c r="E264" i="9"/>
  <c r="E601" i="9"/>
  <c r="E265" i="9"/>
  <c r="E266" i="9"/>
  <c r="E267" i="9"/>
  <c r="E197" i="9"/>
  <c r="E55" i="9"/>
  <c r="E602" i="9"/>
  <c r="E603" i="9"/>
  <c r="E604" i="9"/>
  <c r="E42" i="9"/>
  <c r="E605" i="9"/>
  <c r="E158" i="9"/>
  <c r="E80" i="9"/>
  <c r="E606" i="9"/>
  <c r="E268" i="9"/>
  <c r="E139" i="9"/>
  <c r="E607" i="9"/>
  <c r="E608" i="9"/>
  <c r="E609" i="9"/>
  <c r="E610" i="9"/>
  <c r="E611" i="9"/>
  <c r="E76" i="9"/>
  <c r="E612" i="9"/>
  <c r="E198" i="9"/>
  <c r="E613" i="9"/>
  <c r="E84" i="9"/>
  <c r="E159" i="9"/>
  <c r="E14" i="9"/>
  <c r="E123" i="9"/>
  <c r="E199" i="9"/>
  <c r="E614" i="9"/>
  <c r="E615" i="9"/>
  <c r="E616" i="9"/>
  <c r="E617" i="9"/>
  <c r="E618" i="9"/>
  <c r="E140" i="9"/>
  <c r="E64" i="9"/>
  <c r="E269" i="9"/>
  <c r="E619" i="9"/>
  <c r="E200" i="9"/>
  <c r="E620" i="9"/>
  <c r="E621" i="9"/>
  <c r="E622" i="9"/>
  <c r="E623" i="9"/>
  <c r="E50" i="9"/>
  <c r="E624" i="9"/>
  <c r="E60" i="9"/>
  <c r="E625" i="9"/>
  <c r="E626" i="9"/>
  <c r="E270" i="9"/>
  <c r="E92" i="9"/>
  <c r="E627" i="9"/>
  <c r="E141" i="9"/>
  <c r="E628" i="9"/>
  <c r="E25" i="9"/>
  <c r="E629" i="9"/>
  <c r="E630" i="9"/>
  <c r="E109" i="9"/>
  <c r="E631" i="9"/>
  <c r="E632" i="9"/>
  <c r="E633" i="9"/>
  <c r="E74" i="9"/>
  <c r="E271" i="9"/>
  <c r="E634" i="9"/>
  <c r="E635" i="9"/>
  <c r="E201" i="9"/>
  <c r="E272" i="9"/>
  <c r="E636" i="9"/>
  <c r="E124" i="9"/>
  <c r="E637" i="9"/>
  <c r="E638" i="9"/>
  <c r="E639" i="9"/>
  <c r="E13" i="9"/>
  <c r="E640" i="9"/>
  <c r="E641" i="9"/>
  <c r="E202" i="9"/>
  <c r="E642" i="9"/>
  <c r="E203" i="9"/>
  <c r="E643" i="9"/>
  <c r="E644" i="9"/>
  <c r="E645" i="9"/>
  <c r="E646" i="9"/>
  <c r="E204" i="9"/>
  <c r="E71" i="9"/>
  <c r="E647" i="9"/>
  <c r="E648" i="9"/>
  <c r="E649" i="9"/>
  <c r="E650" i="9"/>
  <c r="E651" i="9"/>
  <c r="E205" i="9"/>
  <c r="E652" i="9"/>
  <c r="E206" i="9"/>
  <c r="E653" i="9"/>
  <c r="E273" i="9"/>
  <c r="E654" i="9"/>
  <c r="E4" i="9"/>
  <c r="E655" i="9"/>
  <c r="E656" i="9"/>
  <c r="E657" i="9"/>
  <c r="E73" i="9"/>
  <c r="E274" i="9"/>
  <c r="E658" i="9"/>
  <c r="E62" i="9"/>
  <c r="E207" i="9"/>
  <c r="E659" i="9"/>
  <c r="E660" i="9"/>
  <c r="E661" i="9"/>
  <c r="E662" i="9"/>
  <c r="E663" i="9"/>
  <c r="E664" i="9"/>
  <c r="E665" i="9"/>
  <c r="E666" i="9"/>
  <c r="E275" i="9"/>
  <c r="E276" i="9"/>
  <c r="E667" i="9"/>
  <c r="E668" i="9"/>
  <c r="E669" i="9"/>
  <c r="E16" i="9"/>
  <c r="E53" i="9"/>
  <c r="E670" i="9"/>
  <c r="E671" i="9"/>
  <c r="E672" i="9"/>
  <c r="E673" i="9"/>
  <c r="E93" i="9"/>
  <c r="E142" i="9"/>
  <c r="E674" i="9"/>
  <c r="E9" i="9"/>
  <c r="E208" i="9"/>
  <c r="E675" i="9"/>
  <c r="E59" i="9"/>
  <c r="E676" i="9"/>
  <c r="E677" i="9"/>
  <c r="V2" i="14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CN13" i="16"/>
  <c r="CO13" i="16"/>
  <c r="CP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CN16" i="16"/>
  <c r="CO16" i="16"/>
  <c r="CP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CN17" i="16"/>
  <c r="CO17" i="16"/>
  <c r="CP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CN18" i="16"/>
  <c r="CO18" i="16"/>
  <c r="CP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BW31" i="16"/>
  <c r="BX31" i="16"/>
  <c r="BY31" i="16"/>
  <c r="BZ31" i="16"/>
  <c r="CA31" i="16"/>
  <c r="CB31" i="16"/>
  <c r="CC31" i="16"/>
  <c r="CD31" i="16"/>
  <c r="CE31" i="16"/>
  <c r="CF31" i="16"/>
  <c r="CG31" i="16"/>
  <c r="CH31" i="16"/>
  <c r="CI31" i="16"/>
  <c r="CJ31" i="16"/>
  <c r="CK31" i="16"/>
  <c r="CL31" i="16"/>
  <c r="CM31" i="16"/>
  <c r="CN31" i="16"/>
  <c r="CO31" i="16"/>
  <c r="CP31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BW36" i="16"/>
  <c r="BX36" i="16"/>
  <c r="BY36" i="16"/>
  <c r="BZ36" i="16"/>
  <c r="CA36" i="16"/>
  <c r="CB36" i="16"/>
  <c r="CC36" i="16"/>
  <c r="CD36" i="16"/>
  <c r="CE36" i="16"/>
  <c r="CF36" i="16"/>
  <c r="CG36" i="16"/>
  <c r="CH36" i="16"/>
  <c r="CI36" i="16"/>
  <c r="CJ36" i="16"/>
  <c r="CK36" i="16"/>
  <c r="CL36" i="16"/>
  <c r="CM36" i="16"/>
  <c r="CN36" i="16"/>
  <c r="CO36" i="16"/>
  <c r="CP36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BW37" i="16"/>
  <c r="BX37" i="16"/>
  <c r="BY37" i="16"/>
  <c r="BZ37" i="16"/>
  <c r="CA37" i="16"/>
  <c r="CB37" i="16"/>
  <c r="CC37" i="16"/>
  <c r="CD37" i="16"/>
  <c r="CE37" i="16"/>
  <c r="CF37" i="16"/>
  <c r="CG37" i="16"/>
  <c r="CH37" i="16"/>
  <c r="CI37" i="16"/>
  <c r="CJ37" i="16"/>
  <c r="CK37" i="16"/>
  <c r="CL37" i="16"/>
  <c r="CM37" i="16"/>
  <c r="CN37" i="16"/>
  <c r="CO37" i="16"/>
  <c r="CP37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BF39" i="16"/>
  <c r="BG39" i="16"/>
  <c r="BH39" i="16"/>
  <c r="BI39" i="16"/>
  <c r="BJ39" i="16"/>
  <c r="BK39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CB39" i="16"/>
  <c r="CC39" i="16"/>
  <c r="CD39" i="16"/>
  <c r="CE39" i="16"/>
  <c r="CF39" i="16"/>
  <c r="CG39" i="16"/>
  <c r="CH39" i="16"/>
  <c r="CI39" i="16"/>
  <c r="CJ39" i="16"/>
  <c r="CK39" i="16"/>
  <c r="CL39" i="16"/>
  <c r="CM39" i="16"/>
  <c r="CN39" i="16"/>
  <c r="CO39" i="16"/>
  <c r="CP39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BF40" i="16"/>
  <c r="BG40" i="16"/>
  <c r="BH40" i="16"/>
  <c r="BI40" i="16"/>
  <c r="BJ40" i="16"/>
  <c r="BK40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CD40" i="16"/>
  <c r="CE40" i="16"/>
  <c r="CF40" i="16"/>
  <c r="CG40" i="16"/>
  <c r="CH40" i="16"/>
  <c r="CI40" i="16"/>
  <c r="CJ40" i="16"/>
  <c r="CK40" i="16"/>
  <c r="CL40" i="16"/>
  <c r="CM40" i="16"/>
  <c r="CN40" i="16"/>
  <c r="CO40" i="16"/>
  <c r="CP40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BF41" i="16"/>
  <c r="BG41" i="16"/>
  <c r="BH41" i="16"/>
  <c r="BI41" i="16"/>
  <c r="BJ41" i="16"/>
  <c r="BK41" i="16"/>
  <c r="BL41" i="16"/>
  <c r="BM41" i="16"/>
  <c r="BN41" i="16"/>
  <c r="BO41" i="16"/>
  <c r="BP41" i="16"/>
  <c r="BQ41" i="16"/>
  <c r="BR41" i="16"/>
  <c r="BS41" i="16"/>
  <c r="BT41" i="16"/>
  <c r="BU41" i="16"/>
  <c r="BV41" i="16"/>
  <c r="BW41" i="16"/>
  <c r="BX41" i="16"/>
  <c r="BY41" i="16"/>
  <c r="BZ41" i="16"/>
  <c r="CA41" i="16"/>
  <c r="CB41" i="16"/>
  <c r="CC41" i="16"/>
  <c r="CD41" i="16"/>
  <c r="CE41" i="16"/>
  <c r="CF41" i="16"/>
  <c r="CG41" i="16"/>
  <c r="CH41" i="16"/>
  <c r="CI41" i="16"/>
  <c r="CJ41" i="16"/>
  <c r="CK41" i="16"/>
  <c r="CL41" i="16"/>
  <c r="CM41" i="16"/>
  <c r="CN41" i="16"/>
  <c r="CO41" i="16"/>
  <c r="CP41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BF42" i="16"/>
  <c r="BG42" i="16"/>
  <c r="BH42" i="16"/>
  <c r="BI42" i="16"/>
  <c r="BJ42" i="16"/>
  <c r="BK42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CG42" i="16"/>
  <c r="CH42" i="16"/>
  <c r="CI42" i="16"/>
  <c r="CJ42" i="16"/>
  <c r="CK42" i="16"/>
  <c r="CL42" i="16"/>
  <c r="CM42" i="16"/>
  <c r="CN42" i="16"/>
  <c r="CO42" i="16"/>
  <c r="CP42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AX43" i="16"/>
  <c r="AY43" i="16"/>
  <c r="AZ43" i="16"/>
  <c r="BA43" i="16"/>
  <c r="BB43" i="16"/>
  <c r="BC43" i="16"/>
  <c r="BD43" i="16"/>
  <c r="BE43" i="16"/>
  <c r="BF43" i="16"/>
  <c r="BG43" i="16"/>
  <c r="BH43" i="16"/>
  <c r="BI43" i="16"/>
  <c r="BJ43" i="16"/>
  <c r="BK43" i="16"/>
  <c r="BL43" i="16"/>
  <c r="BM43" i="16"/>
  <c r="BN43" i="16"/>
  <c r="BO43" i="16"/>
  <c r="BP43" i="16"/>
  <c r="BQ43" i="16"/>
  <c r="BR43" i="16"/>
  <c r="BS43" i="16"/>
  <c r="BT43" i="16"/>
  <c r="BU43" i="16"/>
  <c r="BV43" i="16"/>
  <c r="BW43" i="16"/>
  <c r="BX43" i="16"/>
  <c r="BY43" i="16"/>
  <c r="BZ43" i="16"/>
  <c r="CA43" i="16"/>
  <c r="CB43" i="16"/>
  <c r="CC43" i="16"/>
  <c r="CD43" i="16"/>
  <c r="CE43" i="16"/>
  <c r="CF43" i="16"/>
  <c r="CG43" i="16"/>
  <c r="CH43" i="16"/>
  <c r="CI43" i="16"/>
  <c r="CJ43" i="16"/>
  <c r="CK43" i="16"/>
  <c r="CL43" i="16"/>
  <c r="CM43" i="16"/>
  <c r="CN43" i="16"/>
  <c r="CO43" i="16"/>
  <c r="CP43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AX44" i="16"/>
  <c r="AY44" i="16"/>
  <c r="AZ44" i="16"/>
  <c r="BA44" i="16"/>
  <c r="BB44" i="16"/>
  <c r="BC44" i="16"/>
  <c r="BD44" i="16"/>
  <c r="BE44" i="16"/>
  <c r="BF44" i="16"/>
  <c r="BG44" i="16"/>
  <c r="BH44" i="16"/>
  <c r="BI44" i="16"/>
  <c r="BJ44" i="16"/>
  <c r="BK44" i="16"/>
  <c r="BL44" i="16"/>
  <c r="BM44" i="16"/>
  <c r="BN44" i="16"/>
  <c r="BO44" i="16"/>
  <c r="BP44" i="16"/>
  <c r="BQ44" i="16"/>
  <c r="BR44" i="16"/>
  <c r="BS44" i="16"/>
  <c r="BT44" i="16"/>
  <c r="BU44" i="16"/>
  <c r="BV44" i="16"/>
  <c r="BW44" i="16"/>
  <c r="BX44" i="16"/>
  <c r="BY44" i="16"/>
  <c r="BZ44" i="16"/>
  <c r="CA44" i="16"/>
  <c r="CB44" i="16"/>
  <c r="CC44" i="16"/>
  <c r="CD44" i="16"/>
  <c r="CE44" i="16"/>
  <c r="CF44" i="16"/>
  <c r="CG44" i="16"/>
  <c r="CH44" i="16"/>
  <c r="CI44" i="16"/>
  <c r="CJ44" i="16"/>
  <c r="CK44" i="16"/>
  <c r="CL44" i="16"/>
  <c r="CM44" i="16"/>
  <c r="CN44" i="16"/>
  <c r="CO44" i="16"/>
  <c r="CP44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B45" i="16"/>
  <c r="BC45" i="16"/>
  <c r="BD45" i="16"/>
  <c r="BE45" i="16"/>
  <c r="BF45" i="16"/>
  <c r="BG45" i="16"/>
  <c r="BH45" i="16"/>
  <c r="BI45" i="16"/>
  <c r="BJ45" i="16"/>
  <c r="BK45" i="16"/>
  <c r="BL45" i="16"/>
  <c r="BM45" i="16"/>
  <c r="BN45" i="16"/>
  <c r="BO45" i="16"/>
  <c r="BP45" i="16"/>
  <c r="BQ45" i="16"/>
  <c r="BR45" i="16"/>
  <c r="BS45" i="16"/>
  <c r="BT45" i="16"/>
  <c r="BU45" i="16"/>
  <c r="BV45" i="16"/>
  <c r="BW45" i="16"/>
  <c r="BX45" i="16"/>
  <c r="BY45" i="16"/>
  <c r="BZ45" i="16"/>
  <c r="CA45" i="16"/>
  <c r="CB45" i="16"/>
  <c r="CC45" i="16"/>
  <c r="CD45" i="16"/>
  <c r="CE45" i="16"/>
  <c r="CF45" i="16"/>
  <c r="CG45" i="16"/>
  <c r="CH45" i="16"/>
  <c r="CI45" i="16"/>
  <c r="CJ45" i="16"/>
  <c r="CK45" i="16"/>
  <c r="CL45" i="16"/>
  <c r="CM45" i="16"/>
  <c r="CN45" i="16"/>
  <c r="CO45" i="16"/>
  <c r="CP45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AX48" i="16"/>
  <c r="AY48" i="16"/>
  <c r="AZ48" i="16"/>
  <c r="BA48" i="16"/>
  <c r="BB48" i="16"/>
  <c r="BC48" i="16"/>
  <c r="BD48" i="16"/>
  <c r="BE48" i="16"/>
  <c r="BF48" i="16"/>
  <c r="BG48" i="16"/>
  <c r="BH48" i="16"/>
  <c r="BI48" i="16"/>
  <c r="BJ48" i="16"/>
  <c r="BK48" i="16"/>
  <c r="BL48" i="16"/>
  <c r="BM48" i="16"/>
  <c r="BN48" i="16"/>
  <c r="BO48" i="16"/>
  <c r="BP48" i="16"/>
  <c r="BQ48" i="16"/>
  <c r="BR48" i="16"/>
  <c r="BS48" i="16"/>
  <c r="BT48" i="16"/>
  <c r="BU48" i="16"/>
  <c r="BV48" i="16"/>
  <c r="BW48" i="16"/>
  <c r="BX48" i="16"/>
  <c r="BY48" i="16"/>
  <c r="BZ48" i="16"/>
  <c r="CA48" i="16"/>
  <c r="CB48" i="16"/>
  <c r="CC48" i="16"/>
  <c r="CD48" i="16"/>
  <c r="CE48" i="16"/>
  <c r="CF48" i="16"/>
  <c r="CG48" i="16"/>
  <c r="CH48" i="16"/>
  <c r="CI48" i="16"/>
  <c r="CJ48" i="16"/>
  <c r="CK48" i="16"/>
  <c r="CL48" i="16"/>
  <c r="CM48" i="16"/>
  <c r="CN48" i="16"/>
  <c r="CO48" i="16"/>
  <c r="CP48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BS49" i="16"/>
  <c r="BT49" i="16"/>
  <c r="BU49" i="16"/>
  <c r="BV49" i="16"/>
  <c r="BW49" i="16"/>
  <c r="BX49" i="16"/>
  <c r="BY49" i="16"/>
  <c r="BZ49" i="16"/>
  <c r="CA49" i="16"/>
  <c r="CB49" i="16"/>
  <c r="CC49" i="16"/>
  <c r="CD49" i="16"/>
  <c r="CE49" i="16"/>
  <c r="CF49" i="16"/>
  <c r="CG49" i="16"/>
  <c r="CH49" i="16"/>
  <c r="CI49" i="16"/>
  <c r="CJ49" i="16"/>
  <c r="CK49" i="16"/>
  <c r="CL49" i="16"/>
  <c r="CM49" i="16"/>
  <c r="CN49" i="16"/>
  <c r="CO49" i="16"/>
  <c r="CP49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AZ50" i="16"/>
  <c r="BA50" i="16"/>
  <c r="BB50" i="16"/>
  <c r="BC50" i="16"/>
  <c r="BD50" i="16"/>
  <c r="BE50" i="16"/>
  <c r="BF50" i="16"/>
  <c r="BG50" i="16"/>
  <c r="BH50" i="16"/>
  <c r="BI50" i="16"/>
  <c r="BJ50" i="16"/>
  <c r="BK50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CH50" i="16"/>
  <c r="CI50" i="16"/>
  <c r="CJ50" i="16"/>
  <c r="CK50" i="16"/>
  <c r="CL50" i="16"/>
  <c r="CM50" i="16"/>
  <c r="CN50" i="16"/>
  <c r="CO50" i="16"/>
  <c r="CP50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AZ51" i="16"/>
  <c r="BA51" i="16"/>
  <c r="BB51" i="16"/>
  <c r="BC51" i="16"/>
  <c r="BD51" i="16"/>
  <c r="BE51" i="16"/>
  <c r="BF51" i="16"/>
  <c r="BG51" i="16"/>
  <c r="BH51" i="16"/>
  <c r="BI51" i="16"/>
  <c r="BJ51" i="16"/>
  <c r="BK51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CH51" i="16"/>
  <c r="CI51" i="16"/>
  <c r="CJ51" i="16"/>
  <c r="CK51" i="16"/>
  <c r="CL51" i="16"/>
  <c r="CM51" i="16"/>
  <c r="CN51" i="16"/>
  <c r="CO51" i="16"/>
  <c r="CP51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BC52" i="16"/>
  <c r="BD52" i="16"/>
  <c r="BE52" i="16"/>
  <c r="BF52" i="16"/>
  <c r="BG52" i="16"/>
  <c r="BH52" i="16"/>
  <c r="BI52" i="16"/>
  <c r="BJ52" i="16"/>
  <c r="BK52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CH52" i="16"/>
  <c r="CI52" i="16"/>
  <c r="CJ52" i="16"/>
  <c r="CK52" i="16"/>
  <c r="CL52" i="16"/>
  <c r="CM52" i="16"/>
  <c r="CN52" i="16"/>
  <c r="CO52" i="16"/>
  <c r="CP52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BC53" i="16"/>
  <c r="BD53" i="16"/>
  <c r="BE53" i="16"/>
  <c r="BF53" i="16"/>
  <c r="BG53" i="16"/>
  <c r="BH53" i="16"/>
  <c r="BI53" i="16"/>
  <c r="BJ53" i="16"/>
  <c r="BK53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AZ55" i="16"/>
  <c r="BA55" i="16"/>
  <c r="BB55" i="16"/>
  <c r="BC55" i="16"/>
  <c r="BD55" i="16"/>
  <c r="BE55" i="16"/>
  <c r="BF55" i="16"/>
  <c r="BG55" i="16"/>
  <c r="BH55" i="16"/>
  <c r="BI55" i="16"/>
  <c r="BJ55" i="16"/>
  <c r="BK55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CI55" i="16"/>
  <c r="CJ55" i="16"/>
  <c r="CK55" i="16"/>
  <c r="CL55" i="16"/>
  <c r="CM55" i="16"/>
  <c r="CN55" i="16"/>
  <c r="CO55" i="16"/>
  <c r="CP55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AX56" i="16"/>
  <c r="AY56" i="16"/>
  <c r="AZ56" i="16"/>
  <c r="BA56" i="16"/>
  <c r="BB56" i="16"/>
  <c r="BC56" i="16"/>
  <c r="BD56" i="16"/>
  <c r="BE56" i="16"/>
  <c r="BF56" i="16"/>
  <c r="BG56" i="16"/>
  <c r="BH56" i="16"/>
  <c r="BI56" i="16"/>
  <c r="BJ56" i="16"/>
  <c r="BK56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CI56" i="16"/>
  <c r="CJ56" i="16"/>
  <c r="CK56" i="16"/>
  <c r="CL56" i="16"/>
  <c r="CM56" i="16"/>
  <c r="CN56" i="16"/>
  <c r="CO56" i="16"/>
  <c r="CP56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AZ57" i="16"/>
  <c r="BA57" i="16"/>
  <c r="BB57" i="16"/>
  <c r="BC57" i="16"/>
  <c r="BD57" i="16"/>
  <c r="BE57" i="16"/>
  <c r="BF57" i="16"/>
  <c r="BG57" i="16"/>
  <c r="BH57" i="16"/>
  <c r="BI57" i="16"/>
  <c r="BJ57" i="16"/>
  <c r="BK57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CI57" i="16"/>
  <c r="CJ57" i="16"/>
  <c r="CK57" i="16"/>
  <c r="CL57" i="16"/>
  <c r="CM57" i="16"/>
  <c r="CN57" i="16"/>
  <c r="CO57" i="16"/>
  <c r="CP57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AZ58" i="16"/>
  <c r="BA58" i="16"/>
  <c r="BB58" i="16"/>
  <c r="BC58" i="16"/>
  <c r="BD58" i="16"/>
  <c r="BE58" i="16"/>
  <c r="BF58" i="16"/>
  <c r="BG58" i="16"/>
  <c r="BH58" i="16"/>
  <c r="BI58" i="16"/>
  <c r="BJ58" i="16"/>
  <c r="BK58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CI58" i="16"/>
  <c r="CJ58" i="16"/>
  <c r="CK58" i="16"/>
  <c r="CL58" i="16"/>
  <c r="CM58" i="16"/>
  <c r="CN58" i="16"/>
  <c r="CO58" i="16"/>
  <c r="CP58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BC59" i="16"/>
  <c r="BD59" i="16"/>
  <c r="BE59" i="16"/>
  <c r="BF59" i="16"/>
  <c r="BG59" i="16"/>
  <c r="BH59" i="16"/>
  <c r="BI59" i="16"/>
  <c r="BJ59" i="16"/>
  <c r="BK59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CI59" i="16"/>
  <c r="CJ59" i="16"/>
  <c r="CK59" i="16"/>
  <c r="CL59" i="16"/>
  <c r="CM59" i="16"/>
  <c r="CN59" i="16"/>
  <c r="CO59" i="16"/>
  <c r="CP59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BC63" i="16"/>
  <c r="BD63" i="16"/>
  <c r="BE63" i="16"/>
  <c r="BF63" i="16"/>
  <c r="BG63" i="16"/>
  <c r="BH63" i="16"/>
  <c r="BI63" i="16"/>
  <c r="BJ63" i="16"/>
  <c r="BK63" i="16"/>
  <c r="BL63" i="16"/>
  <c r="BM63" i="16"/>
  <c r="BN63" i="16"/>
  <c r="BO63" i="16"/>
  <c r="BP63" i="16"/>
  <c r="BQ63" i="16"/>
  <c r="BR63" i="16"/>
  <c r="BS63" i="16"/>
  <c r="BT63" i="16"/>
  <c r="BU63" i="16"/>
  <c r="BV63" i="16"/>
  <c r="BW63" i="16"/>
  <c r="BX63" i="16"/>
  <c r="BY63" i="16"/>
  <c r="BZ63" i="16"/>
  <c r="CA63" i="16"/>
  <c r="CB63" i="16"/>
  <c r="CC63" i="16"/>
  <c r="CD63" i="16"/>
  <c r="CE63" i="16"/>
  <c r="CF63" i="16"/>
  <c r="CG63" i="16"/>
  <c r="CH63" i="16"/>
  <c r="CI63" i="16"/>
  <c r="CJ63" i="16"/>
  <c r="CK63" i="16"/>
  <c r="CL63" i="16"/>
  <c r="CM63" i="16"/>
  <c r="CN63" i="16"/>
  <c r="CO63" i="16"/>
  <c r="CP63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BT64" i="16"/>
  <c r="BU64" i="16"/>
  <c r="BV64" i="16"/>
  <c r="BW64" i="16"/>
  <c r="BX64" i="16"/>
  <c r="BY64" i="16"/>
  <c r="BZ64" i="16"/>
  <c r="CA64" i="16"/>
  <c r="CB64" i="16"/>
  <c r="CC64" i="16"/>
  <c r="CD64" i="16"/>
  <c r="CE64" i="16"/>
  <c r="CF64" i="16"/>
  <c r="CG64" i="16"/>
  <c r="CH64" i="16"/>
  <c r="CI64" i="16"/>
  <c r="CJ64" i="16"/>
  <c r="CK64" i="16"/>
  <c r="CL64" i="16"/>
  <c r="CM64" i="16"/>
  <c r="CN64" i="16"/>
  <c r="CO64" i="16"/>
  <c r="CP64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BC65" i="16"/>
  <c r="BD65" i="16"/>
  <c r="BE65" i="16"/>
  <c r="BF65" i="16"/>
  <c r="BG65" i="16"/>
  <c r="BH65" i="16"/>
  <c r="BI65" i="16"/>
  <c r="BJ65" i="16"/>
  <c r="BK65" i="16"/>
  <c r="BL65" i="16"/>
  <c r="BM65" i="16"/>
  <c r="BN65" i="16"/>
  <c r="BO65" i="16"/>
  <c r="BP65" i="16"/>
  <c r="BQ65" i="16"/>
  <c r="BR65" i="16"/>
  <c r="BS65" i="16"/>
  <c r="BT65" i="16"/>
  <c r="BU65" i="16"/>
  <c r="BV65" i="16"/>
  <c r="BW65" i="16"/>
  <c r="BX65" i="16"/>
  <c r="BY65" i="16"/>
  <c r="BZ65" i="16"/>
  <c r="CA65" i="16"/>
  <c r="CB65" i="16"/>
  <c r="CC65" i="16"/>
  <c r="CD65" i="16"/>
  <c r="CE65" i="16"/>
  <c r="CF65" i="16"/>
  <c r="CG65" i="16"/>
  <c r="CH65" i="16"/>
  <c r="CI65" i="16"/>
  <c r="CJ65" i="16"/>
  <c r="CK65" i="16"/>
  <c r="CL65" i="16"/>
  <c r="CM65" i="16"/>
  <c r="CN65" i="16"/>
  <c r="CO65" i="16"/>
  <c r="CP65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BT66" i="16"/>
  <c r="BU66" i="16"/>
  <c r="BV66" i="16"/>
  <c r="BW66" i="16"/>
  <c r="BX66" i="16"/>
  <c r="BY66" i="16"/>
  <c r="BZ66" i="16"/>
  <c r="CA66" i="16"/>
  <c r="CB66" i="16"/>
  <c r="CC66" i="16"/>
  <c r="CD66" i="16"/>
  <c r="CE66" i="16"/>
  <c r="CF66" i="16"/>
  <c r="CG66" i="16"/>
  <c r="CH66" i="16"/>
  <c r="CI66" i="16"/>
  <c r="CJ66" i="16"/>
  <c r="CK66" i="16"/>
  <c r="CL66" i="16"/>
  <c r="CM66" i="16"/>
  <c r="CN66" i="16"/>
  <c r="CO66" i="16"/>
  <c r="CP66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BT67" i="16"/>
  <c r="BU67" i="16"/>
  <c r="BV67" i="16"/>
  <c r="BW67" i="16"/>
  <c r="BX67" i="16"/>
  <c r="BY67" i="16"/>
  <c r="BZ67" i="16"/>
  <c r="CA67" i="16"/>
  <c r="CB67" i="16"/>
  <c r="CC67" i="16"/>
  <c r="CD67" i="16"/>
  <c r="CE67" i="16"/>
  <c r="CF67" i="16"/>
  <c r="CG67" i="16"/>
  <c r="CH67" i="16"/>
  <c r="CI67" i="16"/>
  <c r="CJ67" i="16"/>
  <c r="CK67" i="16"/>
  <c r="CL67" i="16"/>
  <c r="CM67" i="16"/>
  <c r="CN67" i="16"/>
  <c r="CO67" i="16"/>
  <c r="CP67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BT68" i="16"/>
  <c r="BU68" i="16"/>
  <c r="BV68" i="16"/>
  <c r="BW68" i="16"/>
  <c r="BX68" i="16"/>
  <c r="BY68" i="16"/>
  <c r="BZ68" i="16"/>
  <c r="CA68" i="16"/>
  <c r="CB68" i="16"/>
  <c r="CC68" i="16"/>
  <c r="CD68" i="16"/>
  <c r="CE68" i="16"/>
  <c r="CF68" i="16"/>
  <c r="CG68" i="16"/>
  <c r="CH68" i="16"/>
  <c r="CI68" i="16"/>
  <c r="CJ68" i="16"/>
  <c r="CK68" i="16"/>
  <c r="CL68" i="16"/>
  <c r="CM68" i="16"/>
  <c r="CN68" i="16"/>
  <c r="CO68" i="16"/>
  <c r="CP68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BP69" i="16"/>
  <c r="BQ69" i="16"/>
  <c r="BR69" i="16"/>
  <c r="BS69" i="16"/>
  <c r="BT69" i="16"/>
  <c r="BU69" i="16"/>
  <c r="BV69" i="16"/>
  <c r="BW69" i="16"/>
  <c r="BX69" i="16"/>
  <c r="BY69" i="16"/>
  <c r="BZ69" i="16"/>
  <c r="CA69" i="16"/>
  <c r="CB69" i="16"/>
  <c r="CC69" i="16"/>
  <c r="CD69" i="16"/>
  <c r="CE69" i="16"/>
  <c r="CF69" i="16"/>
  <c r="CG69" i="16"/>
  <c r="CH69" i="16"/>
  <c r="CI69" i="16"/>
  <c r="CJ69" i="16"/>
  <c r="CK69" i="16"/>
  <c r="CL69" i="16"/>
  <c r="CM69" i="16"/>
  <c r="CN69" i="16"/>
  <c r="CO69" i="16"/>
  <c r="CP69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B70" i="16"/>
  <c r="BC70" i="16"/>
  <c r="BD70" i="16"/>
  <c r="BE70" i="16"/>
  <c r="BF70" i="16"/>
  <c r="BG70" i="16"/>
  <c r="BH70" i="16"/>
  <c r="BI70" i="16"/>
  <c r="BJ70" i="16"/>
  <c r="BK70" i="16"/>
  <c r="BL70" i="16"/>
  <c r="BM70" i="16"/>
  <c r="BN70" i="16"/>
  <c r="BO70" i="16"/>
  <c r="BP70" i="16"/>
  <c r="BQ70" i="16"/>
  <c r="BR70" i="16"/>
  <c r="BS70" i="16"/>
  <c r="BT70" i="16"/>
  <c r="BU70" i="16"/>
  <c r="BV70" i="16"/>
  <c r="BW70" i="16"/>
  <c r="BX70" i="16"/>
  <c r="BY70" i="16"/>
  <c r="BZ70" i="16"/>
  <c r="CA70" i="16"/>
  <c r="CB70" i="16"/>
  <c r="CC70" i="16"/>
  <c r="CD70" i="16"/>
  <c r="CE70" i="16"/>
  <c r="CF70" i="16"/>
  <c r="CG70" i="16"/>
  <c r="CH70" i="16"/>
  <c r="CI70" i="16"/>
  <c r="CJ70" i="16"/>
  <c r="CK70" i="16"/>
  <c r="CL70" i="16"/>
  <c r="CM70" i="16"/>
  <c r="CN70" i="16"/>
  <c r="CO70" i="16"/>
  <c r="CP70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AX71" i="16"/>
  <c r="AY71" i="16"/>
  <c r="AZ71" i="16"/>
  <c r="BA71" i="16"/>
  <c r="BB71" i="16"/>
  <c r="BC71" i="16"/>
  <c r="BD71" i="16"/>
  <c r="BE71" i="16"/>
  <c r="BF71" i="16"/>
  <c r="BG71" i="16"/>
  <c r="BH71" i="16"/>
  <c r="BI71" i="16"/>
  <c r="BJ71" i="16"/>
  <c r="BK71" i="16"/>
  <c r="BL71" i="16"/>
  <c r="BM71" i="16"/>
  <c r="BN71" i="16"/>
  <c r="BO71" i="16"/>
  <c r="BP71" i="16"/>
  <c r="BQ71" i="16"/>
  <c r="BR71" i="16"/>
  <c r="BS71" i="16"/>
  <c r="BT71" i="16"/>
  <c r="BU71" i="16"/>
  <c r="BV71" i="16"/>
  <c r="BW71" i="16"/>
  <c r="BX71" i="16"/>
  <c r="BY71" i="16"/>
  <c r="BZ71" i="16"/>
  <c r="CA71" i="16"/>
  <c r="CB71" i="16"/>
  <c r="CC71" i="16"/>
  <c r="CD71" i="16"/>
  <c r="CE71" i="16"/>
  <c r="CF71" i="16"/>
  <c r="CG71" i="16"/>
  <c r="CH71" i="16"/>
  <c r="CI71" i="16"/>
  <c r="CJ71" i="16"/>
  <c r="CK71" i="16"/>
  <c r="CL71" i="16"/>
  <c r="CM71" i="16"/>
  <c r="CN71" i="16"/>
  <c r="CO71" i="16"/>
  <c r="CP71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BC72" i="16"/>
  <c r="BD72" i="16"/>
  <c r="BE72" i="16"/>
  <c r="BF72" i="16"/>
  <c r="BG72" i="16"/>
  <c r="BH72" i="16"/>
  <c r="BI72" i="16"/>
  <c r="BJ72" i="16"/>
  <c r="BK72" i="16"/>
  <c r="BL72" i="16"/>
  <c r="BM72" i="16"/>
  <c r="BN72" i="16"/>
  <c r="BO72" i="16"/>
  <c r="BP72" i="16"/>
  <c r="BQ72" i="16"/>
  <c r="BR72" i="16"/>
  <c r="BS72" i="16"/>
  <c r="BT72" i="16"/>
  <c r="BU72" i="16"/>
  <c r="BV72" i="16"/>
  <c r="BW72" i="16"/>
  <c r="BX72" i="16"/>
  <c r="BY72" i="16"/>
  <c r="BZ72" i="16"/>
  <c r="CA72" i="16"/>
  <c r="CB72" i="16"/>
  <c r="CC72" i="16"/>
  <c r="CD72" i="16"/>
  <c r="CE72" i="16"/>
  <c r="CF72" i="16"/>
  <c r="CG72" i="16"/>
  <c r="CH72" i="16"/>
  <c r="CI72" i="16"/>
  <c r="CJ72" i="16"/>
  <c r="CK72" i="16"/>
  <c r="CL72" i="16"/>
  <c r="CM72" i="16"/>
  <c r="CN72" i="16"/>
  <c r="CO72" i="16"/>
  <c r="CP72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H73" i="16"/>
  <c r="CI73" i="16"/>
  <c r="CJ73" i="16"/>
  <c r="CK73" i="16"/>
  <c r="CL73" i="16"/>
  <c r="CM73" i="16"/>
  <c r="CN73" i="16"/>
  <c r="CO73" i="16"/>
  <c r="CP73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AZ74" i="16"/>
  <c r="BA74" i="16"/>
  <c r="BB74" i="16"/>
  <c r="BC74" i="16"/>
  <c r="BD74" i="16"/>
  <c r="BE74" i="16"/>
  <c r="BF74" i="16"/>
  <c r="BG74" i="16"/>
  <c r="BH74" i="16"/>
  <c r="BI74" i="16"/>
  <c r="BJ74" i="16"/>
  <c r="BK74" i="16"/>
  <c r="BL74" i="16"/>
  <c r="BM74" i="16"/>
  <c r="BN74" i="16"/>
  <c r="BO74" i="16"/>
  <c r="BP74" i="16"/>
  <c r="BQ74" i="16"/>
  <c r="BR74" i="16"/>
  <c r="BS74" i="16"/>
  <c r="BT74" i="16"/>
  <c r="BU74" i="16"/>
  <c r="BV74" i="16"/>
  <c r="BW74" i="16"/>
  <c r="BX74" i="16"/>
  <c r="BY74" i="16"/>
  <c r="BZ74" i="16"/>
  <c r="CA74" i="16"/>
  <c r="CB74" i="16"/>
  <c r="CC74" i="16"/>
  <c r="CD74" i="16"/>
  <c r="CE74" i="16"/>
  <c r="CF74" i="16"/>
  <c r="CG74" i="16"/>
  <c r="CH74" i="16"/>
  <c r="CI74" i="16"/>
  <c r="CJ74" i="16"/>
  <c r="CK74" i="16"/>
  <c r="CL74" i="16"/>
  <c r="CM74" i="16"/>
  <c r="CN74" i="16"/>
  <c r="CO74" i="16"/>
  <c r="CP74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AZ75" i="16"/>
  <c r="BA75" i="16"/>
  <c r="BB75" i="16"/>
  <c r="BC75" i="16"/>
  <c r="BD75" i="16"/>
  <c r="BE75" i="16"/>
  <c r="BF75" i="16"/>
  <c r="BG75" i="16"/>
  <c r="BH75" i="16"/>
  <c r="BI75" i="16"/>
  <c r="BJ75" i="16"/>
  <c r="BK75" i="16"/>
  <c r="BL75" i="16"/>
  <c r="BM75" i="16"/>
  <c r="BN75" i="16"/>
  <c r="BO75" i="16"/>
  <c r="BP75" i="16"/>
  <c r="BQ75" i="16"/>
  <c r="BR75" i="16"/>
  <c r="BS75" i="16"/>
  <c r="BT75" i="16"/>
  <c r="BU75" i="16"/>
  <c r="BV75" i="16"/>
  <c r="BW75" i="16"/>
  <c r="BX75" i="16"/>
  <c r="BY75" i="16"/>
  <c r="BZ75" i="16"/>
  <c r="CA75" i="16"/>
  <c r="CB75" i="16"/>
  <c r="CC75" i="16"/>
  <c r="CD75" i="16"/>
  <c r="CE75" i="16"/>
  <c r="CF75" i="16"/>
  <c r="CG75" i="16"/>
  <c r="CH75" i="16"/>
  <c r="CI75" i="16"/>
  <c r="CJ75" i="16"/>
  <c r="CK75" i="16"/>
  <c r="CL75" i="16"/>
  <c r="CM75" i="16"/>
  <c r="CN75" i="16"/>
  <c r="CO75" i="16"/>
  <c r="CP75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AX76" i="16"/>
  <c r="AY76" i="16"/>
  <c r="AZ76" i="16"/>
  <c r="BA76" i="16"/>
  <c r="BB76" i="16"/>
  <c r="BC76" i="16"/>
  <c r="BD76" i="16"/>
  <c r="BE76" i="16"/>
  <c r="BF76" i="16"/>
  <c r="BG76" i="16"/>
  <c r="BH76" i="16"/>
  <c r="BI76" i="16"/>
  <c r="BJ76" i="16"/>
  <c r="BK76" i="16"/>
  <c r="BL76" i="16"/>
  <c r="BM76" i="16"/>
  <c r="BN76" i="16"/>
  <c r="BO76" i="16"/>
  <c r="BP76" i="16"/>
  <c r="BQ76" i="16"/>
  <c r="BR76" i="16"/>
  <c r="BS76" i="16"/>
  <c r="BT76" i="16"/>
  <c r="BU76" i="16"/>
  <c r="BV76" i="16"/>
  <c r="BW76" i="16"/>
  <c r="BX76" i="16"/>
  <c r="BY76" i="16"/>
  <c r="BZ76" i="16"/>
  <c r="CA76" i="16"/>
  <c r="CB76" i="16"/>
  <c r="CC76" i="16"/>
  <c r="CD76" i="16"/>
  <c r="CE76" i="16"/>
  <c r="CF76" i="16"/>
  <c r="CG76" i="16"/>
  <c r="CH76" i="16"/>
  <c r="CI76" i="16"/>
  <c r="CJ76" i="16"/>
  <c r="CK76" i="16"/>
  <c r="CL76" i="16"/>
  <c r="CM76" i="16"/>
  <c r="CN76" i="16"/>
  <c r="CO76" i="16"/>
  <c r="CP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B77" i="16"/>
  <c r="BC77" i="16"/>
  <c r="BD77" i="16"/>
  <c r="BE77" i="16"/>
  <c r="BF77" i="16"/>
  <c r="BG77" i="16"/>
  <c r="BH77" i="16"/>
  <c r="BI77" i="16"/>
  <c r="BJ77" i="16"/>
  <c r="BK77" i="16"/>
  <c r="BL77" i="16"/>
  <c r="BM77" i="16"/>
  <c r="BN77" i="16"/>
  <c r="BO77" i="16"/>
  <c r="BP77" i="16"/>
  <c r="BQ77" i="16"/>
  <c r="BR77" i="16"/>
  <c r="BS77" i="16"/>
  <c r="BT77" i="16"/>
  <c r="BU77" i="16"/>
  <c r="BV77" i="16"/>
  <c r="BW77" i="16"/>
  <c r="BX77" i="16"/>
  <c r="BY77" i="16"/>
  <c r="BZ77" i="16"/>
  <c r="CA77" i="16"/>
  <c r="CB77" i="16"/>
  <c r="CC77" i="16"/>
  <c r="CD77" i="16"/>
  <c r="CE77" i="16"/>
  <c r="CF77" i="16"/>
  <c r="CG77" i="16"/>
  <c r="CH77" i="16"/>
  <c r="CI77" i="16"/>
  <c r="CJ77" i="16"/>
  <c r="CK77" i="16"/>
  <c r="CL77" i="16"/>
  <c r="CM77" i="16"/>
  <c r="CN77" i="16"/>
  <c r="CO77" i="16"/>
  <c r="CP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AX78" i="16"/>
  <c r="AY78" i="16"/>
  <c r="AZ78" i="16"/>
  <c r="BA78" i="16"/>
  <c r="BB78" i="16"/>
  <c r="BC78" i="16"/>
  <c r="BD78" i="16"/>
  <c r="BE78" i="16"/>
  <c r="BF78" i="16"/>
  <c r="BG78" i="16"/>
  <c r="BH78" i="16"/>
  <c r="BI78" i="16"/>
  <c r="BJ78" i="16"/>
  <c r="BK78" i="16"/>
  <c r="BL78" i="16"/>
  <c r="BM78" i="16"/>
  <c r="BN78" i="16"/>
  <c r="BO78" i="16"/>
  <c r="BP78" i="16"/>
  <c r="BQ78" i="16"/>
  <c r="BR78" i="16"/>
  <c r="BS78" i="16"/>
  <c r="BT78" i="16"/>
  <c r="BU78" i="16"/>
  <c r="BV78" i="16"/>
  <c r="BW78" i="16"/>
  <c r="BX78" i="16"/>
  <c r="BY78" i="16"/>
  <c r="BZ78" i="16"/>
  <c r="CA78" i="16"/>
  <c r="CB78" i="16"/>
  <c r="CC78" i="16"/>
  <c r="CD78" i="16"/>
  <c r="CE78" i="16"/>
  <c r="CF78" i="16"/>
  <c r="CG78" i="16"/>
  <c r="CH78" i="16"/>
  <c r="CI78" i="16"/>
  <c r="CJ78" i="16"/>
  <c r="CK78" i="16"/>
  <c r="CL78" i="16"/>
  <c r="CM78" i="16"/>
  <c r="CN78" i="16"/>
  <c r="CO78" i="16"/>
  <c r="CP78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AX79" i="16"/>
  <c r="AY79" i="16"/>
  <c r="AZ79" i="16"/>
  <c r="BA79" i="16"/>
  <c r="BB79" i="16"/>
  <c r="BC79" i="16"/>
  <c r="BD79" i="16"/>
  <c r="BE79" i="16"/>
  <c r="BF79" i="16"/>
  <c r="BG79" i="16"/>
  <c r="BH79" i="16"/>
  <c r="BI79" i="16"/>
  <c r="BJ79" i="16"/>
  <c r="BK79" i="16"/>
  <c r="BL79" i="16"/>
  <c r="BM79" i="16"/>
  <c r="BN79" i="16"/>
  <c r="BO79" i="16"/>
  <c r="BP79" i="16"/>
  <c r="BQ79" i="16"/>
  <c r="BR79" i="16"/>
  <c r="BS79" i="16"/>
  <c r="BT79" i="16"/>
  <c r="BU79" i="16"/>
  <c r="BV79" i="16"/>
  <c r="BW79" i="16"/>
  <c r="BX79" i="16"/>
  <c r="BY79" i="16"/>
  <c r="BZ79" i="16"/>
  <c r="CA79" i="16"/>
  <c r="CB79" i="16"/>
  <c r="CC79" i="16"/>
  <c r="CD79" i="16"/>
  <c r="CE79" i="16"/>
  <c r="CF79" i="16"/>
  <c r="CG79" i="16"/>
  <c r="CH79" i="16"/>
  <c r="CI79" i="16"/>
  <c r="CJ79" i="16"/>
  <c r="CK79" i="16"/>
  <c r="CL79" i="16"/>
  <c r="CM79" i="16"/>
  <c r="CN79" i="16"/>
  <c r="CO79" i="16"/>
  <c r="CP79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AZ80" i="16"/>
  <c r="BA80" i="16"/>
  <c r="BB80" i="16"/>
  <c r="BC80" i="16"/>
  <c r="BD80" i="16"/>
  <c r="BE80" i="16"/>
  <c r="BF80" i="16"/>
  <c r="BG80" i="16"/>
  <c r="BH80" i="16"/>
  <c r="BI80" i="16"/>
  <c r="BJ80" i="16"/>
  <c r="BK80" i="16"/>
  <c r="BL80" i="16"/>
  <c r="BM80" i="16"/>
  <c r="BN80" i="16"/>
  <c r="BO80" i="16"/>
  <c r="BP80" i="16"/>
  <c r="BQ80" i="16"/>
  <c r="BR80" i="16"/>
  <c r="BS80" i="16"/>
  <c r="BT80" i="16"/>
  <c r="BU80" i="16"/>
  <c r="BV80" i="16"/>
  <c r="BW80" i="16"/>
  <c r="BX80" i="16"/>
  <c r="BY80" i="16"/>
  <c r="BZ80" i="16"/>
  <c r="CA80" i="16"/>
  <c r="CB80" i="16"/>
  <c r="CC80" i="16"/>
  <c r="CD80" i="16"/>
  <c r="CE80" i="16"/>
  <c r="CF80" i="16"/>
  <c r="CG80" i="16"/>
  <c r="CH80" i="16"/>
  <c r="CI80" i="16"/>
  <c r="CJ80" i="16"/>
  <c r="CK80" i="16"/>
  <c r="CL80" i="16"/>
  <c r="CM80" i="16"/>
  <c r="CN80" i="16"/>
  <c r="CO80" i="16"/>
  <c r="CP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AX81" i="16"/>
  <c r="AY81" i="16"/>
  <c r="AZ81" i="16"/>
  <c r="BA81" i="16"/>
  <c r="BB81" i="16"/>
  <c r="BC81" i="16"/>
  <c r="BD81" i="16"/>
  <c r="BE81" i="16"/>
  <c r="BF81" i="16"/>
  <c r="BG81" i="16"/>
  <c r="BH81" i="16"/>
  <c r="BI81" i="16"/>
  <c r="BJ81" i="16"/>
  <c r="BK81" i="16"/>
  <c r="BL81" i="16"/>
  <c r="BM81" i="16"/>
  <c r="BN81" i="16"/>
  <c r="BO81" i="16"/>
  <c r="BP81" i="16"/>
  <c r="BQ81" i="16"/>
  <c r="BR81" i="16"/>
  <c r="BS81" i="16"/>
  <c r="BT81" i="16"/>
  <c r="BU81" i="16"/>
  <c r="BV81" i="16"/>
  <c r="BW81" i="16"/>
  <c r="BX81" i="16"/>
  <c r="BY81" i="16"/>
  <c r="BZ81" i="16"/>
  <c r="CA81" i="16"/>
  <c r="CB81" i="16"/>
  <c r="CC81" i="16"/>
  <c r="CD81" i="16"/>
  <c r="CE81" i="16"/>
  <c r="CF81" i="16"/>
  <c r="CG81" i="16"/>
  <c r="CH81" i="16"/>
  <c r="CI81" i="16"/>
  <c r="CJ81" i="16"/>
  <c r="CK81" i="16"/>
  <c r="CL81" i="16"/>
  <c r="CM81" i="16"/>
  <c r="CN81" i="16"/>
  <c r="CO81" i="16"/>
  <c r="CP81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AX82" i="16"/>
  <c r="AY82" i="16"/>
  <c r="AZ82" i="16"/>
  <c r="BA82" i="16"/>
  <c r="BB82" i="16"/>
  <c r="BC82" i="16"/>
  <c r="BD82" i="16"/>
  <c r="BE82" i="16"/>
  <c r="BF82" i="16"/>
  <c r="BG82" i="16"/>
  <c r="BH82" i="16"/>
  <c r="BI82" i="16"/>
  <c r="BJ82" i="16"/>
  <c r="BK82" i="16"/>
  <c r="BL82" i="16"/>
  <c r="BM82" i="16"/>
  <c r="BN82" i="16"/>
  <c r="BO82" i="16"/>
  <c r="BP82" i="16"/>
  <c r="BQ82" i="16"/>
  <c r="BR82" i="16"/>
  <c r="BS82" i="16"/>
  <c r="BT82" i="16"/>
  <c r="BU82" i="16"/>
  <c r="BV82" i="16"/>
  <c r="BW82" i="16"/>
  <c r="BX82" i="16"/>
  <c r="BY82" i="16"/>
  <c r="BZ82" i="16"/>
  <c r="CA82" i="16"/>
  <c r="CB82" i="16"/>
  <c r="CC82" i="16"/>
  <c r="CD82" i="16"/>
  <c r="CE82" i="16"/>
  <c r="CF82" i="16"/>
  <c r="CG82" i="16"/>
  <c r="CH82" i="16"/>
  <c r="CI82" i="16"/>
  <c r="CJ82" i="16"/>
  <c r="CK82" i="16"/>
  <c r="CL82" i="16"/>
  <c r="CM82" i="16"/>
  <c r="CN82" i="16"/>
  <c r="CO82" i="16"/>
  <c r="CP82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AX83" i="16"/>
  <c r="AY83" i="16"/>
  <c r="AZ83" i="16"/>
  <c r="BA83" i="16"/>
  <c r="BB83" i="16"/>
  <c r="BC83" i="16"/>
  <c r="BD83" i="16"/>
  <c r="BE83" i="16"/>
  <c r="BF83" i="16"/>
  <c r="BG83" i="16"/>
  <c r="BH83" i="16"/>
  <c r="BI83" i="16"/>
  <c r="BJ83" i="16"/>
  <c r="BK83" i="16"/>
  <c r="BL83" i="16"/>
  <c r="BM83" i="16"/>
  <c r="BN83" i="16"/>
  <c r="BO83" i="16"/>
  <c r="BP83" i="16"/>
  <c r="BQ83" i="16"/>
  <c r="BR83" i="16"/>
  <c r="BS83" i="16"/>
  <c r="BT83" i="16"/>
  <c r="BU83" i="16"/>
  <c r="BV83" i="16"/>
  <c r="BW83" i="16"/>
  <c r="BX83" i="16"/>
  <c r="BY83" i="16"/>
  <c r="BZ83" i="16"/>
  <c r="CA83" i="16"/>
  <c r="CB83" i="16"/>
  <c r="CC83" i="16"/>
  <c r="CD83" i="16"/>
  <c r="CE83" i="16"/>
  <c r="CF83" i="16"/>
  <c r="CG83" i="16"/>
  <c r="CH83" i="16"/>
  <c r="CI83" i="16"/>
  <c r="CJ83" i="16"/>
  <c r="CK83" i="16"/>
  <c r="CL83" i="16"/>
  <c r="CM83" i="16"/>
  <c r="CN83" i="16"/>
  <c r="CO83" i="16"/>
  <c r="CP83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AX84" i="16"/>
  <c r="AY84" i="16"/>
  <c r="AZ84" i="16"/>
  <c r="BA84" i="16"/>
  <c r="BB84" i="16"/>
  <c r="BC84" i="16"/>
  <c r="BD84" i="16"/>
  <c r="BE84" i="16"/>
  <c r="BF84" i="16"/>
  <c r="BG84" i="16"/>
  <c r="BH84" i="16"/>
  <c r="BI84" i="16"/>
  <c r="BJ84" i="16"/>
  <c r="BK84" i="16"/>
  <c r="BL84" i="16"/>
  <c r="BM84" i="16"/>
  <c r="BN84" i="16"/>
  <c r="BO84" i="16"/>
  <c r="BP84" i="16"/>
  <c r="BQ84" i="16"/>
  <c r="BR84" i="16"/>
  <c r="BS84" i="16"/>
  <c r="BT84" i="16"/>
  <c r="BU84" i="16"/>
  <c r="BV84" i="16"/>
  <c r="BW84" i="16"/>
  <c r="BX84" i="16"/>
  <c r="BY84" i="16"/>
  <c r="BZ84" i="16"/>
  <c r="CA84" i="16"/>
  <c r="CB84" i="16"/>
  <c r="CC84" i="16"/>
  <c r="CD84" i="16"/>
  <c r="CE84" i="16"/>
  <c r="CF84" i="16"/>
  <c r="CG84" i="16"/>
  <c r="CH84" i="16"/>
  <c r="CI84" i="16"/>
  <c r="CJ84" i="16"/>
  <c r="CK84" i="16"/>
  <c r="CL84" i="16"/>
  <c r="CM84" i="16"/>
  <c r="CN84" i="16"/>
  <c r="CO84" i="16"/>
  <c r="CP84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AX85" i="16"/>
  <c r="AY85" i="16"/>
  <c r="AZ85" i="16"/>
  <c r="BA85" i="16"/>
  <c r="BB85" i="16"/>
  <c r="BC85" i="16"/>
  <c r="BD85" i="16"/>
  <c r="BE85" i="16"/>
  <c r="BF85" i="16"/>
  <c r="BG85" i="16"/>
  <c r="BH85" i="16"/>
  <c r="BI85" i="16"/>
  <c r="BJ85" i="16"/>
  <c r="BK85" i="16"/>
  <c r="BL85" i="16"/>
  <c r="BM85" i="16"/>
  <c r="BN85" i="16"/>
  <c r="BO85" i="16"/>
  <c r="BP85" i="16"/>
  <c r="BQ85" i="16"/>
  <c r="BR85" i="16"/>
  <c r="BS85" i="16"/>
  <c r="BT85" i="16"/>
  <c r="BU85" i="16"/>
  <c r="BV85" i="16"/>
  <c r="BW85" i="16"/>
  <c r="BX85" i="16"/>
  <c r="BY85" i="16"/>
  <c r="BZ85" i="16"/>
  <c r="CA85" i="16"/>
  <c r="CB85" i="16"/>
  <c r="CC85" i="16"/>
  <c r="CD85" i="16"/>
  <c r="CE85" i="16"/>
  <c r="CF85" i="16"/>
  <c r="CG85" i="16"/>
  <c r="CH85" i="16"/>
  <c r="CI85" i="16"/>
  <c r="CJ85" i="16"/>
  <c r="CK85" i="16"/>
  <c r="CL85" i="16"/>
  <c r="CM85" i="16"/>
  <c r="CN85" i="16"/>
  <c r="CO85" i="16"/>
  <c r="CP85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AZ86" i="16"/>
  <c r="BA86" i="16"/>
  <c r="BB86" i="16"/>
  <c r="BC86" i="16"/>
  <c r="BD86" i="16"/>
  <c r="BE86" i="16"/>
  <c r="BF86" i="16"/>
  <c r="BG86" i="16"/>
  <c r="BH86" i="16"/>
  <c r="BI86" i="16"/>
  <c r="BJ86" i="16"/>
  <c r="BK86" i="16"/>
  <c r="BL86" i="16"/>
  <c r="BM86" i="16"/>
  <c r="BN86" i="16"/>
  <c r="BO86" i="16"/>
  <c r="BP86" i="16"/>
  <c r="BQ86" i="16"/>
  <c r="BR86" i="16"/>
  <c r="BS86" i="16"/>
  <c r="BT86" i="16"/>
  <c r="BU86" i="16"/>
  <c r="BV86" i="16"/>
  <c r="BW86" i="16"/>
  <c r="BX86" i="16"/>
  <c r="BY86" i="16"/>
  <c r="BZ86" i="16"/>
  <c r="CA86" i="16"/>
  <c r="CB86" i="16"/>
  <c r="CC86" i="16"/>
  <c r="CD86" i="16"/>
  <c r="CE86" i="16"/>
  <c r="CF86" i="16"/>
  <c r="CG86" i="16"/>
  <c r="CH86" i="16"/>
  <c r="CI86" i="16"/>
  <c r="CJ86" i="16"/>
  <c r="CK86" i="16"/>
  <c r="CL86" i="16"/>
  <c r="CM86" i="16"/>
  <c r="CN86" i="16"/>
  <c r="CO86" i="16"/>
  <c r="CP86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AX87" i="16"/>
  <c r="AY87" i="16"/>
  <c r="AZ87" i="16"/>
  <c r="BA87" i="16"/>
  <c r="BB87" i="16"/>
  <c r="BC87" i="16"/>
  <c r="BD87" i="16"/>
  <c r="BE87" i="16"/>
  <c r="BF87" i="16"/>
  <c r="BG87" i="16"/>
  <c r="BH87" i="16"/>
  <c r="BI87" i="16"/>
  <c r="BJ87" i="16"/>
  <c r="BK87" i="16"/>
  <c r="BL87" i="16"/>
  <c r="BM87" i="16"/>
  <c r="BN87" i="16"/>
  <c r="BO87" i="16"/>
  <c r="BP87" i="16"/>
  <c r="BQ87" i="16"/>
  <c r="BR87" i="16"/>
  <c r="BS87" i="16"/>
  <c r="BT87" i="16"/>
  <c r="BU87" i="16"/>
  <c r="BV87" i="16"/>
  <c r="BW87" i="16"/>
  <c r="BX87" i="16"/>
  <c r="BY87" i="16"/>
  <c r="BZ87" i="16"/>
  <c r="CA87" i="16"/>
  <c r="CB87" i="16"/>
  <c r="CC87" i="16"/>
  <c r="CD87" i="16"/>
  <c r="CE87" i="16"/>
  <c r="CF87" i="16"/>
  <c r="CG87" i="16"/>
  <c r="CH87" i="16"/>
  <c r="CI87" i="16"/>
  <c r="CJ87" i="16"/>
  <c r="CK87" i="16"/>
  <c r="CL87" i="16"/>
  <c r="CM87" i="16"/>
  <c r="CN87" i="16"/>
  <c r="CO87" i="16"/>
  <c r="CP87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AZ88" i="16"/>
  <c r="BA88" i="16"/>
  <c r="BB88" i="16"/>
  <c r="BC88" i="16"/>
  <c r="BD88" i="16"/>
  <c r="BE88" i="16"/>
  <c r="BF88" i="16"/>
  <c r="BG88" i="16"/>
  <c r="BH88" i="16"/>
  <c r="BI88" i="16"/>
  <c r="BJ88" i="16"/>
  <c r="BK88" i="16"/>
  <c r="BL88" i="16"/>
  <c r="BM88" i="16"/>
  <c r="BN88" i="16"/>
  <c r="BO88" i="16"/>
  <c r="BP88" i="16"/>
  <c r="BQ88" i="16"/>
  <c r="BR88" i="16"/>
  <c r="BS88" i="16"/>
  <c r="BT88" i="16"/>
  <c r="BU88" i="16"/>
  <c r="BV88" i="16"/>
  <c r="BW88" i="16"/>
  <c r="BX88" i="16"/>
  <c r="BY88" i="16"/>
  <c r="BZ88" i="16"/>
  <c r="CA88" i="16"/>
  <c r="CB88" i="16"/>
  <c r="CC88" i="16"/>
  <c r="CD88" i="16"/>
  <c r="CE88" i="16"/>
  <c r="CF88" i="16"/>
  <c r="CG88" i="16"/>
  <c r="CH88" i="16"/>
  <c r="CI88" i="16"/>
  <c r="CJ88" i="16"/>
  <c r="CK88" i="16"/>
  <c r="CL88" i="16"/>
  <c r="CM88" i="16"/>
  <c r="CN88" i="16"/>
  <c r="CO88" i="16"/>
  <c r="CP88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AX89" i="16"/>
  <c r="AY89" i="16"/>
  <c r="AZ89" i="16"/>
  <c r="BA89" i="16"/>
  <c r="BB89" i="16"/>
  <c r="BC89" i="16"/>
  <c r="BD89" i="16"/>
  <c r="BE89" i="16"/>
  <c r="BF89" i="16"/>
  <c r="BG89" i="16"/>
  <c r="BH89" i="16"/>
  <c r="BI89" i="16"/>
  <c r="BJ89" i="16"/>
  <c r="BK89" i="16"/>
  <c r="BL89" i="16"/>
  <c r="BM89" i="16"/>
  <c r="BN89" i="16"/>
  <c r="BO89" i="16"/>
  <c r="BP89" i="16"/>
  <c r="BQ89" i="16"/>
  <c r="BR89" i="16"/>
  <c r="BS89" i="16"/>
  <c r="BT89" i="16"/>
  <c r="BU89" i="16"/>
  <c r="BV89" i="16"/>
  <c r="BW89" i="16"/>
  <c r="BX89" i="16"/>
  <c r="BY89" i="16"/>
  <c r="BZ89" i="16"/>
  <c r="CA89" i="16"/>
  <c r="CB89" i="16"/>
  <c r="CC89" i="16"/>
  <c r="CD89" i="16"/>
  <c r="CE89" i="16"/>
  <c r="CF89" i="16"/>
  <c r="CG89" i="16"/>
  <c r="CH89" i="16"/>
  <c r="CI89" i="16"/>
  <c r="CJ89" i="16"/>
  <c r="CK89" i="16"/>
  <c r="CL89" i="16"/>
  <c r="CM89" i="16"/>
  <c r="CN89" i="16"/>
  <c r="CO89" i="16"/>
  <c r="CP89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AX90" i="16"/>
  <c r="AY90" i="16"/>
  <c r="AZ90" i="16"/>
  <c r="BA90" i="16"/>
  <c r="BB90" i="16"/>
  <c r="BC90" i="16"/>
  <c r="BD90" i="16"/>
  <c r="BE90" i="16"/>
  <c r="BF90" i="16"/>
  <c r="BG90" i="16"/>
  <c r="BH90" i="16"/>
  <c r="BI90" i="16"/>
  <c r="BJ90" i="16"/>
  <c r="BK90" i="16"/>
  <c r="BL90" i="16"/>
  <c r="BM90" i="16"/>
  <c r="BN90" i="16"/>
  <c r="BO90" i="16"/>
  <c r="BP90" i="16"/>
  <c r="BQ90" i="16"/>
  <c r="BR90" i="16"/>
  <c r="BS90" i="16"/>
  <c r="BT90" i="16"/>
  <c r="BU90" i="16"/>
  <c r="BV90" i="16"/>
  <c r="BW90" i="16"/>
  <c r="BX90" i="16"/>
  <c r="BY90" i="16"/>
  <c r="BZ90" i="16"/>
  <c r="CA90" i="16"/>
  <c r="CB90" i="16"/>
  <c r="CC90" i="16"/>
  <c r="CD90" i="16"/>
  <c r="CE90" i="16"/>
  <c r="CF90" i="16"/>
  <c r="CG90" i="16"/>
  <c r="CH90" i="16"/>
  <c r="CI90" i="16"/>
  <c r="CJ90" i="16"/>
  <c r="CK90" i="16"/>
  <c r="CL90" i="16"/>
  <c r="CM90" i="16"/>
  <c r="CN90" i="16"/>
  <c r="CO90" i="16"/>
  <c r="CP90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AX91" i="16"/>
  <c r="AY91" i="16"/>
  <c r="AZ91" i="16"/>
  <c r="BA91" i="16"/>
  <c r="BB91" i="16"/>
  <c r="BC91" i="16"/>
  <c r="BD91" i="16"/>
  <c r="BE91" i="16"/>
  <c r="BF91" i="16"/>
  <c r="BG91" i="16"/>
  <c r="BH91" i="16"/>
  <c r="BI91" i="16"/>
  <c r="BJ91" i="16"/>
  <c r="BK91" i="16"/>
  <c r="BL91" i="16"/>
  <c r="BM91" i="16"/>
  <c r="BN91" i="16"/>
  <c r="BO91" i="16"/>
  <c r="BP91" i="16"/>
  <c r="BQ91" i="16"/>
  <c r="BR91" i="16"/>
  <c r="BS91" i="16"/>
  <c r="BT91" i="16"/>
  <c r="BU91" i="16"/>
  <c r="BV91" i="16"/>
  <c r="BW91" i="16"/>
  <c r="BX91" i="16"/>
  <c r="BY91" i="16"/>
  <c r="BZ91" i="16"/>
  <c r="CA91" i="16"/>
  <c r="CB91" i="16"/>
  <c r="CC91" i="16"/>
  <c r="CD91" i="16"/>
  <c r="CE91" i="16"/>
  <c r="CF91" i="16"/>
  <c r="CG91" i="16"/>
  <c r="CH91" i="16"/>
  <c r="CI91" i="16"/>
  <c r="CJ91" i="16"/>
  <c r="CK91" i="16"/>
  <c r="CL91" i="16"/>
  <c r="CM91" i="16"/>
  <c r="CN91" i="16"/>
  <c r="CO91" i="16"/>
  <c r="CP91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AX92" i="16"/>
  <c r="AY92" i="16"/>
  <c r="AZ92" i="16"/>
  <c r="BA92" i="16"/>
  <c r="BB92" i="16"/>
  <c r="BC92" i="16"/>
  <c r="BD92" i="16"/>
  <c r="BE92" i="16"/>
  <c r="BF92" i="16"/>
  <c r="BG92" i="16"/>
  <c r="BH92" i="16"/>
  <c r="BI92" i="16"/>
  <c r="BJ92" i="16"/>
  <c r="BK92" i="16"/>
  <c r="BL92" i="16"/>
  <c r="BM92" i="16"/>
  <c r="BN92" i="16"/>
  <c r="BO92" i="16"/>
  <c r="BP92" i="16"/>
  <c r="BQ92" i="16"/>
  <c r="BR92" i="16"/>
  <c r="BS92" i="16"/>
  <c r="BT92" i="16"/>
  <c r="BU92" i="16"/>
  <c r="BV92" i="16"/>
  <c r="BW92" i="16"/>
  <c r="BX92" i="16"/>
  <c r="BY92" i="16"/>
  <c r="BZ92" i="16"/>
  <c r="CA92" i="16"/>
  <c r="CB92" i="16"/>
  <c r="CC92" i="16"/>
  <c r="CD92" i="16"/>
  <c r="CE92" i="16"/>
  <c r="CF92" i="16"/>
  <c r="CG92" i="16"/>
  <c r="CH92" i="16"/>
  <c r="CI92" i="16"/>
  <c r="CJ92" i="16"/>
  <c r="CK92" i="16"/>
  <c r="CL92" i="16"/>
  <c r="CM92" i="16"/>
  <c r="CN92" i="16"/>
  <c r="CO92" i="16"/>
  <c r="CP92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AX93" i="16"/>
  <c r="AY93" i="16"/>
  <c r="AZ93" i="16"/>
  <c r="BA93" i="16"/>
  <c r="BB93" i="16"/>
  <c r="BC93" i="16"/>
  <c r="BD93" i="16"/>
  <c r="BE93" i="16"/>
  <c r="BF93" i="16"/>
  <c r="BG93" i="16"/>
  <c r="BH93" i="16"/>
  <c r="BI93" i="16"/>
  <c r="BJ93" i="16"/>
  <c r="BK93" i="16"/>
  <c r="BL93" i="16"/>
  <c r="BM93" i="16"/>
  <c r="BN93" i="16"/>
  <c r="BO93" i="16"/>
  <c r="BP93" i="16"/>
  <c r="BQ93" i="16"/>
  <c r="BR93" i="16"/>
  <c r="BS93" i="16"/>
  <c r="BT93" i="16"/>
  <c r="BU93" i="16"/>
  <c r="BV93" i="16"/>
  <c r="BW93" i="16"/>
  <c r="BX93" i="16"/>
  <c r="BY93" i="16"/>
  <c r="BZ93" i="16"/>
  <c r="CA93" i="16"/>
  <c r="CB93" i="16"/>
  <c r="CC93" i="16"/>
  <c r="CD93" i="16"/>
  <c r="CE93" i="16"/>
  <c r="CF93" i="16"/>
  <c r="CG93" i="16"/>
  <c r="CH93" i="16"/>
  <c r="CI93" i="16"/>
  <c r="CJ93" i="16"/>
  <c r="CK93" i="16"/>
  <c r="CL93" i="16"/>
  <c r="CM93" i="16"/>
  <c r="CN93" i="16"/>
  <c r="CO93" i="16"/>
  <c r="CP93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L94" i="16"/>
  <c r="AM94" i="16"/>
  <c r="AN94" i="16"/>
  <c r="AO94" i="16"/>
  <c r="AP94" i="16"/>
  <c r="AQ94" i="16"/>
  <c r="AR94" i="16"/>
  <c r="AS94" i="16"/>
  <c r="AT94" i="16"/>
  <c r="AU94" i="16"/>
  <c r="AV94" i="16"/>
  <c r="AW94" i="16"/>
  <c r="AX94" i="16"/>
  <c r="AY94" i="16"/>
  <c r="AZ94" i="16"/>
  <c r="BA94" i="16"/>
  <c r="BB94" i="16"/>
  <c r="BC94" i="16"/>
  <c r="BD94" i="16"/>
  <c r="BE94" i="16"/>
  <c r="BF94" i="16"/>
  <c r="BG94" i="16"/>
  <c r="BH94" i="16"/>
  <c r="BI94" i="16"/>
  <c r="BJ94" i="16"/>
  <c r="BK94" i="16"/>
  <c r="BL94" i="16"/>
  <c r="BM94" i="16"/>
  <c r="BN94" i="16"/>
  <c r="BO94" i="16"/>
  <c r="BP94" i="16"/>
  <c r="BQ94" i="16"/>
  <c r="BR94" i="16"/>
  <c r="BS94" i="16"/>
  <c r="BT94" i="16"/>
  <c r="BU94" i="16"/>
  <c r="BV94" i="16"/>
  <c r="BW94" i="16"/>
  <c r="BX94" i="16"/>
  <c r="BY94" i="16"/>
  <c r="BZ94" i="16"/>
  <c r="CA94" i="16"/>
  <c r="CB94" i="16"/>
  <c r="CC94" i="16"/>
  <c r="CD94" i="16"/>
  <c r="CE94" i="16"/>
  <c r="CF94" i="16"/>
  <c r="CG94" i="16"/>
  <c r="CH94" i="16"/>
  <c r="CI94" i="16"/>
  <c r="CJ94" i="16"/>
  <c r="CK94" i="16"/>
  <c r="CL94" i="16"/>
  <c r="CM94" i="16"/>
  <c r="CN94" i="16"/>
  <c r="CO94" i="16"/>
  <c r="CP94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AJ95" i="16"/>
  <c r="AK95" i="16"/>
  <c r="AL95" i="16"/>
  <c r="AM95" i="16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AZ95" i="16"/>
  <c r="BA95" i="16"/>
  <c r="BB95" i="16"/>
  <c r="BC95" i="16"/>
  <c r="BD95" i="16"/>
  <c r="BE95" i="16"/>
  <c r="BF95" i="16"/>
  <c r="BG95" i="16"/>
  <c r="BH95" i="16"/>
  <c r="BI95" i="16"/>
  <c r="BJ95" i="16"/>
  <c r="BK95" i="16"/>
  <c r="BL95" i="16"/>
  <c r="BM95" i="16"/>
  <c r="BN95" i="16"/>
  <c r="BO95" i="16"/>
  <c r="BP95" i="16"/>
  <c r="BQ95" i="16"/>
  <c r="BR95" i="16"/>
  <c r="BS95" i="16"/>
  <c r="BT95" i="16"/>
  <c r="BU95" i="16"/>
  <c r="BV95" i="16"/>
  <c r="BW95" i="16"/>
  <c r="BX95" i="16"/>
  <c r="BY95" i="16"/>
  <c r="BZ95" i="16"/>
  <c r="CA95" i="16"/>
  <c r="CB95" i="16"/>
  <c r="CC95" i="16"/>
  <c r="CD95" i="16"/>
  <c r="CE95" i="16"/>
  <c r="CF95" i="16"/>
  <c r="CG95" i="16"/>
  <c r="CH95" i="16"/>
  <c r="CI95" i="16"/>
  <c r="CJ95" i="16"/>
  <c r="CK95" i="16"/>
  <c r="CL95" i="16"/>
  <c r="CM95" i="16"/>
  <c r="CN95" i="16"/>
  <c r="CO95" i="16"/>
  <c r="CP95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R96" i="16"/>
  <c r="AS96" i="16"/>
  <c r="AT96" i="16"/>
  <c r="AU96" i="16"/>
  <c r="AV96" i="16"/>
  <c r="AW96" i="16"/>
  <c r="AX96" i="16"/>
  <c r="AY96" i="16"/>
  <c r="AZ96" i="16"/>
  <c r="BA96" i="16"/>
  <c r="BB96" i="16"/>
  <c r="BC96" i="16"/>
  <c r="BD96" i="16"/>
  <c r="BE96" i="16"/>
  <c r="BF96" i="16"/>
  <c r="BG96" i="16"/>
  <c r="BH96" i="16"/>
  <c r="BI96" i="16"/>
  <c r="BJ96" i="16"/>
  <c r="BK96" i="16"/>
  <c r="BL96" i="16"/>
  <c r="BM96" i="16"/>
  <c r="BN96" i="16"/>
  <c r="BO96" i="16"/>
  <c r="BP96" i="16"/>
  <c r="BQ96" i="16"/>
  <c r="BR96" i="16"/>
  <c r="BS96" i="16"/>
  <c r="BT96" i="16"/>
  <c r="BU96" i="16"/>
  <c r="BV96" i="16"/>
  <c r="BW96" i="16"/>
  <c r="BX96" i="16"/>
  <c r="BY96" i="16"/>
  <c r="BZ96" i="16"/>
  <c r="CA96" i="16"/>
  <c r="CB96" i="16"/>
  <c r="CC96" i="16"/>
  <c r="CD96" i="16"/>
  <c r="CE96" i="16"/>
  <c r="CF96" i="16"/>
  <c r="CG96" i="16"/>
  <c r="CH96" i="16"/>
  <c r="CI96" i="16"/>
  <c r="CJ96" i="16"/>
  <c r="CK96" i="16"/>
  <c r="CL96" i="16"/>
  <c r="CM96" i="16"/>
  <c r="CN96" i="16"/>
  <c r="CO96" i="16"/>
  <c r="CP96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R97" i="16"/>
  <c r="AS97" i="16"/>
  <c r="AT97" i="16"/>
  <c r="AU97" i="16"/>
  <c r="AV97" i="16"/>
  <c r="AW97" i="16"/>
  <c r="AX97" i="16"/>
  <c r="AY97" i="16"/>
  <c r="AZ97" i="16"/>
  <c r="BA97" i="16"/>
  <c r="BB97" i="16"/>
  <c r="BC97" i="16"/>
  <c r="BD97" i="16"/>
  <c r="BE97" i="16"/>
  <c r="BF97" i="16"/>
  <c r="BG97" i="16"/>
  <c r="BH97" i="16"/>
  <c r="BI97" i="16"/>
  <c r="BJ97" i="16"/>
  <c r="BK97" i="16"/>
  <c r="BL97" i="16"/>
  <c r="BM97" i="16"/>
  <c r="BN97" i="16"/>
  <c r="BO97" i="16"/>
  <c r="BP97" i="16"/>
  <c r="BQ97" i="16"/>
  <c r="BR97" i="16"/>
  <c r="BS97" i="16"/>
  <c r="BT97" i="16"/>
  <c r="BU97" i="16"/>
  <c r="BV97" i="16"/>
  <c r="BW97" i="16"/>
  <c r="BX97" i="16"/>
  <c r="BY97" i="16"/>
  <c r="BZ97" i="16"/>
  <c r="CA97" i="16"/>
  <c r="CB97" i="16"/>
  <c r="CC97" i="16"/>
  <c r="CD97" i="16"/>
  <c r="CE97" i="16"/>
  <c r="CF97" i="16"/>
  <c r="CG97" i="16"/>
  <c r="CH97" i="16"/>
  <c r="CI97" i="16"/>
  <c r="CJ97" i="16"/>
  <c r="CK97" i="16"/>
  <c r="CL97" i="16"/>
  <c r="CM97" i="16"/>
  <c r="CN97" i="16"/>
  <c r="CO97" i="16"/>
  <c r="CP97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AJ98" i="16"/>
  <c r="AK98" i="16"/>
  <c r="AL98" i="16"/>
  <c r="AM98" i="16"/>
  <c r="AN98" i="16"/>
  <c r="AO98" i="16"/>
  <c r="AP98" i="16"/>
  <c r="AQ98" i="16"/>
  <c r="AR98" i="16"/>
  <c r="AS98" i="16"/>
  <c r="AT98" i="16"/>
  <c r="AU98" i="16"/>
  <c r="AV98" i="16"/>
  <c r="AW98" i="16"/>
  <c r="AX98" i="16"/>
  <c r="AY98" i="16"/>
  <c r="AZ98" i="16"/>
  <c r="BA98" i="16"/>
  <c r="BB98" i="16"/>
  <c r="BC98" i="16"/>
  <c r="BD98" i="16"/>
  <c r="BE98" i="16"/>
  <c r="BF98" i="16"/>
  <c r="BG98" i="16"/>
  <c r="BH98" i="16"/>
  <c r="BI98" i="16"/>
  <c r="BJ98" i="16"/>
  <c r="BK98" i="16"/>
  <c r="BL98" i="16"/>
  <c r="BM98" i="16"/>
  <c r="BN98" i="16"/>
  <c r="BO98" i="16"/>
  <c r="BP98" i="16"/>
  <c r="BQ98" i="16"/>
  <c r="BR98" i="16"/>
  <c r="BS98" i="16"/>
  <c r="BT98" i="16"/>
  <c r="BU98" i="16"/>
  <c r="BV98" i="16"/>
  <c r="BW98" i="16"/>
  <c r="BX98" i="16"/>
  <c r="BY98" i="16"/>
  <c r="BZ98" i="16"/>
  <c r="CA98" i="16"/>
  <c r="CB98" i="16"/>
  <c r="CC98" i="16"/>
  <c r="CD98" i="16"/>
  <c r="CE98" i="16"/>
  <c r="CF98" i="16"/>
  <c r="CG98" i="16"/>
  <c r="CH98" i="16"/>
  <c r="CI98" i="16"/>
  <c r="CJ98" i="16"/>
  <c r="CK98" i="16"/>
  <c r="CL98" i="16"/>
  <c r="CM98" i="16"/>
  <c r="CN98" i="16"/>
  <c r="CO98" i="16"/>
  <c r="CP98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BD99" i="16"/>
  <c r="BE99" i="16"/>
  <c r="BF99" i="16"/>
  <c r="BG99" i="16"/>
  <c r="BH99" i="16"/>
  <c r="BI99" i="16"/>
  <c r="BJ99" i="16"/>
  <c r="BK99" i="16"/>
  <c r="BL99" i="16"/>
  <c r="BM99" i="16"/>
  <c r="BN99" i="16"/>
  <c r="BO99" i="16"/>
  <c r="BP99" i="16"/>
  <c r="BQ99" i="16"/>
  <c r="BR99" i="16"/>
  <c r="BS99" i="16"/>
  <c r="BT99" i="16"/>
  <c r="BU99" i="16"/>
  <c r="BV99" i="16"/>
  <c r="BW99" i="16"/>
  <c r="BX99" i="16"/>
  <c r="BY99" i="16"/>
  <c r="BZ99" i="16"/>
  <c r="CA99" i="16"/>
  <c r="CB99" i="16"/>
  <c r="CC99" i="16"/>
  <c r="CD99" i="16"/>
  <c r="CE99" i="16"/>
  <c r="CF99" i="16"/>
  <c r="CG99" i="16"/>
  <c r="CH99" i="16"/>
  <c r="CI99" i="16"/>
  <c r="CJ99" i="16"/>
  <c r="CK99" i="16"/>
  <c r="CL99" i="16"/>
  <c r="CM99" i="16"/>
  <c r="CN99" i="16"/>
  <c r="CO99" i="16"/>
  <c r="CP99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X100" i="16"/>
  <c r="AY100" i="16"/>
  <c r="AZ100" i="16"/>
  <c r="BA100" i="16"/>
  <c r="BB100" i="16"/>
  <c r="BC100" i="16"/>
  <c r="BD100" i="16"/>
  <c r="BE100" i="16"/>
  <c r="BF100" i="16"/>
  <c r="BG100" i="16"/>
  <c r="BH100" i="16"/>
  <c r="BI100" i="16"/>
  <c r="BJ100" i="16"/>
  <c r="BK100" i="16"/>
  <c r="BL100" i="16"/>
  <c r="BM100" i="16"/>
  <c r="BN100" i="16"/>
  <c r="BO100" i="16"/>
  <c r="BP100" i="16"/>
  <c r="BQ100" i="16"/>
  <c r="BR100" i="16"/>
  <c r="BS100" i="16"/>
  <c r="BT100" i="16"/>
  <c r="BU100" i="16"/>
  <c r="BV100" i="16"/>
  <c r="BW100" i="16"/>
  <c r="BX100" i="16"/>
  <c r="BY100" i="16"/>
  <c r="BZ100" i="16"/>
  <c r="CA100" i="16"/>
  <c r="CB100" i="16"/>
  <c r="CC100" i="16"/>
  <c r="CD100" i="16"/>
  <c r="CE100" i="16"/>
  <c r="CF100" i="16"/>
  <c r="CG100" i="16"/>
  <c r="CH100" i="16"/>
  <c r="CI100" i="16"/>
  <c r="CJ100" i="16"/>
  <c r="CK100" i="16"/>
  <c r="CL100" i="16"/>
  <c r="CM100" i="16"/>
  <c r="CN100" i="16"/>
  <c r="CO100" i="16"/>
  <c r="CP100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AS101" i="16"/>
  <c r="AT101" i="16"/>
  <c r="AU101" i="16"/>
  <c r="AV101" i="16"/>
  <c r="AW101" i="16"/>
  <c r="AX101" i="16"/>
  <c r="AY101" i="16"/>
  <c r="AZ101" i="16"/>
  <c r="BA101" i="16"/>
  <c r="BB101" i="16"/>
  <c r="BC101" i="16"/>
  <c r="BD101" i="16"/>
  <c r="BE101" i="16"/>
  <c r="BF101" i="16"/>
  <c r="BG101" i="16"/>
  <c r="BH101" i="16"/>
  <c r="BI101" i="16"/>
  <c r="BJ101" i="16"/>
  <c r="BK101" i="16"/>
  <c r="BL101" i="16"/>
  <c r="BM101" i="16"/>
  <c r="BN101" i="16"/>
  <c r="BO101" i="16"/>
  <c r="BP101" i="16"/>
  <c r="BQ101" i="16"/>
  <c r="BR101" i="16"/>
  <c r="BS101" i="16"/>
  <c r="BT101" i="16"/>
  <c r="BU101" i="16"/>
  <c r="BV101" i="16"/>
  <c r="BW101" i="16"/>
  <c r="BX101" i="16"/>
  <c r="BY101" i="16"/>
  <c r="BZ101" i="16"/>
  <c r="CA101" i="16"/>
  <c r="CB101" i="16"/>
  <c r="CC101" i="16"/>
  <c r="CD101" i="16"/>
  <c r="CE101" i="16"/>
  <c r="CF101" i="16"/>
  <c r="CG101" i="16"/>
  <c r="CH101" i="16"/>
  <c r="CI101" i="16"/>
  <c r="CJ101" i="16"/>
  <c r="CK101" i="16"/>
  <c r="CL101" i="16"/>
  <c r="CM101" i="16"/>
  <c r="CN101" i="16"/>
  <c r="CO101" i="16"/>
  <c r="CP101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AJ102" i="16"/>
  <c r="AK102" i="16"/>
  <c r="AL102" i="16"/>
  <c r="AM102" i="16"/>
  <c r="AN102" i="16"/>
  <c r="AO102" i="16"/>
  <c r="AP102" i="16"/>
  <c r="AQ102" i="16"/>
  <c r="AR102" i="16"/>
  <c r="AS102" i="16"/>
  <c r="AT102" i="16"/>
  <c r="AU102" i="16"/>
  <c r="AV102" i="16"/>
  <c r="AW102" i="16"/>
  <c r="AX102" i="16"/>
  <c r="AY102" i="16"/>
  <c r="AZ102" i="16"/>
  <c r="BA102" i="16"/>
  <c r="BB102" i="16"/>
  <c r="BC102" i="16"/>
  <c r="BD102" i="16"/>
  <c r="BE102" i="16"/>
  <c r="BF102" i="16"/>
  <c r="BG102" i="16"/>
  <c r="BH102" i="16"/>
  <c r="BI102" i="16"/>
  <c r="BJ102" i="16"/>
  <c r="BK102" i="16"/>
  <c r="BL102" i="16"/>
  <c r="BM102" i="16"/>
  <c r="BN102" i="16"/>
  <c r="BO102" i="16"/>
  <c r="BP102" i="16"/>
  <c r="BQ102" i="16"/>
  <c r="BR102" i="16"/>
  <c r="BS102" i="16"/>
  <c r="BT102" i="16"/>
  <c r="BU102" i="16"/>
  <c r="BV102" i="16"/>
  <c r="BW102" i="16"/>
  <c r="BX102" i="16"/>
  <c r="BY102" i="16"/>
  <c r="BZ102" i="16"/>
  <c r="CA102" i="16"/>
  <c r="CB102" i="16"/>
  <c r="CC102" i="16"/>
  <c r="CD102" i="16"/>
  <c r="CE102" i="16"/>
  <c r="CF102" i="16"/>
  <c r="CG102" i="16"/>
  <c r="CH102" i="16"/>
  <c r="CI102" i="16"/>
  <c r="CJ102" i="16"/>
  <c r="CK102" i="16"/>
  <c r="CL102" i="16"/>
  <c r="CM102" i="16"/>
  <c r="CN102" i="16"/>
  <c r="CO102" i="16"/>
  <c r="CP102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AJ103" i="16"/>
  <c r="AK103" i="16"/>
  <c r="AL103" i="16"/>
  <c r="AM103" i="16"/>
  <c r="AN103" i="16"/>
  <c r="AO103" i="16"/>
  <c r="AP103" i="16"/>
  <c r="AQ103" i="16"/>
  <c r="AR103" i="16"/>
  <c r="AS103" i="16"/>
  <c r="AT103" i="16"/>
  <c r="AU103" i="16"/>
  <c r="AV103" i="16"/>
  <c r="AW103" i="16"/>
  <c r="AX103" i="16"/>
  <c r="AY103" i="16"/>
  <c r="AZ103" i="16"/>
  <c r="BA103" i="16"/>
  <c r="BB103" i="16"/>
  <c r="BC103" i="16"/>
  <c r="BD103" i="16"/>
  <c r="BE103" i="16"/>
  <c r="BF103" i="16"/>
  <c r="BG103" i="16"/>
  <c r="BH103" i="16"/>
  <c r="BI103" i="16"/>
  <c r="BJ103" i="16"/>
  <c r="BK103" i="16"/>
  <c r="BL103" i="16"/>
  <c r="BM103" i="16"/>
  <c r="BN103" i="16"/>
  <c r="BO103" i="16"/>
  <c r="BP103" i="16"/>
  <c r="BQ103" i="16"/>
  <c r="BR103" i="16"/>
  <c r="BS103" i="16"/>
  <c r="BT103" i="16"/>
  <c r="BU103" i="16"/>
  <c r="BV103" i="16"/>
  <c r="BW103" i="16"/>
  <c r="BX103" i="16"/>
  <c r="BY103" i="16"/>
  <c r="BZ103" i="16"/>
  <c r="CA103" i="16"/>
  <c r="CB103" i="16"/>
  <c r="CC103" i="16"/>
  <c r="CD103" i="16"/>
  <c r="CE103" i="16"/>
  <c r="CF103" i="16"/>
  <c r="CG103" i="16"/>
  <c r="CH103" i="16"/>
  <c r="CI103" i="16"/>
  <c r="CJ103" i="16"/>
  <c r="CK103" i="16"/>
  <c r="CL103" i="16"/>
  <c r="CM103" i="16"/>
  <c r="CN103" i="16"/>
  <c r="CO103" i="16"/>
  <c r="CP103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AJ104" i="16"/>
  <c r="AK104" i="16"/>
  <c r="AL104" i="16"/>
  <c r="AM104" i="16"/>
  <c r="AN104" i="16"/>
  <c r="AO104" i="16"/>
  <c r="AP104" i="16"/>
  <c r="AQ104" i="16"/>
  <c r="AR104" i="16"/>
  <c r="AS104" i="16"/>
  <c r="AT104" i="16"/>
  <c r="AU104" i="16"/>
  <c r="AV104" i="16"/>
  <c r="AW104" i="16"/>
  <c r="AX104" i="16"/>
  <c r="AY104" i="16"/>
  <c r="AZ104" i="16"/>
  <c r="BA104" i="16"/>
  <c r="BB104" i="16"/>
  <c r="BC104" i="16"/>
  <c r="BD104" i="16"/>
  <c r="BE104" i="16"/>
  <c r="BF104" i="16"/>
  <c r="BG104" i="16"/>
  <c r="BH104" i="16"/>
  <c r="BI104" i="16"/>
  <c r="BJ104" i="16"/>
  <c r="BK104" i="16"/>
  <c r="BL104" i="16"/>
  <c r="BM104" i="16"/>
  <c r="BN104" i="16"/>
  <c r="BO104" i="16"/>
  <c r="BP104" i="16"/>
  <c r="BQ104" i="16"/>
  <c r="BR104" i="16"/>
  <c r="BS104" i="16"/>
  <c r="BT104" i="16"/>
  <c r="BU104" i="16"/>
  <c r="BV104" i="16"/>
  <c r="BW104" i="16"/>
  <c r="BX104" i="16"/>
  <c r="BY104" i="16"/>
  <c r="BZ104" i="16"/>
  <c r="CA104" i="16"/>
  <c r="CB104" i="16"/>
  <c r="CC104" i="16"/>
  <c r="CD104" i="16"/>
  <c r="CE104" i="16"/>
  <c r="CF104" i="16"/>
  <c r="CG104" i="16"/>
  <c r="CH104" i="16"/>
  <c r="CI104" i="16"/>
  <c r="CJ104" i="16"/>
  <c r="CK104" i="16"/>
  <c r="CL104" i="16"/>
  <c r="CM104" i="16"/>
  <c r="CN104" i="16"/>
  <c r="CO104" i="16"/>
  <c r="CP104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AJ105" i="16"/>
  <c r="AK105" i="16"/>
  <c r="AL105" i="16"/>
  <c r="AM105" i="16"/>
  <c r="AN105" i="16"/>
  <c r="AO105" i="16"/>
  <c r="AP105" i="16"/>
  <c r="AQ105" i="16"/>
  <c r="AR105" i="16"/>
  <c r="AS105" i="16"/>
  <c r="AT105" i="16"/>
  <c r="AU105" i="16"/>
  <c r="AV105" i="16"/>
  <c r="AW105" i="16"/>
  <c r="AX105" i="16"/>
  <c r="AY105" i="16"/>
  <c r="AZ105" i="16"/>
  <c r="BA105" i="16"/>
  <c r="BB105" i="16"/>
  <c r="BC105" i="16"/>
  <c r="BD105" i="16"/>
  <c r="BE105" i="16"/>
  <c r="BF105" i="16"/>
  <c r="BG105" i="16"/>
  <c r="BH105" i="16"/>
  <c r="BI105" i="16"/>
  <c r="BJ105" i="16"/>
  <c r="BK105" i="16"/>
  <c r="BL105" i="16"/>
  <c r="BM105" i="16"/>
  <c r="BN105" i="16"/>
  <c r="BO105" i="16"/>
  <c r="BP105" i="16"/>
  <c r="BQ105" i="16"/>
  <c r="BR105" i="16"/>
  <c r="BS105" i="16"/>
  <c r="BT105" i="16"/>
  <c r="BU105" i="16"/>
  <c r="BV105" i="16"/>
  <c r="BW105" i="16"/>
  <c r="BX105" i="16"/>
  <c r="BY105" i="16"/>
  <c r="BZ105" i="16"/>
  <c r="CA105" i="16"/>
  <c r="CB105" i="16"/>
  <c r="CC105" i="16"/>
  <c r="CD105" i="16"/>
  <c r="CE105" i="16"/>
  <c r="CF105" i="16"/>
  <c r="CG105" i="16"/>
  <c r="CH105" i="16"/>
  <c r="CI105" i="16"/>
  <c r="CJ105" i="16"/>
  <c r="CK105" i="16"/>
  <c r="CL105" i="16"/>
  <c r="CM105" i="16"/>
  <c r="CN105" i="16"/>
  <c r="CO105" i="16"/>
  <c r="CP105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AJ106" i="16"/>
  <c r="AK106" i="16"/>
  <c r="AL106" i="16"/>
  <c r="AM106" i="16"/>
  <c r="AN106" i="16"/>
  <c r="AO106" i="16"/>
  <c r="AP106" i="16"/>
  <c r="AQ106" i="16"/>
  <c r="AR106" i="16"/>
  <c r="AS106" i="16"/>
  <c r="AT106" i="16"/>
  <c r="AU106" i="16"/>
  <c r="AV106" i="16"/>
  <c r="AW106" i="16"/>
  <c r="AX106" i="16"/>
  <c r="AY106" i="16"/>
  <c r="AZ106" i="16"/>
  <c r="BA106" i="16"/>
  <c r="BB106" i="16"/>
  <c r="BC106" i="16"/>
  <c r="BD106" i="16"/>
  <c r="BE106" i="16"/>
  <c r="BF106" i="16"/>
  <c r="BG106" i="16"/>
  <c r="BH106" i="16"/>
  <c r="BI106" i="16"/>
  <c r="BJ106" i="16"/>
  <c r="BK106" i="16"/>
  <c r="BL106" i="16"/>
  <c r="BM106" i="16"/>
  <c r="BN106" i="16"/>
  <c r="BO106" i="16"/>
  <c r="BP106" i="16"/>
  <c r="BQ106" i="16"/>
  <c r="BR106" i="16"/>
  <c r="BS106" i="16"/>
  <c r="BT106" i="16"/>
  <c r="BU106" i="16"/>
  <c r="BV106" i="16"/>
  <c r="BW106" i="16"/>
  <c r="BX106" i="16"/>
  <c r="BY106" i="16"/>
  <c r="BZ106" i="16"/>
  <c r="CA106" i="16"/>
  <c r="CB106" i="16"/>
  <c r="CC106" i="16"/>
  <c r="CD106" i="16"/>
  <c r="CE106" i="16"/>
  <c r="CF106" i="16"/>
  <c r="CG106" i="16"/>
  <c r="CH106" i="16"/>
  <c r="CI106" i="16"/>
  <c r="CJ106" i="16"/>
  <c r="CK106" i="16"/>
  <c r="CL106" i="16"/>
  <c r="CM106" i="16"/>
  <c r="CN106" i="16"/>
  <c r="CO106" i="16"/>
  <c r="CP106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AJ107" i="16"/>
  <c r="AK107" i="16"/>
  <c r="AL107" i="16"/>
  <c r="AM107" i="16"/>
  <c r="AN107" i="16"/>
  <c r="AO107" i="16"/>
  <c r="AP107" i="16"/>
  <c r="AQ107" i="16"/>
  <c r="AR107" i="16"/>
  <c r="AS107" i="16"/>
  <c r="AT107" i="16"/>
  <c r="AU107" i="16"/>
  <c r="AV107" i="16"/>
  <c r="AW107" i="16"/>
  <c r="AX107" i="16"/>
  <c r="AY107" i="16"/>
  <c r="AZ107" i="16"/>
  <c r="BA107" i="16"/>
  <c r="BB107" i="16"/>
  <c r="BC107" i="16"/>
  <c r="BD107" i="16"/>
  <c r="BE107" i="16"/>
  <c r="BF107" i="16"/>
  <c r="BG107" i="16"/>
  <c r="BH107" i="16"/>
  <c r="BI107" i="16"/>
  <c r="BJ107" i="16"/>
  <c r="BK107" i="16"/>
  <c r="BL107" i="16"/>
  <c r="BM107" i="16"/>
  <c r="BN107" i="16"/>
  <c r="BO107" i="16"/>
  <c r="BP107" i="16"/>
  <c r="BQ107" i="16"/>
  <c r="BR107" i="16"/>
  <c r="BS107" i="16"/>
  <c r="BT107" i="16"/>
  <c r="BU107" i="16"/>
  <c r="BV107" i="16"/>
  <c r="BW107" i="16"/>
  <c r="BX107" i="16"/>
  <c r="BY107" i="16"/>
  <c r="BZ107" i="16"/>
  <c r="CA107" i="16"/>
  <c r="CB107" i="16"/>
  <c r="CC107" i="16"/>
  <c r="CD107" i="16"/>
  <c r="CE107" i="16"/>
  <c r="CF107" i="16"/>
  <c r="CG107" i="16"/>
  <c r="CH107" i="16"/>
  <c r="CI107" i="16"/>
  <c r="CJ107" i="16"/>
  <c r="CK107" i="16"/>
  <c r="CL107" i="16"/>
  <c r="CM107" i="16"/>
  <c r="CN107" i="16"/>
  <c r="CO107" i="16"/>
  <c r="CP107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AJ108" i="16"/>
  <c r="AK108" i="16"/>
  <c r="AL108" i="16"/>
  <c r="AM108" i="16"/>
  <c r="AN108" i="16"/>
  <c r="AO108" i="16"/>
  <c r="AP108" i="16"/>
  <c r="AQ108" i="16"/>
  <c r="AR108" i="16"/>
  <c r="AS108" i="16"/>
  <c r="AT108" i="16"/>
  <c r="AU108" i="16"/>
  <c r="AV108" i="16"/>
  <c r="AW108" i="16"/>
  <c r="AX108" i="16"/>
  <c r="AY108" i="16"/>
  <c r="AZ108" i="16"/>
  <c r="BA108" i="16"/>
  <c r="BB108" i="16"/>
  <c r="BC108" i="16"/>
  <c r="BD108" i="16"/>
  <c r="BE108" i="16"/>
  <c r="BF108" i="16"/>
  <c r="BG108" i="16"/>
  <c r="BH108" i="16"/>
  <c r="BI108" i="16"/>
  <c r="BJ108" i="16"/>
  <c r="BK108" i="16"/>
  <c r="BL108" i="16"/>
  <c r="BM108" i="16"/>
  <c r="BN108" i="16"/>
  <c r="BO108" i="16"/>
  <c r="BP108" i="16"/>
  <c r="BQ108" i="16"/>
  <c r="BR108" i="16"/>
  <c r="BS108" i="16"/>
  <c r="BT108" i="16"/>
  <c r="BU108" i="16"/>
  <c r="BV108" i="16"/>
  <c r="BW108" i="16"/>
  <c r="BX108" i="16"/>
  <c r="BY108" i="16"/>
  <c r="BZ108" i="16"/>
  <c r="CA108" i="16"/>
  <c r="CB108" i="16"/>
  <c r="CC108" i="16"/>
  <c r="CD108" i="16"/>
  <c r="CE108" i="16"/>
  <c r="CF108" i="16"/>
  <c r="CG108" i="16"/>
  <c r="CH108" i="16"/>
  <c r="CI108" i="16"/>
  <c r="CJ108" i="16"/>
  <c r="CK108" i="16"/>
  <c r="CL108" i="16"/>
  <c r="CM108" i="16"/>
  <c r="CN108" i="16"/>
  <c r="CO108" i="16"/>
  <c r="CP108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AJ109" i="16"/>
  <c r="AK109" i="16"/>
  <c r="AL109" i="16"/>
  <c r="AM109" i="16"/>
  <c r="AN109" i="16"/>
  <c r="AO109" i="16"/>
  <c r="AP109" i="16"/>
  <c r="AQ109" i="16"/>
  <c r="AR109" i="16"/>
  <c r="AS109" i="16"/>
  <c r="AT109" i="16"/>
  <c r="AU109" i="16"/>
  <c r="AV109" i="16"/>
  <c r="AW109" i="16"/>
  <c r="AX109" i="16"/>
  <c r="AY109" i="16"/>
  <c r="AZ109" i="16"/>
  <c r="BA109" i="16"/>
  <c r="BB109" i="16"/>
  <c r="BC109" i="16"/>
  <c r="BD109" i="16"/>
  <c r="BE109" i="16"/>
  <c r="BF109" i="16"/>
  <c r="BG109" i="16"/>
  <c r="BH109" i="16"/>
  <c r="BI109" i="16"/>
  <c r="BJ109" i="16"/>
  <c r="BK109" i="16"/>
  <c r="BL109" i="16"/>
  <c r="BM109" i="16"/>
  <c r="BN109" i="16"/>
  <c r="BO109" i="16"/>
  <c r="BP109" i="16"/>
  <c r="BQ109" i="16"/>
  <c r="BR109" i="16"/>
  <c r="BS109" i="16"/>
  <c r="BT109" i="16"/>
  <c r="BU109" i="16"/>
  <c r="BV109" i="16"/>
  <c r="BW109" i="16"/>
  <c r="BX109" i="16"/>
  <c r="BY109" i="16"/>
  <c r="BZ109" i="16"/>
  <c r="CA109" i="16"/>
  <c r="CB109" i="16"/>
  <c r="CC109" i="16"/>
  <c r="CD109" i="16"/>
  <c r="CE109" i="16"/>
  <c r="CF109" i="16"/>
  <c r="CG109" i="16"/>
  <c r="CH109" i="16"/>
  <c r="CI109" i="16"/>
  <c r="CJ109" i="16"/>
  <c r="CK109" i="16"/>
  <c r="CL109" i="16"/>
  <c r="CM109" i="16"/>
  <c r="CN109" i="16"/>
  <c r="CO109" i="16"/>
  <c r="CP109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AJ110" i="16"/>
  <c r="AK110" i="16"/>
  <c r="AL110" i="16"/>
  <c r="AM110" i="16"/>
  <c r="AN110" i="16"/>
  <c r="AO110" i="16"/>
  <c r="AP110" i="16"/>
  <c r="AQ110" i="16"/>
  <c r="AR110" i="16"/>
  <c r="AS110" i="16"/>
  <c r="AT110" i="16"/>
  <c r="AU110" i="16"/>
  <c r="AV110" i="16"/>
  <c r="AW110" i="16"/>
  <c r="AX110" i="16"/>
  <c r="AY110" i="16"/>
  <c r="AZ110" i="16"/>
  <c r="BA110" i="16"/>
  <c r="BB110" i="16"/>
  <c r="BC110" i="16"/>
  <c r="BD110" i="16"/>
  <c r="BE110" i="16"/>
  <c r="BF110" i="16"/>
  <c r="BG110" i="16"/>
  <c r="BH110" i="16"/>
  <c r="BI110" i="16"/>
  <c r="BJ110" i="16"/>
  <c r="BK110" i="16"/>
  <c r="BL110" i="16"/>
  <c r="BM110" i="16"/>
  <c r="BN110" i="16"/>
  <c r="BO110" i="16"/>
  <c r="BP110" i="16"/>
  <c r="BQ110" i="16"/>
  <c r="BR110" i="16"/>
  <c r="BS110" i="16"/>
  <c r="BT110" i="16"/>
  <c r="BU110" i="16"/>
  <c r="BV110" i="16"/>
  <c r="BW110" i="16"/>
  <c r="BX110" i="16"/>
  <c r="BY110" i="16"/>
  <c r="BZ110" i="16"/>
  <c r="CA110" i="16"/>
  <c r="CB110" i="16"/>
  <c r="CC110" i="16"/>
  <c r="CD110" i="16"/>
  <c r="CE110" i="16"/>
  <c r="CF110" i="16"/>
  <c r="CG110" i="16"/>
  <c r="CH110" i="16"/>
  <c r="CI110" i="16"/>
  <c r="CJ110" i="16"/>
  <c r="CK110" i="16"/>
  <c r="CL110" i="16"/>
  <c r="CM110" i="16"/>
  <c r="CN110" i="16"/>
  <c r="CO110" i="16"/>
  <c r="CP110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AJ111" i="16"/>
  <c r="AK111" i="16"/>
  <c r="AL111" i="16"/>
  <c r="AM111" i="16"/>
  <c r="AN111" i="16"/>
  <c r="AO111" i="16"/>
  <c r="AP111" i="16"/>
  <c r="AQ111" i="16"/>
  <c r="AR111" i="16"/>
  <c r="AS111" i="16"/>
  <c r="AT111" i="16"/>
  <c r="AU111" i="16"/>
  <c r="AV111" i="16"/>
  <c r="AW111" i="16"/>
  <c r="AX111" i="16"/>
  <c r="AY111" i="16"/>
  <c r="AZ111" i="16"/>
  <c r="BA111" i="16"/>
  <c r="BB111" i="16"/>
  <c r="BC111" i="16"/>
  <c r="BD111" i="16"/>
  <c r="BE111" i="16"/>
  <c r="BF111" i="16"/>
  <c r="BG111" i="16"/>
  <c r="BH111" i="16"/>
  <c r="BI111" i="16"/>
  <c r="BJ111" i="16"/>
  <c r="BK111" i="16"/>
  <c r="BL111" i="16"/>
  <c r="BM111" i="16"/>
  <c r="BN111" i="16"/>
  <c r="BO111" i="16"/>
  <c r="BP111" i="16"/>
  <c r="BQ111" i="16"/>
  <c r="BR111" i="16"/>
  <c r="BS111" i="16"/>
  <c r="BT111" i="16"/>
  <c r="BU111" i="16"/>
  <c r="BV111" i="16"/>
  <c r="BW111" i="16"/>
  <c r="BX111" i="16"/>
  <c r="BY111" i="16"/>
  <c r="BZ111" i="16"/>
  <c r="CA111" i="16"/>
  <c r="CB111" i="16"/>
  <c r="CC111" i="16"/>
  <c r="CD111" i="16"/>
  <c r="CE111" i="16"/>
  <c r="CF111" i="16"/>
  <c r="CG111" i="16"/>
  <c r="CH111" i="16"/>
  <c r="CI111" i="16"/>
  <c r="CJ111" i="16"/>
  <c r="CK111" i="16"/>
  <c r="CL111" i="16"/>
  <c r="CM111" i="16"/>
  <c r="CN111" i="16"/>
  <c r="CO111" i="16"/>
  <c r="CP111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AJ112" i="16"/>
  <c r="AK112" i="16"/>
  <c r="AL112" i="16"/>
  <c r="AM112" i="16"/>
  <c r="AN112" i="16"/>
  <c r="AO112" i="16"/>
  <c r="AP112" i="16"/>
  <c r="AQ112" i="16"/>
  <c r="AR112" i="16"/>
  <c r="AS112" i="16"/>
  <c r="AT112" i="16"/>
  <c r="AU112" i="16"/>
  <c r="AV112" i="16"/>
  <c r="AW112" i="16"/>
  <c r="AX112" i="16"/>
  <c r="AY112" i="16"/>
  <c r="AZ112" i="16"/>
  <c r="BA112" i="16"/>
  <c r="BB112" i="16"/>
  <c r="BC112" i="16"/>
  <c r="BD112" i="16"/>
  <c r="BE112" i="16"/>
  <c r="BF112" i="16"/>
  <c r="BG112" i="16"/>
  <c r="BH112" i="16"/>
  <c r="BI112" i="16"/>
  <c r="BJ112" i="16"/>
  <c r="BK112" i="16"/>
  <c r="BL112" i="16"/>
  <c r="BM112" i="16"/>
  <c r="BN112" i="16"/>
  <c r="BO112" i="16"/>
  <c r="BP112" i="16"/>
  <c r="BQ112" i="16"/>
  <c r="BR112" i="16"/>
  <c r="BS112" i="16"/>
  <c r="BT112" i="16"/>
  <c r="BU112" i="16"/>
  <c r="BV112" i="16"/>
  <c r="BW112" i="16"/>
  <c r="BX112" i="16"/>
  <c r="BY112" i="16"/>
  <c r="BZ112" i="16"/>
  <c r="CA112" i="16"/>
  <c r="CB112" i="16"/>
  <c r="CC112" i="16"/>
  <c r="CD112" i="16"/>
  <c r="CE112" i="16"/>
  <c r="CF112" i="16"/>
  <c r="CG112" i="16"/>
  <c r="CH112" i="16"/>
  <c r="CI112" i="16"/>
  <c r="CJ112" i="16"/>
  <c r="CK112" i="16"/>
  <c r="CL112" i="16"/>
  <c r="CM112" i="16"/>
  <c r="CN112" i="16"/>
  <c r="CO112" i="16"/>
  <c r="CP112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AJ113" i="16"/>
  <c r="AK113" i="16"/>
  <c r="AL113" i="16"/>
  <c r="AM113" i="16"/>
  <c r="AN113" i="16"/>
  <c r="AO113" i="16"/>
  <c r="AP113" i="16"/>
  <c r="AQ113" i="16"/>
  <c r="AR113" i="16"/>
  <c r="AS113" i="16"/>
  <c r="AT113" i="16"/>
  <c r="AU113" i="16"/>
  <c r="AV113" i="16"/>
  <c r="AW113" i="16"/>
  <c r="AX113" i="16"/>
  <c r="AY113" i="16"/>
  <c r="AZ113" i="16"/>
  <c r="BA113" i="16"/>
  <c r="BB113" i="16"/>
  <c r="BC113" i="16"/>
  <c r="BD113" i="16"/>
  <c r="BE113" i="16"/>
  <c r="BF113" i="16"/>
  <c r="BG113" i="16"/>
  <c r="BH113" i="16"/>
  <c r="BI113" i="16"/>
  <c r="BJ113" i="16"/>
  <c r="BK113" i="16"/>
  <c r="BL113" i="16"/>
  <c r="BM113" i="16"/>
  <c r="BN113" i="16"/>
  <c r="BO113" i="16"/>
  <c r="BP113" i="16"/>
  <c r="BQ113" i="16"/>
  <c r="BR113" i="16"/>
  <c r="BS113" i="16"/>
  <c r="BT113" i="16"/>
  <c r="BU113" i="16"/>
  <c r="BV113" i="16"/>
  <c r="BW113" i="16"/>
  <c r="BX113" i="16"/>
  <c r="BY113" i="16"/>
  <c r="BZ113" i="16"/>
  <c r="CA113" i="16"/>
  <c r="CB113" i="16"/>
  <c r="CC113" i="16"/>
  <c r="CD113" i="16"/>
  <c r="CE113" i="16"/>
  <c r="CF113" i="16"/>
  <c r="CG113" i="16"/>
  <c r="CH113" i="16"/>
  <c r="CI113" i="16"/>
  <c r="CJ113" i="16"/>
  <c r="CK113" i="16"/>
  <c r="CL113" i="16"/>
  <c r="CM113" i="16"/>
  <c r="CN113" i="16"/>
  <c r="CO113" i="16"/>
  <c r="CP113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AJ114" i="16"/>
  <c r="AK114" i="16"/>
  <c r="AL114" i="16"/>
  <c r="AM114" i="16"/>
  <c r="AN114" i="16"/>
  <c r="AO114" i="16"/>
  <c r="AP114" i="16"/>
  <c r="AQ114" i="16"/>
  <c r="AR114" i="16"/>
  <c r="AS114" i="16"/>
  <c r="AT114" i="16"/>
  <c r="AU114" i="16"/>
  <c r="AV114" i="16"/>
  <c r="AW114" i="16"/>
  <c r="AX114" i="16"/>
  <c r="AY114" i="16"/>
  <c r="AZ114" i="16"/>
  <c r="BA114" i="16"/>
  <c r="BB114" i="16"/>
  <c r="BC114" i="16"/>
  <c r="BD114" i="16"/>
  <c r="BE114" i="16"/>
  <c r="BF114" i="16"/>
  <c r="BG114" i="16"/>
  <c r="BH114" i="16"/>
  <c r="BI114" i="16"/>
  <c r="BJ114" i="16"/>
  <c r="BK114" i="16"/>
  <c r="BL114" i="16"/>
  <c r="BM114" i="16"/>
  <c r="BN114" i="16"/>
  <c r="BO114" i="16"/>
  <c r="BP114" i="16"/>
  <c r="BQ114" i="16"/>
  <c r="BR114" i="16"/>
  <c r="BS114" i="16"/>
  <c r="BT114" i="16"/>
  <c r="BU114" i="16"/>
  <c r="BV114" i="16"/>
  <c r="BW114" i="16"/>
  <c r="BX114" i="16"/>
  <c r="BY114" i="16"/>
  <c r="BZ114" i="16"/>
  <c r="CA114" i="16"/>
  <c r="CB114" i="16"/>
  <c r="CC114" i="16"/>
  <c r="CD114" i="16"/>
  <c r="CE114" i="16"/>
  <c r="CF114" i="16"/>
  <c r="CG114" i="16"/>
  <c r="CH114" i="16"/>
  <c r="CI114" i="16"/>
  <c r="CJ114" i="16"/>
  <c r="CK114" i="16"/>
  <c r="CL114" i="16"/>
  <c r="CM114" i="16"/>
  <c r="CN114" i="16"/>
  <c r="CO114" i="16"/>
  <c r="CP114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AI115" i="16"/>
  <c r="AJ115" i="16"/>
  <c r="AK115" i="16"/>
  <c r="AL115" i="16"/>
  <c r="AM115" i="16"/>
  <c r="AN115" i="16"/>
  <c r="AO115" i="16"/>
  <c r="AP115" i="16"/>
  <c r="AQ115" i="16"/>
  <c r="AR115" i="16"/>
  <c r="AS115" i="16"/>
  <c r="AT115" i="16"/>
  <c r="AU115" i="16"/>
  <c r="AV115" i="16"/>
  <c r="AW115" i="16"/>
  <c r="AX115" i="16"/>
  <c r="AY115" i="16"/>
  <c r="AZ115" i="16"/>
  <c r="BA115" i="16"/>
  <c r="BB115" i="16"/>
  <c r="BC115" i="16"/>
  <c r="BD115" i="16"/>
  <c r="BE115" i="16"/>
  <c r="BF115" i="16"/>
  <c r="BG115" i="16"/>
  <c r="BH115" i="16"/>
  <c r="BI115" i="16"/>
  <c r="BJ115" i="16"/>
  <c r="BK115" i="16"/>
  <c r="BL115" i="16"/>
  <c r="BM115" i="16"/>
  <c r="BN115" i="16"/>
  <c r="BO115" i="16"/>
  <c r="BP115" i="16"/>
  <c r="BQ115" i="16"/>
  <c r="BR115" i="16"/>
  <c r="BS115" i="16"/>
  <c r="BT115" i="16"/>
  <c r="BU115" i="16"/>
  <c r="BV115" i="16"/>
  <c r="BW115" i="16"/>
  <c r="BX115" i="16"/>
  <c r="BY115" i="16"/>
  <c r="BZ115" i="16"/>
  <c r="CA115" i="16"/>
  <c r="CB115" i="16"/>
  <c r="CC115" i="16"/>
  <c r="CD115" i="16"/>
  <c r="CE115" i="16"/>
  <c r="CF115" i="16"/>
  <c r="CG115" i="16"/>
  <c r="CH115" i="16"/>
  <c r="CI115" i="16"/>
  <c r="CJ115" i="16"/>
  <c r="CK115" i="16"/>
  <c r="CL115" i="16"/>
  <c r="CM115" i="16"/>
  <c r="CN115" i="16"/>
  <c r="CO115" i="16"/>
  <c r="CP115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AH116" i="16"/>
  <c r="AI116" i="16"/>
  <c r="AJ116" i="16"/>
  <c r="AK116" i="16"/>
  <c r="AL116" i="16"/>
  <c r="AM116" i="16"/>
  <c r="AN116" i="16"/>
  <c r="AO116" i="16"/>
  <c r="AP116" i="16"/>
  <c r="AQ116" i="16"/>
  <c r="AR116" i="16"/>
  <c r="AS116" i="16"/>
  <c r="AT116" i="16"/>
  <c r="AU116" i="16"/>
  <c r="AV116" i="16"/>
  <c r="AW116" i="16"/>
  <c r="AX116" i="16"/>
  <c r="AY116" i="16"/>
  <c r="AZ116" i="16"/>
  <c r="BA116" i="16"/>
  <c r="BB116" i="16"/>
  <c r="BC116" i="16"/>
  <c r="BD116" i="16"/>
  <c r="BE116" i="16"/>
  <c r="BF116" i="16"/>
  <c r="BG116" i="16"/>
  <c r="BH116" i="16"/>
  <c r="BI116" i="16"/>
  <c r="BJ116" i="16"/>
  <c r="BK116" i="16"/>
  <c r="BL116" i="16"/>
  <c r="BM116" i="16"/>
  <c r="BN116" i="16"/>
  <c r="BO116" i="16"/>
  <c r="BP116" i="16"/>
  <c r="BQ116" i="16"/>
  <c r="BR116" i="16"/>
  <c r="BS116" i="16"/>
  <c r="BT116" i="16"/>
  <c r="BU116" i="16"/>
  <c r="BV116" i="16"/>
  <c r="BW116" i="16"/>
  <c r="BX116" i="16"/>
  <c r="BY116" i="16"/>
  <c r="BZ116" i="16"/>
  <c r="CA116" i="16"/>
  <c r="CB116" i="16"/>
  <c r="CC116" i="16"/>
  <c r="CD116" i="16"/>
  <c r="CE116" i="16"/>
  <c r="CF116" i="16"/>
  <c r="CG116" i="16"/>
  <c r="CH116" i="16"/>
  <c r="CI116" i="16"/>
  <c r="CJ116" i="16"/>
  <c r="CK116" i="16"/>
  <c r="CL116" i="16"/>
  <c r="CM116" i="16"/>
  <c r="CN116" i="16"/>
  <c r="CO116" i="16"/>
  <c r="CP116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AH117" i="16"/>
  <c r="AI117" i="16"/>
  <c r="AJ117" i="16"/>
  <c r="AK117" i="16"/>
  <c r="AL117" i="16"/>
  <c r="AM117" i="16"/>
  <c r="AN117" i="16"/>
  <c r="AO117" i="16"/>
  <c r="AP117" i="16"/>
  <c r="AQ117" i="16"/>
  <c r="AR117" i="16"/>
  <c r="AS117" i="16"/>
  <c r="AT117" i="16"/>
  <c r="AU117" i="16"/>
  <c r="AV117" i="16"/>
  <c r="AW117" i="16"/>
  <c r="AX117" i="16"/>
  <c r="AY117" i="16"/>
  <c r="AZ117" i="16"/>
  <c r="BA117" i="16"/>
  <c r="BB117" i="16"/>
  <c r="BC117" i="16"/>
  <c r="BD117" i="16"/>
  <c r="BE117" i="16"/>
  <c r="BF117" i="16"/>
  <c r="BG117" i="16"/>
  <c r="BH117" i="16"/>
  <c r="BI117" i="16"/>
  <c r="BJ117" i="16"/>
  <c r="BK117" i="16"/>
  <c r="BL117" i="16"/>
  <c r="BM117" i="16"/>
  <c r="BN117" i="16"/>
  <c r="BO117" i="16"/>
  <c r="BP117" i="16"/>
  <c r="BQ117" i="16"/>
  <c r="BR117" i="16"/>
  <c r="BS117" i="16"/>
  <c r="BT117" i="16"/>
  <c r="BU117" i="16"/>
  <c r="BV117" i="16"/>
  <c r="BW117" i="16"/>
  <c r="BX117" i="16"/>
  <c r="BY117" i="16"/>
  <c r="BZ117" i="16"/>
  <c r="CA117" i="16"/>
  <c r="CB117" i="16"/>
  <c r="CC117" i="16"/>
  <c r="CD117" i="16"/>
  <c r="CE117" i="16"/>
  <c r="CF117" i="16"/>
  <c r="CG117" i="16"/>
  <c r="CH117" i="16"/>
  <c r="CI117" i="16"/>
  <c r="CJ117" i="16"/>
  <c r="CK117" i="16"/>
  <c r="CL117" i="16"/>
  <c r="CM117" i="16"/>
  <c r="CN117" i="16"/>
  <c r="CO117" i="16"/>
  <c r="CP117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AH118" i="16"/>
  <c r="AI118" i="16"/>
  <c r="AJ118" i="16"/>
  <c r="AK118" i="16"/>
  <c r="AL118" i="16"/>
  <c r="AM118" i="16"/>
  <c r="AN118" i="16"/>
  <c r="AO118" i="16"/>
  <c r="AP118" i="16"/>
  <c r="AQ118" i="16"/>
  <c r="AR118" i="16"/>
  <c r="AS118" i="16"/>
  <c r="AT118" i="16"/>
  <c r="AU118" i="16"/>
  <c r="AV118" i="16"/>
  <c r="AW118" i="16"/>
  <c r="AX118" i="16"/>
  <c r="AY118" i="16"/>
  <c r="AZ118" i="16"/>
  <c r="BA118" i="16"/>
  <c r="BB118" i="16"/>
  <c r="BC118" i="16"/>
  <c r="BD118" i="16"/>
  <c r="BE118" i="16"/>
  <c r="BF118" i="16"/>
  <c r="BG118" i="16"/>
  <c r="BH118" i="16"/>
  <c r="BI118" i="16"/>
  <c r="BJ118" i="16"/>
  <c r="BK118" i="16"/>
  <c r="BL118" i="16"/>
  <c r="BM118" i="16"/>
  <c r="BN118" i="16"/>
  <c r="BO118" i="16"/>
  <c r="BP118" i="16"/>
  <c r="BQ118" i="16"/>
  <c r="BR118" i="16"/>
  <c r="BS118" i="16"/>
  <c r="BT118" i="16"/>
  <c r="BU118" i="16"/>
  <c r="BV118" i="16"/>
  <c r="BW118" i="16"/>
  <c r="BX118" i="16"/>
  <c r="BY118" i="16"/>
  <c r="BZ118" i="16"/>
  <c r="CA118" i="16"/>
  <c r="CB118" i="16"/>
  <c r="CC118" i="16"/>
  <c r="CD118" i="16"/>
  <c r="CE118" i="16"/>
  <c r="CF118" i="16"/>
  <c r="CG118" i="16"/>
  <c r="CH118" i="16"/>
  <c r="CI118" i="16"/>
  <c r="CJ118" i="16"/>
  <c r="CK118" i="16"/>
  <c r="CL118" i="16"/>
  <c r="CM118" i="16"/>
  <c r="CN118" i="16"/>
  <c r="CO118" i="16"/>
  <c r="CP118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AJ119" i="16"/>
  <c r="AK119" i="16"/>
  <c r="AL119" i="16"/>
  <c r="AM119" i="16"/>
  <c r="AN119" i="16"/>
  <c r="AO119" i="16"/>
  <c r="AP119" i="16"/>
  <c r="AQ119" i="16"/>
  <c r="AR119" i="16"/>
  <c r="AS119" i="16"/>
  <c r="AT119" i="16"/>
  <c r="AU119" i="16"/>
  <c r="AV119" i="16"/>
  <c r="AW119" i="16"/>
  <c r="AX119" i="16"/>
  <c r="AY119" i="16"/>
  <c r="AZ119" i="16"/>
  <c r="BA119" i="16"/>
  <c r="BB119" i="16"/>
  <c r="BC119" i="16"/>
  <c r="BD119" i="16"/>
  <c r="BE119" i="16"/>
  <c r="BF119" i="16"/>
  <c r="BG119" i="16"/>
  <c r="BH119" i="16"/>
  <c r="BI119" i="16"/>
  <c r="BJ119" i="16"/>
  <c r="BK119" i="16"/>
  <c r="BL119" i="16"/>
  <c r="BM119" i="16"/>
  <c r="BN119" i="16"/>
  <c r="BO119" i="16"/>
  <c r="BP119" i="16"/>
  <c r="BQ119" i="16"/>
  <c r="BR119" i="16"/>
  <c r="BS119" i="16"/>
  <c r="BT119" i="16"/>
  <c r="BU119" i="16"/>
  <c r="BV119" i="16"/>
  <c r="BW119" i="16"/>
  <c r="BX119" i="16"/>
  <c r="BY119" i="16"/>
  <c r="BZ119" i="16"/>
  <c r="CA119" i="16"/>
  <c r="CB119" i="16"/>
  <c r="CC119" i="16"/>
  <c r="CD119" i="16"/>
  <c r="CE119" i="16"/>
  <c r="CF119" i="16"/>
  <c r="CG119" i="16"/>
  <c r="CH119" i="16"/>
  <c r="CI119" i="16"/>
  <c r="CJ119" i="16"/>
  <c r="CK119" i="16"/>
  <c r="CL119" i="16"/>
  <c r="CM119" i="16"/>
  <c r="CN119" i="16"/>
  <c r="CO119" i="16"/>
  <c r="CP119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V120" i="16"/>
  <c r="W120" i="16"/>
  <c r="X120" i="16"/>
  <c r="Y120" i="16"/>
  <c r="Z120" i="16"/>
  <c r="AA120" i="16"/>
  <c r="AB120" i="16"/>
  <c r="AC120" i="16"/>
  <c r="AD120" i="16"/>
  <c r="AE120" i="16"/>
  <c r="AF120" i="16"/>
  <c r="AG120" i="16"/>
  <c r="AH120" i="16"/>
  <c r="AI120" i="16"/>
  <c r="AJ120" i="16"/>
  <c r="AK120" i="16"/>
  <c r="AL120" i="16"/>
  <c r="AM120" i="16"/>
  <c r="AN120" i="16"/>
  <c r="AO120" i="16"/>
  <c r="AP120" i="16"/>
  <c r="AQ120" i="16"/>
  <c r="AR120" i="16"/>
  <c r="AS120" i="16"/>
  <c r="AT120" i="16"/>
  <c r="AU120" i="16"/>
  <c r="AV120" i="16"/>
  <c r="AW120" i="16"/>
  <c r="AX120" i="16"/>
  <c r="AY120" i="16"/>
  <c r="AZ120" i="16"/>
  <c r="BA120" i="16"/>
  <c r="BB120" i="16"/>
  <c r="BC120" i="16"/>
  <c r="BD120" i="16"/>
  <c r="BE120" i="16"/>
  <c r="BF120" i="16"/>
  <c r="BG120" i="16"/>
  <c r="BH120" i="16"/>
  <c r="BI120" i="16"/>
  <c r="BJ120" i="16"/>
  <c r="BK120" i="16"/>
  <c r="BL120" i="16"/>
  <c r="BM120" i="16"/>
  <c r="BN120" i="16"/>
  <c r="BO120" i="16"/>
  <c r="BP120" i="16"/>
  <c r="BQ120" i="16"/>
  <c r="BR120" i="16"/>
  <c r="BS120" i="16"/>
  <c r="BT120" i="16"/>
  <c r="BU120" i="16"/>
  <c r="BV120" i="16"/>
  <c r="BW120" i="16"/>
  <c r="BX120" i="16"/>
  <c r="BY120" i="16"/>
  <c r="BZ120" i="16"/>
  <c r="CA120" i="16"/>
  <c r="CB120" i="16"/>
  <c r="CC120" i="16"/>
  <c r="CD120" i="16"/>
  <c r="CE120" i="16"/>
  <c r="CF120" i="16"/>
  <c r="CG120" i="16"/>
  <c r="CH120" i="16"/>
  <c r="CI120" i="16"/>
  <c r="CJ120" i="16"/>
  <c r="CK120" i="16"/>
  <c r="CL120" i="16"/>
  <c r="CM120" i="16"/>
  <c r="CN120" i="16"/>
  <c r="CO120" i="16"/>
  <c r="CP120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V121" i="16"/>
  <c r="W121" i="16"/>
  <c r="X121" i="16"/>
  <c r="Y121" i="16"/>
  <c r="Z121" i="16"/>
  <c r="AA121" i="16"/>
  <c r="AB121" i="16"/>
  <c r="AC121" i="16"/>
  <c r="AD121" i="16"/>
  <c r="AE121" i="16"/>
  <c r="AF121" i="16"/>
  <c r="AG121" i="16"/>
  <c r="AH121" i="16"/>
  <c r="AI121" i="16"/>
  <c r="AJ121" i="16"/>
  <c r="AK121" i="16"/>
  <c r="AL121" i="16"/>
  <c r="AM121" i="16"/>
  <c r="AN121" i="16"/>
  <c r="AO121" i="16"/>
  <c r="AP121" i="16"/>
  <c r="AQ121" i="16"/>
  <c r="AR121" i="16"/>
  <c r="AS121" i="16"/>
  <c r="AT121" i="16"/>
  <c r="AU121" i="16"/>
  <c r="AV121" i="16"/>
  <c r="AW121" i="16"/>
  <c r="AX121" i="16"/>
  <c r="AY121" i="16"/>
  <c r="AZ121" i="16"/>
  <c r="BA121" i="16"/>
  <c r="BB121" i="16"/>
  <c r="BC121" i="16"/>
  <c r="BD121" i="16"/>
  <c r="BE121" i="16"/>
  <c r="BF121" i="16"/>
  <c r="BG121" i="16"/>
  <c r="BH121" i="16"/>
  <c r="BI121" i="16"/>
  <c r="BJ121" i="16"/>
  <c r="BK121" i="16"/>
  <c r="BL121" i="16"/>
  <c r="BM121" i="16"/>
  <c r="BN121" i="16"/>
  <c r="BO121" i="16"/>
  <c r="BP121" i="16"/>
  <c r="BQ121" i="16"/>
  <c r="BR121" i="16"/>
  <c r="BS121" i="16"/>
  <c r="BT121" i="16"/>
  <c r="BU121" i="16"/>
  <c r="BV121" i="16"/>
  <c r="BW121" i="16"/>
  <c r="BX121" i="16"/>
  <c r="BY121" i="16"/>
  <c r="BZ121" i="16"/>
  <c r="CA121" i="16"/>
  <c r="CB121" i="16"/>
  <c r="CC121" i="16"/>
  <c r="CD121" i="16"/>
  <c r="CE121" i="16"/>
  <c r="CF121" i="16"/>
  <c r="CG121" i="16"/>
  <c r="CH121" i="16"/>
  <c r="CI121" i="16"/>
  <c r="CJ121" i="16"/>
  <c r="CK121" i="16"/>
  <c r="CL121" i="16"/>
  <c r="CM121" i="16"/>
  <c r="CN121" i="16"/>
  <c r="CO121" i="16"/>
  <c r="CP121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V122" i="16"/>
  <c r="W122" i="16"/>
  <c r="X122" i="16"/>
  <c r="Y122" i="16"/>
  <c r="Z122" i="16"/>
  <c r="AA122" i="16"/>
  <c r="AB122" i="16"/>
  <c r="AC122" i="16"/>
  <c r="AD122" i="16"/>
  <c r="AE122" i="16"/>
  <c r="AF122" i="16"/>
  <c r="AG122" i="16"/>
  <c r="AH122" i="16"/>
  <c r="AI122" i="16"/>
  <c r="AJ122" i="16"/>
  <c r="AK122" i="16"/>
  <c r="AL122" i="16"/>
  <c r="AM122" i="16"/>
  <c r="AN122" i="16"/>
  <c r="AO122" i="16"/>
  <c r="AP122" i="16"/>
  <c r="AQ122" i="16"/>
  <c r="AR122" i="16"/>
  <c r="AS122" i="16"/>
  <c r="AT122" i="16"/>
  <c r="AU122" i="16"/>
  <c r="AV122" i="16"/>
  <c r="AW122" i="16"/>
  <c r="AX122" i="16"/>
  <c r="AY122" i="16"/>
  <c r="AZ122" i="16"/>
  <c r="BA122" i="16"/>
  <c r="BB122" i="16"/>
  <c r="BC122" i="16"/>
  <c r="BD122" i="16"/>
  <c r="BE122" i="16"/>
  <c r="BF122" i="16"/>
  <c r="BG122" i="16"/>
  <c r="BH122" i="16"/>
  <c r="BI122" i="16"/>
  <c r="BJ122" i="16"/>
  <c r="BK122" i="16"/>
  <c r="BL122" i="16"/>
  <c r="BM122" i="16"/>
  <c r="BN122" i="16"/>
  <c r="BO122" i="16"/>
  <c r="BP122" i="16"/>
  <c r="BQ122" i="16"/>
  <c r="BR122" i="16"/>
  <c r="BS122" i="16"/>
  <c r="BT122" i="16"/>
  <c r="BU122" i="16"/>
  <c r="BV122" i="16"/>
  <c r="BW122" i="16"/>
  <c r="BX122" i="16"/>
  <c r="BY122" i="16"/>
  <c r="BZ122" i="16"/>
  <c r="CA122" i="16"/>
  <c r="CB122" i="16"/>
  <c r="CC122" i="16"/>
  <c r="CD122" i="16"/>
  <c r="CE122" i="16"/>
  <c r="CF122" i="16"/>
  <c r="CG122" i="16"/>
  <c r="CH122" i="16"/>
  <c r="CI122" i="16"/>
  <c r="CJ122" i="16"/>
  <c r="CK122" i="16"/>
  <c r="CL122" i="16"/>
  <c r="CM122" i="16"/>
  <c r="CN122" i="16"/>
  <c r="CO122" i="16"/>
  <c r="CP122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V123" i="16"/>
  <c r="W123" i="16"/>
  <c r="X123" i="16"/>
  <c r="Y123" i="16"/>
  <c r="Z123" i="16"/>
  <c r="AA123" i="16"/>
  <c r="AB123" i="16"/>
  <c r="AC123" i="16"/>
  <c r="AD123" i="16"/>
  <c r="AE123" i="16"/>
  <c r="AF123" i="16"/>
  <c r="AG123" i="16"/>
  <c r="AH123" i="16"/>
  <c r="AI123" i="16"/>
  <c r="AJ123" i="16"/>
  <c r="AK123" i="16"/>
  <c r="AL123" i="16"/>
  <c r="AM123" i="16"/>
  <c r="AN123" i="16"/>
  <c r="AO123" i="16"/>
  <c r="AP123" i="16"/>
  <c r="AQ123" i="16"/>
  <c r="AR123" i="16"/>
  <c r="AS123" i="16"/>
  <c r="AT123" i="16"/>
  <c r="AU123" i="16"/>
  <c r="AV123" i="16"/>
  <c r="AW123" i="16"/>
  <c r="AX123" i="16"/>
  <c r="AY123" i="16"/>
  <c r="AZ123" i="16"/>
  <c r="BA123" i="16"/>
  <c r="BB123" i="16"/>
  <c r="BC123" i="16"/>
  <c r="BD123" i="16"/>
  <c r="BE123" i="16"/>
  <c r="BF123" i="16"/>
  <c r="BG123" i="16"/>
  <c r="BH123" i="16"/>
  <c r="BI123" i="16"/>
  <c r="BJ123" i="16"/>
  <c r="BK123" i="16"/>
  <c r="BL123" i="16"/>
  <c r="BM123" i="16"/>
  <c r="BN123" i="16"/>
  <c r="BO123" i="16"/>
  <c r="BP123" i="16"/>
  <c r="BQ123" i="16"/>
  <c r="BR123" i="16"/>
  <c r="BS123" i="16"/>
  <c r="BT123" i="16"/>
  <c r="BU123" i="16"/>
  <c r="BV123" i="16"/>
  <c r="BW123" i="16"/>
  <c r="BX123" i="16"/>
  <c r="BY123" i="16"/>
  <c r="BZ123" i="16"/>
  <c r="CA123" i="16"/>
  <c r="CB123" i="16"/>
  <c r="CC123" i="16"/>
  <c r="CD123" i="16"/>
  <c r="CE123" i="16"/>
  <c r="CF123" i="16"/>
  <c r="CG123" i="16"/>
  <c r="CH123" i="16"/>
  <c r="CI123" i="16"/>
  <c r="CJ123" i="16"/>
  <c r="CK123" i="16"/>
  <c r="CL123" i="16"/>
  <c r="CM123" i="16"/>
  <c r="CN123" i="16"/>
  <c r="CO123" i="16"/>
  <c r="CP123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W124" i="16"/>
  <c r="X124" i="16"/>
  <c r="Y124" i="16"/>
  <c r="Z124" i="16"/>
  <c r="AA124" i="16"/>
  <c r="AB124" i="16"/>
  <c r="AC124" i="16"/>
  <c r="AD124" i="16"/>
  <c r="AE124" i="16"/>
  <c r="AF124" i="16"/>
  <c r="AG124" i="16"/>
  <c r="AH124" i="16"/>
  <c r="AI124" i="16"/>
  <c r="AJ124" i="16"/>
  <c r="AK124" i="16"/>
  <c r="AL124" i="16"/>
  <c r="AM124" i="16"/>
  <c r="AN124" i="16"/>
  <c r="AO124" i="16"/>
  <c r="AP124" i="16"/>
  <c r="AQ124" i="16"/>
  <c r="AR124" i="16"/>
  <c r="AS124" i="16"/>
  <c r="AT124" i="16"/>
  <c r="AU124" i="16"/>
  <c r="AV124" i="16"/>
  <c r="AW124" i="16"/>
  <c r="AX124" i="16"/>
  <c r="AY124" i="16"/>
  <c r="AZ124" i="16"/>
  <c r="BA124" i="16"/>
  <c r="BB124" i="16"/>
  <c r="BC124" i="16"/>
  <c r="BD124" i="16"/>
  <c r="BE124" i="16"/>
  <c r="BF124" i="16"/>
  <c r="BG124" i="16"/>
  <c r="BH124" i="16"/>
  <c r="BI124" i="16"/>
  <c r="BJ124" i="16"/>
  <c r="BK124" i="16"/>
  <c r="BL124" i="16"/>
  <c r="BM124" i="16"/>
  <c r="BN124" i="16"/>
  <c r="BO124" i="16"/>
  <c r="BP124" i="16"/>
  <c r="BQ124" i="16"/>
  <c r="BR124" i="16"/>
  <c r="BS124" i="16"/>
  <c r="BT124" i="16"/>
  <c r="BU124" i="16"/>
  <c r="BV124" i="16"/>
  <c r="BW124" i="16"/>
  <c r="BX124" i="16"/>
  <c r="BY124" i="16"/>
  <c r="BZ124" i="16"/>
  <c r="CA124" i="16"/>
  <c r="CB124" i="16"/>
  <c r="CC124" i="16"/>
  <c r="CD124" i="16"/>
  <c r="CE124" i="16"/>
  <c r="CF124" i="16"/>
  <c r="CG124" i="16"/>
  <c r="CH124" i="16"/>
  <c r="CI124" i="16"/>
  <c r="CJ124" i="16"/>
  <c r="CK124" i="16"/>
  <c r="CL124" i="16"/>
  <c r="CM124" i="16"/>
  <c r="CN124" i="16"/>
  <c r="CO124" i="16"/>
  <c r="CP124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V125" i="16"/>
  <c r="W125" i="16"/>
  <c r="X125" i="16"/>
  <c r="Y125" i="16"/>
  <c r="Z125" i="16"/>
  <c r="AA125" i="16"/>
  <c r="AB125" i="16"/>
  <c r="AC125" i="16"/>
  <c r="AD125" i="16"/>
  <c r="AE125" i="16"/>
  <c r="AF125" i="16"/>
  <c r="AG125" i="16"/>
  <c r="AH125" i="16"/>
  <c r="AI125" i="16"/>
  <c r="AJ125" i="16"/>
  <c r="AK125" i="16"/>
  <c r="AL125" i="16"/>
  <c r="AM125" i="16"/>
  <c r="AN125" i="16"/>
  <c r="AO125" i="16"/>
  <c r="AP125" i="16"/>
  <c r="AQ125" i="16"/>
  <c r="AR125" i="16"/>
  <c r="AS125" i="16"/>
  <c r="AT125" i="16"/>
  <c r="AU125" i="16"/>
  <c r="AV125" i="16"/>
  <c r="AW125" i="16"/>
  <c r="AX125" i="16"/>
  <c r="AY125" i="16"/>
  <c r="AZ125" i="16"/>
  <c r="BA125" i="16"/>
  <c r="BB125" i="16"/>
  <c r="BC125" i="16"/>
  <c r="BD125" i="16"/>
  <c r="BE125" i="16"/>
  <c r="BF125" i="16"/>
  <c r="BG125" i="16"/>
  <c r="BH125" i="16"/>
  <c r="BI125" i="16"/>
  <c r="BJ125" i="16"/>
  <c r="BK125" i="16"/>
  <c r="BL125" i="16"/>
  <c r="BM125" i="16"/>
  <c r="BN125" i="16"/>
  <c r="BO125" i="16"/>
  <c r="BP125" i="16"/>
  <c r="BQ125" i="16"/>
  <c r="BR125" i="16"/>
  <c r="BS125" i="16"/>
  <c r="BT125" i="16"/>
  <c r="BU125" i="16"/>
  <c r="BV125" i="16"/>
  <c r="BW125" i="16"/>
  <c r="BX125" i="16"/>
  <c r="BY125" i="16"/>
  <c r="BZ125" i="16"/>
  <c r="CA125" i="16"/>
  <c r="CB125" i="16"/>
  <c r="CC125" i="16"/>
  <c r="CD125" i="16"/>
  <c r="CE125" i="16"/>
  <c r="CF125" i="16"/>
  <c r="CG125" i="16"/>
  <c r="CH125" i="16"/>
  <c r="CI125" i="16"/>
  <c r="CJ125" i="16"/>
  <c r="CK125" i="16"/>
  <c r="CL125" i="16"/>
  <c r="CM125" i="16"/>
  <c r="CN125" i="16"/>
  <c r="CO125" i="16"/>
  <c r="CP125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V126" i="16"/>
  <c r="W126" i="16"/>
  <c r="X126" i="16"/>
  <c r="Y126" i="16"/>
  <c r="Z126" i="16"/>
  <c r="AA126" i="16"/>
  <c r="AB126" i="16"/>
  <c r="AC126" i="16"/>
  <c r="AD126" i="16"/>
  <c r="AE126" i="16"/>
  <c r="AF126" i="16"/>
  <c r="AG126" i="16"/>
  <c r="AH126" i="16"/>
  <c r="AI126" i="16"/>
  <c r="AJ126" i="16"/>
  <c r="AK126" i="16"/>
  <c r="AL126" i="16"/>
  <c r="AM126" i="16"/>
  <c r="AN126" i="16"/>
  <c r="AO126" i="16"/>
  <c r="AP126" i="16"/>
  <c r="AQ126" i="16"/>
  <c r="AR126" i="16"/>
  <c r="AS126" i="16"/>
  <c r="AT126" i="16"/>
  <c r="AU126" i="16"/>
  <c r="AV126" i="16"/>
  <c r="AW126" i="16"/>
  <c r="AX126" i="16"/>
  <c r="AY126" i="16"/>
  <c r="AZ126" i="16"/>
  <c r="BA126" i="16"/>
  <c r="BB126" i="16"/>
  <c r="BC126" i="16"/>
  <c r="BD126" i="16"/>
  <c r="BE126" i="16"/>
  <c r="BF126" i="16"/>
  <c r="BG126" i="16"/>
  <c r="BH126" i="16"/>
  <c r="BI126" i="16"/>
  <c r="BJ126" i="16"/>
  <c r="BK126" i="16"/>
  <c r="BL126" i="16"/>
  <c r="BM126" i="16"/>
  <c r="BN126" i="16"/>
  <c r="BO126" i="16"/>
  <c r="BP126" i="16"/>
  <c r="BQ126" i="16"/>
  <c r="BR126" i="16"/>
  <c r="BS126" i="16"/>
  <c r="BT126" i="16"/>
  <c r="BU126" i="16"/>
  <c r="BV126" i="16"/>
  <c r="BW126" i="16"/>
  <c r="BX126" i="16"/>
  <c r="BY126" i="16"/>
  <c r="BZ126" i="16"/>
  <c r="CA126" i="16"/>
  <c r="CB126" i="16"/>
  <c r="CC126" i="16"/>
  <c r="CD126" i="16"/>
  <c r="CE126" i="16"/>
  <c r="CF126" i="16"/>
  <c r="CG126" i="16"/>
  <c r="CH126" i="16"/>
  <c r="CI126" i="16"/>
  <c r="CJ126" i="16"/>
  <c r="CK126" i="16"/>
  <c r="CL126" i="16"/>
  <c r="CM126" i="16"/>
  <c r="CN126" i="16"/>
  <c r="CO126" i="16"/>
  <c r="CP126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V127" i="16"/>
  <c r="W127" i="16"/>
  <c r="X127" i="16"/>
  <c r="Y127" i="16"/>
  <c r="Z127" i="16"/>
  <c r="AA127" i="16"/>
  <c r="AB127" i="16"/>
  <c r="AC127" i="16"/>
  <c r="AD127" i="16"/>
  <c r="AE127" i="16"/>
  <c r="AF127" i="16"/>
  <c r="AG127" i="16"/>
  <c r="AH127" i="16"/>
  <c r="AI127" i="16"/>
  <c r="AJ127" i="16"/>
  <c r="AK127" i="16"/>
  <c r="AL127" i="16"/>
  <c r="AM127" i="16"/>
  <c r="AN127" i="16"/>
  <c r="AO127" i="16"/>
  <c r="AP127" i="16"/>
  <c r="AQ127" i="16"/>
  <c r="AR127" i="16"/>
  <c r="AS127" i="16"/>
  <c r="AT127" i="16"/>
  <c r="AU127" i="16"/>
  <c r="AV127" i="16"/>
  <c r="AW127" i="16"/>
  <c r="AX127" i="16"/>
  <c r="AY127" i="16"/>
  <c r="AZ127" i="16"/>
  <c r="BA127" i="16"/>
  <c r="BB127" i="16"/>
  <c r="BC127" i="16"/>
  <c r="BD127" i="16"/>
  <c r="BE127" i="16"/>
  <c r="BF127" i="16"/>
  <c r="BG127" i="16"/>
  <c r="BH127" i="16"/>
  <c r="BI127" i="16"/>
  <c r="BJ127" i="16"/>
  <c r="BK127" i="16"/>
  <c r="BL127" i="16"/>
  <c r="BM127" i="16"/>
  <c r="BN127" i="16"/>
  <c r="BO127" i="16"/>
  <c r="BP127" i="16"/>
  <c r="BQ127" i="16"/>
  <c r="BR127" i="16"/>
  <c r="BS127" i="16"/>
  <c r="BT127" i="16"/>
  <c r="BU127" i="16"/>
  <c r="BV127" i="16"/>
  <c r="BW127" i="16"/>
  <c r="BX127" i="16"/>
  <c r="BY127" i="16"/>
  <c r="BZ127" i="16"/>
  <c r="CA127" i="16"/>
  <c r="CB127" i="16"/>
  <c r="CC127" i="16"/>
  <c r="CD127" i="16"/>
  <c r="CE127" i="16"/>
  <c r="CF127" i="16"/>
  <c r="CG127" i="16"/>
  <c r="CH127" i="16"/>
  <c r="CI127" i="16"/>
  <c r="CJ127" i="16"/>
  <c r="CK127" i="16"/>
  <c r="CL127" i="16"/>
  <c r="CM127" i="16"/>
  <c r="CN127" i="16"/>
  <c r="CO127" i="16"/>
  <c r="CP127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V128" i="16"/>
  <c r="W128" i="16"/>
  <c r="X128" i="16"/>
  <c r="Y128" i="16"/>
  <c r="Z128" i="16"/>
  <c r="AA128" i="16"/>
  <c r="AB128" i="16"/>
  <c r="AC128" i="16"/>
  <c r="AD128" i="16"/>
  <c r="AE128" i="16"/>
  <c r="AF128" i="16"/>
  <c r="AG128" i="16"/>
  <c r="AH128" i="16"/>
  <c r="AI128" i="16"/>
  <c r="AJ128" i="16"/>
  <c r="AK128" i="16"/>
  <c r="AL128" i="16"/>
  <c r="AM128" i="16"/>
  <c r="AN128" i="16"/>
  <c r="AO128" i="16"/>
  <c r="AP128" i="16"/>
  <c r="AQ128" i="16"/>
  <c r="AR128" i="16"/>
  <c r="AS128" i="16"/>
  <c r="AT128" i="16"/>
  <c r="AU128" i="16"/>
  <c r="AV128" i="16"/>
  <c r="AW128" i="16"/>
  <c r="AX128" i="16"/>
  <c r="AY128" i="16"/>
  <c r="AZ128" i="16"/>
  <c r="BA128" i="16"/>
  <c r="BB128" i="16"/>
  <c r="BC128" i="16"/>
  <c r="BD128" i="16"/>
  <c r="BE128" i="16"/>
  <c r="BF128" i="16"/>
  <c r="BG128" i="16"/>
  <c r="BH128" i="16"/>
  <c r="BI128" i="16"/>
  <c r="BJ128" i="16"/>
  <c r="BK128" i="16"/>
  <c r="BL128" i="16"/>
  <c r="BM128" i="16"/>
  <c r="BN128" i="16"/>
  <c r="BO128" i="16"/>
  <c r="BP128" i="16"/>
  <c r="BQ128" i="16"/>
  <c r="BR128" i="16"/>
  <c r="BS128" i="16"/>
  <c r="BT128" i="16"/>
  <c r="BU128" i="16"/>
  <c r="BV128" i="16"/>
  <c r="BW128" i="16"/>
  <c r="BX128" i="16"/>
  <c r="BY128" i="16"/>
  <c r="BZ128" i="16"/>
  <c r="CA128" i="16"/>
  <c r="CB128" i="16"/>
  <c r="CC128" i="16"/>
  <c r="CD128" i="16"/>
  <c r="CE128" i="16"/>
  <c r="CF128" i="16"/>
  <c r="CG128" i="16"/>
  <c r="CH128" i="16"/>
  <c r="CI128" i="16"/>
  <c r="CJ128" i="16"/>
  <c r="CK128" i="16"/>
  <c r="CL128" i="16"/>
  <c r="CM128" i="16"/>
  <c r="CN128" i="16"/>
  <c r="CO128" i="16"/>
  <c r="CP128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V129" i="16"/>
  <c r="W129" i="16"/>
  <c r="X129" i="16"/>
  <c r="Y129" i="16"/>
  <c r="Z129" i="16"/>
  <c r="AA129" i="16"/>
  <c r="AB129" i="16"/>
  <c r="AC129" i="16"/>
  <c r="AD129" i="16"/>
  <c r="AE129" i="16"/>
  <c r="AF129" i="16"/>
  <c r="AG129" i="16"/>
  <c r="AH129" i="16"/>
  <c r="AI129" i="16"/>
  <c r="AJ129" i="16"/>
  <c r="AK129" i="16"/>
  <c r="AL129" i="16"/>
  <c r="AM129" i="16"/>
  <c r="AN129" i="16"/>
  <c r="AO129" i="16"/>
  <c r="AP129" i="16"/>
  <c r="AQ129" i="16"/>
  <c r="AR129" i="16"/>
  <c r="AS129" i="16"/>
  <c r="AT129" i="16"/>
  <c r="AU129" i="16"/>
  <c r="AV129" i="16"/>
  <c r="AW129" i="16"/>
  <c r="AX129" i="16"/>
  <c r="AY129" i="16"/>
  <c r="AZ129" i="16"/>
  <c r="BA129" i="16"/>
  <c r="BB129" i="16"/>
  <c r="BC129" i="16"/>
  <c r="BD129" i="16"/>
  <c r="BE129" i="16"/>
  <c r="BF129" i="16"/>
  <c r="BG129" i="16"/>
  <c r="BH129" i="16"/>
  <c r="BI129" i="16"/>
  <c r="BJ129" i="16"/>
  <c r="BK129" i="16"/>
  <c r="BL129" i="16"/>
  <c r="BM129" i="16"/>
  <c r="BN129" i="16"/>
  <c r="BO129" i="16"/>
  <c r="BP129" i="16"/>
  <c r="BQ129" i="16"/>
  <c r="BR129" i="16"/>
  <c r="BS129" i="16"/>
  <c r="BT129" i="16"/>
  <c r="BU129" i="16"/>
  <c r="BV129" i="16"/>
  <c r="BW129" i="16"/>
  <c r="BX129" i="16"/>
  <c r="BY129" i="16"/>
  <c r="BZ129" i="16"/>
  <c r="CA129" i="16"/>
  <c r="CB129" i="16"/>
  <c r="CC129" i="16"/>
  <c r="CD129" i="16"/>
  <c r="CE129" i="16"/>
  <c r="CF129" i="16"/>
  <c r="CG129" i="16"/>
  <c r="CH129" i="16"/>
  <c r="CI129" i="16"/>
  <c r="CJ129" i="16"/>
  <c r="CK129" i="16"/>
  <c r="CL129" i="16"/>
  <c r="CM129" i="16"/>
  <c r="CN129" i="16"/>
  <c r="CO129" i="16"/>
  <c r="CP129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V130" i="16"/>
  <c r="W130" i="16"/>
  <c r="X130" i="16"/>
  <c r="Y130" i="16"/>
  <c r="Z130" i="16"/>
  <c r="AA130" i="16"/>
  <c r="AB130" i="16"/>
  <c r="AC130" i="16"/>
  <c r="AD130" i="16"/>
  <c r="AE130" i="16"/>
  <c r="AF130" i="16"/>
  <c r="AG130" i="16"/>
  <c r="AH130" i="16"/>
  <c r="AI130" i="16"/>
  <c r="AJ130" i="16"/>
  <c r="AK130" i="16"/>
  <c r="AL130" i="16"/>
  <c r="AM130" i="16"/>
  <c r="AN130" i="16"/>
  <c r="AO130" i="16"/>
  <c r="AP130" i="16"/>
  <c r="AQ130" i="16"/>
  <c r="AR130" i="16"/>
  <c r="AS130" i="16"/>
  <c r="AT130" i="16"/>
  <c r="AU130" i="16"/>
  <c r="AV130" i="16"/>
  <c r="AW130" i="16"/>
  <c r="AX130" i="16"/>
  <c r="AY130" i="16"/>
  <c r="AZ130" i="16"/>
  <c r="BA130" i="16"/>
  <c r="BB130" i="16"/>
  <c r="BC130" i="16"/>
  <c r="BD130" i="16"/>
  <c r="BE130" i="16"/>
  <c r="BF130" i="16"/>
  <c r="BG130" i="16"/>
  <c r="BH130" i="16"/>
  <c r="BI130" i="16"/>
  <c r="BJ130" i="16"/>
  <c r="BK130" i="16"/>
  <c r="BL130" i="16"/>
  <c r="BM130" i="16"/>
  <c r="BN130" i="16"/>
  <c r="BO130" i="16"/>
  <c r="BP130" i="16"/>
  <c r="BQ130" i="16"/>
  <c r="BR130" i="16"/>
  <c r="BS130" i="16"/>
  <c r="BT130" i="16"/>
  <c r="BU130" i="16"/>
  <c r="BV130" i="16"/>
  <c r="BW130" i="16"/>
  <c r="BX130" i="16"/>
  <c r="BY130" i="16"/>
  <c r="BZ130" i="16"/>
  <c r="CA130" i="16"/>
  <c r="CB130" i="16"/>
  <c r="CC130" i="16"/>
  <c r="CD130" i="16"/>
  <c r="CE130" i="16"/>
  <c r="CF130" i="16"/>
  <c r="CG130" i="16"/>
  <c r="CH130" i="16"/>
  <c r="CI130" i="16"/>
  <c r="CJ130" i="16"/>
  <c r="CK130" i="16"/>
  <c r="CL130" i="16"/>
  <c r="CM130" i="16"/>
  <c r="CN130" i="16"/>
  <c r="CO130" i="16"/>
  <c r="CP130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V131" i="16"/>
  <c r="W131" i="16"/>
  <c r="X131" i="16"/>
  <c r="Y131" i="16"/>
  <c r="Z131" i="16"/>
  <c r="AA131" i="16"/>
  <c r="AB131" i="16"/>
  <c r="AC131" i="16"/>
  <c r="AD131" i="16"/>
  <c r="AE131" i="16"/>
  <c r="AF131" i="16"/>
  <c r="AG131" i="16"/>
  <c r="AH131" i="16"/>
  <c r="AI131" i="16"/>
  <c r="AJ131" i="16"/>
  <c r="AK131" i="16"/>
  <c r="AL131" i="16"/>
  <c r="AM131" i="16"/>
  <c r="AN131" i="16"/>
  <c r="AO131" i="16"/>
  <c r="AP131" i="16"/>
  <c r="AQ131" i="16"/>
  <c r="AR131" i="16"/>
  <c r="AS131" i="16"/>
  <c r="AT131" i="16"/>
  <c r="AU131" i="16"/>
  <c r="AV131" i="16"/>
  <c r="AW131" i="16"/>
  <c r="AX131" i="16"/>
  <c r="AY131" i="16"/>
  <c r="AZ131" i="16"/>
  <c r="BA131" i="16"/>
  <c r="BB131" i="16"/>
  <c r="BC131" i="16"/>
  <c r="BD131" i="16"/>
  <c r="BE131" i="16"/>
  <c r="BF131" i="16"/>
  <c r="BG131" i="16"/>
  <c r="BH131" i="16"/>
  <c r="BI131" i="16"/>
  <c r="BJ131" i="16"/>
  <c r="BK131" i="16"/>
  <c r="BL131" i="16"/>
  <c r="BM131" i="16"/>
  <c r="BN131" i="16"/>
  <c r="BO131" i="16"/>
  <c r="BP131" i="16"/>
  <c r="BQ131" i="16"/>
  <c r="BR131" i="16"/>
  <c r="BS131" i="16"/>
  <c r="BT131" i="16"/>
  <c r="BU131" i="16"/>
  <c r="BV131" i="16"/>
  <c r="BW131" i="16"/>
  <c r="BX131" i="16"/>
  <c r="BY131" i="16"/>
  <c r="BZ131" i="16"/>
  <c r="CA131" i="16"/>
  <c r="CB131" i="16"/>
  <c r="CC131" i="16"/>
  <c r="CD131" i="16"/>
  <c r="CE131" i="16"/>
  <c r="CF131" i="16"/>
  <c r="CG131" i="16"/>
  <c r="CH131" i="16"/>
  <c r="CI131" i="16"/>
  <c r="CJ131" i="16"/>
  <c r="CK131" i="16"/>
  <c r="CL131" i="16"/>
  <c r="CM131" i="16"/>
  <c r="CN131" i="16"/>
  <c r="CO131" i="16"/>
  <c r="CP131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V132" i="16"/>
  <c r="W132" i="16"/>
  <c r="X132" i="16"/>
  <c r="Y132" i="16"/>
  <c r="Z132" i="16"/>
  <c r="AA132" i="16"/>
  <c r="AB132" i="16"/>
  <c r="AC132" i="16"/>
  <c r="AD132" i="16"/>
  <c r="AE132" i="16"/>
  <c r="AF132" i="16"/>
  <c r="AG132" i="16"/>
  <c r="AH132" i="16"/>
  <c r="AI132" i="16"/>
  <c r="AJ132" i="16"/>
  <c r="AK132" i="16"/>
  <c r="AL132" i="16"/>
  <c r="AM132" i="16"/>
  <c r="AN132" i="16"/>
  <c r="AO132" i="16"/>
  <c r="AP132" i="16"/>
  <c r="AQ132" i="16"/>
  <c r="AR132" i="16"/>
  <c r="AS132" i="16"/>
  <c r="AT132" i="16"/>
  <c r="AU132" i="16"/>
  <c r="AV132" i="16"/>
  <c r="AW132" i="16"/>
  <c r="AX132" i="16"/>
  <c r="AY132" i="16"/>
  <c r="AZ132" i="16"/>
  <c r="BA132" i="16"/>
  <c r="BB132" i="16"/>
  <c r="BC132" i="16"/>
  <c r="BD132" i="16"/>
  <c r="BE132" i="16"/>
  <c r="BF132" i="16"/>
  <c r="BG132" i="16"/>
  <c r="BH132" i="16"/>
  <c r="BI132" i="16"/>
  <c r="BJ132" i="16"/>
  <c r="BK132" i="16"/>
  <c r="BL132" i="16"/>
  <c r="BM132" i="16"/>
  <c r="BN132" i="16"/>
  <c r="BO132" i="16"/>
  <c r="BP132" i="16"/>
  <c r="BQ132" i="16"/>
  <c r="BR132" i="16"/>
  <c r="BS132" i="16"/>
  <c r="BT132" i="16"/>
  <c r="BU132" i="16"/>
  <c r="BV132" i="16"/>
  <c r="BW132" i="16"/>
  <c r="BX132" i="16"/>
  <c r="BY132" i="16"/>
  <c r="BZ132" i="16"/>
  <c r="CA132" i="16"/>
  <c r="CB132" i="16"/>
  <c r="CC132" i="16"/>
  <c r="CD132" i="16"/>
  <c r="CE132" i="16"/>
  <c r="CF132" i="16"/>
  <c r="CG132" i="16"/>
  <c r="CH132" i="16"/>
  <c r="CI132" i="16"/>
  <c r="CJ132" i="16"/>
  <c r="CK132" i="16"/>
  <c r="CL132" i="16"/>
  <c r="CM132" i="16"/>
  <c r="CN132" i="16"/>
  <c r="CO132" i="16"/>
  <c r="CP132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V133" i="16"/>
  <c r="W133" i="16"/>
  <c r="X133" i="16"/>
  <c r="Y133" i="16"/>
  <c r="Z133" i="16"/>
  <c r="AA133" i="16"/>
  <c r="AB133" i="16"/>
  <c r="AC133" i="16"/>
  <c r="AD133" i="16"/>
  <c r="AE133" i="16"/>
  <c r="AF133" i="16"/>
  <c r="AG133" i="16"/>
  <c r="AH133" i="16"/>
  <c r="AI133" i="16"/>
  <c r="AJ133" i="16"/>
  <c r="AK133" i="16"/>
  <c r="AL133" i="16"/>
  <c r="AM133" i="16"/>
  <c r="AN133" i="16"/>
  <c r="AO133" i="16"/>
  <c r="AP133" i="16"/>
  <c r="AQ133" i="16"/>
  <c r="AR133" i="16"/>
  <c r="AS133" i="16"/>
  <c r="AT133" i="16"/>
  <c r="AU133" i="16"/>
  <c r="AV133" i="16"/>
  <c r="AW133" i="16"/>
  <c r="AX133" i="16"/>
  <c r="AY133" i="16"/>
  <c r="AZ133" i="16"/>
  <c r="BA133" i="16"/>
  <c r="BB133" i="16"/>
  <c r="BC133" i="16"/>
  <c r="BD133" i="16"/>
  <c r="BE133" i="16"/>
  <c r="BF133" i="16"/>
  <c r="BG133" i="16"/>
  <c r="BH133" i="16"/>
  <c r="BI133" i="16"/>
  <c r="BJ133" i="16"/>
  <c r="BK133" i="16"/>
  <c r="BL133" i="16"/>
  <c r="BM133" i="16"/>
  <c r="BN133" i="16"/>
  <c r="BO133" i="16"/>
  <c r="BP133" i="16"/>
  <c r="BQ133" i="16"/>
  <c r="BR133" i="16"/>
  <c r="BS133" i="16"/>
  <c r="BT133" i="16"/>
  <c r="BU133" i="16"/>
  <c r="BV133" i="16"/>
  <c r="BW133" i="16"/>
  <c r="BX133" i="16"/>
  <c r="BY133" i="16"/>
  <c r="BZ133" i="16"/>
  <c r="CA133" i="16"/>
  <c r="CB133" i="16"/>
  <c r="CC133" i="16"/>
  <c r="CD133" i="16"/>
  <c r="CE133" i="16"/>
  <c r="CF133" i="16"/>
  <c r="CG133" i="16"/>
  <c r="CH133" i="16"/>
  <c r="CI133" i="16"/>
  <c r="CJ133" i="16"/>
  <c r="CK133" i="16"/>
  <c r="CL133" i="16"/>
  <c r="CM133" i="16"/>
  <c r="CN133" i="16"/>
  <c r="CO133" i="16"/>
  <c r="CP133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V134" i="16"/>
  <c r="W134" i="16"/>
  <c r="X134" i="16"/>
  <c r="Y134" i="16"/>
  <c r="Z134" i="16"/>
  <c r="AA134" i="16"/>
  <c r="AB134" i="16"/>
  <c r="AC134" i="16"/>
  <c r="AD134" i="16"/>
  <c r="AE134" i="16"/>
  <c r="AF134" i="16"/>
  <c r="AG134" i="16"/>
  <c r="AH134" i="16"/>
  <c r="AI134" i="16"/>
  <c r="AJ134" i="16"/>
  <c r="AK134" i="16"/>
  <c r="AL134" i="16"/>
  <c r="AM134" i="16"/>
  <c r="AN134" i="16"/>
  <c r="AO134" i="16"/>
  <c r="AP134" i="16"/>
  <c r="AQ134" i="16"/>
  <c r="AR134" i="16"/>
  <c r="AS134" i="16"/>
  <c r="AT134" i="16"/>
  <c r="AU134" i="16"/>
  <c r="AV134" i="16"/>
  <c r="AW134" i="16"/>
  <c r="AX134" i="16"/>
  <c r="AY134" i="16"/>
  <c r="AZ134" i="16"/>
  <c r="BA134" i="16"/>
  <c r="BB134" i="16"/>
  <c r="BC134" i="16"/>
  <c r="BD134" i="16"/>
  <c r="BE134" i="16"/>
  <c r="BF134" i="16"/>
  <c r="BG134" i="16"/>
  <c r="BH134" i="16"/>
  <c r="BI134" i="16"/>
  <c r="BJ134" i="16"/>
  <c r="BK134" i="16"/>
  <c r="BL134" i="16"/>
  <c r="BM134" i="16"/>
  <c r="BN134" i="16"/>
  <c r="BO134" i="16"/>
  <c r="BP134" i="16"/>
  <c r="BQ134" i="16"/>
  <c r="BR134" i="16"/>
  <c r="BS134" i="16"/>
  <c r="BT134" i="16"/>
  <c r="BU134" i="16"/>
  <c r="BV134" i="16"/>
  <c r="BW134" i="16"/>
  <c r="BX134" i="16"/>
  <c r="BY134" i="16"/>
  <c r="BZ134" i="16"/>
  <c r="CA134" i="16"/>
  <c r="CB134" i="16"/>
  <c r="CC134" i="16"/>
  <c r="CD134" i="16"/>
  <c r="CE134" i="16"/>
  <c r="CF134" i="16"/>
  <c r="CG134" i="16"/>
  <c r="CH134" i="16"/>
  <c r="CI134" i="16"/>
  <c r="CJ134" i="16"/>
  <c r="CK134" i="16"/>
  <c r="CL134" i="16"/>
  <c r="CM134" i="16"/>
  <c r="CN134" i="16"/>
  <c r="CO134" i="16"/>
  <c r="CP134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V135" i="16"/>
  <c r="W135" i="16"/>
  <c r="X135" i="16"/>
  <c r="Y135" i="16"/>
  <c r="Z135" i="16"/>
  <c r="AA135" i="16"/>
  <c r="AB135" i="16"/>
  <c r="AC135" i="16"/>
  <c r="AD135" i="16"/>
  <c r="AE135" i="16"/>
  <c r="AF135" i="16"/>
  <c r="AG135" i="16"/>
  <c r="AH135" i="16"/>
  <c r="AI135" i="16"/>
  <c r="AJ135" i="16"/>
  <c r="AK135" i="16"/>
  <c r="AL135" i="16"/>
  <c r="AM135" i="16"/>
  <c r="AN135" i="16"/>
  <c r="AO135" i="16"/>
  <c r="AP135" i="16"/>
  <c r="AQ135" i="16"/>
  <c r="AR135" i="16"/>
  <c r="AS135" i="16"/>
  <c r="AT135" i="16"/>
  <c r="AU135" i="16"/>
  <c r="AV135" i="16"/>
  <c r="AW135" i="16"/>
  <c r="AX135" i="16"/>
  <c r="AY135" i="16"/>
  <c r="AZ135" i="16"/>
  <c r="BA135" i="16"/>
  <c r="BB135" i="16"/>
  <c r="BC135" i="16"/>
  <c r="BD135" i="16"/>
  <c r="BE135" i="16"/>
  <c r="BF135" i="16"/>
  <c r="BG135" i="16"/>
  <c r="BH135" i="16"/>
  <c r="BI135" i="16"/>
  <c r="BJ135" i="16"/>
  <c r="BK135" i="16"/>
  <c r="BL135" i="16"/>
  <c r="BM135" i="16"/>
  <c r="BN135" i="16"/>
  <c r="BO135" i="16"/>
  <c r="BP135" i="16"/>
  <c r="BQ135" i="16"/>
  <c r="BR135" i="16"/>
  <c r="BS135" i="16"/>
  <c r="BT135" i="16"/>
  <c r="BU135" i="16"/>
  <c r="BV135" i="16"/>
  <c r="BW135" i="16"/>
  <c r="BX135" i="16"/>
  <c r="BY135" i="16"/>
  <c r="BZ135" i="16"/>
  <c r="CA135" i="16"/>
  <c r="CB135" i="16"/>
  <c r="CC135" i="16"/>
  <c r="CD135" i="16"/>
  <c r="CE135" i="16"/>
  <c r="CF135" i="16"/>
  <c r="CG135" i="16"/>
  <c r="CH135" i="16"/>
  <c r="CI135" i="16"/>
  <c r="CJ135" i="16"/>
  <c r="CK135" i="16"/>
  <c r="CL135" i="16"/>
  <c r="CM135" i="16"/>
  <c r="CN135" i="16"/>
  <c r="CO135" i="16"/>
  <c r="CP135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V136" i="16"/>
  <c r="W136" i="16"/>
  <c r="X136" i="16"/>
  <c r="Y136" i="16"/>
  <c r="Z136" i="16"/>
  <c r="AA136" i="16"/>
  <c r="AB136" i="16"/>
  <c r="AC136" i="16"/>
  <c r="AD136" i="16"/>
  <c r="AE136" i="16"/>
  <c r="AF136" i="16"/>
  <c r="AG136" i="16"/>
  <c r="AH136" i="16"/>
  <c r="AI136" i="16"/>
  <c r="AJ136" i="16"/>
  <c r="AK136" i="16"/>
  <c r="AL136" i="16"/>
  <c r="AM136" i="16"/>
  <c r="AN136" i="16"/>
  <c r="AO136" i="16"/>
  <c r="AP136" i="16"/>
  <c r="AQ136" i="16"/>
  <c r="AR136" i="16"/>
  <c r="AS136" i="16"/>
  <c r="AT136" i="16"/>
  <c r="AU136" i="16"/>
  <c r="AV136" i="16"/>
  <c r="AW136" i="16"/>
  <c r="AX136" i="16"/>
  <c r="AY136" i="16"/>
  <c r="AZ136" i="16"/>
  <c r="BA136" i="16"/>
  <c r="BB136" i="16"/>
  <c r="BC136" i="16"/>
  <c r="BD136" i="16"/>
  <c r="BE136" i="16"/>
  <c r="BF136" i="16"/>
  <c r="BG136" i="16"/>
  <c r="BH136" i="16"/>
  <c r="BI136" i="16"/>
  <c r="BJ136" i="16"/>
  <c r="BK136" i="16"/>
  <c r="BL136" i="16"/>
  <c r="BM136" i="16"/>
  <c r="BN136" i="16"/>
  <c r="BO136" i="16"/>
  <c r="BP136" i="16"/>
  <c r="BQ136" i="16"/>
  <c r="BR136" i="16"/>
  <c r="BS136" i="16"/>
  <c r="BT136" i="16"/>
  <c r="BU136" i="16"/>
  <c r="BV136" i="16"/>
  <c r="BW136" i="16"/>
  <c r="BX136" i="16"/>
  <c r="BY136" i="16"/>
  <c r="BZ136" i="16"/>
  <c r="CA136" i="16"/>
  <c r="CB136" i="16"/>
  <c r="CC136" i="16"/>
  <c r="CD136" i="16"/>
  <c r="CE136" i="16"/>
  <c r="CF136" i="16"/>
  <c r="CG136" i="16"/>
  <c r="CH136" i="16"/>
  <c r="CI136" i="16"/>
  <c r="CJ136" i="16"/>
  <c r="CK136" i="16"/>
  <c r="CL136" i="16"/>
  <c r="CM136" i="16"/>
  <c r="CN136" i="16"/>
  <c r="CO136" i="16"/>
  <c r="CP136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V137" i="16"/>
  <c r="W137" i="16"/>
  <c r="X137" i="16"/>
  <c r="Y137" i="16"/>
  <c r="Z137" i="16"/>
  <c r="AA137" i="16"/>
  <c r="AB137" i="16"/>
  <c r="AC137" i="16"/>
  <c r="AD137" i="16"/>
  <c r="AE137" i="16"/>
  <c r="AF137" i="16"/>
  <c r="AG137" i="16"/>
  <c r="AH137" i="16"/>
  <c r="AI137" i="16"/>
  <c r="AJ137" i="16"/>
  <c r="AK137" i="16"/>
  <c r="AL137" i="16"/>
  <c r="AM137" i="16"/>
  <c r="AN137" i="16"/>
  <c r="AO137" i="16"/>
  <c r="AP137" i="16"/>
  <c r="AQ137" i="16"/>
  <c r="AR137" i="16"/>
  <c r="AS137" i="16"/>
  <c r="AT137" i="16"/>
  <c r="AU137" i="16"/>
  <c r="AV137" i="16"/>
  <c r="AW137" i="16"/>
  <c r="AX137" i="16"/>
  <c r="AY137" i="16"/>
  <c r="AZ137" i="16"/>
  <c r="BA137" i="16"/>
  <c r="BB137" i="16"/>
  <c r="BC137" i="16"/>
  <c r="BD137" i="16"/>
  <c r="BE137" i="16"/>
  <c r="BF137" i="16"/>
  <c r="BG137" i="16"/>
  <c r="BH137" i="16"/>
  <c r="BI137" i="16"/>
  <c r="BJ137" i="16"/>
  <c r="BK137" i="16"/>
  <c r="BL137" i="16"/>
  <c r="BM137" i="16"/>
  <c r="BN137" i="16"/>
  <c r="BO137" i="16"/>
  <c r="BP137" i="16"/>
  <c r="BQ137" i="16"/>
  <c r="BR137" i="16"/>
  <c r="BS137" i="16"/>
  <c r="BT137" i="16"/>
  <c r="BU137" i="16"/>
  <c r="BV137" i="16"/>
  <c r="BW137" i="16"/>
  <c r="BX137" i="16"/>
  <c r="BY137" i="16"/>
  <c r="BZ137" i="16"/>
  <c r="CA137" i="16"/>
  <c r="CB137" i="16"/>
  <c r="CC137" i="16"/>
  <c r="CD137" i="16"/>
  <c r="CE137" i="16"/>
  <c r="CF137" i="16"/>
  <c r="CG137" i="16"/>
  <c r="CH137" i="16"/>
  <c r="CI137" i="16"/>
  <c r="CJ137" i="16"/>
  <c r="CK137" i="16"/>
  <c r="CL137" i="16"/>
  <c r="CM137" i="16"/>
  <c r="CN137" i="16"/>
  <c r="CO137" i="16"/>
  <c r="CP137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V138" i="16"/>
  <c r="W138" i="16"/>
  <c r="X138" i="16"/>
  <c r="Y138" i="16"/>
  <c r="Z138" i="16"/>
  <c r="AA138" i="16"/>
  <c r="AB138" i="16"/>
  <c r="AC138" i="16"/>
  <c r="AD138" i="16"/>
  <c r="AE138" i="16"/>
  <c r="AF138" i="16"/>
  <c r="AG138" i="16"/>
  <c r="AH138" i="16"/>
  <c r="AI138" i="16"/>
  <c r="AJ138" i="16"/>
  <c r="AK138" i="16"/>
  <c r="AL138" i="16"/>
  <c r="AM138" i="16"/>
  <c r="AN138" i="16"/>
  <c r="AO138" i="16"/>
  <c r="AP138" i="16"/>
  <c r="AQ138" i="16"/>
  <c r="AR138" i="16"/>
  <c r="AS138" i="16"/>
  <c r="AT138" i="16"/>
  <c r="AU138" i="16"/>
  <c r="AV138" i="16"/>
  <c r="AW138" i="16"/>
  <c r="AX138" i="16"/>
  <c r="AY138" i="16"/>
  <c r="AZ138" i="16"/>
  <c r="BA138" i="16"/>
  <c r="BB138" i="16"/>
  <c r="BC138" i="16"/>
  <c r="BD138" i="16"/>
  <c r="BE138" i="16"/>
  <c r="BF138" i="16"/>
  <c r="BG138" i="16"/>
  <c r="BH138" i="16"/>
  <c r="BI138" i="16"/>
  <c r="BJ138" i="16"/>
  <c r="BK138" i="16"/>
  <c r="BL138" i="16"/>
  <c r="BM138" i="16"/>
  <c r="BN138" i="16"/>
  <c r="BO138" i="16"/>
  <c r="BP138" i="16"/>
  <c r="BQ138" i="16"/>
  <c r="BR138" i="16"/>
  <c r="BS138" i="16"/>
  <c r="BT138" i="16"/>
  <c r="BU138" i="16"/>
  <c r="BV138" i="16"/>
  <c r="BW138" i="16"/>
  <c r="BX138" i="16"/>
  <c r="BY138" i="16"/>
  <c r="BZ138" i="16"/>
  <c r="CA138" i="16"/>
  <c r="CB138" i="16"/>
  <c r="CC138" i="16"/>
  <c r="CD138" i="16"/>
  <c r="CE138" i="16"/>
  <c r="CF138" i="16"/>
  <c r="CG138" i="16"/>
  <c r="CH138" i="16"/>
  <c r="CI138" i="16"/>
  <c r="CJ138" i="16"/>
  <c r="CK138" i="16"/>
  <c r="CL138" i="16"/>
  <c r="CM138" i="16"/>
  <c r="CN138" i="16"/>
  <c r="CO138" i="16"/>
  <c r="CP138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V139" i="16"/>
  <c r="W139" i="16"/>
  <c r="X139" i="16"/>
  <c r="Y139" i="16"/>
  <c r="Z139" i="16"/>
  <c r="AA139" i="16"/>
  <c r="AB139" i="16"/>
  <c r="AC139" i="16"/>
  <c r="AD139" i="16"/>
  <c r="AE139" i="16"/>
  <c r="AF139" i="16"/>
  <c r="AG139" i="16"/>
  <c r="AH139" i="16"/>
  <c r="AI139" i="16"/>
  <c r="AJ139" i="16"/>
  <c r="AK139" i="16"/>
  <c r="AL139" i="16"/>
  <c r="AM139" i="16"/>
  <c r="AN139" i="16"/>
  <c r="AO139" i="16"/>
  <c r="AP139" i="16"/>
  <c r="AQ139" i="16"/>
  <c r="AR139" i="16"/>
  <c r="AS139" i="16"/>
  <c r="AT139" i="16"/>
  <c r="AU139" i="16"/>
  <c r="AV139" i="16"/>
  <c r="AW139" i="16"/>
  <c r="AX139" i="16"/>
  <c r="AY139" i="16"/>
  <c r="AZ139" i="16"/>
  <c r="BA139" i="16"/>
  <c r="BB139" i="16"/>
  <c r="BC139" i="16"/>
  <c r="BD139" i="16"/>
  <c r="BE139" i="16"/>
  <c r="BF139" i="16"/>
  <c r="BG139" i="16"/>
  <c r="BH139" i="16"/>
  <c r="BI139" i="16"/>
  <c r="BJ139" i="16"/>
  <c r="BK139" i="16"/>
  <c r="BL139" i="16"/>
  <c r="BM139" i="16"/>
  <c r="BN139" i="16"/>
  <c r="BO139" i="16"/>
  <c r="BP139" i="16"/>
  <c r="BQ139" i="16"/>
  <c r="BR139" i="16"/>
  <c r="BS139" i="16"/>
  <c r="BT139" i="16"/>
  <c r="BU139" i="16"/>
  <c r="BV139" i="16"/>
  <c r="BW139" i="16"/>
  <c r="BX139" i="16"/>
  <c r="BY139" i="16"/>
  <c r="BZ139" i="16"/>
  <c r="CA139" i="16"/>
  <c r="CB139" i="16"/>
  <c r="CC139" i="16"/>
  <c r="CD139" i="16"/>
  <c r="CE139" i="16"/>
  <c r="CF139" i="16"/>
  <c r="CG139" i="16"/>
  <c r="CH139" i="16"/>
  <c r="CI139" i="16"/>
  <c r="CJ139" i="16"/>
  <c r="CK139" i="16"/>
  <c r="CL139" i="16"/>
  <c r="CM139" i="16"/>
  <c r="CN139" i="16"/>
  <c r="CO139" i="16"/>
  <c r="CP139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V140" i="16"/>
  <c r="W140" i="16"/>
  <c r="X140" i="16"/>
  <c r="Y140" i="16"/>
  <c r="Z140" i="16"/>
  <c r="AA140" i="16"/>
  <c r="AB140" i="16"/>
  <c r="AC140" i="16"/>
  <c r="AD140" i="16"/>
  <c r="AE140" i="16"/>
  <c r="AF140" i="16"/>
  <c r="AG140" i="16"/>
  <c r="AH140" i="16"/>
  <c r="AI140" i="16"/>
  <c r="AJ140" i="16"/>
  <c r="AK140" i="16"/>
  <c r="AL140" i="16"/>
  <c r="AM140" i="16"/>
  <c r="AN140" i="16"/>
  <c r="AO140" i="16"/>
  <c r="AP140" i="16"/>
  <c r="AQ140" i="16"/>
  <c r="AR140" i="16"/>
  <c r="AS140" i="16"/>
  <c r="AT140" i="16"/>
  <c r="AU140" i="16"/>
  <c r="AV140" i="16"/>
  <c r="AW140" i="16"/>
  <c r="AX140" i="16"/>
  <c r="AY140" i="16"/>
  <c r="AZ140" i="16"/>
  <c r="BA140" i="16"/>
  <c r="BB140" i="16"/>
  <c r="BC140" i="16"/>
  <c r="BD140" i="16"/>
  <c r="BE140" i="16"/>
  <c r="BF140" i="16"/>
  <c r="BG140" i="16"/>
  <c r="BH140" i="16"/>
  <c r="BI140" i="16"/>
  <c r="BJ140" i="16"/>
  <c r="BK140" i="16"/>
  <c r="BL140" i="16"/>
  <c r="BM140" i="16"/>
  <c r="BN140" i="16"/>
  <c r="BO140" i="16"/>
  <c r="BP140" i="16"/>
  <c r="BQ140" i="16"/>
  <c r="BR140" i="16"/>
  <c r="BS140" i="16"/>
  <c r="BT140" i="16"/>
  <c r="BU140" i="16"/>
  <c r="BV140" i="16"/>
  <c r="BW140" i="16"/>
  <c r="BX140" i="16"/>
  <c r="BY140" i="16"/>
  <c r="BZ140" i="16"/>
  <c r="CA140" i="16"/>
  <c r="CB140" i="16"/>
  <c r="CC140" i="16"/>
  <c r="CD140" i="16"/>
  <c r="CE140" i="16"/>
  <c r="CF140" i="16"/>
  <c r="CG140" i="16"/>
  <c r="CH140" i="16"/>
  <c r="CI140" i="16"/>
  <c r="CJ140" i="16"/>
  <c r="CK140" i="16"/>
  <c r="CL140" i="16"/>
  <c r="CM140" i="16"/>
  <c r="CN140" i="16"/>
  <c r="CO140" i="16"/>
  <c r="CP140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V141" i="16"/>
  <c r="W141" i="16"/>
  <c r="X141" i="16"/>
  <c r="Y141" i="16"/>
  <c r="Z141" i="16"/>
  <c r="AA141" i="16"/>
  <c r="AB141" i="16"/>
  <c r="AC141" i="16"/>
  <c r="AD141" i="16"/>
  <c r="AE141" i="16"/>
  <c r="AF141" i="16"/>
  <c r="AG141" i="16"/>
  <c r="AH141" i="16"/>
  <c r="AI141" i="16"/>
  <c r="AJ141" i="16"/>
  <c r="AK141" i="16"/>
  <c r="AL141" i="16"/>
  <c r="AM141" i="16"/>
  <c r="AN141" i="16"/>
  <c r="AO141" i="16"/>
  <c r="AP141" i="16"/>
  <c r="AQ141" i="16"/>
  <c r="AR141" i="16"/>
  <c r="AS141" i="16"/>
  <c r="AT141" i="16"/>
  <c r="AU141" i="16"/>
  <c r="AV141" i="16"/>
  <c r="AW141" i="16"/>
  <c r="AX141" i="16"/>
  <c r="AY141" i="16"/>
  <c r="AZ141" i="16"/>
  <c r="BA141" i="16"/>
  <c r="BB141" i="16"/>
  <c r="BC141" i="16"/>
  <c r="BD141" i="16"/>
  <c r="BE141" i="16"/>
  <c r="BF141" i="16"/>
  <c r="BG141" i="16"/>
  <c r="BH141" i="16"/>
  <c r="BI141" i="16"/>
  <c r="BJ141" i="16"/>
  <c r="BK141" i="16"/>
  <c r="BL141" i="16"/>
  <c r="BM141" i="16"/>
  <c r="BN141" i="16"/>
  <c r="BO141" i="16"/>
  <c r="BP141" i="16"/>
  <c r="BQ141" i="16"/>
  <c r="BR141" i="16"/>
  <c r="BS141" i="16"/>
  <c r="BT141" i="16"/>
  <c r="BU141" i="16"/>
  <c r="BV141" i="16"/>
  <c r="BW141" i="16"/>
  <c r="BX141" i="16"/>
  <c r="BY141" i="16"/>
  <c r="BZ141" i="16"/>
  <c r="CA141" i="16"/>
  <c r="CB141" i="16"/>
  <c r="CC141" i="16"/>
  <c r="CD141" i="16"/>
  <c r="CE141" i="16"/>
  <c r="CF141" i="16"/>
  <c r="CG141" i="16"/>
  <c r="CH141" i="16"/>
  <c r="CI141" i="16"/>
  <c r="CJ141" i="16"/>
  <c r="CK141" i="16"/>
  <c r="CL141" i="16"/>
  <c r="CM141" i="16"/>
  <c r="CN141" i="16"/>
  <c r="CO141" i="16"/>
  <c r="CP141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V142" i="16"/>
  <c r="W142" i="16"/>
  <c r="X142" i="16"/>
  <c r="Y142" i="16"/>
  <c r="Z142" i="16"/>
  <c r="AA142" i="16"/>
  <c r="AB142" i="16"/>
  <c r="AC142" i="16"/>
  <c r="AD142" i="16"/>
  <c r="AE142" i="16"/>
  <c r="AF142" i="16"/>
  <c r="AG142" i="16"/>
  <c r="AH142" i="16"/>
  <c r="AI142" i="16"/>
  <c r="AJ142" i="16"/>
  <c r="AK142" i="16"/>
  <c r="AL142" i="16"/>
  <c r="AM142" i="16"/>
  <c r="AN142" i="16"/>
  <c r="AO142" i="16"/>
  <c r="AP142" i="16"/>
  <c r="AQ142" i="16"/>
  <c r="AR142" i="16"/>
  <c r="AS142" i="16"/>
  <c r="AT142" i="16"/>
  <c r="AU142" i="16"/>
  <c r="AV142" i="16"/>
  <c r="AW142" i="16"/>
  <c r="AX142" i="16"/>
  <c r="AY142" i="16"/>
  <c r="AZ142" i="16"/>
  <c r="BA142" i="16"/>
  <c r="BB142" i="16"/>
  <c r="BC142" i="16"/>
  <c r="BD142" i="16"/>
  <c r="BE142" i="16"/>
  <c r="BF142" i="16"/>
  <c r="BG142" i="16"/>
  <c r="BH142" i="16"/>
  <c r="BI142" i="16"/>
  <c r="BJ142" i="16"/>
  <c r="BK142" i="16"/>
  <c r="BL142" i="16"/>
  <c r="BM142" i="16"/>
  <c r="BN142" i="16"/>
  <c r="BO142" i="16"/>
  <c r="BP142" i="16"/>
  <c r="BQ142" i="16"/>
  <c r="BR142" i="16"/>
  <c r="BS142" i="16"/>
  <c r="BT142" i="16"/>
  <c r="BU142" i="16"/>
  <c r="BV142" i="16"/>
  <c r="BW142" i="16"/>
  <c r="BX142" i="16"/>
  <c r="BY142" i="16"/>
  <c r="BZ142" i="16"/>
  <c r="CA142" i="16"/>
  <c r="CB142" i="16"/>
  <c r="CC142" i="16"/>
  <c r="CD142" i="16"/>
  <c r="CE142" i="16"/>
  <c r="CF142" i="16"/>
  <c r="CG142" i="16"/>
  <c r="CH142" i="16"/>
  <c r="CI142" i="16"/>
  <c r="CJ142" i="16"/>
  <c r="CK142" i="16"/>
  <c r="CL142" i="16"/>
  <c r="CM142" i="16"/>
  <c r="CN142" i="16"/>
  <c r="CO142" i="16"/>
  <c r="CP142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X143" i="16"/>
  <c r="Y143" i="16"/>
  <c r="Z143" i="16"/>
  <c r="AA143" i="16"/>
  <c r="AB143" i="16"/>
  <c r="AC143" i="16"/>
  <c r="AD143" i="16"/>
  <c r="AE143" i="16"/>
  <c r="AF143" i="16"/>
  <c r="AG143" i="16"/>
  <c r="AH143" i="16"/>
  <c r="AI143" i="16"/>
  <c r="AJ143" i="16"/>
  <c r="AK143" i="16"/>
  <c r="AL143" i="16"/>
  <c r="AM143" i="16"/>
  <c r="AN143" i="16"/>
  <c r="AO143" i="16"/>
  <c r="AP143" i="16"/>
  <c r="AQ143" i="16"/>
  <c r="AR143" i="16"/>
  <c r="AS143" i="16"/>
  <c r="AT143" i="16"/>
  <c r="AU143" i="16"/>
  <c r="AV143" i="16"/>
  <c r="AW143" i="16"/>
  <c r="AX143" i="16"/>
  <c r="AY143" i="16"/>
  <c r="AZ143" i="16"/>
  <c r="BA143" i="16"/>
  <c r="BB143" i="16"/>
  <c r="BC143" i="16"/>
  <c r="BD143" i="16"/>
  <c r="BE143" i="16"/>
  <c r="BF143" i="16"/>
  <c r="BG143" i="16"/>
  <c r="BH143" i="16"/>
  <c r="BI143" i="16"/>
  <c r="BJ143" i="16"/>
  <c r="BK143" i="16"/>
  <c r="BL143" i="16"/>
  <c r="BM143" i="16"/>
  <c r="BN143" i="16"/>
  <c r="BO143" i="16"/>
  <c r="BP143" i="16"/>
  <c r="BQ143" i="16"/>
  <c r="BR143" i="16"/>
  <c r="BS143" i="16"/>
  <c r="BT143" i="16"/>
  <c r="BU143" i="16"/>
  <c r="BV143" i="16"/>
  <c r="BW143" i="16"/>
  <c r="BX143" i="16"/>
  <c r="BY143" i="16"/>
  <c r="BZ143" i="16"/>
  <c r="CA143" i="16"/>
  <c r="CB143" i="16"/>
  <c r="CC143" i="16"/>
  <c r="CD143" i="16"/>
  <c r="CE143" i="16"/>
  <c r="CF143" i="16"/>
  <c r="CG143" i="16"/>
  <c r="CH143" i="16"/>
  <c r="CI143" i="16"/>
  <c r="CJ143" i="16"/>
  <c r="CK143" i="16"/>
  <c r="CL143" i="16"/>
  <c r="CM143" i="16"/>
  <c r="CN143" i="16"/>
  <c r="CO143" i="16"/>
  <c r="CP143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X144" i="16"/>
  <c r="Y144" i="16"/>
  <c r="Z144" i="16"/>
  <c r="AA144" i="16"/>
  <c r="AB144" i="16"/>
  <c r="AC144" i="16"/>
  <c r="AD144" i="16"/>
  <c r="AE144" i="16"/>
  <c r="AF144" i="16"/>
  <c r="AG144" i="16"/>
  <c r="AH144" i="16"/>
  <c r="AI144" i="16"/>
  <c r="AJ144" i="16"/>
  <c r="AK144" i="16"/>
  <c r="AL144" i="16"/>
  <c r="AM144" i="16"/>
  <c r="AN144" i="16"/>
  <c r="AO144" i="16"/>
  <c r="AP144" i="16"/>
  <c r="AQ144" i="16"/>
  <c r="AR144" i="16"/>
  <c r="AS144" i="16"/>
  <c r="AT144" i="16"/>
  <c r="AU144" i="16"/>
  <c r="AV144" i="16"/>
  <c r="AW144" i="16"/>
  <c r="AX144" i="16"/>
  <c r="AY144" i="16"/>
  <c r="AZ144" i="16"/>
  <c r="BA144" i="16"/>
  <c r="BB144" i="16"/>
  <c r="BC144" i="16"/>
  <c r="BD144" i="16"/>
  <c r="BE144" i="16"/>
  <c r="BF144" i="16"/>
  <c r="BG144" i="16"/>
  <c r="BH144" i="16"/>
  <c r="BI144" i="16"/>
  <c r="BJ144" i="16"/>
  <c r="BK144" i="16"/>
  <c r="BL144" i="16"/>
  <c r="BM144" i="16"/>
  <c r="BN144" i="16"/>
  <c r="BO144" i="16"/>
  <c r="BP144" i="16"/>
  <c r="BQ144" i="16"/>
  <c r="BR144" i="16"/>
  <c r="BS144" i="16"/>
  <c r="BT144" i="16"/>
  <c r="BU144" i="16"/>
  <c r="BV144" i="16"/>
  <c r="BW144" i="16"/>
  <c r="BX144" i="16"/>
  <c r="BY144" i="16"/>
  <c r="BZ144" i="16"/>
  <c r="CA144" i="16"/>
  <c r="CB144" i="16"/>
  <c r="CC144" i="16"/>
  <c r="CD144" i="16"/>
  <c r="CE144" i="16"/>
  <c r="CF144" i="16"/>
  <c r="CG144" i="16"/>
  <c r="CH144" i="16"/>
  <c r="CI144" i="16"/>
  <c r="CJ144" i="16"/>
  <c r="CK144" i="16"/>
  <c r="CL144" i="16"/>
  <c r="CM144" i="16"/>
  <c r="CN144" i="16"/>
  <c r="CO144" i="16"/>
  <c r="CP144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X145" i="16"/>
  <c r="Y145" i="16"/>
  <c r="Z145" i="16"/>
  <c r="AA145" i="16"/>
  <c r="AB145" i="16"/>
  <c r="AC145" i="16"/>
  <c r="AD145" i="16"/>
  <c r="AE145" i="16"/>
  <c r="AF145" i="16"/>
  <c r="AG145" i="16"/>
  <c r="AH145" i="16"/>
  <c r="AI145" i="16"/>
  <c r="AJ145" i="16"/>
  <c r="AK145" i="16"/>
  <c r="AL145" i="16"/>
  <c r="AM145" i="16"/>
  <c r="AN145" i="16"/>
  <c r="AO145" i="16"/>
  <c r="AP145" i="16"/>
  <c r="AQ145" i="16"/>
  <c r="AR145" i="16"/>
  <c r="AS145" i="16"/>
  <c r="AT145" i="16"/>
  <c r="AU145" i="16"/>
  <c r="AV145" i="16"/>
  <c r="AW145" i="16"/>
  <c r="AX145" i="16"/>
  <c r="AY145" i="16"/>
  <c r="AZ145" i="16"/>
  <c r="BA145" i="16"/>
  <c r="BB145" i="16"/>
  <c r="BC145" i="16"/>
  <c r="BD145" i="16"/>
  <c r="BE145" i="16"/>
  <c r="BF145" i="16"/>
  <c r="BG145" i="16"/>
  <c r="BH145" i="16"/>
  <c r="BI145" i="16"/>
  <c r="BJ145" i="16"/>
  <c r="BK145" i="16"/>
  <c r="BL145" i="16"/>
  <c r="BM145" i="16"/>
  <c r="BN145" i="16"/>
  <c r="BO145" i="16"/>
  <c r="BP145" i="16"/>
  <c r="BQ145" i="16"/>
  <c r="BR145" i="16"/>
  <c r="BS145" i="16"/>
  <c r="BT145" i="16"/>
  <c r="BU145" i="16"/>
  <c r="BV145" i="16"/>
  <c r="BW145" i="16"/>
  <c r="BX145" i="16"/>
  <c r="BY145" i="16"/>
  <c r="BZ145" i="16"/>
  <c r="CA145" i="16"/>
  <c r="CB145" i="16"/>
  <c r="CC145" i="16"/>
  <c r="CD145" i="16"/>
  <c r="CE145" i="16"/>
  <c r="CF145" i="16"/>
  <c r="CG145" i="16"/>
  <c r="CH145" i="16"/>
  <c r="CI145" i="16"/>
  <c r="CJ145" i="16"/>
  <c r="CK145" i="16"/>
  <c r="CL145" i="16"/>
  <c r="CM145" i="16"/>
  <c r="CN145" i="16"/>
  <c r="CO145" i="16"/>
  <c r="CP145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X146" i="16"/>
  <c r="Y146" i="16"/>
  <c r="Z146" i="16"/>
  <c r="AA146" i="16"/>
  <c r="AB146" i="16"/>
  <c r="AC146" i="16"/>
  <c r="AD146" i="16"/>
  <c r="AE146" i="16"/>
  <c r="AF146" i="16"/>
  <c r="AG146" i="16"/>
  <c r="AH146" i="16"/>
  <c r="AI146" i="16"/>
  <c r="AJ146" i="16"/>
  <c r="AK146" i="16"/>
  <c r="AL146" i="16"/>
  <c r="AM146" i="16"/>
  <c r="AN146" i="16"/>
  <c r="AO146" i="16"/>
  <c r="AP146" i="16"/>
  <c r="AQ146" i="16"/>
  <c r="AR146" i="16"/>
  <c r="AS146" i="16"/>
  <c r="AT146" i="16"/>
  <c r="AU146" i="16"/>
  <c r="AV146" i="16"/>
  <c r="AW146" i="16"/>
  <c r="AX146" i="16"/>
  <c r="AY146" i="16"/>
  <c r="AZ146" i="16"/>
  <c r="BA146" i="16"/>
  <c r="BB146" i="16"/>
  <c r="BC146" i="16"/>
  <c r="BD146" i="16"/>
  <c r="BE146" i="16"/>
  <c r="BF146" i="16"/>
  <c r="BG146" i="16"/>
  <c r="BH146" i="16"/>
  <c r="BI146" i="16"/>
  <c r="BJ146" i="16"/>
  <c r="BK146" i="16"/>
  <c r="BL146" i="16"/>
  <c r="BM146" i="16"/>
  <c r="BN146" i="16"/>
  <c r="BO146" i="16"/>
  <c r="BP146" i="16"/>
  <c r="BQ146" i="16"/>
  <c r="BR146" i="16"/>
  <c r="BS146" i="16"/>
  <c r="BT146" i="16"/>
  <c r="BU146" i="16"/>
  <c r="BV146" i="16"/>
  <c r="BW146" i="16"/>
  <c r="BX146" i="16"/>
  <c r="BY146" i="16"/>
  <c r="BZ146" i="16"/>
  <c r="CA146" i="16"/>
  <c r="CB146" i="16"/>
  <c r="CC146" i="16"/>
  <c r="CD146" i="16"/>
  <c r="CE146" i="16"/>
  <c r="CF146" i="16"/>
  <c r="CG146" i="16"/>
  <c r="CH146" i="16"/>
  <c r="CI146" i="16"/>
  <c r="CJ146" i="16"/>
  <c r="CK146" i="16"/>
  <c r="CL146" i="16"/>
  <c r="CM146" i="16"/>
  <c r="CN146" i="16"/>
  <c r="CO146" i="16"/>
  <c r="CP146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X147" i="16"/>
  <c r="Y147" i="16"/>
  <c r="Z147" i="16"/>
  <c r="AA147" i="16"/>
  <c r="AB147" i="16"/>
  <c r="AC147" i="16"/>
  <c r="AD147" i="16"/>
  <c r="AE147" i="16"/>
  <c r="AF147" i="16"/>
  <c r="AG147" i="16"/>
  <c r="AH147" i="16"/>
  <c r="AI147" i="16"/>
  <c r="AJ147" i="16"/>
  <c r="AK147" i="16"/>
  <c r="AL147" i="16"/>
  <c r="AM147" i="16"/>
  <c r="AN147" i="16"/>
  <c r="AO147" i="16"/>
  <c r="AP147" i="16"/>
  <c r="AQ147" i="16"/>
  <c r="AR147" i="16"/>
  <c r="AS147" i="16"/>
  <c r="AT147" i="16"/>
  <c r="AU147" i="16"/>
  <c r="AV147" i="16"/>
  <c r="AW147" i="16"/>
  <c r="AX147" i="16"/>
  <c r="AY147" i="16"/>
  <c r="AZ147" i="16"/>
  <c r="BA147" i="16"/>
  <c r="BB147" i="16"/>
  <c r="BC147" i="16"/>
  <c r="BD147" i="16"/>
  <c r="BE147" i="16"/>
  <c r="BF147" i="16"/>
  <c r="BG147" i="16"/>
  <c r="BH147" i="16"/>
  <c r="BI147" i="16"/>
  <c r="BJ147" i="16"/>
  <c r="BK147" i="16"/>
  <c r="BL147" i="16"/>
  <c r="BM147" i="16"/>
  <c r="BN147" i="16"/>
  <c r="BO147" i="16"/>
  <c r="BP147" i="16"/>
  <c r="BQ147" i="16"/>
  <c r="BR147" i="16"/>
  <c r="BS147" i="16"/>
  <c r="BT147" i="16"/>
  <c r="BU147" i="16"/>
  <c r="BV147" i="16"/>
  <c r="BW147" i="16"/>
  <c r="BX147" i="16"/>
  <c r="BY147" i="16"/>
  <c r="BZ147" i="16"/>
  <c r="CA147" i="16"/>
  <c r="CB147" i="16"/>
  <c r="CC147" i="16"/>
  <c r="CD147" i="16"/>
  <c r="CE147" i="16"/>
  <c r="CF147" i="16"/>
  <c r="CG147" i="16"/>
  <c r="CH147" i="16"/>
  <c r="CI147" i="16"/>
  <c r="CJ147" i="16"/>
  <c r="CK147" i="16"/>
  <c r="CL147" i="16"/>
  <c r="CM147" i="16"/>
  <c r="CN147" i="16"/>
  <c r="CO147" i="16"/>
  <c r="CP147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X148" i="16"/>
  <c r="Y148" i="16"/>
  <c r="Z148" i="16"/>
  <c r="AA148" i="16"/>
  <c r="AB148" i="16"/>
  <c r="AC148" i="16"/>
  <c r="AD148" i="16"/>
  <c r="AE148" i="16"/>
  <c r="AF148" i="16"/>
  <c r="AG148" i="16"/>
  <c r="AH148" i="16"/>
  <c r="AI148" i="16"/>
  <c r="AJ148" i="16"/>
  <c r="AK148" i="16"/>
  <c r="AL148" i="16"/>
  <c r="AM148" i="16"/>
  <c r="AN148" i="16"/>
  <c r="AO148" i="16"/>
  <c r="AP148" i="16"/>
  <c r="AQ148" i="16"/>
  <c r="AR148" i="16"/>
  <c r="AS148" i="16"/>
  <c r="AT148" i="16"/>
  <c r="AU148" i="16"/>
  <c r="AV148" i="16"/>
  <c r="AW148" i="16"/>
  <c r="AX148" i="16"/>
  <c r="AY148" i="16"/>
  <c r="AZ148" i="16"/>
  <c r="BA148" i="16"/>
  <c r="BB148" i="16"/>
  <c r="BC148" i="16"/>
  <c r="BD148" i="16"/>
  <c r="BE148" i="16"/>
  <c r="BF148" i="16"/>
  <c r="BG148" i="16"/>
  <c r="BH148" i="16"/>
  <c r="BI148" i="16"/>
  <c r="BJ148" i="16"/>
  <c r="BK148" i="16"/>
  <c r="BL148" i="16"/>
  <c r="BM148" i="16"/>
  <c r="BN148" i="16"/>
  <c r="BO148" i="16"/>
  <c r="BP148" i="16"/>
  <c r="BQ148" i="16"/>
  <c r="BR148" i="16"/>
  <c r="BS148" i="16"/>
  <c r="BT148" i="16"/>
  <c r="BU148" i="16"/>
  <c r="BV148" i="16"/>
  <c r="BW148" i="16"/>
  <c r="BX148" i="16"/>
  <c r="BY148" i="16"/>
  <c r="BZ148" i="16"/>
  <c r="CA148" i="16"/>
  <c r="CB148" i="16"/>
  <c r="CC148" i="16"/>
  <c r="CD148" i="16"/>
  <c r="CE148" i="16"/>
  <c r="CF148" i="16"/>
  <c r="CG148" i="16"/>
  <c r="CH148" i="16"/>
  <c r="CI148" i="16"/>
  <c r="CJ148" i="16"/>
  <c r="CK148" i="16"/>
  <c r="CL148" i="16"/>
  <c r="CM148" i="16"/>
  <c r="CN148" i="16"/>
  <c r="CO148" i="16"/>
  <c r="CP148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X149" i="16"/>
  <c r="Y149" i="16"/>
  <c r="Z149" i="16"/>
  <c r="AA149" i="16"/>
  <c r="AB149" i="16"/>
  <c r="AC149" i="16"/>
  <c r="AD149" i="16"/>
  <c r="AE149" i="16"/>
  <c r="AF149" i="16"/>
  <c r="AG149" i="16"/>
  <c r="AH149" i="16"/>
  <c r="AI149" i="16"/>
  <c r="AJ149" i="16"/>
  <c r="AK149" i="16"/>
  <c r="AL149" i="16"/>
  <c r="AM149" i="16"/>
  <c r="AN149" i="16"/>
  <c r="AO149" i="16"/>
  <c r="AP149" i="16"/>
  <c r="AQ149" i="16"/>
  <c r="AR149" i="16"/>
  <c r="AS149" i="16"/>
  <c r="AT149" i="16"/>
  <c r="AU149" i="16"/>
  <c r="AV149" i="16"/>
  <c r="AW149" i="16"/>
  <c r="AX149" i="16"/>
  <c r="AY149" i="16"/>
  <c r="AZ149" i="16"/>
  <c r="BA149" i="16"/>
  <c r="BB149" i="16"/>
  <c r="BC149" i="16"/>
  <c r="BD149" i="16"/>
  <c r="BE149" i="16"/>
  <c r="BF149" i="16"/>
  <c r="BG149" i="16"/>
  <c r="BH149" i="16"/>
  <c r="BI149" i="16"/>
  <c r="BJ149" i="16"/>
  <c r="BK149" i="16"/>
  <c r="BL149" i="16"/>
  <c r="BM149" i="16"/>
  <c r="BN149" i="16"/>
  <c r="BO149" i="16"/>
  <c r="BP149" i="16"/>
  <c r="BQ149" i="16"/>
  <c r="BR149" i="16"/>
  <c r="BS149" i="16"/>
  <c r="BT149" i="16"/>
  <c r="BU149" i="16"/>
  <c r="BV149" i="16"/>
  <c r="BW149" i="16"/>
  <c r="BX149" i="16"/>
  <c r="BY149" i="16"/>
  <c r="BZ149" i="16"/>
  <c r="CA149" i="16"/>
  <c r="CB149" i="16"/>
  <c r="CC149" i="16"/>
  <c r="CD149" i="16"/>
  <c r="CE149" i="16"/>
  <c r="CF149" i="16"/>
  <c r="CG149" i="16"/>
  <c r="CH149" i="16"/>
  <c r="CI149" i="16"/>
  <c r="CJ149" i="16"/>
  <c r="CK149" i="16"/>
  <c r="CL149" i="16"/>
  <c r="CM149" i="16"/>
  <c r="CN149" i="16"/>
  <c r="CO149" i="16"/>
  <c r="CP149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X150" i="16"/>
  <c r="Y150" i="16"/>
  <c r="Z150" i="16"/>
  <c r="AA150" i="16"/>
  <c r="AB150" i="16"/>
  <c r="AC150" i="16"/>
  <c r="AD150" i="16"/>
  <c r="AE150" i="16"/>
  <c r="AF150" i="16"/>
  <c r="AG150" i="16"/>
  <c r="AH150" i="16"/>
  <c r="AI150" i="16"/>
  <c r="AJ150" i="16"/>
  <c r="AK150" i="16"/>
  <c r="AL150" i="16"/>
  <c r="AM150" i="16"/>
  <c r="AN150" i="16"/>
  <c r="AO150" i="16"/>
  <c r="AP150" i="16"/>
  <c r="AQ150" i="16"/>
  <c r="AR150" i="16"/>
  <c r="AS150" i="16"/>
  <c r="AT150" i="16"/>
  <c r="AU150" i="16"/>
  <c r="AV150" i="16"/>
  <c r="AW150" i="16"/>
  <c r="AX150" i="16"/>
  <c r="AY150" i="16"/>
  <c r="AZ150" i="16"/>
  <c r="BA150" i="16"/>
  <c r="BB150" i="16"/>
  <c r="BC150" i="16"/>
  <c r="BD150" i="16"/>
  <c r="BE150" i="16"/>
  <c r="BF150" i="16"/>
  <c r="BG150" i="16"/>
  <c r="BH150" i="16"/>
  <c r="BI150" i="16"/>
  <c r="BJ150" i="16"/>
  <c r="BK150" i="16"/>
  <c r="BL150" i="16"/>
  <c r="BM150" i="16"/>
  <c r="BN150" i="16"/>
  <c r="BO150" i="16"/>
  <c r="BP150" i="16"/>
  <c r="BQ150" i="16"/>
  <c r="BR150" i="16"/>
  <c r="BS150" i="16"/>
  <c r="BT150" i="16"/>
  <c r="BU150" i="16"/>
  <c r="BV150" i="16"/>
  <c r="BW150" i="16"/>
  <c r="BX150" i="16"/>
  <c r="BY150" i="16"/>
  <c r="BZ150" i="16"/>
  <c r="CA150" i="16"/>
  <c r="CB150" i="16"/>
  <c r="CC150" i="16"/>
  <c r="CD150" i="16"/>
  <c r="CE150" i="16"/>
  <c r="CF150" i="16"/>
  <c r="CG150" i="16"/>
  <c r="CH150" i="16"/>
  <c r="CI150" i="16"/>
  <c r="CJ150" i="16"/>
  <c r="CK150" i="16"/>
  <c r="CL150" i="16"/>
  <c r="CM150" i="16"/>
  <c r="CN150" i="16"/>
  <c r="CO150" i="16"/>
  <c r="CP150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X151" i="16"/>
  <c r="Y151" i="16"/>
  <c r="Z151" i="16"/>
  <c r="AA151" i="16"/>
  <c r="AB151" i="16"/>
  <c r="AC151" i="16"/>
  <c r="AD151" i="16"/>
  <c r="AE151" i="16"/>
  <c r="AF151" i="16"/>
  <c r="AG151" i="16"/>
  <c r="AH151" i="16"/>
  <c r="AI151" i="16"/>
  <c r="AJ151" i="16"/>
  <c r="AK151" i="16"/>
  <c r="AL151" i="16"/>
  <c r="AM151" i="16"/>
  <c r="AN151" i="16"/>
  <c r="AO151" i="16"/>
  <c r="AP151" i="16"/>
  <c r="AQ151" i="16"/>
  <c r="AR151" i="16"/>
  <c r="AS151" i="16"/>
  <c r="AT151" i="16"/>
  <c r="AU151" i="16"/>
  <c r="AV151" i="16"/>
  <c r="AW151" i="16"/>
  <c r="AX151" i="16"/>
  <c r="AY151" i="16"/>
  <c r="AZ151" i="16"/>
  <c r="BA151" i="16"/>
  <c r="BB151" i="16"/>
  <c r="BC151" i="16"/>
  <c r="BD151" i="16"/>
  <c r="BE151" i="16"/>
  <c r="BF151" i="16"/>
  <c r="BG151" i="16"/>
  <c r="BH151" i="16"/>
  <c r="BI151" i="16"/>
  <c r="BJ151" i="16"/>
  <c r="BK151" i="16"/>
  <c r="BL151" i="16"/>
  <c r="BM151" i="16"/>
  <c r="BN151" i="16"/>
  <c r="BO151" i="16"/>
  <c r="BP151" i="16"/>
  <c r="BQ151" i="16"/>
  <c r="BR151" i="16"/>
  <c r="BS151" i="16"/>
  <c r="BT151" i="16"/>
  <c r="BU151" i="16"/>
  <c r="BV151" i="16"/>
  <c r="BW151" i="16"/>
  <c r="BX151" i="16"/>
  <c r="BY151" i="16"/>
  <c r="BZ151" i="16"/>
  <c r="CA151" i="16"/>
  <c r="CB151" i="16"/>
  <c r="CC151" i="16"/>
  <c r="CD151" i="16"/>
  <c r="CE151" i="16"/>
  <c r="CF151" i="16"/>
  <c r="CG151" i="16"/>
  <c r="CH151" i="16"/>
  <c r="CI151" i="16"/>
  <c r="CJ151" i="16"/>
  <c r="CK151" i="16"/>
  <c r="CL151" i="16"/>
  <c r="CM151" i="16"/>
  <c r="CN151" i="16"/>
  <c r="CO151" i="16"/>
  <c r="CP151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X152" i="16"/>
  <c r="Y152" i="16"/>
  <c r="Z152" i="16"/>
  <c r="AA152" i="16"/>
  <c r="AB152" i="16"/>
  <c r="AC152" i="16"/>
  <c r="AD152" i="16"/>
  <c r="AE152" i="16"/>
  <c r="AF152" i="16"/>
  <c r="AG152" i="16"/>
  <c r="AH152" i="16"/>
  <c r="AI152" i="16"/>
  <c r="AJ152" i="16"/>
  <c r="AK152" i="16"/>
  <c r="AL152" i="16"/>
  <c r="AM152" i="16"/>
  <c r="AN152" i="16"/>
  <c r="AO152" i="16"/>
  <c r="AP152" i="16"/>
  <c r="AQ152" i="16"/>
  <c r="AR152" i="16"/>
  <c r="AS152" i="16"/>
  <c r="AT152" i="16"/>
  <c r="AU152" i="16"/>
  <c r="AV152" i="16"/>
  <c r="AW152" i="16"/>
  <c r="AX152" i="16"/>
  <c r="AY152" i="16"/>
  <c r="AZ152" i="16"/>
  <c r="BA152" i="16"/>
  <c r="BB152" i="16"/>
  <c r="BC152" i="16"/>
  <c r="BD152" i="16"/>
  <c r="BE152" i="16"/>
  <c r="BF152" i="16"/>
  <c r="BG152" i="16"/>
  <c r="BH152" i="16"/>
  <c r="BI152" i="16"/>
  <c r="BJ152" i="16"/>
  <c r="BK152" i="16"/>
  <c r="BL152" i="16"/>
  <c r="BM152" i="16"/>
  <c r="BN152" i="16"/>
  <c r="BO152" i="16"/>
  <c r="BP152" i="16"/>
  <c r="BQ152" i="16"/>
  <c r="BR152" i="16"/>
  <c r="BS152" i="16"/>
  <c r="BT152" i="16"/>
  <c r="BU152" i="16"/>
  <c r="BV152" i="16"/>
  <c r="BW152" i="16"/>
  <c r="BX152" i="16"/>
  <c r="BY152" i="16"/>
  <c r="BZ152" i="16"/>
  <c r="CA152" i="16"/>
  <c r="CB152" i="16"/>
  <c r="CC152" i="16"/>
  <c r="CD152" i="16"/>
  <c r="CE152" i="16"/>
  <c r="CF152" i="16"/>
  <c r="CG152" i="16"/>
  <c r="CH152" i="16"/>
  <c r="CI152" i="16"/>
  <c r="CJ152" i="16"/>
  <c r="CK152" i="16"/>
  <c r="CL152" i="16"/>
  <c r="CM152" i="16"/>
  <c r="CN152" i="16"/>
  <c r="CO152" i="16"/>
  <c r="CP152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AF153" i="16"/>
  <c r="AG153" i="16"/>
  <c r="AH153" i="16"/>
  <c r="AI153" i="16"/>
  <c r="AJ153" i="16"/>
  <c r="AK153" i="16"/>
  <c r="AL153" i="16"/>
  <c r="AM153" i="16"/>
  <c r="AN153" i="16"/>
  <c r="AO153" i="16"/>
  <c r="AP153" i="16"/>
  <c r="AQ153" i="16"/>
  <c r="AR153" i="16"/>
  <c r="AS153" i="16"/>
  <c r="AT153" i="16"/>
  <c r="AU153" i="16"/>
  <c r="AV153" i="16"/>
  <c r="AW153" i="16"/>
  <c r="AX153" i="16"/>
  <c r="AY153" i="16"/>
  <c r="AZ153" i="16"/>
  <c r="BA153" i="16"/>
  <c r="BB153" i="16"/>
  <c r="BC153" i="16"/>
  <c r="BD153" i="16"/>
  <c r="BE153" i="16"/>
  <c r="BF153" i="16"/>
  <c r="BG153" i="16"/>
  <c r="BH153" i="16"/>
  <c r="BI153" i="16"/>
  <c r="BJ153" i="16"/>
  <c r="BK153" i="16"/>
  <c r="BL153" i="16"/>
  <c r="BM153" i="16"/>
  <c r="BN153" i="16"/>
  <c r="BO153" i="16"/>
  <c r="BP153" i="16"/>
  <c r="BQ153" i="16"/>
  <c r="BR153" i="16"/>
  <c r="BS153" i="16"/>
  <c r="BT153" i="16"/>
  <c r="BU153" i="16"/>
  <c r="BV153" i="16"/>
  <c r="BW153" i="16"/>
  <c r="BX153" i="16"/>
  <c r="BY153" i="16"/>
  <c r="BZ153" i="16"/>
  <c r="CA153" i="16"/>
  <c r="CB153" i="16"/>
  <c r="CC153" i="16"/>
  <c r="CD153" i="16"/>
  <c r="CE153" i="16"/>
  <c r="CF153" i="16"/>
  <c r="CG153" i="16"/>
  <c r="CH153" i="16"/>
  <c r="CI153" i="16"/>
  <c r="CJ153" i="16"/>
  <c r="CK153" i="16"/>
  <c r="CL153" i="16"/>
  <c r="CM153" i="16"/>
  <c r="CN153" i="16"/>
  <c r="CO153" i="16"/>
  <c r="CP153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X154" i="16"/>
  <c r="Y154" i="16"/>
  <c r="Z154" i="16"/>
  <c r="AA154" i="16"/>
  <c r="AB154" i="16"/>
  <c r="AC154" i="16"/>
  <c r="AD154" i="16"/>
  <c r="AE154" i="16"/>
  <c r="AF154" i="16"/>
  <c r="AG154" i="16"/>
  <c r="AH154" i="16"/>
  <c r="AI154" i="16"/>
  <c r="AJ154" i="16"/>
  <c r="AK154" i="16"/>
  <c r="AL154" i="16"/>
  <c r="AM154" i="16"/>
  <c r="AN154" i="16"/>
  <c r="AO154" i="16"/>
  <c r="AP154" i="16"/>
  <c r="AQ154" i="16"/>
  <c r="AR154" i="16"/>
  <c r="AS154" i="16"/>
  <c r="AT154" i="16"/>
  <c r="AU154" i="16"/>
  <c r="AV154" i="16"/>
  <c r="AW154" i="16"/>
  <c r="AX154" i="16"/>
  <c r="AY154" i="16"/>
  <c r="AZ154" i="16"/>
  <c r="BA154" i="16"/>
  <c r="BB154" i="16"/>
  <c r="BC154" i="16"/>
  <c r="BD154" i="16"/>
  <c r="BE154" i="16"/>
  <c r="BF154" i="16"/>
  <c r="BG154" i="16"/>
  <c r="BH154" i="16"/>
  <c r="BI154" i="16"/>
  <c r="BJ154" i="16"/>
  <c r="BK154" i="16"/>
  <c r="BL154" i="16"/>
  <c r="BM154" i="16"/>
  <c r="BN154" i="16"/>
  <c r="BO154" i="16"/>
  <c r="BP154" i="16"/>
  <c r="BQ154" i="16"/>
  <c r="BR154" i="16"/>
  <c r="BS154" i="16"/>
  <c r="BT154" i="16"/>
  <c r="BU154" i="16"/>
  <c r="BV154" i="16"/>
  <c r="BW154" i="16"/>
  <c r="BX154" i="16"/>
  <c r="BY154" i="16"/>
  <c r="BZ154" i="16"/>
  <c r="CA154" i="16"/>
  <c r="CB154" i="16"/>
  <c r="CC154" i="16"/>
  <c r="CD154" i="16"/>
  <c r="CE154" i="16"/>
  <c r="CF154" i="16"/>
  <c r="CG154" i="16"/>
  <c r="CH154" i="16"/>
  <c r="CI154" i="16"/>
  <c r="CJ154" i="16"/>
  <c r="CK154" i="16"/>
  <c r="CL154" i="16"/>
  <c r="CM154" i="16"/>
  <c r="CN154" i="16"/>
  <c r="CO154" i="16"/>
  <c r="CP154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X155" i="16"/>
  <c r="Y155" i="16"/>
  <c r="Z155" i="16"/>
  <c r="AA155" i="16"/>
  <c r="AB155" i="16"/>
  <c r="AC155" i="16"/>
  <c r="AD155" i="16"/>
  <c r="AE155" i="16"/>
  <c r="AF155" i="16"/>
  <c r="AG155" i="16"/>
  <c r="AH155" i="16"/>
  <c r="AI155" i="16"/>
  <c r="AJ155" i="16"/>
  <c r="AK155" i="16"/>
  <c r="AL155" i="16"/>
  <c r="AM155" i="16"/>
  <c r="AN155" i="16"/>
  <c r="AO155" i="16"/>
  <c r="AP155" i="16"/>
  <c r="AQ155" i="16"/>
  <c r="AR155" i="16"/>
  <c r="AS155" i="16"/>
  <c r="AT155" i="16"/>
  <c r="AU155" i="16"/>
  <c r="AV155" i="16"/>
  <c r="AW155" i="16"/>
  <c r="AX155" i="16"/>
  <c r="AY155" i="16"/>
  <c r="AZ155" i="16"/>
  <c r="BA155" i="16"/>
  <c r="BB155" i="16"/>
  <c r="BC155" i="16"/>
  <c r="BD155" i="16"/>
  <c r="BE155" i="16"/>
  <c r="BF155" i="16"/>
  <c r="BG155" i="16"/>
  <c r="BH155" i="16"/>
  <c r="BI155" i="16"/>
  <c r="BJ155" i="16"/>
  <c r="BK155" i="16"/>
  <c r="BL155" i="16"/>
  <c r="BM155" i="16"/>
  <c r="BN155" i="16"/>
  <c r="BO155" i="16"/>
  <c r="BP155" i="16"/>
  <c r="BQ155" i="16"/>
  <c r="BR155" i="16"/>
  <c r="BS155" i="16"/>
  <c r="BT155" i="16"/>
  <c r="BU155" i="16"/>
  <c r="BV155" i="16"/>
  <c r="BW155" i="16"/>
  <c r="BX155" i="16"/>
  <c r="BY155" i="16"/>
  <c r="BZ155" i="16"/>
  <c r="CA155" i="16"/>
  <c r="CB155" i="16"/>
  <c r="CC155" i="16"/>
  <c r="CD155" i="16"/>
  <c r="CE155" i="16"/>
  <c r="CF155" i="16"/>
  <c r="CG155" i="16"/>
  <c r="CH155" i="16"/>
  <c r="CI155" i="16"/>
  <c r="CJ155" i="16"/>
  <c r="CK155" i="16"/>
  <c r="CL155" i="16"/>
  <c r="CM155" i="16"/>
  <c r="CN155" i="16"/>
  <c r="CO155" i="16"/>
  <c r="CP155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X156" i="16"/>
  <c r="Y156" i="16"/>
  <c r="Z156" i="16"/>
  <c r="AA156" i="16"/>
  <c r="AB156" i="16"/>
  <c r="AC156" i="16"/>
  <c r="AD156" i="16"/>
  <c r="AE156" i="16"/>
  <c r="AF156" i="16"/>
  <c r="AG156" i="16"/>
  <c r="AH156" i="16"/>
  <c r="AI156" i="16"/>
  <c r="AJ156" i="16"/>
  <c r="AK156" i="16"/>
  <c r="AL156" i="16"/>
  <c r="AM156" i="16"/>
  <c r="AN156" i="16"/>
  <c r="AO156" i="16"/>
  <c r="AP156" i="16"/>
  <c r="AQ156" i="16"/>
  <c r="AR156" i="16"/>
  <c r="AS156" i="16"/>
  <c r="AT156" i="16"/>
  <c r="AU156" i="16"/>
  <c r="AV156" i="16"/>
  <c r="AW156" i="16"/>
  <c r="AX156" i="16"/>
  <c r="AY156" i="16"/>
  <c r="AZ156" i="16"/>
  <c r="BA156" i="16"/>
  <c r="BB156" i="16"/>
  <c r="BC156" i="16"/>
  <c r="BD156" i="16"/>
  <c r="BE156" i="16"/>
  <c r="BF156" i="16"/>
  <c r="BG156" i="16"/>
  <c r="BH156" i="16"/>
  <c r="BI156" i="16"/>
  <c r="BJ156" i="16"/>
  <c r="BK156" i="16"/>
  <c r="BL156" i="16"/>
  <c r="BM156" i="16"/>
  <c r="BN156" i="16"/>
  <c r="BO156" i="16"/>
  <c r="BP156" i="16"/>
  <c r="BQ156" i="16"/>
  <c r="BR156" i="16"/>
  <c r="BS156" i="16"/>
  <c r="BT156" i="16"/>
  <c r="BU156" i="16"/>
  <c r="BV156" i="16"/>
  <c r="BW156" i="16"/>
  <c r="BX156" i="16"/>
  <c r="BY156" i="16"/>
  <c r="BZ156" i="16"/>
  <c r="CA156" i="16"/>
  <c r="CB156" i="16"/>
  <c r="CC156" i="16"/>
  <c r="CD156" i="16"/>
  <c r="CE156" i="16"/>
  <c r="CF156" i="16"/>
  <c r="CG156" i="16"/>
  <c r="CH156" i="16"/>
  <c r="CI156" i="16"/>
  <c r="CJ156" i="16"/>
  <c r="CK156" i="16"/>
  <c r="CL156" i="16"/>
  <c r="CM156" i="16"/>
  <c r="CN156" i="16"/>
  <c r="CO156" i="16"/>
  <c r="CP156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X157" i="16"/>
  <c r="Y157" i="16"/>
  <c r="Z157" i="16"/>
  <c r="AA157" i="16"/>
  <c r="AB157" i="16"/>
  <c r="AC157" i="16"/>
  <c r="AD157" i="16"/>
  <c r="AE157" i="16"/>
  <c r="AF157" i="16"/>
  <c r="AG157" i="16"/>
  <c r="AH157" i="16"/>
  <c r="AI157" i="16"/>
  <c r="AJ157" i="16"/>
  <c r="AK157" i="16"/>
  <c r="AL157" i="16"/>
  <c r="AM157" i="16"/>
  <c r="AN157" i="16"/>
  <c r="AO157" i="16"/>
  <c r="AP157" i="16"/>
  <c r="AQ157" i="16"/>
  <c r="AR157" i="16"/>
  <c r="AS157" i="16"/>
  <c r="AT157" i="16"/>
  <c r="AU157" i="16"/>
  <c r="AV157" i="16"/>
  <c r="AW157" i="16"/>
  <c r="AX157" i="16"/>
  <c r="AY157" i="16"/>
  <c r="AZ157" i="16"/>
  <c r="BA157" i="16"/>
  <c r="BB157" i="16"/>
  <c r="BC157" i="16"/>
  <c r="BD157" i="16"/>
  <c r="BE157" i="16"/>
  <c r="BF157" i="16"/>
  <c r="BG157" i="16"/>
  <c r="BH157" i="16"/>
  <c r="BI157" i="16"/>
  <c r="BJ157" i="16"/>
  <c r="BK157" i="16"/>
  <c r="BL157" i="16"/>
  <c r="BM157" i="16"/>
  <c r="BN157" i="16"/>
  <c r="BO157" i="16"/>
  <c r="BP157" i="16"/>
  <c r="BQ157" i="16"/>
  <c r="BR157" i="16"/>
  <c r="BS157" i="16"/>
  <c r="BT157" i="16"/>
  <c r="BU157" i="16"/>
  <c r="BV157" i="16"/>
  <c r="BW157" i="16"/>
  <c r="BX157" i="16"/>
  <c r="BY157" i="16"/>
  <c r="BZ157" i="16"/>
  <c r="CA157" i="16"/>
  <c r="CB157" i="16"/>
  <c r="CC157" i="16"/>
  <c r="CD157" i="16"/>
  <c r="CE157" i="16"/>
  <c r="CF157" i="16"/>
  <c r="CG157" i="16"/>
  <c r="CH157" i="16"/>
  <c r="CI157" i="16"/>
  <c r="CJ157" i="16"/>
  <c r="CK157" i="16"/>
  <c r="CL157" i="16"/>
  <c r="CM157" i="16"/>
  <c r="CN157" i="16"/>
  <c r="CO157" i="16"/>
  <c r="CP157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X158" i="16"/>
  <c r="Y158" i="16"/>
  <c r="Z158" i="16"/>
  <c r="AA158" i="16"/>
  <c r="AB158" i="16"/>
  <c r="AC158" i="16"/>
  <c r="AD158" i="16"/>
  <c r="AE158" i="16"/>
  <c r="AF158" i="16"/>
  <c r="AG158" i="16"/>
  <c r="AH158" i="16"/>
  <c r="AI158" i="16"/>
  <c r="AJ158" i="16"/>
  <c r="AK158" i="16"/>
  <c r="AL158" i="16"/>
  <c r="AM158" i="16"/>
  <c r="AN158" i="16"/>
  <c r="AO158" i="16"/>
  <c r="AP158" i="16"/>
  <c r="AQ158" i="16"/>
  <c r="AR158" i="16"/>
  <c r="AS158" i="16"/>
  <c r="AT158" i="16"/>
  <c r="AU158" i="16"/>
  <c r="AV158" i="16"/>
  <c r="AW158" i="16"/>
  <c r="AX158" i="16"/>
  <c r="AY158" i="16"/>
  <c r="AZ158" i="16"/>
  <c r="BA158" i="16"/>
  <c r="BB158" i="16"/>
  <c r="BC158" i="16"/>
  <c r="BD158" i="16"/>
  <c r="BE158" i="16"/>
  <c r="BF158" i="16"/>
  <c r="BG158" i="16"/>
  <c r="BH158" i="16"/>
  <c r="BI158" i="16"/>
  <c r="BJ158" i="16"/>
  <c r="BK158" i="16"/>
  <c r="BL158" i="16"/>
  <c r="BM158" i="16"/>
  <c r="BN158" i="16"/>
  <c r="BO158" i="16"/>
  <c r="BP158" i="16"/>
  <c r="BQ158" i="16"/>
  <c r="BR158" i="16"/>
  <c r="BS158" i="16"/>
  <c r="BT158" i="16"/>
  <c r="BU158" i="16"/>
  <c r="BV158" i="16"/>
  <c r="BW158" i="16"/>
  <c r="BX158" i="16"/>
  <c r="BY158" i="16"/>
  <c r="BZ158" i="16"/>
  <c r="CA158" i="16"/>
  <c r="CB158" i="16"/>
  <c r="CC158" i="16"/>
  <c r="CD158" i="16"/>
  <c r="CE158" i="16"/>
  <c r="CF158" i="16"/>
  <c r="CG158" i="16"/>
  <c r="CH158" i="16"/>
  <c r="CI158" i="16"/>
  <c r="CJ158" i="16"/>
  <c r="CK158" i="16"/>
  <c r="CL158" i="16"/>
  <c r="CM158" i="16"/>
  <c r="CN158" i="16"/>
  <c r="CO158" i="16"/>
  <c r="CP158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X159" i="16"/>
  <c r="Y159" i="16"/>
  <c r="Z159" i="16"/>
  <c r="AA159" i="16"/>
  <c r="AB159" i="16"/>
  <c r="AC159" i="16"/>
  <c r="AD159" i="16"/>
  <c r="AE159" i="16"/>
  <c r="AF159" i="16"/>
  <c r="AG159" i="16"/>
  <c r="AH159" i="16"/>
  <c r="AI159" i="16"/>
  <c r="AJ159" i="16"/>
  <c r="AK159" i="16"/>
  <c r="AL159" i="16"/>
  <c r="AM159" i="16"/>
  <c r="AN159" i="16"/>
  <c r="AO159" i="16"/>
  <c r="AP159" i="16"/>
  <c r="AQ159" i="16"/>
  <c r="AR159" i="16"/>
  <c r="AS159" i="16"/>
  <c r="AT159" i="16"/>
  <c r="AU159" i="16"/>
  <c r="AV159" i="16"/>
  <c r="AW159" i="16"/>
  <c r="AX159" i="16"/>
  <c r="AY159" i="16"/>
  <c r="AZ159" i="16"/>
  <c r="BA159" i="16"/>
  <c r="BB159" i="16"/>
  <c r="BC159" i="16"/>
  <c r="BD159" i="16"/>
  <c r="BE159" i="16"/>
  <c r="BF159" i="16"/>
  <c r="BG159" i="16"/>
  <c r="BH159" i="16"/>
  <c r="BI159" i="16"/>
  <c r="BJ159" i="16"/>
  <c r="BK159" i="16"/>
  <c r="BL159" i="16"/>
  <c r="BM159" i="16"/>
  <c r="BN159" i="16"/>
  <c r="BO159" i="16"/>
  <c r="BP159" i="16"/>
  <c r="BQ159" i="16"/>
  <c r="BR159" i="16"/>
  <c r="BS159" i="16"/>
  <c r="BT159" i="16"/>
  <c r="BU159" i="16"/>
  <c r="BV159" i="16"/>
  <c r="BW159" i="16"/>
  <c r="BX159" i="16"/>
  <c r="BY159" i="16"/>
  <c r="BZ159" i="16"/>
  <c r="CA159" i="16"/>
  <c r="CB159" i="16"/>
  <c r="CC159" i="16"/>
  <c r="CD159" i="16"/>
  <c r="CE159" i="16"/>
  <c r="CF159" i="16"/>
  <c r="CG159" i="16"/>
  <c r="CH159" i="16"/>
  <c r="CI159" i="16"/>
  <c r="CJ159" i="16"/>
  <c r="CK159" i="16"/>
  <c r="CL159" i="16"/>
  <c r="CM159" i="16"/>
  <c r="CN159" i="16"/>
  <c r="CO159" i="16"/>
  <c r="CP159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X160" i="16"/>
  <c r="Y160" i="16"/>
  <c r="Z160" i="16"/>
  <c r="AA160" i="16"/>
  <c r="AB160" i="16"/>
  <c r="AC160" i="16"/>
  <c r="AD160" i="16"/>
  <c r="AE160" i="16"/>
  <c r="AF160" i="16"/>
  <c r="AG160" i="16"/>
  <c r="AH160" i="16"/>
  <c r="AI160" i="16"/>
  <c r="AJ160" i="16"/>
  <c r="AK160" i="16"/>
  <c r="AL160" i="16"/>
  <c r="AM160" i="16"/>
  <c r="AN160" i="16"/>
  <c r="AO160" i="16"/>
  <c r="AP160" i="16"/>
  <c r="AQ160" i="16"/>
  <c r="AR160" i="16"/>
  <c r="AS160" i="16"/>
  <c r="AT160" i="16"/>
  <c r="AU160" i="16"/>
  <c r="AV160" i="16"/>
  <c r="AW160" i="16"/>
  <c r="AX160" i="16"/>
  <c r="AY160" i="16"/>
  <c r="AZ160" i="16"/>
  <c r="BA160" i="16"/>
  <c r="BB160" i="16"/>
  <c r="BC160" i="16"/>
  <c r="BD160" i="16"/>
  <c r="BE160" i="16"/>
  <c r="BF160" i="16"/>
  <c r="BG160" i="16"/>
  <c r="BH160" i="16"/>
  <c r="BI160" i="16"/>
  <c r="BJ160" i="16"/>
  <c r="BK160" i="16"/>
  <c r="BL160" i="16"/>
  <c r="BM160" i="16"/>
  <c r="BN160" i="16"/>
  <c r="BO160" i="16"/>
  <c r="BP160" i="16"/>
  <c r="BQ160" i="16"/>
  <c r="BR160" i="16"/>
  <c r="BS160" i="16"/>
  <c r="BT160" i="16"/>
  <c r="BU160" i="16"/>
  <c r="BV160" i="16"/>
  <c r="BW160" i="16"/>
  <c r="BX160" i="16"/>
  <c r="BY160" i="16"/>
  <c r="BZ160" i="16"/>
  <c r="CA160" i="16"/>
  <c r="CB160" i="16"/>
  <c r="CC160" i="16"/>
  <c r="CD160" i="16"/>
  <c r="CE160" i="16"/>
  <c r="CF160" i="16"/>
  <c r="CG160" i="16"/>
  <c r="CH160" i="16"/>
  <c r="CI160" i="16"/>
  <c r="CJ160" i="16"/>
  <c r="CK160" i="16"/>
  <c r="CL160" i="16"/>
  <c r="CM160" i="16"/>
  <c r="CN160" i="16"/>
  <c r="CO160" i="16"/>
  <c r="CP160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AF161" i="16"/>
  <c r="AG161" i="16"/>
  <c r="AH161" i="16"/>
  <c r="AI161" i="16"/>
  <c r="AJ161" i="16"/>
  <c r="AK161" i="16"/>
  <c r="AL161" i="16"/>
  <c r="AM161" i="16"/>
  <c r="AN161" i="16"/>
  <c r="AO161" i="16"/>
  <c r="AP161" i="16"/>
  <c r="AQ161" i="16"/>
  <c r="AR161" i="16"/>
  <c r="AS161" i="16"/>
  <c r="AT161" i="16"/>
  <c r="AU161" i="16"/>
  <c r="AV161" i="16"/>
  <c r="AW161" i="16"/>
  <c r="AX161" i="16"/>
  <c r="AY161" i="16"/>
  <c r="AZ161" i="16"/>
  <c r="BA161" i="16"/>
  <c r="BB161" i="16"/>
  <c r="BC161" i="16"/>
  <c r="BD161" i="16"/>
  <c r="BE161" i="16"/>
  <c r="BF161" i="16"/>
  <c r="BG161" i="16"/>
  <c r="BH161" i="16"/>
  <c r="BI161" i="16"/>
  <c r="BJ161" i="16"/>
  <c r="BK161" i="16"/>
  <c r="BL161" i="16"/>
  <c r="BM161" i="16"/>
  <c r="BN161" i="16"/>
  <c r="BO161" i="16"/>
  <c r="BP161" i="16"/>
  <c r="BQ161" i="16"/>
  <c r="BR161" i="16"/>
  <c r="BS161" i="16"/>
  <c r="BT161" i="16"/>
  <c r="BU161" i="16"/>
  <c r="BV161" i="16"/>
  <c r="BW161" i="16"/>
  <c r="BX161" i="16"/>
  <c r="BY161" i="16"/>
  <c r="BZ161" i="16"/>
  <c r="CA161" i="16"/>
  <c r="CB161" i="16"/>
  <c r="CC161" i="16"/>
  <c r="CD161" i="16"/>
  <c r="CE161" i="16"/>
  <c r="CF161" i="16"/>
  <c r="CG161" i="16"/>
  <c r="CH161" i="16"/>
  <c r="CI161" i="16"/>
  <c r="CJ161" i="16"/>
  <c r="CK161" i="16"/>
  <c r="CL161" i="16"/>
  <c r="CM161" i="16"/>
  <c r="CN161" i="16"/>
  <c r="CO161" i="16"/>
  <c r="CP161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X162" i="16"/>
  <c r="Y162" i="16"/>
  <c r="Z162" i="16"/>
  <c r="AA162" i="16"/>
  <c r="AB162" i="16"/>
  <c r="AC162" i="16"/>
  <c r="AD162" i="16"/>
  <c r="AE162" i="16"/>
  <c r="AF162" i="16"/>
  <c r="AG162" i="16"/>
  <c r="AH162" i="16"/>
  <c r="AI162" i="16"/>
  <c r="AJ162" i="16"/>
  <c r="AK162" i="16"/>
  <c r="AL162" i="16"/>
  <c r="AM162" i="16"/>
  <c r="AN162" i="16"/>
  <c r="AO162" i="16"/>
  <c r="AP162" i="16"/>
  <c r="AQ162" i="16"/>
  <c r="AR162" i="16"/>
  <c r="AS162" i="16"/>
  <c r="AT162" i="16"/>
  <c r="AU162" i="16"/>
  <c r="AV162" i="16"/>
  <c r="AW162" i="16"/>
  <c r="AX162" i="16"/>
  <c r="AY162" i="16"/>
  <c r="AZ162" i="16"/>
  <c r="BA162" i="16"/>
  <c r="BB162" i="16"/>
  <c r="BC162" i="16"/>
  <c r="BD162" i="16"/>
  <c r="BE162" i="16"/>
  <c r="BF162" i="16"/>
  <c r="BG162" i="16"/>
  <c r="BH162" i="16"/>
  <c r="BI162" i="16"/>
  <c r="BJ162" i="16"/>
  <c r="BK162" i="16"/>
  <c r="BL162" i="16"/>
  <c r="BM162" i="16"/>
  <c r="BN162" i="16"/>
  <c r="BO162" i="16"/>
  <c r="BP162" i="16"/>
  <c r="BQ162" i="16"/>
  <c r="BR162" i="16"/>
  <c r="BS162" i="16"/>
  <c r="BT162" i="16"/>
  <c r="BU162" i="16"/>
  <c r="BV162" i="16"/>
  <c r="BW162" i="16"/>
  <c r="BX162" i="16"/>
  <c r="BY162" i="16"/>
  <c r="BZ162" i="16"/>
  <c r="CA162" i="16"/>
  <c r="CB162" i="16"/>
  <c r="CC162" i="16"/>
  <c r="CD162" i="16"/>
  <c r="CE162" i="16"/>
  <c r="CF162" i="16"/>
  <c r="CG162" i="16"/>
  <c r="CH162" i="16"/>
  <c r="CI162" i="16"/>
  <c r="CJ162" i="16"/>
  <c r="CK162" i="16"/>
  <c r="CL162" i="16"/>
  <c r="CM162" i="16"/>
  <c r="CN162" i="16"/>
  <c r="CO162" i="16"/>
  <c r="CP162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X163" i="16"/>
  <c r="Y163" i="16"/>
  <c r="Z163" i="16"/>
  <c r="AA163" i="16"/>
  <c r="AB163" i="16"/>
  <c r="AC163" i="16"/>
  <c r="AD163" i="16"/>
  <c r="AE163" i="16"/>
  <c r="AF163" i="16"/>
  <c r="AG163" i="16"/>
  <c r="AH163" i="16"/>
  <c r="AI163" i="16"/>
  <c r="AJ163" i="16"/>
  <c r="AK163" i="16"/>
  <c r="AL163" i="16"/>
  <c r="AM163" i="16"/>
  <c r="AN163" i="16"/>
  <c r="AO163" i="16"/>
  <c r="AP163" i="16"/>
  <c r="AQ163" i="16"/>
  <c r="AR163" i="16"/>
  <c r="AS163" i="16"/>
  <c r="AT163" i="16"/>
  <c r="AU163" i="16"/>
  <c r="AV163" i="16"/>
  <c r="AW163" i="16"/>
  <c r="AX163" i="16"/>
  <c r="AY163" i="16"/>
  <c r="AZ163" i="16"/>
  <c r="BA163" i="16"/>
  <c r="BB163" i="16"/>
  <c r="BC163" i="16"/>
  <c r="BD163" i="16"/>
  <c r="BE163" i="16"/>
  <c r="BF163" i="16"/>
  <c r="BG163" i="16"/>
  <c r="BH163" i="16"/>
  <c r="BI163" i="16"/>
  <c r="BJ163" i="16"/>
  <c r="BK163" i="16"/>
  <c r="BL163" i="16"/>
  <c r="BM163" i="16"/>
  <c r="BN163" i="16"/>
  <c r="BO163" i="16"/>
  <c r="BP163" i="16"/>
  <c r="BQ163" i="16"/>
  <c r="BR163" i="16"/>
  <c r="BS163" i="16"/>
  <c r="BT163" i="16"/>
  <c r="BU163" i="16"/>
  <c r="BV163" i="16"/>
  <c r="BW163" i="16"/>
  <c r="BX163" i="16"/>
  <c r="BY163" i="16"/>
  <c r="BZ163" i="16"/>
  <c r="CA163" i="16"/>
  <c r="CB163" i="16"/>
  <c r="CC163" i="16"/>
  <c r="CD163" i="16"/>
  <c r="CE163" i="16"/>
  <c r="CF163" i="16"/>
  <c r="CG163" i="16"/>
  <c r="CH163" i="16"/>
  <c r="CI163" i="16"/>
  <c r="CJ163" i="16"/>
  <c r="CK163" i="16"/>
  <c r="CL163" i="16"/>
  <c r="CM163" i="16"/>
  <c r="CN163" i="16"/>
  <c r="CO163" i="16"/>
  <c r="CP163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X164" i="16"/>
  <c r="Y164" i="16"/>
  <c r="Z164" i="16"/>
  <c r="AA164" i="16"/>
  <c r="AB164" i="16"/>
  <c r="AC164" i="16"/>
  <c r="AD164" i="16"/>
  <c r="AE164" i="16"/>
  <c r="AF164" i="16"/>
  <c r="AG164" i="16"/>
  <c r="AH164" i="16"/>
  <c r="AI164" i="16"/>
  <c r="AJ164" i="16"/>
  <c r="AK164" i="16"/>
  <c r="AL164" i="16"/>
  <c r="AM164" i="16"/>
  <c r="AN164" i="16"/>
  <c r="AO164" i="16"/>
  <c r="AP164" i="16"/>
  <c r="AQ164" i="16"/>
  <c r="AR164" i="16"/>
  <c r="AS164" i="16"/>
  <c r="AT164" i="16"/>
  <c r="AU164" i="16"/>
  <c r="AV164" i="16"/>
  <c r="AW164" i="16"/>
  <c r="AX164" i="16"/>
  <c r="AY164" i="16"/>
  <c r="AZ164" i="16"/>
  <c r="BA164" i="16"/>
  <c r="BB164" i="16"/>
  <c r="BC164" i="16"/>
  <c r="BD164" i="16"/>
  <c r="BE164" i="16"/>
  <c r="BF164" i="16"/>
  <c r="BG164" i="16"/>
  <c r="BH164" i="16"/>
  <c r="BI164" i="16"/>
  <c r="BJ164" i="16"/>
  <c r="BK164" i="16"/>
  <c r="BL164" i="16"/>
  <c r="BM164" i="16"/>
  <c r="BN164" i="16"/>
  <c r="BO164" i="16"/>
  <c r="BP164" i="16"/>
  <c r="BQ164" i="16"/>
  <c r="BR164" i="16"/>
  <c r="BS164" i="16"/>
  <c r="BT164" i="16"/>
  <c r="BU164" i="16"/>
  <c r="BV164" i="16"/>
  <c r="BW164" i="16"/>
  <c r="BX164" i="16"/>
  <c r="BY164" i="16"/>
  <c r="BZ164" i="16"/>
  <c r="CA164" i="16"/>
  <c r="CB164" i="16"/>
  <c r="CC164" i="16"/>
  <c r="CD164" i="16"/>
  <c r="CE164" i="16"/>
  <c r="CF164" i="16"/>
  <c r="CG164" i="16"/>
  <c r="CH164" i="16"/>
  <c r="CI164" i="16"/>
  <c r="CJ164" i="16"/>
  <c r="CK164" i="16"/>
  <c r="CL164" i="16"/>
  <c r="CM164" i="16"/>
  <c r="CN164" i="16"/>
  <c r="CO164" i="16"/>
  <c r="CP164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X165" i="16"/>
  <c r="Y165" i="16"/>
  <c r="Z165" i="16"/>
  <c r="AA165" i="16"/>
  <c r="AB165" i="16"/>
  <c r="AC165" i="16"/>
  <c r="AD165" i="16"/>
  <c r="AE165" i="16"/>
  <c r="AF165" i="16"/>
  <c r="AG165" i="16"/>
  <c r="AH165" i="16"/>
  <c r="AI165" i="16"/>
  <c r="AJ165" i="16"/>
  <c r="AK165" i="16"/>
  <c r="AL165" i="16"/>
  <c r="AM165" i="16"/>
  <c r="AN165" i="16"/>
  <c r="AO165" i="16"/>
  <c r="AP165" i="16"/>
  <c r="AQ165" i="16"/>
  <c r="AR165" i="16"/>
  <c r="AS165" i="16"/>
  <c r="AT165" i="16"/>
  <c r="AU165" i="16"/>
  <c r="AV165" i="16"/>
  <c r="AW165" i="16"/>
  <c r="AX165" i="16"/>
  <c r="AY165" i="16"/>
  <c r="AZ165" i="16"/>
  <c r="BA165" i="16"/>
  <c r="BB165" i="16"/>
  <c r="BC165" i="16"/>
  <c r="BD165" i="16"/>
  <c r="BE165" i="16"/>
  <c r="BF165" i="16"/>
  <c r="BG165" i="16"/>
  <c r="BH165" i="16"/>
  <c r="BI165" i="16"/>
  <c r="BJ165" i="16"/>
  <c r="BK165" i="16"/>
  <c r="BL165" i="16"/>
  <c r="BM165" i="16"/>
  <c r="BN165" i="16"/>
  <c r="BO165" i="16"/>
  <c r="BP165" i="16"/>
  <c r="BQ165" i="16"/>
  <c r="BR165" i="16"/>
  <c r="BS165" i="16"/>
  <c r="BT165" i="16"/>
  <c r="BU165" i="16"/>
  <c r="BV165" i="16"/>
  <c r="BW165" i="16"/>
  <c r="BX165" i="16"/>
  <c r="BY165" i="16"/>
  <c r="BZ165" i="16"/>
  <c r="CA165" i="16"/>
  <c r="CB165" i="16"/>
  <c r="CC165" i="16"/>
  <c r="CD165" i="16"/>
  <c r="CE165" i="16"/>
  <c r="CF165" i="16"/>
  <c r="CG165" i="16"/>
  <c r="CH165" i="16"/>
  <c r="CI165" i="16"/>
  <c r="CJ165" i="16"/>
  <c r="CK165" i="16"/>
  <c r="CL165" i="16"/>
  <c r="CM165" i="16"/>
  <c r="CN165" i="16"/>
  <c r="CO165" i="16"/>
  <c r="CP165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X166" i="16"/>
  <c r="Y166" i="16"/>
  <c r="Z166" i="16"/>
  <c r="AA166" i="16"/>
  <c r="AB166" i="16"/>
  <c r="AC166" i="16"/>
  <c r="AD166" i="16"/>
  <c r="AE166" i="16"/>
  <c r="AF166" i="16"/>
  <c r="AG166" i="16"/>
  <c r="AH166" i="16"/>
  <c r="AI166" i="16"/>
  <c r="AJ166" i="16"/>
  <c r="AK166" i="16"/>
  <c r="AL166" i="16"/>
  <c r="AM166" i="16"/>
  <c r="AN166" i="16"/>
  <c r="AO166" i="16"/>
  <c r="AP166" i="16"/>
  <c r="AQ166" i="16"/>
  <c r="AR166" i="16"/>
  <c r="AS166" i="16"/>
  <c r="AT166" i="16"/>
  <c r="AU166" i="16"/>
  <c r="AV166" i="16"/>
  <c r="AW166" i="16"/>
  <c r="AX166" i="16"/>
  <c r="AY166" i="16"/>
  <c r="AZ166" i="16"/>
  <c r="BA166" i="16"/>
  <c r="BB166" i="16"/>
  <c r="BC166" i="16"/>
  <c r="BD166" i="16"/>
  <c r="BE166" i="16"/>
  <c r="BF166" i="16"/>
  <c r="BG166" i="16"/>
  <c r="BH166" i="16"/>
  <c r="BI166" i="16"/>
  <c r="BJ166" i="16"/>
  <c r="BK166" i="16"/>
  <c r="BL166" i="16"/>
  <c r="BM166" i="16"/>
  <c r="BN166" i="16"/>
  <c r="BO166" i="16"/>
  <c r="BP166" i="16"/>
  <c r="BQ166" i="16"/>
  <c r="BR166" i="16"/>
  <c r="BS166" i="16"/>
  <c r="BT166" i="16"/>
  <c r="BU166" i="16"/>
  <c r="BV166" i="16"/>
  <c r="BW166" i="16"/>
  <c r="BX166" i="16"/>
  <c r="BY166" i="16"/>
  <c r="BZ166" i="16"/>
  <c r="CA166" i="16"/>
  <c r="CB166" i="16"/>
  <c r="CC166" i="16"/>
  <c r="CD166" i="16"/>
  <c r="CE166" i="16"/>
  <c r="CF166" i="16"/>
  <c r="CG166" i="16"/>
  <c r="CH166" i="16"/>
  <c r="CI166" i="16"/>
  <c r="CJ166" i="16"/>
  <c r="CK166" i="16"/>
  <c r="CL166" i="16"/>
  <c r="CM166" i="16"/>
  <c r="CN166" i="16"/>
  <c r="CO166" i="16"/>
  <c r="CP166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X167" i="16"/>
  <c r="Y167" i="16"/>
  <c r="Z167" i="16"/>
  <c r="AA167" i="16"/>
  <c r="AB167" i="16"/>
  <c r="AC167" i="16"/>
  <c r="AD167" i="16"/>
  <c r="AE167" i="16"/>
  <c r="AF167" i="16"/>
  <c r="AG167" i="16"/>
  <c r="AH167" i="16"/>
  <c r="AI167" i="16"/>
  <c r="AJ167" i="16"/>
  <c r="AK167" i="16"/>
  <c r="AL167" i="16"/>
  <c r="AM167" i="16"/>
  <c r="AN167" i="16"/>
  <c r="AO167" i="16"/>
  <c r="AP167" i="16"/>
  <c r="AQ167" i="16"/>
  <c r="AR167" i="16"/>
  <c r="AS167" i="16"/>
  <c r="AT167" i="16"/>
  <c r="AU167" i="16"/>
  <c r="AV167" i="16"/>
  <c r="AW167" i="16"/>
  <c r="AX167" i="16"/>
  <c r="AY167" i="16"/>
  <c r="AZ167" i="16"/>
  <c r="BA167" i="16"/>
  <c r="BB167" i="16"/>
  <c r="BC167" i="16"/>
  <c r="BD167" i="16"/>
  <c r="BE167" i="16"/>
  <c r="BF167" i="16"/>
  <c r="BG167" i="16"/>
  <c r="BH167" i="16"/>
  <c r="BI167" i="16"/>
  <c r="BJ167" i="16"/>
  <c r="BK167" i="16"/>
  <c r="BL167" i="16"/>
  <c r="BM167" i="16"/>
  <c r="BN167" i="16"/>
  <c r="BO167" i="16"/>
  <c r="BP167" i="16"/>
  <c r="BQ167" i="16"/>
  <c r="BR167" i="16"/>
  <c r="BS167" i="16"/>
  <c r="BT167" i="16"/>
  <c r="BU167" i="16"/>
  <c r="BV167" i="16"/>
  <c r="BW167" i="16"/>
  <c r="BX167" i="16"/>
  <c r="BY167" i="16"/>
  <c r="BZ167" i="16"/>
  <c r="CA167" i="16"/>
  <c r="CB167" i="16"/>
  <c r="CC167" i="16"/>
  <c r="CD167" i="16"/>
  <c r="CE167" i="16"/>
  <c r="CF167" i="16"/>
  <c r="CG167" i="16"/>
  <c r="CH167" i="16"/>
  <c r="CI167" i="16"/>
  <c r="CJ167" i="16"/>
  <c r="CK167" i="16"/>
  <c r="CL167" i="16"/>
  <c r="CM167" i="16"/>
  <c r="CN167" i="16"/>
  <c r="CO167" i="16"/>
  <c r="CP167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X168" i="16"/>
  <c r="Y168" i="16"/>
  <c r="Z168" i="16"/>
  <c r="AA168" i="16"/>
  <c r="AB168" i="16"/>
  <c r="AC168" i="16"/>
  <c r="AD168" i="16"/>
  <c r="AE168" i="16"/>
  <c r="AF168" i="16"/>
  <c r="AG168" i="16"/>
  <c r="AH168" i="16"/>
  <c r="AI168" i="16"/>
  <c r="AJ168" i="16"/>
  <c r="AK168" i="16"/>
  <c r="AL168" i="16"/>
  <c r="AM168" i="16"/>
  <c r="AN168" i="16"/>
  <c r="AO168" i="16"/>
  <c r="AP168" i="16"/>
  <c r="AQ168" i="16"/>
  <c r="AR168" i="16"/>
  <c r="AS168" i="16"/>
  <c r="AT168" i="16"/>
  <c r="AU168" i="16"/>
  <c r="AV168" i="16"/>
  <c r="AW168" i="16"/>
  <c r="AX168" i="16"/>
  <c r="AY168" i="16"/>
  <c r="AZ168" i="16"/>
  <c r="BA168" i="16"/>
  <c r="BB168" i="16"/>
  <c r="BC168" i="16"/>
  <c r="BD168" i="16"/>
  <c r="BE168" i="16"/>
  <c r="BF168" i="16"/>
  <c r="BG168" i="16"/>
  <c r="BH168" i="16"/>
  <c r="BI168" i="16"/>
  <c r="BJ168" i="16"/>
  <c r="BK168" i="16"/>
  <c r="BL168" i="16"/>
  <c r="BM168" i="16"/>
  <c r="BN168" i="16"/>
  <c r="BO168" i="16"/>
  <c r="BP168" i="16"/>
  <c r="BQ168" i="16"/>
  <c r="BR168" i="16"/>
  <c r="BS168" i="16"/>
  <c r="BT168" i="16"/>
  <c r="BU168" i="16"/>
  <c r="BV168" i="16"/>
  <c r="BW168" i="16"/>
  <c r="BX168" i="16"/>
  <c r="BY168" i="16"/>
  <c r="BZ168" i="16"/>
  <c r="CA168" i="16"/>
  <c r="CB168" i="16"/>
  <c r="CC168" i="16"/>
  <c r="CD168" i="16"/>
  <c r="CE168" i="16"/>
  <c r="CF168" i="16"/>
  <c r="CG168" i="16"/>
  <c r="CH168" i="16"/>
  <c r="CI168" i="16"/>
  <c r="CJ168" i="16"/>
  <c r="CK168" i="16"/>
  <c r="CL168" i="16"/>
  <c r="CM168" i="16"/>
  <c r="CN168" i="16"/>
  <c r="CO168" i="16"/>
  <c r="CP168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AF169" i="16"/>
  <c r="AG169" i="16"/>
  <c r="AH169" i="16"/>
  <c r="AI169" i="16"/>
  <c r="AJ169" i="16"/>
  <c r="AK169" i="16"/>
  <c r="AL169" i="16"/>
  <c r="AM169" i="16"/>
  <c r="AN169" i="16"/>
  <c r="AO169" i="16"/>
  <c r="AP169" i="16"/>
  <c r="AQ169" i="16"/>
  <c r="AR169" i="16"/>
  <c r="AS169" i="16"/>
  <c r="AT169" i="16"/>
  <c r="AU169" i="16"/>
  <c r="AV169" i="16"/>
  <c r="AW169" i="16"/>
  <c r="AX169" i="16"/>
  <c r="AY169" i="16"/>
  <c r="AZ169" i="16"/>
  <c r="BA169" i="16"/>
  <c r="BB169" i="16"/>
  <c r="BC169" i="16"/>
  <c r="BD169" i="16"/>
  <c r="BE169" i="16"/>
  <c r="BF169" i="16"/>
  <c r="BG169" i="16"/>
  <c r="BH169" i="16"/>
  <c r="BI169" i="16"/>
  <c r="BJ169" i="16"/>
  <c r="BK169" i="16"/>
  <c r="BL169" i="16"/>
  <c r="BM169" i="16"/>
  <c r="BN169" i="16"/>
  <c r="BO169" i="16"/>
  <c r="BP169" i="16"/>
  <c r="BQ169" i="16"/>
  <c r="BR169" i="16"/>
  <c r="BS169" i="16"/>
  <c r="BT169" i="16"/>
  <c r="BU169" i="16"/>
  <c r="BV169" i="16"/>
  <c r="BW169" i="16"/>
  <c r="BX169" i="16"/>
  <c r="BY169" i="16"/>
  <c r="BZ169" i="16"/>
  <c r="CA169" i="16"/>
  <c r="CB169" i="16"/>
  <c r="CC169" i="16"/>
  <c r="CD169" i="16"/>
  <c r="CE169" i="16"/>
  <c r="CF169" i="16"/>
  <c r="CG169" i="16"/>
  <c r="CH169" i="16"/>
  <c r="CI169" i="16"/>
  <c r="CJ169" i="16"/>
  <c r="CK169" i="16"/>
  <c r="CL169" i="16"/>
  <c r="CM169" i="16"/>
  <c r="CN169" i="16"/>
  <c r="CO169" i="16"/>
  <c r="CP169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X170" i="16"/>
  <c r="Y170" i="16"/>
  <c r="Z170" i="16"/>
  <c r="AA170" i="16"/>
  <c r="AB170" i="16"/>
  <c r="AC170" i="16"/>
  <c r="AD170" i="16"/>
  <c r="AE170" i="16"/>
  <c r="AF170" i="16"/>
  <c r="AG170" i="16"/>
  <c r="AH170" i="16"/>
  <c r="AI170" i="16"/>
  <c r="AJ170" i="16"/>
  <c r="AK170" i="16"/>
  <c r="AL170" i="16"/>
  <c r="AM170" i="16"/>
  <c r="AN170" i="16"/>
  <c r="AO170" i="16"/>
  <c r="AP170" i="16"/>
  <c r="AQ170" i="16"/>
  <c r="AR170" i="16"/>
  <c r="AS170" i="16"/>
  <c r="AT170" i="16"/>
  <c r="AU170" i="16"/>
  <c r="AV170" i="16"/>
  <c r="AW170" i="16"/>
  <c r="AX170" i="16"/>
  <c r="AY170" i="16"/>
  <c r="AZ170" i="16"/>
  <c r="BA170" i="16"/>
  <c r="BB170" i="16"/>
  <c r="BC170" i="16"/>
  <c r="BD170" i="16"/>
  <c r="BE170" i="16"/>
  <c r="BF170" i="16"/>
  <c r="BG170" i="16"/>
  <c r="BH170" i="16"/>
  <c r="BI170" i="16"/>
  <c r="BJ170" i="16"/>
  <c r="BK170" i="16"/>
  <c r="BL170" i="16"/>
  <c r="BM170" i="16"/>
  <c r="BN170" i="16"/>
  <c r="BO170" i="16"/>
  <c r="BP170" i="16"/>
  <c r="BQ170" i="16"/>
  <c r="BR170" i="16"/>
  <c r="BS170" i="16"/>
  <c r="BT170" i="16"/>
  <c r="BU170" i="16"/>
  <c r="BV170" i="16"/>
  <c r="BW170" i="16"/>
  <c r="BX170" i="16"/>
  <c r="BY170" i="16"/>
  <c r="BZ170" i="16"/>
  <c r="CA170" i="16"/>
  <c r="CB170" i="16"/>
  <c r="CC170" i="16"/>
  <c r="CD170" i="16"/>
  <c r="CE170" i="16"/>
  <c r="CF170" i="16"/>
  <c r="CG170" i="16"/>
  <c r="CH170" i="16"/>
  <c r="CI170" i="16"/>
  <c r="CJ170" i="16"/>
  <c r="CK170" i="16"/>
  <c r="CL170" i="16"/>
  <c r="CM170" i="16"/>
  <c r="CN170" i="16"/>
  <c r="CO170" i="16"/>
  <c r="CP170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N171" i="16"/>
  <c r="AO171" i="16"/>
  <c r="AP171" i="16"/>
  <c r="AQ171" i="16"/>
  <c r="AR171" i="16"/>
  <c r="AS171" i="16"/>
  <c r="AT171" i="16"/>
  <c r="AU171" i="16"/>
  <c r="AV171" i="16"/>
  <c r="AW171" i="16"/>
  <c r="AX171" i="16"/>
  <c r="AY171" i="16"/>
  <c r="AZ171" i="16"/>
  <c r="BA171" i="16"/>
  <c r="BB171" i="16"/>
  <c r="BC171" i="16"/>
  <c r="BD171" i="16"/>
  <c r="BE171" i="16"/>
  <c r="BF171" i="16"/>
  <c r="BG171" i="16"/>
  <c r="BH171" i="16"/>
  <c r="BI171" i="16"/>
  <c r="BJ171" i="16"/>
  <c r="BK171" i="16"/>
  <c r="BL171" i="16"/>
  <c r="BM171" i="16"/>
  <c r="BN171" i="16"/>
  <c r="BO171" i="16"/>
  <c r="BP171" i="16"/>
  <c r="BQ171" i="16"/>
  <c r="BR171" i="16"/>
  <c r="BS171" i="16"/>
  <c r="BT171" i="16"/>
  <c r="BU171" i="16"/>
  <c r="BV171" i="16"/>
  <c r="BW171" i="16"/>
  <c r="BX171" i="16"/>
  <c r="BY171" i="16"/>
  <c r="BZ171" i="16"/>
  <c r="CA171" i="16"/>
  <c r="CB171" i="16"/>
  <c r="CC171" i="16"/>
  <c r="CD171" i="16"/>
  <c r="CE171" i="16"/>
  <c r="CF171" i="16"/>
  <c r="CG171" i="16"/>
  <c r="CH171" i="16"/>
  <c r="CI171" i="16"/>
  <c r="CJ171" i="16"/>
  <c r="CK171" i="16"/>
  <c r="CL171" i="16"/>
  <c r="CM171" i="16"/>
  <c r="CN171" i="16"/>
  <c r="CO171" i="16"/>
  <c r="CP171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X172" i="16"/>
  <c r="Y172" i="16"/>
  <c r="Z172" i="16"/>
  <c r="AA172" i="16"/>
  <c r="AB172" i="16"/>
  <c r="AC172" i="16"/>
  <c r="AD172" i="16"/>
  <c r="AE172" i="16"/>
  <c r="AF172" i="16"/>
  <c r="AG172" i="16"/>
  <c r="AH172" i="16"/>
  <c r="AI172" i="16"/>
  <c r="AJ172" i="16"/>
  <c r="AK172" i="16"/>
  <c r="AL172" i="16"/>
  <c r="AM172" i="16"/>
  <c r="AN172" i="16"/>
  <c r="AO172" i="16"/>
  <c r="AP172" i="16"/>
  <c r="AQ172" i="16"/>
  <c r="AR172" i="16"/>
  <c r="AS172" i="16"/>
  <c r="AT172" i="16"/>
  <c r="AU172" i="16"/>
  <c r="AV172" i="16"/>
  <c r="AW172" i="16"/>
  <c r="AX172" i="16"/>
  <c r="AY172" i="16"/>
  <c r="AZ172" i="16"/>
  <c r="BA172" i="16"/>
  <c r="BB172" i="16"/>
  <c r="BC172" i="16"/>
  <c r="BD172" i="16"/>
  <c r="BE172" i="16"/>
  <c r="BF172" i="16"/>
  <c r="BG172" i="16"/>
  <c r="BH172" i="16"/>
  <c r="BI172" i="16"/>
  <c r="BJ172" i="16"/>
  <c r="BK172" i="16"/>
  <c r="BL172" i="16"/>
  <c r="BM172" i="16"/>
  <c r="BN172" i="16"/>
  <c r="BO172" i="16"/>
  <c r="BP172" i="16"/>
  <c r="BQ172" i="16"/>
  <c r="BR172" i="16"/>
  <c r="BS172" i="16"/>
  <c r="BT172" i="16"/>
  <c r="BU172" i="16"/>
  <c r="BV172" i="16"/>
  <c r="BW172" i="16"/>
  <c r="BX172" i="16"/>
  <c r="BY172" i="16"/>
  <c r="BZ172" i="16"/>
  <c r="CA172" i="16"/>
  <c r="CB172" i="16"/>
  <c r="CC172" i="16"/>
  <c r="CD172" i="16"/>
  <c r="CE172" i="16"/>
  <c r="CF172" i="16"/>
  <c r="CG172" i="16"/>
  <c r="CH172" i="16"/>
  <c r="CI172" i="16"/>
  <c r="CJ172" i="16"/>
  <c r="CK172" i="16"/>
  <c r="CL172" i="16"/>
  <c r="CM172" i="16"/>
  <c r="CN172" i="16"/>
  <c r="CO172" i="16"/>
  <c r="CP172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X173" i="16"/>
  <c r="Y173" i="16"/>
  <c r="Z173" i="16"/>
  <c r="AA173" i="16"/>
  <c r="AB173" i="16"/>
  <c r="AC173" i="16"/>
  <c r="AD173" i="16"/>
  <c r="AE173" i="16"/>
  <c r="AF173" i="16"/>
  <c r="AG173" i="16"/>
  <c r="AH173" i="16"/>
  <c r="AI173" i="16"/>
  <c r="AJ173" i="16"/>
  <c r="AK173" i="16"/>
  <c r="AL173" i="16"/>
  <c r="AM173" i="16"/>
  <c r="AN173" i="16"/>
  <c r="AO173" i="16"/>
  <c r="AP173" i="16"/>
  <c r="AQ173" i="16"/>
  <c r="AR173" i="16"/>
  <c r="AS173" i="16"/>
  <c r="AT173" i="16"/>
  <c r="AU173" i="16"/>
  <c r="AV173" i="16"/>
  <c r="AW173" i="16"/>
  <c r="AX173" i="16"/>
  <c r="AY173" i="16"/>
  <c r="AZ173" i="16"/>
  <c r="BA173" i="16"/>
  <c r="BB173" i="16"/>
  <c r="BC173" i="16"/>
  <c r="BD173" i="16"/>
  <c r="BE173" i="16"/>
  <c r="BF173" i="16"/>
  <c r="BG173" i="16"/>
  <c r="BH173" i="16"/>
  <c r="BI173" i="16"/>
  <c r="BJ173" i="16"/>
  <c r="BK173" i="16"/>
  <c r="BL173" i="16"/>
  <c r="BM173" i="16"/>
  <c r="BN173" i="16"/>
  <c r="BO173" i="16"/>
  <c r="BP173" i="16"/>
  <c r="BQ173" i="16"/>
  <c r="BR173" i="16"/>
  <c r="BS173" i="16"/>
  <c r="BT173" i="16"/>
  <c r="BU173" i="16"/>
  <c r="BV173" i="16"/>
  <c r="BW173" i="16"/>
  <c r="BX173" i="16"/>
  <c r="BY173" i="16"/>
  <c r="BZ173" i="16"/>
  <c r="CA173" i="16"/>
  <c r="CB173" i="16"/>
  <c r="CC173" i="16"/>
  <c r="CD173" i="16"/>
  <c r="CE173" i="16"/>
  <c r="CF173" i="16"/>
  <c r="CG173" i="16"/>
  <c r="CH173" i="16"/>
  <c r="CI173" i="16"/>
  <c r="CJ173" i="16"/>
  <c r="CK173" i="16"/>
  <c r="CL173" i="16"/>
  <c r="CM173" i="16"/>
  <c r="CN173" i="16"/>
  <c r="CO173" i="16"/>
  <c r="CP173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X174" i="16"/>
  <c r="Y174" i="16"/>
  <c r="Z174" i="16"/>
  <c r="AA174" i="16"/>
  <c r="AB174" i="16"/>
  <c r="AC174" i="16"/>
  <c r="AD174" i="16"/>
  <c r="AE174" i="16"/>
  <c r="AF174" i="16"/>
  <c r="AG174" i="16"/>
  <c r="AH174" i="16"/>
  <c r="AI174" i="16"/>
  <c r="AJ174" i="16"/>
  <c r="AK174" i="16"/>
  <c r="AL174" i="16"/>
  <c r="AM174" i="16"/>
  <c r="AN174" i="16"/>
  <c r="AO174" i="16"/>
  <c r="AP174" i="16"/>
  <c r="AQ174" i="16"/>
  <c r="AR174" i="16"/>
  <c r="AS174" i="16"/>
  <c r="AT174" i="16"/>
  <c r="AU174" i="16"/>
  <c r="AV174" i="16"/>
  <c r="AW174" i="16"/>
  <c r="AX174" i="16"/>
  <c r="AY174" i="16"/>
  <c r="AZ174" i="16"/>
  <c r="BA174" i="16"/>
  <c r="BB174" i="16"/>
  <c r="BC174" i="16"/>
  <c r="BD174" i="16"/>
  <c r="BE174" i="16"/>
  <c r="BF174" i="16"/>
  <c r="BG174" i="16"/>
  <c r="BH174" i="16"/>
  <c r="BI174" i="16"/>
  <c r="BJ174" i="16"/>
  <c r="BK174" i="16"/>
  <c r="BL174" i="16"/>
  <c r="BM174" i="16"/>
  <c r="BN174" i="16"/>
  <c r="BO174" i="16"/>
  <c r="BP174" i="16"/>
  <c r="BQ174" i="16"/>
  <c r="BR174" i="16"/>
  <c r="BS174" i="16"/>
  <c r="BT174" i="16"/>
  <c r="BU174" i="16"/>
  <c r="BV174" i="16"/>
  <c r="BW174" i="16"/>
  <c r="BX174" i="16"/>
  <c r="BY174" i="16"/>
  <c r="BZ174" i="16"/>
  <c r="CA174" i="16"/>
  <c r="CB174" i="16"/>
  <c r="CC174" i="16"/>
  <c r="CD174" i="16"/>
  <c r="CE174" i="16"/>
  <c r="CF174" i="16"/>
  <c r="CG174" i="16"/>
  <c r="CH174" i="16"/>
  <c r="CI174" i="16"/>
  <c r="CJ174" i="16"/>
  <c r="CK174" i="16"/>
  <c r="CL174" i="16"/>
  <c r="CM174" i="16"/>
  <c r="CN174" i="16"/>
  <c r="CO174" i="16"/>
  <c r="CP174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V175" i="16"/>
  <c r="W175" i="16"/>
  <c r="X175" i="16"/>
  <c r="Y175" i="16"/>
  <c r="Z175" i="16"/>
  <c r="AA175" i="16"/>
  <c r="AB175" i="16"/>
  <c r="AC175" i="16"/>
  <c r="AD175" i="16"/>
  <c r="AE175" i="16"/>
  <c r="AF175" i="16"/>
  <c r="AG175" i="16"/>
  <c r="AH175" i="16"/>
  <c r="AI175" i="16"/>
  <c r="AJ175" i="16"/>
  <c r="AK175" i="16"/>
  <c r="AL175" i="16"/>
  <c r="AM175" i="16"/>
  <c r="AN175" i="16"/>
  <c r="AO175" i="16"/>
  <c r="AP175" i="16"/>
  <c r="AQ175" i="16"/>
  <c r="AR175" i="16"/>
  <c r="AS175" i="16"/>
  <c r="AT175" i="16"/>
  <c r="AU175" i="16"/>
  <c r="AV175" i="16"/>
  <c r="AW175" i="16"/>
  <c r="AX175" i="16"/>
  <c r="AY175" i="16"/>
  <c r="AZ175" i="16"/>
  <c r="BA175" i="16"/>
  <c r="BB175" i="16"/>
  <c r="BC175" i="16"/>
  <c r="BD175" i="16"/>
  <c r="BE175" i="16"/>
  <c r="BF175" i="16"/>
  <c r="BG175" i="16"/>
  <c r="BH175" i="16"/>
  <c r="BI175" i="16"/>
  <c r="BJ175" i="16"/>
  <c r="BK175" i="16"/>
  <c r="BL175" i="16"/>
  <c r="BM175" i="16"/>
  <c r="BN175" i="16"/>
  <c r="BO175" i="16"/>
  <c r="BP175" i="16"/>
  <c r="BQ175" i="16"/>
  <c r="BR175" i="16"/>
  <c r="BS175" i="16"/>
  <c r="BT175" i="16"/>
  <c r="BU175" i="16"/>
  <c r="BV175" i="16"/>
  <c r="BW175" i="16"/>
  <c r="BX175" i="16"/>
  <c r="BY175" i="16"/>
  <c r="BZ175" i="16"/>
  <c r="CA175" i="16"/>
  <c r="CB175" i="16"/>
  <c r="CC175" i="16"/>
  <c r="CD175" i="16"/>
  <c r="CE175" i="16"/>
  <c r="CF175" i="16"/>
  <c r="CG175" i="16"/>
  <c r="CH175" i="16"/>
  <c r="CI175" i="16"/>
  <c r="CJ175" i="16"/>
  <c r="CK175" i="16"/>
  <c r="CL175" i="16"/>
  <c r="CM175" i="16"/>
  <c r="CN175" i="16"/>
  <c r="CO175" i="16"/>
  <c r="CP175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X176" i="16"/>
  <c r="Y176" i="16"/>
  <c r="Z176" i="16"/>
  <c r="AA176" i="16"/>
  <c r="AB176" i="16"/>
  <c r="AC176" i="16"/>
  <c r="AD176" i="16"/>
  <c r="AE176" i="16"/>
  <c r="AF176" i="16"/>
  <c r="AG176" i="16"/>
  <c r="AH176" i="16"/>
  <c r="AI176" i="16"/>
  <c r="AJ176" i="16"/>
  <c r="AK176" i="16"/>
  <c r="AL176" i="16"/>
  <c r="AM176" i="16"/>
  <c r="AN176" i="16"/>
  <c r="AO176" i="16"/>
  <c r="AP176" i="16"/>
  <c r="AQ176" i="16"/>
  <c r="AR176" i="16"/>
  <c r="AS176" i="16"/>
  <c r="AT176" i="16"/>
  <c r="AU176" i="16"/>
  <c r="AV176" i="16"/>
  <c r="AW176" i="16"/>
  <c r="AX176" i="16"/>
  <c r="AY176" i="16"/>
  <c r="AZ176" i="16"/>
  <c r="BA176" i="16"/>
  <c r="BB176" i="16"/>
  <c r="BC176" i="16"/>
  <c r="BD176" i="16"/>
  <c r="BE176" i="16"/>
  <c r="BF176" i="16"/>
  <c r="BG176" i="16"/>
  <c r="BH176" i="16"/>
  <c r="BI176" i="16"/>
  <c r="BJ176" i="16"/>
  <c r="BK176" i="16"/>
  <c r="BL176" i="16"/>
  <c r="BM176" i="16"/>
  <c r="BN176" i="16"/>
  <c r="BO176" i="16"/>
  <c r="BP176" i="16"/>
  <c r="BQ176" i="16"/>
  <c r="BR176" i="16"/>
  <c r="BS176" i="16"/>
  <c r="BT176" i="16"/>
  <c r="BU176" i="16"/>
  <c r="BV176" i="16"/>
  <c r="BW176" i="16"/>
  <c r="BX176" i="16"/>
  <c r="BY176" i="16"/>
  <c r="BZ176" i="16"/>
  <c r="CA176" i="16"/>
  <c r="CB176" i="16"/>
  <c r="CC176" i="16"/>
  <c r="CD176" i="16"/>
  <c r="CE176" i="16"/>
  <c r="CF176" i="16"/>
  <c r="CG176" i="16"/>
  <c r="CH176" i="16"/>
  <c r="CI176" i="16"/>
  <c r="CJ176" i="16"/>
  <c r="CK176" i="16"/>
  <c r="CL176" i="16"/>
  <c r="CM176" i="16"/>
  <c r="CN176" i="16"/>
  <c r="CO176" i="16"/>
  <c r="CP176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AF177" i="16"/>
  <c r="AG177" i="16"/>
  <c r="AH177" i="16"/>
  <c r="AI177" i="16"/>
  <c r="AJ177" i="16"/>
  <c r="AK177" i="16"/>
  <c r="AL177" i="16"/>
  <c r="AM177" i="16"/>
  <c r="AN177" i="16"/>
  <c r="AO177" i="16"/>
  <c r="AP177" i="16"/>
  <c r="AQ177" i="16"/>
  <c r="AR177" i="16"/>
  <c r="AS177" i="16"/>
  <c r="AT177" i="16"/>
  <c r="AU177" i="16"/>
  <c r="AV177" i="16"/>
  <c r="AW177" i="16"/>
  <c r="AX177" i="16"/>
  <c r="AY177" i="16"/>
  <c r="AZ177" i="16"/>
  <c r="BA177" i="16"/>
  <c r="BB177" i="16"/>
  <c r="BC177" i="16"/>
  <c r="BD177" i="16"/>
  <c r="BE177" i="16"/>
  <c r="BF177" i="16"/>
  <c r="BG177" i="16"/>
  <c r="BH177" i="16"/>
  <c r="BI177" i="16"/>
  <c r="BJ177" i="16"/>
  <c r="BK177" i="16"/>
  <c r="BL177" i="16"/>
  <c r="BM177" i="16"/>
  <c r="BN177" i="16"/>
  <c r="BO177" i="16"/>
  <c r="BP177" i="16"/>
  <c r="BQ177" i="16"/>
  <c r="BR177" i="16"/>
  <c r="BS177" i="16"/>
  <c r="BT177" i="16"/>
  <c r="BU177" i="16"/>
  <c r="BV177" i="16"/>
  <c r="BW177" i="16"/>
  <c r="BX177" i="16"/>
  <c r="BY177" i="16"/>
  <c r="BZ177" i="16"/>
  <c r="CA177" i="16"/>
  <c r="CB177" i="16"/>
  <c r="CC177" i="16"/>
  <c r="CD177" i="16"/>
  <c r="CE177" i="16"/>
  <c r="CF177" i="16"/>
  <c r="CG177" i="16"/>
  <c r="CH177" i="16"/>
  <c r="CI177" i="16"/>
  <c r="CJ177" i="16"/>
  <c r="CK177" i="16"/>
  <c r="CL177" i="16"/>
  <c r="CM177" i="16"/>
  <c r="CN177" i="16"/>
  <c r="CO177" i="16"/>
  <c r="CP177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X178" i="16"/>
  <c r="Y178" i="16"/>
  <c r="Z178" i="16"/>
  <c r="AA178" i="16"/>
  <c r="AB178" i="16"/>
  <c r="AC178" i="16"/>
  <c r="AD178" i="16"/>
  <c r="AE178" i="16"/>
  <c r="AF178" i="16"/>
  <c r="AG178" i="16"/>
  <c r="AH178" i="16"/>
  <c r="AI178" i="16"/>
  <c r="AJ178" i="16"/>
  <c r="AK178" i="16"/>
  <c r="AL178" i="16"/>
  <c r="AM178" i="16"/>
  <c r="AN178" i="16"/>
  <c r="AO178" i="16"/>
  <c r="AP178" i="16"/>
  <c r="AQ178" i="16"/>
  <c r="AR178" i="16"/>
  <c r="AS178" i="16"/>
  <c r="AT178" i="16"/>
  <c r="AU178" i="16"/>
  <c r="AV178" i="16"/>
  <c r="AW178" i="16"/>
  <c r="AX178" i="16"/>
  <c r="AY178" i="16"/>
  <c r="AZ178" i="16"/>
  <c r="BA178" i="16"/>
  <c r="BB178" i="16"/>
  <c r="BC178" i="16"/>
  <c r="BD178" i="16"/>
  <c r="BE178" i="16"/>
  <c r="BF178" i="16"/>
  <c r="BG178" i="16"/>
  <c r="BH178" i="16"/>
  <c r="BI178" i="16"/>
  <c r="BJ178" i="16"/>
  <c r="BK178" i="16"/>
  <c r="BL178" i="16"/>
  <c r="BM178" i="16"/>
  <c r="BN178" i="16"/>
  <c r="BO178" i="16"/>
  <c r="BP178" i="16"/>
  <c r="BQ178" i="16"/>
  <c r="BR178" i="16"/>
  <c r="BS178" i="16"/>
  <c r="BT178" i="16"/>
  <c r="BU178" i="16"/>
  <c r="BV178" i="16"/>
  <c r="BW178" i="16"/>
  <c r="BX178" i="16"/>
  <c r="BY178" i="16"/>
  <c r="BZ178" i="16"/>
  <c r="CA178" i="16"/>
  <c r="CB178" i="16"/>
  <c r="CC178" i="16"/>
  <c r="CD178" i="16"/>
  <c r="CE178" i="16"/>
  <c r="CF178" i="16"/>
  <c r="CG178" i="16"/>
  <c r="CH178" i="16"/>
  <c r="CI178" i="16"/>
  <c r="CJ178" i="16"/>
  <c r="CK178" i="16"/>
  <c r="CL178" i="16"/>
  <c r="CM178" i="16"/>
  <c r="CN178" i="16"/>
  <c r="CO178" i="16"/>
  <c r="CP178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V179" i="16"/>
  <c r="W179" i="16"/>
  <c r="X179" i="16"/>
  <c r="Y179" i="16"/>
  <c r="Z179" i="16"/>
  <c r="AA179" i="16"/>
  <c r="AB179" i="16"/>
  <c r="AC179" i="16"/>
  <c r="AD179" i="16"/>
  <c r="AE179" i="16"/>
  <c r="AF179" i="16"/>
  <c r="AG179" i="16"/>
  <c r="AH179" i="16"/>
  <c r="AI179" i="16"/>
  <c r="AJ179" i="16"/>
  <c r="AK179" i="16"/>
  <c r="AL179" i="16"/>
  <c r="AM179" i="16"/>
  <c r="AN179" i="16"/>
  <c r="AO179" i="16"/>
  <c r="AP179" i="16"/>
  <c r="AQ179" i="16"/>
  <c r="AR179" i="16"/>
  <c r="AS179" i="16"/>
  <c r="AT179" i="16"/>
  <c r="AU179" i="16"/>
  <c r="AV179" i="16"/>
  <c r="AW179" i="16"/>
  <c r="AX179" i="16"/>
  <c r="AY179" i="16"/>
  <c r="AZ179" i="16"/>
  <c r="BA179" i="16"/>
  <c r="BB179" i="16"/>
  <c r="BC179" i="16"/>
  <c r="BD179" i="16"/>
  <c r="BE179" i="16"/>
  <c r="BF179" i="16"/>
  <c r="BG179" i="16"/>
  <c r="BH179" i="16"/>
  <c r="BI179" i="16"/>
  <c r="BJ179" i="16"/>
  <c r="BK179" i="16"/>
  <c r="BL179" i="16"/>
  <c r="BM179" i="16"/>
  <c r="BN179" i="16"/>
  <c r="BO179" i="16"/>
  <c r="BP179" i="16"/>
  <c r="BQ179" i="16"/>
  <c r="BR179" i="16"/>
  <c r="BS179" i="16"/>
  <c r="BT179" i="16"/>
  <c r="BU179" i="16"/>
  <c r="BV179" i="16"/>
  <c r="BW179" i="16"/>
  <c r="BX179" i="16"/>
  <c r="BY179" i="16"/>
  <c r="BZ179" i="16"/>
  <c r="CA179" i="16"/>
  <c r="CB179" i="16"/>
  <c r="CC179" i="16"/>
  <c r="CD179" i="16"/>
  <c r="CE179" i="16"/>
  <c r="CF179" i="16"/>
  <c r="CG179" i="16"/>
  <c r="CH179" i="16"/>
  <c r="CI179" i="16"/>
  <c r="CJ179" i="16"/>
  <c r="CK179" i="16"/>
  <c r="CL179" i="16"/>
  <c r="CM179" i="16"/>
  <c r="CN179" i="16"/>
  <c r="CO179" i="16"/>
  <c r="CP179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X180" i="16"/>
  <c r="Y180" i="16"/>
  <c r="Z180" i="16"/>
  <c r="AA180" i="16"/>
  <c r="AB180" i="16"/>
  <c r="AC180" i="16"/>
  <c r="AD180" i="16"/>
  <c r="AE180" i="16"/>
  <c r="AF180" i="16"/>
  <c r="AG180" i="16"/>
  <c r="AH180" i="16"/>
  <c r="AI180" i="16"/>
  <c r="AJ180" i="16"/>
  <c r="AK180" i="16"/>
  <c r="AL180" i="16"/>
  <c r="AM180" i="16"/>
  <c r="AN180" i="16"/>
  <c r="AO180" i="16"/>
  <c r="AP180" i="16"/>
  <c r="AQ180" i="16"/>
  <c r="AR180" i="16"/>
  <c r="AS180" i="16"/>
  <c r="AT180" i="16"/>
  <c r="AU180" i="16"/>
  <c r="AV180" i="16"/>
  <c r="AW180" i="16"/>
  <c r="AX180" i="16"/>
  <c r="AY180" i="16"/>
  <c r="AZ180" i="16"/>
  <c r="BA180" i="16"/>
  <c r="BB180" i="16"/>
  <c r="BC180" i="16"/>
  <c r="BD180" i="16"/>
  <c r="BE180" i="16"/>
  <c r="BF180" i="16"/>
  <c r="BG180" i="16"/>
  <c r="BH180" i="16"/>
  <c r="BI180" i="16"/>
  <c r="BJ180" i="16"/>
  <c r="BK180" i="16"/>
  <c r="BL180" i="16"/>
  <c r="BM180" i="16"/>
  <c r="BN180" i="16"/>
  <c r="BO180" i="16"/>
  <c r="BP180" i="16"/>
  <c r="BQ180" i="16"/>
  <c r="BR180" i="16"/>
  <c r="BS180" i="16"/>
  <c r="BT180" i="16"/>
  <c r="BU180" i="16"/>
  <c r="BV180" i="16"/>
  <c r="BW180" i="16"/>
  <c r="BX180" i="16"/>
  <c r="BY180" i="16"/>
  <c r="BZ180" i="16"/>
  <c r="CA180" i="16"/>
  <c r="CB180" i="16"/>
  <c r="CC180" i="16"/>
  <c r="CD180" i="16"/>
  <c r="CE180" i="16"/>
  <c r="CF180" i="16"/>
  <c r="CG180" i="16"/>
  <c r="CH180" i="16"/>
  <c r="CI180" i="16"/>
  <c r="CJ180" i="16"/>
  <c r="CK180" i="16"/>
  <c r="CL180" i="16"/>
  <c r="CM180" i="16"/>
  <c r="CN180" i="16"/>
  <c r="CO180" i="16"/>
  <c r="CP180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X181" i="16"/>
  <c r="Y181" i="16"/>
  <c r="Z181" i="16"/>
  <c r="AA181" i="16"/>
  <c r="AB181" i="16"/>
  <c r="AC181" i="16"/>
  <c r="AD181" i="16"/>
  <c r="AE181" i="16"/>
  <c r="AF181" i="16"/>
  <c r="AG181" i="16"/>
  <c r="AH181" i="16"/>
  <c r="AI181" i="16"/>
  <c r="AJ181" i="16"/>
  <c r="AK181" i="16"/>
  <c r="AL181" i="16"/>
  <c r="AM181" i="16"/>
  <c r="AN181" i="16"/>
  <c r="AO181" i="16"/>
  <c r="AP181" i="16"/>
  <c r="AQ181" i="16"/>
  <c r="AR181" i="16"/>
  <c r="AS181" i="16"/>
  <c r="AT181" i="16"/>
  <c r="AU181" i="16"/>
  <c r="AV181" i="16"/>
  <c r="AW181" i="16"/>
  <c r="AX181" i="16"/>
  <c r="AY181" i="16"/>
  <c r="AZ181" i="16"/>
  <c r="BA181" i="16"/>
  <c r="BB181" i="16"/>
  <c r="BC181" i="16"/>
  <c r="BD181" i="16"/>
  <c r="BE181" i="16"/>
  <c r="BF181" i="16"/>
  <c r="BG181" i="16"/>
  <c r="BH181" i="16"/>
  <c r="BI181" i="16"/>
  <c r="BJ181" i="16"/>
  <c r="BK181" i="16"/>
  <c r="BL181" i="16"/>
  <c r="BM181" i="16"/>
  <c r="BN181" i="16"/>
  <c r="BO181" i="16"/>
  <c r="BP181" i="16"/>
  <c r="BQ181" i="16"/>
  <c r="BR181" i="16"/>
  <c r="BS181" i="16"/>
  <c r="BT181" i="16"/>
  <c r="BU181" i="16"/>
  <c r="BV181" i="16"/>
  <c r="BW181" i="16"/>
  <c r="BX181" i="16"/>
  <c r="BY181" i="16"/>
  <c r="BZ181" i="16"/>
  <c r="CA181" i="16"/>
  <c r="CB181" i="16"/>
  <c r="CC181" i="16"/>
  <c r="CD181" i="16"/>
  <c r="CE181" i="16"/>
  <c r="CF181" i="16"/>
  <c r="CG181" i="16"/>
  <c r="CH181" i="16"/>
  <c r="CI181" i="16"/>
  <c r="CJ181" i="16"/>
  <c r="CK181" i="16"/>
  <c r="CL181" i="16"/>
  <c r="CM181" i="16"/>
  <c r="CN181" i="16"/>
  <c r="CO181" i="16"/>
  <c r="CP181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X182" i="16"/>
  <c r="Y182" i="16"/>
  <c r="Z182" i="16"/>
  <c r="AA182" i="16"/>
  <c r="AB182" i="16"/>
  <c r="AC182" i="16"/>
  <c r="AD182" i="16"/>
  <c r="AE182" i="16"/>
  <c r="AF182" i="16"/>
  <c r="AG182" i="16"/>
  <c r="AH182" i="16"/>
  <c r="AI182" i="16"/>
  <c r="AJ182" i="16"/>
  <c r="AK182" i="16"/>
  <c r="AL182" i="16"/>
  <c r="AM182" i="16"/>
  <c r="AN182" i="16"/>
  <c r="AO182" i="16"/>
  <c r="AP182" i="16"/>
  <c r="AQ182" i="16"/>
  <c r="AR182" i="16"/>
  <c r="AS182" i="16"/>
  <c r="AT182" i="16"/>
  <c r="AU182" i="16"/>
  <c r="AV182" i="16"/>
  <c r="AW182" i="16"/>
  <c r="AX182" i="16"/>
  <c r="AY182" i="16"/>
  <c r="AZ182" i="16"/>
  <c r="BA182" i="16"/>
  <c r="BB182" i="16"/>
  <c r="BC182" i="16"/>
  <c r="BD182" i="16"/>
  <c r="BE182" i="16"/>
  <c r="BF182" i="16"/>
  <c r="BG182" i="16"/>
  <c r="BH182" i="16"/>
  <c r="BI182" i="16"/>
  <c r="BJ182" i="16"/>
  <c r="BK182" i="16"/>
  <c r="BL182" i="16"/>
  <c r="BM182" i="16"/>
  <c r="BN182" i="16"/>
  <c r="BO182" i="16"/>
  <c r="BP182" i="16"/>
  <c r="BQ182" i="16"/>
  <c r="BR182" i="16"/>
  <c r="BS182" i="16"/>
  <c r="BT182" i="16"/>
  <c r="BU182" i="16"/>
  <c r="BV182" i="16"/>
  <c r="BW182" i="16"/>
  <c r="BX182" i="16"/>
  <c r="BY182" i="16"/>
  <c r="BZ182" i="16"/>
  <c r="CA182" i="16"/>
  <c r="CB182" i="16"/>
  <c r="CC182" i="16"/>
  <c r="CD182" i="16"/>
  <c r="CE182" i="16"/>
  <c r="CF182" i="16"/>
  <c r="CG182" i="16"/>
  <c r="CH182" i="16"/>
  <c r="CI182" i="16"/>
  <c r="CJ182" i="16"/>
  <c r="CK182" i="16"/>
  <c r="CL182" i="16"/>
  <c r="CM182" i="16"/>
  <c r="CN182" i="16"/>
  <c r="CO182" i="16"/>
  <c r="CP182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V183" i="16"/>
  <c r="W183" i="16"/>
  <c r="X183" i="16"/>
  <c r="Y183" i="16"/>
  <c r="Z183" i="16"/>
  <c r="AA183" i="16"/>
  <c r="AB183" i="16"/>
  <c r="AC183" i="16"/>
  <c r="AD183" i="16"/>
  <c r="AE183" i="16"/>
  <c r="AF183" i="16"/>
  <c r="AG183" i="16"/>
  <c r="AH183" i="16"/>
  <c r="AI183" i="16"/>
  <c r="AJ183" i="16"/>
  <c r="AK183" i="16"/>
  <c r="AL183" i="16"/>
  <c r="AM183" i="16"/>
  <c r="AN183" i="16"/>
  <c r="AO183" i="16"/>
  <c r="AP183" i="16"/>
  <c r="AQ183" i="16"/>
  <c r="AR183" i="16"/>
  <c r="AS183" i="16"/>
  <c r="AT183" i="16"/>
  <c r="AU183" i="16"/>
  <c r="AV183" i="16"/>
  <c r="AW183" i="16"/>
  <c r="AX183" i="16"/>
  <c r="AY183" i="16"/>
  <c r="AZ183" i="16"/>
  <c r="BA183" i="16"/>
  <c r="BB183" i="16"/>
  <c r="BC183" i="16"/>
  <c r="BD183" i="16"/>
  <c r="BE183" i="16"/>
  <c r="BF183" i="16"/>
  <c r="BG183" i="16"/>
  <c r="BH183" i="16"/>
  <c r="BI183" i="16"/>
  <c r="BJ183" i="16"/>
  <c r="BK183" i="16"/>
  <c r="BL183" i="16"/>
  <c r="BM183" i="16"/>
  <c r="BN183" i="16"/>
  <c r="BO183" i="16"/>
  <c r="BP183" i="16"/>
  <c r="BQ183" i="16"/>
  <c r="BR183" i="16"/>
  <c r="BS183" i="16"/>
  <c r="BT183" i="16"/>
  <c r="BU183" i="16"/>
  <c r="BV183" i="16"/>
  <c r="BW183" i="16"/>
  <c r="BX183" i="16"/>
  <c r="BY183" i="16"/>
  <c r="BZ183" i="16"/>
  <c r="CA183" i="16"/>
  <c r="CB183" i="16"/>
  <c r="CC183" i="16"/>
  <c r="CD183" i="16"/>
  <c r="CE183" i="16"/>
  <c r="CF183" i="16"/>
  <c r="CG183" i="16"/>
  <c r="CH183" i="16"/>
  <c r="CI183" i="16"/>
  <c r="CJ183" i="16"/>
  <c r="CK183" i="16"/>
  <c r="CL183" i="16"/>
  <c r="CM183" i="16"/>
  <c r="CN183" i="16"/>
  <c r="CO183" i="16"/>
  <c r="CP183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V184" i="16"/>
  <c r="W184" i="16"/>
  <c r="X184" i="16"/>
  <c r="Y184" i="16"/>
  <c r="Z184" i="16"/>
  <c r="AA184" i="16"/>
  <c r="AB184" i="16"/>
  <c r="AC184" i="16"/>
  <c r="AD184" i="16"/>
  <c r="AE184" i="16"/>
  <c r="AF184" i="16"/>
  <c r="AG184" i="16"/>
  <c r="AH184" i="16"/>
  <c r="AI184" i="16"/>
  <c r="AJ184" i="16"/>
  <c r="AK184" i="16"/>
  <c r="AL184" i="16"/>
  <c r="AM184" i="16"/>
  <c r="AN184" i="16"/>
  <c r="AO184" i="16"/>
  <c r="AP184" i="16"/>
  <c r="AQ184" i="16"/>
  <c r="AR184" i="16"/>
  <c r="AS184" i="16"/>
  <c r="AT184" i="16"/>
  <c r="AU184" i="16"/>
  <c r="AV184" i="16"/>
  <c r="AW184" i="16"/>
  <c r="AX184" i="16"/>
  <c r="AY184" i="16"/>
  <c r="AZ184" i="16"/>
  <c r="BA184" i="16"/>
  <c r="BB184" i="16"/>
  <c r="BC184" i="16"/>
  <c r="BD184" i="16"/>
  <c r="BE184" i="16"/>
  <c r="BF184" i="16"/>
  <c r="BG184" i="16"/>
  <c r="BH184" i="16"/>
  <c r="BI184" i="16"/>
  <c r="BJ184" i="16"/>
  <c r="BK184" i="16"/>
  <c r="BL184" i="16"/>
  <c r="BM184" i="16"/>
  <c r="BN184" i="16"/>
  <c r="BO184" i="16"/>
  <c r="BP184" i="16"/>
  <c r="BQ184" i="16"/>
  <c r="BR184" i="16"/>
  <c r="BS184" i="16"/>
  <c r="BT184" i="16"/>
  <c r="BU184" i="16"/>
  <c r="BV184" i="16"/>
  <c r="BW184" i="16"/>
  <c r="BX184" i="16"/>
  <c r="BY184" i="16"/>
  <c r="BZ184" i="16"/>
  <c r="CA184" i="16"/>
  <c r="CB184" i="16"/>
  <c r="CC184" i="16"/>
  <c r="CD184" i="16"/>
  <c r="CE184" i="16"/>
  <c r="CF184" i="16"/>
  <c r="CG184" i="16"/>
  <c r="CH184" i="16"/>
  <c r="CI184" i="16"/>
  <c r="CJ184" i="16"/>
  <c r="CK184" i="16"/>
  <c r="CL184" i="16"/>
  <c r="CM184" i="16"/>
  <c r="CN184" i="16"/>
  <c r="CO184" i="16"/>
  <c r="CP184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V185" i="16"/>
  <c r="W185" i="16"/>
  <c r="X185" i="16"/>
  <c r="Y185" i="16"/>
  <c r="Z185" i="16"/>
  <c r="AA185" i="16"/>
  <c r="AB185" i="16"/>
  <c r="AC185" i="16"/>
  <c r="AD185" i="16"/>
  <c r="AE185" i="16"/>
  <c r="AF185" i="16"/>
  <c r="AG185" i="16"/>
  <c r="AH185" i="16"/>
  <c r="AI185" i="16"/>
  <c r="AJ185" i="16"/>
  <c r="AK185" i="16"/>
  <c r="AL185" i="16"/>
  <c r="AM185" i="16"/>
  <c r="AN185" i="16"/>
  <c r="AO185" i="16"/>
  <c r="AP185" i="16"/>
  <c r="AQ185" i="16"/>
  <c r="AR185" i="16"/>
  <c r="AS185" i="16"/>
  <c r="AT185" i="16"/>
  <c r="AU185" i="16"/>
  <c r="AV185" i="16"/>
  <c r="AW185" i="16"/>
  <c r="AX185" i="16"/>
  <c r="AY185" i="16"/>
  <c r="AZ185" i="16"/>
  <c r="BA185" i="16"/>
  <c r="BB185" i="16"/>
  <c r="BC185" i="16"/>
  <c r="BD185" i="16"/>
  <c r="BE185" i="16"/>
  <c r="BF185" i="16"/>
  <c r="BG185" i="16"/>
  <c r="BH185" i="16"/>
  <c r="BI185" i="16"/>
  <c r="BJ185" i="16"/>
  <c r="BK185" i="16"/>
  <c r="BL185" i="16"/>
  <c r="BM185" i="16"/>
  <c r="BN185" i="16"/>
  <c r="BO185" i="16"/>
  <c r="BP185" i="16"/>
  <c r="BQ185" i="16"/>
  <c r="BR185" i="16"/>
  <c r="BS185" i="16"/>
  <c r="BT185" i="16"/>
  <c r="BU185" i="16"/>
  <c r="BV185" i="16"/>
  <c r="BW185" i="16"/>
  <c r="BX185" i="16"/>
  <c r="BY185" i="16"/>
  <c r="BZ185" i="16"/>
  <c r="CA185" i="16"/>
  <c r="CB185" i="16"/>
  <c r="CC185" i="16"/>
  <c r="CD185" i="16"/>
  <c r="CE185" i="16"/>
  <c r="CF185" i="16"/>
  <c r="CG185" i="16"/>
  <c r="CH185" i="16"/>
  <c r="CI185" i="16"/>
  <c r="CJ185" i="16"/>
  <c r="CK185" i="16"/>
  <c r="CL185" i="16"/>
  <c r="CM185" i="16"/>
  <c r="CN185" i="16"/>
  <c r="CO185" i="16"/>
  <c r="CP185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X186" i="16"/>
  <c r="Y186" i="16"/>
  <c r="Z186" i="16"/>
  <c r="AA186" i="16"/>
  <c r="AB186" i="16"/>
  <c r="AC186" i="16"/>
  <c r="AD186" i="16"/>
  <c r="AE186" i="16"/>
  <c r="AF186" i="16"/>
  <c r="AG186" i="16"/>
  <c r="AH186" i="16"/>
  <c r="AI186" i="16"/>
  <c r="AJ186" i="16"/>
  <c r="AK186" i="16"/>
  <c r="AL186" i="16"/>
  <c r="AM186" i="16"/>
  <c r="AN186" i="16"/>
  <c r="AO186" i="16"/>
  <c r="AP186" i="16"/>
  <c r="AQ186" i="16"/>
  <c r="AR186" i="16"/>
  <c r="AS186" i="16"/>
  <c r="AT186" i="16"/>
  <c r="AU186" i="16"/>
  <c r="AV186" i="16"/>
  <c r="AW186" i="16"/>
  <c r="AX186" i="16"/>
  <c r="AY186" i="16"/>
  <c r="AZ186" i="16"/>
  <c r="BA186" i="16"/>
  <c r="BB186" i="16"/>
  <c r="BC186" i="16"/>
  <c r="BD186" i="16"/>
  <c r="BE186" i="16"/>
  <c r="BF186" i="16"/>
  <c r="BG186" i="16"/>
  <c r="BH186" i="16"/>
  <c r="BI186" i="16"/>
  <c r="BJ186" i="16"/>
  <c r="BK186" i="16"/>
  <c r="BL186" i="16"/>
  <c r="BM186" i="16"/>
  <c r="BN186" i="16"/>
  <c r="BO186" i="16"/>
  <c r="BP186" i="16"/>
  <c r="BQ186" i="16"/>
  <c r="BR186" i="16"/>
  <c r="BS186" i="16"/>
  <c r="BT186" i="16"/>
  <c r="BU186" i="16"/>
  <c r="BV186" i="16"/>
  <c r="BW186" i="16"/>
  <c r="BX186" i="16"/>
  <c r="BY186" i="16"/>
  <c r="BZ186" i="16"/>
  <c r="CA186" i="16"/>
  <c r="CB186" i="16"/>
  <c r="CC186" i="16"/>
  <c r="CD186" i="16"/>
  <c r="CE186" i="16"/>
  <c r="CF186" i="16"/>
  <c r="CG186" i="16"/>
  <c r="CH186" i="16"/>
  <c r="CI186" i="16"/>
  <c r="CJ186" i="16"/>
  <c r="CK186" i="16"/>
  <c r="CL186" i="16"/>
  <c r="CM186" i="16"/>
  <c r="CN186" i="16"/>
  <c r="CO186" i="16"/>
  <c r="CP186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V187" i="16"/>
  <c r="W187" i="16"/>
  <c r="X187" i="16"/>
  <c r="Y187" i="16"/>
  <c r="Z187" i="16"/>
  <c r="AA187" i="16"/>
  <c r="AB187" i="16"/>
  <c r="AC187" i="16"/>
  <c r="AD187" i="16"/>
  <c r="AE187" i="16"/>
  <c r="AF187" i="16"/>
  <c r="AG187" i="16"/>
  <c r="AH187" i="16"/>
  <c r="AI187" i="16"/>
  <c r="AJ187" i="16"/>
  <c r="AK187" i="16"/>
  <c r="AL187" i="16"/>
  <c r="AM187" i="16"/>
  <c r="AN187" i="16"/>
  <c r="AO187" i="16"/>
  <c r="AP187" i="16"/>
  <c r="AQ187" i="16"/>
  <c r="AR187" i="16"/>
  <c r="AS187" i="16"/>
  <c r="AT187" i="16"/>
  <c r="AU187" i="16"/>
  <c r="AV187" i="16"/>
  <c r="AW187" i="16"/>
  <c r="AX187" i="16"/>
  <c r="AY187" i="16"/>
  <c r="AZ187" i="16"/>
  <c r="BA187" i="16"/>
  <c r="BB187" i="16"/>
  <c r="BC187" i="16"/>
  <c r="BD187" i="16"/>
  <c r="BE187" i="16"/>
  <c r="BF187" i="16"/>
  <c r="BG187" i="16"/>
  <c r="BH187" i="16"/>
  <c r="BI187" i="16"/>
  <c r="BJ187" i="16"/>
  <c r="BK187" i="16"/>
  <c r="BL187" i="16"/>
  <c r="BM187" i="16"/>
  <c r="BN187" i="16"/>
  <c r="BO187" i="16"/>
  <c r="BP187" i="16"/>
  <c r="BQ187" i="16"/>
  <c r="BR187" i="16"/>
  <c r="BS187" i="16"/>
  <c r="BT187" i="16"/>
  <c r="BU187" i="16"/>
  <c r="BV187" i="16"/>
  <c r="BW187" i="16"/>
  <c r="BX187" i="16"/>
  <c r="BY187" i="16"/>
  <c r="BZ187" i="16"/>
  <c r="CA187" i="16"/>
  <c r="CB187" i="16"/>
  <c r="CC187" i="16"/>
  <c r="CD187" i="16"/>
  <c r="CE187" i="16"/>
  <c r="CF187" i="16"/>
  <c r="CG187" i="16"/>
  <c r="CH187" i="16"/>
  <c r="CI187" i="16"/>
  <c r="CJ187" i="16"/>
  <c r="CK187" i="16"/>
  <c r="CL187" i="16"/>
  <c r="CM187" i="16"/>
  <c r="CN187" i="16"/>
  <c r="CO187" i="16"/>
  <c r="CP187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V188" i="16"/>
  <c r="W188" i="16"/>
  <c r="X188" i="16"/>
  <c r="Y188" i="16"/>
  <c r="Z188" i="16"/>
  <c r="AA188" i="16"/>
  <c r="AB188" i="16"/>
  <c r="AC188" i="16"/>
  <c r="AD188" i="16"/>
  <c r="AE188" i="16"/>
  <c r="AF188" i="16"/>
  <c r="AG188" i="16"/>
  <c r="AH188" i="16"/>
  <c r="AI188" i="16"/>
  <c r="AJ188" i="16"/>
  <c r="AK188" i="16"/>
  <c r="AL188" i="16"/>
  <c r="AM188" i="16"/>
  <c r="AN188" i="16"/>
  <c r="AO188" i="16"/>
  <c r="AP188" i="16"/>
  <c r="AQ188" i="16"/>
  <c r="AR188" i="16"/>
  <c r="AS188" i="16"/>
  <c r="AT188" i="16"/>
  <c r="AU188" i="16"/>
  <c r="AV188" i="16"/>
  <c r="AW188" i="16"/>
  <c r="AX188" i="16"/>
  <c r="AY188" i="16"/>
  <c r="AZ188" i="16"/>
  <c r="BA188" i="16"/>
  <c r="BB188" i="16"/>
  <c r="BC188" i="16"/>
  <c r="BD188" i="16"/>
  <c r="BE188" i="16"/>
  <c r="BF188" i="16"/>
  <c r="BG188" i="16"/>
  <c r="BH188" i="16"/>
  <c r="BI188" i="16"/>
  <c r="BJ188" i="16"/>
  <c r="BK188" i="16"/>
  <c r="BL188" i="16"/>
  <c r="BM188" i="16"/>
  <c r="BN188" i="16"/>
  <c r="BO188" i="16"/>
  <c r="BP188" i="16"/>
  <c r="BQ188" i="16"/>
  <c r="BR188" i="16"/>
  <c r="BS188" i="16"/>
  <c r="BT188" i="16"/>
  <c r="BU188" i="16"/>
  <c r="BV188" i="16"/>
  <c r="BW188" i="16"/>
  <c r="BX188" i="16"/>
  <c r="BY188" i="16"/>
  <c r="BZ188" i="16"/>
  <c r="CA188" i="16"/>
  <c r="CB188" i="16"/>
  <c r="CC188" i="16"/>
  <c r="CD188" i="16"/>
  <c r="CE188" i="16"/>
  <c r="CF188" i="16"/>
  <c r="CG188" i="16"/>
  <c r="CH188" i="16"/>
  <c r="CI188" i="16"/>
  <c r="CJ188" i="16"/>
  <c r="CK188" i="16"/>
  <c r="CL188" i="16"/>
  <c r="CM188" i="16"/>
  <c r="CN188" i="16"/>
  <c r="CO188" i="16"/>
  <c r="CP188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V189" i="16"/>
  <c r="W189" i="16"/>
  <c r="X189" i="16"/>
  <c r="Y189" i="16"/>
  <c r="Z189" i="16"/>
  <c r="AA189" i="16"/>
  <c r="AB189" i="16"/>
  <c r="AC189" i="16"/>
  <c r="AD189" i="16"/>
  <c r="AE189" i="16"/>
  <c r="AF189" i="16"/>
  <c r="AG189" i="16"/>
  <c r="AH189" i="16"/>
  <c r="AI189" i="16"/>
  <c r="AJ189" i="16"/>
  <c r="AK189" i="16"/>
  <c r="AL189" i="16"/>
  <c r="AM189" i="16"/>
  <c r="AN189" i="16"/>
  <c r="AO189" i="16"/>
  <c r="AP189" i="16"/>
  <c r="AQ189" i="16"/>
  <c r="AR189" i="16"/>
  <c r="AS189" i="16"/>
  <c r="AT189" i="16"/>
  <c r="AU189" i="16"/>
  <c r="AV189" i="16"/>
  <c r="AW189" i="16"/>
  <c r="AX189" i="16"/>
  <c r="AY189" i="16"/>
  <c r="AZ189" i="16"/>
  <c r="BA189" i="16"/>
  <c r="BB189" i="16"/>
  <c r="BC189" i="16"/>
  <c r="BD189" i="16"/>
  <c r="BE189" i="16"/>
  <c r="BF189" i="16"/>
  <c r="BG189" i="16"/>
  <c r="BH189" i="16"/>
  <c r="BI189" i="16"/>
  <c r="BJ189" i="16"/>
  <c r="BK189" i="16"/>
  <c r="BL189" i="16"/>
  <c r="BM189" i="16"/>
  <c r="BN189" i="16"/>
  <c r="BO189" i="16"/>
  <c r="BP189" i="16"/>
  <c r="BQ189" i="16"/>
  <c r="BR189" i="16"/>
  <c r="BS189" i="16"/>
  <c r="BT189" i="16"/>
  <c r="BU189" i="16"/>
  <c r="BV189" i="16"/>
  <c r="BW189" i="16"/>
  <c r="BX189" i="16"/>
  <c r="BY189" i="16"/>
  <c r="BZ189" i="16"/>
  <c r="CA189" i="16"/>
  <c r="CB189" i="16"/>
  <c r="CC189" i="16"/>
  <c r="CD189" i="16"/>
  <c r="CE189" i="16"/>
  <c r="CF189" i="16"/>
  <c r="CG189" i="16"/>
  <c r="CH189" i="16"/>
  <c r="CI189" i="16"/>
  <c r="CJ189" i="16"/>
  <c r="CK189" i="16"/>
  <c r="CL189" i="16"/>
  <c r="CM189" i="16"/>
  <c r="CN189" i="16"/>
  <c r="CO189" i="16"/>
  <c r="CP189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V190" i="16"/>
  <c r="W190" i="16"/>
  <c r="X190" i="16"/>
  <c r="Y190" i="16"/>
  <c r="Z190" i="16"/>
  <c r="AA190" i="16"/>
  <c r="AB190" i="16"/>
  <c r="AC190" i="16"/>
  <c r="AD190" i="16"/>
  <c r="AE190" i="16"/>
  <c r="AF190" i="16"/>
  <c r="AG190" i="16"/>
  <c r="AH190" i="16"/>
  <c r="AI190" i="16"/>
  <c r="AJ190" i="16"/>
  <c r="AK190" i="16"/>
  <c r="AL190" i="16"/>
  <c r="AM190" i="16"/>
  <c r="AN190" i="16"/>
  <c r="AO190" i="16"/>
  <c r="AP190" i="16"/>
  <c r="AQ190" i="16"/>
  <c r="AR190" i="16"/>
  <c r="AS190" i="16"/>
  <c r="AT190" i="16"/>
  <c r="AU190" i="16"/>
  <c r="AV190" i="16"/>
  <c r="AW190" i="16"/>
  <c r="AX190" i="16"/>
  <c r="AY190" i="16"/>
  <c r="AZ190" i="16"/>
  <c r="BA190" i="16"/>
  <c r="BB190" i="16"/>
  <c r="BC190" i="16"/>
  <c r="BD190" i="16"/>
  <c r="BE190" i="16"/>
  <c r="BF190" i="16"/>
  <c r="BG190" i="16"/>
  <c r="BH190" i="16"/>
  <c r="BI190" i="16"/>
  <c r="BJ190" i="16"/>
  <c r="BK190" i="16"/>
  <c r="BL190" i="16"/>
  <c r="BM190" i="16"/>
  <c r="BN190" i="16"/>
  <c r="BO190" i="16"/>
  <c r="BP190" i="16"/>
  <c r="BQ190" i="16"/>
  <c r="BR190" i="16"/>
  <c r="BS190" i="16"/>
  <c r="BT190" i="16"/>
  <c r="BU190" i="16"/>
  <c r="BV190" i="16"/>
  <c r="BW190" i="16"/>
  <c r="BX190" i="16"/>
  <c r="BY190" i="16"/>
  <c r="BZ190" i="16"/>
  <c r="CA190" i="16"/>
  <c r="CB190" i="16"/>
  <c r="CC190" i="16"/>
  <c r="CD190" i="16"/>
  <c r="CE190" i="16"/>
  <c r="CF190" i="16"/>
  <c r="CG190" i="16"/>
  <c r="CH190" i="16"/>
  <c r="CI190" i="16"/>
  <c r="CJ190" i="16"/>
  <c r="CK190" i="16"/>
  <c r="CL190" i="16"/>
  <c r="CM190" i="16"/>
  <c r="CN190" i="16"/>
  <c r="CO190" i="16"/>
  <c r="CP190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V191" i="16"/>
  <c r="W191" i="16"/>
  <c r="X191" i="16"/>
  <c r="Y191" i="16"/>
  <c r="Z191" i="16"/>
  <c r="AA191" i="16"/>
  <c r="AB191" i="16"/>
  <c r="AC191" i="16"/>
  <c r="AD191" i="16"/>
  <c r="AE191" i="16"/>
  <c r="AF191" i="16"/>
  <c r="AG191" i="16"/>
  <c r="AH191" i="16"/>
  <c r="AI191" i="16"/>
  <c r="AJ191" i="16"/>
  <c r="AK191" i="16"/>
  <c r="AL191" i="16"/>
  <c r="AM191" i="16"/>
  <c r="AN191" i="16"/>
  <c r="AO191" i="16"/>
  <c r="AP191" i="16"/>
  <c r="AQ191" i="16"/>
  <c r="AR191" i="16"/>
  <c r="AS191" i="16"/>
  <c r="AT191" i="16"/>
  <c r="AU191" i="16"/>
  <c r="AV191" i="16"/>
  <c r="AW191" i="16"/>
  <c r="AX191" i="16"/>
  <c r="AY191" i="16"/>
  <c r="AZ191" i="16"/>
  <c r="BA191" i="16"/>
  <c r="BB191" i="16"/>
  <c r="BC191" i="16"/>
  <c r="BD191" i="16"/>
  <c r="BE191" i="16"/>
  <c r="BF191" i="16"/>
  <c r="BG191" i="16"/>
  <c r="BH191" i="16"/>
  <c r="BI191" i="16"/>
  <c r="BJ191" i="16"/>
  <c r="BK191" i="16"/>
  <c r="BL191" i="16"/>
  <c r="BM191" i="16"/>
  <c r="BN191" i="16"/>
  <c r="BO191" i="16"/>
  <c r="BP191" i="16"/>
  <c r="BQ191" i="16"/>
  <c r="BR191" i="16"/>
  <c r="BS191" i="16"/>
  <c r="BT191" i="16"/>
  <c r="BU191" i="16"/>
  <c r="BV191" i="16"/>
  <c r="BW191" i="16"/>
  <c r="BX191" i="16"/>
  <c r="BY191" i="16"/>
  <c r="BZ191" i="16"/>
  <c r="CA191" i="16"/>
  <c r="CB191" i="16"/>
  <c r="CC191" i="16"/>
  <c r="CD191" i="16"/>
  <c r="CE191" i="16"/>
  <c r="CF191" i="16"/>
  <c r="CG191" i="16"/>
  <c r="CH191" i="16"/>
  <c r="CI191" i="16"/>
  <c r="CJ191" i="16"/>
  <c r="CK191" i="16"/>
  <c r="CL191" i="16"/>
  <c r="CM191" i="16"/>
  <c r="CN191" i="16"/>
  <c r="CO191" i="16"/>
  <c r="CP191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V192" i="16"/>
  <c r="W192" i="16"/>
  <c r="X192" i="16"/>
  <c r="Y192" i="16"/>
  <c r="Z192" i="16"/>
  <c r="AA192" i="16"/>
  <c r="AB192" i="16"/>
  <c r="AC192" i="16"/>
  <c r="AD192" i="16"/>
  <c r="AE192" i="16"/>
  <c r="AF192" i="16"/>
  <c r="AG192" i="16"/>
  <c r="AH192" i="16"/>
  <c r="AI192" i="16"/>
  <c r="AJ192" i="16"/>
  <c r="AK192" i="16"/>
  <c r="AL192" i="16"/>
  <c r="AM192" i="16"/>
  <c r="AN192" i="16"/>
  <c r="AO192" i="16"/>
  <c r="AP192" i="16"/>
  <c r="AQ192" i="16"/>
  <c r="AR192" i="16"/>
  <c r="AS192" i="16"/>
  <c r="AT192" i="16"/>
  <c r="AU192" i="16"/>
  <c r="AV192" i="16"/>
  <c r="AW192" i="16"/>
  <c r="AX192" i="16"/>
  <c r="AY192" i="16"/>
  <c r="AZ192" i="16"/>
  <c r="BA192" i="16"/>
  <c r="BB192" i="16"/>
  <c r="BC192" i="16"/>
  <c r="BD192" i="16"/>
  <c r="BE192" i="16"/>
  <c r="BF192" i="16"/>
  <c r="BG192" i="16"/>
  <c r="BH192" i="16"/>
  <c r="BI192" i="16"/>
  <c r="BJ192" i="16"/>
  <c r="BK192" i="16"/>
  <c r="BL192" i="16"/>
  <c r="BM192" i="16"/>
  <c r="BN192" i="16"/>
  <c r="BO192" i="16"/>
  <c r="BP192" i="16"/>
  <c r="BQ192" i="16"/>
  <c r="BR192" i="16"/>
  <c r="BS192" i="16"/>
  <c r="BT192" i="16"/>
  <c r="BU192" i="16"/>
  <c r="BV192" i="16"/>
  <c r="BW192" i="16"/>
  <c r="BX192" i="16"/>
  <c r="BY192" i="16"/>
  <c r="BZ192" i="16"/>
  <c r="CA192" i="16"/>
  <c r="CB192" i="16"/>
  <c r="CC192" i="16"/>
  <c r="CD192" i="16"/>
  <c r="CE192" i="16"/>
  <c r="CF192" i="16"/>
  <c r="CG192" i="16"/>
  <c r="CH192" i="16"/>
  <c r="CI192" i="16"/>
  <c r="CJ192" i="16"/>
  <c r="CK192" i="16"/>
  <c r="CL192" i="16"/>
  <c r="CM192" i="16"/>
  <c r="CN192" i="16"/>
  <c r="CO192" i="16"/>
  <c r="CP192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X193" i="16"/>
  <c r="Y193" i="16"/>
  <c r="Z193" i="16"/>
  <c r="AA193" i="16"/>
  <c r="AB193" i="16"/>
  <c r="AC193" i="16"/>
  <c r="AD193" i="16"/>
  <c r="AE193" i="16"/>
  <c r="AF193" i="16"/>
  <c r="AG193" i="16"/>
  <c r="AH193" i="16"/>
  <c r="AI193" i="16"/>
  <c r="AJ193" i="16"/>
  <c r="AK193" i="16"/>
  <c r="AL193" i="16"/>
  <c r="AM193" i="16"/>
  <c r="AN193" i="16"/>
  <c r="AO193" i="16"/>
  <c r="AP193" i="16"/>
  <c r="AQ193" i="16"/>
  <c r="AR193" i="16"/>
  <c r="AS193" i="16"/>
  <c r="AT193" i="16"/>
  <c r="AU193" i="16"/>
  <c r="AV193" i="16"/>
  <c r="AW193" i="16"/>
  <c r="AX193" i="16"/>
  <c r="AY193" i="16"/>
  <c r="AZ193" i="16"/>
  <c r="BA193" i="16"/>
  <c r="BB193" i="16"/>
  <c r="BC193" i="16"/>
  <c r="BD193" i="16"/>
  <c r="BE193" i="16"/>
  <c r="BF193" i="16"/>
  <c r="BG193" i="16"/>
  <c r="BH193" i="16"/>
  <c r="BI193" i="16"/>
  <c r="BJ193" i="16"/>
  <c r="BK193" i="16"/>
  <c r="BL193" i="16"/>
  <c r="BM193" i="16"/>
  <c r="BN193" i="16"/>
  <c r="BO193" i="16"/>
  <c r="BP193" i="16"/>
  <c r="BQ193" i="16"/>
  <c r="BR193" i="16"/>
  <c r="BS193" i="16"/>
  <c r="BT193" i="16"/>
  <c r="BU193" i="16"/>
  <c r="BV193" i="16"/>
  <c r="BW193" i="16"/>
  <c r="BX193" i="16"/>
  <c r="BY193" i="16"/>
  <c r="BZ193" i="16"/>
  <c r="CA193" i="16"/>
  <c r="CB193" i="16"/>
  <c r="CC193" i="16"/>
  <c r="CD193" i="16"/>
  <c r="CE193" i="16"/>
  <c r="CF193" i="16"/>
  <c r="CG193" i="16"/>
  <c r="CH193" i="16"/>
  <c r="CI193" i="16"/>
  <c r="CJ193" i="16"/>
  <c r="CK193" i="16"/>
  <c r="CL193" i="16"/>
  <c r="CM193" i="16"/>
  <c r="CN193" i="16"/>
  <c r="CO193" i="16"/>
  <c r="CP193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X194" i="16"/>
  <c r="Y194" i="16"/>
  <c r="Z194" i="16"/>
  <c r="AA194" i="16"/>
  <c r="AB194" i="16"/>
  <c r="AC194" i="16"/>
  <c r="AD194" i="16"/>
  <c r="AE194" i="16"/>
  <c r="AF194" i="16"/>
  <c r="AG194" i="16"/>
  <c r="AH194" i="16"/>
  <c r="AI194" i="16"/>
  <c r="AJ194" i="16"/>
  <c r="AK194" i="16"/>
  <c r="AL194" i="16"/>
  <c r="AM194" i="16"/>
  <c r="AN194" i="16"/>
  <c r="AO194" i="16"/>
  <c r="AP194" i="16"/>
  <c r="AQ194" i="16"/>
  <c r="AR194" i="16"/>
  <c r="AS194" i="16"/>
  <c r="AT194" i="16"/>
  <c r="AU194" i="16"/>
  <c r="AV194" i="16"/>
  <c r="AW194" i="16"/>
  <c r="AX194" i="16"/>
  <c r="AY194" i="16"/>
  <c r="AZ194" i="16"/>
  <c r="BA194" i="16"/>
  <c r="BB194" i="16"/>
  <c r="BC194" i="16"/>
  <c r="BD194" i="16"/>
  <c r="BE194" i="16"/>
  <c r="BF194" i="16"/>
  <c r="BG194" i="16"/>
  <c r="BH194" i="16"/>
  <c r="BI194" i="16"/>
  <c r="BJ194" i="16"/>
  <c r="BK194" i="16"/>
  <c r="BL194" i="16"/>
  <c r="BM194" i="16"/>
  <c r="BN194" i="16"/>
  <c r="BO194" i="16"/>
  <c r="BP194" i="16"/>
  <c r="BQ194" i="16"/>
  <c r="BR194" i="16"/>
  <c r="BS194" i="16"/>
  <c r="BT194" i="16"/>
  <c r="BU194" i="16"/>
  <c r="BV194" i="16"/>
  <c r="BW194" i="16"/>
  <c r="BX194" i="16"/>
  <c r="BY194" i="16"/>
  <c r="BZ194" i="16"/>
  <c r="CA194" i="16"/>
  <c r="CB194" i="16"/>
  <c r="CC194" i="16"/>
  <c r="CD194" i="16"/>
  <c r="CE194" i="16"/>
  <c r="CF194" i="16"/>
  <c r="CG194" i="16"/>
  <c r="CH194" i="16"/>
  <c r="CI194" i="16"/>
  <c r="CJ194" i="16"/>
  <c r="CK194" i="16"/>
  <c r="CL194" i="16"/>
  <c r="CM194" i="16"/>
  <c r="CN194" i="16"/>
  <c r="CO194" i="16"/>
  <c r="CP194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V195" i="16"/>
  <c r="W195" i="16"/>
  <c r="X195" i="16"/>
  <c r="Y195" i="16"/>
  <c r="Z195" i="16"/>
  <c r="AA195" i="16"/>
  <c r="AB195" i="16"/>
  <c r="AC195" i="16"/>
  <c r="AD195" i="16"/>
  <c r="AE195" i="16"/>
  <c r="AF195" i="16"/>
  <c r="AG195" i="16"/>
  <c r="AH195" i="16"/>
  <c r="AI195" i="16"/>
  <c r="AJ195" i="16"/>
  <c r="AK195" i="16"/>
  <c r="AL195" i="16"/>
  <c r="AM195" i="16"/>
  <c r="AN195" i="16"/>
  <c r="AO195" i="16"/>
  <c r="AP195" i="16"/>
  <c r="AQ195" i="16"/>
  <c r="AR195" i="16"/>
  <c r="AS195" i="16"/>
  <c r="AT195" i="16"/>
  <c r="AU195" i="16"/>
  <c r="AV195" i="16"/>
  <c r="AW195" i="16"/>
  <c r="AX195" i="16"/>
  <c r="AY195" i="16"/>
  <c r="AZ195" i="16"/>
  <c r="BA195" i="16"/>
  <c r="BB195" i="16"/>
  <c r="BC195" i="16"/>
  <c r="BD195" i="16"/>
  <c r="BE195" i="16"/>
  <c r="BF195" i="16"/>
  <c r="BG195" i="16"/>
  <c r="BH195" i="16"/>
  <c r="BI195" i="16"/>
  <c r="BJ195" i="16"/>
  <c r="BK195" i="16"/>
  <c r="BL195" i="16"/>
  <c r="BM195" i="16"/>
  <c r="BN195" i="16"/>
  <c r="BO195" i="16"/>
  <c r="BP195" i="16"/>
  <c r="BQ195" i="16"/>
  <c r="BR195" i="16"/>
  <c r="BS195" i="16"/>
  <c r="BT195" i="16"/>
  <c r="BU195" i="16"/>
  <c r="BV195" i="16"/>
  <c r="BW195" i="16"/>
  <c r="BX195" i="16"/>
  <c r="BY195" i="16"/>
  <c r="BZ195" i="16"/>
  <c r="CA195" i="16"/>
  <c r="CB195" i="16"/>
  <c r="CC195" i="16"/>
  <c r="CD195" i="16"/>
  <c r="CE195" i="16"/>
  <c r="CF195" i="16"/>
  <c r="CG195" i="16"/>
  <c r="CH195" i="16"/>
  <c r="CI195" i="16"/>
  <c r="CJ195" i="16"/>
  <c r="CK195" i="16"/>
  <c r="CL195" i="16"/>
  <c r="CM195" i="16"/>
  <c r="CN195" i="16"/>
  <c r="CO195" i="16"/>
  <c r="CP195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V196" i="16"/>
  <c r="W196" i="16"/>
  <c r="X196" i="16"/>
  <c r="Y196" i="16"/>
  <c r="Z196" i="16"/>
  <c r="AA196" i="16"/>
  <c r="AB196" i="16"/>
  <c r="AC196" i="16"/>
  <c r="AD196" i="16"/>
  <c r="AE196" i="16"/>
  <c r="AF196" i="16"/>
  <c r="AG196" i="16"/>
  <c r="AH196" i="16"/>
  <c r="AI196" i="16"/>
  <c r="AJ196" i="16"/>
  <c r="AK196" i="16"/>
  <c r="AL196" i="16"/>
  <c r="AM196" i="16"/>
  <c r="AN196" i="16"/>
  <c r="AO196" i="16"/>
  <c r="AP196" i="16"/>
  <c r="AQ196" i="16"/>
  <c r="AR196" i="16"/>
  <c r="AS196" i="16"/>
  <c r="AT196" i="16"/>
  <c r="AU196" i="16"/>
  <c r="AV196" i="16"/>
  <c r="AW196" i="16"/>
  <c r="AX196" i="16"/>
  <c r="AY196" i="16"/>
  <c r="AZ196" i="16"/>
  <c r="BA196" i="16"/>
  <c r="BB196" i="16"/>
  <c r="BC196" i="16"/>
  <c r="BD196" i="16"/>
  <c r="BE196" i="16"/>
  <c r="BF196" i="16"/>
  <c r="BG196" i="16"/>
  <c r="BH196" i="16"/>
  <c r="BI196" i="16"/>
  <c r="BJ196" i="16"/>
  <c r="BK196" i="16"/>
  <c r="BL196" i="16"/>
  <c r="BM196" i="16"/>
  <c r="BN196" i="16"/>
  <c r="BO196" i="16"/>
  <c r="BP196" i="16"/>
  <c r="BQ196" i="16"/>
  <c r="BR196" i="16"/>
  <c r="BS196" i="16"/>
  <c r="BT196" i="16"/>
  <c r="BU196" i="16"/>
  <c r="BV196" i="16"/>
  <c r="BW196" i="16"/>
  <c r="BX196" i="16"/>
  <c r="BY196" i="16"/>
  <c r="BZ196" i="16"/>
  <c r="CA196" i="16"/>
  <c r="CB196" i="16"/>
  <c r="CC196" i="16"/>
  <c r="CD196" i="16"/>
  <c r="CE196" i="16"/>
  <c r="CF196" i="16"/>
  <c r="CG196" i="16"/>
  <c r="CH196" i="16"/>
  <c r="CI196" i="16"/>
  <c r="CJ196" i="16"/>
  <c r="CK196" i="16"/>
  <c r="CL196" i="16"/>
  <c r="CM196" i="16"/>
  <c r="CN196" i="16"/>
  <c r="CO196" i="16"/>
  <c r="CP196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X197" i="16"/>
  <c r="Y197" i="16"/>
  <c r="Z197" i="16"/>
  <c r="AA197" i="16"/>
  <c r="AB197" i="16"/>
  <c r="AC197" i="16"/>
  <c r="AD197" i="16"/>
  <c r="AE197" i="16"/>
  <c r="AF197" i="16"/>
  <c r="AG197" i="16"/>
  <c r="AH197" i="16"/>
  <c r="AI197" i="16"/>
  <c r="AJ197" i="16"/>
  <c r="AK197" i="16"/>
  <c r="AL197" i="16"/>
  <c r="AM197" i="16"/>
  <c r="AN197" i="16"/>
  <c r="AO197" i="16"/>
  <c r="AP197" i="16"/>
  <c r="AQ197" i="16"/>
  <c r="AR197" i="16"/>
  <c r="AS197" i="16"/>
  <c r="AT197" i="16"/>
  <c r="AU197" i="16"/>
  <c r="AV197" i="16"/>
  <c r="AW197" i="16"/>
  <c r="AX197" i="16"/>
  <c r="AY197" i="16"/>
  <c r="AZ197" i="16"/>
  <c r="BA197" i="16"/>
  <c r="BB197" i="16"/>
  <c r="BC197" i="16"/>
  <c r="BD197" i="16"/>
  <c r="BE197" i="16"/>
  <c r="BF197" i="16"/>
  <c r="BG197" i="16"/>
  <c r="BH197" i="16"/>
  <c r="BI197" i="16"/>
  <c r="BJ197" i="16"/>
  <c r="BK197" i="16"/>
  <c r="BL197" i="16"/>
  <c r="BM197" i="16"/>
  <c r="BN197" i="16"/>
  <c r="BO197" i="16"/>
  <c r="BP197" i="16"/>
  <c r="BQ197" i="16"/>
  <c r="BR197" i="16"/>
  <c r="BS197" i="16"/>
  <c r="BT197" i="16"/>
  <c r="BU197" i="16"/>
  <c r="BV197" i="16"/>
  <c r="BW197" i="16"/>
  <c r="BX197" i="16"/>
  <c r="BY197" i="16"/>
  <c r="BZ197" i="16"/>
  <c r="CA197" i="16"/>
  <c r="CB197" i="16"/>
  <c r="CC197" i="16"/>
  <c r="CD197" i="16"/>
  <c r="CE197" i="16"/>
  <c r="CF197" i="16"/>
  <c r="CG197" i="16"/>
  <c r="CH197" i="16"/>
  <c r="CI197" i="16"/>
  <c r="CJ197" i="16"/>
  <c r="CK197" i="16"/>
  <c r="CL197" i="16"/>
  <c r="CM197" i="16"/>
  <c r="CN197" i="16"/>
  <c r="CO197" i="16"/>
  <c r="CP197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V198" i="16"/>
  <c r="W198" i="16"/>
  <c r="X198" i="16"/>
  <c r="Y198" i="16"/>
  <c r="Z198" i="16"/>
  <c r="AA198" i="16"/>
  <c r="AB198" i="16"/>
  <c r="AC198" i="16"/>
  <c r="AD198" i="16"/>
  <c r="AE198" i="16"/>
  <c r="AF198" i="16"/>
  <c r="AG198" i="16"/>
  <c r="AH198" i="16"/>
  <c r="AI198" i="16"/>
  <c r="AJ198" i="16"/>
  <c r="AK198" i="16"/>
  <c r="AL198" i="16"/>
  <c r="AM198" i="16"/>
  <c r="AN198" i="16"/>
  <c r="AO198" i="16"/>
  <c r="AP198" i="16"/>
  <c r="AQ198" i="16"/>
  <c r="AR198" i="16"/>
  <c r="AS198" i="16"/>
  <c r="AT198" i="16"/>
  <c r="AU198" i="16"/>
  <c r="AV198" i="16"/>
  <c r="AW198" i="16"/>
  <c r="AX198" i="16"/>
  <c r="AY198" i="16"/>
  <c r="AZ198" i="16"/>
  <c r="BA198" i="16"/>
  <c r="BB198" i="16"/>
  <c r="BC198" i="16"/>
  <c r="BD198" i="16"/>
  <c r="BE198" i="16"/>
  <c r="BF198" i="16"/>
  <c r="BG198" i="16"/>
  <c r="BH198" i="16"/>
  <c r="BI198" i="16"/>
  <c r="BJ198" i="16"/>
  <c r="BK198" i="16"/>
  <c r="BL198" i="16"/>
  <c r="BM198" i="16"/>
  <c r="BN198" i="16"/>
  <c r="BO198" i="16"/>
  <c r="BP198" i="16"/>
  <c r="BQ198" i="16"/>
  <c r="BR198" i="16"/>
  <c r="BS198" i="16"/>
  <c r="BT198" i="16"/>
  <c r="BU198" i="16"/>
  <c r="BV198" i="16"/>
  <c r="BW198" i="16"/>
  <c r="BX198" i="16"/>
  <c r="BY198" i="16"/>
  <c r="BZ198" i="16"/>
  <c r="CA198" i="16"/>
  <c r="CB198" i="16"/>
  <c r="CC198" i="16"/>
  <c r="CD198" i="16"/>
  <c r="CE198" i="16"/>
  <c r="CF198" i="16"/>
  <c r="CG198" i="16"/>
  <c r="CH198" i="16"/>
  <c r="CI198" i="16"/>
  <c r="CJ198" i="16"/>
  <c r="CK198" i="16"/>
  <c r="CL198" i="16"/>
  <c r="CM198" i="16"/>
  <c r="CN198" i="16"/>
  <c r="CO198" i="16"/>
  <c r="CP198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V199" i="16"/>
  <c r="W199" i="16"/>
  <c r="X199" i="16"/>
  <c r="Y199" i="16"/>
  <c r="Z199" i="16"/>
  <c r="AA199" i="16"/>
  <c r="AB199" i="16"/>
  <c r="AC199" i="16"/>
  <c r="AD199" i="16"/>
  <c r="AE199" i="16"/>
  <c r="AF199" i="16"/>
  <c r="AG199" i="16"/>
  <c r="AH199" i="16"/>
  <c r="AI199" i="16"/>
  <c r="AJ199" i="16"/>
  <c r="AK199" i="16"/>
  <c r="AL199" i="16"/>
  <c r="AM199" i="16"/>
  <c r="AN199" i="16"/>
  <c r="AO199" i="16"/>
  <c r="AP199" i="16"/>
  <c r="AQ199" i="16"/>
  <c r="AR199" i="16"/>
  <c r="AS199" i="16"/>
  <c r="AT199" i="16"/>
  <c r="AU199" i="16"/>
  <c r="AV199" i="16"/>
  <c r="AW199" i="16"/>
  <c r="AX199" i="16"/>
  <c r="AY199" i="16"/>
  <c r="AZ199" i="16"/>
  <c r="BA199" i="16"/>
  <c r="BB199" i="16"/>
  <c r="BC199" i="16"/>
  <c r="BD199" i="16"/>
  <c r="BE199" i="16"/>
  <c r="BF199" i="16"/>
  <c r="BG199" i="16"/>
  <c r="BH199" i="16"/>
  <c r="BI199" i="16"/>
  <c r="BJ199" i="16"/>
  <c r="BK199" i="16"/>
  <c r="BL199" i="16"/>
  <c r="BM199" i="16"/>
  <c r="BN199" i="16"/>
  <c r="BO199" i="16"/>
  <c r="BP199" i="16"/>
  <c r="BQ199" i="16"/>
  <c r="BR199" i="16"/>
  <c r="BS199" i="16"/>
  <c r="BT199" i="16"/>
  <c r="BU199" i="16"/>
  <c r="BV199" i="16"/>
  <c r="BW199" i="16"/>
  <c r="BX199" i="16"/>
  <c r="BY199" i="16"/>
  <c r="BZ199" i="16"/>
  <c r="CA199" i="16"/>
  <c r="CB199" i="16"/>
  <c r="CC199" i="16"/>
  <c r="CD199" i="16"/>
  <c r="CE199" i="16"/>
  <c r="CF199" i="16"/>
  <c r="CG199" i="16"/>
  <c r="CH199" i="16"/>
  <c r="CI199" i="16"/>
  <c r="CJ199" i="16"/>
  <c r="CK199" i="16"/>
  <c r="CL199" i="16"/>
  <c r="CM199" i="16"/>
  <c r="CN199" i="16"/>
  <c r="CO199" i="16"/>
  <c r="CP199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V200" i="16"/>
  <c r="W200" i="16"/>
  <c r="X200" i="16"/>
  <c r="Y200" i="16"/>
  <c r="Z200" i="16"/>
  <c r="AA200" i="16"/>
  <c r="AB200" i="16"/>
  <c r="AC200" i="16"/>
  <c r="AD200" i="16"/>
  <c r="AE200" i="16"/>
  <c r="AF200" i="16"/>
  <c r="AG200" i="16"/>
  <c r="AH200" i="16"/>
  <c r="AI200" i="16"/>
  <c r="AJ200" i="16"/>
  <c r="AK200" i="16"/>
  <c r="AL200" i="16"/>
  <c r="AM200" i="16"/>
  <c r="AN200" i="16"/>
  <c r="AO200" i="16"/>
  <c r="AP200" i="16"/>
  <c r="AQ200" i="16"/>
  <c r="AR200" i="16"/>
  <c r="AS200" i="16"/>
  <c r="AT200" i="16"/>
  <c r="AU200" i="16"/>
  <c r="AV200" i="16"/>
  <c r="AW200" i="16"/>
  <c r="AX200" i="16"/>
  <c r="AY200" i="16"/>
  <c r="AZ200" i="16"/>
  <c r="BA200" i="16"/>
  <c r="BB200" i="16"/>
  <c r="BC200" i="16"/>
  <c r="BD200" i="16"/>
  <c r="BE200" i="16"/>
  <c r="BF200" i="16"/>
  <c r="BG200" i="16"/>
  <c r="BH200" i="16"/>
  <c r="BI200" i="16"/>
  <c r="BJ200" i="16"/>
  <c r="BK200" i="16"/>
  <c r="BL200" i="16"/>
  <c r="BM200" i="16"/>
  <c r="BN200" i="16"/>
  <c r="BO200" i="16"/>
  <c r="BP200" i="16"/>
  <c r="BQ200" i="16"/>
  <c r="BR200" i="16"/>
  <c r="BS200" i="16"/>
  <c r="BT200" i="16"/>
  <c r="BU200" i="16"/>
  <c r="BV200" i="16"/>
  <c r="BW200" i="16"/>
  <c r="BX200" i="16"/>
  <c r="BY200" i="16"/>
  <c r="BZ200" i="16"/>
  <c r="CA200" i="16"/>
  <c r="CB200" i="16"/>
  <c r="CC200" i="16"/>
  <c r="CD200" i="16"/>
  <c r="CE200" i="16"/>
  <c r="CF200" i="16"/>
  <c r="CG200" i="16"/>
  <c r="CH200" i="16"/>
  <c r="CI200" i="16"/>
  <c r="CJ200" i="16"/>
  <c r="CK200" i="16"/>
  <c r="CL200" i="16"/>
  <c r="CM200" i="16"/>
  <c r="CN200" i="16"/>
  <c r="CO200" i="16"/>
  <c r="CP200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AF201" i="16"/>
  <c r="AG201" i="16"/>
  <c r="AH201" i="16"/>
  <c r="AI201" i="16"/>
  <c r="AJ201" i="16"/>
  <c r="AK201" i="16"/>
  <c r="AL201" i="16"/>
  <c r="AM201" i="16"/>
  <c r="AN201" i="16"/>
  <c r="AO201" i="16"/>
  <c r="AP201" i="16"/>
  <c r="AQ201" i="16"/>
  <c r="AR201" i="16"/>
  <c r="AS201" i="16"/>
  <c r="AT201" i="16"/>
  <c r="AU201" i="16"/>
  <c r="AV201" i="16"/>
  <c r="AW201" i="16"/>
  <c r="AX201" i="16"/>
  <c r="AY201" i="16"/>
  <c r="AZ201" i="16"/>
  <c r="BA201" i="16"/>
  <c r="BB201" i="16"/>
  <c r="BC201" i="16"/>
  <c r="BD201" i="16"/>
  <c r="BE201" i="16"/>
  <c r="BF201" i="16"/>
  <c r="BG201" i="16"/>
  <c r="BH201" i="16"/>
  <c r="BI201" i="16"/>
  <c r="BJ201" i="16"/>
  <c r="BK201" i="16"/>
  <c r="BL201" i="16"/>
  <c r="BM201" i="16"/>
  <c r="BN201" i="16"/>
  <c r="BO201" i="16"/>
  <c r="BP201" i="16"/>
  <c r="BQ201" i="16"/>
  <c r="BR201" i="16"/>
  <c r="BS201" i="16"/>
  <c r="BT201" i="16"/>
  <c r="BU201" i="16"/>
  <c r="BV201" i="16"/>
  <c r="BW201" i="16"/>
  <c r="BX201" i="16"/>
  <c r="BY201" i="16"/>
  <c r="BZ201" i="16"/>
  <c r="CA201" i="16"/>
  <c r="CB201" i="16"/>
  <c r="CC201" i="16"/>
  <c r="CD201" i="16"/>
  <c r="CE201" i="16"/>
  <c r="CF201" i="16"/>
  <c r="CG201" i="16"/>
  <c r="CH201" i="16"/>
  <c r="CI201" i="16"/>
  <c r="CJ201" i="16"/>
  <c r="CK201" i="16"/>
  <c r="CL201" i="16"/>
  <c r="CM201" i="16"/>
  <c r="CN201" i="16"/>
  <c r="CO201" i="16"/>
  <c r="CP201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X202" i="16"/>
  <c r="Y202" i="16"/>
  <c r="Z202" i="16"/>
  <c r="AA202" i="16"/>
  <c r="AB202" i="16"/>
  <c r="AC202" i="16"/>
  <c r="AD202" i="16"/>
  <c r="AE202" i="16"/>
  <c r="AF202" i="16"/>
  <c r="AG202" i="16"/>
  <c r="AH202" i="16"/>
  <c r="AI202" i="16"/>
  <c r="AJ202" i="16"/>
  <c r="AK202" i="16"/>
  <c r="AL202" i="16"/>
  <c r="AM202" i="16"/>
  <c r="AN202" i="16"/>
  <c r="AO202" i="16"/>
  <c r="AP202" i="16"/>
  <c r="AQ202" i="16"/>
  <c r="AR202" i="16"/>
  <c r="AS202" i="16"/>
  <c r="AT202" i="16"/>
  <c r="AU202" i="16"/>
  <c r="AV202" i="16"/>
  <c r="AW202" i="16"/>
  <c r="AX202" i="16"/>
  <c r="AY202" i="16"/>
  <c r="AZ202" i="16"/>
  <c r="BA202" i="16"/>
  <c r="BB202" i="16"/>
  <c r="BC202" i="16"/>
  <c r="BD202" i="16"/>
  <c r="BE202" i="16"/>
  <c r="BF202" i="16"/>
  <c r="BG202" i="16"/>
  <c r="BH202" i="16"/>
  <c r="BI202" i="16"/>
  <c r="BJ202" i="16"/>
  <c r="BK202" i="16"/>
  <c r="BL202" i="16"/>
  <c r="BM202" i="16"/>
  <c r="BN202" i="16"/>
  <c r="BO202" i="16"/>
  <c r="BP202" i="16"/>
  <c r="BQ202" i="16"/>
  <c r="BR202" i="16"/>
  <c r="BS202" i="16"/>
  <c r="BT202" i="16"/>
  <c r="BU202" i="16"/>
  <c r="BV202" i="16"/>
  <c r="BW202" i="16"/>
  <c r="BX202" i="16"/>
  <c r="BY202" i="16"/>
  <c r="BZ202" i="16"/>
  <c r="CA202" i="16"/>
  <c r="CB202" i="16"/>
  <c r="CC202" i="16"/>
  <c r="CD202" i="16"/>
  <c r="CE202" i="16"/>
  <c r="CF202" i="16"/>
  <c r="CG202" i="16"/>
  <c r="CH202" i="16"/>
  <c r="CI202" i="16"/>
  <c r="CJ202" i="16"/>
  <c r="CK202" i="16"/>
  <c r="CL202" i="16"/>
  <c r="CM202" i="16"/>
  <c r="CN202" i="16"/>
  <c r="CO202" i="16"/>
  <c r="CP202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V203" i="16"/>
  <c r="W203" i="16"/>
  <c r="X203" i="16"/>
  <c r="Y203" i="16"/>
  <c r="Z203" i="16"/>
  <c r="AA203" i="16"/>
  <c r="AB203" i="16"/>
  <c r="AC203" i="16"/>
  <c r="AD203" i="16"/>
  <c r="AE203" i="16"/>
  <c r="AF203" i="16"/>
  <c r="AG203" i="16"/>
  <c r="AH203" i="16"/>
  <c r="AI203" i="16"/>
  <c r="AJ203" i="16"/>
  <c r="AK203" i="16"/>
  <c r="AL203" i="16"/>
  <c r="AM203" i="16"/>
  <c r="AN203" i="16"/>
  <c r="AO203" i="16"/>
  <c r="AP203" i="16"/>
  <c r="AQ203" i="16"/>
  <c r="AR203" i="16"/>
  <c r="AS203" i="16"/>
  <c r="AT203" i="16"/>
  <c r="AU203" i="16"/>
  <c r="AV203" i="16"/>
  <c r="AW203" i="16"/>
  <c r="AX203" i="16"/>
  <c r="AY203" i="16"/>
  <c r="AZ203" i="16"/>
  <c r="BA203" i="16"/>
  <c r="BB203" i="16"/>
  <c r="BC203" i="16"/>
  <c r="BD203" i="16"/>
  <c r="BE203" i="16"/>
  <c r="BF203" i="16"/>
  <c r="BG203" i="16"/>
  <c r="BH203" i="16"/>
  <c r="BI203" i="16"/>
  <c r="BJ203" i="16"/>
  <c r="BK203" i="16"/>
  <c r="BL203" i="16"/>
  <c r="BM203" i="16"/>
  <c r="BN203" i="16"/>
  <c r="BO203" i="16"/>
  <c r="BP203" i="16"/>
  <c r="BQ203" i="16"/>
  <c r="BR203" i="16"/>
  <c r="BS203" i="16"/>
  <c r="BT203" i="16"/>
  <c r="BU203" i="16"/>
  <c r="BV203" i="16"/>
  <c r="BW203" i="16"/>
  <c r="BX203" i="16"/>
  <c r="BY203" i="16"/>
  <c r="BZ203" i="16"/>
  <c r="CA203" i="16"/>
  <c r="CB203" i="16"/>
  <c r="CC203" i="16"/>
  <c r="CD203" i="16"/>
  <c r="CE203" i="16"/>
  <c r="CF203" i="16"/>
  <c r="CG203" i="16"/>
  <c r="CH203" i="16"/>
  <c r="CI203" i="16"/>
  <c r="CJ203" i="16"/>
  <c r="CK203" i="16"/>
  <c r="CL203" i="16"/>
  <c r="CM203" i="16"/>
  <c r="CN203" i="16"/>
  <c r="CO203" i="16"/>
  <c r="CP203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V204" i="16"/>
  <c r="W204" i="16"/>
  <c r="X204" i="16"/>
  <c r="Y204" i="16"/>
  <c r="Z204" i="16"/>
  <c r="AA204" i="16"/>
  <c r="AB204" i="16"/>
  <c r="AC204" i="16"/>
  <c r="AD204" i="16"/>
  <c r="AE204" i="16"/>
  <c r="AF204" i="16"/>
  <c r="AG204" i="16"/>
  <c r="AH204" i="16"/>
  <c r="AI204" i="16"/>
  <c r="AJ204" i="16"/>
  <c r="AK204" i="16"/>
  <c r="AL204" i="16"/>
  <c r="AM204" i="16"/>
  <c r="AN204" i="16"/>
  <c r="AO204" i="16"/>
  <c r="AP204" i="16"/>
  <c r="AQ204" i="16"/>
  <c r="AR204" i="16"/>
  <c r="AS204" i="16"/>
  <c r="AT204" i="16"/>
  <c r="AU204" i="16"/>
  <c r="AV204" i="16"/>
  <c r="AW204" i="16"/>
  <c r="AX204" i="16"/>
  <c r="AY204" i="16"/>
  <c r="AZ204" i="16"/>
  <c r="BA204" i="16"/>
  <c r="BB204" i="16"/>
  <c r="BC204" i="16"/>
  <c r="BD204" i="16"/>
  <c r="BE204" i="16"/>
  <c r="BF204" i="16"/>
  <c r="BG204" i="16"/>
  <c r="BH204" i="16"/>
  <c r="BI204" i="16"/>
  <c r="BJ204" i="16"/>
  <c r="BK204" i="16"/>
  <c r="BL204" i="16"/>
  <c r="BM204" i="16"/>
  <c r="BN204" i="16"/>
  <c r="BO204" i="16"/>
  <c r="BP204" i="16"/>
  <c r="BQ204" i="16"/>
  <c r="BR204" i="16"/>
  <c r="BS204" i="16"/>
  <c r="BT204" i="16"/>
  <c r="BU204" i="16"/>
  <c r="BV204" i="16"/>
  <c r="BW204" i="16"/>
  <c r="BX204" i="16"/>
  <c r="BY204" i="16"/>
  <c r="BZ204" i="16"/>
  <c r="CA204" i="16"/>
  <c r="CB204" i="16"/>
  <c r="CC204" i="16"/>
  <c r="CD204" i="16"/>
  <c r="CE204" i="16"/>
  <c r="CF204" i="16"/>
  <c r="CG204" i="16"/>
  <c r="CH204" i="16"/>
  <c r="CI204" i="16"/>
  <c r="CJ204" i="16"/>
  <c r="CK204" i="16"/>
  <c r="CL204" i="16"/>
  <c r="CM204" i="16"/>
  <c r="CN204" i="16"/>
  <c r="CO204" i="16"/>
  <c r="CP204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V205" i="16"/>
  <c r="W205" i="16"/>
  <c r="X205" i="16"/>
  <c r="Y205" i="16"/>
  <c r="Z205" i="16"/>
  <c r="AA205" i="16"/>
  <c r="AB205" i="16"/>
  <c r="AC205" i="16"/>
  <c r="AD205" i="16"/>
  <c r="AE205" i="16"/>
  <c r="AF205" i="16"/>
  <c r="AG205" i="16"/>
  <c r="AH205" i="16"/>
  <c r="AI205" i="16"/>
  <c r="AJ205" i="16"/>
  <c r="AK205" i="16"/>
  <c r="AL205" i="16"/>
  <c r="AM205" i="16"/>
  <c r="AN205" i="16"/>
  <c r="AO205" i="16"/>
  <c r="AP205" i="16"/>
  <c r="AQ205" i="16"/>
  <c r="AR205" i="16"/>
  <c r="AS205" i="16"/>
  <c r="AT205" i="16"/>
  <c r="AU205" i="16"/>
  <c r="AV205" i="16"/>
  <c r="AW205" i="16"/>
  <c r="AX205" i="16"/>
  <c r="AY205" i="16"/>
  <c r="AZ205" i="16"/>
  <c r="BA205" i="16"/>
  <c r="BB205" i="16"/>
  <c r="BC205" i="16"/>
  <c r="BD205" i="16"/>
  <c r="BE205" i="16"/>
  <c r="BF205" i="16"/>
  <c r="BG205" i="16"/>
  <c r="BH205" i="16"/>
  <c r="BI205" i="16"/>
  <c r="BJ205" i="16"/>
  <c r="BK205" i="16"/>
  <c r="BL205" i="16"/>
  <c r="BM205" i="16"/>
  <c r="BN205" i="16"/>
  <c r="BO205" i="16"/>
  <c r="BP205" i="16"/>
  <c r="BQ205" i="16"/>
  <c r="BR205" i="16"/>
  <c r="BS205" i="16"/>
  <c r="BT205" i="16"/>
  <c r="BU205" i="16"/>
  <c r="BV205" i="16"/>
  <c r="BW205" i="16"/>
  <c r="BX205" i="16"/>
  <c r="BY205" i="16"/>
  <c r="BZ205" i="16"/>
  <c r="CA205" i="16"/>
  <c r="CB205" i="16"/>
  <c r="CC205" i="16"/>
  <c r="CD205" i="16"/>
  <c r="CE205" i="16"/>
  <c r="CF205" i="16"/>
  <c r="CG205" i="16"/>
  <c r="CH205" i="16"/>
  <c r="CI205" i="16"/>
  <c r="CJ205" i="16"/>
  <c r="CK205" i="16"/>
  <c r="CL205" i="16"/>
  <c r="CM205" i="16"/>
  <c r="CN205" i="16"/>
  <c r="CO205" i="16"/>
  <c r="CP205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V206" i="16"/>
  <c r="W206" i="16"/>
  <c r="X206" i="16"/>
  <c r="Y206" i="16"/>
  <c r="Z206" i="16"/>
  <c r="AA206" i="16"/>
  <c r="AB206" i="16"/>
  <c r="AC206" i="16"/>
  <c r="AD206" i="16"/>
  <c r="AE206" i="16"/>
  <c r="AF206" i="16"/>
  <c r="AG206" i="16"/>
  <c r="AH206" i="16"/>
  <c r="AI206" i="16"/>
  <c r="AJ206" i="16"/>
  <c r="AK206" i="16"/>
  <c r="AL206" i="16"/>
  <c r="AM206" i="16"/>
  <c r="AN206" i="16"/>
  <c r="AO206" i="16"/>
  <c r="AP206" i="16"/>
  <c r="AQ206" i="16"/>
  <c r="AR206" i="16"/>
  <c r="AS206" i="16"/>
  <c r="AT206" i="16"/>
  <c r="AU206" i="16"/>
  <c r="AV206" i="16"/>
  <c r="AW206" i="16"/>
  <c r="AX206" i="16"/>
  <c r="AY206" i="16"/>
  <c r="AZ206" i="16"/>
  <c r="BA206" i="16"/>
  <c r="BB206" i="16"/>
  <c r="BC206" i="16"/>
  <c r="BD206" i="16"/>
  <c r="BE206" i="16"/>
  <c r="BF206" i="16"/>
  <c r="BG206" i="16"/>
  <c r="BH206" i="16"/>
  <c r="BI206" i="16"/>
  <c r="BJ206" i="16"/>
  <c r="BK206" i="16"/>
  <c r="BL206" i="16"/>
  <c r="BM206" i="16"/>
  <c r="BN206" i="16"/>
  <c r="BO206" i="16"/>
  <c r="BP206" i="16"/>
  <c r="BQ206" i="16"/>
  <c r="BR206" i="16"/>
  <c r="BS206" i="16"/>
  <c r="BT206" i="16"/>
  <c r="BU206" i="16"/>
  <c r="BV206" i="16"/>
  <c r="BW206" i="16"/>
  <c r="BX206" i="16"/>
  <c r="BY206" i="16"/>
  <c r="BZ206" i="16"/>
  <c r="CA206" i="16"/>
  <c r="CB206" i="16"/>
  <c r="CC206" i="16"/>
  <c r="CD206" i="16"/>
  <c r="CE206" i="16"/>
  <c r="CF206" i="16"/>
  <c r="CG206" i="16"/>
  <c r="CH206" i="16"/>
  <c r="CI206" i="16"/>
  <c r="CJ206" i="16"/>
  <c r="CK206" i="16"/>
  <c r="CL206" i="16"/>
  <c r="CM206" i="16"/>
  <c r="CN206" i="16"/>
  <c r="CO206" i="16"/>
  <c r="CP206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V207" i="16"/>
  <c r="W207" i="16"/>
  <c r="X207" i="16"/>
  <c r="Y207" i="16"/>
  <c r="Z207" i="16"/>
  <c r="AA207" i="16"/>
  <c r="AB207" i="16"/>
  <c r="AC207" i="16"/>
  <c r="AD207" i="16"/>
  <c r="AE207" i="16"/>
  <c r="AF207" i="16"/>
  <c r="AG207" i="16"/>
  <c r="AH207" i="16"/>
  <c r="AI207" i="16"/>
  <c r="AJ207" i="16"/>
  <c r="AK207" i="16"/>
  <c r="AL207" i="16"/>
  <c r="AM207" i="16"/>
  <c r="AN207" i="16"/>
  <c r="AO207" i="16"/>
  <c r="AP207" i="16"/>
  <c r="AQ207" i="16"/>
  <c r="AR207" i="16"/>
  <c r="AS207" i="16"/>
  <c r="AT207" i="16"/>
  <c r="AU207" i="16"/>
  <c r="AV207" i="16"/>
  <c r="AW207" i="16"/>
  <c r="AX207" i="16"/>
  <c r="AY207" i="16"/>
  <c r="AZ207" i="16"/>
  <c r="BA207" i="16"/>
  <c r="BB207" i="16"/>
  <c r="BC207" i="16"/>
  <c r="BD207" i="16"/>
  <c r="BE207" i="16"/>
  <c r="BF207" i="16"/>
  <c r="BG207" i="16"/>
  <c r="BH207" i="16"/>
  <c r="BI207" i="16"/>
  <c r="BJ207" i="16"/>
  <c r="BK207" i="16"/>
  <c r="BL207" i="16"/>
  <c r="BM207" i="16"/>
  <c r="BN207" i="16"/>
  <c r="BO207" i="16"/>
  <c r="BP207" i="16"/>
  <c r="BQ207" i="16"/>
  <c r="BR207" i="16"/>
  <c r="BS207" i="16"/>
  <c r="BT207" i="16"/>
  <c r="BU207" i="16"/>
  <c r="BV207" i="16"/>
  <c r="BW207" i="16"/>
  <c r="BX207" i="16"/>
  <c r="BY207" i="16"/>
  <c r="BZ207" i="16"/>
  <c r="CA207" i="16"/>
  <c r="CB207" i="16"/>
  <c r="CC207" i="16"/>
  <c r="CD207" i="16"/>
  <c r="CE207" i="16"/>
  <c r="CF207" i="16"/>
  <c r="CG207" i="16"/>
  <c r="CH207" i="16"/>
  <c r="CI207" i="16"/>
  <c r="CJ207" i="16"/>
  <c r="CK207" i="16"/>
  <c r="CL207" i="16"/>
  <c r="CM207" i="16"/>
  <c r="CN207" i="16"/>
  <c r="CO207" i="16"/>
  <c r="CP207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X208" i="16"/>
  <c r="Y208" i="16"/>
  <c r="Z208" i="16"/>
  <c r="AA208" i="16"/>
  <c r="AB208" i="16"/>
  <c r="AC208" i="16"/>
  <c r="AD208" i="16"/>
  <c r="AE208" i="16"/>
  <c r="AF208" i="16"/>
  <c r="AG208" i="16"/>
  <c r="AH208" i="16"/>
  <c r="AI208" i="16"/>
  <c r="AJ208" i="16"/>
  <c r="AK208" i="16"/>
  <c r="AL208" i="16"/>
  <c r="AM208" i="16"/>
  <c r="AN208" i="16"/>
  <c r="AO208" i="16"/>
  <c r="AP208" i="16"/>
  <c r="AQ208" i="16"/>
  <c r="AR208" i="16"/>
  <c r="AS208" i="16"/>
  <c r="AT208" i="16"/>
  <c r="AU208" i="16"/>
  <c r="AV208" i="16"/>
  <c r="AW208" i="16"/>
  <c r="AX208" i="16"/>
  <c r="AY208" i="16"/>
  <c r="AZ208" i="16"/>
  <c r="BA208" i="16"/>
  <c r="BB208" i="16"/>
  <c r="BC208" i="16"/>
  <c r="BD208" i="16"/>
  <c r="BE208" i="16"/>
  <c r="BF208" i="16"/>
  <c r="BG208" i="16"/>
  <c r="BH208" i="16"/>
  <c r="BI208" i="16"/>
  <c r="BJ208" i="16"/>
  <c r="BK208" i="16"/>
  <c r="BL208" i="16"/>
  <c r="BM208" i="16"/>
  <c r="BN208" i="16"/>
  <c r="BO208" i="16"/>
  <c r="BP208" i="16"/>
  <c r="BQ208" i="16"/>
  <c r="BR208" i="16"/>
  <c r="BS208" i="16"/>
  <c r="BT208" i="16"/>
  <c r="BU208" i="16"/>
  <c r="BV208" i="16"/>
  <c r="BW208" i="16"/>
  <c r="BX208" i="16"/>
  <c r="BY208" i="16"/>
  <c r="BZ208" i="16"/>
  <c r="CA208" i="16"/>
  <c r="CB208" i="16"/>
  <c r="CC208" i="16"/>
  <c r="CD208" i="16"/>
  <c r="CE208" i="16"/>
  <c r="CF208" i="16"/>
  <c r="CG208" i="16"/>
  <c r="CH208" i="16"/>
  <c r="CI208" i="16"/>
  <c r="CJ208" i="16"/>
  <c r="CK208" i="16"/>
  <c r="CL208" i="16"/>
  <c r="CM208" i="16"/>
  <c r="CN208" i="16"/>
  <c r="CO208" i="16"/>
  <c r="CP208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AF209" i="16"/>
  <c r="AG209" i="16"/>
  <c r="AH209" i="16"/>
  <c r="AI209" i="16"/>
  <c r="AJ209" i="16"/>
  <c r="AK209" i="16"/>
  <c r="AL209" i="16"/>
  <c r="AM209" i="16"/>
  <c r="AN209" i="16"/>
  <c r="AO209" i="16"/>
  <c r="AP209" i="16"/>
  <c r="AQ209" i="16"/>
  <c r="AR209" i="16"/>
  <c r="AS209" i="16"/>
  <c r="AT209" i="16"/>
  <c r="AU209" i="16"/>
  <c r="AV209" i="16"/>
  <c r="AW209" i="16"/>
  <c r="AX209" i="16"/>
  <c r="AY209" i="16"/>
  <c r="AZ209" i="16"/>
  <c r="BA209" i="16"/>
  <c r="BB209" i="16"/>
  <c r="BC209" i="16"/>
  <c r="BD209" i="16"/>
  <c r="BE209" i="16"/>
  <c r="BF209" i="16"/>
  <c r="BG209" i="16"/>
  <c r="BH209" i="16"/>
  <c r="BI209" i="16"/>
  <c r="BJ209" i="16"/>
  <c r="BK209" i="16"/>
  <c r="BL209" i="16"/>
  <c r="BM209" i="16"/>
  <c r="BN209" i="16"/>
  <c r="BO209" i="16"/>
  <c r="BP209" i="16"/>
  <c r="BQ209" i="16"/>
  <c r="BR209" i="16"/>
  <c r="BS209" i="16"/>
  <c r="BT209" i="16"/>
  <c r="BU209" i="16"/>
  <c r="BV209" i="16"/>
  <c r="BW209" i="16"/>
  <c r="BX209" i="16"/>
  <c r="BY209" i="16"/>
  <c r="BZ209" i="16"/>
  <c r="CA209" i="16"/>
  <c r="CB209" i="16"/>
  <c r="CC209" i="16"/>
  <c r="CD209" i="16"/>
  <c r="CE209" i="16"/>
  <c r="CF209" i="16"/>
  <c r="CG209" i="16"/>
  <c r="CH209" i="16"/>
  <c r="CI209" i="16"/>
  <c r="CJ209" i="16"/>
  <c r="CK209" i="16"/>
  <c r="CL209" i="16"/>
  <c r="CM209" i="16"/>
  <c r="CN209" i="16"/>
  <c r="CO209" i="16"/>
  <c r="CP209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V210" i="16"/>
  <c r="W210" i="16"/>
  <c r="X210" i="16"/>
  <c r="Y210" i="16"/>
  <c r="Z210" i="16"/>
  <c r="AA210" i="16"/>
  <c r="AB210" i="16"/>
  <c r="AC210" i="16"/>
  <c r="AD210" i="16"/>
  <c r="AE210" i="16"/>
  <c r="AF210" i="16"/>
  <c r="AG210" i="16"/>
  <c r="AH210" i="16"/>
  <c r="AI210" i="16"/>
  <c r="AJ210" i="16"/>
  <c r="AK210" i="16"/>
  <c r="AL210" i="16"/>
  <c r="AM210" i="16"/>
  <c r="AN210" i="16"/>
  <c r="AO210" i="16"/>
  <c r="AP210" i="16"/>
  <c r="AQ210" i="16"/>
  <c r="AR210" i="16"/>
  <c r="AS210" i="16"/>
  <c r="AT210" i="16"/>
  <c r="AU210" i="16"/>
  <c r="AV210" i="16"/>
  <c r="AW210" i="16"/>
  <c r="AX210" i="16"/>
  <c r="AY210" i="16"/>
  <c r="AZ210" i="16"/>
  <c r="BA210" i="16"/>
  <c r="BB210" i="16"/>
  <c r="BC210" i="16"/>
  <c r="BD210" i="16"/>
  <c r="BE210" i="16"/>
  <c r="BF210" i="16"/>
  <c r="BG210" i="16"/>
  <c r="BH210" i="16"/>
  <c r="BI210" i="16"/>
  <c r="BJ210" i="16"/>
  <c r="BK210" i="16"/>
  <c r="BL210" i="16"/>
  <c r="BM210" i="16"/>
  <c r="BN210" i="16"/>
  <c r="BO210" i="16"/>
  <c r="BP210" i="16"/>
  <c r="BQ210" i="16"/>
  <c r="BR210" i="16"/>
  <c r="BS210" i="16"/>
  <c r="BT210" i="16"/>
  <c r="BU210" i="16"/>
  <c r="BV210" i="16"/>
  <c r="BW210" i="16"/>
  <c r="BX210" i="16"/>
  <c r="BY210" i="16"/>
  <c r="BZ210" i="16"/>
  <c r="CA210" i="16"/>
  <c r="CB210" i="16"/>
  <c r="CC210" i="16"/>
  <c r="CD210" i="16"/>
  <c r="CE210" i="16"/>
  <c r="CF210" i="16"/>
  <c r="CG210" i="16"/>
  <c r="CH210" i="16"/>
  <c r="CI210" i="16"/>
  <c r="CJ210" i="16"/>
  <c r="CK210" i="16"/>
  <c r="CL210" i="16"/>
  <c r="CM210" i="16"/>
  <c r="CN210" i="16"/>
  <c r="CO210" i="16"/>
  <c r="CP210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V211" i="16"/>
  <c r="W211" i="16"/>
  <c r="X211" i="16"/>
  <c r="Y211" i="16"/>
  <c r="Z211" i="16"/>
  <c r="AA211" i="16"/>
  <c r="AB211" i="16"/>
  <c r="AC211" i="16"/>
  <c r="AD211" i="16"/>
  <c r="AE211" i="16"/>
  <c r="AF211" i="16"/>
  <c r="AG211" i="16"/>
  <c r="AH211" i="16"/>
  <c r="AI211" i="16"/>
  <c r="AJ211" i="16"/>
  <c r="AK211" i="16"/>
  <c r="AL211" i="16"/>
  <c r="AM211" i="16"/>
  <c r="AN211" i="16"/>
  <c r="AO211" i="16"/>
  <c r="AP211" i="16"/>
  <c r="AQ211" i="16"/>
  <c r="AR211" i="16"/>
  <c r="AS211" i="16"/>
  <c r="AT211" i="16"/>
  <c r="AU211" i="16"/>
  <c r="AV211" i="16"/>
  <c r="AW211" i="16"/>
  <c r="AX211" i="16"/>
  <c r="AY211" i="16"/>
  <c r="AZ211" i="16"/>
  <c r="BA211" i="16"/>
  <c r="BB211" i="16"/>
  <c r="BC211" i="16"/>
  <c r="BD211" i="16"/>
  <c r="BE211" i="16"/>
  <c r="BF211" i="16"/>
  <c r="BG211" i="16"/>
  <c r="BH211" i="16"/>
  <c r="BI211" i="16"/>
  <c r="BJ211" i="16"/>
  <c r="BK211" i="16"/>
  <c r="BL211" i="16"/>
  <c r="BM211" i="16"/>
  <c r="BN211" i="16"/>
  <c r="BO211" i="16"/>
  <c r="BP211" i="16"/>
  <c r="BQ211" i="16"/>
  <c r="BR211" i="16"/>
  <c r="BS211" i="16"/>
  <c r="BT211" i="16"/>
  <c r="BU211" i="16"/>
  <c r="BV211" i="16"/>
  <c r="BW211" i="16"/>
  <c r="BX211" i="16"/>
  <c r="BY211" i="16"/>
  <c r="BZ211" i="16"/>
  <c r="CA211" i="16"/>
  <c r="CB211" i="16"/>
  <c r="CC211" i="16"/>
  <c r="CD211" i="16"/>
  <c r="CE211" i="16"/>
  <c r="CF211" i="16"/>
  <c r="CG211" i="16"/>
  <c r="CH211" i="16"/>
  <c r="CI211" i="16"/>
  <c r="CJ211" i="16"/>
  <c r="CK211" i="16"/>
  <c r="CL211" i="16"/>
  <c r="CM211" i="16"/>
  <c r="CN211" i="16"/>
  <c r="CO211" i="16"/>
  <c r="CP211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V212" i="16"/>
  <c r="W212" i="16"/>
  <c r="X212" i="16"/>
  <c r="Y212" i="16"/>
  <c r="Z212" i="16"/>
  <c r="AA212" i="16"/>
  <c r="AB212" i="16"/>
  <c r="AC212" i="16"/>
  <c r="AD212" i="16"/>
  <c r="AE212" i="16"/>
  <c r="AF212" i="16"/>
  <c r="AG212" i="16"/>
  <c r="AH212" i="16"/>
  <c r="AI212" i="16"/>
  <c r="AJ212" i="16"/>
  <c r="AK212" i="16"/>
  <c r="AL212" i="16"/>
  <c r="AM212" i="16"/>
  <c r="AN212" i="16"/>
  <c r="AO212" i="16"/>
  <c r="AP212" i="16"/>
  <c r="AQ212" i="16"/>
  <c r="AR212" i="16"/>
  <c r="AS212" i="16"/>
  <c r="AT212" i="16"/>
  <c r="AU212" i="16"/>
  <c r="AV212" i="16"/>
  <c r="AW212" i="16"/>
  <c r="AX212" i="16"/>
  <c r="AY212" i="16"/>
  <c r="AZ212" i="16"/>
  <c r="BA212" i="16"/>
  <c r="BB212" i="16"/>
  <c r="BC212" i="16"/>
  <c r="BD212" i="16"/>
  <c r="BE212" i="16"/>
  <c r="BF212" i="16"/>
  <c r="BG212" i="16"/>
  <c r="BH212" i="16"/>
  <c r="BI212" i="16"/>
  <c r="BJ212" i="16"/>
  <c r="BK212" i="16"/>
  <c r="BL212" i="16"/>
  <c r="BM212" i="16"/>
  <c r="BN212" i="16"/>
  <c r="BO212" i="16"/>
  <c r="BP212" i="16"/>
  <c r="BQ212" i="16"/>
  <c r="BR212" i="16"/>
  <c r="BS212" i="16"/>
  <c r="BT212" i="16"/>
  <c r="BU212" i="16"/>
  <c r="BV212" i="16"/>
  <c r="BW212" i="16"/>
  <c r="BX212" i="16"/>
  <c r="BY212" i="16"/>
  <c r="BZ212" i="16"/>
  <c r="CA212" i="16"/>
  <c r="CB212" i="16"/>
  <c r="CC212" i="16"/>
  <c r="CD212" i="16"/>
  <c r="CE212" i="16"/>
  <c r="CF212" i="16"/>
  <c r="CG212" i="16"/>
  <c r="CH212" i="16"/>
  <c r="CI212" i="16"/>
  <c r="CJ212" i="16"/>
  <c r="CK212" i="16"/>
  <c r="CL212" i="16"/>
  <c r="CM212" i="16"/>
  <c r="CN212" i="16"/>
  <c r="CO212" i="16"/>
  <c r="CP212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V213" i="16"/>
  <c r="W213" i="16"/>
  <c r="X213" i="16"/>
  <c r="Y213" i="16"/>
  <c r="Z213" i="16"/>
  <c r="AA213" i="16"/>
  <c r="AB213" i="16"/>
  <c r="AC213" i="16"/>
  <c r="AD213" i="16"/>
  <c r="AE213" i="16"/>
  <c r="AF213" i="16"/>
  <c r="AG213" i="16"/>
  <c r="AH213" i="16"/>
  <c r="AI213" i="16"/>
  <c r="AJ213" i="16"/>
  <c r="AK213" i="16"/>
  <c r="AL213" i="16"/>
  <c r="AM213" i="16"/>
  <c r="AN213" i="16"/>
  <c r="AO213" i="16"/>
  <c r="AP213" i="16"/>
  <c r="AQ213" i="16"/>
  <c r="AR213" i="16"/>
  <c r="AS213" i="16"/>
  <c r="AT213" i="16"/>
  <c r="AU213" i="16"/>
  <c r="AV213" i="16"/>
  <c r="AW213" i="16"/>
  <c r="AX213" i="16"/>
  <c r="AY213" i="16"/>
  <c r="AZ213" i="16"/>
  <c r="BA213" i="16"/>
  <c r="BB213" i="16"/>
  <c r="BC213" i="16"/>
  <c r="BD213" i="16"/>
  <c r="BE213" i="16"/>
  <c r="BF213" i="16"/>
  <c r="BG213" i="16"/>
  <c r="BH213" i="16"/>
  <c r="BI213" i="16"/>
  <c r="BJ213" i="16"/>
  <c r="BK213" i="16"/>
  <c r="BL213" i="16"/>
  <c r="BM213" i="16"/>
  <c r="BN213" i="16"/>
  <c r="BO213" i="16"/>
  <c r="BP213" i="16"/>
  <c r="BQ213" i="16"/>
  <c r="BR213" i="16"/>
  <c r="BS213" i="16"/>
  <c r="BT213" i="16"/>
  <c r="BU213" i="16"/>
  <c r="BV213" i="16"/>
  <c r="BW213" i="16"/>
  <c r="BX213" i="16"/>
  <c r="BY213" i="16"/>
  <c r="BZ213" i="16"/>
  <c r="CA213" i="16"/>
  <c r="CB213" i="16"/>
  <c r="CC213" i="16"/>
  <c r="CD213" i="16"/>
  <c r="CE213" i="16"/>
  <c r="CF213" i="16"/>
  <c r="CG213" i="16"/>
  <c r="CH213" i="16"/>
  <c r="CI213" i="16"/>
  <c r="CJ213" i="16"/>
  <c r="CK213" i="16"/>
  <c r="CL213" i="16"/>
  <c r="CM213" i="16"/>
  <c r="CN213" i="16"/>
  <c r="CO213" i="16"/>
  <c r="CP213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V214" i="16"/>
  <c r="W214" i="16"/>
  <c r="X214" i="16"/>
  <c r="Y214" i="16"/>
  <c r="Z214" i="16"/>
  <c r="AA214" i="16"/>
  <c r="AB214" i="16"/>
  <c r="AC214" i="16"/>
  <c r="AD214" i="16"/>
  <c r="AE214" i="16"/>
  <c r="AF214" i="16"/>
  <c r="AG214" i="16"/>
  <c r="AH214" i="16"/>
  <c r="AI214" i="16"/>
  <c r="AJ214" i="16"/>
  <c r="AK214" i="16"/>
  <c r="AL214" i="16"/>
  <c r="AM214" i="16"/>
  <c r="AN214" i="16"/>
  <c r="AO214" i="16"/>
  <c r="AP214" i="16"/>
  <c r="AQ214" i="16"/>
  <c r="AR214" i="16"/>
  <c r="AS214" i="16"/>
  <c r="AT214" i="16"/>
  <c r="AU214" i="16"/>
  <c r="AV214" i="16"/>
  <c r="AW214" i="16"/>
  <c r="AX214" i="16"/>
  <c r="AY214" i="16"/>
  <c r="AZ214" i="16"/>
  <c r="BA214" i="16"/>
  <c r="BB214" i="16"/>
  <c r="BC214" i="16"/>
  <c r="BD214" i="16"/>
  <c r="BE214" i="16"/>
  <c r="BF214" i="16"/>
  <c r="BG214" i="16"/>
  <c r="BH214" i="16"/>
  <c r="BI214" i="16"/>
  <c r="BJ214" i="16"/>
  <c r="BK214" i="16"/>
  <c r="BL214" i="16"/>
  <c r="BM214" i="16"/>
  <c r="BN214" i="16"/>
  <c r="BO214" i="16"/>
  <c r="BP214" i="16"/>
  <c r="BQ214" i="16"/>
  <c r="BR214" i="16"/>
  <c r="BS214" i="16"/>
  <c r="BT214" i="16"/>
  <c r="BU214" i="16"/>
  <c r="BV214" i="16"/>
  <c r="BW214" i="16"/>
  <c r="BX214" i="16"/>
  <c r="BY214" i="16"/>
  <c r="BZ214" i="16"/>
  <c r="CA214" i="16"/>
  <c r="CB214" i="16"/>
  <c r="CC214" i="16"/>
  <c r="CD214" i="16"/>
  <c r="CE214" i="16"/>
  <c r="CF214" i="16"/>
  <c r="CG214" i="16"/>
  <c r="CH214" i="16"/>
  <c r="CI214" i="16"/>
  <c r="CJ214" i="16"/>
  <c r="CK214" i="16"/>
  <c r="CL214" i="16"/>
  <c r="CM214" i="16"/>
  <c r="CN214" i="16"/>
  <c r="CO214" i="16"/>
  <c r="CP214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V215" i="16"/>
  <c r="W215" i="16"/>
  <c r="X215" i="16"/>
  <c r="Y215" i="16"/>
  <c r="Z215" i="16"/>
  <c r="AA215" i="16"/>
  <c r="AB215" i="16"/>
  <c r="AC215" i="16"/>
  <c r="AD215" i="16"/>
  <c r="AE215" i="16"/>
  <c r="AF215" i="16"/>
  <c r="AG215" i="16"/>
  <c r="AH215" i="16"/>
  <c r="AI215" i="16"/>
  <c r="AJ215" i="16"/>
  <c r="AK215" i="16"/>
  <c r="AL215" i="16"/>
  <c r="AM215" i="16"/>
  <c r="AN215" i="16"/>
  <c r="AO215" i="16"/>
  <c r="AP215" i="16"/>
  <c r="AQ215" i="16"/>
  <c r="AR215" i="16"/>
  <c r="AS215" i="16"/>
  <c r="AT215" i="16"/>
  <c r="AU215" i="16"/>
  <c r="AV215" i="16"/>
  <c r="AW215" i="16"/>
  <c r="AX215" i="16"/>
  <c r="AY215" i="16"/>
  <c r="AZ215" i="16"/>
  <c r="BA215" i="16"/>
  <c r="BB215" i="16"/>
  <c r="BC215" i="16"/>
  <c r="BD215" i="16"/>
  <c r="BE215" i="16"/>
  <c r="BF215" i="16"/>
  <c r="BG215" i="16"/>
  <c r="BH215" i="16"/>
  <c r="BI215" i="16"/>
  <c r="BJ215" i="16"/>
  <c r="BK215" i="16"/>
  <c r="BL215" i="16"/>
  <c r="BM215" i="16"/>
  <c r="BN215" i="16"/>
  <c r="BO215" i="16"/>
  <c r="BP215" i="16"/>
  <c r="BQ215" i="16"/>
  <c r="BR215" i="16"/>
  <c r="BS215" i="16"/>
  <c r="BT215" i="16"/>
  <c r="BU215" i="16"/>
  <c r="BV215" i="16"/>
  <c r="BW215" i="16"/>
  <c r="BX215" i="16"/>
  <c r="BY215" i="16"/>
  <c r="BZ215" i="16"/>
  <c r="CA215" i="16"/>
  <c r="CB215" i="16"/>
  <c r="CC215" i="16"/>
  <c r="CD215" i="16"/>
  <c r="CE215" i="16"/>
  <c r="CF215" i="16"/>
  <c r="CG215" i="16"/>
  <c r="CH215" i="16"/>
  <c r="CI215" i="16"/>
  <c r="CJ215" i="16"/>
  <c r="CK215" i="16"/>
  <c r="CL215" i="16"/>
  <c r="CM215" i="16"/>
  <c r="CN215" i="16"/>
  <c r="CO215" i="16"/>
  <c r="CP215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V216" i="16"/>
  <c r="W216" i="16"/>
  <c r="X216" i="16"/>
  <c r="Y216" i="16"/>
  <c r="Z216" i="16"/>
  <c r="AA216" i="16"/>
  <c r="AB216" i="16"/>
  <c r="AC216" i="16"/>
  <c r="AD216" i="16"/>
  <c r="AE216" i="16"/>
  <c r="AF216" i="16"/>
  <c r="AG216" i="16"/>
  <c r="AH216" i="16"/>
  <c r="AI216" i="16"/>
  <c r="AJ216" i="16"/>
  <c r="AK216" i="16"/>
  <c r="AL216" i="16"/>
  <c r="AM216" i="16"/>
  <c r="AN216" i="16"/>
  <c r="AO216" i="16"/>
  <c r="AP216" i="16"/>
  <c r="AQ216" i="16"/>
  <c r="AR216" i="16"/>
  <c r="AS216" i="16"/>
  <c r="AT216" i="16"/>
  <c r="AU216" i="16"/>
  <c r="AV216" i="16"/>
  <c r="AW216" i="16"/>
  <c r="AX216" i="16"/>
  <c r="AY216" i="16"/>
  <c r="AZ216" i="16"/>
  <c r="BA216" i="16"/>
  <c r="BB216" i="16"/>
  <c r="BC216" i="16"/>
  <c r="BD216" i="16"/>
  <c r="BE216" i="16"/>
  <c r="BF216" i="16"/>
  <c r="BG216" i="16"/>
  <c r="BH216" i="16"/>
  <c r="BI216" i="16"/>
  <c r="BJ216" i="16"/>
  <c r="BK216" i="16"/>
  <c r="BL216" i="16"/>
  <c r="BM216" i="16"/>
  <c r="BN216" i="16"/>
  <c r="BO216" i="16"/>
  <c r="BP216" i="16"/>
  <c r="BQ216" i="16"/>
  <c r="BR216" i="16"/>
  <c r="BS216" i="16"/>
  <c r="BT216" i="16"/>
  <c r="BU216" i="16"/>
  <c r="BV216" i="16"/>
  <c r="BW216" i="16"/>
  <c r="BX216" i="16"/>
  <c r="BY216" i="16"/>
  <c r="BZ216" i="16"/>
  <c r="CA216" i="16"/>
  <c r="CB216" i="16"/>
  <c r="CC216" i="16"/>
  <c r="CD216" i="16"/>
  <c r="CE216" i="16"/>
  <c r="CF216" i="16"/>
  <c r="CG216" i="16"/>
  <c r="CH216" i="16"/>
  <c r="CI216" i="16"/>
  <c r="CJ216" i="16"/>
  <c r="CK216" i="16"/>
  <c r="CL216" i="16"/>
  <c r="CM216" i="16"/>
  <c r="CN216" i="16"/>
  <c r="CO216" i="16"/>
  <c r="CP216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V217" i="16"/>
  <c r="W217" i="16"/>
  <c r="X217" i="16"/>
  <c r="Y217" i="16"/>
  <c r="Z217" i="16"/>
  <c r="AA217" i="16"/>
  <c r="AB217" i="16"/>
  <c r="AC217" i="16"/>
  <c r="AD217" i="16"/>
  <c r="AE217" i="16"/>
  <c r="AF217" i="16"/>
  <c r="AG217" i="16"/>
  <c r="AH217" i="16"/>
  <c r="AI217" i="16"/>
  <c r="AJ217" i="16"/>
  <c r="AK217" i="16"/>
  <c r="AL217" i="16"/>
  <c r="AM217" i="16"/>
  <c r="AN217" i="16"/>
  <c r="AO217" i="16"/>
  <c r="AP217" i="16"/>
  <c r="AQ217" i="16"/>
  <c r="AR217" i="16"/>
  <c r="AS217" i="16"/>
  <c r="AT217" i="16"/>
  <c r="AU217" i="16"/>
  <c r="AV217" i="16"/>
  <c r="AW217" i="16"/>
  <c r="AX217" i="16"/>
  <c r="AY217" i="16"/>
  <c r="AZ217" i="16"/>
  <c r="BA217" i="16"/>
  <c r="BB217" i="16"/>
  <c r="BC217" i="16"/>
  <c r="BD217" i="16"/>
  <c r="BE217" i="16"/>
  <c r="BF217" i="16"/>
  <c r="BG217" i="16"/>
  <c r="BH217" i="16"/>
  <c r="BI217" i="16"/>
  <c r="BJ217" i="16"/>
  <c r="BK217" i="16"/>
  <c r="BL217" i="16"/>
  <c r="BM217" i="16"/>
  <c r="BN217" i="16"/>
  <c r="BO217" i="16"/>
  <c r="BP217" i="16"/>
  <c r="BQ217" i="16"/>
  <c r="BR217" i="16"/>
  <c r="BS217" i="16"/>
  <c r="BT217" i="16"/>
  <c r="BU217" i="16"/>
  <c r="BV217" i="16"/>
  <c r="BW217" i="16"/>
  <c r="BX217" i="16"/>
  <c r="BY217" i="16"/>
  <c r="BZ217" i="16"/>
  <c r="CA217" i="16"/>
  <c r="CB217" i="16"/>
  <c r="CC217" i="16"/>
  <c r="CD217" i="16"/>
  <c r="CE217" i="16"/>
  <c r="CF217" i="16"/>
  <c r="CG217" i="16"/>
  <c r="CH217" i="16"/>
  <c r="CI217" i="16"/>
  <c r="CJ217" i="16"/>
  <c r="CK217" i="16"/>
  <c r="CL217" i="16"/>
  <c r="CM217" i="16"/>
  <c r="CN217" i="16"/>
  <c r="CO217" i="16"/>
  <c r="CP217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X218" i="16"/>
  <c r="Y218" i="16"/>
  <c r="Z218" i="16"/>
  <c r="AA218" i="16"/>
  <c r="AB218" i="16"/>
  <c r="AC218" i="16"/>
  <c r="AD218" i="16"/>
  <c r="AE218" i="16"/>
  <c r="AF218" i="16"/>
  <c r="AG218" i="16"/>
  <c r="AH218" i="16"/>
  <c r="AI218" i="16"/>
  <c r="AJ218" i="16"/>
  <c r="AK218" i="16"/>
  <c r="AL218" i="16"/>
  <c r="AM218" i="16"/>
  <c r="AN218" i="16"/>
  <c r="AO218" i="16"/>
  <c r="AP218" i="16"/>
  <c r="AQ218" i="16"/>
  <c r="AR218" i="16"/>
  <c r="AS218" i="16"/>
  <c r="AT218" i="16"/>
  <c r="AU218" i="16"/>
  <c r="AV218" i="16"/>
  <c r="AW218" i="16"/>
  <c r="AX218" i="16"/>
  <c r="AY218" i="16"/>
  <c r="AZ218" i="16"/>
  <c r="BA218" i="16"/>
  <c r="BB218" i="16"/>
  <c r="BC218" i="16"/>
  <c r="BD218" i="16"/>
  <c r="BE218" i="16"/>
  <c r="BF218" i="16"/>
  <c r="BG218" i="16"/>
  <c r="BH218" i="16"/>
  <c r="BI218" i="16"/>
  <c r="BJ218" i="16"/>
  <c r="BK218" i="16"/>
  <c r="BL218" i="16"/>
  <c r="BM218" i="16"/>
  <c r="BN218" i="16"/>
  <c r="BO218" i="16"/>
  <c r="BP218" i="16"/>
  <c r="BQ218" i="16"/>
  <c r="BR218" i="16"/>
  <c r="BS218" i="16"/>
  <c r="BT218" i="16"/>
  <c r="BU218" i="16"/>
  <c r="BV218" i="16"/>
  <c r="BW218" i="16"/>
  <c r="BX218" i="16"/>
  <c r="BY218" i="16"/>
  <c r="BZ218" i="16"/>
  <c r="CA218" i="16"/>
  <c r="CB218" i="16"/>
  <c r="CC218" i="16"/>
  <c r="CD218" i="16"/>
  <c r="CE218" i="16"/>
  <c r="CF218" i="16"/>
  <c r="CG218" i="16"/>
  <c r="CH218" i="16"/>
  <c r="CI218" i="16"/>
  <c r="CJ218" i="16"/>
  <c r="CK218" i="16"/>
  <c r="CL218" i="16"/>
  <c r="CM218" i="16"/>
  <c r="CN218" i="16"/>
  <c r="CO218" i="16"/>
  <c r="CP218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X219" i="16"/>
  <c r="Y219" i="16"/>
  <c r="Z219" i="16"/>
  <c r="AA219" i="16"/>
  <c r="AB219" i="16"/>
  <c r="AC219" i="16"/>
  <c r="AD219" i="16"/>
  <c r="AE219" i="16"/>
  <c r="AF219" i="16"/>
  <c r="AG219" i="16"/>
  <c r="AH219" i="16"/>
  <c r="AI219" i="16"/>
  <c r="AJ219" i="16"/>
  <c r="AK219" i="16"/>
  <c r="AL219" i="16"/>
  <c r="AM219" i="16"/>
  <c r="AN219" i="16"/>
  <c r="AO219" i="16"/>
  <c r="AP219" i="16"/>
  <c r="AQ219" i="16"/>
  <c r="AR219" i="16"/>
  <c r="AS219" i="16"/>
  <c r="AT219" i="16"/>
  <c r="AU219" i="16"/>
  <c r="AV219" i="16"/>
  <c r="AW219" i="16"/>
  <c r="AX219" i="16"/>
  <c r="AY219" i="16"/>
  <c r="AZ219" i="16"/>
  <c r="BA219" i="16"/>
  <c r="BB219" i="16"/>
  <c r="BC219" i="16"/>
  <c r="BD219" i="16"/>
  <c r="BE219" i="16"/>
  <c r="BF219" i="16"/>
  <c r="BG219" i="16"/>
  <c r="BH219" i="16"/>
  <c r="BI219" i="16"/>
  <c r="BJ219" i="16"/>
  <c r="BK219" i="16"/>
  <c r="BL219" i="16"/>
  <c r="BM219" i="16"/>
  <c r="BN219" i="16"/>
  <c r="BO219" i="16"/>
  <c r="BP219" i="16"/>
  <c r="BQ219" i="16"/>
  <c r="BR219" i="16"/>
  <c r="BS219" i="16"/>
  <c r="BT219" i="16"/>
  <c r="BU219" i="16"/>
  <c r="BV219" i="16"/>
  <c r="BW219" i="16"/>
  <c r="BX219" i="16"/>
  <c r="BY219" i="16"/>
  <c r="BZ219" i="16"/>
  <c r="CA219" i="16"/>
  <c r="CB219" i="16"/>
  <c r="CC219" i="16"/>
  <c r="CD219" i="16"/>
  <c r="CE219" i="16"/>
  <c r="CF219" i="16"/>
  <c r="CG219" i="16"/>
  <c r="CH219" i="16"/>
  <c r="CI219" i="16"/>
  <c r="CJ219" i="16"/>
  <c r="CK219" i="16"/>
  <c r="CL219" i="16"/>
  <c r="CM219" i="16"/>
  <c r="CN219" i="16"/>
  <c r="CO219" i="16"/>
  <c r="CP219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X220" i="16"/>
  <c r="Y220" i="16"/>
  <c r="Z220" i="16"/>
  <c r="AA220" i="16"/>
  <c r="AB220" i="16"/>
  <c r="AC220" i="16"/>
  <c r="AD220" i="16"/>
  <c r="AE220" i="16"/>
  <c r="AF220" i="16"/>
  <c r="AG220" i="16"/>
  <c r="AH220" i="16"/>
  <c r="AI220" i="16"/>
  <c r="AJ220" i="16"/>
  <c r="AK220" i="16"/>
  <c r="AL220" i="16"/>
  <c r="AM220" i="16"/>
  <c r="AN220" i="16"/>
  <c r="AO220" i="16"/>
  <c r="AP220" i="16"/>
  <c r="AQ220" i="16"/>
  <c r="AR220" i="16"/>
  <c r="AS220" i="16"/>
  <c r="AT220" i="16"/>
  <c r="AU220" i="16"/>
  <c r="AV220" i="16"/>
  <c r="AW220" i="16"/>
  <c r="AX220" i="16"/>
  <c r="AY220" i="16"/>
  <c r="AZ220" i="16"/>
  <c r="BA220" i="16"/>
  <c r="BB220" i="16"/>
  <c r="BC220" i="16"/>
  <c r="BD220" i="16"/>
  <c r="BE220" i="16"/>
  <c r="BF220" i="16"/>
  <c r="BG220" i="16"/>
  <c r="BH220" i="16"/>
  <c r="BI220" i="16"/>
  <c r="BJ220" i="16"/>
  <c r="BK220" i="16"/>
  <c r="BL220" i="16"/>
  <c r="BM220" i="16"/>
  <c r="BN220" i="16"/>
  <c r="BO220" i="16"/>
  <c r="BP220" i="16"/>
  <c r="BQ220" i="16"/>
  <c r="BR220" i="16"/>
  <c r="BS220" i="16"/>
  <c r="BT220" i="16"/>
  <c r="BU220" i="16"/>
  <c r="BV220" i="16"/>
  <c r="BW220" i="16"/>
  <c r="BX220" i="16"/>
  <c r="BY220" i="16"/>
  <c r="BZ220" i="16"/>
  <c r="CA220" i="16"/>
  <c r="CB220" i="16"/>
  <c r="CC220" i="16"/>
  <c r="CD220" i="16"/>
  <c r="CE220" i="16"/>
  <c r="CF220" i="16"/>
  <c r="CG220" i="16"/>
  <c r="CH220" i="16"/>
  <c r="CI220" i="16"/>
  <c r="CJ220" i="16"/>
  <c r="CK220" i="16"/>
  <c r="CL220" i="16"/>
  <c r="CM220" i="16"/>
  <c r="CN220" i="16"/>
  <c r="CO220" i="16"/>
  <c r="CP220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X221" i="16"/>
  <c r="Y221" i="16"/>
  <c r="Z221" i="16"/>
  <c r="AA221" i="16"/>
  <c r="AB221" i="16"/>
  <c r="AC221" i="16"/>
  <c r="AD221" i="16"/>
  <c r="AE221" i="16"/>
  <c r="AF221" i="16"/>
  <c r="AG221" i="16"/>
  <c r="AH221" i="16"/>
  <c r="AI221" i="16"/>
  <c r="AJ221" i="16"/>
  <c r="AK221" i="16"/>
  <c r="AL221" i="16"/>
  <c r="AM221" i="16"/>
  <c r="AN221" i="16"/>
  <c r="AO221" i="16"/>
  <c r="AP221" i="16"/>
  <c r="AQ221" i="16"/>
  <c r="AR221" i="16"/>
  <c r="AS221" i="16"/>
  <c r="AT221" i="16"/>
  <c r="AU221" i="16"/>
  <c r="AV221" i="16"/>
  <c r="AW221" i="16"/>
  <c r="AX221" i="16"/>
  <c r="AY221" i="16"/>
  <c r="AZ221" i="16"/>
  <c r="BA221" i="16"/>
  <c r="BB221" i="16"/>
  <c r="BC221" i="16"/>
  <c r="BD221" i="16"/>
  <c r="BE221" i="16"/>
  <c r="BF221" i="16"/>
  <c r="BG221" i="16"/>
  <c r="BH221" i="16"/>
  <c r="BI221" i="16"/>
  <c r="BJ221" i="16"/>
  <c r="BK221" i="16"/>
  <c r="BL221" i="16"/>
  <c r="BM221" i="16"/>
  <c r="BN221" i="16"/>
  <c r="BO221" i="16"/>
  <c r="BP221" i="16"/>
  <c r="BQ221" i="16"/>
  <c r="BR221" i="16"/>
  <c r="BS221" i="16"/>
  <c r="BT221" i="16"/>
  <c r="BU221" i="16"/>
  <c r="BV221" i="16"/>
  <c r="BW221" i="16"/>
  <c r="BX221" i="16"/>
  <c r="BY221" i="16"/>
  <c r="BZ221" i="16"/>
  <c r="CA221" i="16"/>
  <c r="CB221" i="16"/>
  <c r="CC221" i="16"/>
  <c r="CD221" i="16"/>
  <c r="CE221" i="16"/>
  <c r="CF221" i="16"/>
  <c r="CG221" i="16"/>
  <c r="CH221" i="16"/>
  <c r="CI221" i="16"/>
  <c r="CJ221" i="16"/>
  <c r="CK221" i="16"/>
  <c r="CL221" i="16"/>
  <c r="CM221" i="16"/>
  <c r="CN221" i="16"/>
  <c r="CO221" i="16"/>
  <c r="CP221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X222" i="16"/>
  <c r="Y222" i="16"/>
  <c r="Z222" i="16"/>
  <c r="AA222" i="16"/>
  <c r="AB222" i="16"/>
  <c r="AC222" i="16"/>
  <c r="AD222" i="16"/>
  <c r="AE222" i="16"/>
  <c r="AF222" i="16"/>
  <c r="AG222" i="16"/>
  <c r="AH222" i="16"/>
  <c r="AI222" i="16"/>
  <c r="AJ222" i="16"/>
  <c r="AK222" i="16"/>
  <c r="AL222" i="16"/>
  <c r="AM222" i="16"/>
  <c r="AN222" i="16"/>
  <c r="AO222" i="16"/>
  <c r="AP222" i="16"/>
  <c r="AQ222" i="16"/>
  <c r="AR222" i="16"/>
  <c r="AS222" i="16"/>
  <c r="AT222" i="16"/>
  <c r="AU222" i="16"/>
  <c r="AV222" i="16"/>
  <c r="AW222" i="16"/>
  <c r="AX222" i="16"/>
  <c r="AY222" i="16"/>
  <c r="AZ222" i="16"/>
  <c r="BA222" i="16"/>
  <c r="BB222" i="16"/>
  <c r="BC222" i="16"/>
  <c r="BD222" i="16"/>
  <c r="BE222" i="16"/>
  <c r="BF222" i="16"/>
  <c r="BG222" i="16"/>
  <c r="BH222" i="16"/>
  <c r="BI222" i="16"/>
  <c r="BJ222" i="16"/>
  <c r="BK222" i="16"/>
  <c r="BL222" i="16"/>
  <c r="BM222" i="16"/>
  <c r="BN222" i="16"/>
  <c r="BO222" i="16"/>
  <c r="BP222" i="16"/>
  <c r="BQ222" i="16"/>
  <c r="BR222" i="16"/>
  <c r="BS222" i="16"/>
  <c r="BT222" i="16"/>
  <c r="BU222" i="16"/>
  <c r="BV222" i="16"/>
  <c r="BW222" i="16"/>
  <c r="BX222" i="16"/>
  <c r="BY222" i="16"/>
  <c r="BZ222" i="16"/>
  <c r="CA222" i="16"/>
  <c r="CB222" i="16"/>
  <c r="CC222" i="16"/>
  <c r="CD222" i="16"/>
  <c r="CE222" i="16"/>
  <c r="CF222" i="16"/>
  <c r="CG222" i="16"/>
  <c r="CH222" i="16"/>
  <c r="CI222" i="16"/>
  <c r="CJ222" i="16"/>
  <c r="CK222" i="16"/>
  <c r="CL222" i="16"/>
  <c r="CM222" i="16"/>
  <c r="CN222" i="16"/>
  <c r="CO222" i="16"/>
  <c r="CP222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X223" i="16"/>
  <c r="Y223" i="16"/>
  <c r="Z223" i="16"/>
  <c r="AA223" i="16"/>
  <c r="AB223" i="16"/>
  <c r="AC223" i="16"/>
  <c r="AD223" i="16"/>
  <c r="AE223" i="16"/>
  <c r="AF223" i="16"/>
  <c r="AG223" i="16"/>
  <c r="AH223" i="16"/>
  <c r="AI223" i="16"/>
  <c r="AJ223" i="16"/>
  <c r="AK223" i="16"/>
  <c r="AL223" i="16"/>
  <c r="AM223" i="16"/>
  <c r="AN223" i="16"/>
  <c r="AO223" i="16"/>
  <c r="AP223" i="16"/>
  <c r="AQ223" i="16"/>
  <c r="AR223" i="16"/>
  <c r="AS223" i="16"/>
  <c r="AT223" i="16"/>
  <c r="AU223" i="16"/>
  <c r="AV223" i="16"/>
  <c r="AW223" i="16"/>
  <c r="AX223" i="16"/>
  <c r="AY223" i="16"/>
  <c r="AZ223" i="16"/>
  <c r="BA223" i="16"/>
  <c r="BB223" i="16"/>
  <c r="BC223" i="16"/>
  <c r="BD223" i="16"/>
  <c r="BE223" i="16"/>
  <c r="BF223" i="16"/>
  <c r="BG223" i="16"/>
  <c r="BH223" i="16"/>
  <c r="BI223" i="16"/>
  <c r="BJ223" i="16"/>
  <c r="BK223" i="16"/>
  <c r="BL223" i="16"/>
  <c r="BM223" i="16"/>
  <c r="BN223" i="16"/>
  <c r="BO223" i="16"/>
  <c r="BP223" i="16"/>
  <c r="BQ223" i="16"/>
  <c r="BR223" i="16"/>
  <c r="BS223" i="16"/>
  <c r="BT223" i="16"/>
  <c r="BU223" i="16"/>
  <c r="BV223" i="16"/>
  <c r="BW223" i="16"/>
  <c r="BX223" i="16"/>
  <c r="BY223" i="16"/>
  <c r="BZ223" i="16"/>
  <c r="CA223" i="16"/>
  <c r="CB223" i="16"/>
  <c r="CC223" i="16"/>
  <c r="CD223" i="16"/>
  <c r="CE223" i="16"/>
  <c r="CF223" i="16"/>
  <c r="CG223" i="16"/>
  <c r="CH223" i="16"/>
  <c r="CI223" i="16"/>
  <c r="CJ223" i="16"/>
  <c r="CK223" i="16"/>
  <c r="CL223" i="16"/>
  <c r="CM223" i="16"/>
  <c r="CN223" i="16"/>
  <c r="CO223" i="16"/>
  <c r="CP223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X224" i="16"/>
  <c r="Y224" i="16"/>
  <c r="Z224" i="16"/>
  <c r="AA224" i="16"/>
  <c r="AB224" i="16"/>
  <c r="AC224" i="16"/>
  <c r="AD224" i="16"/>
  <c r="AE224" i="16"/>
  <c r="AF224" i="16"/>
  <c r="AG224" i="16"/>
  <c r="AH224" i="16"/>
  <c r="AI224" i="16"/>
  <c r="AJ224" i="16"/>
  <c r="AK224" i="16"/>
  <c r="AL224" i="16"/>
  <c r="AM224" i="16"/>
  <c r="AN224" i="16"/>
  <c r="AO224" i="16"/>
  <c r="AP224" i="16"/>
  <c r="AQ224" i="16"/>
  <c r="AR224" i="16"/>
  <c r="AS224" i="16"/>
  <c r="AT224" i="16"/>
  <c r="AU224" i="16"/>
  <c r="AV224" i="16"/>
  <c r="AW224" i="16"/>
  <c r="AX224" i="16"/>
  <c r="AY224" i="16"/>
  <c r="AZ224" i="16"/>
  <c r="BA224" i="16"/>
  <c r="BB224" i="16"/>
  <c r="BC224" i="16"/>
  <c r="BD224" i="16"/>
  <c r="BE224" i="16"/>
  <c r="BF224" i="16"/>
  <c r="BG224" i="16"/>
  <c r="BH224" i="16"/>
  <c r="BI224" i="16"/>
  <c r="BJ224" i="16"/>
  <c r="BK224" i="16"/>
  <c r="BL224" i="16"/>
  <c r="BM224" i="16"/>
  <c r="BN224" i="16"/>
  <c r="BO224" i="16"/>
  <c r="BP224" i="16"/>
  <c r="BQ224" i="16"/>
  <c r="BR224" i="16"/>
  <c r="BS224" i="16"/>
  <c r="BT224" i="16"/>
  <c r="BU224" i="16"/>
  <c r="BV224" i="16"/>
  <c r="BW224" i="16"/>
  <c r="BX224" i="16"/>
  <c r="BY224" i="16"/>
  <c r="BZ224" i="16"/>
  <c r="CA224" i="16"/>
  <c r="CB224" i="16"/>
  <c r="CC224" i="16"/>
  <c r="CD224" i="16"/>
  <c r="CE224" i="16"/>
  <c r="CF224" i="16"/>
  <c r="CG224" i="16"/>
  <c r="CH224" i="16"/>
  <c r="CI224" i="16"/>
  <c r="CJ224" i="16"/>
  <c r="CK224" i="16"/>
  <c r="CL224" i="16"/>
  <c r="CM224" i="16"/>
  <c r="CN224" i="16"/>
  <c r="CO224" i="16"/>
  <c r="CP224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X225" i="16"/>
  <c r="Y225" i="16"/>
  <c r="Z225" i="16"/>
  <c r="AA225" i="16"/>
  <c r="AB225" i="16"/>
  <c r="AC225" i="16"/>
  <c r="AD225" i="16"/>
  <c r="AE225" i="16"/>
  <c r="AF225" i="16"/>
  <c r="AG225" i="16"/>
  <c r="AH225" i="16"/>
  <c r="AI225" i="16"/>
  <c r="AJ225" i="16"/>
  <c r="AK225" i="16"/>
  <c r="AL225" i="16"/>
  <c r="AM225" i="16"/>
  <c r="AN225" i="16"/>
  <c r="AO225" i="16"/>
  <c r="AP225" i="16"/>
  <c r="AQ225" i="16"/>
  <c r="AR225" i="16"/>
  <c r="AS225" i="16"/>
  <c r="AT225" i="16"/>
  <c r="AU225" i="16"/>
  <c r="AV225" i="16"/>
  <c r="AW225" i="16"/>
  <c r="AX225" i="16"/>
  <c r="AY225" i="16"/>
  <c r="AZ225" i="16"/>
  <c r="BA225" i="16"/>
  <c r="BB225" i="16"/>
  <c r="BC225" i="16"/>
  <c r="BD225" i="16"/>
  <c r="BE225" i="16"/>
  <c r="BF225" i="16"/>
  <c r="BG225" i="16"/>
  <c r="BH225" i="16"/>
  <c r="BI225" i="16"/>
  <c r="BJ225" i="16"/>
  <c r="BK225" i="16"/>
  <c r="BL225" i="16"/>
  <c r="BM225" i="16"/>
  <c r="BN225" i="16"/>
  <c r="BO225" i="16"/>
  <c r="BP225" i="16"/>
  <c r="BQ225" i="16"/>
  <c r="BR225" i="16"/>
  <c r="BS225" i="16"/>
  <c r="BT225" i="16"/>
  <c r="BU225" i="16"/>
  <c r="BV225" i="16"/>
  <c r="BW225" i="16"/>
  <c r="BX225" i="16"/>
  <c r="BY225" i="16"/>
  <c r="BZ225" i="16"/>
  <c r="CA225" i="16"/>
  <c r="CB225" i="16"/>
  <c r="CC225" i="16"/>
  <c r="CD225" i="16"/>
  <c r="CE225" i="16"/>
  <c r="CF225" i="16"/>
  <c r="CG225" i="16"/>
  <c r="CH225" i="16"/>
  <c r="CI225" i="16"/>
  <c r="CJ225" i="16"/>
  <c r="CK225" i="16"/>
  <c r="CL225" i="16"/>
  <c r="CM225" i="16"/>
  <c r="CN225" i="16"/>
  <c r="CO225" i="16"/>
  <c r="CP225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X226" i="16"/>
  <c r="Y226" i="16"/>
  <c r="Z226" i="16"/>
  <c r="AA226" i="16"/>
  <c r="AB226" i="16"/>
  <c r="AC226" i="16"/>
  <c r="AD226" i="16"/>
  <c r="AE226" i="16"/>
  <c r="AF226" i="16"/>
  <c r="AG226" i="16"/>
  <c r="AH226" i="16"/>
  <c r="AI226" i="16"/>
  <c r="AJ226" i="16"/>
  <c r="AK226" i="16"/>
  <c r="AL226" i="16"/>
  <c r="AM226" i="16"/>
  <c r="AN226" i="16"/>
  <c r="AO226" i="16"/>
  <c r="AP226" i="16"/>
  <c r="AQ226" i="16"/>
  <c r="AR226" i="16"/>
  <c r="AS226" i="16"/>
  <c r="AT226" i="16"/>
  <c r="AU226" i="16"/>
  <c r="AV226" i="16"/>
  <c r="AW226" i="16"/>
  <c r="AX226" i="16"/>
  <c r="AY226" i="16"/>
  <c r="AZ226" i="16"/>
  <c r="BA226" i="16"/>
  <c r="BB226" i="16"/>
  <c r="BC226" i="16"/>
  <c r="BD226" i="16"/>
  <c r="BE226" i="16"/>
  <c r="BF226" i="16"/>
  <c r="BG226" i="16"/>
  <c r="BH226" i="16"/>
  <c r="BI226" i="16"/>
  <c r="BJ226" i="16"/>
  <c r="BK226" i="16"/>
  <c r="BL226" i="16"/>
  <c r="BM226" i="16"/>
  <c r="BN226" i="16"/>
  <c r="BO226" i="16"/>
  <c r="BP226" i="16"/>
  <c r="BQ226" i="16"/>
  <c r="BR226" i="16"/>
  <c r="BS226" i="16"/>
  <c r="BT226" i="16"/>
  <c r="BU226" i="16"/>
  <c r="BV226" i="16"/>
  <c r="BW226" i="16"/>
  <c r="BX226" i="16"/>
  <c r="BY226" i="16"/>
  <c r="BZ226" i="16"/>
  <c r="CA226" i="16"/>
  <c r="CB226" i="16"/>
  <c r="CC226" i="16"/>
  <c r="CD226" i="16"/>
  <c r="CE226" i="16"/>
  <c r="CF226" i="16"/>
  <c r="CG226" i="16"/>
  <c r="CH226" i="16"/>
  <c r="CI226" i="16"/>
  <c r="CJ226" i="16"/>
  <c r="CK226" i="16"/>
  <c r="CL226" i="16"/>
  <c r="CM226" i="16"/>
  <c r="CN226" i="16"/>
  <c r="CO226" i="16"/>
  <c r="CP226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V227" i="16"/>
  <c r="W227" i="16"/>
  <c r="X227" i="16"/>
  <c r="Y227" i="16"/>
  <c r="Z227" i="16"/>
  <c r="AA227" i="16"/>
  <c r="AB227" i="16"/>
  <c r="AC227" i="16"/>
  <c r="AD227" i="16"/>
  <c r="AE227" i="16"/>
  <c r="AF227" i="16"/>
  <c r="AG227" i="16"/>
  <c r="AH227" i="16"/>
  <c r="AI227" i="16"/>
  <c r="AJ227" i="16"/>
  <c r="AK227" i="16"/>
  <c r="AL227" i="16"/>
  <c r="AM227" i="16"/>
  <c r="AN227" i="16"/>
  <c r="AO227" i="16"/>
  <c r="AP227" i="16"/>
  <c r="AQ227" i="16"/>
  <c r="AR227" i="16"/>
  <c r="AS227" i="16"/>
  <c r="AT227" i="16"/>
  <c r="AU227" i="16"/>
  <c r="AV227" i="16"/>
  <c r="AW227" i="16"/>
  <c r="AX227" i="16"/>
  <c r="AY227" i="16"/>
  <c r="AZ227" i="16"/>
  <c r="BA227" i="16"/>
  <c r="BB227" i="16"/>
  <c r="BC227" i="16"/>
  <c r="BD227" i="16"/>
  <c r="BE227" i="16"/>
  <c r="BF227" i="16"/>
  <c r="BG227" i="16"/>
  <c r="BH227" i="16"/>
  <c r="BI227" i="16"/>
  <c r="BJ227" i="16"/>
  <c r="BK227" i="16"/>
  <c r="BL227" i="16"/>
  <c r="BM227" i="16"/>
  <c r="BN227" i="16"/>
  <c r="BO227" i="16"/>
  <c r="BP227" i="16"/>
  <c r="BQ227" i="16"/>
  <c r="BR227" i="16"/>
  <c r="BS227" i="16"/>
  <c r="BT227" i="16"/>
  <c r="BU227" i="16"/>
  <c r="BV227" i="16"/>
  <c r="BW227" i="16"/>
  <c r="BX227" i="16"/>
  <c r="BY227" i="16"/>
  <c r="BZ227" i="16"/>
  <c r="CA227" i="16"/>
  <c r="CB227" i="16"/>
  <c r="CC227" i="16"/>
  <c r="CD227" i="16"/>
  <c r="CE227" i="16"/>
  <c r="CF227" i="16"/>
  <c r="CG227" i="16"/>
  <c r="CH227" i="16"/>
  <c r="CI227" i="16"/>
  <c r="CJ227" i="16"/>
  <c r="CK227" i="16"/>
  <c r="CL227" i="16"/>
  <c r="CM227" i="16"/>
  <c r="CN227" i="16"/>
  <c r="CO227" i="16"/>
  <c r="CP227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V228" i="16"/>
  <c r="W228" i="16"/>
  <c r="X228" i="16"/>
  <c r="Y228" i="16"/>
  <c r="Z228" i="16"/>
  <c r="AA228" i="16"/>
  <c r="AB228" i="16"/>
  <c r="AC228" i="16"/>
  <c r="AD228" i="16"/>
  <c r="AE228" i="16"/>
  <c r="AF228" i="16"/>
  <c r="AG228" i="16"/>
  <c r="AH228" i="16"/>
  <c r="AI228" i="16"/>
  <c r="AJ228" i="16"/>
  <c r="AK228" i="16"/>
  <c r="AL228" i="16"/>
  <c r="AM228" i="16"/>
  <c r="AN228" i="16"/>
  <c r="AO228" i="16"/>
  <c r="AP228" i="16"/>
  <c r="AQ228" i="16"/>
  <c r="AR228" i="16"/>
  <c r="AS228" i="16"/>
  <c r="AT228" i="16"/>
  <c r="AU228" i="16"/>
  <c r="AV228" i="16"/>
  <c r="AW228" i="16"/>
  <c r="AX228" i="16"/>
  <c r="AY228" i="16"/>
  <c r="AZ228" i="16"/>
  <c r="BA228" i="16"/>
  <c r="BB228" i="16"/>
  <c r="BC228" i="16"/>
  <c r="BD228" i="16"/>
  <c r="BE228" i="16"/>
  <c r="BF228" i="16"/>
  <c r="BG228" i="16"/>
  <c r="BH228" i="16"/>
  <c r="BI228" i="16"/>
  <c r="BJ228" i="16"/>
  <c r="BK228" i="16"/>
  <c r="BL228" i="16"/>
  <c r="BM228" i="16"/>
  <c r="BN228" i="16"/>
  <c r="BO228" i="16"/>
  <c r="BP228" i="16"/>
  <c r="BQ228" i="16"/>
  <c r="BR228" i="16"/>
  <c r="BS228" i="16"/>
  <c r="BT228" i="16"/>
  <c r="BU228" i="16"/>
  <c r="BV228" i="16"/>
  <c r="BW228" i="16"/>
  <c r="BX228" i="16"/>
  <c r="BY228" i="16"/>
  <c r="BZ228" i="16"/>
  <c r="CA228" i="16"/>
  <c r="CB228" i="16"/>
  <c r="CC228" i="16"/>
  <c r="CD228" i="16"/>
  <c r="CE228" i="16"/>
  <c r="CF228" i="16"/>
  <c r="CG228" i="16"/>
  <c r="CH228" i="16"/>
  <c r="CI228" i="16"/>
  <c r="CJ228" i="16"/>
  <c r="CK228" i="16"/>
  <c r="CL228" i="16"/>
  <c r="CM228" i="16"/>
  <c r="CN228" i="16"/>
  <c r="CO228" i="16"/>
  <c r="CP228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V229" i="16"/>
  <c r="W229" i="16"/>
  <c r="X229" i="16"/>
  <c r="Y229" i="16"/>
  <c r="Z229" i="16"/>
  <c r="AA229" i="16"/>
  <c r="AB229" i="16"/>
  <c r="AC229" i="16"/>
  <c r="AD229" i="16"/>
  <c r="AE229" i="16"/>
  <c r="AF229" i="16"/>
  <c r="AG229" i="16"/>
  <c r="AH229" i="16"/>
  <c r="AI229" i="16"/>
  <c r="AJ229" i="16"/>
  <c r="AK229" i="16"/>
  <c r="AL229" i="16"/>
  <c r="AM229" i="16"/>
  <c r="AN229" i="16"/>
  <c r="AO229" i="16"/>
  <c r="AP229" i="16"/>
  <c r="AQ229" i="16"/>
  <c r="AR229" i="16"/>
  <c r="AS229" i="16"/>
  <c r="AT229" i="16"/>
  <c r="AU229" i="16"/>
  <c r="AV229" i="16"/>
  <c r="AW229" i="16"/>
  <c r="AX229" i="16"/>
  <c r="AY229" i="16"/>
  <c r="AZ229" i="16"/>
  <c r="BA229" i="16"/>
  <c r="BB229" i="16"/>
  <c r="BC229" i="16"/>
  <c r="BD229" i="16"/>
  <c r="BE229" i="16"/>
  <c r="BF229" i="16"/>
  <c r="BG229" i="16"/>
  <c r="BH229" i="16"/>
  <c r="BI229" i="16"/>
  <c r="BJ229" i="16"/>
  <c r="BK229" i="16"/>
  <c r="BL229" i="16"/>
  <c r="BM229" i="16"/>
  <c r="BN229" i="16"/>
  <c r="BO229" i="16"/>
  <c r="BP229" i="16"/>
  <c r="BQ229" i="16"/>
  <c r="BR229" i="16"/>
  <c r="BS229" i="16"/>
  <c r="BT229" i="16"/>
  <c r="BU229" i="16"/>
  <c r="BV229" i="16"/>
  <c r="BW229" i="16"/>
  <c r="BX229" i="16"/>
  <c r="BY229" i="16"/>
  <c r="BZ229" i="16"/>
  <c r="CA229" i="16"/>
  <c r="CB229" i="16"/>
  <c r="CC229" i="16"/>
  <c r="CD229" i="16"/>
  <c r="CE229" i="16"/>
  <c r="CF229" i="16"/>
  <c r="CG229" i="16"/>
  <c r="CH229" i="16"/>
  <c r="CI229" i="16"/>
  <c r="CJ229" i="16"/>
  <c r="CK229" i="16"/>
  <c r="CL229" i="16"/>
  <c r="CM229" i="16"/>
  <c r="CN229" i="16"/>
  <c r="CO229" i="16"/>
  <c r="CP229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V230" i="16"/>
  <c r="W230" i="16"/>
  <c r="X230" i="16"/>
  <c r="Y230" i="16"/>
  <c r="Z230" i="16"/>
  <c r="AA230" i="16"/>
  <c r="AB230" i="16"/>
  <c r="AC230" i="16"/>
  <c r="AD230" i="16"/>
  <c r="AE230" i="16"/>
  <c r="AF230" i="16"/>
  <c r="AG230" i="16"/>
  <c r="AH230" i="16"/>
  <c r="AI230" i="16"/>
  <c r="AJ230" i="16"/>
  <c r="AK230" i="16"/>
  <c r="AL230" i="16"/>
  <c r="AM230" i="16"/>
  <c r="AN230" i="16"/>
  <c r="AO230" i="16"/>
  <c r="AP230" i="16"/>
  <c r="AQ230" i="16"/>
  <c r="AR230" i="16"/>
  <c r="AS230" i="16"/>
  <c r="AT230" i="16"/>
  <c r="AU230" i="16"/>
  <c r="AV230" i="16"/>
  <c r="AW230" i="16"/>
  <c r="AX230" i="16"/>
  <c r="AY230" i="16"/>
  <c r="AZ230" i="16"/>
  <c r="BA230" i="16"/>
  <c r="BB230" i="16"/>
  <c r="BC230" i="16"/>
  <c r="BD230" i="16"/>
  <c r="BE230" i="16"/>
  <c r="BF230" i="16"/>
  <c r="BG230" i="16"/>
  <c r="BH230" i="16"/>
  <c r="BI230" i="16"/>
  <c r="BJ230" i="16"/>
  <c r="BK230" i="16"/>
  <c r="BL230" i="16"/>
  <c r="BM230" i="16"/>
  <c r="BN230" i="16"/>
  <c r="BO230" i="16"/>
  <c r="BP230" i="16"/>
  <c r="BQ230" i="16"/>
  <c r="BR230" i="16"/>
  <c r="BS230" i="16"/>
  <c r="BT230" i="16"/>
  <c r="BU230" i="16"/>
  <c r="BV230" i="16"/>
  <c r="BW230" i="16"/>
  <c r="BX230" i="16"/>
  <c r="BY230" i="16"/>
  <c r="BZ230" i="16"/>
  <c r="CA230" i="16"/>
  <c r="CB230" i="16"/>
  <c r="CC230" i="16"/>
  <c r="CD230" i="16"/>
  <c r="CE230" i="16"/>
  <c r="CF230" i="16"/>
  <c r="CG230" i="16"/>
  <c r="CH230" i="16"/>
  <c r="CI230" i="16"/>
  <c r="CJ230" i="16"/>
  <c r="CK230" i="16"/>
  <c r="CL230" i="16"/>
  <c r="CM230" i="16"/>
  <c r="CN230" i="16"/>
  <c r="CO230" i="16"/>
  <c r="CP230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V231" i="16"/>
  <c r="W231" i="16"/>
  <c r="X231" i="16"/>
  <c r="Y231" i="16"/>
  <c r="Z231" i="16"/>
  <c r="AA231" i="16"/>
  <c r="AB231" i="16"/>
  <c r="AC231" i="16"/>
  <c r="AD231" i="16"/>
  <c r="AE231" i="16"/>
  <c r="AF231" i="16"/>
  <c r="AG231" i="16"/>
  <c r="AH231" i="16"/>
  <c r="AI231" i="16"/>
  <c r="AJ231" i="16"/>
  <c r="AK231" i="16"/>
  <c r="AL231" i="16"/>
  <c r="AM231" i="16"/>
  <c r="AN231" i="16"/>
  <c r="AO231" i="16"/>
  <c r="AP231" i="16"/>
  <c r="AQ231" i="16"/>
  <c r="AR231" i="16"/>
  <c r="AS231" i="16"/>
  <c r="AT231" i="16"/>
  <c r="AU231" i="16"/>
  <c r="AV231" i="16"/>
  <c r="AW231" i="16"/>
  <c r="AX231" i="16"/>
  <c r="AY231" i="16"/>
  <c r="AZ231" i="16"/>
  <c r="BA231" i="16"/>
  <c r="BB231" i="16"/>
  <c r="BC231" i="16"/>
  <c r="BD231" i="16"/>
  <c r="BE231" i="16"/>
  <c r="BF231" i="16"/>
  <c r="BG231" i="16"/>
  <c r="BH231" i="16"/>
  <c r="BI231" i="16"/>
  <c r="BJ231" i="16"/>
  <c r="BK231" i="16"/>
  <c r="BL231" i="16"/>
  <c r="BM231" i="16"/>
  <c r="BN231" i="16"/>
  <c r="BO231" i="16"/>
  <c r="BP231" i="16"/>
  <c r="BQ231" i="16"/>
  <c r="BR231" i="16"/>
  <c r="BS231" i="16"/>
  <c r="BT231" i="16"/>
  <c r="BU231" i="16"/>
  <c r="BV231" i="16"/>
  <c r="BW231" i="16"/>
  <c r="BX231" i="16"/>
  <c r="BY231" i="16"/>
  <c r="BZ231" i="16"/>
  <c r="CA231" i="16"/>
  <c r="CB231" i="16"/>
  <c r="CC231" i="16"/>
  <c r="CD231" i="16"/>
  <c r="CE231" i="16"/>
  <c r="CF231" i="16"/>
  <c r="CG231" i="16"/>
  <c r="CH231" i="16"/>
  <c r="CI231" i="16"/>
  <c r="CJ231" i="16"/>
  <c r="CK231" i="16"/>
  <c r="CL231" i="16"/>
  <c r="CM231" i="16"/>
  <c r="CN231" i="16"/>
  <c r="CO231" i="16"/>
  <c r="CP231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V232" i="16"/>
  <c r="W232" i="16"/>
  <c r="X232" i="16"/>
  <c r="Y232" i="16"/>
  <c r="Z232" i="16"/>
  <c r="AA232" i="16"/>
  <c r="AB232" i="16"/>
  <c r="AC232" i="16"/>
  <c r="AD232" i="16"/>
  <c r="AE232" i="16"/>
  <c r="AF232" i="16"/>
  <c r="AG232" i="16"/>
  <c r="AH232" i="16"/>
  <c r="AI232" i="16"/>
  <c r="AJ232" i="16"/>
  <c r="AK232" i="16"/>
  <c r="AL232" i="16"/>
  <c r="AM232" i="16"/>
  <c r="AN232" i="16"/>
  <c r="AO232" i="16"/>
  <c r="AP232" i="16"/>
  <c r="AQ232" i="16"/>
  <c r="AR232" i="16"/>
  <c r="AS232" i="16"/>
  <c r="AT232" i="16"/>
  <c r="AU232" i="16"/>
  <c r="AV232" i="16"/>
  <c r="AW232" i="16"/>
  <c r="AX232" i="16"/>
  <c r="AY232" i="16"/>
  <c r="AZ232" i="16"/>
  <c r="BA232" i="16"/>
  <c r="BB232" i="16"/>
  <c r="BC232" i="16"/>
  <c r="BD232" i="16"/>
  <c r="BE232" i="16"/>
  <c r="BF232" i="16"/>
  <c r="BG232" i="16"/>
  <c r="BH232" i="16"/>
  <c r="BI232" i="16"/>
  <c r="BJ232" i="16"/>
  <c r="BK232" i="16"/>
  <c r="BL232" i="16"/>
  <c r="BM232" i="16"/>
  <c r="BN232" i="16"/>
  <c r="BO232" i="16"/>
  <c r="BP232" i="16"/>
  <c r="BQ232" i="16"/>
  <c r="BR232" i="16"/>
  <c r="BS232" i="16"/>
  <c r="BT232" i="16"/>
  <c r="BU232" i="16"/>
  <c r="BV232" i="16"/>
  <c r="BW232" i="16"/>
  <c r="BX232" i="16"/>
  <c r="BY232" i="16"/>
  <c r="BZ232" i="16"/>
  <c r="CA232" i="16"/>
  <c r="CB232" i="16"/>
  <c r="CC232" i="16"/>
  <c r="CD232" i="16"/>
  <c r="CE232" i="16"/>
  <c r="CF232" i="16"/>
  <c r="CG232" i="16"/>
  <c r="CH232" i="16"/>
  <c r="CI232" i="16"/>
  <c r="CJ232" i="16"/>
  <c r="CK232" i="16"/>
  <c r="CL232" i="16"/>
  <c r="CM232" i="16"/>
  <c r="CN232" i="16"/>
  <c r="CO232" i="16"/>
  <c r="CP232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V233" i="16"/>
  <c r="W233" i="16"/>
  <c r="X233" i="16"/>
  <c r="Y233" i="16"/>
  <c r="Z233" i="16"/>
  <c r="AA233" i="16"/>
  <c r="AB233" i="16"/>
  <c r="AC233" i="16"/>
  <c r="AD233" i="16"/>
  <c r="AE233" i="16"/>
  <c r="AF233" i="16"/>
  <c r="AG233" i="16"/>
  <c r="AH233" i="16"/>
  <c r="AI233" i="16"/>
  <c r="AJ233" i="16"/>
  <c r="AK233" i="16"/>
  <c r="AL233" i="16"/>
  <c r="AM233" i="16"/>
  <c r="AN233" i="16"/>
  <c r="AO233" i="16"/>
  <c r="AP233" i="16"/>
  <c r="AQ233" i="16"/>
  <c r="AR233" i="16"/>
  <c r="AS233" i="16"/>
  <c r="AT233" i="16"/>
  <c r="AU233" i="16"/>
  <c r="AV233" i="16"/>
  <c r="AW233" i="16"/>
  <c r="AX233" i="16"/>
  <c r="AY233" i="16"/>
  <c r="AZ233" i="16"/>
  <c r="BA233" i="16"/>
  <c r="BB233" i="16"/>
  <c r="BC233" i="16"/>
  <c r="BD233" i="16"/>
  <c r="BE233" i="16"/>
  <c r="BF233" i="16"/>
  <c r="BG233" i="16"/>
  <c r="BH233" i="16"/>
  <c r="BI233" i="16"/>
  <c r="BJ233" i="16"/>
  <c r="BK233" i="16"/>
  <c r="BL233" i="16"/>
  <c r="BM233" i="16"/>
  <c r="BN233" i="16"/>
  <c r="BO233" i="16"/>
  <c r="BP233" i="16"/>
  <c r="BQ233" i="16"/>
  <c r="BR233" i="16"/>
  <c r="BS233" i="16"/>
  <c r="BT233" i="16"/>
  <c r="BU233" i="16"/>
  <c r="BV233" i="16"/>
  <c r="BW233" i="16"/>
  <c r="BX233" i="16"/>
  <c r="BY233" i="16"/>
  <c r="BZ233" i="16"/>
  <c r="CA233" i="16"/>
  <c r="CB233" i="16"/>
  <c r="CC233" i="16"/>
  <c r="CD233" i="16"/>
  <c r="CE233" i="16"/>
  <c r="CF233" i="16"/>
  <c r="CG233" i="16"/>
  <c r="CH233" i="16"/>
  <c r="CI233" i="16"/>
  <c r="CJ233" i="16"/>
  <c r="CK233" i="16"/>
  <c r="CL233" i="16"/>
  <c r="CM233" i="16"/>
  <c r="CN233" i="16"/>
  <c r="CO233" i="16"/>
  <c r="CP233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V234" i="16"/>
  <c r="W234" i="16"/>
  <c r="X234" i="16"/>
  <c r="Y234" i="16"/>
  <c r="Z234" i="16"/>
  <c r="AA234" i="16"/>
  <c r="AB234" i="16"/>
  <c r="AC234" i="16"/>
  <c r="AD234" i="16"/>
  <c r="AE234" i="16"/>
  <c r="AF234" i="16"/>
  <c r="AG234" i="16"/>
  <c r="AH234" i="16"/>
  <c r="AI234" i="16"/>
  <c r="AJ234" i="16"/>
  <c r="AK234" i="16"/>
  <c r="AL234" i="16"/>
  <c r="AM234" i="16"/>
  <c r="AN234" i="16"/>
  <c r="AO234" i="16"/>
  <c r="AP234" i="16"/>
  <c r="AQ234" i="16"/>
  <c r="AR234" i="16"/>
  <c r="AS234" i="16"/>
  <c r="AT234" i="16"/>
  <c r="AU234" i="16"/>
  <c r="AV234" i="16"/>
  <c r="AW234" i="16"/>
  <c r="AX234" i="16"/>
  <c r="AY234" i="16"/>
  <c r="AZ234" i="16"/>
  <c r="BA234" i="16"/>
  <c r="BB234" i="16"/>
  <c r="BC234" i="16"/>
  <c r="BD234" i="16"/>
  <c r="BE234" i="16"/>
  <c r="BF234" i="16"/>
  <c r="BG234" i="16"/>
  <c r="BH234" i="16"/>
  <c r="BI234" i="16"/>
  <c r="BJ234" i="16"/>
  <c r="BK234" i="16"/>
  <c r="BL234" i="16"/>
  <c r="BM234" i="16"/>
  <c r="BN234" i="16"/>
  <c r="BO234" i="16"/>
  <c r="BP234" i="16"/>
  <c r="BQ234" i="16"/>
  <c r="BR234" i="16"/>
  <c r="BS234" i="16"/>
  <c r="BT234" i="16"/>
  <c r="BU234" i="16"/>
  <c r="BV234" i="16"/>
  <c r="BW234" i="16"/>
  <c r="BX234" i="16"/>
  <c r="BY234" i="16"/>
  <c r="BZ234" i="16"/>
  <c r="CA234" i="16"/>
  <c r="CB234" i="16"/>
  <c r="CC234" i="16"/>
  <c r="CD234" i="16"/>
  <c r="CE234" i="16"/>
  <c r="CF234" i="16"/>
  <c r="CG234" i="16"/>
  <c r="CH234" i="16"/>
  <c r="CI234" i="16"/>
  <c r="CJ234" i="16"/>
  <c r="CK234" i="16"/>
  <c r="CL234" i="16"/>
  <c r="CM234" i="16"/>
  <c r="CN234" i="16"/>
  <c r="CO234" i="16"/>
  <c r="CP234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V235" i="16"/>
  <c r="W235" i="16"/>
  <c r="X235" i="16"/>
  <c r="Y235" i="16"/>
  <c r="Z235" i="16"/>
  <c r="AA235" i="16"/>
  <c r="AB235" i="16"/>
  <c r="AC235" i="16"/>
  <c r="AD235" i="16"/>
  <c r="AE235" i="16"/>
  <c r="AF235" i="16"/>
  <c r="AG235" i="16"/>
  <c r="AH235" i="16"/>
  <c r="AI235" i="16"/>
  <c r="AJ235" i="16"/>
  <c r="AK235" i="16"/>
  <c r="AL235" i="16"/>
  <c r="AM235" i="16"/>
  <c r="AN235" i="16"/>
  <c r="AO235" i="16"/>
  <c r="AP235" i="16"/>
  <c r="AQ235" i="16"/>
  <c r="AR235" i="16"/>
  <c r="AS235" i="16"/>
  <c r="AT235" i="16"/>
  <c r="AU235" i="16"/>
  <c r="AV235" i="16"/>
  <c r="AW235" i="16"/>
  <c r="AX235" i="16"/>
  <c r="AY235" i="16"/>
  <c r="AZ235" i="16"/>
  <c r="BA235" i="16"/>
  <c r="BB235" i="16"/>
  <c r="BC235" i="16"/>
  <c r="BD235" i="16"/>
  <c r="BE235" i="16"/>
  <c r="BF235" i="16"/>
  <c r="BG235" i="16"/>
  <c r="BH235" i="16"/>
  <c r="BI235" i="16"/>
  <c r="BJ235" i="16"/>
  <c r="BK235" i="16"/>
  <c r="BL235" i="16"/>
  <c r="BM235" i="16"/>
  <c r="BN235" i="16"/>
  <c r="BO235" i="16"/>
  <c r="BP235" i="16"/>
  <c r="BQ235" i="16"/>
  <c r="BR235" i="16"/>
  <c r="BS235" i="16"/>
  <c r="BT235" i="16"/>
  <c r="BU235" i="16"/>
  <c r="BV235" i="16"/>
  <c r="BW235" i="16"/>
  <c r="BX235" i="16"/>
  <c r="BY235" i="16"/>
  <c r="BZ235" i="16"/>
  <c r="CA235" i="16"/>
  <c r="CB235" i="16"/>
  <c r="CC235" i="16"/>
  <c r="CD235" i="16"/>
  <c r="CE235" i="16"/>
  <c r="CF235" i="16"/>
  <c r="CG235" i="16"/>
  <c r="CH235" i="16"/>
  <c r="CI235" i="16"/>
  <c r="CJ235" i="16"/>
  <c r="CK235" i="16"/>
  <c r="CL235" i="16"/>
  <c r="CM235" i="16"/>
  <c r="CN235" i="16"/>
  <c r="CO235" i="16"/>
  <c r="CP235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V236" i="16"/>
  <c r="W236" i="16"/>
  <c r="X236" i="16"/>
  <c r="Y236" i="16"/>
  <c r="Z236" i="16"/>
  <c r="AA236" i="16"/>
  <c r="AB236" i="16"/>
  <c r="AC236" i="16"/>
  <c r="AD236" i="16"/>
  <c r="AE236" i="16"/>
  <c r="AF236" i="16"/>
  <c r="AG236" i="16"/>
  <c r="AH236" i="16"/>
  <c r="AI236" i="16"/>
  <c r="AJ236" i="16"/>
  <c r="AK236" i="16"/>
  <c r="AL236" i="16"/>
  <c r="AM236" i="16"/>
  <c r="AN236" i="16"/>
  <c r="AO236" i="16"/>
  <c r="AP236" i="16"/>
  <c r="AQ236" i="16"/>
  <c r="AR236" i="16"/>
  <c r="AS236" i="16"/>
  <c r="AT236" i="16"/>
  <c r="AU236" i="16"/>
  <c r="AV236" i="16"/>
  <c r="AW236" i="16"/>
  <c r="AX236" i="16"/>
  <c r="AY236" i="16"/>
  <c r="AZ236" i="16"/>
  <c r="BA236" i="16"/>
  <c r="BB236" i="16"/>
  <c r="BC236" i="16"/>
  <c r="BD236" i="16"/>
  <c r="BE236" i="16"/>
  <c r="BF236" i="16"/>
  <c r="BG236" i="16"/>
  <c r="BH236" i="16"/>
  <c r="BI236" i="16"/>
  <c r="BJ236" i="16"/>
  <c r="BK236" i="16"/>
  <c r="BL236" i="16"/>
  <c r="BM236" i="16"/>
  <c r="BN236" i="16"/>
  <c r="BO236" i="16"/>
  <c r="BP236" i="16"/>
  <c r="BQ236" i="16"/>
  <c r="BR236" i="16"/>
  <c r="BS236" i="16"/>
  <c r="BT236" i="16"/>
  <c r="BU236" i="16"/>
  <c r="BV236" i="16"/>
  <c r="BW236" i="16"/>
  <c r="BX236" i="16"/>
  <c r="BY236" i="16"/>
  <c r="BZ236" i="16"/>
  <c r="CA236" i="16"/>
  <c r="CB236" i="16"/>
  <c r="CC236" i="16"/>
  <c r="CD236" i="16"/>
  <c r="CE236" i="16"/>
  <c r="CF236" i="16"/>
  <c r="CG236" i="16"/>
  <c r="CH236" i="16"/>
  <c r="CI236" i="16"/>
  <c r="CJ236" i="16"/>
  <c r="CK236" i="16"/>
  <c r="CL236" i="16"/>
  <c r="CM236" i="16"/>
  <c r="CN236" i="16"/>
  <c r="CO236" i="16"/>
  <c r="CP236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V237" i="16"/>
  <c r="W237" i="16"/>
  <c r="X237" i="16"/>
  <c r="Y237" i="16"/>
  <c r="Z237" i="16"/>
  <c r="AA237" i="16"/>
  <c r="AB237" i="16"/>
  <c r="AC237" i="16"/>
  <c r="AD237" i="16"/>
  <c r="AE237" i="16"/>
  <c r="AF237" i="16"/>
  <c r="AG237" i="16"/>
  <c r="AH237" i="16"/>
  <c r="AI237" i="16"/>
  <c r="AJ237" i="16"/>
  <c r="AK237" i="16"/>
  <c r="AL237" i="16"/>
  <c r="AM237" i="16"/>
  <c r="AN237" i="16"/>
  <c r="AO237" i="16"/>
  <c r="AP237" i="16"/>
  <c r="AQ237" i="16"/>
  <c r="AR237" i="16"/>
  <c r="AS237" i="16"/>
  <c r="AT237" i="16"/>
  <c r="AU237" i="16"/>
  <c r="AV237" i="16"/>
  <c r="AW237" i="16"/>
  <c r="AX237" i="16"/>
  <c r="AY237" i="16"/>
  <c r="AZ237" i="16"/>
  <c r="BA237" i="16"/>
  <c r="BB237" i="16"/>
  <c r="BC237" i="16"/>
  <c r="BD237" i="16"/>
  <c r="BE237" i="16"/>
  <c r="BF237" i="16"/>
  <c r="BG237" i="16"/>
  <c r="BH237" i="16"/>
  <c r="BI237" i="16"/>
  <c r="BJ237" i="16"/>
  <c r="BK237" i="16"/>
  <c r="BL237" i="16"/>
  <c r="BM237" i="16"/>
  <c r="BN237" i="16"/>
  <c r="BO237" i="16"/>
  <c r="BP237" i="16"/>
  <c r="BQ237" i="16"/>
  <c r="BR237" i="16"/>
  <c r="BS237" i="16"/>
  <c r="BT237" i="16"/>
  <c r="BU237" i="16"/>
  <c r="BV237" i="16"/>
  <c r="BW237" i="16"/>
  <c r="BX237" i="16"/>
  <c r="BY237" i="16"/>
  <c r="BZ237" i="16"/>
  <c r="CA237" i="16"/>
  <c r="CB237" i="16"/>
  <c r="CC237" i="16"/>
  <c r="CD237" i="16"/>
  <c r="CE237" i="16"/>
  <c r="CF237" i="16"/>
  <c r="CG237" i="16"/>
  <c r="CH237" i="16"/>
  <c r="CI237" i="16"/>
  <c r="CJ237" i="16"/>
  <c r="CK237" i="16"/>
  <c r="CL237" i="16"/>
  <c r="CM237" i="16"/>
  <c r="CN237" i="16"/>
  <c r="CO237" i="16"/>
  <c r="CP237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U238" i="16"/>
  <c r="V238" i="16"/>
  <c r="W238" i="16"/>
  <c r="X238" i="16"/>
  <c r="Y238" i="16"/>
  <c r="Z238" i="16"/>
  <c r="AA238" i="16"/>
  <c r="AB238" i="16"/>
  <c r="AC238" i="16"/>
  <c r="AD238" i="16"/>
  <c r="AE238" i="16"/>
  <c r="AF238" i="16"/>
  <c r="AG238" i="16"/>
  <c r="AH238" i="16"/>
  <c r="AI238" i="16"/>
  <c r="AJ238" i="16"/>
  <c r="AK238" i="16"/>
  <c r="AL238" i="16"/>
  <c r="AM238" i="16"/>
  <c r="AN238" i="16"/>
  <c r="AO238" i="16"/>
  <c r="AP238" i="16"/>
  <c r="AQ238" i="16"/>
  <c r="AR238" i="16"/>
  <c r="AS238" i="16"/>
  <c r="AT238" i="16"/>
  <c r="AU238" i="16"/>
  <c r="AV238" i="16"/>
  <c r="AW238" i="16"/>
  <c r="AX238" i="16"/>
  <c r="AY238" i="16"/>
  <c r="AZ238" i="16"/>
  <c r="BA238" i="16"/>
  <c r="BB238" i="16"/>
  <c r="BC238" i="16"/>
  <c r="BD238" i="16"/>
  <c r="BE238" i="16"/>
  <c r="BF238" i="16"/>
  <c r="BG238" i="16"/>
  <c r="BH238" i="16"/>
  <c r="BI238" i="16"/>
  <c r="BJ238" i="16"/>
  <c r="BK238" i="16"/>
  <c r="BL238" i="16"/>
  <c r="BM238" i="16"/>
  <c r="BN238" i="16"/>
  <c r="BO238" i="16"/>
  <c r="BP238" i="16"/>
  <c r="BQ238" i="16"/>
  <c r="BR238" i="16"/>
  <c r="BS238" i="16"/>
  <c r="BT238" i="16"/>
  <c r="BU238" i="16"/>
  <c r="BV238" i="16"/>
  <c r="BW238" i="16"/>
  <c r="BX238" i="16"/>
  <c r="BY238" i="16"/>
  <c r="BZ238" i="16"/>
  <c r="CA238" i="16"/>
  <c r="CB238" i="16"/>
  <c r="CC238" i="16"/>
  <c r="CD238" i="16"/>
  <c r="CE238" i="16"/>
  <c r="CF238" i="16"/>
  <c r="CG238" i="16"/>
  <c r="CH238" i="16"/>
  <c r="CI238" i="16"/>
  <c r="CJ238" i="16"/>
  <c r="CK238" i="16"/>
  <c r="CL238" i="16"/>
  <c r="CM238" i="16"/>
  <c r="CN238" i="16"/>
  <c r="CO238" i="16"/>
  <c r="CP238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V239" i="16"/>
  <c r="W239" i="16"/>
  <c r="X239" i="16"/>
  <c r="Y239" i="16"/>
  <c r="Z239" i="16"/>
  <c r="AA239" i="16"/>
  <c r="AB239" i="16"/>
  <c r="AC239" i="16"/>
  <c r="AD239" i="16"/>
  <c r="AE239" i="16"/>
  <c r="AF239" i="16"/>
  <c r="AG239" i="16"/>
  <c r="AH239" i="16"/>
  <c r="AI239" i="16"/>
  <c r="AJ239" i="16"/>
  <c r="AK239" i="16"/>
  <c r="AL239" i="16"/>
  <c r="AM239" i="16"/>
  <c r="AN239" i="16"/>
  <c r="AO239" i="16"/>
  <c r="AP239" i="16"/>
  <c r="AQ239" i="16"/>
  <c r="AR239" i="16"/>
  <c r="AS239" i="16"/>
  <c r="AT239" i="16"/>
  <c r="AU239" i="16"/>
  <c r="AV239" i="16"/>
  <c r="AW239" i="16"/>
  <c r="AX239" i="16"/>
  <c r="AY239" i="16"/>
  <c r="AZ239" i="16"/>
  <c r="BA239" i="16"/>
  <c r="BB239" i="16"/>
  <c r="BC239" i="16"/>
  <c r="BD239" i="16"/>
  <c r="BE239" i="16"/>
  <c r="BF239" i="16"/>
  <c r="BG239" i="16"/>
  <c r="BH239" i="16"/>
  <c r="BI239" i="16"/>
  <c r="BJ239" i="16"/>
  <c r="BK239" i="16"/>
  <c r="BL239" i="16"/>
  <c r="BM239" i="16"/>
  <c r="BN239" i="16"/>
  <c r="BO239" i="16"/>
  <c r="BP239" i="16"/>
  <c r="BQ239" i="16"/>
  <c r="BR239" i="16"/>
  <c r="BS239" i="16"/>
  <c r="BT239" i="16"/>
  <c r="BU239" i="16"/>
  <c r="BV239" i="16"/>
  <c r="BW239" i="16"/>
  <c r="BX239" i="16"/>
  <c r="BY239" i="16"/>
  <c r="BZ239" i="16"/>
  <c r="CA239" i="16"/>
  <c r="CB239" i="16"/>
  <c r="CC239" i="16"/>
  <c r="CD239" i="16"/>
  <c r="CE239" i="16"/>
  <c r="CF239" i="16"/>
  <c r="CG239" i="16"/>
  <c r="CH239" i="16"/>
  <c r="CI239" i="16"/>
  <c r="CJ239" i="16"/>
  <c r="CK239" i="16"/>
  <c r="CL239" i="16"/>
  <c r="CM239" i="16"/>
  <c r="CN239" i="16"/>
  <c r="CO239" i="16"/>
  <c r="CP239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V240" i="16"/>
  <c r="W240" i="16"/>
  <c r="X240" i="16"/>
  <c r="Y240" i="16"/>
  <c r="Z240" i="16"/>
  <c r="AA240" i="16"/>
  <c r="AB240" i="16"/>
  <c r="AC240" i="16"/>
  <c r="AD240" i="16"/>
  <c r="AE240" i="16"/>
  <c r="AF240" i="16"/>
  <c r="AG240" i="16"/>
  <c r="AH240" i="16"/>
  <c r="AI240" i="16"/>
  <c r="AJ240" i="16"/>
  <c r="AK240" i="16"/>
  <c r="AL240" i="16"/>
  <c r="AM240" i="16"/>
  <c r="AN240" i="16"/>
  <c r="AO240" i="16"/>
  <c r="AP240" i="16"/>
  <c r="AQ240" i="16"/>
  <c r="AR240" i="16"/>
  <c r="AS240" i="16"/>
  <c r="AT240" i="16"/>
  <c r="AU240" i="16"/>
  <c r="AV240" i="16"/>
  <c r="AW240" i="16"/>
  <c r="AX240" i="16"/>
  <c r="AY240" i="16"/>
  <c r="AZ240" i="16"/>
  <c r="BA240" i="16"/>
  <c r="BB240" i="16"/>
  <c r="BC240" i="16"/>
  <c r="BD240" i="16"/>
  <c r="BE240" i="16"/>
  <c r="BF240" i="16"/>
  <c r="BG240" i="16"/>
  <c r="BH240" i="16"/>
  <c r="BI240" i="16"/>
  <c r="BJ240" i="16"/>
  <c r="BK240" i="16"/>
  <c r="BL240" i="16"/>
  <c r="BM240" i="16"/>
  <c r="BN240" i="16"/>
  <c r="BO240" i="16"/>
  <c r="BP240" i="16"/>
  <c r="BQ240" i="16"/>
  <c r="BR240" i="16"/>
  <c r="BS240" i="16"/>
  <c r="BT240" i="16"/>
  <c r="BU240" i="16"/>
  <c r="BV240" i="16"/>
  <c r="BW240" i="16"/>
  <c r="BX240" i="16"/>
  <c r="BY240" i="16"/>
  <c r="BZ240" i="16"/>
  <c r="CA240" i="16"/>
  <c r="CB240" i="16"/>
  <c r="CC240" i="16"/>
  <c r="CD240" i="16"/>
  <c r="CE240" i="16"/>
  <c r="CF240" i="16"/>
  <c r="CG240" i="16"/>
  <c r="CH240" i="16"/>
  <c r="CI240" i="16"/>
  <c r="CJ240" i="16"/>
  <c r="CK240" i="16"/>
  <c r="CL240" i="16"/>
  <c r="CM240" i="16"/>
  <c r="CN240" i="16"/>
  <c r="CO240" i="16"/>
  <c r="CP240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V241" i="16"/>
  <c r="W241" i="16"/>
  <c r="X241" i="16"/>
  <c r="Y241" i="16"/>
  <c r="Z241" i="16"/>
  <c r="AA241" i="16"/>
  <c r="AB241" i="16"/>
  <c r="AC241" i="16"/>
  <c r="AD241" i="16"/>
  <c r="AE241" i="16"/>
  <c r="AF241" i="16"/>
  <c r="AG241" i="16"/>
  <c r="AH241" i="16"/>
  <c r="AI241" i="16"/>
  <c r="AJ241" i="16"/>
  <c r="AK241" i="16"/>
  <c r="AL241" i="16"/>
  <c r="AM241" i="16"/>
  <c r="AN241" i="16"/>
  <c r="AO241" i="16"/>
  <c r="AP241" i="16"/>
  <c r="AQ241" i="16"/>
  <c r="AR241" i="16"/>
  <c r="AS241" i="16"/>
  <c r="AT241" i="16"/>
  <c r="AU241" i="16"/>
  <c r="AV241" i="16"/>
  <c r="AW241" i="16"/>
  <c r="AX241" i="16"/>
  <c r="AY241" i="16"/>
  <c r="AZ241" i="16"/>
  <c r="BA241" i="16"/>
  <c r="BB241" i="16"/>
  <c r="BC241" i="16"/>
  <c r="BD241" i="16"/>
  <c r="BE241" i="16"/>
  <c r="BF241" i="16"/>
  <c r="BG241" i="16"/>
  <c r="BH241" i="16"/>
  <c r="BI241" i="16"/>
  <c r="BJ241" i="16"/>
  <c r="BK241" i="16"/>
  <c r="BL241" i="16"/>
  <c r="BM241" i="16"/>
  <c r="BN241" i="16"/>
  <c r="BO241" i="16"/>
  <c r="BP241" i="16"/>
  <c r="BQ241" i="16"/>
  <c r="BR241" i="16"/>
  <c r="BS241" i="16"/>
  <c r="BT241" i="16"/>
  <c r="BU241" i="16"/>
  <c r="BV241" i="16"/>
  <c r="BW241" i="16"/>
  <c r="BX241" i="16"/>
  <c r="BY241" i="16"/>
  <c r="BZ241" i="16"/>
  <c r="CA241" i="16"/>
  <c r="CB241" i="16"/>
  <c r="CC241" i="16"/>
  <c r="CD241" i="16"/>
  <c r="CE241" i="16"/>
  <c r="CF241" i="16"/>
  <c r="CG241" i="16"/>
  <c r="CH241" i="16"/>
  <c r="CI241" i="16"/>
  <c r="CJ241" i="16"/>
  <c r="CK241" i="16"/>
  <c r="CL241" i="16"/>
  <c r="CM241" i="16"/>
  <c r="CN241" i="16"/>
  <c r="CO241" i="16"/>
  <c r="CP241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V242" i="16"/>
  <c r="W242" i="16"/>
  <c r="X242" i="16"/>
  <c r="Y242" i="16"/>
  <c r="Z242" i="16"/>
  <c r="AA242" i="16"/>
  <c r="AB242" i="16"/>
  <c r="AC242" i="16"/>
  <c r="AD242" i="16"/>
  <c r="AE242" i="16"/>
  <c r="AF242" i="16"/>
  <c r="AG242" i="16"/>
  <c r="AH242" i="16"/>
  <c r="AI242" i="16"/>
  <c r="AJ242" i="16"/>
  <c r="AK242" i="16"/>
  <c r="AL242" i="16"/>
  <c r="AM242" i="16"/>
  <c r="AN242" i="16"/>
  <c r="AO242" i="16"/>
  <c r="AP242" i="16"/>
  <c r="AQ242" i="16"/>
  <c r="AR242" i="16"/>
  <c r="AS242" i="16"/>
  <c r="AT242" i="16"/>
  <c r="AU242" i="16"/>
  <c r="AV242" i="16"/>
  <c r="AW242" i="16"/>
  <c r="AX242" i="16"/>
  <c r="AY242" i="16"/>
  <c r="AZ242" i="16"/>
  <c r="BA242" i="16"/>
  <c r="BB242" i="16"/>
  <c r="BC242" i="16"/>
  <c r="BD242" i="16"/>
  <c r="BE242" i="16"/>
  <c r="BF242" i="16"/>
  <c r="BG242" i="16"/>
  <c r="BH242" i="16"/>
  <c r="BI242" i="16"/>
  <c r="BJ242" i="16"/>
  <c r="BK242" i="16"/>
  <c r="BL242" i="16"/>
  <c r="BM242" i="16"/>
  <c r="BN242" i="16"/>
  <c r="BO242" i="16"/>
  <c r="BP242" i="16"/>
  <c r="BQ242" i="16"/>
  <c r="BR242" i="16"/>
  <c r="BS242" i="16"/>
  <c r="BT242" i="16"/>
  <c r="BU242" i="16"/>
  <c r="BV242" i="16"/>
  <c r="BW242" i="16"/>
  <c r="BX242" i="16"/>
  <c r="BY242" i="16"/>
  <c r="BZ242" i="16"/>
  <c r="CA242" i="16"/>
  <c r="CB242" i="16"/>
  <c r="CC242" i="16"/>
  <c r="CD242" i="16"/>
  <c r="CE242" i="16"/>
  <c r="CF242" i="16"/>
  <c r="CG242" i="16"/>
  <c r="CH242" i="16"/>
  <c r="CI242" i="16"/>
  <c r="CJ242" i="16"/>
  <c r="CK242" i="16"/>
  <c r="CL242" i="16"/>
  <c r="CM242" i="16"/>
  <c r="CN242" i="16"/>
  <c r="CO242" i="16"/>
  <c r="CP242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V243" i="16"/>
  <c r="W243" i="16"/>
  <c r="X243" i="16"/>
  <c r="Y243" i="16"/>
  <c r="Z243" i="16"/>
  <c r="AA243" i="16"/>
  <c r="AB243" i="16"/>
  <c r="AC243" i="16"/>
  <c r="AD243" i="16"/>
  <c r="AE243" i="16"/>
  <c r="AF243" i="16"/>
  <c r="AG243" i="16"/>
  <c r="AH243" i="16"/>
  <c r="AI243" i="16"/>
  <c r="AJ243" i="16"/>
  <c r="AK243" i="16"/>
  <c r="AL243" i="16"/>
  <c r="AM243" i="16"/>
  <c r="AN243" i="16"/>
  <c r="AO243" i="16"/>
  <c r="AP243" i="16"/>
  <c r="AQ243" i="16"/>
  <c r="AR243" i="16"/>
  <c r="AS243" i="16"/>
  <c r="AT243" i="16"/>
  <c r="AU243" i="16"/>
  <c r="AV243" i="16"/>
  <c r="AW243" i="16"/>
  <c r="AX243" i="16"/>
  <c r="AY243" i="16"/>
  <c r="AZ243" i="16"/>
  <c r="BA243" i="16"/>
  <c r="BB243" i="16"/>
  <c r="BC243" i="16"/>
  <c r="BD243" i="16"/>
  <c r="BE243" i="16"/>
  <c r="BF243" i="16"/>
  <c r="BG243" i="16"/>
  <c r="BH243" i="16"/>
  <c r="BI243" i="16"/>
  <c r="BJ243" i="16"/>
  <c r="BK243" i="16"/>
  <c r="BL243" i="16"/>
  <c r="BM243" i="16"/>
  <c r="BN243" i="16"/>
  <c r="BO243" i="16"/>
  <c r="BP243" i="16"/>
  <c r="BQ243" i="16"/>
  <c r="BR243" i="16"/>
  <c r="BS243" i="16"/>
  <c r="BT243" i="16"/>
  <c r="BU243" i="16"/>
  <c r="BV243" i="16"/>
  <c r="BW243" i="16"/>
  <c r="BX243" i="16"/>
  <c r="BY243" i="16"/>
  <c r="BZ243" i="16"/>
  <c r="CA243" i="16"/>
  <c r="CB243" i="16"/>
  <c r="CC243" i="16"/>
  <c r="CD243" i="16"/>
  <c r="CE243" i="16"/>
  <c r="CF243" i="16"/>
  <c r="CG243" i="16"/>
  <c r="CH243" i="16"/>
  <c r="CI243" i="16"/>
  <c r="CJ243" i="16"/>
  <c r="CK243" i="16"/>
  <c r="CL243" i="16"/>
  <c r="CM243" i="16"/>
  <c r="CN243" i="16"/>
  <c r="CO243" i="16"/>
  <c r="CP243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V244" i="16"/>
  <c r="W244" i="16"/>
  <c r="X244" i="16"/>
  <c r="Y244" i="16"/>
  <c r="Z244" i="16"/>
  <c r="AA244" i="16"/>
  <c r="AB244" i="16"/>
  <c r="AC244" i="16"/>
  <c r="AD244" i="16"/>
  <c r="AE244" i="16"/>
  <c r="AF244" i="16"/>
  <c r="AG244" i="16"/>
  <c r="AH244" i="16"/>
  <c r="AI244" i="16"/>
  <c r="AJ244" i="16"/>
  <c r="AK244" i="16"/>
  <c r="AL244" i="16"/>
  <c r="AM244" i="16"/>
  <c r="AN244" i="16"/>
  <c r="AO244" i="16"/>
  <c r="AP244" i="16"/>
  <c r="AQ244" i="16"/>
  <c r="AR244" i="16"/>
  <c r="AS244" i="16"/>
  <c r="AT244" i="16"/>
  <c r="AU244" i="16"/>
  <c r="AV244" i="16"/>
  <c r="AW244" i="16"/>
  <c r="AX244" i="16"/>
  <c r="AY244" i="16"/>
  <c r="AZ244" i="16"/>
  <c r="BA244" i="16"/>
  <c r="BB244" i="16"/>
  <c r="BC244" i="16"/>
  <c r="BD244" i="16"/>
  <c r="BE244" i="16"/>
  <c r="BF244" i="16"/>
  <c r="BG244" i="16"/>
  <c r="BH244" i="16"/>
  <c r="BI244" i="16"/>
  <c r="BJ244" i="16"/>
  <c r="BK244" i="16"/>
  <c r="BL244" i="16"/>
  <c r="BM244" i="16"/>
  <c r="BN244" i="16"/>
  <c r="BO244" i="16"/>
  <c r="BP244" i="16"/>
  <c r="BQ244" i="16"/>
  <c r="BR244" i="16"/>
  <c r="BS244" i="16"/>
  <c r="BT244" i="16"/>
  <c r="BU244" i="16"/>
  <c r="BV244" i="16"/>
  <c r="BW244" i="16"/>
  <c r="BX244" i="16"/>
  <c r="BY244" i="16"/>
  <c r="BZ244" i="16"/>
  <c r="CA244" i="16"/>
  <c r="CB244" i="16"/>
  <c r="CC244" i="16"/>
  <c r="CD244" i="16"/>
  <c r="CE244" i="16"/>
  <c r="CF244" i="16"/>
  <c r="CG244" i="16"/>
  <c r="CH244" i="16"/>
  <c r="CI244" i="16"/>
  <c r="CJ244" i="16"/>
  <c r="CK244" i="16"/>
  <c r="CL244" i="16"/>
  <c r="CM244" i="16"/>
  <c r="CN244" i="16"/>
  <c r="CO244" i="16"/>
  <c r="CP244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V245" i="16"/>
  <c r="W245" i="16"/>
  <c r="X245" i="16"/>
  <c r="Y245" i="16"/>
  <c r="Z245" i="16"/>
  <c r="AA245" i="16"/>
  <c r="AB245" i="16"/>
  <c r="AC245" i="16"/>
  <c r="AD245" i="16"/>
  <c r="AE245" i="16"/>
  <c r="AF245" i="16"/>
  <c r="AG245" i="16"/>
  <c r="AH245" i="16"/>
  <c r="AI245" i="16"/>
  <c r="AJ245" i="16"/>
  <c r="AK245" i="16"/>
  <c r="AL245" i="16"/>
  <c r="AM245" i="16"/>
  <c r="AN245" i="16"/>
  <c r="AO245" i="16"/>
  <c r="AP245" i="16"/>
  <c r="AQ245" i="16"/>
  <c r="AR245" i="16"/>
  <c r="AS245" i="16"/>
  <c r="AT245" i="16"/>
  <c r="AU245" i="16"/>
  <c r="AV245" i="16"/>
  <c r="AW245" i="16"/>
  <c r="AX245" i="16"/>
  <c r="AY245" i="16"/>
  <c r="AZ245" i="16"/>
  <c r="BA245" i="16"/>
  <c r="BB245" i="16"/>
  <c r="BC245" i="16"/>
  <c r="BD245" i="16"/>
  <c r="BE245" i="16"/>
  <c r="BF245" i="16"/>
  <c r="BG245" i="16"/>
  <c r="BH245" i="16"/>
  <c r="BI245" i="16"/>
  <c r="BJ245" i="16"/>
  <c r="BK245" i="16"/>
  <c r="BL245" i="16"/>
  <c r="BM245" i="16"/>
  <c r="BN245" i="16"/>
  <c r="BO245" i="16"/>
  <c r="BP245" i="16"/>
  <c r="BQ245" i="16"/>
  <c r="BR245" i="16"/>
  <c r="BS245" i="16"/>
  <c r="BT245" i="16"/>
  <c r="BU245" i="16"/>
  <c r="BV245" i="16"/>
  <c r="BW245" i="16"/>
  <c r="BX245" i="16"/>
  <c r="BY245" i="16"/>
  <c r="BZ245" i="16"/>
  <c r="CA245" i="16"/>
  <c r="CB245" i="16"/>
  <c r="CC245" i="16"/>
  <c r="CD245" i="16"/>
  <c r="CE245" i="16"/>
  <c r="CF245" i="16"/>
  <c r="CG245" i="16"/>
  <c r="CH245" i="16"/>
  <c r="CI245" i="16"/>
  <c r="CJ245" i="16"/>
  <c r="CK245" i="16"/>
  <c r="CL245" i="16"/>
  <c r="CM245" i="16"/>
  <c r="CN245" i="16"/>
  <c r="CO245" i="16"/>
  <c r="CP245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U246" i="16"/>
  <c r="V246" i="16"/>
  <c r="W246" i="16"/>
  <c r="X246" i="16"/>
  <c r="Y246" i="16"/>
  <c r="Z246" i="16"/>
  <c r="AA246" i="16"/>
  <c r="AB246" i="16"/>
  <c r="AC246" i="16"/>
  <c r="AD246" i="16"/>
  <c r="AE246" i="16"/>
  <c r="AF246" i="16"/>
  <c r="AG246" i="16"/>
  <c r="AH246" i="16"/>
  <c r="AI246" i="16"/>
  <c r="AJ246" i="16"/>
  <c r="AK246" i="16"/>
  <c r="AL246" i="16"/>
  <c r="AM246" i="16"/>
  <c r="AN246" i="16"/>
  <c r="AO246" i="16"/>
  <c r="AP246" i="16"/>
  <c r="AQ246" i="16"/>
  <c r="AR246" i="16"/>
  <c r="AS246" i="16"/>
  <c r="AT246" i="16"/>
  <c r="AU246" i="16"/>
  <c r="AV246" i="16"/>
  <c r="AW246" i="16"/>
  <c r="AX246" i="16"/>
  <c r="AY246" i="16"/>
  <c r="AZ246" i="16"/>
  <c r="BA246" i="16"/>
  <c r="BB246" i="16"/>
  <c r="BC246" i="16"/>
  <c r="BD246" i="16"/>
  <c r="BE246" i="16"/>
  <c r="BF246" i="16"/>
  <c r="BG246" i="16"/>
  <c r="BH246" i="16"/>
  <c r="BI246" i="16"/>
  <c r="BJ246" i="16"/>
  <c r="BK246" i="16"/>
  <c r="BL246" i="16"/>
  <c r="BM246" i="16"/>
  <c r="BN246" i="16"/>
  <c r="BO246" i="16"/>
  <c r="BP246" i="16"/>
  <c r="BQ246" i="16"/>
  <c r="BR246" i="16"/>
  <c r="BS246" i="16"/>
  <c r="BT246" i="16"/>
  <c r="BU246" i="16"/>
  <c r="BV246" i="16"/>
  <c r="BW246" i="16"/>
  <c r="BX246" i="16"/>
  <c r="BY246" i="16"/>
  <c r="BZ246" i="16"/>
  <c r="CA246" i="16"/>
  <c r="CB246" i="16"/>
  <c r="CC246" i="16"/>
  <c r="CD246" i="16"/>
  <c r="CE246" i="16"/>
  <c r="CF246" i="16"/>
  <c r="CG246" i="16"/>
  <c r="CH246" i="16"/>
  <c r="CI246" i="16"/>
  <c r="CJ246" i="16"/>
  <c r="CK246" i="16"/>
  <c r="CL246" i="16"/>
  <c r="CM246" i="16"/>
  <c r="CN246" i="16"/>
  <c r="CO246" i="16"/>
  <c r="CP246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V247" i="16"/>
  <c r="W247" i="16"/>
  <c r="X247" i="16"/>
  <c r="Y247" i="16"/>
  <c r="Z247" i="16"/>
  <c r="AA247" i="16"/>
  <c r="AB247" i="16"/>
  <c r="AC247" i="16"/>
  <c r="AD247" i="16"/>
  <c r="AE247" i="16"/>
  <c r="AF247" i="16"/>
  <c r="AG247" i="16"/>
  <c r="AH247" i="16"/>
  <c r="AI247" i="16"/>
  <c r="AJ247" i="16"/>
  <c r="AK247" i="16"/>
  <c r="AL247" i="16"/>
  <c r="AM247" i="16"/>
  <c r="AN247" i="16"/>
  <c r="AO247" i="16"/>
  <c r="AP247" i="16"/>
  <c r="AQ247" i="16"/>
  <c r="AR247" i="16"/>
  <c r="AS247" i="16"/>
  <c r="AT247" i="16"/>
  <c r="AU247" i="16"/>
  <c r="AV247" i="16"/>
  <c r="AW247" i="16"/>
  <c r="AX247" i="16"/>
  <c r="AY247" i="16"/>
  <c r="AZ247" i="16"/>
  <c r="BA247" i="16"/>
  <c r="BB247" i="16"/>
  <c r="BC247" i="16"/>
  <c r="BD247" i="16"/>
  <c r="BE247" i="16"/>
  <c r="BF247" i="16"/>
  <c r="BG247" i="16"/>
  <c r="BH247" i="16"/>
  <c r="BI247" i="16"/>
  <c r="BJ247" i="16"/>
  <c r="BK247" i="16"/>
  <c r="BL247" i="16"/>
  <c r="BM247" i="16"/>
  <c r="BN247" i="16"/>
  <c r="BO247" i="16"/>
  <c r="BP247" i="16"/>
  <c r="BQ247" i="16"/>
  <c r="BR247" i="16"/>
  <c r="BS247" i="16"/>
  <c r="BT247" i="16"/>
  <c r="BU247" i="16"/>
  <c r="BV247" i="16"/>
  <c r="BW247" i="16"/>
  <c r="BX247" i="16"/>
  <c r="BY247" i="16"/>
  <c r="BZ247" i="16"/>
  <c r="CA247" i="16"/>
  <c r="CB247" i="16"/>
  <c r="CC247" i="16"/>
  <c r="CD247" i="16"/>
  <c r="CE247" i="16"/>
  <c r="CF247" i="16"/>
  <c r="CG247" i="16"/>
  <c r="CH247" i="16"/>
  <c r="CI247" i="16"/>
  <c r="CJ247" i="16"/>
  <c r="CK247" i="16"/>
  <c r="CL247" i="16"/>
  <c r="CM247" i="16"/>
  <c r="CN247" i="16"/>
  <c r="CO247" i="16"/>
  <c r="CP247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V248" i="16"/>
  <c r="W248" i="16"/>
  <c r="X248" i="16"/>
  <c r="Y248" i="16"/>
  <c r="Z248" i="16"/>
  <c r="AA248" i="16"/>
  <c r="AB248" i="16"/>
  <c r="AC248" i="16"/>
  <c r="AD248" i="16"/>
  <c r="AE248" i="16"/>
  <c r="AF248" i="16"/>
  <c r="AG248" i="16"/>
  <c r="AH248" i="16"/>
  <c r="AI248" i="16"/>
  <c r="AJ248" i="16"/>
  <c r="AK248" i="16"/>
  <c r="AL248" i="16"/>
  <c r="AM248" i="16"/>
  <c r="AN248" i="16"/>
  <c r="AO248" i="16"/>
  <c r="AP248" i="16"/>
  <c r="AQ248" i="16"/>
  <c r="AR248" i="16"/>
  <c r="AS248" i="16"/>
  <c r="AT248" i="16"/>
  <c r="AU248" i="16"/>
  <c r="AV248" i="16"/>
  <c r="AW248" i="16"/>
  <c r="AX248" i="16"/>
  <c r="AY248" i="16"/>
  <c r="AZ248" i="16"/>
  <c r="BA248" i="16"/>
  <c r="BB248" i="16"/>
  <c r="BC248" i="16"/>
  <c r="BD248" i="16"/>
  <c r="BE248" i="16"/>
  <c r="BF248" i="16"/>
  <c r="BG248" i="16"/>
  <c r="BH248" i="16"/>
  <c r="BI248" i="16"/>
  <c r="BJ248" i="16"/>
  <c r="BK248" i="16"/>
  <c r="BL248" i="16"/>
  <c r="BM248" i="16"/>
  <c r="BN248" i="16"/>
  <c r="BO248" i="16"/>
  <c r="BP248" i="16"/>
  <c r="BQ248" i="16"/>
  <c r="BR248" i="16"/>
  <c r="BS248" i="16"/>
  <c r="BT248" i="16"/>
  <c r="BU248" i="16"/>
  <c r="BV248" i="16"/>
  <c r="BW248" i="16"/>
  <c r="BX248" i="16"/>
  <c r="BY248" i="16"/>
  <c r="BZ248" i="16"/>
  <c r="CA248" i="16"/>
  <c r="CB248" i="16"/>
  <c r="CC248" i="16"/>
  <c r="CD248" i="16"/>
  <c r="CE248" i="16"/>
  <c r="CF248" i="16"/>
  <c r="CG248" i="16"/>
  <c r="CH248" i="16"/>
  <c r="CI248" i="16"/>
  <c r="CJ248" i="16"/>
  <c r="CK248" i="16"/>
  <c r="CL248" i="16"/>
  <c r="CM248" i="16"/>
  <c r="CN248" i="16"/>
  <c r="CO248" i="16"/>
  <c r="CP248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U249" i="16"/>
  <c r="V249" i="16"/>
  <c r="W249" i="16"/>
  <c r="X249" i="16"/>
  <c r="Y249" i="16"/>
  <c r="Z249" i="16"/>
  <c r="AA249" i="16"/>
  <c r="AB249" i="16"/>
  <c r="AC249" i="16"/>
  <c r="AD249" i="16"/>
  <c r="AE249" i="16"/>
  <c r="AF249" i="16"/>
  <c r="AG249" i="16"/>
  <c r="AH249" i="16"/>
  <c r="AI249" i="16"/>
  <c r="AJ249" i="16"/>
  <c r="AK249" i="16"/>
  <c r="AL249" i="16"/>
  <c r="AM249" i="16"/>
  <c r="AN249" i="16"/>
  <c r="AO249" i="16"/>
  <c r="AP249" i="16"/>
  <c r="AQ249" i="16"/>
  <c r="AR249" i="16"/>
  <c r="AS249" i="16"/>
  <c r="AT249" i="16"/>
  <c r="AU249" i="16"/>
  <c r="AV249" i="16"/>
  <c r="AW249" i="16"/>
  <c r="AX249" i="16"/>
  <c r="AY249" i="16"/>
  <c r="AZ249" i="16"/>
  <c r="BA249" i="16"/>
  <c r="BB249" i="16"/>
  <c r="BC249" i="16"/>
  <c r="BD249" i="16"/>
  <c r="BE249" i="16"/>
  <c r="BF249" i="16"/>
  <c r="BG249" i="16"/>
  <c r="BH249" i="16"/>
  <c r="BI249" i="16"/>
  <c r="BJ249" i="16"/>
  <c r="BK249" i="16"/>
  <c r="BL249" i="16"/>
  <c r="BM249" i="16"/>
  <c r="BN249" i="16"/>
  <c r="BO249" i="16"/>
  <c r="BP249" i="16"/>
  <c r="BQ249" i="16"/>
  <c r="BR249" i="16"/>
  <c r="BS249" i="16"/>
  <c r="BT249" i="16"/>
  <c r="BU249" i="16"/>
  <c r="BV249" i="16"/>
  <c r="BW249" i="16"/>
  <c r="BX249" i="16"/>
  <c r="BY249" i="16"/>
  <c r="BZ249" i="16"/>
  <c r="CA249" i="16"/>
  <c r="CB249" i="16"/>
  <c r="CC249" i="16"/>
  <c r="CD249" i="16"/>
  <c r="CE249" i="16"/>
  <c r="CF249" i="16"/>
  <c r="CG249" i="16"/>
  <c r="CH249" i="16"/>
  <c r="CI249" i="16"/>
  <c r="CJ249" i="16"/>
  <c r="CK249" i="16"/>
  <c r="CL249" i="16"/>
  <c r="CM249" i="16"/>
  <c r="CN249" i="16"/>
  <c r="CO249" i="16"/>
  <c r="CP249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U250" i="16"/>
  <c r="V250" i="16"/>
  <c r="W250" i="16"/>
  <c r="X250" i="16"/>
  <c r="Y250" i="16"/>
  <c r="Z250" i="16"/>
  <c r="AA250" i="16"/>
  <c r="AB250" i="16"/>
  <c r="AC250" i="16"/>
  <c r="AD250" i="16"/>
  <c r="AE250" i="16"/>
  <c r="AF250" i="16"/>
  <c r="AG250" i="16"/>
  <c r="AH250" i="16"/>
  <c r="AI250" i="16"/>
  <c r="AJ250" i="16"/>
  <c r="AK250" i="16"/>
  <c r="AL250" i="16"/>
  <c r="AM250" i="16"/>
  <c r="AN250" i="16"/>
  <c r="AO250" i="16"/>
  <c r="AP250" i="16"/>
  <c r="AQ250" i="16"/>
  <c r="AR250" i="16"/>
  <c r="AS250" i="16"/>
  <c r="AT250" i="16"/>
  <c r="AU250" i="16"/>
  <c r="AV250" i="16"/>
  <c r="AW250" i="16"/>
  <c r="AX250" i="16"/>
  <c r="AY250" i="16"/>
  <c r="AZ250" i="16"/>
  <c r="BA250" i="16"/>
  <c r="BB250" i="16"/>
  <c r="BC250" i="16"/>
  <c r="BD250" i="16"/>
  <c r="BE250" i="16"/>
  <c r="BF250" i="16"/>
  <c r="BG250" i="16"/>
  <c r="BH250" i="16"/>
  <c r="BI250" i="16"/>
  <c r="BJ250" i="16"/>
  <c r="BK250" i="16"/>
  <c r="BL250" i="16"/>
  <c r="BM250" i="16"/>
  <c r="BN250" i="16"/>
  <c r="BO250" i="16"/>
  <c r="BP250" i="16"/>
  <c r="BQ250" i="16"/>
  <c r="BR250" i="16"/>
  <c r="BS250" i="16"/>
  <c r="BT250" i="16"/>
  <c r="BU250" i="16"/>
  <c r="BV250" i="16"/>
  <c r="BW250" i="16"/>
  <c r="BX250" i="16"/>
  <c r="BY250" i="16"/>
  <c r="BZ250" i="16"/>
  <c r="CA250" i="16"/>
  <c r="CB250" i="16"/>
  <c r="CC250" i="16"/>
  <c r="CD250" i="16"/>
  <c r="CE250" i="16"/>
  <c r="CF250" i="16"/>
  <c r="CG250" i="16"/>
  <c r="CH250" i="16"/>
  <c r="CI250" i="16"/>
  <c r="CJ250" i="16"/>
  <c r="CK250" i="16"/>
  <c r="CL250" i="16"/>
  <c r="CM250" i="16"/>
  <c r="CN250" i="16"/>
  <c r="CO250" i="16"/>
  <c r="CP250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U251" i="16"/>
  <c r="V251" i="16"/>
  <c r="W251" i="16"/>
  <c r="X251" i="16"/>
  <c r="Y251" i="16"/>
  <c r="Z251" i="16"/>
  <c r="AA251" i="16"/>
  <c r="AB251" i="16"/>
  <c r="AC251" i="16"/>
  <c r="AD251" i="16"/>
  <c r="AE251" i="16"/>
  <c r="AF251" i="16"/>
  <c r="AG251" i="16"/>
  <c r="AH251" i="16"/>
  <c r="AI251" i="16"/>
  <c r="AJ251" i="16"/>
  <c r="AK251" i="16"/>
  <c r="AL251" i="16"/>
  <c r="AM251" i="16"/>
  <c r="AN251" i="16"/>
  <c r="AO251" i="16"/>
  <c r="AP251" i="16"/>
  <c r="AQ251" i="16"/>
  <c r="AR251" i="16"/>
  <c r="AS251" i="16"/>
  <c r="AT251" i="16"/>
  <c r="AU251" i="16"/>
  <c r="AV251" i="16"/>
  <c r="AW251" i="16"/>
  <c r="AX251" i="16"/>
  <c r="AY251" i="16"/>
  <c r="AZ251" i="16"/>
  <c r="BA251" i="16"/>
  <c r="BB251" i="16"/>
  <c r="BC251" i="16"/>
  <c r="BD251" i="16"/>
  <c r="BE251" i="16"/>
  <c r="BF251" i="16"/>
  <c r="BG251" i="16"/>
  <c r="BH251" i="16"/>
  <c r="BI251" i="16"/>
  <c r="BJ251" i="16"/>
  <c r="BK251" i="16"/>
  <c r="BL251" i="16"/>
  <c r="BM251" i="16"/>
  <c r="BN251" i="16"/>
  <c r="BO251" i="16"/>
  <c r="BP251" i="16"/>
  <c r="BQ251" i="16"/>
  <c r="BR251" i="16"/>
  <c r="BS251" i="16"/>
  <c r="BT251" i="16"/>
  <c r="BU251" i="16"/>
  <c r="BV251" i="16"/>
  <c r="BW251" i="16"/>
  <c r="BX251" i="16"/>
  <c r="BY251" i="16"/>
  <c r="BZ251" i="16"/>
  <c r="CA251" i="16"/>
  <c r="CB251" i="16"/>
  <c r="CC251" i="16"/>
  <c r="CD251" i="16"/>
  <c r="CE251" i="16"/>
  <c r="CF251" i="16"/>
  <c r="CG251" i="16"/>
  <c r="CH251" i="16"/>
  <c r="CI251" i="16"/>
  <c r="CJ251" i="16"/>
  <c r="CK251" i="16"/>
  <c r="CL251" i="16"/>
  <c r="CM251" i="16"/>
  <c r="CN251" i="16"/>
  <c r="CO251" i="16"/>
  <c r="CP251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U252" i="16"/>
  <c r="V252" i="16"/>
  <c r="W252" i="16"/>
  <c r="X252" i="16"/>
  <c r="Y252" i="16"/>
  <c r="Z252" i="16"/>
  <c r="AA252" i="16"/>
  <c r="AB252" i="16"/>
  <c r="AC252" i="16"/>
  <c r="AD252" i="16"/>
  <c r="AE252" i="16"/>
  <c r="AF252" i="16"/>
  <c r="AG252" i="16"/>
  <c r="AH252" i="16"/>
  <c r="AI252" i="16"/>
  <c r="AJ252" i="16"/>
  <c r="AK252" i="16"/>
  <c r="AL252" i="16"/>
  <c r="AM252" i="16"/>
  <c r="AN252" i="16"/>
  <c r="AO252" i="16"/>
  <c r="AP252" i="16"/>
  <c r="AQ252" i="16"/>
  <c r="AR252" i="16"/>
  <c r="AS252" i="16"/>
  <c r="AT252" i="16"/>
  <c r="AU252" i="16"/>
  <c r="AV252" i="16"/>
  <c r="AW252" i="16"/>
  <c r="AX252" i="16"/>
  <c r="AY252" i="16"/>
  <c r="AZ252" i="16"/>
  <c r="BA252" i="16"/>
  <c r="BB252" i="16"/>
  <c r="BC252" i="16"/>
  <c r="BD252" i="16"/>
  <c r="BE252" i="16"/>
  <c r="BF252" i="16"/>
  <c r="BG252" i="16"/>
  <c r="BH252" i="16"/>
  <c r="BI252" i="16"/>
  <c r="BJ252" i="16"/>
  <c r="BK252" i="16"/>
  <c r="BL252" i="16"/>
  <c r="BM252" i="16"/>
  <c r="BN252" i="16"/>
  <c r="BO252" i="16"/>
  <c r="BP252" i="16"/>
  <c r="BQ252" i="16"/>
  <c r="BR252" i="16"/>
  <c r="BS252" i="16"/>
  <c r="BT252" i="16"/>
  <c r="BU252" i="16"/>
  <c r="BV252" i="16"/>
  <c r="BW252" i="16"/>
  <c r="BX252" i="16"/>
  <c r="BY252" i="16"/>
  <c r="BZ252" i="16"/>
  <c r="CA252" i="16"/>
  <c r="CB252" i="16"/>
  <c r="CC252" i="16"/>
  <c r="CD252" i="16"/>
  <c r="CE252" i="16"/>
  <c r="CF252" i="16"/>
  <c r="CG252" i="16"/>
  <c r="CH252" i="16"/>
  <c r="CI252" i="16"/>
  <c r="CJ252" i="16"/>
  <c r="CK252" i="16"/>
  <c r="CL252" i="16"/>
  <c r="CM252" i="16"/>
  <c r="CN252" i="16"/>
  <c r="CO252" i="16"/>
  <c r="CP252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U253" i="16"/>
  <c r="V253" i="16"/>
  <c r="W253" i="16"/>
  <c r="X253" i="16"/>
  <c r="Y253" i="16"/>
  <c r="Z253" i="16"/>
  <c r="AA253" i="16"/>
  <c r="AB253" i="16"/>
  <c r="AC253" i="16"/>
  <c r="AD253" i="16"/>
  <c r="AE253" i="16"/>
  <c r="AF253" i="16"/>
  <c r="AG253" i="16"/>
  <c r="AH253" i="16"/>
  <c r="AI253" i="16"/>
  <c r="AJ253" i="16"/>
  <c r="AK253" i="16"/>
  <c r="AL253" i="16"/>
  <c r="AM253" i="16"/>
  <c r="AN253" i="16"/>
  <c r="AO253" i="16"/>
  <c r="AP253" i="16"/>
  <c r="AQ253" i="16"/>
  <c r="AR253" i="16"/>
  <c r="AS253" i="16"/>
  <c r="AT253" i="16"/>
  <c r="AU253" i="16"/>
  <c r="AV253" i="16"/>
  <c r="AW253" i="16"/>
  <c r="AX253" i="16"/>
  <c r="AY253" i="16"/>
  <c r="AZ253" i="16"/>
  <c r="BA253" i="16"/>
  <c r="BB253" i="16"/>
  <c r="BC253" i="16"/>
  <c r="BD253" i="16"/>
  <c r="BE253" i="16"/>
  <c r="BF253" i="16"/>
  <c r="BG253" i="16"/>
  <c r="BH253" i="16"/>
  <c r="BI253" i="16"/>
  <c r="BJ253" i="16"/>
  <c r="BK253" i="16"/>
  <c r="BL253" i="16"/>
  <c r="BM253" i="16"/>
  <c r="BN253" i="16"/>
  <c r="BO253" i="16"/>
  <c r="BP253" i="16"/>
  <c r="BQ253" i="16"/>
  <c r="BR253" i="16"/>
  <c r="BS253" i="16"/>
  <c r="BT253" i="16"/>
  <c r="BU253" i="16"/>
  <c r="BV253" i="16"/>
  <c r="BW253" i="16"/>
  <c r="BX253" i="16"/>
  <c r="BY253" i="16"/>
  <c r="BZ253" i="16"/>
  <c r="CA253" i="16"/>
  <c r="CB253" i="16"/>
  <c r="CC253" i="16"/>
  <c r="CD253" i="16"/>
  <c r="CE253" i="16"/>
  <c r="CF253" i="16"/>
  <c r="CG253" i="16"/>
  <c r="CH253" i="16"/>
  <c r="CI253" i="16"/>
  <c r="CJ253" i="16"/>
  <c r="CK253" i="16"/>
  <c r="CL253" i="16"/>
  <c r="CM253" i="16"/>
  <c r="CN253" i="16"/>
  <c r="CO253" i="16"/>
  <c r="CP253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U254" i="16"/>
  <c r="V254" i="16"/>
  <c r="W254" i="16"/>
  <c r="X254" i="16"/>
  <c r="Y254" i="16"/>
  <c r="Z254" i="16"/>
  <c r="AA254" i="16"/>
  <c r="AB254" i="16"/>
  <c r="AC254" i="16"/>
  <c r="AD254" i="16"/>
  <c r="AE254" i="16"/>
  <c r="AF254" i="16"/>
  <c r="AG254" i="16"/>
  <c r="AH254" i="16"/>
  <c r="AI254" i="16"/>
  <c r="AJ254" i="16"/>
  <c r="AK254" i="16"/>
  <c r="AL254" i="16"/>
  <c r="AM254" i="16"/>
  <c r="AN254" i="16"/>
  <c r="AO254" i="16"/>
  <c r="AP254" i="16"/>
  <c r="AQ254" i="16"/>
  <c r="AR254" i="16"/>
  <c r="AS254" i="16"/>
  <c r="AT254" i="16"/>
  <c r="AU254" i="16"/>
  <c r="AV254" i="16"/>
  <c r="AW254" i="16"/>
  <c r="AX254" i="16"/>
  <c r="AY254" i="16"/>
  <c r="AZ254" i="16"/>
  <c r="BA254" i="16"/>
  <c r="BB254" i="16"/>
  <c r="BC254" i="16"/>
  <c r="BD254" i="16"/>
  <c r="BE254" i="16"/>
  <c r="BF254" i="16"/>
  <c r="BG254" i="16"/>
  <c r="BH254" i="16"/>
  <c r="BI254" i="16"/>
  <c r="BJ254" i="16"/>
  <c r="BK254" i="16"/>
  <c r="BL254" i="16"/>
  <c r="BM254" i="16"/>
  <c r="BN254" i="16"/>
  <c r="BO254" i="16"/>
  <c r="BP254" i="16"/>
  <c r="BQ254" i="16"/>
  <c r="BR254" i="16"/>
  <c r="BS254" i="16"/>
  <c r="BT254" i="16"/>
  <c r="BU254" i="16"/>
  <c r="BV254" i="16"/>
  <c r="BW254" i="16"/>
  <c r="BX254" i="16"/>
  <c r="BY254" i="16"/>
  <c r="BZ254" i="16"/>
  <c r="CA254" i="16"/>
  <c r="CB254" i="16"/>
  <c r="CC254" i="16"/>
  <c r="CD254" i="16"/>
  <c r="CE254" i="16"/>
  <c r="CF254" i="16"/>
  <c r="CG254" i="16"/>
  <c r="CH254" i="16"/>
  <c r="CI254" i="16"/>
  <c r="CJ254" i="16"/>
  <c r="CK254" i="16"/>
  <c r="CL254" i="16"/>
  <c r="CM254" i="16"/>
  <c r="CN254" i="16"/>
  <c r="CO254" i="16"/>
  <c r="CP254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U255" i="16"/>
  <c r="V255" i="16"/>
  <c r="W255" i="16"/>
  <c r="X255" i="16"/>
  <c r="Y255" i="16"/>
  <c r="Z255" i="16"/>
  <c r="AA255" i="16"/>
  <c r="AB255" i="16"/>
  <c r="AC255" i="16"/>
  <c r="AD255" i="16"/>
  <c r="AE255" i="16"/>
  <c r="AF255" i="16"/>
  <c r="AG255" i="16"/>
  <c r="AH255" i="16"/>
  <c r="AI255" i="16"/>
  <c r="AJ255" i="16"/>
  <c r="AK255" i="16"/>
  <c r="AL255" i="16"/>
  <c r="AM255" i="16"/>
  <c r="AN255" i="16"/>
  <c r="AO255" i="16"/>
  <c r="AP255" i="16"/>
  <c r="AQ255" i="16"/>
  <c r="AR255" i="16"/>
  <c r="AS255" i="16"/>
  <c r="AT255" i="16"/>
  <c r="AU255" i="16"/>
  <c r="AV255" i="16"/>
  <c r="AW255" i="16"/>
  <c r="AX255" i="16"/>
  <c r="AY255" i="16"/>
  <c r="AZ255" i="16"/>
  <c r="BA255" i="16"/>
  <c r="BB255" i="16"/>
  <c r="BC255" i="16"/>
  <c r="BD255" i="16"/>
  <c r="BE255" i="16"/>
  <c r="BF255" i="16"/>
  <c r="BG255" i="16"/>
  <c r="BH255" i="16"/>
  <c r="BI255" i="16"/>
  <c r="BJ255" i="16"/>
  <c r="BK255" i="16"/>
  <c r="BL255" i="16"/>
  <c r="BM255" i="16"/>
  <c r="BN255" i="16"/>
  <c r="BO255" i="16"/>
  <c r="BP255" i="16"/>
  <c r="BQ255" i="16"/>
  <c r="BR255" i="16"/>
  <c r="BS255" i="16"/>
  <c r="BT255" i="16"/>
  <c r="BU255" i="16"/>
  <c r="BV255" i="16"/>
  <c r="BW255" i="16"/>
  <c r="BX255" i="16"/>
  <c r="BY255" i="16"/>
  <c r="BZ255" i="16"/>
  <c r="CA255" i="16"/>
  <c r="CB255" i="16"/>
  <c r="CC255" i="16"/>
  <c r="CD255" i="16"/>
  <c r="CE255" i="16"/>
  <c r="CF255" i="16"/>
  <c r="CG255" i="16"/>
  <c r="CH255" i="16"/>
  <c r="CI255" i="16"/>
  <c r="CJ255" i="16"/>
  <c r="CK255" i="16"/>
  <c r="CL255" i="16"/>
  <c r="CM255" i="16"/>
  <c r="CN255" i="16"/>
  <c r="CO255" i="16"/>
  <c r="CP255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U256" i="16"/>
  <c r="V256" i="16"/>
  <c r="W256" i="16"/>
  <c r="X256" i="16"/>
  <c r="Y256" i="16"/>
  <c r="Z256" i="16"/>
  <c r="AA256" i="16"/>
  <c r="AB256" i="16"/>
  <c r="AC256" i="16"/>
  <c r="AD256" i="16"/>
  <c r="AE256" i="16"/>
  <c r="AF256" i="16"/>
  <c r="AG256" i="16"/>
  <c r="AH256" i="16"/>
  <c r="AI256" i="16"/>
  <c r="AJ256" i="16"/>
  <c r="AK256" i="16"/>
  <c r="AL256" i="16"/>
  <c r="AM256" i="16"/>
  <c r="AN256" i="16"/>
  <c r="AO256" i="16"/>
  <c r="AP256" i="16"/>
  <c r="AQ256" i="16"/>
  <c r="AR256" i="16"/>
  <c r="AS256" i="16"/>
  <c r="AT256" i="16"/>
  <c r="AU256" i="16"/>
  <c r="AV256" i="16"/>
  <c r="AW256" i="16"/>
  <c r="AX256" i="16"/>
  <c r="AY256" i="16"/>
  <c r="AZ256" i="16"/>
  <c r="BA256" i="16"/>
  <c r="BB256" i="16"/>
  <c r="BC256" i="16"/>
  <c r="BD256" i="16"/>
  <c r="BE256" i="16"/>
  <c r="BF256" i="16"/>
  <c r="BG256" i="16"/>
  <c r="BH256" i="16"/>
  <c r="BI256" i="16"/>
  <c r="BJ256" i="16"/>
  <c r="BK256" i="16"/>
  <c r="BL256" i="16"/>
  <c r="BM256" i="16"/>
  <c r="BN256" i="16"/>
  <c r="BO256" i="16"/>
  <c r="BP256" i="16"/>
  <c r="BQ256" i="16"/>
  <c r="BR256" i="16"/>
  <c r="BS256" i="16"/>
  <c r="BT256" i="16"/>
  <c r="BU256" i="16"/>
  <c r="BV256" i="16"/>
  <c r="BW256" i="16"/>
  <c r="BX256" i="16"/>
  <c r="BY256" i="16"/>
  <c r="BZ256" i="16"/>
  <c r="CA256" i="16"/>
  <c r="CB256" i="16"/>
  <c r="CC256" i="16"/>
  <c r="CD256" i="16"/>
  <c r="CE256" i="16"/>
  <c r="CF256" i="16"/>
  <c r="CG256" i="16"/>
  <c r="CH256" i="16"/>
  <c r="CI256" i="16"/>
  <c r="CJ256" i="16"/>
  <c r="CK256" i="16"/>
  <c r="CL256" i="16"/>
  <c r="CM256" i="16"/>
  <c r="CN256" i="16"/>
  <c r="CO256" i="16"/>
  <c r="CP256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U257" i="16"/>
  <c r="V257" i="16"/>
  <c r="W257" i="16"/>
  <c r="X257" i="16"/>
  <c r="Y257" i="16"/>
  <c r="Z257" i="16"/>
  <c r="AA257" i="16"/>
  <c r="AB257" i="16"/>
  <c r="AC257" i="16"/>
  <c r="AD257" i="16"/>
  <c r="AE257" i="16"/>
  <c r="AF257" i="16"/>
  <c r="AG257" i="16"/>
  <c r="AH257" i="16"/>
  <c r="AI257" i="16"/>
  <c r="AJ257" i="16"/>
  <c r="AK257" i="16"/>
  <c r="AL257" i="16"/>
  <c r="AM257" i="16"/>
  <c r="AN257" i="16"/>
  <c r="AO257" i="16"/>
  <c r="AP257" i="16"/>
  <c r="AQ257" i="16"/>
  <c r="AR257" i="16"/>
  <c r="AS257" i="16"/>
  <c r="AT257" i="16"/>
  <c r="AU257" i="16"/>
  <c r="AV257" i="16"/>
  <c r="AW257" i="16"/>
  <c r="AX257" i="16"/>
  <c r="AY257" i="16"/>
  <c r="AZ257" i="16"/>
  <c r="BA257" i="16"/>
  <c r="BB257" i="16"/>
  <c r="BC257" i="16"/>
  <c r="BD257" i="16"/>
  <c r="BE257" i="16"/>
  <c r="BF257" i="16"/>
  <c r="BG257" i="16"/>
  <c r="BH257" i="16"/>
  <c r="BI257" i="16"/>
  <c r="BJ257" i="16"/>
  <c r="BK257" i="16"/>
  <c r="BL257" i="16"/>
  <c r="BM257" i="16"/>
  <c r="BN257" i="16"/>
  <c r="BO257" i="16"/>
  <c r="BP257" i="16"/>
  <c r="BQ257" i="16"/>
  <c r="BR257" i="16"/>
  <c r="BS257" i="16"/>
  <c r="BT257" i="16"/>
  <c r="BU257" i="16"/>
  <c r="BV257" i="16"/>
  <c r="BW257" i="16"/>
  <c r="BX257" i="16"/>
  <c r="BY257" i="16"/>
  <c r="BZ257" i="16"/>
  <c r="CA257" i="16"/>
  <c r="CB257" i="16"/>
  <c r="CC257" i="16"/>
  <c r="CD257" i="16"/>
  <c r="CE257" i="16"/>
  <c r="CF257" i="16"/>
  <c r="CG257" i="16"/>
  <c r="CH257" i="16"/>
  <c r="CI257" i="16"/>
  <c r="CJ257" i="16"/>
  <c r="CK257" i="16"/>
  <c r="CL257" i="16"/>
  <c r="CM257" i="16"/>
  <c r="CN257" i="16"/>
  <c r="CO257" i="16"/>
  <c r="CP257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V258" i="16"/>
  <c r="W258" i="16"/>
  <c r="X258" i="16"/>
  <c r="Y258" i="16"/>
  <c r="Z258" i="16"/>
  <c r="AA258" i="16"/>
  <c r="AB258" i="16"/>
  <c r="AC258" i="16"/>
  <c r="AD258" i="16"/>
  <c r="AE258" i="16"/>
  <c r="AF258" i="16"/>
  <c r="AG258" i="16"/>
  <c r="AH258" i="16"/>
  <c r="AI258" i="16"/>
  <c r="AJ258" i="16"/>
  <c r="AK258" i="16"/>
  <c r="AL258" i="16"/>
  <c r="AM258" i="16"/>
  <c r="AN258" i="16"/>
  <c r="AO258" i="16"/>
  <c r="AP258" i="16"/>
  <c r="AQ258" i="16"/>
  <c r="AR258" i="16"/>
  <c r="AS258" i="16"/>
  <c r="AT258" i="16"/>
  <c r="AU258" i="16"/>
  <c r="AV258" i="16"/>
  <c r="AW258" i="16"/>
  <c r="AX258" i="16"/>
  <c r="AY258" i="16"/>
  <c r="AZ258" i="16"/>
  <c r="BA258" i="16"/>
  <c r="BB258" i="16"/>
  <c r="BC258" i="16"/>
  <c r="BD258" i="16"/>
  <c r="BE258" i="16"/>
  <c r="BF258" i="16"/>
  <c r="BG258" i="16"/>
  <c r="BH258" i="16"/>
  <c r="BI258" i="16"/>
  <c r="BJ258" i="16"/>
  <c r="BK258" i="16"/>
  <c r="BL258" i="16"/>
  <c r="BM258" i="16"/>
  <c r="BN258" i="16"/>
  <c r="BO258" i="16"/>
  <c r="BP258" i="16"/>
  <c r="BQ258" i="16"/>
  <c r="BR258" i="16"/>
  <c r="BS258" i="16"/>
  <c r="BT258" i="16"/>
  <c r="BU258" i="16"/>
  <c r="BV258" i="16"/>
  <c r="BW258" i="16"/>
  <c r="BX258" i="16"/>
  <c r="BY258" i="16"/>
  <c r="BZ258" i="16"/>
  <c r="CA258" i="16"/>
  <c r="CB258" i="16"/>
  <c r="CC258" i="16"/>
  <c r="CD258" i="16"/>
  <c r="CE258" i="16"/>
  <c r="CF258" i="16"/>
  <c r="CG258" i="16"/>
  <c r="CH258" i="16"/>
  <c r="CI258" i="16"/>
  <c r="CJ258" i="16"/>
  <c r="CK258" i="16"/>
  <c r="CL258" i="16"/>
  <c r="CM258" i="16"/>
  <c r="CN258" i="16"/>
  <c r="CO258" i="16"/>
  <c r="CP258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U259" i="16"/>
  <c r="V259" i="16"/>
  <c r="W259" i="16"/>
  <c r="X259" i="16"/>
  <c r="Y259" i="16"/>
  <c r="Z259" i="16"/>
  <c r="AA259" i="16"/>
  <c r="AB259" i="16"/>
  <c r="AC259" i="16"/>
  <c r="AD259" i="16"/>
  <c r="AE259" i="16"/>
  <c r="AF259" i="16"/>
  <c r="AG259" i="16"/>
  <c r="AH259" i="16"/>
  <c r="AI259" i="16"/>
  <c r="AJ259" i="16"/>
  <c r="AK259" i="16"/>
  <c r="AL259" i="16"/>
  <c r="AM259" i="16"/>
  <c r="AN259" i="16"/>
  <c r="AO259" i="16"/>
  <c r="AP259" i="16"/>
  <c r="AQ259" i="16"/>
  <c r="AR259" i="16"/>
  <c r="AS259" i="16"/>
  <c r="AT259" i="16"/>
  <c r="AU259" i="16"/>
  <c r="AV259" i="16"/>
  <c r="AW259" i="16"/>
  <c r="AX259" i="16"/>
  <c r="AY259" i="16"/>
  <c r="AZ259" i="16"/>
  <c r="BA259" i="16"/>
  <c r="BB259" i="16"/>
  <c r="BC259" i="16"/>
  <c r="BD259" i="16"/>
  <c r="BE259" i="16"/>
  <c r="BF259" i="16"/>
  <c r="BG259" i="16"/>
  <c r="BH259" i="16"/>
  <c r="BI259" i="16"/>
  <c r="BJ259" i="16"/>
  <c r="BK259" i="16"/>
  <c r="BL259" i="16"/>
  <c r="BM259" i="16"/>
  <c r="BN259" i="16"/>
  <c r="BO259" i="16"/>
  <c r="BP259" i="16"/>
  <c r="BQ259" i="16"/>
  <c r="BR259" i="16"/>
  <c r="BS259" i="16"/>
  <c r="BT259" i="16"/>
  <c r="BU259" i="16"/>
  <c r="BV259" i="16"/>
  <c r="BW259" i="16"/>
  <c r="BX259" i="16"/>
  <c r="BY259" i="16"/>
  <c r="BZ259" i="16"/>
  <c r="CA259" i="16"/>
  <c r="CB259" i="16"/>
  <c r="CC259" i="16"/>
  <c r="CD259" i="16"/>
  <c r="CE259" i="16"/>
  <c r="CF259" i="16"/>
  <c r="CG259" i="16"/>
  <c r="CH259" i="16"/>
  <c r="CI259" i="16"/>
  <c r="CJ259" i="16"/>
  <c r="CK259" i="16"/>
  <c r="CL259" i="16"/>
  <c r="CM259" i="16"/>
  <c r="CN259" i="16"/>
  <c r="CO259" i="16"/>
  <c r="CP259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U260" i="16"/>
  <c r="V260" i="16"/>
  <c r="W260" i="16"/>
  <c r="X260" i="16"/>
  <c r="Y260" i="16"/>
  <c r="Z260" i="16"/>
  <c r="AA260" i="16"/>
  <c r="AB260" i="16"/>
  <c r="AC260" i="16"/>
  <c r="AD260" i="16"/>
  <c r="AE260" i="16"/>
  <c r="AF260" i="16"/>
  <c r="AG260" i="16"/>
  <c r="AH260" i="16"/>
  <c r="AI260" i="16"/>
  <c r="AJ260" i="16"/>
  <c r="AK260" i="16"/>
  <c r="AL260" i="16"/>
  <c r="AM260" i="16"/>
  <c r="AN260" i="16"/>
  <c r="AO260" i="16"/>
  <c r="AP260" i="16"/>
  <c r="AQ260" i="16"/>
  <c r="AR260" i="16"/>
  <c r="AS260" i="16"/>
  <c r="AT260" i="16"/>
  <c r="AU260" i="16"/>
  <c r="AV260" i="16"/>
  <c r="AW260" i="16"/>
  <c r="AX260" i="16"/>
  <c r="AY260" i="16"/>
  <c r="AZ260" i="16"/>
  <c r="BA260" i="16"/>
  <c r="BB260" i="16"/>
  <c r="BC260" i="16"/>
  <c r="BD260" i="16"/>
  <c r="BE260" i="16"/>
  <c r="BF260" i="16"/>
  <c r="BG260" i="16"/>
  <c r="BH260" i="16"/>
  <c r="BI260" i="16"/>
  <c r="BJ260" i="16"/>
  <c r="BK260" i="16"/>
  <c r="BL260" i="16"/>
  <c r="BM260" i="16"/>
  <c r="BN260" i="16"/>
  <c r="BO260" i="16"/>
  <c r="BP260" i="16"/>
  <c r="BQ260" i="16"/>
  <c r="BR260" i="16"/>
  <c r="BS260" i="16"/>
  <c r="BT260" i="16"/>
  <c r="BU260" i="16"/>
  <c r="BV260" i="16"/>
  <c r="BW260" i="16"/>
  <c r="BX260" i="16"/>
  <c r="BY260" i="16"/>
  <c r="BZ260" i="16"/>
  <c r="CA260" i="16"/>
  <c r="CB260" i="16"/>
  <c r="CC260" i="16"/>
  <c r="CD260" i="16"/>
  <c r="CE260" i="16"/>
  <c r="CF260" i="16"/>
  <c r="CG260" i="16"/>
  <c r="CH260" i="16"/>
  <c r="CI260" i="16"/>
  <c r="CJ260" i="16"/>
  <c r="CK260" i="16"/>
  <c r="CL260" i="16"/>
  <c r="CM260" i="16"/>
  <c r="CN260" i="16"/>
  <c r="CO260" i="16"/>
  <c r="CP260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U261" i="16"/>
  <c r="V261" i="16"/>
  <c r="W261" i="16"/>
  <c r="X261" i="16"/>
  <c r="Y261" i="16"/>
  <c r="Z261" i="16"/>
  <c r="AA261" i="16"/>
  <c r="AB261" i="16"/>
  <c r="AC261" i="16"/>
  <c r="AD261" i="16"/>
  <c r="AE261" i="16"/>
  <c r="AF261" i="16"/>
  <c r="AG261" i="16"/>
  <c r="AH261" i="16"/>
  <c r="AI261" i="16"/>
  <c r="AJ261" i="16"/>
  <c r="AK261" i="16"/>
  <c r="AL261" i="16"/>
  <c r="AM261" i="16"/>
  <c r="AN261" i="16"/>
  <c r="AO261" i="16"/>
  <c r="AP261" i="16"/>
  <c r="AQ261" i="16"/>
  <c r="AR261" i="16"/>
  <c r="AS261" i="16"/>
  <c r="AT261" i="16"/>
  <c r="AU261" i="16"/>
  <c r="AV261" i="16"/>
  <c r="AW261" i="16"/>
  <c r="AX261" i="16"/>
  <c r="AY261" i="16"/>
  <c r="AZ261" i="16"/>
  <c r="BA261" i="16"/>
  <c r="BB261" i="16"/>
  <c r="BC261" i="16"/>
  <c r="BD261" i="16"/>
  <c r="BE261" i="16"/>
  <c r="BF261" i="16"/>
  <c r="BG261" i="16"/>
  <c r="BH261" i="16"/>
  <c r="BI261" i="16"/>
  <c r="BJ261" i="16"/>
  <c r="BK261" i="16"/>
  <c r="BL261" i="16"/>
  <c r="BM261" i="16"/>
  <c r="BN261" i="16"/>
  <c r="BO261" i="16"/>
  <c r="BP261" i="16"/>
  <c r="BQ261" i="16"/>
  <c r="BR261" i="16"/>
  <c r="BS261" i="16"/>
  <c r="BT261" i="16"/>
  <c r="BU261" i="16"/>
  <c r="BV261" i="16"/>
  <c r="BW261" i="16"/>
  <c r="BX261" i="16"/>
  <c r="BY261" i="16"/>
  <c r="BZ261" i="16"/>
  <c r="CA261" i="16"/>
  <c r="CB261" i="16"/>
  <c r="CC261" i="16"/>
  <c r="CD261" i="16"/>
  <c r="CE261" i="16"/>
  <c r="CF261" i="16"/>
  <c r="CG261" i="16"/>
  <c r="CH261" i="16"/>
  <c r="CI261" i="16"/>
  <c r="CJ261" i="16"/>
  <c r="CK261" i="16"/>
  <c r="CL261" i="16"/>
  <c r="CM261" i="16"/>
  <c r="CN261" i="16"/>
  <c r="CO261" i="16"/>
  <c r="CP261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AO262" i="16"/>
  <c r="AP262" i="16"/>
  <c r="AQ262" i="16"/>
  <c r="AR262" i="16"/>
  <c r="AS262" i="16"/>
  <c r="AT262" i="16"/>
  <c r="AU262" i="16"/>
  <c r="AV262" i="16"/>
  <c r="AW262" i="16"/>
  <c r="AX262" i="16"/>
  <c r="AY262" i="16"/>
  <c r="AZ262" i="16"/>
  <c r="BA262" i="16"/>
  <c r="BB262" i="16"/>
  <c r="BC262" i="16"/>
  <c r="BD262" i="16"/>
  <c r="BE262" i="16"/>
  <c r="BF262" i="16"/>
  <c r="BG262" i="16"/>
  <c r="BH262" i="16"/>
  <c r="BI262" i="16"/>
  <c r="BJ262" i="16"/>
  <c r="BK262" i="16"/>
  <c r="BL262" i="16"/>
  <c r="BM262" i="16"/>
  <c r="BN262" i="16"/>
  <c r="BO262" i="16"/>
  <c r="BP262" i="16"/>
  <c r="BQ262" i="16"/>
  <c r="BR262" i="16"/>
  <c r="BS262" i="16"/>
  <c r="BT262" i="16"/>
  <c r="BU262" i="16"/>
  <c r="BV262" i="16"/>
  <c r="BW262" i="16"/>
  <c r="BX262" i="16"/>
  <c r="BY262" i="16"/>
  <c r="BZ262" i="16"/>
  <c r="CA262" i="16"/>
  <c r="CB262" i="16"/>
  <c r="CC262" i="16"/>
  <c r="CD262" i="16"/>
  <c r="CE262" i="16"/>
  <c r="CF262" i="16"/>
  <c r="CG262" i="16"/>
  <c r="CH262" i="16"/>
  <c r="CI262" i="16"/>
  <c r="CJ262" i="16"/>
  <c r="CK262" i="16"/>
  <c r="CL262" i="16"/>
  <c r="CM262" i="16"/>
  <c r="CN262" i="16"/>
  <c r="CO262" i="16"/>
  <c r="CP262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V263" i="16"/>
  <c r="W263" i="16"/>
  <c r="X263" i="16"/>
  <c r="Y263" i="16"/>
  <c r="Z263" i="16"/>
  <c r="AA263" i="16"/>
  <c r="AB263" i="16"/>
  <c r="AC263" i="16"/>
  <c r="AD263" i="16"/>
  <c r="AE263" i="16"/>
  <c r="AF263" i="16"/>
  <c r="AG263" i="16"/>
  <c r="AH263" i="16"/>
  <c r="AI263" i="16"/>
  <c r="AJ263" i="16"/>
  <c r="AK263" i="16"/>
  <c r="AL263" i="16"/>
  <c r="AM263" i="16"/>
  <c r="AN263" i="16"/>
  <c r="AO263" i="16"/>
  <c r="AP263" i="16"/>
  <c r="AQ263" i="16"/>
  <c r="AR263" i="16"/>
  <c r="AS263" i="16"/>
  <c r="AT263" i="16"/>
  <c r="AU263" i="16"/>
  <c r="AV263" i="16"/>
  <c r="AW263" i="16"/>
  <c r="AX263" i="16"/>
  <c r="AY263" i="16"/>
  <c r="AZ263" i="16"/>
  <c r="BA263" i="16"/>
  <c r="BB263" i="16"/>
  <c r="BC263" i="16"/>
  <c r="BD263" i="16"/>
  <c r="BE263" i="16"/>
  <c r="BF263" i="16"/>
  <c r="BG263" i="16"/>
  <c r="BH263" i="16"/>
  <c r="BI263" i="16"/>
  <c r="BJ263" i="16"/>
  <c r="BK263" i="16"/>
  <c r="BL263" i="16"/>
  <c r="BM263" i="16"/>
  <c r="BN263" i="16"/>
  <c r="BO263" i="16"/>
  <c r="BP263" i="16"/>
  <c r="BQ263" i="16"/>
  <c r="BR263" i="16"/>
  <c r="BS263" i="16"/>
  <c r="BT263" i="16"/>
  <c r="BU263" i="16"/>
  <c r="BV263" i="16"/>
  <c r="BW263" i="16"/>
  <c r="BX263" i="16"/>
  <c r="BY263" i="16"/>
  <c r="BZ263" i="16"/>
  <c r="CA263" i="16"/>
  <c r="CB263" i="16"/>
  <c r="CC263" i="16"/>
  <c r="CD263" i="16"/>
  <c r="CE263" i="16"/>
  <c r="CF263" i="16"/>
  <c r="CG263" i="16"/>
  <c r="CH263" i="16"/>
  <c r="CI263" i="16"/>
  <c r="CJ263" i="16"/>
  <c r="CK263" i="16"/>
  <c r="CL263" i="16"/>
  <c r="CM263" i="16"/>
  <c r="CN263" i="16"/>
  <c r="CO263" i="16"/>
  <c r="CP263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V264" i="16"/>
  <c r="W264" i="16"/>
  <c r="X264" i="16"/>
  <c r="Y264" i="16"/>
  <c r="Z264" i="16"/>
  <c r="AA264" i="16"/>
  <c r="AB264" i="16"/>
  <c r="AC264" i="16"/>
  <c r="AD264" i="16"/>
  <c r="AE264" i="16"/>
  <c r="AF264" i="16"/>
  <c r="AG264" i="16"/>
  <c r="AH264" i="16"/>
  <c r="AI264" i="16"/>
  <c r="AJ264" i="16"/>
  <c r="AK264" i="16"/>
  <c r="AL264" i="16"/>
  <c r="AM264" i="16"/>
  <c r="AN264" i="16"/>
  <c r="AO264" i="16"/>
  <c r="AP264" i="16"/>
  <c r="AQ264" i="16"/>
  <c r="AR264" i="16"/>
  <c r="AS264" i="16"/>
  <c r="AT264" i="16"/>
  <c r="AU264" i="16"/>
  <c r="AV264" i="16"/>
  <c r="AW264" i="16"/>
  <c r="AX264" i="16"/>
  <c r="AY264" i="16"/>
  <c r="AZ264" i="16"/>
  <c r="BA264" i="16"/>
  <c r="BB264" i="16"/>
  <c r="BC264" i="16"/>
  <c r="BD264" i="16"/>
  <c r="BE264" i="16"/>
  <c r="BF264" i="16"/>
  <c r="BG264" i="16"/>
  <c r="BH264" i="16"/>
  <c r="BI264" i="16"/>
  <c r="BJ264" i="16"/>
  <c r="BK264" i="16"/>
  <c r="BL264" i="16"/>
  <c r="BM264" i="16"/>
  <c r="BN264" i="16"/>
  <c r="BO264" i="16"/>
  <c r="BP264" i="16"/>
  <c r="BQ264" i="16"/>
  <c r="BR264" i="16"/>
  <c r="BS264" i="16"/>
  <c r="BT264" i="16"/>
  <c r="BU264" i="16"/>
  <c r="BV264" i="16"/>
  <c r="BW264" i="16"/>
  <c r="BX264" i="16"/>
  <c r="BY264" i="16"/>
  <c r="BZ264" i="16"/>
  <c r="CA264" i="16"/>
  <c r="CB264" i="16"/>
  <c r="CC264" i="16"/>
  <c r="CD264" i="16"/>
  <c r="CE264" i="16"/>
  <c r="CF264" i="16"/>
  <c r="CG264" i="16"/>
  <c r="CH264" i="16"/>
  <c r="CI264" i="16"/>
  <c r="CJ264" i="16"/>
  <c r="CK264" i="16"/>
  <c r="CL264" i="16"/>
  <c r="CM264" i="16"/>
  <c r="CN264" i="16"/>
  <c r="CO264" i="16"/>
  <c r="CP264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U265" i="16"/>
  <c r="V265" i="16"/>
  <c r="W265" i="16"/>
  <c r="X265" i="16"/>
  <c r="Y265" i="16"/>
  <c r="Z265" i="16"/>
  <c r="AA265" i="16"/>
  <c r="AB265" i="16"/>
  <c r="AC265" i="16"/>
  <c r="AD265" i="16"/>
  <c r="AE265" i="16"/>
  <c r="AF265" i="16"/>
  <c r="AG265" i="16"/>
  <c r="AH265" i="16"/>
  <c r="AI265" i="16"/>
  <c r="AJ265" i="16"/>
  <c r="AK265" i="16"/>
  <c r="AL265" i="16"/>
  <c r="AM265" i="16"/>
  <c r="AN265" i="16"/>
  <c r="AO265" i="16"/>
  <c r="AP265" i="16"/>
  <c r="AQ265" i="16"/>
  <c r="AR265" i="16"/>
  <c r="AS265" i="16"/>
  <c r="AT265" i="16"/>
  <c r="AU265" i="16"/>
  <c r="AV265" i="16"/>
  <c r="AW265" i="16"/>
  <c r="AX265" i="16"/>
  <c r="AY265" i="16"/>
  <c r="AZ265" i="16"/>
  <c r="BA265" i="16"/>
  <c r="BB265" i="16"/>
  <c r="BC265" i="16"/>
  <c r="BD265" i="16"/>
  <c r="BE265" i="16"/>
  <c r="BF265" i="16"/>
  <c r="BG265" i="16"/>
  <c r="BH265" i="16"/>
  <c r="BI265" i="16"/>
  <c r="BJ265" i="16"/>
  <c r="BK265" i="16"/>
  <c r="BL265" i="16"/>
  <c r="BM265" i="16"/>
  <c r="BN265" i="16"/>
  <c r="BO265" i="16"/>
  <c r="BP265" i="16"/>
  <c r="BQ265" i="16"/>
  <c r="BR265" i="16"/>
  <c r="BS265" i="16"/>
  <c r="BT265" i="16"/>
  <c r="BU265" i="16"/>
  <c r="BV265" i="16"/>
  <c r="BW265" i="16"/>
  <c r="BX265" i="16"/>
  <c r="BY265" i="16"/>
  <c r="BZ265" i="16"/>
  <c r="CA265" i="16"/>
  <c r="CB265" i="16"/>
  <c r="CC265" i="16"/>
  <c r="CD265" i="16"/>
  <c r="CE265" i="16"/>
  <c r="CF265" i="16"/>
  <c r="CG265" i="16"/>
  <c r="CH265" i="16"/>
  <c r="CI265" i="16"/>
  <c r="CJ265" i="16"/>
  <c r="CK265" i="16"/>
  <c r="CL265" i="16"/>
  <c r="CM265" i="16"/>
  <c r="CN265" i="16"/>
  <c r="CO265" i="16"/>
  <c r="CP265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U266" i="16"/>
  <c r="V266" i="16"/>
  <c r="W266" i="16"/>
  <c r="X266" i="16"/>
  <c r="Y266" i="16"/>
  <c r="Z266" i="16"/>
  <c r="AA266" i="16"/>
  <c r="AB266" i="16"/>
  <c r="AC266" i="16"/>
  <c r="AD266" i="16"/>
  <c r="AE266" i="16"/>
  <c r="AF266" i="16"/>
  <c r="AG266" i="16"/>
  <c r="AH266" i="16"/>
  <c r="AI266" i="16"/>
  <c r="AJ266" i="16"/>
  <c r="AK266" i="16"/>
  <c r="AL266" i="16"/>
  <c r="AM266" i="16"/>
  <c r="AN266" i="16"/>
  <c r="AO266" i="16"/>
  <c r="AP266" i="16"/>
  <c r="AQ266" i="16"/>
  <c r="AR266" i="16"/>
  <c r="AS266" i="16"/>
  <c r="AT266" i="16"/>
  <c r="AU266" i="16"/>
  <c r="AV266" i="16"/>
  <c r="AW266" i="16"/>
  <c r="AX266" i="16"/>
  <c r="AY266" i="16"/>
  <c r="AZ266" i="16"/>
  <c r="BA266" i="16"/>
  <c r="BB266" i="16"/>
  <c r="BC266" i="16"/>
  <c r="BD266" i="16"/>
  <c r="BE266" i="16"/>
  <c r="BF266" i="16"/>
  <c r="BG266" i="16"/>
  <c r="BH266" i="16"/>
  <c r="BI266" i="16"/>
  <c r="BJ266" i="16"/>
  <c r="BK266" i="16"/>
  <c r="BL266" i="16"/>
  <c r="BM266" i="16"/>
  <c r="BN266" i="16"/>
  <c r="BO266" i="16"/>
  <c r="BP266" i="16"/>
  <c r="BQ266" i="16"/>
  <c r="BR266" i="16"/>
  <c r="BS266" i="16"/>
  <c r="BT266" i="16"/>
  <c r="BU266" i="16"/>
  <c r="BV266" i="16"/>
  <c r="BW266" i="16"/>
  <c r="BX266" i="16"/>
  <c r="BY266" i="16"/>
  <c r="BZ266" i="16"/>
  <c r="CA266" i="16"/>
  <c r="CB266" i="16"/>
  <c r="CC266" i="16"/>
  <c r="CD266" i="16"/>
  <c r="CE266" i="16"/>
  <c r="CF266" i="16"/>
  <c r="CG266" i="16"/>
  <c r="CH266" i="16"/>
  <c r="CI266" i="16"/>
  <c r="CJ266" i="16"/>
  <c r="CK266" i="16"/>
  <c r="CL266" i="16"/>
  <c r="CM266" i="16"/>
  <c r="CN266" i="16"/>
  <c r="CO266" i="16"/>
  <c r="CP266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U267" i="16"/>
  <c r="V267" i="16"/>
  <c r="W267" i="16"/>
  <c r="X267" i="16"/>
  <c r="Y267" i="16"/>
  <c r="Z267" i="16"/>
  <c r="AA267" i="16"/>
  <c r="AB267" i="16"/>
  <c r="AC267" i="16"/>
  <c r="AD267" i="16"/>
  <c r="AE267" i="16"/>
  <c r="AF267" i="16"/>
  <c r="AG267" i="16"/>
  <c r="AH267" i="16"/>
  <c r="AI267" i="16"/>
  <c r="AJ267" i="16"/>
  <c r="AK267" i="16"/>
  <c r="AL267" i="16"/>
  <c r="AM267" i="16"/>
  <c r="AN267" i="16"/>
  <c r="AO267" i="16"/>
  <c r="AP267" i="16"/>
  <c r="AQ267" i="16"/>
  <c r="AR267" i="16"/>
  <c r="AS267" i="16"/>
  <c r="AT267" i="16"/>
  <c r="AU267" i="16"/>
  <c r="AV267" i="16"/>
  <c r="AW267" i="16"/>
  <c r="AX267" i="16"/>
  <c r="AY267" i="16"/>
  <c r="AZ267" i="16"/>
  <c r="BA267" i="16"/>
  <c r="BB267" i="16"/>
  <c r="BC267" i="16"/>
  <c r="BD267" i="16"/>
  <c r="BE267" i="16"/>
  <c r="BF267" i="16"/>
  <c r="BG267" i="16"/>
  <c r="BH267" i="16"/>
  <c r="BI267" i="16"/>
  <c r="BJ267" i="16"/>
  <c r="BK267" i="16"/>
  <c r="BL267" i="16"/>
  <c r="BM267" i="16"/>
  <c r="BN267" i="16"/>
  <c r="BO267" i="16"/>
  <c r="BP267" i="16"/>
  <c r="BQ267" i="16"/>
  <c r="BR267" i="16"/>
  <c r="BS267" i="16"/>
  <c r="BT267" i="16"/>
  <c r="BU267" i="16"/>
  <c r="BV267" i="16"/>
  <c r="BW267" i="16"/>
  <c r="BX267" i="16"/>
  <c r="BY267" i="16"/>
  <c r="BZ267" i="16"/>
  <c r="CA267" i="16"/>
  <c r="CB267" i="16"/>
  <c r="CC267" i="16"/>
  <c r="CD267" i="16"/>
  <c r="CE267" i="16"/>
  <c r="CF267" i="16"/>
  <c r="CG267" i="16"/>
  <c r="CH267" i="16"/>
  <c r="CI267" i="16"/>
  <c r="CJ267" i="16"/>
  <c r="CK267" i="16"/>
  <c r="CL267" i="16"/>
  <c r="CM267" i="16"/>
  <c r="CN267" i="16"/>
  <c r="CO267" i="16"/>
  <c r="CP267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V268" i="16"/>
  <c r="W268" i="16"/>
  <c r="X268" i="16"/>
  <c r="Y268" i="16"/>
  <c r="Z268" i="16"/>
  <c r="AA268" i="16"/>
  <c r="AB268" i="16"/>
  <c r="AC268" i="16"/>
  <c r="AD268" i="16"/>
  <c r="AE268" i="16"/>
  <c r="AF268" i="16"/>
  <c r="AG268" i="16"/>
  <c r="AH268" i="16"/>
  <c r="AI268" i="16"/>
  <c r="AJ268" i="16"/>
  <c r="AK268" i="16"/>
  <c r="AL268" i="16"/>
  <c r="AM268" i="16"/>
  <c r="AN268" i="16"/>
  <c r="AO268" i="16"/>
  <c r="AP268" i="16"/>
  <c r="AQ268" i="16"/>
  <c r="AR268" i="16"/>
  <c r="AS268" i="16"/>
  <c r="AT268" i="16"/>
  <c r="AU268" i="16"/>
  <c r="AV268" i="16"/>
  <c r="AW268" i="16"/>
  <c r="AX268" i="16"/>
  <c r="AY268" i="16"/>
  <c r="AZ268" i="16"/>
  <c r="BA268" i="16"/>
  <c r="BB268" i="16"/>
  <c r="BC268" i="16"/>
  <c r="BD268" i="16"/>
  <c r="BE268" i="16"/>
  <c r="BF268" i="16"/>
  <c r="BG268" i="16"/>
  <c r="BH268" i="16"/>
  <c r="BI268" i="16"/>
  <c r="BJ268" i="16"/>
  <c r="BK268" i="16"/>
  <c r="BL268" i="16"/>
  <c r="BM268" i="16"/>
  <c r="BN268" i="16"/>
  <c r="BO268" i="16"/>
  <c r="BP268" i="16"/>
  <c r="BQ268" i="16"/>
  <c r="BR268" i="16"/>
  <c r="BS268" i="16"/>
  <c r="BT268" i="16"/>
  <c r="BU268" i="16"/>
  <c r="BV268" i="16"/>
  <c r="BW268" i="16"/>
  <c r="BX268" i="16"/>
  <c r="BY268" i="16"/>
  <c r="BZ268" i="16"/>
  <c r="CA268" i="16"/>
  <c r="CB268" i="16"/>
  <c r="CC268" i="16"/>
  <c r="CD268" i="16"/>
  <c r="CE268" i="16"/>
  <c r="CF268" i="16"/>
  <c r="CG268" i="16"/>
  <c r="CH268" i="16"/>
  <c r="CI268" i="16"/>
  <c r="CJ268" i="16"/>
  <c r="CK268" i="16"/>
  <c r="CL268" i="16"/>
  <c r="CM268" i="16"/>
  <c r="CN268" i="16"/>
  <c r="CO268" i="16"/>
  <c r="CP268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U269" i="16"/>
  <c r="V269" i="16"/>
  <c r="W269" i="16"/>
  <c r="X269" i="16"/>
  <c r="Y269" i="16"/>
  <c r="Z269" i="16"/>
  <c r="AA269" i="16"/>
  <c r="AB269" i="16"/>
  <c r="AC269" i="16"/>
  <c r="AD269" i="16"/>
  <c r="AE269" i="16"/>
  <c r="AF269" i="16"/>
  <c r="AG269" i="16"/>
  <c r="AH269" i="16"/>
  <c r="AI269" i="16"/>
  <c r="AJ269" i="16"/>
  <c r="AK269" i="16"/>
  <c r="AL269" i="16"/>
  <c r="AM269" i="16"/>
  <c r="AN269" i="16"/>
  <c r="AO269" i="16"/>
  <c r="AP269" i="16"/>
  <c r="AQ269" i="16"/>
  <c r="AR269" i="16"/>
  <c r="AS269" i="16"/>
  <c r="AT269" i="16"/>
  <c r="AU269" i="16"/>
  <c r="AV269" i="16"/>
  <c r="AW269" i="16"/>
  <c r="AX269" i="16"/>
  <c r="AY269" i="16"/>
  <c r="AZ269" i="16"/>
  <c r="BA269" i="16"/>
  <c r="BB269" i="16"/>
  <c r="BC269" i="16"/>
  <c r="BD269" i="16"/>
  <c r="BE269" i="16"/>
  <c r="BF269" i="16"/>
  <c r="BG269" i="16"/>
  <c r="BH269" i="16"/>
  <c r="BI269" i="16"/>
  <c r="BJ269" i="16"/>
  <c r="BK269" i="16"/>
  <c r="BL269" i="16"/>
  <c r="BM269" i="16"/>
  <c r="BN269" i="16"/>
  <c r="BO269" i="16"/>
  <c r="BP269" i="16"/>
  <c r="BQ269" i="16"/>
  <c r="BR269" i="16"/>
  <c r="BS269" i="16"/>
  <c r="BT269" i="16"/>
  <c r="BU269" i="16"/>
  <c r="BV269" i="16"/>
  <c r="BW269" i="16"/>
  <c r="BX269" i="16"/>
  <c r="BY269" i="16"/>
  <c r="BZ269" i="16"/>
  <c r="CA269" i="16"/>
  <c r="CB269" i="16"/>
  <c r="CC269" i="16"/>
  <c r="CD269" i="16"/>
  <c r="CE269" i="16"/>
  <c r="CF269" i="16"/>
  <c r="CG269" i="16"/>
  <c r="CH269" i="16"/>
  <c r="CI269" i="16"/>
  <c r="CJ269" i="16"/>
  <c r="CK269" i="16"/>
  <c r="CL269" i="16"/>
  <c r="CM269" i="16"/>
  <c r="CN269" i="16"/>
  <c r="CO269" i="16"/>
  <c r="CP269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U270" i="16"/>
  <c r="V270" i="16"/>
  <c r="W270" i="16"/>
  <c r="X270" i="16"/>
  <c r="Y270" i="16"/>
  <c r="Z270" i="16"/>
  <c r="AA270" i="16"/>
  <c r="AB270" i="16"/>
  <c r="AC270" i="16"/>
  <c r="AD270" i="16"/>
  <c r="AE270" i="16"/>
  <c r="AF270" i="16"/>
  <c r="AG270" i="16"/>
  <c r="AH270" i="16"/>
  <c r="AI270" i="16"/>
  <c r="AJ270" i="16"/>
  <c r="AK270" i="16"/>
  <c r="AL270" i="16"/>
  <c r="AM270" i="16"/>
  <c r="AN270" i="16"/>
  <c r="AO270" i="16"/>
  <c r="AP270" i="16"/>
  <c r="AQ270" i="16"/>
  <c r="AR270" i="16"/>
  <c r="AS270" i="16"/>
  <c r="AT270" i="16"/>
  <c r="AU270" i="16"/>
  <c r="AV270" i="16"/>
  <c r="AW270" i="16"/>
  <c r="AX270" i="16"/>
  <c r="AY270" i="16"/>
  <c r="AZ270" i="16"/>
  <c r="BA270" i="16"/>
  <c r="BB270" i="16"/>
  <c r="BC270" i="16"/>
  <c r="BD270" i="16"/>
  <c r="BE270" i="16"/>
  <c r="BF270" i="16"/>
  <c r="BG270" i="16"/>
  <c r="BH270" i="16"/>
  <c r="BI270" i="16"/>
  <c r="BJ270" i="16"/>
  <c r="BK270" i="16"/>
  <c r="BL270" i="16"/>
  <c r="BM270" i="16"/>
  <c r="BN270" i="16"/>
  <c r="BO270" i="16"/>
  <c r="BP270" i="16"/>
  <c r="BQ270" i="16"/>
  <c r="BR270" i="16"/>
  <c r="BS270" i="16"/>
  <c r="BT270" i="16"/>
  <c r="BU270" i="16"/>
  <c r="BV270" i="16"/>
  <c r="BW270" i="16"/>
  <c r="BX270" i="16"/>
  <c r="BY270" i="16"/>
  <c r="BZ270" i="16"/>
  <c r="CA270" i="16"/>
  <c r="CB270" i="16"/>
  <c r="CC270" i="16"/>
  <c r="CD270" i="16"/>
  <c r="CE270" i="16"/>
  <c r="CF270" i="16"/>
  <c r="CG270" i="16"/>
  <c r="CH270" i="16"/>
  <c r="CI270" i="16"/>
  <c r="CJ270" i="16"/>
  <c r="CK270" i="16"/>
  <c r="CL270" i="16"/>
  <c r="CM270" i="16"/>
  <c r="CN270" i="16"/>
  <c r="CO270" i="16"/>
  <c r="CP270" i="16"/>
  <c r="G271" i="16"/>
  <c r="H271" i="16"/>
  <c r="I271" i="16"/>
  <c r="J271" i="16"/>
  <c r="K271" i="16"/>
  <c r="L271" i="16"/>
  <c r="M271" i="16"/>
  <c r="N271" i="16"/>
  <c r="O271" i="16"/>
  <c r="P271" i="16"/>
  <c r="Q271" i="16"/>
  <c r="R271" i="16"/>
  <c r="S271" i="16"/>
  <c r="T271" i="16"/>
  <c r="U271" i="16"/>
  <c r="V271" i="16"/>
  <c r="W271" i="16"/>
  <c r="X271" i="16"/>
  <c r="Y271" i="16"/>
  <c r="Z271" i="16"/>
  <c r="AA271" i="16"/>
  <c r="AB271" i="16"/>
  <c r="AC271" i="16"/>
  <c r="AD271" i="16"/>
  <c r="AE271" i="16"/>
  <c r="AF271" i="16"/>
  <c r="AG271" i="16"/>
  <c r="AH271" i="16"/>
  <c r="AI271" i="16"/>
  <c r="AJ271" i="16"/>
  <c r="AK271" i="16"/>
  <c r="AL271" i="16"/>
  <c r="AM271" i="16"/>
  <c r="AN271" i="16"/>
  <c r="AO271" i="16"/>
  <c r="AP271" i="16"/>
  <c r="AQ271" i="16"/>
  <c r="AR271" i="16"/>
  <c r="AS271" i="16"/>
  <c r="AT271" i="16"/>
  <c r="AU271" i="16"/>
  <c r="AV271" i="16"/>
  <c r="AW271" i="16"/>
  <c r="AX271" i="16"/>
  <c r="AY271" i="16"/>
  <c r="AZ271" i="16"/>
  <c r="BA271" i="16"/>
  <c r="BB271" i="16"/>
  <c r="BC271" i="16"/>
  <c r="BD271" i="16"/>
  <c r="BE271" i="16"/>
  <c r="BF271" i="16"/>
  <c r="BG271" i="16"/>
  <c r="BH271" i="16"/>
  <c r="BI271" i="16"/>
  <c r="BJ271" i="16"/>
  <c r="BK271" i="16"/>
  <c r="BL271" i="16"/>
  <c r="BM271" i="16"/>
  <c r="BN271" i="16"/>
  <c r="BO271" i="16"/>
  <c r="BP271" i="16"/>
  <c r="BQ271" i="16"/>
  <c r="BR271" i="16"/>
  <c r="BS271" i="16"/>
  <c r="BT271" i="16"/>
  <c r="BU271" i="16"/>
  <c r="BV271" i="16"/>
  <c r="BW271" i="16"/>
  <c r="BX271" i="16"/>
  <c r="BY271" i="16"/>
  <c r="BZ271" i="16"/>
  <c r="CA271" i="16"/>
  <c r="CB271" i="16"/>
  <c r="CC271" i="16"/>
  <c r="CD271" i="16"/>
  <c r="CE271" i="16"/>
  <c r="CF271" i="16"/>
  <c r="CG271" i="16"/>
  <c r="CH271" i="16"/>
  <c r="CI271" i="16"/>
  <c r="CJ271" i="16"/>
  <c r="CK271" i="16"/>
  <c r="CL271" i="16"/>
  <c r="CM271" i="16"/>
  <c r="CN271" i="16"/>
  <c r="CO271" i="16"/>
  <c r="CP271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U272" i="16"/>
  <c r="V272" i="16"/>
  <c r="W272" i="16"/>
  <c r="X272" i="16"/>
  <c r="Y272" i="16"/>
  <c r="Z272" i="16"/>
  <c r="AA272" i="16"/>
  <c r="AB272" i="16"/>
  <c r="AC272" i="16"/>
  <c r="AD272" i="16"/>
  <c r="AE272" i="16"/>
  <c r="AF272" i="16"/>
  <c r="AG272" i="16"/>
  <c r="AH272" i="16"/>
  <c r="AI272" i="16"/>
  <c r="AJ272" i="16"/>
  <c r="AK272" i="16"/>
  <c r="AL272" i="16"/>
  <c r="AM272" i="16"/>
  <c r="AN272" i="16"/>
  <c r="AO272" i="16"/>
  <c r="AP272" i="16"/>
  <c r="AQ272" i="16"/>
  <c r="AR272" i="16"/>
  <c r="AS272" i="16"/>
  <c r="AT272" i="16"/>
  <c r="AU272" i="16"/>
  <c r="AV272" i="16"/>
  <c r="AW272" i="16"/>
  <c r="AX272" i="16"/>
  <c r="AY272" i="16"/>
  <c r="AZ272" i="16"/>
  <c r="BA272" i="16"/>
  <c r="BB272" i="16"/>
  <c r="BC272" i="16"/>
  <c r="BD272" i="16"/>
  <c r="BE272" i="16"/>
  <c r="BF272" i="16"/>
  <c r="BG272" i="16"/>
  <c r="BH272" i="16"/>
  <c r="BI272" i="16"/>
  <c r="BJ272" i="16"/>
  <c r="BK272" i="16"/>
  <c r="BL272" i="16"/>
  <c r="BM272" i="16"/>
  <c r="BN272" i="16"/>
  <c r="BO272" i="16"/>
  <c r="BP272" i="16"/>
  <c r="BQ272" i="16"/>
  <c r="BR272" i="16"/>
  <c r="BS272" i="16"/>
  <c r="BT272" i="16"/>
  <c r="BU272" i="16"/>
  <c r="BV272" i="16"/>
  <c r="BW272" i="16"/>
  <c r="BX272" i="16"/>
  <c r="BY272" i="16"/>
  <c r="BZ272" i="16"/>
  <c r="CA272" i="16"/>
  <c r="CB272" i="16"/>
  <c r="CC272" i="16"/>
  <c r="CD272" i="16"/>
  <c r="CE272" i="16"/>
  <c r="CF272" i="16"/>
  <c r="CG272" i="16"/>
  <c r="CH272" i="16"/>
  <c r="CI272" i="16"/>
  <c r="CJ272" i="16"/>
  <c r="CK272" i="16"/>
  <c r="CL272" i="16"/>
  <c r="CM272" i="16"/>
  <c r="CN272" i="16"/>
  <c r="CO272" i="16"/>
  <c r="CP272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U273" i="16"/>
  <c r="V273" i="16"/>
  <c r="W273" i="16"/>
  <c r="X273" i="16"/>
  <c r="Y273" i="16"/>
  <c r="Z273" i="16"/>
  <c r="AA273" i="16"/>
  <c r="AB273" i="16"/>
  <c r="AC273" i="16"/>
  <c r="AD273" i="16"/>
  <c r="AE273" i="16"/>
  <c r="AF273" i="16"/>
  <c r="AG273" i="16"/>
  <c r="AH273" i="16"/>
  <c r="AI273" i="16"/>
  <c r="AJ273" i="16"/>
  <c r="AK273" i="16"/>
  <c r="AL273" i="16"/>
  <c r="AM273" i="16"/>
  <c r="AN273" i="16"/>
  <c r="AO273" i="16"/>
  <c r="AP273" i="16"/>
  <c r="AQ273" i="16"/>
  <c r="AR273" i="16"/>
  <c r="AS273" i="16"/>
  <c r="AT273" i="16"/>
  <c r="AU273" i="16"/>
  <c r="AV273" i="16"/>
  <c r="AW273" i="16"/>
  <c r="AX273" i="16"/>
  <c r="AY273" i="16"/>
  <c r="AZ273" i="16"/>
  <c r="BA273" i="16"/>
  <c r="BB273" i="16"/>
  <c r="BC273" i="16"/>
  <c r="BD273" i="16"/>
  <c r="BE273" i="16"/>
  <c r="BF273" i="16"/>
  <c r="BG273" i="16"/>
  <c r="BH273" i="16"/>
  <c r="BI273" i="16"/>
  <c r="BJ273" i="16"/>
  <c r="BK273" i="16"/>
  <c r="BL273" i="16"/>
  <c r="BM273" i="16"/>
  <c r="BN273" i="16"/>
  <c r="BO273" i="16"/>
  <c r="BP273" i="16"/>
  <c r="BQ273" i="16"/>
  <c r="BR273" i="16"/>
  <c r="BS273" i="16"/>
  <c r="BT273" i="16"/>
  <c r="BU273" i="16"/>
  <c r="BV273" i="16"/>
  <c r="BW273" i="16"/>
  <c r="BX273" i="16"/>
  <c r="BY273" i="16"/>
  <c r="BZ273" i="16"/>
  <c r="CA273" i="16"/>
  <c r="CB273" i="16"/>
  <c r="CC273" i="16"/>
  <c r="CD273" i="16"/>
  <c r="CE273" i="16"/>
  <c r="CF273" i="16"/>
  <c r="CG273" i="16"/>
  <c r="CH273" i="16"/>
  <c r="CI273" i="16"/>
  <c r="CJ273" i="16"/>
  <c r="CK273" i="16"/>
  <c r="CL273" i="16"/>
  <c r="CM273" i="16"/>
  <c r="CN273" i="16"/>
  <c r="CO273" i="16"/>
  <c r="CP273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U274" i="16"/>
  <c r="V274" i="16"/>
  <c r="W274" i="16"/>
  <c r="X274" i="16"/>
  <c r="Y274" i="16"/>
  <c r="Z274" i="16"/>
  <c r="AA274" i="16"/>
  <c r="AB274" i="16"/>
  <c r="AC274" i="16"/>
  <c r="AD274" i="16"/>
  <c r="AE274" i="16"/>
  <c r="AF274" i="16"/>
  <c r="AG274" i="16"/>
  <c r="AH274" i="16"/>
  <c r="AI274" i="16"/>
  <c r="AJ274" i="16"/>
  <c r="AK274" i="16"/>
  <c r="AL274" i="16"/>
  <c r="AM274" i="16"/>
  <c r="AN274" i="16"/>
  <c r="AO274" i="16"/>
  <c r="AP274" i="16"/>
  <c r="AQ274" i="16"/>
  <c r="AR274" i="16"/>
  <c r="AS274" i="16"/>
  <c r="AT274" i="16"/>
  <c r="AU274" i="16"/>
  <c r="AV274" i="16"/>
  <c r="AW274" i="16"/>
  <c r="AX274" i="16"/>
  <c r="AY274" i="16"/>
  <c r="AZ274" i="16"/>
  <c r="BA274" i="16"/>
  <c r="BB274" i="16"/>
  <c r="BC274" i="16"/>
  <c r="BD274" i="16"/>
  <c r="BE274" i="16"/>
  <c r="BF274" i="16"/>
  <c r="BG274" i="16"/>
  <c r="BH274" i="16"/>
  <c r="BI274" i="16"/>
  <c r="BJ274" i="16"/>
  <c r="BK274" i="16"/>
  <c r="BL274" i="16"/>
  <c r="BM274" i="16"/>
  <c r="BN274" i="16"/>
  <c r="BO274" i="16"/>
  <c r="BP274" i="16"/>
  <c r="BQ274" i="16"/>
  <c r="BR274" i="16"/>
  <c r="BS274" i="16"/>
  <c r="BT274" i="16"/>
  <c r="BU274" i="16"/>
  <c r="BV274" i="16"/>
  <c r="BW274" i="16"/>
  <c r="BX274" i="16"/>
  <c r="BY274" i="16"/>
  <c r="BZ274" i="16"/>
  <c r="CA274" i="16"/>
  <c r="CB274" i="16"/>
  <c r="CC274" i="16"/>
  <c r="CD274" i="16"/>
  <c r="CE274" i="16"/>
  <c r="CF274" i="16"/>
  <c r="CG274" i="16"/>
  <c r="CH274" i="16"/>
  <c r="CI274" i="16"/>
  <c r="CJ274" i="16"/>
  <c r="CK274" i="16"/>
  <c r="CL274" i="16"/>
  <c r="CM274" i="16"/>
  <c r="CN274" i="16"/>
  <c r="CO274" i="16"/>
  <c r="CP274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V275" i="16"/>
  <c r="W275" i="16"/>
  <c r="X275" i="16"/>
  <c r="Y275" i="16"/>
  <c r="Z275" i="16"/>
  <c r="AA275" i="16"/>
  <c r="AB275" i="16"/>
  <c r="AC275" i="16"/>
  <c r="AD275" i="16"/>
  <c r="AE275" i="16"/>
  <c r="AF275" i="16"/>
  <c r="AG275" i="16"/>
  <c r="AH275" i="16"/>
  <c r="AI275" i="16"/>
  <c r="AJ275" i="16"/>
  <c r="AK275" i="16"/>
  <c r="AL275" i="16"/>
  <c r="AM275" i="16"/>
  <c r="AN275" i="16"/>
  <c r="AO275" i="16"/>
  <c r="AP275" i="16"/>
  <c r="AQ275" i="16"/>
  <c r="AR275" i="16"/>
  <c r="AS275" i="16"/>
  <c r="AT275" i="16"/>
  <c r="AU275" i="16"/>
  <c r="AV275" i="16"/>
  <c r="AW275" i="16"/>
  <c r="AX275" i="16"/>
  <c r="AY275" i="16"/>
  <c r="AZ275" i="16"/>
  <c r="BA275" i="16"/>
  <c r="BB275" i="16"/>
  <c r="BC275" i="16"/>
  <c r="BD275" i="16"/>
  <c r="BE275" i="16"/>
  <c r="BF275" i="16"/>
  <c r="BG275" i="16"/>
  <c r="BH275" i="16"/>
  <c r="BI275" i="16"/>
  <c r="BJ275" i="16"/>
  <c r="BK275" i="16"/>
  <c r="BL275" i="16"/>
  <c r="BM275" i="16"/>
  <c r="BN275" i="16"/>
  <c r="BO275" i="16"/>
  <c r="BP275" i="16"/>
  <c r="BQ275" i="16"/>
  <c r="BR275" i="16"/>
  <c r="BS275" i="16"/>
  <c r="BT275" i="16"/>
  <c r="BU275" i="16"/>
  <c r="BV275" i="16"/>
  <c r="BW275" i="16"/>
  <c r="BX275" i="16"/>
  <c r="BY275" i="16"/>
  <c r="BZ275" i="16"/>
  <c r="CA275" i="16"/>
  <c r="CB275" i="16"/>
  <c r="CC275" i="16"/>
  <c r="CD275" i="16"/>
  <c r="CE275" i="16"/>
  <c r="CF275" i="16"/>
  <c r="CG275" i="16"/>
  <c r="CH275" i="16"/>
  <c r="CI275" i="16"/>
  <c r="CJ275" i="16"/>
  <c r="CK275" i="16"/>
  <c r="CL275" i="16"/>
  <c r="CM275" i="16"/>
  <c r="CN275" i="16"/>
  <c r="CO275" i="16"/>
  <c r="CP275" i="16"/>
  <c r="G276" i="16"/>
  <c r="H276" i="16"/>
  <c r="I276" i="16"/>
  <c r="J276" i="16"/>
  <c r="K276" i="16"/>
  <c r="L276" i="16"/>
  <c r="M276" i="16"/>
  <c r="N276" i="16"/>
  <c r="O276" i="16"/>
  <c r="P276" i="16"/>
  <c r="Q276" i="16"/>
  <c r="R276" i="16"/>
  <c r="S276" i="16"/>
  <c r="T276" i="16"/>
  <c r="U276" i="16"/>
  <c r="V276" i="16"/>
  <c r="W276" i="16"/>
  <c r="X276" i="16"/>
  <c r="Y276" i="16"/>
  <c r="Z276" i="16"/>
  <c r="AA276" i="16"/>
  <c r="AB276" i="16"/>
  <c r="AC276" i="16"/>
  <c r="AD276" i="16"/>
  <c r="AE276" i="16"/>
  <c r="AF276" i="16"/>
  <c r="AG276" i="16"/>
  <c r="AH276" i="16"/>
  <c r="AI276" i="16"/>
  <c r="AJ276" i="16"/>
  <c r="AK276" i="16"/>
  <c r="AL276" i="16"/>
  <c r="AM276" i="16"/>
  <c r="AN276" i="16"/>
  <c r="AO276" i="16"/>
  <c r="AP276" i="16"/>
  <c r="AQ276" i="16"/>
  <c r="AR276" i="16"/>
  <c r="AS276" i="16"/>
  <c r="AT276" i="16"/>
  <c r="AU276" i="16"/>
  <c r="AV276" i="16"/>
  <c r="AW276" i="16"/>
  <c r="AX276" i="16"/>
  <c r="AY276" i="16"/>
  <c r="AZ276" i="16"/>
  <c r="BA276" i="16"/>
  <c r="BB276" i="16"/>
  <c r="BC276" i="16"/>
  <c r="BD276" i="16"/>
  <c r="BE276" i="16"/>
  <c r="BF276" i="16"/>
  <c r="BG276" i="16"/>
  <c r="BH276" i="16"/>
  <c r="BI276" i="16"/>
  <c r="BJ276" i="16"/>
  <c r="BK276" i="16"/>
  <c r="BL276" i="16"/>
  <c r="BM276" i="16"/>
  <c r="BN276" i="16"/>
  <c r="BO276" i="16"/>
  <c r="BP276" i="16"/>
  <c r="BQ276" i="16"/>
  <c r="BR276" i="16"/>
  <c r="BS276" i="16"/>
  <c r="BT276" i="16"/>
  <c r="BU276" i="16"/>
  <c r="BV276" i="16"/>
  <c r="BW276" i="16"/>
  <c r="BX276" i="16"/>
  <c r="BY276" i="16"/>
  <c r="BZ276" i="16"/>
  <c r="CA276" i="16"/>
  <c r="CB276" i="16"/>
  <c r="CC276" i="16"/>
  <c r="CD276" i="16"/>
  <c r="CE276" i="16"/>
  <c r="CF276" i="16"/>
  <c r="CG276" i="16"/>
  <c r="CH276" i="16"/>
  <c r="CI276" i="16"/>
  <c r="CJ276" i="16"/>
  <c r="CK276" i="16"/>
  <c r="CL276" i="16"/>
  <c r="CM276" i="16"/>
  <c r="CN276" i="16"/>
  <c r="CO276" i="16"/>
  <c r="CP276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U277" i="16"/>
  <c r="V277" i="16"/>
  <c r="W277" i="16"/>
  <c r="X277" i="16"/>
  <c r="Y277" i="16"/>
  <c r="Z277" i="16"/>
  <c r="AA277" i="16"/>
  <c r="AB277" i="16"/>
  <c r="AC277" i="16"/>
  <c r="AD277" i="16"/>
  <c r="AE277" i="16"/>
  <c r="AF277" i="16"/>
  <c r="AG277" i="16"/>
  <c r="AH277" i="16"/>
  <c r="AI277" i="16"/>
  <c r="AJ277" i="16"/>
  <c r="AK277" i="16"/>
  <c r="AL277" i="16"/>
  <c r="AM277" i="16"/>
  <c r="AN277" i="16"/>
  <c r="AO277" i="16"/>
  <c r="AP277" i="16"/>
  <c r="AQ277" i="16"/>
  <c r="AR277" i="16"/>
  <c r="AS277" i="16"/>
  <c r="AT277" i="16"/>
  <c r="AU277" i="16"/>
  <c r="AV277" i="16"/>
  <c r="AW277" i="16"/>
  <c r="AX277" i="16"/>
  <c r="AY277" i="16"/>
  <c r="AZ277" i="16"/>
  <c r="BA277" i="16"/>
  <c r="BB277" i="16"/>
  <c r="BC277" i="16"/>
  <c r="BD277" i="16"/>
  <c r="BE277" i="16"/>
  <c r="BF277" i="16"/>
  <c r="BG277" i="16"/>
  <c r="BH277" i="16"/>
  <c r="BI277" i="16"/>
  <c r="BJ277" i="16"/>
  <c r="BK277" i="16"/>
  <c r="BL277" i="16"/>
  <c r="BM277" i="16"/>
  <c r="BN277" i="16"/>
  <c r="BO277" i="16"/>
  <c r="BP277" i="16"/>
  <c r="BQ277" i="16"/>
  <c r="BR277" i="16"/>
  <c r="BS277" i="16"/>
  <c r="BT277" i="16"/>
  <c r="BU277" i="16"/>
  <c r="BV277" i="16"/>
  <c r="BW277" i="16"/>
  <c r="BX277" i="16"/>
  <c r="BY277" i="16"/>
  <c r="BZ277" i="16"/>
  <c r="CA277" i="16"/>
  <c r="CB277" i="16"/>
  <c r="CC277" i="16"/>
  <c r="CD277" i="16"/>
  <c r="CE277" i="16"/>
  <c r="CF277" i="16"/>
  <c r="CG277" i="16"/>
  <c r="CH277" i="16"/>
  <c r="CI277" i="16"/>
  <c r="CJ277" i="16"/>
  <c r="CK277" i="16"/>
  <c r="CL277" i="16"/>
  <c r="CM277" i="16"/>
  <c r="CN277" i="16"/>
  <c r="CO277" i="16"/>
  <c r="CP277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U278" i="16"/>
  <c r="V278" i="16"/>
  <c r="W278" i="16"/>
  <c r="X278" i="16"/>
  <c r="Y278" i="16"/>
  <c r="Z278" i="16"/>
  <c r="AA278" i="16"/>
  <c r="AB278" i="16"/>
  <c r="AC278" i="16"/>
  <c r="AD278" i="16"/>
  <c r="AE278" i="16"/>
  <c r="AF278" i="16"/>
  <c r="AG278" i="16"/>
  <c r="AH278" i="16"/>
  <c r="AI278" i="16"/>
  <c r="AJ278" i="16"/>
  <c r="AK278" i="16"/>
  <c r="AL278" i="16"/>
  <c r="AM278" i="16"/>
  <c r="AN278" i="16"/>
  <c r="AO278" i="16"/>
  <c r="AP278" i="16"/>
  <c r="AQ278" i="16"/>
  <c r="AR278" i="16"/>
  <c r="AS278" i="16"/>
  <c r="AT278" i="16"/>
  <c r="AU278" i="16"/>
  <c r="AV278" i="16"/>
  <c r="AW278" i="16"/>
  <c r="AX278" i="16"/>
  <c r="AY278" i="16"/>
  <c r="AZ278" i="16"/>
  <c r="BA278" i="16"/>
  <c r="BB278" i="16"/>
  <c r="BC278" i="16"/>
  <c r="BD278" i="16"/>
  <c r="BE278" i="16"/>
  <c r="BF278" i="16"/>
  <c r="BG278" i="16"/>
  <c r="BH278" i="16"/>
  <c r="BI278" i="16"/>
  <c r="BJ278" i="16"/>
  <c r="BK278" i="16"/>
  <c r="BL278" i="16"/>
  <c r="BM278" i="16"/>
  <c r="BN278" i="16"/>
  <c r="BO278" i="16"/>
  <c r="BP278" i="16"/>
  <c r="BQ278" i="16"/>
  <c r="BR278" i="16"/>
  <c r="BS278" i="16"/>
  <c r="BT278" i="16"/>
  <c r="BU278" i="16"/>
  <c r="BV278" i="16"/>
  <c r="BW278" i="16"/>
  <c r="BX278" i="16"/>
  <c r="BY278" i="16"/>
  <c r="BZ278" i="16"/>
  <c r="CA278" i="16"/>
  <c r="CB278" i="16"/>
  <c r="CC278" i="16"/>
  <c r="CD278" i="16"/>
  <c r="CE278" i="16"/>
  <c r="CF278" i="16"/>
  <c r="CG278" i="16"/>
  <c r="CH278" i="16"/>
  <c r="CI278" i="16"/>
  <c r="CJ278" i="16"/>
  <c r="CK278" i="16"/>
  <c r="CL278" i="16"/>
  <c r="CM278" i="16"/>
  <c r="CN278" i="16"/>
  <c r="CO278" i="16"/>
  <c r="CP278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U279" i="16"/>
  <c r="V279" i="16"/>
  <c r="W279" i="16"/>
  <c r="X279" i="16"/>
  <c r="Y279" i="16"/>
  <c r="Z279" i="16"/>
  <c r="AA279" i="16"/>
  <c r="AB279" i="16"/>
  <c r="AC279" i="16"/>
  <c r="AD279" i="16"/>
  <c r="AE279" i="16"/>
  <c r="AF279" i="16"/>
  <c r="AG279" i="16"/>
  <c r="AH279" i="16"/>
  <c r="AI279" i="16"/>
  <c r="AJ279" i="16"/>
  <c r="AK279" i="16"/>
  <c r="AL279" i="16"/>
  <c r="AM279" i="16"/>
  <c r="AN279" i="16"/>
  <c r="AO279" i="16"/>
  <c r="AP279" i="16"/>
  <c r="AQ279" i="16"/>
  <c r="AR279" i="16"/>
  <c r="AS279" i="16"/>
  <c r="AT279" i="16"/>
  <c r="AU279" i="16"/>
  <c r="AV279" i="16"/>
  <c r="AW279" i="16"/>
  <c r="AX279" i="16"/>
  <c r="AY279" i="16"/>
  <c r="AZ279" i="16"/>
  <c r="BA279" i="16"/>
  <c r="BB279" i="16"/>
  <c r="BC279" i="16"/>
  <c r="BD279" i="16"/>
  <c r="BE279" i="16"/>
  <c r="BF279" i="16"/>
  <c r="BG279" i="16"/>
  <c r="BH279" i="16"/>
  <c r="BI279" i="16"/>
  <c r="BJ279" i="16"/>
  <c r="BK279" i="16"/>
  <c r="BL279" i="16"/>
  <c r="BM279" i="16"/>
  <c r="BN279" i="16"/>
  <c r="BO279" i="16"/>
  <c r="BP279" i="16"/>
  <c r="BQ279" i="16"/>
  <c r="BR279" i="16"/>
  <c r="BS279" i="16"/>
  <c r="BT279" i="16"/>
  <c r="BU279" i="16"/>
  <c r="BV279" i="16"/>
  <c r="BW279" i="16"/>
  <c r="BX279" i="16"/>
  <c r="BY279" i="16"/>
  <c r="BZ279" i="16"/>
  <c r="CA279" i="16"/>
  <c r="CB279" i="16"/>
  <c r="CC279" i="16"/>
  <c r="CD279" i="16"/>
  <c r="CE279" i="16"/>
  <c r="CF279" i="16"/>
  <c r="CG279" i="16"/>
  <c r="CH279" i="16"/>
  <c r="CI279" i="16"/>
  <c r="CJ279" i="16"/>
  <c r="CK279" i="16"/>
  <c r="CL279" i="16"/>
  <c r="CM279" i="16"/>
  <c r="CN279" i="16"/>
  <c r="CO279" i="16"/>
  <c r="CP279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0" i="16"/>
  <c r="V280" i="16"/>
  <c r="W280" i="16"/>
  <c r="X280" i="16"/>
  <c r="Y280" i="16"/>
  <c r="Z280" i="16"/>
  <c r="AA280" i="16"/>
  <c r="AB280" i="16"/>
  <c r="AC280" i="16"/>
  <c r="AD280" i="16"/>
  <c r="AE280" i="16"/>
  <c r="AF280" i="16"/>
  <c r="AG280" i="16"/>
  <c r="AH280" i="16"/>
  <c r="AI280" i="16"/>
  <c r="AJ280" i="16"/>
  <c r="AK280" i="16"/>
  <c r="AL280" i="16"/>
  <c r="AM280" i="16"/>
  <c r="AN280" i="16"/>
  <c r="AO280" i="16"/>
  <c r="AP280" i="16"/>
  <c r="AQ280" i="16"/>
  <c r="AR280" i="16"/>
  <c r="AS280" i="16"/>
  <c r="AT280" i="16"/>
  <c r="AU280" i="16"/>
  <c r="AV280" i="16"/>
  <c r="AW280" i="16"/>
  <c r="AX280" i="16"/>
  <c r="AY280" i="16"/>
  <c r="AZ280" i="16"/>
  <c r="BA280" i="16"/>
  <c r="BB280" i="16"/>
  <c r="BC280" i="16"/>
  <c r="BD280" i="16"/>
  <c r="BE280" i="16"/>
  <c r="BF280" i="16"/>
  <c r="BG280" i="16"/>
  <c r="BH280" i="16"/>
  <c r="BI280" i="16"/>
  <c r="BJ280" i="16"/>
  <c r="BK280" i="16"/>
  <c r="BL280" i="16"/>
  <c r="BM280" i="16"/>
  <c r="BN280" i="16"/>
  <c r="BO280" i="16"/>
  <c r="BP280" i="16"/>
  <c r="BQ280" i="16"/>
  <c r="BR280" i="16"/>
  <c r="BS280" i="16"/>
  <c r="BT280" i="16"/>
  <c r="BU280" i="16"/>
  <c r="BV280" i="16"/>
  <c r="BW280" i="16"/>
  <c r="BX280" i="16"/>
  <c r="BY280" i="16"/>
  <c r="BZ280" i="16"/>
  <c r="CA280" i="16"/>
  <c r="CB280" i="16"/>
  <c r="CC280" i="16"/>
  <c r="CD280" i="16"/>
  <c r="CE280" i="16"/>
  <c r="CF280" i="16"/>
  <c r="CG280" i="16"/>
  <c r="CH280" i="16"/>
  <c r="CI280" i="16"/>
  <c r="CJ280" i="16"/>
  <c r="CK280" i="16"/>
  <c r="CL280" i="16"/>
  <c r="CM280" i="16"/>
  <c r="CN280" i="16"/>
  <c r="CO280" i="16"/>
  <c r="CP280" i="16"/>
  <c r="G281" i="16"/>
  <c r="H281" i="16"/>
  <c r="I281" i="16"/>
  <c r="J281" i="16"/>
  <c r="K281" i="16"/>
  <c r="L281" i="16"/>
  <c r="M281" i="16"/>
  <c r="N281" i="16"/>
  <c r="O281" i="16"/>
  <c r="P281" i="16"/>
  <c r="Q281" i="16"/>
  <c r="R281" i="16"/>
  <c r="S281" i="16"/>
  <c r="T281" i="16"/>
  <c r="U281" i="16"/>
  <c r="V281" i="16"/>
  <c r="W281" i="16"/>
  <c r="X281" i="16"/>
  <c r="Y281" i="16"/>
  <c r="Z281" i="16"/>
  <c r="AA281" i="16"/>
  <c r="AB281" i="16"/>
  <c r="AC281" i="16"/>
  <c r="AD281" i="16"/>
  <c r="AE281" i="16"/>
  <c r="AF281" i="16"/>
  <c r="AG281" i="16"/>
  <c r="AH281" i="16"/>
  <c r="AI281" i="16"/>
  <c r="AJ281" i="16"/>
  <c r="AK281" i="16"/>
  <c r="AL281" i="16"/>
  <c r="AM281" i="16"/>
  <c r="AN281" i="16"/>
  <c r="AO281" i="16"/>
  <c r="AP281" i="16"/>
  <c r="AQ281" i="16"/>
  <c r="AR281" i="16"/>
  <c r="AS281" i="16"/>
  <c r="AT281" i="16"/>
  <c r="AU281" i="16"/>
  <c r="AV281" i="16"/>
  <c r="AW281" i="16"/>
  <c r="AX281" i="16"/>
  <c r="AY281" i="16"/>
  <c r="AZ281" i="16"/>
  <c r="BA281" i="16"/>
  <c r="BB281" i="16"/>
  <c r="BC281" i="16"/>
  <c r="BD281" i="16"/>
  <c r="BE281" i="16"/>
  <c r="BF281" i="16"/>
  <c r="BG281" i="16"/>
  <c r="BH281" i="16"/>
  <c r="BI281" i="16"/>
  <c r="BJ281" i="16"/>
  <c r="BK281" i="16"/>
  <c r="BL281" i="16"/>
  <c r="BM281" i="16"/>
  <c r="BN281" i="16"/>
  <c r="BO281" i="16"/>
  <c r="BP281" i="16"/>
  <c r="BQ281" i="16"/>
  <c r="BR281" i="16"/>
  <c r="BS281" i="16"/>
  <c r="BT281" i="16"/>
  <c r="BU281" i="16"/>
  <c r="BV281" i="16"/>
  <c r="BW281" i="16"/>
  <c r="BX281" i="16"/>
  <c r="BY281" i="16"/>
  <c r="BZ281" i="16"/>
  <c r="CA281" i="16"/>
  <c r="CB281" i="16"/>
  <c r="CC281" i="16"/>
  <c r="CD281" i="16"/>
  <c r="CE281" i="16"/>
  <c r="CF281" i="16"/>
  <c r="CG281" i="16"/>
  <c r="CH281" i="16"/>
  <c r="CI281" i="16"/>
  <c r="CJ281" i="16"/>
  <c r="CK281" i="16"/>
  <c r="CL281" i="16"/>
  <c r="CM281" i="16"/>
  <c r="CN281" i="16"/>
  <c r="CO281" i="16"/>
  <c r="CP281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U282" i="16"/>
  <c r="V282" i="16"/>
  <c r="W282" i="16"/>
  <c r="X282" i="16"/>
  <c r="Y282" i="16"/>
  <c r="Z282" i="16"/>
  <c r="AA282" i="16"/>
  <c r="AB282" i="16"/>
  <c r="AC282" i="16"/>
  <c r="AD282" i="16"/>
  <c r="AE282" i="16"/>
  <c r="AF282" i="16"/>
  <c r="AG282" i="16"/>
  <c r="AH282" i="16"/>
  <c r="AI282" i="16"/>
  <c r="AJ282" i="16"/>
  <c r="AK282" i="16"/>
  <c r="AL282" i="16"/>
  <c r="AM282" i="16"/>
  <c r="AN282" i="16"/>
  <c r="AO282" i="16"/>
  <c r="AP282" i="16"/>
  <c r="AQ282" i="16"/>
  <c r="AR282" i="16"/>
  <c r="AS282" i="16"/>
  <c r="AT282" i="16"/>
  <c r="AU282" i="16"/>
  <c r="AV282" i="16"/>
  <c r="AW282" i="16"/>
  <c r="AX282" i="16"/>
  <c r="AY282" i="16"/>
  <c r="AZ282" i="16"/>
  <c r="BA282" i="16"/>
  <c r="BB282" i="16"/>
  <c r="BC282" i="16"/>
  <c r="BD282" i="16"/>
  <c r="BE282" i="16"/>
  <c r="BF282" i="16"/>
  <c r="BG282" i="16"/>
  <c r="BH282" i="16"/>
  <c r="BI282" i="16"/>
  <c r="BJ282" i="16"/>
  <c r="BK282" i="16"/>
  <c r="BL282" i="16"/>
  <c r="BM282" i="16"/>
  <c r="BN282" i="16"/>
  <c r="BO282" i="16"/>
  <c r="BP282" i="16"/>
  <c r="BQ282" i="16"/>
  <c r="BR282" i="16"/>
  <c r="BS282" i="16"/>
  <c r="BT282" i="16"/>
  <c r="BU282" i="16"/>
  <c r="BV282" i="16"/>
  <c r="BW282" i="16"/>
  <c r="BX282" i="16"/>
  <c r="BY282" i="16"/>
  <c r="BZ282" i="16"/>
  <c r="CA282" i="16"/>
  <c r="CB282" i="16"/>
  <c r="CC282" i="16"/>
  <c r="CD282" i="16"/>
  <c r="CE282" i="16"/>
  <c r="CF282" i="16"/>
  <c r="CG282" i="16"/>
  <c r="CH282" i="16"/>
  <c r="CI282" i="16"/>
  <c r="CJ282" i="16"/>
  <c r="CK282" i="16"/>
  <c r="CL282" i="16"/>
  <c r="CM282" i="16"/>
  <c r="CN282" i="16"/>
  <c r="CO282" i="16"/>
  <c r="CP282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U283" i="16"/>
  <c r="V283" i="16"/>
  <c r="W283" i="16"/>
  <c r="X283" i="16"/>
  <c r="Y283" i="16"/>
  <c r="Z283" i="16"/>
  <c r="AA283" i="16"/>
  <c r="AB283" i="16"/>
  <c r="AC283" i="16"/>
  <c r="AD283" i="16"/>
  <c r="AE283" i="16"/>
  <c r="AF283" i="16"/>
  <c r="AG283" i="16"/>
  <c r="AH283" i="16"/>
  <c r="AI283" i="16"/>
  <c r="AJ283" i="16"/>
  <c r="AK283" i="16"/>
  <c r="AL283" i="16"/>
  <c r="AM283" i="16"/>
  <c r="AN283" i="16"/>
  <c r="AO283" i="16"/>
  <c r="AP283" i="16"/>
  <c r="AQ283" i="16"/>
  <c r="AR283" i="16"/>
  <c r="AS283" i="16"/>
  <c r="AT283" i="16"/>
  <c r="AU283" i="16"/>
  <c r="AV283" i="16"/>
  <c r="AW283" i="16"/>
  <c r="AX283" i="16"/>
  <c r="AY283" i="16"/>
  <c r="AZ283" i="16"/>
  <c r="BA283" i="16"/>
  <c r="BB283" i="16"/>
  <c r="BC283" i="16"/>
  <c r="BD283" i="16"/>
  <c r="BE283" i="16"/>
  <c r="BF283" i="16"/>
  <c r="BG283" i="16"/>
  <c r="BH283" i="16"/>
  <c r="BI283" i="16"/>
  <c r="BJ283" i="16"/>
  <c r="BK283" i="16"/>
  <c r="BL283" i="16"/>
  <c r="BM283" i="16"/>
  <c r="BN283" i="16"/>
  <c r="BO283" i="16"/>
  <c r="BP283" i="16"/>
  <c r="BQ283" i="16"/>
  <c r="BR283" i="16"/>
  <c r="BS283" i="16"/>
  <c r="BT283" i="16"/>
  <c r="BU283" i="16"/>
  <c r="BV283" i="16"/>
  <c r="BW283" i="16"/>
  <c r="BX283" i="16"/>
  <c r="BY283" i="16"/>
  <c r="BZ283" i="16"/>
  <c r="CA283" i="16"/>
  <c r="CB283" i="16"/>
  <c r="CC283" i="16"/>
  <c r="CD283" i="16"/>
  <c r="CE283" i="16"/>
  <c r="CF283" i="16"/>
  <c r="CG283" i="16"/>
  <c r="CH283" i="16"/>
  <c r="CI283" i="16"/>
  <c r="CJ283" i="16"/>
  <c r="CK283" i="16"/>
  <c r="CL283" i="16"/>
  <c r="CM283" i="16"/>
  <c r="CN283" i="16"/>
  <c r="CO283" i="16"/>
  <c r="CP283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U284" i="16"/>
  <c r="V284" i="16"/>
  <c r="W284" i="16"/>
  <c r="X284" i="16"/>
  <c r="Y284" i="16"/>
  <c r="Z284" i="16"/>
  <c r="AA284" i="16"/>
  <c r="AB284" i="16"/>
  <c r="AC284" i="16"/>
  <c r="AD284" i="16"/>
  <c r="AE284" i="16"/>
  <c r="AF284" i="16"/>
  <c r="AG284" i="16"/>
  <c r="AH284" i="16"/>
  <c r="AI284" i="16"/>
  <c r="AJ284" i="16"/>
  <c r="AK284" i="16"/>
  <c r="AL284" i="16"/>
  <c r="AM284" i="16"/>
  <c r="AN284" i="16"/>
  <c r="AO284" i="16"/>
  <c r="AP284" i="16"/>
  <c r="AQ284" i="16"/>
  <c r="AR284" i="16"/>
  <c r="AS284" i="16"/>
  <c r="AT284" i="16"/>
  <c r="AU284" i="16"/>
  <c r="AV284" i="16"/>
  <c r="AW284" i="16"/>
  <c r="AX284" i="16"/>
  <c r="AY284" i="16"/>
  <c r="AZ284" i="16"/>
  <c r="BA284" i="16"/>
  <c r="BB284" i="16"/>
  <c r="BC284" i="16"/>
  <c r="BD284" i="16"/>
  <c r="BE284" i="16"/>
  <c r="BF284" i="16"/>
  <c r="BG284" i="16"/>
  <c r="BH284" i="16"/>
  <c r="BI284" i="16"/>
  <c r="BJ284" i="16"/>
  <c r="BK284" i="16"/>
  <c r="BL284" i="16"/>
  <c r="BM284" i="16"/>
  <c r="BN284" i="16"/>
  <c r="BO284" i="16"/>
  <c r="BP284" i="16"/>
  <c r="BQ284" i="16"/>
  <c r="BR284" i="16"/>
  <c r="BS284" i="16"/>
  <c r="BT284" i="16"/>
  <c r="BU284" i="16"/>
  <c r="BV284" i="16"/>
  <c r="BW284" i="16"/>
  <c r="BX284" i="16"/>
  <c r="BY284" i="16"/>
  <c r="BZ284" i="16"/>
  <c r="CA284" i="16"/>
  <c r="CB284" i="16"/>
  <c r="CC284" i="16"/>
  <c r="CD284" i="16"/>
  <c r="CE284" i="16"/>
  <c r="CF284" i="16"/>
  <c r="CG284" i="16"/>
  <c r="CH284" i="16"/>
  <c r="CI284" i="16"/>
  <c r="CJ284" i="16"/>
  <c r="CK284" i="16"/>
  <c r="CL284" i="16"/>
  <c r="CM284" i="16"/>
  <c r="CN284" i="16"/>
  <c r="CO284" i="16"/>
  <c r="CP284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U285" i="16"/>
  <c r="V285" i="16"/>
  <c r="W285" i="16"/>
  <c r="X285" i="16"/>
  <c r="Y285" i="16"/>
  <c r="Z285" i="16"/>
  <c r="AA285" i="16"/>
  <c r="AB285" i="16"/>
  <c r="AC285" i="16"/>
  <c r="AD285" i="16"/>
  <c r="AE285" i="16"/>
  <c r="AF285" i="16"/>
  <c r="AG285" i="16"/>
  <c r="AH285" i="16"/>
  <c r="AI285" i="16"/>
  <c r="AJ285" i="16"/>
  <c r="AK285" i="16"/>
  <c r="AL285" i="16"/>
  <c r="AM285" i="16"/>
  <c r="AN285" i="16"/>
  <c r="AO285" i="16"/>
  <c r="AP285" i="16"/>
  <c r="AQ285" i="16"/>
  <c r="AR285" i="16"/>
  <c r="AS285" i="16"/>
  <c r="AT285" i="16"/>
  <c r="AU285" i="16"/>
  <c r="AV285" i="16"/>
  <c r="AW285" i="16"/>
  <c r="AX285" i="16"/>
  <c r="AY285" i="16"/>
  <c r="AZ285" i="16"/>
  <c r="BA285" i="16"/>
  <c r="BB285" i="16"/>
  <c r="BC285" i="16"/>
  <c r="BD285" i="16"/>
  <c r="BE285" i="16"/>
  <c r="BF285" i="16"/>
  <c r="BG285" i="16"/>
  <c r="BH285" i="16"/>
  <c r="BI285" i="16"/>
  <c r="BJ285" i="16"/>
  <c r="BK285" i="16"/>
  <c r="BL285" i="16"/>
  <c r="BM285" i="16"/>
  <c r="BN285" i="16"/>
  <c r="BO285" i="16"/>
  <c r="BP285" i="16"/>
  <c r="BQ285" i="16"/>
  <c r="BR285" i="16"/>
  <c r="BS285" i="16"/>
  <c r="BT285" i="16"/>
  <c r="BU285" i="16"/>
  <c r="BV285" i="16"/>
  <c r="BW285" i="16"/>
  <c r="BX285" i="16"/>
  <c r="BY285" i="16"/>
  <c r="BZ285" i="16"/>
  <c r="CA285" i="16"/>
  <c r="CB285" i="16"/>
  <c r="CC285" i="16"/>
  <c r="CD285" i="16"/>
  <c r="CE285" i="16"/>
  <c r="CF285" i="16"/>
  <c r="CG285" i="16"/>
  <c r="CH285" i="16"/>
  <c r="CI285" i="16"/>
  <c r="CJ285" i="16"/>
  <c r="CK285" i="16"/>
  <c r="CL285" i="16"/>
  <c r="CM285" i="16"/>
  <c r="CN285" i="16"/>
  <c r="CO285" i="16"/>
  <c r="CP285" i="16"/>
  <c r="G286" i="16"/>
  <c r="H286" i="16"/>
  <c r="I286" i="16"/>
  <c r="J286" i="16"/>
  <c r="K286" i="16"/>
  <c r="L286" i="16"/>
  <c r="M286" i="16"/>
  <c r="N286" i="16"/>
  <c r="O286" i="16"/>
  <c r="P286" i="16"/>
  <c r="Q286" i="16"/>
  <c r="R286" i="16"/>
  <c r="S286" i="16"/>
  <c r="T286" i="16"/>
  <c r="U286" i="16"/>
  <c r="V286" i="16"/>
  <c r="W286" i="16"/>
  <c r="X286" i="16"/>
  <c r="Y286" i="16"/>
  <c r="Z286" i="16"/>
  <c r="AA286" i="16"/>
  <c r="AB286" i="16"/>
  <c r="AC286" i="16"/>
  <c r="AD286" i="16"/>
  <c r="AE286" i="16"/>
  <c r="AF286" i="16"/>
  <c r="AG286" i="16"/>
  <c r="AH286" i="16"/>
  <c r="AI286" i="16"/>
  <c r="AJ286" i="16"/>
  <c r="AK286" i="16"/>
  <c r="AL286" i="16"/>
  <c r="AM286" i="16"/>
  <c r="AN286" i="16"/>
  <c r="AO286" i="16"/>
  <c r="AP286" i="16"/>
  <c r="AQ286" i="16"/>
  <c r="AR286" i="16"/>
  <c r="AS286" i="16"/>
  <c r="AT286" i="16"/>
  <c r="AU286" i="16"/>
  <c r="AV286" i="16"/>
  <c r="AW286" i="16"/>
  <c r="AX286" i="16"/>
  <c r="AY286" i="16"/>
  <c r="AZ286" i="16"/>
  <c r="BA286" i="16"/>
  <c r="BB286" i="16"/>
  <c r="BC286" i="16"/>
  <c r="BD286" i="16"/>
  <c r="BE286" i="16"/>
  <c r="BF286" i="16"/>
  <c r="BG286" i="16"/>
  <c r="BH286" i="16"/>
  <c r="BI286" i="16"/>
  <c r="BJ286" i="16"/>
  <c r="BK286" i="16"/>
  <c r="BL286" i="16"/>
  <c r="BM286" i="16"/>
  <c r="BN286" i="16"/>
  <c r="BO286" i="16"/>
  <c r="BP286" i="16"/>
  <c r="BQ286" i="16"/>
  <c r="BR286" i="16"/>
  <c r="BS286" i="16"/>
  <c r="BT286" i="16"/>
  <c r="BU286" i="16"/>
  <c r="BV286" i="16"/>
  <c r="BW286" i="16"/>
  <c r="BX286" i="16"/>
  <c r="BY286" i="16"/>
  <c r="BZ286" i="16"/>
  <c r="CA286" i="16"/>
  <c r="CB286" i="16"/>
  <c r="CC286" i="16"/>
  <c r="CD286" i="16"/>
  <c r="CE286" i="16"/>
  <c r="CF286" i="16"/>
  <c r="CG286" i="16"/>
  <c r="CH286" i="16"/>
  <c r="CI286" i="16"/>
  <c r="CJ286" i="16"/>
  <c r="CK286" i="16"/>
  <c r="CL286" i="16"/>
  <c r="CM286" i="16"/>
  <c r="CN286" i="16"/>
  <c r="CO286" i="16"/>
  <c r="CP286" i="16"/>
  <c r="G287" i="16"/>
  <c r="H287" i="16"/>
  <c r="I287" i="16"/>
  <c r="J287" i="16"/>
  <c r="K287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CP287" i="16"/>
  <c r="G288" i="16"/>
  <c r="H288" i="16"/>
  <c r="I288" i="16"/>
  <c r="J288" i="16"/>
  <c r="K288" i="16"/>
  <c r="L288" i="16"/>
  <c r="M288" i="16"/>
  <c r="N288" i="16"/>
  <c r="O288" i="16"/>
  <c r="P288" i="16"/>
  <c r="Q288" i="16"/>
  <c r="R288" i="16"/>
  <c r="S288" i="16"/>
  <c r="T288" i="16"/>
  <c r="U288" i="16"/>
  <c r="V288" i="16"/>
  <c r="W288" i="16"/>
  <c r="X288" i="16"/>
  <c r="Y288" i="16"/>
  <c r="Z288" i="16"/>
  <c r="AA288" i="16"/>
  <c r="AB288" i="16"/>
  <c r="AC288" i="16"/>
  <c r="AD288" i="16"/>
  <c r="AE288" i="16"/>
  <c r="AF288" i="16"/>
  <c r="AG288" i="16"/>
  <c r="AH288" i="16"/>
  <c r="AI288" i="16"/>
  <c r="AJ288" i="16"/>
  <c r="AK288" i="16"/>
  <c r="AL288" i="16"/>
  <c r="AM288" i="16"/>
  <c r="AN288" i="16"/>
  <c r="AO288" i="16"/>
  <c r="AP288" i="16"/>
  <c r="AQ288" i="16"/>
  <c r="AR288" i="16"/>
  <c r="AS288" i="16"/>
  <c r="AT288" i="16"/>
  <c r="AU288" i="16"/>
  <c r="AV288" i="16"/>
  <c r="AW288" i="16"/>
  <c r="AX288" i="16"/>
  <c r="AY288" i="16"/>
  <c r="AZ288" i="16"/>
  <c r="BA288" i="16"/>
  <c r="BB288" i="16"/>
  <c r="BC288" i="16"/>
  <c r="BD288" i="16"/>
  <c r="BE288" i="16"/>
  <c r="BF288" i="16"/>
  <c r="BG288" i="16"/>
  <c r="BH288" i="16"/>
  <c r="BI288" i="16"/>
  <c r="BJ288" i="16"/>
  <c r="BK288" i="16"/>
  <c r="BL288" i="16"/>
  <c r="BM288" i="16"/>
  <c r="BN288" i="16"/>
  <c r="BO288" i="16"/>
  <c r="BP288" i="16"/>
  <c r="BQ288" i="16"/>
  <c r="BR288" i="16"/>
  <c r="BS288" i="16"/>
  <c r="BT288" i="16"/>
  <c r="BU288" i="16"/>
  <c r="BV288" i="16"/>
  <c r="BW288" i="16"/>
  <c r="BX288" i="16"/>
  <c r="BY288" i="16"/>
  <c r="BZ288" i="16"/>
  <c r="CA288" i="16"/>
  <c r="CB288" i="16"/>
  <c r="CC288" i="16"/>
  <c r="CD288" i="16"/>
  <c r="CE288" i="16"/>
  <c r="CF288" i="16"/>
  <c r="CG288" i="16"/>
  <c r="CH288" i="16"/>
  <c r="CI288" i="16"/>
  <c r="CJ288" i="16"/>
  <c r="CK288" i="16"/>
  <c r="CL288" i="16"/>
  <c r="CM288" i="16"/>
  <c r="CN288" i="16"/>
  <c r="CO288" i="16"/>
  <c r="CP288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U289" i="16"/>
  <c r="V289" i="16"/>
  <c r="W289" i="16"/>
  <c r="X289" i="16"/>
  <c r="Y289" i="16"/>
  <c r="Z289" i="16"/>
  <c r="AA289" i="16"/>
  <c r="AB289" i="16"/>
  <c r="AC289" i="16"/>
  <c r="AD289" i="16"/>
  <c r="AE289" i="16"/>
  <c r="AF289" i="16"/>
  <c r="AG289" i="16"/>
  <c r="AH289" i="16"/>
  <c r="AI289" i="16"/>
  <c r="AJ289" i="16"/>
  <c r="AK289" i="16"/>
  <c r="AL289" i="16"/>
  <c r="AM289" i="16"/>
  <c r="AN289" i="16"/>
  <c r="AO289" i="16"/>
  <c r="AP289" i="16"/>
  <c r="AQ289" i="16"/>
  <c r="AR289" i="16"/>
  <c r="AS289" i="16"/>
  <c r="AT289" i="16"/>
  <c r="AU289" i="16"/>
  <c r="AV289" i="16"/>
  <c r="AW289" i="16"/>
  <c r="AX289" i="16"/>
  <c r="AY289" i="16"/>
  <c r="AZ289" i="16"/>
  <c r="BA289" i="16"/>
  <c r="BB289" i="16"/>
  <c r="BC289" i="16"/>
  <c r="BD289" i="16"/>
  <c r="BE289" i="16"/>
  <c r="BF289" i="16"/>
  <c r="BG289" i="16"/>
  <c r="BH289" i="16"/>
  <c r="BI289" i="16"/>
  <c r="BJ289" i="16"/>
  <c r="BK289" i="16"/>
  <c r="BL289" i="16"/>
  <c r="BM289" i="16"/>
  <c r="BN289" i="16"/>
  <c r="BO289" i="16"/>
  <c r="BP289" i="16"/>
  <c r="BQ289" i="16"/>
  <c r="BR289" i="16"/>
  <c r="BS289" i="16"/>
  <c r="BT289" i="16"/>
  <c r="BU289" i="16"/>
  <c r="BV289" i="16"/>
  <c r="BW289" i="16"/>
  <c r="BX289" i="16"/>
  <c r="BY289" i="16"/>
  <c r="BZ289" i="16"/>
  <c r="CA289" i="16"/>
  <c r="CB289" i="16"/>
  <c r="CC289" i="16"/>
  <c r="CD289" i="16"/>
  <c r="CE289" i="16"/>
  <c r="CF289" i="16"/>
  <c r="CG289" i="16"/>
  <c r="CH289" i="16"/>
  <c r="CI289" i="16"/>
  <c r="CJ289" i="16"/>
  <c r="CK289" i="16"/>
  <c r="CL289" i="16"/>
  <c r="CM289" i="16"/>
  <c r="CN289" i="16"/>
  <c r="CO289" i="16"/>
  <c r="CP289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U290" i="16"/>
  <c r="V290" i="16"/>
  <c r="W290" i="16"/>
  <c r="X290" i="16"/>
  <c r="Y290" i="16"/>
  <c r="Z290" i="16"/>
  <c r="AA290" i="16"/>
  <c r="AB290" i="16"/>
  <c r="AC290" i="16"/>
  <c r="AD290" i="16"/>
  <c r="AE290" i="16"/>
  <c r="AF290" i="16"/>
  <c r="AG290" i="16"/>
  <c r="AH290" i="16"/>
  <c r="AI290" i="16"/>
  <c r="AJ290" i="16"/>
  <c r="AK290" i="16"/>
  <c r="AL290" i="16"/>
  <c r="AM290" i="16"/>
  <c r="AN290" i="16"/>
  <c r="AO290" i="16"/>
  <c r="AP290" i="16"/>
  <c r="AQ290" i="16"/>
  <c r="AR290" i="16"/>
  <c r="AS290" i="16"/>
  <c r="AT290" i="16"/>
  <c r="AU290" i="16"/>
  <c r="AV290" i="16"/>
  <c r="AW290" i="16"/>
  <c r="AX290" i="16"/>
  <c r="AY290" i="16"/>
  <c r="AZ290" i="16"/>
  <c r="BA290" i="16"/>
  <c r="BB290" i="16"/>
  <c r="BC290" i="16"/>
  <c r="BD290" i="16"/>
  <c r="BE290" i="16"/>
  <c r="BF290" i="16"/>
  <c r="BG290" i="16"/>
  <c r="BH290" i="16"/>
  <c r="BI290" i="16"/>
  <c r="BJ290" i="16"/>
  <c r="BK290" i="16"/>
  <c r="BL290" i="16"/>
  <c r="BM290" i="16"/>
  <c r="BN290" i="16"/>
  <c r="BO290" i="16"/>
  <c r="BP290" i="16"/>
  <c r="BQ290" i="16"/>
  <c r="BR290" i="16"/>
  <c r="BS290" i="16"/>
  <c r="BT290" i="16"/>
  <c r="BU290" i="16"/>
  <c r="BV290" i="16"/>
  <c r="BW290" i="16"/>
  <c r="BX290" i="16"/>
  <c r="BY290" i="16"/>
  <c r="BZ290" i="16"/>
  <c r="CA290" i="16"/>
  <c r="CB290" i="16"/>
  <c r="CC290" i="16"/>
  <c r="CD290" i="16"/>
  <c r="CE290" i="16"/>
  <c r="CF290" i="16"/>
  <c r="CG290" i="16"/>
  <c r="CH290" i="16"/>
  <c r="CI290" i="16"/>
  <c r="CJ290" i="16"/>
  <c r="CK290" i="16"/>
  <c r="CL290" i="16"/>
  <c r="CM290" i="16"/>
  <c r="CN290" i="16"/>
  <c r="CO290" i="16"/>
  <c r="CP290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U291" i="16"/>
  <c r="V291" i="16"/>
  <c r="W291" i="16"/>
  <c r="X291" i="16"/>
  <c r="Y291" i="16"/>
  <c r="Z291" i="16"/>
  <c r="AA291" i="16"/>
  <c r="AB291" i="16"/>
  <c r="AC291" i="16"/>
  <c r="AD291" i="16"/>
  <c r="AE291" i="16"/>
  <c r="AF291" i="16"/>
  <c r="AG291" i="16"/>
  <c r="AH291" i="16"/>
  <c r="AI291" i="16"/>
  <c r="AJ291" i="16"/>
  <c r="AK291" i="16"/>
  <c r="AL291" i="16"/>
  <c r="AM291" i="16"/>
  <c r="AN291" i="16"/>
  <c r="AO291" i="16"/>
  <c r="AP291" i="16"/>
  <c r="AQ291" i="16"/>
  <c r="AR291" i="16"/>
  <c r="AS291" i="16"/>
  <c r="AT291" i="16"/>
  <c r="AU291" i="16"/>
  <c r="AV291" i="16"/>
  <c r="AW291" i="16"/>
  <c r="AX291" i="16"/>
  <c r="AY291" i="16"/>
  <c r="AZ291" i="16"/>
  <c r="BA291" i="16"/>
  <c r="BB291" i="16"/>
  <c r="BC291" i="16"/>
  <c r="BD291" i="16"/>
  <c r="BE291" i="16"/>
  <c r="BF291" i="16"/>
  <c r="BG291" i="16"/>
  <c r="BH291" i="16"/>
  <c r="BI291" i="16"/>
  <c r="BJ291" i="16"/>
  <c r="BK291" i="16"/>
  <c r="BL291" i="16"/>
  <c r="BM291" i="16"/>
  <c r="BN291" i="16"/>
  <c r="BO291" i="16"/>
  <c r="BP291" i="16"/>
  <c r="BQ291" i="16"/>
  <c r="BR291" i="16"/>
  <c r="BS291" i="16"/>
  <c r="BT291" i="16"/>
  <c r="BU291" i="16"/>
  <c r="BV291" i="16"/>
  <c r="BW291" i="16"/>
  <c r="BX291" i="16"/>
  <c r="BY291" i="16"/>
  <c r="BZ291" i="16"/>
  <c r="CA291" i="16"/>
  <c r="CB291" i="16"/>
  <c r="CC291" i="16"/>
  <c r="CD291" i="16"/>
  <c r="CE291" i="16"/>
  <c r="CF291" i="16"/>
  <c r="CG291" i="16"/>
  <c r="CH291" i="16"/>
  <c r="CI291" i="16"/>
  <c r="CJ291" i="16"/>
  <c r="CK291" i="16"/>
  <c r="CL291" i="16"/>
  <c r="CM291" i="16"/>
  <c r="CN291" i="16"/>
  <c r="CO291" i="16"/>
  <c r="CP291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U292" i="16"/>
  <c r="V292" i="16"/>
  <c r="W292" i="16"/>
  <c r="X292" i="16"/>
  <c r="Y292" i="16"/>
  <c r="Z292" i="16"/>
  <c r="AA292" i="16"/>
  <c r="AB292" i="16"/>
  <c r="AC292" i="16"/>
  <c r="AD292" i="16"/>
  <c r="AE292" i="16"/>
  <c r="AF292" i="16"/>
  <c r="AG292" i="16"/>
  <c r="AH292" i="16"/>
  <c r="AI292" i="16"/>
  <c r="AJ292" i="16"/>
  <c r="AK292" i="16"/>
  <c r="AL292" i="16"/>
  <c r="AM292" i="16"/>
  <c r="AN292" i="16"/>
  <c r="AO292" i="16"/>
  <c r="AP292" i="16"/>
  <c r="AQ292" i="16"/>
  <c r="AR292" i="16"/>
  <c r="AS292" i="16"/>
  <c r="AT292" i="16"/>
  <c r="AU292" i="16"/>
  <c r="AV292" i="16"/>
  <c r="AW292" i="16"/>
  <c r="AX292" i="16"/>
  <c r="AY292" i="16"/>
  <c r="AZ292" i="16"/>
  <c r="BA292" i="16"/>
  <c r="BB292" i="16"/>
  <c r="BC292" i="16"/>
  <c r="BD292" i="16"/>
  <c r="BE292" i="16"/>
  <c r="BF292" i="16"/>
  <c r="BG292" i="16"/>
  <c r="BH292" i="16"/>
  <c r="BI292" i="16"/>
  <c r="BJ292" i="16"/>
  <c r="BK292" i="16"/>
  <c r="BL292" i="16"/>
  <c r="BM292" i="16"/>
  <c r="BN292" i="16"/>
  <c r="BO292" i="16"/>
  <c r="BP292" i="16"/>
  <c r="BQ292" i="16"/>
  <c r="BR292" i="16"/>
  <c r="BS292" i="16"/>
  <c r="BT292" i="16"/>
  <c r="BU292" i="16"/>
  <c r="BV292" i="16"/>
  <c r="BW292" i="16"/>
  <c r="BX292" i="16"/>
  <c r="BY292" i="16"/>
  <c r="BZ292" i="16"/>
  <c r="CA292" i="16"/>
  <c r="CB292" i="16"/>
  <c r="CC292" i="16"/>
  <c r="CD292" i="16"/>
  <c r="CE292" i="16"/>
  <c r="CF292" i="16"/>
  <c r="CG292" i="16"/>
  <c r="CH292" i="16"/>
  <c r="CI292" i="16"/>
  <c r="CJ292" i="16"/>
  <c r="CK292" i="16"/>
  <c r="CL292" i="16"/>
  <c r="CM292" i="16"/>
  <c r="CN292" i="16"/>
  <c r="CO292" i="16"/>
  <c r="CP292" i="16"/>
  <c r="G293" i="16"/>
  <c r="H293" i="16"/>
  <c r="I293" i="16"/>
  <c r="J293" i="16"/>
  <c r="K293" i="16"/>
  <c r="L293" i="16"/>
  <c r="M293" i="16"/>
  <c r="N293" i="16"/>
  <c r="O293" i="16"/>
  <c r="P293" i="16"/>
  <c r="Q293" i="16"/>
  <c r="R293" i="16"/>
  <c r="S293" i="16"/>
  <c r="T293" i="16"/>
  <c r="U293" i="16"/>
  <c r="V293" i="16"/>
  <c r="W293" i="16"/>
  <c r="X293" i="16"/>
  <c r="Y293" i="16"/>
  <c r="Z293" i="16"/>
  <c r="AA293" i="16"/>
  <c r="AB293" i="16"/>
  <c r="AC293" i="16"/>
  <c r="AD293" i="16"/>
  <c r="AE293" i="16"/>
  <c r="AF293" i="16"/>
  <c r="AG293" i="16"/>
  <c r="AH293" i="16"/>
  <c r="AI293" i="16"/>
  <c r="AJ293" i="16"/>
  <c r="AK293" i="16"/>
  <c r="AL293" i="16"/>
  <c r="AM293" i="16"/>
  <c r="AN293" i="16"/>
  <c r="AO293" i="16"/>
  <c r="AP293" i="16"/>
  <c r="AQ293" i="16"/>
  <c r="AR293" i="16"/>
  <c r="AS293" i="16"/>
  <c r="AT293" i="16"/>
  <c r="AU293" i="16"/>
  <c r="AV293" i="16"/>
  <c r="AW293" i="16"/>
  <c r="AX293" i="16"/>
  <c r="AY293" i="16"/>
  <c r="AZ293" i="16"/>
  <c r="BA293" i="16"/>
  <c r="BB293" i="16"/>
  <c r="BC293" i="16"/>
  <c r="BD293" i="16"/>
  <c r="BE293" i="16"/>
  <c r="BF293" i="16"/>
  <c r="BG293" i="16"/>
  <c r="BH293" i="16"/>
  <c r="BI293" i="16"/>
  <c r="BJ293" i="16"/>
  <c r="BK293" i="16"/>
  <c r="BL293" i="16"/>
  <c r="BM293" i="16"/>
  <c r="BN293" i="16"/>
  <c r="BO293" i="16"/>
  <c r="BP293" i="16"/>
  <c r="BQ293" i="16"/>
  <c r="BR293" i="16"/>
  <c r="BS293" i="16"/>
  <c r="BT293" i="16"/>
  <c r="BU293" i="16"/>
  <c r="BV293" i="16"/>
  <c r="BW293" i="16"/>
  <c r="BX293" i="16"/>
  <c r="BY293" i="16"/>
  <c r="BZ293" i="16"/>
  <c r="CA293" i="16"/>
  <c r="CB293" i="16"/>
  <c r="CC293" i="16"/>
  <c r="CD293" i="16"/>
  <c r="CE293" i="16"/>
  <c r="CF293" i="16"/>
  <c r="CG293" i="16"/>
  <c r="CH293" i="16"/>
  <c r="CI293" i="16"/>
  <c r="CJ293" i="16"/>
  <c r="CK293" i="16"/>
  <c r="CL293" i="16"/>
  <c r="CM293" i="16"/>
  <c r="CN293" i="16"/>
  <c r="CO293" i="16"/>
  <c r="CP293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CP294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U295" i="16"/>
  <c r="V295" i="16"/>
  <c r="W295" i="16"/>
  <c r="X295" i="16"/>
  <c r="Y295" i="16"/>
  <c r="Z295" i="16"/>
  <c r="AA295" i="16"/>
  <c r="AB295" i="16"/>
  <c r="AC295" i="16"/>
  <c r="AD295" i="16"/>
  <c r="AE295" i="16"/>
  <c r="AF295" i="16"/>
  <c r="AG295" i="16"/>
  <c r="AH295" i="16"/>
  <c r="AI295" i="16"/>
  <c r="AJ295" i="16"/>
  <c r="AK295" i="16"/>
  <c r="AL295" i="16"/>
  <c r="AM295" i="16"/>
  <c r="AN295" i="16"/>
  <c r="AO295" i="16"/>
  <c r="AP295" i="16"/>
  <c r="AQ295" i="16"/>
  <c r="AR295" i="16"/>
  <c r="AS295" i="16"/>
  <c r="AT295" i="16"/>
  <c r="AU295" i="16"/>
  <c r="AV295" i="16"/>
  <c r="AW295" i="16"/>
  <c r="AX295" i="16"/>
  <c r="AY295" i="16"/>
  <c r="AZ295" i="16"/>
  <c r="BA295" i="16"/>
  <c r="BB295" i="16"/>
  <c r="BC295" i="16"/>
  <c r="BD295" i="16"/>
  <c r="BE295" i="16"/>
  <c r="BF295" i="16"/>
  <c r="BG295" i="16"/>
  <c r="BH295" i="16"/>
  <c r="BI295" i="16"/>
  <c r="BJ295" i="16"/>
  <c r="BK295" i="16"/>
  <c r="BL295" i="16"/>
  <c r="BM295" i="16"/>
  <c r="BN295" i="16"/>
  <c r="BO295" i="16"/>
  <c r="BP295" i="16"/>
  <c r="BQ295" i="16"/>
  <c r="BR295" i="16"/>
  <c r="BS295" i="16"/>
  <c r="BT295" i="16"/>
  <c r="BU295" i="16"/>
  <c r="BV295" i="16"/>
  <c r="BW295" i="16"/>
  <c r="BX295" i="16"/>
  <c r="BY295" i="16"/>
  <c r="BZ295" i="16"/>
  <c r="CA295" i="16"/>
  <c r="CB295" i="16"/>
  <c r="CC295" i="16"/>
  <c r="CD295" i="16"/>
  <c r="CE295" i="16"/>
  <c r="CF295" i="16"/>
  <c r="CG295" i="16"/>
  <c r="CH295" i="16"/>
  <c r="CI295" i="16"/>
  <c r="CJ295" i="16"/>
  <c r="CK295" i="16"/>
  <c r="CL295" i="16"/>
  <c r="CM295" i="16"/>
  <c r="CN295" i="16"/>
  <c r="CO295" i="16"/>
  <c r="CP295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U296" i="16"/>
  <c r="V296" i="16"/>
  <c r="W296" i="16"/>
  <c r="X296" i="16"/>
  <c r="Y296" i="16"/>
  <c r="Z296" i="16"/>
  <c r="AA296" i="16"/>
  <c r="AB296" i="16"/>
  <c r="AC296" i="16"/>
  <c r="AD296" i="16"/>
  <c r="AE296" i="16"/>
  <c r="AF296" i="16"/>
  <c r="AG296" i="16"/>
  <c r="AH296" i="16"/>
  <c r="AI296" i="16"/>
  <c r="AJ296" i="16"/>
  <c r="AK296" i="16"/>
  <c r="AL296" i="16"/>
  <c r="AM296" i="16"/>
  <c r="AN296" i="16"/>
  <c r="AO296" i="16"/>
  <c r="AP296" i="16"/>
  <c r="AQ296" i="16"/>
  <c r="AR296" i="16"/>
  <c r="AS296" i="16"/>
  <c r="AT296" i="16"/>
  <c r="AU296" i="16"/>
  <c r="AV296" i="16"/>
  <c r="AW296" i="16"/>
  <c r="AX296" i="16"/>
  <c r="AY296" i="16"/>
  <c r="AZ296" i="16"/>
  <c r="BA296" i="16"/>
  <c r="BB296" i="16"/>
  <c r="BC296" i="16"/>
  <c r="BD296" i="16"/>
  <c r="BE296" i="16"/>
  <c r="BF296" i="16"/>
  <c r="BG296" i="16"/>
  <c r="BH296" i="16"/>
  <c r="BI296" i="16"/>
  <c r="BJ296" i="16"/>
  <c r="BK296" i="16"/>
  <c r="BL296" i="16"/>
  <c r="BM296" i="16"/>
  <c r="BN296" i="16"/>
  <c r="BO296" i="16"/>
  <c r="BP296" i="16"/>
  <c r="BQ296" i="16"/>
  <c r="BR296" i="16"/>
  <c r="BS296" i="16"/>
  <c r="BT296" i="16"/>
  <c r="BU296" i="16"/>
  <c r="BV296" i="16"/>
  <c r="BW296" i="16"/>
  <c r="BX296" i="16"/>
  <c r="BY296" i="16"/>
  <c r="BZ296" i="16"/>
  <c r="CA296" i="16"/>
  <c r="CB296" i="16"/>
  <c r="CC296" i="16"/>
  <c r="CD296" i="16"/>
  <c r="CE296" i="16"/>
  <c r="CF296" i="16"/>
  <c r="CG296" i="16"/>
  <c r="CH296" i="16"/>
  <c r="CI296" i="16"/>
  <c r="CJ296" i="16"/>
  <c r="CK296" i="16"/>
  <c r="CL296" i="16"/>
  <c r="CM296" i="16"/>
  <c r="CN296" i="16"/>
  <c r="CO296" i="16"/>
  <c r="CP296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U297" i="16"/>
  <c r="V297" i="16"/>
  <c r="W297" i="16"/>
  <c r="X297" i="16"/>
  <c r="Y297" i="16"/>
  <c r="Z297" i="16"/>
  <c r="AA297" i="16"/>
  <c r="AB297" i="16"/>
  <c r="AC297" i="16"/>
  <c r="AD297" i="16"/>
  <c r="AE297" i="16"/>
  <c r="AF297" i="16"/>
  <c r="AG297" i="16"/>
  <c r="AH297" i="16"/>
  <c r="AI297" i="16"/>
  <c r="AJ297" i="16"/>
  <c r="AK297" i="16"/>
  <c r="AL297" i="16"/>
  <c r="AM297" i="16"/>
  <c r="AN297" i="16"/>
  <c r="AO297" i="16"/>
  <c r="AP297" i="16"/>
  <c r="AQ297" i="16"/>
  <c r="AR297" i="16"/>
  <c r="AS297" i="16"/>
  <c r="AT297" i="16"/>
  <c r="AU297" i="16"/>
  <c r="AV297" i="16"/>
  <c r="AW297" i="16"/>
  <c r="AX297" i="16"/>
  <c r="AY297" i="16"/>
  <c r="AZ297" i="16"/>
  <c r="BA297" i="16"/>
  <c r="BB297" i="16"/>
  <c r="BC297" i="16"/>
  <c r="BD297" i="16"/>
  <c r="BE297" i="16"/>
  <c r="BF297" i="16"/>
  <c r="BG297" i="16"/>
  <c r="BH297" i="16"/>
  <c r="BI297" i="16"/>
  <c r="BJ297" i="16"/>
  <c r="BK297" i="16"/>
  <c r="BL297" i="16"/>
  <c r="BM297" i="16"/>
  <c r="BN297" i="16"/>
  <c r="BO297" i="16"/>
  <c r="BP297" i="16"/>
  <c r="BQ297" i="16"/>
  <c r="BR297" i="16"/>
  <c r="BS297" i="16"/>
  <c r="BT297" i="16"/>
  <c r="BU297" i="16"/>
  <c r="BV297" i="16"/>
  <c r="BW297" i="16"/>
  <c r="BX297" i="16"/>
  <c r="BY297" i="16"/>
  <c r="BZ297" i="16"/>
  <c r="CA297" i="16"/>
  <c r="CB297" i="16"/>
  <c r="CC297" i="16"/>
  <c r="CD297" i="16"/>
  <c r="CE297" i="16"/>
  <c r="CF297" i="16"/>
  <c r="CG297" i="16"/>
  <c r="CH297" i="16"/>
  <c r="CI297" i="16"/>
  <c r="CJ297" i="16"/>
  <c r="CK297" i="16"/>
  <c r="CL297" i="16"/>
  <c r="CM297" i="16"/>
  <c r="CN297" i="16"/>
  <c r="CO297" i="16"/>
  <c r="CP297" i="16"/>
  <c r="G298" i="16"/>
  <c r="H298" i="16"/>
  <c r="I298" i="16"/>
  <c r="J298" i="16"/>
  <c r="K298" i="16"/>
  <c r="L298" i="16"/>
  <c r="M298" i="16"/>
  <c r="N298" i="16"/>
  <c r="O298" i="16"/>
  <c r="P298" i="16"/>
  <c r="Q298" i="16"/>
  <c r="R298" i="16"/>
  <c r="S298" i="16"/>
  <c r="T298" i="16"/>
  <c r="U298" i="16"/>
  <c r="V298" i="16"/>
  <c r="W298" i="16"/>
  <c r="X298" i="16"/>
  <c r="Y298" i="16"/>
  <c r="Z298" i="16"/>
  <c r="AA298" i="16"/>
  <c r="AB298" i="16"/>
  <c r="AC298" i="16"/>
  <c r="AD298" i="16"/>
  <c r="AE298" i="16"/>
  <c r="AF298" i="16"/>
  <c r="AG298" i="16"/>
  <c r="AH298" i="16"/>
  <c r="AI298" i="16"/>
  <c r="AJ298" i="16"/>
  <c r="AK298" i="16"/>
  <c r="AL298" i="16"/>
  <c r="AM298" i="16"/>
  <c r="AN298" i="16"/>
  <c r="AO298" i="16"/>
  <c r="AP298" i="16"/>
  <c r="AQ298" i="16"/>
  <c r="AR298" i="16"/>
  <c r="AS298" i="16"/>
  <c r="AT298" i="16"/>
  <c r="AU298" i="16"/>
  <c r="AV298" i="16"/>
  <c r="AW298" i="16"/>
  <c r="AX298" i="16"/>
  <c r="AY298" i="16"/>
  <c r="AZ298" i="16"/>
  <c r="BA298" i="16"/>
  <c r="BB298" i="16"/>
  <c r="BC298" i="16"/>
  <c r="BD298" i="16"/>
  <c r="BE298" i="16"/>
  <c r="BF298" i="16"/>
  <c r="BG298" i="16"/>
  <c r="BH298" i="16"/>
  <c r="BI298" i="16"/>
  <c r="BJ298" i="16"/>
  <c r="BK298" i="16"/>
  <c r="BL298" i="16"/>
  <c r="BM298" i="16"/>
  <c r="BN298" i="16"/>
  <c r="BO298" i="16"/>
  <c r="BP298" i="16"/>
  <c r="BQ298" i="16"/>
  <c r="BR298" i="16"/>
  <c r="BS298" i="16"/>
  <c r="BT298" i="16"/>
  <c r="BU298" i="16"/>
  <c r="BV298" i="16"/>
  <c r="BW298" i="16"/>
  <c r="BX298" i="16"/>
  <c r="BY298" i="16"/>
  <c r="BZ298" i="16"/>
  <c r="CA298" i="16"/>
  <c r="CB298" i="16"/>
  <c r="CC298" i="16"/>
  <c r="CD298" i="16"/>
  <c r="CE298" i="16"/>
  <c r="CF298" i="16"/>
  <c r="CG298" i="16"/>
  <c r="CH298" i="16"/>
  <c r="CI298" i="16"/>
  <c r="CJ298" i="16"/>
  <c r="CK298" i="16"/>
  <c r="CL298" i="16"/>
  <c r="CM298" i="16"/>
  <c r="CN298" i="16"/>
  <c r="CO298" i="16"/>
  <c r="CP298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U299" i="16"/>
  <c r="V299" i="16"/>
  <c r="W299" i="16"/>
  <c r="X299" i="16"/>
  <c r="Y299" i="16"/>
  <c r="Z299" i="16"/>
  <c r="AA299" i="16"/>
  <c r="AB299" i="16"/>
  <c r="AC299" i="16"/>
  <c r="AD299" i="16"/>
  <c r="AE299" i="16"/>
  <c r="AF299" i="16"/>
  <c r="AG299" i="16"/>
  <c r="AH299" i="16"/>
  <c r="AI299" i="16"/>
  <c r="AJ299" i="16"/>
  <c r="AK299" i="16"/>
  <c r="AL299" i="16"/>
  <c r="AM299" i="16"/>
  <c r="AN299" i="16"/>
  <c r="AO299" i="16"/>
  <c r="AP299" i="16"/>
  <c r="AQ299" i="16"/>
  <c r="AR299" i="16"/>
  <c r="AS299" i="16"/>
  <c r="AT299" i="16"/>
  <c r="AU299" i="16"/>
  <c r="AV299" i="16"/>
  <c r="AW299" i="16"/>
  <c r="AX299" i="16"/>
  <c r="AY299" i="16"/>
  <c r="AZ299" i="16"/>
  <c r="BA299" i="16"/>
  <c r="BB299" i="16"/>
  <c r="BC299" i="16"/>
  <c r="BD299" i="16"/>
  <c r="BE299" i="16"/>
  <c r="BF299" i="16"/>
  <c r="BG299" i="16"/>
  <c r="BH299" i="16"/>
  <c r="BI299" i="16"/>
  <c r="BJ299" i="16"/>
  <c r="BK299" i="16"/>
  <c r="BL299" i="16"/>
  <c r="BM299" i="16"/>
  <c r="BN299" i="16"/>
  <c r="BO299" i="16"/>
  <c r="BP299" i="16"/>
  <c r="BQ299" i="16"/>
  <c r="BR299" i="16"/>
  <c r="BS299" i="16"/>
  <c r="BT299" i="16"/>
  <c r="BU299" i="16"/>
  <c r="BV299" i="16"/>
  <c r="BW299" i="16"/>
  <c r="BX299" i="16"/>
  <c r="BY299" i="16"/>
  <c r="BZ299" i="16"/>
  <c r="CA299" i="16"/>
  <c r="CB299" i="16"/>
  <c r="CC299" i="16"/>
  <c r="CD299" i="16"/>
  <c r="CE299" i="16"/>
  <c r="CF299" i="16"/>
  <c r="CG299" i="16"/>
  <c r="CH299" i="16"/>
  <c r="CI299" i="16"/>
  <c r="CJ299" i="16"/>
  <c r="CK299" i="16"/>
  <c r="CL299" i="16"/>
  <c r="CM299" i="16"/>
  <c r="CN299" i="16"/>
  <c r="CO299" i="16"/>
  <c r="CP299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U300" i="16"/>
  <c r="V300" i="16"/>
  <c r="W300" i="16"/>
  <c r="X300" i="16"/>
  <c r="Y300" i="16"/>
  <c r="Z300" i="16"/>
  <c r="AA300" i="16"/>
  <c r="AB300" i="16"/>
  <c r="AC300" i="16"/>
  <c r="AD300" i="16"/>
  <c r="AE300" i="16"/>
  <c r="AF300" i="16"/>
  <c r="AG300" i="16"/>
  <c r="AH300" i="16"/>
  <c r="AI300" i="16"/>
  <c r="AJ300" i="16"/>
  <c r="AK300" i="16"/>
  <c r="AL300" i="16"/>
  <c r="AM300" i="16"/>
  <c r="AN300" i="16"/>
  <c r="AO300" i="16"/>
  <c r="AP300" i="16"/>
  <c r="AQ300" i="16"/>
  <c r="AR300" i="16"/>
  <c r="AS300" i="16"/>
  <c r="AT300" i="16"/>
  <c r="AU300" i="16"/>
  <c r="AV300" i="16"/>
  <c r="AW300" i="16"/>
  <c r="AX300" i="16"/>
  <c r="AY300" i="16"/>
  <c r="AZ300" i="16"/>
  <c r="BA300" i="16"/>
  <c r="BB300" i="16"/>
  <c r="BC300" i="16"/>
  <c r="BD300" i="16"/>
  <c r="BE300" i="16"/>
  <c r="BF300" i="16"/>
  <c r="BG300" i="16"/>
  <c r="BH300" i="16"/>
  <c r="BI300" i="16"/>
  <c r="BJ300" i="16"/>
  <c r="BK300" i="16"/>
  <c r="BL300" i="16"/>
  <c r="BM300" i="16"/>
  <c r="BN300" i="16"/>
  <c r="BO300" i="16"/>
  <c r="BP300" i="16"/>
  <c r="BQ300" i="16"/>
  <c r="BR300" i="16"/>
  <c r="BS300" i="16"/>
  <c r="BT300" i="16"/>
  <c r="BU300" i="16"/>
  <c r="BV300" i="16"/>
  <c r="BW300" i="16"/>
  <c r="BX300" i="16"/>
  <c r="BY300" i="16"/>
  <c r="BZ300" i="16"/>
  <c r="CA300" i="16"/>
  <c r="CB300" i="16"/>
  <c r="CC300" i="16"/>
  <c r="CD300" i="16"/>
  <c r="CE300" i="16"/>
  <c r="CF300" i="16"/>
  <c r="CG300" i="16"/>
  <c r="CH300" i="16"/>
  <c r="CI300" i="16"/>
  <c r="CJ300" i="16"/>
  <c r="CK300" i="16"/>
  <c r="CL300" i="16"/>
  <c r="CM300" i="16"/>
  <c r="CN300" i="16"/>
  <c r="CO300" i="16"/>
  <c r="CP300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U301" i="16"/>
  <c r="V301" i="16"/>
  <c r="W301" i="16"/>
  <c r="X301" i="16"/>
  <c r="Y301" i="16"/>
  <c r="Z301" i="16"/>
  <c r="AA301" i="16"/>
  <c r="AB301" i="16"/>
  <c r="AC301" i="16"/>
  <c r="AD301" i="16"/>
  <c r="AE301" i="16"/>
  <c r="AF301" i="16"/>
  <c r="AG301" i="16"/>
  <c r="AH301" i="16"/>
  <c r="AI301" i="16"/>
  <c r="AJ301" i="16"/>
  <c r="AK301" i="16"/>
  <c r="AL301" i="16"/>
  <c r="AM301" i="16"/>
  <c r="AN301" i="16"/>
  <c r="AO301" i="16"/>
  <c r="AP301" i="16"/>
  <c r="AQ301" i="16"/>
  <c r="AR301" i="16"/>
  <c r="AS301" i="16"/>
  <c r="AT301" i="16"/>
  <c r="AU301" i="16"/>
  <c r="AV301" i="16"/>
  <c r="AW301" i="16"/>
  <c r="AX301" i="16"/>
  <c r="AY301" i="16"/>
  <c r="AZ301" i="16"/>
  <c r="BA301" i="16"/>
  <c r="BB301" i="16"/>
  <c r="BC301" i="16"/>
  <c r="BD301" i="16"/>
  <c r="BE301" i="16"/>
  <c r="BF301" i="16"/>
  <c r="BG301" i="16"/>
  <c r="BH301" i="16"/>
  <c r="BI301" i="16"/>
  <c r="BJ301" i="16"/>
  <c r="BK301" i="16"/>
  <c r="BL301" i="16"/>
  <c r="BM301" i="16"/>
  <c r="BN301" i="16"/>
  <c r="BO301" i="16"/>
  <c r="BP301" i="16"/>
  <c r="BQ301" i="16"/>
  <c r="BR301" i="16"/>
  <c r="BS301" i="16"/>
  <c r="BT301" i="16"/>
  <c r="BU301" i="16"/>
  <c r="BV301" i="16"/>
  <c r="BW301" i="16"/>
  <c r="BX301" i="16"/>
  <c r="BY301" i="16"/>
  <c r="BZ301" i="16"/>
  <c r="CA301" i="16"/>
  <c r="CB301" i="16"/>
  <c r="CC301" i="16"/>
  <c r="CD301" i="16"/>
  <c r="CE301" i="16"/>
  <c r="CF301" i="16"/>
  <c r="CG301" i="16"/>
  <c r="CH301" i="16"/>
  <c r="CI301" i="16"/>
  <c r="CJ301" i="16"/>
  <c r="CK301" i="16"/>
  <c r="CL301" i="16"/>
  <c r="CM301" i="16"/>
  <c r="CN301" i="16"/>
  <c r="CO301" i="16"/>
  <c r="CP301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U302" i="16"/>
  <c r="V302" i="16"/>
  <c r="W302" i="16"/>
  <c r="X302" i="16"/>
  <c r="Y302" i="16"/>
  <c r="Z302" i="16"/>
  <c r="AA302" i="16"/>
  <c r="AB302" i="16"/>
  <c r="AC302" i="16"/>
  <c r="AD302" i="16"/>
  <c r="AE302" i="16"/>
  <c r="AF302" i="16"/>
  <c r="AG302" i="16"/>
  <c r="AH302" i="16"/>
  <c r="AI302" i="16"/>
  <c r="AJ302" i="16"/>
  <c r="AK302" i="16"/>
  <c r="AL302" i="16"/>
  <c r="AM302" i="16"/>
  <c r="AN302" i="16"/>
  <c r="AO302" i="16"/>
  <c r="AP302" i="16"/>
  <c r="AQ302" i="16"/>
  <c r="AR302" i="16"/>
  <c r="AS302" i="16"/>
  <c r="AT302" i="16"/>
  <c r="AU302" i="16"/>
  <c r="AV302" i="16"/>
  <c r="AW302" i="16"/>
  <c r="AX302" i="16"/>
  <c r="AY302" i="16"/>
  <c r="AZ302" i="16"/>
  <c r="BA302" i="16"/>
  <c r="BB302" i="16"/>
  <c r="BC302" i="16"/>
  <c r="BD302" i="16"/>
  <c r="BE302" i="16"/>
  <c r="BF302" i="16"/>
  <c r="BG302" i="16"/>
  <c r="BH302" i="16"/>
  <c r="BI302" i="16"/>
  <c r="BJ302" i="16"/>
  <c r="BK302" i="16"/>
  <c r="BL302" i="16"/>
  <c r="BM302" i="16"/>
  <c r="BN302" i="16"/>
  <c r="BO302" i="16"/>
  <c r="BP302" i="16"/>
  <c r="BQ302" i="16"/>
  <c r="BR302" i="16"/>
  <c r="BS302" i="16"/>
  <c r="BT302" i="16"/>
  <c r="BU302" i="16"/>
  <c r="BV302" i="16"/>
  <c r="BW302" i="16"/>
  <c r="BX302" i="16"/>
  <c r="BY302" i="16"/>
  <c r="BZ302" i="16"/>
  <c r="CA302" i="16"/>
  <c r="CB302" i="16"/>
  <c r="CC302" i="16"/>
  <c r="CD302" i="16"/>
  <c r="CE302" i="16"/>
  <c r="CF302" i="16"/>
  <c r="CG302" i="16"/>
  <c r="CH302" i="16"/>
  <c r="CI302" i="16"/>
  <c r="CJ302" i="16"/>
  <c r="CK302" i="16"/>
  <c r="CL302" i="16"/>
  <c r="CM302" i="16"/>
  <c r="CN302" i="16"/>
  <c r="CO302" i="16"/>
  <c r="CP302" i="16"/>
  <c r="G303" i="16"/>
  <c r="H303" i="16"/>
  <c r="I303" i="16"/>
  <c r="J303" i="16"/>
  <c r="K303" i="16"/>
  <c r="L303" i="16"/>
  <c r="M303" i="16"/>
  <c r="N303" i="16"/>
  <c r="O303" i="16"/>
  <c r="P303" i="16"/>
  <c r="Q303" i="16"/>
  <c r="R303" i="16"/>
  <c r="S303" i="16"/>
  <c r="T303" i="16"/>
  <c r="U303" i="16"/>
  <c r="V303" i="16"/>
  <c r="W303" i="16"/>
  <c r="X303" i="16"/>
  <c r="Y303" i="16"/>
  <c r="Z303" i="16"/>
  <c r="AA303" i="16"/>
  <c r="AB303" i="16"/>
  <c r="AC303" i="16"/>
  <c r="AD303" i="16"/>
  <c r="AE303" i="16"/>
  <c r="AF303" i="16"/>
  <c r="AG303" i="16"/>
  <c r="AH303" i="16"/>
  <c r="AI303" i="16"/>
  <c r="AJ303" i="16"/>
  <c r="AK303" i="16"/>
  <c r="AL303" i="16"/>
  <c r="AM303" i="16"/>
  <c r="AN303" i="16"/>
  <c r="AO303" i="16"/>
  <c r="AP303" i="16"/>
  <c r="AQ303" i="16"/>
  <c r="AR303" i="16"/>
  <c r="AS303" i="16"/>
  <c r="AT303" i="16"/>
  <c r="AU303" i="16"/>
  <c r="AV303" i="16"/>
  <c r="AW303" i="16"/>
  <c r="AX303" i="16"/>
  <c r="AY303" i="16"/>
  <c r="AZ303" i="16"/>
  <c r="BA303" i="16"/>
  <c r="BB303" i="16"/>
  <c r="BC303" i="16"/>
  <c r="BD303" i="16"/>
  <c r="BE303" i="16"/>
  <c r="BF303" i="16"/>
  <c r="BG303" i="16"/>
  <c r="BH303" i="16"/>
  <c r="BI303" i="16"/>
  <c r="BJ303" i="16"/>
  <c r="BK303" i="16"/>
  <c r="BL303" i="16"/>
  <c r="BM303" i="16"/>
  <c r="BN303" i="16"/>
  <c r="BO303" i="16"/>
  <c r="BP303" i="16"/>
  <c r="BQ303" i="16"/>
  <c r="BR303" i="16"/>
  <c r="BS303" i="16"/>
  <c r="BT303" i="16"/>
  <c r="BU303" i="16"/>
  <c r="BV303" i="16"/>
  <c r="BW303" i="16"/>
  <c r="BX303" i="16"/>
  <c r="BY303" i="16"/>
  <c r="BZ303" i="16"/>
  <c r="CA303" i="16"/>
  <c r="CB303" i="16"/>
  <c r="CC303" i="16"/>
  <c r="CD303" i="16"/>
  <c r="CE303" i="16"/>
  <c r="CF303" i="16"/>
  <c r="CG303" i="16"/>
  <c r="CH303" i="16"/>
  <c r="CI303" i="16"/>
  <c r="CJ303" i="16"/>
  <c r="CK303" i="16"/>
  <c r="CL303" i="16"/>
  <c r="CM303" i="16"/>
  <c r="CN303" i="16"/>
  <c r="CO303" i="16"/>
  <c r="CP303" i="16"/>
  <c r="G304" i="16"/>
  <c r="H304" i="16"/>
  <c r="I304" i="16"/>
  <c r="J304" i="16"/>
  <c r="K304" i="16"/>
  <c r="L304" i="16"/>
  <c r="M304" i="16"/>
  <c r="N304" i="16"/>
  <c r="O304" i="16"/>
  <c r="P304" i="16"/>
  <c r="Q304" i="16"/>
  <c r="R304" i="16"/>
  <c r="S304" i="16"/>
  <c r="T304" i="16"/>
  <c r="U304" i="16"/>
  <c r="V304" i="16"/>
  <c r="W304" i="16"/>
  <c r="X304" i="16"/>
  <c r="Y304" i="16"/>
  <c r="Z304" i="16"/>
  <c r="AA304" i="16"/>
  <c r="AB304" i="16"/>
  <c r="AC304" i="16"/>
  <c r="AD304" i="16"/>
  <c r="AE304" i="16"/>
  <c r="AF304" i="16"/>
  <c r="AG304" i="16"/>
  <c r="AH304" i="16"/>
  <c r="AI304" i="16"/>
  <c r="AJ304" i="16"/>
  <c r="AK304" i="16"/>
  <c r="AL304" i="16"/>
  <c r="AM304" i="16"/>
  <c r="AN304" i="16"/>
  <c r="AO304" i="16"/>
  <c r="AP304" i="16"/>
  <c r="AQ304" i="16"/>
  <c r="AR304" i="16"/>
  <c r="AS304" i="16"/>
  <c r="AT304" i="16"/>
  <c r="AU304" i="16"/>
  <c r="AV304" i="16"/>
  <c r="AW304" i="16"/>
  <c r="AX304" i="16"/>
  <c r="AY304" i="16"/>
  <c r="AZ304" i="16"/>
  <c r="BA304" i="16"/>
  <c r="BB304" i="16"/>
  <c r="BC304" i="16"/>
  <c r="BD304" i="16"/>
  <c r="BE304" i="16"/>
  <c r="BF304" i="16"/>
  <c r="BG304" i="16"/>
  <c r="BH304" i="16"/>
  <c r="BI304" i="16"/>
  <c r="BJ304" i="16"/>
  <c r="BK304" i="16"/>
  <c r="BL304" i="16"/>
  <c r="BM304" i="16"/>
  <c r="BN304" i="16"/>
  <c r="BO304" i="16"/>
  <c r="BP304" i="16"/>
  <c r="BQ304" i="16"/>
  <c r="BR304" i="16"/>
  <c r="BS304" i="16"/>
  <c r="BT304" i="16"/>
  <c r="BU304" i="16"/>
  <c r="BV304" i="16"/>
  <c r="BW304" i="16"/>
  <c r="BX304" i="16"/>
  <c r="BY304" i="16"/>
  <c r="BZ304" i="16"/>
  <c r="CA304" i="16"/>
  <c r="CB304" i="16"/>
  <c r="CC304" i="16"/>
  <c r="CD304" i="16"/>
  <c r="CE304" i="16"/>
  <c r="CF304" i="16"/>
  <c r="CG304" i="16"/>
  <c r="CH304" i="16"/>
  <c r="CI304" i="16"/>
  <c r="CJ304" i="16"/>
  <c r="CK304" i="16"/>
  <c r="CL304" i="16"/>
  <c r="CM304" i="16"/>
  <c r="CN304" i="16"/>
  <c r="CO304" i="16"/>
  <c r="CP304" i="16"/>
  <c r="G305" i="16"/>
  <c r="H305" i="16"/>
  <c r="I305" i="16"/>
  <c r="J305" i="16"/>
  <c r="K305" i="16"/>
  <c r="L305" i="16"/>
  <c r="M305" i="16"/>
  <c r="N305" i="16"/>
  <c r="O305" i="16"/>
  <c r="P305" i="16"/>
  <c r="Q305" i="16"/>
  <c r="R305" i="16"/>
  <c r="S305" i="16"/>
  <c r="T305" i="16"/>
  <c r="U305" i="16"/>
  <c r="V305" i="16"/>
  <c r="W305" i="16"/>
  <c r="X305" i="16"/>
  <c r="Y305" i="16"/>
  <c r="Z305" i="16"/>
  <c r="AA305" i="16"/>
  <c r="AB305" i="16"/>
  <c r="AC305" i="16"/>
  <c r="AD305" i="16"/>
  <c r="AE305" i="16"/>
  <c r="AF305" i="16"/>
  <c r="AG305" i="16"/>
  <c r="AH305" i="16"/>
  <c r="AI305" i="16"/>
  <c r="AJ305" i="16"/>
  <c r="AK305" i="16"/>
  <c r="AL305" i="16"/>
  <c r="AM305" i="16"/>
  <c r="AN305" i="16"/>
  <c r="AO305" i="16"/>
  <c r="AP305" i="16"/>
  <c r="AQ305" i="16"/>
  <c r="AR305" i="16"/>
  <c r="AS305" i="16"/>
  <c r="AT305" i="16"/>
  <c r="AU305" i="16"/>
  <c r="AV305" i="16"/>
  <c r="AW305" i="16"/>
  <c r="AX305" i="16"/>
  <c r="AY305" i="16"/>
  <c r="AZ305" i="16"/>
  <c r="BA305" i="16"/>
  <c r="BB305" i="16"/>
  <c r="BC305" i="16"/>
  <c r="BD305" i="16"/>
  <c r="BE305" i="16"/>
  <c r="BF305" i="16"/>
  <c r="BG305" i="16"/>
  <c r="BH305" i="16"/>
  <c r="BI305" i="16"/>
  <c r="BJ305" i="16"/>
  <c r="BK305" i="16"/>
  <c r="BL305" i="16"/>
  <c r="BM305" i="16"/>
  <c r="BN305" i="16"/>
  <c r="BO305" i="16"/>
  <c r="BP305" i="16"/>
  <c r="BQ305" i="16"/>
  <c r="BR305" i="16"/>
  <c r="BS305" i="16"/>
  <c r="BT305" i="16"/>
  <c r="BU305" i="16"/>
  <c r="BV305" i="16"/>
  <c r="BW305" i="16"/>
  <c r="BX305" i="16"/>
  <c r="BY305" i="16"/>
  <c r="BZ305" i="16"/>
  <c r="CA305" i="16"/>
  <c r="CB305" i="16"/>
  <c r="CC305" i="16"/>
  <c r="CD305" i="16"/>
  <c r="CE305" i="16"/>
  <c r="CF305" i="16"/>
  <c r="CG305" i="16"/>
  <c r="CH305" i="16"/>
  <c r="CI305" i="16"/>
  <c r="CJ305" i="16"/>
  <c r="CK305" i="16"/>
  <c r="CL305" i="16"/>
  <c r="CM305" i="16"/>
  <c r="CN305" i="16"/>
  <c r="CO305" i="16"/>
  <c r="CP305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U306" i="16"/>
  <c r="V306" i="16"/>
  <c r="W306" i="16"/>
  <c r="X306" i="16"/>
  <c r="Y306" i="16"/>
  <c r="Z306" i="16"/>
  <c r="AA306" i="16"/>
  <c r="AB306" i="16"/>
  <c r="AC306" i="16"/>
  <c r="AD306" i="16"/>
  <c r="AE306" i="16"/>
  <c r="AF306" i="16"/>
  <c r="AG306" i="16"/>
  <c r="AH306" i="16"/>
  <c r="AI306" i="16"/>
  <c r="AJ306" i="16"/>
  <c r="AK306" i="16"/>
  <c r="AL306" i="16"/>
  <c r="AM306" i="16"/>
  <c r="AN306" i="16"/>
  <c r="AO306" i="16"/>
  <c r="AP306" i="16"/>
  <c r="AQ306" i="16"/>
  <c r="AR306" i="16"/>
  <c r="AS306" i="16"/>
  <c r="AT306" i="16"/>
  <c r="AU306" i="16"/>
  <c r="AV306" i="16"/>
  <c r="AW306" i="16"/>
  <c r="AX306" i="16"/>
  <c r="AY306" i="16"/>
  <c r="AZ306" i="16"/>
  <c r="BA306" i="16"/>
  <c r="BB306" i="16"/>
  <c r="BC306" i="16"/>
  <c r="BD306" i="16"/>
  <c r="BE306" i="16"/>
  <c r="BF306" i="16"/>
  <c r="BG306" i="16"/>
  <c r="BH306" i="16"/>
  <c r="BI306" i="16"/>
  <c r="BJ306" i="16"/>
  <c r="BK306" i="16"/>
  <c r="BL306" i="16"/>
  <c r="BM306" i="16"/>
  <c r="BN306" i="16"/>
  <c r="BO306" i="16"/>
  <c r="BP306" i="16"/>
  <c r="BQ306" i="16"/>
  <c r="BR306" i="16"/>
  <c r="BS306" i="16"/>
  <c r="BT306" i="16"/>
  <c r="BU306" i="16"/>
  <c r="BV306" i="16"/>
  <c r="BW306" i="16"/>
  <c r="BX306" i="16"/>
  <c r="BY306" i="16"/>
  <c r="BZ306" i="16"/>
  <c r="CA306" i="16"/>
  <c r="CB306" i="16"/>
  <c r="CC306" i="16"/>
  <c r="CD306" i="16"/>
  <c r="CE306" i="16"/>
  <c r="CF306" i="16"/>
  <c r="CG306" i="16"/>
  <c r="CH306" i="16"/>
  <c r="CI306" i="16"/>
  <c r="CJ306" i="16"/>
  <c r="CK306" i="16"/>
  <c r="CL306" i="16"/>
  <c r="CM306" i="16"/>
  <c r="CN306" i="16"/>
  <c r="CO306" i="16"/>
  <c r="CP306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U307" i="16"/>
  <c r="V307" i="16"/>
  <c r="W307" i="16"/>
  <c r="X307" i="16"/>
  <c r="Y307" i="16"/>
  <c r="Z307" i="16"/>
  <c r="AA307" i="16"/>
  <c r="AB307" i="16"/>
  <c r="AC307" i="16"/>
  <c r="AD307" i="16"/>
  <c r="AE307" i="16"/>
  <c r="AF307" i="16"/>
  <c r="AG307" i="16"/>
  <c r="AH307" i="16"/>
  <c r="AI307" i="16"/>
  <c r="AJ307" i="16"/>
  <c r="AK307" i="16"/>
  <c r="AL307" i="16"/>
  <c r="AM307" i="16"/>
  <c r="AN307" i="16"/>
  <c r="AO307" i="16"/>
  <c r="AP307" i="16"/>
  <c r="AQ307" i="16"/>
  <c r="AR307" i="16"/>
  <c r="AS307" i="16"/>
  <c r="AT307" i="16"/>
  <c r="AU307" i="16"/>
  <c r="AV307" i="16"/>
  <c r="AW307" i="16"/>
  <c r="AX307" i="16"/>
  <c r="AY307" i="16"/>
  <c r="AZ307" i="16"/>
  <c r="BA307" i="16"/>
  <c r="BB307" i="16"/>
  <c r="BC307" i="16"/>
  <c r="BD307" i="16"/>
  <c r="BE307" i="16"/>
  <c r="BF307" i="16"/>
  <c r="BG307" i="16"/>
  <c r="BH307" i="16"/>
  <c r="BI307" i="16"/>
  <c r="BJ307" i="16"/>
  <c r="BK307" i="16"/>
  <c r="BL307" i="16"/>
  <c r="BM307" i="16"/>
  <c r="BN307" i="16"/>
  <c r="BO307" i="16"/>
  <c r="BP307" i="16"/>
  <c r="BQ307" i="16"/>
  <c r="BR307" i="16"/>
  <c r="BS307" i="16"/>
  <c r="BT307" i="16"/>
  <c r="BU307" i="16"/>
  <c r="BV307" i="16"/>
  <c r="BW307" i="16"/>
  <c r="BX307" i="16"/>
  <c r="BY307" i="16"/>
  <c r="BZ307" i="16"/>
  <c r="CA307" i="16"/>
  <c r="CB307" i="16"/>
  <c r="CC307" i="16"/>
  <c r="CD307" i="16"/>
  <c r="CE307" i="16"/>
  <c r="CF307" i="16"/>
  <c r="CG307" i="16"/>
  <c r="CH307" i="16"/>
  <c r="CI307" i="16"/>
  <c r="CJ307" i="16"/>
  <c r="CK307" i="16"/>
  <c r="CL307" i="16"/>
  <c r="CM307" i="16"/>
  <c r="CN307" i="16"/>
  <c r="CO307" i="16"/>
  <c r="CP307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U308" i="16"/>
  <c r="V308" i="16"/>
  <c r="W308" i="16"/>
  <c r="X308" i="16"/>
  <c r="Y308" i="16"/>
  <c r="Z308" i="16"/>
  <c r="AA308" i="16"/>
  <c r="AB308" i="16"/>
  <c r="AC308" i="16"/>
  <c r="AD308" i="16"/>
  <c r="AE308" i="16"/>
  <c r="AF308" i="16"/>
  <c r="AG308" i="16"/>
  <c r="AH308" i="16"/>
  <c r="AI308" i="16"/>
  <c r="AJ308" i="16"/>
  <c r="AK308" i="16"/>
  <c r="AL308" i="16"/>
  <c r="AM308" i="16"/>
  <c r="AN308" i="16"/>
  <c r="AO308" i="16"/>
  <c r="AP308" i="16"/>
  <c r="AQ308" i="16"/>
  <c r="AR308" i="16"/>
  <c r="AS308" i="16"/>
  <c r="AT308" i="16"/>
  <c r="AU308" i="16"/>
  <c r="AV308" i="16"/>
  <c r="AW308" i="16"/>
  <c r="AX308" i="16"/>
  <c r="AY308" i="16"/>
  <c r="AZ308" i="16"/>
  <c r="BA308" i="16"/>
  <c r="BB308" i="16"/>
  <c r="BC308" i="16"/>
  <c r="BD308" i="16"/>
  <c r="BE308" i="16"/>
  <c r="BF308" i="16"/>
  <c r="BG308" i="16"/>
  <c r="BH308" i="16"/>
  <c r="BI308" i="16"/>
  <c r="BJ308" i="16"/>
  <c r="BK308" i="16"/>
  <c r="BL308" i="16"/>
  <c r="BM308" i="16"/>
  <c r="BN308" i="16"/>
  <c r="BO308" i="16"/>
  <c r="BP308" i="16"/>
  <c r="BQ308" i="16"/>
  <c r="BR308" i="16"/>
  <c r="BS308" i="16"/>
  <c r="BT308" i="16"/>
  <c r="BU308" i="16"/>
  <c r="BV308" i="16"/>
  <c r="BW308" i="16"/>
  <c r="BX308" i="16"/>
  <c r="BY308" i="16"/>
  <c r="BZ308" i="16"/>
  <c r="CA308" i="16"/>
  <c r="CB308" i="16"/>
  <c r="CC308" i="16"/>
  <c r="CD308" i="16"/>
  <c r="CE308" i="16"/>
  <c r="CF308" i="16"/>
  <c r="CG308" i="16"/>
  <c r="CH308" i="16"/>
  <c r="CI308" i="16"/>
  <c r="CJ308" i="16"/>
  <c r="CK308" i="16"/>
  <c r="CL308" i="16"/>
  <c r="CM308" i="16"/>
  <c r="CN308" i="16"/>
  <c r="CO308" i="16"/>
  <c r="CP308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U309" i="16"/>
  <c r="V309" i="16"/>
  <c r="W309" i="16"/>
  <c r="X309" i="16"/>
  <c r="Y309" i="16"/>
  <c r="Z309" i="16"/>
  <c r="AA309" i="16"/>
  <c r="AB309" i="16"/>
  <c r="AC309" i="16"/>
  <c r="AD309" i="16"/>
  <c r="AE309" i="16"/>
  <c r="AF309" i="16"/>
  <c r="AG309" i="16"/>
  <c r="AH309" i="16"/>
  <c r="AI309" i="16"/>
  <c r="AJ309" i="16"/>
  <c r="AK309" i="16"/>
  <c r="AL309" i="16"/>
  <c r="AM309" i="16"/>
  <c r="AN309" i="16"/>
  <c r="AO309" i="16"/>
  <c r="AP309" i="16"/>
  <c r="AQ309" i="16"/>
  <c r="AR309" i="16"/>
  <c r="AS309" i="16"/>
  <c r="AT309" i="16"/>
  <c r="AU309" i="16"/>
  <c r="AV309" i="16"/>
  <c r="AW309" i="16"/>
  <c r="AX309" i="16"/>
  <c r="AY309" i="16"/>
  <c r="AZ309" i="16"/>
  <c r="BA309" i="16"/>
  <c r="BB309" i="16"/>
  <c r="BC309" i="16"/>
  <c r="BD309" i="16"/>
  <c r="BE309" i="16"/>
  <c r="BF309" i="16"/>
  <c r="BG309" i="16"/>
  <c r="BH309" i="16"/>
  <c r="BI309" i="16"/>
  <c r="BJ309" i="16"/>
  <c r="BK309" i="16"/>
  <c r="BL309" i="16"/>
  <c r="BM309" i="16"/>
  <c r="BN309" i="16"/>
  <c r="BO309" i="16"/>
  <c r="BP309" i="16"/>
  <c r="BQ309" i="16"/>
  <c r="BR309" i="16"/>
  <c r="BS309" i="16"/>
  <c r="BT309" i="16"/>
  <c r="BU309" i="16"/>
  <c r="BV309" i="16"/>
  <c r="BW309" i="16"/>
  <c r="BX309" i="16"/>
  <c r="BY309" i="16"/>
  <c r="BZ309" i="16"/>
  <c r="CA309" i="16"/>
  <c r="CB309" i="16"/>
  <c r="CC309" i="16"/>
  <c r="CD309" i="16"/>
  <c r="CE309" i="16"/>
  <c r="CF309" i="16"/>
  <c r="CG309" i="16"/>
  <c r="CH309" i="16"/>
  <c r="CI309" i="16"/>
  <c r="CJ309" i="16"/>
  <c r="CK309" i="16"/>
  <c r="CL309" i="16"/>
  <c r="CM309" i="16"/>
  <c r="CN309" i="16"/>
  <c r="CO309" i="16"/>
  <c r="CP309" i="16"/>
  <c r="G310" i="16"/>
  <c r="H310" i="16"/>
  <c r="I310" i="16"/>
  <c r="J310" i="16"/>
  <c r="K310" i="16"/>
  <c r="L310" i="16"/>
  <c r="M310" i="16"/>
  <c r="N310" i="16"/>
  <c r="O310" i="16"/>
  <c r="P310" i="16"/>
  <c r="Q310" i="16"/>
  <c r="R310" i="16"/>
  <c r="S310" i="16"/>
  <c r="T310" i="16"/>
  <c r="U310" i="16"/>
  <c r="V310" i="16"/>
  <c r="W310" i="16"/>
  <c r="X310" i="16"/>
  <c r="Y310" i="16"/>
  <c r="Z310" i="16"/>
  <c r="AA310" i="16"/>
  <c r="AB310" i="16"/>
  <c r="AC310" i="16"/>
  <c r="AD310" i="16"/>
  <c r="AE310" i="16"/>
  <c r="AF310" i="16"/>
  <c r="AG310" i="16"/>
  <c r="AH310" i="16"/>
  <c r="AI310" i="16"/>
  <c r="AJ310" i="16"/>
  <c r="AK310" i="16"/>
  <c r="AL310" i="16"/>
  <c r="AM310" i="16"/>
  <c r="AN310" i="16"/>
  <c r="AO310" i="16"/>
  <c r="AP310" i="16"/>
  <c r="AQ310" i="16"/>
  <c r="AR310" i="16"/>
  <c r="AS310" i="16"/>
  <c r="AT310" i="16"/>
  <c r="AU310" i="16"/>
  <c r="AV310" i="16"/>
  <c r="AW310" i="16"/>
  <c r="AX310" i="16"/>
  <c r="AY310" i="16"/>
  <c r="AZ310" i="16"/>
  <c r="BA310" i="16"/>
  <c r="BB310" i="16"/>
  <c r="BC310" i="16"/>
  <c r="BD310" i="16"/>
  <c r="BE310" i="16"/>
  <c r="BF310" i="16"/>
  <c r="BG310" i="16"/>
  <c r="BH310" i="16"/>
  <c r="BI310" i="16"/>
  <c r="BJ310" i="16"/>
  <c r="BK310" i="16"/>
  <c r="BL310" i="16"/>
  <c r="BM310" i="16"/>
  <c r="BN310" i="16"/>
  <c r="BO310" i="16"/>
  <c r="BP310" i="16"/>
  <c r="BQ310" i="16"/>
  <c r="BR310" i="16"/>
  <c r="BS310" i="16"/>
  <c r="BT310" i="16"/>
  <c r="BU310" i="16"/>
  <c r="BV310" i="16"/>
  <c r="BW310" i="16"/>
  <c r="BX310" i="16"/>
  <c r="BY310" i="16"/>
  <c r="BZ310" i="16"/>
  <c r="CA310" i="16"/>
  <c r="CB310" i="16"/>
  <c r="CC310" i="16"/>
  <c r="CD310" i="16"/>
  <c r="CE310" i="16"/>
  <c r="CF310" i="16"/>
  <c r="CG310" i="16"/>
  <c r="CH310" i="16"/>
  <c r="CI310" i="16"/>
  <c r="CJ310" i="16"/>
  <c r="CK310" i="16"/>
  <c r="CL310" i="16"/>
  <c r="CM310" i="16"/>
  <c r="CN310" i="16"/>
  <c r="CO310" i="16"/>
  <c r="CP310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U311" i="16"/>
  <c r="V311" i="16"/>
  <c r="W311" i="16"/>
  <c r="X311" i="16"/>
  <c r="Y311" i="16"/>
  <c r="Z311" i="16"/>
  <c r="AA311" i="16"/>
  <c r="AB311" i="16"/>
  <c r="AC311" i="16"/>
  <c r="AD311" i="16"/>
  <c r="AE311" i="16"/>
  <c r="AF311" i="16"/>
  <c r="AG311" i="16"/>
  <c r="AH311" i="16"/>
  <c r="AI311" i="16"/>
  <c r="AJ311" i="16"/>
  <c r="AK311" i="16"/>
  <c r="AL311" i="16"/>
  <c r="AM311" i="16"/>
  <c r="AN311" i="16"/>
  <c r="AO311" i="16"/>
  <c r="AP311" i="16"/>
  <c r="AQ311" i="16"/>
  <c r="AR311" i="16"/>
  <c r="AS311" i="16"/>
  <c r="AT311" i="16"/>
  <c r="AU311" i="16"/>
  <c r="AV311" i="16"/>
  <c r="AW311" i="16"/>
  <c r="AX311" i="16"/>
  <c r="AY311" i="16"/>
  <c r="AZ311" i="16"/>
  <c r="BA311" i="16"/>
  <c r="BB311" i="16"/>
  <c r="BC311" i="16"/>
  <c r="BD311" i="16"/>
  <c r="BE311" i="16"/>
  <c r="BF311" i="16"/>
  <c r="BG311" i="16"/>
  <c r="BH311" i="16"/>
  <c r="BI311" i="16"/>
  <c r="BJ311" i="16"/>
  <c r="BK311" i="16"/>
  <c r="BL311" i="16"/>
  <c r="BM311" i="16"/>
  <c r="BN311" i="16"/>
  <c r="BO311" i="16"/>
  <c r="BP311" i="16"/>
  <c r="BQ311" i="16"/>
  <c r="BR311" i="16"/>
  <c r="BS311" i="16"/>
  <c r="BT311" i="16"/>
  <c r="BU311" i="16"/>
  <c r="BV311" i="16"/>
  <c r="BW311" i="16"/>
  <c r="BX311" i="16"/>
  <c r="BY311" i="16"/>
  <c r="BZ311" i="16"/>
  <c r="CA311" i="16"/>
  <c r="CB311" i="16"/>
  <c r="CC311" i="16"/>
  <c r="CD311" i="16"/>
  <c r="CE311" i="16"/>
  <c r="CF311" i="16"/>
  <c r="CG311" i="16"/>
  <c r="CH311" i="16"/>
  <c r="CI311" i="16"/>
  <c r="CJ311" i="16"/>
  <c r="CK311" i="16"/>
  <c r="CL311" i="16"/>
  <c r="CM311" i="16"/>
  <c r="CN311" i="16"/>
  <c r="CO311" i="16"/>
  <c r="CP311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U312" i="16"/>
  <c r="V312" i="16"/>
  <c r="W312" i="16"/>
  <c r="X312" i="16"/>
  <c r="Y312" i="16"/>
  <c r="Z312" i="16"/>
  <c r="AA312" i="16"/>
  <c r="AB312" i="16"/>
  <c r="AC312" i="16"/>
  <c r="AD312" i="16"/>
  <c r="AE312" i="16"/>
  <c r="AF312" i="16"/>
  <c r="AG312" i="16"/>
  <c r="AH312" i="16"/>
  <c r="AI312" i="16"/>
  <c r="AJ312" i="16"/>
  <c r="AK312" i="16"/>
  <c r="AL312" i="16"/>
  <c r="AM312" i="16"/>
  <c r="AN312" i="16"/>
  <c r="AO312" i="16"/>
  <c r="AP312" i="16"/>
  <c r="AQ312" i="16"/>
  <c r="AR312" i="16"/>
  <c r="AS312" i="16"/>
  <c r="AT312" i="16"/>
  <c r="AU312" i="16"/>
  <c r="AV312" i="16"/>
  <c r="AW312" i="16"/>
  <c r="AX312" i="16"/>
  <c r="AY312" i="16"/>
  <c r="AZ312" i="16"/>
  <c r="BA312" i="16"/>
  <c r="BB312" i="16"/>
  <c r="BC312" i="16"/>
  <c r="BD312" i="16"/>
  <c r="BE312" i="16"/>
  <c r="BF312" i="16"/>
  <c r="BG312" i="16"/>
  <c r="BH312" i="16"/>
  <c r="BI312" i="16"/>
  <c r="BJ312" i="16"/>
  <c r="BK312" i="16"/>
  <c r="BL312" i="16"/>
  <c r="BM312" i="16"/>
  <c r="BN312" i="16"/>
  <c r="BO312" i="16"/>
  <c r="BP312" i="16"/>
  <c r="BQ312" i="16"/>
  <c r="BR312" i="16"/>
  <c r="BS312" i="16"/>
  <c r="BT312" i="16"/>
  <c r="BU312" i="16"/>
  <c r="BV312" i="16"/>
  <c r="BW312" i="16"/>
  <c r="BX312" i="16"/>
  <c r="BY312" i="16"/>
  <c r="BZ312" i="16"/>
  <c r="CA312" i="16"/>
  <c r="CB312" i="16"/>
  <c r="CC312" i="16"/>
  <c r="CD312" i="16"/>
  <c r="CE312" i="16"/>
  <c r="CF312" i="16"/>
  <c r="CG312" i="16"/>
  <c r="CH312" i="16"/>
  <c r="CI312" i="16"/>
  <c r="CJ312" i="16"/>
  <c r="CK312" i="16"/>
  <c r="CL312" i="16"/>
  <c r="CM312" i="16"/>
  <c r="CN312" i="16"/>
  <c r="CO312" i="16"/>
  <c r="CP312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U313" i="16"/>
  <c r="V313" i="16"/>
  <c r="W313" i="16"/>
  <c r="X313" i="16"/>
  <c r="Y313" i="16"/>
  <c r="Z313" i="16"/>
  <c r="AA313" i="16"/>
  <c r="AB313" i="16"/>
  <c r="AC313" i="16"/>
  <c r="AD313" i="16"/>
  <c r="AE313" i="16"/>
  <c r="AF313" i="16"/>
  <c r="AG313" i="16"/>
  <c r="AH313" i="16"/>
  <c r="AI313" i="16"/>
  <c r="AJ313" i="16"/>
  <c r="AK313" i="16"/>
  <c r="AL313" i="16"/>
  <c r="AM313" i="16"/>
  <c r="AN313" i="16"/>
  <c r="AO313" i="16"/>
  <c r="AP313" i="16"/>
  <c r="AQ313" i="16"/>
  <c r="AR313" i="16"/>
  <c r="AS313" i="16"/>
  <c r="AT313" i="16"/>
  <c r="AU313" i="16"/>
  <c r="AV313" i="16"/>
  <c r="AW313" i="16"/>
  <c r="AX313" i="16"/>
  <c r="AY313" i="16"/>
  <c r="AZ313" i="16"/>
  <c r="BA313" i="16"/>
  <c r="BB313" i="16"/>
  <c r="BC313" i="16"/>
  <c r="BD313" i="16"/>
  <c r="BE313" i="16"/>
  <c r="BF313" i="16"/>
  <c r="BG313" i="16"/>
  <c r="BH313" i="16"/>
  <c r="BI313" i="16"/>
  <c r="BJ313" i="16"/>
  <c r="BK313" i="16"/>
  <c r="BL313" i="16"/>
  <c r="BM313" i="16"/>
  <c r="BN313" i="16"/>
  <c r="BO313" i="16"/>
  <c r="BP313" i="16"/>
  <c r="BQ313" i="16"/>
  <c r="BR313" i="16"/>
  <c r="BS313" i="16"/>
  <c r="BT313" i="16"/>
  <c r="BU313" i="16"/>
  <c r="BV313" i="16"/>
  <c r="BW313" i="16"/>
  <c r="BX313" i="16"/>
  <c r="BY313" i="16"/>
  <c r="BZ313" i="16"/>
  <c r="CA313" i="16"/>
  <c r="CB313" i="16"/>
  <c r="CC313" i="16"/>
  <c r="CD313" i="16"/>
  <c r="CE313" i="16"/>
  <c r="CF313" i="16"/>
  <c r="CG313" i="16"/>
  <c r="CH313" i="16"/>
  <c r="CI313" i="16"/>
  <c r="CJ313" i="16"/>
  <c r="CK313" i="16"/>
  <c r="CL313" i="16"/>
  <c r="CM313" i="16"/>
  <c r="CN313" i="16"/>
  <c r="CO313" i="16"/>
  <c r="CP313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U314" i="16"/>
  <c r="V314" i="16"/>
  <c r="W314" i="16"/>
  <c r="X314" i="16"/>
  <c r="Y314" i="16"/>
  <c r="Z314" i="16"/>
  <c r="AA314" i="16"/>
  <c r="AB314" i="16"/>
  <c r="AC314" i="16"/>
  <c r="AD314" i="16"/>
  <c r="AE314" i="16"/>
  <c r="AF314" i="16"/>
  <c r="AG314" i="16"/>
  <c r="AH314" i="16"/>
  <c r="AI314" i="16"/>
  <c r="AJ314" i="16"/>
  <c r="AK314" i="16"/>
  <c r="AL314" i="16"/>
  <c r="AM314" i="16"/>
  <c r="AN314" i="16"/>
  <c r="AO314" i="16"/>
  <c r="AP314" i="16"/>
  <c r="AQ314" i="16"/>
  <c r="AR314" i="16"/>
  <c r="AS314" i="16"/>
  <c r="AT314" i="16"/>
  <c r="AU314" i="16"/>
  <c r="AV314" i="16"/>
  <c r="AW314" i="16"/>
  <c r="AX314" i="16"/>
  <c r="AY314" i="16"/>
  <c r="AZ314" i="16"/>
  <c r="BA314" i="16"/>
  <c r="BB314" i="16"/>
  <c r="BC314" i="16"/>
  <c r="BD314" i="16"/>
  <c r="BE314" i="16"/>
  <c r="BF314" i="16"/>
  <c r="BG314" i="16"/>
  <c r="BH314" i="16"/>
  <c r="BI314" i="16"/>
  <c r="BJ314" i="16"/>
  <c r="BK314" i="16"/>
  <c r="BL314" i="16"/>
  <c r="BM314" i="16"/>
  <c r="BN314" i="16"/>
  <c r="BO314" i="16"/>
  <c r="BP314" i="16"/>
  <c r="BQ314" i="16"/>
  <c r="BR314" i="16"/>
  <c r="BS314" i="16"/>
  <c r="BT314" i="16"/>
  <c r="BU314" i="16"/>
  <c r="BV314" i="16"/>
  <c r="BW314" i="16"/>
  <c r="BX314" i="16"/>
  <c r="BY314" i="16"/>
  <c r="BZ314" i="16"/>
  <c r="CA314" i="16"/>
  <c r="CB314" i="16"/>
  <c r="CC314" i="16"/>
  <c r="CD314" i="16"/>
  <c r="CE314" i="16"/>
  <c r="CF314" i="16"/>
  <c r="CG314" i="16"/>
  <c r="CH314" i="16"/>
  <c r="CI314" i="16"/>
  <c r="CJ314" i="16"/>
  <c r="CK314" i="16"/>
  <c r="CL314" i="16"/>
  <c r="CM314" i="16"/>
  <c r="CN314" i="16"/>
  <c r="CO314" i="16"/>
  <c r="CP314" i="16"/>
  <c r="G315" i="16"/>
  <c r="H315" i="16"/>
  <c r="I315" i="16"/>
  <c r="J315" i="16"/>
  <c r="K315" i="16"/>
  <c r="L315" i="16"/>
  <c r="M315" i="16"/>
  <c r="N315" i="16"/>
  <c r="O315" i="16"/>
  <c r="P315" i="16"/>
  <c r="Q315" i="16"/>
  <c r="R315" i="16"/>
  <c r="S315" i="16"/>
  <c r="T315" i="16"/>
  <c r="U315" i="16"/>
  <c r="V315" i="16"/>
  <c r="W315" i="16"/>
  <c r="X315" i="16"/>
  <c r="Y315" i="16"/>
  <c r="Z315" i="16"/>
  <c r="AA315" i="16"/>
  <c r="AB315" i="16"/>
  <c r="AC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AT315" i="16"/>
  <c r="AU315" i="16"/>
  <c r="AV315" i="16"/>
  <c r="AW315" i="16"/>
  <c r="AX315" i="16"/>
  <c r="AY315" i="16"/>
  <c r="AZ315" i="16"/>
  <c r="BA315" i="16"/>
  <c r="BB315" i="16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CP315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U316" i="16"/>
  <c r="V316" i="16"/>
  <c r="W316" i="16"/>
  <c r="X316" i="16"/>
  <c r="Y316" i="16"/>
  <c r="Z316" i="16"/>
  <c r="AA316" i="16"/>
  <c r="AB316" i="16"/>
  <c r="AC316" i="16"/>
  <c r="AD316" i="16"/>
  <c r="AE316" i="16"/>
  <c r="AF316" i="16"/>
  <c r="AG316" i="16"/>
  <c r="AH316" i="16"/>
  <c r="AI316" i="16"/>
  <c r="AJ316" i="16"/>
  <c r="AK316" i="16"/>
  <c r="AL316" i="16"/>
  <c r="AM316" i="16"/>
  <c r="AN316" i="16"/>
  <c r="AO316" i="16"/>
  <c r="AP316" i="16"/>
  <c r="AQ316" i="16"/>
  <c r="AR316" i="16"/>
  <c r="AS316" i="16"/>
  <c r="AT316" i="16"/>
  <c r="AU316" i="16"/>
  <c r="AV316" i="16"/>
  <c r="AW316" i="16"/>
  <c r="AX316" i="16"/>
  <c r="AY316" i="16"/>
  <c r="AZ316" i="16"/>
  <c r="BA316" i="16"/>
  <c r="BB316" i="16"/>
  <c r="BC316" i="16"/>
  <c r="BD316" i="16"/>
  <c r="BE316" i="16"/>
  <c r="BF316" i="16"/>
  <c r="BG316" i="16"/>
  <c r="BH316" i="16"/>
  <c r="BI316" i="16"/>
  <c r="BJ316" i="16"/>
  <c r="BK316" i="16"/>
  <c r="BL316" i="16"/>
  <c r="BM316" i="16"/>
  <c r="BN316" i="16"/>
  <c r="BO316" i="16"/>
  <c r="BP316" i="16"/>
  <c r="BQ316" i="16"/>
  <c r="BR316" i="16"/>
  <c r="BS316" i="16"/>
  <c r="BT316" i="16"/>
  <c r="BU316" i="16"/>
  <c r="BV316" i="16"/>
  <c r="BW316" i="16"/>
  <c r="BX316" i="16"/>
  <c r="BY316" i="16"/>
  <c r="BZ316" i="16"/>
  <c r="CA316" i="16"/>
  <c r="CB316" i="16"/>
  <c r="CC316" i="16"/>
  <c r="CD316" i="16"/>
  <c r="CE316" i="16"/>
  <c r="CF316" i="16"/>
  <c r="CG316" i="16"/>
  <c r="CH316" i="16"/>
  <c r="CI316" i="16"/>
  <c r="CJ316" i="16"/>
  <c r="CK316" i="16"/>
  <c r="CL316" i="16"/>
  <c r="CM316" i="16"/>
  <c r="CN316" i="16"/>
  <c r="CO316" i="16"/>
  <c r="CP316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U317" i="16"/>
  <c r="V317" i="16"/>
  <c r="W317" i="16"/>
  <c r="X317" i="16"/>
  <c r="Y317" i="16"/>
  <c r="Z317" i="16"/>
  <c r="AA317" i="16"/>
  <c r="AB317" i="16"/>
  <c r="AC317" i="16"/>
  <c r="AD317" i="16"/>
  <c r="AE317" i="16"/>
  <c r="AF317" i="16"/>
  <c r="AG317" i="16"/>
  <c r="AH317" i="16"/>
  <c r="AI317" i="16"/>
  <c r="AJ317" i="16"/>
  <c r="AK317" i="16"/>
  <c r="AL317" i="16"/>
  <c r="AM317" i="16"/>
  <c r="AN317" i="16"/>
  <c r="AO317" i="16"/>
  <c r="AP317" i="16"/>
  <c r="AQ317" i="16"/>
  <c r="AR317" i="16"/>
  <c r="AS317" i="16"/>
  <c r="AT317" i="16"/>
  <c r="AU317" i="16"/>
  <c r="AV317" i="16"/>
  <c r="AW317" i="16"/>
  <c r="AX317" i="16"/>
  <c r="AY317" i="16"/>
  <c r="AZ317" i="16"/>
  <c r="BA317" i="16"/>
  <c r="BB317" i="16"/>
  <c r="BC317" i="16"/>
  <c r="BD317" i="16"/>
  <c r="BE317" i="16"/>
  <c r="BF317" i="16"/>
  <c r="BG317" i="16"/>
  <c r="BH317" i="16"/>
  <c r="BI317" i="16"/>
  <c r="BJ317" i="16"/>
  <c r="BK317" i="16"/>
  <c r="BL317" i="16"/>
  <c r="BM317" i="16"/>
  <c r="BN317" i="16"/>
  <c r="BO317" i="16"/>
  <c r="BP317" i="16"/>
  <c r="BQ317" i="16"/>
  <c r="BR317" i="16"/>
  <c r="BS317" i="16"/>
  <c r="BT317" i="16"/>
  <c r="BU317" i="16"/>
  <c r="BV317" i="16"/>
  <c r="BW317" i="16"/>
  <c r="BX317" i="16"/>
  <c r="BY317" i="16"/>
  <c r="BZ317" i="16"/>
  <c r="CA317" i="16"/>
  <c r="CB317" i="16"/>
  <c r="CC317" i="16"/>
  <c r="CD317" i="16"/>
  <c r="CE317" i="16"/>
  <c r="CF317" i="16"/>
  <c r="CG317" i="16"/>
  <c r="CH317" i="16"/>
  <c r="CI317" i="16"/>
  <c r="CJ317" i="16"/>
  <c r="CK317" i="16"/>
  <c r="CL317" i="16"/>
  <c r="CM317" i="16"/>
  <c r="CN317" i="16"/>
  <c r="CO317" i="16"/>
  <c r="CP317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U318" i="16"/>
  <c r="V318" i="16"/>
  <c r="W318" i="16"/>
  <c r="X318" i="16"/>
  <c r="Y318" i="16"/>
  <c r="Z318" i="16"/>
  <c r="AA318" i="16"/>
  <c r="AB318" i="16"/>
  <c r="AC318" i="16"/>
  <c r="AD318" i="16"/>
  <c r="AE318" i="16"/>
  <c r="AF318" i="16"/>
  <c r="AG318" i="16"/>
  <c r="AH318" i="16"/>
  <c r="AI318" i="16"/>
  <c r="AJ318" i="16"/>
  <c r="AK318" i="16"/>
  <c r="AL318" i="16"/>
  <c r="AM318" i="16"/>
  <c r="AN318" i="16"/>
  <c r="AO318" i="16"/>
  <c r="AP318" i="16"/>
  <c r="AQ318" i="16"/>
  <c r="AR318" i="16"/>
  <c r="AS318" i="16"/>
  <c r="AT318" i="16"/>
  <c r="AU318" i="16"/>
  <c r="AV318" i="16"/>
  <c r="AW318" i="16"/>
  <c r="AX318" i="16"/>
  <c r="AY318" i="16"/>
  <c r="AZ318" i="16"/>
  <c r="BA318" i="16"/>
  <c r="BB318" i="16"/>
  <c r="BC318" i="16"/>
  <c r="BD318" i="16"/>
  <c r="BE318" i="16"/>
  <c r="BF318" i="16"/>
  <c r="BG318" i="16"/>
  <c r="BH318" i="16"/>
  <c r="BI318" i="16"/>
  <c r="BJ318" i="16"/>
  <c r="BK318" i="16"/>
  <c r="BL318" i="16"/>
  <c r="BM318" i="16"/>
  <c r="BN318" i="16"/>
  <c r="BO318" i="16"/>
  <c r="BP318" i="16"/>
  <c r="BQ318" i="16"/>
  <c r="BR318" i="16"/>
  <c r="BS318" i="16"/>
  <c r="BT318" i="16"/>
  <c r="BU318" i="16"/>
  <c r="BV318" i="16"/>
  <c r="BW318" i="16"/>
  <c r="BX318" i="16"/>
  <c r="BY318" i="16"/>
  <c r="BZ318" i="16"/>
  <c r="CA318" i="16"/>
  <c r="CB318" i="16"/>
  <c r="CC318" i="16"/>
  <c r="CD318" i="16"/>
  <c r="CE318" i="16"/>
  <c r="CF318" i="16"/>
  <c r="CG318" i="16"/>
  <c r="CH318" i="16"/>
  <c r="CI318" i="16"/>
  <c r="CJ318" i="16"/>
  <c r="CK318" i="16"/>
  <c r="CL318" i="16"/>
  <c r="CM318" i="16"/>
  <c r="CN318" i="16"/>
  <c r="CO318" i="16"/>
  <c r="CP318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9" i="16"/>
  <c r="V319" i="16"/>
  <c r="W319" i="16"/>
  <c r="X319" i="16"/>
  <c r="Y319" i="16"/>
  <c r="Z319" i="16"/>
  <c r="AA319" i="16"/>
  <c r="AB319" i="16"/>
  <c r="AC319" i="16"/>
  <c r="AD319" i="16"/>
  <c r="AE319" i="16"/>
  <c r="AF319" i="16"/>
  <c r="AG319" i="16"/>
  <c r="AH319" i="16"/>
  <c r="AI319" i="16"/>
  <c r="AJ319" i="16"/>
  <c r="AK319" i="16"/>
  <c r="AL319" i="16"/>
  <c r="AM319" i="16"/>
  <c r="AN319" i="16"/>
  <c r="AO319" i="16"/>
  <c r="AP319" i="16"/>
  <c r="AQ319" i="16"/>
  <c r="AR319" i="16"/>
  <c r="AS319" i="16"/>
  <c r="AT319" i="16"/>
  <c r="AU319" i="16"/>
  <c r="AV319" i="16"/>
  <c r="AW319" i="16"/>
  <c r="AX319" i="16"/>
  <c r="AY319" i="16"/>
  <c r="AZ319" i="16"/>
  <c r="BA319" i="16"/>
  <c r="BB319" i="16"/>
  <c r="BC319" i="16"/>
  <c r="BD319" i="16"/>
  <c r="BE319" i="16"/>
  <c r="BF319" i="16"/>
  <c r="BG319" i="16"/>
  <c r="BH319" i="16"/>
  <c r="BI319" i="16"/>
  <c r="BJ319" i="16"/>
  <c r="BK319" i="16"/>
  <c r="BL319" i="16"/>
  <c r="BM319" i="16"/>
  <c r="BN319" i="16"/>
  <c r="BO319" i="16"/>
  <c r="BP319" i="16"/>
  <c r="BQ319" i="16"/>
  <c r="BR319" i="16"/>
  <c r="BS319" i="16"/>
  <c r="BT319" i="16"/>
  <c r="BU319" i="16"/>
  <c r="BV319" i="16"/>
  <c r="BW319" i="16"/>
  <c r="BX319" i="16"/>
  <c r="BY319" i="16"/>
  <c r="BZ319" i="16"/>
  <c r="CA319" i="16"/>
  <c r="CB319" i="16"/>
  <c r="CC319" i="16"/>
  <c r="CD319" i="16"/>
  <c r="CE319" i="16"/>
  <c r="CF319" i="16"/>
  <c r="CG319" i="16"/>
  <c r="CH319" i="16"/>
  <c r="CI319" i="16"/>
  <c r="CJ319" i="16"/>
  <c r="CK319" i="16"/>
  <c r="CL319" i="16"/>
  <c r="CM319" i="16"/>
  <c r="CN319" i="16"/>
  <c r="CO319" i="16"/>
  <c r="CP319" i="16"/>
  <c r="G320" i="16"/>
  <c r="H320" i="16"/>
  <c r="I320" i="16"/>
  <c r="J320" i="16"/>
  <c r="K320" i="16"/>
  <c r="L320" i="16"/>
  <c r="M320" i="16"/>
  <c r="N320" i="16"/>
  <c r="O320" i="16"/>
  <c r="P320" i="16"/>
  <c r="Q320" i="16"/>
  <c r="R320" i="16"/>
  <c r="S320" i="16"/>
  <c r="T320" i="16"/>
  <c r="U320" i="16"/>
  <c r="V320" i="16"/>
  <c r="W320" i="16"/>
  <c r="X320" i="16"/>
  <c r="Y320" i="16"/>
  <c r="Z320" i="16"/>
  <c r="AA320" i="16"/>
  <c r="AB320" i="16"/>
  <c r="AC320" i="16"/>
  <c r="AD320" i="16"/>
  <c r="AE320" i="16"/>
  <c r="AF320" i="16"/>
  <c r="AG320" i="16"/>
  <c r="AH320" i="16"/>
  <c r="AI320" i="16"/>
  <c r="AJ320" i="16"/>
  <c r="AK320" i="16"/>
  <c r="AL320" i="16"/>
  <c r="AM320" i="16"/>
  <c r="AN320" i="16"/>
  <c r="AO320" i="16"/>
  <c r="AP320" i="16"/>
  <c r="AQ320" i="16"/>
  <c r="AR320" i="16"/>
  <c r="AS320" i="16"/>
  <c r="AT320" i="16"/>
  <c r="AU320" i="16"/>
  <c r="AV320" i="16"/>
  <c r="AW320" i="16"/>
  <c r="AX320" i="16"/>
  <c r="AY320" i="16"/>
  <c r="AZ320" i="16"/>
  <c r="BA320" i="16"/>
  <c r="BB320" i="16"/>
  <c r="BC320" i="16"/>
  <c r="BD320" i="16"/>
  <c r="BE320" i="16"/>
  <c r="BF320" i="16"/>
  <c r="BG320" i="16"/>
  <c r="BH320" i="16"/>
  <c r="BI320" i="16"/>
  <c r="BJ320" i="16"/>
  <c r="BK320" i="16"/>
  <c r="BL320" i="16"/>
  <c r="BM320" i="16"/>
  <c r="BN320" i="16"/>
  <c r="BO320" i="16"/>
  <c r="BP320" i="16"/>
  <c r="BQ320" i="16"/>
  <c r="BR320" i="16"/>
  <c r="BS320" i="16"/>
  <c r="BT320" i="16"/>
  <c r="BU320" i="16"/>
  <c r="BV320" i="16"/>
  <c r="BW320" i="16"/>
  <c r="BX320" i="16"/>
  <c r="BY320" i="16"/>
  <c r="BZ320" i="16"/>
  <c r="CA320" i="16"/>
  <c r="CB320" i="16"/>
  <c r="CC320" i="16"/>
  <c r="CD320" i="16"/>
  <c r="CE320" i="16"/>
  <c r="CF320" i="16"/>
  <c r="CG320" i="16"/>
  <c r="CH320" i="16"/>
  <c r="CI320" i="16"/>
  <c r="CJ320" i="16"/>
  <c r="CK320" i="16"/>
  <c r="CL320" i="16"/>
  <c r="CM320" i="16"/>
  <c r="CN320" i="16"/>
  <c r="CO320" i="16"/>
  <c r="CP320" i="16"/>
  <c r="G321" i="16"/>
  <c r="H321" i="16"/>
  <c r="I321" i="16"/>
  <c r="J321" i="16"/>
  <c r="K321" i="16"/>
  <c r="L321" i="16"/>
  <c r="M321" i="16"/>
  <c r="N321" i="16"/>
  <c r="O321" i="16"/>
  <c r="P321" i="16"/>
  <c r="Q321" i="16"/>
  <c r="R321" i="16"/>
  <c r="S321" i="16"/>
  <c r="T321" i="16"/>
  <c r="U321" i="16"/>
  <c r="V321" i="16"/>
  <c r="W321" i="16"/>
  <c r="X321" i="16"/>
  <c r="Y321" i="16"/>
  <c r="Z321" i="16"/>
  <c r="AA321" i="16"/>
  <c r="AB321" i="16"/>
  <c r="AC321" i="16"/>
  <c r="AD321" i="16"/>
  <c r="AE321" i="16"/>
  <c r="AF321" i="16"/>
  <c r="AG321" i="16"/>
  <c r="AH321" i="16"/>
  <c r="AI321" i="16"/>
  <c r="AJ321" i="16"/>
  <c r="AK321" i="16"/>
  <c r="AL321" i="16"/>
  <c r="AM321" i="16"/>
  <c r="AN321" i="16"/>
  <c r="AO321" i="16"/>
  <c r="AP321" i="16"/>
  <c r="AQ321" i="16"/>
  <c r="AR321" i="16"/>
  <c r="AS321" i="16"/>
  <c r="AT321" i="16"/>
  <c r="AU321" i="16"/>
  <c r="AV321" i="16"/>
  <c r="AW321" i="16"/>
  <c r="AX321" i="16"/>
  <c r="AY321" i="16"/>
  <c r="AZ321" i="16"/>
  <c r="BA321" i="16"/>
  <c r="BB321" i="16"/>
  <c r="BC321" i="16"/>
  <c r="BD321" i="16"/>
  <c r="BE321" i="16"/>
  <c r="BF321" i="16"/>
  <c r="BG321" i="16"/>
  <c r="BH321" i="16"/>
  <c r="BI321" i="16"/>
  <c r="BJ321" i="16"/>
  <c r="BK321" i="16"/>
  <c r="BL321" i="16"/>
  <c r="BM321" i="16"/>
  <c r="BN321" i="16"/>
  <c r="BO321" i="16"/>
  <c r="BP321" i="16"/>
  <c r="BQ321" i="16"/>
  <c r="BR321" i="16"/>
  <c r="BS321" i="16"/>
  <c r="BT321" i="16"/>
  <c r="BU321" i="16"/>
  <c r="BV321" i="16"/>
  <c r="BW321" i="16"/>
  <c r="BX321" i="16"/>
  <c r="BY321" i="16"/>
  <c r="BZ321" i="16"/>
  <c r="CA321" i="16"/>
  <c r="CB321" i="16"/>
  <c r="CC321" i="16"/>
  <c r="CD321" i="16"/>
  <c r="CE321" i="16"/>
  <c r="CF321" i="16"/>
  <c r="CG321" i="16"/>
  <c r="CH321" i="16"/>
  <c r="CI321" i="16"/>
  <c r="CJ321" i="16"/>
  <c r="CK321" i="16"/>
  <c r="CL321" i="16"/>
  <c r="CM321" i="16"/>
  <c r="CN321" i="16"/>
  <c r="CO321" i="16"/>
  <c r="CP321" i="16"/>
  <c r="G322" i="16"/>
  <c r="H322" i="16"/>
  <c r="I322" i="16"/>
  <c r="J322" i="16"/>
  <c r="K322" i="16"/>
  <c r="L322" i="16"/>
  <c r="M322" i="16"/>
  <c r="N322" i="16"/>
  <c r="O322" i="16"/>
  <c r="P322" i="16"/>
  <c r="Q322" i="16"/>
  <c r="R322" i="16"/>
  <c r="S322" i="16"/>
  <c r="T322" i="16"/>
  <c r="U322" i="16"/>
  <c r="V322" i="16"/>
  <c r="W322" i="16"/>
  <c r="X322" i="16"/>
  <c r="Y322" i="16"/>
  <c r="Z322" i="16"/>
  <c r="AA322" i="16"/>
  <c r="AB322" i="16"/>
  <c r="AC322" i="16"/>
  <c r="AD322" i="16"/>
  <c r="AE322" i="16"/>
  <c r="AF322" i="16"/>
  <c r="AG322" i="16"/>
  <c r="AH322" i="16"/>
  <c r="AI322" i="16"/>
  <c r="AJ322" i="16"/>
  <c r="AK322" i="16"/>
  <c r="AL322" i="16"/>
  <c r="AM322" i="16"/>
  <c r="AN322" i="16"/>
  <c r="AO322" i="16"/>
  <c r="AP322" i="16"/>
  <c r="AQ322" i="16"/>
  <c r="AR322" i="16"/>
  <c r="AS322" i="16"/>
  <c r="AT322" i="16"/>
  <c r="AU322" i="16"/>
  <c r="AV322" i="16"/>
  <c r="AW322" i="16"/>
  <c r="AX322" i="16"/>
  <c r="AY322" i="16"/>
  <c r="AZ322" i="16"/>
  <c r="BA322" i="16"/>
  <c r="BB322" i="16"/>
  <c r="BC322" i="16"/>
  <c r="BD322" i="16"/>
  <c r="BE322" i="16"/>
  <c r="BF322" i="16"/>
  <c r="BG322" i="16"/>
  <c r="BH322" i="16"/>
  <c r="BI322" i="16"/>
  <c r="BJ322" i="16"/>
  <c r="BK322" i="16"/>
  <c r="BL322" i="16"/>
  <c r="BM322" i="16"/>
  <c r="BN322" i="16"/>
  <c r="BO322" i="16"/>
  <c r="BP322" i="16"/>
  <c r="BQ322" i="16"/>
  <c r="BR322" i="16"/>
  <c r="BS322" i="16"/>
  <c r="BT322" i="16"/>
  <c r="BU322" i="16"/>
  <c r="BV322" i="16"/>
  <c r="BW322" i="16"/>
  <c r="BX322" i="16"/>
  <c r="BY322" i="16"/>
  <c r="BZ322" i="16"/>
  <c r="CA322" i="16"/>
  <c r="CB322" i="16"/>
  <c r="CC322" i="16"/>
  <c r="CD322" i="16"/>
  <c r="CE322" i="16"/>
  <c r="CF322" i="16"/>
  <c r="CG322" i="16"/>
  <c r="CH322" i="16"/>
  <c r="CI322" i="16"/>
  <c r="CJ322" i="16"/>
  <c r="CK322" i="16"/>
  <c r="CL322" i="16"/>
  <c r="CM322" i="16"/>
  <c r="CN322" i="16"/>
  <c r="CO322" i="16"/>
  <c r="CP322" i="16"/>
  <c r="G323" i="16"/>
  <c r="H323" i="16"/>
  <c r="I323" i="16"/>
  <c r="J323" i="16"/>
  <c r="K323" i="16"/>
  <c r="L323" i="16"/>
  <c r="M323" i="16"/>
  <c r="N323" i="16"/>
  <c r="O323" i="16"/>
  <c r="P323" i="16"/>
  <c r="Q323" i="16"/>
  <c r="R323" i="16"/>
  <c r="S323" i="16"/>
  <c r="T323" i="16"/>
  <c r="U323" i="16"/>
  <c r="V323" i="16"/>
  <c r="W323" i="16"/>
  <c r="X323" i="16"/>
  <c r="Y323" i="16"/>
  <c r="Z323" i="16"/>
  <c r="AA323" i="16"/>
  <c r="AB323" i="16"/>
  <c r="AC323" i="16"/>
  <c r="AD323" i="16"/>
  <c r="AE323" i="16"/>
  <c r="AF323" i="16"/>
  <c r="AG323" i="16"/>
  <c r="AH323" i="16"/>
  <c r="AI323" i="16"/>
  <c r="AJ323" i="16"/>
  <c r="AK323" i="16"/>
  <c r="AL323" i="16"/>
  <c r="AM323" i="16"/>
  <c r="AN323" i="16"/>
  <c r="AO323" i="16"/>
  <c r="AP323" i="16"/>
  <c r="AQ323" i="16"/>
  <c r="AR323" i="16"/>
  <c r="AS323" i="16"/>
  <c r="AT323" i="16"/>
  <c r="AU323" i="16"/>
  <c r="AV323" i="16"/>
  <c r="AW323" i="16"/>
  <c r="AX323" i="16"/>
  <c r="AY323" i="16"/>
  <c r="AZ323" i="16"/>
  <c r="BA323" i="16"/>
  <c r="BB323" i="16"/>
  <c r="BC323" i="16"/>
  <c r="BD323" i="16"/>
  <c r="BE323" i="16"/>
  <c r="BF323" i="16"/>
  <c r="BG323" i="16"/>
  <c r="BH323" i="16"/>
  <c r="BI323" i="16"/>
  <c r="BJ323" i="16"/>
  <c r="BK323" i="16"/>
  <c r="BL323" i="16"/>
  <c r="BM323" i="16"/>
  <c r="BN323" i="16"/>
  <c r="BO323" i="16"/>
  <c r="BP323" i="16"/>
  <c r="BQ323" i="16"/>
  <c r="BR323" i="16"/>
  <c r="BS323" i="16"/>
  <c r="BT323" i="16"/>
  <c r="BU323" i="16"/>
  <c r="BV323" i="16"/>
  <c r="BW323" i="16"/>
  <c r="BX323" i="16"/>
  <c r="BY323" i="16"/>
  <c r="BZ323" i="16"/>
  <c r="CA323" i="16"/>
  <c r="CB323" i="16"/>
  <c r="CC323" i="16"/>
  <c r="CD323" i="16"/>
  <c r="CE323" i="16"/>
  <c r="CF323" i="16"/>
  <c r="CG323" i="16"/>
  <c r="CH323" i="16"/>
  <c r="CI323" i="16"/>
  <c r="CJ323" i="16"/>
  <c r="CK323" i="16"/>
  <c r="CL323" i="16"/>
  <c r="CM323" i="16"/>
  <c r="CN323" i="16"/>
  <c r="CO323" i="16"/>
  <c r="CP323" i="16"/>
  <c r="G324" i="16"/>
  <c r="H324" i="16"/>
  <c r="I324" i="16"/>
  <c r="J324" i="16"/>
  <c r="K324" i="16"/>
  <c r="L324" i="16"/>
  <c r="M324" i="16"/>
  <c r="N324" i="16"/>
  <c r="O324" i="16"/>
  <c r="P324" i="16"/>
  <c r="Q324" i="16"/>
  <c r="R324" i="16"/>
  <c r="S324" i="16"/>
  <c r="T324" i="16"/>
  <c r="U324" i="16"/>
  <c r="V324" i="16"/>
  <c r="W324" i="16"/>
  <c r="X324" i="16"/>
  <c r="Y324" i="16"/>
  <c r="Z324" i="16"/>
  <c r="AA324" i="16"/>
  <c r="AB324" i="16"/>
  <c r="AC324" i="16"/>
  <c r="AD324" i="16"/>
  <c r="AE324" i="16"/>
  <c r="AF324" i="16"/>
  <c r="AG324" i="16"/>
  <c r="AH324" i="16"/>
  <c r="AI324" i="16"/>
  <c r="AJ324" i="16"/>
  <c r="AK324" i="16"/>
  <c r="AL324" i="16"/>
  <c r="AM324" i="16"/>
  <c r="AN324" i="16"/>
  <c r="AO324" i="16"/>
  <c r="AP324" i="16"/>
  <c r="AQ324" i="16"/>
  <c r="AR324" i="16"/>
  <c r="AS324" i="16"/>
  <c r="AT324" i="16"/>
  <c r="AU324" i="16"/>
  <c r="AV324" i="16"/>
  <c r="AW324" i="16"/>
  <c r="AX324" i="16"/>
  <c r="AY324" i="16"/>
  <c r="AZ324" i="16"/>
  <c r="BA324" i="16"/>
  <c r="BB324" i="16"/>
  <c r="BC324" i="16"/>
  <c r="BD324" i="16"/>
  <c r="BE324" i="16"/>
  <c r="BF324" i="16"/>
  <c r="BG324" i="16"/>
  <c r="BH324" i="16"/>
  <c r="BI324" i="16"/>
  <c r="BJ324" i="16"/>
  <c r="BK324" i="16"/>
  <c r="BL324" i="16"/>
  <c r="BM324" i="16"/>
  <c r="BN324" i="16"/>
  <c r="BO324" i="16"/>
  <c r="BP324" i="16"/>
  <c r="BQ324" i="16"/>
  <c r="BR324" i="16"/>
  <c r="BS324" i="16"/>
  <c r="BT324" i="16"/>
  <c r="BU324" i="16"/>
  <c r="BV324" i="16"/>
  <c r="BW324" i="16"/>
  <c r="BX324" i="16"/>
  <c r="BY324" i="16"/>
  <c r="BZ324" i="16"/>
  <c r="CA324" i="16"/>
  <c r="CB324" i="16"/>
  <c r="CC324" i="16"/>
  <c r="CD324" i="16"/>
  <c r="CE324" i="16"/>
  <c r="CF324" i="16"/>
  <c r="CG324" i="16"/>
  <c r="CH324" i="16"/>
  <c r="CI324" i="16"/>
  <c r="CJ324" i="16"/>
  <c r="CK324" i="16"/>
  <c r="CL324" i="16"/>
  <c r="CM324" i="16"/>
  <c r="CN324" i="16"/>
  <c r="CO324" i="16"/>
  <c r="CP324" i="16"/>
  <c r="G325" i="16"/>
  <c r="H325" i="16"/>
  <c r="I325" i="16"/>
  <c r="J325" i="16"/>
  <c r="K325" i="16"/>
  <c r="L325" i="16"/>
  <c r="M325" i="16"/>
  <c r="N325" i="16"/>
  <c r="O325" i="16"/>
  <c r="P325" i="16"/>
  <c r="Q325" i="16"/>
  <c r="R325" i="16"/>
  <c r="S325" i="16"/>
  <c r="T325" i="16"/>
  <c r="U325" i="16"/>
  <c r="V325" i="16"/>
  <c r="W325" i="16"/>
  <c r="X325" i="16"/>
  <c r="Y325" i="16"/>
  <c r="Z325" i="16"/>
  <c r="AA325" i="16"/>
  <c r="AB325" i="16"/>
  <c r="AC325" i="16"/>
  <c r="AD325" i="16"/>
  <c r="AE325" i="16"/>
  <c r="AF325" i="16"/>
  <c r="AG325" i="16"/>
  <c r="AH325" i="16"/>
  <c r="AI325" i="16"/>
  <c r="AJ325" i="16"/>
  <c r="AK325" i="16"/>
  <c r="AL325" i="16"/>
  <c r="AM325" i="16"/>
  <c r="AN325" i="16"/>
  <c r="AO325" i="16"/>
  <c r="AP325" i="16"/>
  <c r="AQ325" i="16"/>
  <c r="AR325" i="16"/>
  <c r="AS325" i="16"/>
  <c r="AT325" i="16"/>
  <c r="AU325" i="16"/>
  <c r="AV325" i="16"/>
  <c r="AW325" i="16"/>
  <c r="AX325" i="16"/>
  <c r="AY325" i="16"/>
  <c r="AZ325" i="16"/>
  <c r="BA325" i="16"/>
  <c r="BB325" i="16"/>
  <c r="BC325" i="16"/>
  <c r="BD325" i="16"/>
  <c r="BE325" i="16"/>
  <c r="BF325" i="16"/>
  <c r="BG325" i="16"/>
  <c r="BH325" i="16"/>
  <c r="BI325" i="16"/>
  <c r="BJ325" i="16"/>
  <c r="BK325" i="16"/>
  <c r="BL325" i="16"/>
  <c r="BM325" i="16"/>
  <c r="BN325" i="16"/>
  <c r="BO325" i="16"/>
  <c r="BP325" i="16"/>
  <c r="BQ325" i="16"/>
  <c r="BR325" i="16"/>
  <c r="BS325" i="16"/>
  <c r="BT325" i="16"/>
  <c r="BU325" i="16"/>
  <c r="BV325" i="16"/>
  <c r="BW325" i="16"/>
  <c r="BX325" i="16"/>
  <c r="BY325" i="16"/>
  <c r="BZ325" i="16"/>
  <c r="CA325" i="16"/>
  <c r="CB325" i="16"/>
  <c r="CC325" i="16"/>
  <c r="CD325" i="16"/>
  <c r="CE325" i="16"/>
  <c r="CF325" i="16"/>
  <c r="CG325" i="16"/>
  <c r="CH325" i="16"/>
  <c r="CI325" i="16"/>
  <c r="CJ325" i="16"/>
  <c r="CK325" i="16"/>
  <c r="CL325" i="16"/>
  <c r="CM325" i="16"/>
  <c r="CN325" i="16"/>
  <c r="CO325" i="16"/>
  <c r="CP325" i="16"/>
  <c r="G326" i="16"/>
  <c r="H326" i="16"/>
  <c r="I326" i="16"/>
  <c r="J326" i="16"/>
  <c r="K326" i="16"/>
  <c r="L326" i="16"/>
  <c r="M326" i="16"/>
  <c r="N326" i="16"/>
  <c r="O326" i="16"/>
  <c r="P326" i="16"/>
  <c r="Q326" i="16"/>
  <c r="R326" i="16"/>
  <c r="S326" i="16"/>
  <c r="T326" i="16"/>
  <c r="U326" i="16"/>
  <c r="V326" i="16"/>
  <c r="W326" i="16"/>
  <c r="X326" i="16"/>
  <c r="Y326" i="16"/>
  <c r="Z326" i="16"/>
  <c r="AA326" i="16"/>
  <c r="AB326" i="16"/>
  <c r="AC326" i="16"/>
  <c r="AD326" i="16"/>
  <c r="AE326" i="16"/>
  <c r="AF326" i="16"/>
  <c r="AG326" i="16"/>
  <c r="AH326" i="16"/>
  <c r="AI326" i="16"/>
  <c r="AJ326" i="16"/>
  <c r="AK326" i="16"/>
  <c r="AL326" i="16"/>
  <c r="AM326" i="16"/>
  <c r="AN326" i="16"/>
  <c r="AO326" i="16"/>
  <c r="AP326" i="16"/>
  <c r="AQ326" i="16"/>
  <c r="AR326" i="16"/>
  <c r="AS326" i="16"/>
  <c r="AT326" i="16"/>
  <c r="AU326" i="16"/>
  <c r="AV326" i="16"/>
  <c r="AW326" i="16"/>
  <c r="AX326" i="16"/>
  <c r="AY326" i="16"/>
  <c r="AZ326" i="16"/>
  <c r="BA326" i="16"/>
  <c r="BB326" i="16"/>
  <c r="BC326" i="16"/>
  <c r="BD326" i="16"/>
  <c r="BE326" i="16"/>
  <c r="BF326" i="16"/>
  <c r="BG326" i="16"/>
  <c r="BH326" i="16"/>
  <c r="BI326" i="16"/>
  <c r="BJ326" i="16"/>
  <c r="BK326" i="16"/>
  <c r="BL326" i="16"/>
  <c r="BM326" i="16"/>
  <c r="BN326" i="16"/>
  <c r="BO326" i="16"/>
  <c r="BP326" i="16"/>
  <c r="BQ326" i="16"/>
  <c r="BR326" i="16"/>
  <c r="BS326" i="16"/>
  <c r="BT326" i="16"/>
  <c r="BU326" i="16"/>
  <c r="BV326" i="16"/>
  <c r="BW326" i="16"/>
  <c r="BX326" i="16"/>
  <c r="BY326" i="16"/>
  <c r="BZ326" i="16"/>
  <c r="CA326" i="16"/>
  <c r="CB326" i="16"/>
  <c r="CC326" i="16"/>
  <c r="CD326" i="16"/>
  <c r="CE326" i="16"/>
  <c r="CF326" i="16"/>
  <c r="CG326" i="16"/>
  <c r="CH326" i="16"/>
  <c r="CI326" i="16"/>
  <c r="CJ326" i="16"/>
  <c r="CK326" i="16"/>
  <c r="CL326" i="16"/>
  <c r="CM326" i="16"/>
  <c r="CN326" i="16"/>
  <c r="CO326" i="16"/>
  <c r="CP326" i="16"/>
  <c r="G327" i="16"/>
  <c r="H327" i="16"/>
  <c r="I327" i="16"/>
  <c r="J327" i="16"/>
  <c r="K327" i="16"/>
  <c r="L327" i="16"/>
  <c r="M327" i="16"/>
  <c r="N327" i="16"/>
  <c r="O327" i="16"/>
  <c r="P327" i="16"/>
  <c r="Q327" i="16"/>
  <c r="R327" i="16"/>
  <c r="S327" i="16"/>
  <c r="T327" i="16"/>
  <c r="U327" i="16"/>
  <c r="V327" i="16"/>
  <c r="W327" i="16"/>
  <c r="X327" i="16"/>
  <c r="Y327" i="16"/>
  <c r="Z327" i="16"/>
  <c r="AA327" i="16"/>
  <c r="AB327" i="16"/>
  <c r="AC327" i="16"/>
  <c r="AD327" i="16"/>
  <c r="AE327" i="16"/>
  <c r="AF327" i="16"/>
  <c r="AG327" i="16"/>
  <c r="AH327" i="16"/>
  <c r="AI327" i="16"/>
  <c r="AJ327" i="16"/>
  <c r="AK327" i="16"/>
  <c r="AL327" i="16"/>
  <c r="AM327" i="16"/>
  <c r="AN327" i="16"/>
  <c r="AO327" i="16"/>
  <c r="AP327" i="16"/>
  <c r="AQ327" i="16"/>
  <c r="AR327" i="16"/>
  <c r="AS327" i="16"/>
  <c r="AT327" i="16"/>
  <c r="AU327" i="16"/>
  <c r="AV327" i="16"/>
  <c r="AW327" i="16"/>
  <c r="AX327" i="16"/>
  <c r="AY327" i="16"/>
  <c r="AZ327" i="16"/>
  <c r="BA327" i="16"/>
  <c r="BB327" i="16"/>
  <c r="BC327" i="16"/>
  <c r="BD327" i="16"/>
  <c r="BE327" i="16"/>
  <c r="BF327" i="16"/>
  <c r="BG327" i="16"/>
  <c r="BH327" i="16"/>
  <c r="BI327" i="16"/>
  <c r="BJ327" i="16"/>
  <c r="BK327" i="16"/>
  <c r="BL327" i="16"/>
  <c r="BM327" i="16"/>
  <c r="BN327" i="16"/>
  <c r="BO327" i="16"/>
  <c r="BP327" i="16"/>
  <c r="BQ327" i="16"/>
  <c r="BR327" i="16"/>
  <c r="BS327" i="16"/>
  <c r="BT327" i="16"/>
  <c r="BU327" i="16"/>
  <c r="BV327" i="16"/>
  <c r="BW327" i="16"/>
  <c r="BX327" i="16"/>
  <c r="BY327" i="16"/>
  <c r="BZ327" i="16"/>
  <c r="CA327" i="16"/>
  <c r="CB327" i="16"/>
  <c r="CC327" i="16"/>
  <c r="CD327" i="16"/>
  <c r="CE327" i="16"/>
  <c r="CF327" i="16"/>
  <c r="CG327" i="16"/>
  <c r="CH327" i="16"/>
  <c r="CI327" i="16"/>
  <c r="CJ327" i="16"/>
  <c r="CK327" i="16"/>
  <c r="CL327" i="16"/>
  <c r="CM327" i="16"/>
  <c r="CN327" i="16"/>
  <c r="CO327" i="16"/>
  <c r="CP327" i="16"/>
  <c r="G328" i="16"/>
  <c r="H328" i="16"/>
  <c r="I328" i="16"/>
  <c r="J328" i="16"/>
  <c r="K328" i="16"/>
  <c r="L328" i="16"/>
  <c r="M328" i="16"/>
  <c r="N328" i="16"/>
  <c r="O328" i="16"/>
  <c r="P328" i="16"/>
  <c r="Q328" i="16"/>
  <c r="R328" i="16"/>
  <c r="S328" i="16"/>
  <c r="T328" i="16"/>
  <c r="U328" i="16"/>
  <c r="V328" i="16"/>
  <c r="W328" i="16"/>
  <c r="X328" i="16"/>
  <c r="Y328" i="16"/>
  <c r="Z328" i="16"/>
  <c r="AA328" i="16"/>
  <c r="AB328" i="16"/>
  <c r="AC328" i="16"/>
  <c r="AD328" i="16"/>
  <c r="AE328" i="16"/>
  <c r="AF328" i="16"/>
  <c r="AG328" i="16"/>
  <c r="AH328" i="16"/>
  <c r="AI328" i="16"/>
  <c r="AJ328" i="16"/>
  <c r="AK328" i="16"/>
  <c r="AL328" i="16"/>
  <c r="AM328" i="16"/>
  <c r="AN328" i="16"/>
  <c r="AO328" i="16"/>
  <c r="AP328" i="16"/>
  <c r="AQ328" i="16"/>
  <c r="AR328" i="16"/>
  <c r="AS328" i="16"/>
  <c r="AT328" i="16"/>
  <c r="AU328" i="16"/>
  <c r="AV328" i="16"/>
  <c r="AW328" i="16"/>
  <c r="AX328" i="16"/>
  <c r="AY328" i="16"/>
  <c r="AZ328" i="16"/>
  <c r="BA328" i="16"/>
  <c r="BB328" i="16"/>
  <c r="BC328" i="16"/>
  <c r="BD328" i="16"/>
  <c r="BE328" i="16"/>
  <c r="BF328" i="16"/>
  <c r="BG328" i="16"/>
  <c r="BH328" i="16"/>
  <c r="BI328" i="16"/>
  <c r="BJ328" i="16"/>
  <c r="BK328" i="16"/>
  <c r="BL328" i="16"/>
  <c r="BM328" i="16"/>
  <c r="BN328" i="16"/>
  <c r="BO328" i="16"/>
  <c r="BP328" i="16"/>
  <c r="BQ328" i="16"/>
  <c r="BR328" i="16"/>
  <c r="BS328" i="16"/>
  <c r="BT328" i="16"/>
  <c r="BU328" i="16"/>
  <c r="BV328" i="16"/>
  <c r="BW328" i="16"/>
  <c r="BX328" i="16"/>
  <c r="BY328" i="16"/>
  <c r="BZ328" i="16"/>
  <c r="CA328" i="16"/>
  <c r="CB328" i="16"/>
  <c r="CC328" i="16"/>
  <c r="CD328" i="16"/>
  <c r="CE328" i="16"/>
  <c r="CF328" i="16"/>
  <c r="CG328" i="16"/>
  <c r="CH328" i="16"/>
  <c r="CI328" i="16"/>
  <c r="CJ328" i="16"/>
  <c r="CK328" i="16"/>
  <c r="CL328" i="16"/>
  <c r="CM328" i="16"/>
  <c r="CN328" i="16"/>
  <c r="CO328" i="16"/>
  <c r="CP328" i="16"/>
  <c r="G329" i="16"/>
  <c r="H329" i="16"/>
  <c r="I329" i="16"/>
  <c r="J329" i="16"/>
  <c r="K329" i="16"/>
  <c r="L329" i="16"/>
  <c r="M329" i="16"/>
  <c r="N329" i="16"/>
  <c r="O329" i="16"/>
  <c r="P329" i="16"/>
  <c r="Q329" i="16"/>
  <c r="R329" i="16"/>
  <c r="S329" i="16"/>
  <c r="T329" i="16"/>
  <c r="U329" i="16"/>
  <c r="V329" i="16"/>
  <c r="W329" i="16"/>
  <c r="X329" i="16"/>
  <c r="Y329" i="16"/>
  <c r="Z329" i="16"/>
  <c r="AA329" i="16"/>
  <c r="AB329" i="16"/>
  <c r="AC329" i="16"/>
  <c r="AD329" i="16"/>
  <c r="AE329" i="16"/>
  <c r="AF329" i="16"/>
  <c r="AG329" i="16"/>
  <c r="AH329" i="16"/>
  <c r="AI329" i="16"/>
  <c r="AJ329" i="16"/>
  <c r="AK329" i="16"/>
  <c r="AL329" i="16"/>
  <c r="AM329" i="16"/>
  <c r="AN329" i="16"/>
  <c r="AO329" i="16"/>
  <c r="AP329" i="16"/>
  <c r="AQ329" i="16"/>
  <c r="AR329" i="16"/>
  <c r="AS329" i="16"/>
  <c r="AT329" i="16"/>
  <c r="AU329" i="16"/>
  <c r="AV329" i="16"/>
  <c r="AW329" i="16"/>
  <c r="AX329" i="16"/>
  <c r="AY329" i="16"/>
  <c r="AZ329" i="16"/>
  <c r="BA329" i="16"/>
  <c r="BB329" i="16"/>
  <c r="BC329" i="16"/>
  <c r="BD329" i="16"/>
  <c r="BE329" i="16"/>
  <c r="BF329" i="16"/>
  <c r="BG329" i="16"/>
  <c r="BH329" i="16"/>
  <c r="BI329" i="16"/>
  <c r="BJ329" i="16"/>
  <c r="BK329" i="16"/>
  <c r="BL329" i="16"/>
  <c r="BM329" i="16"/>
  <c r="BN329" i="16"/>
  <c r="BO329" i="16"/>
  <c r="BP329" i="16"/>
  <c r="BQ329" i="16"/>
  <c r="BR329" i="16"/>
  <c r="BS329" i="16"/>
  <c r="BT329" i="16"/>
  <c r="BU329" i="16"/>
  <c r="BV329" i="16"/>
  <c r="BW329" i="16"/>
  <c r="BX329" i="16"/>
  <c r="BY329" i="16"/>
  <c r="BZ329" i="16"/>
  <c r="CA329" i="16"/>
  <c r="CB329" i="16"/>
  <c r="CC329" i="16"/>
  <c r="CD329" i="16"/>
  <c r="CE329" i="16"/>
  <c r="CF329" i="16"/>
  <c r="CG329" i="16"/>
  <c r="CH329" i="16"/>
  <c r="CI329" i="16"/>
  <c r="CJ329" i="16"/>
  <c r="CK329" i="16"/>
  <c r="CL329" i="16"/>
  <c r="CM329" i="16"/>
  <c r="CN329" i="16"/>
  <c r="CO329" i="16"/>
  <c r="CP329" i="16"/>
  <c r="G330" i="16"/>
  <c r="H330" i="16"/>
  <c r="I330" i="16"/>
  <c r="J330" i="16"/>
  <c r="K330" i="16"/>
  <c r="L330" i="16"/>
  <c r="M330" i="16"/>
  <c r="N330" i="16"/>
  <c r="O330" i="16"/>
  <c r="P330" i="16"/>
  <c r="Q330" i="16"/>
  <c r="R330" i="16"/>
  <c r="S330" i="16"/>
  <c r="T330" i="16"/>
  <c r="U330" i="16"/>
  <c r="V330" i="16"/>
  <c r="W330" i="16"/>
  <c r="X330" i="16"/>
  <c r="Y330" i="16"/>
  <c r="Z330" i="16"/>
  <c r="AA330" i="16"/>
  <c r="AB330" i="16"/>
  <c r="AC330" i="16"/>
  <c r="AD330" i="16"/>
  <c r="AE330" i="16"/>
  <c r="AF330" i="16"/>
  <c r="AG330" i="16"/>
  <c r="AH330" i="16"/>
  <c r="AI330" i="16"/>
  <c r="AJ330" i="16"/>
  <c r="AK330" i="16"/>
  <c r="AL330" i="16"/>
  <c r="AM330" i="16"/>
  <c r="AN330" i="16"/>
  <c r="AO330" i="16"/>
  <c r="AP330" i="16"/>
  <c r="AQ330" i="16"/>
  <c r="AR330" i="16"/>
  <c r="AS330" i="16"/>
  <c r="AT330" i="16"/>
  <c r="AU330" i="16"/>
  <c r="AV330" i="16"/>
  <c r="AW330" i="16"/>
  <c r="AX330" i="16"/>
  <c r="AY330" i="16"/>
  <c r="AZ330" i="16"/>
  <c r="BA330" i="16"/>
  <c r="BB330" i="16"/>
  <c r="BC330" i="16"/>
  <c r="BD330" i="16"/>
  <c r="BE330" i="16"/>
  <c r="BF330" i="16"/>
  <c r="BG330" i="16"/>
  <c r="BH330" i="16"/>
  <c r="BI330" i="16"/>
  <c r="BJ330" i="16"/>
  <c r="BK330" i="16"/>
  <c r="BL330" i="16"/>
  <c r="BM330" i="16"/>
  <c r="BN330" i="16"/>
  <c r="BO330" i="16"/>
  <c r="BP330" i="16"/>
  <c r="BQ330" i="16"/>
  <c r="BR330" i="16"/>
  <c r="BS330" i="16"/>
  <c r="BT330" i="16"/>
  <c r="BU330" i="16"/>
  <c r="BV330" i="16"/>
  <c r="BW330" i="16"/>
  <c r="BX330" i="16"/>
  <c r="BY330" i="16"/>
  <c r="BZ330" i="16"/>
  <c r="CA330" i="16"/>
  <c r="CB330" i="16"/>
  <c r="CC330" i="16"/>
  <c r="CD330" i="16"/>
  <c r="CE330" i="16"/>
  <c r="CF330" i="16"/>
  <c r="CG330" i="16"/>
  <c r="CH330" i="16"/>
  <c r="CI330" i="16"/>
  <c r="CJ330" i="16"/>
  <c r="CK330" i="16"/>
  <c r="CL330" i="16"/>
  <c r="CM330" i="16"/>
  <c r="CN330" i="16"/>
  <c r="CO330" i="16"/>
  <c r="CP330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CP331" i="16"/>
  <c r="G332" i="16"/>
  <c r="H332" i="16"/>
  <c r="I332" i="16"/>
  <c r="J332" i="16"/>
  <c r="K332" i="16"/>
  <c r="L332" i="16"/>
  <c r="M332" i="16"/>
  <c r="N332" i="16"/>
  <c r="O332" i="16"/>
  <c r="P332" i="16"/>
  <c r="Q332" i="16"/>
  <c r="R332" i="16"/>
  <c r="S332" i="16"/>
  <c r="T332" i="16"/>
  <c r="U332" i="16"/>
  <c r="V332" i="16"/>
  <c r="W332" i="16"/>
  <c r="X332" i="16"/>
  <c r="Y332" i="16"/>
  <c r="Z332" i="16"/>
  <c r="AA332" i="16"/>
  <c r="AB332" i="16"/>
  <c r="AC332" i="16"/>
  <c r="AD332" i="16"/>
  <c r="AE332" i="16"/>
  <c r="AF332" i="16"/>
  <c r="AG332" i="16"/>
  <c r="AH332" i="16"/>
  <c r="AI332" i="16"/>
  <c r="AJ332" i="16"/>
  <c r="AK332" i="16"/>
  <c r="AL332" i="16"/>
  <c r="AM332" i="16"/>
  <c r="AN332" i="16"/>
  <c r="AO332" i="16"/>
  <c r="AP332" i="16"/>
  <c r="AQ332" i="16"/>
  <c r="AR332" i="16"/>
  <c r="AS332" i="16"/>
  <c r="AT332" i="16"/>
  <c r="AU332" i="16"/>
  <c r="AV332" i="16"/>
  <c r="AW332" i="16"/>
  <c r="AX332" i="16"/>
  <c r="AY332" i="16"/>
  <c r="AZ332" i="16"/>
  <c r="BA332" i="16"/>
  <c r="BB332" i="16"/>
  <c r="BC332" i="16"/>
  <c r="BD332" i="16"/>
  <c r="BE332" i="16"/>
  <c r="BF332" i="16"/>
  <c r="BG332" i="16"/>
  <c r="BH332" i="16"/>
  <c r="BI332" i="16"/>
  <c r="BJ332" i="16"/>
  <c r="BK332" i="16"/>
  <c r="BL332" i="16"/>
  <c r="BM332" i="16"/>
  <c r="BN332" i="16"/>
  <c r="BO332" i="16"/>
  <c r="BP332" i="16"/>
  <c r="BQ332" i="16"/>
  <c r="BR332" i="16"/>
  <c r="BS332" i="16"/>
  <c r="BT332" i="16"/>
  <c r="BU332" i="16"/>
  <c r="BV332" i="16"/>
  <c r="BW332" i="16"/>
  <c r="BX332" i="16"/>
  <c r="BY332" i="16"/>
  <c r="BZ332" i="16"/>
  <c r="CA332" i="16"/>
  <c r="CB332" i="16"/>
  <c r="CC332" i="16"/>
  <c r="CD332" i="16"/>
  <c r="CE332" i="16"/>
  <c r="CF332" i="16"/>
  <c r="CG332" i="16"/>
  <c r="CH332" i="16"/>
  <c r="CI332" i="16"/>
  <c r="CJ332" i="16"/>
  <c r="CK332" i="16"/>
  <c r="CL332" i="16"/>
  <c r="CM332" i="16"/>
  <c r="CN332" i="16"/>
  <c r="CO332" i="16"/>
  <c r="CP332" i="16"/>
  <c r="G333" i="16"/>
  <c r="H333" i="16"/>
  <c r="I333" i="16"/>
  <c r="J333" i="16"/>
  <c r="K333" i="16"/>
  <c r="L333" i="16"/>
  <c r="M333" i="16"/>
  <c r="N333" i="16"/>
  <c r="O333" i="16"/>
  <c r="P333" i="16"/>
  <c r="Q333" i="16"/>
  <c r="R333" i="16"/>
  <c r="S333" i="16"/>
  <c r="T333" i="16"/>
  <c r="U333" i="16"/>
  <c r="V333" i="16"/>
  <c r="W333" i="16"/>
  <c r="X333" i="16"/>
  <c r="Y333" i="16"/>
  <c r="Z333" i="16"/>
  <c r="AA333" i="16"/>
  <c r="AB333" i="16"/>
  <c r="AC333" i="16"/>
  <c r="AD333" i="16"/>
  <c r="AE333" i="16"/>
  <c r="AF333" i="16"/>
  <c r="AG333" i="16"/>
  <c r="AH333" i="16"/>
  <c r="AI333" i="16"/>
  <c r="AJ333" i="16"/>
  <c r="AK333" i="16"/>
  <c r="AL333" i="16"/>
  <c r="AM333" i="16"/>
  <c r="AN333" i="16"/>
  <c r="AO333" i="16"/>
  <c r="AP333" i="16"/>
  <c r="AQ333" i="16"/>
  <c r="AR333" i="16"/>
  <c r="AS333" i="16"/>
  <c r="AT333" i="16"/>
  <c r="AU333" i="16"/>
  <c r="AV333" i="16"/>
  <c r="AW333" i="16"/>
  <c r="AX333" i="16"/>
  <c r="AY333" i="16"/>
  <c r="AZ333" i="16"/>
  <c r="BA333" i="16"/>
  <c r="BB333" i="16"/>
  <c r="BC333" i="16"/>
  <c r="BD333" i="16"/>
  <c r="BE333" i="16"/>
  <c r="BF333" i="16"/>
  <c r="BG333" i="16"/>
  <c r="BH333" i="16"/>
  <c r="BI333" i="16"/>
  <c r="BJ333" i="16"/>
  <c r="BK333" i="16"/>
  <c r="BL333" i="16"/>
  <c r="BM333" i="16"/>
  <c r="BN333" i="16"/>
  <c r="BO333" i="16"/>
  <c r="BP333" i="16"/>
  <c r="BQ333" i="16"/>
  <c r="BR333" i="16"/>
  <c r="BS333" i="16"/>
  <c r="BT333" i="16"/>
  <c r="BU333" i="16"/>
  <c r="BV333" i="16"/>
  <c r="BW333" i="16"/>
  <c r="BX333" i="16"/>
  <c r="BY333" i="16"/>
  <c r="BZ333" i="16"/>
  <c r="CA333" i="16"/>
  <c r="CB333" i="16"/>
  <c r="CC333" i="16"/>
  <c r="CD333" i="16"/>
  <c r="CE333" i="16"/>
  <c r="CF333" i="16"/>
  <c r="CG333" i="16"/>
  <c r="CH333" i="16"/>
  <c r="CI333" i="16"/>
  <c r="CJ333" i="16"/>
  <c r="CK333" i="16"/>
  <c r="CL333" i="16"/>
  <c r="CM333" i="16"/>
  <c r="CN333" i="16"/>
  <c r="CO333" i="16"/>
  <c r="CP333" i="16"/>
  <c r="G334" i="16"/>
  <c r="H334" i="16"/>
  <c r="I334" i="16"/>
  <c r="J334" i="16"/>
  <c r="K334" i="16"/>
  <c r="L334" i="16"/>
  <c r="M334" i="16"/>
  <c r="N334" i="16"/>
  <c r="O334" i="16"/>
  <c r="P334" i="16"/>
  <c r="Q334" i="16"/>
  <c r="R334" i="16"/>
  <c r="S334" i="16"/>
  <c r="T334" i="16"/>
  <c r="U334" i="16"/>
  <c r="V334" i="16"/>
  <c r="W334" i="16"/>
  <c r="X334" i="16"/>
  <c r="Y334" i="16"/>
  <c r="Z334" i="16"/>
  <c r="AA334" i="16"/>
  <c r="AB334" i="16"/>
  <c r="AC334" i="16"/>
  <c r="AD334" i="16"/>
  <c r="AE334" i="16"/>
  <c r="AF334" i="16"/>
  <c r="AG334" i="16"/>
  <c r="AH334" i="16"/>
  <c r="AI334" i="16"/>
  <c r="AJ334" i="16"/>
  <c r="AK334" i="16"/>
  <c r="AL334" i="16"/>
  <c r="AM334" i="16"/>
  <c r="AN334" i="16"/>
  <c r="AO334" i="16"/>
  <c r="AP334" i="16"/>
  <c r="AQ334" i="16"/>
  <c r="AR334" i="16"/>
  <c r="AS334" i="16"/>
  <c r="AT334" i="16"/>
  <c r="AU334" i="16"/>
  <c r="AV334" i="16"/>
  <c r="AW334" i="16"/>
  <c r="AX334" i="16"/>
  <c r="AY334" i="16"/>
  <c r="AZ334" i="16"/>
  <c r="BA334" i="16"/>
  <c r="BB334" i="16"/>
  <c r="BC334" i="16"/>
  <c r="BD334" i="16"/>
  <c r="BE334" i="16"/>
  <c r="BF334" i="16"/>
  <c r="BG334" i="16"/>
  <c r="BH334" i="16"/>
  <c r="BI334" i="16"/>
  <c r="BJ334" i="16"/>
  <c r="BK334" i="16"/>
  <c r="BL334" i="16"/>
  <c r="BM334" i="16"/>
  <c r="BN334" i="16"/>
  <c r="BO334" i="16"/>
  <c r="BP334" i="16"/>
  <c r="BQ334" i="16"/>
  <c r="BR334" i="16"/>
  <c r="BS334" i="16"/>
  <c r="BT334" i="16"/>
  <c r="BU334" i="16"/>
  <c r="BV334" i="16"/>
  <c r="BW334" i="16"/>
  <c r="BX334" i="16"/>
  <c r="BY334" i="16"/>
  <c r="BZ334" i="16"/>
  <c r="CA334" i="16"/>
  <c r="CB334" i="16"/>
  <c r="CC334" i="16"/>
  <c r="CD334" i="16"/>
  <c r="CE334" i="16"/>
  <c r="CF334" i="16"/>
  <c r="CG334" i="16"/>
  <c r="CH334" i="16"/>
  <c r="CI334" i="16"/>
  <c r="CJ334" i="16"/>
  <c r="CK334" i="16"/>
  <c r="CL334" i="16"/>
  <c r="CM334" i="16"/>
  <c r="CN334" i="16"/>
  <c r="CO334" i="16"/>
  <c r="CP334" i="16"/>
  <c r="G335" i="16"/>
  <c r="H335" i="16"/>
  <c r="I335" i="16"/>
  <c r="J335" i="16"/>
  <c r="K335" i="16"/>
  <c r="L335" i="16"/>
  <c r="M335" i="16"/>
  <c r="N335" i="16"/>
  <c r="O335" i="16"/>
  <c r="P335" i="16"/>
  <c r="Q335" i="16"/>
  <c r="R335" i="16"/>
  <c r="S335" i="16"/>
  <c r="T335" i="16"/>
  <c r="U335" i="16"/>
  <c r="V335" i="16"/>
  <c r="W335" i="16"/>
  <c r="X335" i="16"/>
  <c r="Y335" i="16"/>
  <c r="Z335" i="16"/>
  <c r="AA335" i="16"/>
  <c r="AB335" i="16"/>
  <c r="AC335" i="16"/>
  <c r="AD335" i="16"/>
  <c r="AE335" i="16"/>
  <c r="AF335" i="16"/>
  <c r="AG335" i="16"/>
  <c r="AH335" i="16"/>
  <c r="AI335" i="16"/>
  <c r="AJ335" i="16"/>
  <c r="AK335" i="16"/>
  <c r="AL335" i="16"/>
  <c r="AM335" i="16"/>
  <c r="AN335" i="16"/>
  <c r="AO335" i="16"/>
  <c r="AP335" i="16"/>
  <c r="AQ335" i="16"/>
  <c r="AR335" i="16"/>
  <c r="AS335" i="16"/>
  <c r="AT335" i="16"/>
  <c r="AU335" i="16"/>
  <c r="AV335" i="16"/>
  <c r="AW335" i="16"/>
  <c r="AX335" i="16"/>
  <c r="AY335" i="16"/>
  <c r="AZ335" i="16"/>
  <c r="BA335" i="16"/>
  <c r="BB335" i="16"/>
  <c r="BC335" i="16"/>
  <c r="BD335" i="16"/>
  <c r="BE335" i="16"/>
  <c r="BF335" i="16"/>
  <c r="BG335" i="16"/>
  <c r="BH335" i="16"/>
  <c r="BI335" i="16"/>
  <c r="BJ335" i="16"/>
  <c r="BK335" i="16"/>
  <c r="BL335" i="16"/>
  <c r="BM335" i="16"/>
  <c r="BN335" i="16"/>
  <c r="BO335" i="16"/>
  <c r="BP335" i="16"/>
  <c r="BQ335" i="16"/>
  <c r="BR335" i="16"/>
  <c r="BS335" i="16"/>
  <c r="BT335" i="16"/>
  <c r="BU335" i="16"/>
  <c r="BV335" i="16"/>
  <c r="BW335" i="16"/>
  <c r="BX335" i="16"/>
  <c r="BY335" i="16"/>
  <c r="BZ335" i="16"/>
  <c r="CA335" i="16"/>
  <c r="CB335" i="16"/>
  <c r="CC335" i="16"/>
  <c r="CD335" i="16"/>
  <c r="CE335" i="16"/>
  <c r="CF335" i="16"/>
  <c r="CG335" i="16"/>
  <c r="CH335" i="16"/>
  <c r="CI335" i="16"/>
  <c r="CJ335" i="16"/>
  <c r="CK335" i="16"/>
  <c r="CL335" i="16"/>
  <c r="CM335" i="16"/>
  <c r="CN335" i="16"/>
  <c r="CO335" i="16"/>
  <c r="CP335" i="16"/>
  <c r="G336" i="16"/>
  <c r="H336" i="16"/>
  <c r="I336" i="16"/>
  <c r="J336" i="16"/>
  <c r="K336" i="16"/>
  <c r="L336" i="16"/>
  <c r="M336" i="16"/>
  <c r="N336" i="16"/>
  <c r="O336" i="16"/>
  <c r="P336" i="16"/>
  <c r="Q336" i="16"/>
  <c r="R336" i="16"/>
  <c r="S336" i="16"/>
  <c r="T336" i="16"/>
  <c r="U336" i="16"/>
  <c r="V336" i="16"/>
  <c r="W336" i="16"/>
  <c r="X336" i="16"/>
  <c r="Y336" i="16"/>
  <c r="Z336" i="16"/>
  <c r="AA336" i="16"/>
  <c r="AB336" i="16"/>
  <c r="AC336" i="16"/>
  <c r="AD336" i="16"/>
  <c r="AE336" i="16"/>
  <c r="AF336" i="16"/>
  <c r="AG336" i="16"/>
  <c r="AH336" i="16"/>
  <c r="AI336" i="16"/>
  <c r="AJ336" i="16"/>
  <c r="AK336" i="16"/>
  <c r="AL336" i="16"/>
  <c r="AM336" i="16"/>
  <c r="AN336" i="16"/>
  <c r="AO336" i="16"/>
  <c r="AP336" i="16"/>
  <c r="AQ336" i="16"/>
  <c r="AR336" i="16"/>
  <c r="AS336" i="16"/>
  <c r="AT336" i="16"/>
  <c r="AU336" i="16"/>
  <c r="AV336" i="16"/>
  <c r="AW336" i="16"/>
  <c r="AX336" i="16"/>
  <c r="AY336" i="16"/>
  <c r="AZ336" i="16"/>
  <c r="BA336" i="16"/>
  <c r="BB336" i="16"/>
  <c r="BC336" i="16"/>
  <c r="BD336" i="16"/>
  <c r="BE336" i="16"/>
  <c r="BF336" i="16"/>
  <c r="BG336" i="16"/>
  <c r="BH336" i="16"/>
  <c r="BI336" i="16"/>
  <c r="BJ336" i="16"/>
  <c r="BK336" i="16"/>
  <c r="BL336" i="16"/>
  <c r="BM336" i="16"/>
  <c r="BN336" i="16"/>
  <c r="BO336" i="16"/>
  <c r="BP336" i="16"/>
  <c r="BQ336" i="16"/>
  <c r="BR336" i="16"/>
  <c r="BS336" i="16"/>
  <c r="BT336" i="16"/>
  <c r="BU336" i="16"/>
  <c r="BV336" i="16"/>
  <c r="BW336" i="16"/>
  <c r="BX336" i="16"/>
  <c r="BY336" i="16"/>
  <c r="BZ336" i="16"/>
  <c r="CA336" i="16"/>
  <c r="CB336" i="16"/>
  <c r="CC336" i="16"/>
  <c r="CD336" i="16"/>
  <c r="CE336" i="16"/>
  <c r="CF336" i="16"/>
  <c r="CG336" i="16"/>
  <c r="CH336" i="16"/>
  <c r="CI336" i="16"/>
  <c r="CJ336" i="16"/>
  <c r="CK336" i="16"/>
  <c r="CL336" i="16"/>
  <c r="CM336" i="16"/>
  <c r="CN336" i="16"/>
  <c r="CO336" i="16"/>
  <c r="CP336" i="16"/>
  <c r="G337" i="16"/>
  <c r="H337" i="16"/>
  <c r="I337" i="16"/>
  <c r="J337" i="16"/>
  <c r="K337" i="16"/>
  <c r="L337" i="16"/>
  <c r="M337" i="16"/>
  <c r="N337" i="16"/>
  <c r="O337" i="16"/>
  <c r="P337" i="16"/>
  <c r="Q337" i="16"/>
  <c r="R337" i="16"/>
  <c r="S337" i="16"/>
  <c r="T337" i="16"/>
  <c r="U337" i="16"/>
  <c r="V337" i="16"/>
  <c r="W337" i="16"/>
  <c r="X337" i="16"/>
  <c r="Y337" i="16"/>
  <c r="Z337" i="16"/>
  <c r="AA337" i="16"/>
  <c r="AB337" i="16"/>
  <c r="AC337" i="16"/>
  <c r="AD337" i="16"/>
  <c r="AE337" i="16"/>
  <c r="AF337" i="16"/>
  <c r="AG337" i="16"/>
  <c r="AH337" i="16"/>
  <c r="AI337" i="16"/>
  <c r="AJ337" i="16"/>
  <c r="AK337" i="16"/>
  <c r="AL337" i="16"/>
  <c r="AM337" i="16"/>
  <c r="AN337" i="16"/>
  <c r="AO337" i="16"/>
  <c r="AP337" i="16"/>
  <c r="AQ337" i="16"/>
  <c r="AR337" i="16"/>
  <c r="AS337" i="16"/>
  <c r="AT337" i="16"/>
  <c r="AU337" i="16"/>
  <c r="AV337" i="16"/>
  <c r="AW337" i="16"/>
  <c r="AX337" i="16"/>
  <c r="AY337" i="16"/>
  <c r="AZ337" i="16"/>
  <c r="BA337" i="16"/>
  <c r="BB337" i="16"/>
  <c r="BC337" i="16"/>
  <c r="BD337" i="16"/>
  <c r="BE337" i="16"/>
  <c r="BF337" i="16"/>
  <c r="BG337" i="16"/>
  <c r="BH337" i="16"/>
  <c r="BI337" i="16"/>
  <c r="BJ337" i="16"/>
  <c r="BK337" i="16"/>
  <c r="BL337" i="16"/>
  <c r="BM337" i="16"/>
  <c r="BN337" i="16"/>
  <c r="BO337" i="16"/>
  <c r="BP337" i="16"/>
  <c r="BQ337" i="16"/>
  <c r="BR337" i="16"/>
  <c r="BS337" i="16"/>
  <c r="BT337" i="16"/>
  <c r="BU337" i="16"/>
  <c r="BV337" i="16"/>
  <c r="BW337" i="16"/>
  <c r="BX337" i="16"/>
  <c r="BY337" i="16"/>
  <c r="BZ337" i="16"/>
  <c r="CA337" i="16"/>
  <c r="CB337" i="16"/>
  <c r="CC337" i="16"/>
  <c r="CD337" i="16"/>
  <c r="CE337" i="16"/>
  <c r="CF337" i="16"/>
  <c r="CG337" i="16"/>
  <c r="CH337" i="16"/>
  <c r="CI337" i="16"/>
  <c r="CJ337" i="16"/>
  <c r="CK337" i="16"/>
  <c r="CL337" i="16"/>
  <c r="CM337" i="16"/>
  <c r="CN337" i="16"/>
  <c r="CO337" i="16"/>
  <c r="CP337" i="16"/>
  <c r="G338" i="16"/>
  <c r="H338" i="16"/>
  <c r="I338" i="16"/>
  <c r="J338" i="16"/>
  <c r="K338" i="16"/>
  <c r="L338" i="16"/>
  <c r="M338" i="16"/>
  <c r="N338" i="16"/>
  <c r="O338" i="16"/>
  <c r="P338" i="16"/>
  <c r="Q338" i="16"/>
  <c r="R338" i="16"/>
  <c r="S338" i="16"/>
  <c r="T338" i="16"/>
  <c r="U338" i="16"/>
  <c r="V338" i="16"/>
  <c r="W338" i="16"/>
  <c r="X338" i="16"/>
  <c r="Y338" i="16"/>
  <c r="Z338" i="16"/>
  <c r="AA338" i="16"/>
  <c r="AB338" i="16"/>
  <c r="AC338" i="16"/>
  <c r="AD338" i="16"/>
  <c r="AE338" i="16"/>
  <c r="AF338" i="16"/>
  <c r="AG338" i="16"/>
  <c r="AH338" i="16"/>
  <c r="AI338" i="16"/>
  <c r="AJ338" i="16"/>
  <c r="AK338" i="16"/>
  <c r="AL338" i="16"/>
  <c r="AM338" i="16"/>
  <c r="AN338" i="16"/>
  <c r="AO338" i="16"/>
  <c r="AP338" i="16"/>
  <c r="AQ338" i="16"/>
  <c r="AR338" i="16"/>
  <c r="AS338" i="16"/>
  <c r="AT338" i="16"/>
  <c r="AU338" i="16"/>
  <c r="AV338" i="16"/>
  <c r="AW338" i="16"/>
  <c r="AX338" i="16"/>
  <c r="AY338" i="16"/>
  <c r="AZ338" i="16"/>
  <c r="BA338" i="16"/>
  <c r="BB338" i="16"/>
  <c r="BC338" i="16"/>
  <c r="BD338" i="16"/>
  <c r="BE338" i="16"/>
  <c r="BF338" i="16"/>
  <c r="BG338" i="16"/>
  <c r="BH338" i="16"/>
  <c r="BI338" i="16"/>
  <c r="BJ338" i="16"/>
  <c r="BK338" i="16"/>
  <c r="BL338" i="16"/>
  <c r="BM338" i="16"/>
  <c r="BN338" i="16"/>
  <c r="BO338" i="16"/>
  <c r="BP338" i="16"/>
  <c r="BQ338" i="16"/>
  <c r="BR338" i="16"/>
  <c r="BS338" i="16"/>
  <c r="BT338" i="16"/>
  <c r="BU338" i="16"/>
  <c r="BV338" i="16"/>
  <c r="BW338" i="16"/>
  <c r="BX338" i="16"/>
  <c r="BY338" i="16"/>
  <c r="BZ338" i="16"/>
  <c r="CA338" i="16"/>
  <c r="CB338" i="16"/>
  <c r="CC338" i="16"/>
  <c r="CD338" i="16"/>
  <c r="CE338" i="16"/>
  <c r="CF338" i="16"/>
  <c r="CG338" i="16"/>
  <c r="CH338" i="16"/>
  <c r="CI338" i="16"/>
  <c r="CJ338" i="16"/>
  <c r="CK338" i="16"/>
  <c r="CL338" i="16"/>
  <c r="CM338" i="16"/>
  <c r="CN338" i="16"/>
  <c r="CO338" i="16"/>
  <c r="CP338" i="16"/>
  <c r="G339" i="16"/>
  <c r="H339" i="16"/>
  <c r="I339" i="16"/>
  <c r="J339" i="16"/>
  <c r="K339" i="16"/>
  <c r="L339" i="16"/>
  <c r="M339" i="16"/>
  <c r="N339" i="16"/>
  <c r="O339" i="16"/>
  <c r="P339" i="16"/>
  <c r="Q339" i="16"/>
  <c r="R339" i="16"/>
  <c r="S339" i="16"/>
  <c r="T339" i="16"/>
  <c r="U339" i="16"/>
  <c r="V339" i="16"/>
  <c r="W339" i="16"/>
  <c r="X339" i="16"/>
  <c r="Y339" i="16"/>
  <c r="Z339" i="16"/>
  <c r="AA339" i="16"/>
  <c r="AB339" i="16"/>
  <c r="AC339" i="16"/>
  <c r="AD339" i="16"/>
  <c r="AE339" i="16"/>
  <c r="AF339" i="16"/>
  <c r="AG339" i="16"/>
  <c r="AH339" i="16"/>
  <c r="AI339" i="16"/>
  <c r="AJ339" i="16"/>
  <c r="AK339" i="16"/>
  <c r="AL339" i="16"/>
  <c r="AM339" i="16"/>
  <c r="AN339" i="16"/>
  <c r="AO339" i="16"/>
  <c r="AP339" i="16"/>
  <c r="AQ339" i="16"/>
  <c r="AR339" i="16"/>
  <c r="AS339" i="16"/>
  <c r="AT339" i="16"/>
  <c r="AU339" i="16"/>
  <c r="AV339" i="16"/>
  <c r="AW339" i="16"/>
  <c r="AX339" i="16"/>
  <c r="AY339" i="16"/>
  <c r="AZ339" i="16"/>
  <c r="BA339" i="16"/>
  <c r="BB339" i="16"/>
  <c r="BC339" i="16"/>
  <c r="BD339" i="16"/>
  <c r="BE339" i="16"/>
  <c r="BF339" i="16"/>
  <c r="BG339" i="16"/>
  <c r="BH339" i="16"/>
  <c r="BI339" i="16"/>
  <c r="BJ339" i="16"/>
  <c r="BK339" i="16"/>
  <c r="BL339" i="16"/>
  <c r="BM339" i="16"/>
  <c r="BN339" i="16"/>
  <c r="BO339" i="16"/>
  <c r="BP339" i="16"/>
  <c r="BQ339" i="16"/>
  <c r="BR339" i="16"/>
  <c r="BS339" i="16"/>
  <c r="BT339" i="16"/>
  <c r="BU339" i="16"/>
  <c r="BV339" i="16"/>
  <c r="BW339" i="16"/>
  <c r="BX339" i="16"/>
  <c r="BY339" i="16"/>
  <c r="BZ339" i="16"/>
  <c r="CA339" i="16"/>
  <c r="CB339" i="16"/>
  <c r="CC339" i="16"/>
  <c r="CD339" i="16"/>
  <c r="CE339" i="16"/>
  <c r="CF339" i="16"/>
  <c r="CG339" i="16"/>
  <c r="CH339" i="16"/>
  <c r="CI339" i="16"/>
  <c r="CJ339" i="16"/>
  <c r="CK339" i="16"/>
  <c r="CL339" i="16"/>
  <c r="CM339" i="16"/>
  <c r="CN339" i="16"/>
  <c r="CO339" i="16"/>
  <c r="CP339" i="16"/>
  <c r="G340" i="16"/>
  <c r="H340" i="16"/>
  <c r="I340" i="16"/>
  <c r="J340" i="16"/>
  <c r="K340" i="16"/>
  <c r="L340" i="16"/>
  <c r="M340" i="16"/>
  <c r="N340" i="16"/>
  <c r="O340" i="16"/>
  <c r="P340" i="16"/>
  <c r="Q340" i="16"/>
  <c r="R340" i="16"/>
  <c r="S340" i="16"/>
  <c r="T340" i="16"/>
  <c r="U340" i="16"/>
  <c r="V340" i="16"/>
  <c r="W340" i="16"/>
  <c r="X340" i="16"/>
  <c r="Y340" i="16"/>
  <c r="Z340" i="16"/>
  <c r="AA340" i="16"/>
  <c r="AB340" i="16"/>
  <c r="AC340" i="16"/>
  <c r="AD340" i="16"/>
  <c r="AE340" i="16"/>
  <c r="AF340" i="16"/>
  <c r="AG340" i="16"/>
  <c r="AH340" i="16"/>
  <c r="AI340" i="16"/>
  <c r="AJ340" i="16"/>
  <c r="AK340" i="16"/>
  <c r="AL340" i="16"/>
  <c r="AM340" i="16"/>
  <c r="AN340" i="16"/>
  <c r="AO340" i="16"/>
  <c r="AP340" i="16"/>
  <c r="AQ340" i="16"/>
  <c r="AR340" i="16"/>
  <c r="AS340" i="16"/>
  <c r="AT340" i="16"/>
  <c r="AU340" i="16"/>
  <c r="AV340" i="16"/>
  <c r="AW340" i="16"/>
  <c r="AX340" i="16"/>
  <c r="AY340" i="16"/>
  <c r="AZ340" i="16"/>
  <c r="BA340" i="16"/>
  <c r="BB340" i="16"/>
  <c r="BC340" i="16"/>
  <c r="BD340" i="16"/>
  <c r="BE340" i="16"/>
  <c r="BF340" i="16"/>
  <c r="BG340" i="16"/>
  <c r="BH340" i="16"/>
  <c r="BI340" i="16"/>
  <c r="BJ340" i="16"/>
  <c r="BK340" i="16"/>
  <c r="BL340" i="16"/>
  <c r="BM340" i="16"/>
  <c r="BN340" i="16"/>
  <c r="BO340" i="16"/>
  <c r="BP340" i="16"/>
  <c r="BQ340" i="16"/>
  <c r="BR340" i="16"/>
  <c r="BS340" i="16"/>
  <c r="BT340" i="16"/>
  <c r="BU340" i="16"/>
  <c r="BV340" i="16"/>
  <c r="BW340" i="16"/>
  <c r="BX340" i="16"/>
  <c r="BY340" i="16"/>
  <c r="BZ340" i="16"/>
  <c r="CA340" i="16"/>
  <c r="CB340" i="16"/>
  <c r="CC340" i="16"/>
  <c r="CD340" i="16"/>
  <c r="CE340" i="16"/>
  <c r="CF340" i="16"/>
  <c r="CG340" i="16"/>
  <c r="CH340" i="16"/>
  <c r="CI340" i="16"/>
  <c r="CJ340" i="16"/>
  <c r="CK340" i="16"/>
  <c r="CL340" i="16"/>
  <c r="CM340" i="16"/>
  <c r="CN340" i="16"/>
  <c r="CO340" i="16"/>
  <c r="CP340" i="16"/>
  <c r="G341" i="16"/>
  <c r="H341" i="16"/>
  <c r="I341" i="16"/>
  <c r="J341" i="16"/>
  <c r="K341" i="16"/>
  <c r="L341" i="16"/>
  <c r="M341" i="16"/>
  <c r="N341" i="16"/>
  <c r="O341" i="16"/>
  <c r="P341" i="16"/>
  <c r="Q341" i="16"/>
  <c r="R341" i="16"/>
  <c r="S341" i="16"/>
  <c r="T341" i="16"/>
  <c r="U341" i="16"/>
  <c r="V341" i="16"/>
  <c r="W341" i="16"/>
  <c r="X341" i="16"/>
  <c r="Y341" i="16"/>
  <c r="Z341" i="16"/>
  <c r="AA341" i="16"/>
  <c r="AB341" i="16"/>
  <c r="AC341" i="16"/>
  <c r="AD341" i="16"/>
  <c r="AE341" i="16"/>
  <c r="AF341" i="16"/>
  <c r="AG341" i="16"/>
  <c r="AH341" i="16"/>
  <c r="AI341" i="16"/>
  <c r="AJ341" i="16"/>
  <c r="AK341" i="16"/>
  <c r="AL341" i="16"/>
  <c r="AM341" i="16"/>
  <c r="AN341" i="16"/>
  <c r="AO341" i="16"/>
  <c r="AP341" i="16"/>
  <c r="AQ341" i="16"/>
  <c r="AR341" i="16"/>
  <c r="AS341" i="16"/>
  <c r="AT341" i="16"/>
  <c r="AU341" i="16"/>
  <c r="AV341" i="16"/>
  <c r="AW341" i="16"/>
  <c r="AX341" i="16"/>
  <c r="AY341" i="16"/>
  <c r="AZ341" i="16"/>
  <c r="BA341" i="16"/>
  <c r="BB341" i="16"/>
  <c r="BC341" i="16"/>
  <c r="BD341" i="16"/>
  <c r="BE341" i="16"/>
  <c r="BF341" i="16"/>
  <c r="BG341" i="16"/>
  <c r="BH341" i="16"/>
  <c r="BI341" i="16"/>
  <c r="BJ341" i="16"/>
  <c r="BK341" i="16"/>
  <c r="BL341" i="16"/>
  <c r="BM341" i="16"/>
  <c r="BN341" i="16"/>
  <c r="BO341" i="16"/>
  <c r="BP341" i="16"/>
  <c r="BQ341" i="16"/>
  <c r="BR341" i="16"/>
  <c r="BS341" i="16"/>
  <c r="BT341" i="16"/>
  <c r="BU341" i="16"/>
  <c r="BV341" i="16"/>
  <c r="BW341" i="16"/>
  <c r="BX341" i="16"/>
  <c r="BY341" i="16"/>
  <c r="BZ341" i="16"/>
  <c r="CA341" i="16"/>
  <c r="CB341" i="16"/>
  <c r="CC341" i="16"/>
  <c r="CD341" i="16"/>
  <c r="CE341" i="16"/>
  <c r="CF341" i="16"/>
  <c r="CG341" i="16"/>
  <c r="CH341" i="16"/>
  <c r="CI341" i="16"/>
  <c r="CJ341" i="16"/>
  <c r="CK341" i="16"/>
  <c r="CL341" i="16"/>
  <c r="CM341" i="16"/>
  <c r="CN341" i="16"/>
  <c r="CO341" i="16"/>
  <c r="CP341" i="16"/>
  <c r="G342" i="16"/>
  <c r="H342" i="16"/>
  <c r="I342" i="16"/>
  <c r="J342" i="16"/>
  <c r="K342" i="16"/>
  <c r="L342" i="16"/>
  <c r="M342" i="16"/>
  <c r="N342" i="16"/>
  <c r="O342" i="16"/>
  <c r="P342" i="16"/>
  <c r="Q342" i="16"/>
  <c r="R342" i="16"/>
  <c r="S342" i="16"/>
  <c r="T342" i="16"/>
  <c r="U342" i="16"/>
  <c r="V342" i="16"/>
  <c r="W342" i="16"/>
  <c r="X342" i="16"/>
  <c r="Y342" i="16"/>
  <c r="Z342" i="16"/>
  <c r="AA342" i="16"/>
  <c r="AB342" i="16"/>
  <c r="AC342" i="16"/>
  <c r="AD342" i="16"/>
  <c r="AE342" i="16"/>
  <c r="AF342" i="16"/>
  <c r="AG342" i="16"/>
  <c r="AH342" i="16"/>
  <c r="AI342" i="16"/>
  <c r="AJ342" i="16"/>
  <c r="AK342" i="16"/>
  <c r="AL342" i="16"/>
  <c r="AM342" i="16"/>
  <c r="AN342" i="16"/>
  <c r="AO342" i="16"/>
  <c r="AP342" i="16"/>
  <c r="AQ342" i="16"/>
  <c r="AR342" i="16"/>
  <c r="AS342" i="16"/>
  <c r="AT342" i="16"/>
  <c r="AU342" i="16"/>
  <c r="AV342" i="16"/>
  <c r="AW342" i="16"/>
  <c r="AX342" i="16"/>
  <c r="AY342" i="16"/>
  <c r="AZ342" i="16"/>
  <c r="BA342" i="16"/>
  <c r="BB342" i="16"/>
  <c r="BC342" i="16"/>
  <c r="BD342" i="16"/>
  <c r="BE342" i="16"/>
  <c r="BF342" i="16"/>
  <c r="BG342" i="16"/>
  <c r="BH342" i="16"/>
  <c r="BI342" i="16"/>
  <c r="BJ342" i="16"/>
  <c r="BK342" i="16"/>
  <c r="BL342" i="16"/>
  <c r="BM342" i="16"/>
  <c r="BN342" i="16"/>
  <c r="BO342" i="16"/>
  <c r="BP342" i="16"/>
  <c r="BQ342" i="16"/>
  <c r="BR342" i="16"/>
  <c r="BS342" i="16"/>
  <c r="BT342" i="16"/>
  <c r="BU342" i="16"/>
  <c r="BV342" i="16"/>
  <c r="BW342" i="16"/>
  <c r="BX342" i="16"/>
  <c r="BY342" i="16"/>
  <c r="BZ342" i="16"/>
  <c r="CA342" i="16"/>
  <c r="CB342" i="16"/>
  <c r="CC342" i="16"/>
  <c r="CD342" i="16"/>
  <c r="CE342" i="16"/>
  <c r="CF342" i="16"/>
  <c r="CG342" i="16"/>
  <c r="CH342" i="16"/>
  <c r="CI342" i="16"/>
  <c r="CJ342" i="16"/>
  <c r="CK342" i="16"/>
  <c r="CL342" i="16"/>
  <c r="CM342" i="16"/>
  <c r="CN342" i="16"/>
  <c r="CO342" i="16"/>
  <c r="CP342" i="16"/>
  <c r="G343" i="16"/>
  <c r="H343" i="16"/>
  <c r="I343" i="16"/>
  <c r="J343" i="16"/>
  <c r="K343" i="16"/>
  <c r="L343" i="16"/>
  <c r="M343" i="16"/>
  <c r="N343" i="16"/>
  <c r="O343" i="16"/>
  <c r="P343" i="16"/>
  <c r="Q343" i="16"/>
  <c r="R343" i="16"/>
  <c r="S343" i="16"/>
  <c r="T343" i="16"/>
  <c r="U343" i="16"/>
  <c r="V343" i="16"/>
  <c r="W343" i="16"/>
  <c r="X343" i="16"/>
  <c r="Y343" i="16"/>
  <c r="Z343" i="16"/>
  <c r="AA343" i="16"/>
  <c r="AB343" i="16"/>
  <c r="AC343" i="16"/>
  <c r="AD343" i="16"/>
  <c r="AE343" i="16"/>
  <c r="AF343" i="16"/>
  <c r="AG343" i="16"/>
  <c r="AH343" i="16"/>
  <c r="AI343" i="16"/>
  <c r="AJ343" i="16"/>
  <c r="AK343" i="16"/>
  <c r="AL343" i="16"/>
  <c r="AM343" i="16"/>
  <c r="AN343" i="16"/>
  <c r="AO343" i="16"/>
  <c r="AP343" i="16"/>
  <c r="AQ343" i="16"/>
  <c r="AR343" i="16"/>
  <c r="AS343" i="16"/>
  <c r="AT343" i="16"/>
  <c r="AU343" i="16"/>
  <c r="AV343" i="16"/>
  <c r="AW343" i="16"/>
  <c r="AX343" i="16"/>
  <c r="AY343" i="16"/>
  <c r="AZ343" i="16"/>
  <c r="BA343" i="16"/>
  <c r="BB343" i="16"/>
  <c r="BC343" i="16"/>
  <c r="BD343" i="16"/>
  <c r="BE343" i="16"/>
  <c r="BF343" i="16"/>
  <c r="BG343" i="16"/>
  <c r="BH343" i="16"/>
  <c r="BI343" i="16"/>
  <c r="BJ343" i="16"/>
  <c r="BK343" i="16"/>
  <c r="BL343" i="16"/>
  <c r="BM343" i="16"/>
  <c r="BN343" i="16"/>
  <c r="BO343" i="16"/>
  <c r="BP343" i="16"/>
  <c r="BQ343" i="16"/>
  <c r="BR343" i="16"/>
  <c r="BS343" i="16"/>
  <c r="BT343" i="16"/>
  <c r="BU343" i="16"/>
  <c r="BV343" i="16"/>
  <c r="BW343" i="16"/>
  <c r="BX343" i="16"/>
  <c r="BY343" i="16"/>
  <c r="BZ343" i="16"/>
  <c r="CA343" i="16"/>
  <c r="CB343" i="16"/>
  <c r="CC343" i="16"/>
  <c r="CD343" i="16"/>
  <c r="CE343" i="16"/>
  <c r="CF343" i="16"/>
  <c r="CG343" i="16"/>
  <c r="CH343" i="16"/>
  <c r="CI343" i="16"/>
  <c r="CJ343" i="16"/>
  <c r="CK343" i="16"/>
  <c r="CL343" i="16"/>
  <c r="CM343" i="16"/>
  <c r="CN343" i="16"/>
  <c r="CO343" i="16"/>
  <c r="CP343" i="16"/>
  <c r="G344" i="16"/>
  <c r="H344" i="16"/>
  <c r="I344" i="16"/>
  <c r="J344" i="16"/>
  <c r="K344" i="16"/>
  <c r="L344" i="16"/>
  <c r="M344" i="16"/>
  <c r="N344" i="16"/>
  <c r="O344" i="16"/>
  <c r="P344" i="16"/>
  <c r="Q344" i="16"/>
  <c r="R344" i="16"/>
  <c r="S344" i="16"/>
  <c r="T344" i="16"/>
  <c r="U344" i="16"/>
  <c r="V344" i="16"/>
  <c r="W344" i="16"/>
  <c r="X344" i="16"/>
  <c r="Y344" i="16"/>
  <c r="Z344" i="16"/>
  <c r="AA344" i="16"/>
  <c r="AB344" i="16"/>
  <c r="AC344" i="16"/>
  <c r="AD344" i="16"/>
  <c r="AE344" i="16"/>
  <c r="AF344" i="16"/>
  <c r="AG344" i="16"/>
  <c r="AH344" i="16"/>
  <c r="AI344" i="16"/>
  <c r="AJ344" i="16"/>
  <c r="AK344" i="16"/>
  <c r="AL344" i="16"/>
  <c r="AM344" i="16"/>
  <c r="AN344" i="16"/>
  <c r="AO344" i="16"/>
  <c r="AP344" i="16"/>
  <c r="AQ344" i="16"/>
  <c r="AR344" i="16"/>
  <c r="AS344" i="16"/>
  <c r="AT344" i="16"/>
  <c r="AU344" i="16"/>
  <c r="AV344" i="16"/>
  <c r="AW344" i="16"/>
  <c r="AX344" i="16"/>
  <c r="AY344" i="16"/>
  <c r="AZ344" i="16"/>
  <c r="BA344" i="16"/>
  <c r="BB344" i="16"/>
  <c r="BC344" i="16"/>
  <c r="BD344" i="16"/>
  <c r="BE344" i="16"/>
  <c r="BF344" i="16"/>
  <c r="BG344" i="16"/>
  <c r="BH344" i="16"/>
  <c r="BI344" i="16"/>
  <c r="BJ344" i="16"/>
  <c r="BK344" i="16"/>
  <c r="BL344" i="16"/>
  <c r="BM344" i="16"/>
  <c r="BN344" i="16"/>
  <c r="BO344" i="16"/>
  <c r="BP344" i="16"/>
  <c r="BQ344" i="16"/>
  <c r="BR344" i="16"/>
  <c r="BS344" i="16"/>
  <c r="BT344" i="16"/>
  <c r="BU344" i="16"/>
  <c r="BV344" i="16"/>
  <c r="BW344" i="16"/>
  <c r="BX344" i="16"/>
  <c r="BY344" i="16"/>
  <c r="BZ344" i="16"/>
  <c r="CA344" i="16"/>
  <c r="CB344" i="16"/>
  <c r="CC344" i="16"/>
  <c r="CD344" i="16"/>
  <c r="CE344" i="16"/>
  <c r="CF344" i="16"/>
  <c r="CG344" i="16"/>
  <c r="CH344" i="16"/>
  <c r="CI344" i="16"/>
  <c r="CJ344" i="16"/>
  <c r="CK344" i="16"/>
  <c r="CL344" i="16"/>
  <c r="CM344" i="16"/>
  <c r="CN344" i="16"/>
  <c r="CO344" i="16"/>
  <c r="CP344" i="16"/>
  <c r="G345" i="16"/>
  <c r="H345" i="16"/>
  <c r="I345" i="16"/>
  <c r="J345" i="16"/>
  <c r="K345" i="16"/>
  <c r="L345" i="16"/>
  <c r="M345" i="16"/>
  <c r="N345" i="16"/>
  <c r="O345" i="16"/>
  <c r="P345" i="16"/>
  <c r="Q345" i="16"/>
  <c r="R345" i="16"/>
  <c r="S345" i="16"/>
  <c r="T345" i="16"/>
  <c r="U345" i="16"/>
  <c r="V345" i="16"/>
  <c r="W345" i="16"/>
  <c r="X345" i="16"/>
  <c r="Y345" i="16"/>
  <c r="Z345" i="16"/>
  <c r="AA345" i="16"/>
  <c r="AB345" i="16"/>
  <c r="AC345" i="16"/>
  <c r="AD345" i="16"/>
  <c r="AE345" i="16"/>
  <c r="AF345" i="16"/>
  <c r="AG345" i="16"/>
  <c r="AH345" i="16"/>
  <c r="AI345" i="16"/>
  <c r="AJ345" i="16"/>
  <c r="AK345" i="16"/>
  <c r="AL345" i="16"/>
  <c r="AM345" i="16"/>
  <c r="AN345" i="16"/>
  <c r="AO345" i="16"/>
  <c r="AP345" i="16"/>
  <c r="AQ345" i="16"/>
  <c r="AR345" i="16"/>
  <c r="AS345" i="16"/>
  <c r="AT345" i="16"/>
  <c r="AU345" i="16"/>
  <c r="AV345" i="16"/>
  <c r="AW345" i="16"/>
  <c r="AX345" i="16"/>
  <c r="AY345" i="16"/>
  <c r="AZ345" i="16"/>
  <c r="BA345" i="16"/>
  <c r="BB345" i="16"/>
  <c r="BC345" i="16"/>
  <c r="BD345" i="16"/>
  <c r="BE345" i="16"/>
  <c r="BF345" i="16"/>
  <c r="BG345" i="16"/>
  <c r="BH345" i="16"/>
  <c r="BI345" i="16"/>
  <c r="BJ345" i="16"/>
  <c r="BK345" i="16"/>
  <c r="BL345" i="16"/>
  <c r="BM345" i="16"/>
  <c r="BN345" i="16"/>
  <c r="BO345" i="16"/>
  <c r="BP345" i="16"/>
  <c r="BQ345" i="16"/>
  <c r="BR345" i="16"/>
  <c r="BS345" i="16"/>
  <c r="BT345" i="16"/>
  <c r="BU345" i="16"/>
  <c r="BV345" i="16"/>
  <c r="BW345" i="16"/>
  <c r="BX345" i="16"/>
  <c r="BY345" i="16"/>
  <c r="BZ345" i="16"/>
  <c r="CA345" i="16"/>
  <c r="CB345" i="16"/>
  <c r="CC345" i="16"/>
  <c r="CD345" i="16"/>
  <c r="CE345" i="16"/>
  <c r="CF345" i="16"/>
  <c r="CG345" i="16"/>
  <c r="CH345" i="16"/>
  <c r="CI345" i="16"/>
  <c r="CJ345" i="16"/>
  <c r="CK345" i="16"/>
  <c r="CL345" i="16"/>
  <c r="CM345" i="16"/>
  <c r="CN345" i="16"/>
  <c r="CO345" i="16"/>
  <c r="CP345" i="16"/>
  <c r="G346" i="16"/>
  <c r="H346" i="16"/>
  <c r="I346" i="16"/>
  <c r="J346" i="16"/>
  <c r="K346" i="16"/>
  <c r="L346" i="16"/>
  <c r="M346" i="16"/>
  <c r="N346" i="16"/>
  <c r="O346" i="16"/>
  <c r="P346" i="16"/>
  <c r="Q346" i="16"/>
  <c r="R346" i="16"/>
  <c r="S346" i="16"/>
  <c r="T346" i="16"/>
  <c r="U346" i="16"/>
  <c r="V346" i="16"/>
  <c r="W346" i="16"/>
  <c r="X346" i="16"/>
  <c r="Y346" i="16"/>
  <c r="Z346" i="16"/>
  <c r="AA346" i="16"/>
  <c r="AB346" i="16"/>
  <c r="AC346" i="16"/>
  <c r="AD346" i="16"/>
  <c r="AE346" i="16"/>
  <c r="AF346" i="16"/>
  <c r="AG346" i="16"/>
  <c r="AH346" i="16"/>
  <c r="AI346" i="16"/>
  <c r="AJ346" i="16"/>
  <c r="AK346" i="16"/>
  <c r="AL346" i="16"/>
  <c r="AM346" i="16"/>
  <c r="AN346" i="16"/>
  <c r="AO346" i="16"/>
  <c r="AP346" i="16"/>
  <c r="AQ346" i="16"/>
  <c r="AR346" i="16"/>
  <c r="AS346" i="16"/>
  <c r="AT346" i="16"/>
  <c r="AU346" i="16"/>
  <c r="AV346" i="16"/>
  <c r="AW346" i="16"/>
  <c r="AX346" i="16"/>
  <c r="AY346" i="16"/>
  <c r="AZ346" i="16"/>
  <c r="BA346" i="16"/>
  <c r="BB346" i="16"/>
  <c r="BC346" i="16"/>
  <c r="BD346" i="16"/>
  <c r="BE346" i="16"/>
  <c r="BF346" i="16"/>
  <c r="BG346" i="16"/>
  <c r="BH346" i="16"/>
  <c r="BI346" i="16"/>
  <c r="BJ346" i="16"/>
  <c r="BK346" i="16"/>
  <c r="BL346" i="16"/>
  <c r="BM346" i="16"/>
  <c r="BN346" i="16"/>
  <c r="BO346" i="16"/>
  <c r="BP346" i="16"/>
  <c r="BQ346" i="16"/>
  <c r="BR346" i="16"/>
  <c r="BS346" i="16"/>
  <c r="BT346" i="16"/>
  <c r="BU346" i="16"/>
  <c r="BV346" i="16"/>
  <c r="BW346" i="16"/>
  <c r="BX346" i="16"/>
  <c r="BY346" i="16"/>
  <c r="BZ346" i="16"/>
  <c r="CA346" i="16"/>
  <c r="CB346" i="16"/>
  <c r="CC346" i="16"/>
  <c r="CD346" i="16"/>
  <c r="CE346" i="16"/>
  <c r="CF346" i="16"/>
  <c r="CG346" i="16"/>
  <c r="CH346" i="16"/>
  <c r="CI346" i="16"/>
  <c r="CJ346" i="16"/>
  <c r="CK346" i="16"/>
  <c r="CL346" i="16"/>
  <c r="CM346" i="16"/>
  <c r="CN346" i="16"/>
  <c r="CO346" i="16"/>
  <c r="CP346" i="16"/>
  <c r="G347" i="16"/>
  <c r="H347" i="16"/>
  <c r="I347" i="16"/>
  <c r="J347" i="16"/>
  <c r="K347" i="16"/>
  <c r="L347" i="16"/>
  <c r="M347" i="16"/>
  <c r="N347" i="16"/>
  <c r="O347" i="16"/>
  <c r="P347" i="16"/>
  <c r="Q347" i="16"/>
  <c r="R347" i="16"/>
  <c r="S347" i="16"/>
  <c r="T347" i="16"/>
  <c r="U347" i="16"/>
  <c r="V347" i="16"/>
  <c r="W347" i="16"/>
  <c r="X347" i="16"/>
  <c r="Y347" i="16"/>
  <c r="Z347" i="16"/>
  <c r="AA347" i="16"/>
  <c r="AB347" i="16"/>
  <c r="AC347" i="16"/>
  <c r="AD347" i="16"/>
  <c r="AE347" i="16"/>
  <c r="AF347" i="16"/>
  <c r="AG347" i="16"/>
  <c r="AH347" i="16"/>
  <c r="AI347" i="16"/>
  <c r="AJ347" i="16"/>
  <c r="AK347" i="16"/>
  <c r="AL347" i="16"/>
  <c r="AM347" i="16"/>
  <c r="AN347" i="16"/>
  <c r="AO347" i="16"/>
  <c r="AP347" i="16"/>
  <c r="AQ347" i="16"/>
  <c r="AR347" i="16"/>
  <c r="AS347" i="16"/>
  <c r="AT347" i="16"/>
  <c r="AU347" i="16"/>
  <c r="AV347" i="16"/>
  <c r="AW347" i="16"/>
  <c r="AX347" i="16"/>
  <c r="AY347" i="16"/>
  <c r="AZ347" i="16"/>
  <c r="BA347" i="16"/>
  <c r="BB347" i="16"/>
  <c r="BC347" i="16"/>
  <c r="BD347" i="16"/>
  <c r="BE347" i="16"/>
  <c r="BF347" i="16"/>
  <c r="BG347" i="16"/>
  <c r="BH347" i="16"/>
  <c r="BI347" i="16"/>
  <c r="BJ347" i="16"/>
  <c r="BK347" i="16"/>
  <c r="BL347" i="16"/>
  <c r="BM347" i="16"/>
  <c r="BN347" i="16"/>
  <c r="BO347" i="16"/>
  <c r="BP347" i="16"/>
  <c r="BQ347" i="16"/>
  <c r="BR347" i="16"/>
  <c r="BS347" i="16"/>
  <c r="BT347" i="16"/>
  <c r="BU347" i="16"/>
  <c r="BV347" i="16"/>
  <c r="BW347" i="16"/>
  <c r="BX347" i="16"/>
  <c r="BY347" i="16"/>
  <c r="BZ347" i="16"/>
  <c r="CA347" i="16"/>
  <c r="CB347" i="16"/>
  <c r="CC347" i="16"/>
  <c r="CD347" i="16"/>
  <c r="CE347" i="16"/>
  <c r="CF347" i="16"/>
  <c r="CG347" i="16"/>
  <c r="CH347" i="16"/>
  <c r="CI347" i="16"/>
  <c r="CJ347" i="16"/>
  <c r="CK347" i="16"/>
  <c r="CL347" i="16"/>
  <c r="CM347" i="16"/>
  <c r="CN347" i="16"/>
  <c r="CO347" i="16"/>
  <c r="CP347" i="16"/>
  <c r="G348" i="16"/>
  <c r="H348" i="16"/>
  <c r="I348" i="16"/>
  <c r="J348" i="16"/>
  <c r="K348" i="16"/>
  <c r="L348" i="16"/>
  <c r="M348" i="16"/>
  <c r="N348" i="16"/>
  <c r="O348" i="16"/>
  <c r="P348" i="16"/>
  <c r="Q348" i="16"/>
  <c r="R348" i="16"/>
  <c r="S348" i="16"/>
  <c r="T348" i="16"/>
  <c r="U348" i="16"/>
  <c r="V348" i="16"/>
  <c r="W348" i="16"/>
  <c r="X348" i="16"/>
  <c r="Y348" i="16"/>
  <c r="Z348" i="16"/>
  <c r="AA348" i="16"/>
  <c r="AB348" i="16"/>
  <c r="AC348" i="16"/>
  <c r="AD348" i="16"/>
  <c r="AE348" i="16"/>
  <c r="AF348" i="16"/>
  <c r="AG348" i="16"/>
  <c r="AH348" i="16"/>
  <c r="AI348" i="16"/>
  <c r="AJ348" i="16"/>
  <c r="AK348" i="16"/>
  <c r="AL348" i="16"/>
  <c r="AM348" i="16"/>
  <c r="AN348" i="16"/>
  <c r="AO348" i="16"/>
  <c r="AP348" i="16"/>
  <c r="AQ348" i="16"/>
  <c r="AR348" i="16"/>
  <c r="AS348" i="16"/>
  <c r="AT348" i="16"/>
  <c r="AU348" i="16"/>
  <c r="AV348" i="16"/>
  <c r="AW348" i="16"/>
  <c r="AX348" i="16"/>
  <c r="AY348" i="16"/>
  <c r="AZ348" i="16"/>
  <c r="BA348" i="16"/>
  <c r="BB348" i="16"/>
  <c r="BC348" i="16"/>
  <c r="BD348" i="16"/>
  <c r="BE348" i="16"/>
  <c r="BF348" i="16"/>
  <c r="BG348" i="16"/>
  <c r="BH348" i="16"/>
  <c r="BI348" i="16"/>
  <c r="BJ348" i="16"/>
  <c r="BK348" i="16"/>
  <c r="BL348" i="16"/>
  <c r="BM348" i="16"/>
  <c r="BN348" i="16"/>
  <c r="BO348" i="16"/>
  <c r="BP348" i="16"/>
  <c r="BQ348" i="16"/>
  <c r="BR348" i="16"/>
  <c r="BS348" i="16"/>
  <c r="BT348" i="16"/>
  <c r="BU348" i="16"/>
  <c r="BV348" i="16"/>
  <c r="BW348" i="16"/>
  <c r="BX348" i="16"/>
  <c r="BY348" i="16"/>
  <c r="BZ348" i="16"/>
  <c r="CA348" i="16"/>
  <c r="CB348" i="16"/>
  <c r="CC348" i="16"/>
  <c r="CD348" i="16"/>
  <c r="CE348" i="16"/>
  <c r="CF348" i="16"/>
  <c r="CG348" i="16"/>
  <c r="CH348" i="16"/>
  <c r="CI348" i="16"/>
  <c r="CJ348" i="16"/>
  <c r="CK348" i="16"/>
  <c r="CL348" i="16"/>
  <c r="CM348" i="16"/>
  <c r="CN348" i="16"/>
  <c r="CO348" i="16"/>
  <c r="CP348" i="16"/>
  <c r="G349" i="16"/>
  <c r="H349" i="16"/>
  <c r="I349" i="16"/>
  <c r="J349" i="16"/>
  <c r="K349" i="16"/>
  <c r="L349" i="16"/>
  <c r="M349" i="16"/>
  <c r="N349" i="16"/>
  <c r="O349" i="16"/>
  <c r="P349" i="16"/>
  <c r="Q349" i="16"/>
  <c r="R349" i="16"/>
  <c r="S349" i="16"/>
  <c r="T349" i="16"/>
  <c r="U349" i="16"/>
  <c r="V349" i="16"/>
  <c r="W349" i="16"/>
  <c r="X349" i="16"/>
  <c r="Y349" i="16"/>
  <c r="Z349" i="16"/>
  <c r="AA349" i="16"/>
  <c r="AB349" i="16"/>
  <c r="AC349" i="16"/>
  <c r="AD349" i="16"/>
  <c r="AE349" i="16"/>
  <c r="AF349" i="16"/>
  <c r="AG349" i="16"/>
  <c r="AH349" i="16"/>
  <c r="AI349" i="16"/>
  <c r="AJ349" i="16"/>
  <c r="AK349" i="16"/>
  <c r="AL349" i="16"/>
  <c r="AM349" i="16"/>
  <c r="AN349" i="16"/>
  <c r="AO349" i="16"/>
  <c r="AP349" i="16"/>
  <c r="AQ349" i="16"/>
  <c r="AR349" i="16"/>
  <c r="AS349" i="16"/>
  <c r="AT349" i="16"/>
  <c r="AU349" i="16"/>
  <c r="AV349" i="16"/>
  <c r="AW349" i="16"/>
  <c r="AX349" i="16"/>
  <c r="AY349" i="16"/>
  <c r="AZ349" i="16"/>
  <c r="BA349" i="16"/>
  <c r="BB349" i="16"/>
  <c r="BC349" i="16"/>
  <c r="BD349" i="16"/>
  <c r="BE349" i="16"/>
  <c r="BF349" i="16"/>
  <c r="BG349" i="16"/>
  <c r="BH349" i="16"/>
  <c r="BI349" i="16"/>
  <c r="BJ349" i="16"/>
  <c r="BK349" i="16"/>
  <c r="BL349" i="16"/>
  <c r="BM349" i="16"/>
  <c r="BN349" i="16"/>
  <c r="BO349" i="16"/>
  <c r="BP349" i="16"/>
  <c r="BQ349" i="16"/>
  <c r="BR349" i="16"/>
  <c r="BS349" i="16"/>
  <c r="BT349" i="16"/>
  <c r="BU349" i="16"/>
  <c r="BV349" i="16"/>
  <c r="BW349" i="16"/>
  <c r="BX349" i="16"/>
  <c r="BY349" i="16"/>
  <c r="BZ349" i="16"/>
  <c r="CA349" i="16"/>
  <c r="CB349" i="16"/>
  <c r="CC349" i="16"/>
  <c r="CD349" i="16"/>
  <c r="CE349" i="16"/>
  <c r="CF349" i="16"/>
  <c r="CG349" i="16"/>
  <c r="CH349" i="16"/>
  <c r="CI349" i="16"/>
  <c r="CJ349" i="16"/>
  <c r="CK349" i="16"/>
  <c r="CL349" i="16"/>
  <c r="CM349" i="16"/>
  <c r="CN349" i="16"/>
  <c r="CO349" i="16"/>
  <c r="CP349" i="16"/>
  <c r="G350" i="16"/>
  <c r="H350" i="16"/>
  <c r="I350" i="16"/>
  <c r="J350" i="16"/>
  <c r="K350" i="16"/>
  <c r="L350" i="16"/>
  <c r="M350" i="16"/>
  <c r="N350" i="16"/>
  <c r="O350" i="16"/>
  <c r="P350" i="16"/>
  <c r="Q350" i="16"/>
  <c r="R350" i="16"/>
  <c r="S350" i="16"/>
  <c r="T350" i="16"/>
  <c r="U350" i="16"/>
  <c r="V350" i="16"/>
  <c r="W350" i="16"/>
  <c r="X350" i="16"/>
  <c r="Y350" i="16"/>
  <c r="Z350" i="16"/>
  <c r="AA350" i="16"/>
  <c r="AB350" i="16"/>
  <c r="AC350" i="16"/>
  <c r="AD350" i="16"/>
  <c r="AE350" i="16"/>
  <c r="AF350" i="16"/>
  <c r="AG350" i="16"/>
  <c r="AH350" i="16"/>
  <c r="AI350" i="16"/>
  <c r="AJ350" i="16"/>
  <c r="AK350" i="16"/>
  <c r="AL350" i="16"/>
  <c r="AM350" i="16"/>
  <c r="AN350" i="16"/>
  <c r="AO350" i="16"/>
  <c r="AP350" i="16"/>
  <c r="AQ350" i="16"/>
  <c r="AR350" i="16"/>
  <c r="AS350" i="16"/>
  <c r="AT350" i="16"/>
  <c r="AU350" i="16"/>
  <c r="AV350" i="16"/>
  <c r="AW350" i="16"/>
  <c r="AX350" i="16"/>
  <c r="AY350" i="16"/>
  <c r="AZ350" i="16"/>
  <c r="BA350" i="16"/>
  <c r="BB350" i="16"/>
  <c r="BC350" i="16"/>
  <c r="BD350" i="16"/>
  <c r="BE350" i="16"/>
  <c r="BF350" i="16"/>
  <c r="BG350" i="16"/>
  <c r="BH350" i="16"/>
  <c r="BI350" i="16"/>
  <c r="BJ350" i="16"/>
  <c r="BK350" i="16"/>
  <c r="BL350" i="16"/>
  <c r="BM350" i="16"/>
  <c r="BN350" i="16"/>
  <c r="BO350" i="16"/>
  <c r="BP350" i="16"/>
  <c r="BQ350" i="16"/>
  <c r="BR350" i="16"/>
  <c r="BS350" i="16"/>
  <c r="BT350" i="16"/>
  <c r="BU350" i="16"/>
  <c r="BV350" i="16"/>
  <c r="BW350" i="16"/>
  <c r="BX350" i="16"/>
  <c r="BY350" i="16"/>
  <c r="BZ350" i="16"/>
  <c r="CA350" i="16"/>
  <c r="CB350" i="16"/>
  <c r="CC350" i="16"/>
  <c r="CD350" i="16"/>
  <c r="CE350" i="16"/>
  <c r="CF350" i="16"/>
  <c r="CG350" i="16"/>
  <c r="CH350" i="16"/>
  <c r="CI350" i="16"/>
  <c r="CJ350" i="16"/>
  <c r="CK350" i="16"/>
  <c r="CL350" i="16"/>
  <c r="CM350" i="16"/>
  <c r="CN350" i="16"/>
  <c r="CO350" i="16"/>
  <c r="CP350" i="16"/>
  <c r="G351" i="16"/>
  <c r="H351" i="16"/>
  <c r="I351" i="16"/>
  <c r="J351" i="16"/>
  <c r="K351" i="16"/>
  <c r="L351" i="16"/>
  <c r="M351" i="16"/>
  <c r="N351" i="16"/>
  <c r="O351" i="16"/>
  <c r="P351" i="16"/>
  <c r="Q351" i="16"/>
  <c r="R351" i="16"/>
  <c r="S351" i="16"/>
  <c r="T351" i="16"/>
  <c r="U351" i="16"/>
  <c r="V351" i="16"/>
  <c r="W351" i="16"/>
  <c r="X351" i="16"/>
  <c r="Y351" i="16"/>
  <c r="Z351" i="16"/>
  <c r="AA351" i="16"/>
  <c r="AB351" i="16"/>
  <c r="AC351" i="16"/>
  <c r="AD351" i="16"/>
  <c r="AE351" i="16"/>
  <c r="AF351" i="16"/>
  <c r="AG351" i="16"/>
  <c r="AH351" i="16"/>
  <c r="AI351" i="16"/>
  <c r="AJ351" i="16"/>
  <c r="AK351" i="16"/>
  <c r="AL351" i="16"/>
  <c r="AM351" i="16"/>
  <c r="AN351" i="16"/>
  <c r="AO351" i="16"/>
  <c r="AP351" i="16"/>
  <c r="AQ351" i="16"/>
  <c r="AR351" i="16"/>
  <c r="AS351" i="16"/>
  <c r="AT351" i="16"/>
  <c r="AU351" i="16"/>
  <c r="AV351" i="16"/>
  <c r="AW351" i="16"/>
  <c r="AX351" i="16"/>
  <c r="AY351" i="16"/>
  <c r="AZ351" i="16"/>
  <c r="BA351" i="16"/>
  <c r="BB351" i="16"/>
  <c r="BC351" i="16"/>
  <c r="BD351" i="16"/>
  <c r="BE351" i="16"/>
  <c r="BF351" i="16"/>
  <c r="BG351" i="16"/>
  <c r="BH351" i="16"/>
  <c r="BI351" i="16"/>
  <c r="BJ351" i="16"/>
  <c r="BK351" i="16"/>
  <c r="BL351" i="16"/>
  <c r="BM351" i="16"/>
  <c r="BN351" i="16"/>
  <c r="BO351" i="16"/>
  <c r="BP351" i="16"/>
  <c r="BQ351" i="16"/>
  <c r="BR351" i="16"/>
  <c r="BS351" i="16"/>
  <c r="BT351" i="16"/>
  <c r="BU351" i="16"/>
  <c r="BV351" i="16"/>
  <c r="BW351" i="16"/>
  <c r="BX351" i="16"/>
  <c r="BY351" i="16"/>
  <c r="BZ351" i="16"/>
  <c r="CA351" i="16"/>
  <c r="CB351" i="16"/>
  <c r="CC351" i="16"/>
  <c r="CD351" i="16"/>
  <c r="CE351" i="16"/>
  <c r="CF351" i="16"/>
  <c r="CG351" i="16"/>
  <c r="CH351" i="16"/>
  <c r="CI351" i="16"/>
  <c r="CJ351" i="16"/>
  <c r="CK351" i="16"/>
  <c r="CL351" i="16"/>
  <c r="CM351" i="16"/>
  <c r="CN351" i="16"/>
  <c r="CO351" i="16"/>
  <c r="CP351" i="16"/>
  <c r="G352" i="16"/>
  <c r="H352" i="16"/>
  <c r="I352" i="16"/>
  <c r="J352" i="16"/>
  <c r="K352" i="16"/>
  <c r="L352" i="16"/>
  <c r="M352" i="16"/>
  <c r="N352" i="16"/>
  <c r="O352" i="16"/>
  <c r="P352" i="16"/>
  <c r="Q352" i="16"/>
  <c r="R352" i="16"/>
  <c r="S352" i="16"/>
  <c r="T352" i="16"/>
  <c r="U352" i="16"/>
  <c r="V352" i="16"/>
  <c r="W352" i="16"/>
  <c r="X352" i="16"/>
  <c r="Y352" i="16"/>
  <c r="Z352" i="16"/>
  <c r="AA352" i="16"/>
  <c r="AB352" i="16"/>
  <c r="AC352" i="16"/>
  <c r="AD352" i="16"/>
  <c r="AE352" i="16"/>
  <c r="AF352" i="16"/>
  <c r="AG352" i="16"/>
  <c r="AH352" i="16"/>
  <c r="AI352" i="16"/>
  <c r="AJ352" i="16"/>
  <c r="AK352" i="16"/>
  <c r="AL352" i="16"/>
  <c r="AM352" i="16"/>
  <c r="AN352" i="16"/>
  <c r="AO352" i="16"/>
  <c r="AP352" i="16"/>
  <c r="AQ352" i="16"/>
  <c r="AR352" i="16"/>
  <c r="AS352" i="16"/>
  <c r="AT352" i="16"/>
  <c r="AU352" i="16"/>
  <c r="AV352" i="16"/>
  <c r="AW352" i="16"/>
  <c r="AX352" i="16"/>
  <c r="AY352" i="16"/>
  <c r="AZ352" i="16"/>
  <c r="BA352" i="16"/>
  <c r="BB352" i="16"/>
  <c r="BC352" i="16"/>
  <c r="BD352" i="16"/>
  <c r="BE352" i="16"/>
  <c r="BF352" i="16"/>
  <c r="BG352" i="16"/>
  <c r="BH352" i="16"/>
  <c r="BI352" i="16"/>
  <c r="BJ352" i="16"/>
  <c r="BK352" i="16"/>
  <c r="BL352" i="16"/>
  <c r="BM352" i="16"/>
  <c r="BN352" i="16"/>
  <c r="BO352" i="16"/>
  <c r="BP352" i="16"/>
  <c r="BQ352" i="16"/>
  <c r="BR352" i="16"/>
  <c r="BS352" i="16"/>
  <c r="BT352" i="16"/>
  <c r="BU352" i="16"/>
  <c r="BV352" i="16"/>
  <c r="BW352" i="16"/>
  <c r="BX352" i="16"/>
  <c r="BY352" i="16"/>
  <c r="BZ352" i="16"/>
  <c r="CA352" i="16"/>
  <c r="CB352" i="16"/>
  <c r="CC352" i="16"/>
  <c r="CD352" i="16"/>
  <c r="CE352" i="16"/>
  <c r="CF352" i="16"/>
  <c r="CG352" i="16"/>
  <c r="CH352" i="16"/>
  <c r="CI352" i="16"/>
  <c r="CJ352" i="16"/>
  <c r="CK352" i="16"/>
  <c r="CL352" i="16"/>
  <c r="CM352" i="16"/>
  <c r="CN352" i="16"/>
  <c r="CO352" i="16"/>
  <c r="CP352" i="16"/>
  <c r="G353" i="16"/>
  <c r="H353" i="16"/>
  <c r="I353" i="16"/>
  <c r="J353" i="16"/>
  <c r="K353" i="16"/>
  <c r="L353" i="16"/>
  <c r="M353" i="16"/>
  <c r="N353" i="16"/>
  <c r="O353" i="16"/>
  <c r="P353" i="16"/>
  <c r="Q353" i="16"/>
  <c r="R353" i="16"/>
  <c r="S353" i="16"/>
  <c r="T353" i="16"/>
  <c r="U353" i="16"/>
  <c r="V353" i="16"/>
  <c r="W353" i="16"/>
  <c r="X353" i="16"/>
  <c r="Y353" i="16"/>
  <c r="Z353" i="16"/>
  <c r="AA353" i="16"/>
  <c r="AB353" i="16"/>
  <c r="AC353" i="16"/>
  <c r="AD353" i="16"/>
  <c r="AE353" i="16"/>
  <c r="AF353" i="16"/>
  <c r="AG353" i="16"/>
  <c r="AH353" i="16"/>
  <c r="AI353" i="16"/>
  <c r="AJ353" i="16"/>
  <c r="AK353" i="16"/>
  <c r="AL353" i="16"/>
  <c r="AM353" i="16"/>
  <c r="AN353" i="16"/>
  <c r="AO353" i="16"/>
  <c r="AP353" i="16"/>
  <c r="AQ353" i="16"/>
  <c r="AR353" i="16"/>
  <c r="AS353" i="16"/>
  <c r="AT353" i="16"/>
  <c r="AU353" i="16"/>
  <c r="AV353" i="16"/>
  <c r="AW353" i="16"/>
  <c r="AX353" i="16"/>
  <c r="AY353" i="16"/>
  <c r="AZ353" i="16"/>
  <c r="BA353" i="16"/>
  <c r="BB353" i="16"/>
  <c r="BC353" i="16"/>
  <c r="BD353" i="16"/>
  <c r="BE353" i="16"/>
  <c r="BF353" i="16"/>
  <c r="BG353" i="16"/>
  <c r="BH353" i="16"/>
  <c r="BI353" i="16"/>
  <c r="BJ353" i="16"/>
  <c r="BK353" i="16"/>
  <c r="BL353" i="16"/>
  <c r="BM353" i="16"/>
  <c r="BN353" i="16"/>
  <c r="BO353" i="16"/>
  <c r="BP353" i="16"/>
  <c r="BQ353" i="16"/>
  <c r="BR353" i="16"/>
  <c r="BS353" i="16"/>
  <c r="BT353" i="16"/>
  <c r="BU353" i="16"/>
  <c r="BV353" i="16"/>
  <c r="BW353" i="16"/>
  <c r="BX353" i="16"/>
  <c r="BY353" i="16"/>
  <c r="BZ353" i="16"/>
  <c r="CA353" i="16"/>
  <c r="CB353" i="16"/>
  <c r="CC353" i="16"/>
  <c r="CD353" i="16"/>
  <c r="CE353" i="16"/>
  <c r="CF353" i="16"/>
  <c r="CG353" i="16"/>
  <c r="CH353" i="16"/>
  <c r="CI353" i="16"/>
  <c r="CJ353" i="16"/>
  <c r="CK353" i="16"/>
  <c r="CL353" i="16"/>
  <c r="CM353" i="16"/>
  <c r="CN353" i="16"/>
  <c r="CO353" i="16"/>
  <c r="CP353" i="16"/>
  <c r="G354" i="16"/>
  <c r="H354" i="16"/>
  <c r="I354" i="16"/>
  <c r="J354" i="16"/>
  <c r="K354" i="16"/>
  <c r="L354" i="16"/>
  <c r="M354" i="16"/>
  <c r="N354" i="16"/>
  <c r="O354" i="16"/>
  <c r="P354" i="16"/>
  <c r="Q354" i="16"/>
  <c r="R354" i="16"/>
  <c r="S354" i="16"/>
  <c r="T354" i="16"/>
  <c r="U354" i="16"/>
  <c r="V354" i="16"/>
  <c r="W354" i="16"/>
  <c r="X354" i="16"/>
  <c r="Y354" i="16"/>
  <c r="Z354" i="16"/>
  <c r="AA354" i="16"/>
  <c r="AB354" i="16"/>
  <c r="AC354" i="16"/>
  <c r="AD354" i="16"/>
  <c r="AE354" i="16"/>
  <c r="AF354" i="16"/>
  <c r="AG354" i="16"/>
  <c r="AH354" i="16"/>
  <c r="AI354" i="16"/>
  <c r="AJ354" i="16"/>
  <c r="AK354" i="16"/>
  <c r="AL354" i="16"/>
  <c r="AM354" i="16"/>
  <c r="AN354" i="16"/>
  <c r="AO354" i="16"/>
  <c r="AP354" i="16"/>
  <c r="AQ354" i="16"/>
  <c r="AR354" i="16"/>
  <c r="AS354" i="16"/>
  <c r="AT354" i="16"/>
  <c r="AU354" i="16"/>
  <c r="AV354" i="16"/>
  <c r="AW354" i="16"/>
  <c r="AX354" i="16"/>
  <c r="AY354" i="16"/>
  <c r="AZ354" i="16"/>
  <c r="BA354" i="16"/>
  <c r="BB354" i="16"/>
  <c r="BC354" i="16"/>
  <c r="BD354" i="16"/>
  <c r="BE354" i="16"/>
  <c r="BF354" i="16"/>
  <c r="BG354" i="16"/>
  <c r="BH354" i="16"/>
  <c r="BI354" i="16"/>
  <c r="BJ354" i="16"/>
  <c r="BK354" i="16"/>
  <c r="BL354" i="16"/>
  <c r="BM354" i="16"/>
  <c r="BN354" i="16"/>
  <c r="BO354" i="16"/>
  <c r="BP354" i="16"/>
  <c r="BQ354" i="16"/>
  <c r="BR354" i="16"/>
  <c r="BS354" i="16"/>
  <c r="BT354" i="16"/>
  <c r="BU354" i="16"/>
  <c r="BV354" i="16"/>
  <c r="BW354" i="16"/>
  <c r="BX354" i="16"/>
  <c r="BY354" i="16"/>
  <c r="BZ354" i="16"/>
  <c r="CA354" i="16"/>
  <c r="CB354" i="16"/>
  <c r="CC354" i="16"/>
  <c r="CD354" i="16"/>
  <c r="CE354" i="16"/>
  <c r="CF354" i="16"/>
  <c r="CG354" i="16"/>
  <c r="CH354" i="16"/>
  <c r="CI354" i="16"/>
  <c r="CJ354" i="16"/>
  <c r="CK354" i="16"/>
  <c r="CL354" i="16"/>
  <c r="CM354" i="16"/>
  <c r="CN354" i="16"/>
  <c r="CO354" i="16"/>
  <c r="CP354" i="16"/>
  <c r="G355" i="16"/>
  <c r="H355" i="16"/>
  <c r="I355" i="16"/>
  <c r="J355" i="16"/>
  <c r="K355" i="16"/>
  <c r="L355" i="16"/>
  <c r="M355" i="16"/>
  <c r="N355" i="16"/>
  <c r="O355" i="16"/>
  <c r="P355" i="16"/>
  <c r="Q355" i="16"/>
  <c r="R355" i="16"/>
  <c r="S355" i="16"/>
  <c r="T355" i="16"/>
  <c r="U355" i="16"/>
  <c r="V355" i="16"/>
  <c r="W355" i="16"/>
  <c r="X355" i="16"/>
  <c r="Y355" i="16"/>
  <c r="Z355" i="16"/>
  <c r="AA355" i="16"/>
  <c r="AB355" i="16"/>
  <c r="AC355" i="16"/>
  <c r="AD355" i="16"/>
  <c r="AE355" i="16"/>
  <c r="AF355" i="16"/>
  <c r="AG355" i="16"/>
  <c r="AH355" i="16"/>
  <c r="AI355" i="16"/>
  <c r="AJ355" i="16"/>
  <c r="AK355" i="16"/>
  <c r="AL355" i="16"/>
  <c r="AM355" i="16"/>
  <c r="AN355" i="16"/>
  <c r="AO355" i="16"/>
  <c r="AP355" i="16"/>
  <c r="AQ355" i="16"/>
  <c r="AR355" i="16"/>
  <c r="AS355" i="16"/>
  <c r="AT355" i="16"/>
  <c r="AU355" i="16"/>
  <c r="AV355" i="16"/>
  <c r="AW355" i="16"/>
  <c r="AX355" i="16"/>
  <c r="AY355" i="16"/>
  <c r="AZ355" i="16"/>
  <c r="BA355" i="16"/>
  <c r="BB355" i="16"/>
  <c r="BC355" i="16"/>
  <c r="BD355" i="16"/>
  <c r="BE355" i="16"/>
  <c r="BF355" i="16"/>
  <c r="BG355" i="16"/>
  <c r="BH355" i="16"/>
  <c r="BI355" i="16"/>
  <c r="BJ355" i="16"/>
  <c r="BK355" i="16"/>
  <c r="BL355" i="16"/>
  <c r="BM355" i="16"/>
  <c r="BN355" i="16"/>
  <c r="BO355" i="16"/>
  <c r="BP355" i="16"/>
  <c r="BQ355" i="16"/>
  <c r="BR355" i="16"/>
  <c r="BS355" i="16"/>
  <c r="BT355" i="16"/>
  <c r="BU355" i="16"/>
  <c r="BV355" i="16"/>
  <c r="BW355" i="16"/>
  <c r="BX355" i="16"/>
  <c r="BY355" i="16"/>
  <c r="BZ355" i="16"/>
  <c r="CA355" i="16"/>
  <c r="CB355" i="16"/>
  <c r="CC355" i="16"/>
  <c r="CD355" i="16"/>
  <c r="CE355" i="16"/>
  <c r="CF355" i="16"/>
  <c r="CG355" i="16"/>
  <c r="CH355" i="16"/>
  <c r="CI355" i="16"/>
  <c r="CJ355" i="16"/>
  <c r="CK355" i="16"/>
  <c r="CL355" i="16"/>
  <c r="CM355" i="16"/>
  <c r="CN355" i="16"/>
  <c r="CO355" i="16"/>
  <c r="CP355" i="16"/>
  <c r="G356" i="16"/>
  <c r="H356" i="16"/>
  <c r="I356" i="16"/>
  <c r="J356" i="16"/>
  <c r="K356" i="16"/>
  <c r="L356" i="16"/>
  <c r="M356" i="16"/>
  <c r="N356" i="16"/>
  <c r="O356" i="16"/>
  <c r="P356" i="16"/>
  <c r="Q356" i="16"/>
  <c r="R356" i="16"/>
  <c r="S356" i="16"/>
  <c r="T356" i="16"/>
  <c r="U356" i="16"/>
  <c r="V356" i="16"/>
  <c r="W356" i="16"/>
  <c r="X356" i="16"/>
  <c r="Y356" i="16"/>
  <c r="Z356" i="16"/>
  <c r="AA356" i="16"/>
  <c r="AB356" i="16"/>
  <c r="AC356" i="16"/>
  <c r="AD356" i="16"/>
  <c r="AE356" i="16"/>
  <c r="AF356" i="16"/>
  <c r="AG356" i="16"/>
  <c r="AH356" i="16"/>
  <c r="AI356" i="16"/>
  <c r="AJ356" i="16"/>
  <c r="AK356" i="16"/>
  <c r="AL356" i="16"/>
  <c r="AM356" i="16"/>
  <c r="AN356" i="16"/>
  <c r="AO356" i="16"/>
  <c r="AP356" i="16"/>
  <c r="AQ356" i="16"/>
  <c r="AR356" i="16"/>
  <c r="AS356" i="16"/>
  <c r="AT356" i="16"/>
  <c r="AU356" i="16"/>
  <c r="AV356" i="16"/>
  <c r="AW356" i="16"/>
  <c r="AX356" i="16"/>
  <c r="AY356" i="16"/>
  <c r="AZ356" i="16"/>
  <c r="BA356" i="16"/>
  <c r="BB356" i="16"/>
  <c r="BC356" i="16"/>
  <c r="BD356" i="16"/>
  <c r="BE356" i="16"/>
  <c r="BF356" i="16"/>
  <c r="BG356" i="16"/>
  <c r="BH356" i="16"/>
  <c r="BI356" i="16"/>
  <c r="BJ356" i="16"/>
  <c r="BK356" i="16"/>
  <c r="BL356" i="16"/>
  <c r="BM356" i="16"/>
  <c r="BN356" i="16"/>
  <c r="BO356" i="16"/>
  <c r="BP356" i="16"/>
  <c r="BQ356" i="16"/>
  <c r="BR356" i="16"/>
  <c r="BS356" i="16"/>
  <c r="BT356" i="16"/>
  <c r="BU356" i="16"/>
  <c r="BV356" i="16"/>
  <c r="BW356" i="16"/>
  <c r="BX356" i="16"/>
  <c r="BY356" i="16"/>
  <c r="BZ356" i="16"/>
  <c r="CA356" i="16"/>
  <c r="CB356" i="16"/>
  <c r="CC356" i="16"/>
  <c r="CD356" i="16"/>
  <c r="CE356" i="16"/>
  <c r="CF356" i="16"/>
  <c r="CG356" i="16"/>
  <c r="CH356" i="16"/>
  <c r="CI356" i="16"/>
  <c r="CJ356" i="16"/>
  <c r="CK356" i="16"/>
  <c r="CL356" i="16"/>
  <c r="CM356" i="16"/>
  <c r="CN356" i="16"/>
  <c r="CO356" i="16"/>
  <c r="CP356" i="16"/>
  <c r="G357" i="16"/>
  <c r="H357" i="16"/>
  <c r="I357" i="16"/>
  <c r="J357" i="16"/>
  <c r="K357" i="16"/>
  <c r="L357" i="16"/>
  <c r="M357" i="16"/>
  <c r="N357" i="16"/>
  <c r="O357" i="16"/>
  <c r="P357" i="16"/>
  <c r="Q357" i="16"/>
  <c r="R357" i="16"/>
  <c r="S357" i="16"/>
  <c r="T357" i="16"/>
  <c r="U357" i="16"/>
  <c r="V357" i="16"/>
  <c r="W357" i="16"/>
  <c r="X357" i="16"/>
  <c r="Y357" i="16"/>
  <c r="Z357" i="16"/>
  <c r="AA357" i="16"/>
  <c r="AB357" i="16"/>
  <c r="AC357" i="16"/>
  <c r="AD357" i="16"/>
  <c r="AE357" i="16"/>
  <c r="AF357" i="16"/>
  <c r="AG357" i="16"/>
  <c r="AH357" i="16"/>
  <c r="AI357" i="16"/>
  <c r="AJ357" i="16"/>
  <c r="AK357" i="16"/>
  <c r="AL357" i="16"/>
  <c r="AM357" i="16"/>
  <c r="AN357" i="16"/>
  <c r="AO357" i="16"/>
  <c r="AP357" i="16"/>
  <c r="AQ357" i="16"/>
  <c r="AR357" i="16"/>
  <c r="AS357" i="16"/>
  <c r="AT357" i="16"/>
  <c r="AU357" i="16"/>
  <c r="AV357" i="16"/>
  <c r="AW357" i="16"/>
  <c r="AX357" i="16"/>
  <c r="AY357" i="16"/>
  <c r="AZ357" i="16"/>
  <c r="BA357" i="16"/>
  <c r="BB357" i="16"/>
  <c r="BC357" i="16"/>
  <c r="BD357" i="16"/>
  <c r="BE357" i="16"/>
  <c r="BF357" i="16"/>
  <c r="BG357" i="16"/>
  <c r="BH357" i="16"/>
  <c r="BI357" i="16"/>
  <c r="BJ357" i="16"/>
  <c r="BK357" i="16"/>
  <c r="BL357" i="16"/>
  <c r="BM357" i="16"/>
  <c r="BN357" i="16"/>
  <c r="BO357" i="16"/>
  <c r="BP357" i="16"/>
  <c r="BQ357" i="16"/>
  <c r="BR357" i="16"/>
  <c r="BS357" i="16"/>
  <c r="BT357" i="16"/>
  <c r="BU357" i="16"/>
  <c r="BV357" i="16"/>
  <c r="BW357" i="16"/>
  <c r="BX357" i="16"/>
  <c r="BY357" i="16"/>
  <c r="BZ357" i="16"/>
  <c r="CA357" i="16"/>
  <c r="CB357" i="16"/>
  <c r="CC357" i="16"/>
  <c r="CD357" i="16"/>
  <c r="CE357" i="16"/>
  <c r="CF357" i="16"/>
  <c r="CG357" i="16"/>
  <c r="CH357" i="16"/>
  <c r="CI357" i="16"/>
  <c r="CJ357" i="16"/>
  <c r="CK357" i="16"/>
  <c r="CL357" i="16"/>
  <c r="CM357" i="16"/>
  <c r="CN357" i="16"/>
  <c r="CO357" i="16"/>
  <c r="CP357" i="16"/>
  <c r="G358" i="16"/>
  <c r="H358" i="16"/>
  <c r="I358" i="16"/>
  <c r="J358" i="16"/>
  <c r="K358" i="16"/>
  <c r="L358" i="16"/>
  <c r="M358" i="16"/>
  <c r="N358" i="16"/>
  <c r="O358" i="16"/>
  <c r="P358" i="16"/>
  <c r="Q358" i="16"/>
  <c r="R358" i="16"/>
  <c r="S358" i="16"/>
  <c r="T358" i="16"/>
  <c r="U358" i="16"/>
  <c r="V358" i="16"/>
  <c r="W358" i="16"/>
  <c r="X358" i="16"/>
  <c r="Y358" i="16"/>
  <c r="Z358" i="16"/>
  <c r="AA358" i="16"/>
  <c r="AB358" i="16"/>
  <c r="AC358" i="16"/>
  <c r="AD358" i="16"/>
  <c r="AE358" i="16"/>
  <c r="AF358" i="16"/>
  <c r="AG358" i="16"/>
  <c r="AH358" i="16"/>
  <c r="AI358" i="16"/>
  <c r="AJ358" i="16"/>
  <c r="AK358" i="16"/>
  <c r="AL358" i="16"/>
  <c r="AM358" i="16"/>
  <c r="AN358" i="16"/>
  <c r="AO358" i="16"/>
  <c r="AP358" i="16"/>
  <c r="AQ358" i="16"/>
  <c r="AR358" i="16"/>
  <c r="AS358" i="16"/>
  <c r="AT358" i="16"/>
  <c r="AU358" i="16"/>
  <c r="AV358" i="16"/>
  <c r="AW358" i="16"/>
  <c r="AX358" i="16"/>
  <c r="AY358" i="16"/>
  <c r="AZ358" i="16"/>
  <c r="BA358" i="16"/>
  <c r="BB358" i="16"/>
  <c r="BC358" i="16"/>
  <c r="BD358" i="16"/>
  <c r="BE358" i="16"/>
  <c r="BF358" i="16"/>
  <c r="BG358" i="16"/>
  <c r="BH358" i="16"/>
  <c r="BI358" i="16"/>
  <c r="BJ358" i="16"/>
  <c r="BK358" i="16"/>
  <c r="BL358" i="16"/>
  <c r="BM358" i="16"/>
  <c r="BN358" i="16"/>
  <c r="BO358" i="16"/>
  <c r="BP358" i="16"/>
  <c r="BQ358" i="16"/>
  <c r="BR358" i="16"/>
  <c r="BS358" i="16"/>
  <c r="BT358" i="16"/>
  <c r="BU358" i="16"/>
  <c r="BV358" i="16"/>
  <c r="BW358" i="16"/>
  <c r="BX358" i="16"/>
  <c r="BY358" i="16"/>
  <c r="BZ358" i="16"/>
  <c r="CA358" i="16"/>
  <c r="CB358" i="16"/>
  <c r="CC358" i="16"/>
  <c r="CD358" i="16"/>
  <c r="CE358" i="16"/>
  <c r="CF358" i="16"/>
  <c r="CG358" i="16"/>
  <c r="CH358" i="16"/>
  <c r="CI358" i="16"/>
  <c r="CJ358" i="16"/>
  <c r="CK358" i="16"/>
  <c r="CL358" i="16"/>
  <c r="CM358" i="16"/>
  <c r="CN358" i="16"/>
  <c r="CO358" i="16"/>
  <c r="CP358" i="16"/>
  <c r="G359" i="16"/>
  <c r="H359" i="16"/>
  <c r="I359" i="16"/>
  <c r="J359" i="16"/>
  <c r="K359" i="16"/>
  <c r="L359" i="16"/>
  <c r="M359" i="16"/>
  <c r="N359" i="16"/>
  <c r="O359" i="16"/>
  <c r="P359" i="16"/>
  <c r="Q359" i="16"/>
  <c r="R359" i="16"/>
  <c r="S359" i="16"/>
  <c r="T359" i="16"/>
  <c r="U359" i="16"/>
  <c r="V359" i="16"/>
  <c r="W359" i="16"/>
  <c r="X359" i="16"/>
  <c r="Y359" i="16"/>
  <c r="Z359" i="16"/>
  <c r="AA359" i="16"/>
  <c r="AB359" i="16"/>
  <c r="AC359" i="16"/>
  <c r="AD359" i="16"/>
  <c r="AE359" i="16"/>
  <c r="AF359" i="16"/>
  <c r="AG359" i="16"/>
  <c r="AH359" i="16"/>
  <c r="AI359" i="16"/>
  <c r="AJ359" i="16"/>
  <c r="AK359" i="16"/>
  <c r="AL359" i="16"/>
  <c r="AM359" i="16"/>
  <c r="AN359" i="16"/>
  <c r="AO359" i="16"/>
  <c r="AP359" i="16"/>
  <c r="AQ359" i="16"/>
  <c r="AR359" i="16"/>
  <c r="AS359" i="16"/>
  <c r="AT359" i="16"/>
  <c r="AU359" i="16"/>
  <c r="AV359" i="16"/>
  <c r="AW359" i="16"/>
  <c r="AX359" i="16"/>
  <c r="AY359" i="16"/>
  <c r="AZ359" i="16"/>
  <c r="BA359" i="16"/>
  <c r="BB359" i="16"/>
  <c r="BC359" i="16"/>
  <c r="BD359" i="16"/>
  <c r="BE359" i="16"/>
  <c r="BF359" i="16"/>
  <c r="BG359" i="16"/>
  <c r="BH359" i="16"/>
  <c r="BI359" i="16"/>
  <c r="BJ359" i="16"/>
  <c r="BK359" i="16"/>
  <c r="BL359" i="16"/>
  <c r="BM359" i="16"/>
  <c r="BN359" i="16"/>
  <c r="BO359" i="16"/>
  <c r="BP359" i="16"/>
  <c r="BQ359" i="16"/>
  <c r="BR359" i="16"/>
  <c r="BS359" i="16"/>
  <c r="BT359" i="16"/>
  <c r="BU359" i="16"/>
  <c r="BV359" i="16"/>
  <c r="BW359" i="16"/>
  <c r="BX359" i="16"/>
  <c r="BY359" i="16"/>
  <c r="BZ359" i="16"/>
  <c r="CA359" i="16"/>
  <c r="CB359" i="16"/>
  <c r="CC359" i="16"/>
  <c r="CD359" i="16"/>
  <c r="CE359" i="16"/>
  <c r="CF359" i="16"/>
  <c r="CG359" i="16"/>
  <c r="CH359" i="16"/>
  <c r="CI359" i="16"/>
  <c r="CJ359" i="16"/>
  <c r="CK359" i="16"/>
  <c r="CL359" i="16"/>
  <c r="CM359" i="16"/>
  <c r="CN359" i="16"/>
  <c r="CO359" i="16"/>
  <c r="CP359" i="16"/>
  <c r="G360" i="16"/>
  <c r="H360" i="16"/>
  <c r="I360" i="16"/>
  <c r="J360" i="16"/>
  <c r="K360" i="16"/>
  <c r="L360" i="16"/>
  <c r="M360" i="16"/>
  <c r="N360" i="16"/>
  <c r="O360" i="16"/>
  <c r="P360" i="16"/>
  <c r="Q360" i="16"/>
  <c r="R360" i="16"/>
  <c r="S360" i="16"/>
  <c r="T360" i="16"/>
  <c r="U360" i="16"/>
  <c r="V360" i="16"/>
  <c r="W360" i="16"/>
  <c r="X360" i="16"/>
  <c r="Y360" i="16"/>
  <c r="Z360" i="16"/>
  <c r="AA360" i="16"/>
  <c r="AB360" i="16"/>
  <c r="AC360" i="16"/>
  <c r="AD360" i="16"/>
  <c r="AE360" i="16"/>
  <c r="AF360" i="16"/>
  <c r="AG360" i="16"/>
  <c r="AH360" i="16"/>
  <c r="AI360" i="16"/>
  <c r="AJ360" i="16"/>
  <c r="AK360" i="16"/>
  <c r="AL360" i="16"/>
  <c r="AM360" i="16"/>
  <c r="AN360" i="16"/>
  <c r="AO360" i="16"/>
  <c r="AP360" i="16"/>
  <c r="AQ360" i="16"/>
  <c r="AR360" i="16"/>
  <c r="AS360" i="16"/>
  <c r="AT360" i="16"/>
  <c r="AU360" i="16"/>
  <c r="AV360" i="16"/>
  <c r="AW360" i="16"/>
  <c r="AX360" i="16"/>
  <c r="AY360" i="16"/>
  <c r="AZ360" i="16"/>
  <c r="BA360" i="16"/>
  <c r="BB360" i="16"/>
  <c r="BC360" i="16"/>
  <c r="BD360" i="16"/>
  <c r="BE360" i="16"/>
  <c r="BF360" i="16"/>
  <c r="BG360" i="16"/>
  <c r="BH360" i="16"/>
  <c r="BI360" i="16"/>
  <c r="BJ360" i="16"/>
  <c r="BK360" i="16"/>
  <c r="BL360" i="16"/>
  <c r="BM360" i="16"/>
  <c r="BN360" i="16"/>
  <c r="BO360" i="16"/>
  <c r="BP360" i="16"/>
  <c r="BQ360" i="16"/>
  <c r="BR360" i="16"/>
  <c r="BS360" i="16"/>
  <c r="BT360" i="16"/>
  <c r="BU360" i="16"/>
  <c r="BV360" i="16"/>
  <c r="BW360" i="16"/>
  <c r="BX360" i="16"/>
  <c r="BY360" i="16"/>
  <c r="BZ360" i="16"/>
  <c r="CA360" i="16"/>
  <c r="CB360" i="16"/>
  <c r="CC360" i="16"/>
  <c r="CD360" i="16"/>
  <c r="CE360" i="16"/>
  <c r="CF360" i="16"/>
  <c r="CG360" i="16"/>
  <c r="CH360" i="16"/>
  <c r="CI360" i="16"/>
  <c r="CJ360" i="16"/>
  <c r="CK360" i="16"/>
  <c r="CL360" i="16"/>
  <c r="CM360" i="16"/>
  <c r="CN360" i="16"/>
  <c r="CO360" i="16"/>
  <c r="CP360" i="16"/>
  <c r="G361" i="16"/>
  <c r="H361" i="16"/>
  <c r="I361" i="16"/>
  <c r="J361" i="16"/>
  <c r="K361" i="16"/>
  <c r="L361" i="16"/>
  <c r="M361" i="16"/>
  <c r="N361" i="16"/>
  <c r="O361" i="16"/>
  <c r="P361" i="16"/>
  <c r="Q361" i="16"/>
  <c r="R361" i="16"/>
  <c r="S361" i="16"/>
  <c r="T361" i="16"/>
  <c r="U361" i="16"/>
  <c r="V361" i="16"/>
  <c r="W361" i="16"/>
  <c r="X361" i="16"/>
  <c r="Y361" i="16"/>
  <c r="Z361" i="16"/>
  <c r="AA361" i="16"/>
  <c r="AB361" i="16"/>
  <c r="AC361" i="16"/>
  <c r="AD361" i="16"/>
  <c r="AE361" i="16"/>
  <c r="AF361" i="16"/>
  <c r="AG361" i="16"/>
  <c r="AH361" i="16"/>
  <c r="AI361" i="16"/>
  <c r="AJ361" i="16"/>
  <c r="AK361" i="16"/>
  <c r="AL361" i="16"/>
  <c r="AM361" i="16"/>
  <c r="AN361" i="16"/>
  <c r="AO361" i="16"/>
  <c r="AP361" i="16"/>
  <c r="AQ361" i="16"/>
  <c r="AR361" i="16"/>
  <c r="AS361" i="16"/>
  <c r="AT361" i="16"/>
  <c r="AU361" i="16"/>
  <c r="AV361" i="16"/>
  <c r="AW361" i="16"/>
  <c r="AX361" i="16"/>
  <c r="AY361" i="16"/>
  <c r="AZ361" i="16"/>
  <c r="BA361" i="16"/>
  <c r="BB361" i="16"/>
  <c r="BC361" i="16"/>
  <c r="BD361" i="16"/>
  <c r="BE361" i="16"/>
  <c r="BF361" i="16"/>
  <c r="BG361" i="16"/>
  <c r="BH361" i="16"/>
  <c r="BI361" i="16"/>
  <c r="BJ361" i="16"/>
  <c r="BK361" i="16"/>
  <c r="BL361" i="16"/>
  <c r="BM361" i="16"/>
  <c r="BN361" i="16"/>
  <c r="BO361" i="16"/>
  <c r="BP361" i="16"/>
  <c r="BQ361" i="16"/>
  <c r="BR361" i="16"/>
  <c r="BS361" i="16"/>
  <c r="BT361" i="16"/>
  <c r="BU361" i="16"/>
  <c r="BV361" i="16"/>
  <c r="BW361" i="16"/>
  <c r="BX361" i="16"/>
  <c r="BY361" i="16"/>
  <c r="BZ361" i="16"/>
  <c r="CA361" i="16"/>
  <c r="CB361" i="16"/>
  <c r="CC361" i="16"/>
  <c r="CD361" i="16"/>
  <c r="CE361" i="16"/>
  <c r="CF361" i="16"/>
  <c r="CG361" i="16"/>
  <c r="CH361" i="16"/>
  <c r="CI361" i="16"/>
  <c r="CJ361" i="16"/>
  <c r="CK361" i="16"/>
  <c r="CL361" i="16"/>
  <c r="CM361" i="16"/>
  <c r="CN361" i="16"/>
  <c r="CO361" i="16"/>
  <c r="CP361" i="16"/>
  <c r="G362" i="16"/>
  <c r="H362" i="16"/>
  <c r="I362" i="16"/>
  <c r="J362" i="16"/>
  <c r="K362" i="16"/>
  <c r="L362" i="16"/>
  <c r="M362" i="16"/>
  <c r="N362" i="16"/>
  <c r="O362" i="16"/>
  <c r="P362" i="16"/>
  <c r="Q362" i="16"/>
  <c r="R362" i="16"/>
  <c r="S362" i="16"/>
  <c r="T362" i="16"/>
  <c r="U362" i="16"/>
  <c r="V362" i="16"/>
  <c r="W362" i="16"/>
  <c r="X362" i="16"/>
  <c r="Y362" i="16"/>
  <c r="Z362" i="16"/>
  <c r="AA362" i="16"/>
  <c r="AB362" i="16"/>
  <c r="AC362" i="16"/>
  <c r="AD362" i="16"/>
  <c r="AE362" i="16"/>
  <c r="AF362" i="16"/>
  <c r="AG362" i="16"/>
  <c r="AH362" i="16"/>
  <c r="AI362" i="16"/>
  <c r="AJ362" i="16"/>
  <c r="AK362" i="16"/>
  <c r="AL362" i="16"/>
  <c r="AM362" i="16"/>
  <c r="AN362" i="16"/>
  <c r="AO362" i="16"/>
  <c r="AP362" i="16"/>
  <c r="AQ362" i="16"/>
  <c r="AR362" i="16"/>
  <c r="AS362" i="16"/>
  <c r="AT362" i="16"/>
  <c r="AU362" i="16"/>
  <c r="AV362" i="16"/>
  <c r="AW362" i="16"/>
  <c r="AX362" i="16"/>
  <c r="AY362" i="16"/>
  <c r="AZ362" i="16"/>
  <c r="BA362" i="16"/>
  <c r="BB362" i="16"/>
  <c r="BC362" i="16"/>
  <c r="BD362" i="16"/>
  <c r="BE362" i="16"/>
  <c r="BF362" i="16"/>
  <c r="BG362" i="16"/>
  <c r="BH362" i="16"/>
  <c r="BI362" i="16"/>
  <c r="BJ362" i="16"/>
  <c r="BK362" i="16"/>
  <c r="BL362" i="16"/>
  <c r="BM362" i="16"/>
  <c r="BN362" i="16"/>
  <c r="BO362" i="16"/>
  <c r="BP362" i="16"/>
  <c r="BQ362" i="16"/>
  <c r="BR362" i="16"/>
  <c r="BS362" i="16"/>
  <c r="BT362" i="16"/>
  <c r="BU362" i="16"/>
  <c r="BV362" i="16"/>
  <c r="BW362" i="16"/>
  <c r="BX362" i="16"/>
  <c r="BY362" i="16"/>
  <c r="BZ362" i="16"/>
  <c r="CA362" i="16"/>
  <c r="CB362" i="16"/>
  <c r="CC362" i="16"/>
  <c r="CD362" i="16"/>
  <c r="CE362" i="16"/>
  <c r="CF362" i="16"/>
  <c r="CG362" i="16"/>
  <c r="CH362" i="16"/>
  <c r="CI362" i="16"/>
  <c r="CJ362" i="16"/>
  <c r="CK362" i="16"/>
  <c r="CL362" i="16"/>
  <c r="CM362" i="16"/>
  <c r="CN362" i="16"/>
  <c r="CO362" i="16"/>
  <c r="CP362" i="16"/>
  <c r="G363" i="16"/>
  <c r="H363" i="16"/>
  <c r="I363" i="16"/>
  <c r="J363" i="16"/>
  <c r="K363" i="16"/>
  <c r="L363" i="16"/>
  <c r="M363" i="16"/>
  <c r="N363" i="16"/>
  <c r="O363" i="16"/>
  <c r="P363" i="16"/>
  <c r="Q363" i="16"/>
  <c r="R363" i="16"/>
  <c r="S363" i="16"/>
  <c r="T363" i="16"/>
  <c r="U363" i="16"/>
  <c r="V363" i="16"/>
  <c r="W363" i="16"/>
  <c r="X363" i="16"/>
  <c r="Y363" i="16"/>
  <c r="Z363" i="16"/>
  <c r="AA363" i="16"/>
  <c r="AB363" i="16"/>
  <c r="AC363" i="16"/>
  <c r="AD363" i="16"/>
  <c r="AE363" i="16"/>
  <c r="AF363" i="16"/>
  <c r="AG363" i="16"/>
  <c r="AH363" i="16"/>
  <c r="AI363" i="16"/>
  <c r="AJ363" i="16"/>
  <c r="AK363" i="16"/>
  <c r="AL363" i="16"/>
  <c r="AM363" i="16"/>
  <c r="AN363" i="16"/>
  <c r="AO363" i="16"/>
  <c r="AP363" i="16"/>
  <c r="AQ363" i="16"/>
  <c r="AR363" i="16"/>
  <c r="AS363" i="16"/>
  <c r="AT363" i="16"/>
  <c r="AU363" i="16"/>
  <c r="AV363" i="16"/>
  <c r="AW363" i="16"/>
  <c r="AX363" i="16"/>
  <c r="AY363" i="16"/>
  <c r="AZ363" i="16"/>
  <c r="BA363" i="16"/>
  <c r="BB363" i="16"/>
  <c r="BC363" i="16"/>
  <c r="BD363" i="16"/>
  <c r="BE363" i="16"/>
  <c r="BF363" i="16"/>
  <c r="BG363" i="16"/>
  <c r="BH363" i="16"/>
  <c r="BI363" i="16"/>
  <c r="BJ363" i="16"/>
  <c r="BK363" i="16"/>
  <c r="BL363" i="16"/>
  <c r="BM363" i="16"/>
  <c r="BN363" i="16"/>
  <c r="BO363" i="16"/>
  <c r="BP363" i="16"/>
  <c r="BQ363" i="16"/>
  <c r="BR363" i="16"/>
  <c r="BS363" i="16"/>
  <c r="BT363" i="16"/>
  <c r="BU363" i="16"/>
  <c r="BV363" i="16"/>
  <c r="BW363" i="16"/>
  <c r="BX363" i="16"/>
  <c r="BY363" i="16"/>
  <c r="BZ363" i="16"/>
  <c r="CA363" i="16"/>
  <c r="CB363" i="16"/>
  <c r="CC363" i="16"/>
  <c r="CD363" i="16"/>
  <c r="CE363" i="16"/>
  <c r="CF363" i="16"/>
  <c r="CG363" i="16"/>
  <c r="CH363" i="16"/>
  <c r="CI363" i="16"/>
  <c r="CJ363" i="16"/>
  <c r="CK363" i="16"/>
  <c r="CL363" i="16"/>
  <c r="CM363" i="16"/>
  <c r="CN363" i="16"/>
  <c r="CO363" i="16"/>
  <c r="CP363" i="16"/>
  <c r="G364" i="16"/>
  <c r="H364" i="16"/>
  <c r="I364" i="16"/>
  <c r="J364" i="16"/>
  <c r="K364" i="16"/>
  <c r="L364" i="16"/>
  <c r="M364" i="16"/>
  <c r="N364" i="16"/>
  <c r="O364" i="16"/>
  <c r="P364" i="16"/>
  <c r="Q364" i="16"/>
  <c r="R364" i="16"/>
  <c r="S364" i="16"/>
  <c r="T364" i="16"/>
  <c r="U364" i="16"/>
  <c r="V364" i="16"/>
  <c r="W364" i="16"/>
  <c r="X364" i="16"/>
  <c r="Y364" i="16"/>
  <c r="Z364" i="16"/>
  <c r="AA364" i="16"/>
  <c r="AB364" i="16"/>
  <c r="AC364" i="16"/>
  <c r="AD364" i="16"/>
  <c r="AE364" i="16"/>
  <c r="AF364" i="16"/>
  <c r="AG364" i="16"/>
  <c r="AH364" i="16"/>
  <c r="AI364" i="16"/>
  <c r="AJ364" i="16"/>
  <c r="AK364" i="16"/>
  <c r="AL364" i="16"/>
  <c r="AM364" i="16"/>
  <c r="AN364" i="16"/>
  <c r="AO364" i="16"/>
  <c r="AP364" i="16"/>
  <c r="AQ364" i="16"/>
  <c r="AR364" i="16"/>
  <c r="AS364" i="16"/>
  <c r="AT364" i="16"/>
  <c r="AU364" i="16"/>
  <c r="AV364" i="16"/>
  <c r="AW364" i="16"/>
  <c r="AX364" i="16"/>
  <c r="AY364" i="16"/>
  <c r="AZ364" i="16"/>
  <c r="BA364" i="16"/>
  <c r="BB364" i="16"/>
  <c r="BC364" i="16"/>
  <c r="BD364" i="16"/>
  <c r="BE364" i="16"/>
  <c r="BF364" i="16"/>
  <c r="BG364" i="16"/>
  <c r="BH364" i="16"/>
  <c r="BI364" i="16"/>
  <c r="BJ364" i="16"/>
  <c r="BK364" i="16"/>
  <c r="BL364" i="16"/>
  <c r="BM364" i="16"/>
  <c r="BN364" i="16"/>
  <c r="BO364" i="16"/>
  <c r="BP364" i="16"/>
  <c r="BQ364" i="16"/>
  <c r="BR364" i="16"/>
  <c r="BS364" i="16"/>
  <c r="BT364" i="16"/>
  <c r="BU364" i="16"/>
  <c r="BV364" i="16"/>
  <c r="BW364" i="16"/>
  <c r="BX364" i="16"/>
  <c r="BY364" i="16"/>
  <c r="BZ364" i="16"/>
  <c r="CA364" i="16"/>
  <c r="CB364" i="16"/>
  <c r="CC364" i="16"/>
  <c r="CD364" i="16"/>
  <c r="CE364" i="16"/>
  <c r="CF364" i="16"/>
  <c r="CG364" i="16"/>
  <c r="CH364" i="16"/>
  <c r="CI364" i="16"/>
  <c r="CJ364" i="16"/>
  <c r="CK364" i="16"/>
  <c r="CL364" i="16"/>
  <c r="CM364" i="16"/>
  <c r="CN364" i="16"/>
  <c r="CO364" i="16"/>
  <c r="CP364" i="16"/>
  <c r="G365" i="16"/>
  <c r="H365" i="16"/>
  <c r="I365" i="16"/>
  <c r="J365" i="16"/>
  <c r="K365" i="16"/>
  <c r="L365" i="16"/>
  <c r="M365" i="16"/>
  <c r="N365" i="16"/>
  <c r="O365" i="16"/>
  <c r="P365" i="16"/>
  <c r="Q365" i="16"/>
  <c r="R365" i="16"/>
  <c r="S365" i="16"/>
  <c r="T365" i="16"/>
  <c r="U365" i="16"/>
  <c r="V365" i="16"/>
  <c r="W365" i="16"/>
  <c r="X365" i="16"/>
  <c r="Y365" i="16"/>
  <c r="Z365" i="16"/>
  <c r="AA365" i="16"/>
  <c r="AB365" i="16"/>
  <c r="AC365" i="16"/>
  <c r="AD365" i="16"/>
  <c r="AE365" i="16"/>
  <c r="AF365" i="16"/>
  <c r="AG365" i="16"/>
  <c r="AH365" i="16"/>
  <c r="AI365" i="16"/>
  <c r="AJ365" i="16"/>
  <c r="AK365" i="16"/>
  <c r="AL365" i="16"/>
  <c r="AM365" i="16"/>
  <c r="AN365" i="16"/>
  <c r="AO365" i="16"/>
  <c r="AP365" i="16"/>
  <c r="AQ365" i="16"/>
  <c r="AR365" i="16"/>
  <c r="AS365" i="16"/>
  <c r="AT365" i="16"/>
  <c r="AU365" i="16"/>
  <c r="AV365" i="16"/>
  <c r="AW365" i="16"/>
  <c r="AX365" i="16"/>
  <c r="AY365" i="16"/>
  <c r="AZ365" i="16"/>
  <c r="BA365" i="16"/>
  <c r="BB365" i="16"/>
  <c r="BC365" i="16"/>
  <c r="BD365" i="16"/>
  <c r="BE365" i="16"/>
  <c r="BF365" i="16"/>
  <c r="BG365" i="16"/>
  <c r="BH365" i="16"/>
  <c r="BI365" i="16"/>
  <c r="BJ365" i="16"/>
  <c r="BK365" i="16"/>
  <c r="BL365" i="16"/>
  <c r="BM365" i="16"/>
  <c r="BN365" i="16"/>
  <c r="BO365" i="16"/>
  <c r="BP365" i="16"/>
  <c r="BQ365" i="16"/>
  <c r="BR365" i="16"/>
  <c r="BS365" i="16"/>
  <c r="BT365" i="16"/>
  <c r="BU365" i="16"/>
  <c r="BV365" i="16"/>
  <c r="BW365" i="16"/>
  <c r="BX365" i="16"/>
  <c r="BY365" i="16"/>
  <c r="BZ365" i="16"/>
  <c r="CA365" i="16"/>
  <c r="CB365" i="16"/>
  <c r="CC365" i="16"/>
  <c r="CD365" i="16"/>
  <c r="CE365" i="16"/>
  <c r="CF365" i="16"/>
  <c r="CG365" i="16"/>
  <c r="CH365" i="16"/>
  <c r="CI365" i="16"/>
  <c r="CJ365" i="16"/>
  <c r="CK365" i="16"/>
  <c r="CL365" i="16"/>
  <c r="CM365" i="16"/>
  <c r="CN365" i="16"/>
  <c r="CO365" i="16"/>
  <c r="CP365" i="16"/>
  <c r="G366" i="16"/>
  <c r="H366" i="16"/>
  <c r="I366" i="16"/>
  <c r="J366" i="16"/>
  <c r="K366" i="16"/>
  <c r="L366" i="16"/>
  <c r="M366" i="16"/>
  <c r="N366" i="16"/>
  <c r="O366" i="16"/>
  <c r="P366" i="16"/>
  <c r="Q366" i="16"/>
  <c r="R366" i="16"/>
  <c r="S366" i="16"/>
  <c r="T366" i="16"/>
  <c r="U366" i="16"/>
  <c r="V366" i="16"/>
  <c r="W366" i="16"/>
  <c r="X366" i="16"/>
  <c r="Y366" i="16"/>
  <c r="Z366" i="16"/>
  <c r="AA366" i="16"/>
  <c r="AB366" i="16"/>
  <c r="AC366" i="16"/>
  <c r="AD366" i="16"/>
  <c r="AE366" i="16"/>
  <c r="AF366" i="16"/>
  <c r="AG366" i="16"/>
  <c r="AH366" i="16"/>
  <c r="AI366" i="16"/>
  <c r="AJ366" i="16"/>
  <c r="AK366" i="16"/>
  <c r="AL366" i="16"/>
  <c r="AM366" i="16"/>
  <c r="AN366" i="16"/>
  <c r="AO366" i="16"/>
  <c r="AP366" i="16"/>
  <c r="AQ366" i="16"/>
  <c r="AR366" i="16"/>
  <c r="AS366" i="16"/>
  <c r="AT366" i="16"/>
  <c r="AU366" i="16"/>
  <c r="AV366" i="16"/>
  <c r="AW366" i="16"/>
  <c r="AX366" i="16"/>
  <c r="AY366" i="16"/>
  <c r="AZ366" i="16"/>
  <c r="BA366" i="16"/>
  <c r="BB366" i="16"/>
  <c r="BC366" i="16"/>
  <c r="BD366" i="16"/>
  <c r="BE366" i="16"/>
  <c r="BF366" i="16"/>
  <c r="BG366" i="16"/>
  <c r="BH366" i="16"/>
  <c r="BI366" i="16"/>
  <c r="BJ366" i="16"/>
  <c r="BK366" i="16"/>
  <c r="BL366" i="16"/>
  <c r="BM366" i="16"/>
  <c r="BN366" i="16"/>
  <c r="BO366" i="16"/>
  <c r="BP366" i="16"/>
  <c r="BQ366" i="16"/>
  <c r="BR366" i="16"/>
  <c r="BS366" i="16"/>
  <c r="BT366" i="16"/>
  <c r="BU366" i="16"/>
  <c r="BV366" i="16"/>
  <c r="BW366" i="16"/>
  <c r="BX366" i="16"/>
  <c r="BY366" i="16"/>
  <c r="BZ366" i="16"/>
  <c r="CA366" i="16"/>
  <c r="CB366" i="16"/>
  <c r="CC366" i="16"/>
  <c r="CD366" i="16"/>
  <c r="CE366" i="16"/>
  <c r="CF366" i="16"/>
  <c r="CG366" i="16"/>
  <c r="CH366" i="16"/>
  <c r="CI366" i="16"/>
  <c r="CJ366" i="16"/>
  <c r="CK366" i="16"/>
  <c r="CL366" i="16"/>
  <c r="CM366" i="16"/>
  <c r="CN366" i="16"/>
  <c r="CO366" i="16"/>
  <c r="CP366" i="16"/>
  <c r="G367" i="16"/>
  <c r="H367" i="16"/>
  <c r="I367" i="16"/>
  <c r="J367" i="16"/>
  <c r="K367" i="16"/>
  <c r="L367" i="16"/>
  <c r="M367" i="16"/>
  <c r="N367" i="16"/>
  <c r="O367" i="16"/>
  <c r="P367" i="16"/>
  <c r="Q367" i="16"/>
  <c r="R367" i="16"/>
  <c r="S367" i="16"/>
  <c r="T367" i="16"/>
  <c r="U367" i="16"/>
  <c r="V367" i="16"/>
  <c r="W367" i="16"/>
  <c r="X367" i="16"/>
  <c r="Y367" i="16"/>
  <c r="Z367" i="16"/>
  <c r="AA367" i="16"/>
  <c r="AB367" i="16"/>
  <c r="AC367" i="16"/>
  <c r="AD367" i="16"/>
  <c r="AE367" i="16"/>
  <c r="AF367" i="16"/>
  <c r="AG367" i="16"/>
  <c r="AH367" i="16"/>
  <c r="AI367" i="16"/>
  <c r="AJ367" i="16"/>
  <c r="AK367" i="16"/>
  <c r="AL367" i="16"/>
  <c r="AM367" i="16"/>
  <c r="AN367" i="16"/>
  <c r="AO367" i="16"/>
  <c r="AP367" i="16"/>
  <c r="AQ367" i="16"/>
  <c r="AR367" i="16"/>
  <c r="AS367" i="16"/>
  <c r="AT367" i="16"/>
  <c r="AU367" i="16"/>
  <c r="AV367" i="16"/>
  <c r="AW367" i="16"/>
  <c r="AX367" i="16"/>
  <c r="AY367" i="16"/>
  <c r="AZ367" i="16"/>
  <c r="BA367" i="16"/>
  <c r="BB367" i="16"/>
  <c r="BC367" i="16"/>
  <c r="BD367" i="16"/>
  <c r="BE367" i="16"/>
  <c r="BF367" i="16"/>
  <c r="BG367" i="16"/>
  <c r="BH367" i="16"/>
  <c r="BI367" i="16"/>
  <c r="BJ367" i="16"/>
  <c r="BK367" i="16"/>
  <c r="BL367" i="16"/>
  <c r="BM367" i="16"/>
  <c r="BN367" i="16"/>
  <c r="BO367" i="16"/>
  <c r="BP367" i="16"/>
  <c r="BQ367" i="16"/>
  <c r="BR367" i="16"/>
  <c r="BS367" i="16"/>
  <c r="BT367" i="16"/>
  <c r="BU367" i="16"/>
  <c r="BV367" i="16"/>
  <c r="BW367" i="16"/>
  <c r="BX367" i="16"/>
  <c r="BY367" i="16"/>
  <c r="BZ367" i="16"/>
  <c r="CA367" i="16"/>
  <c r="CB367" i="16"/>
  <c r="CC367" i="16"/>
  <c r="CD367" i="16"/>
  <c r="CE367" i="16"/>
  <c r="CF367" i="16"/>
  <c r="CG367" i="16"/>
  <c r="CH367" i="16"/>
  <c r="CI367" i="16"/>
  <c r="CJ367" i="16"/>
  <c r="CK367" i="16"/>
  <c r="CL367" i="16"/>
  <c r="CM367" i="16"/>
  <c r="CN367" i="16"/>
  <c r="CO367" i="16"/>
  <c r="CP367" i="16"/>
  <c r="G368" i="16"/>
  <c r="H368" i="16"/>
  <c r="I368" i="16"/>
  <c r="J368" i="16"/>
  <c r="K368" i="16"/>
  <c r="L368" i="16"/>
  <c r="M368" i="16"/>
  <c r="N368" i="16"/>
  <c r="O368" i="16"/>
  <c r="P368" i="16"/>
  <c r="Q368" i="16"/>
  <c r="R368" i="16"/>
  <c r="S368" i="16"/>
  <c r="T368" i="16"/>
  <c r="U368" i="16"/>
  <c r="V368" i="16"/>
  <c r="W368" i="16"/>
  <c r="X368" i="16"/>
  <c r="Y368" i="16"/>
  <c r="Z368" i="16"/>
  <c r="AA368" i="16"/>
  <c r="AB368" i="16"/>
  <c r="AC368" i="16"/>
  <c r="AD368" i="16"/>
  <c r="AE368" i="16"/>
  <c r="AF368" i="16"/>
  <c r="AG368" i="16"/>
  <c r="AH368" i="16"/>
  <c r="AI368" i="16"/>
  <c r="AJ368" i="16"/>
  <c r="AK368" i="16"/>
  <c r="AL368" i="16"/>
  <c r="AM368" i="16"/>
  <c r="AN368" i="16"/>
  <c r="AO368" i="16"/>
  <c r="AP368" i="16"/>
  <c r="AQ368" i="16"/>
  <c r="AR368" i="16"/>
  <c r="AS368" i="16"/>
  <c r="AT368" i="16"/>
  <c r="AU368" i="16"/>
  <c r="AV368" i="16"/>
  <c r="AW368" i="16"/>
  <c r="AX368" i="16"/>
  <c r="AY368" i="16"/>
  <c r="AZ368" i="16"/>
  <c r="BA368" i="16"/>
  <c r="BB368" i="16"/>
  <c r="BC368" i="16"/>
  <c r="BD368" i="16"/>
  <c r="BE368" i="16"/>
  <c r="BF368" i="16"/>
  <c r="BG368" i="16"/>
  <c r="BH368" i="16"/>
  <c r="BI368" i="16"/>
  <c r="BJ368" i="16"/>
  <c r="BK368" i="16"/>
  <c r="BL368" i="16"/>
  <c r="BM368" i="16"/>
  <c r="BN368" i="16"/>
  <c r="BO368" i="16"/>
  <c r="BP368" i="16"/>
  <c r="BQ368" i="16"/>
  <c r="BR368" i="16"/>
  <c r="BS368" i="16"/>
  <c r="BT368" i="16"/>
  <c r="BU368" i="16"/>
  <c r="BV368" i="16"/>
  <c r="BW368" i="16"/>
  <c r="BX368" i="16"/>
  <c r="BY368" i="16"/>
  <c r="BZ368" i="16"/>
  <c r="CA368" i="16"/>
  <c r="CB368" i="16"/>
  <c r="CC368" i="16"/>
  <c r="CD368" i="16"/>
  <c r="CE368" i="16"/>
  <c r="CF368" i="16"/>
  <c r="CG368" i="16"/>
  <c r="CH368" i="16"/>
  <c r="CI368" i="16"/>
  <c r="CJ368" i="16"/>
  <c r="CK368" i="16"/>
  <c r="CL368" i="16"/>
  <c r="CM368" i="16"/>
  <c r="CN368" i="16"/>
  <c r="CO368" i="16"/>
  <c r="CP368" i="16"/>
  <c r="G369" i="16"/>
  <c r="H369" i="16"/>
  <c r="I369" i="16"/>
  <c r="J369" i="16"/>
  <c r="K369" i="16"/>
  <c r="L369" i="16"/>
  <c r="M369" i="16"/>
  <c r="N369" i="16"/>
  <c r="O369" i="16"/>
  <c r="P369" i="16"/>
  <c r="Q369" i="16"/>
  <c r="R369" i="16"/>
  <c r="S369" i="16"/>
  <c r="T369" i="16"/>
  <c r="U369" i="16"/>
  <c r="V369" i="16"/>
  <c r="W369" i="16"/>
  <c r="X369" i="16"/>
  <c r="Y369" i="16"/>
  <c r="Z369" i="16"/>
  <c r="AA369" i="16"/>
  <c r="AB369" i="16"/>
  <c r="AC369" i="16"/>
  <c r="AD369" i="16"/>
  <c r="AE369" i="16"/>
  <c r="AF369" i="16"/>
  <c r="AG369" i="16"/>
  <c r="AH369" i="16"/>
  <c r="AI369" i="16"/>
  <c r="AJ369" i="16"/>
  <c r="AK369" i="16"/>
  <c r="AL369" i="16"/>
  <c r="AM369" i="16"/>
  <c r="AN369" i="16"/>
  <c r="AO369" i="16"/>
  <c r="AP369" i="16"/>
  <c r="AQ369" i="16"/>
  <c r="AR369" i="16"/>
  <c r="AS369" i="16"/>
  <c r="AT369" i="16"/>
  <c r="AU369" i="16"/>
  <c r="AV369" i="16"/>
  <c r="AW369" i="16"/>
  <c r="AX369" i="16"/>
  <c r="AY369" i="16"/>
  <c r="AZ369" i="16"/>
  <c r="BA369" i="16"/>
  <c r="BB369" i="16"/>
  <c r="BC369" i="16"/>
  <c r="BD369" i="16"/>
  <c r="BE369" i="16"/>
  <c r="BF369" i="16"/>
  <c r="BG369" i="16"/>
  <c r="BH369" i="16"/>
  <c r="BI369" i="16"/>
  <c r="BJ369" i="16"/>
  <c r="BK369" i="16"/>
  <c r="BL369" i="16"/>
  <c r="BM369" i="16"/>
  <c r="BN369" i="16"/>
  <c r="BO369" i="16"/>
  <c r="BP369" i="16"/>
  <c r="BQ369" i="16"/>
  <c r="BR369" i="16"/>
  <c r="BS369" i="16"/>
  <c r="BT369" i="16"/>
  <c r="BU369" i="16"/>
  <c r="BV369" i="16"/>
  <c r="BW369" i="16"/>
  <c r="BX369" i="16"/>
  <c r="BY369" i="16"/>
  <c r="BZ369" i="16"/>
  <c r="CA369" i="16"/>
  <c r="CB369" i="16"/>
  <c r="CC369" i="16"/>
  <c r="CD369" i="16"/>
  <c r="CE369" i="16"/>
  <c r="CF369" i="16"/>
  <c r="CG369" i="16"/>
  <c r="CH369" i="16"/>
  <c r="CI369" i="16"/>
  <c r="CJ369" i="16"/>
  <c r="CK369" i="16"/>
  <c r="CL369" i="16"/>
  <c r="CM369" i="16"/>
  <c r="CN369" i="16"/>
  <c r="CO369" i="16"/>
  <c r="CP369" i="16"/>
  <c r="G370" i="16"/>
  <c r="H370" i="16"/>
  <c r="I370" i="16"/>
  <c r="J370" i="16"/>
  <c r="K370" i="16"/>
  <c r="L370" i="16"/>
  <c r="M370" i="16"/>
  <c r="N370" i="16"/>
  <c r="O370" i="16"/>
  <c r="P370" i="16"/>
  <c r="Q370" i="16"/>
  <c r="R370" i="16"/>
  <c r="S370" i="16"/>
  <c r="T370" i="16"/>
  <c r="U370" i="16"/>
  <c r="V370" i="16"/>
  <c r="W370" i="16"/>
  <c r="X370" i="16"/>
  <c r="Y370" i="16"/>
  <c r="Z370" i="16"/>
  <c r="AA370" i="16"/>
  <c r="AB370" i="16"/>
  <c r="AC370" i="16"/>
  <c r="AD370" i="16"/>
  <c r="AE370" i="16"/>
  <c r="AF370" i="16"/>
  <c r="AG370" i="16"/>
  <c r="AH370" i="16"/>
  <c r="AI370" i="16"/>
  <c r="AJ370" i="16"/>
  <c r="AK370" i="16"/>
  <c r="AL370" i="16"/>
  <c r="AM370" i="16"/>
  <c r="AN370" i="16"/>
  <c r="AO370" i="16"/>
  <c r="AP370" i="16"/>
  <c r="AQ370" i="16"/>
  <c r="AR370" i="16"/>
  <c r="AS370" i="16"/>
  <c r="AT370" i="16"/>
  <c r="AU370" i="16"/>
  <c r="AV370" i="16"/>
  <c r="AW370" i="16"/>
  <c r="AX370" i="16"/>
  <c r="AY370" i="16"/>
  <c r="AZ370" i="16"/>
  <c r="BA370" i="16"/>
  <c r="BB370" i="16"/>
  <c r="BC370" i="16"/>
  <c r="BD370" i="16"/>
  <c r="BE370" i="16"/>
  <c r="BF370" i="16"/>
  <c r="BG370" i="16"/>
  <c r="BH370" i="16"/>
  <c r="BI370" i="16"/>
  <c r="BJ370" i="16"/>
  <c r="BK370" i="16"/>
  <c r="BL370" i="16"/>
  <c r="BM370" i="16"/>
  <c r="BN370" i="16"/>
  <c r="BO370" i="16"/>
  <c r="BP370" i="16"/>
  <c r="BQ370" i="16"/>
  <c r="BR370" i="16"/>
  <c r="BS370" i="16"/>
  <c r="BT370" i="16"/>
  <c r="BU370" i="16"/>
  <c r="BV370" i="16"/>
  <c r="BW370" i="16"/>
  <c r="BX370" i="16"/>
  <c r="BY370" i="16"/>
  <c r="BZ370" i="16"/>
  <c r="CA370" i="16"/>
  <c r="CB370" i="16"/>
  <c r="CC370" i="16"/>
  <c r="CD370" i="16"/>
  <c r="CE370" i="16"/>
  <c r="CF370" i="16"/>
  <c r="CG370" i="16"/>
  <c r="CH370" i="16"/>
  <c r="CI370" i="16"/>
  <c r="CJ370" i="16"/>
  <c r="CK370" i="16"/>
  <c r="CL370" i="16"/>
  <c r="CM370" i="16"/>
  <c r="CN370" i="16"/>
  <c r="CO370" i="16"/>
  <c r="CP370" i="16"/>
  <c r="G371" i="16"/>
  <c r="H371" i="16"/>
  <c r="I371" i="16"/>
  <c r="J371" i="16"/>
  <c r="K371" i="16"/>
  <c r="L371" i="16"/>
  <c r="M371" i="16"/>
  <c r="N371" i="16"/>
  <c r="O371" i="16"/>
  <c r="P371" i="16"/>
  <c r="Q371" i="16"/>
  <c r="R371" i="16"/>
  <c r="S371" i="16"/>
  <c r="T371" i="16"/>
  <c r="U371" i="16"/>
  <c r="V371" i="16"/>
  <c r="W371" i="16"/>
  <c r="X371" i="16"/>
  <c r="Y371" i="16"/>
  <c r="Z371" i="16"/>
  <c r="AA371" i="16"/>
  <c r="AB371" i="16"/>
  <c r="AC371" i="16"/>
  <c r="AD371" i="16"/>
  <c r="AE371" i="16"/>
  <c r="AF371" i="16"/>
  <c r="AG371" i="16"/>
  <c r="AH371" i="16"/>
  <c r="AI371" i="16"/>
  <c r="AJ371" i="16"/>
  <c r="AK371" i="16"/>
  <c r="AL371" i="16"/>
  <c r="AM371" i="16"/>
  <c r="AN371" i="16"/>
  <c r="AO371" i="16"/>
  <c r="AP371" i="16"/>
  <c r="AQ371" i="16"/>
  <c r="AR371" i="16"/>
  <c r="AS371" i="16"/>
  <c r="AT371" i="16"/>
  <c r="AU371" i="16"/>
  <c r="AV371" i="16"/>
  <c r="AW371" i="16"/>
  <c r="AX371" i="16"/>
  <c r="AY371" i="16"/>
  <c r="AZ371" i="16"/>
  <c r="BA371" i="16"/>
  <c r="BB371" i="16"/>
  <c r="BC371" i="16"/>
  <c r="BD371" i="16"/>
  <c r="BE371" i="16"/>
  <c r="BF371" i="16"/>
  <c r="BG371" i="16"/>
  <c r="BH371" i="16"/>
  <c r="BI371" i="16"/>
  <c r="BJ371" i="16"/>
  <c r="BK371" i="16"/>
  <c r="BL371" i="16"/>
  <c r="BM371" i="16"/>
  <c r="BN371" i="16"/>
  <c r="BO371" i="16"/>
  <c r="BP371" i="16"/>
  <c r="BQ371" i="16"/>
  <c r="BR371" i="16"/>
  <c r="BS371" i="16"/>
  <c r="BT371" i="16"/>
  <c r="BU371" i="16"/>
  <c r="BV371" i="16"/>
  <c r="BW371" i="16"/>
  <c r="BX371" i="16"/>
  <c r="BY371" i="16"/>
  <c r="BZ371" i="16"/>
  <c r="CA371" i="16"/>
  <c r="CB371" i="16"/>
  <c r="CC371" i="16"/>
  <c r="CD371" i="16"/>
  <c r="CE371" i="16"/>
  <c r="CF371" i="16"/>
  <c r="CG371" i="16"/>
  <c r="CH371" i="16"/>
  <c r="CI371" i="16"/>
  <c r="CJ371" i="16"/>
  <c r="CK371" i="16"/>
  <c r="CL371" i="16"/>
  <c r="CM371" i="16"/>
  <c r="CN371" i="16"/>
  <c r="CO371" i="16"/>
  <c r="CP371" i="16"/>
  <c r="G372" i="16"/>
  <c r="H372" i="16"/>
  <c r="I372" i="16"/>
  <c r="J372" i="16"/>
  <c r="K372" i="16"/>
  <c r="L372" i="16"/>
  <c r="M372" i="16"/>
  <c r="N372" i="16"/>
  <c r="O372" i="16"/>
  <c r="P372" i="16"/>
  <c r="Q372" i="16"/>
  <c r="R372" i="16"/>
  <c r="S372" i="16"/>
  <c r="T372" i="16"/>
  <c r="U372" i="16"/>
  <c r="V372" i="16"/>
  <c r="W372" i="16"/>
  <c r="X372" i="16"/>
  <c r="Y372" i="16"/>
  <c r="Z372" i="16"/>
  <c r="AA372" i="16"/>
  <c r="AB372" i="16"/>
  <c r="AC372" i="16"/>
  <c r="AD372" i="16"/>
  <c r="AE372" i="16"/>
  <c r="AF372" i="16"/>
  <c r="AG372" i="16"/>
  <c r="AH372" i="16"/>
  <c r="AI372" i="16"/>
  <c r="AJ372" i="16"/>
  <c r="AK372" i="16"/>
  <c r="AL372" i="16"/>
  <c r="AM372" i="16"/>
  <c r="AN372" i="16"/>
  <c r="AO372" i="16"/>
  <c r="AP372" i="16"/>
  <c r="AQ372" i="16"/>
  <c r="AR372" i="16"/>
  <c r="AS372" i="16"/>
  <c r="AT372" i="16"/>
  <c r="AU372" i="16"/>
  <c r="AV372" i="16"/>
  <c r="AW372" i="16"/>
  <c r="AX372" i="16"/>
  <c r="AY372" i="16"/>
  <c r="AZ372" i="16"/>
  <c r="BA372" i="16"/>
  <c r="BB372" i="16"/>
  <c r="BC372" i="16"/>
  <c r="BD372" i="16"/>
  <c r="BE372" i="16"/>
  <c r="BF372" i="16"/>
  <c r="BG372" i="16"/>
  <c r="BH372" i="16"/>
  <c r="BI372" i="16"/>
  <c r="BJ372" i="16"/>
  <c r="BK372" i="16"/>
  <c r="BL372" i="16"/>
  <c r="BM372" i="16"/>
  <c r="BN372" i="16"/>
  <c r="BO372" i="16"/>
  <c r="BP372" i="16"/>
  <c r="BQ372" i="16"/>
  <c r="BR372" i="16"/>
  <c r="BS372" i="16"/>
  <c r="BT372" i="16"/>
  <c r="BU372" i="16"/>
  <c r="BV372" i="16"/>
  <c r="BW372" i="16"/>
  <c r="BX372" i="16"/>
  <c r="BY372" i="16"/>
  <c r="BZ372" i="16"/>
  <c r="CA372" i="16"/>
  <c r="CB372" i="16"/>
  <c r="CC372" i="16"/>
  <c r="CD372" i="16"/>
  <c r="CE372" i="16"/>
  <c r="CF372" i="16"/>
  <c r="CG372" i="16"/>
  <c r="CH372" i="16"/>
  <c r="CI372" i="16"/>
  <c r="CJ372" i="16"/>
  <c r="CK372" i="16"/>
  <c r="CL372" i="16"/>
  <c r="CM372" i="16"/>
  <c r="CN372" i="16"/>
  <c r="CO372" i="16"/>
  <c r="CP372" i="16"/>
  <c r="G373" i="16"/>
  <c r="H373" i="16"/>
  <c r="I373" i="16"/>
  <c r="J373" i="16"/>
  <c r="K373" i="16"/>
  <c r="L373" i="16"/>
  <c r="M373" i="16"/>
  <c r="N373" i="16"/>
  <c r="O373" i="16"/>
  <c r="P373" i="16"/>
  <c r="Q373" i="16"/>
  <c r="R373" i="16"/>
  <c r="S373" i="16"/>
  <c r="T373" i="16"/>
  <c r="U373" i="16"/>
  <c r="V373" i="16"/>
  <c r="W373" i="16"/>
  <c r="X373" i="16"/>
  <c r="Y373" i="16"/>
  <c r="Z373" i="16"/>
  <c r="AA373" i="16"/>
  <c r="AB373" i="16"/>
  <c r="AC373" i="16"/>
  <c r="AD373" i="16"/>
  <c r="AE373" i="16"/>
  <c r="AF373" i="16"/>
  <c r="AG373" i="16"/>
  <c r="AH373" i="16"/>
  <c r="AI373" i="16"/>
  <c r="AJ373" i="16"/>
  <c r="AK373" i="16"/>
  <c r="AL373" i="16"/>
  <c r="AM373" i="16"/>
  <c r="AN373" i="16"/>
  <c r="AO373" i="16"/>
  <c r="AP373" i="16"/>
  <c r="AQ373" i="16"/>
  <c r="AR373" i="16"/>
  <c r="AS373" i="16"/>
  <c r="AT373" i="16"/>
  <c r="AU373" i="16"/>
  <c r="AV373" i="16"/>
  <c r="AW373" i="16"/>
  <c r="AX373" i="16"/>
  <c r="AY373" i="16"/>
  <c r="AZ373" i="16"/>
  <c r="BA373" i="16"/>
  <c r="BB373" i="16"/>
  <c r="BC373" i="16"/>
  <c r="BD373" i="16"/>
  <c r="BE373" i="16"/>
  <c r="BF373" i="16"/>
  <c r="BG373" i="16"/>
  <c r="BH373" i="16"/>
  <c r="BI373" i="16"/>
  <c r="BJ373" i="16"/>
  <c r="BK373" i="16"/>
  <c r="BL373" i="16"/>
  <c r="BM373" i="16"/>
  <c r="BN373" i="16"/>
  <c r="BO373" i="16"/>
  <c r="BP373" i="16"/>
  <c r="BQ373" i="16"/>
  <c r="BR373" i="16"/>
  <c r="BS373" i="16"/>
  <c r="BT373" i="16"/>
  <c r="BU373" i="16"/>
  <c r="BV373" i="16"/>
  <c r="BW373" i="16"/>
  <c r="BX373" i="16"/>
  <c r="BY373" i="16"/>
  <c r="BZ373" i="16"/>
  <c r="CA373" i="16"/>
  <c r="CB373" i="16"/>
  <c r="CC373" i="16"/>
  <c r="CD373" i="16"/>
  <c r="CE373" i="16"/>
  <c r="CF373" i="16"/>
  <c r="CG373" i="16"/>
  <c r="CH373" i="16"/>
  <c r="CI373" i="16"/>
  <c r="CJ373" i="16"/>
  <c r="CK373" i="16"/>
  <c r="CL373" i="16"/>
  <c r="CM373" i="16"/>
  <c r="CN373" i="16"/>
  <c r="CO373" i="16"/>
  <c r="CP373" i="16"/>
  <c r="G374" i="16"/>
  <c r="H374" i="16"/>
  <c r="I374" i="16"/>
  <c r="J374" i="16"/>
  <c r="K374" i="16"/>
  <c r="L374" i="16"/>
  <c r="M374" i="16"/>
  <c r="N374" i="16"/>
  <c r="O374" i="16"/>
  <c r="P374" i="16"/>
  <c r="Q374" i="16"/>
  <c r="R374" i="16"/>
  <c r="S374" i="16"/>
  <c r="T374" i="16"/>
  <c r="U374" i="16"/>
  <c r="V374" i="16"/>
  <c r="W374" i="16"/>
  <c r="X374" i="16"/>
  <c r="Y374" i="16"/>
  <c r="Z374" i="16"/>
  <c r="AA374" i="16"/>
  <c r="AB374" i="16"/>
  <c r="AC374" i="16"/>
  <c r="AD374" i="16"/>
  <c r="AE374" i="16"/>
  <c r="AF374" i="16"/>
  <c r="AG374" i="16"/>
  <c r="AH374" i="16"/>
  <c r="AI374" i="16"/>
  <c r="AJ374" i="16"/>
  <c r="AK374" i="16"/>
  <c r="AL374" i="16"/>
  <c r="AM374" i="16"/>
  <c r="AN374" i="16"/>
  <c r="AO374" i="16"/>
  <c r="AP374" i="16"/>
  <c r="AQ374" i="16"/>
  <c r="AR374" i="16"/>
  <c r="AS374" i="16"/>
  <c r="AT374" i="16"/>
  <c r="AU374" i="16"/>
  <c r="AV374" i="16"/>
  <c r="AW374" i="16"/>
  <c r="AX374" i="16"/>
  <c r="AY374" i="16"/>
  <c r="AZ374" i="16"/>
  <c r="BA374" i="16"/>
  <c r="BB374" i="16"/>
  <c r="BC374" i="16"/>
  <c r="BD374" i="16"/>
  <c r="BE374" i="16"/>
  <c r="BF374" i="16"/>
  <c r="BG374" i="16"/>
  <c r="BH374" i="16"/>
  <c r="BI374" i="16"/>
  <c r="BJ374" i="16"/>
  <c r="BK374" i="16"/>
  <c r="BL374" i="16"/>
  <c r="BM374" i="16"/>
  <c r="BN374" i="16"/>
  <c r="BO374" i="16"/>
  <c r="BP374" i="16"/>
  <c r="BQ374" i="16"/>
  <c r="BR374" i="16"/>
  <c r="BS374" i="16"/>
  <c r="BT374" i="16"/>
  <c r="BU374" i="16"/>
  <c r="BV374" i="16"/>
  <c r="BW374" i="16"/>
  <c r="BX374" i="16"/>
  <c r="BY374" i="16"/>
  <c r="BZ374" i="16"/>
  <c r="CA374" i="16"/>
  <c r="CB374" i="16"/>
  <c r="CC374" i="16"/>
  <c r="CD374" i="16"/>
  <c r="CE374" i="16"/>
  <c r="CF374" i="16"/>
  <c r="CG374" i="16"/>
  <c r="CH374" i="16"/>
  <c r="CI374" i="16"/>
  <c r="CJ374" i="16"/>
  <c r="CK374" i="16"/>
  <c r="CL374" i="16"/>
  <c r="CM374" i="16"/>
  <c r="CN374" i="16"/>
  <c r="CO374" i="16"/>
  <c r="CP374" i="16"/>
  <c r="G375" i="16"/>
  <c r="H375" i="16"/>
  <c r="I375" i="16"/>
  <c r="J375" i="16"/>
  <c r="K375" i="16"/>
  <c r="L375" i="16"/>
  <c r="M375" i="16"/>
  <c r="N375" i="16"/>
  <c r="O375" i="16"/>
  <c r="P375" i="16"/>
  <c r="Q375" i="16"/>
  <c r="R375" i="16"/>
  <c r="S375" i="16"/>
  <c r="T375" i="16"/>
  <c r="U375" i="16"/>
  <c r="V375" i="16"/>
  <c r="W375" i="16"/>
  <c r="X375" i="16"/>
  <c r="Y375" i="16"/>
  <c r="Z375" i="16"/>
  <c r="AA375" i="16"/>
  <c r="AB375" i="16"/>
  <c r="AC375" i="16"/>
  <c r="AD375" i="16"/>
  <c r="AE375" i="16"/>
  <c r="AF375" i="16"/>
  <c r="AG375" i="16"/>
  <c r="AH375" i="16"/>
  <c r="AI375" i="16"/>
  <c r="AJ375" i="16"/>
  <c r="AK375" i="16"/>
  <c r="AL375" i="16"/>
  <c r="AM375" i="16"/>
  <c r="AN375" i="16"/>
  <c r="AO375" i="16"/>
  <c r="AP375" i="16"/>
  <c r="AQ375" i="16"/>
  <c r="AR375" i="16"/>
  <c r="AS375" i="16"/>
  <c r="AT375" i="16"/>
  <c r="AU375" i="16"/>
  <c r="AV375" i="16"/>
  <c r="AW375" i="16"/>
  <c r="AX375" i="16"/>
  <c r="AY375" i="16"/>
  <c r="AZ375" i="16"/>
  <c r="BA375" i="16"/>
  <c r="BB375" i="16"/>
  <c r="BC375" i="16"/>
  <c r="BD375" i="16"/>
  <c r="BE375" i="16"/>
  <c r="BF375" i="16"/>
  <c r="BG375" i="16"/>
  <c r="BH375" i="16"/>
  <c r="BI375" i="16"/>
  <c r="BJ375" i="16"/>
  <c r="BK375" i="16"/>
  <c r="BL375" i="16"/>
  <c r="BM375" i="16"/>
  <c r="BN375" i="16"/>
  <c r="BO375" i="16"/>
  <c r="BP375" i="16"/>
  <c r="BQ375" i="16"/>
  <c r="BR375" i="16"/>
  <c r="BS375" i="16"/>
  <c r="BT375" i="16"/>
  <c r="BU375" i="16"/>
  <c r="BV375" i="16"/>
  <c r="BW375" i="16"/>
  <c r="BX375" i="16"/>
  <c r="BY375" i="16"/>
  <c r="BZ375" i="16"/>
  <c r="CA375" i="16"/>
  <c r="CB375" i="16"/>
  <c r="CC375" i="16"/>
  <c r="CD375" i="16"/>
  <c r="CE375" i="16"/>
  <c r="CF375" i="16"/>
  <c r="CG375" i="16"/>
  <c r="CH375" i="16"/>
  <c r="CI375" i="16"/>
  <c r="CJ375" i="16"/>
  <c r="CK375" i="16"/>
  <c r="CL375" i="16"/>
  <c r="CM375" i="16"/>
  <c r="CN375" i="16"/>
  <c r="CO375" i="16"/>
  <c r="CP375" i="16"/>
  <c r="G376" i="16"/>
  <c r="H376" i="16"/>
  <c r="I376" i="16"/>
  <c r="J376" i="16"/>
  <c r="K376" i="16"/>
  <c r="L376" i="16"/>
  <c r="M376" i="16"/>
  <c r="N376" i="16"/>
  <c r="O376" i="16"/>
  <c r="P376" i="16"/>
  <c r="Q376" i="16"/>
  <c r="R376" i="16"/>
  <c r="S376" i="16"/>
  <c r="T376" i="16"/>
  <c r="U376" i="16"/>
  <c r="V376" i="16"/>
  <c r="W376" i="16"/>
  <c r="X376" i="16"/>
  <c r="Y376" i="16"/>
  <c r="Z376" i="16"/>
  <c r="AA376" i="16"/>
  <c r="AB376" i="16"/>
  <c r="AC376" i="16"/>
  <c r="AD376" i="16"/>
  <c r="AE376" i="16"/>
  <c r="AF376" i="16"/>
  <c r="AG376" i="16"/>
  <c r="AH376" i="16"/>
  <c r="AI376" i="16"/>
  <c r="AJ376" i="16"/>
  <c r="AK376" i="16"/>
  <c r="AL376" i="16"/>
  <c r="AM376" i="16"/>
  <c r="AN376" i="16"/>
  <c r="AO376" i="16"/>
  <c r="AP376" i="16"/>
  <c r="AQ376" i="16"/>
  <c r="AR376" i="16"/>
  <c r="AS376" i="16"/>
  <c r="AT376" i="16"/>
  <c r="AU376" i="16"/>
  <c r="AV376" i="16"/>
  <c r="AW376" i="16"/>
  <c r="AX376" i="16"/>
  <c r="AY376" i="16"/>
  <c r="AZ376" i="16"/>
  <c r="BA376" i="16"/>
  <c r="BB376" i="16"/>
  <c r="BC376" i="16"/>
  <c r="BD376" i="16"/>
  <c r="BE376" i="16"/>
  <c r="BF376" i="16"/>
  <c r="BG376" i="16"/>
  <c r="BH376" i="16"/>
  <c r="BI376" i="16"/>
  <c r="BJ376" i="16"/>
  <c r="BK376" i="16"/>
  <c r="BL376" i="16"/>
  <c r="BM376" i="16"/>
  <c r="BN376" i="16"/>
  <c r="BO376" i="16"/>
  <c r="BP376" i="16"/>
  <c r="BQ376" i="16"/>
  <c r="BR376" i="16"/>
  <c r="BS376" i="16"/>
  <c r="BT376" i="16"/>
  <c r="BU376" i="16"/>
  <c r="BV376" i="16"/>
  <c r="BW376" i="16"/>
  <c r="BX376" i="16"/>
  <c r="BY376" i="16"/>
  <c r="BZ376" i="16"/>
  <c r="CA376" i="16"/>
  <c r="CB376" i="16"/>
  <c r="CC376" i="16"/>
  <c r="CD376" i="16"/>
  <c r="CE376" i="16"/>
  <c r="CF376" i="16"/>
  <c r="CG376" i="16"/>
  <c r="CH376" i="16"/>
  <c r="CI376" i="16"/>
  <c r="CJ376" i="16"/>
  <c r="CK376" i="16"/>
  <c r="CL376" i="16"/>
  <c r="CM376" i="16"/>
  <c r="CN376" i="16"/>
  <c r="CO376" i="16"/>
  <c r="CP376" i="16"/>
  <c r="G377" i="16"/>
  <c r="H377" i="16"/>
  <c r="I377" i="16"/>
  <c r="J377" i="16"/>
  <c r="K377" i="16"/>
  <c r="L377" i="16"/>
  <c r="M377" i="16"/>
  <c r="N377" i="16"/>
  <c r="O377" i="16"/>
  <c r="P377" i="16"/>
  <c r="Q377" i="16"/>
  <c r="R377" i="16"/>
  <c r="S377" i="16"/>
  <c r="T377" i="16"/>
  <c r="U377" i="16"/>
  <c r="V377" i="16"/>
  <c r="W377" i="16"/>
  <c r="X377" i="16"/>
  <c r="Y377" i="16"/>
  <c r="Z377" i="16"/>
  <c r="AA377" i="16"/>
  <c r="AB377" i="16"/>
  <c r="AC377" i="16"/>
  <c r="AD377" i="16"/>
  <c r="AE377" i="16"/>
  <c r="AF377" i="16"/>
  <c r="AG377" i="16"/>
  <c r="AH377" i="16"/>
  <c r="AI377" i="16"/>
  <c r="AJ377" i="16"/>
  <c r="AK377" i="16"/>
  <c r="AL377" i="16"/>
  <c r="AM377" i="16"/>
  <c r="AN377" i="16"/>
  <c r="AO377" i="16"/>
  <c r="AP377" i="16"/>
  <c r="AQ377" i="16"/>
  <c r="AR377" i="16"/>
  <c r="AS377" i="16"/>
  <c r="AT377" i="16"/>
  <c r="AU377" i="16"/>
  <c r="AV377" i="16"/>
  <c r="AW377" i="16"/>
  <c r="AX377" i="16"/>
  <c r="AY377" i="16"/>
  <c r="AZ377" i="16"/>
  <c r="BA377" i="16"/>
  <c r="BB377" i="16"/>
  <c r="BC377" i="16"/>
  <c r="BD377" i="16"/>
  <c r="BE377" i="16"/>
  <c r="BF377" i="16"/>
  <c r="BG377" i="16"/>
  <c r="BH377" i="16"/>
  <c r="BI377" i="16"/>
  <c r="BJ377" i="16"/>
  <c r="BK377" i="16"/>
  <c r="BL377" i="16"/>
  <c r="BM377" i="16"/>
  <c r="BN377" i="16"/>
  <c r="BO377" i="16"/>
  <c r="BP377" i="16"/>
  <c r="BQ377" i="16"/>
  <c r="BR377" i="16"/>
  <c r="BS377" i="16"/>
  <c r="BT377" i="16"/>
  <c r="BU377" i="16"/>
  <c r="BV377" i="16"/>
  <c r="BW377" i="16"/>
  <c r="BX377" i="16"/>
  <c r="BY377" i="16"/>
  <c r="BZ377" i="16"/>
  <c r="CA377" i="16"/>
  <c r="CB377" i="16"/>
  <c r="CC377" i="16"/>
  <c r="CD377" i="16"/>
  <c r="CE377" i="16"/>
  <c r="CF377" i="16"/>
  <c r="CG377" i="16"/>
  <c r="CH377" i="16"/>
  <c r="CI377" i="16"/>
  <c r="CJ377" i="16"/>
  <c r="CK377" i="16"/>
  <c r="CL377" i="16"/>
  <c r="CM377" i="16"/>
  <c r="CN377" i="16"/>
  <c r="CO377" i="16"/>
  <c r="CP377" i="16"/>
  <c r="G378" i="16"/>
  <c r="H378" i="16"/>
  <c r="I378" i="16"/>
  <c r="J378" i="16"/>
  <c r="K378" i="16"/>
  <c r="L378" i="16"/>
  <c r="M378" i="16"/>
  <c r="N378" i="16"/>
  <c r="O378" i="16"/>
  <c r="P378" i="16"/>
  <c r="Q378" i="16"/>
  <c r="R378" i="16"/>
  <c r="S378" i="16"/>
  <c r="T378" i="16"/>
  <c r="U378" i="16"/>
  <c r="V378" i="16"/>
  <c r="W378" i="16"/>
  <c r="X378" i="16"/>
  <c r="Y378" i="16"/>
  <c r="Z378" i="16"/>
  <c r="AA378" i="16"/>
  <c r="AB378" i="16"/>
  <c r="AC378" i="16"/>
  <c r="AD378" i="16"/>
  <c r="AE378" i="16"/>
  <c r="AF378" i="16"/>
  <c r="AG378" i="16"/>
  <c r="AH378" i="16"/>
  <c r="AI378" i="16"/>
  <c r="AJ378" i="16"/>
  <c r="AK378" i="16"/>
  <c r="AL378" i="16"/>
  <c r="AM378" i="16"/>
  <c r="AN378" i="16"/>
  <c r="AO378" i="16"/>
  <c r="AP378" i="16"/>
  <c r="AQ378" i="16"/>
  <c r="AR378" i="16"/>
  <c r="AS378" i="16"/>
  <c r="AT378" i="16"/>
  <c r="AU378" i="16"/>
  <c r="AV378" i="16"/>
  <c r="AW378" i="16"/>
  <c r="AX378" i="16"/>
  <c r="AY378" i="16"/>
  <c r="AZ378" i="16"/>
  <c r="BA378" i="16"/>
  <c r="BB378" i="16"/>
  <c r="BC378" i="16"/>
  <c r="BD378" i="16"/>
  <c r="BE378" i="16"/>
  <c r="BF378" i="16"/>
  <c r="BG378" i="16"/>
  <c r="BH378" i="16"/>
  <c r="BI378" i="16"/>
  <c r="BJ378" i="16"/>
  <c r="BK378" i="16"/>
  <c r="BL378" i="16"/>
  <c r="BM378" i="16"/>
  <c r="BN378" i="16"/>
  <c r="BO378" i="16"/>
  <c r="BP378" i="16"/>
  <c r="BQ378" i="16"/>
  <c r="BR378" i="16"/>
  <c r="BS378" i="16"/>
  <c r="BT378" i="16"/>
  <c r="BU378" i="16"/>
  <c r="BV378" i="16"/>
  <c r="BW378" i="16"/>
  <c r="BX378" i="16"/>
  <c r="BY378" i="16"/>
  <c r="BZ378" i="16"/>
  <c r="CA378" i="16"/>
  <c r="CB378" i="16"/>
  <c r="CC378" i="16"/>
  <c r="CD378" i="16"/>
  <c r="CE378" i="16"/>
  <c r="CF378" i="16"/>
  <c r="CG378" i="16"/>
  <c r="CH378" i="16"/>
  <c r="CI378" i="16"/>
  <c r="CJ378" i="16"/>
  <c r="CK378" i="16"/>
  <c r="CL378" i="16"/>
  <c r="CM378" i="16"/>
  <c r="CN378" i="16"/>
  <c r="CO378" i="16"/>
  <c r="CP378" i="16"/>
  <c r="G379" i="16"/>
  <c r="H379" i="16"/>
  <c r="I379" i="16"/>
  <c r="J379" i="16"/>
  <c r="K379" i="16"/>
  <c r="L379" i="16"/>
  <c r="M379" i="16"/>
  <c r="N379" i="16"/>
  <c r="O379" i="16"/>
  <c r="P379" i="16"/>
  <c r="Q379" i="16"/>
  <c r="R379" i="16"/>
  <c r="S379" i="16"/>
  <c r="T379" i="16"/>
  <c r="U379" i="16"/>
  <c r="V379" i="16"/>
  <c r="W379" i="16"/>
  <c r="X379" i="16"/>
  <c r="Y379" i="16"/>
  <c r="Z379" i="16"/>
  <c r="AA379" i="16"/>
  <c r="AB379" i="16"/>
  <c r="AC379" i="16"/>
  <c r="AD379" i="16"/>
  <c r="AE379" i="16"/>
  <c r="AF379" i="16"/>
  <c r="AG379" i="16"/>
  <c r="AH379" i="16"/>
  <c r="AI379" i="16"/>
  <c r="AJ379" i="16"/>
  <c r="AK379" i="16"/>
  <c r="AL379" i="16"/>
  <c r="AM379" i="16"/>
  <c r="AN379" i="16"/>
  <c r="AO379" i="16"/>
  <c r="AP379" i="16"/>
  <c r="AQ379" i="16"/>
  <c r="AR379" i="16"/>
  <c r="AS379" i="16"/>
  <c r="AT379" i="16"/>
  <c r="AU379" i="16"/>
  <c r="AV379" i="16"/>
  <c r="AW379" i="16"/>
  <c r="AX379" i="16"/>
  <c r="AY379" i="16"/>
  <c r="AZ379" i="16"/>
  <c r="BA379" i="16"/>
  <c r="BB379" i="16"/>
  <c r="BC379" i="16"/>
  <c r="BD379" i="16"/>
  <c r="BE379" i="16"/>
  <c r="BF379" i="16"/>
  <c r="BG379" i="16"/>
  <c r="BH379" i="16"/>
  <c r="BI379" i="16"/>
  <c r="BJ379" i="16"/>
  <c r="BK379" i="16"/>
  <c r="BL379" i="16"/>
  <c r="BM379" i="16"/>
  <c r="BN379" i="16"/>
  <c r="BO379" i="16"/>
  <c r="BP379" i="16"/>
  <c r="BQ379" i="16"/>
  <c r="BR379" i="16"/>
  <c r="BS379" i="16"/>
  <c r="BT379" i="16"/>
  <c r="BU379" i="16"/>
  <c r="BV379" i="16"/>
  <c r="BW379" i="16"/>
  <c r="BX379" i="16"/>
  <c r="BY379" i="16"/>
  <c r="BZ379" i="16"/>
  <c r="CA379" i="16"/>
  <c r="CB379" i="16"/>
  <c r="CC379" i="16"/>
  <c r="CD379" i="16"/>
  <c r="CE379" i="16"/>
  <c r="CF379" i="16"/>
  <c r="CG379" i="16"/>
  <c r="CH379" i="16"/>
  <c r="CI379" i="16"/>
  <c r="CJ379" i="16"/>
  <c r="CK379" i="16"/>
  <c r="CL379" i="16"/>
  <c r="CM379" i="16"/>
  <c r="CN379" i="16"/>
  <c r="CO379" i="16"/>
  <c r="CP379" i="16"/>
  <c r="G380" i="16"/>
  <c r="H380" i="16"/>
  <c r="I380" i="16"/>
  <c r="J380" i="16"/>
  <c r="K380" i="16"/>
  <c r="L380" i="16"/>
  <c r="M380" i="16"/>
  <c r="N380" i="16"/>
  <c r="O380" i="16"/>
  <c r="P380" i="16"/>
  <c r="Q380" i="16"/>
  <c r="R380" i="16"/>
  <c r="S380" i="16"/>
  <c r="T380" i="16"/>
  <c r="U380" i="16"/>
  <c r="V380" i="16"/>
  <c r="W380" i="16"/>
  <c r="X380" i="16"/>
  <c r="Y380" i="16"/>
  <c r="Z380" i="16"/>
  <c r="AA380" i="16"/>
  <c r="AB380" i="16"/>
  <c r="AC380" i="16"/>
  <c r="AD380" i="16"/>
  <c r="AE380" i="16"/>
  <c r="AF380" i="16"/>
  <c r="AG380" i="16"/>
  <c r="AH380" i="16"/>
  <c r="AI380" i="16"/>
  <c r="AJ380" i="16"/>
  <c r="AK380" i="16"/>
  <c r="AL380" i="16"/>
  <c r="AM380" i="16"/>
  <c r="AN380" i="16"/>
  <c r="AO380" i="16"/>
  <c r="AP380" i="16"/>
  <c r="AQ380" i="16"/>
  <c r="AR380" i="16"/>
  <c r="AS380" i="16"/>
  <c r="AT380" i="16"/>
  <c r="AU380" i="16"/>
  <c r="AV380" i="16"/>
  <c r="AW380" i="16"/>
  <c r="AX380" i="16"/>
  <c r="AY380" i="16"/>
  <c r="AZ380" i="16"/>
  <c r="BA380" i="16"/>
  <c r="BB380" i="16"/>
  <c r="BC380" i="16"/>
  <c r="BD380" i="16"/>
  <c r="BE380" i="16"/>
  <c r="BF380" i="16"/>
  <c r="BG380" i="16"/>
  <c r="BH380" i="16"/>
  <c r="BI380" i="16"/>
  <c r="BJ380" i="16"/>
  <c r="BK380" i="16"/>
  <c r="BL380" i="16"/>
  <c r="BM380" i="16"/>
  <c r="BN380" i="16"/>
  <c r="BO380" i="16"/>
  <c r="BP380" i="16"/>
  <c r="BQ380" i="16"/>
  <c r="BR380" i="16"/>
  <c r="BS380" i="16"/>
  <c r="BT380" i="16"/>
  <c r="BU380" i="16"/>
  <c r="BV380" i="16"/>
  <c r="BW380" i="16"/>
  <c r="BX380" i="16"/>
  <c r="BY380" i="16"/>
  <c r="BZ380" i="16"/>
  <c r="CA380" i="16"/>
  <c r="CB380" i="16"/>
  <c r="CC380" i="16"/>
  <c r="CD380" i="16"/>
  <c r="CE380" i="16"/>
  <c r="CF380" i="16"/>
  <c r="CG380" i="16"/>
  <c r="CH380" i="16"/>
  <c r="CI380" i="16"/>
  <c r="CJ380" i="16"/>
  <c r="CK380" i="16"/>
  <c r="CL380" i="16"/>
  <c r="CM380" i="16"/>
  <c r="CN380" i="16"/>
  <c r="CO380" i="16"/>
  <c r="CP380" i="16"/>
  <c r="G381" i="16"/>
  <c r="H381" i="16"/>
  <c r="I381" i="16"/>
  <c r="J381" i="16"/>
  <c r="K381" i="16"/>
  <c r="L381" i="16"/>
  <c r="M381" i="16"/>
  <c r="N381" i="16"/>
  <c r="O381" i="16"/>
  <c r="P381" i="16"/>
  <c r="Q381" i="16"/>
  <c r="R381" i="16"/>
  <c r="S381" i="16"/>
  <c r="T381" i="16"/>
  <c r="U381" i="16"/>
  <c r="V381" i="16"/>
  <c r="W381" i="16"/>
  <c r="X381" i="16"/>
  <c r="Y381" i="16"/>
  <c r="Z381" i="16"/>
  <c r="AA381" i="16"/>
  <c r="AB381" i="16"/>
  <c r="AC381" i="16"/>
  <c r="AD381" i="16"/>
  <c r="AE381" i="16"/>
  <c r="AF381" i="16"/>
  <c r="AG381" i="16"/>
  <c r="AH381" i="16"/>
  <c r="AI381" i="16"/>
  <c r="AJ381" i="16"/>
  <c r="AK381" i="16"/>
  <c r="AL381" i="16"/>
  <c r="AM381" i="16"/>
  <c r="AN381" i="16"/>
  <c r="AO381" i="16"/>
  <c r="AP381" i="16"/>
  <c r="AQ381" i="16"/>
  <c r="AR381" i="16"/>
  <c r="AS381" i="16"/>
  <c r="AT381" i="16"/>
  <c r="AU381" i="16"/>
  <c r="AV381" i="16"/>
  <c r="AW381" i="16"/>
  <c r="AX381" i="16"/>
  <c r="AY381" i="16"/>
  <c r="AZ381" i="16"/>
  <c r="BA381" i="16"/>
  <c r="BB381" i="16"/>
  <c r="BC381" i="16"/>
  <c r="BD381" i="16"/>
  <c r="BE381" i="16"/>
  <c r="BF381" i="16"/>
  <c r="BG381" i="16"/>
  <c r="BH381" i="16"/>
  <c r="BI381" i="16"/>
  <c r="BJ381" i="16"/>
  <c r="BK381" i="16"/>
  <c r="BL381" i="16"/>
  <c r="BM381" i="16"/>
  <c r="BN381" i="16"/>
  <c r="BO381" i="16"/>
  <c r="BP381" i="16"/>
  <c r="BQ381" i="16"/>
  <c r="BR381" i="16"/>
  <c r="BS381" i="16"/>
  <c r="BT381" i="16"/>
  <c r="BU381" i="16"/>
  <c r="BV381" i="16"/>
  <c r="BW381" i="16"/>
  <c r="BX381" i="16"/>
  <c r="BY381" i="16"/>
  <c r="BZ381" i="16"/>
  <c r="CA381" i="16"/>
  <c r="CB381" i="16"/>
  <c r="CC381" i="16"/>
  <c r="CD381" i="16"/>
  <c r="CE381" i="16"/>
  <c r="CF381" i="16"/>
  <c r="CG381" i="16"/>
  <c r="CH381" i="16"/>
  <c r="CI381" i="16"/>
  <c r="CJ381" i="16"/>
  <c r="CK381" i="16"/>
  <c r="CL381" i="16"/>
  <c r="CM381" i="16"/>
  <c r="CN381" i="16"/>
  <c r="CO381" i="16"/>
  <c r="CP381" i="16"/>
  <c r="G382" i="16"/>
  <c r="H382" i="16"/>
  <c r="I382" i="16"/>
  <c r="J382" i="16"/>
  <c r="K382" i="16"/>
  <c r="L382" i="16"/>
  <c r="M382" i="16"/>
  <c r="N382" i="16"/>
  <c r="O382" i="16"/>
  <c r="P382" i="16"/>
  <c r="Q382" i="16"/>
  <c r="R382" i="16"/>
  <c r="S382" i="16"/>
  <c r="T382" i="16"/>
  <c r="U382" i="16"/>
  <c r="V382" i="16"/>
  <c r="W382" i="16"/>
  <c r="X382" i="16"/>
  <c r="Y382" i="16"/>
  <c r="Z382" i="16"/>
  <c r="AA382" i="16"/>
  <c r="AB382" i="16"/>
  <c r="AC382" i="16"/>
  <c r="AD382" i="16"/>
  <c r="AE382" i="16"/>
  <c r="AF382" i="16"/>
  <c r="AG382" i="16"/>
  <c r="AH382" i="16"/>
  <c r="AI382" i="16"/>
  <c r="AJ382" i="16"/>
  <c r="AK382" i="16"/>
  <c r="AL382" i="16"/>
  <c r="AM382" i="16"/>
  <c r="AN382" i="16"/>
  <c r="AO382" i="16"/>
  <c r="AP382" i="16"/>
  <c r="AQ382" i="16"/>
  <c r="AR382" i="16"/>
  <c r="AS382" i="16"/>
  <c r="AT382" i="16"/>
  <c r="AU382" i="16"/>
  <c r="AV382" i="16"/>
  <c r="AW382" i="16"/>
  <c r="AX382" i="16"/>
  <c r="AY382" i="16"/>
  <c r="AZ382" i="16"/>
  <c r="BA382" i="16"/>
  <c r="BB382" i="16"/>
  <c r="BC382" i="16"/>
  <c r="BD382" i="16"/>
  <c r="BE382" i="16"/>
  <c r="BF382" i="16"/>
  <c r="BG382" i="16"/>
  <c r="BH382" i="16"/>
  <c r="BI382" i="16"/>
  <c r="BJ382" i="16"/>
  <c r="BK382" i="16"/>
  <c r="BL382" i="16"/>
  <c r="BM382" i="16"/>
  <c r="BN382" i="16"/>
  <c r="BO382" i="16"/>
  <c r="BP382" i="16"/>
  <c r="BQ382" i="16"/>
  <c r="BR382" i="16"/>
  <c r="BS382" i="16"/>
  <c r="BT382" i="16"/>
  <c r="BU382" i="16"/>
  <c r="BV382" i="16"/>
  <c r="BW382" i="16"/>
  <c r="BX382" i="16"/>
  <c r="BY382" i="16"/>
  <c r="BZ382" i="16"/>
  <c r="CA382" i="16"/>
  <c r="CB382" i="16"/>
  <c r="CC382" i="16"/>
  <c r="CD382" i="16"/>
  <c r="CE382" i="16"/>
  <c r="CF382" i="16"/>
  <c r="CG382" i="16"/>
  <c r="CH382" i="16"/>
  <c r="CI382" i="16"/>
  <c r="CJ382" i="16"/>
  <c r="CK382" i="16"/>
  <c r="CL382" i="16"/>
  <c r="CM382" i="16"/>
  <c r="CN382" i="16"/>
  <c r="CO382" i="16"/>
  <c r="CP382" i="16"/>
  <c r="G383" i="16"/>
  <c r="H383" i="16"/>
  <c r="I383" i="16"/>
  <c r="J383" i="16"/>
  <c r="K383" i="16"/>
  <c r="L383" i="16"/>
  <c r="M383" i="16"/>
  <c r="N383" i="16"/>
  <c r="O383" i="16"/>
  <c r="P383" i="16"/>
  <c r="Q383" i="16"/>
  <c r="R383" i="16"/>
  <c r="S383" i="16"/>
  <c r="T383" i="16"/>
  <c r="U383" i="16"/>
  <c r="V383" i="16"/>
  <c r="W383" i="16"/>
  <c r="X383" i="16"/>
  <c r="Y383" i="16"/>
  <c r="Z383" i="16"/>
  <c r="AA383" i="16"/>
  <c r="AB383" i="16"/>
  <c r="AC383" i="16"/>
  <c r="AD383" i="16"/>
  <c r="AE383" i="16"/>
  <c r="AF383" i="16"/>
  <c r="AG383" i="16"/>
  <c r="AH383" i="16"/>
  <c r="AI383" i="16"/>
  <c r="AJ383" i="16"/>
  <c r="AK383" i="16"/>
  <c r="AL383" i="16"/>
  <c r="AM383" i="16"/>
  <c r="AN383" i="16"/>
  <c r="AO383" i="16"/>
  <c r="AP383" i="16"/>
  <c r="AQ383" i="16"/>
  <c r="AR383" i="16"/>
  <c r="AS383" i="16"/>
  <c r="AT383" i="16"/>
  <c r="AU383" i="16"/>
  <c r="AV383" i="16"/>
  <c r="AW383" i="16"/>
  <c r="AX383" i="16"/>
  <c r="AY383" i="16"/>
  <c r="AZ383" i="16"/>
  <c r="BA383" i="16"/>
  <c r="BB383" i="16"/>
  <c r="BC383" i="16"/>
  <c r="BD383" i="16"/>
  <c r="BE383" i="16"/>
  <c r="BF383" i="16"/>
  <c r="BG383" i="16"/>
  <c r="BH383" i="16"/>
  <c r="BI383" i="16"/>
  <c r="BJ383" i="16"/>
  <c r="BK383" i="16"/>
  <c r="BL383" i="16"/>
  <c r="BM383" i="16"/>
  <c r="BN383" i="16"/>
  <c r="BO383" i="16"/>
  <c r="BP383" i="16"/>
  <c r="BQ383" i="16"/>
  <c r="BR383" i="16"/>
  <c r="BS383" i="16"/>
  <c r="BT383" i="16"/>
  <c r="BU383" i="16"/>
  <c r="BV383" i="16"/>
  <c r="BW383" i="16"/>
  <c r="BX383" i="16"/>
  <c r="BY383" i="16"/>
  <c r="BZ383" i="16"/>
  <c r="CA383" i="16"/>
  <c r="CB383" i="16"/>
  <c r="CC383" i="16"/>
  <c r="CD383" i="16"/>
  <c r="CE383" i="16"/>
  <c r="CF383" i="16"/>
  <c r="CG383" i="16"/>
  <c r="CH383" i="16"/>
  <c r="CI383" i="16"/>
  <c r="CJ383" i="16"/>
  <c r="CK383" i="16"/>
  <c r="CL383" i="16"/>
  <c r="CM383" i="16"/>
  <c r="CN383" i="16"/>
  <c r="CO383" i="16"/>
  <c r="CP383" i="16"/>
  <c r="G384" i="16"/>
  <c r="H384" i="16"/>
  <c r="I384" i="16"/>
  <c r="J384" i="16"/>
  <c r="K384" i="16"/>
  <c r="L384" i="16"/>
  <c r="M384" i="16"/>
  <c r="N384" i="16"/>
  <c r="O384" i="16"/>
  <c r="P384" i="16"/>
  <c r="Q384" i="16"/>
  <c r="R384" i="16"/>
  <c r="S384" i="16"/>
  <c r="T384" i="16"/>
  <c r="U384" i="16"/>
  <c r="V384" i="16"/>
  <c r="W384" i="16"/>
  <c r="X384" i="16"/>
  <c r="Y384" i="16"/>
  <c r="Z384" i="16"/>
  <c r="AA384" i="16"/>
  <c r="AB384" i="16"/>
  <c r="AC384" i="16"/>
  <c r="AD384" i="16"/>
  <c r="AE384" i="16"/>
  <c r="AF384" i="16"/>
  <c r="AG384" i="16"/>
  <c r="AH384" i="16"/>
  <c r="AI384" i="16"/>
  <c r="AJ384" i="16"/>
  <c r="AK384" i="16"/>
  <c r="AL384" i="16"/>
  <c r="AM384" i="16"/>
  <c r="AN384" i="16"/>
  <c r="AO384" i="16"/>
  <c r="AP384" i="16"/>
  <c r="AQ384" i="16"/>
  <c r="AR384" i="16"/>
  <c r="AS384" i="16"/>
  <c r="AT384" i="16"/>
  <c r="AU384" i="16"/>
  <c r="AV384" i="16"/>
  <c r="AW384" i="16"/>
  <c r="AX384" i="16"/>
  <c r="AY384" i="16"/>
  <c r="AZ384" i="16"/>
  <c r="BA384" i="16"/>
  <c r="BB384" i="16"/>
  <c r="BC384" i="16"/>
  <c r="BD384" i="16"/>
  <c r="BE384" i="16"/>
  <c r="BF384" i="16"/>
  <c r="BG384" i="16"/>
  <c r="BH384" i="16"/>
  <c r="BI384" i="16"/>
  <c r="BJ384" i="16"/>
  <c r="BK384" i="16"/>
  <c r="BL384" i="16"/>
  <c r="BM384" i="16"/>
  <c r="BN384" i="16"/>
  <c r="BO384" i="16"/>
  <c r="BP384" i="16"/>
  <c r="BQ384" i="16"/>
  <c r="BR384" i="16"/>
  <c r="BS384" i="16"/>
  <c r="BT384" i="16"/>
  <c r="BU384" i="16"/>
  <c r="BV384" i="16"/>
  <c r="BW384" i="16"/>
  <c r="BX384" i="16"/>
  <c r="BY384" i="16"/>
  <c r="BZ384" i="16"/>
  <c r="CA384" i="16"/>
  <c r="CB384" i="16"/>
  <c r="CC384" i="16"/>
  <c r="CD384" i="16"/>
  <c r="CE384" i="16"/>
  <c r="CF384" i="16"/>
  <c r="CG384" i="16"/>
  <c r="CH384" i="16"/>
  <c r="CI384" i="16"/>
  <c r="CJ384" i="16"/>
  <c r="CK384" i="16"/>
  <c r="CL384" i="16"/>
  <c r="CM384" i="16"/>
  <c r="CN384" i="16"/>
  <c r="CO384" i="16"/>
  <c r="CP384" i="16"/>
  <c r="G385" i="16"/>
  <c r="H385" i="16"/>
  <c r="I385" i="16"/>
  <c r="J385" i="16"/>
  <c r="K385" i="16"/>
  <c r="L385" i="16"/>
  <c r="M385" i="16"/>
  <c r="N385" i="16"/>
  <c r="O385" i="16"/>
  <c r="P385" i="16"/>
  <c r="Q385" i="16"/>
  <c r="R385" i="16"/>
  <c r="S385" i="16"/>
  <c r="T385" i="16"/>
  <c r="U385" i="16"/>
  <c r="V385" i="16"/>
  <c r="W385" i="16"/>
  <c r="X385" i="16"/>
  <c r="Y385" i="16"/>
  <c r="Z385" i="16"/>
  <c r="AA385" i="16"/>
  <c r="AB385" i="16"/>
  <c r="AC385" i="16"/>
  <c r="AD385" i="16"/>
  <c r="AE385" i="16"/>
  <c r="AF385" i="16"/>
  <c r="AG385" i="16"/>
  <c r="AH385" i="16"/>
  <c r="AI385" i="16"/>
  <c r="AJ385" i="16"/>
  <c r="AK385" i="16"/>
  <c r="AL385" i="16"/>
  <c r="AM385" i="16"/>
  <c r="AN385" i="16"/>
  <c r="AO385" i="16"/>
  <c r="AP385" i="16"/>
  <c r="AQ385" i="16"/>
  <c r="AR385" i="16"/>
  <c r="AS385" i="16"/>
  <c r="AT385" i="16"/>
  <c r="AU385" i="16"/>
  <c r="AV385" i="16"/>
  <c r="AW385" i="16"/>
  <c r="AX385" i="16"/>
  <c r="AY385" i="16"/>
  <c r="AZ385" i="16"/>
  <c r="BA385" i="16"/>
  <c r="BB385" i="16"/>
  <c r="BC385" i="16"/>
  <c r="BD385" i="16"/>
  <c r="BE385" i="16"/>
  <c r="BF385" i="16"/>
  <c r="BG385" i="16"/>
  <c r="BH385" i="16"/>
  <c r="BI385" i="16"/>
  <c r="BJ385" i="16"/>
  <c r="BK385" i="16"/>
  <c r="BL385" i="16"/>
  <c r="BM385" i="16"/>
  <c r="BN385" i="16"/>
  <c r="BO385" i="16"/>
  <c r="BP385" i="16"/>
  <c r="BQ385" i="16"/>
  <c r="BR385" i="16"/>
  <c r="BS385" i="16"/>
  <c r="BT385" i="16"/>
  <c r="BU385" i="16"/>
  <c r="BV385" i="16"/>
  <c r="BW385" i="16"/>
  <c r="BX385" i="16"/>
  <c r="BY385" i="16"/>
  <c r="BZ385" i="16"/>
  <c r="CA385" i="16"/>
  <c r="CB385" i="16"/>
  <c r="CC385" i="16"/>
  <c r="CD385" i="16"/>
  <c r="CE385" i="16"/>
  <c r="CF385" i="16"/>
  <c r="CG385" i="16"/>
  <c r="CH385" i="16"/>
  <c r="CI385" i="16"/>
  <c r="CJ385" i="16"/>
  <c r="CK385" i="16"/>
  <c r="CL385" i="16"/>
  <c r="CM385" i="16"/>
  <c r="CN385" i="16"/>
  <c r="CO385" i="16"/>
  <c r="CP385" i="16"/>
  <c r="G386" i="16"/>
  <c r="H386" i="16"/>
  <c r="I386" i="16"/>
  <c r="J386" i="16"/>
  <c r="K386" i="16"/>
  <c r="L386" i="16"/>
  <c r="M386" i="16"/>
  <c r="N386" i="16"/>
  <c r="O386" i="16"/>
  <c r="P386" i="16"/>
  <c r="Q386" i="16"/>
  <c r="R386" i="16"/>
  <c r="S386" i="16"/>
  <c r="T386" i="16"/>
  <c r="U386" i="16"/>
  <c r="V386" i="16"/>
  <c r="W386" i="16"/>
  <c r="X386" i="16"/>
  <c r="Y386" i="16"/>
  <c r="Z386" i="16"/>
  <c r="AA386" i="16"/>
  <c r="AB386" i="16"/>
  <c r="AC386" i="16"/>
  <c r="AD386" i="16"/>
  <c r="AE386" i="16"/>
  <c r="AF386" i="16"/>
  <c r="AG386" i="16"/>
  <c r="AH386" i="16"/>
  <c r="AI386" i="16"/>
  <c r="AJ386" i="16"/>
  <c r="AK386" i="16"/>
  <c r="AL386" i="16"/>
  <c r="AM386" i="16"/>
  <c r="AN386" i="16"/>
  <c r="AO386" i="16"/>
  <c r="AP386" i="16"/>
  <c r="AQ386" i="16"/>
  <c r="AR386" i="16"/>
  <c r="AS386" i="16"/>
  <c r="AT386" i="16"/>
  <c r="AU386" i="16"/>
  <c r="AV386" i="16"/>
  <c r="AW386" i="16"/>
  <c r="AX386" i="16"/>
  <c r="AY386" i="16"/>
  <c r="AZ386" i="16"/>
  <c r="BA386" i="16"/>
  <c r="BB386" i="16"/>
  <c r="BC386" i="16"/>
  <c r="BD386" i="16"/>
  <c r="BE386" i="16"/>
  <c r="BF386" i="16"/>
  <c r="BG386" i="16"/>
  <c r="BH386" i="16"/>
  <c r="BI386" i="16"/>
  <c r="BJ386" i="16"/>
  <c r="BK386" i="16"/>
  <c r="BL386" i="16"/>
  <c r="BM386" i="16"/>
  <c r="BN386" i="16"/>
  <c r="BO386" i="16"/>
  <c r="BP386" i="16"/>
  <c r="BQ386" i="16"/>
  <c r="BR386" i="16"/>
  <c r="BS386" i="16"/>
  <c r="BT386" i="16"/>
  <c r="BU386" i="16"/>
  <c r="BV386" i="16"/>
  <c r="BW386" i="16"/>
  <c r="BX386" i="16"/>
  <c r="BY386" i="16"/>
  <c r="BZ386" i="16"/>
  <c r="CA386" i="16"/>
  <c r="CB386" i="16"/>
  <c r="CC386" i="16"/>
  <c r="CD386" i="16"/>
  <c r="CE386" i="16"/>
  <c r="CF386" i="16"/>
  <c r="CG386" i="16"/>
  <c r="CH386" i="16"/>
  <c r="CI386" i="16"/>
  <c r="CJ386" i="16"/>
  <c r="CK386" i="16"/>
  <c r="CL386" i="16"/>
  <c r="CM386" i="16"/>
  <c r="CN386" i="16"/>
  <c r="CO386" i="16"/>
  <c r="CP386" i="16"/>
  <c r="G387" i="16"/>
  <c r="H387" i="16"/>
  <c r="I387" i="16"/>
  <c r="J387" i="16"/>
  <c r="K387" i="16"/>
  <c r="L387" i="16"/>
  <c r="M387" i="16"/>
  <c r="N387" i="16"/>
  <c r="O387" i="16"/>
  <c r="P387" i="16"/>
  <c r="Q387" i="16"/>
  <c r="R387" i="16"/>
  <c r="S387" i="16"/>
  <c r="T387" i="16"/>
  <c r="U387" i="16"/>
  <c r="V387" i="16"/>
  <c r="W387" i="16"/>
  <c r="X387" i="16"/>
  <c r="Y387" i="16"/>
  <c r="Z387" i="16"/>
  <c r="AA387" i="16"/>
  <c r="AB387" i="16"/>
  <c r="AC387" i="16"/>
  <c r="AD387" i="16"/>
  <c r="AE387" i="16"/>
  <c r="AF387" i="16"/>
  <c r="AG387" i="16"/>
  <c r="AH387" i="16"/>
  <c r="AI387" i="16"/>
  <c r="AJ387" i="16"/>
  <c r="AK387" i="16"/>
  <c r="AL387" i="16"/>
  <c r="AM387" i="16"/>
  <c r="AN387" i="16"/>
  <c r="AO387" i="16"/>
  <c r="AP387" i="16"/>
  <c r="AQ387" i="16"/>
  <c r="AR387" i="16"/>
  <c r="AS387" i="16"/>
  <c r="AT387" i="16"/>
  <c r="AU387" i="16"/>
  <c r="AV387" i="16"/>
  <c r="AW387" i="16"/>
  <c r="AX387" i="16"/>
  <c r="AY387" i="16"/>
  <c r="AZ387" i="16"/>
  <c r="BA387" i="16"/>
  <c r="BB387" i="16"/>
  <c r="BC387" i="16"/>
  <c r="BD387" i="16"/>
  <c r="BE387" i="16"/>
  <c r="BF387" i="16"/>
  <c r="BG387" i="16"/>
  <c r="BH387" i="16"/>
  <c r="BI387" i="16"/>
  <c r="BJ387" i="16"/>
  <c r="BK387" i="16"/>
  <c r="BL387" i="16"/>
  <c r="BM387" i="16"/>
  <c r="BN387" i="16"/>
  <c r="BO387" i="16"/>
  <c r="BP387" i="16"/>
  <c r="BQ387" i="16"/>
  <c r="BR387" i="16"/>
  <c r="BS387" i="16"/>
  <c r="BT387" i="16"/>
  <c r="BU387" i="16"/>
  <c r="BV387" i="16"/>
  <c r="BW387" i="16"/>
  <c r="BX387" i="16"/>
  <c r="BY387" i="16"/>
  <c r="BZ387" i="16"/>
  <c r="CA387" i="16"/>
  <c r="CB387" i="16"/>
  <c r="CC387" i="16"/>
  <c r="CD387" i="16"/>
  <c r="CE387" i="16"/>
  <c r="CF387" i="16"/>
  <c r="CG387" i="16"/>
  <c r="CH387" i="16"/>
  <c r="CI387" i="16"/>
  <c r="CJ387" i="16"/>
  <c r="CK387" i="16"/>
  <c r="CL387" i="16"/>
  <c r="CM387" i="16"/>
  <c r="CN387" i="16"/>
  <c r="CO387" i="16"/>
  <c r="CP387" i="16"/>
  <c r="G388" i="16"/>
  <c r="H388" i="16"/>
  <c r="I388" i="16"/>
  <c r="J388" i="16"/>
  <c r="K388" i="16"/>
  <c r="L388" i="16"/>
  <c r="M388" i="16"/>
  <c r="N388" i="16"/>
  <c r="O388" i="16"/>
  <c r="P388" i="16"/>
  <c r="Q388" i="16"/>
  <c r="R388" i="16"/>
  <c r="S388" i="16"/>
  <c r="T388" i="16"/>
  <c r="U388" i="16"/>
  <c r="V388" i="16"/>
  <c r="W388" i="16"/>
  <c r="X388" i="16"/>
  <c r="Y388" i="16"/>
  <c r="Z388" i="16"/>
  <c r="AA388" i="16"/>
  <c r="AB388" i="16"/>
  <c r="AC388" i="16"/>
  <c r="AD388" i="16"/>
  <c r="AE388" i="16"/>
  <c r="AF388" i="16"/>
  <c r="AG388" i="16"/>
  <c r="AH388" i="16"/>
  <c r="AI388" i="16"/>
  <c r="AJ388" i="16"/>
  <c r="AK388" i="16"/>
  <c r="AL388" i="16"/>
  <c r="AM388" i="16"/>
  <c r="AN388" i="16"/>
  <c r="AO388" i="16"/>
  <c r="AP388" i="16"/>
  <c r="AQ388" i="16"/>
  <c r="AR388" i="16"/>
  <c r="AS388" i="16"/>
  <c r="AT388" i="16"/>
  <c r="AU388" i="16"/>
  <c r="AV388" i="16"/>
  <c r="AW388" i="16"/>
  <c r="AX388" i="16"/>
  <c r="AY388" i="16"/>
  <c r="AZ388" i="16"/>
  <c r="BA388" i="16"/>
  <c r="BB388" i="16"/>
  <c r="BC388" i="16"/>
  <c r="BD388" i="16"/>
  <c r="BE388" i="16"/>
  <c r="BF388" i="16"/>
  <c r="BG388" i="16"/>
  <c r="BH388" i="16"/>
  <c r="BI388" i="16"/>
  <c r="BJ388" i="16"/>
  <c r="BK388" i="16"/>
  <c r="BL388" i="16"/>
  <c r="BM388" i="16"/>
  <c r="BN388" i="16"/>
  <c r="BO388" i="16"/>
  <c r="BP388" i="16"/>
  <c r="BQ388" i="16"/>
  <c r="BR388" i="16"/>
  <c r="BS388" i="16"/>
  <c r="BT388" i="16"/>
  <c r="BU388" i="16"/>
  <c r="BV388" i="16"/>
  <c r="BW388" i="16"/>
  <c r="BX388" i="16"/>
  <c r="BY388" i="16"/>
  <c r="BZ388" i="16"/>
  <c r="CA388" i="16"/>
  <c r="CB388" i="16"/>
  <c r="CC388" i="16"/>
  <c r="CD388" i="16"/>
  <c r="CE388" i="16"/>
  <c r="CF388" i="16"/>
  <c r="CG388" i="16"/>
  <c r="CH388" i="16"/>
  <c r="CI388" i="16"/>
  <c r="CJ388" i="16"/>
  <c r="CK388" i="16"/>
  <c r="CL388" i="16"/>
  <c r="CM388" i="16"/>
  <c r="CN388" i="16"/>
  <c r="CO388" i="16"/>
  <c r="CP388" i="16"/>
  <c r="G389" i="16"/>
  <c r="H389" i="16"/>
  <c r="I389" i="16"/>
  <c r="J389" i="16"/>
  <c r="K389" i="16"/>
  <c r="L389" i="16"/>
  <c r="M389" i="16"/>
  <c r="N389" i="16"/>
  <c r="O389" i="16"/>
  <c r="P389" i="16"/>
  <c r="Q389" i="16"/>
  <c r="R389" i="16"/>
  <c r="S389" i="16"/>
  <c r="T389" i="16"/>
  <c r="U389" i="16"/>
  <c r="V389" i="16"/>
  <c r="W389" i="16"/>
  <c r="X389" i="16"/>
  <c r="Y389" i="16"/>
  <c r="Z389" i="16"/>
  <c r="AA389" i="16"/>
  <c r="AB389" i="16"/>
  <c r="AC389" i="16"/>
  <c r="AD389" i="16"/>
  <c r="AE389" i="16"/>
  <c r="AF389" i="16"/>
  <c r="AG389" i="16"/>
  <c r="AH389" i="16"/>
  <c r="AI389" i="16"/>
  <c r="AJ389" i="16"/>
  <c r="AK389" i="16"/>
  <c r="AL389" i="16"/>
  <c r="AM389" i="16"/>
  <c r="AN389" i="16"/>
  <c r="AO389" i="16"/>
  <c r="AP389" i="16"/>
  <c r="AQ389" i="16"/>
  <c r="AR389" i="16"/>
  <c r="AS389" i="16"/>
  <c r="AT389" i="16"/>
  <c r="AU389" i="16"/>
  <c r="AV389" i="16"/>
  <c r="AW389" i="16"/>
  <c r="AX389" i="16"/>
  <c r="AY389" i="16"/>
  <c r="AZ389" i="16"/>
  <c r="BA389" i="16"/>
  <c r="BB389" i="16"/>
  <c r="BC389" i="16"/>
  <c r="BD389" i="16"/>
  <c r="BE389" i="16"/>
  <c r="BF389" i="16"/>
  <c r="BG389" i="16"/>
  <c r="BH389" i="16"/>
  <c r="BI389" i="16"/>
  <c r="BJ389" i="16"/>
  <c r="BK389" i="16"/>
  <c r="BL389" i="16"/>
  <c r="BM389" i="16"/>
  <c r="BN389" i="16"/>
  <c r="BO389" i="16"/>
  <c r="BP389" i="16"/>
  <c r="BQ389" i="16"/>
  <c r="BR389" i="16"/>
  <c r="BS389" i="16"/>
  <c r="BT389" i="16"/>
  <c r="BU389" i="16"/>
  <c r="BV389" i="16"/>
  <c r="BW389" i="16"/>
  <c r="BX389" i="16"/>
  <c r="BY389" i="16"/>
  <c r="BZ389" i="16"/>
  <c r="CA389" i="16"/>
  <c r="CB389" i="16"/>
  <c r="CC389" i="16"/>
  <c r="CD389" i="16"/>
  <c r="CE389" i="16"/>
  <c r="CF389" i="16"/>
  <c r="CG389" i="16"/>
  <c r="CH389" i="16"/>
  <c r="CI389" i="16"/>
  <c r="CJ389" i="16"/>
  <c r="CK389" i="16"/>
  <c r="CL389" i="16"/>
  <c r="CM389" i="16"/>
  <c r="CN389" i="16"/>
  <c r="CO389" i="16"/>
  <c r="CP389" i="16"/>
  <c r="G390" i="16"/>
  <c r="H390" i="16"/>
  <c r="I390" i="16"/>
  <c r="J390" i="16"/>
  <c r="K390" i="16"/>
  <c r="L390" i="16"/>
  <c r="M390" i="16"/>
  <c r="N390" i="16"/>
  <c r="O390" i="16"/>
  <c r="P390" i="16"/>
  <c r="Q390" i="16"/>
  <c r="R390" i="16"/>
  <c r="S390" i="16"/>
  <c r="T390" i="16"/>
  <c r="U390" i="16"/>
  <c r="V390" i="16"/>
  <c r="W390" i="16"/>
  <c r="X390" i="16"/>
  <c r="Y390" i="16"/>
  <c r="Z390" i="16"/>
  <c r="AA390" i="16"/>
  <c r="AB390" i="16"/>
  <c r="AC390" i="16"/>
  <c r="AD390" i="16"/>
  <c r="AE390" i="16"/>
  <c r="AF390" i="16"/>
  <c r="AG390" i="16"/>
  <c r="AH390" i="16"/>
  <c r="AI390" i="16"/>
  <c r="AJ390" i="16"/>
  <c r="AK390" i="16"/>
  <c r="AL390" i="16"/>
  <c r="AM390" i="16"/>
  <c r="AN390" i="16"/>
  <c r="AO390" i="16"/>
  <c r="AP390" i="16"/>
  <c r="AQ390" i="16"/>
  <c r="AR390" i="16"/>
  <c r="AS390" i="16"/>
  <c r="AT390" i="16"/>
  <c r="AU390" i="16"/>
  <c r="AV390" i="16"/>
  <c r="AW390" i="16"/>
  <c r="AX390" i="16"/>
  <c r="AY390" i="16"/>
  <c r="AZ390" i="16"/>
  <c r="BA390" i="16"/>
  <c r="BB390" i="16"/>
  <c r="BC390" i="16"/>
  <c r="BD390" i="16"/>
  <c r="BE390" i="16"/>
  <c r="BF390" i="16"/>
  <c r="BG390" i="16"/>
  <c r="BH390" i="16"/>
  <c r="BI390" i="16"/>
  <c r="BJ390" i="16"/>
  <c r="BK390" i="16"/>
  <c r="BL390" i="16"/>
  <c r="BM390" i="16"/>
  <c r="BN390" i="16"/>
  <c r="BO390" i="16"/>
  <c r="BP390" i="16"/>
  <c r="BQ390" i="16"/>
  <c r="BR390" i="16"/>
  <c r="BS390" i="16"/>
  <c r="BT390" i="16"/>
  <c r="BU390" i="16"/>
  <c r="BV390" i="16"/>
  <c r="BW390" i="16"/>
  <c r="BX390" i="16"/>
  <c r="BY390" i="16"/>
  <c r="BZ390" i="16"/>
  <c r="CA390" i="16"/>
  <c r="CB390" i="16"/>
  <c r="CC390" i="16"/>
  <c r="CD390" i="16"/>
  <c r="CE390" i="16"/>
  <c r="CF390" i="16"/>
  <c r="CG390" i="16"/>
  <c r="CH390" i="16"/>
  <c r="CI390" i="16"/>
  <c r="CJ390" i="16"/>
  <c r="CK390" i="16"/>
  <c r="CL390" i="16"/>
  <c r="CM390" i="16"/>
  <c r="CN390" i="16"/>
  <c r="CO390" i="16"/>
  <c r="CP390" i="16"/>
  <c r="G391" i="16"/>
  <c r="H391" i="16"/>
  <c r="I391" i="16"/>
  <c r="J391" i="16"/>
  <c r="K391" i="16"/>
  <c r="L391" i="16"/>
  <c r="M391" i="16"/>
  <c r="N391" i="16"/>
  <c r="O391" i="16"/>
  <c r="P391" i="16"/>
  <c r="Q391" i="16"/>
  <c r="R391" i="16"/>
  <c r="S391" i="16"/>
  <c r="T391" i="16"/>
  <c r="U391" i="16"/>
  <c r="V391" i="16"/>
  <c r="W391" i="16"/>
  <c r="X391" i="16"/>
  <c r="Y391" i="16"/>
  <c r="Z391" i="16"/>
  <c r="AA391" i="16"/>
  <c r="AB391" i="16"/>
  <c r="AC391" i="16"/>
  <c r="AD391" i="16"/>
  <c r="AE391" i="16"/>
  <c r="AF391" i="16"/>
  <c r="AG391" i="16"/>
  <c r="AH391" i="16"/>
  <c r="AI391" i="16"/>
  <c r="AJ391" i="16"/>
  <c r="AK391" i="16"/>
  <c r="AL391" i="16"/>
  <c r="AM391" i="16"/>
  <c r="AN391" i="16"/>
  <c r="AO391" i="16"/>
  <c r="AP391" i="16"/>
  <c r="AQ391" i="16"/>
  <c r="AR391" i="16"/>
  <c r="AS391" i="16"/>
  <c r="AT391" i="16"/>
  <c r="AU391" i="16"/>
  <c r="AV391" i="16"/>
  <c r="AW391" i="16"/>
  <c r="AX391" i="16"/>
  <c r="AY391" i="16"/>
  <c r="AZ391" i="16"/>
  <c r="BA391" i="16"/>
  <c r="BB391" i="16"/>
  <c r="BC391" i="16"/>
  <c r="BD391" i="16"/>
  <c r="BE391" i="16"/>
  <c r="BF391" i="16"/>
  <c r="BG391" i="16"/>
  <c r="BH391" i="16"/>
  <c r="BI391" i="16"/>
  <c r="BJ391" i="16"/>
  <c r="BK391" i="16"/>
  <c r="BL391" i="16"/>
  <c r="BM391" i="16"/>
  <c r="BN391" i="16"/>
  <c r="BO391" i="16"/>
  <c r="BP391" i="16"/>
  <c r="BQ391" i="16"/>
  <c r="BR391" i="16"/>
  <c r="BS391" i="16"/>
  <c r="BT391" i="16"/>
  <c r="BU391" i="16"/>
  <c r="BV391" i="16"/>
  <c r="BW391" i="16"/>
  <c r="BX391" i="16"/>
  <c r="BY391" i="16"/>
  <c r="BZ391" i="16"/>
  <c r="CA391" i="16"/>
  <c r="CB391" i="16"/>
  <c r="CC391" i="16"/>
  <c r="CD391" i="16"/>
  <c r="CE391" i="16"/>
  <c r="CF391" i="16"/>
  <c r="CG391" i="16"/>
  <c r="CH391" i="16"/>
  <c r="CI391" i="16"/>
  <c r="CJ391" i="16"/>
  <c r="CK391" i="16"/>
  <c r="CL391" i="16"/>
  <c r="CM391" i="16"/>
  <c r="CN391" i="16"/>
  <c r="CO391" i="16"/>
  <c r="CP391" i="16"/>
  <c r="G392" i="16"/>
  <c r="H392" i="16"/>
  <c r="I392" i="16"/>
  <c r="J392" i="16"/>
  <c r="K392" i="16"/>
  <c r="L392" i="16"/>
  <c r="M392" i="16"/>
  <c r="N392" i="16"/>
  <c r="O392" i="16"/>
  <c r="P392" i="16"/>
  <c r="Q392" i="16"/>
  <c r="R392" i="16"/>
  <c r="S392" i="16"/>
  <c r="T392" i="16"/>
  <c r="U392" i="16"/>
  <c r="V392" i="16"/>
  <c r="W392" i="16"/>
  <c r="X392" i="16"/>
  <c r="Y392" i="16"/>
  <c r="Z392" i="16"/>
  <c r="AA392" i="16"/>
  <c r="AB392" i="16"/>
  <c r="AC392" i="16"/>
  <c r="AD392" i="16"/>
  <c r="AE392" i="16"/>
  <c r="AF392" i="16"/>
  <c r="AG392" i="16"/>
  <c r="AH392" i="16"/>
  <c r="AI392" i="16"/>
  <c r="AJ392" i="16"/>
  <c r="AK392" i="16"/>
  <c r="AL392" i="16"/>
  <c r="AM392" i="16"/>
  <c r="AN392" i="16"/>
  <c r="AO392" i="16"/>
  <c r="AP392" i="16"/>
  <c r="AQ392" i="16"/>
  <c r="AR392" i="16"/>
  <c r="AS392" i="16"/>
  <c r="AT392" i="16"/>
  <c r="AU392" i="16"/>
  <c r="AV392" i="16"/>
  <c r="AW392" i="16"/>
  <c r="AX392" i="16"/>
  <c r="AY392" i="16"/>
  <c r="AZ392" i="16"/>
  <c r="BA392" i="16"/>
  <c r="BB392" i="16"/>
  <c r="BC392" i="16"/>
  <c r="BD392" i="16"/>
  <c r="BE392" i="16"/>
  <c r="BF392" i="16"/>
  <c r="BG392" i="16"/>
  <c r="BH392" i="16"/>
  <c r="BI392" i="16"/>
  <c r="BJ392" i="16"/>
  <c r="BK392" i="16"/>
  <c r="BL392" i="16"/>
  <c r="BM392" i="16"/>
  <c r="BN392" i="16"/>
  <c r="BO392" i="16"/>
  <c r="BP392" i="16"/>
  <c r="BQ392" i="16"/>
  <c r="BR392" i="16"/>
  <c r="BS392" i="16"/>
  <c r="BT392" i="16"/>
  <c r="BU392" i="16"/>
  <c r="BV392" i="16"/>
  <c r="BW392" i="16"/>
  <c r="BX392" i="16"/>
  <c r="BY392" i="16"/>
  <c r="BZ392" i="16"/>
  <c r="CA392" i="16"/>
  <c r="CB392" i="16"/>
  <c r="CC392" i="16"/>
  <c r="CD392" i="16"/>
  <c r="CE392" i="16"/>
  <c r="CF392" i="16"/>
  <c r="CG392" i="16"/>
  <c r="CH392" i="16"/>
  <c r="CI392" i="16"/>
  <c r="CJ392" i="16"/>
  <c r="CK392" i="16"/>
  <c r="CL392" i="16"/>
  <c r="CM392" i="16"/>
  <c r="CN392" i="16"/>
  <c r="CO392" i="16"/>
  <c r="CP392" i="16"/>
  <c r="G393" i="16"/>
  <c r="H393" i="16"/>
  <c r="I393" i="16"/>
  <c r="J393" i="16"/>
  <c r="K393" i="16"/>
  <c r="L393" i="16"/>
  <c r="M393" i="16"/>
  <c r="N393" i="16"/>
  <c r="O393" i="16"/>
  <c r="P393" i="16"/>
  <c r="Q393" i="16"/>
  <c r="R393" i="16"/>
  <c r="S393" i="16"/>
  <c r="T393" i="16"/>
  <c r="U393" i="16"/>
  <c r="V393" i="16"/>
  <c r="W393" i="16"/>
  <c r="X393" i="16"/>
  <c r="Y393" i="16"/>
  <c r="Z393" i="16"/>
  <c r="AA393" i="16"/>
  <c r="AB393" i="16"/>
  <c r="AC393" i="16"/>
  <c r="AD393" i="16"/>
  <c r="AE393" i="16"/>
  <c r="AF393" i="16"/>
  <c r="AG393" i="16"/>
  <c r="AH393" i="16"/>
  <c r="AI393" i="16"/>
  <c r="AJ393" i="16"/>
  <c r="AK393" i="16"/>
  <c r="AL393" i="16"/>
  <c r="AM393" i="16"/>
  <c r="AN393" i="16"/>
  <c r="AO393" i="16"/>
  <c r="AP393" i="16"/>
  <c r="AQ393" i="16"/>
  <c r="AR393" i="16"/>
  <c r="AS393" i="16"/>
  <c r="AT393" i="16"/>
  <c r="AU393" i="16"/>
  <c r="AV393" i="16"/>
  <c r="AW393" i="16"/>
  <c r="AX393" i="16"/>
  <c r="AY393" i="16"/>
  <c r="AZ393" i="16"/>
  <c r="BA393" i="16"/>
  <c r="BB393" i="16"/>
  <c r="BC393" i="16"/>
  <c r="BD393" i="16"/>
  <c r="BE393" i="16"/>
  <c r="BF393" i="16"/>
  <c r="BG393" i="16"/>
  <c r="BH393" i="16"/>
  <c r="BI393" i="16"/>
  <c r="BJ393" i="16"/>
  <c r="BK393" i="16"/>
  <c r="BL393" i="16"/>
  <c r="BM393" i="16"/>
  <c r="BN393" i="16"/>
  <c r="BO393" i="16"/>
  <c r="BP393" i="16"/>
  <c r="BQ393" i="16"/>
  <c r="BR393" i="16"/>
  <c r="BS393" i="16"/>
  <c r="BT393" i="16"/>
  <c r="BU393" i="16"/>
  <c r="BV393" i="16"/>
  <c r="BW393" i="16"/>
  <c r="BX393" i="16"/>
  <c r="BY393" i="16"/>
  <c r="BZ393" i="16"/>
  <c r="CA393" i="16"/>
  <c r="CB393" i="16"/>
  <c r="CC393" i="16"/>
  <c r="CD393" i="16"/>
  <c r="CE393" i="16"/>
  <c r="CF393" i="16"/>
  <c r="CG393" i="16"/>
  <c r="CH393" i="16"/>
  <c r="CI393" i="16"/>
  <c r="CJ393" i="16"/>
  <c r="CK393" i="16"/>
  <c r="CL393" i="16"/>
  <c r="CM393" i="16"/>
  <c r="CN393" i="16"/>
  <c r="CO393" i="16"/>
  <c r="CP393" i="16"/>
  <c r="G394" i="16"/>
  <c r="H394" i="16"/>
  <c r="I394" i="16"/>
  <c r="J394" i="16"/>
  <c r="K394" i="16"/>
  <c r="L394" i="16"/>
  <c r="M394" i="16"/>
  <c r="N394" i="16"/>
  <c r="O394" i="16"/>
  <c r="P394" i="16"/>
  <c r="Q394" i="16"/>
  <c r="R394" i="16"/>
  <c r="S394" i="16"/>
  <c r="T394" i="16"/>
  <c r="U394" i="16"/>
  <c r="V394" i="16"/>
  <c r="W394" i="16"/>
  <c r="X394" i="16"/>
  <c r="Y394" i="16"/>
  <c r="Z394" i="16"/>
  <c r="AA394" i="16"/>
  <c r="AB394" i="16"/>
  <c r="AC394" i="16"/>
  <c r="AD394" i="16"/>
  <c r="AE394" i="16"/>
  <c r="AF394" i="16"/>
  <c r="AG394" i="16"/>
  <c r="AH394" i="16"/>
  <c r="AI394" i="16"/>
  <c r="AJ394" i="16"/>
  <c r="AK394" i="16"/>
  <c r="AL394" i="16"/>
  <c r="AM394" i="16"/>
  <c r="AN394" i="16"/>
  <c r="AO394" i="16"/>
  <c r="AP394" i="16"/>
  <c r="AQ394" i="16"/>
  <c r="AR394" i="16"/>
  <c r="AS394" i="16"/>
  <c r="AT394" i="16"/>
  <c r="AU394" i="16"/>
  <c r="AV394" i="16"/>
  <c r="AW394" i="16"/>
  <c r="AX394" i="16"/>
  <c r="AY394" i="16"/>
  <c r="AZ394" i="16"/>
  <c r="BA394" i="16"/>
  <c r="BB394" i="16"/>
  <c r="BC394" i="16"/>
  <c r="BD394" i="16"/>
  <c r="BE394" i="16"/>
  <c r="BF394" i="16"/>
  <c r="BG394" i="16"/>
  <c r="BH394" i="16"/>
  <c r="BI394" i="16"/>
  <c r="BJ394" i="16"/>
  <c r="BK394" i="16"/>
  <c r="BL394" i="16"/>
  <c r="BM394" i="16"/>
  <c r="BN394" i="16"/>
  <c r="BO394" i="16"/>
  <c r="BP394" i="16"/>
  <c r="BQ394" i="16"/>
  <c r="BR394" i="16"/>
  <c r="BS394" i="16"/>
  <c r="BT394" i="16"/>
  <c r="BU394" i="16"/>
  <c r="BV394" i="16"/>
  <c r="BW394" i="16"/>
  <c r="BX394" i="16"/>
  <c r="BY394" i="16"/>
  <c r="BZ394" i="16"/>
  <c r="CA394" i="16"/>
  <c r="CB394" i="16"/>
  <c r="CC394" i="16"/>
  <c r="CD394" i="16"/>
  <c r="CE394" i="16"/>
  <c r="CF394" i="16"/>
  <c r="CG394" i="16"/>
  <c r="CH394" i="16"/>
  <c r="CI394" i="16"/>
  <c r="CJ394" i="16"/>
  <c r="CK394" i="16"/>
  <c r="CL394" i="16"/>
  <c r="CM394" i="16"/>
  <c r="CN394" i="16"/>
  <c r="CO394" i="16"/>
  <c r="CP394" i="16"/>
  <c r="G395" i="16"/>
  <c r="H395" i="16"/>
  <c r="I395" i="16"/>
  <c r="J395" i="16"/>
  <c r="K395" i="16"/>
  <c r="L395" i="16"/>
  <c r="M395" i="16"/>
  <c r="N395" i="16"/>
  <c r="O395" i="16"/>
  <c r="P395" i="16"/>
  <c r="Q395" i="16"/>
  <c r="R395" i="16"/>
  <c r="S395" i="16"/>
  <c r="T395" i="16"/>
  <c r="U395" i="16"/>
  <c r="V395" i="16"/>
  <c r="W395" i="16"/>
  <c r="X395" i="16"/>
  <c r="Y395" i="16"/>
  <c r="Z395" i="16"/>
  <c r="AA395" i="16"/>
  <c r="AB395" i="16"/>
  <c r="AC395" i="16"/>
  <c r="AD395" i="16"/>
  <c r="AE395" i="16"/>
  <c r="AF395" i="16"/>
  <c r="AG395" i="16"/>
  <c r="AH395" i="16"/>
  <c r="AI395" i="16"/>
  <c r="AJ395" i="16"/>
  <c r="AK395" i="16"/>
  <c r="AL395" i="16"/>
  <c r="AM395" i="16"/>
  <c r="AN395" i="16"/>
  <c r="AO395" i="16"/>
  <c r="AP395" i="16"/>
  <c r="AQ395" i="16"/>
  <c r="AR395" i="16"/>
  <c r="AS395" i="16"/>
  <c r="AT395" i="16"/>
  <c r="AU395" i="16"/>
  <c r="AV395" i="16"/>
  <c r="AW395" i="16"/>
  <c r="AX395" i="16"/>
  <c r="AY395" i="16"/>
  <c r="AZ395" i="16"/>
  <c r="BA395" i="16"/>
  <c r="BB395" i="16"/>
  <c r="BC395" i="16"/>
  <c r="BD395" i="16"/>
  <c r="BE395" i="16"/>
  <c r="BF395" i="16"/>
  <c r="BG395" i="16"/>
  <c r="BH395" i="16"/>
  <c r="BI395" i="16"/>
  <c r="BJ395" i="16"/>
  <c r="BK395" i="16"/>
  <c r="BL395" i="16"/>
  <c r="BM395" i="16"/>
  <c r="BN395" i="16"/>
  <c r="BO395" i="16"/>
  <c r="BP395" i="16"/>
  <c r="BQ395" i="16"/>
  <c r="BR395" i="16"/>
  <c r="BS395" i="16"/>
  <c r="BT395" i="16"/>
  <c r="BU395" i="16"/>
  <c r="BV395" i="16"/>
  <c r="BW395" i="16"/>
  <c r="BX395" i="16"/>
  <c r="BY395" i="16"/>
  <c r="BZ395" i="16"/>
  <c r="CA395" i="16"/>
  <c r="CB395" i="16"/>
  <c r="CC395" i="16"/>
  <c r="CD395" i="16"/>
  <c r="CE395" i="16"/>
  <c r="CF395" i="16"/>
  <c r="CG395" i="16"/>
  <c r="CH395" i="16"/>
  <c r="CI395" i="16"/>
  <c r="CJ395" i="16"/>
  <c r="CK395" i="16"/>
  <c r="CL395" i="16"/>
  <c r="CM395" i="16"/>
  <c r="CN395" i="16"/>
  <c r="CO395" i="16"/>
  <c r="CP395" i="16"/>
  <c r="G396" i="16"/>
  <c r="H396" i="16"/>
  <c r="I396" i="16"/>
  <c r="J396" i="16"/>
  <c r="K396" i="16"/>
  <c r="L396" i="16"/>
  <c r="M396" i="16"/>
  <c r="N396" i="16"/>
  <c r="O396" i="16"/>
  <c r="P396" i="16"/>
  <c r="Q396" i="16"/>
  <c r="R396" i="16"/>
  <c r="S396" i="16"/>
  <c r="T396" i="16"/>
  <c r="U396" i="16"/>
  <c r="V396" i="16"/>
  <c r="W396" i="16"/>
  <c r="X396" i="16"/>
  <c r="Y396" i="16"/>
  <c r="Z396" i="16"/>
  <c r="AA396" i="16"/>
  <c r="AB396" i="16"/>
  <c r="AC396" i="16"/>
  <c r="AD396" i="16"/>
  <c r="AE396" i="16"/>
  <c r="AF396" i="16"/>
  <c r="AG396" i="16"/>
  <c r="AH396" i="16"/>
  <c r="AI396" i="16"/>
  <c r="AJ396" i="16"/>
  <c r="AK396" i="16"/>
  <c r="AL396" i="16"/>
  <c r="AM396" i="16"/>
  <c r="AN396" i="16"/>
  <c r="AO396" i="16"/>
  <c r="AP396" i="16"/>
  <c r="AQ396" i="16"/>
  <c r="AR396" i="16"/>
  <c r="AS396" i="16"/>
  <c r="AT396" i="16"/>
  <c r="AU396" i="16"/>
  <c r="AV396" i="16"/>
  <c r="AW396" i="16"/>
  <c r="AX396" i="16"/>
  <c r="AY396" i="16"/>
  <c r="AZ396" i="16"/>
  <c r="BA396" i="16"/>
  <c r="BB396" i="16"/>
  <c r="BC396" i="16"/>
  <c r="BD396" i="16"/>
  <c r="BE396" i="16"/>
  <c r="BF396" i="16"/>
  <c r="BG396" i="16"/>
  <c r="BH396" i="16"/>
  <c r="BI396" i="16"/>
  <c r="BJ396" i="16"/>
  <c r="BK396" i="16"/>
  <c r="BL396" i="16"/>
  <c r="BM396" i="16"/>
  <c r="BN396" i="16"/>
  <c r="BO396" i="16"/>
  <c r="BP396" i="16"/>
  <c r="BQ396" i="16"/>
  <c r="BR396" i="16"/>
  <c r="BS396" i="16"/>
  <c r="BT396" i="16"/>
  <c r="BU396" i="16"/>
  <c r="BV396" i="16"/>
  <c r="BW396" i="16"/>
  <c r="BX396" i="16"/>
  <c r="BY396" i="16"/>
  <c r="BZ396" i="16"/>
  <c r="CA396" i="16"/>
  <c r="CB396" i="16"/>
  <c r="CC396" i="16"/>
  <c r="CD396" i="16"/>
  <c r="CE396" i="16"/>
  <c r="CF396" i="16"/>
  <c r="CG396" i="16"/>
  <c r="CH396" i="16"/>
  <c r="CI396" i="16"/>
  <c r="CJ396" i="16"/>
  <c r="CK396" i="16"/>
  <c r="CL396" i="16"/>
  <c r="CM396" i="16"/>
  <c r="CN396" i="16"/>
  <c r="CO396" i="16"/>
  <c r="CP396" i="16"/>
  <c r="G397" i="16"/>
  <c r="H397" i="16"/>
  <c r="I397" i="16"/>
  <c r="J397" i="16"/>
  <c r="K397" i="16"/>
  <c r="L397" i="16"/>
  <c r="M397" i="16"/>
  <c r="N397" i="16"/>
  <c r="O397" i="16"/>
  <c r="P397" i="16"/>
  <c r="Q397" i="16"/>
  <c r="R397" i="16"/>
  <c r="S397" i="16"/>
  <c r="T397" i="16"/>
  <c r="U397" i="16"/>
  <c r="V397" i="16"/>
  <c r="W397" i="16"/>
  <c r="X397" i="16"/>
  <c r="Y397" i="16"/>
  <c r="Z397" i="16"/>
  <c r="AA397" i="16"/>
  <c r="AB397" i="16"/>
  <c r="AC397" i="16"/>
  <c r="AD397" i="16"/>
  <c r="AE397" i="16"/>
  <c r="AF397" i="16"/>
  <c r="AG397" i="16"/>
  <c r="AH397" i="16"/>
  <c r="AI397" i="16"/>
  <c r="AJ397" i="16"/>
  <c r="AK397" i="16"/>
  <c r="AL397" i="16"/>
  <c r="AM397" i="16"/>
  <c r="AN397" i="16"/>
  <c r="AO397" i="16"/>
  <c r="AP397" i="16"/>
  <c r="AQ397" i="16"/>
  <c r="AR397" i="16"/>
  <c r="AS397" i="16"/>
  <c r="AT397" i="16"/>
  <c r="AU397" i="16"/>
  <c r="AV397" i="16"/>
  <c r="AW397" i="16"/>
  <c r="AX397" i="16"/>
  <c r="AY397" i="16"/>
  <c r="AZ397" i="16"/>
  <c r="BA397" i="16"/>
  <c r="BB397" i="16"/>
  <c r="BC397" i="16"/>
  <c r="BD397" i="16"/>
  <c r="BE397" i="16"/>
  <c r="BF397" i="16"/>
  <c r="BG397" i="16"/>
  <c r="BH397" i="16"/>
  <c r="BI397" i="16"/>
  <c r="BJ397" i="16"/>
  <c r="BK397" i="16"/>
  <c r="BL397" i="16"/>
  <c r="BM397" i="16"/>
  <c r="BN397" i="16"/>
  <c r="BO397" i="16"/>
  <c r="BP397" i="16"/>
  <c r="BQ397" i="16"/>
  <c r="BR397" i="16"/>
  <c r="BS397" i="16"/>
  <c r="BT397" i="16"/>
  <c r="BU397" i="16"/>
  <c r="BV397" i="16"/>
  <c r="BW397" i="16"/>
  <c r="BX397" i="16"/>
  <c r="BY397" i="16"/>
  <c r="BZ397" i="16"/>
  <c r="CA397" i="16"/>
  <c r="CB397" i="16"/>
  <c r="CC397" i="16"/>
  <c r="CD397" i="16"/>
  <c r="CE397" i="16"/>
  <c r="CF397" i="16"/>
  <c r="CG397" i="16"/>
  <c r="CH397" i="16"/>
  <c r="CI397" i="16"/>
  <c r="CJ397" i="16"/>
  <c r="CK397" i="16"/>
  <c r="CL397" i="16"/>
  <c r="CM397" i="16"/>
  <c r="CN397" i="16"/>
  <c r="CO397" i="16"/>
  <c r="CP397" i="16"/>
  <c r="G398" i="16"/>
  <c r="H398" i="16"/>
  <c r="I398" i="16"/>
  <c r="J398" i="16"/>
  <c r="K398" i="16"/>
  <c r="L398" i="16"/>
  <c r="M398" i="16"/>
  <c r="N398" i="16"/>
  <c r="O398" i="16"/>
  <c r="P398" i="16"/>
  <c r="Q398" i="16"/>
  <c r="R398" i="16"/>
  <c r="S398" i="16"/>
  <c r="T398" i="16"/>
  <c r="U398" i="16"/>
  <c r="V398" i="16"/>
  <c r="W398" i="16"/>
  <c r="X398" i="16"/>
  <c r="Y398" i="16"/>
  <c r="Z398" i="16"/>
  <c r="AA398" i="16"/>
  <c r="AB398" i="16"/>
  <c r="AC398" i="16"/>
  <c r="AD398" i="16"/>
  <c r="AE398" i="16"/>
  <c r="AF398" i="16"/>
  <c r="AG398" i="16"/>
  <c r="AH398" i="16"/>
  <c r="AI398" i="16"/>
  <c r="AJ398" i="16"/>
  <c r="AK398" i="16"/>
  <c r="AL398" i="16"/>
  <c r="AM398" i="16"/>
  <c r="AN398" i="16"/>
  <c r="AO398" i="16"/>
  <c r="AP398" i="16"/>
  <c r="AQ398" i="16"/>
  <c r="AR398" i="16"/>
  <c r="AS398" i="16"/>
  <c r="AT398" i="16"/>
  <c r="AU398" i="16"/>
  <c r="AV398" i="16"/>
  <c r="AW398" i="16"/>
  <c r="AX398" i="16"/>
  <c r="AY398" i="16"/>
  <c r="AZ398" i="16"/>
  <c r="BA398" i="16"/>
  <c r="BB398" i="16"/>
  <c r="BC398" i="16"/>
  <c r="BD398" i="16"/>
  <c r="BE398" i="16"/>
  <c r="BF398" i="16"/>
  <c r="BG398" i="16"/>
  <c r="BH398" i="16"/>
  <c r="BI398" i="16"/>
  <c r="BJ398" i="16"/>
  <c r="BK398" i="16"/>
  <c r="BL398" i="16"/>
  <c r="BM398" i="16"/>
  <c r="BN398" i="16"/>
  <c r="BO398" i="16"/>
  <c r="BP398" i="16"/>
  <c r="BQ398" i="16"/>
  <c r="BR398" i="16"/>
  <c r="BS398" i="16"/>
  <c r="BT398" i="16"/>
  <c r="BU398" i="16"/>
  <c r="BV398" i="16"/>
  <c r="BW398" i="16"/>
  <c r="BX398" i="16"/>
  <c r="BY398" i="16"/>
  <c r="BZ398" i="16"/>
  <c r="CA398" i="16"/>
  <c r="CB398" i="16"/>
  <c r="CC398" i="16"/>
  <c r="CD398" i="16"/>
  <c r="CE398" i="16"/>
  <c r="CF398" i="16"/>
  <c r="CG398" i="16"/>
  <c r="CH398" i="16"/>
  <c r="CI398" i="16"/>
  <c r="CJ398" i="16"/>
  <c r="CK398" i="16"/>
  <c r="CL398" i="16"/>
  <c r="CM398" i="16"/>
  <c r="CN398" i="16"/>
  <c r="CO398" i="16"/>
  <c r="CP398" i="16"/>
  <c r="G399" i="16"/>
  <c r="H399" i="16"/>
  <c r="I399" i="16"/>
  <c r="J399" i="16"/>
  <c r="K399" i="16"/>
  <c r="L399" i="16"/>
  <c r="M399" i="16"/>
  <c r="N399" i="16"/>
  <c r="O399" i="16"/>
  <c r="P399" i="16"/>
  <c r="Q399" i="16"/>
  <c r="R399" i="16"/>
  <c r="S399" i="16"/>
  <c r="T399" i="16"/>
  <c r="U399" i="16"/>
  <c r="V399" i="16"/>
  <c r="W399" i="16"/>
  <c r="X399" i="16"/>
  <c r="Y399" i="16"/>
  <c r="Z399" i="16"/>
  <c r="AA399" i="16"/>
  <c r="AB399" i="16"/>
  <c r="AC399" i="16"/>
  <c r="AD399" i="16"/>
  <c r="AE399" i="16"/>
  <c r="AF399" i="16"/>
  <c r="AG399" i="16"/>
  <c r="AH399" i="16"/>
  <c r="AI399" i="16"/>
  <c r="AJ399" i="16"/>
  <c r="AK399" i="16"/>
  <c r="AL399" i="16"/>
  <c r="AM399" i="16"/>
  <c r="AN399" i="16"/>
  <c r="AO399" i="16"/>
  <c r="AP399" i="16"/>
  <c r="AQ399" i="16"/>
  <c r="AR399" i="16"/>
  <c r="AS399" i="16"/>
  <c r="AT399" i="16"/>
  <c r="AU399" i="16"/>
  <c r="AV399" i="16"/>
  <c r="AW399" i="16"/>
  <c r="AX399" i="16"/>
  <c r="AY399" i="16"/>
  <c r="AZ399" i="16"/>
  <c r="BA399" i="16"/>
  <c r="BB399" i="16"/>
  <c r="BC399" i="16"/>
  <c r="BD399" i="16"/>
  <c r="BE399" i="16"/>
  <c r="BF399" i="16"/>
  <c r="BG399" i="16"/>
  <c r="BH399" i="16"/>
  <c r="BI399" i="16"/>
  <c r="BJ399" i="16"/>
  <c r="BK399" i="16"/>
  <c r="BL399" i="16"/>
  <c r="BM399" i="16"/>
  <c r="BN399" i="16"/>
  <c r="BO399" i="16"/>
  <c r="BP399" i="16"/>
  <c r="BQ399" i="16"/>
  <c r="BR399" i="16"/>
  <c r="BS399" i="16"/>
  <c r="BT399" i="16"/>
  <c r="BU399" i="16"/>
  <c r="BV399" i="16"/>
  <c r="BW399" i="16"/>
  <c r="BX399" i="16"/>
  <c r="BY399" i="16"/>
  <c r="BZ399" i="16"/>
  <c r="CA399" i="16"/>
  <c r="CB399" i="16"/>
  <c r="CC399" i="16"/>
  <c r="CD399" i="16"/>
  <c r="CE399" i="16"/>
  <c r="CF399" i="16"/>
  <c r="CG399" i="16"/>
  <c r="CH399" i="16"/>
  <c r="CI399" i="16"/>
  <c r="CJ399" i="16"/>
  <c r="CK399" i="16"/>
  <c r="CL399" i="16"/>
  <c r="CM399" i="16"/>
  <c r="CN399" i="16"/>
  <c r="CO399" i="16"/>
  <c r="CP399" i="16"/>
  <c r="G400" i="16"/>
  <c r="H400" i="16"/>
  <c r="I400" i="16"/>
  <c r="J400" i="16"/>
  <c r="K400" i="16"/>
  <c r="L400" i="16"/>
  <c r="M400" i="16"/>
  <c r="N400" i="16"/>
  <c r="O400" i="16"/>
  <c r="P400" i="16"/>
  <c r="Q400" i="16"/>
  <c r="R400" i="16"/>
  <c r="S400" i="16"/>
  <c r="T400" i="16"/>
  <c r="U400" i="16"/>
  <c r="V400" i="16"/>
  <c r="W400" i="16"/>
  <c r="X400" i="16"/>
  <c r="Y400" i="16"/>
  <c r="Z400" i="16"/>
  <c r="AA400" i="16"/>
  <c r="AB400" i="16"/>
  <c r="AC400" i="16"/>
  <c r="AD400" i="16"/>
  <c r="AE400" i="16"/>
  <c r="AF400" i="16"/>
  <c r="AG400" i="16"/>
  <c r="AH400" i="16"/>
  <c r="AI400" i="16"/>
  <c r="AJ400" i="16"/>
  <c r="AK400" i="16"/>
  <c r="AL400" i="16"/>
  <c r="AM400" i="16"/>
  <c r="AN400" i="16"/>
  <c r="AO400" i="16"/>
  <c r="AP400" i="16"/>
  <c r="AQ400" i="16"/>
  <c r="AR400" i="16"/>
  <c r="AS400" i="16"/>
  <c r="AT400" i="16"/>
  <c r="AU400" i="16"/>
  <c r="AV400" i="16"/>
  <c r="AW400" i="16"/>
  <c r="AX400" i="16"/>
  <c r="AY400" i="16"/>
  <c r="AZ400" i="16"/>
  <c r="BA400" i="16"/>
  <c r="BB400" i="16"/>
  <c r="BC400" i="16"/>
  <c r="BD400" i="16"/>
  <c r="BE400" i="16"/>
  <c r="BF400" i="16"/>
  <c r="BG400" i="16"/>
  <c r="BH400" i="16"/>
  <c r="BI400" i="16"/>
  <c r="BJ400" i="16"/>
  <c r="BK400" i="16"/>
  <c r="BL400" i="16"/>
  <c r="BM400" i="16"/>
  <c r="BN400" i="16"/>
  <c r="BO400" i="16"/>
  <c r="BP400" i="16"/>
  <c r="BQ400" i="16"/>
  <c r="BR400" i="16"/>
  <c r="BS400" i="16"/>
  <c r="BT400" i="16"/>
  <c r="BU400" i="16"/>
  <c r="BV400" i="16"/>
  <c r="BW400" i="16"/>
  <c r="BX400" i="16"/>
  <c r="BY400" i="16"/>
  <c r="BZ400" i="16"/>
  <c r="CA400" i="16"/>
  <c r="CB400" i="16"/>
  <c r="CC400" i="16"/>
  <c r="CD400" i="16"/>
  <c r="CE400" i="16"/>
  <c r="CF400" i="16"/>
  <c r="CG400" i="16"/>
  <c r="CH400" i="16"/>
  <c r="CI400" i="16"/>
  <c r="CJ400" i="16"/>
  <c r="CK400" i="16"/>
  <c r="CL400" i="16"/>
  <c r="CM400" i="16"/>
  <c r="CN400" i="16"/>
  <c r="CO400" i="16"/>
  <c r="CP400" i="16"/>
  <c r="G401" i="16"/>
  <c r="H401" i="16"/>
  <c r="I401" i="16"/>
  <c r="J401" i="16"/>
  <c r="K401" i="16"/>
  <c r="L401" i="16"/>
  <c r="M401" i="16"/>
  <c r="N401" i="16"/>
  <c r="O401" i="16"/>
  <c r="P401" i="16"/>
  <c r="Q401" i="16"/>
  <c r="R401" i="16"/>
  <c r="S401" i="16"/>
  <c r="T401" i="16"/>
  <c r="U401" i="16"/>
  <c r="V401" i="16"/>
  <c r="W401" i="16"/>
  <c r="X401" i="16"/>
  <c r="Y401" i="16"/>
  <c r="Z401" i="16"/>
  <c r="AA401" i="16"/>
  <c r="AB401" i="16"/>
  <c r="AC401" i="16"/>
  <c r="AD401" i="16"/>
  <c r="AE401" i="16"/>
  <c r="AF401" i="16"/>
  <c r="AG401" i="16"/>
  <c r="AH401" i="16"/>
  <c r="AI401" i="16"/>
  <c r="AJ401" i="16"/>
  <c r="AK401" i="16"/>
  <c r="AL401" i="16"/>
  <c r="AM401" i="16"/>
  <c r="AN401" i="16"/>
  <c r="AO401" i="16"/>
  <c r="AP401" i="16"/>
  <c r="AQ401" i="16"/>
  <c r="AR401" i="16"/>
  <c r="AS401" i="16"/>
  <c r="AT401" i="16"/>
  <c r="AU401" i="16"/>
  <c r="AV401" i="16"/>
  <c r="AW401" i="16"/>
  <c r="AX401" i="16"/>
  <c r="AY401" i="16"/>
  <c r="AZ401" i="16"/>
  <c r="BA401" i="16"/>
  <c r="BB401" i="16"/>
  <c r="BC401" i="16"/>
  <c r="BD401" i="16"/>
  <c r="BE401" i="16"/>
  <c r="BF401" i="16"/>
  <c r="BG401" i="16"/>
  <c r="BH401" i="16"/>
  <c r="BI401" i="16"/>
  <c r="BJ401" i="16"/>
  <c r="BK401" i="16"/>
  <c r="BL401" i="16"/>
  <c r="BM401" i="16"/>
  <c r="BN401" i="16"/>
  <c r="BO401" i="16"/>
  <c r="BP401" i="16"/>
  <c r="BQ401" i="16"/>
  <c r="BR401" i="16"/>
  <c r="BS401" i="16"/>
  <c r="BT401" i="16"/>
  <c r="BU401" i="16"/>
  <c r="BV401" i="16"/>
  <c r="BW401" i="16"/>
  <c r="BX401" i="16"/>
  <c r="BY401" i="16"/>
  <c r="BZ401" i="16"/>
  <c r="CA401" i="16"/>
  <c r="CB401" i="16"/>
  <c r="CC401" i="16"/>
  <c r="CD401" i="16"/>
  <c r="CE401" i="16"/>
  <c r="CF401" i="16"/>
  <c r="CG401" i="16"/>
  <c r="CH401" i="16"/>
  <c r="CI401" i="16"/>
  <c r="CJ401" i="16"/>
  <c r="CK401" i="16"/>
  <c r="CL401" i="16"/>
  <c r="CM401" i="16"/>
  <c r="CN401" i="16"/>
  <c r="CO401" i="16"/>
  <c r="CP401" i="16"/>
  <c r="G402" i="16"/>
  <c r="H402" i="16"/>
  <c r="I402" i="16"/>
  <c r="J402" i="16"/>
  <c r="K402" i="16"/>
  <c r="L402" i="16"/>
  <c r="M402" i="16"/>
  <c r="N402" i="16"/>
  <c r="O402" i="16"/>
  <c r="P402" i="16"/>
  <c r="Q402" i="16"/>
  <c r="R402" i="16"/>
  <c r="S402" i="16"/>
  <c r="T402" i="16"/>
  <c r="U402" i="16"/>
  <c r="V402" i="16"/>
  <c r="W402" i="16"/>
  <c r="X402" i="16"/>
  <c r="Y402" i="16"/>
  <c r="Z402" i="16"/>
  <c r="AA402" i="16"/>
  <c r="AB402" i="16"/>
  <c r="AC402" i="16"/>
  <c r="AD402" i="16"/>
  <c r="AE402" i="16"/>
  <c r="AF402" i="16"/>
  <c r="AG402" i="16"/>
  <c r="AH402" i="16"/>
  <c r="AI402" i="16"/>
  <c r="AJ402" i="16"/>
  <c r="AK402" i="16"/>
  <c r="AL402" i="16"/>
  <c r="AM402" i="16"/>
  <c r="AN402" i="16"/>
  <c r="AO402" i="16"/>
  <c r="AP402" i="16"/>
  <c r="AQ402" i="16"/>
  <c r="AR402" i="16"/>
  <c r="AS402" i="16"/>
  <c r="AT402" i="16"/>
  <c r="AU402" i="16"/>
  <c r="AV402" i="16"/>
  <c r="AW402" i="16"/>
  <c r="AX402" i="16"/>
  <c r="AY402" i="16"/>
  <c r="AZ402" i="16"/>
  <c r="BA402" i="16"/>
  <c r="BB402" i="16"/>
  <c r="BC402" i="16"/>
  <c r="BD402" i="16"/>
  <c r="BE402" i="16"/>
  <c r="BF402" i="16"/>
  <c r="BG402" i="16"/>
  <c r="BH402" i="16"/>
  <c r="BI402" i="16"/>
  <c r="BJ402" i="16"/>
  <c r="BK402" i="16"/>
  <c r="BL402" i="16"/>
  <c r="BM402" i="16"/>
  <c r="BN402" i="16"/>
  <c r="BO402" i="16"/>
  <c r="BP402" i="16"/>
  <c r="BQ402" i="16"/>
  <c r="BR402" i="16"/>
  <c r="BS402" i="16"/>
  <c r="BT402" i="16"/>
  <c r="BU402" i="16"/>
  <c r="BV402" i="16"/>
  <c r="BW402" i="16"/>
  <c r="BX402" i="16"/>
  <c r="BY402" i="16"/>
  <c r="BZ402" i="16"/>
  <c r="CA402" i="16"/>
  <c r="CB402" i="16"/>
  <c r="CC402" i="16"/>
  <c r="CD402" i="16"/>
  <c r="CE402" i="16"/>
  <c r="CF402" i="16"/>
  <c r="CG402" i="16"/>
  <c r="CH402" i="16"/>
  <c r="CI402" i="16"/>
  <c r="CJ402" i="16"/>
  <c r="CK402" i="16"/>
  <c r="CL402" i="16"/>
  <c r="CM402" i="16"/>
  <c r="CN402" i="16"/>
  <c r="CO402" i="16"/>
  <c r="CP402" i="16"/>
  <c r="G403" i="16"/>
  <c r="H403" i="16"/>
  <c r="I403" i="16"/>
  <c r="J403" i="16"/>
  <c r="K403" i="16"/>
  <c r="L403" i="16"/>
  <c r="M403" i="16"/>
  <c r="N403" i="16"/>
  <c r="O403" i="16"/>
  <c r="P403" i="16"/>
  <c r="Q403" i="16"/>
  <c r="R403" i="16"/>
  <c r="S403" i="16"/>
  <c r="T403" i="16"/>
  <c r="U403" i="16"/>
  <c r="V403" i="16"/>
  <c r="W403" i="16"/>
  <c r="X403" i="16"/>
  <c r="Y403" i="16"/>
  <c r="Z403" i="16"/>
  <c r="AA403" i="16"/>
  <c r="AB403" i="16"/>
  <c r="AC403" i="16"/>
  <c r="AD403" i="16"/>
  <c r="AE403" i="16"/>
  <c r="AF403" i="16"/>
  <c r="AG403" i="16"/>
  <c r="AH403" i="16"/>
  <c r="AI403" i="16"/>
  <c r="AJ403" i="16"/>
  <c r="AK403" i="16"/>
  <c r="AL403" i="16"/>
  <c r="AM403" i="16"/>
  <c r="AN403" i="16"/>
  <c r="AO403" i="16"/>
  <c r="AP403" i="16"/>
  <c r="AQ403" i="16"/>
  <c r="AR403" i="16"/>
  <c r="AS403" i="16"/>
  <c r="AT403" i="16"/>
  <c r="AU403" i="16"/>
  <c r="AV403" i="16"/>
  <c r="AW403" i="16"/>
  <c r="AX403" i="16"/>
  <c r="AY403" i="16"/>
  <c r="AZ403" i="16"/>
  <c r="BA403" i="16"/>
  <c r="BB403" i="16"/>
  <c r="BC403" i="16"/>
  <c r="BD403" i="16"/>
  <c r="BE403" i="16"/>
  <c r="BF403" i="16"/>
  <c r="BG403" i="16"/>
  <c r="BH403" i="16"/>
  <c r="BI403" i="16"/>
  <c r="BJ403" i="16"/>
  <c r="BK403" i="16"/>
  <c r="BL403" i="16"/>
  <c r="BM403" i="16"/>
  <c r="BN403" i="16"/>
  <c r="BO403" i="16"/>
  <c r="BP403" i="16"/>
  <c r="BQ403" i="16"/>
  <c r="BR403" i="16"/>
  <c r="BS403" i="16"/>
  <c r="BT403" i="16"/>
  <c r="BU403" i="16"/>
  <c r="BV403" i="16"/>
  <c r="BW403" i="16"/>
  <c r="BX403" i="16"/>
  <c r="BY403" i="16"/>
  <c r="BZ403" i="16"/>
  <c r="CA403" i="16"/>
  <c r="CB403" i="16"/>
  <c r="CC403" i="16"/>
  <c r="CD403" i="16"/>
  <c r="CE403" i="16"/>
  <c r="CF403" i="16"/>
  <c r="CG403" i="16"/>
  <c r="CH403" i="16"/>
  <c r="CI403" i="16"/>
  <c r="CJ403" i="16"/>
  <c r="CK403" i="16"/>
  <c r="CL403" i="16"/>
  <c r="CM403" i="16"/>
  <c r="CN403" i="16"/>
  <c r="CO403" i="16"/>
  <c r="CP403" i="16"/>
  <c r="G404" i="16"/>
  <c r="H404" i="16"/>
  <c r="I404" i="16"/>
  <c r="J404" i="16"/>
  <c r="K404" i="16"/>
  <c r="L404" i="16"/>
  <c r="M404" i="16"/>
  <c r="N404" i="16"/>
  <c r="O404" i="16"/>
  <c r="P404" i="16"/>
  <c r="Q404" i="16"/>
  <c r="R404" i="16"/>
  <c r="S404" i="16"/>
  <c r="T404" i="16"/>
  <c r="U404" i="16"/>
  <c r="V404" i="16"/>
  <c r="W404" i="16"/>
  <c r="X404" i="16"/>
  <c r="Y404" i="16"/>
  <c r="Z404" i="16"/>
  <c r="AA404" i="16"/>
  <c r="AB404" i="16"/>
  <c r="AC404" i="16"/>
  <c r="AD404" i="16"/>
  <c r="AE404" i="16"/>
  <c r="AF404" i="16"/>
  <c r="AG404" i="16"/>
  <c r="AH404" i="16"/>
  <c r="AI404" i="16"/>
  <c r="AJ404" i="16"/>
  <c r="AK404" i="16"/>
  <c r="AL404" i="16"/>
  <c r="AM404" i="16"/>
  <c r="AN404" i="16"/>
  <c r="AO404" i="16"/>
  <c r="AP404" i="16"/>
  <c r="AQ404" i="16"/>
  <c r="AR404" i="16"/>
  <c r="AS404" i="16"/>
  <c r="AT404" i="16"/>
  <c r="AU404" i="16"/>
  <c r="AV404" i="16"/>
  <c r="AW404" i="16"/>
  <c r="AX404" i="16"/>
  <c r="AY404" i="16"/>
  <c r="AZ404" i="16"/>
  <c r="BA404" i="16"/>
  <c r="BB404" i="16"/>
  <c r="BC404" i="16"/>
  <c r="BD404" i="16"/>
  <c r="BE404" i="16"/>
  <c r="BF404" i="16"/>
  <c r="BG404" i="16"/>
  <c r="BH404" i="16"/>
  <c r="BI404" i="16"/>
  <c r="BJ404" i="16"/>
  <c r="BK404" i="16"/>
  <c r="BL404" i="16"/>
  <c r="BM404" i="16"/>
  <c r="BN404" i="16"/>
  <c r="BO404" i="16"/>
  <c r="BP404" i="16"/>
  <c r="BQ404" i="16"/>
  <c r="BR404" i="16"/>
  <c r="BS404" i="16"/>
  <c r="BT404" i="16"/>
  <c r="BU404" i="16"/>
  <c r="BV404" i="16"/>
  <c r="BW404" i="16"/>
  <c r="BX404" i="16"/>
  <c r="BY404" i="16"/>
  <c r="BZ404" i="16"/>
  <c r="CA404" i="16"/>
  <c r="CB404" i="16"/>
  <c r="CC404" i="16"/>
  <c r="CD404" i="16"/>
  <c r="CE404" i="16"/>
  <c r="CF404" i="16"/>
  <c r="CG404" i="16"/>
  <c r="CH404" i="16"/>
  <c r="CI404" i="16"/>
  <c r="CJ404" i="16"/>
  <c r="CK404" i="16"/>
  <c r="CL404" i="16"/>
  <c r="CM404" i="16"/>
  <c r="CN404" i="16"/>
  <c r="CO404" i="16"/>
  <c r="CP404" i="16"/>
  <c r="G405" i="16"/>
  <c r="H405" i="16"/>
  <c r="I405" i="16"/>
  <c r="J405" i="16"/>
  <c r="K405" i="16"/>
  <c r="L405" i="16"/>
  <c r="M405" i="16"/>
  <c r="N405" i="16"/>
  <c r="O405" i="16"/>
  <c r="P405" i="16"/>
  <c r="Q405" i="16"/>
  <c r="R405" i="16"/>
  <c r="S405" i="16"/>
  <c r="T405" i="16"/>
  <c r="U405" i="16"/>
  <c r="V405" i="16"/>
  <c r="W405" i="16"/>
  <c r="X405" i="16"/>
  <c r="Y405" i="16"/>
  <c r="Z405" i="16"/>
  <c r="AA405" i="16"/>
  <c r="AB405" i="16"/>
  <c r="AC405" i="16"/>
  <c r="AD405" i="16"/>
  <c r="AE405" i="16"/>
  <c r="AF405" i="16"/>
  <c r="AG405" i="16"/>
  <c r="AH405" i="16"/>
  <c r="AI405" i="16"/>
  <c r="AJ405" i="16"/>
  <c r="AK405" i="16"/>
  <c r="AL405" i="16"/>
  <c r="AM405" i="16"/>
  <c r="AN405" i="16"/>
  <c r="AO405" i="16"/>
  <c r="AP405" i="16"/>
  <c r="AQ405" i="16"/>
  <c r="AR405" i="16"/>
  <c r="AS405" i="16"/>
  <c r="AT405" i="16"/>
  <c r="AU405" i="16"/>
  <c r="AV405" i="16"/>
  <c r="AW405" i="16"/>
  <c r="AX405" i="16"/>
  <c r="AY405" i="16"/>
  <c r="AZ405" i="16"/>
  <c r="BA405" i="16"/>
  <c r="BB405" i="16"/>
  <c r="BC405" i="16"/>
  <c r="BD405" i="16"/>
  <c r="BE405" i="16"/>
  <c r="BF405" i="16"/>
  <c r="BG405" i="16"/>
  <c r="BH405" i="16"/>
  <c r="BI405" i="16"/>
  <c r="BJ405" i="16"/>
  <c r="BK405" i="16"/>
  <c r="BL405" i="16"/>
  <c r="BM405" i="16"/>
  <c r="BN405" i="16"/>
  <c r="BO405" i="16"/>
  <c r="BP405" i="16"/>
  <c r="BQ405" i="16"/>
  <c r="BR405" i="16"/>
  <c r="BS405" i="16"/>
  <c r="BT405" i="16"/>
  <c r="BU405" i="16"/>
  <c r="BV405" i="16"/>
  <c r="BW405" i="16"/>
  <c r="BX405" i="16"/>
  <c r="BY405" i="16"/>
  <c r="BZ405" i="16"/>
  <c r="CA405" i="16"/>
  <c r="CB405" i="16"/>
  <c r="CC405" i="16"/>
  <c r="CD405" i="16"/>
  <c r="CE405" i="16"/>
  <c r="CF405" i="16"/>
  <c r="CG405" i="16"/>
  <c r="CH405" i="16"/>
  <c r="CI405" i="16"/>
  <c r="CJ405" i="16"/>
  <c r="CK405" i="16"/>
  <c r="CL405" i="16"/>
  <c r="CM405" i="16"/>
  <c r="CN405" i="16"/>
  <c r="CO405" i="16"/>
  <c r="CP405" i="16"/>
  <c r="G406" i="16"/>
  <c r="H406" i="16"/>
  <c r="I406" i="16"/>
  <c r="J406" i="16"/>
  <c r="K406" i="16"/>
  <c r="L406" i="16"/>
  <c r="M406" i="16"/>
  <c r="N406" i="16"/>
  <c r="O406" i="16"/>
  <c r="P406" i="16"/>
  <c r="Q406" i="16"/>
  <c r="R406" i="16"/>
  <c r="S406" i="16"/>
  <c r="T406" i="16"/>
  <c r="U406" i="16"/>
  <c r="V406" i="16"/>
  <c r="W406" i="16"/>
  <c r="X406" i="16"/>
  <c r="Y406" i="16"/>
  <c r="Z406" i="16"/>
  <c r="AA406" i="16"/>
  <c r="AB406" i="16"/>
  <c r="AC406" i="16"/>
  <c r="AD406" i="16"/>
  <c r="AE406" i="16"/>
  <c r="AF406" i="16"/>
  <c r="AG406" i="16"/>
  <c r="AH406" i="16"/>
  <c r="AI406" i="16"/>
  <c r="AJ406" i="16"/>
  <c r="AK406" i="16"/>
  <c r="AL406" i="16"/>
  <c r="AM406" i="16"/>
  <c r="AN406" i="16"/>
  <c r="AO406" i="16"/>
  <c r="AP406" i="16"/>
  <c r="AQ406" i="16"/>
  <c r="AR406" i="16"/>
  <c r="AS406" i="16"/>
  <c r="AT406" i="16"/>
  <c r="AU406" i="16"/>
  <c r="AV406" i="16"/>
  <c r="AW406" i="16"/>
  <c r="AX406" i="16"/>
  <c r="AY406" i="16"/>
  <c r="AZ406" i="16"/>
  <c r="BA406" i="16"/>
  <c r="BB406" i="16"/>
  <c r="BC406" i="16"/>
  <c r="BD406" i="16"/>
  <c r="BE406" i="16"/>
  <c r="BF406" i="16"/>
  <c r="BG406" i="16"/>
  <c r="BH406" i="16"/>
  <c r="BI406" i="16"/>
  <c r="BJ406" i="16"/>
  <c r="BK406" i="16"/>
  <c r="BL406" i="16"/>
  <c r="BM406" i="16"/>
  <c r="BN406" i="16"/>
  <c r="BO406" i="16"/>
  <c r="BP406" i="16"/>
  <c r="BQ406" i="16"/>
  <c r="BR406" i="16"/>
  <c r="BS406" i="16"/>
  <c r="BT406" i="16"/>
  <c r="BU406" i="16"/>
  <c r="BV406" i="16"/>
  <c r="BW406" i="16"/>
  <c r="BX406" i="16"/>
  <c r="BY406" i="16"/>
  <c r="BZ406" i="16"/>
  <c r="CA406" i="16"/>
  <c r="CB406" i="16"/>
  <c r="CC406" i="16"/>
  <c r="CD406" i="16"/>
  <c r="CE406" i="16"/>
  <c r="CF406" i="16"/>
  <c r="CG406" i="16"/>
  <c r="CH406" i="16"/>
  <c r="CI406" i="16"/>
  <c r="CJ406" i="16"/>
  <c r="CK406" i="16"/>
  <c r="CL406" i="16"/>
  <c r="CM406" i="16"/>
  <c r="CN406" i="16"/>
  <c r="CO406" i="16"/>
  <c r="CP406" i="16"/>
  <c r="G407" i="16"/>
  <c r="H407" i="16"/>
  <c r="I407" i="16"/>
  <c r="J407" i="16"/>
  <c r="K407" i="16"/>
  <c r="L407" i="16"/>
  <c r="M407" i="16"/>
  <c r="N407" i="16"/>
  <c r="O407" i="16"/>
  <c r="P407" i="16"/>
  <c r="Q407" i="16"/>
  <c r="R407" i="16"/>
  <c r="S407" i="16"/>
  <c r="T407" i="16"/>
  <c r="U407" i="16"/>
  <c r="V407" i="16"/>
  <c r="W407" i="16"/>
  <c r="X407" i="16"/>
  <c r="Y407" i="16"/>
  <c r="Z407" i="16"/>
  <c r="AA407" i="16"/>
  <c r="AB407" i="16"/>
  <c r="AC407" i="16"/>
  <c r="AD407" i="16"/>
  <c r="AE407" i="16"/>
  <c r="AF407" i="16"/>
  <c r="AG407" i="16"/>
  <c r="AH407" i="16"/>
  <c r="AI407" i="16"/>
  <c r="AJ407" i="16"/>
  <c r="AK407" i="16"/>
  <c r="AL407" i="16"/>
  <c r="AM407" i="16"/>
  <c r="AN407" i="16"/>
  <c r="AO407" i="16"/>
  <c r="AP407" i="16"/>
  <c r="AQ407" i="16"/>
  <c r="AR407" i="16"/>
  <c r="AS407" i="16"/>
  <c r="AT407" i="16"/>
  <c r="AU407" i="16"/>
  <c r="AV407" i="16"/>
  <c r="AW407" i="16"/>
  <c r="AX407" i="16"/>
  <c r="AY407" i="16"/>
  <c r="AZ407" i="16"/>
  <c r="BA407" i="16"/>
  <c r="BB407" i="16"/>
  <c r="BC407" i="16"/>
  <c r="BD407" i="16"/>
  <c r="BE407" i="16"/>
  <c r="BF407" i="16"/>
  <c r="BG407" i="16"/>
  <c r="BH407" i="16"/>
  <c r="BI407" i="16"/>
  <c r="BJ407" i="16"/>
  <c r="BK407" i="16"/>
  <c r="BL407" i="16"/>
  <c r="BM407" i="16"/>
  <c r="BN407" i="16"/>
  <c r="BO407" i="16"/>
  <c r="BP407" i="16"/>
  <c r="BQ407" i="16"/>
  <c r="BR407" i="16"/>
  <c r="BS407" i="16"/>
  <c r="BT407" i="16"/>
  <c r="BU407" i="16"/>
  <c r="BV407" i="16"/>
  <c r="BW407" i="16"/>
  <c r="BX407" i="16"/>
  <c r="BY407" i="16"/>
  <c r="BZ407" i="16"/>
  <c r="CA407" i="16"/>
  <c r="CB407" i="16"/>
  <c r="CC407" i="16"/>
  <c r="CD407" i="16"/>
  <c r="CE407" i="16"/>
  <c r="CF407" i="16"/>
  <c r="CG407" i="16"/>
  <c r="CH407" i="16"/>
  <c r="CI407" i="16"/>
  <c r="CJ407" i="16"/>
  <c r="CK407" i="16"/>
  <c r="CL407" i="16"/>
  <c r="CM407" i="16"/>
  <c r="CN407" i="16"/>
  <c r="CO407" i="16"/>
  <c r="CP407" i="16"/>
  <c r="G408" i="16"/>
  <c r="H408" i="16"/>
  <c r="I408" i="16"/>
  <c r="J408" i="16"/>
  <c r="K408" i="16"/>
  <c r="L408" i="16"/>
  <c r="M408" i="16"/>
  <c r="N408" i="16"/>
  <c r="O408" i="16"/>
  <c r="P408" i="16"/>
  <c r="Q408" i="16"/>
  <c r="R408" i="16"/>
  <c r="S408" i="16"/>
  <c r="T408" i="16"/>
  <c r="U408" i="16"/>
  <c r="V408" i="16"/>
  <c r="W408" i="16"/>
  <c r="X408" i="16"/>
  <c r="Y408" i="16"/>
  <c r="Z408" i="16"/>
  <c r="AA408" i="16"/>
  <c r="AB408" i="16"/>
  <c r="AC408" i="16"/>
  <c r="AD408" i="16"/>
  <c r="AE408" i="16"/>
  <c r="AF408" i="16"/>
  <c r="AG408" i="16"/>
  <c r="AH408" i="16"/>
  <c r="AI408" i="16"/>
  <c r="AJ408" i="16"/>
  <c r="AK408" i="16"/>
  <c r="AL408" i="16"/>
  <c r="AM408" i="16"/>
  <c r="AN408" i="16"/>
  <c r="AO408" i="16"/>
  <c r="AP408" i="16"/>
  <c r="AQ408" i="16"/>
  <c r="AR408" i="16"/>
  <c r="AS408" i="16"/>
  <c r="AT408" i="16"/>
  <c r="AU408" i="16"/>
  <c r="AV408" i="16"/>
  <c r="AW408" i="16"/>
  <c r="AX408" i="16"/>
  <c r="AY408" i="16"/>
  <c r="AZ408" i="16"/>
  <c r="BA408" i="16"/>
  <c r="BB408" i="16"/>
  <c r="BC408" i="16"/>
  <c r="BD408" i="16"/>
  <c r="BE408" i="16"/>
  <c r="BF408" i="16"/>
  <c r="BG408" i="16"/>
  <c r="BH408" i="16"/>
  <c r="BI408" i="16"/>
  <c r="BJ408" i="16"/>
  <c r="BK408" i="16"/>
  <c r="BL408" i="16"/>
  <c r="BM408" i="16"/>
  <c r="BN408" i="16"/>
  <c r="BO408" i="16"/>
  <c r="BP408" i="16"/>
  <c r="BQ408" i="16"/>
  <c r="BR408" i="16"/>
  <c r="BS408" i="16"/>
  <c r="BT408" i="16"/>
  <c r="BU408" i="16"/>
  <c r="BV408" i="16"/>
  <c r="BW408" i="16"/>
  <c r="BX408" i="16"/>
  <c r="BY408" i="16"/>
  <c r="BZ408" i="16"/>
  <c r="CA408" i="16"/>
  <c r="CB408" i="16"/>
  <c r="CC408" i="16"/>
  <c r="CD408" i="16"/>
  <c r="CE408" i="16"/>
  <c r="CF408" i="16"/>
  <c r="CG408" i="16"/>
  <c r="CH408" i="16"/>
  <c r="CI408" i="16"/>
  <c r="CJ408" i="16"/>
  <c r="CK408" i="16"/>
  <c r="CL408" i="16"/>
  <c r="CM408" i="16"/>
  <c r="CN408" i="16"/>
  <c r="CO408" i="16"/>
  <c r="CP408" i="16"/>
  <c r="G409" i="16"/>
  <c r="H409" i="16"/>
  <c r="I409" i="16"/>
  <c r="J409" i="16"/>
  <c r="K409" i="16"/>
  <c r="L409" i="16"/>
  <c r="M409" i="16"/>
  <c r="N409" i="16"/>
  <c r="O409" i="16"/>
  <c r="P409" i="16"/>
  <c r="Q409" i="16"/>
  <c r="R409" i="16"/>
  <c r="S409" i="16"/>
  <c r="T409" i="16"/>
  <c r="U409" i="16"/>
  <c r="V409" i="16"/>
  <c r="W409" i="16"/>
  <c r="X409" i="16"/>
  <c r="Y409" i="16"/>
  <c r="Z409" i="16"/>
  <c r="AA409" i="16"/>
  <c r="AB409" i="16"/>
  <c r="AC409" i="16"/>
  <c r="AD409" i="16"/>
  <c r="AE409" i="16"/>
  <c r="AF409" i="16"/>
  <c r="AG409" i="16"/>
  <c r="AH409" i="16"/>
  <c r="AI409" i="16"/>
  <c r="AJ409" i="16"/>
  <c r="AK409" i="16"/>
  <c r="AL409" i="16"/>
  <c r="AM409" i="16"/>
  <c r="AN409" i="16"/>
  <c r="AO409" i="16"/>
  <c r="AP409" i="16"/>
  <c r="AQ409" i="16"/>
  <c r="AR409" i="16"/>
  <c r="AS409" i="16"/>
  <c r="AT409" i="16"/>
  <c r="AU409" i="16"/>
  <c r="AV409" i="16"/>
  <c r="AW409" i="16"/>
  <c r="AX409" i="16"/>
  <c r="AY409" i="16"/>
  <c r="AZ409" i="16"/>
  <c r="BA409" i="16"/>
  <c r="BB409" i="16"/>
  <c r="BC409" i="16"/>
  <c r="BD409" i="16"/>
  <c r="BE409" i="16"/>
  <c r="BF409" i="16"/>
  <c r="BG409" i="16"/>
  <c r="BH409" i="16"/>
  <c r="BI409" i="16"/>
  <c r="BJ409" i="16"/>
  <c r="BK409" i="16"/>
  <c r="BL409" i="16"/>
  <c r="BM409" i="16"/>
  <c r="BN409" i="16"/>
  <c r="BO409" i="16"/>
  <c r="BP409" i="16"/>
  <c r="BQ409" i="16"/>
  <c r="BR409" i="16"/>
  <c r="BS409" i="16"/>
  <c r="BT409" i="16"/>
  <c r="BU409" i="16"/>
  <c r="BV409" i="16"/>
  <c r="BW409" i="16"/>
  <c r="BX409" i="16"/>
  <c r="BY409" i="16"/>
  <c r="BZ409" i="16"/>
  <c r="CA409" i="16"/>
  <c r="CB409" i="16"/>
  <c r="CC409" i="16"/>
  <c r="CD409" i="16"/>
  <c r="CE409" i="16"/>
  <c r="CF409" i="16"/>
  <c r="CG409" i="16"/>
  <c r="CH409" i="16"/>
  <c r="CI409" i="16"/>
  <c r="CJ409" i="16"/>
  <c r="CK409" i="16"/>
  <c r="CL409" i="16"/>
  <c r="CM409" i="16"/>
  <c r="CN409" i="16"/>
  <c r="CO409" i="16"/>
  <c r="CP409" i="16"/>
  <c r="G410" i="16"/>
  <c r="H410" i="16"/>
  <c r="I410" i="16"/>
  <c r="J410" i="16"/>
  <c r="K410" i="16"/>
  <c r="L410" i="16"/>
  <c r="M410" i="16"/>
  <c r="N410" i="16"/>
  <c r="O410" i="16"/>
  <c r="P410" i="16"/>
  <c r="Q410" i="16"/>
  <c r="R410" i="16"/>
  <c r="S410" i="16"/>
  <c r="T410" i="16"/>
  <c r="U410" i="16"/>
  <c r="V410" i="16"/>
  <c r="W410" i="16"/>
  <c r="X410" i="16"/>
  <c r="Y410" i="16"/>
  <c r="Z410" i="16"/>
  <c r="AA410" i="16"/>
  <c r="AB410" i="16"/>
  <c r="AC410" i="16"/>
  <c r="AD410" i="16"/>
  <c r="AE410" i="16"/>
  <c r="AF410" i="16"/>
  <c r="AG410" i="16"/>
  <c r="AH410" i="16"/>
  <c r="AI410" i="16"/>
  <c r="AJ410" i="16"/>
  <c r="AK410" i="16"/>
  <c r="AL410" i="16"/>
  <c r="AM410" i="16"/>
  <c r="AN410" i="16"/>
  <c r="AO410" i="16"/>
  <c r="AP410" i="16"/>
  <c r="AQ410" i="16"/>
  <c r="AR410" i="16"/>
  <c r="AS410" i="16"/>
  <c r="AT410" i="16"/>
  <c r="AU410" i="16"/>
  <c r="AV410" i="16"/>
  <c r="AW410" i="16"/>
  <c r="AX410" i="16"/>
  <c r="AY410" i="16"/>
  <c r="AZ410" i="16"/>
  <c r="BA410" i="16"/>
  <c r="BB410" i="16"/>
  <c r="BC410" i="16"/>
  <c r="BD410" i="16"/>
  <c r="BE410" i="16"/>
  <c r="BF410" i="16"/>
  <c r="BG410" i="16"/>
  <c r="BH410" i="16"/>
  <c r="BI410" i="16"/>
  <c r="BJ410" i="16"/>
  <c r="BK410" i="16"/>
  <c r="BL410" i="16"/>
  <c r="BM410" i="16"/>
  <c r="BN410" i="16"/>
  <c r="BO410" i="16"/>
  <c r="BP410" i="16"/>
  <c r="BQ410" i="16"/>
  <c r="BR410" i="16"/>
  <c r="BS410" i="16"/>
  <c r="BT410" i="16"/>
  <c r="BU410" i="16"/>
  <c r="BV410" i="16"/>
  <c r="BW410" i="16"/>
  <c r="BX410" i="16"/>
  <c r="BY410" i="16"/>
  <c r="BZ410" i="16"/>
  <c r="CA410" i="16"/>
  <c r="CB410" i="16"/>
  <c r="CC410" i="16"/>
  <c r="CD410" i="16"/>
  <c r="CE410" i="16"/>
  <c r="CF410" i="16"/>
  <c r="CG410" i="16"/>
  <c r="CH410" i="16"/>
  <c r="CI410" i="16"/>
  <c r="CJ410" i="16"/>
  <c r="CK410" i="16"/>
  <c r="CL410" i="16"/>
  <c r="CM410" i="16"/>
  <c r="CN410" i="16"/>
  <c r="CO410" i="16"/>
  <c r="CP410" i="16"/>
  <c r="G411" i="16"/>
  <c r="H411" i="16"/>
  <c r="I411" i="16"/>
  <c r="J411" i="16"/>
  <c r="K411" i="16"/>
  <c r="L411" i="16"/>
  <c r="M411" i="16"/>
  <c r="N411" i="16"/>
  <c r="O411" i="16"/>
  <c r="P411" i="16"/>
  <c r="Q411" i="16"/>
  <c r="R411" i="16"/>
  <c r="S411" i="16"/>
  <c r="T411" i="16"/>
  <c r="U411" i="16"/>
  <c r="V411" i="16"/>
  <c r="W411" i="16"/>
  <c r="X411" i="16"/>
  <c r="Y411" i="16"/>
  <c r="Z411" i="16"/>
  <c r="AA411" i="16"/>
  <c r="AB411" i="16"/>
  <c r="AC411" i="16"/>
  <c r="AD411" i="16"/>
  <c r="AE411" i="16"/>
  <c r="AF411" i="16"/>
  <c r="AG411" i="16"/>
  <c r="AH411" i="16"/>
  <c r="AI411" i="16"/>
  <c r="AJ411" i="16"/>
  <c r="AK411" i="16"/>
  <c r="AL411" i="16"/>
  <c r="AM411" i="16"/>
  <c r="AN411" i="16"/>
  <c r="AO411" i="16"/>
  <c r="AP411" i="16"/>
  <c r="AQ411" i="16"/>
  <c r="AR411" i="16"/>
  <c r="AS411" i="16"/>
  <c r="AT411" i="16"/>
  <c r="AU411" i="16"/>
  <c r="AV411" i="16"/>
  <c r="AW411" i="16"/>
  <c r="AX411" i="16"/>
  <c r="AY411" i="16"/>
  <c r="AZ411" i="16"/>
  <c r="BA411" i="16"/>
  <c r="BB411" i="16"/>
  <c r="BC411" i="16"/>
  <c r="BD411" i="16"/>
  <c r="BE411" i="16"/>
  <c r="BF411" i="16"/>
  <c r="BG411" i="16"/>
  <c r="BH411" i="16"/>
  <c r="BI411" i="16"/>
  <c r="BJ411" i="16"/>
  <c r="BK411" i="16"/>
  <c r="BL411" i="16"/>
  <c r="BM411" i="16"/>
  <c r="BN411" i="16"/>
  <c r="BO411" i="16"/>
  <c r="BP411" i="16"/>
  <c r="BQ411" i="16"/>
  <c r="BR411" i="16"/>
  <c r="BS411" i="16"/>
  <c r="BT411" i="16"/>
  <c r="BU411" i="16"/>
  <c r="BV411" i="16"/>
  <c r="BW411" i="16"/>
  <c r="BX411" i="16"/>
  <c r="BY411" i="16"/>
  <c r="BZ411" i="16"/>
  <c r="CA411" i="16"/>
  <c r="CB411" i="16"/>
  <c r="CC411" i="16"/>
  <c r="CD411" i="16"/>
  <c r="CE411" i="16"/>
  <c r="CF411" i="16"/>
  <c r="CG411" i="16"/>
  <c r="CH411" i="16"/>
  <c r="CI411" i="16"/>
  <c r="CJ411" i="16"/>
  <c r="CK411" i="16"/>
  <c r="CL411" i="16"/>
  <c r="CM411" i="16"/>
  <c r="CN411" i="16"/>
  <c r="CO411" i="16"/>
  <c r="CP411" i="16"/>
  <c r="G412" i="16"/>
  <c r="H412" i="16"/>
  <c r="I412" i="16"/>
  <c r="J412" i="16"/>
  <c r="K412" i="16"/>
  <c r="L412" i="16"/>
  <c r="M412" i="16"/>
  <c r="N412" i="16"/>
  <c r="O412" i="16"/>
  <c r="P412" i="16"/>
  <c r="Q412" i="16"/>
  <c r="R412" i="16"/>
  <c r="S412" i="16"/>
  <c r="T412" i="16"/>
  <c r="U412" i="16"/>
  <c r="V412" i="16"/>
  <c r="W412" i="16"/>
  <c r="X412" i="16"/>
  <c r="Y412" i="16"/>
  <c r="Z412" i="16"/>
  <c r="AA412" i="16"/>
  <c r="AB412" i="16"/>
  <c r="AC412" i="16"/>
  <c r="AD412" i="16"/>
  <c r="AE412" i="16"/>
  <c r="AF412" i="16"/>
  <c r="AG412" i="16"/>
  <c r="AH412" i="16"/>
  <c r="AI412" i="16"/>
  <c r="AJ412" i="16"/>
  <c r="AK412" i="16"/>
  <c r="AL412" i="16"/>
  <c r="AM412" i="16"/>
  <c r="AN412" i="16"/>
  <c r="AO412" i="16"/>
  <c r="AP412" i="16"/>
  <c r="AQ412" i="16"/>
  <c r="AR412" i="16"/>
  <c r="AS412" i="16"/>
  <c r="AT412" i="16"/>
  <c r="AU412" i="16"/>
  <c r="AV412" i="16"/>
  <c r="AW412" i="16"/>
  <c r="AX412" i="16"/>
  <c r="AY412" i="16"/>
  <c r="AZ412" i="16"/>
  <c r="BA412" i="16"/>
  <c r="BB412" i="16"/>
  <c r="BC412" i="16"/>
  <c r="BD412" i="16"/>
  <c r="BE412" i="16"/>
  <c r="BF412" i="16"/>
  <c r="BG412" i="16"/>
  <c r="BH412" i="16"/>
  <c r="BI412" i="16"/>
  <c r="BJ412" i="16"/>
  <c r="BK412" i="16"/>
  <c r="BL412" i="16"/>
  <c r="BM412" i="16"/>
  <c r="BN412" i="16"/>
  <c r="BO412" i="16"/>
  <c r="BP412" i="16"/>
  <c r="BQ412" i="16"/>
  <c r="BR412" i="16"/>
  <c r="BS412" i="16"/>
  <c r="BT412" i="16"/>
  <c r="BU412" i="16"/>
  <c r="BV412" i="16"/>
  <c r="BW412" i="16"/>
  <c r="BX412" i="16"/>
  <c r="BY412" i="16"/>
  <c r="BZ412" i="16"/>
  <c r="CA412" i="16"/>
  <c r="CB412" i="16"/>
  <c r="CC412" i="16"/>
  <c r="CD412" i="16"/>
  <c r="CE412" i="16"/>
  <c r="CF412" i="16"/>
  <c r="CG412" i="16"/>
  <c r="CH412" i="16"/>
  <c r="CI412" i="16"/>
  <c r="CJ412" i="16"/>
  <c r="CK412" i="16"/>
  <c r="CL412" i="16"/>
  <c r="CM412" i="16"/>
  <c r="CN412" i="16"/>
  <c r="CO412" i="16"/>
  <c r="CP412" i="16"/>
  <c r="G413" i="16"/>
  <c r="H413" i="16"/>
  <c r="I413" i="16"/>
  <c r="J413" i="16"/>
  <c r="K413" i="16"/>
  <c r="L413" i="16"/>
  <c r="M413" i="16"/>
  <c r="N413" i="16"/>
  <c r="O413" i="16"/>
  <c r="P413" i="16"/>
  <c r="Q413" i="16"/>
  <c r="R413" i="16"/>
  <c r="S413" i="16"/>
  <c r="T413" i="16"/>
  <c r="U413" i="16"/>
  <c r="V413" i="16"/>
  <c r="W413" i="16"/>
  <c r="X413" i="16"/>
  <c r="Y413" i="16"/>
  <c r="Z413" i="16"/>
  <c r="AA413" i="16"/>
  <c r="AB413" i="16"/>
  <c r="AC413" i="16"/>
  <c r="AD413" i="16"/>
  <c r="AE413" i="16"/>
  <c r="AF413" i="16"/>
  <c r="AG413" i="16"/>
  <c r="AH413" i="16"/>
  <c r="AI413" i="16"/>
  <c r="AJ413" i="16"/>
  <c r="AK413" i="16"/>
  <c r="AL413" i="16"/>
  <c r="AM413" i="16"/>
  <c r="AN413" i="16"/>
  <c r="AO413" i="16"/>
  <c r="AP413" i="16"/>
  <c r="AQ413" i="16"/>
  <c r="AR413" i="16"/>
  <c r="AS413" i="16"/>
  <c r="AT413" i="16"/>
  <c r="AU413" i="16"/>
  <c r="AV413" i="16"/>
  <c r="AW413" i="16"/>
  <c r="AX413" i="16"/>
  <c r="AY413" i="16"/>
  <c r="AZ413" i="16"/>
  <c r="BA413" i="16"/>
  <c r="BB413" i="16"/>
  <c r="BC413" i="16"/>
  <c r="BD413" i="16"/>
  <c r="BE413" i="16"/>
  <c r="BF413" i="16"/>
  <c r="BG413" i="16"/>
  <c r="BH413" i="16"/>
  <c r="BI413" i="16"/>
  <c r="BJ413" i="16"/>
  <c r="BK413" i="16"/>
  <c r="BL413" i="16"/>
  <c r="BM413" i="16"/>
  <c r="BN413" i="16"/>
  <c r="BO413" i="16"/>
  <c r="BP413" i="16"/>
  <c r="BQ413" i="16"/>
  <c r="BR413" i="16"/>
  <c r="BS413" i="16"/>
  <c r="BT413" i="16"/>
  <c r="BU413" i="16"/>
  <c r="BV413" i="16"/>
  <c r="BW413" i="16"/>
  <c r="BX413" i="16"/>
  <c r="BY413" i="16"/>
  <c r="BZ413" i="16"/>
  <c r="CA413" i="16"/>
  <c r="CB413" i="16"/>
  <c r="CC413" i="16"/>
  <c r="CD413" i="16"/>
  <c r="CE413" i="16"/>
  <c r="CF413" i="16"/>
  <c r="CG413" i="16"/>
  <c r="CH413" i="16"/>
  <c r="CI413" i="16"/>
  <c r="CJ413" i="16"/>
  <c r="CK413" i="16"/>
  <c r="CL413" i="16"/>
  <c r="CM413" i="16"/>
  <c r="CN413" i="16"/>
  <c r="CO413" i="16"/>
  <c r="CP413" i="16"/>
  <c r="G414" i="16"/>
  <c r="H414" i="16"/>
  <c r="I414" i="16"/>
  <c r="J414" i="16"/>
  <c r="K414" i="16"/>
  <c r="L414" i="16"/>
  <c r="M414" i="16"/>
  <c r="N414" i="16"/>
  <c r="O414" i="16"/>
  <c r="P414" i="16"/>
  <c r="Q414" i="16"/>
  <c r="R414" i="16"/>
  <c r="S414" i="16"/>
  <c r="T414" i="16"/>
  <c r="U414" i="16"/>
  <c r="V414" i="16"/>
  <c r="W414" i="16"/>
  <c r="X414" i="16"/>
  <c r="Y414" i="16"/>
  <c r="Z414" i="16"/>
  <c r="AA414" i="16"/>
  <c r="AB414" i="16"/>
  <c r="AC414" i="16"/>
  <c r="AD414" i="16"/>
  <c r="AE414" i="16"/>
  <c r="AF414" i="16"/>
  <c r="AG414" i="16"/>
  <c r="AH414" i="16"/>
  <c r="AI414" i="16"/>
  <c r="AJ414" i="16"/>
  <c r="AK414" i="16"/>
  <c r="AL414" i="16"/>
  <c r="AM414" i="16"/>
  <c r="AN414" i="16"/>
  <c r="AO414" i="16"/>
  <c r="AP414" i="16"/>
  <c r="AQ414" i="16"/>
  <c r="AR414" i="16"/>
  <c r="AS414" i="16"/>
  <c r="AT414" i="16"/>
  <c r="AU414" i="16"/>
  <c r="AV414" i="16"/>
  <c r="AW414" i="16"/>
  <c r="AX414" i="16"/>
  <c r="AY414" i="16"/>
  <c r="AZ414" i="16"/>
  <c r="BA414" i="16"/>
  <c r="BB414" i="16"/>
  <c r="BC414" i="16"/>
  <c r="BD414" i="16"/>
  <c r="BE414" i="16"/>
  <c r="BF414" i="16"/>
  <c r="BG414" i="16"/>
  <c r="BH414" i="16"/>
  <c r="BI414" i="16"/>
  <c r="BJ414" i="16"/>
  <c r="BK414" i="16"/>
  <c r="BL414" i="16"/>
  <c r="BM414" i="16"/>
  <c r="BN414" i="16"/>
  <c r="BO414" i="16"/>
  <c r="BP414" i="16"/>
  <c r="BQ414" i="16"/>
  <c r="BR414" i="16"/>
  <c r="BS414" i="16"/>
  <c r="BT414" i="16"/>
  <c r="BU414" i="16"/>
  <c r="BV414" i="16"/>
  <c r="BW414" i="16"/>
  <c r="BX414" i="16"/>
  <c r="BY414" i="16"/>
  <c r="BZ414" i="16"/>
  <c r="CA414" i="16"/>
  <c r="CB414" i="16"/>
  <c r="CC414" i="16"/>
  <c r="CD414" i="16"/>
  <c r="CE414" i="16"/>
  <c r="CF414" i="16"/>
  <c r="CG414" i="16"/>
  <c r="CH414" i="16"/>
  <c r="CI414" i="16"/>
  <c r="CJ414" i="16"/>
  <c r="CK414" i="16"/>
  <c r="CL414" i="16"/>
  <c r="CM414" i="16"/>
  <c r="CN414" i="16"/>
  <c r="CO414" i="16"/>
  <c r="CP414" i="16"/>
  <c r="G415" i="16"/>
  <c r="H415" i="16"/>
  <c r="I415" i="16"/>
  <c r="J415" i="16"/>
  <c r="K415" i="16"/>
  <c r="L415" i="16"/>
  <c r="M415" i="16"/>
  <c r="N415" i="16"/>
  <c r="O415" i="16"/>
  <c r="P415" i="16"/>
  <c r="Q415" i="16"/>
  <c r="R415" i="16"/>
  <c r="S415" i="16"/>
  <c r="T415" i="16"/>
  <c r="U415" i="16"/>
  <c r="V415" i="16"/>
  <c r="W415" i="16"/>
  <c r="X415" i="16"/>
  <c r="Y415" i="16"/>
  <c r="Z415" i="16"/>
  <c r="AA415" i="16"/>
  <c r="AB415" i="16"/>
  <c r="AC415" i="16"/>
  <c r="AD415" i="16"/>
  <c r="AE415" i="16"/>
  <c r="AF415" i="16"/>
  <c r="AG415" i="16"/>
  <c r="AH415" i="16"/>
  <c r="AI415" i="16"/>
  <c r="AJ415" i="16"/>
  <c r="AK415" i="16"/>
  <c r="AL415" i="16"/>
  <c r="AM415" i="16"/>
  <c r="AN415" i="16"/>
  <c r="AO415" i="16"/>
  <c r="AP415" i="16"/>
  <c r="AQ415" i="16"/>
  <c r="AR415" i="16"/>
  <c r="AS415" i="16"/>
  <c r="AT415" i="16"/>
  <c r="AU415" i="16"/>
  <c r="AV415" i="16"/>
  <c r="AW415" i="16"/>
  <c r="AX415" i="16"/>
  <c r="AY415" i="16"/>
  <c r="AZ415" i="16"/>
  <c r="BA415" i="16"/>
  <c r="BB415" i="16"/>
  <c r="BC415" i="16"/>
  <c r="BD415" i="16"/>
  <c r="BE415" i="16"/>
  <c r="BF415" i="16"/>
  <c r="BG415" i="16"/>
  <c r="BH415" i="16"/>
  <c r="BI415" i="16"/>
  <c r="BJ415" i="16"/>
  <c r="BK415" i="16"/>
  <c r="BL415" i="16"/>
  <c r="BM415" i="16"/>
  <c r="BN415" i="16"/>
  <c r="BO415" i="16"/>
  <c r="BP415" i="16"/>
  <c r="BQ415" i="16"/>
  <c r="BR415" i="16"/>
  <c r="BS415" i="16"/>
  <c r="BT415" i="16"/>
  <c r="BU415" i="16"/>
  <c r="BV415" i="16"/>
  <c r="BW415" i="16"/>
  <c r="BX415" i="16"/>
  <c r="BY415" i="16"/>
  <c r="BZ415" i="16"/>
  <c r="CA415" i="16"/>
  <c r="CB415" i="16"/>
  <c r="CC415" i="16"/>
  <c r="CD415" i="16"/>
  <c r="CE415" i="16"/>
  <c r="CF415" i="16"/>
  <c r="CG415" i="16"/>
  <c r="CH415" i="16"/>
  <c r="CI415" i="16"/>
  <c r="CJ415" i="16"/>
  <c r="CK415" i="16"/>
  <c r="CL415" i="16"/>
  <c r="CM415" i="16"/>
  <c r="CN415" i="16"/>
  <c r="CO415" i="16"/>
  <c r="CP415" i="16"/>
  <c r="G416" i="16"/>
  <c r="H416" i="16"/>
  <c r="I416" i="16"/>
  <c r="J416" i="16"/>
  <c r="K416" i="16"/>
  <c r="L416" i="16"/>
  <c r="M416" i="16"/>
  <c r="N416" i="16"/>
  <c r="O416" i="16"/>
  <c r="P416" i="16"/>
  <c r="Q416" i="16"/>
  <c r="R416" i="16"/>
  <c r="S416" i="16"/>
  <c r="T416" i="16"/>
  <c r="U416" i="16"/>
  <c r="V416" i="16"/>
  <c r="W416" i="16"/>
  <c r="X416" i="16"/>
  <c r="Y416" i="16"/>
  <c r="Z416" i="16"/>
  <c r="AA416" i="16"/>
  <c r="AB416" i="16"/>
  <c r="AC416" i="16"/>
  <c r="AD416" i="16"/>
  <c r="AE416" i="16"/>
  <c r="AF416" i="16"/>
  <c r="AG416" i="16"/>
  <c r="AH416" i="16"/>
  <c r="AI416" i="16"/>
  <c r="AJ416" i="16"/>
  <c r="AK416" i="16"/>
  <c r="AL416" i="16"/>
  <c r="AM416" i="16"/>
  <c r="AN416" i="16"/>
  <c r="AO416" i="16"/>
  <c r="AP416" i="16"/>
  <c r="AQ416" i="16"/>
  <c r="AR416" i="16"/>
  <c r="AS416" i="16"/>
  <c r="AT416" i="16"/>
  <c r="AU416" i="16"/>
  <c r="AV416" i="16"/>
  <c r="AW416" i="16"/>
  <c r="AX416" i="16"/>
  <c r="AY416" i="16"/>
  <c r="AZ416" i="16"/>
  <c r="BA416" i="16"/>
  <c r="BB416" i="16"/>
  <c r="BC416" i="16"/>
  <c r="BD416" i="16"/>
  <c r="BE416" i="16"/>
  <c r="BF416" i="16"/>
  <c r="BG416" i="16"/>
  <c r="BH416" i="16"/>
  <c r="BI416" i="16"/>
  <c r="BJ416" i="16"/>
  <c r="BK416" i="16"/>
  <c r="BL416" i="16"/>
  <c r="BM416" i="16"/>
  <c r="BN416" i="16"/>
  <c r="BO416" i="16"/>
  <c r="BP416" i="16"/>
  <c r="BQ416" i="16"/>
  <c r="BR416" i="16"/>
  <c r="BS416" i="16"/>
  <c r="BT416" i="16"/>
  <c r="BU416" i="16"/>
  <c r="BV416" i="16"/>
  <c r="BW416" i="16"/>
  <c r="BX416" i="16"/>
  <c r="BY416" i="16"/>
  <c r="BZ416" i="16"/>
  <c r="CA416" i="16"/>
  <c r="CB416" i="16"/>
  <c r="CC416" i="16"/>
  <c r="CD416" i="16"/>
  <c r="CE416" i="16"/>
  <c r="CF416" i="16"/>
  <c r="CG416" i="16"/>
  <c r="CH416" i="16"/>
  <c r="CI416" i="16"/>
  <c r="CJ416" i="16"/>
  <c r="CK416" i="16"/>
  <c r="CL416" i="16"/>
  <c r="CM416" i="16"/>
  <c r="CN416" i="16"/>
  <c r="CO416" i="16"/>
  <c r="CP416" i="16"/>
  <c r="G417" i="16"/>
  <c r="H417" i="16"/>
  <c r="I417" i="16"/>
  <c r="J417" i="16"/>
  <c r="K417" i="16"/>
  <c r="L417" i="16"/>
  <c r="M417" i="16"/>
  <c r="N417" i="16"/>
  <c r="O417" i="16"/>
  <c r="P417" i="16"/>
  <c r="Q417" i="16"/>
  <c r="R417" i="16"/>
  <c r="S417" i="16"/>
  <c r="T417" i="16"/>
  <c r="U417" i="16"/>
  <c r="V417" i="16"/>
  <c r="W417" i="16"/>
  <c r="X417" i="16"/>
  <c r="Y417" i="16"/>
  <c r="Z417" i="16"/>
  <c r="AA417" i="16"/>
  <c r="AB417" i="16"/>
  <c r="AC417" i="16"/>
  <c r="AD417" i="16"/>
  <c r="AE417" i="16"/>
  <c r="AF417" i="16"/>
  <c r="AG417" i="16"/>
  <c r="AH417" i="16"/>
  <c r="AI417" i="16"/>
  <c r="AJ417" i="16"/>
  <c r="AK417" i="16"/>
  <c r="AL417" i="16"/>
  <c r="AM417" i="16"/>
  <c r="AN417" i="16"/>
  <c r="AO417" i="16"/>
  <c r="AP417" i="16"/>
  <c r="AQ417" i="16"/>
  <c r="AR417" i="16"/>
  <c r="AS417" i="16"/>
  <c r="AT417" i="16"/>
  <c r="AU417" i="16"/>
  <c r="AV417" i="16"/>
  <c r="AW417" i="16"/>
  <c r="AX417" i="16"/>
  <c r="AY417" i="16"/>
  <c r="AZ417" i="16"/>
  <c r="BA417" i="16"/>
  <c r="BB417" i="16"/>
  <c r="BC417" i="16"/>
  <c r="BD417" i="16"/>
  <c r="BE417" i="16"/>
  <c r="BF417" i="16"/>
  <c r="BG417" i="16"/>
  <c r="BH417" i="16"/>
  <c r="BI417" i="16"/>
  <c r="BJ417" i="16"/>
  <c r="BK417" i="16"/>
  <c r="BL417" i="16"/>
  <c r="BM417" i="16"/>
  <c r="BN417" i="16"/>
  <c r="BO417" i="16"/>
  <c r="BP417" i="16"/>
  <c r="BQ417" i="16"/>
  <c r="BR417" i="16"/>
  <c r="BS417" i="16"/>
  <c r="BT417" i="16"/>
  <c r="BU417" i="16"/>
  <c r="BV417" i="16"/>
  <c r="BW417" i="16"/>
  <c r="BX417" i="16"/>
  <c r="BY417" i="16"/>
  <c r="BZ417" i="16"/>
  <c r="CA417" i="16"/>
  <c r="CB417" i="16"/>
  <c r="CC417" i="16"/>
  <c r="CD417" i="16"/>
  <c r="CE417" i="16"/>
  <c r="CF417" i="16"/>
  <c r="CG417" i="16"/>
  <c r="CH417" i="16"/>
  <c r="CI417" i="16"/>
  <c r="CJ417" i="16"/>
  <c r="CK417" i="16"/>
  <c r="CL417" i="16"/>
  <c r="CM417" i="16"/>
  <c r="CN417" i="16"/>
  <c r="CO417" i="16"/>
  <c r="CP417" i="16"/>
  <c r="G418" i="16"/>
  <c r="H418" i="16"/>
  <c r="I418" i="16"/>
  <c r="J418" i="16"/>
  <c r="K418" i="16"/>
  <c r="L418" i="16"/>
  <c r="M418" i="16"/>
  <c r="N418" i="16"/>
  <c r="O418" i="16"/>
  <c r="P418" i="16"/>
  <c r="Q418" i="16"/>
  <c r="R418" i="16"/>
  <c r="S418" i="16"/>
  <c r="T418" i="16"/>
  <c r="U418" i="16"/>
  <c r="V418" i="16"/>
  <c r="W418" i="16"/>
  <c r="X418" i="16"/>
  <c r="Y418" i="16"/>
  <c r="Z418" i="16"/>
  <c r="AA418" i="16"/>
  <c r="AB418" i="16"/>
  <c r="AC418" i="16"/>
  <c r="AD418" i="16"/>
  <c r="AE418" i="16"/>
  <c r="AF418" i="16"/>
  <c r="AG418" i="16"/>
  <c r="AH418" i="16"/>
  <c r="AI418" i="16"/>
  <c r="AJ418" i="16"/>
  <c r="AK418" i="16"/>
  <c r="AL418" i="16"/>
  <c r="AM418" i="16"/>
  <c r="AN418" i="16"/>
  <c r="AO418" i="16"/>
  <c r="AP418" i="16"/>
  <c r="AQ418" i="16"/>
  <c r="AR418" i="16"/>
  <c r="AS418" i="16"/>
  <c r="AT418" i="16"/>
  <c r="AU418" i="16"/>
  <c r="AV418" i="16"/>
  <c r="AW418" i="16"/>
  <c r="AX418" i="16"/>
  <c r="AY418" i="16"/>
  <c r="AZ418" i="16"/>
  <c r="BA418" i="16"/>
  <c r="BB418" i="16"/>
  <c r="BC418" i="16"/>
  <c r="BD418" i="16"/>
  <c r="BE418" i="16"/>
  <c r="BF418" i="16"/>
  <c r="BG418" i="16"/>
  <c r="BH418" i="16"/>
  <c r="BI418" i="16"/>
  <c r="BJ418" i="16"/>
  <c r="BK418" i="16"/>
  <c r="BL418" i="16"/>
  <c r="BM418" i="16"/>
  <c r="BN418" i="16"/>
  <c r="BO418" i="16"/>
  <c r="BP418" i="16"/>
  <c r="BQ418" i="16"/>
  <c r="BR418" i="16"/>
  <c r="BS418" i="16"/>
  <c r="BT418" i="16"/>
  <c r="BU418" i="16"/>
  <c r="BV418" i="16"/>
  <c r="BW418" i="16"/>
  <c r="BX418" i="16"/>
  <c r="BY418" i="16"/>
  <c r="BZ418" i="16"/>
  <c r="CA418" i="16"/>
  <c r="CB418" i="16"/>
  <c r="CC418" i="16"/>
  <c r="CD418" i="16"/>
  <c r="CE418" i="16"/>
  <c r="CF418" i="16"/>
  <c r="CG418" i="16"/>
  <c r="CH418" i="16"/>
  <c r="CI418" i="16"/>
  <c r="CJ418" i="16"/>
  <c r="CK418" i="16"/>
  <c r="CL418" i="16"/>
  <c r="CM418" i="16"/>
  <c r="CN418" i="16"/>
  <c r="CO418" i="16"/>
  <c r="CP418" i="16"/>
  <c r="G419" i="16"/>
  <c r="H419" i="16"/>
  <c r="I419" i="16"/>
  <c r="J419" i="16"/>
  <c r="K419" i="16"/>
  <c r="L419" i="16"/>
  <c r="M419" i="16"/>
  <c r="N419" i="16"/>
  <c r="O419" i="16"/>
  <c r="P419" i="16"/>
  <c r="Q419" i="16"/>
  <c r="R419" i="16"/>
  <c r="S419" i="16"/>
  <c r="T419" i="16"/>
  <c r="U419" i="16"/>
  <c r="V419" i="16"/>
  <c r="W419" i="16"/>
  <c r="X419" i="16"/>
  <c r="Y419" i="16"/>
  <c r="Z419" i="16"/>
  <c r="AA419" i="16"/>
  <c r="AB419" i="16"/>
  <c r="AC419" i="16"/>
  <c r="AD419" i="16"/>
  <c r="AE419" i="16"/>
  <c r="AF419" i="16"/>
  <c r="AG419" i="16"/>
  <c r="AH419" i="16"/>
  <c r="AI419" i="16"/>
  <c r="AJ419" i="16"/>
  <c r="AK419" i="16"/>
  <c r="AL419" i="16"/>
  <c r="AM419" i="16"/>
  <c r="AN419" i="16"/>
  <c r="AO419" i="16"/>
  <c r="AP419" i="16"/>
  <c r="AQ419" i="16"/>
  <c r="AR419" i="16"/>
  <c r="AS419" i="16"/>
  <c r="AT419" i="16"/>
  <c r="AU419" i="16"/>
  <c r="AV419" i="16"/>
  <c r="AW419" i="16"/>
  <c r="AX419" i="16"/>
  <c r="AY419" i="16"/>
  <c r="AZ419" i="16"/>
  <c r="BA419" i="16"/>
  <c r="BB419" i="16"/>
  <c r="BC419" i="16"/>
  <c r="BD419" i="16"/>
  <c r="BE419" i="16"/>
  <c r="BF419" i="16"/>
  <c r="BG419" i="16"/>
  <c r="BH419" i="16"/>
  <c r="BI419" i="16"/>
  <c r="BJ419" i="16"/>
  <c r="BK419" i="16"/>
  <c r="BL419" i="16"/>
  <c r="BM419" i="16"/>
  <c r="BN419" i="16"/>
  <c r="BO419" i="16"/>
  <c r="BP419" i="16"/>
  <c r="BQ419" i="16"/>
  <c r="BR419" i="16"/>
  <c r="BS419" i="16"/>
  <c r="BT419" i="16"/>
  <c r="BU419" i="16"/>
  <c r="BV419" i="16"/>
  <c r="BW419" i="16"/>
  <c r="BX419" i="16"/>
  <c r="BY419" i="16"/>
  <c r="BZ419" i="16"/>
  <c r="CA419" i="16"/>
  <c r="CB419" i="16"/>
  <c r="CC419" i="16"/>
  <c r="CD419" i="16"/>
  <c r="CE419" i="16"/>
  <c r="CF419" i="16"/>
  <c r="CG419" i="16"/>
  <c r="CH419" i="16"/>
  <c r="CI419" i="16"/>
  <c r="CJ419" i="16"/>
  <c r="CK419" i="16"/>
  <c r="CL419" i="16"/>
  <c r="CM419" i="16"/>
  <c r="CN419" i="16"/>
  <c r="CO419" i="16"/>
  <c r="CP419" i="16"/>
  <c r="G420" i="16"/>
  <c r="H420" i="16"/>
  <c r="I420" i="16"/>
  <c r="J420" i="16"/>
  <c r="K420" i="16"/>
  <c r="L420" i="16"/>
  <c r="M420" i="16"/>
  <c r="N420" i="16"/>
  <c r="O420" i="16"/>
  <c r="P420" i="16"/>
  <c r="Q420" i="16"/>
  <c r="R420" i="16"/>
  <c r="S420" i="16"/>
  <c r="T420" i="16"/>
  <c r="U420" i="16"/>
  <c r="V420" i="16"/>
  <c r="W420" i="16"/>
  <c r="X420" i="16"/>
  <c r="Y420" i="16"/>
  <c r="Z420" i="16"/>
  <c r="AA420" i="16"/>
  <c r="AB420" i="16"/>
  <c r="AC420" i="16"/>
  <c r="AD420" i="16"/>
  <c r="AE420" i="16"/>
  <c r="AF420" i="16"/>
  <c r="AG420" i="16"/>
  <c r="AH420" i="16"/>
  <c r="AI420" i="16"/>
  <c r="AJ420" i="16"/>
  <c r="AK420" i="16"/>
  <c r="AL420" i="16"/>
  <c r="AM420" i="16"/>
  <c r="AN420" i="16"/>
  <c r="AO420" i="16"/>
  <c r="AP420" i="16"/>
  <c r="AQ420" i="16"/>
  <c r="AR420" i="16"/>
  <c r="AS420" i="16"/>
  <c r="AT420" i="16"/>
  <c r="AU420" i="16"/>
  <c r="AV420" i="16"/>
  <c r="AW420" i="16"/>
  <c r="AX420" i="16"/>
  <c r="AY420" i="16"/>
  <c r="AZ420" i="16"/>
  <c r="BA420" i="16"/>
  <c r="BB420" i="16"/>
  <c r="BC420" i="16"/>
  <c r="BD420" i="16"/>
  <c r="BE420" i="16"/>
  <c r="BF420" i="16"/>
  <c r="BG420" i="16"/>
  <c r="BH420" i="16"/>
  <c r="BI420" i="16"/>
  <c r="BJ420" i="16"/>
  <c r="BK420" i="16"/>
  <c r="BL420" i="16"/>
  <c r="BM420" i="16"/>
  <c r="BN420" i="16"/>
  <c r="BO420" i="16"/>
  <c r="BP420" i="16"/>
  <c r="BQ420" i="16"/>
  <c r="BR420" i="16"/>
  <c r="BS420" i="16"/>
  <c r="BT420" i="16"/>
  <c r="BU420" i="16"/>
  <c r="BV420" i="16"/>
  <c r="BW420" i="16"/>
  <c r="BX420" i="16"/>
  <c r="BY420" i="16"/>
  <c r="BZ420" i="16"/>
  <c r="CA420" i="16"/>
  <c r="CB420" i="16"/>
  <c r="CC420" i="16"/>
  <c r="CD420" i="16"/>
  <c r="CE420" i="16"/>
  <c r="CF420" i="16"/>
  <c r="CG420" i="16"/>
  <c r="CH420" i="16"/>
  <c r="CI420" i="16"/>
  <c r="CJ420" i="16"/>
  <c r="CK420" i="16"/>
  <c r="CL420" i="16"/>
  <c r="CM420" i="16"/>
  <c r="CN420" i="16"/>
  <c r="CO420" i="16"/>
  <c r="CP420" i="16"/>
  <c r="G421" i="16"/>
  <c r="H421" i="16"/>
  <c r="I421" i="16"/>
  <c r="J421" i="16"/>
  <c r="K421" i="16"/>
  <c r="L421" i="16"/>
  <c r="M421" i="16"/>
  <c r="N421" i="16"/>
  <c r="O421" i="16"/>
  <c r="P421" i="16"/>
  <c r="Q421" i="16"/>
  <c r="R421" i="16"/>
  <c r="S421" i="16"/>
  <c r="T421" i="16"/>
  <c r="U421" i="16"/>
  <c r="V421" i="16"/>
  <c r="W421" i="16"/>
  <c r="X421" i="16"/>
  <c r="Y421" i="16"/>
  <c r="Z421" i="16"/>
  <c r="AA421" i="16"/>
  <c r="AB421" i="16"/>
  <c r="AC421" i="16"/>
  <c r="AD421" i="16"/>
  <c r="AE421" i="16"/>
  <c r="AF421" i="16"/>
  <c r="AG421" i="16"/>
  <c r="AH421" i="16"/>
  <c r="AI421" i="16"/>
  <c r="AJ421" i="16"/>
  <c r="AK421" i="16"/>
  <c r="AL421" i="16"/>
  <c r="AM421" i="16"/>
  <c r="AN421" i="16"/>
  <c r="AO421" i="16"/>
  <c r="AP421" i="16"/>
  <c r="AQ421" i="16"/>
  <c r="AR421" i="16"/>
  <c r="AS421" i="16"/>
  <c r="AT421" i="16"/>
  <c r="AU421" i="16"/>
  <c r="AV421" i="16"/>
  <c r="AW421" i="16"/>
  <c r="AX421" i="16"/>
  <c r="AY421" i="16"/>
  <c r="AZ421" i="16"/>
  <c r="BA421" i="16"/>
  <c r="BB421" i="16"/>
  <c r="BC421" i="16"/>
  <c r="BD421" i="16"/>
  <c r="BE421" i="16"/>
  <c r="BF421" i="16"/>
  <c r="BG421" i="16"/>
  <c r="BH421" i="16"/>
  <c r="BI421" i="16"/>
  <c r="BJ421" i="16"/>
  <c r="BK421" i="16"/>
  <c r="BL421" i="16"/>
  <c r="BM421" i="16"/>
  <c r="BN421" i="16"/>
  <c r="BO421" i="16"/>
  <c r="BP421" i="16"/>
  <c r="BQ421" i="16"/>
  <c r="BR421" i="16"/>
  <c r="BS421" i="16"/>
  <c r="BT421" i="16"/>
  <c r="BU421" i="16"/>
  <c r="BV421" i="16"/>
  <c r="BW421" i="16"/>
  <c r="BX421" i="16"/>
  <c r="BY421" i="16"/>
  <c r="BZ421" i="16"/>
  <c r="CA421" i="16"/>
  <c r="CB421" i="16"/>
  <c r="CC421" i="16"/>
  <c r="CD421" i="16"/>
  <c r="CE421" i="16"/>
  <c r="CF421" i="16"/>
  <c r="CG421" i="16"/>
  <c r="CH421" i="16"/>
  <c r="CI421" i="16"/>
  <c r="CJ421" i="16"/>
  <c r="CK421" i="16"/>
  <c r="CL421" i="16"/>
  <c r="CM421" i="16"/>
  <c r="CN421" i="16"/>
  <c r="CO421" i="16"/>
  <c r="CP421" i="16"/>
  <c r="G422" i="16"/>
  <c r="H422" i="16"/>
  <c r="I422" i="16"/>
  <c r="J422" i="16"/>
  <c r="K422" i="16"/>
  <c r="L422" i="16"/>
  <c r="M422" i="16"/>
  <c r="N422" i="16"/>
  <c r="O422" i="16"/>
  <c r="P422" i="16"/>
  <c r="Q422" i="16"/>
  <c r="R422" i="16"/>
  <c r="S422" i="16"/>
  <c r="T422" i="16"/>
  <c r="U422" i="16"/>
  <c r="V422" i="16"/>
  <c r="W422" i="16"/>
  <c r="X422" i="16"/>
  <c r="Y422" i="16"/>
  <c r="Z422" i="16"/>
  <c r="AA422" i="16"/>
  <c r="AB422" i="16"/>
  <c r="AC422" i="16"/>
  <c r="AD422" i="16"/>
  <c r="AE422" i="16"/>
  <c r="AF422" i="16"/>
  <c r="AG422" i="16"/>
  <c r="AH422" i="16"/>
  <c r="AI422" i="16"/>
  <c r="AJ422" i="16"/>
  <c r="AK422" i="16"/>
  <c r="AL422" i="16"/>
  <c r="AM422" i="16"/>
  <c r="AN422" i="16"/>
  <c r="AO422" i="16"/>
  <c r="AP422" i="16"/>
  <c r="AQ422" i="16"/>
  <c r="AR422" i="16"/>
  <c r="AS422" i="16"/>
  <c r="AT422" i="16"/>
  <c r="AU422" i="16"/>
  <c r="AV422" i="16"/>
  <c r="AW422" i="16"/>
  <c r="AX422" i="16"/>
  <c r="AY422" i="16"/>
  <c r="AZ422" i="16"/>
  <c r="BA422" i="16"/>
  <c r="BB422" i="16"/>
  <c r="BC422" i="16"/>
  <c r="BD422" i="16"/>
  <c r="BE422" i="16"/>
  <c r="BF422" i="16"/>
  <c r="BG422" i="16"/>
  <c r="BH422" i="16"/>
  <c r="BI422" i="16"/>
  <c r="BJ422" i="16"/>
  <c r="BK422" i="16"/>
  <c r="BL422" i="16"/>
  <c r="BM422" i="16"/>
  <c r="BN422" i="16"/>
  <c r="BO422" i="16"/>
  <c r="BP422" i="16"/>
  <c r="BQ422" i="16"/>
  <c r="BR422" i="16"/>
  <c r="BS422" i="16"/>
  <c r="BT422" i="16"/>
  <c r="BU422" i="16"/>
  <c r="BV422" i="16"/>
  <c r="BW422" i="16"/>
  <c r="BX422" i="16"/>
  <c r="BY422" i="16"/>
  <c r="BZ422" i="16"/>
  <c r="CA422" i="16"/>
  <c r="CB422" i="16"/>
  <c r="CC422" i="16"/>
  <c r="CD422" i="16"/>
  <c r="CE422" i="16"/>
  <c r="CF422" i="16"/>
  <c r="CG422" i="16"/>
  <c r="CH422" i="16"/>
  <c r="CI422" i="16"/>
  <c r="CJ422" i="16"/>
  <c r="CK422" i="16"/>
  <c r="CL422" i="16"/>
  <c r="CM422" i="16"/>
  <c r="CN422" i="16"/>
  <c r="CO422" i="16"/>
  <c r="CP422" i="16"/>
  <c r="G423" i="16"/>
  <c r="H423" i="16"/>
  <c r="I423" i="16"/>
  <c r="J423" i="16"/>
  <c r="K423" i="16"/>
  <c r="L423" i="16"/>
  <c r="M423" i="16"/>
  <c r="N423" i="16"/>
  <c r="O423" i="16"/>
  <c r="P423" i="16"/>
  <c r="Q423" i="16"/>
  <c r="R423" i="16"/>
  <c r="S423" i="16"/>
  <c r="T423" i="16"/>
  <c r="U423" i="16"/>
  <c r="V423" i="16"/>
  <c r="W423" i="16"/>
  <c r="X423" i="16"/>
  <c r="Y423" i="16"/>
  <c r="Z423" i="16"/>
  <c r="AA423" i="16"/>
  <c r="AB423" i="16"/>
  <c r="AC423" i="16"/>
  <c r="AD423" i="16"/>
  <c r="AE423" i="16"/>
  <c r="AF423" i="16"/>
  <c r="AG423" i="16"/>
  <c r="AH423" i="16"/>
  <c r="AI423" i="16"/>
  <c r="AJ423" i="16"/>
  <c r="AK423" i="16"/>
  <c r="AL423" i="16"/>
  <c r="AM423" i="16"/>
  <c r="AN423" i="16"/>
  <c r="AO423" i="16"/>
  <c r="AP423" i="16"/>
  <c r="AQ423" i="16"/>
  <c r="AR423" i="16"/>
  <c r="AS423" i="16"/>
  <c r="AT423" i="16"/>
  <c r="AU423" i="16"/>
  <c r="AV423" i="16"/>
  <c r="AW423" i="16"/>
  <c r="AX423" i="16"/>
  <c r="AY423" i="16"/>
  <c r="AZ423" i="16"/>
  <c r="BA423" i="16"/>
  <c r="BB423" i="16"/>
  <c r="BC423" i="16"/>
  <c r="BD423" i="16"/>
  <c r="BE423" i="16"/>
  <c r="BF423" i="16"/>
  <c r="BG423" i="16"/>
  <c r="BH423" i="16"/>
  <c r="BI423" i="16"/>
  <c r="BJ423" i="16"/>
  <c r="BK423" i="16"/>
  <c r="BL423" i="16"/>
  <c r="BM423" i="16"/>
  <c r="BN423" i="16"/>
  <c r="BO423" i="16"/>
  <c r="BP423" i="16"/>
  <c r="BQ423" i="16"/>
  <c r="BR423" i="16"/>
  <c r="BS423" i="16"/>
  <c r="BT423" i="16"/>
  <c r="BU423" i="16"/>
  <c r="BV423" i="16"/>
  <c r="BW423" i="16"/>
  <c r="BX423" i="16"/>
  <c r="BY423" i="16"/>
  <c r="BZ423" i="16"/>
  <c r="CA423" i="16"/>
  <c r="CB423" i="16"/>
  <c r="CC423" i="16"/>
  <c r="CD423" i="16"/>
  <c r="CE423" i="16"/>
  <c r="CF423" i="16"/>
  <c r="CG423" i="16"/>
  <c r="CH423" i="16"/>
  <c r="CI423" i="16"/>
  <c r="CJ423" i="16"/>
  <c r="CK423" i="16"/>
  <c r="CL423" i="16"/>
  <c r="CM423" i="16"/>
  <c r="CN423" i="16"/>
  <c r="CO423" i="16"/>
  <c r="CP423" i="16"/>
  <c r="G424" i="16"/>
  <c r="H424" i="16"/>
  <c r="I424" i="16"/>
  <c r="J424" i="16"/>
  <c r="K424" i="16"/>
  <c r="L424" i="16"/>
  <c r="M424" i="16"/>
  <c r="N424" i="16"/>
  <c r="O424" i="16"/>
  <c r="P424" i="16"/>
  <c r="Q424" i="16"/>
  <c r="R424" i="16"/>
  <c r="S424" i="16"/>
  <c r="T424" i="16"/>
  <c r="U424" i="16"/>
  <c r="V424" i="16"/>
  <c r="W424" i="16"/>
  <c r="X424" i="16"/>
  <c r="Y424" i="16"/>
  <c r="Z424" i="16"/>
  <c r="AA424" i="16"/>
  <c r="AB424" i="16"/>
  <c r="AC424" i="16"/>
  <c r="AD424" i="16"/>
  <c r="AE424" i="16"/>
  <c r="AF424" i="16"/>
  <c r="AG424" i="16"/>
  <c r="AH424" i="16"/>
  <c r="AI424" i="16"/>
  <c r="AJ424" i="16"/>
  <c r="AK424" i="16"/>
  <c r="AL424" i="16"/>
  <c r="AM424" i="16"/>
  <c r="AN424" i="16"/>
  <c r="AO424" i="16"/>
  <c r="AP424" i="16"/>
  <c r="AQ424" i="16"/>
  <c r="AR424" i="16"/>
  <c r="AS424" i="16"/>
  <c r="AT424" i="16"/>
  <c r="AU424" i="16"/>
  <c r="AV424" i="16"/>
  <c r="AW424" i="16"/>
  <c r="AX424" i="16"/>
  <c r="AY424" i="16"/>
  <c r="AZ424" i="16"/>
  <c r="BA424" i="16"/>
  <c r="BB424" i="16"/>
  <c r="BC424" i="16"/>
  <c r="BD424" i="16"/>
  <c r="BE424" i="16"/>
  <c r="BF424" i="16"/>
  <c r="BG424" i="16"/>
  <c r="BH424" i="16"/>
  <c r="BI424" i="16"/>
  <c r="BJ424" i="16"/>
  <c r="BK424" i="16"/>
  <c r="BL424" i="16"/>
  <c r="BM424" i="16"/>
  <c r="BN424" i="16"/>
  <c r="BO424" i="16"/>
  <c r="BP424" i="16"/>
  <c r="BQ424" i="16"/>
  <c r="BR424" i="16"/>
  <c r="BS424" i="16"/>
  <c r="BT424" i="16"/>
  <c r="BU424" i="16"/>
  <c r="BV424" i="16"/>
  <c r="BW424" i="16"/>
  <c r="BX424" i="16"/>
  <c r="BY424" i="16"/>
  <c r="BZ424" i="16"/>
  <c r="CA424" i="16"/>
  <c r="CB424" i="16"/>
  <c r="CC424" i="16"/>
  <c r="CD424" i="16"/>
  <c r="CE424" i="16"/>
  <c r="CF424" i="16"/>
  <c r="CG424" i="16"/>
  <c r="CH424" i="16"/>
  <c r="CI424" i="16"/>
  <c r="CJ424" i="16"/>
  <c r="CK424" i="16"/>
  <c r="CL424" i="16"/>
  <c r="CM424" i="16"/>
  <c r="CN424" i="16"/>
  <c r="CO424" i="16"/>
  <c r="CP424" i="16"/>
  <c r="G425" i="16"/>
  <c r="H425" i="16"/>
  <c r="I425" i="16"/>
  <c r="J425" i="16"/>
  <c r="K425" i="16"/>
  <c r="L425" i="16"/>
  <c r="M425" i="16"/>
  <c r="N425" i="16"/>
  <c r="O425" i="16"/>
  <c r="P425" i="16"/>
  <c r="Q425" i="16"/>
  <c r="R425" i="16"/>
  <c r="S425" i="16"/>
  <c r="T425" i="16"/>
  <c r="U425" i="16"/>
  <c r="V425" i="16"/>
  <c r="W425" i="16"/>
  <c r="X425" i="16"/>
  <c r="Y425" i="16"/>
  <c r="Z425" i="16"/>
  <c r="AA425" i="16"/>
  <c r="AB425" i="16"/>
  <c r="AC425" i="16"/>
  <c r="AD425" i="16"/>
  <c r="AE425" i="16"/>
  <c r="AF425" i="16"/>
  <c r="AG425" i="16"/>
  <c r="AH425" i="16"/>
  <c r="AI425" i="16"/>
  <c r="AJ425" i="16"/>
  <c r="AK425" i="16"/>
  <c r="AL425" i="16"/>
  <c r="AM425" i="16"/>
  <c r="AN425" i="16"/>
  <c r="AO425" i="16"/>
  <c r="AP425" i="16"/>
  <c r="AQ425" i="16"/>
  <c r="AR425" i="16"/>
  <c r="AS425" i="16"/>
  <c r="AT425" i="16"/>
  <c r="AU425" i="16"/>
  <c r="AV425" i="16"/>
  <c r="AW425" i="16"/>
  <c r="AX425" i="16"/>
  <c r="AY425" i="16"/>
  <c r="AZ425" i="16"/>
  <c r="BA425" i="16"/>
  <c r="BB425" i="16"/>
  <c r="BC425" i="16"/>
  <c r="BD425" i="16"/>
  <c r="BE425" i="16"/>
  <c r="BF425" i="16"/>
  <c r="BG425" i="16"/>
  <c r="BH425" i="16"/>
  <c r="BI425" i="16"/>
  <c r="BJ425" i="16"/>
  <c r="BK425" i="16"/>
  <c r="BL425" i="16"/>
  <c r="BM425" i="16"/>
  <c r="BN425" i="16"/>
  <c r="BO425" i="16"/>
  <c r="BP425" i="16"/>
  <c r="BQ425" i="16"/>
  <c r="BR425" i="16"/>
  <c r="BS425" i="16"/>
  <c r="BT425" i="16"/>
  <c r="BU425" i="16"/>
  <c r="BV425" i="16"/>
  <c r="BW425" i="16"/>
  <c r="BX425" i="16"/>
  <c r="BY425" i="16"/>
  <c r="BZ425" i="16"/>
  <c r="CA425" i="16"/>
  <c r="CB425" i="16"/>
  <c r="CC425" i="16"/>
  <c r="CD425" i="16"/>
  <c r="CE425" i="16"/>
  <c r="CF425" i="16"/>
  <c r="CG425" i="16"/>
  <c r="CH425" i="16"/>
  <c r="CI425" i="16"/>
  <c r="CJ425" i="16"/>
  <c r="CK425" i="16"/>
  <c r="CL425" i="16"/>
  <c r="CM425" i="16"/>
  <c r="CN425" i="16"/>
  <c r="CO425" i="16"/>
  <c r="CP425" i="16"/>
  <c r="G426" i="16"/>
  <c r="H426" i="16"/>
  <c r="I426" i="16"/>
  <c r="J426" i="16"/>
  <c r="K426" i="16"/>
  <c r="L426" i="16"/>
  <c r="M426" i="16"/>
  <c r="N426" i="16"/>
  <c r="O426" i="16"/>
  <c r="P426" i="16"/>
  <c r="Q426" i="16"/>
  <c r="R426" i="16"/>
  <c r="S426" i="16"/>
  <c r="T426" i="16"/>
  <c r="U426" i="16"/>
  <c r="V426" i="16"/>
  <c r="W426" i="16"/>
  <c r="X426" i="16"/>
  <c r="Y426" i="16"/>
  <c r="Z426" i="16"/>
  <c r="AA426" i="16"/>
  <c r="AB426" i="16"/>
  <c r="AC426" i="16"/>
  <c r="AD426" i="16"/>
  <c r="AE426" i="16"/>
  <c r="AF426" i="16"/>
  <c r="AG426" i="16"/>
  <c r="AH426" i="16"/>
  <c r="AI426" i="16"/>
  <c r="AJ426" i="16"/>
  <c r="AK426" i="16"/>
  <c r="AL426" i="16"/>
  <c r="AM426" i="16"/>
  <c r="AN426" i="16"/>
  <c r="AO426" i="16"/>
  <c r="AP426" i="16"/>
  <c r="AQ426" i="16"/>
  <c r="AR426" i="16"/>
  <c r="AS426" i="16"/>
  <c r="AT426" i="16"/>
  <c r="AU426" i="16"/>
  <c r="AV426" i="16"/>
  <c r="AW426" i="16"/>
  <c r="AX426" i="16"/>
  <c r="AY426" i="16"/>
  <c r="AZ426" i="16"/>
  <c r="BA426" i="16"/>
  <c r="BB426" i="16"/>
  <c r="BC426" i="16"/>
  <c r="BD426" i="16"/>
  <c r="BE426" i="16"/>
  <c r="BF426" i="16"/>
  <c r="BG426" i="16"/>
  <c r="BH426" i="16"/>
  <c r="BI426" i="16"/>
  <c r="BJ426" i="16"/>
  <c r="BK426" i="16"/>
  <c r="BL426" i="16"/>
  <c r="BM426" i="16"/>
  <c r="BN426" i="16"/>
  <c r="BO426" i="16"/>
  <c r="BP426" i="16"/>
  <c r="BQ426" i="16"/>
  <c r="BR426" i="16"/>
  <c r="BS426" i="16"/>
  <c r="BT426" i="16"/>
  <c r="BU426" i="16"/>
  <c r="BV426" i="16"/>
  <c r="BW426" i="16"/>
  <c r="BX426" i="16"/>
  <c r="BY426" i="16"/>
  <c r="BZ426" i="16"/>
  <c r="CA426" i="16"/>
  <c r="CB426" i="16"/>
  <c r="CC426" i="16"/>
  <c r="CD426" i="16"/>
  <c r="CE426" i="16"/>
  <c r="CF426" i="16"/>
  <c r="CG426" i="16"/>
  <c r="CH426" i="16"/>
  <c r="CI426" i="16"/>
  <c r="CJ426" i="16"/>
  <c r="CK426" i="16"/>
  <c r="CL426" i="16"/>
  <c r="CM426" i="16"/>
  <c r="CN426" i="16"/>
  <c r="CO426" i="16"/>
  <c r="CP426" i="16"/>
  <c r="G427" i="16"/>
  <c r="H427" i="16"/>
  <c r="I427" i="16"/>
  <c r="J427" i="16"/>
  <c r="K427" i="16"/>
  <c r="L427" i="16"/>
  <c r="M427" i="16"/>
  <c r="N427" i="16"/>
  <c r="O427" i="16"/>
  <c r="P427" i="16"/>
  <c r="Q427" i="16"/>
  <c r="R427" i="16"/>
  <c r="S427" i="16"/>
  <c r="T427" i="16"/>
  <c r="U427" i="16"/>
  <c r="V427" i="16"/>
  <c r="W427" i="16"/>
  <c r="X427" i="16"/>
  <c r="Y427" i="16"/>
  <c r="Z427" i="16"/>
  <c r="AA427" i="16"/>
  <c r="AB427" i="16"/>
  <c r="AC427" i="16"/>
  <c r="AD427" i="16"/>
  <c r="AE427" i="16"/>
  <c r="AF427" i="16"/>
  <c r="AG427" i="16"/>
  <c r="AH427" i="16"/>
  <c r="AI427" i="16"/>
  <c r="AJ427" i="16"/>
  <c r="AK427" i="16"/>
  <c r="AL427" i="16"/>
  <c r="AM427" i="16"/>
  <c r="AN427" i="16"/>
  <c r="AO427" i="16"/>
  <c r="AP427" i="16"/>
  <c r="AQ427" i="16"/>
  <c r="AR427" i="16"/>
  <c r="AS427" i="16"/>
  <c r="AT427" i="16"/>
  <c r="AU427" i="16"/>
  <c r="AV427" i="16"/>
  <c r="AW427" i="16"/>
  <c r="AX427" i="16"/>
  <c r="AY427" i="16"/>
  <c r="AZ427" i="16"/>
  <c r="BA427" i="16"/>
  <c r="BB427" i="16"/>
  <c r="BC427" i="16"/>
  <c r="BD427" i="16"/>
  <c r="BE427" i="16"/>
  <c r="BF427" i="16"/>
  <c r="BG427" i="16"/>
  <c r="BH427" i="16"/>
  <c r="BI427" i="16"/>
  <c r="BJ427" i="16"/>
  <c r="BK427" i="16"/>
  <c r="BL427" i="16"/>
  <c r="BM427" i="16"/>
  <c r="BN427" i="16"/>
  <c r="BO427" i="16"/>
  <c r="BP427" i="16"/>
  <c r="BQ427" i="16"/>
  <c r="BR427" i="16"/>
  <c r="BS427" i="16"/>
  <c r="BT427" i="16"/>
  <c r="BU427" i="16"/>
  <c r="BV427" i="16"/>
  <c r="BW427" i="16"/>
  <c r="BX427" i="16"/>
  <c r="BY427" i="16"/>
  <c r="BZ427" i="16"/>
  <c r="CA427" i="16"/>
  <c r="CB427" i="16"/>
  <c r="CC427" i="16"/>
  <c r="CD427" i="16"/>
  <c r="CE427" i="16"/>
  <c r="CF427" i="16"/>
  <c r="CG427" i="16"/>
  <c r="CH427" i="16"/>
  <c r="CI427" i="16"/>
  <c r="CJ427" i="16"/>
  <c r="CK427" i="16"/>
  <c r="CL427" i="16"/>
  <c r="CM427" i="16"/>
  <c r="CN427" i="16"/>
  <c r="CO427" i="16"/>
  <c r="CP427" i="16"/>
  <c r="G428" i="16"/>
  <c r="H428" i="16"/>
  <c r="I428" i="16"/>
  <c r="J428" i="16"/>
  <c r="K428" i="16"/>
  <c r="L428" i="16"/>
  <c r="M428" i="16"/>
  <c r="N428" i="16"/>
  <c r="O428" i="16"/>
  <c r="P428" i="16"/>
  <c r="Q428" i="16"/>
  <c r="R428" i="16"/>
  <c r="S428" i="16"/>
  <c r="T428" i="16"/>
  <c r="U428" i="16"/>
  <c r="V428" i="16"/>
  <c r="W428" i="16"/>
  <c r="X428" i="16"/>
  <c r="Y428" i="16"/>
  <c r="Z428" i="16"/>
  <c r="AA428" i="16"/>
  <c r="AB428" i="16"/>
  <c r="AC428" i="16"/>
  <c r="AD428" i="16"/>
  <c r="AE428" i="16"/>
  <c r="AF428" i="16"/>
  <c r="AG428" i="16"/>
  <c r="AH428" i="16"/>
  <c r="AI428" i="16"/>
  <c r="AJ428" i="16"/>
  <c r="AK428" i="16"/>
  <c r="AL428" i="16"/>
  <c r="AM428" i="16"/>
  <c r="AN428" i="16"/>
  <c r="AO428" i="16"/>
  <c r="AP428" i="16"/>
  <c r="AQ428" i="16"/>
  <c r="AR428" i="16"/>
  <c r="AS428" i="16"/>
  <c r="AT428" i="16"/>
  <c r="AU428" i="16"/>
  <c r="AV428" i="16"/>
  <c r="AW428" i="16"/>
  <c r="AX428" i="16"/>
  <c r="AY428" i="16"/>
  <c r="AZ428" i="16"/>
  <c r="BA428" i="16"/>
  <c r="BB428" i="16"/>
  <c r="BC428" i="16"/>
  <c r="BD428" i="16"/>
  <c r="BE428" i="16"/>
  <c r="BF428" i="16"/>
  <c r="BG428" i="16"/>
  <c r="BH428" i="16"/>
  <c r="BI428" i="16"/>
  <c r="BJ428" i="16"/>
  <c r="BK428" i="16"/>
  <c r="BL428" i="16"/>
  <c r="BM428" i="16"/>
  <c r="BN428" i="16"/>
  <c r="BO428" i="16"/>
  <c r="BP428" i="16"/>
  <c r="BQ428" i="16"/>
  <c r="BR428" i="16"/>
  <c r="BS428" i="16"/>
  <c r="BT428" i="16"/>
  <c r="BU428" i="16"/>
  <c r="BV428" i="16"/>
  <c r="BW428" i="16"/>
  <c r="BX428" i="16"/>
  <c r="BY428" i="16"/>
  <c r="BZ428" i="16"/>
  <c r="CA428" i="16"/>
  <c r="CB428" i="16"/>
  <c r="CC428" i="16"/>
  <c r="CD428" i="16"/>
  <c r="CE428" i="16"/>
  <c r="CF428" i="16"/>
  <c r="CG428" i="16"/>
  <c r="CH428" i="16"/>
  <c r="CI428" i="16"/>
  <c r="CJ428" i="16"/>
  <c r="CK428" i="16"/>
  <c r="CL428" i="16"/>
  <c r="CM428" i="16"/>
  <c r="CN428" i="16"/>
  <c r="CO428" i="16"/>
  <c r="CP428" i="16"/>
  <c r="G429" i="16"/>
  <c r="H429" i="16"/>
  <c r="I429" i="16"/>
  <c r="J429" i="16"/>
  <c r="K429" i="16"/>
  <c r="L429" i="16"/>
  <c r="M429" i="16"/>
  <c r="N429" i="16"/>
  <c r="O429" i="16"/>
  <c r="P429" i="16"/>
  <c r="Q429" i="16"/>
  <c r="R429" i="16"/>
  <c r="S429" i="16"/>
  <c r="T429" i="16"/>
  <c r="U429" i="16"/>
  <c r="V429" i="16"/>
  <c r="W429" i="16"/>
  <c r="X429" i="16"/>
  <c r="Y429" i="16"/>
  <c r="Z429" i="16"/>
  <c r="AA429" i="16"/>
  <c r="AB429" i="16"/>
  <c r="AC429" i="16"/>
  <c r="AD429" i="16"/>
  <c r="AE429" i="16"/>
  <c r="AF429" i="16"/>
  <c r="AG429" i="16"/>
  <c r="AH429" i="16"/>
  <c r="AI429" i="16"/>
  <c r="AJ429" i="16"/>
  <c r="AK429" i="16"/>
  <c r="AL429" i="16"/>
  <c r="AM429" i="16"/>
  <c r="AN429" i="16"/>
  <c r="AO429" i="16"/>
  <c r="AP429" i="16"/>
  <c r="AQ429" i="16"/>
  <c r="AR429" i="16"/>
  <c r="AS429" i="16"/>
  <c r="AT429" i="16"/>
  <c r="AU429" i="16"/>
  <c r="AV429" i="16"/>
  <c r="AW429" i="16"/>
  <c r="AX429" i="16"/>
  <c r="AY429" i="16"/>
  <c r="AZ429" i="16"/>
  <c r="BA429" i="16"/>
  <c r="BB429" i="16"/>
  <c r="BC429" i="16"/>
  <c r="BD429" i="16"/>
  <c r="BE429" i="16"/>
  <c r="BF429" i="16"/>
  <c r="BG429" i="16"/>
  <c r="BH429" i="16"/>
  <c r="BI429" i="16"/>
  <c r="BJ429" i="16"/>
  <c r="BK429" i="16"/>
  <c r="BL429" i="16"/>
  <c r="BM429" i="16"/>
  <c r="BN429" i="16"/>
  <c r="BO429" i="16"/>
  <c r="BP429" i="16"/>
  <c r="BQ429" i="16"/>
  <c r="BR429" i="16"/>
  <c r="BS429" i="16"/>
  <c r="BT429" i="16"/>
  <c r="BU429" i="16"/>
  <c r="BV429" i="16"/>
  <c r="BW429" i="16"/>
  <c r="BX429" i="16"/>
  <c r="BY429" i="16"/>
  <c r="BZ429" i="16"/>
  <c r="CA429" i="16"/>
  <c r="CB429" i="16"/>
  <c r="CC429" i="16"/>
  <c r="CD429" i="16"/>
  <c r="CE429" i="16"/>
  <c r="CF429" i="16"/>
  <c r="CG429" i="16"/>
  <c r="CH429" i="16"/>
  <c r="CI429" i="16"/>
  <c r="CJ429" i="16"/>
  <c r="CK429" i="16"/>
  <c r="CL429" i="16"/>
  <c r="CM429" i="16"/>
  <c r="CN429" i="16"/>
  <c r="CO429" i="16"/>
  <c r="CP429" i="16"/>
  <c r="G430" i="16"/>
  <c r="H430" i="16"/>
  <c r="I430" i="16"/>
  <c r="J430" i="16"/>
  <c r="K430" i="16"/>
  <c r="L430" i="16"/>
  <c r="M430" i="16"/>
  <c r="N430" i="16"/>
  <c r="O430" i="16"/>
  <c r="P430" i="16"/>
  <c r="Q430" i="16"/>
  <c r="R430" i="16"/>
  <c r="S430" i="16"/>
  <c r="T430" i="16"/>
  <c r="U430" i="16"/>
  <c r="V430" i="16"/>
  <c r="W430" i="16"/>
  <c r="X430" i="16"/>
  <c r="Y430" i="16"/>
  <c r="Z430" i="16"/>
  <c r="AA430" i="16"/>
  <c r="AB430" i="16"/>
  <c r="AC430" i="16"/>
  <c r="AD430" i="16"/>
  <c r="AE430" i="16"/>
  <c r="AF430" i="16"/>
  <c r="AG430" i="16"/>
  <c r="AH430" i="16"/>
  <c r="AI430" i="16"/>
  <c r="AJ430" i="16"/>
  <c r="AK430" i="16"/>
  <c r="AL430" i="16"/>
  <c r="AM430" i="16"/>
  <c r="AN430" i="16"/>
  <c r="AO430" i="16"/>
  <c r="AP430" i="16"/>
  <c r="AQ430" i="16"/>
  <c r="AR430" i="16"/>
  <c r="AS430" i="16"/>
  <c r="AT430" i="16"/>
  <c r="AU430" i="16"/>
  <c r="AV430" i="16"/>
  <c r="AW430" i="16"/>
  <c r="AX430" i="16"/>
  <c r="AY430" i="16"/>
  <c r="AZ430" i="16"/>
  <c r="BA430" i="16"/>
  <c r="BB430" i="16"/>
  <c r="BC430" i="16"/>
  <c r="BD430" i="16"/>
  <c r="BE430" i="16"/>
  <c r="BF430" i="16"/>
  <c r="BG430" i="16"/>
  <c r="BH430" i="16"/>
  <c r="BI430" i="16"/>
  <c r="BJ430" i="16"/>
  <c r="BK430" i="16"/>
  <c r="BL430" i="16"/>
  <c r="BM430" i="16"/>
  <c r="BN430" i="16"/>
  <c r="BO430" i="16"/>
  <c r="BP430" i="16"/>
  <c r="BQ430" i="16"/>
  <c r="BR430" i="16"/>
  <c r="BS430" i="16"/>
  <c r="BT430" i="16"/>
  <c r="BU430" i="16"/>
  <c r="BV430" i="16"/>
  <c r="BW430" i="16"/>
  <c r="BX430" i="16"/>
  <c r="BY430" i="16"/>
  <c r="BZ430" i="16"/>
  <c r="CA430" i="16"/>
  <c r="CB430" i="16"/>
  <c r="CC430" i="16"/>
  <c r="CD430" i="16"/>
  <c r="CE430" i="16"/>
  <c r="CF430" i="16"/>
  <c r="CG430" i="16"/>
  <c r="CH430" i="16"/>
  <c r="CI430" i="16"/>
  <c r="CJ430" i="16"/>
  <c r="CK430" i="16"/>
  <c r="CL430" i="16"/>
  <c r="CM430" i="16"/>
  <c r="CN430" i="16"/>
  <c r="CO430" i="16"/>
  <c r="CP430" i="16"/>
  <c r="G431" i="16"/>
  <c r="H431" i="16"/>
  <c r="I431" i="16"/>
  <c r="J431" i="16"/>
  <c r="K431" i="16"/>
  <c r="L431" i="16"/>
  <c r="M431" i="16"/>
  <c r="N431" i="16"/>
  <c r="O431" i="16"/>
  <c r="P431" i="16"/>
  <c r="Q431" i="16"/>
  <c r="R431" i="16"/>
  <c r="S431" i="16"/>
  <c r="T431" i="16"/>
  <c r="U431" i="16"/>
  <c r="V431" i="16"/>
  <c r="W431" i="16"/>
  <c r="X431" i="16"/>
  <c r="Y431" i="16"/>
  <c r="Z431" i="16"/>
  <c r="AA431" i="16"/>
  <c r="AB431" i="16"/>
  <c r="AC431" i="16"/>
  <c r="AD431" i="16"/>
  <c r="AE431" i="16"/>
  <c r="AF431" i="16"/>
  <c r="AG431" i="16"/>
  <c r="AH431" i="16"/>
  <c r="AI431" i="16"/>
  <c r="AJ431" i="16"/>
  <c r="AK431" i="16"/>
  <c r="AL431" i="16"/>
  <c r="AM431" i="16"/>
  <c r="AN431" i="16"/>
  <c r="AO431" i="16"/>
  <c r="AP431" i="16"/>
  <c r="AQ431" i="16"/>
  <c r="AR431" i="16"/>
  <c r="AS431" i="16"/>
  <c r="AT431" i="16"/>
  <c r="AU431" i="16"/>
  <c r="AV431" i="16"/>
  <c r="AW431" i="16"/>
  <c r="AX431" i="16"/>
  <c r="AY431" i="16"/>
  <c r="AZ431" i="16"/>
  <c r="BA431" i="16"/>
  <c r="BB431" i="16"/>
  <c r="BC431" i="16"/>
  <c r="BD431" i="16"/>
  <c r="BE431" i="16"/>
  <c r="BF431" i="16"/>
  <c r="BG431" i="16"/>
  <c r="BH431" i="16"/>
  <c r="BI431" i="16"/>
  <c r="BJ431" i="16"/>
  <c r="BK431" i="16"/>
  <c r="BL431" i="16"/>
  <c r="BM431" i="16"/>
  <c r="BN431" i="16"/>
  <c r="BO431" i="16"/>
  <c r="BP431" i="16"/>
  <c r="BQ431" i="16"/>
  <c r="BR431" i="16"/>
  <c r="BS431" i="16"/>
  <c r="BT431" i="16"/>
  <c r="BU431" i="16"/>
  <c r="BV431" i="16"/>
  <c r="BW431" i="16"/>
  <c r="BX431" i="16"/>
  <c r="BY431" i="16"/>
  <c r="BZ431" i="16"/>
  <c r="CA431" i="16"/>
  <c r="CB431" i="16"/>
  <c r="CC431" i="16"/>
  <c r="CD431" i="16"/>
  <c r="CE431" i="16"/>
  <c r="CF431" i="16"/>
  <c r="CG431" i="16"/>
  <c r="CH431" i="16"/>
  <c r="CI431" i="16"/>
  <c r="CJ431" i="16"/>
  <c r="CK431" i="16"/>
  <c r="CL431" i="16"/>
  <c r="CM431" i="16"/>
  <c r="CN431" i="16"/>
  <c r="CO431" i="16"/>
  <c r="CP431" i="16"/>
  <c r="G432" i="16"/>
  <c r="H432" i="16"/>
  <c r="I432" i="16"/>
  <c r="J432" i="16"/>
  <c r="K432" i="16"/>
  <c r="L432" i="16"/>
  <c r="M432" i="16"/>
  <c r="N432" i="16"/>
  <c r="O432" i="16"/>
  <c r="P432" i="16"/>
  <c r="Q432" i="16"/>
  <c r="R432" i="16"/>
  <c r="S432" i="16"/>
  <c r="T432" i="16"/>
  <c r="U432" i="16"/>
  <c r="V432" i="16"/>
  <c r="W432" i="16"/>
  <c r="X432" i="16"/>
  <c r="Y432" i="16"/>
  <c r="Z432" i="16"/>
  <c r="AA432" i="16"/>
  <c r="AB432" i="16"/>
  <c r="AC432" i="16"/>
  <c r="AD432" i="16"/>
  <c r="AE432" i="16"/>
  <c r="AF432" i="16"/>
  <c r="AG432" i="16"/>
  <c r="AH432" i="16"/>
  <c r="AI432" i="16"/>
  <c r="AJ432" i="16"/>
  <c r="AK432" i="16"/>
  <c r="AL432" i="16"/>
  <c r="AM432" i="16"/>
  <c r="AN432" i="16"/>
  <c r="AO432" i="16"/>
  <c r="AP432" i="16"/>
  <c r="AQ432" i="16"/>
  <c r="AR432" i="16"/>
  <c r="AS432" i="16"/>
  <c r="AT432" i="16"/>
  <c r="AU432" i="16"/>
  <c r="AV432" i="16"/>
  <c r="AW432" i="16"/>
  <c r="AX432" i="16"/>
  <c r="AY432" i="16"/>
  <c r="AZ432" i="16"/>
  <c r="BA432" i="16"/>
  <c r="BB432" i="16"/>
  <c r="BC432" i="16"/>
  <c r="BD432" i="16"/>
  <c r="BE432" i="16"/>
  <c r="BF432" i="16"/>
  <c r="BG432" i="16"/>
  <c r="BH432" i="16"/>
  <c r="BI432" i="16"/>
  <c r="BJ432" i="16"/>
  <c r="BK432" i="16"/>
  <c r="BL432" i="16"/>
  <c r="BM432" i="16"/>
  <c r="BN432" i="16"/>
  <c r="BO432" i="16"/>
  <c r="BP432" i="16"/>
  <c r="BQ432" i="16"/>
  <c r="BR432" i="16"/>
  <c r="BS432" i="16"/>
  <c r="BT432" i="16"/>
  <c r="BU432" i="16"/>
  <c r="BV432" i="16"/>
  <c r="BW432" i="16"/>
  <c r="BX432" i="16"/>
  <c r="BY432" i="16"/>
  <c r="BZ432" i="16"/>
  <c r="CA432" i="16"/>
  <c r="CB432" i="16"/>
  <c r="CC432" i="16"/>
  <c r="CD432" i="16"/>
  <c r="CE432" i="16"/>
  <c r="CF432" i="16"/>
  <c r="CG432" i="16"/>
  <c r="CH432" i="16"/>
  <c r="CI432" i="16"/>
  <c r="CJ432" i="16"/>
  <c r="CK432" i="16"/>
  <c r="CL432" i="16"/>
  <c r="CM432" i="16"/>
  <c r="CN432" i="16"/>
  <c r="CO432" i="16"/>
  <c r="CP432" i="16"/>
  <c r="G433" i="16"/>
  <c r="H433" i="16"/>
  <c r="I433" i="16"/>
  <c r="J433" i="16"/>
  <c r="K433" i="16"/>
  <c r="L433" i="16"/>
  <c r="M433" i="16"/>
  <c r="N433" i="16"/>
  <c r="O433" i="16"/>
  <c r="P433" i="16"/>
  <c r="Q433" i="16"/>
  <c r="R433" i="16"/>
  <c r="S433" i="16"/>
  <c r="T433" i="16"/>
  <c r="U433" i="16"/>
  <c r="V433" i="16"/>
  <c r="W433" i="16"/>
  <c r="X433" i="16"/>
  <c r="Y433" i="16"/>
  <c r="Z433" i="16"/>
  <c r="AA433" i="16"/>
  <c r="AB433" i="16"/>
  <c r="AC433" i="16"/>
  <c r="AD433" i="16"/>
  <c r="AE433" i="16"/>
  <c r="AF433" i="16"/>
  <c r="AG433" i="16"/>
  <c r="AH433" i="16"/>
  <c r="AI433" i="16"/>
  <c r="AJ433" i="16"/>
  <c r="AK433" i="16"/>
  <c r="AL433" i="16"/>
  <c r="AM433" i="16"/>
  <c r="AN433" i="16"/>
  <c r="AO433" i="16"/>
  <c r="AP433" i="16"/>
  <c r="AQ433" i="16"/>
  <c r="AR433" i="16"/>
  <c r="AS433" i="16"/>
  <c r="AT433" i="16"/>
  <c r="AU433" i="16"/>
  <c r="AV433" i="16"/>
  <c r="AW433" i="16"/>
  <c r="AX433" i="16"/>
  <c r="AY433" i="16"/>
  <c r="AZ433" i="16"/>
  <c r="BA433" i="16"/>
  <c r="BB433" i="16"/>
  <c r="BC433" i="16"/>
  <c r="BD433" i="16"/>
  <c r="BE433" i="16"/>
  <c r="BF433" i="16"/>
  <c r="BG433" i="16"/>
  <c r="BH433" i="16"/>
  <c r="BI433" i="16"/>
  <c r="BJ433" i="16"/>
  <c r="BK433" i="16"/>
  <c r="BL433" i="16"/>
  <c r="BM433" i="16"/>
  <c r="BN433" i="16"/>
  <c r="BO433" i="16"/>
  <c r="BP433" i="16"/>
  <c r="BQ433" i="16"/>
  <c r="BR433" i="16"/>
  <c r="BS433" i="16"/>
  <c r="BT433" i="16"/>
  <c r="BU433" i="16"/>
  <c r="BV433" i="16"/>
  <c r="BW433" i="16"/>
  <c r="BX433" i="16"/>
  <c r="BY433" i="16"/>
  <c r="BZ433" i="16"/>
  <c r="CA433" i="16"/>
  <c r="CB433" i="16"/>
  <c r="CC433" i="16"/>
  <c r="CD433" i="16"/>
  <c r="CE433" i="16"/>
  <c r="CF433" i="16"/>
  <c r="CG433" i="16"/>
  <c r="CH433" i="16"/>
  <c r="CI433" i="16"/>
  <c r="CJ433" i="16"/>
  <c r="CK433" i="16"/>
  <c r="CL433" i="16"/>
  <c r="CM433" i="16"/>
  <c r="CN433" i="16"/>
  <c r="CO433" i="16"/>
  <c r="CP433" i="16"/>
  <c r="G434" i="16"/>
  <c r="H434" i="16"/>
  <c r="I434" i="16"/>
  <c r="J434" i="16"/>
  <c r="K434" i="16"/>
  <c r="L434" i="16"/>
  <c r="M434" i="16"/>
  <c r="N434" i="16"/>
  <c r="O434" i="16"/>
  <c r="P434" i="16"/>
  <c r="Q434" i="16"/>
  <c r="R434" i="16"/>
  <c r="S434" i="16"/>
  <c r="T434" i="16"/>
  <c r="U434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AJ434" i="16"/>
  <c r="AK434" i="16"/>
  <c r="AL434" i="16"/>
  <c r="AM434" i="16"/>
  <c r="AN434" i="16"/>
  <c r="AO434" i="16"/>
  <c r="AP434" i="16"/>
  <c r="AQ434" i="16"/>
  <c r="AR434" i="16"/>
  <c r="AS434" i="16"/>
  <c r="AT434" i="16"/>
  <c r="AU434" i="16"/>
  <c r="AV434" i="16"/>
  <c r="AW434" i="16"/>
  <c r="AX434" i="16"/>
  <c r="AY434" i="16"/>
  <c r="AZ434" i="16"/>
  <c r="BA434" i="16"/>
  <c r="BB434" i="16"/>
  <c r="BC434" i="16"/>
  <c r="BD434" i="16"/>
  <c r="BE434" i="16"/>
  <c r="BF434" i="16"/>
  <c r="BG434" i="16"/>
  <c r="BH434" i="16"/>
  <c r="BI434" i="16"/>
  <c r="BJ434" i="16"/>
  <c r="BK434" i="16"/>
  <c r="BL434" i="16"/>
  <c r="BM434" i="16"/>
  <c r="BN434" i="16"/>
  <c r="BO434" i="16"/>
  <c r="BP434" i="16"/>
  <c r="BQ434" i="16"/>
  <c r="BR434" i="16"/>
  <c r="BS434" i="16"/>
  <c r="BT434" i="16"/>
  <c r="BU434" i="16"/>
  <c r="BV434" i="16"/>
  <c r="BW434" i="16"/>
  <c r="BX434" i="16"/>
  <c r="BY434" i="16"/>
  <c r="BZ434" i="16"/>
  <c r="CA434" i="16"/>
  <c r="CB434" i="16"/>
  <c r="CC434" i="16"/>
  <c r="CD434" i="16"/>
  <c r="CE434" i="16"/>
  <c r="CF434" i="16"/>
  <c r="CG434" i="16"/>
  <c r="CH434" i="16"/>
  <c r="CI434" i="16"/>
  <c r="CJ434" i="16"/>
  <c r="CK434" i="16"/>
  <c r="CL434" i="16"/>
  <c r="CM434" i="16"/>
  <c r="CN434" i="16"/>
  <c r="CO434" i="16"/>
  <c r="CP434" i="16"/>
  <c r="G435" i="16"/>
  <c r="H435" i="16"/>
  <c r="I435" i="16"/>
  <c r="J435" i="16"/>
  <c r="K435" i="16"/>
  <c r="L435" i="16"/>
  <c r="M435" i="16"/>
  <c r="N435" i="16"/>
  <c r="O435" i="16"/>
  <c r="P435" i="16"/>
  <c r="Q435" i="16"/>
  <c r="R435" i="16"/>
  <c r="S435" i="16"/>
  <c r="T435" i="16"/>
  <c r="U435" i="16"/>
  <c r="V435" i="16"/>
  <c r="W435" i="16"/>
  <c r="X435" i="16"/>
  <c r="Y435" i="16"/>
  <c r="Z435" i="16"/>
  <c r="AA435" i="16"/>
  <c r="AB435" i="16"/>
  <c r="AC435" i="16"/>
  <c r="AD435" i="16"/>
  <c r="AE435" i="16"/>
  <c r="AF435" i="16"/>
  <c r="AG435" i="16"/>
  <c r="AH435" i="16"/>
  <c r="AI435" i="16"/>
  <c r="AJ435" i="16"/>
  <c r="AK435" i="16"/>
  <c r="AL435" i="16"/>
  <c r="AM435" i="16"/>
  <c r="AN435" i="16"/>
  <c r="AO435" i="16"/>
  <c r="AP435" i="16"/>
  <c r="AQ435" i="16"/>
  <c r="AR435" i="16"/>
  <c r="AS435" i="16"/>
  <c r="AT435" i="16"/>
  <c r="AU435" i="16"/>
  <c r="AV435" i="16"/>
  <c r="AW435" i="16"/>
  <c r="AX435" i="16"/>
  <c r="AY435" i="16"/>
  <c r="AZ435" i="16"/>
  <c r="BA435" i="16"/>
  <c r="BB435" i="16"/>
  <c r="BC435" i="16"/>
  <c r="BD435" i="16"/>
  <c r="BE435" i="16"/>
  <c r="BF435" i="16"/>
  <c r="BG435" i="16"/>
  <c r="BH435" i="16"/>
  <c r="BI435" i="16"/>
  <c r="BJ435" i="16"/>
  <c r="BK435" i="16"/>
  <c r="BL435" i="16"/>
  <c r="BM435" i="16"/>
  <c r="BN435" i="16"/>
  <c r="BO435" i="16"/>
  <c r="BP435" i="16"/>
  <c r="BQ435" i="16"/>
  <c r="BR435" i="16"/>
  <c r="BS435" i="16"/>
  <c r="BT435" i="16"/>
  <c r="BU435" i="16"/>
  <c r="BV435" i="16"/>
  <c r="BW435" i="16"/>
  <c r="BX435" i="16"/>
  <c r="BY435" i="16"/>
  <c r="BZ435" i="16"/>
  <c r="CA435" i="16"/>
  <c r="CB435" i="16"/>
  <c r="CC435" i="16"/>
  <c r="CD435" i="16"/>
  <c r="CE435" i="16"/>
  <c r="CF435" i="16"/>
  <c r="CG435" i="16"/>
  <c r="CH435" i="16"/>
  <c r="CI435" i="16"/>
  <c r="CJ435" i="16"/>
  <c r="CK435" i="16"/>
  <c r="CL435" i="16"/>
  <c r="CM435" i="16"/>
  <c r="CN435" i="16"/>
  <c r="CO435" i="16"/>
  <c r="CP435" i="16"/>
  <c r="G436" i="16"/>
  <c r="H436" i="16"/>
  <c r="I436" i="16"/>
  <c r="J436" i="16"/>
  <c r="K436" i="16"/>
  <c r="L436" i="16"/>
  <c r="M436" i="16"/>
  <c r="N436" i="16"/>
  <c r="O436" i="16"/>
  <c r="P436" i="16"/>
  <c r="Q436" i="16"/>
  <c r="R436" i="16"/>
  <c r="S436" i="16"/>
  <c r="T436" i="16"/>
  <c r="U436" i="16"/>
  <c r="V436" i="16"/>
  <c r="W436" i="16"/>
  <c r="X436" i="16"/>
  <c r="Y436" i="16"/>
  <c r="Z436" i="16"/>
  <c r="AA436" i="16"/>
  <c r="AB436" i="16"/>
  <c r="AC436" i="16"/>
  <c r="AD436" i="16"/>
  <c r="AE436" i="16"/>
  <c r="AF436" i="16"/>
  <c r="AG436" i="16"/>
  <c r="AH436" i="16"/>
  <c r="AI436" i="16"/>
  <c r="AJ436" i="16"/>
  <c r="AK436" i="16"/>
  <c r="AL436" i="16"/>
  <c r="AM436" i="16"/>
  <c r="AN436" i="16"/>
  <c r="AO436" i="16"/>
  <c r="AP436" i="16"/>
  <c r="AQ436" i="16"/>
  <c r="AR436" i="16"/>
  <c r="AS436" i="16"/>
  <c r="AT436" i="16"/>
  <c r="AU436" i="16"/>
  <c r="AV436" i="16"/>
  <c r="AW436" i="16"/>
  <c r="AX436" i="16"/>
  <c r="AY436" i="16"/>
  <c r="AZ436" i="16"/>
  <c r="BA436" i="16"/>
  <c r="BB436" i="16"/>
  <c r="BC436" i="16"/>
  <c r="BD436" i="16"/>
  <c r="BE436" i="16"/>
  <c r="BF436" i="16"/>
  <c r="BG436" i="16"/>
  <c r="BH436" i="16"/>
  <c r="BI436" i="16"/>
  <c r="BJ436" i="16"/>
  <c r="BK436" i="16"/>
  <c r="BL436" i="16"/>
  <c r="BM436" i="16"/>
  <c r="BN436" i="16"/>
  <c r="BO436" i="16"/>
  <c r="BP436" i="16"/>
  <c r="BQ436" i="16"/>
  <c r="BR436" i="16"/>
  <c r="BS436" i="16"/>
  <c r="BT436" i="16"/>
  <c r="BU436" i="16"/>
  <c r="BV436" i="16"/>
  <c r="BW436" i="16"/>
  <c r="BX436" i="16"/>
  <c r="BY436" i="16"/>
  <c r="BZ436" i="16"/>
  <c r="CA436" i="16"/>
  <c r="CB436" i="16"/>
  <c r="CC436" i="16"/>
  <c r="CD436" i="16"/>
  <c r="CE436" i="16"/>
  <c r="CF436" i="16"/>
  <c r="CG436" i="16"/>
  <c r="CH436" i="16"/>
  <c r="CI436" i="16"/>
  <c r="CJ436" i="16"/>
  <c r="CK436" i="16"/>
  <c r="CL436" i="16"/>
  <c r="CM436" i="16"/>
  <c r="CN436" i="16"/>
  <c r="CO436" i="16"/>
  <c r="CP436" i="16"/>
  <c r="G437" i="16"/>
  <c r="H437" i="16"/>
  <c r="I437" i="16"/>
  <c r="J437" i="16"/>
  <c r="K437" i="16"/>
  <c r="L437" i="16"/>
  <c r="M437" i="16"/>
  <c r="N437" i="16"/>
  <c r="O437" i="16"/>
  <c r="P437" i="16"/>
  <c r="Q437" i="16"/>
  <c r="R437" i="16"/>
  <c r="S437" i="16"/>
  <c r="T437" i="16"/>
  <c r="U437" i="16"/>
  <c r="V437" i="16"/>
  <c r="W437" i="16"/>
  <c r="X437" i="16"/>
  <c r="Y437" i="16"/>
  <c r="Z437" i="16"/>
  <c r="AA437" i="16"/>
  <c r="AB437" i="16"/>
  <c r="AC437" i="16"/>
  <c r="AD437" i="16"/>
  <c r="AE437" i="16"/>
  <c r="AF437" i="16"/>
  <c r="AG437" i="16"/>
  <c r="AH437" i="16"/>
  <c r="AI437" i="16"/>
  <c r="AJ437" i="16"/>
  <c r="AK437" i="16"/>
  <c r="AL437" i="16"/>
  <c r="AM437" i="16"/>
  <c r="AN437" i="16"/>
  <c r="AO437" i="16"/>
  <c r="AP437" i="16"/>
  <c r="AQ437" i="16"/>
  <c r="AR437" i="16"/>
  <c r="AS437" i="16"/>
  <c r="AT437" i="16"/>
  <c r="AU437" i="16"/>
  <c r="AV437" i="16"/>
  <c r="AW437" i="16"/>
  <c r="AX437" i="16"/>
  <c r="AY437" i="16"/>
  <c r="AZ437" i="16"/>
  <c r="BA437" i="16"/>
  <c r="BB437" i="16"/>
  <c r="BC437" i="16"/>
  <c r="BD437" i="16"/>
  <c r="BE437" i="16"/>
  <c r="BF437" i="16"/>
  <c r="BG437" i="16"/>
  <c r="BH437" i="16"/>
  <c r="BI437" i="16"/>
  <c r="BJ437" i="16"/>
  <c r="BK437" i="16"/>
  <c r="BL437" i="16"/>
  <c r="BM437" i="16"/>
  <c r="BN437" i="16"/>
  <c r="BO437" i="16"/>
  <c r="BP437" i="16"/>
  <c r="BQ437" i="16"/>
  <c r="BR437" i="16"/>
  <c r="BS437" i="16"/>
  <c r="BT437" i="16"/>
  <c r="BU437" i="16"/>
  <c r="BV437" i="16"/>
  <c r="BW437" i="16"/>
  <c r="BX437" i="16"/>
  <c r="BY437" i="16"/>
  <c r="BZ437" i="16"/>
  <c r="CA437" i="16"/>
  <c r="CB437" i="16"/>
  <c r="CC437" i="16"/>
  <c r="CD437" i="16"/>
  <c r="CE437" i="16"/>
  <c r="CF437" i="16"/>
  <c r="CG437" i="16"/>
  <c r="CH437" i="16"/>
  <c r="CI437" i="16"/>
  <c r="CJ437" i="16"/>
  <c r="CK437" i="16"/>
  <c r="CL437" i="16"/>
  <c r="CM437" i="16"/>
  <c r="CN437" i="16"/>
  <c r="CO437" i="16"/>
  <c r="CP437" i="16"/>
  <c r="G438" i="16"/>
  <c r="H438" i="16"/>
  <c r="I438" i="16"/>
  <c r="J438" i="16"/>
  <c r="K438" i="16"/>
  <c r="L438" i="16"/>
  <c r="M438" i="16"/>
  <c r="N438" i="16"/>
  <c r="O438" i="16"/>
  <c r="P438" i="16"/>
  <c r="Q438" i="16"/>
  <c r="R438" i="16"/>
  <c r="S438" i="16"/>
  <c r="T438" i="16"/>
  <c r="U438" i="16"/>
  <c r="V438" i="16"/>
  <c r="W438" i="16"/>
  <c r="X438" i="16"/>
  <c r="Y438" i="16"/>
  <c r="Z438" i="16"/>
  <c r="AA438" i="16"/>
  <c r="AB438" i="16"/>
  <c r="AC438" i="16"/>
  <c r="AD438" i="16"/>
  <c r="AE438" i="16"/>
  <c r="AF438" i="16"/>
  <c r="AG438" i="16"/>
  <c r="AH438" i="16"/>
  <c r="AI438" i="16"/>
  <c r="AJ438" i="16"/>
  <c r="AK438" i="16"/>
  <c r="AL438" i="16"/>
  <c r="AM438" i="16"/>
  <c r="AN438" i="16"/>
  <c r="AO438" i="16"/>
  <c r="AP438" i="16"/>
  <c r="AQ438" i="16"/>
  <c r="AR438" i="16"/>
  <c r="AS438" i="16"/>
  <c r="AT438" i="16"/>
  <c r="AU438" i="16"/>
  <c r="AV438" i="16"/>
  <c r="AW438" i="16"/>
  <c r="AX438" i="16"/>
  <c r="AY438" i="16"/>
  <c r="AZ438" i="16"/>
  <c r="BA438" i="16"/>
  <c r="BB438" i="16"/>
  <c r="BC438" i="16"/>
  <c r="BD438" i="16"/>
  <c r="BE438" i="16"/>
  <c r="BF438" i="16"/>
  <c r="BG438" i="16"/>
  <c r="BH438" i="16"/>
  <c r="BI438" i="16"/>
  <c r="BJ438" i="16"/>
  <c r="BK438" i="16"/>
  <c r="BL438" i="16"/>
  <c r="BM438" i="16"/>
  <c r="BN438" i="16"/>
  <c r="BO438" i="16"/>
  <c r="BP438" i="16"/>
  <c r="BQ438" i="16"/>
  <c r="BR438" i="16"/>
  <c r="BS438" i="16"/>
  <c r="BT438" i="16"/>
  <c r="BU438" i="16"/>
  <c r="BV438" i="16"/>
  <c r="BW438" i="16"/>
  <c r="BX438" i="16"/>
  <c r="BY438" i="16"/>
  <c r="BZ438" i="16"/>
  <c r="CA438" i="16"/>
  <c r="CB438" i="16"/>
  <c r="CC438" i="16"/>
  <c r="CD438" i="16"/>
  <c r="CE438" i="16"/>
  <c r="CF438" i="16"/>
  <c r="CG438" i="16"/>
  <c r="CH438" i="16"/>
  <c r="CI438" i="16"/>
  <c r="CJ438" i="16"/>
  <c r="CK438" i="16"/>
  <c r="CL438" i="16"/>
  <c r="CM438" i="16"/>
  <c r="CN438" i="16"/>
  <c r="CO438" i="16"/>
  <c r="CP438" i="16"/>
  <c r="G439" i="16"/>
  <c r="H439" i="16"/>
  <c r="I439" i="16"/>
  <c r="J439" i="16"/>
  <c r="K439" i="16"/>
  <c r="L439" i="16"/>
  <c r="M439" i="16"/>
  <c r="N439" i="16"/>
  <c r="O439" i="16"/>
  <c r="P439" i="16"/>
  <c r="Q439" i="16"/>
  <c r="R439" i="16"/>
  <c r="S439" i="16"/>
  <c r="T439" i="16"/>
  <c r="U439" i="16"/>
  <c r="V439" i="16"/>
  <c r="W439" i="16"/>
  <c r="X439" i="16"/>
  <c r="Y439" i="16"/>
  <c r="Z439" i="16"/>
  <c r="AA439" i="16"/>
  <c r="AB439" i="16"/>
  <c r="AC439" i="16"/>
  <c r="AD439" i="16"/>
  <c r="AE439" i="16"/>
  <c r="AF439" i="16"/>
  <c r="AG439" i="16"/>
  <c r="AH439" i="16"/>
  <c r="AI439" i="16"/>
  <c r="AJ439" i="16"/>
  <c r="AK439" i="16"/>
  <c r="AL439" i="16"/>
  <c r="AM439" i="16"/>
  <c r="AN439" i="16"/>
  <c r="AO439" i="16"/>
  <c r="AP439" i="16"/>
  <c r="AQ439" i="16"/>
  <c r="AR439" i="16"/>
  <c r="AS439" i="16"/>
  <c r="AT439" i="16"/>
  <c r="AU439" i="16"/>
  <c r="AV439" i="16"/>
  <c r="AW439" i="16"/>
  <c r="AX439" i="16"/>
  <c r="AY439" i="16"/>
  <c r="AZ439" i="16"/>
  <c r="BA439" i="16"/>
  <c r="BB439" i="16"/>
  <c r="BC439" i="16"/>
  <c r="BD439" i="16"/>
  <c r="BE439" i="16"/>
  <c r="BF439" i="16"/>
  <c r="BG439" i="16"/>
  <c r="BH439" i="16"/>
  <c r="BI439" i="16"/>
  <c r="BJ439" i="16"/>
  <c r="BK439" i="16"/>
  <c r="BL439" i="16"/>
  <c r="BM439" i="16"/>
  <c r="BN439" i="16"/>
  <c r="BO439" i="16"/>
  <c r="BP439" i="16"/>
  <c r="BQ439" i="16"/>
  <c r="BR439" i="16"/>
  <c r="BS439" i="16"/>
  <c r="BT439" i="16"/>
  <c r="BU439" i="16"/>
  <c r="BV439" i="16"/>
  <c r="BW439" i="16"/>
  <c r="BX439" i="16"/>
  <c r="BY439" i="16"/>
  <c r="BZ439" i="16"/>
  <c r="CA439" i="16"/>
  <c r="CB439" i="16"/>
  <c r="CC439" i="16"/>
  <c r="CD439" i="16"/>
  <c r="CE439" i="16"/>
  <c r="CF439" i="16"/>
  <c r="CG439" i="16"/>
  <c r="CH439" i="16"/>
  <c r="CI439" i="16"/>
  <c r="CJ439" i="16"/>
  <c r="CK439" i="16"/>
  <c r="CL439" i="16"/>
  <c r="CM439" i="16"/>
  <c r="CN439" i="16"/>
  <c r="CO439" i="16"/>
  <c r="CP439" i="16"/>
  <c r="G440" i="16"/>
  <c r="H440" i="16"/>
  <c r="I440" i="16"/>
  <c r="J440" i="16"/>
  <c r="K440" i="16"/>
  <c r="L440" i="16"/>
  <c r="M440" i="16"/>
  <c r="N440" i="16"/>
  <c r="O440" i="16"/>
  <c r="P440" i="16"/>
  <c r="Q440" i="16"/>
  <c r="R440" i="16"/>
  <c r="S440" i="16"/>
  <c r="T440" i="16"/>
  <c r="U440" i="16"/>
  <c r="V440" i="16"/>
  <c r="W440" i="16"/>
  <c r="X440" i="16"/>
  <c r="Y440" i="16"/>
  <c r="Z440" i="16"/>
  <c r="AA440" i="16"/>
  <c r="AB440" i="16"/>
  <c r="AC440" i="16"/>
  <c r="AD440" i="16"/>
  <c r="AE440" i="16"/>
  <c r="AF440" i="16"/>
  <c r="AG440" i="16"/>
  <c r="AH440" i="16"/>
  <c r="AI440" i="16"/>
  <c r="AJ440" i="16"/>
  <c r="AK440" i="16"/>
  <c r="AL440" i="16"/>
  <c r="AM440" i="16"/>
  <c r="AN440" i="16"/>
  <c r="AO440" i="16"/>
  <c r="AP440" i="16"/>
  <c r="AQ440" i="16"/>
  <c r="AR440" i="16"/>
  <c r="AS440" i="16"/>
  <c r="AT440" i="16"/>
  <c r="AU440" i="16"/>
  <c r="AV440" i="16"/>
  <c r="AW440" i="16"/>
  <c r="AX440" i="16"/>
  <c r="AY440" i="16"/>
  <c r="AZ440" i="16"/>
  <c r="BA440" i="16"/>
  <c r="BB440" i="16"/>
  <c r="BC440" i="16"/>
  <c r="BD440" i="16"/>
  <c r="BE440" i="16"/>
  <c r="BF440" i="16"/>
  <c r="BG440" i="16"/>
  <c r="BH440" i="16"/>
  <c r="BI440" i="16"/>
  <c r="BJ440" i="16"/>
  <c r="BK440" i="16"/>
  <c r="BL440" i="16"/>
  <c r="BM440" i="16"/>
  <c r="BN440" i="16"/>
  <c r="BO440" i="16"/>
  <c r="BP440" i="16"/>
  <c r="BQ440" i="16"/>
  <c r="BR440" i="16"/>
  <c r="BS440" i="16"/>
  <c r="BT440" i="16"/>
  <c r="BU440" i="16"/>
  <c r="BV440" i="16"/>
  <c r="BW440" i="16"/>
  <c r="BX440" i="16"/>
  <c r="BY440" i="16"/>
  <c r="BZ440" i="16"/>
  <c r="CA440" i="16"/>
  <c r="CB440" i="16"/>
  <c r="CC440" i="16"/>
  <c r="CD440" i="16"/>
  <c r="CE440" i="16"/>
  <c r="CF440" i="16"/>
  <c r="CG440" i="16"/>
  <c r="CH440" i="16"/>
  <c r="CI440" i="16"/>
  <c r="CJ440" i="16"/>
  <c r="CK440" i="16"/>
  <c r="CL440" i="16"/>
  <c r="CM440" i="16"/>
  <c r="CN440" i="16"/>
  <c r="CO440" i="16"/>
  <c r="CP440" i="16"/>
  <c r="G441" i="16"/>
  <c r="H441" i="16"/>
  <c r="I441" i="16"/>
  <c r="J441" i="16"/>
  <c r="K441" i="16"/>
  <c r="L441" i="16"/>
  <c r="M441" i="16"/>
  <c r="N441" i="16"/>
  <c r="O441" i="16"/>
  <c r="P441" i="16"/>
  <c r="Q441" i="16"/>
  <c r="R441" i="16"/>
  <c r="S441" i="16"/>
  <c r="T441" i="16"/>
  <c r="U441" i="16"/>
  <c r="V441" i="16"/>
  <c r="W441" i="16"/>
  <c r="X441" i="16"/>
  <c r="Y441" i="16"/>
  <c r="Z441" i="16"/>
  <c r="AA441" i="16"/>
  <c r="AB441" i="16"/>
  <c r="AC441" i="16"/>
  <c r="AD441" i="16"/>
  <c r="AE441" i="16"/>
  <c r="AF441" i="16"/>
  <c r="AG441" i="16"/>
  <c r="AH441" i="16"/>
  <c r="AI441" i="16"/>
  <c r="AJ441" i="16"/>
  <c r="AK441" i="16"/>
  <c r="AL441" i="16"/>
  <c r="AM441" i="16"/>
  <c r="AN441" i="16"/>
  <c r="AO441" i="16"/>
  <c r="AP441" i="16"/>
  <c r="AQ441" i="16"/>
  <c r="AR441" i="16"/>
  <c r="AS441" i="16"/>
  <c r="AT441" i="16"/>
  <c r="AU441" i="16"/>
  <c r="AV441" i="16"/>
  <c r="AW441" i="16"/>
  <c r="AX441" i="16"/>
  <c r="AY441" i="16"/>
  <c r="AZ441" i="16"/>
  <c r="BA441" i="16"/>
  <c r="BB441" i="16"/>
  <c r="BC441" i="16"/>
  <c r="BD441" i="16"/>
  <c r="BE441" i="16"/>
  <c r="BF441" i="16"/>
  <c r="BG441" i="16"/>
  <c r="BH441" i="16"/>
  <c r="BI441" i="16"/>
  <c r="BJ441" i="16"/>
  <c r="BK441" i="16"/>
  <c r="BL441" i="16"/>
  <c r="BM441" i="16"/>
  <c r="BN441" i="16"/>
  <c r="BO441" i="16"/>
  <c r="BP441" i="16"/>
  <c r="BQ441" i="16"/>
  <c r="BR441" i="16"/>
  <c r="BS441" i="16"/>
  <c r="BT441" i="16"/>
  <c r="BU441" i="16"/>
  <c r="BV441" i="16"/>
  <c r="BW441" i="16"/>
  <c r="BX441" i="16"/>
  <c r="BY441" i="16"/>
  <c r="BZ441" i="16"/>
  <c r="CA441" i="16"/>
  <c r="CB441" i="16"/>
  <c r="CC441" i="16"/>
  <c r="CD441" i="16"/>
  <c r="CE441" i="16"/>
  <c r="CF441" i="16"/>
  <c r="CG441" i="16"/>
  <c r="CH441" i="16"/>
  <c r="CI441" i="16"/>
  <c r="CJ441" i="16"/>
  <c r="CK441" i="16"/>
  <c r="CL441" i="16"/>
  <c r="CM441" i="16"/>
  <c r="CN441" i="16"/>
  <c r="CO441" i="16"/>
  <c r="CP441" i="16"/>
  <c r="G442" i="16"/>
  <c r="H442" i="16"/>
  <c r="I442" i="16"/>
  <c r="J442" i="16"/>
  <c r="K442" i="16"/>
  <c r="L442" i="16"/>
  <c r="M442" i="16"/>
  <c r="N442" i="16"/>
  <c r="O442" i="16"/>
  <c r="P442" i="16"/>
  <c r="Q442" i="16"/>
  <c r="R442" i="16"/>
  <c r="S442" i="16"/>
  <c r="T442" i="16"/>
  <c r="U442" i="16"/>
  <c r="V442" i="16"/>
  <c r="W442" i="16"/>
  <c r="X442" i="16"/>
  <c r="Y442" i="16"/>
  <c r="Z442" i="16"/>
  <c r="AA442" i="16"/>
  <c r="AB442" i="16"/>
  <c r="AC442" i="16"/>
  <c r="AD442" i="16"/>
  <c r="AE442" i="16"/>
  <c r="AF442" i="16"/>
  <c r="AG442" i="16"/>
  <c r="AH442" i="16"/>
  <c r="AI442" i="16"/>
  <c r="AJ442" i="16"/>
  <c r="AK442" i="16"/>
  <c r="AL442" i="16"/>
  <c r="AM442" i="16"/>
  <c r="AN442" i="16"/>
  <c r="AO442" i="16"/>
  <c r="AP442" i="16"/>
  <c r="AQ442" i="16"/>
  <c r="AR442" i="16"/>
  <c r="AS442" i="16"/>
  <c r="AT442" i="16"/>
  <c r="AU442" i="16"/>
  <c r="AV442" i="16"/>
  <c r="AW442" i="16"/>
  <c r="AX442" i="16"/>
  <c r="AY442" i="16"/>
  <c r="AZ442" i="16"/>
  <c r="BA442" i="16"/>
  <c r="BB442" i="16"/>
  <c r="BC442" i="16"/>
  <c r="BD442" i="16"/>
  <c r="BE442" i="16"/>
  <c r="BF442" i="16"/>
  <c r="BG442" i="16"/>
  <c r="BH442" i="16"/>
  <c r="BI442" i="16"/>
  <c r="BJ442" i="16"/>
  <c r="BK442" i="16"/>
  <c r="BL442" i="16"/>
  <c r="BM442" i="16"/>
  <c r="BN442" i="16"/>
  <c r="BO442" i="16"/>
  <c r="BP442" i="16"/>
  <c r="BQ442" i="16"/>
  <c r="BR442" i="16"/>
  <c r="BS442" i="16"/>
  <c r="BT442" i="16"/>
  <c r="BU442" i="16"/>
  <c r="BV442" i="16"/>
  <c r="BW442" i="16"/>
  <c r="BX442" i="16"/>
  <c r="BY442" i="16"/>
  <c r="BZ442" i="16"/>
  <c r="CA442" i="16"/>
  <c r="CB442" i="16"/>
  <c r="CC442" i="16"/>
  <c r="CD442" i="16"/>
  <c r="CE442" i="16"/>
  <c r="CF442" i="16"/>
  <c r="CG442" i="16"/>
  <c r="CH442" i="16"/>
  <c r="CI442" i="16"/>
  <c r="CJ442" i="16"/>
  <c r="CK442" i="16"/>
  <c r="CL442" i="16"/>
  <c r="CM442" i="16"/>
  <c r="CN442" i="16"/>
  <c r="CO442" i="16"/>
  <c r="CP442" i="16"/>
  <c r="G443" i="16"/>
  <c r="H443" i="16"/>
  <c r="I443" i="16"/>
  <c r="J443" i="16"/>
  <c r="K443" i="16"/>
  <c r="L443" i="16"/>
  <c r="M443" i="16"/>
  <c r="N443" i="16"/>
  <c r="O443" i="16"/>
  <c r="P443" i="16"/>
  <c r="Q443" i="16"/>
  <c r="R443" i="16"/>
  <c r="S443" i="16"/>
  <c r="T443" i="16"/>
  <c r="U443" i="16"/>
  <c r="V443" i="16"/>
  <c r="W443" i="16"/>
  <c r="X443" i="16"/>
  <c r="Y443" i="16"/>
  <c r="Z443" i="16"/>
  <c r="AA443" i="16"/>
  <c r="AB443" i="16"/>
  <c r="AC443" i="16"/>
  <c r="AD443" i="16"/>
  <c r="AE443" i="16"/>
  <c r="AF443" i="16"/>
  <c r="AG443" i="16"/>
  <c r="AH443" i="16"/>
  <c r="AI443" i="16"/>
  <c r="AJ443" i="16"/>
  <c r="AK443" i="16"/>
  <c r="AL443" i="16"/>
  <c r="AM443" i="16"/>
  <c r="AN443" i="16"/>
  <c r="AO443" i="16"/>
  <c r="AP443" i="16"/>
  <c r="AQ443" i="16"/>
  <c r="AR443" i="16"/>
  <c r="AS443" i="16"/>
  <c r="AT443" i="16"/>
  <c r="AU443" i="16"/>
  <c r="AV443" i="16"/>
  <c r="AW443" i="16"/>
  <c r="AX443" i="16"/>
  <c r="AY443" i="16"/>
  <c r="AZ443" i="16"/>
  <c r="BA443" i="16"/>
  <c r="BB443" i="16"/>
  <c r="BC443" i="16"/>
  <c r="BD443" i="16"/>
  <c r="BE443" i="16"/>
  <c r="BF443" i="16"/>
  <c r="BG443" i="16"/>
  <c r="BH443" i="16"/>
  <c r="BI443" i="16"/>
  <c r="BJ443" i="16"/>
  <c r="BK443" i="16"/>
  <c r="BL443" i="16"/>
  <c r="BM443" i="16"/>
  <c r="BN443" i="16"/>
  <c r="BO443" i="16"/>
  <c r="BP443" i="16"/>
  <c r="BQ443" i="16"/>
  <c r="BR443" i="16"/>
  <c r="BS443" i="16"/>
  <c r="BT443" i="16"/>
  <c r="BU443" i="16"/>
  <c r="BV443" i="16"/>
  <c r="BW443" i="16"/>
  <c r="BX443" i="16"/>
  <c r="BY443" i="16"/>
  <c r="BZ443" i="16"/>
  <c r="CA443" i="16"/>
  <c r="CB443" i="16"/>
  <c r="CC443" i="16"/>
  <c r="CD443" i="16"/>
  <c r="CE443" i="16"/>
  <c r="CF443" i="16"/>
  <c r="CG443" i="16"/>
  <c r="CH443" i="16"/>
  <c r="CI443" i="16"/>
  <c r="CJ443" i="16"/>
  <c r="CK443" i="16"/>
  <c r="CL443" i="16"/>
  <c r="CM443" i="16"/>
  <c r="CN443" i="16"/>
  <c r="CO443" i="16"/>
  <c r="CP443" i="16"/>
  <c r="G444" i="16"/>
  <c r="H444" i="16"/>
  <c r="I444" i="16"/>
  <c r="J444" i="16"/>
  <c r="K444" i="16"/>
  <c r="L444" i="16"/>
  <c r="M444" i="16"/>
  <c r="N444" i="16"/>
  <c r="O444" i="16"/>
  <c r="P444" i="16"/>
  <c r="Q444" i="16"/>
  <c r="R444" i="16"/>
  <c r="S444" i="16"/>
  <c r="T444" i="16"/>
  <c r="U444" i="16"/>
  <c r="V444" i="16"/>
  <c r="W444" i="16"/>
  <c r="X444" i="16"/>
  <c r="Y444" i="16"/>
  <c r="Z444" i="16"/>
  <c r="AA444" i="16"/>
  <c r="AB444" i="16"/>
  <c r="AC444" i="16"/>
  <c r="AD444" i="16"/>
  <c r="AE444" i="16"/>
  <c r="AF444" i="16"/>
  <c r="AG444" i="16"/>
  <c r="AH444" i="16"/>
  <c r="AI444" i="16"/>
  <c r="AJ444" i="16"/>
  <c r="AK444" i="16"/>
  <c r="AL444" i="16"/>
  <c r="AM444" i="16"/>
  <c r="AN444" i="16"/>
  <c r="AO444" i="16"/>
  <c r="AP444" i="16"/>
  <c r="AQ444" i="16"/>
  <c r="AR444" i="16"/>
  <c r="AS444" i="16"/>
  <c r="AT444" i="16"/>
  <c r="AU444" i="16"/>
  <c r="AV444" i="16"/>
  <c r="AW444" i="16"/>
  <c r="AX444" i="16"/>
  <c r="AY444" i="16"/>
  <c r="AZ444" i="16"/>
  <c r="BA444" i="16"/>
  <c r="BB444" i="16"/>
  <c r="BC444" i="16"/>
  <c r="BD444" i="16"/>
  <c r="BE444" i="16"/>
  <c r="BF444" i="16"/>
  <c r="BG444" i="16"/>
  <c r="BH444" i="16"/>
  <c r="BI444" i="16"/>
  <c r="BJ444" i="16"/>
  <c r="BK444" i="16"/>
  <c r="BL444" i="16"/>
  <c r="BM444" i="16"/>
  <c r="BN444" i="16"/>
  <c r="BO444" i="16"/>
  <c r="BP444" i="16"/>
  <c r="BQ444" i="16"/>
  <c r="BR444" i="16"/>
  <c r="BS444" i="16"/>
  <c r="BT444" i="16"/>
  <c r="BU444" i="16"/>
  <c r="BV444" i="16"/>
  <c r="BW444" i="16"/>
  <c r="BX444" i="16"/>
  <c r="BY444" i="16"/>
  <c r="BZ444" i="16"/>
  <c r="CA444" i="16"/>
  <c r="CB444" i="16"/>
  <c r="CC444" i="16"/>
  <c r="CD444" i="16"/>
  <c r="CE444" i="16"/>
  <c r="CF444" i="16"/>
  <c r="CG444" i="16"/>
  <c r="CH444" i="16"/>
  <c r="CI444" i="16"/>
  <c r="CJ444" i="16"/>
  <c r="CK444" i="16"/>
  <c r="CL444" i="16"/>
  <c r="CM444" i="16"/>
  <c r="CN444" i="16"/>
  <c r="CO444" i="16"/>
  <c r="CP444" i="16"/>
  <c r="G445" i="16"/>
  <c r="H445" i="16"/>
  <c r="I445" i="16"/>
  <c r="J445" i="16"/>
  <c r="K445" i="16"/>
  <c r="L445" i="16"/>
  <c r="M445" i="16"/>
  <c r="N445" i="16"/>
  <c r="O445" i="16"/>
  <c r="P445" i="16"/>
  <c r="Q445" i="16"/>
  <c r="R445" i="16"/>
  <c r="S445" i="16"/>
  <c r="T445" i="16"/>
  <c r="U445" i="16"/>
  <c r="V445" i="16"/>
  <c r="W445" i="16"/>
  <c r="X445" i="16"/>
  <c r="Y445" i="16"/>
  <c r="Z445" i="16"/>
  <c r="AA445" i="16"/>
  <c r="AB445" i="16"/>
  <c r="AC445" i="16"/>
  <c r="AD445" i="16"/>
  <c r="AE445" i="16"/>
  <c r="AF445" i="16"/>
  <c r="AG445" i="16"/>
  <c r="AH445" i="16"/>
  <c r="AI445" i="16"/>
  <c r="AJ445" i="16"/>
  <c r="AK445" i="16"/>
  <c r="AL445" i="16"/>
  <c r="AM445" i="16"/>
  <c r="AN445" i="16"/>
  <c r="AO445" i="16"/>
  <c r="AP445" i="16"/>
  <c r="AQ445" i="16"/>
  <c r="AR445" i="16"/>
  <c r="AS445" i="16"/>
  <c r="AT445" i="16"/>
  <c r="AU445" i="16"/>
  <c r="AV445" i="16"/>
  <c r="AW445" i="16"/>
  <c r="AX445" i="16"/>
  <c r="AY445" i="16"/>
  <c r="AZ445" i="16"/>
  <c r="BA445" i="16"/>
  <c r="BB445" i="16"/>
  <c r="BC445" i="16"/>
  <c r="BD445" i="16"/>
  <c r="BE445" i="16"/>
  <c r="BF445" i="16"/>
  <c r="BG445" i="16"/>
  <c r="BH445" i="16"/>
  <c r="BI445" i="16"/>
  <c r="BJ445" i="16"/>
  <c r="BK445" i="16"/>
  <c r="BL445" i="16"/>
  <c r="BM445" i="16"/>
  <c r="BN445" i="16"/>
  <c r="BO445" i="16"/>
  <c r="BP445" i="16"/>
  <c r="BQ445" i="16"/>
  <c r="BR445" i="16"/>
  <c r="BS445" i="16"/>
  <c r="BT445" i="16"/>
  <c r="BU445" i="16"/>
  <c r="BV445" i="16"/>
  <c r="BW445" i="16"/>
  <c r="BX445" i="16"/>
  <c r="BY445" i="16"/>
  <c r="BZ445" i="16"/>
  <c r="CA445" i="16"/>
  <c r="CB445" i="16"/>
  <c r="CC445" i="16"/>
  <c r="CD445" i="16"/>
  <c r="CE445" i="16"/>
  <c r="CF445" i="16"/>
  <c r="CG445" i="16"/>
  <c r="CH445" i="16"/>
  <c r="CI445" i="16"/>
  <c r="CJ445" i="16"/>
  <c r="CK445" i="16"/>
  <c r="CL445" i="16"/>
  <c r="CM445" i="16"/>
  <c r="CN445" i="16"/>
  <c r="CO445" i="16"/>
  <c r="CP445" i="16"/>
  <c r="G446" i="16"/>
  <c r="H446" i="16"/>
  <c r="I446" i="16"/>
  <c r="J446" i="16"/>
  <c r="K446" i="16"/>
  <c r="L446" i="16"/>
  <c r="M446" i="16"/>
  <c r="N446" i="16"/>
  <c r="O446" i="16"/>
  <c r="P446" i="16"/>
  <c r="Q446" i="16"/>
  <c r="R446" i="16"/>
  <c r="S446" i="16"/>
  <c r="T446" i="16"/>
  <c r="U446" i="16"/>
  <c r="V446" i="16"/>
  <c r="W446" i="16"/>
  <c r="X446" i="16"/>
  <c r="Y446" i="16"/>
  <c r="Z446" i="16"/>
  <c r="AA446" i="16"/>
  <c r="AB446" i="16"/>
  <c r="AC446" i="16"/>
  <c r="AD446" i="16"/>
  <c r="AE446" i="16"/>
  <c r="AF446" i="16"/>
  <c r="AG446" i="16"/>
  <c r="AH446" i="16"/>
  <c r="AI446" i="16"/>
  <c r="AJ446" i="16"/>
  <c r="AK446" i="16"/>
  <c r="AL446" i="16"/>
  <c r="AM446" i="16"/>
  <c r="AN446" i="16"/>
  <c r="AO446" i="16"/>
  <c r="AP446" i="16"/>
  <c r="AQ446" i="16"/>
  <c r="AR446" i="16"/>
  <c r="AS446" i="16"/>
  <c r="AT446" i="16"/>
  <c r="AU446" i="16"/>
  <c r="AV446" i="16"/>
  <c r="AW446" i="16"/>
  <c r="AX446" i="16"/>
  <c r="AY446" i="16"/>
  <c r="AZ446" i="16"/>
  <c r="BA446" i="16"/>
  <c r="BB446" i="16"/>
  <c r="BC446" i="16"/>
  <c r="BD446" i="16"/>
  <c r="BE446" i="16"/>
  <c r="BF446" i="16"/>
  <c r="BG446" i="16"/>
  <c r="BH446" i="16"/>
  <c r="BI446" i="16"/>
  <c r="BJ446" i="16"/>
  <c r="BK446" i="16"/>
  <c r="BL446" i="16"/>
  <c r="BM446" i="16"/>
  <c r="BN446" i="16"/>
  <c r="BO446" i="16"/>
  <c r="BP446" i="16"/>
  <c r="BQ446" i="16"/>
  <c r="BR446" i="16"/>
  <c r="BS446" i="16"/>
  <c r="BT446" i="16"/>
  <c r="BU446" i="16"/>
  <c r="BV446" i="16"/>
  <c r="BW446" i="16"/>
  <c r="BX446" i="16"/>
  <c r="BY446" i="16"/>
  <c r="BZ446" i="16"/>
  <c r="CA446" i="16"/>
  <c r="CB446" i="16"/>
  <c r="CC446" i="16"/>
  <c r="CD446" i="16"/>
  <c r="CE446" i="16"/>
  <c r="CF446" i="16"/>
  <c r="CG446" i="16"/>
  <c r="CH446" i="16"/>
  <c r="CI446" i="16"/>
  <c r="CJ446" i="16"/>
  <c r="CK446" i="16"/>
  <c r="CL446" i="16"/>
  <c r="CM446" i="16"/>
  <c r="CN446" i="16"/>
  <c r="CO446" i="16"/>
  <c r="CP446" i="16"/>
  <c r="G447" i="16"/>
  <c r="H447" i="16"/>
  <c r="I447" i="16"/>
  <c r="J447" i="16"/>
  <c r="K447" i="16"/>
  <c r="L447" i="16"/>
  <c r="M447" i="16"/>
  <c r="N447" i="16"/>
  <c r="O447" i="16"/>
  <c r="P447" i="16"/>
  <c r="Q447" i="16"/>
  <c r="R447" i="16"/>
  <c r="S447" i="16"/>
  <c r="T447" i="16"/>
  <c r="U447" i="16"/>
  <c r="V447" i="16"/>
  <c r="W447" i="16"/>
  <c r="X447" i="16"/>
  <c r="Y447" i="16"/>
  <c r="Z447" i="16"/>
  <c r="AA447" i="16"/>
  <c r="AB447" i="16"/>
  <c r="AC447" i="16"/>
  <c r="AD447" i="16"/>
  <c r="AE447" i="16"/>
  <c r="AF447" i="16"/>
  <c r="AG447" i="16"/>
  <c r="AH447" i="16"/>
  <c r="AI447" i="16"/>
  <c r="AJ447" i="16"/>
  <c r="AK447" i="16"/>
  <c r="AL447" i="16"/>
  <c r="AM447" i="16"/>
  <c r="AN447" i="16"/>
  <c r="AO447" i="16"/>
  <c r="AP447" i="16"/>
  <c r="AQ447" i="16"/>
  <c r="AR447" i="16"/>
  <c r="AS447" i="16"/>
  <c r="AT447" i="16"/>
  <c r="AU447" i="16"/>
  <c r="AV447" i="16"/>
  <c r="AW447" i="16"/>
  <c r="AX447" i="16"/>
  <c r="AY447" i="16"/>
  <c r="AZ447" i="16"/>
  <c r="BA447" i="16"/>
  <c r="BB447" i="16"/>
  <c r="BC447" i="16"/>
  <c r="BD447" i="16"/>
  <c r="BE447" i="16"/>
  <c r="BF447" i="16"/>
  <c r="BG447" i="16"/>
  <c r="BH447" i="16"/>
  <c r="BI447" i="16"/>
  <c r="BJ447" i="16"/>
  <c r="BK447" i="16"/>
  <c r="BL447" i="16"/>
  <c r="BM447" i="16"/>
  <c r="BN447" i="16"/>
  <c r="BO447" i="16"/>
  <c r="BP447" i="16"/>
  <c r="BQ447" i="16"/>
  <c r="BR447" i="16"/>
  <c r="BS447" i="16"/>
  <c r="BT447" i="16"/>
  <c r="BU447" i="16"/>
  <c r="BV447" i="16"/>
  <c r="BW447" i="16"/>
  <c r="BX447" i="16"/>
  <c r="BY447" i="16"/>
  <c r="BZ447" i="16"/>
  <c r="CA447" i="16"/>
  <c r="CB447" i="16"/>
  <c r="CC447" i="16"/>
  <c r="CD447" i="16"/>
  <c r="CE447" i="16"/>
  <c r="CF447" i="16"/>
  <c r="CG447" i="16"/>
  <c r="CH447" i="16"/>
  <c r="CI447" i="16"/>
  <c r="CJ447" i="16"/>
  <c r="CK447" i="16"/>
  <c r="CL447" i="16"/>
  <c r="CM447" i="16"/>
  <c r="CN447" i="16"/>
  <c r="CO447" i="16"/>
  <c r="CP447" i="16"/>
  <c r="G448" i="16"/>
  <c r="H448" i="16"/>
  <c r="I448" i="16"/>
  <c r="J448" i="16"/>
  <c r="K448" i="16"/>
  <c r="L448" i="16"/>
  <c r="M448" i="16"/>
  <c r="N448" i="16"/>
  <c r="O448" i="16"/>
  <c r="P448" i="16"/>
  <c r="Q448" i="16"/>
  <c r="R448" i="16"/>
  <c r="S448" i="16"/>
  <c r="T448" i="16"/>
  <c r="U448" i="16"/>
  <c r="V448" i="16"/>
  <c r="W448" i="16"/>
  <c r="X448" i="16"/>
  <c r="Y448" i="16"/>
  <c r="Z448" i="16"/>
  <c r="AA448" i="16"/>
  <c r="AB448" i="16"/>
  <c r="AC448" i="16"/>
  <c r="AD448" i="16"/>
  <c r="AE448" i="16"/>
  <c r="AF448" i="16"/>
  <c r="AG448" i="16"/>
  <c r="AH448" i="16"/>
  <c r="AI448" i="16"/>
  <c r="AJ448" i="16"/>
  <c r="AK448" i="16"/>
  <c r="AL448" i="16"/>
  <c r="AM448" i="16"/>
  <c r="AN448" i="16"/>
  <c r="AO448" i="16"/>
  <c r="AP448" i="16"/>
  <c r="AQ448" i="16"/>
  <c r="AR448" i="16"/>
  <c r="AS448" i="16"/>
  <c r="AT448" i="16"/>
  <c r="AU448" i="16"/>
  <c r="AV448" i="16"/>
  <c r="AW448" i="16"/>
  <c r="AX448" i="16"/>
  <c r="AY448" i="16"/>
  <c r="AZ448" i="16"/>
  <c r="BA448" i="16"/>
  <c r="BB448" i="16"/>
  <c r="BC448" i="16"/>
  <c r="BD448" i="16"/>
  <c r="BE448" i="16"/>
  <c r="BF448" i="16"/>
  <c r="BG448" i="16"/>
  <c r="BH448" i="16"/>
  <c r="BI448" i="16"/>
  <c r="BJ448" i="16"/>
  <c r="BK448" i="16"/>
  <c r="BL448" i="16"/>
  <c r="BM448" i="16"/>
  <c r="BN448" i="16"/>
  <c r="BO448" i="16"/>
  <c r="BP448" i="16"/>
  <c r="BQ448" i="16"/>
  <c r="BR448" i="16"/>
  <c r="BS448" i="16"/>
  <c r="BT448" i="16"/>
  <c r="BU448" i="16"/>
  <c r="BV448" i="16"/>
  <c r="BW448" i="16"/>
  <c r="BX448" i="16"/>
  <c r="BY448" i="16"/>
  <c r="BZ448" i="16"/>
  <c r="CA448" i="16"/>
  <c r="CB448" i="16"/>
  <c r="CC448" i="16"/>
  <c r="CD448" i="16"/>
  <c r="CE448" i="16"/>
  <c r="CF448" i="16"/>
  <c r="CG448" i="16"/>
  <c r="CH448" i="16"/>
  <c r="CI448" i="16"/>
  <c r="CJ448" i="16"/>
  <c r="CK448" i="16"/>
  <c r="CL448" i="16"/>
  <c r="CM448" i="16"/>
  <c r="CN448" i="16"/>
  <c r="CO448" i="16"/>
  <c r="CP448" i="16"/>
  <c r="G449" i="16"/>
  <c r="H449" i="16"/>
  <c r="I449" i="16"/>
  <c r="J449" i="16"/>
  <c r="K449" i="16"/>
  <c r="L449" i="16"/>
  <c r="M449" i="16"/>
  <c r="N449" i="16"/>
  <c r="O449" i="16"/>
  <c r="P449" i="16"/>
  <c r="Q449" i="16"/>
  <c r="R449" i="16"/>
  <c r="S449" i="16"/>
  <c r="T449" i="16"/>
  <c r="U449" i="16"/>
  <c r="V449" i="16"/>
  <c r="W449" i="16"/>
  <c r="X449" i="16"/>
  <c r="Y449" i="16"/>
  <c r="Z449" i="16"/>
  <c r="AA449" i="16"/>
  <c r="AB449" i="16"/>
  <c r="AC449" i="16"/>
  <c r="AD449" i="16"/>
  <c r="AE449" i="16"/>
  <c r="AF449" i="16"/>
  <c r="AG449" i="16"/>
  <c r="AH449" i="16"/>
  <c r="AI449" i="16"/>
  <c r="AJ449" i="16"/>
  <c r="AK449" i="16"/>
  <c r="AL449" i="16"/>
  <c r="AM449" i="16"/>
  <c r="AN449" i="16"/>
  <c r="AO449" i="16"/>
  <c r="AP449" i="16"/>
  <c r="AQ449" i="16"/>
  <c r="AR449" i="16"/>
  <c r="AS449" i="16"/>
  <c r="AT449" i="16"/>
  <c r="AU449" i="16"/>
  <c r="AV449" i="16"/>
  <c r="AW449" i="16"/>
  <c r="AX449" i="16"/>
  <c r="AY449" i="16"/>
  <c r="AZ449" i="16"/>
  <c r="BA449" i="16"/>
  <c r="BB449" i="16"/>
  <c r="BC449" i="16"/>
  <c r="BD449" i="16"/>
  <c r="BE449" i="16"/>
  <c r="BF449" i="16"/>
  <c r="BG449" i="16"/>
  <c r="BH449" i="16"/>
  <c r="BI449" i="16"/>
  <c r="BJ449" i="16"/>
  <c r="BK449" i="16"/>
  <c r="BL449" i="16"/>
  <c r="BM449" i="16"/>
  <c r="BN449" i="16"/>
  <c r="BO449" i="16"/>
  <c r="BP449" i="16"/>
  <c r="BQ449" i="16"/>
  <c r="BR449" i="16"/>
  <c r="BS449" i="16"/>
  <c r="BT449" i="16"/>
  <c r="BU449" i="16"/>
  <c r="BV449" i="16"/>
  <c r="BW449" i="16"/>
  <c r="BX449" i="16"/>
  <c r="BY449" i="16"/>
  <c r="BZ449" i="16"/>
  <c r="CA449" i="16"/>
  <c r="CB449" i="16"/>
  <c r="CC449" i="16"/>
  <c r="CD449" i="16"/>
  <c r="CE449" i="16"/>
  <c r="CF449" i="16"/>
  <c r="CG449" i="16"/>
  <c r="CH449" i="16"/>
  <c r="CI449" i="16"/>
  <c r="CJ449" i="16"/>
  <c r="CK449" i="16"/>
  <c r="CL449" i="16"/>
  <c r="CM449" i="16"/>
  <c r="CN449" i="16"/>
  <c r="CO449" i="16"/>
  <c r="CP449" i="16"/>
  <c r="G450" i="16"/>
  <c r="H450" i="16"/>
  <c r="I450" i="16"/>
  <c r="J450" i="16"/>
  <c r="K450" i="16"/>
  <c r="L450" i="16"/>
  <c r="M450" i="16"/>
  <c r="N450" i="16"/>
  <c r="O450" i="16"/>
  <c r="P450" i="16"/>
  <c r="Q450" i="16"/>
  <c r="R450" i="16"/>
  <c r="S450" i="16"/>
  <c r="T450" i="16"/>
  <c r="U450" i="16"/>
  <c r="V450" i="16"/>
  <c r="W450" i="16"/>
  <c r="X450" i="16"/>
  <c r="Y450" i="16"/>
  <c r="Z450" i="16"/>
  <c r="AA450" i="16"/>
  <c r="AB450" i="16"/>
  <c r="AC450" i="16"/>
  <c r="AD450" i="16"/>
  <c r="AE450" i="16"/>
  <c r="AF450" i="16"/>
  <c r="AG450" i="16"/>
  <c r="AH450" i="16"/>
  <c r="AI450" i="16"/>
  <c r="AJ450" i="16"/>
  <c r="AK450" i="16"/>
  <c r="AL450" i="16"/>
  <c r="AM450" i="16"/>
  <c r="AN450" i="16"/>
  <c r="AO450" i="16"/>
  <c r="AP450" i="16"/>
  <c r="AQ450" i="16"/>
  <c r="AR450" i="16"/>
  <c r="AS450" i="16"/>
  <c r="AT450" i="16"/>
  <c r="AU450" i="16"/>
  <c r="AV450" i="16"/>
  <c r="AW450" i="16"/>
  <c r="AX450" i="16"/>
  <c r="AY450" i="16"/>
  <c r="AZ450" i="16"/>
  <c r="BA450" i="16"/>
  <c r="BB450" i="16"/>
  <c r="BC450" i="16"/>
  <c r="BD450" i="16"/>
  <c r="BE450" i="16"/>
  <c r="BF450" i="16"/>
  <c r="BG450" i="16"/>
  <c r="BH450" i="16"/>
  <c r="BI450" i="16"/>
  <c r="BJ450" i="16"/>
  <c r="BK450" i="16"/>
  <c r="BL450" i="16"/>
  <c r="BM450" i="16"/>
  <c r="BN450" i="16"/>
  <c r="BO450" i="16"/>
  <c r="BP450" i="16"/>
  <c r="BQ450" i="16"/>
  <c r="BR450" i="16"/>
  <c r="BS450" i="16"/>
  <c r="BT450" i="16"/>
  <c r="BU450" i="16"/>
  <c r="BV450" i="16"/>
  <c r="BW450" i="16"/>
  <c r="BX450" i="16"/>
  <c r="BY450" i="16"/>
  <c r="BZ450" i="16"/>
  <c r="CA450" i="16"/>
  <c r="CB450" i="16"/>
  <c r="CC450" i="16"/>
  <c r="CD450" i="16"/>
  <c r="CE450" i="16"/>
  <c r="CF450" i="16"/>
  <c r="CG450" i="16"/>
  <c r="CH450" i="16"/>
  <c r="CI450" i="16"/>
  <c r="CJ450" i="16"/>
  <c r="CK450" i="16"/>
  <c r="CL450" i="16"/>
  <c r="CM450" i="16"/>
  <c r="CN450" i="16"/>
  <c r="CO450" i="16"/>
  <c r="CP450" i="16"/>
  <c r="G451" i="16"/>
  <c r="H451" i="16"/>
  <c r="I451" i="16"/>
  <c r="J451" i="16"/>
  <c r="K451" i="16"/>
  <c r="L451" i="16"/>
  <c r="M451" i="16"/>
  <c r="N451" i="16"/>
  <c r="O451" i="16"/>
  <c r="P451" i="16"/>
  <c r="Q451" i="16"/>
  <c r="R451" i="16"/>
  <c r="S451" i="16"/>
  <c r="T451" i="16"/>
  <c r="U451" i="16"/>
  <c r="V451" i="16"/>
  <c r="W451" i="16"/>
  <c r="X451" i="16"/>
  <c r="Y451" i="16"/>
  <c r="Z451" i="16"/>
  <c r="AA451" i="16"/>
  <c r="AB451" i="16"/>
  <c r="AC451" i="16"/>
  <c r="AD451" i="16"/>
  <c r="AE451" i="16"/>
  <c r="AF451" i="16"/>
  <c r="AG451" i="16"/>
  <c r="AH451" i="16"/>
  <c r="AI451" i="16"/>
  <c r="AJ451" i="16"/>
  <c r="AK451" i="16"/>
  <c r="AL451" i="16"/>
  <c r="AM451" i="16"/>
  <c r="AN451" i="16"/>
  <c r="AO451" i="16"/>
  <c r="AP451" i="16"/>
  <c r="AQ451" i="16"/>
  <c r="AR451" i="16"/>
  <c r="AS451" i="16"/>
  <c r="AT451" i="16"/>
  <c r="AU451" i="16"/>
  <c r="AV451" i="16"/>
  <c r="AW451" i="16"/>
  <c r="AX451" i="16"/>
  <c r="AY451" i="16"/>
  <c r="AZ451" i="16"/>
  <c r="BA451" i="16"/>
  <c r="BB451" i="16"/>
  <c r="BC451" i="16"/>
  <c r="BD451" i="16"/>
  <c r="BE451" i="16"/>
  <c r="BF451" i="16"/>
  <c r="BG451" i="16"/>
  <c r="BH451" i="16"/>
  <c r="BI451" i="16"/>
  <c r="BJ451" i="16"/>
  <c r="BK451" i="16"/>
  <c r="BL451" i="16"/>
  <c r="BM451" i="16"/>
  <c r="BN451" i="16"/>
  <c r="BO451" i="16"/>
  <c r="BP451" i="16"/>
  <c r="BQ451" i="16"/>
  <c r="BR451" i="16"/>
  <c r="BS451" i="16"/>
  <c r="BT451" i="16"/>
  <c r="BU451" i="16"/>
  <c r="BV451" i="16"/>
  <c r="BW451" i="16"/>
  <c r="BX451" i="16"/>
  <c r="BY451" i="16"/>
  <c r="BZ451" i="16"/>
  <c r="CA451" i="16"/>
  <c r="CB451" i="16"/>
  <c r="CC451" i="16"/>
  <c r="CD451" i="16"/>
  <c r="CE451" i="16"/>
  <c r="CF451" i="16"/>
  <c r="CG451" i="16"/>
  <c r="CH451" i="16"/>
  <c r="CI451" i="16"/>
  <c r="CJ451" i="16"/>
  <c r="CK451" i="16"/>
  <c r="CL451" i="16"/>
  <c r="CM451" i="16"/>
  <c r="CN451" i="16"/>
  <c r="CO451" i="16"/>
  <c r="CP451" i="16"/>
  <c r="G452" i="16"/>
  <c r="H452" i="16"/>
  <c r="I452" i="16"/>
  <c r="J452" i="16"/>
  <c r="K452" i="16"/>
  <c r="L452" i="16"/>
  <c r="M452" i="16"/>
  <c r="N452" i="16"/>
  <c r="O452" i="16"/>
  <c r="P452" i="16"/>
  <c r="Q452" i="16"/>
  <c r="R452" i="16"/>
  <c r="S452" i="16"/>
  <c r="T452" i="16"/>
  <c r="U452" i="16"/>
  <c r="V452" i="16"/>
  <c r="W452" i="16"/>
  <c r="X452" i="16"/>
  <c r="Y452" i="16"/>
  <c r="Z452" i="16"/>
  <c r="AA452" i="16"/>
  <c r="AB452" i="16"/>
  <c r="AC452" i="16"/>
  <c r="AD452" i="16"/>
  <c r="AE452" i="16"/>
  <c r="AF452" i="16"/>
  <c r="AG452" i="16"/>
  <c r="AH452" i="16"/>
  <c r="AI452" i="16"/>
  <c r="AJ452" i="16"/>
  <c r="AK452" i="16"/>
  <c r="AL452" i="16"/>
  <c r="AM452" i="16"/>
  <c r="AN452" i="16"/>
  <c r="AO452" i="16"/>
  <c r="AP452" i="16"/>
  <c r="AQ452" i="16"/>
  <c r="AR452" i="16"/>
  <c r="AS452" i="16"/>
  <c r="AT452" i="16"/>
  <c r="AU452" i="16"/>
  <c r="AV452" i="16"/>
  <c r="AW452" i="16"/>
  <c r="AX452" i="16"/>
  <c r="AY452" i="16"/>
  <c r="AZ452" i="16"/>
  <c r="BA452" i="16"/>
  <c r="BB452" i="16"/>
  <c r="BC452" i="16"/>
  <c r="BD452" i="16"/>
  <c r="BE452" i="16"/>
  <c r="BF452" i="16"/>
  <c r="BG452" i="16"/>
  <c r="BH452" i="16"/>
  <c r="BI452" i="16"/>
  <c r="BJ452" i="16"/>
  <c r="BK452" i="16"/>
  <c r="BL452" i="16"/>
  <c r="BM452" i="16"/>
  <c r="BN452" i="16"/>
  <c r="BO452" i="16"/>
  <c r="BP452" i="16"/>
  <c r="BQ452" i="16"/>
  <c r="BR452" i="16"/>
  <c r="BS452" i="16"/>
  <c r="BT452" i="16"/>
  <c r="BU452" i="16"/>
  <c r="BV452" i="16"/>
  <c r="BW452" i="16"/>
  <c r="BX452" i="16"/>
  <c r="BY452" i="16"/>
  <c r="BZ452" i="16"/>
  <c r="CA452" i="16"/>
  <c r="CB452" i="16"/>
  <c r="CC452" i="16"/>
  <c r="CD452" i="16"/>
  <c r="CE452" i="16"/>
  <c r="CF452" i="16"/>
  <c r="CG452" i="16"/>
  <c r="CH452" i="16"/>
  <c r="CI452" i="16"/>
  <c r="CJ452" i="16"/>
  <c r="CK452" i="16"/>
  <c r="CL452" i="16"/>
  <c r="CM452" i="16"/>
  <c r="CN452" i="16"/>
  <c r="CO452" i="16"/>
  <c r="CP452" i="16"/>
  <c r="G453" i="16"/>
  <c r="H453" i="16"/>
  <c r="I453" i="16"/>
  <c r="J453" i="16"/>
  <c r="K453" i="16"/>
  <c r="L453" i="16"/>
  <c r="M453" i="16"/>
  <c r="N453" i="16"/>
  <c r="O453" i="16"/>
  <c r="P453" i="16"/>
  <c r="Q453" i="16"/>
  <c r="R453" i="16"/>
  <c r="S453" i="16"/>
  <c r="T453" i="16"/>
  <c r="U453" i="16"/>
  <c r="V453" i="16"/>
  <c r="W453" i="16"/>
  <c r="X453" i="16"/>
  <c r="Y453" i="16"/>
  <c r="Z453" i="16"/>
  <c r="AA453" i="16"/>
  <c r="AB453" i="16"/>
  <c r="AC453" i="16"/>
  <c r="AD453" i="16"/>
  <c r="AE453" i="16"/>
  <c r="AF453" i="16"/>
  <c r="AG453" i="16"/>
  <c r="AH453" i="16"/>
  <c r="AI453" i="16"/>
  <c r="AJ453" i="16"/>
  <c r="AK453" i="16"/>
  <c r="AL453" i="16"/>
  <c r="AM453" i="16"/>
  <c r="AN453" i="16"/>
  <c r="AO453" i="16"/>
  <c r="AP453" i="16"/>
  <c r="AQ453" i="16"/>
  <c r="AR453" i="16"/>
  <c r="AS453" i="16"/>
  <c r="AT453" i="16"/>
  <c r="AU453" i="16"/>
  <c r="AV453" i="16"/>
  <c r="AW453" i="16"/>
  <c r="AX453" i="16"/>
  <c r="AY453" i="16"/>
  <c r="AZ453" i="16"/>
  <c r="BA453" i="16"/>
  <c r="BB453" i="16"/>
  <c r="BC453" i="16"/>
  <c r="BD453" i="16"/>
  <c r="BE453" i="16"/>
  <c r="BF453" i="16"/>
  <c r="BG453" i="16"/>
  <c r="BH453" i="16"/>
  <c r="BI453" i="16"/>
  <c r="BJ453" i="16"/>
  <c r="BK453" i="16"/>
  <c r="BL453" i="16"/>
  <c r="BM453" i="16"/>
  <c r="BN453" i="16"/>
  <c r="BO453" i="16"/>
  <c r="BP453" i="16"/>
  <c r="BQ453" i="16"/>
  <c r="BR453" i="16"/>
  <c r="BS453" i="16"/>
  <c r="BT453" i="16"/>
  <c r="BU453" i="16"/>
  <c r="BV453" i="16"/>
  <c r="BW453" i="16"/>
  <c r="BX453" i="16"/>
  <c r="BY453" i="16"/>
  <c r="BZ453" i="16"/>
  <c r="CA453" i="16"/>
  <c r="CB453" i="16"/>
  <c r="CC453" i="16"/>
  <c r="CD453" i="16"/>
  <c r="CE453" i="16"/>
  <c r="CF453" i="16"/>
  <c r="CG453" i="16"/>
  <c r="CH453" i="16"/>
  <c r="CI453" i="16"/>
  <c r="CJ453" i="16"/>
  <c r="CK453" i="16"/>
  <c r="CL453" i="16"/>
  <c r="CM453" i="16"/>
  <c r="CN453" i="16"/>
  <c r="CO453" i="16"/>
  <c r="CP453" i="16"/>
  <c r="G454" i="16"/>
  <c r="H454" i="16"/>
  <c r="I454" i="16"/>
  <c r="J454" i="16"/>
  <c r="K454" i="16"/>
  <c r="L454" i="16"/>
  <c r="M454" i="16"/>
  <c r="N454" i="16"/>
  <c r="O454" i="16"/>
  <c r="P454" i="16"/>
  <c r="Q454" i="16"/>
  <c r="R454" i="16"/>
  <c r="S454" i="16"/>
  <c r="T454" i="16"/>
  <c r="U454" i="16"/>
  <c r="V454" i="16"/>
  <c r="W454" i="16"/>
  <c r="X454" i="16"/>
  <c r="Y454" i="16"/>
  <c r="Z454" i="16"/>
  <c r="AA454" i="16"/>
  <c r="AB454" i="16"/>
  <c r="AC454" i="16"/>
  <c r="AD454" i="16"/>
  <c r="AE454" i="16"/>
  <c r="AF454" i="16"/>
  <c r="AG454" i="16"/>
  <c r="AH454" i="16"/>
  <c r="AI454" i="16"/>
  <c r="AJ454" i="16"/>
  <c r="AK454" i="16"/>
  <c r="AL454" i="16"/>
  <c r="AM454" i="16"/>
  <c r="AN454" i="16"/>
  <c r="AO454" i="16"/>
  <c r="AP454" i="16"/>
  <c r="AQ454" i="16"/>
  <c r="AR454" i="16"/>
  <c r="AS454" i="16"/>
  <c r="AT454" i="16"/>
  <c r="AU454" i="16"/>
  <c r="AV454" i="16"/>
  <c r="AW454" i="16"/>
  <c r="AX454" i="16"/>
  <c r="AY454" i="16"/>
  <c r="AZ454" i="16"/>
  <c r="BA454" i="16"/>
  <c r="BB454" i="16"/>
  <c r="BC454" i="16"/>
  <c r="BD454" i="16"/>
  <c r="BE454" i="16"/>
  <c r="BF454" i="16"/>
  <c r="BG454" i="16"/>
  <c r="BH454" i="16"/>
  <c r="BI454" i="16"/>
  <c r="BJ454" i="16"/>
  <c r="BK454" i="16"/>
  <c r="BL454" i="16"/>
  <c r="BM454" i="16"/>
  <c r="BN454" i="16"/>
  <c r="BO454" i="16"/>
  <c r="BP454" i="16"/>
  <c r="BQ454" i="16"/>
  <c r="BR454" i="16"/>
  <c r="BS454" i="16"/>
  <c r="BT454" i="16"/>
  <c r="BU454" i="16"/>
  <c r="BV454" i="16"/>
  <c r="BW454" i="16"/>
  <c r="BX454" i="16"/>
  <c r="BY454" i="16"/>
  <c r="BZ454" i="16"/>
  <c r="CA454" i="16"/>
  <c r="CB454" i="16"/>
  <c r="CC454" i="16"/>
  <c r="CD454" i="16"/>
  <c r="CE454" i="16"/>
  <c r="CF454" i="16"/>
  <c r="CG454" i="16"/>
  <c r="CH454" i="16"/>
  <c r="CI454" i="16"/>
  <c r="CJ454" i="16"/>
  <c r="CK454" i="16"/>
  <c r="CL454" i="16"/>
  <c r="CM454" i="16"/>
  <c r="CN454" i="16"/>
  <c r="CO454" i="16"/>
  <c r="CP454" i="16"/>
  <c r="G455" i="16"/>
  <c r="H455" i="16"/>
  <c r="I455" i="16"/>
  <c r="J455" i="16"/>
  <c r="K455" i="16"/>
  <c r="L455" i="16"/>
  <c r="M455" i="16"/>
  <c r="N455" i="16"/>
  <c r="O455" i="16"/>
  <c r="P455" i="16"/>
  <c r="Q455" i="16"/>
  <c r="R455" i="16"/>
  <c r="S455" i="16"/>
  <c r="T455" i="16"/>
  <c r="U455" i="16"/>
  <c r="V455" i="16"/>
  <c r="W455" i="16"/>
  <c r="X455" i="16"/>
  <c r="Y455" i="16"/>
  <c r="Z455" i="16"/>
  <c r="AA455" i="16"/>
  <c r="AB455" i="16"/>
  <c r="AC455" i="16"/>
  <c r="AD455" i="16"/>
  <c r="AE455" i="16"/>
  <c r="AF455" i="16"/>
  <c r="AG455" i="16"/>
  <c r="AH455" i="16"/>
  <c r="AI455" i="16"/>
  <c r="AJ455" i="16"/>
  <c r="AK455" i="16"/>
  <c r="AL455" i="16"/>
  <c r="AM455" i="16"/>
  <c r="AN455" i="16"/>
  <c r="AO455" i="16"/>
  <c r="AP455" i="16"/>
  <c r="AQ455" i="16"/>
  <c r="AR455" i="16"/>
  <c r="AS455" i="16"/>
  <c r="AT455" i="16"/>
  <c r="AU455" i="16"/>
  <c r="AV455" i="16"/>
  <c r="AW455" i="16"/>
  <c r="AX455" i="16"/>
  <c r="AY455" i="16"/>
  <c r="AZ455" i="16"/>
  <c r="BA455" i="16"/>
  <c r="BB455" i="16"/>
  <c r="BC455" i="16"/>
  <c r="BD455" i="16"/>
  <c r="BE455" i="16"/>
  <c r="BF455" i="16"/>
  <c r="BG455" i="16"/>
  <c r="BH455" i="16"/>
  <c r="BI455" i="16"/>
  <c r="BJ455" i="16"/>
  <c r="BK455" i="16"/>
  <c r="BL455" i="16"/>
  <c r="BM455" i="16"/>
  <c r="BN455" i="16"/>
  <c r="BO455" i="16"/>
  <c r="BP455" i="16"/>
  <c r="BQ455" i="16"/>
  <c r="BR455" i="16"/>
  <c r="BS455" i="16"/>
  <c r="BT455" i="16"/>
  <c r="BU455" i="16"/>
  <c r="BV455" i="16"/>
  <c r="BW455" i="16"/>
  <c r="BX455" i="16"/>
  <c r="BY455" i="16"/>
  <c r="BZ455" i="16"/>
  <c r="CA455" i="16"/>
  <c r="CB455" i="16"/>
  <c r="CC455" i="16"/>
  <c r="CD455" i="16"/>
  <c r="CE455" i="16"/>
  <c r="CF455" i="16"/>
  <c r="CG455" i="16"/>
  <c r="CH455" i="16"/>
  <c r="CI455" i="16"/>
  <c r="CJ455" i="16"/>
  <c r="CK455" i="16"/>
  <c r="CL455" i="16"/>
  <c r="CM455" i="16"/>
  <c r="CN455" i="16"/>
  <c r="CO455" i="16"/>
  <c r="CP455" i="16"/>
  <c r="G456" i="16"/>
  <c r="H456" i="16"/>
  <c r="I456" i="16"/>
  <c r="J456" i="16"/>
  <c r="K456" i="16"/>
  <c r="L456" i="16"/>
  <c r="M456" i="16"/>
  <c r="N456" i="16"/>
  <c r="O456" i="16"/>
  <c r="P456" i="16"/>
  <c r="Q456" i="16"/>
  <c r="R456" i="16"/>
  <c r="S456" i="16"/>
  <c r="T456" i="16"/>
  <c r="U456" i="16"/>
  <c r="V456" i="16"/>
  <c r="W456" i="16"/>
  <c r="X456" i="16"/>
  <c r="Y456" i="16"/>
  <c r="Z456" i="16"/>
  <c r="AA456" i="16"/>
  <c r="AB456" i="16"/>
  <c r="AC456" i="16"/>
  <c r="AD456" i="16"/>
  <c r="AE456" i="16"/>
  <c r="AF456" i="16"/>
  <c r="AG456" i="16"/>
  <c r="AH456" i="16"/>
  <c r="AI456" i="16"/>
  <c r="AJ456" i="16"/>
  <c r="AK456" i="16"/>
  <c r="AL456" i="16"/>
  <c r="AM456" i="16"/>
  <c r="AN456" i="16"/>
  <c r="AO456" i="16"/>
  <c r="AP456" i="16"/>
  <c r="AQ456" i="16"/>
  <c r="AR456" i="16"/>
  <c r="AS456" i="16"/>
  <c r="AT456" i="16"/>
  <c r="AU456" i="16"/>
  <c r="AV456" i="16"/>
  <c r="AW456" i="16"/>
  <c r="AX456" i="16"/>
  <c r="AY456" i="16"/>
  <c r="AZ456" i="16"/>
  <c r="BA456" i="16"/>
  <c r="BB456" i="16"/>
  <c r="BC456" i="16"/>
  <c r="BD456" i="16"/>
  <c r="BE456" i="16"/>
  <c r="BF456" i="16"/>
  <c r="BG456" i="16"/>
  <c r="BH456" i="16"/>
  <c r="BI456" i="16"/>
  <c r="BJ456" i="16"/>
  <c r="BK456" i="16"/>
  <c r="BL456" i="16"/>
  <c r="BM456" i="16"/>
  <c r="BN456" i="16"/>
  <c r="BO456" i="16"/>
  <c r="BP456" i="16"/>
  <c r="BQ456" i="16"/>
  <c r="BR456" i="16"/>
  <c r="BS456" i="16"/>
  <c r="BT456" i="16"/>
  <c r="BU456" i="16"/>
  <c r="BV456" i="16"/>
  <c r="BW456" i="16"/>
  <c r="BX456" i="16"/>
  <c r="BY456" i="16"/>
  <c r="BZ456" i="16"/>
  <c r="CA456" i="16"/>
  <c r="CB456" i="16"/>
  <c r="CC456" i="16"/>
  <c r="CD456" i="16"/>
  <c r="CE456" i="16"/>
  <c r="CF456" i="16"/>
  <c r="CG456" i="16"/>
  <c r="CH456" i="16"/>
  <c r="CI456" i="16"/>
  <c r="CJ456" i="16"/>
  <c r="CK456" i="16"/>
  <c r="CL456" i="16"/>
  <c r="CM456" i="16"/>
  <c r="CN456" i="16"/>
  <c r="CO456" i="16"/>
  <c r="CP456" i="16"/>
  <c r="G457" i="16"/>
  <c r="H457" i="16"/>
  <c r="I457" i="16"/>
  <c r="J457" i="16"/>
  <c r="K457" i="16"/>
  <c r="L457" i="16"/>
  <c r="M457" i="16"/>
  <c r="N457" i="16"/>
  <c r="O457" i="16"/>
  <c r="P457" i="16"/>
  <c r="Q457" i="16"/>
  <c r="R457" i="16"/>
  <c r="S457" i="16"/>
  <c r="T457" i="16"/>
  <c r="U457" i="16"/>
  <c r="V457" i="16"/>
  <c r="W457" i="16"/>
  <c r="X457" i="16"/>
  <c r="Y457" i="16"/>
  <c r="Z457" i="16"/>
  <c r="AA457" i="16"/>
  <c r="AB457" i="16"/>
  <c r="AC457" i="16"/>
  <c r="AD457" i="16"/>
  <c r="AE457" i="16"/>
  <c r="AF457" i="16"/>
  <c r="AG457" i="16"/>
  <c r="AH457" i="16"/>
  <c r="AI457" i="16"/>
  <c r="AJ457" i="16"/>
  <c r="AK457" i="16"/>
  <c r="AL457" i="16"/>
  <c r="AM457" i="16"/>
  <c r="AN457" i="16"/>
  <c r="AO457" i="16"/>
  <c r="AP457" i="16"/>
  <c r="AQ457" i="16"/>
  <c r="AR457" i="16"/>
  <c r="AS457" i="16"/>
  <c r="AT457" i="16"/>
  <c r="AU457" i="16"/>
  <c r="AV457" i="16"/>
  <c r="AW457" i="16"/>
  <c r="AX457" i="16"/>
  <c r="AY457" i="16"/>
  <c r="AZ457" i="16"/>
  <c r="BA457" i="16"/>
  <c r="BB457" i="16"/>
  <c r="BC457" i="16"/>
  <c r="BD457" i="16"/>
  <c r="BE457" i="16"/>
  <c r="BF457" i="16"/>
  <c r="BG457" i="16"/>
  <c r="BH457" i="16"/>
  <c r="BI457" i="16"/>
  <c r="BJ457" i="16"/>
  <c r="BK457" i="16"/>
  <c r="BL457" i="16"/>
  <c r="BM457" i="16"/>
  <c r="BN457" i="16"/>
  <c r="BO457" i="16"/>
  <c r="BP457" i="16"/>
  <c r="BQ457" i="16"/>
  <c r="BR457" i="16"/>
  <c r="BS457" i="16"/>
  <c r="BT457" i="16"/>
  <c r="BU457" i="16"/>
  <c r="BV457" i="16"/>
  <c r="BW457" i="16"/>
  <c r="BX457" i="16"/>
  <c r="BY457" i="16"/>
  <c r="BZ457" i="16"/>
  <c r="CA457" i="16"/>
  <c r="CB457" i="16"/>
  <c r="CC457" i="16"/>
  <c r="CD457" i="16"/>
  <c r="CE457" i="16"/>
  <c r="CF457" i="16"/>
  <c r="CG457" i="16"/>
  <c r="CH457" i="16"/>
  <c r="CI457" i="16"/>
  <c r="CJ457" i="16"/>
  <c r="CK457" i="16"/>
  <c r="CL457" i="16"/>
  <c r="CM457" i="16"/>
  <c r="CN457" i="16"/>
  <c r="CO457" i="16"/>
  <c r="CP457" i="16"/>
  <c r="G458" i="16"/>
  <c r="H458" i="16"/>
  <c r="I458" i="16"/>
  <c r="J458" i="16"/>
  <c r="K458" i="16"/>
  <c r="L458" i="16"/>
  <c r="M458" i="16"/>
  <c r="N458" i="16"/>
  <c r="O458" i="16"/>
  <c r="P458" i="16"/>
  <c r="Q458" i="16"/>
  <c r="R458" i="16"/>
  <c r="S458" i="16"/>
  <c r="T458" i="16"/>
  <c r="U458" i="16"/>
  <c r="V458" i="16"/>
  <c r="W458" i="16"/>
  <c r="X458" i="16"/>
  <c r="Y458" i="16"/>
  <c r="Z458" i="16"/>
  <c r="AA458" i="16"/>
  <c r="AB458" i="16"/>
  <c r="AC458" i="16"/>
  <c r="AD458" i="16"/>
  <c r="AE458" i="16"/>
  <c r="AF458" i="16"/>
  <c r="AG458" i="16"/>
  <c r="AH458" i="16"/>
  <c r="AI458" i="16"/>
  <c r="AJ458" i="16"/>
  <c r="AK458" i="16"/>
  <c r="AL458" i="16"/>
  <c r="AM458" i="16"/>
  <c r="AN458" i="16"/>
  <c r="AO458" i="16"/>
  <c r="AP458" i="16"/>
  <c r="AQ458" i="16"/>
  <c r="AR458" i="16"/>
  <c r="AS458" i="16"/>
  <c r="AT458" i="16"/>
  <c r="AU458" i="16"/>
  <c r="AV458" i="16"/>
  <c r="AW458" i="16"/>
  <c r="AX458" i="16"/>
  <c r="AY458" i="16"/>
  <c r="AZ458" i="16"/>
  <c r="BA458" i="16"/>
  <c r="BB458" i="16"/>
  <c r="BC458" i="16"/>
  <c r="BD458" i="16"/>
  <c r="BE458" i="16"/>
  <c r="BF458" i="16"/>
  <c r="BG458" i="16"/>
  <c r="BH458" i="16"/>
  <c r="BI458" i="16"/>
  <c r="BJ458" i="16"/>
  <c r="BK458" i="16"/>
  <c r="BL458" i="16"/>
  <c r="BM458" i="16"/>
  <c r="BN458" i="16"/>
  <c r="BO458" i="16"/>
  <c r="BP458" i="16"/>
  <c r="BQ458" i="16"/>
  <c r="BR458" i="16"/>
  <c r="BS458" i="16"/>
  <c r="BT458" i="16"/>
  <c r="BU458" i="16"/>
  <c r="BV458" i="16"/>
  <c r="BW458" i="16"/>
  <c r="BX458" i="16"/>
  <c r="BY458" i="16"/>
  <c r="BZ458" i="16"/>
  <c r="CA458" i="16"/>
  <c r="CB458" i="16"/>
  <c r="CC458" i="16"/>
  <c r="CD458" i="16"/>
  <c r="CE458" i="16"/>
  <c r="CF458" i="16"/>
  <c r="CG458" i="16"/>
  <c r="CH458" i="16"/>
  <c r="CI458" i="16"/>
  <c r="CJ458" i="16"/>
  <c r="CK458" i="16"/>
  <c r="CL458" i="16"/>
  <c r="CM458" i="16"/>
  <c r="CN458" i="16"/>
  <c r="CO458" i="16"/>
  <c r="CP458" i="16"/>
  <c r="G459" i="16"/>
  <c r="H459" i="16"/>
  <c r="I459" i="16"/>
  <c r="J459" i="16"/>
  <c r="K459" i="16"/>
  <c r="L459" i="16"/>
  <c r="M459" i="16"/>
  <c r="N459" i="16"/>
  <c r="O459" i="16"/>
  <c r="P459" i="16"/>
  <c r="Q459" i="16"/>
  <c r="R459" i="16"/>
  <c r="S459" i="16"/>
  <c r="T459" i="16"/>
  <c r="U459" i="16"/>
  <c r="V459" i="16"/>
  <c r="W459" i="16"/>
  <c r="X459" i="16"/>
  <c r="Y459" i="16"/>
  <c r="Z459" i="16"/>
  <c r="AA459" i="16"/>
  <c r="AB459" i="16"/>
  <c r="AC459" i="16"/>
  <c r="AD459" i="16"/>
  <c r="AE459" i="16"/>
  <c r="AF459" i="16"/>
  <c r="AG459" i="16"/>
  <c r="AH459" i="16"/>
  <c r="AI459" i="16"/>
  <c r="AJ459" i="16"/>
  <c r="AK459" i="16"/>
  <c r="AL459" i="16"/>
  <c r="AM459" i="16"/>
  <c r="AN459" i="16"/>
  <c r="AO459" i="16"/>
  <c r="AP459" i="16"/>
  <c r="AQ459" i="16"/>
  <c r="AR459" i="16"/>
  <c r="AS459" i="16"/>
  <c r="AT459" i="16"/>
  <c r="AU459" i="16"/>
  <c r="AV459" i="16"/>
  <c r="AW459" i="16"/>
  <c r="AX459" i="16"/>
  <c r="AY459" i="16"/>
  <c r="AZ459" i="16"/>
  <c r="BA459" i="16"/>
  <c r="BB459" i="16"/>
  <c r="BC459" i="16"/>
  <c r="BD459" i="16"/>
  <c r="BE459" i="16"/>
  <c r="BF459" i="16"/>
  <c r="BG459" i="16"/>
  <c r="BH459" i="16"/>
  <c r="BI459" i="16"/>
  <c r="BJ459" i="16"/>
  <c r="BK459" i="16"/>
  <c r="BL459" i="16"/>
  <c r="BM459" i="16"/>
  <c r="BN459" i="16"/>
  <c r="BO459" i="16"/>
  <c r="BP459" i="16"/>
  <c r="BQ459" i="16"/>
  <c r="BR459" i="16"/>
  <c r="BS459" i="16"/>
  <c r="BT459" i="16"/>
  <c r="BU459" i="16"/>
  <c r="BV459" i="16"/>
  <c r="BW459" i="16"/>
  <c r="BX459" i="16"/>
  <c r="BY459" i="16"/>
  <c r="BZ459" i="16"/>
  <c r="CA459" i="16"/>
  <c r="CB459" i="16"/>
  <c r="CC459" i="16"/>
  <c r="CD459" i="16"/>
  <c r="CE459" i="16"/>
  <c r="CF459" i="16"/>
  <c r="CG459" i="16"/>
  <c r="CH459" i="16"/>
  <c r="CI459" i="16"/>
  <c r="CJ459" i="16"/>
  <c r="CK459" i="16"/>
  <c r="CL459" i="16"/>
  <c r="CM459" i="16"/>
  <c r="CN459" i="16"/>
  <c r="CO459" i="16"/>
  <c r="CP459" i="16"/>
  <c r="G460" i="16"/>
  <c r="H460" i="16"/>
  <c r="I460" i="16"/>
  <c r="J460" i="16"/>
  <c r="K460" i="16"/>
  <c r="L460" i="16"/>
  <c r="M460" i="16"/>
  <c r="N460" i="16"/>
  <c r="O460" i="16"/>
  <c r="P460" i="16"/>
  <c r="Q460" i="16"/>
  <c r="R460" i="16"/>
  <c r="S460" i="16"/>
  <c r="T460" i="16"/>
  <c r="U460" i="16"/>
  <c r="V460" i="16"/>
  <c r="W460" i="16"/>
  <c r="X460" i="16"/>
  <c r="Y460" i="16"/>
  <c r="Z460" i="16"/>
  <c r="AA460" i="16"/>
  <c r="AB460" i="16"/>
  <c r="AC460" i="16"/>
  <c r="AD460" i="16"/>
  <c r="AE460" i="16"/>
  <c r="AF460" i="16"/>
  <c r="AG460" i="16"/>
  <c r="AH460" i="16"/>
  <c r="AI460" i="16"/>
  <c r="AJ460" i="16"/>
  <c r="AK460" i="16"/>
  <c r="AL460" i="16"/>
  <c r="AM460" i="16"/>
  <c r="AN460" i="16"/>
  <c r="AO460" i="16"/>
  <c r="AP460" i="16"/>
  <c r="AQ460" i="16"/>
  <c r="AR460" i="16"/>
  <c r="AS460" i="16"/>
  <c r="AT460" i="16"/>
  <c r="AU460" i="16"/>
  <c r="AV460" i="16"/>
  <c r="AW460" i="16"/>
  <c r="AX460" i="16"/>
  <c r="AY460" i="16"/>
  <c r="AZ460" i="16"/>
  <c r="BA460" i="16"/>
  <c r="BB460" i="16"/>
  <c r="BC460" i="16"/>
  <c r="BD460" i="16"/>
  <c r="BE460" i="16"/>
  <c r="BF460" i="16"/>
  <c r="BG460" i="16"/>
  <c r="BH460" i="16"/>
  <c r="BI460" i="16"/>
  <c r="BJ460" i="16"/>
  <c r="BK460" i="16"/>
  <c r="BL460" i="16"/>
  <c r="BM460" i="16"/>
  <c r="BN460" i="16"/>
  <c r="BO460" i="16"/>
  <c r="BP460" i="16"/>
  <c r="BQ460" i="16"/>
  <c r="BR460" i="16"/>
  <c r="BS460" i="16"/>
  <c r="BT460" i="16"/>
  <c r="BU460" i="16"/>
  <c r="BV460" i="16"/>
  <c r="BW460" i="16"/>
  <c r="BX460" i="16"/>
  <c r="BY460" i="16"/>
  <c r="BZ460" i="16"/>
  <c r="CA460" i="16"/>
  <c r="CB460" i="16"/>
  <c r="CC460" i="16"/>
  <c r="CD460" i="16"/>
  <c r="CE460" i="16"/>
  <c r="CF460" i="16"/>
  <c r="CG460" i="16"/>
  <c r="CH460" i="16"/>
  <c r="CI460" i="16"/>
  <c r="CJ460" i="16"/>
  <c r="CK460" i="16"/>
  <c r="CL460" i="16"/>
  <c r="CM460" i="16"/>
  <c r="CN460" i="16"/>
  <c r="CO460" i="16"/>
  <c r="CP460" i="16"/>
  <c r="G461" i="16"/>
  <c r="H461" i="16"/>
  <c r="I461" i="16"/>
  <c r="J461" i="16"/>
  <c r="K461" i="16"/>
  <c r="L461" i="16"/>
  <c r="M461" i="16"/>
  <c r="N461" i="16"/>
  <c r="O461" i="16"/>
  <c r="P461" i="16"/>
  <c r="Q461" i="16"/>
  <c r="R461" i="16"/>
  <c r="S461" i="16"/>
  <c r="T461" i="16"/>
  <c r="U461" i="16"/>
  <c r="V461" i="16"/>
  <c r="W461" i="16"/>
  <c r="X461" i="16"/>
  <c r="Y461" i="16"/>
  <c r="Z461" i="16"/>
  <c r="AA461" i="16"/>
  <c r="AB461" i="16"/>
  <c r="AC461" i="16"/>
  <c r="AD461" i="16"/>
  <c r="AE461" i="16"/>
  <c r="AF461" i="16"/>
  <c r="AG461" i="16"/>
  <c r="AH461" i="16"/>
  <c r="AI461" i="16"/>
  <c r="AJ461" i="16"/>
  <c r="AK461" i="16"/>
  <c r="AL461" i="16"/>
  <c r="AM461" i="16"/>
  <c r="AN461" i="16"/>
  <c r="AO461" i="16"/>
  <c r="AP461" i="16"/>
  <c r="AQ461" i="16"/>
  <c r="AR461" i="16"/>
  <c r="AS461" i="16"/>
  <c r="AT461" i="16"/>
  <c r="AU461" i="16"/>
  <c r="AV461" i="16"/>
  <c r="AW461" i="16"/>
  <c r="AX461" i="16"/>
  <c r="AY461" i="16"/>
  <c r="AZ461" i="16"/>
  <c r="BA461" i="16"/>
  <c r="BB461" i="16"/>
  <c r="BC461" i="16"/>
  <c r="BD461" i="16"/>
  <c r="BE461" i="16"/>
  <c r="BF461" i="16"/>
  <c r="BG461" i="16"/>
  <c r="BH461" i="16"/>
  <c r="BI461" i="16"/>
  <c r="BJ461" i="16"/>
  <c r="BK461" i="16"/>
  <c r="BL461" i="16"/>
  <c r="BM461" i="16"/>
  <c r="BN461" i="16"/>
  <c r="BO461" i="16"/>
  <c r="BP461" i="16"/>
  <c r="BQ461" i="16"/>
  <c r="BR461" i="16"/>
  <c r="BS461" i="16"/>
  <c r="BT461" i="16"/>
  <c r="BU461" i="16"/>
  <c r="BV461" i="16"/>
  <c r="BW461" i="16"/>
  <c r="BX461" i="16"/>
  <c r="BY461" i="16"/>
  <c r="BZ461" i="16"/>
  <c r="CA461" i="16"/>
  <c r="CB461" i="16"/>
  <c r="CC461" i="16"/>
  <c r="CD461" i="16"/>
  <c r="CE461" i="16"/>
  <c r="CF461" i="16"/>
  <c r="CG461" i="16"/>
  <c r="CH461" i="16"/>
  <c r="CI461" i="16"/>
  <c r="CJ461" i="16"/>
  <c r="CK461" i="16"/>
  <c r="CL461" i="16"/>
  <c r="CM461" i="16"/>
  <c r="CN461" i="16"/>
  <c r="CO461" i="16"/>
  <c r="CP461" i="16"/>
  <c r="G462" i="16"/>
  <c r="H462" i="16"/>
  <c r="I462" i="16"/>
  <c r="J462" i="16"/>
  <c r="K462" i="16"/>
  <c r="L462" i="16"/>
  <c r="M462" i="16"/>
  <c r="N462" i="16"/>
  <c r="O462" i="16"/>
  <c r="P462" i="16"/>
  <c r="Q462" i="16"/>
  <c r="R462" i="16"/>
  <c r="S462" i="16"/>
  <c r="T462" i="16"/>
  <c r="U462" i="16"/>
  <c r="V462" i="16"/>
  <c r="W462" i="16"/>
  <c r="X462" i="16"/>
  <c r="Y462" i="16"/>
  <c r="Z462" i="16"/>
  <c r="AA462" i="16"/>
  <c r="AB462" i="16"/>
  <c r="AC462" i="16"/>
  <c r="AD462" i="16"/>
  <c r="AE462" i="16"/>
  <c r="AF462" i="16"/>
  <c r="AG462" i="16"/>
  <c r="AH462" i="16"/>
  <c r="AI462" i="16"/>
  <c r="AJ462" i="16"/>
  <c r="AK462" i="16"/>
  <c r="AL462" i="16"/>
  <c r="AM462" i="16"/>
  <c r="AN462" i="16"/>
  <c r="AO462" i="16"/>
  <c r="AP462" i="16"/>
  <c r="AQ462" i="16"/>
  <c r="AR462" i="16"/>
  <c r="AS462" i="16"/>
  <c r="AT462" i="16"/>
  <c r="AU462" i="16"/>
  <c r="AV462" i="16"/>
  <c r="AW462" i="16"/>
  <c r="AX462" i="16"/>
  <c r="AY462" i="16"/>
  <c r="AZ462" i="16"/>
  <c r="BA462" i="16"/>
  <c r="BB462" i="16"/>
  <c r="BC462" i="16"/>
  <c r="BD462" i="16"/>
  <c r="BE462" i="16"/>
  <c r="BF462" i="16"/>
  <c r="BG462" i="16"/>
  <c r="BH462" i="16"/>
  <c r="BI462" i="16"/>
  <c r="BJ462" i="16"/>
  <c r="BK462" i="16"/>
  <c r="BL462" i="16"/>
  <c r="BM462" i="16"/>
  <c r="BN462" i="16"/>
  <c r="BO462" i="16"/>
  <c r="BP462" i="16"/>
  <c r="BQ462" i="16"/>
  <c r="BR462" i="16"/>
  <c r="BS462" i="16"/>
  <c r="BT462" i="16"/>
  <c r="BU462" i="16"/>
  <c r="BV462" i="16"/>
  <c r="BW462" i="16"/>
  <c r="BX462" i="16"/>
  <c r="BY462" i="16"/>
  <c r="BZ462" i="16"/>
  <c r="CA462" i="16"/>
  <c r="CB462" i="16"/>
  <c r="CC462" i="16"/>
  <c r="CD462" i="16"/>
  <c r="CE462" i="16"/>
  <c r="CF462" i="16"/>
  <c r="CG462" i="16"/>
  <c r="CH462" i="16"/>
  <c r="CI462" i="16"/>
  <c r="CJ462" i="16"/>
  <c r="CK462" i="16"/>
  <c r="CL462" i="16"/>
  <c r="CM462" i="16"/>
  <c r="CN462" i="16"/>
  <c r="CO462" i="16"/>
  <c r="CP462" i="16"/>
  <c r="G463" i="16"/>
  <c r="H463" i="16"/>
  <c r="I463" i="16"/>
  <c r="J463" i="16"/>
  <c r="K463" i="16"/>
  <c r="L463" i="16"/>
  <c r="M463" i="16"/>
  <c r="N463" i="16"/>
  <c r="O463" i="16"/>
  <c r="P463" i="16"/>
  <c r="Q463" i="16"/>
  <c r="R463" i="16"/>
  <c r="S463" i="16"/>
  <c r="T463" i="16"/>
  <c r="U463" i="16"/>
  <c r="V463" i="16"/>
  <c r="W463" i="16"/>
  <c r="X463" i="16"/>
  <c r="Y463" i="16"/>
  <c r="Z463" i="16"/>
  <c r="AA463" i="16"/>
  <c r="AB463" i="16"/>
  <c r="AC463" i="16"/>
  <c r="AD463" i="16"/>
  <c r="AE463" i="16"/>
  <c r="AF463" i="16"/>
  <c r="AG463" i="16"/>
  <c r="AH463" i="16"/>
  <c r="AI463" i="16"/>
  <c r="AJ463" i="16"/>
  <c r="AK463" i="16"/>
  <c r="AL463" i="16"/>
  <c r="AM463" i="16"/>
  <c r="AN463" i="16"/>
  <c r="AO463" i="16"/>
  <c r="AP463" i="16"/>
  <c r="AQ463" i="16"/>
  <c r="AR463" i="16"/>
  <c r="AS463" i="16"/>
  <c r="AT463" i="16"/>
  <c r="AU463" i="16"/>
  <c r="AV463" i="16"/>
  <c r="AW463" i="16"/>
  <c r="AX463" i="16"/>
  <c r="AY463" i="16"/>
  <c r="AZ463" i="16"/>
  <c r="BA463" i="16"/>
  <c r="BB463" i="16"/>
  <c r="BC463" i="16"/>
  <c r="BD463" i="16"/>
  <c r="BE463" i="16"/>
  <c r="BF463" i="16"/>
  <c r="BG463" i="16"/>
  <c r="BH463" i="16"/>
  <c r="BI463" i="16"/>
  <c r="BJ463" i="16"/>
  <c r="BK463" i="16"/>
  <c r="BL463" i="16"/>
  <c r="BM463" i="16"/>
  <c r="BN463" i="16"/>
  <c r="BO463" i="16"/>
  <c r="BP463" i="16"/>
  <c r="BQ463" i="16"/>
  <c r="BR463" i="16"/>
  <c r="BS463" i="16"/>
  <c r="BT463" i="16"/>
  <c r="BU463" i="16"/>
  <c r="BV463" i="16"/>
  <c r="BW463" i="16"/>
  <c r="BX463" i="16"/>
  <c r="BY463" i="16"/>
  <c r="BZ463" i="16"/>
  <c r="CA463" i="16"/>
  <c r="CB463" i="16"/>
  <c r="CC463" i="16"/>
  <c r="CD463" i="16"/>
  <c r="CE463" i="16"/>
  <c r="CF463" i="16"/>
  <c r="CG463" i="16"/>
  <c r="CH463" i="16"/>
  <c r="CI463" i="16"/>
  <c r="CJ463" i="16"/>
  <c r="CK463" i="16"/>
  <c r="CL463" i="16"/>
  <c r="CM463" i="16"/>
  <c r="CN463" i="16"/>
  <c r="CO463" i="16"/>
  <c r="CP463" i="16"/>
  <c r="G464" i="16"/>
  <c r="H464" i="16"/>
  <c r="I464" i="16"/>
  <c r="J464" i="16"/>
  <c r="K464" i="16"/>
  <c r="L464" i="16"/>
  <c r="M464" i="16"/>
  <c r="N464" i="16"/>
  <c r="O464" i="16"/>
  <c r="P464" i="16"/>
  <c r="Q464" i="16"/>
  <c r="R464" i="16"/>
  <c r="S464" i="16"/>
  <c r="T464" i="16"/>
  <c r="U464" i="16"/>
  <c r="V464" i="16"/>
  <c r="W464" i="16"/>
  <c r="X464" i="16"/>
  <c r="Y464" i="16"/>
  <c r="Z464" i="16"/>
  <c r="AA464" i="16"/>
  <c r="AB464" i="16"/>
  <c r="AC464" i="16"/>
  <c r="AD464" i="16"/>
  <c r="AE464" i="16"/>
  <c r="AF464" i="16"/>
  <c r="AG464" i="16"/>
  <c r="AH464" i="16"/>
  <c r="AI464" i="16"/>
  <c r="AJ464" i="16"/>
  <c r="AK464" i="16"/>
  <c r="AL464" i="16"/>
  <c r="AM464" i="16"/>
  <c r="AN464" i="16"/>
  <c r="AO464" i="16"/>
  <c r="AP464" i="16"/>
  <c r="AQ464" i="16"/>
  <c r="AR464" i="16"/>
  <c r="AS464" i="16"/>
  <c r="AT464" i="16"/>
  <c r="AU464" i="16"/>
  <c r="AV464" i="16"/>
  <c r="AW464" i="16"/>
  <c r="AX464" i="16"/>
  <c r="AY464" i="16"/>
  <c r="AZ464" i="16"/>
  <c r="BA464" i="16"/>
  <c r="BB464" i="16"/>
  <c r="BC464" i="16"/>
  <c r="BD464" i="16"/>
  <c r="BE464" i="16"/>
  <c r="BF464" i="16"/>
  <c r="BG464" i="16"/>
  <c r="BH464" i="16"/>
  <c r="BI464" i="16"/>
  <c r="BJ464" i="16"/>
  <c r="BK464" i="16"/>
  <c r="BL464" i="16"/>
  <c r="BM464" i="16"/>
  <c r="BN464" i="16"/>
  <c r="BO464" i="16"/>
  <c r="BP464" i="16"/>
  <c r="BQ464" i="16"/>
  <c r="BR464" i="16"/>
  <c r="BS464" i="16"/>
  <c r="BT464" i="16"/>
  <c r="BU464" i="16"/>
  <c r="BV464" i="16"/>
  <c r="BW464" i="16"/>
  <c r="BX464" i="16"/>
  <c r="BY464" i="16"/>
  <c r="BZ464" i="16"/>
  <c r="CA464" i="16"/>
  <c r="CB464" i="16"/>
  <c r="CC464" i="16"/>
  <c r="CD464" i="16"/>
  <c r="CE464" i="16"/>
  <c r="CF464" i="16"/>
  <c r="CG464" i="16"/>
  <c r="CH464" i="16"/>
  <c r="CI464" i="16"/>
  <c r="CJ464" i="16"/>
  <c r="CK464" i="16"/>
  <c r="CL464" i="16"/>
  <c r="CM464" i="16"/>
  <c r="CN464" i="16"/>
  <c r="CO464" i="16"/>
  <c r="CP464" i="16"/>
  <c r="G465" i="16"/>
  <c r="H465" i="16"/>
  <c r="I465" i="16"/>
  <c r="J465" i="16"/>
  <c r="K465" i="16"/>
  <c r="L465" i="16"/>
  <c r="M465" i="16"/>
  <c r="N465" i="16"/>
  <c r="O465" i="16"/>
  <c r="P465" i="16"/>
  <c r="Q465" i="16"/>
  <c r="R465" i="16"/>
  <c r="S465" i="16"/>
  <c r="T465" i="16"/>
  <c r="U465" i="16"/>
  <c r="V465" i="16"/>
  <c r="W465" i="16"/>
  <c r="X465" i="16"/>
  <c r="Y465" i="16"/>
  <c r="Z465" i="16"/>
  <c r="AA465" i="16"/>
  <c r="AB465" i="16"/>
  <c r="AC465" i="16"/>
  <c r="AD465" i="16"/>
  <c r="AE465" i="16"/>
  <c r="AF465" i="16"/>
  <c r="AG465" i="16"/>
  <c r="AH465" i="16"/>
  <c r="AI465" i="16"/>
  <c r="AJ465" i="16"/>
  <c r="AK465" i="16"/>
  <c r="AL465" i="16"/>
  <c r="AM465" i="16"/>
  <c r="AN465" i="16"/>
  <c r="AO465" i="16"/>
  <c r="AP465" i="16"/>
  <c r="AQ465" i="16"/>
  <c r="AR465" i="16"/>
  <c r="AS465" i="16"/>
  <c r="AT465" i="16"/>
  <c r="AU465" i="16"/>
  <c r="AV465" i="16"/>
  <c r="AW465" i="16"/>
  <c r="AX465" i="16"/>
  <c r="AY465" i="16"/>
  <c r="AZ465" i="16"/>
  <c r="BA465" i="16"/>
  <c r="BB465" i="16"/>
  <c r="BC465" i="16"/>
  <c r="BD465" i="16"/>
  <c r="BE465" i="16"/>
  <c r="BF465" i="16"/>
  <c r="BG465" i="16"/>
  <c r="BH465" i="16"/>
  <c r="BI465" i="16"/>
  <c r="BJ465" i="16"/>
  <c r="BK465" i="16"/>
  <c r="BL465" i="16"/>
  <c r="BM465" i="16"/>
  <c r="BN465" i="16"/>
  <c r="BO465" i="16"/>
  <c r="BP465" i="16"/>
  <c r="BQ465" i="16"/>
  <c r="BR465" i="16"/>
  <c r="BS465" i="16"/>
  <c r="BT465" i="16"/>
  <c r="BU465" i="16"/>
  <c r="BV465" i="16"/>
  <c r="BW465" i="16"/>
  <c r="BX465" i="16"/>
  <c r="BY465" i="16"/>
  <c r="BZ465" i="16"/>
  <c r="CA465" i="16"/>
  <c r="CB465" i="16"/>
  <c r="CC465" i="16"/>
  <c r="CD465" i="16"/>
  <c r="CE465" i="16"/>
  <c r="CF465" i="16"/>
  <c r="CG465" i="16"/>
  <c r="CH465" i="16"/>
  <c r="CI465" i="16"/>
  <c r="CJ465" i="16"/>
  <c r="CK465" i="16"/>
  <c r="CL465" i="16"/>
  <c r="CM465" i="16"/>
  <c r="CN465" i="16"/>
  <c r="CO465" i="16"/>
  <c r="CP465" i="16"/>
  <c r="G466" i="16"/>
  <c r="H466" i="16"/>
  <c r="I466" i="16"/>
  <c r="J466" i="16"/>
  <c r="K466" i="16"/>
  <c r="L466" i="16"/>
  <c r="M466" i="16"/>
  <c r="N466" i="16"/>
  <c r="O466" i="16"/>
  <c r="P466" i="16"/>
  <c r="Q466" i="16"/>
  <c r="R466" i="16"/>
  <c r="S466" i="16"/>
  <c r="T466" i="16"/>
  <c r="U466" i="16"/>
  <c r="V466" i="16"/>
  <c r="W466" i="16"/>
  <c r="X466" i="16"/>
  <c r="Y466" i="16"/>
  <c r="Z466" i="16"/>
  <c r="AA466" i="16"/>
  <c r="AB466" i="16"/>
  <c r="AC466" i="16"/>
  <c r="AD466" i="16"/>
  <c r="AE466" i="16"/>
  <c r="AF466" i="16"/>
  <c r="AG466" i="16"/>
  <c r="AH466" i="16"/>
  <c r="AI466" i="16"/>
  <c r="AJ466" i="16"/>
  <c r="AK466" i="16"/>
  <c r="AL466" i="16"/>
  <c r="AM466" i="16"/>
  <c r="AN466" i="16"/>
  <c r="AO466" i="16"/>
  <c r="AP466" i="16"/>
  <c r="AQ466" i="16"/>
  <c r="AR466" i="16"/>
  <c r="AS466" i="16"/>
  <c r="AT466" i="16"/>
  <c r="AU466" i="16"/>
  <c r="AV466" i="16"/>
  <c r="AW466" i="16"/>
  <c r="AX466" i="16"/>
  <c r="AY466" i="16"/>
  <c r="AZ466" i="16"/>
  <c r="BA466" i="16"/>
  <c r="BB466" i="16"/>
  <c r="BC466" i="16"/>
  <c r="BD466" i="16"/>
  <c r="BE466" i="16"/>
  <c r="BF466" i="16"/>
  <c r="BG466" i="16"/>
  <c r="BH466" i="16"/>
  <c r="BI466" i="16"/>
  <c r="BJ466" i="16"/>
  <c r="BK466" i="16"/>
  <c r="BL466" i="16"/>
  <c r="BM466" i="16"/>
  <c r="BN466" i="16"/>
  <c r="BO466" i="16"/>
  <c r="BP466" i="16"/>
  <c r="BQ466" i="16"/>
  <c r="BR466" i="16"/>
  <c r="BS466" i="16"/>
  <c r="BT466" i="16"/>
  <c r="BU466" i="16"/>
  <c r="BV466" i="16"/>
  <c r="BW466" i="16"/>
  <c r="BX466" i="16"/>
  <c r="BY466" i="16"/>
  <c r="BZ466" i="16"/>
  <c r="CA466" i="16"/>
  <c r="CB466" i="16"/>
  <c r="CC466" i="16"/>
  <c r="CD466" i="16"/>
  <c r="CE466" i="16"/>
  <c r="CF466" i="16"/>
  <c r="CG466" i="16"/>
  <c r="CH466" i="16"/>
  <c r="CI466" i="16"/>
  <c r="CJ466" i="16"/>
  <c r="CK466" i="16"/>
  <c r="CL466" i="16"/>
  <c r="CM466" i="16"/>
  <c r="CN466" i="16"/>
  <c r="CO466" i="16"/>
  <c r="CP466" i="16"/>
  <c r="G467" i="16"/>
  <c r="H467" i="16"/>
  <c r="I467" i="16"/>
  <c r="J467" i="16"/>
  <c r="K467" i="16"/>
  <c r="L467" i="16"/>
  <c r="M467" i="16"/>
  <c r="N467" i="16"/>
  <c r="O467" i="16"/>
  <c r="P467" i="16"/>
  <c r="Q467" i="16"/>
  <c r="R467" i="16"/>
  <c r="S467" i="16"/>
  <c r="T467" i="16"/>
  <c r="U467" i="16"/>
  <c r="V467" i="16"/>
  <c r="W467" i="16"/>
  <c r="X467" i="16"/>
  <c r="Y467" i="16"/>
  <c r="Z467" i="16"/>
  <c r="AA467" i="16"/>
  <c r="AB467" i="16"/>
  <c r="AC467" i="16"/>
  <c r="AD467" i="16"/>
  <c r="AE467" i="16"/>
  <c r="AF467" i="16"/>
  <c r="AG467" i="16"/>
  <c r="AH467" i="16"/>
  <c r="AI467" i="16"/>
  <c r="AJ467" i="16"/>
  <c r="AK467" i="16"/>
  <c r="AL467" i="16"/>
  <c r="AM467" i="16"/>
  <c r="AN467" i="16"/>
  <c r="AO467" i="16"/>
  <c r="AP467" i="16"/>
  <c r="AQ467" i="16"/>
  <c r="AR467" i="16"/>
  <c r="AS467" i="16"/>
  <c r="AT467" i="16"/>
  <c r="AU467" i="16"/>
  <c r="AV467" i="16"/>
  <c r="AW467" i="16"/>
  <c r="AX467" i="16"/>
  <c r="AY467" i="16"/>
  <c r="AZ467" i="16"/>
  <c r="BA467" i="16"/>
  <c r="BB467" i="16"/>
  <c r="BC467" i="16"/>
  <c r="BD467" i="16"/>
  <c r="BE467" i="16"/>
  <c r="BF467" i="16"/>
  <c r="BG467" i="16"/>
  <c r="BH467" i="16"/>
  <c r="BI467" i="16"/>
  <c r="BJ467" i="16"/>
  <c r="BK467" i="16"/>
  <c r="BL467" i="16"/>
  <c r="BM467" i="16"/>
  <c r="BN467" i="16"/>
  <c r="BO467" i="16"/>
  <c r="BP467" i="16"/>
  <c r="BQ467" i="16"/>
  <c r="BR467" i="16"/>
  <c r="BS467" i="16"/>
  <c r="BT467" i="16"/>
  <c r="BU467" i="16"/>
  <c r="BV467" i="16"/>
  <c r="BW467" i="16"/>
  <c r="BX467" i="16"/>
  <c r="BY467" i="16"/>
  <c r="BZ467" i="16"/>
  <c r="CA467" i="16"/>
  <c r="CB467" i="16"/>
  <c r="CC467" i="16"/>
  <c r="CD467" i="16"/>
  <c r="CE467" i="16"/>
  <c r="CF467" i="16"/>
  <c r="CG467" i="16"/>
  <c r="CH467" i="16"/>
  <c r="CI467" i="16"/>
  <c r="CJ467" i="16"/>
  <c r="CK467" i="16"/>
  <c r="CL467" i="16"/>
  <c r="CM467" i="16"/>
  <c r="CN467" i="16"/>
  <c r="CO467" i="16"/>
  <c r="CP467" i="16"/>
  <c r="G468" i="16"/>
  <c r="H468" i="16"/>
  <c r="I468" i="16"/>
  <c r="J468" i="16"/>
  <c r="K468" i="16"/>
  <c r="L468" i="16"/>
  <c r="M468" i="16"/>
  <c r="N468" i="16"/>
  <c r="O468" i="16"/>
  <c r="P468" i="16"/>
  <c r="Q468" i="16"/>
  <c r="R468" i="16"/>
  <c r="S468" i="16"/>
  <c r="T468" i="16"/>
  <c r="U468" i="16"/>
  <c r="V468" i="16"/>
  <c r="W468" i="16"/>
  <c r="X468" i="16"/>
  <c r="Y468" i="16"/>
  <c r="Z468" i="16"/>
  <c r="AA468" i="16"/>
  <c r="AB468" i="16"/>
  <c r="AC468" i="16"/>
  <c r="AD468" i="16"/>
  <c r="AE468" i="16"/>
  <c r="AF468" i="16"/>
  <c r="AG468" i="16"/>
  <c r="AH468" i="16"/>
  <c r="AI468" i="16"/>
  <c r="AJ468" i="16"/>
  <c r="AK468" i="16"/>
  <c r="AL468" i="16"/>
  <c r="AM468" i="16"/>
  <c r="AN468" i="16"/>
  <c r="AO468" i="16"/>
  <c r="AP468" i="16"/>
  <c r="AQ468" i="16"/>
  <c r="AR468" i="16"/>
  <c r="AS468" i="16"/>
  <c r="AT468" i="16"/>
  <c r="AU468" i="16"/>
  <c r="AV468" i="16"/>
  <c r="AW468" i="16"/>
  <c r="AX468" i="16"/>
  <c r="AY468" i="16"/>
  <c r="AZ468" i="16"/>
  <c r="BA468" i="16"/>
  <c r="BB468" i="16"/>
  <c r="BC468" i="16"/>
  <c r="BD468" i="16"/>
  <c r="BE468" i="16"/>
  <c r="BF468" i="16"/>
  <c r="BG468" i="16"/>
  <c r="BH468" i="16"/>
  <c r="BI468" i="16"/>
  <c r="BJ468" i="16"/>
  <c r="BK468" i="16"/>
  <c r="BL468" i="16"/>
  <c r="BM468" i="16"/>
  <c r="BN468" i="16"/>
  <c r="BO468" i="16"/>
  <c r="BP468" i="16"/>
  <c r="BQ468" i="16"/>
  <c r="BR468" i="16"/>
  <c r="BS468" i="16"/>
  <c r="BT468" i="16"/>
  <c r="BU468" i="16"/>
  <c r="BV468" i="16"/>
  <c r="BW468" i="16"/>
  <c r="BX468" i="16"/>
  <c r="BY468" i="16"/>
  <c r="BZ468" i="16"/>
  <c r="CA468" i="16"/>
  <c r="CB468" i="16"/>
  <c r="CC468" i="16"/>
  <c r="CD468" i="16"/>
  <c r="CE468" i="16"/>
  <c r="CF468" i="16"/>
  <c r="CG468" i="16"/>
  <c r="CH468" i="16"/>
  <c r="CI468" i="16"/>
  <c r="CJ468" i="16"/>
  <c r="CK468" i="16"/>
  <c r="CL468" i="16"/>
  <c r="CM468" i="16"/>
  <c r="CN468" i="16"/>
  <c r="CO468" i="16"/>
  <c r="CP468" i="16"/>
  <c r="G469" i="16"/>
  <c r="H469" i="16"/>
  <c r="I469" i="16"/>
  <c r="J469" i="16"/>
  <c r="K469" i="16"/>
  <c r="L469" i="16"/>
  <c r="M469" i="16"/>
  <c r="N469" i="16"/>
  <c r="O469" i="16"/>
  <c r="P469" i="16"/>
  <c r="Q469" i="16"/>
  <c r="R469" i="16"/>
  <c r="S469" i="16"/>
  <c r="T469" i="16"/>
  <c r="U469" i="16"/>
  <c r="V469" i="16"/>
  <c r="W469" i="16"/>
  <c r="X469" i="16"/>
  <c r="Y469" i="16"/>
  <c r="Z469" i="16"/>
  <c r="AA469" i="16"/>
  <c r="AB469" i="16"/>
  <c r="AC469" i="16"/>
  <c r="AD469" i="16"/>
  <c r="AE469" i="16"/>
  <c r="AF469" i="16"/>
  <c r="AG469" i="16"/>
  <c r="AH469" i="16"/>
  <c r="AI469" i="16"/>
  <c r="AJ469" i="16"/>
  <c r="AK469" i="16"/>
  <c r="AL469" i="16"/>
  <c r="AM469" i="16"/>
  <c r="AN469" i="16"/>
  <c r="AO469" i="16"/>
  <c r="AP469" i="16"/>
  <c r="AQ469" i="16"/>
  <c r="AR469" i="16"/>
  <c r="AS469" i="16"/>
  <c r="AT469" i="16"/>
  <c r="AU469" i="16"/>
  <c r="AV469" i="16"/>
  <c r="AW469" i="16"/>
  <c r="AX469" i="16"/>
  <c r="AY469" i="16"/>
  <c r="AZ469" i="16"/>
  <c r="BA469" i="16"/>
  <c r="BB469" i="16"/>
  <c r="BC469" i="16"/>
  <c r="BD469" i="16"/>
  <c r="BE469" i="16"/>
  <c r="BF469" i="16"/>
  <c r="BG469" i="16"/>
  <c r="BH469" i="16"/>
  <c r="BI469" i="16"/>
  <c r="BJ469" i="16"/>
  <c r="BK469" i="16"/>
  <c r="BL469" i="16"/>
  <c r="BM469" i="16"/>
  <c r="BN469" i="16"/>
  <c r="BO469" i="16"/>
  <c r="BP469" i="16"/>
  <c r="BQ469" i="16"/>
  <c r="BR469" i="16"/>
  <c r="BS469" i="16"/>
  <c r="BT469" i="16"/>
  <c r="BU469" i="16"/>
  <c r="BV469" i="16"/>
  <c r="BW469" i="16"/>
  <c r="BX469" i="16"/>
  <c r="BY469" i="16"/>
  <c r="BZ469" i="16"/>
  <c r="CA469" i="16"/>
  <c r="CB469" i="16"/>
  <c r="CC469" i="16"/>
  <c r="CD469" i="16"/>
  <c r="CE469" i="16"/>
  <c r="CF469" i="16"/>
  <c r="CG469" i="16"/>
  <c r="CH469" i="16"/>
  <c r="CI469" i="16"/>
  <c r="CJ469" i="16"/>
  <c r="CK469" i="16"/>
  <c r="CL469" i="16"/>
  <c r="CM469" i="16"/>
  <c r="CN469" i="16"/>
  <c r="CO469" i="16"/>
  <c r="CP469" i="16"/>
  <c r="G470" i="16"/>
  <c r="H470" i="16"/>
  <c r="I470" i="16"/>
  <c r="J470" i="16"/>
  <c r="K470" i="16"/>
  <c r="L470" i="16"/>
  <c r="M470" i="16"/>
  <c r="N470" i="16"/>
  <c r="O470" i="16"/>
  <c r="P470" i="16"/>
  <c r="Q470" i="16"/>
  <c r="R470" i="16"/>
  <c r="S470" i="16"/>
  <c r="T470" i="16"/>
  <c r="U470" i="16"/>
  <c r="V470" i="16"/>
  <c r="W470" i="16"/>
  <c r="X470" i="16"/>
  <c r="Y470" i="16"/>
  <c r="Z470" i="16"/>
  <c r="AA470" i="16"/>
  <c r="AB470" i="16"/>
  <c r="AC470" i="16"/>
  <c r="AD470" i="16"/>
  <c r="AE470" i="16"/>
  <c r="AF470" i="16"/>
  <c r="AG470" i="16"/>
  <c r="AH470" i="16"/>
  <c r="AI470" i="16"/>
  <c r="AJ470" i="16"/>
  <c r="AK470" i="16"/>
  <c r="AL470" i="16"/>
  <c r="AM470" i="16"/>
  <c r="AN470" i="16"/>
  <c r="AO470" i="16"/>
  <c r="AP470" i="16"/>
  <c r="AQ470" i="16"/>
  <c r="AR470" i="16"/>
  <c r="AS470" i="16"/>
  <c r="AT470" i="16"/>
  <c r="AU470" i="16"/>
  <c r="AV470" i="16"/>
  <c r="AW470" i="16"/>
  <c r="AX470" i="16"/>
  <c r="AY470" i="16"/>
  <c r="AZ470" i="16"/>
  <c r="BA470" i="16"/>
  <c r="BB470" i="16"/>
  <c r="BC470" i="16"/>
  <c r="BD470" i="16"/>
  <c r="BE470" i="16"/>
  <c r="BF470" i="16"/>
  <c r="BG470" i="16"/>
  <c r="BH470" i="16"/>
  <c r="BI470" i="16"/>
  <c r="BJ470" i="16"/>
  <c r="BK470" i="16"/>
  <c r="BL470" i="16"/>
  <c r="BM470" i="16"/>
  <c r="BN470" i="16"/>
  <c r="BO470" i="16"/>
  <c r="BP470" i="16"/>
  <c r="BQ470" i="16"/>
  <c r="BR470" i="16"/>
  <c r="BS470" i="16"/>
  <c r="BT470" i="16"/>
  <c r="BU470" i="16"/>
  <c r="BV470" i="16"/>
  <c r="BW470" i="16"/>
  <c r="BX470" i="16"/>
  <c r="BY470" i="16"/>
  <c r="BZ470" i="16"/>
  <c r="CA470" i="16"/>
  <c r="CB470" i="16"/>
  <c r="CC470" i="16"/>
  <c r="CD470" i="16"/>
  <c r="CE470" i="16"/>
  <c r="CF470" i="16"/>
  <c r="CG470" i="16"/>
  <c r="CH470" i="16"/>
  <c r="CI470" i="16"/>
  <c r="CJ470" i="16"/>
  <c r="CK470" i="16"/>
  <c r="CL470" i="16"/>
  <c r="CM470" i="16"/>
  <c r="CN470" i="16"/>
  <c r="CO470" i="16"/>
  <c r="CP470" i="16"/>
  <c r="G471" i="16"/>
  <c r="H471" i="16"/>
  <c r="I471" i="16"/>
  <c r="J471" i="16"/>
  <c r="K471" i="16"/>
  <c r="L471" i="16"/>
  <c r="M471" i="16"/>
  <c r="N471" i="16"/>
  <c r="O471" i="16"/>
  <c r="P471" i="16"/>
  <c r="Q471" i="16"/>
  <c r="R471" i="16"/>
  <c r="S471" i="16"/>
  <c r="T471" i="16"/>
  <c r="U471" i="16"/>
  <c r="V471" i="16"/>
  <c r="W471" i="16"/>
  <c r="X471" i="16"/>
  <c r="Y471" i="16"/>
  <c r="Z471" i="16"/>
  <c r="AA471" i="16"/>
  <c r="AB471" i="16"/>
  <c r="AC471" i="16"/>
  <c r="AD471" i="16"/>
  <c r="AE471" i="16"/>
  <c r="AF471" i="16"/>
  <c r="AG471" i="16"/>
  <c r="AH471" i="16"/>
  <c r="AI471" i="16"/>
  <c r="AJ471" i="16"/>
  <c r="AK471" i="16"/>
  <c r="AL471" i="16"/>
  <c r="AM471" i="16"/>
  <c r="AN471" i="16"/>
  <c r="AO471" i="16"/>
  <c r="AP471" i="16"/>
  <c r="AQ471" i="16"/>
  <c r="AR471" i="16"/>
  <c r="AS471" i="16"/>
  <c r="AT471" i="16"/>
  <c r="AU471" i="16"/>
  <c r="AV471" i="16"/>
  <c r="AW471" i="16"/>
  <c r="AX471" i="16"/>
  <c r="AY471" i="16"/>
  <c r="AZ471" i="16"/>
  <c r="BA471" i="16"/>
  <c r="BB471" i="16"/>
  <c r="BC471" i="16"/>
  <c r="BD471" i="16"/>
  <c r="BE471" i="16"/>
  <c r="BF471" i="16"/>
  <c r="BG471" i="16"/>
  <c r="BH471" i="16"/>
  <c r="BI471" i="16"/>
  <c r="BJ471" i="16"/>
  <c r="BK471" i="16"/>
  <c r="BL471" i="16"/>
  <c r="BM471" i="16"/>
  <c r="BN471" i="16"/>
  <c r="BO471" i="16"/>
  <c r="BP471" i="16"/>
  <c r="BQ471" i="16"/>
  <c r="BR471" i="16"/>
  <c r="BS471" i="16"/>
  <c r="BT471" i="16"/>
  <c r="BU471" i="16"/>
  <c r="BV471" i="16"/>
  <c r="BW471" i="16"/>
  <c r="BX471" i="16"/>
  <c r="BY471" i="16"/>
  <c r="BZ471" i="16"/>
  <c r="CA471" i="16"/>
  <c r="CB471" i="16"/>
  <c r="CC471" i="16"/>
  <c r="CD471" i="16"/>
  <c r="CE471" i="16"/>
  <c r="CF471" i="16"/>
  <c r="CG471" i="16"/>
  <c r="CH471" i="16"/>
  <c r="CI471" i="16"/>
  <c r="CJ471" i="16"/>
  <c r="CK471" i="16"/>
  <c r="CL471" i="16"/>
  <c r="CM471" i="16"/>
  <c r="CN471" i="16"/>
  <c r="CO471" i="16"/>
  <c r="CP471" i="16"/>
  <c r="G472" i="16"/>
  <c r="H472" i="16"/>
  <c r="I472" i="16"/>
  <c r="J472" i="16"/>
  <c r="K472" i="16"/>
  <c r="L472" i="16"/>
  <c r="M472" i="16"/>
  <c r="N472" i="16"/>
  <c r="O472" i="16"/>
  <c r="P472" i="16"/>
  <c r="Q472" i="16"/>
  <c r="R472" i="16"/>
  <c r="S472" i="16"/>
  <c r="T472" i="16"/>
  <c r="U472" i="16"/>
  <c r="V472" i="16"/>
  <c r="W472" i="16"/>
  <c r="X472" i="16"/>
  <c r="Y472" i="16"/>
  <c r="Z472" i="16"/>
  <c r="AA472" i="16"/>
  <c r="AB472" i="16"/>
  <c r="AC472" i="16"/>
  <c r="AD472" i="16"/>
  <c r="AE472" i="16"/>
  <c r="AF472" i="16"/>
  <c r="AG472" i="16"/>
  <c r="AH472" i="16"/>
  <c r="AI472" i="16"/>
  <c r="AJ472" i="16"/>
  <c r="AK472" i="16"/>
  <c r="AL472" i="16"/>
  <c r="AM472" i="16"/>
  <c r="AN472" i="16"/>
  <c r="AO472" i="16"/>
  <c r="AP472" i="16"/>
  <c r="AQ472" i="16"/>
  <c r="AR472" i="16"/>
  <c r="AS472" i="16"/>
  <c r="AT472" i="16"/>
  <c r="AU472" i="16"/>
  <c r="AV472" i="16"/>
  <c r="AW472" i="16"/>
  <c r="AX472" i="16"/>
  <c r="AY472" i="16"/>
  <c r="AZ472" i="16"/>
  <c r="BA472" i="16"/>
  <c r="BB472" i="16"/>
  <c r="BC472" i="16"/>
  <c r="BD472" i="16"/>
  <c r="BE472" i="16"/>
  <c r="BF472" i="16"/>
  <c r="BG472" i="16"/>
  <c r="BH472" i="16"/>
  <c r="BI472" i="16"/>
  <c r="BJ472" i="16"/>
  <c r="BK472" i="16"/>
  <c r="BL472" i="16"/>
  <c r="BM472" i="16"/>
  <c r="BN472" i="16"/>
  <c r="BO472" i="16"/>
  <c r="BP472" i="16"/>
  <c r="BQ472" i="16"/>
  <c r="BR472" i="16"/>
  <c r="BS472" i="16"/>
  <c r="BT472" i="16"/>
  <c r="BU472" i="16"/>
  <c r="BV472" i="16"/>
  <c r="BW472" i="16"/>
  <c r="BX472" i="16"/>
  <c r="BY472" i="16"/>
  <c r="BZ472" i="16"/>
  <c r="CA472" i="16"/>
  <c r="CB472" i="16"/>
  <c r="CC472" i="16"/>
  <c r="CD472" i="16"/>
  <c r="CE472" i="16"/>
  <c r="CF472" i="16"/>
  <c r="CG472" i="16"/>
  <c r="CH472" i="16"/>
  <c r="CI472" i="16"/>
  <c r="CJ472" i="16"/>
  <c r="CK472" i="16"/>
  <c r="CL472" i="16"/>
  <c r="CM472" i="16"/>
  <c r="CN472" i="16"/>
  <c r="CO472" i="16"/>
  <c r="CP472" i="16"/>
  <c r="G473" i="16"/>
  <c r="H473" i="16"/>
  <c r="I473" i="16"/>
  <c r="J473" i="16"/>
  <c r="K473" i="16"/>
  <c r="L473" i="16"/>
  <c r="M473" i="16"/>
  <c r="N473" i="16"/>
  <c r="O473" i="16"/>
  <c r="P473" i="16"/>
  <c r="Q473" i="16"/>
  <c r="R473" i="16"/>
  <c r="S473" i="16"/>
  <c r="T473" i="16"/>
  <c r="U473" i="16"/>
  <c r="V473" i="16"/>
  <c r="W473" i="16"/>
  <c r="X473" i="16"/>
  <c r="Y473" i="16"/>
  <c r="Z473" i="16"/>
  <c r="AA473" i="16"/>
  <c r="AB473" i="16"/>
  <c r="AC473" i="16"/>
  <c r="AD473" i="16"/>
  <c r="AE473" i="16"/>
  <c r="AF473" i="16"/>
  <c r="AG473" i="16"/>
  <c r="AH473" i="16"/>
  <c r="AI473" i="16"/>
  <c r="AJ473" i="16"/>
  <c r="AK473" i="16"/>
  <c r="AL473" i="16"/>
  <c r="AM473" i="16"/>
  <c r="AN473" i="16"/>
  <c r="AO473" i="16"/>
  <c r="AP473" i="16"/>
  <c r="AQ473" i="16"/>
  <c r="AR473" i="16"/>
  <c r="AS473" i="16"/>
  <c r="AT473" i="16"/>
  <c r="AU473" i="16"/>
  <c r="AV473" i="16"/>
  <c r="AW473" i="16"/>
  <c r="AX473" i="16"/>
  <c r="AY473" i="16"/>
  <c r="AZ473" i="16"/>
  <c r="BA473" i="16"/>
  <c r="BB473" i="16"/>
  <c r="BC473" i="16"/>
  <c r="BD473" i="16"/>
  <c r="BE473" i="16"/>
  <c r="BF473" i="16"/>
  <c r="BG473" i="16"/>
  <c r="BH473" i="16"/>
  <c r="BI473" i="16"/>
  <c r="BJ473" i="16"/>
  <c r="BK473" i="16"/>
  <c r="BL473" i="16"/>
  <c r="BM473" i="16"/>
  <c r="BN473" i="16"/>
  <c r="BO473" i="16"/>
  <c r="BP473" i="16"/>
  <c r="BQ473" i="16"/>
  <c r="BR473" i="16"/>
  <c r="BS473" i="16"/>
  <c r="BT473" i="16"/>
  <c r="BU473" i="16"/>
  <c r="BV473" i="16"/>
  <c r="BW473" i="16"/>
  <c r="BX473" i="16"/>
  <c r="BY473" i="16"/>
  <c r="BZ473" i="16"/>
  <c r="CA473" i="16"/>
  <c r="CB473" i="16"/>
  <c r="CC473" i="16"/>
  <c r="CD473" i="16"/>
  <c r="CE473" i="16"/>
  <c r="CF473" i="16"/>
  <c r="CG473" i="16"/>
  <c r="CH473" i="16"/>
  <c r="CI473" i="16"/>
  <c r="CJ473" i="16"/>
  <c r="CK473" i="16"/>
  <c r="CL473" i="16"/>
  <c r="CM473" i="16"/>
  <c r="CN473" i="16"/>
  <c r="CO473" i="16"/>
  <c r="CP473" i="16"/>
  <c r="G474" i="16"/>
  <c r="H474" i="16"/>
  <c r="I474" i="16"/>
  <c r="J474" i="16"/>
  <c r="K474" i="16"/>
  <c r="L474" i="16"/>
  <c r="M474" i="16"/>
  <c r="N474" i="16"/>
  <c r="O474" i="16"/>
  <c r="P474" i="16"/>
  <c r="Q474" i="16"/>
  <c r="R474" i="16"/>
  <c r="S474" i="16"/>
  <c r="T474" i="16"/>
  <c r="U474" i="16"/>
  <c r="V474" i="16"/>
  <c r="W474" i="16"/>
  <c r="X474" i="16"/>
  <c r="Y474" i="16"/>
  <c r="Z474" i="16"/>
  <c r="AA474" i="16"/>
  <c r="AB474" i="16"/>
  <c r="AC474" i="16"/>
  <c r="AD474" i="16"/>
  <c r="AE474" i="16"/>
  <c r="AF474" i="16"/>
  <c r="AG474" i="16"/>
  <c r="AH474" i="16"/>
  <c r="AI474" i="16"/>
  <c r="AJ474" i="16"/>
  <c r="AK474" i="16"/>
  <c r="AL474" i="16"/>
  <c r="AM474" i="16"/>
  <c r="AN474" i="16"/>
  <c r="AO474" i="16"/>
  <c r="AP474" i="16"/>
  <c r="AQ474" i="16"/>
  <c r="AR474" i="16"/>
  <c r="AS474" i="16"/>
  <c r="AT474" i="16"/>
  <c r="AU474" i="16"/>
  <c r="AV474" i="16"/>
  <c r="AW474" i="16"/>
  <c r="AX474" i="16"/>
  <c r="AY474" i="16"/>
  <c r="AZ474" i="16"/>
  <c r="BA474" i="16"/>
  <c r="BB474" i="16"/>
  <c r="BC474" i="16"/>
  <c r="BD474" i="16"/>
  <c r="BE474" i="16"/>
  <c r="BF474" i="16"/>
  <c r="BG474" i="16"/>
  <c r="BH474" i="16"/>
  <c r="BI474" i="16"/>
  <c r="BJ474" i="16"/>
  <c r="BK474" i="16"/>
  <c r="BL474" i="16"/>
  <c r="BM474" i="16"/>
  <c r="BN474" i="16"/>
  <c r="BO474" i="16"/>
  <c r="BP474" i="16"/>
  <c r="BQ474" i="16"/>
  <c r="BR474" i="16"/>
  <c r="BS474" i="16"/>
  <c r="BT474" i="16"/>
  <c r="BU474" i="16"/>
  <c r="BV474" i="16"/>
  <c r="BW474" i="16"/>
  <c r="BX474" i="16"/>
  <c r="BY474" i="16"/>
  <c r="BZ474" i="16"/>
  <c r="CA474" i="16"/>
  <c r="CB474" i="16"/>
  <c r="CC474" i="16"/>
  <c r="CD474" i="16"/>
  <c r="CE474" i="16"/>
  <c r="CF474" i="16"/>
  <c r="CG474" i="16"/>
  <c r="CH474" i="16"/>
  <c r="CI474" i="16"/>
  <c r="CJ474" i="16"/>
  <c r="CK474" i="16"/>
  <c r="CL474" i="16"/>
  <c r="CM474" i="16"/>
  <c r="CN474" i="16"/>
  <c r="CO474" i="16"/>
  <c r="CP474" i="16"/>
  <c r="G475" i="16"/>
  <c r="H475" i="16"/>
  <c r="I475" i="16"/>
  <c r="J475" i="16"/>
  <c r="K475" i="16"/>
  <c r="L475" i="16"/>
  <c r="M475" i="16"/>
  <c r="N475" i="16"/>
  <c r="O475" i="16"/>
  <c r="P475" i="16"/>
  <c r="Q475" i="16"/>
  <c r="R475" i="16"/>
  <c r="S475" i="16"/>
  <c r="T475" i="16"/>
  <c r="U475" i="16"/>
  <c r="V475" i="16"/>
  <c r="W475" i="16"/>
  <c r="X475" i="16"/>
  <c r="Y475" i="16"/>
  <c r="Z475" i="16"/>
  <c r="AA475" i="16"/>
  <c r="AB475" i="16"/>
  <c r="AC475" i="16"/>
  <c r="AD475" i="16"/>
  <c r="AE475" i="16"/>
  <c r="AF475" i="16"/>
  <c r="AG475" i="16"/>
  <c r="AH475" i="16"/>
  <c r="AI475" i="16"/>
  <c r="AJ475" i="16"/>
  <c r="AK475" i="16"/>
  <c r="AL475" i="16"/>
  <c r="AM475" i="16"/>
  <c r="AN475" i="16"/>
  <c r="AO475" i="16"/>
  <c r="AP475" i="16"/>
  <c r="AQ475" i="16"/>
  <c r="AR475" i="16"/>
  <c r="AS475" i="16"/>
  <c r="AT475" i="16"/>
  <c r="AU475" i="16"/>
  <c r="AV475" i="16"/>
  <c r="AW475" i="16"/>
  <c r="AX475" i="16"/>
  <c r="AY475" i="16"/>
  <c r="AZ475" i="16"/>
  <c r="BA475" i="16"/>
  <c r="BB475" i="16"/>
  <c r="BC475" i="16"/>
  <c r="BD475" i="16"/>
  <c r="BE475" i="16"/>
  <c r="BF475" i="16"/>
  <c r="BG475" i="16"/>
  <c r="BH475" i="16"/>
  <c r="BI475" i="16"/>
  <c r="BJ475" i="16"/>
  <c r="BK475" i="16"/>
  <c r="BL475" i="16"/>
  <c r="BM475" i="16"/>
  <c r="BN475" i="16"/>
  <c r="BO475" i="16"/>
  <c r="BP475" i="16"/>
  <c r="BQ475" i="16"/>
  <c r="BR475" i="16"/>
  <c r="BS475" i="16"/>
  <c r="BT475" i="16"/>
  <c r="BU475" i="16"/>
  <c r="BV475" i="16"/>
  <c r="BW475" i="16"/>
  <c r="BX475" i="16"/>
  <c r="BY475" i="16"/>
  <c r="BZ475" i="16"/>
  <c r="CA475" i="16"/>
  <c r="CB475" i="16"/>
  <c r="CC475" i="16"/>
  <c r="CD475" i="16"/>
  <c r="CE475" i="16"/>
  <c r="CF475" i="16"/>
  <c r="CG475" i="16"/>
  <c r="CH475" i="16"/>
  <c r="CI475" i="16"/>
  <c r="CJ475" i="16"/>
  <c r="CK475" i="16"/>
  <c r="CL475" i="16"/>
  <c r="CM475" i="16"/>
  <c r="CN475" i="16"/>
  <c r="CO475" i="16"/>
  <c r="CP475" i="16"/>
  <c r="G476" i="16"/>
  <c r="H476" i="16"/>
  <c r="I476" i="16"/>
  <c r="J476" i="16"/>
  <c r="K476" i="16"/>
  <c r="L476" i="16"/>
  <c r="M476" i="16"/>
  <c r="N476" i="16"/>
  <c r="O476" i="16"/>
  <c r="P476" i="16"/>
  <c r="Q476" i="16"/>
  <c r="R476" i="16"/>
  <c r="S476" i="16"/>
  <c r="T476" i="16"/>
  <c r="U476" i="16"/>
  <c r="V476" i="16"/>
  <c r="W476" i="16"/>
  <c r="X476" i="16"/>
  <c r="Y476" i="16"/>
  <c r="Z476" i="16"/>
  <c r="AA476" i="16"/>
  <c r="AB476" i="16"/>
  <c r="AC476" i="16"/>
  <c r="AD476" i="16"/>
  <c r="AE476" i="16"/>
  <c r="AF476" i="16"/>
  <c r="AG476" i="16"/>
  <c r="AH476" i="16"/>
  <c r="AI476" i="16"/>
  <c r="AJ476" i="16"/>
  <c r="AK476" i="16"/>
  <c r="AL476" i="16"/>
  <c r="AM476" i="16"/>
  <c r="AN476" i="16"/>
  <c r="AO476" i="16"/>
  <c r="AP476" i="16"/>
  <c r="AQ476" i="16"/>
  <c r="AR476" i="16"/>
  <c r="AS476" i="16"/>
  <c r="AT476" i="16"/>
  <c r="AU476" i="16"/>
  <c r="AV476" i="16"/>
  <c r="AW476" i="16"/>
  <c r="AX476" i="16"/>
  <c r="AY476" i="16"/>
  <c r="AZ476" i="16"/>
  <c r="BA476" i="16"/>
  <c r="BB476" i="16"/>
  <c r="BC476" i="16"/>
  <c r="BD476" i="16"/>
  <c r="BE476" i="16"/>
  <c r="BF476" i="16"/>
  <c r="BG476" i="16"/>
  <c r="BH476" i="16"/>
  <c r="BI476" i="16"/>
  <c r="BJ476" i="16"/>
  <c r="BK476" i="16"/>
  <c r="BL476" i="16"/>
  <c r="BM476" i="16"/>
  <c r="BN476" i="16"/>
  <c r="BO476" i="16"/>
  <c r="BP476" i="16"/>
  <c r="BQ476" i="16"/>
  <c r="BR476" i="16"/>
  <c r="BS476" i="16"/>
  <c r="BT476" i="16"/>
  <c r="BU476" i="16"/>
  <c r="BV476" i="16"/>
  <c r="BW476" i="16"/>
  <c r="BX476" i="16"/>
  <c r="BY476" i="16"/>
  <c r="BZ476" i="16"/>
  <c r="CA476" i="16"/>
  <c r="CB476" i="16"/>
  <c r="CC476" i="16"/>
  <c r="CD476" i="16"/>
  <c r="CE476" i="16"/>
  <c r="CF476" i="16"/>
  <c r="CG476" i="16"/>
  <c r="CH476" i="16"/>
  <c r="CI476" i="16"/>
  <c r="CJ476" i="16"/>
  <c r="CK476" i="16"/>
  <c r="CL476" i="16"/>
  <c r="CM476" i="16"/>
  <c r="CN476" i="16"/>
  <c r="CO476" i="16"/>
  <c r="CP476" i="16"/>
  <c r="G477" i="16"/>
  <c r="H477" i="16"/>
  <c r="I477" i="16"/>
  <c r="J477" i="16"/>
  <c r="K477" i="16"/>
  <c r="L477" i="16"/>
  <c r="M477" i="16"/>
  <c r="N477" i="16"/>
  <c r="O477" i="16"/>
  <c r="P477" i="16"/>
  <c r="Q477" i="16"/>
  <c r="R477" i="16"/>
  <c r="S477" i="16"/>
  <c r="T477" i="16"/>
  <c r="U477" i="16"/>
  <c r="V477" i="16"/>
  <c r="W477" i="16"/>
  <c r="X477" i="16"/>
  <c r="Y477" i="16"/>
  <c r="Z477" i="16"/>
  <c r="AA477" i="16"/>
  <c r="AB477" i="16"/>
  <c r="AC477" i="16"/>
  <c r="AD477" i="16"/>
  <c r="AE477" i="16"/>
  <c r="AF477" i="16"/>
  <c r="AG477" i="16"/>
  <c r="AH477" i="16"/>
  <c r="AI477" i="16"/>
  <c r="AJ477" i="16"/>
  <c r="AK477" i="16"/>
  <c r="AL477" i="16"/>
  <c r="AM477" i="16"/>
  <c r="AN477" i="16"/>
  <c r="AO477" i="16"/>
  <c r="AP477" i="16"/>
  <c r="AQ477" i="16"/>
  <c r="AR477" i="16"/>
  <c r="AS477" i="16"/>
  <c r="AT477" i="16"/>
  <c r="AU477" i="16"/>
  <c r="AV477" i="16"/>
  <c r="AW477" i="16"/>
  <c r="AX477" i="16"/>
  <c r="AY477" i="16"/>
  <c r="AZ477" i="16"/>
  <c r="BA477" i="16"/>
  <c r="BB477" i="16"/>
  <c r="BC477" i="16"/>
  <c r="BD477" i="16"/>
  <c r="BE477" i="16"/>
  <c r="BF477" i="16"/>
  <c r="BG477" i="16"/>
  <c r="BH477" i="16"/>
  <c r="BI477" i="16"/>
  <c r="BJ477" i="16"/>
  <c r="BK477" i="16"/>
  <c r="BL477" i="16"/>
  <c r="BM477" i="16"/>
  <c r="BN477" i="16"/>
  <c r="BO477" i="16"/>
  <c r="BP477" i="16"/>
  <c r="BQ477" i="16"/>
  <c r="BR477" i="16"/>
  <c r="BS477" i="16"/>
  <c r="BT477" i="16"/>
  <c r="BU477" i="16"/>
  <c r="BV477" i="16"/>
  <c r="BW477" i="16"/>
  <c r="BX477" i="16"/>
  <c r="BY477" i="16"/>
  <c r="BZ477" i="16"/>
  <c r="CA477" i="16"/>
  <c r="CB477" i="16"/>
  <c r="CC477" i="16"/>
  <c r="CD477" i="16"/>
  <c r="CE477" i="16"/>
  <c r="CF477" i="16"/>
  <c r="CG477" i="16"/>
  <c r="CH477" i="16"/>
  <c r="CI477" i="16"/>
  <c r="CJ477" i="16"/>
  <c r="CK477" i="16"/>
  <c r="CL477" i="16"/>
  <c r="CM477" i="16"/>
  <c r="CN477" i="16"/>
  <c r="CO477" i="16"/>
  <c r="CP477" i="16"/>
  <c r="G478" i="16"/>
  <c r="H478" i="16"/>
  <c r="I478" i="16"/>
  <c r="J478" i="16"/>
  <c r="K478" i="16"/>
  <c r="L478" i="16"/>
  <c r="M478" i="16"/>
  <c r="N478" i="16"/>
  <c r="O478" i="16"/>
  <c r="P478" i="16"/>
  <c r="Q478" i="16"/>
  <c r="R478" i="16"/>
  <c r="S478" i="16"/>
  <c r="T478" i="16"/>
  <c r="U478" i="16"/>
  <c r="V478" i="16"/>
  <c r="W478" i="16"/>
  <c r="X478" i="16"/>
  <c r="Y478" i="16"/>
  <c r="Z478" i="16"/>
  <c r="AA478" i="16"/>
  <c r="AB478" i="16"/>
  <c r="AC478" i="16"/>
  <c r="AD478" i="16"/>
  <c r="AE478" i="16"/>
  <c r="AF478" i="16"/>
  <c r="AG478" i="16"/>
  <c r="AH478" i="16"/>
  <c r="AI478" i="16"/>
  <c r="AJ478" i="16"/>
  <c r="AK478" i="16"/>
  <c r="AL478" i="16"/>
  <c r="AM478" i="16"/>
  <c r="AN478" i="16"/>
  <c r="AO478" i="16"/>
  <c r="AP478" i="16"/>
  <c r="AQ478" i="16"/>
  <c r="AR478" i="16"/>
  <c r="AS478" i="16"/>
  <c r="AT478" i="16"/>
  <c r="AU478" i="16"/>
  <c r="AV478" i="16"/>
  <c r="AW478" i="16"/>
  <c r="AX478" i="16"/>
  <c r="AY478" i="16"/>
  <c r="AZ478" i="16"/>
  <c r="BA478" i="16"/>
  <c r="BB478" i="16"/>
  <c r="BC478" i="16"/>
  <c r="BD478" i="16"/>
  <c r="BE478" i="16"/>
  <c r="BF478" i="16"/>
  <c r="BG478" i="16"/>
  <c r="BH478" i="16"/>
  <c r="BI478" i="16"/>
  <c r="BJ478" i="16"/>
  <c r="BK478" i="16"/>
  <c r="BL478" i="16"/>
  <c r="BM478" i="16"/>
  <c r="BN478" i="16"/>
  <c r="BO478" i="16"/>
  <c r="BP478" i="16"/>
  <c r="BQ478" i="16"/>
  <c r="BR478" i="16"/>
  <c r="BS478" i="16"/>
  <c r="BT478" i="16"/>
  <c r="BU478" i="16"/>
  <c r="BV478" i="16"/>
  <c r="BW478" i="16"/>
  <c r="BX478" i="16"/>
  <c r="BY478" i="16"/>
  <c r="BZ478" i="16"/>
  <c r="CA478" i="16"/>
  <c r="CB478" i="16"/>
  <c r="CC478" i="16"/>
  <c r="CD478" i="16"/>
  <c r="CE478" i="16"/>
  <c r="CF478" i="16"/>
  <c r="CG478" i="16"/>
  <c r="CH478" i="16"/>
  <c r="CI478" i="16"/>
  <c r="CJ478" i="16"/>
  <c r="CK478" i="16"/>
  <c r="CL478" i="16"/>
  <c r="CM478" i="16"/>
  <c r="CN478" i="16"/>
  <c r="CO478" i="16"/>
  <c r="CP478" i="16"/>
  <c r="G479" i="16"/>
  <c r="H479" i="16"/>
  <c r="I479" i="16"/>
  <c r="J479" i="16"/>
  <c r="K479" i="16"/>
  <c r="L479" i="16"/>
  <c r="M479" i="16"/>
  <c r="N479" i="16"/>
  <c r="O479" i="16"/>
  <c r="P479" i="16"/>
  <c r="Q479" i="16"/>
  <c r="R479" i="16"/>
  <c r="S479" i="16"/>
  <c r="T479" i="16"/>
  <c r="U479" i="16"/>
  <c r="V479" i="16"/>
  <c r="W479" i="16"/>
  <c r="X479" i="16"/>
  <c r="Y479" i="16"/>
  <c r="Z479" i="16"/>
  <c r="AA479" i="16"/>
  <c r="AB479" i="16"/>
  <c r="AC479" i="16"/>
  <c r="AD479" i="16"/>
  <c r="AE479" i="16"/>
  <c r="AF479" i="16"/>
  <c r="AG479" i="16"/>
  <c r="AH479" i="16"/>
  <c r="AI479" i="16"/>
  <c r="AJ479" i="16"/>
  <c r="AK479" i="16"/>
  <c r="AL479" i="16"/>
  <c r="AM479" i="16"/>
  <c r="AN479" i="16"/>
  <c r="AO479" i="16"/>
  <c r="AP479" i="16"/>
  <c r="AQ479" i="16"/>
  <c r="AR479" i="16"/>
  <c r="AS479" i="16"/>
  <c r="AT479" i="16"/>
  <c r="AU479" i="16"/>
  <c r="AV479" i="16"/>
  <c r="AW479" i="16"/>
  <c r="AX479" i="16"/>
  <c r="AY479" i="16"/>
  <c r="AZ479" i="16"/>
  <c r="BA479" i="16"/>
  <c r="BB479" i="16"/>
  <c r="BC479" i="16"/>
  <c r="BD479" i="16"/>
  <c r="BE479" i="16"/>
  <c r="BF479" i="16"/>
  <c r="BG479" i="16"/>
  <c r="BH479" i="16"/>
  <c r="BI479" i="16"/>
  <c r="BJ479" i="16"/>
  <c r="BK479" i="16"/>
  <c r="BL479" i="16"/>
  <c r="BM479" i="16"/>
  <c r="BN479" i="16"/>
  <c r="BO479" i="16"/>
  <c r="BP479" i="16"/>
  <c r="BQ479" i="16"/>
  <c r="BR479" i="16"/>
  <c r="BS479" i="16"/>
  <c r="BT479" i="16"/>
  <c r="BU479" i="16"/>
  <c r="BV479" i="16"/>
  <c r="BW479" i="16"/>
  <c r="BX479" i="16"/>
  <c r="BY479" i="16"/>
  <c r="BZ479" i="16"/>
  <c r="CA479" i="16"/>
  <c r="CB479" i="16"/>
  <c r="CC479" i="16"/>
  <c r="CD479" i="16"/>
  <c r="CE479" i="16"/>
  <c r="CF479" i="16"/>
  <c r="CG479" i="16"/>
  <c r="CH479" i="16"/>
  <c r="CI479" i="16"/>
  <c r="CJ479" i="16"/>
  <c r="CK479" i="16"/>
  <c r="CL479" i="16"/>
  <c r="CM479" i="16"/>
  <c r="CN479" i="16"/>
  <c r="CO479" i="16"/>
  <c r="CP479" i="16"/>
  <c r="G480" i="16"/>
  <c r="H480" i="16"/>
  <c r="I480" i="16"/>
  <c r="J480" i="16"/>
  <c r="K480" i="16"/>
  <c r="L480" i="16"/>
  <c r="M480" i="16"/>
  <c r="N480" i="16"/>
  <c r="O480" i="16"/>
  <c r="P480" i="16"/>
  <c r="Q480" i="16"/>
  <c r="R480" i="16"/>
  <c r="S480" i="16"/>
  <c r="T480" i="16"/>
  <c r="U480" i="16"/>
  <c r="V480" i="16"/>
  <c r="W480" i="16"/>
  <c r="X480" i="16"/>
  <c r="Y480" i="16"/>
  <c r="Z480" i="16"/>
  <c r="AA480" i="16"/>
  <c r="AB480" i="16"/>
  <c r="AC480" i="16"/>
  <c r="AD480" i="16"/>
  <c r="AE480" i="16"/>
  <c r="AF480" i="16"/>
  <c r="AG480" i="16"/>
  <c r="AH480" i="16"/>
  <c r="AI480" i="16"/>
  <c r="AJ480" i="16"/>
  <c r="AK480" i="16"/>
  <c r="AL480" i="16"/>
  <c r="AM480" i="16"/>
  <c r="AN480" i="16"/>
  <c r="AO480" i="16"/>
  <c r="AP480" i="16"/>
  <c r="AQ480" i="16"/>
  <c r="AR480" i="16"/>
  <c r="AS480" i="16"/>
  <c r="AT480" i="16"/>
  <c r="AU480" i="16"/>
  <c r="AV480" i="16"/>
  <c r="AW480" i="16"/>
  <c r="AX480" i="16"/>
  <c r="AY480" i="16"/>
  <c r="AZ480" i="16"/>
  <c r="BA480" i="16"/>
  <c r="BB480" i="16"/>
  <c r="BC480" i="16"/>
  <c r="BD480" i="16"/>
  <c r="BE480" i="16"/>
  <c r="BF480" i="16"/>
  <c r="BG480" i="16"/>
  <c r="BH480" i="16"/>
  <c r="BI480" i="16"/>
  <c r="BJ480" i="16"/>
  <c r="BK480" i="16"/>
  <c r="BL480" i="16"/>
  <c r="BM480" i="16"/>
  <c r="BN480" i="16"/>
  <c r="BO480" i="16"/>
  <c r="BP480" i="16"/>
  <c r="BQ480" i="16"/>
  <c r="BR480" i="16"/>
  <c r="BS480" i="16"/>
  <c r="BT480" i="16"/>
  <c r="BU480" i="16"/>
  <c r="BV480" i="16"/>
  <c r="BW480" i="16"/>
  <c r="BX480" i="16"/>
  <c r="BY480" i="16"/>
  <c r="BZ480" i="16"/>
  <c r="CA480" i="16"/>
  <c r="CB480" i="16"/>
  <c r="CC480" i="16"/>
  <c r="CD480" i="16"/>
  <c r="CE480" i="16"/>
  <c r="CF480" i="16"/>
  <c r="CG480" i="16"/>
  <c r="CH480" i="16"/>
  <c r="CI480" i="16"/>
  <c r="CJ480" i="16"/>
  <c r="CK480" i="16"/>
  <c r="CL480" i="16"/>
  <c r="CM480" i="16"/>
  <c r="CN480" i="16"/>
  <c r="CO480" i="16"/>
  <c r="CP480" i="16"/>
  <c r="G481" i="16"/>
  <c r="H481" i="16"/>
  <c r="I481" i="16"/>
  <c r="J481" i="16"/>
  <c r="K481" i="16"/>
  <c r="L481" i="16"/>
  <c r="M481" i="16"/>
  <c r="N481" i="16"/>
  <c r="O481" i="16"/>
  <c r="P481" i="16"/>
  <c r="Q481" i="16"/>
  <c r="R481" i="16"/>
  <c r="S481" i="16"/>
  <c r="T481" i="16"/>
  <c r="U481" i="16"/>
  <c r="V481" i="16"/>
  <c r="W481" i="16"/>
  <c r="X481" i="16"/>
  <c r="Y481" i="16"/>
  <c r="Z481" i="16"/>
  <c r="AA481" i="16"/>
  <c r="AB481" i="16"/>
  <c r="AC481" i="16"/>
  <c r="AD481" i="16"/>
  <c r="AE481" i="16"/>
  <c r="AF481" i="16"/>
  <c r="AG481" i="16"/>
  <c r="AH481" i="16"/>
  <c r="AI481" i="16"/>
  <c r="AJ481" i="16"/>
  <c r="AK481" i="16"/>
  <c r="AL481" i="16"/>
  <c r="AM481" i="16"/>
  <c r="AN481" i="16"/>
  <c r="AO481" i="16"/>
  <c r="AP481" i="16"/>
  <c r="AQ481" i="16"/>
  <c r="AR481" i="16"/>
  <c r="AS481" i="16"/>
  <c r="AT481" i="16"/>
  <c r="AU481" i="16"/>
  <c r="AV481" i="16"/>
  <c r="AW481" i="16"/>
  <c r="AX481" i="16"/>
  <c r="AY481" i="16"/>
  <c r="AZ481" i="16"/>
  <c r="BA481" i="16"/>
  <c r="BB481" i="16"/>
  <c r="BC481" i="16"/>
  <c r="BD481" i="16"/>
  <c r="BE481" i="16"/>
  <c r="BF481" i="16"/>
  <c r="BG481" i="16"/>
  <c r="BH481" i="16"/>
  <c r="BI481" i="16"/>
  <c r="BJ481" i="16"/>
  <c r="BK481" i="16"/>
  <c r="BL481" i="16"/>
  <c r="BM481" i="16"/>
  <c r="BN481" i="16"/>
  <c r="BO481" i="16"/>
  <c r="BP481" i="16"/>
  <c r="BQ481" i="16"/>
  <c r="BR481" i="16"/>
  <c r="BS481" i="16"/>
  <c r="BT481" i="16"/>
  <c r="BU481" i="16"/>
  <c r="BV481" i="16"/>
  <c r="BW481" i="16"/>
  <c r="BX481" i="16"/>
  <c r="BY481" i="16"/>
  <c r="BZ481" i="16"/>
  <c r="CA481" i="16"/>
  <c r="CB481" i="16"/>
  <c r="CC481" i="16"/>
  <c r="CD481" i="16"/>
  <c r="CE481" i="16"/>
  <c r="CF481" i="16"/>
  <c r="CG481" i="16"/>
  <c r="CH481" i="16"/>
  <c r="CI481" i="16"/>
  <c r="CJ481" i="16"/>
  <c r="CK481" i="16"/>
  <c r="CL481" i="16"/>
  <c r="CM481" i="16"/>
  <c r="CN481" i="16"/>
  <c r="CO481" i="16"/>
  <c r="CP481" i="16"/>
  <c r="G482" i="16"/>
  <c r="H482" i="16"/>
  <c r="I482" i="16"/>
  <c r="J482" i="16"/>
  <c r="K482" i="16"/>
  <c r="L482" i="16"/>
  <c r="M482" i="16"/>
  <c r="N482" i="16"/>
  <c r="O482" i="16"/>
  <c r="P482" i="16"/>
  <c r="Q482" i="16"/>
  <c r="R482" i="16"/>
  <c r="S482" i="16"/>
  <c r="T482" i="16"/>
  <c r="U482" i="16"/>
  <c r="V482" i="16"/>
  <c r="W482" i="16"/>
  <c r="X482" i="16"/>
  <c r="Y482" i="16"/>
  <c r="Z482" i="16"/>
  <c r="AA482" i="16"/>
  <c r="AB482" i="16"/>
  <c r="AC482" i="16"/>
  <c r="AD482" i="16"/>
  <c r="AE482" i="16"/>
  <c r="AF482" i="16"/>
  <c r="AG482" i="16"/>
  <c r="AH482" i="16"/>
  <c r="AI482" i="16"/>
  <c r="AJ482" i="16"/>
  <c r="AK482" i="16"/>
  <c r="AL482" i="16"/>
  <c r="AM482" i="16"/>
  <c r="AN482" i="16"/>
  <c r="AO482" i="16"/>
  <c r="AP482" i="16"/>
  <c r="AQ482" i="16"/>
  <c r="AR482" i="16"/>
  <c r="AS482" i="16"/>
  <c r="AT482" i="16"/>
  <c r="AU482" i="16"/>
  <c r="AV482" i="16"/>
  <c r="AW482" i="16"/>
  <c r="AX482" i="16"/>
  <c r="AY482" i="16"/>
  <c r="AZ482" i="16"/>
  <c r="BA482" i="16"/>
  <c r="BB482" i="16"/>
  <c r="BC482" i="16"/>
  <c r="BD482" i="16"/>
  <c r="BE482" i="16"/>
  <c r="BF482" i="16"/>
  <c r="BG482" i="16"/>
  <c r="BH482" i="16"/>
  <c r="BI482" i="16"/>
  <c r="BJ482" i="16"/>
  <c r="BK482" i="16"/>
  <c r="BL482" i="16"/>
  <c r="BM482" i="16"/>
  <c r="BN482" i="16"/>
  <c r="BO482" i="16"/>
  <c r="BP482" i="16"/>
  <c r="BQ482" i="16"/>
  <c r="BR482" i="16"/>
  <c r="BS482" i="16"/>
  <c r="BT482" i="16"/>
  <c r="BU482" i="16"/>
  <c r="BV482" i="16"/>
  <c r="BW482" i="16"/>
  <c r="BX482" i="16"/>
  <c r="BY482" i="16"/>
  <c r="BZ482" i="16"/>
  <c r="CA482" i="16"/>
  <c r="CB482" i="16"/>
  <c r="CC482" i="16"/>
  <c r="CD482" i="16"/>
  <c r="CE482" i="16"/>
  <c r="CF482" i="16"/>
  <c r="CG482" i="16"/>
  <c r="CH482" i="16"/>
  <c r="CI482" i="16"/>
  <c r="CJ482" i="16"/>
  <c r="CK482" i="16"/>
  <c r="CL482" i="16"/>
  <c r="CM482" i="16"/>
  <c r="CN482" i="16"/>
  <c r="CO482" i="16"/>
  <c r="CP482" i="16"/>
  <c r="G483" i="16"/>
  <c r="H483" i="16"/>
  <c r="I483" i="16"/>
  <c r="J483" i="16"/>
  <c r="K483" i="16"/>
  <c r="L483" i="16"/>
  <c r="M483" i="16"/>
  <c r="N483" i="16"/>
  <c r="O483" i="16"/>
  <c r="P483" i="16"/>
  <c r="Q483" i="16"/>
  <c r="R483" i="16"/>
  <c r="S483" i="16"/>
  <c r="T483" i="16"/>
  <c r="U483" i="16"/>
  <c r="V483" i="16"/>
  <c r="W483" i="16"/>
  <c r="X483" i="16"/>
  <c r="Y483" i="16"/>
  <c r="Z483" i="16"/>
  <c r="AA483" i="16"/>
  <c r="AB483" i="16"/>
  <c r="AC483" i="16"/>
  <c r="AD483" i="16"/>
  <c r="AE483" i="16"/>
  <c r="AF483" i="16"/>
  <c r="AG483" i="16"/>
  <c r="AH483" i="16"/>
  <c r="AI483" i="16"/>
  <c r="AJ483" i="16"/>
  <c r="AK483" i="16"/>
  <c r="AL483" i="16"/>
  <c r="AM483" i="16"/>
  <c r="AN483" i="16"/>
  <c r="AO483" i="16"/>
  <c r="AP483" i="16"/>
  <c r="AQ483" i="16"/>
  <c r="AR483" i="16"/>
  <c r="AS483" i="16"/>
  <c r="AT483" i="16"/>
  <c r="AU483" i="16"/>
  <c r="AV483" i="16"/>
  <c r="AW483" i="16"/>
  <c r="AX483" i="16"/>
  <c r="AY483" i="16"/>
  <c r="AZ483" i="16"/>
  <c r="BA483" i="16"/>
  <c r="BB483" i="16"/>
  <c r="BC483" i="16"/>
  <c r="BD483" i="16"/>
  <c r="BE483" i="16"/>
  <c r="BF483" i="16"/>
  <c r="BG483" i="16"/>
  <c r="BH483" i="16"/>
  <c r="BI483" i="16"/>
  <c r="BJ483" i="16"/>
  <c r="BK483" i="16"/>
  <c r="BL483" i="16"/>
  <c r="BM483" i="16"/>
  <c r="BN483" i="16"/>
  <c r="BO483" i="16"/>
  <c r="BP483" i="16"/>
  <c r="BQ483" i="16"/>
  <c r="BR483" i="16"/>
  <c r="BS483" i="16"/>
  <c r="BT483" i="16"/>
  <c r="BU483" i="16"/>
  <c r="BV483" i="16"/>
  <c r="BW483" i="16"/>
  <c r="BX483" i="16"/>
  <c r="BY483" i="16"/>
  <c r="BZ483" i="16"/>
  <c r="CA483" i="16"/>
  <c r="CB483" i="16"/>
  <c r="CC483" i="16"/>
  <c r="CD483" i="16"/>
  <c r="CE483" i="16"/>
  <c r="CF483" i="16"/>
  <c r="CG483" i="16"/>
  <c r="CH483" i="16"/>
  <c r="CI483" i="16"/>
  <c r="CJ483" i="16"/>
  <c r="CK483" i="16"/>
  <c r="CL483" i="16"/>
  <c r="CM483" i="16"/>
  <c r="CN483" i="16"/>
  <c r="CO483" i="16"/>
  <c r="CP483" i="16"/>
  <c r="G484" i="16"/>
  <c r="H484" i="16"/>
  <c r="I484" i="16"/>
  <c r="J484" i="16"/>
  <c r="K484" i="16"/>
  <c r="L484" i="16"/>
  <c r="M484" i="16"/>
  <c r="N484" i="16"/>
  <c r="O484" i="16"/>
  <c r="P484" i="16"/>
  <c r="Q484" i="16"/>
  <c r="R484" i="16"/>
  <c r="S484" i="16"/>
  <c r="T484" i="16"/>
  <c r="U484" i="16"/>
  <c r="V484" i="16"/>
  <c r="W484" i="16"/>
  <c r="X484" i="16"/>
  <c r="Y484" i="16"/>
  <c r="Z484" i="16"/>
  <c r="AA484" i="16"/>
  <c r="AB484" i="16"/>
  <c r="AC484" i="16"/>
  <c r="AD484" i="16"/>
  <c r="AE484" i="16"/>
  <c r="AF484" i="16"/>
  <c r="AG484" i="16"/>
  <c r="AH484" i="16"/>
  <c r="AI484" i="16"/>
  <c r="AJ484" i="16"/>
  <c r="AK484" i="16"/>
  <c r="AL484" i="16"/>
  <c r="AM484" i="16"/>
  <c r="AN484" i="16"/>
  <c r="AO484" i="16"/>
  <c r="AP484" i="16"/>
  <c r="AQ484" i="16"/>
  <c r="AR484" i="16"/>
  <c r="AS484" i="16"/>
  <c r="AT484" i="16"/>
  <c r="AU484" i="16"/>
  <c r="AV484" i="16"/>
  <c r="AW484" i="16"/>
  <c r="AX484" i="16"/>
  <c r="AY484" i="16"/>
  <c r="AZ484" i="16"/>
  <c r="BA484" i="16"/>
  <c r="BB484" i="16"/>
  <c r="BC484" i="16"/>
  <c r="BD484" i="16"/>
  <c r="BE484" i="16"/>
  <c r="BF484" i="16"/>
  <c r="BG484" i="16"/>
  <c r="BH484" i="16"/>
  <c r="BI484" i="16"/>
  <c r="BJ484" i="16"/>
  <c r="BK484" i="16"/>
  <c r="BL484" i="16"/>
  <c r="BM484" i="16"/>
  <c r="BN484" i="16"/>
  <c r="BO484" i="16"/>
  <c r="BP484" i="16"/>
  <c r="BQ484" i="16"/>
  <c r="BR484" i="16"/>
  <c r="BS484" i="16"/>
  <c r="BT484" i="16"/>
  <c r="BU484" i="16"/>
  <c r="BV484" i="16"/>
  <c r="BW484" i="16"/>
  <c r="BX484" i="16"/>
  <c r="BY484" i="16"/>
  <c r="BZ484" i="16"/>
  <c r="CA484" i="16"/>
  <c r="CB484" i="16"/>
  <c r="CC484" i="16"/>
  <c r="CD484" i="16"/>
  <c r="CE484" i="16"/>
  <c r="CF484" i="16"/>
  <c r="CG484" i="16"/>
  <c r="CH484" i="16"/>
  <c r="CI484" i="16"/>
  <c r="CJ484" i="16"/>
  <c r="CK484" i="16"/>
  <c r="CL484" i="16"/>
  <c r="CM484" i="16"/>
  <c r="CN484" i="16"/>
  <c r="CO484" i="16"/>
  <c r="CP484" i="16"/>
  <c r="G485" i="16"/>
  <c r="H485" i="16"/>
  <c r="I485" i="16"/>
  <c r="J485" i="16"/>
  <c r="K485" i="16"/>
  <c r="L485" i="16"/>
  <c r="M485" i="16"/>
  <c r="N485" i="16"/>
  <c r="O485" i="16"/>
  <c r="P485" i="16"/>
  <c r="Q485" i="16"/>
  <c r="R485" i="16"/>
  <c r="S485" i="16"/>
  <c r="T485" i="16"/>
  <c r="U485" i="16"/>
  <c r="V485" i="16"/>
  <c r="W485" i="16"/>
  <c r="X485" i="16"/>
  <c r="Y485" i="16"/>
  <c r="Z485" i="16"/>
  <c r="AA485" i="16"/>
  <c r="AB485" i="16"/>
  <c r="AC485" i="16"/>
  <c r="AD485" i="16"/>
  <c r="AE485" i="16"/>
  <c r="AF485" i="16"/>
  <c r="AG485" i="16"/>
  <c r="AH485" i="16"/>
  <c r="AI485" i="16"/>
  <c r="AJ485" i="16"/>
  <c r="AK485" i="16"/>
  <c r="AL485" i="16"/>
  <c r="AM485" i="16"/>
  <c r="AN485" i="16"/>
  <c r="AO485" i="16"/>
  <c r="AP485" i="16"/>
  <c r="AQ485" i="16"/>
  <c r="AR485" i="16"/>
  <c r="AS485" i="16"/>
  <c r="AT485" i="16"/>
  <c r="AU485" i="16"/>
  <c r="AV485" i="16"/>
  <c r="AW485" i="16"/>
  <c r="AX485" i="16"/>
  <c r="AY485" i="16"/>
  <c r="AZ485" i="16"/>
  <c r="BA485" i="16"/>
  <c r="BB485" i="16"/>
  <c r="BC485" i="16"/>
  <c r="BD485" i="16"/>
  <c r="BE485" i="16"/>
  <c r="BF485" i="16"/>
  <c r="BG485" i="16"/>
  <c r="BH485" i="16"/>
  <c r="BI485" i="16"/>
  <c r="BJ485" i="16"/>
  <c r="BK485" i="16"/>
  <c r="BL485" i="16"/>
  <c r="BM485" i="16"/>
  <c r="BN485" i="16"/>
  <c r="BO485" i="16"/>
  <c r="BP485" i="16"/>
  <c r="BQ485" i="16"/>
  <c r="BR485" i="16"/>
  <c r="BS485" i="16"/>
  <c r="BT485" i="16"/>
  <c r="BU485" i="16"/>
  <c r="BV485" i="16"/>
  <c r="BW485" i="16"/>
  <c r="BX485" i="16"/>
  <c r="BY485" i="16"/>
  <c r="BZ485" i="16"/>
  <c r="CA485" i="16"/>
  <c r="CB485" i="16"/>
  <c r="CC485" i="16"/>
  <c r="CD485" i="16"/>
  <c r="CE485" i="16"/>
  <c r="CF485" i="16"/>
  <c r="CG485" i="16"/>
  <c r="CH485" i="16"/>
  <c r="CI485" i="16"/>
  <c r="CJ485" i="16"/>
  <c r="CK485" i="16"/>
  <c r="CL485" i="16"/>
  <c r="CM485" i="16"/>
  <c r="CN485" i="16"/>
  <c r="CO485" i="16"/>
  <c r="CP485" i="16"/>
  <c r="G486" i="16"/>
  <c r="H486" i="16"/>
  <c r="I486" i="16"/>
  <c r="J486" i="16"/>
  <c r="K486" i="16"/>
  <c r="L486" i="16"/>
  <c r="M486" i="16"/>
  <c r="N486" i="16"/>
  <c r="O486" i="16"/>
  <c r="P486" i="16"/>
  <c r="Q486" i="16"/>
  <c r="R486" i="16"/>
  <c r="S486" i="16"/>
  <c r="T486" i="16"/>
  <c r="U486" i="16"/>
  <c r="V486" i="16"/>
  <c r="W486" i="16"/>
  <c r="X486" i="16"/>
  <c r="Y486" i="16"/>
  <c r="Z486" i="16"/>
  <c r="AA486" i="16"/>
  <c r="AB486" i="16"/>
  <c r="AC486" i="16"/>
  <c r="AD486" i="16"/>
  <c r="AE486" i="16"/>
  <c r="AF486" i="16"/>
  <c r="AG486" i="16"/>
  <c r="AH486" i="16"/>
  <c r="AI486" i="16"/>
  <c r="AJ486" i="16"/>
  <c r="AK486" i="16"/>
  <c r="AL486" i="16"/>
  <c r="AM486" i="16"/>
  <c r="AN486" i="16"/>
  <c r="AO486" i="16"/>
  <c r="AP486" i="16"/>
  <c r="AQ486" i="16"/>
  <c r="AR486" i="16"/>
  <c r="AS486" i="16"/>
  <c r="AT486" i="16"/>
  <c r="AU486" i="16"/>
  <c r="AV486" i="16"/>
  <c r="AW486" i="16"/>
  <c r="AX486" i="16"/>
  <c r="AY486" i="16"/>
  <c r="AZ486" i="16"/>
  <c r="BA486" i="16"/>
  <c r="BB486" i="16"/>
  <c r="BC486" i="16"/>
  <c r="BD486" i="16"/>
  <c r="BE486" i="16"/>
  <c r="BF486" i="16"/>
  <c r="BG486" i="16"/>
  <c r="BH486" i="16"/>
  <c r="BI486" i="16"/>
  <c r="BJ486" i="16"/>
  <c r="BK486" i="16"/>
  <c r="BL486" i="16"/>
  <c r="BM486" i="16"/>
  <c r="BN486" i="16"/>
  <c r="BO486" i="16"/>
  <c r="BP486" i="16"/>
  <c r="BQ486" i="16"/>
  <c r="BR486" i="16"/>
  <c r="BS486" i="16"/>
  <c r="BT486" i="16"/>
  <c r="BU486" i="16"/>
  <c r="BV486" i="16"/>
  <c r="BW486" i="16"/>
  <c r="BX486" i="16"/>
  <c r="BY486" i="16"/>
  <c r="BZ486" i="16"/>
  <c r="CA486" i="16"/>
  <c r="CB486" i="16"/>
  <c r="CC486" i="16"/>
  <c r="CD486" i="16"/>
  <c r="CE486" i="16"/>
  <c r="CF486" i="16"/>
  <c r="CG486" i="16"/>
  <c r="CH486" i="16"/>
  <c r="CI486" i="16"/>
  <c r="CJ486" i="16"/>
  <c r="CK486" i="16"/>
  <c r="CL486" i="16"/>
  <c r="CM486" i="16"/>
  <c r="CN486" i="16"/>
  <c r="CO486" i="16"/>
  <c r="CP486" i="16"/>
  <c r="G487" i="16"/>
  <c r="H487" i="16"/>
  <c r="I487" i="16"/>
  <c r="J487" i="16"/>
  <c r="K487" i="16"/>
  <c r="L487" i="16"/>
  <c r="M487" i="16"/>
  <c r="N487" i="16"/>
  <c r="O487" i="16"/>
  <c r="P487" i="16"/>
  <c r="Q487" i="16"/>
  <c r="R487" i="16"/>
  <c r="S487" i="16"/>
  <c r="T487" i="16"/>
  <c r="U487" i="16"/>
  <c r="V487" i="16"/>
  <c r="W487" i="16"/>
  <c r="X487" i="16"/>
  <c r="Y487" i="16"/>
  <c r="Z487" i="16"/>
  <c r="AA487" i="16"/>
  <c r="AB487" i="16"/>
  <c r="AC487" i="16"/>
  <c r="AD487" i="16"/>
  <c r="AE487" i="16"/>
  <c r="AF487" i="16"/>
  <c r="AG487" i="16"/>
  <c r="AH487" i="16"/>
  <c r="AI487" i="16"/>
  <c r="AJ487" i="16"/>
  <c r="AK487" i="16"/>
  <c r="AL487" i="16"/>
  <c r="AM487" i="16"/>
  <c r="AN487" i="16"/>
  <c r="AO487" i="16"/>
  <c r="AP487" i="16"/>
  <c r="AQ487" i="16"/>
  <c r="AR487" i="16"/>
  <c r="AS487" i="16"/>
  <c r="AT487" i="16"/>
  <c r="AU487" i="16"/>
  <c r="AV487" i="16"/>
  <c r="AW487" i="16"/>
  <c r="AX487" i="16"/>
  <c r="AY487" i="16"/>
  <c r="AZ487" i="16"/>
  <c r="BA487" i="16"/>
  <c r="BB487" i="16"/>
  <c r="BC487" i="16"/>
  <c r="BD487" i="16"/>
  <c r="BE487" i="16"/>
  <c r="BF487" i="16"/>
  <c r="BG487" i="16"/>
  <c r="BH487" i="16"/>
  <c r="BI487" i="16"/>
  <c r="BJ487" i="16"/>
  <c r="BK487" i="16"/>
  <c r="BL487" i="16"/>
  <c r="BM487" i="16"/>
  <c r="BN487" i="16"/>
  <c r="BO487" i="16"/>
  <c r="BP487" i="16"/>
  <c r="BQ487" i="16"/>
  <c r="BR487" i="16"/>
  <c r="BS487" i="16"/>
  <c r="BT487" i="16"/>
  <c r="BU487" i="16"/>
  <c r="BV487" i="16"/>
  <c r="BW487" i="16"/>
  <c r="BX487" i="16"/>
  <c r="BY487" i="16"/>
  <c r="BZ487" i="16"/>
  <c r="CA487" i="16"/>
  <c r="CB487" i="16"/>
  <c r="CC487" i="16"/>
  <c r="CD487" i="16"/>
  <c r="CE487" i="16"/>
  <c r="CF487" i="16"/>
  <c r="CG487" i="16"/>
  <c r="CH487" i="16"/>
  <c r="CI487" i="16"/>
  <c r="CJ487" i="16"/>
  <c r="CK487" i="16"/>
  <c r="CL487" i="16"/>
  <c r="CM487" i="16"/>
  <c r="CN487" i="16"/>
  <c r="CO487" i="16"/>
  <c r="CP487" i="16"/>
  <c r="G488" i="16"/>
  <c r="H488" i="16"/>
  <c r="I488" i="16"/>
  <c r="J488" i="16"/>
  <c r="K488" i="16"/>
  <c r="L488" i="16"/>
  <c r="M488" i="16"/>
  <c r="N488" i="16"/>
  <c r="O488" i="16"/>
  <c r="P488" i="16"/>
  <c r="Q488" i="16"/>
  <c r="R488" i="16"/>
  <c r="S488" i="16"/>
  <c r="T488" i="16"/>
  <c r="U488" i="16"/>
  <c r="V488" i="16"/>
  <c r="W488" i="16"/>
  <c r="X488" i="16"/>
  <c r="Y488" i="16"/>
  <c r="Z488" i="16"/>
  <c r="AA488" i="16"/>
  <c r="AB488" i="16"/>
  <c r="AC488" i="16"/>
  <c r="AD488" i="16"/>
  <c r="AE488" i="16"/>
  <c r="AF488" i="16"/>
  <c r="AG488" i="16"/>
  <c r="AH488" i="16"/>
  <c r="AI488" i="16"/>
  <c r="AJ488" i="16"/>
  <c r="AK488" i="16"/>
  <c r="AL488" i="16"/>
  <c r="AM488" i="16"/>
  <c r="AN488" i="16"/>
  <c r="AO488" i="16"/>
  <c r="AP488" i="16"/>
  <c r="AQ488" i="16"/>
  <c r="AR488" i="16"/>
  <c r="AS488" i="16"/>
  <c r="AT488" i="16"/>
  <c r="AU488" i="16"/>
  <c r="AV488" i="16"/>
  <c r="AW488" i="16"/>
  <c r="AX488" i="16"/>
  <c r="AY488" i="16"/>
  <c r="AZ488" i="16"/>
  <c r="BA488" i="16"/>
  <c r="BB488" i="16"/>
  <c r="BC488" i="16"/>
  <c r="BD488" i="16"/>
  <c r="BE488" i="16"/>
  <c r="BF488" i="16"/>
  <c r="BG488" i="16"/>
  <c r="BH488" i="16"/>
  <c r="BI488" i="16"/>
  <c r="BJ488" i="16"/>
  <c r="BK488" i="16"/>
  <c r="BL488" i="16"/>
  <c r="BM488" i="16"/>
  <c r="BN488" i="16"/>
  <c r="BO488" i="16"/>
  <c r="BP488" i="16"/>
  <c r="BQ488" i="16"/>
  <c r="BR488" i="16"/>
  <c r="BS488" i="16"/>
  <c r="BT488" i="16"/>
  <c r="BU488" i="16"/>
  <c r="BV488" i="16"/>
  <c r="BW488" i="16"/>
  <c r="BX488" i="16"/>
  <c r="BY488" i="16"/>
  <c r="BZ488" i="16"/>
  <c r="CA488" i="16"/>
  <c r="CB488" i="16"/>
  <c r="CC488" i="16"/>
  <c r="CD488" i="16"/>
  <c r="CE488" i="16"/>
  <c r="CF488" i="16"/>
  <c r="CG488" i="16"/>
  <c r="CH488" i="16"/>
  <c r="CI488" i="16"/>
  <c r="CJ488" i="16"/>
  <c r="CK488" i="16"/>
  <c r="CL488" i="16"/>
  <c r="CM488" i="16"/>
  <c r="CN488" i="16"/>
  <c r="CO488" i="16"/>
  <c r="CP488" i="16"/>
  <c r="G489" i="16"/>
  <c r="H489" i="16"/>
  <c r="I489" i="16"/>
  <c r="J489" i="16"/>
  <c r="K489" i="16"/>
  <c r="L489" i="16"/>
  <c r="M489" i="16"/>
  <c r="N489" i="16"/>
  <c r="O489" i="16"/>
  <c r="P489" i="16"/>
  <c r="Q489" i="16"/>
  <c r="R489" i="16"/>
  <c r="S489" i="16"/>
  <c r="T489" i="16"/>
  <c r="U489" i="16"/>
  <c r="V489" i="16"/>
  <c r="W489" i="16"/>
  <c r="X489" i="16"/>
  <c r="Y489" i="16"/>
  <c r="Z489" i="16"/>
  <c r="AA489" i="16"/>
  <c r="AB489" i="16"/>
  <c r="AC489" i="16"/>
  <c r="AD489" i="16"/>
  <c r="AE489" i="16"/>
  <c r="AF489" i="16"/>
  <c r="AG489" i="16"/>
  <c r="AH489" i="16"/>
  <c r="AI489" i="16"/>
  <c r="AJ489" i="16"/>
  <c r="AK489" i="16"/>
  <c r="AL489" i="16"/>
  <c r="AM489" i="16"/>
  <c r="AN489" i="16"/>
  <c r="AO489" i="16"/>
  <c r="AP489" i="16"/>
  <c r="AQ489" i="16"/>
  <c r="AR489" i="16"/>
  <c r="AS489" i="16"/>
  <c r="AT489" i="16"/>
  <c r="AU489" i="16"/>
  <c r="AV489" i="16"/>
  <c r="AW489" i="16"/>
  <c r="AX489" i="16"/>
  <c r="AY489" i="16"/>
  <c r="AZ489" i="16"/>
  <c r="BA489" i="16"/>
  <c r="BB489" i="16"/>
  <c r="BC489" i="16"/>
  <c r="BD489" i="16"/>
  <c r="BE489" i="16"/>
  <c r="BF489" i="16"/>
  <c r="BG489" i="16"/>
  <c r="BH489" i="16"/>
  <c r="BI489" i="16"/>
  <c r="BJ489" i="16"/>
  <c r="BK489" i="16"/>
  <c r="BL489" i="16"/>
  <c r="BM489" i="16"/>
  <c r="BN489" i="16"/>
  <c r="BO489" i="16"/>
  <c r="BP489" i="16"/>
  <c r="BQ489" i="16"/>
  <c r="BR489" i="16"/>
  <c r="BS489" i="16"/>
  <c r="BT489" i="16"/>
  <c r="BU489" i="16"/>
  <c r="BV489" i="16"/>
  <c r="BW489" i="16"/>
  <c r="BX489" i="16"/>
  <c r="BY489" i="16"/>
  <c r="BZ489" i="16"/>
  <c r="CA489" i="16"/>
  <c r="CB489" i="16"/>
  <c r="CC489" i="16"/>
  <c r="CD489" i="16"/>
  <c r="CE489" i="16"/>
  <c r="CF489" i="16"/>
  <c r="CG489" i="16"/>
  <c r="CH489" i="16"/>
  <c r="CI489" i="16"/>
  <c r="CJ489" i="16"/>
  <c r="CK489" i="16"/>
  <c r="CL489" i="16"/>
  <c r="CM489" i="16"/>
  <c r="CN489" i="16"/>
  <c r="CO489" i="16"/>
  <c r="CP489" i="16"/>
  <c r="G490" i="16"/>
  <c r="H490" i="16"/>
  <c r="I490" i="16"/>
  <c r="J490" i="16"/>
  <c r="K490" i="16"/>
  <c r="L490" i="16"/>
  <c r="M490" i="16"/>
  <c r="N490" i="16"/>
  <c r="O490" i="16"/>
  <c r="P490" i="16"/>
  <c r="Q490" i="16"/>
  <c r="R490" i="16"/>
  <c r="S490" i="16"/>
  <c r="T490" i="16"/>
  <c r="U490" i="16"/>
  <c r="V490" i="16"/>
  <c r="W490" i="16"/>
  <c r="X490" i="16"/>
  <c r="Y490" i="16"/>
  <c r="Z490" i="16"/>
  <c r="AA490" i="16"/>
  <c r="AB490" i="16"/>
  <c r="AC490" i="16"/>
  <c r="AD490" i="16"/>
  <c r="AE490" i="16"/>
  <c r="AF490" i="16"/>
  <c r="AG490" i="16"/>
  <c r="AH490" i="16"/>
  <c r="AI490" i="16"/>
  <c r="AJ490" i="16"/>
  <c r="AK490" i="16"/>
  <c r="AL490" i="16"/>
  <c r="AM490" i="16"/>
  <c r="AN490" i="16"/>
  <c r="AO490" i="16"/>
  <c r="AP490" i="16"/>
  <c r="AQ490" i="16"/>
  <c r="AR490" i="16"/>
  <c r="AS490" i="16"/>
  <c r="AT490" i="16"/>
  <c r="AU490" i="16"/>
  <c r="AV490" i="16"/>
  <c r="AW490" i="16"/>
  <c r="AX490" i="16"/>
  <c r="AY490" i="16"/>
  <c r="AZ490" i="16"/>
  <c r="BA490" i="16"/>
  <c r="BB490" i="16"/>
  <c r="BC490" i="16"/>
  <c r="BD490" i="16"/>
  <c r="BE490" i="16"/>
  <c r="BF490" i="16"/>
  <c r="BG490" i="16"/>
  <c r="BH490" i="16"/>
  <c r="BI490" i="16"/>
  <c r="BJ490" i="16"/>
  <c r="BK490" i="16"/>
  <c r="BL490" i="16"/>
  <c r="BM490" i="16"/>
  <c r="BN490" i="16"/>
  <c r="BO490" i="16"/>
  <c r="BP490" i="16"/>
  <c r="BQ490" i="16"/>
  <c r="BR490" i="16"/>
  <c r="BS490" i="16"/>
  <c r="BT490" i="16"/>
  <c r="BU490" i="16"/>
  <c r="BV490" i="16"/>
  <c r="BW490" i="16"/>
  <c r="BX490" i="16"/>
  <c r="BY490" i="16"/>
  <c r="BZ490" i="16"/>
  <c r="CA490" i="16"/>
  <c r="CB490" i="16"/>
  <c r="CC490" i="16"/>
  <c r="CD490" i="16"/>
  <c r="CE490" i="16"/>
  <c r="CF490" i="16"/>
  <c r="CG490" i="16"/>
  <c r="CH490" i="16"/>
  <c r="CI490" i="16"/>
  <c r="CJ490" i="16"/>
  <c r="CK490" i="16"/>
  <c r="CL490" i="16"/>
  <c r="CM490" i="16"/>
  <c r="CN490" i="16"/>
  <c r="CO490" i="16"/>
  <c r="CP490" i="16"/>
  <c r="G491" i="16"/>
  <c r="H491" i="16"/>
  <c r="I491" i="16"/>
  <c r="J491" i="16"/>
  <c r="K491" i="16"/>
  <c r="L491" i="16"/>
  <c r="M491" i="16"/>
  <c r="N491" i="16"/>
  <c r="O491" i="16"/>
  <c r="P491" i="16"/>
  <c r="Q491" i="16"/>
  <c r="R491" i="16"/>
  <c r="S491" i="16"/>
  <c r="T491" i="16"/>
  <c r="U491" i="16"/>
  <c r="V491" i="16"/>
  <c r="W491" i="16"/>
  <c r="X491" i="16"/>
  <c r="Y491" i="16"/>
  <c r="Z491" i="16"/>
  <c r="AA491" i="16"/>
  <c r="AB491" i="16"/>
  <c r="AC491" i="16"/>
  <c r="AD491" i="16"/>
  <c r="AE491" i="16"/>
  <c r="AF491" i="16"/>
  <c r="AG491" i="16"/>
  <c r="AH491" i="16"/>
  <c r="AI491" i="16"/>
  <c r="AJ491" i="16"/>
  <c r="AK491" i="16"/>
  <c r="AL491" i="16"/>
  <c r="AM491" i="16"/>
  <c r="AN491" i="16"/>
  <c r="AO491" i="16"/>
  <c r="AP491" i="16"/>
  <c r="AQ491" i="16"/>
  <c r="AR491" i="16"/>
  <c r="AS491" i="16"/>
  <c r="AT491" i="16"/>
  <c r="AU491" i="16"/>
  <c r="AV491" i="16"/>
  <c r="AW491" i="16"/>
  <c r="AX491" i="16"/>
  <c r="AY491" i="16"/>
  <c r="AZ491" i="16"/>
  <c r="BA491" i="16"/>
  <c r="BB491" i="16"/>
  <c r="BC491" i="16"/>
  <c r="BD491" i="16"/>
  <c r="BE491" i="16"/>
  <c r="BF491" i="16"/>
  <c r="BG491" i="16"/>
  <c r="BH491" i="16"/>
  <c r="BI491" i="16"/>
  <c r="BJ491" i="16"/>
  <c r="BK491" i="16"/>
  <c r="BL491" i="16"/>
  <c r="BM491" i="16"/>
  <c r="BN491" i="16"/>
  <c r="BO491" i="16"/>
  <c r="BP491" i="16"/>
  <c r="BQ491" i="16"/>
  <c r="BR491" i="16"/>
  <c r="BS491" i="16"/>
  <c r="BT491" i="16"/>
  <c r="BU491" i="16"/>
  <c r="BV491" i="16"/>
  <c r="BW491" i="16"/>
  <c r="BX491" i="16"/>
  <c r="BY491" i="16"/>
  <c r="BZ491" i="16"/>
  <c r="CA491" i="16"/>
  <c r="CB491" i="16"/>
  <c r="CC491" i="16"/>
  <c r="CD491" i="16"/>
  <c r="CE491" i="16"/>
  <c r="CF491" i="16"/>
  <c r="CG491" i="16"/>
  <c r="CH491" i="16"/>
  <c r="CI491" i="16"/>
  <c r="CJ491" i="16"/>
  <c r="CK491" i="16"/>
  <c r="CL491" i="16"/>
  <c r="CM491" i="16"/>
  <c r="CN491" i="16"/>
  <c r="CO491" i="16"/>
  <c r="CP491" i="16"/>
  <c r="G492" i="16"/>
  <c r="H492" i="16"/>
  <c r="I492" i="16"/>
  <c r="J492" i="16"/>
  <c r="K492" i="16"/>
  <c r="L492" i="16"/>
  <c r="M492" i="16"/>
  <c r="N492" i="16"/>
  <c r="O492" i="16"/>
  <c r="P492" i="16"/>
  <c r="Q492" i="16"/>
  <c r="R492" i="16"/>
  <c r="S492" i="16"/>
  <c r="T492" i="16"/>
  <c r="U492" i="16"/>
  <c r="V492" i="16"/>
  <c r="W492" i="16"/>
  <c r="X492" i="16"/>
  <c r="Y492" i="16"/>
  <c r="Z492" i="16"/>
  <c r="AA492" i="16"/>
  <c r="AB492" i="16"/>
  <c r="AC492" i="16"/>
  <c r="AD492" i="16"/>
  <c r="AE492" i="16"/>
  <c r="AF492" i="16"/>
  <c r="AG492" i="16"/>
  <c r="AH492" i="16"/>
  <c r="AI492" i="16"/>
  <c r="AJ492" i="16"/>
  <c r="AK492" i="16"/>
  <c r="AL492" i="16"/>
  <c r="AM492" i="16"/>
  <c r="AN492" i="16"/>
  <c r="AO492" i="16"/>
  <c r="AP492" i="16"/>
  <c r="AQ492" i="16"/>
  <c r="AR492" i="16"/>
  <c r="AS492" i="16"/>
  <c r="AT492" i="16"/>
  <c r="AU492" i="16"/>
  <c r="AV492" i="16"/>
  <c r="AW492" i="16"/>
  <c r="AX492" i="16"/>
  <c r="AY492" i="16"/>
  <c r="AZ492" i="16"/>
  <c r="BA492" i="16"/>
  <c r="BB492" i="16"/>
  <c r="BC492" i="16"/>
  <c r="BD492" i="16"/>
  <c r="BE492" i="16"/>
  <c r="BF492" i="16"/>
  <c r="BG492" i="16"/>
  <c r="BH492" i="16"/>
  <c r="BI492" i="16"/>
  <c r="BJ492" i="16"/>
  <c r="BK492" i="16"/>
  <c r="BL492" i="16"/>
  <c r="BM492" i="16"/>
  <c r="BN492" i="16"/>
  <c r="BO492" i="16"/>
  <c r="BP492" i="16"/>
  <c r="BQ492" i="16"/>
  <c r="BR492" i="16"/>
  <c r="BS492" i="16"/>
  <c r="BT492" i="16"/>
  <c r="BU492" i="16"/>
  <c r="BV492" i="16"/>
  <c r="BW492" i="16"/>
  <c r="BX492" i="16"/>
  <c r="BY492" i="16"/>
  <c r="BZ492" i="16"/>
  <c r="CA492" i="16"/>
  <c r="CB492" i="16"/>
  <c r="CC492" i="16"/>
  <c r="CD492" i="16"/>
  <c r="CE492" i="16"/>
  <c r="CF492" i="16"/>
  <c r="CG492" i="16"/>
  <c r="CH492" i="16"/>
  <c r="CI492" i="16"/>
  <c r="CJ492" i="16"/>
  <c r="CK492" i="16"/>
  <c r="CL492" i="16"/>
  <c r="CM492" i="16"/>
  <c r="CN492" i="16"/>
  <c r="CO492" i="16"/>
  <c r="CP492" i="16"/>
  <c r="G493" i="16"/>
  <c r="H493" i="16"/>
  <c r="I493" i="16"/>
  <c r="J493" i="16"/>
  <c r="K493" i="16"/>
  <c r="L493" i="16"/>
  <c r="M493" i="16"/>
  <c r="N493" i="16"/>
  <c r="O493" i="16"/>
  <c r="P493" i="16"/>
  <c r="Q493" i="16"/>
  <c r="R493" i="16"/>
  <c r="S493" i="16"/>
  <c r="T493" i="16"/>
  <c r="U493" i="16"/>
  <c r="V493" i="16"/>
  <c r="W493" i="16"/>
  <c r="X493" i="16"/>
  <c r="Y493" i="16"/>
  <c r="Z493" i="16"/>
  <c r="AA493" i="16"/>
  <c r="AB493" i="16"/>
  <c r="AC493" i="16"/>
  <c r="AD493" i="16"/>
  <c r="AE493" i="16"/>
  <c r="AF493" i="16"/>
  <c r="AG493" i="16"/>
  <c r="AH493" i="16"/>
  <c r="AI493" i="16"/>
  <c r="AJ493" i="16"/>
  <c r="AK493" i="16"/>
  <c r="AL493" i="16"/>
  <c r="AM493" i="16"/>
  <c r="AN493" i="16"/>
  <c r="AO493" i="16"/>
  <c r="AP493" i="16"/>
  <c r="AQ493" i="16"/>
  <c r="AR493" i="16"/>
  <c r="AS493" i="16"/>
  <c r="AT493" i="16"/>
  <c r="AU493" i="16"/>
  <c r="AV493" i="16"/>
  <c r="AW493" i="16"/>
  <c r="AX493" i="16"/>
  <c r="AY493" i="16"/>
  <c r="AZ493" i="16"/>
  <c r="BA493" i="16"/>
  <c r="BB493" i="16"/>
  <c r="BC493" i="16"/>
  <c r="BD493" i="16"/>
  <c r="BE493" i="16"/>
  <c r="BF493" i="16"/>
  <c r="BG493" i="16"/>
  <c r="BH493" i="16"/>
  <c r="BI493" i="16"/>
  <c r="BJ493" i="16"/>
  <c r="BK493" i="16"/>
  <c r="BL493" i="16"/>
  <c r="BM493" i="16"/>
  <c r="BN493" i="16"/>
  <c r="BO493" i="16"/>
  <c r="BP493" i="16"/>
  <c r="BQ493" i="16"/>
  <c r="BR493" i="16"/>
  <c r="BS493" i="16"/>
  <c r="BT493" i="16"/>
  <c r="BU493" i="16"/>
  <c r="BV493" i="16"/>
  <c r="BW493" i="16"/>
  <c r="BX493" i="16"/>
  <c r="BY493" i="16"/>
  <c r="BZ493" i="16"/>
  <c r="CA493" i="16"/>
  <c r="CB493" i="16"/>
  <c r="CC493" i="16"/>
  <c r="CD493" i="16"/>
  <c r="CE493" i="16"/>
  <c r="CF493" i="16"/>
  <c r="CG493" i="16"/>
  <c r="CH493" i="16"/>
  <c r="CI493" i="16"/>
  <c r="CJ493" i="16"/>
  <c r="CK493" i="16"/>
  <c r="CL493" i="16"/>
  <c r="CM493" i="16"/>
  <c r="CN493" i="16"/>
  <c r="CO493" i="16"/>
  <c r="CP493" i="16"/>
  <c r="G494" i="16"/>
  <c r="H494" i="16"/>
  <c r="I494" i="16"/>
  <c r="J494" i="16"/>
  <c r="K494" i="16"/>
  <c r="L494" i="16"/>
  <c r="M494" i="16"/>
  <c r="N494" i="16"/>
  <c r="O494" i="16"/>
  <c r="P494" i="16"/>
  <c r="Q494" i="16"/>
  <c r="R494" i="16"/>
  <c r="S494" i="16"/>
  <c r="T494" i="16"/>
  <c r="U494" i="16"/>
  <c r="V494" i="16"/>
  <c r="W494" i="16"/>
  <c r="X494" i="16"/>
  <c r="Y494" i="16"/>
  <c r="Z494" i="16"/>
  <c r="AA494" i="16"/>
  <c r="AB494" i="16"/>
  <c r="AC494" i="16"/>
  <c r="AD494" i="16"/>
  <c r="AE494" i="16"/>
  <c r="AF494" i="16"/>
  <c r="AG494" i="16"/>
  <c r="AH494" i="16"/>
  <c r="AI494" i="16"/>
  <c r="AJ494" i="16"/>
  <c r="AK494" i="16"/>
  <c r="AL494" i="16"/>
  <c r="AM494" i="16"/>
  <c r="AN494" i="16"/>
  <c r="AO494" i="16"/>
  <c r="AP494" i="16"/>
  <c r="AQ494" i="16"/>
  <c r="AR494" i="16"/>
  <c r="AS494" i="16"/>
  <c r="AT494" i="16"/>
  <c r="AU494" i="16"/>
  <c r="AV494" i="16"/>
  <c r="AW494" i="16"/>
  <c r="AX494" i="16"/>
  <c r="AY494" i="16"/>
  <c r="AZ494" i="16"/>
  <c r="BA494" i="16"/>
  <c r="BB494" i="16"/>
  <c r="BC494" i="16"/>
  <c r="BD494" i="16"/>
  <c r="BE494" i="16"/>
  <c r="BF494" i="16"/>
  <c r="BG494" i="16"/>
  <c r="BH494" i="16"/>
  <c r="BI494" i="16"/>
  <c r="BJ494" i="16"/>
  <c r="BK494" i="16"/>
  <c r="BL494" i="16"/>
  <c r="BM494" i="16"/>
  <c r="BN494" i="16"/>
  <c r="BO494" i="16"/>
  <c r="BP494" i="16"/>
  <c r="BQ494" i="16"/>
  <c r="BR494" i="16"/>
  <c r="BS494" i="16"/>
  <c r="BT494" i="16"/>
  <c r="BU494" i="16"/>
  <c r="BV494" i="16"/>
  <c r="BW494" i="16"/>
  <c r="BX494" i="16"/>
  <c r="BY494" i="16"/>
  <c r="BZ494" i="16"/>
  <c r="CA494" i="16"/>
  <c r="CB494" i="16"/>
  <c r="CC494" i="16"/>
  <c r="CD494" i="16"/>
  <c r="CE494" i="16"/>
  <c r="CF494" i="16"/>
  <c r="CG494" i="16"/>
  <c r="CH494" i="16"/>
  <c r="CI494" i="16"/>
  <c r="CJ494" i="16"/>
  <c r="CK494" i="16"/>
  <c r="CL494" i="16"/>
  <c r="CM494" i="16"/>
  <c r="CN494" i="16"/>
  <c r="CO494" i="16"/>
  <c r="CP494" i="16"/>
  <c r="G495" i="16"/>
  <c r="H495" i="16"/>
  <c r="I495" i="16"/>
  <c r="J495" i="16"/>
  <c r="K495" i="16"/>
  <c r="L495" i="16"/>
  <c r="M495" i="16"/>
  <c r="N495" i="16"/>
  <c r="O495" i="16"/>
  <c r="P495" i="16"/>
  <c r="Q495" i="16"/>
  <c r="R495" i="16"/>
  <c r="S495" i="16"/>
  <c r="T495" i="16"/>
  <c r="U495" i="16"/>
  <c r="V495" i="16"/>
  <c r="W495" i="16"/>
  <c r="X495" i="16"/>
  <c r="Y495" i="16"/>
  <c r="Z495" i="16"/>
  <c r="AA495" i="16"/>
  <c r="AB495" i="16"/>
  <c r="AC495" i="16"/>
  <c r="AD495" i="16"/>
  <c r="AE495" i="16"/>
  <c r="AF495" i="16"/>
  <c r="AG495" i="16"/>
  <c r="AH495" i="16"/>
  <c r="AI495" i="16"/>
  <c r="AJ495" i="16"/>
  <c r="AK495" i="16"/>
  <c r="AL495" i="16"/>
  <c r="AM495" i="16"/>
  <c r="AN495" i="16"/>
  <c r="AO495" i="16"/>
  <c r="AP495" i="16"/>
  <c r="AQ495" i="16"/>
  <c r="AR495" i="16"/>
  <c r="AS495" i="16"/>
  <c r="AT495" i="16"/>
  <c r="AU495" i="16"/>
  <c r="AV495" i="16"/>
  <c r="AW495" i="16"/>
  <c r="AX495" i="16"/>
  <c r="AY495" i="16"/>
  <c r="AZ495" i="16"/>
  <c r="BA495" i="16"/>
  <c r="BB495" i="16"/>
  <c r="BC495" i="16"/>
  <c r="BD495" i="16"/>
  <c r="BE495" i="16"/>
  <c r="BF495" i="16"/>
  <c r="BG495" i="16"/>
  <c r="BH495" i="16"/>
  <c r="BI495" i="16"/>
  <c r="BJ495" i="16"/>
  <c r="BK495" i="16"/>
  <c r="BL495" i="16"/>
  <c r="BM495" i="16"/>
  <c r="BN495" i="16"/>
  <c r="BO495" i="16"/>
  <c r="BP495" i="16"/>
  <c r="BQ495" i="16"/>
  <c r="BR495" i="16"/>
  <c r="BS495" i="16"/>
  <c r="BT495" i="16"/>
  <c r="BU495" i="16"/>
  <c r="BV495" i="16"/>
  <c r="BW495" i="16"/>
  <c r="BX495" i="16"/>
  <c r="BY495" i="16"/>
  <c r="BZ495" i="16"/>
  <c r="CA495" i="16"/>
  <c r="CB495" i="16"/>
  <c r="CC495" i="16"/>
  <c r="CD495" i="16"/>
  <c r="CE495" i="16"/>
  <c r="CF495" i="16"/>
  <c r="CG495" i="16"/>
  <c r="CH495" i="16"/>
  <c r="CI495" i="16"/>
  <c r="CJ495" i="16"/>
  <c r="CK495" i="16"/>
  <c r="CL495" i="16"/>
  <c r="CM495" i="16"/>
  <c r="CN495" i="16"/>
  <c r="CO495" i="16"/>
  <c r="CP495" i="16"/>
  <c r="G496" i="16"/>
  <c r="H496" i="16"/>
  <c r="I496" i="16"/>
  <c r="J496" i="16"/>
  <c r="K496" i="16"/>
  <c r="L496" i="16"/>
  <c r="M496" i="16"/>
  <c r="N496" i="16"/>
  <c r="O496" i="16"/>
  <c r="P496" i="16"/>
  <c r="Q496" i="16"/>
  <c r="R496" i="16"/>
  <c r="S496" i="16"/>
  <c r="T496" i="16"/>
  <c r="U496" i="16"/>
  <c r="V496" i="16"/>
  <c r="W496" i="16"/>
  <c r="X496" i="16"/>
  <c r="Y496" i="16"/>
  <c r="Z496" i="16"/>
  <c r="AA496" i="16"/>
  <c r="AB496" i="16"/>
  <c r="AC496" i="16"/>
  <c r="AD496" i="16"/>
  <c r="AE496" i="16"/>
  <c r="AF496" i="16"/>
  <c r="AG496" i="16"/>
  <c r="AH496" i="16"/>
  <c r="AI496" i="16"/>
  <c r="AJ496" i="16"/>
  <c r="AK496" i="16"/>
  <c r="AL496" i="16"/>
  <c r="AM496" i="16"/>
  <c r="AN496" i="16"/>
  <c r="AO496" i="16"/>
  <c r="AP496" i="16"/>
  <c r="AQ496" i="16"/>
  <c r="AR496" i="16"/>
  <c r="AS496" i="16"/>
  <c r="AT496" i="16"/>
  <c r="AU496" i="16"/>
  <c r="AV496" i="16"/>
  <c r="AW496" i="16"/>
  <c r="AX496" i="16"/>
  <c r="AY496" i="16"/>
  <c r="AZ496" i="16"/>
  <c r="BA496" i="16"/>
  <c r="BB496" i="16"/>
  <c r="BC496" i="16"/>
  <c r="BD496" i="16"/>
  <c r="BE496" i="16"/>
  <c r="BF496" i="16"/>
  <c r="BG496" i="16"/>
  <c r="BH496" i="16"/>
  <c r="BI496" i="16"/>
  <c r="BJ496" i="16"/>
  <c r="BK496" i="16"/>
  <c r="BL496" i="16"/>
  <c r="BM496" i="16"/>
  <c r="BN496" i="16"/>
  <c r="BO496" i="16"/>
  <c r="BP496" i="16"/>
  <c r="BQ496" i="16"/>
  <c r="BR496" i="16"/>
  <c r="BS496" i="16"/>
  <c r="BT496" i="16"/>
  <c r="BU496" i="16"/>
  <c r="BV496" i="16"/>
  <c r="BW496" i="16"/>
  <c r="BX496" i="16"/>
  <c r="BY496" i="16"/>
  <c r="BZ496" i="16"/>
  <c r="CA496" i="16"/>
  <c r="CB496" i="16"/>
  <c r="CC496" i="16"/>
  <c r="CD496" i="16"/>
  <c r="CE496" i="16"/>
  <c r="CF496" i="16"/>
  <c r="CG496" i="16"/>
  <c r="CH496" i="16"/>
  <c r="CI496" i="16"/>
  <c r="CJ496" i="16"/>
  <c r="CK496" i="16"/>
  <c r="CL496" i="16"/>
  <c r="CM496" i="16"/>
  <c r="CN496" i="16"/>
  <c r="CO496" i="16"/>
  <c r="CP496" i="16"/>
  <c r="G497" i="16"/>
  <c r="H497" i="16"/>
  <c r="I497" i="16"/>
  <c r="J497" i="16"/>
  <c r="K497" i="16"/>
  <c r="L497" i="16"/>
  <c r="M497" i="16"/>
  <c r="N497" i="16"/>
  <c r="O497" i="16"/>
  <c r="P497" i="16"/>
  <c r="Q497" i="16"/>
  <c r="R497" i="16"/>
  <c r="S497" i="16"/>
  <c r="T497" i="16"/>
  <c r="U497" i="16"/>
  <c r="V497" i="16"/>
  <c r="W497" i="16"/>
  <c r="X497" i="16"/>
  <c r="Y497" i="16"/>
  <c r="Z497" i="16"/>
  <c r="AA497" i="16"/>
  <c r="AB497" i="16"/>
  <c r="AC497" i="16"/>
  <c r="AD497" i="16"/>
  <c r="AE497" i="16"/>
  <c r="AF497" i="16"/>
  <c r="AG497" i="16"/>
  <c r="AH497" i="16"/>
  <c r="AI497" i="16"/>
  <c r="AJ497" i="16"/>
  <c r="AK497" i="16"/>
  <c r="AL497" i="16"/>
  <c r="AM497" i="16"/>
  <c r="AN497" i="16"/>
  <c r="AO497" i="16"/>
  <c r="AP497" i="16"/>
  <c r="AQ497" i="16"/>
  <c r="AR497" i="16"/>
  <c r="AS497" i="16"/>
  <c r="AT497" i="16"/>
  <c r="AU497" i="16"/>
  <c r="AV497" i="16"/>
  <c r="AW497" i="16"/>
  <c r="AX497" i="16"/>
  <c r="AY497" i="16"/>
  <c r="AZ497" i="16"/>
  <c r="BA497" i="16"/>
  <c r="BB497" i="16"/>
  <c r="BC497" i="16"/>
  <c r="BD497" i="16"/>
  <c r="BE497" i="16"/>
  <c r="BF497" i="16"/>
  <c r="BG497" i="16"/>
  <c r="BH497" i="16"/>
  <c r="BI497" i="16"/>
  <c r="BJ497" i="16"/>
  <c r="BK497" i="16"/>
  <c r="BL497" i="16"/>
  <c r="BM497" i="16"/>
  <c r="BN497" i="16"/>
  <c r="BO497" i="16"/>
  <c r="BP497" i="16"/>
  <c r="BQ497" i="16"/>
  <c r="BR497" i="16"/>
  <c r="BS497" i="16"/>
  <c r="BT497" i="16"/>
  <c r="BU497" i="16"/>
  <c r="BV497" i="16"/>
  <c r="BW497" i="16"/>
  <c r="BX497" i="16"/>
  <c r="BY497" i="16"/>
  <c r="BZ497" i="16"/>
  <c r="CA497" i="16"/>
  <c r="CB497" i="16"/>
  <c r="CC497" i="16"/>
  <c r="CD497" i="16"/>
  <c r="CE497" i="16"/>
  <c r="CF497" i="16"/>
  <c r="CG497" i="16"/>
  <c r="CH497" i="16"/>
  <c r="CI497" i="16"/>
  <c r="CJ497" i="16"/>
  <c r="CK497" i="16"/>
  <c r="CL497" i="16"/>
  <c r="CM497" i="16"/>
  <c r="CN497" i="16"/>
  <c r="CO497" i="16"/>
  <c r="CP497" i="16"/>
  <c r="G498" i="16"/>
  <c r="H498" i="16"/>
  <c r="I498" i="16"/>
  <c r="J498" i="16"/>
  <c r="K498" i="16"/>
  <c r="L498" i="16"/>
  <c r="M498" i="16"/>
  <c r="N498" i="16"/>
  <c r="O498" i="16"/>
  <c r="P498" i="16"/>
  <c r="Q498" i="16"/>
  <c r="R498" i="16"/>
  <c r="S498" i="16"/>
  <c r="T498" i="16"/>
  <c r="U498" i="16"/>
  <c r="V498" i="16"/>
  <c r="W498" i="16"/>
  <c r="X498" i="16"/>
  <c r="Y498" i="16"/>
  <c r="Z498" i="16"/>
  <c r="AA498" i="16"/>
  <c r="AB498" i="16"/>
  <c r="AC498" i="16"/>
  <c r="AD498" i="16"/>
  <c r="AE498" i="16"/>
  <c r="AF498" i="16"/>
  <c r="AG498" i="16"/>
  <c r="AH498" i="16"/>
  <c r="AI498" i="16"/>
  <c r="AJ498" i="16"/>
  <c r="AK498" i="16"/>
  <c r="AL498" i="16"/>
  <c r="AM498" i="16"/>
  <c r="AN498" i="16"/>
  <c r="AO498" i="16"/>
  <c r="AP498" i="16"/>
  <c r="AQ498" i="16"/>
  <c r="AR498" i="16"/>
  <c r="AS498" i="16"/>
  <c r="AT498" i="16"/>
  <c r="AU498" i="16"/>
  <c r="AV498" i="16"/>
  <c r="AW498" i="16"/>
  <c r="AX498" i="16"/>
  <c r="AY498" i="16"/>
  <c r="AZ498" i="16"/>
  <c r="BA498" i="16"/>
  <c r="BB498" i="16"/>
  <c r="BC498" i="16"/>
  <c r="BD498" i="16"/>
  <c r="BE498" i="16"/>
  <c r="BF498" i="16"/>
  <c r="BG498" i="16"/>
  <c r="BH498" i="16"/>
  <c r="BI498" i="16"/>
  <c r="BJ498" i="16"/>
  <c r="BK498" i="16"/>
  <c r="BL498" i="16"/>
  <c r="BM498" i="16"/>
  <c r="BN498" i="16"/>
  <c r="BO498" i="16"/>
  <c r="BP498" i="16"/>
  <c r="BQ498" i="16"/>
  <c r="BR498" i="16"/>
  <c r="BS498" i="16"/>
  <c r="BT498" i="16"/>
  <c r="BU498" i="16"/>
  <c r="BV498" i="16"/>
  <c r="BW498" i="16"/>
  <c r="BX498" i="16"/>
  <c r="BY498" i="16"/>
  <c r="BZ498" i="16"/>
  <c r="CA498" i="16"/>
  <c r="CB498" i="16"/>
  <c r="CC498" i="16"/>
  <c r="CD498" i="16"/>
  <c r="CE498" i="16"/>
  <c r="CF498" i="16"/>
  <c r="CG498" i="16"/>
  <c r="CH498" i="16"/>
  <c r="CI498" i="16"/>
  <c r="CJ498" i="16"/>
  <c r="CK498" i="16"/>
  <c r="CL498" i="16"/>
  <c r="CM498" i="16"/>
  <c r="CN498" i="16"/>
  <c r="CO498" i="16"/>
  <c r="CP498" i="16"/>
  <c r="G499" i="16"/>
  <c r="H499" i="16"/>
  <c r="I499" i="16"/>
  <c r="J499" i="16"/>
  <c r="K499" i="16"/>
  <c r="L499" i="16"/>
  <c r="M499" i="16"/>
  <c r="N499" i="16"/>
  <c r="O499" i="16"/>
  <c r="P499" i="16"/>
  <c r="Q499" i="16"/>
  <c r="R499" i="16"/>
  <c r="S499" i="16"/>
  <c r="T499" i="16"/>
  <c r="U499" i="16"/>
  <c r="V499" i="16"/>
  <c r="W499" i="16"/>
  <c r="X499" i="16"/>
  <c r="Y499" i="16"/>
  <c r="Z499" i="16"/>
  <c r="AA499" i="16"/>
  <c r="AB499" i="16"/>
  <c r="AC499" i="16"/>
  <c r="AD499" i="16"/>
  <c r="AE499" i="16"/>
  <c r="AF499" i="16"/>
  <c r="AG499" i="16"/>
  <c r="AH499" i="16"/>
  <c r="AI499" i="16"/>
  <c r="AJ499" i="16"/>
  <c r="AK499" i="16"/>
  <c r="AL499" i="16"/>
  <c r="AM499" i="16"/>
  <c r="AN499" i="16"/>
  <c r="AO499" i="16"/>
  <c r="AP499" i="16"/>
  <c r="AQ499" i="16"/>
  <c r="AR499" i="16"/>
  <c r="AS499" i="16"/>
  <c r="AT499" i="16"/>
  <c r="AU499" i="16"/>
  <c r="AV499" i="16"/>
  <c r="AW499" i="16"/>
  <c r="AX499" i="16"/>
  <c r="AY499" i="16"/>
  <c r="AZ499" i="16"/>
  <c r="BA499" i="16"/>
  <c r="BB499" i="16"/>
  <c r="BC499" i="16"/>
  <c r="BD499" i="16"/>
  <c r="BE499" i="16"/>
  <c r="BF499" i="16"/>
  <c r="BG499" i="16"/>
  <c r="BH499" i="16"/>
  <c r="BI499" i="16"/>
  <c r="BJ499" i="16"/>
  <c r="BK499" i="16"/>
  <c r="BL499" i="16"/>
  <c r="BM499" i="16"/>
  <c r="BN499" i="16"/>
  <c r="BO499" i="16"/>
  <c r="BP499" i="16"/>
  <c r="BQ499" i="16"/>
  <c r="BR499" i="16"/>
  <c r="BS499" i="16"/>
  <c r="BT499" i="16"/>
  <c r="BU499" i="16"/>
  <c r="BV499" i="16"/>
  <c r="BW499" i="16"/>
  <c r="BX499" i="16"/>
  <c r="BY499" i="16"/>
  <c r="BZ499" i="16"/>
  <c r="CA499" i="16"/>
  <c r="CB499" i="16"/>
  <c r="CC499" i="16"/>
  <c r="CD499" i="16"/>
  <c r="CE499" i="16"/>
  <c r="CF499" i="16"/>
  <c r="CG499" i="16"/>
  <c r="CH499" i="16"/>
  <c r="CI499" i="16"/>
  <c r="CJ499" i="16"/>
  <c r="CK499" i="16"/>
  <c r="CL499" i="16"/>
  <c r="CM499" i="16"/>
  <c r="CN499" i="16"/>
  <c r="CO499" i="16"/>
  <c r="CP499" i="16"/>
  <c r="G500" i="16"/>
  <c r="H500" i="16"/>
  <c r="I500" i="16"/>
  <c r="J500" i="16"/>
  <c r="K500" i="16"/>
  <c r="L500" i="16"/>
  <c r="M500" i="16"/>
  <c r="N500" i="16"/>
  <c r="O500" i="16"/>
  <c r="P500" i="16"/>
  <c r="Q500" i="16"/>
  <c r="R500" i="16"/>
  <c r="S500" i="16"/>
  <c r="T500" i="16"/>
  <c r="U500" i="16"/>
  <c r="V500" i="16"/>
  <c r="W500" i="16"/>
  <c r="X500" i="16"/>
  <c r="Y500" i="16"/>
  <c r="Z500" i="16"/>
  <c r="AA500" i="16"/>
  <c r="AB500" i="16"/>
  <c r="AC500" i="16"/>
  <c r="AD500" i="16"/>
  <c r="AE500" i="16"/>
  <c r="AF500" i="16"/>
  <c r="AG500" i="16"/>
  <c r="AH500" i="16"/>
  <c r="AI500" i="16"/>
  <c r="AJ500" i="16"/>
  <c r="AK500" i="16"/>
  <c r="AL500" i="16"/>
  <c r="AM500" i="16"/>
  <c r="AN500" i="16"/>
  <c r="AO500" i="16"/>
  <c r="AP500" i="16"/>
  <c r="AQ500" i="16"/>
  <c r="AR500" i="16"/>
  <c r="AS500" i="16"/>
  <c r="AT500" i="16"/>
  <c r="AU500" i="16"/>
  <c r="AV500" i="16"/>
  <c r="AW500" i="16"/>
  <c r="AX500" i="16"/>
  <c r="AY500" i="16"/>
  <c r="AZ500" i="16"/>
  <c r="BA500" i="16"/>
  <c r="BB500" i="16"/>
  <c r="BC500" i="16"/>
  <c r="BD500" i="16"/>
  <c r="BE500" i="16"/>
  <c r="BF500" i="16"/>
  <c r="BG500" i="16"/>
  <c r="BH500" i="16"/>
  <c r="BI500" i="16"/>
  <c r="BJ500" i="16"/>
  <c r="BK500" i="16"/>
  <c r="BL500" i="16"/>
  <c r="BM500" i="16"/>
  <c r="BN500" i="16"/>
  <c r="BO500" i="16"/>
  <c r="BP500" i="16"/>
  <c r="BQ500" i="16"/>
  <c r="BR500" i="16"/>
  <c r="BS500" i="16"/>
  <c r="BT500" i="16"/>
  <c r="BU500" i="16"/>
  <c r="BV500" i="16"/>
  <c r="BW500" i="16"/>
  <c r="BX500" i="16"/>
  <c r="BY500" i="16"/>
  <c r="BZ500" i="16"/>
  <c r="CA500" i="16"/>
  <c r="CB500" i="16"/>
  <c r="CC500" i="16"/>
  <c r="CD500" i="16"/>
  <c r="CE500" i="16"/>
  <c r="CF500" i="16"/>
  <c r="CG500" i="16"/>
  <c r="CH500" i="16"/>
  <c r="CI500" i="16"/>
  <c r="CJ500" i="16"/>
  <c r="CK500" i="16"/>
  <c r="CL500" i="16"/>
  <c r="CM500" i="16"/>
  <c r="CN500" i="16"/>
  <c r="CO500" i="16"/>
  <c r="CP500" i="16"/>
  <c r="G501" i="16"/>
  <c r="H501" i="16"/>
  <c r="I501" i="16"/>
  <c r="J501" i="16"/>
  <c r="K501" i="16"/>
  <c r="L501" i="16"/>
  <c r="M501" i="16"/>
  <c r="N501" i="16"/>
  <c r="O501" i="16"/>
  <c r="P501" i="16"/>
  <c r="Q501" i="16"/>
  <c r="R501" i="16"/>
  <c r="S501" i="16"/>
  <c r="T501" i="16"/>
  <c r="U501" i="16"/>
  <c r="V501" i="16"/>
  <c r="W501" i="16"/>
  <c r="X501" i="16"/>
  <c r="Y501" i="16"/>
  <c r="Z501" i="16"/>
  <c r="AA501" i="16"/>
  <c r="AB501" i="16"/>
  <c r="AC501" i="16"/>
  <c r="AD501" i="16"/>
  <c r="AE501" i="16"/>
  <c r="AF501" i="16"/>
  <c r="AG501" i="16"/>
  <c r="AH501" i="16"/>
  <c r="AI501" i="16"/>
  <c r="AJ501" i="16"/>
  <c r="AK501" i="16"/>
  <c r="AL501" i="16"/>
  <c r="AM501" i="16"/>
  <c r="AN501" i="16"/>
  <c r="AO501" i="16"/>
  <c r="AP501" i="16"/>
  <c r="AQ501" i="16"/>
  <c r="AR501" i="16"/>
  <c r="AS501" i="16"/>
  <c r="AT501" i="16"/>
  <c r="AU501" i="16"/>
  <c r="AV501" i="16"/>
  <c r="AW501" i="16"/>
  <c r="AX501" i="16"/>
  <c r="AY501" i="16"/>
  <c r="AZ501" i="16"/>
  <c r="BA501" i="16"/>
  <c r="BB501" i="16"/>
  <c r="BC501" i="16"/>
  <c r="BD501" i="16"/>
  <c r="BE501" i="16"/>
  <c r="BF501" i="16"/>
  <c r="BG501" i="16"/>
  <c r="BH501" i="16"/>
  <c r="BI501" i="16"/>
  <c r="BJ501" i="16"/>
  <c r="BK501" i="16"/>
  <c r="BL501" i="16"/>
  <c r="BM501" i="16"/>
  <c r="BN501" i="16"/>
  <c r="BO501" i="16"/>
  <c r="BP501" i="16"/>
  <c r="BQ501" i="16"/>
  <c r="BR501" i="16"/>
  <c r="BS501" i="16"/>
  <c r="BT501" i="16"/>
  <c r="BU501" i="16"/>
  <c r="BV501" i="16"/>
  <c r="BW501" i="16"/>
  <c r="BX501" i="16"/>
  <c r="BY501" i="16"/>
  <c r="BZ501" i="16"/>
  <c r="CA501" i="16"/>
  <c r="CB501" i="16"/>
  <c r="CC501" i="16"/>
  <c r="CD501" i="16"/>
  <c r="CE501" i="16"/>
  <c r="CF501" i="16"/>
  <c r="CG501" i="16"/>
  <c r="CH501" i="16"/>
  <c r="CI501" i="16"/>
  <c r="CJ501" i="16"/>
  <c r="CK501" i="16"/>
  <c r="CL501" i="16"/>
  <c r="CM501" i="16"/>
  <c r="CN501" i="16"/>
  <c r="CO501" i="16"/>
  <c r="CP501" i="16"/>
  <c r="G502" i="16"/>
  <c r="H502" i="16"/>
  <c r="I502" i="16"/>
  <c r="J502" i="16"/>
  <c r="K502" i="16"/>
  <c r="L502" i="16"/>
  <c r="M502" i="16"/>
  <c r="N502" i="16"/>
  <c r="O502" i="16"/>
  <c r="P502" i="16"/>
  <c r="Q502" i="16"/>
  <c r="R502" i="16"/>
  <c r="S502" i="16"/>
  <c r="T502" i="16"/>
  <c r="U502" i="16"/>
  <c r="V502" i="16"/>
  <c r="W502" i="16"/>
  <c r="X502" i="16"/>
  <c r="Y502" i="16"/>
  <c r="Z502" i="16"/>
  <c r="AA502" i="16"/>
  <c r="AB502" i="16"/>
  <c r="AC502" i="16"/>
  <c r="AD502" i="16"/>
  <c r="AE502" i="16"/>
  <c r="AF502" i="16"/>
  <c r="AG502" i="16"/>
  <c r="AH502" i="16"/>
  <c r="AI502" i="16"/>
  <c r="AJ502" i="16"/>
  <c r="AK502" i="16"/>
  <c r="AL502" i="16"/>
  <c r="AM502" i="16"/>
  <c r="AN502" i="16"/>
  <c r="AO502" i="16"/>
  <c r="AP502" i="16"/>
  <c r="AQ502" i="16"/>
  <c r="AR502" i="16"/>
  <c r="AS502" i="16"/>
  <c r="AT502" i="16"/>
  <c r="AU502" i="16"/>
  <c r="AV502" i="16"/>
  <c r="AW502" i="16"/>
  <c r="AX502" i="16"/>
  <c r="AY502" i="16"/>
  <c r="AZ502" i="16"/>
  <c r="BA502" i="16"/>
  <c r="BB502" i="16"/>
  <c r="BC502" i="16"/>
  <c r="BD502" i="16"/>
  <c r="BE502" i="16"/>
  <c r="BF502" i="16"/>
  <c r="BG502" i="16"/>
  <c r="BH502" i="16"/>
  <c r="BI502" i="16"/>
  <c r="BJ502" i="16"/>
  <c r="BK502" i="16"/>
  <c r="BL502" i="16"/>
  <c r="BM502" i="16"/>
  <c r="BN502" i="16"/>
  <c r="BO502" i="16"/>
  <c r="BP502" i="16"/>
  <c r="BQ502" i="16"/>
  <c r="BR502" i="16"/>
  <c r="BS502" i="16"/>
  <c r="BT502" i="16"/>
  <c r="BU502" i="16"/>
  <c r="BV502" i="16"/>
  <c r="BW502" i="16"/>
  <c r="BX502" i="16"/>
  <c r="BY502" i="16"/>
  <c r="BZ502" i="16"/>
  <c r="CA502" i="16"/>
  <c r="CB502" i="16"/>
  <c r="CC502" i="16"/>
  <c r="CD502" i="16"/>
  <c r="CE502" i="16"/>
  <c r="CF502" i="16"/>
  <c r="CG502" i="16"/>
  <c r="CH502" i="16"/>
  <c r="CI502" i="16"/>
  <c r="CJ502" i="16"/>
  <c r="CK502" i="16"/>
  <c r="CL502" i="16"/>
  <c r="CM502" i="16"/>
  <c r="CN502" i="16"/>
  <c r="CO502" i="16"/>
  <c r="CP502" i="16"/>
  <c r="G503" i="16"/>
  <c r="H503" i="16"/>
  <c r="I503" i="16"/>
  <c r="J503" i="16"/>
  <c r="K503" i="16"/>
  <c r="L503" i="16"/>
  <c r="M503" i="16"/>
  <c r="N503" i="16"/>
  <c r="O503" i="16"/>
  <c r="P503" i="16"/>
  <c r="Q503" i="16"/>
  <c r="R503" i="16"/>
  <c r="S503" i="16"/>
  <c r="T503" i="16"/>
  <c r="U503" i="16"/>
  <c r="V503" i="16"/>
  <c r="W503" i="16"/>
  <c r="X503" i="16"/>
  <c r="Y503" i="16"/>
  <c r="Z503" i="16"/>
  <c r="AA503" i="16"/>
  <c r="AB503" i="16"/>
  <c r="AC503" i="16"/>
  <c r="AD503" i="16"/>
  <c r="AE503" i="16"/>
  <c r="AF503" i="16"/>
  <c r="AG503" i="16"/>
  <c r="AH503" i="16"/>
  <c r="AI503" i="16"/>
  <c r="AJ503" i="16"/>
  <c r="AK503" i="16"/>
  <c r="AL503" i="16"/>
  <c r="AM503" i="16"/>
  <c r="AN503" i="16"/>
  <c r="AO503" i="16"/>
  <c r="AP503" i="16"/>
  <c r="AQ503" i="16"/>
  <c r="AR503" i="16"/>
  <c r="AS503" i="16"/>
  <c r="AT503" i="16"/>
  <c r="AU503" i="16"/>
  <c r="AV503" i="16"/>
  <c r="AW503" i="16"/>
  <c r="AX503" i="16"/>
  <c r="AY503" i="16"/>
  <c r="AZ503" i="16"/>
  <c r="BA503" i="16"/>
  <c r="BB503" i="16"/>
  <c r="BC503" i="16"/>
  <c r="BD503" i="16"/>
  <c r="BE503" i="16"/>
  <c r="BF503" i="16"/>
  <c r="BG503" i="16"/>
  <c r="BH503" i="16"/>
  <c r="BI503" i="16"/>
  <c r="BJ503" i="16"/>
  <c r="BK503" i="16"/>
  <c r="BL503" i="16"/>
  <c r="BM503" i="16"/>
  <c r="BN503" i="16"/>
  <c r="BO503" i="16"/>
  <c r="BP503" i="16"/>
  <c r="BQ503" i="16"/>
  <c r="BR503" i="16"/>
  <c r="BS503" i="16"/>
  <c r="BT503" i="16"/>
  <c r="BU503" i="16"/>
  <c r="BV503" i="16"/>
  <c r="BW503" i="16"/>
  <c r="BX503" i="16"/>
  <c r="BY503" i="16"/>
  <c r="BZ503" i="16"/>
  <c r="CA503" i="16"/>
  <c r="CB503" i="16"/>
  <c r="CC503" i="16"/>
  <c r="CD503" i="16"/>
  <c r="CE503" i="16"/>
  <c r="CF503" i="16"/>
  <c r="CG503" i="16"/>
  <c r="CH503" i="16"/>
  <c r="CI503" i="16"/>
  <c r="CJ503" i="16"/>
  <c r="CK503" i="16"/>
  <c r="CL503" i="16"/>
  <c r="CM503" i="16"/>
  <c r="CN503" i="16"/>
  <c r="CO503" i="16"/>
  <c r="CP503" i="16"/>
  <c r="G504" i="16"/>
  <c r="H504" i="16"/>
  <c r="I504" i="16"/>
  <c r="J504" i="16"/>
  <c r="K504" i="16"/>
  <c r="L504" i="16"/>
  <c r="M504" i="16"/>
  <c r="N504" i="16"/>
  <c r="O504" i="16"/>
  <c r="P504" i="16"/>
  <c r="Q504" i="16"/>
  <c r="R504" i="16"/>
  <c r="S504" i="16"/>
  <c r="T504" i="16"/>
  <c r="U504" i="16"/>
  <c r="V504" i="16"/>
  <c r="W504" i="16"/>
  <c r="X504" i="16"/>
  <c r="Y504" i="16"/>
  <c r="Z504" i="16"/>
  <c r="AA504" i="16"/>
  <c r="AB504" i="16"/>
  <c r="AC504" i="16"/>
  <c r="AD504" i="16"/>
  <c r="AE504" i="16"/>
  <c r="AF504" i="16"/>
  <c r="AG504" i="16"/>
  <c r="AH504" i="16"/>
  <c r="AI504" i="16"/>
  <c r="AJ504" i="16"/>
  <c r="AK504" i="16"/>
  <c r="AL504" i="16"/>
  <c r="AM504" i="16"/>
  <c r="AN504" i="16"/>
  <c r="AO504" i="16"/>
  <c r="AP504" i="16"/>
  <c r="AQ504" i="16"/>
  <c r="AR504" i="16"/>
  <c r="AS504" i="16"/>
  <c r="AT504" i="16"/>
  <c r="AU504" i="16"/>
  <c r="AV504" i="16"/>
  <c r="AW504" i="16"/>
  <c r="AX504" i="16"/>
  <c r="AY504" i="16"/>
  <c r="AZ504" i="16"/>
  <c r="BA504" i="16"/>
  <c r="BB504" i="16"/>
  <c r="BC504" i="16"/>
  <c r="BD504" i="16"/>
  <c r="BE504" i="16"/>
  <c r="BF504" i="16"/>
  <c r="BG504" i="16"/>
  <c r="BH504" i="16"/>
  <c r="BI504" i="16"/>
  <c r="BJ504" i="16"/>
  <c r="BK504" i="16"/>
  <c r="BL504" i="16"/>
  <c r="BM504" i="16"/>
  <c r="BN504" i="16"/>
  <c r="BO504" i="16"/>
  <c r="BP504" i="16"/>
  <c r="BQ504" i="16"/>
  <c r="BR504" i="16"/>
  <c r="BS504" i="16"/>
  <c r="BT504" i="16"/>
  <c r="BU504" i="16"/>
  <c r="BV504" i="16"/>
  <c r="BW504" i="16"/>
  <c r="BX504" i="16"/>
  <c r="BY504" i="16"/>
  <c r="BZ504" i="16"/>
  <c r="CA504" i="16"/>
  <c r="CB504" i="16"/>
  <c r="CC504" i="16"/>
  <c r="CD504" i="16"/>
  <c r="CE504" i="16"/>
  <c r="CF504" i="16"/>
  <c r="CG504" i="16"/>
  <c r="CH504" i="16"/>
  <c r="CI504" i="16"/>
  <c r="CJ504" i="16"/>
  <c r="CK504" i="16"/>
  <c r="CL504" i="16"/>
  <c r="CM504" i="16"/>
  <c r="CN504" i="16"/>
  <c r="CO504" i="16"/>
  <c r="CP504" i="16"/>
  <c r="G505" i="16"/>
  <c r="H505" i="16"/>
  <c r="I505" i="16"/>
  <c r="J505" i="16"/>
  <c r="K505" i="16"/>
  <c r="L505" i="16"/>
  <c r="M505" i="16"/>
  <c r="N505" i="16"/>
  <c r="O505" i="16"/>
  <c r="P505" i="16"/>
  <c r="Q505" i="16"/>
  <c r="R505" i="16"/>
  <c r="S505" i="16"/>
  <c r="T505" i="16"/>
  <c r="U505" i="16"/>
  <c r="V505" i="16"/>
  <c r="W505" i="16"/>
  <c r="X505" i="16"/>
  <c r="Y505" i="16"/>
  <c r="Z505" i="16"/>
  <c r="AA505" i="16"/>
  <c r="AB505" i="16"/>
  <c r="AC505" i="16"/>
  <c r="AD505" i="16"/>
  <c r="AE505" i="16"/>
  <c r="AF505" i="16"/>
  <c r="AG505" i="16"/>
  <c r="AH505" i="16"/>
  <c r="AI505" i="16"/>
  <c r="AJ505" i="16"/>
  <c r="AK505" i="16"/>
  <c r="AL505" i="16"/>
  <c r="AM505" i="16"/>
  <c r="AN505" i="16"/>
  <c r="AO505" i="16"/>
  <c r="AP505" i="16"/>
  <c r="AQ505" i="16"/>
  <c r="AR505" i="16"/>
  <c r="AS505" i="16"/>
  <c r="AT505" i="16"/>
  <c r="AU505" i="16"/>
  <c r="AV505" i="16"/>
  <c r="AW505" i="16"/>
  <c r="AX505" i="16"/>
  <c r="AY505" i="16"/>
  <c r="AZ505" i="16"/>
  <c r="BA505" i="16"/>
  <c r="BB505" i="16"/>
  <c r="BC505" i="16"/>
  <c r="BD505" i="16"/>
  <c r="BE505" i="16"/>
  <c r="BF505" i="16"/>
  <c r="BG505" i="16"/>
  <c r="BH505" i="16"/>
  <c r="BI505" i="16"/>
  <c r="BJ505" i="16"/>
  <c r="BK505" i="16"/>
  <c r="BL505" i="16"/>
  <c r="BM505" i="16"/>
  <c r="BN505" i="16"/>
  <c r="BO505" i="16"/>
  <c r="BP505" i="16"/>
  <c r="BQ505" i="16"/>
  <c r="BR505" i="16"/>
  <c r="BS505" i="16"/>
  <c r="BT505" i="16"/>
  <c r="BU505" i="16"/>
  <c r="BV505" i="16"/>
  <c r="BW505" i="16"/>
  <c r="BX505" i="16"/>
  <c r="BY505" i="16"/>
  <c r="BZ505" i="16"/>
  <c r="CA505" i="16"/>
  <c r="CB505" i="16"/>
  <c r="CC505" i="16"/>
  <c r="CD505" i="16"/>
  <c r="CE505" i="16"/>
  <c r="CF505" i="16"/>
  <c r="CG505" i="16"/>
  <c r="CH505" i="16"/>
  <c r="CI505" i="16"/>
  <c r="CJ505" i="16"/>
  <c r="CK505" i="16"/>
  <c r="CL505" i="16"/>
  <c r="CM505" i="16"/>
  <c r="CN505" i="16"/>
  <c r="CO505" i="16"/>
  <c r="CP505" i="16"/>
  <c r="G506" i="16"/>
  <c r="H506" i="16"/>
  <c r="I506" i="16"/>
  <c r="J506" i="16"/>
  <c r="K506" i="16"/>
  <c r="L506" i="16"/>
  <c r="M506" i="16"/>
  <c r="N506" i="16"/>
  <c r="O506" i="16"/>
  <c r="P506" i="16"/>
  <c r="Q506" i="16"/>
  <c r="R506" i="16"/>
  <c r="S506" i="16"/>
  <c r="T506" i="16"/>
  <c r="U506" i="16"/>
  <c r="V506" i="16"/>
  <c r="W506" i="16"/>
  <c r="X506" i="16"/>
  <c r="Y506" i="16"/>
  <c r="Z506" i="16"/>
  <c r="AA506" i="16"/>
  <c r="AB506" i="16"/>
  <c r="AC506" i="16"/>
  <c r="AD506" i="16"/>
  <c r="AE506" i="16"/>
  <c r="AF506" i="16"/>
  <c r="AG506" i="16"/>
  <c r="AH506" i="16"/>
  <c r="AI506" i="16"/>
  <c r="AJ506" i="16"/>
  <c r="AK506" i="16"/>
  <c r="AL506" i="16"/>
  <c r="AM506" i="16"/>
  <c r="AN506" i="16"/>
  <c r="AO506" i="16"/>
  <c r="AP506" i="16"/>
  <c r="AQ506" i="16"/>
  <c r="AR506" i="16"/>
  <c r="AS506" i="16"/>
  <c r="AT506" i="16"/>
  <c r="AU506" i="16"/>
  <c r="AV506" i="16"/>
  <c r="AW506" i="16"/>
  <c r="AX506" i="16"/>
  <c r="AY506" i="16"/>
  <c r="AZ506" i="16"/>
  <c r="BA506" i="16"/>
  <c r="BB506" i="16"/>
  <c r="BC506" i="16"/>
  <c r="BD506" i="16"/>
  <c r="BE506" i="16"/>
  <c r="BF506" i="16"/>
  <c r="BG506" i="16"/>
  <c r="BH506" i="16"/>
  <c r="BI506" i="16"/>
  <c r="BJ506" i="16"/>
  <c r="BK506" i="16"/>
  <c r="BL506" i="16"/>
  <c r="BM506" i="16"/>
  <c r="BN506" i="16"/>
  <c r="BO506" i="16"/>
  <c r="BP506" i="16"/>
  <c r="BQ506" i="16"/>
  <c r="BR506" i="16"/>
  <c r="BS506" i="16"/>
  <c r="BT506" i="16"/>
  <c r="BU506" i="16"/>
  <c r="BV506" i="16"/>
  <c r="BW506" i="16"/>
  <c r="BX506" i="16"/>
  <c r="BY506" i="16"/>
  <c r="BZ506" i="16"/>
  <c r="CA506" i="16"/>
  <c r="CB506" i="16"/>
  <c r="CC506" i="16"/>
  <c r="CD506" i="16"/>
  <c r="CE506" i="16"/>
  <c r="CF506" i="16"/>
  <c r="CG506" i="16"/>
  <c r="CH506" i="16"/>
  <c r="CI506" i="16"/>
  <c r="CJ506" i="16"/>
  <c r="CK506" i="16"/>
  <c r="CL506" i="16"/>
  <c r="CM506" i="16"/>
  <c r="CN506" i="16"/>
  <c r="CO506" i="16"/>
  <c r="CP506" i="16"/>
  <c r="G507" i="16"/>
  <c r="H507" i="16"/>
  <c r="I507" i="16"/>
  <c r="J507" i="16"/>
  <c r="K507" i="16"/>
  <c r="L507" i="16"/>
  <c r="M507" i="16"/>
  <c r="N507" i="16"/>
  <c r="O507" i="16"/>
  <c r="P507" i="16"/>
  <c r="Q507" i="16"/>
  <c r="R507" i="16"/>
  <c r="S507" i="16"/>
  <c r="T507" i="16"/>
  <c r="U507" i="16"/>
  <c r="V507" i="16"/>
  <c r="W507" i="16"/>
  <c r="X507" i="16"/>
  <c r="Y507" i="16"/>
  <c r="Z507" i="16"/>
  <c r="AA507" i="16"/>
  <c r="AB507" i="16"/>
  <c r="AC507" i="16"/>
  <c r="AD507" i="16"/>
  <c r="AE507" i="16"/>
  <c r="AF507" i="16"/>
  <c r="AG507" i="16"/>
  <c r="AH507" i="16"/>
  <c r="AI507" i="16"/>
  <c r="AJ507" i="16"/>
  <c r="AK507" i="16"/>
  <c r="AL507" i="16"/>
  <c r="AM507" i="16"/>
  <c r="AN507" i="16"/>
  <c r="AO507" i="16"/>
  <c r="AP507" i="16"/>
  <c r="AQ507" i="16"/>
  <c r="AR507" i="16"/>
  <c r="AS507" i="16"/>
  <c r="AT507" i="16"/>
  <c r="AU507" i="16"/>
  <c r="AV507" i="16"/>
  <c r="AW507" i="16"/>
  <c r="AX507" i="16"/>
  <c r="AY507" i="16"/>
  <c r="AZ507" i="16"/>
  <c r="BA507" i="16"/>
  <c r="BB507" i="16"/>
  <c r="BC507" i="16"/>
  <c r="BD507" i="16"/>
  <c r="BE507" i="16"/>
  <c r="BF507" i="16"/>
  <c r="BG507" i="16"/>
  <c r="BH507" i="16"/>
  <c r="BI507" i="16"/>
  <c r="BJ507" i="16"/>
  <c r="BK507" i="16"/>
  <c r="BL507" i="16"/>
  <c r="BM507" i="16"/>
  <c r="BN507" i="16"/>
  <c r="BO507" i="16"/>
  <c r="BP507" i="16"/>
  <c r="BQ507" i="16"/>
  <c r="BR507" i="16"/>
  <c r="BS507" i="16"/>
  <c r="BT507" i="16"/>
  <c r="BU507" i="16"/>
  <c r="BV507" i="16"/>
  <c r="BW507" i="16"/>
  <c r="BX507" i="16"/>
  <c r="BY507" i="16"/>
  <c r="BZ507" i="16"/>
  <c r="CA507" i="16"/>
  <c r="CB507" i="16"/>
  <c r="CC507" i="16"/>
  <c r="CD507" i="16"/>
  <c r="CE507" i="16"/>
  <c r="CF507" i="16"/>
  <c r="CG507" i="16"/>
  <c r="CH507" i="16"/>
  <c r="CI507" i="16"/>
  <c r="CJ507" i="16"/>
  <c r="CK507" i="16"/>
  <c r="CL507" i="16"/>
  <c r="CM507" i="16"/>
  <c r="CN507" i="16"/>
  <c r="CO507" i="16"/>
  <c r="CP507" i="16"/>
  <c r="G508" i="16"/>
  <c r="H508" i="16"/>
  <c r="I508" i="16"/>
  <c r="J508" i="16"/>
  <c r="K508" i="16"/>
  <c r="L508" i="16"/>
  <c r="M508" i="16"/>
  <c r="N508" i="16"/>
  <c r="O508" i="16"/>
  <c r="P508" i="16"/>
  <c r="Q508" i="16"/>
  <c r="R508" i="16"/>
  <c r="S508" i="16"/>
  <c r="T508" i="16"/>
  <c r="U508" i="16"/>
  <c r="V508" i="16"/>
  <c r="W508" i="16"/>
  <c r="X508" i="16"/>
  <c r="Y508" i="16"/>
  <c r="Z508" i="16"/>
  <c r="AA508" i="16"/>
  <c r="AB508" i="16"/>
  <c r="AC508" i="16"/>
  <c r="AD508" i="16"/>
  <c r="AE508" i="16"/>
  <c r="AF508" i="16"/>
  <c r="AG508" i="16"/>
  <c r="AH508" i="16"/>
  <c r="AI508" i="16"/>
  <c r="AJ508" i="16"/>
  <c r="AK508" i="16"/>
  <c r="AL508" i="16"/>
  <c r="AM508" i="16"/>
  <c r="AN508" i="16"/>
  <c r="AO508" i="16"/>
  <c r="AP508" i="16"/>
  <c r="AQ508" i="16"/>
  <c r="AR508" i="16"/>
  <c r="AS508" i="16"/>
  <c r="AT508" i="16"/>
  <c r="AU508" i="16"/>
  <c r="AV508" i="16"/>
  <c r="AW508" i="16"/>
  <c r="AX508" i="16"/>
  <c r="AY508" i="16"/>
  <c r="AZ508" i="16"/>
  <c r="BA508" i="16"/>
  <c r="BB508" i="16"/>
  <c r="BC508" i="16"/>
  <c r="BD508" i="16"/>
  <c r="BE508" i="16"/>
  <c r="BF508" i="16"/>
  <c r="BG508" i="16"/>
  <c r="BH508" i="16"/>
  <c r="BI508" i="16"/>
  <c r="BJ508" i="16"/>
  <c r="BK508" i="16"/>
  <c r="BL508" i="16"/>
  <c r="BM508" i="16"/>
  <c r="BN508" i="16"/>
  <c r="BO508" i="16"/>
  <c r="BP508" i="16"/>
  <c r="BQ508" i="16"/>
  <c r="BR508" i="16"/>
  <c r="BS508" i="16"/>
  <c r="BT508" i="16"/>
  <c r="BU508" i="16"/>
  <c r="BV508" i="16"/>
  <c r="BW508" i="16"/>
  <c r="BX508" i="16"/>
  <c r="BY508" i="16"/>
  <c r="BZ508" i="16"/>
  <c r="CA508" i="16"/>
  <c r="CB508" i="16"/>
  <c r="CC508" i="16"/>
  <c r="CD508" i="16"/>
  <c r="CE508" i="16"/>
  <c r="CF508" i="16"/>
  <c r="CG508" i="16"/>
  <c r="CH508" i="16"/>
  <c r="CI508" i="16"/>
  <c r="CJ508" i="16"/>
  <c r="CK508" i="16"/>
  <c r="CL508" i="16"/>
  <c r="CM508" i="16"/>
  <c r="CN508" i="16"/>
  <c r="CO508" i="16"/>
  <c r="CP508" i="16"/>
  <c r="G509" i="16"/>
  <c r="H509" i="16"/>
  <c r="I509" i="16"/>
  <c r="J509" i="16"/>
  <c r="K509" i="16"/>
  <c r="L509" i="16"/>
  <c r="M509" i="16"/>
  <c r="N509" i="16"/>
  <c r="O509" i="16"/>
  <c r="P509" i="16"/>
  <c r="Q509" i="16"/>
  <c r="R509" i="16"/>
  <c r="S509" i="16"/>
  <c r="T509" i="16"/>
  <c r="U509" i="16"/>
  <c r="V509" i="16"/>
  <c r="W509" i="16"/>
  <c r="X509" i="16"/>
  <c r="Y509" i="16"/>
  <c r="Z509" i="16"/>
  <c r="AA509" i="16"/>
  <c r="AB509" i="16"/>
  <c r="AC509" i="16"/>
  <c r="AD509" i="16"/>
  <c r="AE509" i="16"/>
  <c r="AF509" i="16"/>
  <c r="AG509" i="16"/>
  <c r="AH509" i="16"/>
  <c r="AI509" i="16"/>
  <c r="AJ509" i="16"/>
  <c r="AK509" i="16"/>
  <c r="AL509" i="16"/>
  <c r="AM509" i="16"/>
  <c r="AN509" i="16"/>
  <c r="AO509" i="16"/>
  <c r="AP509" i="16"/>
  <c r="AQ509" i="16"/>
  <c r="AR509" i="16"/>
  <c r="AS509" i="16"/>
  <c r="AT509" i="16"/>
  <c r="AU509" i="16"/>
  <c r="AV509" i="16"/>
  <c r="AW509" i="16"/>
  <c r="AX509" i="16"/>
  <c r="AY509" i="16"/>
  <c r="AZ509" i="16"/>
  <c r="BA509" i="16"/>
  <c r="BB509" i="16"/>
  <c r="BC509" i="16"/>
  <c r="BD509" i="16"/>
  <c r="BE509" i="16"/>
  <c r="BF509" i="16"/>
  <c r="BG509" i="16"/>
  <c r="BH509" i="16"/>
  <c r="BI509" i="16"/>
  <c r="BJ509" i="16"/>
  <c r="BK509" i="16"/>
  <c r="BL509" i="16"/>
  <c r="BM509" i="16"/>
  <c r="BN509" i="16"/>
  <c r="BO509" i="16"/>
  <c r="BP509" i="16"/>
  <c r="BQ509" i="16"/>
  <c r="BR509" i="16"/>
  <c r="BS509" i="16"/>
  <c r="BT509" i="16"/>
  <c r="BU509" i="16"/>
  <c r="BV509" i="16"/>
  <c r="BW509" i="16"/>
  <c r="BX509" i="16"/>
  <c r="BY509" i="16"/>
  <c r="BZ509" i="16"/>
  <c r="CA509" i="16"/>
  <c r="CB509" i="16"/>
  <c r="CC509" i="16"/>
  <c r="CD509" i="16"/>
  <c r="CE509" i="16"/>
  <c r="CF509" i="16"/>
  <c r="CG509" i="16"/>
  <c r="CH509" i="16"/>
  <c r="CI509" i="16"/>
  <c r="CJ509" i="16"/>
  <c r="CK509" i="16"/>
  <c r="CL509" i="16"/>
  <c r="CM509" i="16"/>
  <c r="CN509" i="16"/>
  <c r="CO509" i="16"/>
  <c r="CP509" i="16"/>
  <c r="G510" i="16"/>
  <c r="H510" i="16"/>
  <c r="I510" i="16"/>
  <c r="J510" i="16"/>
  <c r="K510" i="16"/>
  <c r="L510" i="16"/>
  <c r="M510" i="16"/>
  <c r="N510" i="16"/>
  <c r="O510" i="16"/>
  <c r="P510" i="16"/>
  <c r="Q510" i="16"/>
  <c r="R510" i="16"/>
  <c r="S510" i="16"/>
  <c r="T510" i="16"/>
  <c r="U510" i="16"/>
  <c r="V510" i="16"/>
  <c r="W510" i="16"/>
  <c r="X510" i="16"/>
  <c r="Y510" i="16"/>
  <c r="Z510" i="16"/>
  <c r="AA510" i="16"/>
  <c r="AB510" i="16"/>
  <c r="AC510" i="16"/>
  <c r="AD510" i="16"/>
  <c r="AE510" i="16"/>
  <c r="AF510" i="16"/>
  <c r="AG510" i="16"/>
  <c r="AH510" i="16"/>
  <c r="AI510" i="16"/>
  <c r="AJ510" i="16"/>
  <c r="AK510" i="16"/>
  <c r="AL510" i="16"/>
  <c r="AM510" i="16"/>
  <c r="AN510" i="16"/>
  <c r="AO510" i="16"/>
  <c r="AP510" i="16"/>
  <c r="AQ510" i="16"/>
  <c r="AR510" i="16"/>
  <c r="AS510" i="16"/>
  <c r="AT510" i="16"/>
  <c r="AU510" i="16"/>
  <c r="AV510" i="16"/>
  <c r="AW510" i="16"/>
  <c r="AX510" i="16"/>
  <c r="AY510" i="16"/>
  <c r="AZ510" i="16"/>
  <c r="BA510" i="16"/>
  <c r="BB510" i="16"/>
  <c r="BC510" i="16"/>
  <c r="BD510" i="16"/>
  <c r="BE510" i="16"/>
  <c r="BF510" i="16"/>
  <c r="BG510" i="16"/>
  <c r="BH510" i="16"/>
  <c r="BI510" i="16"/>
  <c r="BJ510" i="16"/>
  <c r="BK510" i="16"/>
  <c r="BL510" i="16"/>
  <c r="BM510" i="16"/>
  <c r="BN510" i="16"/>
  <c r="BO510" i="16"/>
  <c r="BP510" i="16"/>
  <c r="BQ510" i="16"/>
  <c r="BR510" i="16"/>
  <c r="BS510" i="16"/>
  <c r="BT510" i="16"/>
  <c r="BU510" i="16"/>
  <c r="BV510" i="16"/>
  <c r="BW510" i="16"/>
  <c r="BX510" i="16"/>
  <c r="BY510" i="16"/>
  <c r="BZ510" i="16"/>
  <c r="CA510" i="16"/>
  <c r="CB510" i="16"/>
  <c r="CC510" i="16"/>
  <c r="CD510" i="16"/>
  <c r="CE510" i="16"/>
  <c r="CF510" i="16"/>
  <c r="CG510" i="16"/>
  <c r="CH510" i="16"/>
  <c r="CI510" i="16"/>
  <c r="CJ510" i="16"/>
  <c r="CK510" i="16"/>
  <c r="CL510" i="16"/>
  <c r="CM510" i="16"/>
  <c r="CN510" i="16"/>
  <c r="CO510" i="16"/>
  <c r="CP510" i="16"/>
  <c r="G511" i="16"/>
  <c r="H511" i="16"/>
  <c r="I511" i="16"/>
  <c r="J511" i="16"/>
  <c r="K511" i="16"/>
  <c r="L511" i="16"/>
  <c r="M511" i="16"/>
  <c r="N511" i="16"/>
  <c r="O511" i="16"/>
  <c r="P511" i="16"/>
  <c r="Q511" i="16"/>
  <c r="R511" i="16"/>
  <c r="S511" i="16"/>
  <c r="T511" i="16"/>
  <c r="U511" i="16"/>
  <c r="V511" i="16"/>
  <c r="W511" i="16"/>
  <c r="X511" i="16"/>
  <c r="Y511" i="16"/>
  <c r="Z511" i="16"/>
  <c r="AA511" i="16"/>
  <c r="AB511" i="16"/>
  <c r="AC511" i="16"/>
  <c r="AD511" i="16"/>
  <c r="AE511" i="16"/>
  <c r="AF511" i="16"/>
  <c r="AG511" i="16"/>
  <c r="AH511" i="16"/>
  <c r="AI511" i="16"/>
  <c r="AJ511" i="16"/>
  <c r="AK511" i="16"/>
  <c r="AL511" i="16"/>
  <c r="AM511" i="16"/>
  <c r="AN511" i="16"/>
  <c r="AO511" i="16"/>
  <c r="AP511" i="16"/>
  <c r="AQ511" i="16"/>
  <c r="AR511" i="16"/>
  <c r="AS511" i="16"/>
  <c r="AT511" i="16"/>
  <c r="AU511" i="16"/>
  <c r="AV511" i="16"/>
  <c r="AW511" i="16"/>
  <c r="AX511" i="16"/>
  <c r="AY511" i="16"/>
  <c r="AZ511" i="16"/>
  <c r="BA511" i="16"/>
  <c r="BB511" i="16"/>
  <c r="BC511" i="16"/>
  <c r="BD511" i="16"/>
  <c r="BE511" i="16"/>
  <c r="BF511" i="16"/>
  <c r="BG511" i="16"/>
  <c r="BH511" i="16"/>
  <c r="BI511" i="16"/>
  <c r="BJ511" i="16"/>
  <c r="BK511" i="16"/>
  <c r="BL511" i="16"/>
  <c r="BM511" i="16"/>
  <c r="BN511" i="16"/>
  <c r="BO511" i="16"/>
  <c r="BP511" i="16"/>
  <c r="BQ511" i="16"/>
  <c r="BR511" i="16"/>
  <c r="BS511" i="16"/>
  <c r="BT511" i="16"/>
  <c r="BU511" i="16"/>
  <c r="BV511" i="16"/>
  <c r="BW511" i="16"/>
  <c r="BX511" i="16"/>
  <c r="BY511" i="16"/>
  <c r="BZ511" i="16"/>
  <c r="CA511" i="16"/>
  <c r="CB511" i="16"/>
  <c r="CC511" i="16"/>
  <c r="CD511" i="16"/>
  <c r="CE511" i="16"/>
  <c r="CF511" i="16"/>
  <c r="CG511" i="16"/>
  <c r="CH511" i="16"/>
  <c r="CI511" i="16"/>
  <c r="CJ511" i="16"/>
  <c r="CK511" i="16"/>
  <c r="CL511" i="16"/>
  <c r="CM511" i="16"/>
  <c r="CN511" i="16"/>
  <c r="CO511" i="16"/>
  <c r="CP511" i="16"/>
  <c r="G512" i="16"/>
  <c r="H512" i="16"/>
  <c r="I512" i="16"/>
  <c r="J512" i="16"/>
  <c r="K512" i="16"/>
  <c r="L512" i="16"/>
  <c r="M512" i="16"/>
  <c r="N512" i="16"/>
  <c r="O512" i="16"/>
  <c r="P512" i="16"/>
  <c r="Q512" i="16"/>
  <c r="R512" i="16"/>
  <c r="S512" i="16"/>
  <c r="T512" i="16"/>
  <c r="U512" i="16"/>
  <c r="V512" i="16"/>
  <c r="W512" i="16"/>
  <c r="X512" i="16"/>
  <c r="Y512" i="16"/>
  <c r="Z512" i="16"/>
  <c r="AA512" i="16"/>
  <c r="AB512" i="16"/>
  <c r="AC512" i="16"/>
  <c r="AD512" i="16"/>
  <c r="AE512" i="16"/>
  <c r="AF512" i="16"/>
  <c r="AG512" i="16"/>
  <c r="AH512" i="16"/>
  <c r="AI512" i="16"/>
  <c r="AJ512" i="16"/>
  <c r="AK512" i="16"/>
  <c r="AL512" i="16"/>
  <c r="AM512" i="16"/>
  <c r="AN512" i="16"/>
  <c r="AO512" i="16"/>
  <c r="AP512" i="16"/>
  <c r="AQ512" i="16"/>
  <c r="AR512" i="16"/>
  <c r="AS512" i="16"/>
  <c r="AT512" i="16"/>
  <c r="AU512" i="16"/>
  <c r="AV512" i="16"/>
  <c r="AW512" i="16"/>
  <c r="AX512" i="16"/>
  <c r="AY512" i="16"/>
  <c r="AZ512" i="16"/>
  <c r="BA512" i="16"/>
  <c r="BB512" i="16"/>
  <c r="BC512" i="16"/>
  <c r="BD512" i="16"/>
  <c r="BE512" i="16"/>
  <c r="BF512" i="16"/>
  <c r="BG512" i="16"/>
  <c r="BH512" i="16"/>
  <c r="BI512" i="16"/>
  <c r="BJ512" i="16"/>
  <c r="BK512" i="16"/>
  <c r="BL512" i="16"/>
  <c r="BM512" i="16"/>
  <c r="BN512" i="16"/>
  <c r="BO512" i="16"/>
  <c r="BP512" i="16"/>
  <c r="BQ512" i="16"/>
  <c r="BR512" i="16"/>
  <c r="BS512" i="16"/>
  <c r="BT512" i="16"/>
  <c r="BU512" i="16"/>
  <c r="BV512" i="16"/>
  <c r="BW512" i="16"/>
  <c r="BX512" i="16"/>
  <c r="BY512" i="16"/>
  <c r="BZ512" i="16"/>
  <c r="CA512" i="16"/>
  <c r="CB512" i="16"/>
  <c r="CC512" i="16"/>
  <c r="CD512" i="16"/>
  <c r="CE512" i="16"/>
  <c r="CF512" i="16"/>
  <c r="CG512" i="16"/>
  <c r="CH512" i="16"/>
  <c r="CI512" i="16"/>
  <c r="CJ512" i="16"/>
  <c r="CK512" i="16"/>
  <c r="CL512" i="16"/>
  <c r="CM512" i="16"/>
  <c r="CN512" i="16"/>
  <c r="CO512" i="16"/>
  <c r="CP512" i="16"/>
  <c r="G513" i="16"/>
  <c r="H513" i="16"/>
  <c r="I513" i="16"/>
  <c r="J513" i="16"/>
  <c r="K513" i="16"/>
  <c r="L513" i="16"/>
  <c r="M513" i="16"/>
  <c r="N513" i="16"/>
  <c r="O513" i="16"/>
  <c r="P513" i="16"/>
  <c r="Q513" i="16"/>
  <c r="R513" i="16"/>
  <c r="S513" i="16"/>
  <c r="T513" i="16"/>
  <c r="U513" i="16"/>
  <c r="V513" i="16"/>
  <c r="W513" i="16"/>
  <c r="X513" i="16"/>
  <c r="Y513" i="16"/>
  <c r="Z513" i="16"/>
  <c r="AA513" i="16"/>
  <c r="AB513" i="16"/>
  <c r="AC513" i="16"/>
  <c r="AD513" i="16"/>
  <c r="AE513" i="16"/>
  <c r="AF513" i="16"/>
  <c r="AG513" i="16"/>
  <c r="AH513" i="16"/>
  <c r="AI513" i="16"/>
  <c r="AJ513" i="16"/>
  <c r="AK513" i="16"/>
  <c r="AL513" i="16"/>
  <c r="AM513" i="16"/>
  <c r="AN513" i="16"/>
  <c r="AO513" i="16"/>
  <c r="AP513" i="16"/>
  <c r="AQ513" i="16"/>
  <c r="AR513" i="16"/>
  <c r="AS513" i="16"/>
  <c r="AT513" i="16"/>
  <c r="AU513" i="16"/>
  <c r="AV513" i="16"/>
  <c r="AW513" i="16"/>
  <c r="AX513" i="16"/>
  <c r="AY513" i="16"/>
  <c r="AZ513" i="16"/>
  <c r="BA513" i="16"/>
  <c r="BB513" i="16"/>
  <c r="BC513" i="16"/>
  <c r="BD513" i="16"/>
  <c r="BE513" i="16"/>
  <c r="BF513" i="16"/>
  <c r="BG513" i="16"/>
  <c r="BH513" i="16"/>
  <c r="BI513" i="16"/>
  <c r="BJ513" i="16"/>
  <c r="BK513" i="16"/>
  <c r="BL513" i="16"/>
  <c r="BM513" i="16"/>
  <c r="BN513" i="16"/>
  <c r="BO513" i="16"/>
  <c r="BP513" i="16"/>
  <c r="BQ513" i="16"/>
  <c r="BR513" i="16"/>
  <c r="BS513" i="16"/>
  <c r="BT513" i="16"/>
  <c r="BU513" i="16"/>
  <c r="BV513" i="16"/>
  <c r="BW513" i="16"/>
  <c r="BX513" i="16"/>
  <c r="BY513" i="16"/>
  <c r="BZ513" i="16"/>
  <c r="CA513" i="16"/>
  <c r="CB513" i="16"/>
  <c r="CC513" i="16"/>
  <c r="CD513" i="16"/>
  <c r="CE513" i="16"/>
  <c r="CF513" i="16"/>
  <c r="CG513" i="16"/>
  <c r="CH513" i="16"/>
  <c r="CI513" i="16"/>
  <c r="CJ513" i="16"/>
  <c r="CK513" i="16"/>
  <c r="CL513" i="16"/>
  <c r="CM513" i="16"/>
  <c r="CN513" i="16"/>
  <c r="CO513" i="16"/>
  <c r="CP513" i="16"/>
  <c r="G514" i="16"/>
  <c r="H514" i="16"/>
  <c r="I514" i="16"/>
  <c r="J514" i="16"/>
  <c r="K514" i="16"/>
  <c r="L514" i="16"/>
  <c r="M514" i="16"/>
  <c r="N514" i="16"/>
  <c r="O514" i="16"/>
  <c r="P514" i="16"/>
  <c r="Q514" i="16"/>
  <c r="R514" i="16"/>
  <c r="S514" i="16"/>
  <c r="T514" i="16"/>
  <c r="U514" i="16"/>
  <c r="V514" i="16"/>
  <c r="W514" i="16"/>
  <c r="X514" i="16"/>
  <c r="Y514" i="16"/>
  <c r="Z514" i="16"/>
  <c r="AA514" i="16"/>
  <c r="AB514" i="16"/>
  <c r="AC514" i="16"/>
  <c r="AD514" i="16"/>
  <c r="AE514" i="16"/>
  <c r="AF514" i="16"/>
  <c r="AG514" i="16"/>
  <c r="AH514" i="16"/>
  <c r="AI514" i="16"/>
  <c r="AJ514" i="16"/>
  <c r="AK514" i="16"/>
  <c r="AL514" i="16"/>
  <c r="AM514" i="16"/>
  <c r="AN514" i="16"/>
  <c r="AO514" i="16"/>
  <c r="AP514" i="16"/>
  <c r="AQ514" i="16"/>
  <c r="AR514" i="16"/>
  <c r="AS514" i="16"/>
  <c r="AT514" i="16"/>
  <c r="AU514" i="16"/>
  <c r="AV514" i="16"/>
  <c r="AW514" i="16"/>
  <c r="AX514" i="16"/>
  <c r="AY514" i="16"/>
  <c r="AZ514" i="16"/>
  <c r="BA514" i="16"/>
  <c r="BB514" i="16"/>
  <c r="BC514" i="16"/>
  <c r="BD514" i="16"/>
  <c r="BE514" i="16"/>
  <c r="BF514" i="16"/>
  <c r="BG514" i="16"/>
  <c r="BH514" i="16"/>
  <c r="BI514" i="16"/>
  <c r="BJ514" i="16"/>
  <c r="BK514" i="16"/>
  <c r="BL514" i="16"/>
  <c r="BM514" i="16"/>
  <c r="BN514" i="16"/>
  <c r="BO514" i="16"/>
  <c r="BP514" i="16"/>
  <c r="BQ514" i="16"/>
  <c r="BR514" i="16"/>
  <c r="BS514" i="16"/>
  <c r="BT514" i="16"/>
  <c r="BU514" i="16"/>
  <c r="BV514" i="16"/>
  <c r="BW514" i="16"/>
  <c r="BX514" i="16"/>
  <c r="BY514" i="16"/>
  <c r="BZ514" i="16"/>
  <c r="CA514" i="16"/>
  <c r="CB514" i="16"/>
  <c r="CC514" i="16"/>
  <c r="CD514" i="16"/>
  <c r="CE514" i="16"/>
  <c r="CF514" i="16"/>
  <c r="CG514" i="16"/>
  <c r="CH514" i="16"/>
  <c r="CI514" i="16"/>
  <c r="CJ514" i="16"/>
  <c r="CK514" i="16"/>
  <c r="CL514" i="16"/>
  <c r="CM514" i="16"/>
  <c r="CN514" i="16"/>
  <c r="CO514" i="16"/>
  <c r="CP514" i="16"/>
  <c r="G515" i="16"/>
  <c r="H515" i="16"/>
  <c r="I515" i="16"/>
  <c r="J515" i="16"/>
  <c r="K515" i="16"/>
  <c r="L515" i="16"/>
  <c r="M515" i="16"/>
  <c r="N515" i="16"/>
  <c r="O515" i="16"/>
  <c r="P515" i="16"/>
  <c r="Q515" i="16"/>
  <c r="R515" i="16"/>
  <c r="S515" i="16"/>
  <c r="T515" i="16"/>
  <c r="U515" i="16"/>
  <c r="V515" i="16"/>
  <c r="W515" i="16"/>
  <c r="X515" i="16"/>
  <c r="Y515" i="16"/>
  <c r="Z515" i="16"/>
  <c r="AA515" i="16"/>
  <c r="AB515" i="16"/>
  <c r="AC515" i="16"/>
  <c r="AD515" i="16"/>
  <c r="AE515" i="16"/>
  <c r="AF515" i="16"/>
  <c r="AG515" i="16"/>
  <c r="AH515" i="16"/>
  <c r="AI515" i="16"/>
  <c r="AJ515" i="16"/>
  <c r="AK515" i="16"/>
  <c r="AL515" i="16"/>
  <c r="AM515" i="16"/>
  <c r="AN515" i="16"/>
  <c r="AO515" i="16"/>
  <c r="AP515" i="16"/>
  <c r="AQ515" i="16"/>
  <c r="AR515" i="16"/>
  <c r="AS515" i="16"/>
  <c r="AT515" i="16"/>
  <c r="AU515" i="16"/>
  <c r="AV515" i="16"/>
  <c r="AW515" i="16"/>
  <c r="AX515" i="16"/>
  <c r="AY515" i="16"/>
  <c r="AZ515" i="16"/>
  <c r="BA515" i="16"/>
  <c r="BB515" i="16"/>
  <c r="BC515" i="16"/>
  <c r="BD515" i="16"/>
  <c r="BE515" i="16"/>
  <c r="BF515" i="16"/>
  <c r="BG515" i="16"/>
  <c r="BH515" i="16"/>
  <c r="BI515" i="16"/>
  <c r="BJ515" i="16"/>
  <c r="BK515" i="16"/>
  <c r="BL515" i="16"/>
  <c r="BM515" i="16"/>
  <c r="BN515" i="16"/>
  <c r="BO515" i="16"/>
  <c r="BP515" i="16"/>
  <c r="BQ515" i="16"/>
  <c r="BR515" i="16"/>
  <c r="BS515" i="16"/>
  <c r="BT515" i="16"/>
  <c r="BU515" i="16"/>
  <c r="BV515" i="16"/>
  <c r="BW515" i="16"/>
  <c r="BX515" i="16"/>
  <c r="BY515" i="16"/>
  <c r="BZ515" i="16"/>
  <c r="CA515" i="16"/>
  <c r="CB515" i="16"/>
  <c r="CC515" i="16"/>
  <c r="CD515" i="16"/>
  <c r="CE515" i="16"/>
  <c r="CF515" i="16"/>
  <c r="CG515" i="16"/>
  <c r="CH515" i="16"/>
  <c r="CI515" i="16"/>
  <c r="CJ515" i="16"/>
  <c r="CK515" i="16"/>
  <c r="CL515" i="16"/>
  <c r="CM515" i="16"/>
  <c r="CN515" i="16"/>
  <c r="CO515" i="16"/>
  <c r="CP515" i="16"/>
  <c r="G516" i="16"/>
  <c r="H516" i="16"/>
  <c r="I516" i="16"/>
  <c r="J516" i="16"/>
  <c r="K516" i="16"/>
  <c r="L516" i="16"/>
  <c r="M516" i="16"/>
  <c r="N516" i="16"/>
  <c r="O516" i="16"/>
  <c r="P516" i="16"/>
  <c r="Q516" i="16"/>
  <c r="R516" i="16"/>
  <c r="S516" i="16"/>
  <c r="T516" i="16"/>
  <c r="U516" i="16"/>
  <c r="V516" i="16"/>
  <c r="W516" i="16"/>
  <c r="X516" i="16"/>
  <c r="Y516" i="16"/>
  <c r="Z516" i="16"/>
  <c r="AA516" i="16"/>
  <c r="AB516" i="16"/>
  <c r="AC516" i="16"/>
  <c r="AD516" i="16"/>
  <c r="AE516" i="16"/>
  <c r="AF516" i="16"/>
  <c r="AG516" i="16"/>
  <c r="AH516" i="16"/>
  <c r="AI516" i="16"/>
  <c r="AJ516" i="16"/>
  <c r="AK516" i="16"/>
  <c r="AL516" i="16"/>
  <c r="AM516" i="16"/>
  <c r="AN516" i="16"/>
  <c r="AO516" i="16"/>
  <c r="AP516" i="16"/>
  <c r="AQ516" i="16"/>
  <c r="AR516" i="16"/>
  <c r="AS516" i="16"/>
  <c r="AT516" i="16"/>
  <c r="AU516" i="16"/>
  <c r="AV516" i="16"/>
  <c r="AW516" i="16"/>
  <c r="AX516" i="16"/>
  <c r="AY516" i="16"/>
  <c r="AZ516" i="16"/>
  <c r="BA516" i="16"/>
  <c r="BB516" i="16"/>
  <c r="BC516" i="16"/>
  <c r="BD516" i="16"/>
  <c r="BE516" i="16"/>
  <c r="BF516" i="16"/>
  <c r="BG516" i="16"/>
  <c r="BH516" i="16"/>
  <c r="BI516" i="16"/>
  <c r="BJ516" i="16"/>
  <c r="BK516" i="16"/>
  <c r="BL516" i="16"/>
  <c r="BM516" i="16"/>
  <c r="BN516" i="16"/>
  <c r="BO516" i="16"/>
  <c r="BP516" i="16"/>
  <c r="BQ516" i="16"/>
  <c r="BR516" i="16"/>
  <c r="BS516" i="16"/>
  <c r="BT516" i="16"/>
  <c r="BU516" i="16"/>
  <c r="BV516" i="16"/>
  <c r="BW516" i="16"/>
  <c r="BX516" i="16"/>
  <c r="BY516" i="16"/>
  <c r="BZ516" i="16"/>
  <c r="CA516" i="16"/>
  <c r="CB516" i="16"/>
  <c r="CC516" i="16"/>
  <c r="CD516" i="16"/>
  <c r="CE516" i="16"/>
  <c r="CF516" i="16"/>
  <c r="CG516" i="16"/>
  <c r="CH516" i="16"/>
  <c r="CI516" i="16"/>
  <c r="CJ516" i="16"/>
  <c r="CK516" i="16"/>
  <c r="CL516" i="16"/>
  <c r="CM516" i="16"/>
  <c r="CN516" i="16"/>
  <c r="CO516" i="16"/>
  <c r="CP516" i="16"/>
  <c r="G517" i="16"/>
  <c r="H517" i="16"/>
  <c r="I517" i="16"/>
  <c r="J517" i="16"/>
  <c r="K517" i="16"/>
  <c r="L517" i="16"/>
  <c r="M517" i="16"/>
  <c r="N517" i="16"/>
  <c r="O517" i="16"/>
  <c r="P517" i="16"/>
  <c r="Q517" i="16"/>
  <c r="R517" i="16"/>
  <c r="S517" i="16"/>
  <c r="T517" i="16"/>
  <c r="U517" i="16"/>
  <c r="V517" i="16"/>
  <c r="W517" i="16"/>
  <c r="X517" i="16"/>
  <c r="Y517" i="16"/>
  <c r="Z517" i="16"/>
  <c r="AA517" i="16"/>
  <c r="AB517" i="16"/>
  <c r="AC517" i="16"/>
  <c r="AD517" i="16"/>
  <c r="AE517" i="16"/>
  <c r="AF517" i="16"/>
  <c r="AG517" i="16"/>
  <c r="AH517" i="16"/>
  <c r="AI517" i="16"/>
  <c r="AJ517" i="16"/>
  <c r="AK517" i="16"/>
  <c r="AL517" i="16"/>
  <c r="AM517" i="16"/>
  <c r="AN517" i="16"/>
  <c r="AO517" i="16"/>
  <c r="AP517" i="16"/>
  <c r="AQ517" i="16"/>
  <c r="AR517" i="16"/>
  <c r="AS517" i="16"/>
  <c r="AT517" i="16"/>
  <c r="AU517" i="16"/>
  <c r="AV517" i="16"/>
  <c r="AW517" i="16"/>
  <c r="AX517" i="16"/>
  <c r="AY517" i="16"/>
  <c r="AZ517" i="16"/>
  <c r="BA517" i="16"/>
  <c r="BB517" i="16"/>
  <c r="BC517" i="16"/>
  <c r="BD517" i="16"/>
  <c r="BE517" i="16"/>
  <c r="BF517" i="16"/>
  <c r="BG517" i="16"/>
  <c r="BH517" i="16"/>
  <c r="BI517" i="16"/>
  <c r="BJ517" i="16"/>
  <c r="BK517" i="16"/>
  <c r="BL517" i="16"/>
  <c r="BM517" i="16"/>
  <c r="BN517" i="16"/>
  <c r="BO517" i="16"/>
  <c r="BP517" i="16"/>
  <c r="BQ517" i="16"/>
  <c r="BR517" i="16"/>
  <c r="BS517" i="16"/>
  <c r="BT517" i="16"/>
  <c r="BU517" i="16"/>
  <c r="BV517" i="16"/>
  <c r="BW517" i="16"/>
  <c r="BX517" i="16"/>
  <c r="BY517" i="16"/>
  <c r="BZ517" i="16"/>
  <c r="CA517" i="16"/>
  <c r="CB517" i="16"/>
  <c r="CC517" i="16"/>
  <c r="CD517" i="16"/>
  <c r="CE517" i="16"/>
  <c r="CF517" i="16"/>
  <c r="CG517" i="16"/>
  <c r="CH517" i="16"/>
  <c r="CI517" i="16"/>
  <c r="CJ517" i="16"/>
  <c r="CK517" i="16"/>
  <c r="CL517" i="16"/>
  <c r="CM517" i="16"/>
  <c r="CN517" i="16"/>
  <c r="CO517" i="16"/>
  <c r="CP517" i="16"/>
  <c r="G518" i="16"/>
  <c r="H518" i="16"/>
  <c r="I518" i="16"/>
  <c r="J518" i="16"/>
  <c r="K518" i="16"/>
  <c r="L518" i="16"/>
  <c r="M518" i="16"/>
  <c r="N518" i="16"/>
  <c r="O518" i="16"/>
  <c r="P518" i="16"/>
  <c r="Q518" i="16"/>
  <c r="R518" i="16"/>
  <c r="S518" i="16"/>
  <c r="T518" i="16"/>
  <c r="U518" i="16"/>
  <c r="V518" i="16"/>
  <c r="W518" i="16"/>
  <c r="X518" i="16"/>
  <c r="Y518" i="16"/>
  <c r="Z518" i="16"/>
  <c r="AA518" i="16"/>
  <c r="AB518" i="16"/>
  <c r="AC518" i="16"/>
  <c r="AD518" i="16"/>
  <c r="AE518" i="16"/>
  <c r="AF518" i="16"/>
  <c r="AG518" i="16"/>
  <c r="AH518" i="16"/>
  <c r="AI518" i="16"/>
  <c r="AJ518" i="16"/>
  <c r="AK518" i="16"/>
  <c r="AL518" i="16"/>
  <c r="AM518" i="16"/>
  <c r="AN518" i="16"/>
  <c r="AO518" i="16"/>
  <c r="AP518" i="16"/>
  <c r="AQ518" i="16"/>
  <c r="AR518" i="16"/>
  <c r="AS518" i="16"/>
  <c r="AT518" i="16"/>
  <c r="AU518" i="16"/>
  <c r="AV518" i="16"/>
  <c r="AW518" i="16"/>
  <c r="AX518" i="16"/>
  <c r="AY518" i="16"/>
  <c r="AZ518" i="16"/>
  <c r="BA518" i="16"/>
  <c r="BB518" i="16"/>
  <c r="BC518" i="16"/>
  <c r="BD518" i="16"/>
  <c r="BE518" i="16"/>
  <c r="BF518" i="16"/>
  <c r="BG518" i="16"/>
  <c r="BH518" i="16"/>
  <c r="BI518" i="16"/>
  <c r="BJ518" i="16"/>
  <c r="BK518" i="16"/>
  <c r="BL518" i="16"/>
  <c r="BM518" i="16"/>
  <c r="BN518" i="16"/>
  <c r="BO518" i="16"/>
  <c r="BP518" i="16"/>
  <c r="BQ518" i="16"/>
  <c r="BR518" i="16"/>
  <c r="BS518" i="16"/>
  <c r="BT518" i="16"/>
  <c r="BU518" i="16"/>
  <c r="BV518" i="16"/>
  <c r="BW518" i="16"/>
  <c r="BX518" i="16"/>
  <c r="BY518" i="16"/>
  <c r="BZ518" i="16"/>
  <c r="CA518" i="16"/>
  <c r="CB518" i="16"/>
  <c r="CC518" i="16"/>
  <c r="CD518" i="16"/>
  <c r="CE518" i="16"/>
  <c r="CF518" i="16"/>
  <c r="CG518" i="16"/>
  <c r="CH518" i="16"/>
  <c r="CI518" i="16"/>
  <c r="CJ518" i="16"/>
  <c r="CK518" i="16"/>
  <c r="CL518" i="16"/>
  <c r="CM518" i="16"/>
  <c r="CN518" i="16"/>
  <c r="CO518" i="16"/>
  <c r="CP518" i="16"/>
  <c r="G519" i="16"/>
  <c r="H519" i="16"/>
  <c r="I519" i="16"/>
  <c r="J519" i="16"/>
  <c r="K519" i="16"/>
  <c r="L519" i="16"/>
  <c r="M519" i="16"/>
  <c r="N519" i="16"/>
  <c r="O519" i="16"/>
  <c r="P519" i="16"/>
  <c r="Q519" i="16"/>
  <c r="R519" i="16"/>
  <c r="S519" i="16"/>
  <c r="T519" i="16"/>
  <c r="U519" i="16"/>
  <c r="V519" i="16"/>
  <c r="W519" i="16"/>
  <c r="X519" i="16"/>
  <c r="Y519" i="16"/>
  <c r="Z519" i="16"/>
  <c r="AA519" i="16"/>
  <c r="AB519" i="16"/>
  <c r="AC519" i="16"/>
  <c r="AD519" i="16"/>
  <c r="AE519" i="16"/>
  <c r="AF519" i="16"/>
  <c r="AG519" i="16"/>
  <c r="AH519" i="16"/>
  <c r="AI519" i="16"/>
  <c r="AJ519" i="16"/>
  <c r="AK519" i="16"/>
  <c r="AL519" i="16"/>
  <c r="AM519" i="16"/>
  <c r="AN519" i="16"/>
  <c r="AO519" i="16"/>
  <c r="AP519" i="16"/>
  <c r="AQ519" i="16"/>
  <c r="AR519" i="16"/>
  <c r="AS519" i="16"/>
  <c r="AT519" i="16"/>
  <c r="AU519" i="16"/>
  <c r="AV519" i="16"/>
  <c r="AW519" i="16"/>
  <c r="AX519" i="16"/>
  <c r="AY519" i="16"/>
  <c r="AZ519" i="16"/>
  <c r="BA519" i="16"/>
  <c r="BB519" i="16"/>
  <c r="BC519" i="16"/>
  <c r="BD519" i="16"/>
  <c r="BE519" i="16"/>
  <c r="BF519" i="16"/>
  <c r="BG519" i="16"/>
  <c r="BH519" i="16"/>
  <c r="BI519" i="16"/>
  <c r="BJ519" i="16"/>
  <c r="BK519" i="16"/>
  <c r="BL519" i="16"/>
  <c r="BM519" i="16"/>
  <c r="BN519" i="16"/>
  <c r="BO519" i="16"/>
  <c r="BP519" i="16"/>
  <c r="BQ519" i="16"/>
  <c r="BR519" i="16"/>
  <c r="BS519" i="16"/>
  <c r="BT519" i="16"/>
  <c r="BU519" i="16"/>
  <c r="BV519" i="16"/>
  <c r="BW519" i="16"/>
  <c r="BX519" i="16"/>
  <c r="BY519" i="16"/>
  <c r="BZ519" i="16"/>
  <c r="CA519" i="16"/>
  <c r="CB519" i="16"/>
  <c r="CC519" i="16"/>
  <c r="CD519" i="16"/>
  <c r="CE519" i="16"/>
  <c r="CF519" i="16"/>
  <c r="CG519" i="16"/>
  <c r="CH519" i="16"/>
  <c r="CI519" i="16"/>
  <c r="CJ519" i="16"/>
  <c r="CK519" i="16"/>
  <c r="CL519" i="16"/>
  <c r="CM519" i="16"/>
  <c r="CN519" i="16"/>
  <c r="CO519" i="16"/>
  <c r="CP519" i="16"/>
  <c r="G520" i="16"/>
  <c r="H520" i="16"/>
  <c r="I520" i="16"/>
  <c r="J520" i="16"/>
  <c r="K520" i="16"/>
  <c r="L520" i="16"/>
  <c r="M520" i="16"/>
  <c r="N520" i="16"/>
  <c r="O520" i="16"/>
  <c r="P520" i="16"/>
  <c r="Q520" i="16"/>
  <c r="R520" i="16"/>
  <c r="S520" i="16"/>
  <c r="T520" i="16"/>
  <c r="U520" i="16"/>
  <c r="V520" i="16"/>
  <c r="W520" i="16"/>
  <c r="X520" i="16"/>
  <c r="Y520" i="16"/>
  <c r="Z520" i="16"/>
  <c r="AA520" i="16"/>
  <c r="AB520" i="16"/>
  <c r="AC520" i="16"/>
  <c r="AD520" i="16"/>
  <c r="AE520" i="16"/>
  <c r="AF520" i="16"/>
  <c r="AG520" i="16"/>
  <c r="AH520" i="16"/>
  <c r="AI520" i="16"/>
  <c r="AJ520" i="16"/>
  <c r="AK520" i="16"/>
  <c r="AL520" i="16"/>
  <c r="AM520" i="16"/>
  <c r="AN520" i="16"/>
  <c r="AO520" i="16"/>
  <c r="AP520" i="16"/>
  <c r="AQ520" i="16"/>
  <c r="AR520" i="16"/>
  <c r="AS520" i="16"/>
  <c r="AT520" i="16"/>
  <c r="AU520" i="16"/>
  <c r="AV520" i="16"/>
  <c r="AW520" i="16"/>
  <c r="AX520" i="16"/>
  <c r="AY520" i="16"/>
  <c r="AZ520" i="16"/>
  <c r="BA520" i="16"/>
  <c r="BB520" i="16"/>
  <c r="BC520" i="16"/>
  <c r="BD520" i="16"/>
  <c r="BE520" i="16"/>
  <c r="BF520" i="16"/>
  <c r="BG520" i="16"/>
  <c r="BH520" i="16"/>
  <c r="BI520" i="16"/>
  <c r="BJ520" i="16"/>
  <c r="BK520" i="16"/>
  <c r="BL520" i="16"/>
  <c r="BM520" i="16"/>
  <c r="BN520" i="16"/>
  <c r="BO520" i="16"/>
  <c r="BP520" i="16"/>
  <c r="BQ520" i="16"/>
  <c r="BR520" i="16"/>
  <c r="BS520" i="16"/>
  <c r="BT520" i="16"/>
  <c r="BU520" i="16"/>
  <c r="BV520" i="16"/>
  <c r="BW520" i="16"/>
  <c r="BX520" i="16"/>
  <c r="BY520" i="16"/>
  <c r="BZ520" i="16"/>
  <c r="CA520" i="16"/>
  <c r="CB520" i="16"/>
  <c r="CC520" i="16"/>
  <c r="CD520" i="16"/>
  <c r="CE520" i="16"/>
  <c r="CF520" i="16"/>
  <c r="CG520" i="16"/>
  <c r="CH520" i="16"/>
  <c r="CI520" i="16"/>
  <c r="CJ520" i="16"/>
  <c r="CK520" i="16"/>
  <c r="CL520" i="16"/>
  <c r="CM520" i="16"/>
  <c r="CN520" i="16"/>
  <c r="CO520" i="16"/>
  <c r="CP520" i="16"/>
  <c r="G521" i="16"/>
  <c r="H521" i="16"/>
  <c r="I521" i="16"/>
  <c r="J521" i="16"/>
  <c r="K521" i="16"/>
  <c r="L521" i="16"/>
  <c r="M521" i="16"/>
  <c r="N521" i="16"/>
  <c r="O521" i="16"/>
  <c r="P521" i="16"/>
  <c r="Q521" i="16"/>
  <c r="R521" i="16"/>
  <c r="S521" i="16"/>
  <c r="T521" i="16"/>
  <c r="U521" i="16"/>
  <c r="V521" i="16"/>
  <c r="W521" i="16"/>
  <c r="X521" i="16"/>
  <c r="Y521" i="16"/>
  <c r="Z521" i="16"/>
  <c r="AA521" i="16"/>
  <c r="AB521" i="16"/>
  <c r="AC521" i="16"/>
  <c r="AD521" i="16"/>
  <c r="AE521" i="16"/>
  <c r="AF521" i="16"/>
  <c r="AG521" i="16"/>
  <c r="AH521" i="16"/>
  <c r="AI521" i="16"/>
  <c r="AJ521" i="16"/>
  <c r="AK521" i="16"/>
  <c r="AL521" i="16"/>
  <c r="AM521" i="16"/>
  <c r="AN521" i="16"/>
  <c r="AO521" i="16"/>
  <c r="AP521" i="16"/>
  <c r="AQ521" i="16"/>
  <c r="AR521" i="16"/>
  <c r="AS521" i="16"/>
  <c r="AT521" i="16"/>
  <c r="AU521" i="16"/>
  <c r="AV521" i="16"/>
  <c r="AW521" i="16"/>
  <c r="AX521" i="16"/>
  <c r="AY521" i="16"/>
  <c r="AZ521" i="16"/>
  <c r="BA521" i="16"/>
  <c r="BB521" i="16"/>
  <c r="BC521" i="16"/>
  <c r="BD521" i="16"/>
  <c r="BE521" i="16"/>
  <c r="BF521" i="16"/>
  <c r="BG521" i="16"/>
  <c r="BH521" i="16"/>
  <c r="BI521" i="16"/>
  <c r="BJ521" i="16"/>
  <c r="BK521" i="16"/>
  <c r="BL521" i="16"/>
  <c r="BM521" i="16"/>
  <c r="BN521" i="16"/>
  <c r="BO521" i="16"/>
  <c r="BP521" i="16"/>
  <c r="BQ521" i="16"/>
  <c r="BR521" i="16"/>
  <c r="BS521" i="16"/>
  <c r="BT521" i="16"/>
  <c r="BU521" i="16"/>
  <c r="BV521" i="16"/>
  <c r="BW521" i="16"/>
  <c r="BX521" i="16"/>
  <c r="BY521" i="16"/>
  <c r="BZ521" i="16"/>
  <c r="CA521" i="16"/>
  <c r="CB521" i="16"/>
  <c r="CC521" i="16"/>
  <c r="CD521" i="16"/>
  <c r="CE521" i="16"/>
  <c r="CF521" i="16"/>
  <c r="CG521" i="16"/>
  <c r="CH521" i="16"/>
  <c r="CI521" i="16"/>
  <c r="CJ521" i="16"/>
  <c r="CK521" i="16"/>
  <c r="CL521" i="16"/>
  <c r="CM521" i="16"/>
  <c r="CN521" i="16"/>
  <c r="CO521" i="16"/>
  <c r="CP521" i="16"/>
  <c r="G522" i="16"/>
  <c r="H522" i="16"/>
  <c r="I522" i="16"/>
  <c r="J522" i="16"/>
  <c r="K522" i="16"/>
  <c r="L522" i="16"/>
  <c r="M522" i="16"/>
  <c r="N522" i="16"/>
  <c r="O522" i="16"/>
  <c r="P522" i="16"/>
  <c r="Q522" i="16"/>
  <c r="R522" i="16"/>
  <c r="S522" i="16"/>
  <c r="T522" i="16"/>
  <c r="U522" i="16"/>
  <c r="V522" i="16"/>
  <c r="W522" i="16"/>
  <c r="X522" i="16"/>
  <c r="Y522" i="16"/>
  <c r="Z522" i="16"/>
  <c r="AA522" i="16"/>
  <c r="AB522" i="16"/>
  <c r="AC522" i="16"/>
  <c r="AD522" i="16"/>
  <c r="AE522" i="16"/>
  <c r="AF522" i="16"/>
  <c r="AG522" i="16"/>
  <c r="AH522" i="16"/>
  <c r="AI522" i="16"/>
  <c r="AJ522" i="16"/>
  <c r="AK522" i="16"/>
  <c r="AL522" i="16"/>
  <c r="AM522" i="16"/>
  <c r="AN522" i="16"/>
  <c r="AO522" i="16"/>
  <c r="AP522" i="16"/>
  <c r="AQ522" i="16"/>
  <c r="AR522" i="16"/>
  <c r="AS522" i="16"/>
  <c r="AT522" i="16"/>
  <c r="AU522" i="16"/>
  <c r="AV522" i="16"/>
  <c r="AW522" i="16"/>
  <c r="AX522" i="16"/>
  <c r="AY522" i="16"/>
  <c r="AZ522" i="16"/>
  <c r="BA522" i="16"/>
  <c r="BB522" i="16"/>
  <c r="BC522" i="16"/>
  <c r="BD522" i="16"/>
  <c r="BE522" i="16"/>
  <c r="BF522" i="16"/>
  <c r="BG522" i="16"/>
  <c r="BH522" i="16"/>
  <c r="BI522" i="16"/>
  <c r="BJ522" i="16"/>
  <c r="BK522" i="16"/>
  <c r="BL522" i="16"/>
  <c r="BM522" i="16"/>
  <c r="BN522" i="16"/>
  <c r="BO522" i="16"/>
  <c r="BP522" i="16"/>
  <c r="BQ522" i="16"/>
  <c r="BR522" i="16"/>
  <c r="BS522" i="16"/>
  <c r="BT522" i="16"/>
  <c r="BU522" i="16"/>
  <c r="BV522" i="16"/>
  <c r="BW522" i="16"/>
  <c r="BX522" i="16"/>
  <c r="BY522" i="16"/>
  <c r="BZ522" i="16"/>
  <c r="CA522" i="16"/>
  <c r="CB522" i="16"/>
  <c r="CC522" i="16"/>
  <c r="CD522" i="16"/>
  <c r="CE522" i="16"/>
  <c r="CF522" i="16"/>
  <c r="CG522" i="16"/>
  <c r="CH522" i="16"/>
  <c r="CI522" i="16"/>
  <c r="CJ522" i="16"/>
  <c r="CK522" i="16"/>
  <c r="CL522" i="16"/>
  <c r="CM522" i="16"/>
  <c r="CN522" i="16"/>
  <c r="CO522" i="16"/>
  <c r="CP522" i="16"/>
  <c r="G523" i="16"/>
  <c r="H523" i="16"/>
  <c r="I523" i="16"/>
  <c r="J523" i="16"/>
  <c r="K523" i="16"/>
  <c r="L523" i="16"/>
  <c r="M523" i="16"/>
  <c r="N523" i="16"/>
  <c r="O523" i="16"/>
  <c r="P523" i="16"/>
  <c r="Q523" i="16"/>
  <c r="R523" i="16"/>
  <c r="S523" i="16"/>
  <c r="T523" i="16"/>
  <c r="U523" i="16"/>
  <c r="V523" i="16"/>
  <c r="W523" i="16"/>
  <c r="X523" i="16"/>
  <c r="Y523" i="16"/>
  <c r="Z523" i="16"/>
  <c r="AA523" i="16"/>
  <c r="AB523" i="16"/>
  <c r="AC523" i="16"/>
  <c r="AD523" i="16"/>
  <c r="AE523" i="16"/>
  <c r="AF523" i="16"/>
  <c r="AG523" i="16"/>
  <c r="AH523" i="16"/>
  <c r="AI523" i="16"/>
  <c r="AJ523" i="16"/>
  <c r="AK523" i="16"/>
  <c r="AL523" i="16"/>
  <c r="AM523" i="16"/>
  <c r="AN523" i="16"/>
  <c r="AO523" i="16"/>
  <c r="AP523" i="16"/>
  <c r="AQ523" i="16"/>
  <c r="AR523" i="16"/>
  <c r="AS523" i="16"/>
  <c r="AT523" i="16"/>
  <c r="AU523" i="16"/>
  <c r="AV523" i="16"/>
  <c r="AW523" i="16"/>
  <c r="AX523" i="16"/>
  <c r="AY523" i="16"/>
  <c r="AZ523" i="16"/>
  <c r="BA523" i="16"/>
  <c r="BB523" i="16"/>
  <c r="BC523" i="16"/>
  <c r="BD523" i="16"/>
  <c r="BE523" i="16"/>
  <c r="BF523" i="16"/>
  <c r="BG523" i="16"/>
  <c r="BH523" i="16"/>
  <c r="BI523" i="16"/>
  <c r="BJ523" i="16"/>
  <c r="BK523" i="16"/>
  <c r="BL523" i="16"/>
  <c r="BM523" i="16"/>
  <c r="BN523" i="16"/>
  <c r="BO523" i="16"/>
  <c r="BP523" i="16"/>
  <c r="BQ523" i="16"/>
  <c r="BR523" i="16"/>
  <c r="BS523" i="16"/>
  <c r="BT523" i="16"/>
  <c r="BU523" i="16"/>
  <c r="BV523" i="16"/>
  <c r="BW523" i="16"/>
  <c r="BX523" i="16"/>
  <c r="BY523" i="16"/>
  <c r="BZ523" i="16"/>
  <c r="CA523" i="16"/>
  <c r="CB523" i="16"/>
  <c r="CC523" i="16"/>
  <c r="CD523" i="16"/>
  <c r="CE523" i="16"/>
  <c r="CF523" i="16"/>
  <c r="CG523" i="16"/>
  <c r="CH523" i="16"/>
  <c r="CI523" i="16"/>
  <c r="CJ523" i="16"/>
  <c r="CK523" i="16"/>
  <c r="CL523" i="16"/>
  <c r="CM523" i="16"/>
  <c r="CN523" i="16"/>
  <c r="CO523" i="16"/>
  <c r="CP523" i="16"/>
  <c r="G524" i="16"/>
  <c r="H524" i="16"/>
  <c r="I524" i="16"/>
  <c r="J524" i="16"/>
  <c r="K524" i="16"/>
  <c r="L524" i="16"/>
  <c r="M524" i="16"/>
  <c r="N524" i="16"/>
  <c r="O524" i="16"/>
  <c r="P524" i="16"/>
  <c r="Q524" i="16"/>
  <c r="R524" i="16"/>
  <c r="S524" i="16"/>
  <c r="T524" i="16"/>
  <c r="U524" i="16"/>
  <c r="V524" i="16"/>
  <c r="W524" i="16"/>
  <c r="X524" i="16"/>
  <c r="Y524" i="16"/>
  <c r="Z524" i="16"/>
  <c r="AA524" i="16"/>
  <c r="AB524" i="16"/>
  <c r="AC524" i="16"/>
  <c r="AD524" i="16"/>
  <c r="AE524" i="16"/>
  <c r="AF524" i="16"/>
  <c r="AG524" i="16"/>
  <c r="AH524" i="16"/>
  <c r="AI524" i="16"/>
  <c r="AJ524" i="16"/>
  <c r="AK524" i="16"/>
  <c r="AL524" i="16"/>
  <c r="AM524" i="16"/>
  <c r="AN524" i="16"/>
  <c r="AO524" i="16"/>
  <c r="AP524" i="16"/>
  <c r="AQ524" i="16"/>
  <c r="AR524" i="16"/>
  <c r="AS524" i="16"/>
  <c r="AT524" i="16"/>
  <c r="AU524" i="16"/>
  <c r="AV524" i="16"/>
  <c r="AW524" i="16"/>
  <c r="AX524" i="16"/>
  <c r="AY524" i="16"/>
  <c r="AZ524" i="16"/>
  <c r="BA524" i="16"/>
  <c r="BB524" i="16"/>
  <c r="BC524" i="16"/>
  <c r="BD524" i="16"/>
  <c r="BE524" i="16"/>
  <c r="BF524" i="16"/>
  <c r="BG524" i="16"/>
  <c r="BH524" i="16"/>
  <c r="BI524" i="16"/>
  <c r="BJ524" i="16"/>
  <c r="BK524" i="16"/>
  <c r="BL524" i="16"/>
  <c r="BM524" i="16"/>
  <c r="BN524" i="16"/>
  <c r="BO524" i="16"/>
  <c r="BP524" i="16"/>
  <c r="BQ524" i="16"/>
  <c r="BR524" i="16"/>
  <c r="BS524" i="16"/>
  <c r="BT524" i="16"/>
  <c r="BU524" i="16"/>
  <c r="BV524" i="16"/>
  <c r="BW524" i="16"/>
  <c r="BX524" i="16"/>
  <c r="BY524" i="16"/>
  <c r="BZ524" i="16"/>
  <c r="CA524" i="16"/>
  <c r="CB524" i="16"/>
  <c r="CC524" i="16"/>
  <c r="CD524" i="16"/>
  <c r="CE524" i="16"/>
  <c r="CF524" i="16"/>
  <c r="CG524" i="16"/>
  <c r="CH524" i="16"/>
  <c r="CI524" i="16"/>
  <c r="CJ524" i="16"/>
  <c r="CK524" i="16"/>
  <c r="CL524" i="16"/>
  <c r="CM524" i="16"/>
  <c r="CN524" i="16"/>
  <c r="CO524" i="16"/>
  <c r="CP524" i="16"/>
  <c r="G525" i="16"/>
  <c r="H525" i="16"/>
  <c r="I525" i="16"/>
  <c r="J525" i="16"/>
  <c r="K525" i="16"/>
  <c r="L525" i="16"/>
  <c r="M525" i="16"/>
  <c r="N525" i="16"/>
  <c r="O525" i="16"/>
  <c r="P525" i="16"/>
  <c r="Q525" i="16"/>
  <c r="R525" i="16"/>
  <c r="S525" i="16"/>
  <c r="T525" i="16"/>
  <c r="U525" i="16"/>
  <c r="V525" i="16"/>
  <c r="W525" i="16"/>
  <c r="X525" i="16"/>
  <c r="Y525" i="16"/>
  <c r="Z525" i="16"/>
  <c r="AA525" i="16"/>
  <c r="AB525" i="16"/>
  <c r="AC525" i="16"/>
  <c r="AD525" i="16"/>
  <c r="AE525" i="16"/>
  <c r="AF525" i="16"/>
  <c r="AG525" i="16"/>
  <c r="AH525" i="16"/>
  <c r="AI525" i="16"/>
  <c r="AJ525" i="16"/>
  <c r="AK525" i="16"/>
  <c r="AL525" i="16"/>
  <c r="AM525" i="16"/>
  <c r="AN525" i="16"/>
  <c r="AO525" i="16"/>
  <c r="AP525" i="16"/>
  <c r="AQ525" i="16"/>
  <c r="AR525" i="16"/>
  <c r="AS525" i="16"/>
  <c r="AT525" i="16"/>
  <c r="AU525" i="16"/>
  <c r="AV525" i="16"/>
  <c r="AW525" i="16"/>
  <c r="AX525" i="16"/>
  <c r="AY525" i="16"/>
  <c r="AZ525" i="16"/>
  <c r="BA525" i="16"/>
  <c r="BB525" i="16"/>
  <c r="BC525" i="16"/>
  <c r="BD525" i="16"/>
  <c r="BE525" i="16"/>
  <c r="BF525" i="16"/>
  <c r="BG525" i="16"/>
  <c r="BH525" i="16"/>
  <c r="BI525" i="16"/>
  <c r="BJ525" i="16"/>
  <c r="BK525" i="16"/>
  <c r="BL525" i="16"/>
  <c r="BM525" i="16"/>
  <c r="BN525" i="16"/>
  <c r="BO525" i="16"/>
  <c r="BP525" i="16"/>
  <c r="BQ525" i="16"/>
  <c r="BR525" i="16"/>
  <c r="BS525" i="16"/>
  <c r="BT525" i="16"/>
  <c r="BU525" i="16"/>
  <c r="BV525" i="16"/>
  <c r="BW525" i="16"/>
  <c r="BX525" i="16"/>
  <c r="BY525" i="16"/>
  <c r="BZ525" i="16"/>
  <c r="CA525" i="16"/>
  <c r="CB525" i="16"/>
  <c r="CC525" i="16"/>
  <c r="CD525" i="16"/>
  <c r="CE525" i="16"/>
  <c r="CF525" i="16"/>
  <c r="CG525" i="16"/>
  <c r="CH525" i="16"/>
  <c r="CI525" i="16"/>
  <c r="CJ525" i="16"/>
  <c r="CK525" i="16"/>
  <c r="CL525" i="16"/>
  <c r="CM525" i="16"/>
  <c r="CN525" i="16"/>
  <c r="CO525" i="16"/>
  <c r="CP525" i="16"/>
  <c r="G526" i="16"/>
  <c r="H526" i="16"/>
  <c r="I526" i="16"/>
  <c r="J526" i="16"/>
  <c r="K526" i="16"/>
  <c r="L526" i="16"/>
  <c r="M526" i="16"/>
  <c r="N526" i="16"/>
  <c r="O526" i="16"/>
  <c r="P526" i="16"/>
  <c r="Q526" i="16"/>
  <c r="R526" i="16"/>
  <c r="S526" i="16"/>
  <c r="T526" i="16"/>
  <c r="U526" i="16"/>
  <c r="V526" i="16"/>
  <c r="W526" i="16"/>
  <c r="X526" i="16"/>
  <c r="Y526" i="16"/>
  <c r="Z526" i="16"/>
  <c r="AA526" i="16"/>
  <c r="AB526" i="16"/>
  <c r="AC526" i="16"/>
  <c r="AD526" i="16"/>
  <c r="AE526" i="16"/>
  <c r="AF526" i="16"/>
  <c r="AG526" i="16"/>
  <c r="AH526" i="16"/>
  <c r="AI526" i="16"/>
  <c r="AJ526" i="16"/>
  <c r="AK526" i="16"/>
  <c r="AL526" i="16"/>
  <c r="AM526" i="16"/>
  <c r="AN526" i="16"/>
  <c r="AO526" i="16"/>
  <c r="AP526" i="16"/>
  <c r="AQ526" i="16"/>
  <c r="AR526" i="16"/>
  <c r="AS526" i="16"/>
  <c r="AT526" i="16"/>
  <c r="AU526" i="16"/>
  <c r="AV526" i="16"/>
  <c r="AW526" i="16"/>
  <c r="AX526" i="16"/>
  <c r="AY526" i="16"/>
  <c r="AZ526" i="16"/>
  <c r="BA526" i="16"/>
  <c r="BB526" i="16"/>
  <c r="BC526" i="16"/>
  <c r="BD526" i="16"/>
  <c r="BE526" i="16"/>
  <c r="BF526" i="16"/>
  <c r="BG526" i="16"/>
  <c r="BH526" i="16"/>
  <c r="BI526" i="16"/>
  <c r="BJ526" i="16"/>
  <c r="BK526" i="16"/>
  <c r="BL526" i="16"/>
  <c r="BM526" i="16"/>
  <c r="BN526" i="16"/>
  <c r="BO526" i="16"/>
  <c r="BP526" i="16"/>
  <c r="BQ526" i="16"/>
  <c r="BR526" i="16"/>
  <c r="BS526" i="16"/>
  <c r="BT526" i="16"/>
  <c r="BU526" i="16"/>
  <c r="BV526" i="16"/>
  <c r="BW526" i="16"/>
  <c r="BX526" i="16"/>
  <c r="BY526" i="16"/>
  <c r="BZ526" i="16"/>
  <c r="CA526" i="16"/>
  <c r="CB526" i="16"/>
  <c r="CC526" i="16"/>
  <c r="CD526" i="16"/>
  <c r="CE526" i="16"/>
  <c r="CF526" i="16"/>
  <c r="CG526" i="16"/>
  <c r="CH526" i="16"/>
  <c r="CI526" i="16"/>
  <c r="CJ526" i="16"/>
  <c r="CK526" i="16"/>
  <c r="CL526" i="16"/>
  <c r="CM526" i="16"/>
  <c r="CN526" i="16"/>
  <c r="CO526" i="16"/>
  <c r="CP526" i="16"/>
  <c r="G527" i="16"/>
  <c r="H527" i="16"/>
  <c r="I527" i="16"/>
  <c r="J527" i="16"/>
  <c r="K527" i="16"/>
  <c r="L527" i="16"/>
  <c r="M527" i="16"/>
  <c r="N527" i="16"/>
  <c r="O527" i="16"/>
  <c r="P527" i="16"/>
  <c r="Q527" i="16"/>
  <c r="R527" i="16"/>
  <c r="S527" i="16"/>
  <c r="T527" i="16"/>
  <c r="U527" i="16"/>
  <c r="V527" i="16"/>
  <c r="W527" i="16"/>
  <c r="X527" i="16"/>
  <c r="Y527" i="16"/>
  <c r="Z527" i="16"/>
  <c r="AA527" i="16"/>
  <c r="AB527" i="16"/>
  <c r="AC527" i="16"/>
  <c r="AD527" i="16"/>
  <c r="AE527" i="16"/>
  <c r="AF527" i="16"/>
  <c r="AG527" i="16"/>
  <c r="AH527" i="16"/>
  <c r="AI527" i="16"/>
  <c r="AJ527" i="16"/>
  <c r="AK527" i="16"/>
  <c r="AL527" i="16"/>
  <c r="AM527" i="16"/>
  <c r="AN527" i="16"/>
  <c r="AO527" i="16"/>
  <c r="AP527" i="16"/>
  <c r="AQ527" i="16"/>
  <c r="AR527" i="16"/>
  <c r="AS527" i="16"/>
  <c r="AT527" i="16"/>
  <c r="AU527" i="16"/>
  <c r="AV527" i="16"/>
  <c r="AW527" i="16"/>
  <c r="AX527" i="16"/>
  <c r="AY527" i="16"/>
  <c r="AZ527" i="16"/>
  <c r="BA527" i="16"/>
  <c r="BB527" i="16"/>
  <c r="BC527" i="16"/>
  <c r="BD527" i="16"/>
  <c r="BE527" i="16"/>
  <c r="BF527" i="16"/>
  <c r="BG527" i="16"/>
  <c r="BH527" i="16"/>
  <c r="BI527" i="16"/>
  <c r="BJ527" i="16"/>
  <c r="BK527" i="16"/>
  <c r="BL527" i="16"/>
  <c r="BM527" i="16"/>
  <c r="BN527" i="16"/>
  <c r="BO527" i="16"/>
  <c r="BP527" i="16"/>
  <c r="BQ527" i="16"/>
  <c r="BR527" i="16"/>
  <c r="BS527" i="16"/>
  <c r="BT527" i="16"/>
  <c r="BU527" i="16"/>
  <c r="BV527" i="16"/>
  <c r="BW527" i="16"/>
  <c r="BX527" i="16"/>
  <c r="BY527" i="16"/>
  <c r="BZ527" i="16"/>
  <c r="CA527" i="16"/>
  <c r="CB527" i="16"/>
  <c r="CC527" i="16"/>
  <c r="CD527" i="16"/>
  <c r="CE527" i="16"/>
  <c r="CF527" i="16"/>
  <c r="CG527" i="16"/>
  <c r="CH527" i="16"/>
  <c r="CI527" i="16"/>
  <c r="CJ527" i="16"/>
  <c r="CK527" i="16"/>
  <c r="CL527" i="16"/>
  <c r="CM527" i="16"/>
  <c r="CN527" i="16"/>
  <c r="CO527" i="16"/>
  <c r="CP527" i="16"/>
  <c r="G528" i="16"/>
  <c r="H528" i="16"/>
  <c r="I528" i="16"/>
  <c r="J528" i="16"/>
  <c r="K528" i="16"/>
  <c r="L528" i="16"/>
  <c r="M528" i="16"/>
  <c r="N528" i="16"/>
  <c r="O528" i="16"/>
  <c r="P528" i="16"/>
  <c r="Q528" i="16"/>
  <c r="R528" i="16"/>
  <c r="S528" i="16"/>
  <c r="T528" i="16"/>
  <c r="U528" i="16"/>
  <c r="V528" i="16"/>
  <c r="W528" i="16"/>
  <c r="X528" i="16"/>
  <c r="Y528" i="16"/>
  <c r="Z528" i="16"/>
  <c r="AA528" i="16"/>
  <c r="AB528" i="16"/>
  <c r="AC528" i="16"/>
  <c r="AD528" i="16"/>
  <c r="AE528" i="16"/>
  <c r="AF528" i="16"/>
  <c r="AG528" i="16"/>
  <c r="AH528" i="16"/>
  <c r="AI528" i="16"/>
  <c r="AJ528" i="16"/>
  <c r="AK528" i="16"/>
  <c r="AL528" i="16"/>
  <c r="AM528" i="16"/>
  <c r="AN528" i="16"/>
  <c r="AO528" i="16"/>
  <c r="AP528" i="16"/>
  <c r="AQ528" i="16"/>
  <c r="AR528" i="16"/>
  <c r="AS528" i="16"/>
  <c r="AT528" i="16"/>
  <c r="AU528" i="16"/>
  <c r="AV528" i="16"/>
  <c r="AW528" i="16"/>
  <c r="AX528" i="16"/>
  <c r="AY528" i="16"/>
  <c r="AZ528" i="16"/>
  <c r="BA528" i="16"/>
  <c r="BB528" i="16"/>
  <c r="BC528" i="16"/>
  <c r="BD528" i="16"/>
  <c r="BE528" i="16"/>
  <c r="BF528" i="16"/>
  <c r="BG528" i="16"/>
  <c r="BH528" i="16"/>
  <c r="BI528" i="16"/>
  <c r="BJ528" i="16"/>
  <c r="BK528" i="16"/>
  <c r="BL528" i="16"/>
  <c r="BM528" i="16"/>
  <c r="BN528" i="16"/>
  <c r="BO528" i="16"/>
  <c r="BP528" i="16"/>
  <c r="BQ528" i="16"/>
  <c r="BR528" i="16"/>
  <c r="BS528" i="16"/>
  <c r="BT528" i="16"/>
  <c r="BU528" i="16"/>
  <c r="BV528" i="16"/>
  <c r="BW528" i="16"/>
  <c r="BX528" i="16"/>
  <c r="BY528" i="16"/>
  <c r="BZ528" i="16"/>
  <c r="CA528" i="16"/>
  <c r="CB528" i="16"/>
  <c r="CC528" i="16"/>
  <c r="CD528" i="16"/>
  <c r="CE528" i="16"/>
  <c r="CF528" i="16"/>
  <c r="CG528" i="16"/>
  <c r="CH528" i="16"/>
  <c r="CI528" i="16"/>
  <c r="CJ528" i="16"/>
  <c r="CK528" i="16"/>
  <c r="CL528" i="16"/>
  <c r="CM528" i="16"/>
  <c r="CN528" i="16"/>
  <c r="CO528" i="16"/>
  <c r="CP528" i="16"/>
  <c r="G529" i="16"/>
  <c r="H529" i="16"/>
  <c r="I529" i="16"/>
  <c r="J529" i="16"/>
  <c r="K529" i="16"/>
  <c r="L529" i="16"/>
  <c r="M529" i="16"/>
  <c r="N529" i="16"/>
  <c r="O529" i="16"/>
  <c r="P529" i="16"/>
  <c r="Q529" i="16"/>
  <c r="R529" i="16"/>
  <c r="S529" i="16"/>
  <c r="T529" i="16"/>
  <c r="U529" i="16"/>
  <c r="V529" i="16"/>
  <c r="W529" i="16"/>
  <c r="X529" i="16"/>
  <c r="Y529" i="16"/>
  <c r="Z529" i="16"/>
  <c r="AA529" i="16"/>
  <c r="AB529" i="16"/>
  <c r="AC529" i="16"/>
  <c r="AD529" i="16"/>
  <c r="AE529" i="16"/>
  <c r="AF529" i="16"/>
  <c r="AG529" i="16"/>
  <c r="AH529" i="16"/>
  <c r="AI529" i="16"/>
  <c r="AJ529" i="16"/>
  <c r="AK529" i="16"/>
  <c r="AL529" i="16"/>
  <c r="AM529" i="16"/>
  <c r="AN529" i="16"/>
  <c r="AO529" i="16"/>
  <c r="AP529" i="16"/>
  <c r="AQ529" i="16"/>
  <c r="AR529" i="16"/>
  <c r="AS529" i="16"/>
  <c r="AT529" i="16"/>
  <c r="AU529" i="16"/>
  <c r="AV529" i="16"/>
  <c r="AW529" i="16"/>
  <c r="AX529" i="16"/>
  <c r="AY529" i="16"/>
  <c r="AZ529" i="16"/>
  <c r="BA529" i="16"/>
  <c r="BB529" i="16"/>
  <c r="BC529" i="16"/>
  <c r="BD529" i="16"/>
  <c r="BE529" i="16"/>
  <c r="BF529" i="16"/>
  <c r="BG529" i="16"/>
  <c r="BH529" i="16"/>
  <c r="BI529" i="16"/>
  <c r="BJ529" i="16"/>
  <c r="BK529" i="16"/>
  <c r="BL529" i="16"/>
  <c r="BM529" i="16"/>
  <c r="BN529" i="16"/>
  <c r="BO529" i="16"/>
  <c r="BP529" i="16"/>
  <c r="BQ529" i="16"/>
  <c r="BR529" i="16"/>
  <c r="BS529" i="16"/>
  <c r="BT529" i="16"/>
  <c r="BU529" i="16"/>
  <c r="BV529" i="16"/>
  <c r="BW529" i="16"/>
  <c r="BX529" i="16"/>
  <c r="BY529" i="16"/>
  <c r="BZ529" i="16"/>
  <c r="CA529" i="16"/>
  <c r="CB529" i="16"/>
  <c r="CC529" i="16"/>
  <c r="CD529" i="16"/>
  <c r="CE529" i="16"/>
  <c r="CF529" i="16"/>
  <c r="CG529" i="16"/>
  <c r="CH529" i="16"/>
  <c r="CI529" i="16"/>
  <c r="CJ529" i="16"/>
  <c r="CK529" i="16"/>
  <c r="CL529" i="16"/>
  <c r="CM529" i="16"/>
  <c r="CN529" i="16"/>
  <c r="CO529" i="16"/>
  <c r="CP529" i="16"/>
  <c r="G530" i="16"/>
  <c r="H530" i="16"/>
  <c r="I530" i="16"/>
  <c r="J530" i="16"/>
  <c r="K530" i="16"/>
  <c r="L530" i="16"/>
  <c r="M530" i="16"/>
  <c r="N530" i="16"/>
  <c r="O530" i="16"/>
  <c r="P530" i="16"/>
  <c r="Q530" i="16"/>
  <c r="R530" i="16"/>
  <c r="S530" i="16"/>
  <c r="T530" i="16"/>
  <c r="U530" i="16"/>
  <c r="V530" i="16"/>
  <c r="W530" i="16"/>
  <c r="X530" i="16"/>
  <c r="Y530" i="16"/>
  <c r="Z530" i="16"/>
  <c r="AA530" i="16"/>
  <c r="AB530" i="16"/>
  <c r="AC530" i="16"/>
  <c r="AD530" i="16"/>
  <c r="AE530" i="16"/>
  <c r="AF530" i="16"/>
  <c r="AG530" i="16"/>
  <c r="AH530" i="16"/>
  <c r="AI530" i="16"/>
  <c r="AJ530" i="16"/>
  <c r="AK530" i="16"/>
  <c r="AL530" i="16"/>
  <c r="AM530" i="16"/>
  <c r="AN530" i="16"/>
  <c r="AO530" i="16"/>
  <c r="AP530" i="16"/>
  <c r="AQ530" i="16"/>
  <c r="AR530" i="16"/>
  <c r="AS530" i="16"/>
  <c r="AT530" i="16"/>
  <c r="AU530" i="16"/>
  <c r="AV530" i="16"/>
  <c r="AW530" i="16"/>
  <c r="AX530" i="16"/>
  <c r="AY530" i="16"/>
  <c r="AZ530" i="16"/>
  <c r="BA530" i="16"/>
  <c r="BB530" i="16"/>
  <c r="BC530" i="16"/>
  <c r="BD530" i="16"/>
  <c r="BE530" i="16"/>
  <c r="BF530" i="16"/>
  <c r="BG530" i="16"/>
  <c r="BH530" i="16"/>
  <c r="BI530" i="16"/>
  <c r="BJ530" i="16"/>
  <c r="BK530" i="16"/>
  <c r="BL530" i="16"/>
  <c r="BM530" i="16"/>
  <c r="BN530" i="16"/>
  <c r="BO530" i="16"/>
  <c r="BP530" i="16"/>
  <c r="BQ530" i="16"/>
  <c r="BR530" i="16"/>
  <c r="BS530" i="16"/>
  <c r="BT530" i="16"/>
  <c r="BU530" i="16"/>
  <c r="BV530" i="16"/>
  <c r="BW530" i="16"/>
  <c r="BX530" i="16"/>
  <c r="BY530" i="16"/>
  <c r="BZ530" i="16"/>
  <c r="CA530" i="16"/>
  <c r="CB530" i="16"/>
  <c r="CC530" i="16"/>
  <c r="CD530" i="16"/>
  <c r="CE530" i="16"/>
  <c r="CF530" i="16"/>
  <c r="CG530" i="16"/>
  <c r="CH530" i="16"/>
  <c r="CI530" i="16"/>
  <c r="CJ530" i="16"/>
  <c r="CK530" i="16"/>
  <c r="CL530" i="16"/>
  <c r="CM530" i="16"/>
  <c r="CN530" i="16"/>
  <c r="CO530" i="16"/>
  <c r="CP530" i="16"/>
  <c r="G531" i="16"/>
  <c r="H531" i="16"/>
  <c r="I531" i="16"/>
  <c r="J531" i="16"/>
  <c r="K531" i="16"/>
  <c r="L531" i="16"/>
  <c r="M531" i="16"/>
  <c r="N531" i="16"/>
  <c r="O531" i="16"/>
  <c r="P531" i="16"/>
  <c r="Q531" i="16"/>
  <c r="R531" i="16"/>
  <c r="S531" i="16"/>
  <c r="T531" i="16"/>
  <c r="U531" i="16"/>
  <c r="V531" i="16"/>
  <c r="W531" i="16"/>
  <c r="X531" i="16"/>
  <c r="Y531" i="16"/>
  <c r="Z531" i="16"/>
  <c r="AA531" i="16"/>
  <c r="AB531" i="16"/>
  <c r="AC531" i="16"/>
  <c r="AD531" i="16"/>
  <c r="AE531" i="16"/>
  <c r="AF531" i="16"/>
  <c r="AG531" i="16"/>
  <c r="AH531" i="16"/>
  <c r="AI531" i="16"/>
  <c r="AJ531" i="16"/>
  <c r="AK531" i="16"/>
  <c r="AL531" i="16"/>
  <c r="AM531" i="16"/>
  <c r="AN531" i="16"/>
  <c r="AO531" i="16"/>
  <c r="AP531" i="16"/>
  <c r="AQ531" i="16"/>
  <c r="AR531" i="16"/>
  <c r="AS531" i="16"/>
  <c r="AT531" i="16"/>
  <c r="AU531" i="16"/>
  <c r="AV531" i="16"/>
  <c r="AW531" i="16"/>
  <c r="AX531" i="16"/>
  <c r="AY531" i="16"/>
  <c r="AZ531" i="16"/>
  <c r="BA531" i="16"/>
  <c r="BB531" i="16"/>
  <c r="BC531" i="16"/>
  <c r="BD531" i="16"/>
  <c r="BE531" i="16"/>
  <c r="BF531" i="16"/>
  <c r="BG531" i="16"/>
  <c r="BH531" i="16"/>
  <c r="BI531" i="16"/>
  <c r="BJ531" i="16"/>
  <c r="BK531" i="16"/>
  <c r="BL531" i="16"/>
  <c r="BM531" i="16"/>
  <c r="BN531" i="16"/>
  <c r="BO531" i="16"/>
  <c r="BP531" i="16"/>
  <c r="BQ531" i="16"/>
  <c r="BR531" i="16"/>
  <c r="BS531" i="16"/>
  <c r="BT531" i="16"/>
  <c r="BU531" i="16"/>
  <c r="BV531" i="16"/>
  <c r="BW531" i="16"/>
  <c r="BX531" i="16"/>
  <c r="BY531" i="16"/>
  <c r="BZ531" i="16"/>
  <c r="CA531" i="16"/>
  <c r="CB531" i="16"/>
  <c r="CC531" i="16"/>
  <c r="CD531" i="16"/>
  <c r="CE531" i="16"/>
  <c r="CF531" i="16"/>
  <c r="CG531" i="16"/>
  <c r="CH531" i="16"/>
  <c r="CI531" i="16"/>
  <c r="CJ531" i="16"/>
  <c r="CK531" i="16"/>
  <c r="CL531" i="16"/>
  <c r="CM531" i="16"/>
  <c r="CN531" i="16"/>
  <c r="CO531" i="16"/>
  <c r="CP531" i="16"/>
  <c r="G532" i="16"/>
  <c r="H532" i="16"/>
  <c r="I532" i="16"/>
  <c r="J532" i="16"/>
  <c r="K532" i="16"/>
  <c r="L532" i="16"/>
  <c r="M532" i="16"/>
  <c r="N532" i="16"/>
  <c r="O532" i="16"/>
  <c r="P532" i="16"/>
  <c r="Q532" i="16"/>
  <c r="R532" i="16"/>
  <c r="S532" i="16"/>
  <c r="T532" i="16"/>
  <c r="U532" i="16"/>
  <c r="V532" i="16"/>
  <c r="W532" i="16"/>
  <c r="X532" i="16"/>
  <c r="Y532" i="16"/>
  <c r="Z532" i="16"/>
  <c r="AA532" i="16"/>
  <c r="AB532" i="16"/>
  <c r="AC532" i="16"/>
  <c r="AD532" i="16"/>
  <c r="AE532" i="16"/>
  <c r="AF532" i="16"/>
  <c r="AG532" i="16"/>
  <c r="AH532" i="16"/>
  <c r="AI532" i="16"/>
  <c r="AJ532" i="16"/>
  <c r="AK532" i="16"/>
  <c r="AL532" i="16"/>
  <c r="AM532" i="16"/>
  <c r="AN532" i="16"/>
  <c r="AO532" i="16"/>
  <c r="AP532" i="16"/>
  <c r="AQ532" i="16"/>
  <c r="AR532" i="16"/>
  <c r="AS532" i="16"/>
  <c r="AT532" i="16"/>
  <c r="AU532" i="16"/>
  <c r="AV532" i="16"/>
  <c r="AW532" i="16"/>
  <c r="AX532" i="16"/>
  <c r="AY532" i="16"/>
  <c r="AZ532" i="16"/>
  <c r="BA532" i="16"/>
  <c r="BB532" i="16"/>
  <c r="BC532" i="16"/>
  <c r="BD532" i="16"/>
  <c r="BE532" i="16"/>
  <c r="BF532" i="16"/>
  <c r="BG532" i="16"/>
  <c r="BH532" i="16"/>
  <c r="BI532" i="16"/>
  <c r="BJ532" i="16"/>
  <c r="BK532" i="16"/>
  <c r="BL532" i="16"/>
  <c r="BM532" i="16"/>
  <c r="BN532" i="16"/>
  <c r="BO532" i="16"/>
  <c r="BP532" i="16"/>
  <c r="BQ532" i="16"/>
  <c r="BR532" i="16"/>
  <c r="BS532" i="16"/>
  <c r="BT532" i="16"/>
  <c r="BU532" i="16"/>
  <c r="BV532" i="16"/>
  <c r="BW532" i="16"/>
  <c r="BX532" i="16"/>
  <c r="BY532" i="16"/>
  <c r="BZ532" i="16"/>
  <c r="CA532" i="16"/>
  <c r="CB532" i="16"/>
  <c r="CC532" i="16"/>
  <c r="CD532" i="16"/>
  <c r="CE532" i="16"/>
  <c r="CF532" i="16"/>
  <c r="CG532" i="16"/>
  <c r="CH532" i="16"/>
  <c r="CI532" i="16"/>
  <c r="CJ532" i="16"/>
  <c r="CK532" i="16"/>
  <c r="CL532" i="16"/>
  <c r="CM532" i="16"/>
  <c r="CN532" i="16"/>
  <c r="CO532" i="16"/>
  <c r="CP532" i="16"/>
  <c r="G533" i="16"/>
  <c r="H533" i="16"/>
  <c r="I533" i="16"/>
  <c r="J533" i="16"/>
  <c r="K533" i="16"/>
  <c r="L533" i="16"/>
  <c r="M533" i="16"/>
  <c r="N533" i="16"/>
  <c r="O533" i="16"/>
  <c r="P533" i="16"/>
  <c r="Q533" i="16"/>
  <c r="R533" i="16"/>
  <c r="S533" i="16"/>
  <c r="T533" i="16"/>
  <c r="U533" i="16"/>
  <c r="V533" i="16"/>
  <c r="W533" i="16"/>
  <c r="X533" i="16"/>
  <c r="Y533" i="16"/>
  <c r="Z533" i="16"/>
  <c r="AA533" i="16"/>
  <c r="AB533" i="16"/>
  <c r="AC533" i="16"/>
  <c r="AD533" i="16"/>
  <c r="AE533" i="16"/>
  <c r="AF533" i="16"/>
  <c r="AG533" i="16"/>
  <c r="AH533" i="16"/>
  <c r="AI533" i="16"/>
  <c r="AJ533" i="16"/>
  <c r="AK533" i="16"/>
  <c r="AL533" i="16"/>
  <c r="AM533" i="16"/>
  <c r="AN533" i="16"/>
  <c r="AO533" i="16"/>
  <c r="AP533" i="16"/>
  <c r="AQ533" i="16"/>
  <c r="AR533" i="16"/>
  <c r="AS533" i="16"/>
  <c r="AT533" i="16"/>
  <c r="AU533" i="16"/>
  <c r="AV533" i="16"/>
  <c r="AW533" i="16"/>
  <c r="AX533" i="16"/>
  <c r="AY533" i="16"/>
  <c r="AZ533" i="16"/>
  <c r="BA533" i="16"/>
  <c r="BB533" i="16"/>
  <c r="BC533" i="16"/>
  <c r="BD533" i="16"/>
  <c r="BE533" i="16"/>
  <c r="BF533" i="16"/>
  <c r="BG533" i="16"/>
  <c r="BH533" i="16"/>
  <c r="BI533" i="16"/>
  <c r="BJ533" i="16"/>
  <c r="BK533" i="16"/>
  <c r="BL533" i="16"/>
  <c r="BM533" i="16"/>
  <c r="BN533" i="16"/>
  <c r="BO533" i="16"/>
  <c r="BP533" i="16"/>
  <c r="BQ533" i="16"/>
  <c r="BR533" i="16"/>
  <c r="BS533" i="16"/>
  <c r="BT533" i="16"/>
  <c r="BU533" i="16"/>
  <c r="BV533" i="16"/>
  <c r="BW533" i="16"/>
  <c r="BX533" i="16"/>
  <c r="BY533" i="16"/>
  <c r="BZ533" i="16"/>
  <c r="CA533" i="16"/>
  <c r="CB533" i="16"/>
  <c r="CC533" i="16"/>
  <c r="CD533" i="16"/>
  <c r="CE533" i="16"/>
  <c r="CF533" i="16"/>
  <c r="CG533" i="16"/>
  <c r="CH533" i="16"/>
  <c r="CI533" i="16"/>
  <c r="CJ533" i="16"/>
  <c r="CK533" i="16"/>
  <c r="CL533" i="16"/>
  <c r="CM533" i="16"/>
  <c r="CN533" i="16"/>
  <c r="CO533" i="16"/>
  <c r="CP533" i="16"/>
  <c r="G534" i="16"/>
  <c r="H534" i="16"/>
  <c r="I534" i="16"/>
  <c r="J534" i="16"/>
  <c r="K534" i="16"/>
  <c r="L534" i="16"/>
  <c r="M534" i="16"/>
  <c r="N534" i="16"/>
  <c r="O534" i="16"/>
  <c r="P534" i="16"/>
  <c r="Q534" i="16"/>
  <c r="R534" i="16"/>
  <c r="S534" i="16"/>
  <c r="T534" i="16"/>
  <c r="U534" i="16"/>
  <c r="V534" i="16"/>
  <c r="W534" i="16"/>
  <c r="X534" i="16"/>
  <c r="Y534" i="16"/>
  <c r="Z534" i="16"/>
  <c r="AA534" i="16"/>
  <c r="AB534" i="16"/>
  <c r="AC534" i="16"/>
  <c r="AD534" i="16"/>
  <c r="AE534" i="16"/>
  <c r="AF534" i="16"/>
  <c r="AG534" i="16"/>
  <c r="AH534" i="16"/>
  <c r="AI534" i="16"/>
  <c r="AJ534" i="16"/>
  <c r="AK534" i="16"/>
  <c r="AL534" i="16"/>
  <c r="AM534" i="16"/>
  <c r="AN534" i="16"/>
  <c r="AO534" i="16"/>
  <c r="AP534" i="16"/>
  <c r="AQ534" i="16"/>
  <c r="AR534" i="16"/>
  <c r="AS534" i="16"/>
  <c r="AT534" i="16"/>
  <c r="AU534" i="16"/>
  <c r="AV534" i="16"/>
  <c r="AW534" i="16"/>
  <c r="AX534" i="16"/>
  <c r="AY534" i="16"/>
  <c r="AZ534" i="16"/>
  <c r="BA534" i="16"/>
  <c r="BB534" i="16"/>
  <c r="BC534" i="16"/>
  <c r="BD534" i="16"/>
  <c r="BE534" i="16"/>
  <c r="BF534" i="16"/>
  <c r="BG534" i="16"/>
  <c r="BH534" i="16"/>
  <c r="BI534" i="16"/>
  <c r="BJ534" i="16"/>
  <c r="BK534" i="16"/>
  <c r="BL534" i="16"/>
  <c r="BM534" i="16"/>
  <c r="BN534" i="16"/>
  <c r="BO534" i="16"/>
  <c r="BP534" i="16"/>
  <c r="BQ534" i="16"/>
  <c r="BR534" i="16"/>
  <c r="BS534" i="16"/>
  <c r="BT534" i="16"/>
  <c r="BU534" i="16"/>
  <c r="BV534" i="16"/>
  <c r="BW534" i="16"/>
  <c r="BX534" i="16"/>
  <c r="BY534" i="16"/>
  <c r="BZ534" i="16"/>
  <c r="CA534" i="16"/>
  <c r="CB534" i="16"/>
  <c r="CC534" i="16"/>
  <c r="CD534" i="16"/>
  <c r="CE534" i="16"/>
  <c r="CF534" i="16"/>
  <c r="CG534" i="16"/>
  <c r="CH534" i="16"/>
  <c r="CI534" i="16"/>
  <c r="CJ534" i="16"/>
  <c r="CK534" i="16"/>
  <c r="CL534" i="16"/>
  <c r="CM534" i="16"/>
  <c r="CN534" i="16"/>
  <c r="CO534" i="16"/>
  <c r="CP534" i="16"/>
  <c r="G535" i="16"/>
  <c r="H535" i="16"/>
  <c r="I535" i="16"/>
  <c r="J535" i="16"/>
  <c r="K535" i="16"/>
  <c r="L535" i="16"/>
  <c r="M535" i="16"/>
  <c r="N535" i="16"/>
  <c r="O535" i="16"/>
  <c r="P535" i="16"/>
  <c r="Q535" i="16"/>
  <c r="R535" i="16"/>
  <c r="S535" i="16"/>
  <c r="T535" i="16"/>
  <c r="U535" i="16"/>
  <c r="V535" i="16"/>
  <c r="W535" i="16"/>
  <c r="X535" i="16"/>
  <c r="Y535" i="16"/>
  <c r="Z535" i="16"/>
  <c r="AA535" i="16"/>
  <c r="AB535" i="16"/>
  <c r="AC535" i="16"/>
  <c r="AD535" i="16"/>
  <c r="AE535" i="16"/>
  <c r="AF535" i="16"/>
  <c r="AG535" i="16"/>
  <c r="AH535" i="16"/>
  <c r="AI535" i="16"/>
  <c r="AJ535" i="16"/>
  <c r="AK535" i="16"/>
  <c r="AL535" i="16"/>
  <c r="AM535" i="16"/>
  <c r="AN535" i="16"/>
  <c r="AO535" i="16"/>
  <c r="AP535" i="16"/>
  <c r="AQ535" i="16"/>
  <c r="AR535" i="16"/>
  <c r="AS535" i="16"/>
  <c r="AT535" i="16"/>
  <c r="AU535" i="16"/>
  <c r="AV535" i="16"/>
  <c r="AW535" i="16"/>
  <c r="AX535" i="16"/>
  <c r="AY535" i="16"/>
  <c r="AZ535" i="16"/>
  <c r="BA535" i="16"/>
  <c r="BB535" i="16"/>
  <c r="BC535" i="16"/>
  <c r="BD535" i="16"/>
  <c r="BE535" i="16"/>
  <c r="BF535" i="16"/>
  <c r="BG535" i="16"/>
  <c r="BH535" i="16"/>
  <c r="BI535" i="16"/>
  <c r="BJ535" i="16"/>
  <c r="BK535" i="16"/>
  <c r="BL535" i="16"/>
  <c r="BM535" i="16"/>
  <c r="BN535" i="16"/>
  <c r="BO535" i="16"/>
  <c r="BP535" i="16"/>
  <c r="BQ535" i="16"/>
  <c r="BR535" i="16"/>
  <c r="BS535" i="16"/>
  <c r="BT535" i="16"/>
  <c r="BU535" i="16"/>
  <c r="BV535" i="16"/>
  <c r="BW535" i="16"/>
  <c r="BX535" i="16"/>
  <c r="BY535" i="16"/>
  <c r="BZ535" i="16"/>
  <c r="CA535" i="16"/>
  <c r="CB535" i="16"/>
  <c r="CC535" i="16"/>
  <c r="CD535" i="16"/>
  <c r="CE535" i="16"/>
  <c r="CF535" i="16"/>
  <c r="CG535" i="16"/>
  <c r="CH535" i="16"/>
  <c r="CI535" i="16"/>
  <c r="CJ535" i="16"/>
  <c r="CK535" i="16"/>
  <c r="CL535" i="16"/>
  <c r="CM535" i="16"/>
  <c r="CN535" i="16"/>
  <c r="CO535" i="16"/>
  <c r="CP535" i="16"/>
  <c r="G536" i="16"/>
  <c r="H536" i="16"/>
  <c r="I536" i="16"/>
  <c r="J536" i="16"/>
  <c r="K536" i="16"/>
  <c r="L536" i="16"/>
  <c r="M536" i="16"/>
  <c r="N536" i="16"/>
  <c r="O536" i="16"/>
  <c r="P536" i="16"/>
  <c r="Q536" i="16"/>
  <c r="R536" i="16"/>
  <c r="S536" i="16"/>
  <c r="T536" i="16"/>
  <c r="U536" i="16"/>
  <c r="V536" i="16"/>
  <c r="W536" i="16"/>
  <c r="X536" i="16"/>
  <c r="Y536" i="16"/>
  <c r="Z536" i="16"/>
  <c r="AA536" i="16"/>
  <c r="AB536" i="16"/>
  <c r="AC536" i="16"/>
  <c r="AD536" i="16"/>
  <c r="AE536" i="16"/>
  <c r="AF536" i="16"/>
  <c r="AG536" i="16"/>
  <c r="AH536" i="16"/>
  <c r="AI536" i="16"/>
  <c r="AJ536" i="16"/>
  <c r="AK536" i="16"/>
  <c r="AL536" i="16"/>
  <c r="AM536" i="16"/>
  <c r="AN536" i="16"/>
  <c r="AO536" i="16"/>
  <c r="AP536" i="16"/>
  <c r="AQ536" i="16"/>
  <c r="AR536" i="16"/>
  <c r="AS536" i="16"/>
  <c r="AT536" i="16"/>
  <c r="AU536" i="16"/>
  <c r="AV536" i="16"/>
  <c r="AW536" i="16"/>
  <c r="AX536" i="16"/>
  <c r="AY536" i="16"/>
  <c r="AZ536" i="16"/>
  <c r="BA536" i="16"/>
  <c r="BB536" i="16"/>
  <c r="BC536" i="16"/>
  <c r="BD536" i="16"/>
  <c r="BE536" i="16"/>
  <c r="BF536" i="16"/>
  <c r="BG536" i="16"/>
  <c r="BH536" i="16"/>
  <c r="BI536" i="16"/>
  <c r="BJ536" i="16"/>
  <c r="BK536" i="16"/>
  <c r="BL536" i="16"/>
  <c r="BM536" i="16"/>
  <c r="BN536" i="16"/>
  <c r="BO536" i="16"/>
  <c r="BP536" i="16"/>
  <c r="BQ536" i="16"/>
  <c r="BR536" i="16"/>
  <c r="BS536" i="16"/>
  <c r="BT536" i="16"/>
  <c r="BU536" i="16"/>
  <c r="BV536" i="16"/>
  <c r="BW536" i="16"/>
  <c r="BX536" i="16"/>
  <c r="BY536" i="16"/>
  <c r="BZ536" i="16"/>
  <c r="CA536" i="16"/>
  <c r="CB536" i="16"/>
  <c r="CC536" i="16"/>
  <c r="CD536" i="16"/>
  <c r="CE536" i="16"/>
  <c r="CF536" i="16"/>
  <c r="CG536" i="16"/>
  <c r="CH536" i="16"/>
  <c r="CI536" i="16"/>
  <c r="CJ536" i="16"/>
  <c r="CK536" i="16"/>
  <c r="CL536" i="16"/>
  <c r="CM536" i="16"/>
  <c r="CN536" i="16"/>
  <c r="CO536" i="16"/>
  <c r="CP536" i="16"/>
  <c r="G537" i="16"/>
  <c r="H537" i="16"/>
  <c r="I537" i="16"/>
  <c r="J537" i="16"/>
  <c r="K537" i="16"/>
  <c r="L537" i="16"/>
  <c r="M537" i="16"/>
  <c r="N537" i="16"/>
  <c r="O537" i="16"/>
  <c r="P537" i="16"/>
  <c r="Q537" i="16"/>
  <c r="R537" i="16"/>
  <c r="S537" i="16"/>
  <c r="T537" i="16"/>
  <c r="U537" i="16"/>
  <c r="V537" i="16"/>
  <c r="W537" i="16"/>
  <c r="X537" i="16"/>
  <c r="Y537" i="16"/>
  <c r="Z537" i="16"/>
  <c r="AA537" i="16"/>
  <c r="AB537" i="16"/>
  <c r="AC537" i="16"/>
  <c r="AD537" i="16"/>
  <c r="AE537" i="16"/>
  <c r="AF537" i="16"/>
  <c r="AG537" i="16"/>
  <c r="AH537" i="16"/>
  <c r="AI537" i="16"/>
  <c r="AJ537" i="16"/>
  <c r="AK537" i="16"/>
  <c r="AL537" i="16"/>
  <c r="AM537" i="16"/>
  <c r="AN537" i="16"/>
  <c r="AO537" i="16"/>
  <c r="AP537" i="16"/>
  <c r="AQ537" i="16"/>
  <c r="AR537" i="16"/>
  <c r="AS537" i="16"/>
  <c r="AT537" i="16"/>
  <c r="AU537" i="16"/>
  <c r="AV537" i="16"/>
  <c r="AW537" i="16"/>
  <c r="AX537" i="16"/>
  <c r="AY537" i="16"/>
  <c r="AZ537" i="16"/>
  <c r="BA537" i="16"/>
  <c r="BB537" i="16"/>
  <c r="BC537" i="16"/>
  <c r="BD537" i="16"/>
  <c r="BE537" i="16"/>
  <c r="BF537" i="16"/>
  <c r="BG537" i="16"/>
  <c r="BH537" i="16"/>
  <c r="BI537" i="16"/>
  <c r="BJ537" i="16"/>
  <c r="BK537" i="16"/>
  <c r="BL537" i="16"/>
  <c r="BM537" i="16"/>
  <c r="BN537" i="16"/>
  <c r="BO537" i="16"/>
  <c r="BP537" i="16"/>
  <c r="BQ537" i="16"/>
  <c r="BR537" i="16"/>
  <c r="BS537" i="16"/>
  <c r="BT537" i="16"/>
  <c r="BU537" i="16"/>
  <c r="BV537" i="16"/>
  <c r="BW537" i="16"/>
  <c r="BX537" i="16"/>
  <c r="BY537" i="16"/>
  <c r="BZ537" i="16"/>
  <c r="CA537" i="16"/>
  <c r="CB537" i="16"/>
  <c r="CC537" i="16"/>
  <c r="CD537" i="16"/>
  <c r="CE537" i="16"/>
  <c r="CF537" i="16"/>
  <c r="CG537" i="16"/>
  <c r="CH537" i="16"/>
  <c r="CI537" i="16"/>
  <c r="CJ537" i="16"/>
  <c r="CK537" i="16"/>
  <c r="CL537" i="16"/>
  <c r="CM537" i="16"/>
  <c r="CN537" i="16"/>
  <c r="CO537" i="16"/>
  <c r="CP537" i="16"/>
  <c r="G538" i="16"/>
  <c r="H538" i="16"/>
  <c r="I538" i="16"/>
  <c r="J538" i="16"/>
  <c r="K538" i="16"/>
  <c r="L538" i="16"/>
  <c r="M538" i="16"/>
  <c r="N538" i="16"/>
  <c r="O538" i="16"/>
  <c r="P538" i="16"/>
  <c r="Q538" i="16"/>
  <c r="R538" i="16"/>
  <c r="S538" i="16"/>
  <c r="T538" i="16"/>
  <c r="U538" i="16"/>
  <c r="V538" i="16"/>
  <c r="W538" i="16"/>
  <c r="X538" i="16"/>
  <c r="Y538" i="16"/>
  <c r="Z538" i="16"/>
  <c r="AA538" i="16"/>
  <c r="AB538" i="16"/>
  <c r="AC538" i="16"/>
  <c r="AD538" i="16"/>
  <c r="AE538" i="16"/>
  <c r="AF538" i="16"/>
  <c r="AG538" i="16"/>
  <c r="AH538" i="16"/>
  <c r="AI538" i="16"/>
  <c r="AJ538" i="16"/>
  <c r="AK538" i="16"/>
  <c r="AL538" i="16"/>
  <c r="AM538" i="16"/>
  <c r="AN538" i="16"/>
  <c r="AO538" i="16"/>
  <c r="AP538" i="16"/>
  <c r="AQ538" i="16"/>
  <c r="AR538" i="16"/>
  <c r="AS538" i="16"/>
  <c r="AT538" i="16"/>
  <c r="AU538" i="16"/>
  <c r="AV538" i="16"/>
  <c r="AW538" i="16"/>
  <c r="AX538" i="16"/>
  <c r="AY538" i="16"/>
  <c r="AZ538" i="16"/>
  <c r="BA538" i="16"/>
  <c r="BB538" i="16"/>
  <c r="BC538" i="16"/>
  <c r="BD538" i="16"/>
  <c r="BE538" i="16"/>
  <c r="BF538" i="16"/>
  <c r="BG538" i="16"/>
  <c r="BH538" i="16"/>
  <c r="BI538" i="16"/>
  <c r="BJ538" i="16"/>
  <c r="BK538" i="16"/>
  <c r="BL538" i="16"/>
  <c r="BM538" i="16"/>
  <c r="BN538" i="16"/>
  <c r="BO538" i="16"/>
  <c r="BP538" i="16"/>
  <c r="BQ538" i="16"/>
  <c r="BR538" i="16"/>
  <c r="BS538" i="16"/>
  <c r="BT538" i="16"/>
  <c r="BU538" i="16"/>
  <c r="BV538" i="16"/>
  <c r="BW538" i="16"/>
  <c r="BX538" i="16"/>
  <c r="BY538" i="16"/>
  <c r="BZ538" i="16"/>
  <c r="CA538" i="16"/>
  <c r="CB538" i="16"/>
  <c r="CC538" i="16"/>
  <c r="CD538" i="16"/>
  <c r="CE538" i="16"/>
  <c r="CF538" i="16"/>
  <c r="CG538" i="16"/>
  <c r="CH538" i="16"/>
  <c r="CI538" i="16"/>
  <c r="CJ538" i="16"/>
  <c r="CK538" i="16"/>
  <c r="CL538" i="16"/>
  <c r="CM538" i="16"/>
  <c r="CN538" i="16"/>
  <c r="CO538" i="16"/>
  <c r="CP538" i="16"/>
  <c r="G539" i="16"/>
  <c r="H539" i="16"/>
  <c r="I539" i="16"/>
  <c r="J539" i="16"/>
  <c r="K539" i="16"/>
  <c r="L539" i="16"/>
  <c r="M539" i="16"/>
  <c r="N539" i="16"/>
  <c r="O539" i="16"/>
  <c r="P539" i="16"/>
  <c r="Q539" i="16"/>
  <c r="R539" i="16"/>
  <c r="S539" i="16"/>
  <c r="T539" i="16"/>
  <c r="U539" i="16"/>
  <c r="V539" i="16"/>
  <c r="W539" i="16"/>
  <c r="X539" i="16"/>
  <c r="Y539" i="16"/>
  <c r="Z539" i="16"/>
  <c r="AA539" i="16"/>
  <c r="AB539" i="16"/>
  <c r="AC539" i="16"/>
  <c r="AD539" i="16"/>
  <c r="AE539" i="16"/>
  <c r="AF539" i="16"/>
  <c r="AG539" i="16"/>
  <c r="AH539" i="16"/>
  <c r="AI539" i="16"/>
  <c r="AJ539" i="16"/>
  <c r="AK539" i="16"/>
  <c r="AL539" i="16"/>
  <c r="AM539" i="16"/>
  <c r="AN539" i="16"/>
  <c r="AO539" i="16"/>
  <c r="AP539" i="16"/>
  <c r="AQ539" i="16"/>
  <c r="AR539" i="16"/>
  <c r="AS539" i="16"/>
  <c r="AT539" i="16"/>
  <c r="AU539" i="16"/>
  <c r="AV539" i="16"/>
  <c r="AW539" i="16"/>
  <c r="AX539" i="16"/>
  <c r="AY539" i="16"/>
  <c r="AZ539" i="16"/>
  <c r="BA539" i="16"/>
  <c r="BB539" i="16"/>
  <c r="BC539" i="16"/>
  <c r="BD539" i="16"/>
  <c r="BE539" i="16"/>
  <c r="BF539" i="16"/>
  <c r="BG539" i="16"/>
  <c r="BH539" i="16"/>
  <c r="BI539" i="16"/>
  <c r="BJ539" i="16"/>
  <c r="BK539" i="16"/>
  <c r="BL539" i="16"/>
  <c r="BM539" i="16"/>
  <c r="BN539" i="16"/>
  <c r="BO539" i="16"/>
  <c r="BP539" i="16"/>
  <c r="BQ539" i="16"/>
  <c r="BR539" i="16"/>
  <c r="BS539" i="16"/>
  <c r="BT539" i="16"/>
  <c r="BU539" i="16"/>
  <c r="BV539" i="16"/>
  <c r="BW539" i="16"/>
  <c r="BX539" i="16"/>
  <c r="BY539" i="16"/>
  <c r="BZ539" i="16"/>
  <c r="CA539" i="16"/>
  <c r="CB539" i="16"/>
  <c r="CC539" i="16"/>
  <c r="CD539" i="16"/>
  <c r="CE539" i="16"/>
  <c r="CF539" i="16"/>
  <c r="CG539" i="16"/>
  <c r="CH539" i="16"/>
  <c r="CI539" i="16"/>
  <c r="CJ539" i="16"/>
  <c r="CK539" i="16"/>
  <c r="CL539" i="16"/>
  <c r="CM539" i="16"/>
  <c r="CN539" i="16"/>
  <c r="CO539" i="16"/>
  <c r="CP539" i="16"/>
  <c r="G540" i="16"/>
  <c r="H540" i="16"/>
  <c r="I540" i="16"/>
  <c r="J540" i="16"/>
  <c r="K540" i="16"/>
  <c r="L540" i="16"/>
  <c r="M540" i="16"/>
  <c r="N540" i="16"/>
  <c r="O540" i="16"/>
  <c r="P540" i="16"/>
  <c r="Q540" i="16"/>
  <c r="R540" i="16"/>
  <c r="S540" i="16"/>
  <c r="T540" i="16"/>
  <c r="U540" i="16"/>
  <c r="V540" i="16"/>
  <c r="W540" i="16"/>
  <c r="X540" i="16"/>
  <c r="Y540" i="16"/>
  <c r="Z540" i="16"/>
  <c r="AA540" i="16"/>
  <c r="AB540" i="16"/>
  <c r="AC540" i="16"/>
  <c r="AD540" i="16"/>
  <c r="AE540" i="16"/>
  <c r="AF540" i="16"/>
  <c r="AG540" i="16"/>
  <c r="AH540" i="16"/>
  <c r="AI540" i="16"/>
  <c r="AJ540" i="16"/>
  <c r="AK540" i="16"/>
  <c r="AL540" i="16"/>
  <c r="AM540" i="16"/>
  <c r="AN540" i="16"/>
  <c r="AO540" i="16"/>
  <c r="AP540" i="16"/>
  <c r="AQ540" i="16"/>
  <c r="AR540" i="16"/>
  <c r="AS540" i="16"/>
  <c r="AT540" i="16"/>
  <c r="AU540" i="16"/>
  <c r="AV540" i="16"/>
  <c r="AW540" i="16"/>
  <c r="AX540" i="16"/>
  <c r="AY540" i="16"/>
  <c r="AZ540" i="16"/>
  <c r="BA540" i="16"/>
  <c r="BB540" i="16"/>
  <c r="BC540" i="16"/>
  <c r="BD540" i="16"/>
  <c r="BE540" i="16"/>
  <c r="BF540" i="16"/>
  <c r="BG540" i="16"/>
  <c r="BH540" i="16"/>
  <c r="BI540" i="16"/>
  <c r="BJ540" i="16"/>
  <c r="BK540" i="16"/>
  <c r="BL540" i="16"/>
  <c r="BM540" i="16"/>
  <c r="BN540" i="16"/>
  <c r="BO540" i="16"/>
  <c r="BP540" i="16"/>
  <c r="BQ540" i="16"/>
  <c r="BR540" i="16"/>
  <c r="BS540" i="16"/>
  <c r="BT540" i="16"/>
  <c r="BU540" i="16"/>
  <c r="BV540" i="16"/>
  <c r="BW540" i="16"/>
  <c r="BX540" i="16"/>
  <c r="BY540" i="16"/>
  <c r="BZ540" i="16"/>
  <c r="CA540" i="16"/>
  <c r="CB540" i="16"/>
  <c r="CC540" i="16"/>
  <c r="CD540" i="16"/>
  <c r="CE540" i="16"/>
  <c r="CF540" i="16"/>
  <c r="CG540" i="16"/>
  <c r="CH540" i="16"/>
  <c r="CI540" i="16"/>
  <c r="CJ540" i="16"/>
  <c r="CK540" i="16"/>
  <c r="CL540" i="16"/>
  <c r="CM540" i="16"/>
  <c r="CN540" i="16"/>
  <c r="CO540" i="16"/>
  <c r="CP540" i="16"/>
  <c r="G541" i="16"/>
  <c r="H541" i="16"/>
  <c r="I541" i="16"/>
  <c r="J541" i="16"/>
  <c r="K541" i="16"/>
  <c r="L541" i="16"/>
  <c r="M541" i="16"/>
  <c r="N541" i="16"/>
  <c r="O541" i="16"/>
  <c r="P541" i="16"/>
  <c r="Q541" i="16"/>
  <c r="R541" i="16"/>
  <c r="S541" i="16"/>
  <c r="T541" i="16"/>
  <c r="U541" i="16"/>
  <c r="V541" i="16"/>
  <c r="W541" i="16"/>
  <c r="X541" i="16"/>
  <c r="Y541" i="16"/>
  <c r="Z541" i="16"/>
  <c r="AA541" i="16"/>
  <c r="AB541" i="16"/>
  <c r="AC541" i="16"/>
  <c r="AD541" i="16"/>
  <c r="AE541" i="16"/>
  <c r="AF541" i="16"/>
  <c r="AG541" i="16"/>
  <c r="AH541" i="16"/>
  <c r="AI541" i="16"/>
  <c r="AJ541" i="16"/>
  <c r="AK541" i="16"/>
  <c r="AL541" i="16"/>
  <c r="AM541" i="16"/>
  <c r="AN541" i="16"/>
  <c r="AO541" i="16"/>
  <c r="AP541" i="16"/>
  <c r="AQ541" i="16"/>
  <c r="AR541" i="16"/>
  <c r="AS541" i="16"/>
  <c r="AT541" i="16"/>
  <c r="AU541" i="16"/>
  <c r="AV541" i="16"/>
  <c r="AW541" i="16"/>
  <c r="AX541" i="16"/>
  <c r="AY541" i="16"/>
  <c r="AZ541" i="16"/>
  <c r="BA541" i="16"/>
  <c r="BB541" i="16"/>
  <c r="BC541" i="16"/>
  <c r="BD541" i="16"/>
  <c r="BE541" i="16"/>
  <c r="BF541" i="16"/>
  <c r="BG541" i="16"/>
  <c r="BH541" i="16"/>
  <c r="BI541" i="16"/>
  <c r="BJ541" i="16"/>
  <c r="BK541" i="16"/>
  <c r="BL541" i="16"/>
  <c r="BM541" i="16"/>
  <c r="BN541" i="16"/>
  <c r="BO541" i="16"/>
  <c r="BP541" i="16"/>
  <c r="BQ541" i="16"/>
  <c r="BR541" i="16"/>
  <c r="BS541" i="16"/>
  <c r="BT541" i="16"/>
  <c r="BU541" i="16"/>
  <c r="BV541" i="16"/>
  <c r="BW541" i="16"/>
  <c r="BX541" i="16"/>
  <c r="BY541" i="16"/>
  <c r="BZ541" i="16"/>
  <c r="CA541" i="16"/>
  <c r="CB541" i="16"/>
  <c r="CC541" i="16"/>
  <c r="CD541" i="16"/>
  <c r="CE541" i="16"/>
  <c r="CF541" i="16"/>
  <c r="CG541" i="16"/>
  <c r="CH541" i="16"/>
  <c r="CI541" i="16"/>
  <c r="CJ541" i="16"/>
  <c r="CK541" i="16"/>
  <c r="CL541" i="16"/>
  <c r="CM541" i="16"/>
  <c r="CN541" i="16"/>
  <c r="CO541" i="16"/>
  <c r="CP541" i="16"/>
  <c r="G542" i="16"/>
  <c r="H542" i="16"/>
  <c r="I542" i="16"/>
  <c r="J542" i="16"/>
  <c r="K542" i="16"/>
  <c r="L542" i="16"/>
  <c r="M542" i="16"/>
  <c r="N542" i="16"/>
  <c r="O542" i="16"/>
  <c r="P542" i="16"/>
  <c r="Q542" i="16"/>
  <c r="R542" i="16"/>
  <c r="S542" i="16"/>
  <c r="T542" i="16"/>
  <c r="U542" i="16"/>
  <c r="V542" i="16"/>
  <c r="W542" i="16"/>
  <c r="X542" i="16"/>
  <c r="Y542" i="16"/>
  <c r="Z542" i="16"/>
  <c r="AA542" i="16"/>
  <c r="AB542" i="16"/>
  <c r="AC542" i="16"/>
  <c r="AD542" i="16"/>
  <c r="AE542" i="16"/>
  <c r="AF542" i="16"/>
  <c r="AG542" i="16"/>
  <c r="AH542" i="16"/>
  <c r="AI542" i="16"/>
  <c r="AJ542" i="16"/>
  <c r="AK542" i="16"/>
  <c r="AL542" i="16"/>
  <c r="AM542" i="16"/>
  <c r="AN542" i="16"/>
  <c r="AO542" i="16"/>
  <c r="AP542" i="16"/>
  <c r="AQ542" i="16"/>
  <c r="AR542" i="16"/>
  <c r="AS542" i="16"/>
  <c r="AT542" i="16"/>
  <c r="AU542" i="16"/>
  <c r="AV542" i="16"/>
  <c r="AW542" i="16"/>
  <c r="AX542" i="16"/>
  <c r="AY542" i="16"/>
  <c r="AZ542" i="16"/>
  <c r="BA542" i="16"/>
  <c r="BB542" i="16"/>
  <c r="BC542" i="16"/>
  <c r="BD542" i="16"/>
  <c r="BE542" i="16"/>
  <c r="BF542" i="16"/>
  <c r="BG542" i="16"/>
  <c r="BH542" i="16"/>
  <c r="BI542" i="16"/>
  <c r="BJ542" i="16"/>
  <c r="BK542" i="16"/>
  <c r="BL542" i="16"/>
  <c r="BM542" i="16"/>
  <c r="BN542" i="16"/>
  <c r="BO542" i="16"/>
  <c r="BP542" i="16"/>
  <c r="BQ542" i="16"/>
  <c r="BR542" i="16"/>
  <c r="BS542" i="16"/>
  <c r="BT542" i="16"/>
  <c r="BU542" i="16"/>
  <c r="BV542" i="16"/>
  <c r="BW542" i="16"/>
  <c r="BX542" i="16"/>
  <c r="BY542" i="16"/>
  <c r="BZ542" i="16"/>
  <c r="CA542" i="16"/>
  <c r="CB542" i="16"/>
  <c r="CC542" i="16"/>
  <c r="CD542" i="16"/>
  <c r="CE542" i="16"/>
  <c r="CF542" i="16"/>
  <c r="CG542" i="16"/>
  <c r="CH542" i="16"/>
  <c r="CI542" i="16"/>
  <c r="CJ542" i="16"/>
  <c r="CK542" i="16"/>
  <c r="CL542" i="16"/>
  <c r="CM542" i="16"/>
  <c r="CN542" i="16"/>
  <c r="CO542" i="16"/>
  <c r="CP542" i="16"/>
  <c r="G543" i="16"/>
  <c r="H543" i="16"/>
  <c r="I543" i="16"/>
  <c r="J543" i="16"/>
  <c r="K543" i="16"/>
  <c r="L543" i="16"/>
  <c r="M543" i="16"/>
  <c r="N543" i="16"/>
  <c r="O543" i="16"/>
  <c r="P543" i="16"/>
  <c r="Q543" i="16"/>
  <c r="R543" i="16"/>
  <c r="S543" i="16"/>
  <c r="T543" i="16"/>
  <c r="U543" i="16"/>
  <c r="V543" i="16"/>
  <c r="W543" i="16"/>
  <c r="X543" i="16"/>
  <c r="Y543" i="16"/>
  <c r="Z543" i="16"/>
  <c r="AA543" i="16"/>
  <c r="AB543" i="16"/>
  <c r="AC543" i="16"/>
  <c r="AD543" i="16"/>
  <c r="AE543" i="16"/>
  <c r="AF543" i="16"/>
  <c r="AG543" i="16"/>
  <c r="AH543" i="16"/>
  <c r="AI543" i="16"/>
  <c r="AJ543" i="16"/>
  <c r="AK543" i="16"/>
  <c r="AL543" i="16"/>
  <c r="AM543" i="16"/>
  <c r="AN543" i="16"/>
  <c r="AO543" i="16"/>
  <c r="AP543" i="16"/>
  <c r="AQ543" i="16"/>
  <c r="AR543" i="16"/>
  <c r="AS543" i="16"/>
  <c r="AT543" i="16"/>
  <c r="AU543" i="16"/>
  <c r="AV543" i="16"/>
  <c r="AW543" i="16"/>
  <c r="AX543" i="16"/>
  <c r="AY543" i="16"/>
  <c r="AZ543" i="16"/>
  <c r="BA543" i="16"/>
  <c r="BB543" i="16"/>
  <c r="BC543" i="16"/>
  <c r="BD543" i="16"/>
  <c r="BE543" i="16"/>
  <c r="BF543" i="16"/>
  <c r="BG543" i="16"/>
  <c r="BH543" i="16"/>
  <c r="BI543" i="16"/>
  <c r="BJ543" i="16"/>
  <c r="BK543" i="16"/>
  <c r="BL543" i="16"/>
  <c r="BM543" i="16"/>
  <c r="BN543" i="16"/>
  <c r="BO543" i="16"/>
  <c r="BP543" i="16"/>
  <c r="BQ543" i="16"/>
  <c r="BR543" i="16"/>
  <c r="BS543" i="16"/>
  <c r="BT543" i="16"/>
  <c r="BU543" i="16"/>
  <c r="BV543" i="16"/>
  <c r="BW543" i="16"/>
  <c r="BX543" i="16"/>
  <c r="BY543" i="16"/>
  <c r="BZ543" i="16"/>
  <c r="CA543" i="16"/>
  <c r="CB543" i="16"/>
  <c r="CC543" i="16"/>
  <c r="CD543" i="16"/>
  <c r="CE543" i="16"/>
  <c r="CF543" i="16"/>
  <c r="CG543" i="16"/>
  <c r="CH543" i="16"/>
  <c r="CI543" i="16"/>
  <c r="CJ543" i="16"/>
  <c r="CK543" i="16"/>
  <c r="CL543" i="16"/>
  <c r="CM543" i="16"/>
  <c r="CN543" i="16"/>
  <c r="CO543" i="16"/>
  <c r="CP543" i="16"/>
  <c r="G544" i="16"/>
  <c r="H544" i="16"/>
  <c r="I544" i="16"/>
  <c r="J544" i="16"/>
  <c r="K544" i="16"/>
  <c r="L544" i="16"/>
  <c r="M544" i="16"/>
  <c r="N544" i="16"/>
  <c r="O544" i="16"/>
  <c r="P544" i="16"/>
  <c r="Q544" i="16"/>
  <c r="R544" i="16"/>
  <c r="S544" i="16"/>
  <c r="T544" i="16"/>
  <c r="U544" i="16"/>
  <c r="V544" i="16"/>
  <c r="W544" i="16"/>
  <c r="X544" i="16"/>
  <c r="Y544" i="16"/>
  <c r="Z544" i="16"/>
  <c r="AA544" i="16"/>
  <c r="AB544" i="16"/>
  <c r="AC544" i="16"/>
  <c r="AD544" i="16"/>
  <c r="AE544" i="16"/>
  <c r="AF544" i="16"/>
  <c r="AG544" i="16"/>
  <c r="AH544" i="16"/>
  <c r="AI544" i="16"/>
  <c r="AJ544" i="16"/>
  <c r="AK544" i="16"/>
  <c r="AL544" i="16"/>
  <c r="AM544" i="16"/>
  <c r="AN544" i="16"/>
  <c r="AO544" i="16"/>
  <c r="AP544" i="16"/>
  <c r="AQ544" i="16"/>
  <c r="AR544" i="16"/>
  <c r="AS544" i="16"/>
  <c r="AT544" i="16"/>
  <c r="AU544" i="16"/>
  <c r="AV544" i="16"/>
  <c r="AW544" i="16"/>
  <c r="AX544" i="16"/>
  <c r="AY544" i="16"/>
  <c r="AZ544" i="16"/>
  <c r="BA544" i="16"/>
  <c r="BB544" i="16"/>
  <c r="BC544" i="16"/>
  <c r="BD544" i="16"/>
  <c r="BE544" i="16"/>
  <c r="BF544" i="16"/>
  <c r="BG544" i="16"/>
  <c r="BH544" i="16"/>
  <c r="BI544" i="16"/>
  <c r="BJ544" i="16"/>
  <c r="BK544" i="16"/>
  <c r="BL544" i="16"/>
  <c r="BM544" i="16"/>
  <c r="BN544" i="16"/>
  <c r="BO544" i="16"/>
  <c r="BP544" i="16"/>
  <c r="BQ544" i="16"/>
  <c r="BR544" i="16"/>
  <c r="BS544" i="16"/>
  <c r="BT544" i="16"/>
  <c r="BU544" i="16"/>
  <c r="BV544" i="16"/>
  <c r="BW544" i="16"/>
  <c r="BX544" i="16"/>
  <c r="BY544" i="16"/>
  <c r="BZ544" i="16"/>
  <c r="CA544" i="16"/>
  <c r="CB544" i="16"/>
  <c r="CC544" i="16"/>
  <c r="CD544" i="16"/>
  <c r="CE544" i="16"/>
  <c r="CF544" i="16"/>
  <c r="CG544" i="16"/>
  <c r="CH544" i="16"/>
  <c r="CI544" i="16"/>
  <c r="CJ544" i="16"/>
  <c r="CK544" i="16"/>
  <c r="CL544" i="16"/>
  <c r="CM544" i="16"/>
  <c r="CN544" i="16"/>
  <c r="CO544" i="16"/>
  <c r="CP544" i="16"/>
  <c r="G545" i="16"/>
  <c r="H545" i="16"/>
  <c r="I545" i="16"/>
  <c r="J545" i="16"/>
  <c r="K545" i="16"/>
  <c r="L545" i="16"/>
  <c r="M545" i="16"/>
  <c r="N545" i="16"/>
  <c r="O545" i="16"/>
  <c r="P545" i="16"/>
  <c r="Q545" i="16"/>
  <c r="R545" i="16"/>
  <c r="S545" i="16"/>
  <c r="T545" i="16"/>
  <c r="U545" i="16"/>
  <c r="V545" i="16"/>
  <c r="W545" i="16"/>
  <c r="X545" i="16"/>
  <c r="Y545" i="16"/>
  <c r="Z545" i="16"/>
  <c r="AA545" i="16"/>
  <c r="AB545" i="16"/>
  <c r="AC545" i="16"/>
  <c r="AD545" i="16"/>
  <c r="AE545" i="16"/>
  <c r="AF545" i="16"/>
  <c r="AG545" i="16"/>
  <c r="AH545" i="16"/>
  <c r="AI545" i="16"/>
  <c r="AJ545" i="16"/>
  <c r="AK545" i="16"/>
  <c r="AL545" i="16"/>
  <c r="AM545" i="16"/>
  <c r="AN545" i="16"/>
  <c r="AO545" i="16"/>
  <c r="AP545" i="16"/>
  <c r="AQ545" i="16"/>
  <c r="AR545" i="16"/>
  <c r="AS545" i="16"/>
  <c r="AT545" i="16"/>
  <c r="AU545" i="16"/>
  <c r="AV545" i="16"/>
  <c r="AW545" i="16"/>
  <c r="AX545" i="16"/>
  <c r="AY545" i="16"/>
  <c r="AZ545" i="16"/>
  <c r="BA545" i="16"/>
  <c r="BB545" i="16"/>
  <c r="BC545" i="16"/>
  <c r="BD545" i="16"/>
  <c r="BE545" i="16"/>
  <c r="BF545" i="16"/>
  <c r="BG545" i="16"/>
  <c r="BH545" i="16"/>
  <c r="BI545" i="16"/>
  <c r="BJ545" i="16"/>
  <c r="BK545" i="16"/>
  <c r="BL545" i="16"/>
  <c r="BM545" i="16"/>
  <c r="BN545" i="16"/>
  <c r="BO545" i="16"/>
  <c r="BP545" i="16"/>
  <c r="BQ545" i="16"/>
  <c r="BR545" i="16"/>
  <c r="BS545" i="16"/>
  <c r="BT545" i="16"/>
  <c r="BU545" i="16"/>
  <c r="BV545" i="16"/>
  <c r="BW545" i="16"/>
  <c r="BX545" i="16"/>
  <c r="BY545" i="16"/>
  <c r="BZ545" i="16"/>
  <c r="CA545" i="16"/>
  <c r="CB545" i="16"/>
  <c r="CC545" i="16"/>
  <c r="CD545" i="16"/>
  <c r="CE545" i="16"/>
  <c r="CF545" i="16"/>
  <c r="CG545" i="16"/>
  <c r="CH545" i="16"/>
  <c r="CI545" i="16"/>
  <c r="CJ545" i="16"/>
  <c r="CK545" i="16"/>
  <c r="CL545" i="16"/>
  <c r="CM545" i="16"/>
  <c r="CN545" i="16"/>
  <c r="CO545" i="16"/>
  <c r="CP545" i="16"/>
  <c r="G546" i="16"/>
  <c r="H546" i="16"/>
  <c r="I546" i="16"/>
  <c r="J546" i="16"/>
  <c r="K546" i="16"/>
  <c r="L546" i="16"/>
  <c r="M546" i="16"/>
  <c r="N546" i="16"/>
  <c r="O546" i="16"/>
  <c r="P546" i="16"/>
  <c r="Q546" i="16"/>
  <c r="R546" i="16"/>
  <c r="S546" i="16"/>
  <c r="T546" i="16"/>
  <c r="U546" i="16"/>
  <c r="V546" i="16"/>
  <c r="W546" i="16"/>
  <c r="X546" i="16"/>
  <c r="Y546" i="16"/>
  <c r="Z546" i="16"/>
  <c r="AA546" i="16"/>
  <c r="AB546" i="16"/>
  <c r="AC546" i="16"/>
  <c r="AD546" i="16"/>
  <c r="AE546" i="16"/>
  <c r="AF546" i="16"/>
  <c r="AG546" i="16"/>
  <c r="AH546" i="16"/>
  <c r="AI546" i="16"/>
  <c r="AJ546" i="16"/>
  <c r="AK546" i="16"/>
  <c r="AL546" i="16"/>
  <c r="AM546" i="16"/>
  <c r="AN546" i="16"/>
  <c r="AO546" i="16"/>
  <c r="AP546" i="16"/>
  <c r="AQ546" i="16"/>
  <c r="AR546" i="16"/>
  <c r="AS546" i="16"/>
  <c r="AT546" i="16"/>
  <c r="AU546" i="16"/>
  <c r="AV546" i="16"/>
  <c r="AW546" i="16"/>
  <c r="AX546" i="16"/>
  <c r="AY546" i="16"/>
  <c r="AZ546" i="16"/>
  <c r="BA546" i="16"/>
  <c r="BB546" i="16"/>
  <c r="BC546" i="16"/>
  <c r="BD546" i="16"/>
  <c r="BE546" i="16"/>
  <c r="BF546" i="16"/>
  <c r="BG546" i="16"/>
  <c r="BH546" i="16"/>
  <c r="BI546" i="16"/>
  <c r="BJ546" i="16"/>
  <c r="BK546" i="16"/>
  <c r="BL546" i="16"/>
  <c r="BM546" i="16"/>
  <c r="BN546" i="16"/>
  <c r="BO546" i="16"/>
  <c r="BP546" i="16"/>
  <c r="BQ546" i="16"/>
  <c r="BR546" i="16"/>
  <c r="BS546" i="16"/>
  <c r="BT546" i="16"/>
  <c r="BU546" i="16"/>
  <c r="BV546" i="16"/>
  <c r="BW546" i="16"/>
  <c r="BX546" i="16"/>
  <c r="BY546" i="16"/>
  <c r="BZ546" i="16"/>
  <c r="CA546" i="16"/>
  <c r="CB546" i="16"/>
  <c r="CC546" i="16"/>
  <c r="CD546" i="16"/>
  <c r="CE546" i="16"/>
  <c r="CF546" i="16"/>
  <c r="CG546" i="16"/>
  <c r="CH546" i="16"/>
  <c r="CI546" i="16"/>
  <c r="CJ546" i="16"/>
  <c r="CK546" i="16"/>
  <c r="CL546" i="16"/>
  <c r="CM546" i="16"/>
  <c r="CN546" i="16"/>
  <c r="CO546" i="16"/>
  <c r="CP546" i="16"/>
  <c r="G547" i="16"/>
  <c r="H547" i="16"/>
  <c r="I547" i="16"/>
  <c r="J547" i="16"/>
  <c r="K547" i="16"/>
  <c r="L547" i="16"/>
  <c r="M547" i="16"/>
  <c r="N547" i="16"/>
  <c r="O547" i="16"/>
  <c r="P547" i="16"/>
  <c r="Q547" i="16"/>
  <c r="R547" i="16"/>
  <c r="S547" i="16"/>
  <c r="T547" i="16"/>
  <c r="U547" i="16"/>
  <c r="V547" i="16"/>
  <c r="W547" i="16"/>
  <c r="X547" i="16"/>
  <c r="Y547" i="16"/>
  <c r="Z547" i="16"/>
  <c r="AA547" i="16"/>
  <c r="AB547" i="16"/>
  <c r="AC547" i="16"/>
  <c r="AD547" i="16"/>
  <c r="AE547" i="16"/>
  <c r="AF547" i="16"/>
  <c r="AG547" i="16"/>
  <c r="AH547" i="16"/>
  <c r="AI547" i="16"/>
  <c r="AJ547" i="16"/>
  <c r="AK547" i="16"/>
  <c r="AL547" i="16"/>
  <c r="AM547" i="16"/>
  <c r="AN547" i="16"/>
  <c r="AO547" i="16"/>
  <c r="AP547" i="16"/>
  <c r="AQ547" i="16"/>
  <c r="AR547" i="16"/>
  <c r="AS547" i="16"/>
  <c r="AT547" i="16"/>
  <c r="AU547" i="16"/>
  <c r="AV547" i="16"/>
  <c r="AW547" i="16"/>
  <c r="AX547" i="16"/>
  <c r="AY547" i="16"/>
  <c r="AZ547" i="16"/>
  <c r="BA547" i="16"/>
  <c r="BB547" i="16"/>
  <c r="BC547" i="16"/>
  <c r="BD547" i="16"/>
  <c r="BE547" i="16"/>
  <c r="BF547" i="16"/>
  <c r="BG547" i="16"/>
  <c r="BH547" i="16"/>
  <c r="BI547" i="16"/>
  <c r="BJ547" i="16"/>
  <c r="BK547" i="16"/>
  <c r="BL547" i="16"/>
  <c r="BM547" i="16"/>
  <c r="BN547" i="16"/>
  <c r="BO547" i="16"/>
  <c r="BP547" i="16"/>
  <c r="BQ547" i="16"/>
  <c r="BR547" i="16"/>
  <c r="BS547" i="16"/>
  <c r="BT547" i="16"/>
  <c r="BU547" i="16"/>
  <c r="BV547" i="16"/>
  <c r="BW547" i="16"/>
  <c r="BX547" i="16"/>
  <c r="BY547" i="16"/>
  <c r="BZ547" i="16"/>
  <c r="CA547" i="16"/>
  <c r="CB547" i="16"/>
  <c r="CC547" i="16"/>
  <c r="CD547" i="16"/>
  <c r="CE547" i="16"/>
  <c r="CF547" i="16"/>
  <c r="CG547" i="16"/>
  <c r="CH547" i="16"/>
  <c r="CI547" i="16"/>
  <c r="CJ547" i="16"/>
  <c r="CK547" i="16"/>
  <c r="CL547" i="16"/>
  <c r="CM547" i="16"/>
  <c r="CN547" i="16"/>
  <c r="CO547" i="16"/>
  <c r="CP547" i="16"/>
  <c r="G548" i="16"/>
  <c r="H548" i="16"/>
  <c r="I548" i="16"/>
  <c r="J548" i="16"/>
  <c r="K548" i="16"/>
  <c r="L548" i="16"/>
  <c r="M548" i="16"/>
  <c r="N548" i="16"/>
  <c r="O548" i="16"/>
  <c r="P548" i="16"/>
  <c r="Q548" i="16"/>
  <c r="R548" i="16"/>
  <c r="S548" i="16"/>
  <c r="T548" i="16"/>
  <c r="U548" i="16"/>
  <c r="V548" i="16"/>
  <c r="W548" i="16"/>
  <c r="X548" i="16"/>
  <c r="Y548" i="16"/>
  <c r="Z548" i="16"/>
  <c r="AA548" i="16"/>
  <c r="AB548" i="16"/>
  <c r="AC548" i="16"/>
  <c r="AD548" i="16"/>
  <c r="AE548" i="16"/>
  <c r="AF548" i="16"/>
  <c r="AG548" i="16"/>
  <c r="AH548" i="16"/>
  <c r="AI548" i="16"/>
  <c r="AJ548" i="16"/>
  <c r="AK548" i="16"/>
  <c r="AL548" i="16"/>
  <c r="AM548" i="16"/>
  <c r="AN548" i="16"/>
  <c r="AO548" i="16"/>
  <c r="AP548" i="16"/>
  <c r="AQ548" i="16"/>
  <c r="AR548" i="16"/>
  <c r="AS548" i="16"/>
  <c r="AT548" i="16"/>
  <c r="AU548" i="16"/>
  <c r="AV548" i="16"/>
  <c r="AW548" i="16"/>
  <c r="AX548" i="16"/>
  <c r="AY548" i="16"/>
  <c r="AZ548" i="16"/>
  <c r="BA548" i="16"/>
  <c r="BB548" i="16"/>
  <c r="BC548" i="16"/>
  <c r="BD548" i="16"/>
  <c r="BE548" i="16"/>
  <c r="BF548" i="16"/>
  <c r="BG548" i="16"/>
  <c r="BH548" i="16"/>
  <c r="BI548" i="16"/>
  <c r="BJ548" i="16"/>
  <c r="BK548" i="16"/>
  <c r="BL548" i="16"/>
  <c r="BM548" i="16"/>
  <c r="BN548" i="16"/>
  <c r="BO548" i="16"/>
  <c r="BP548" i="16"/>
  <c r="BQ548" i="16"/>
  <c r="BR548" i="16"/>
  <c r="BS548" i="16"/>
  <c r="BT548" i="16"/>
  <c r="BU548" i="16"/>
  <c r="BV548" i="16"/>
  <c r="BW548" i="16"/>
  <c r="BX548" i="16"/>
  <c r="BY548" i="16"/>
  <c r="BZ548" i="16"/>
  <c r="CA548" i="16"/>
  <c r="CB548" i="16"/>
  <c r="CC548" i="16"/>
  <c r="CD548" i="16"/>
  <c r="CE548" i="16"/>
  <c r="CF548" i="16"/>
  <c r="CG548" i="16"/>
  <c r="CH548" i="16"/>
  <c r="CI548" i="16"/>
  <c r="CJ548" i="16"/>
  <c r="CK548" i="16"/>
  <c r="CL548" i="16"/>
  <c r="CM548" i="16"/>
  <c r="CN548" i="16"/>
  <c r="CO548" i="16"/>
  <c r="CP548" i="16"/>
  <c r="G549" i="16"/>
  <c r="H549" i="16"/>
  <c r="I549" i="16"/>
  <c r="J549" i="16"/>
  <c r="K549" i="16"/>
  <c r="L549" i="16"/>
  <c r="M549" i="16"/>
  <c r="N549" i="16"/>
  <c r="O549" i="16"/>
  <c r="P549" i="16"/>
  <c r="Q549" i="16"/>
  <c r="R549" i="16"/>
  <c r="S549" i="16"/>
  <c r="T549" i="16"/>
  <c r="U549" i="16"/>
  <c r="V549" i="16"/>
  <c r="W549" i="16"/>
  <c r="X549" i="16"/>
  <c r="Y549" i="16"/>
  <c r="Z549" i="16"/>
  <c r="AA549" i="16"/>
  <c r="AB549" i="16"/>
  <c r="AC549" i="16"/>
  <c r="AD549" i="16"/>
  <c r="AE549" i="16"/>
  <c r="AF549" i="16"/>
  <c r="AG549" i="16"/>
  <c r="AH549" i="16"/>
  <c r="AI549" i="16"/>
  <c r="AJ549" i="16"/>
  <c r="AK549" i="16"/>
  <c r="AL549" i="16"/>
  <c r="AM549" i="16"/>
  <c r="AN549" i="16"/>
  <c r="AO549" i="16"/>
  <c r="AP549" i="16"/>
  <c r="AQ549" i="16"/>
  <c r="AR549" i="16"/>
  <c r="AS549" i="16"/>
  <c r="AT549" i="16"/>
  <c r="AU549" i="16"/>
  <c r="AV549" i="16"/>
  <c r="AW549" i="16"/>
  <c r="AX549" i="16"/>
  <c r="AY549" i="16"/>
  <c r="AZ549" i="16"/>
  <c r="BA549" i="16"/>
  <c r="BB549" i="16"/>
  <c r="BC549" i="16"/>
  <c r="BD549" i="16"/>
  <c r="BE549" i="16"/>
  <c r="BF549" i="16"/>
  <c r="BG549" i="16"/>
  <c r="BH549" i="16"/>
  <c r="BI549" i="16"/>
  <c r="BJ549" i="16"/>
  <c r="BK549" i="16"/>
  <c r="BL549" i="16"/>
  <c r="BM549" i="16"/>
  <c r="BN549" i="16"/>
  <c r="BO549" i="16"/>
  <c r="BP549" i="16"/>
  <c r="BQ549" i="16"/>
  <c r="BR549" i="16"/>
  <c r="BS549" i="16"/>
  <c r="BT549" i="16"/>
  <c r="BU549" i="16"/>
  <c r="BV549" i="16"/>
  <c r="BW549" i="16"/>
  <c r="BX549" i="16"/>
  <c r="BY549" i="16"/>
  <c r="BZ549" i="16"/>
  <c r="CA549" i="16"/>
  <c r="CB549" i="16"/>
  <c r="CC549" i="16"/>
  <c r="CD549" i="16"/>
  <c r="CE549" i="16"/>
  <c r="CF549" i="16"/>
  <c r="CG549" i="16"/>
  <c r="CH549" i="16"/>
  <c r="CI549" i="16"/>
  <c r="CJ549" i="16"/>
  <c r="CK549" i="16"/>
  <c r="CL549" i="16"/>
  <c r="CM549" i="16"/>
  <c r="CN549" i="16"/>
  <c r="CO549" i="16"/>
  <c r="CP549" i="16"/>
  <c r="G550" i="16"/>
  <c r="H550" i="16"/>
  <c r="I550" i="16"/>
  <c r="J550" i="16"/>
  <c r="K550" i="16"/>
  <c r="L550" i="16"/>
  <c r="M550" i="16"/>
  <c r="N550" i="16"/>
  <c r="O550" i="16"/>
  <c r="P550" i="16"/>
  <c r="Q550" i="16"/>
  <c r="R550" i="16"/>
  <c r="S550" i="16"/>
  <c r="T550" i="16"/>
  <c r="U550" i="16"/>
  <c r="V550" i="16"/>
  <c r="W550" i="16"/>
  <c r="X550" i="16"/>
  <c r="Y550" i="16"/>
  <c r="Z550" i="16"/>
  <c r="AA550" i="16"/>
  <c r="AB550" i="16"/>
  <c r="AC550" i="16"/>
  <c r="AD550" i="16"/>
  <c r="AE550" i="16"/>
  <c r="AF550" i="16"/>
  <c r="AG550" i="16"/>
  <c r="AH550" i="16"/>
  <c r="AI550" i="16"/>
  <c r="AJ550" i="16"/>
  <c r="AK550" i="16"/>
  <c r="AL550" i="16"/>
  <c r="AM550" i="16"/>
  <c r="AN550" i="16"/>
  <c r="AO550" i="16"/>
  <c r="AP550" i="16"/>
  <c r="AQ550" i="16"/>
  <c r="AR550" i="16"/>
  <c r="AS550" i="16"/>
  <c r="AT550" i="16"/>
  <c r="AU550" i="16"/>
  <c r="AV550" i="16"/>
  <c r="AW550" i="16"/>
  <c r="AX550" i="16"/>
  <c r="AY550" i="16"/>
  <c r="AZ550" i="16"/>
  <c r="BA550" i="16"/>
  <c r="BB550" i="16"/>
  <c r="BC550" i="16"/>
  <c r="BD550" i="16"/>
  <c r="BE550" i="16"/>
  <c r="BF550" i="16"/>
  <c r="BG550" i="16"/>
  <c r="BH550" i="16"/>
  <c r="BI550" i="16"/>
  <c r="BJ550" i="16"/>
  <c r="BK550" i="16"/>
  <c r="BL550" i="16"/>
  <c r="BM550" i="16"/>
  <c r="BN550" i="16"/>
  <c r="BO550" i="16"/>
  <c r="BP550" i="16"/>
  <c r="BQ550" i="16"/>
  <c r="BR550" i="16"/>
  <c r="BS550" i="16"/>
  <c r="BT550" i="16"/>
  <c r="BU550" i="16"/>
  <c r="BV550" i="16"/>
  <c r="BW550" i="16"/>
  <c r="BX550" i="16"/>
  <c r="BY550" i="16"/>
  <c r="BZ550" i="16"/>
  <c r="CA550" i="16"/>
  <c r="CB550" i="16"/>
  <c r="CC550" i="16"/>
  <c r="CD550" i="16"/>
  <c r="CE550" i="16"/>
  <c r="CF550" i="16"/>
  <c r="CG550" i="16"/>
  <c r="CH550" i="16"/>
  <c r="CI550" i="16"/>
  <c r="CJ550" i="16"/>
  <c r="CK550" i="16"/>
  <c r="CL550" i="16"/>
  <c r="CM550" i="16"/>
  <c r="CN550" i="16"/>
  <c r="CO550" i="16"/>
  <c r="CP550" i="16"/>
  <c r="G551" i="16"/>
  <c r="H551" i="16"/>
  <c r="I551" i="16"/>
  <c r="J551" i="16"/>
  <c r="K551" i="16"/>
  <c r="L551" i="16"/>
  <c r="M551" i="16"/>
  <c r="N551" i="16"/>
  <c r="O551" i="16"/>
  <c r="P551" i="16"/>
  <c r="Q551" i="16"/>
  <c r="R551" i="16"/>
  <c r="S551" i="16"/>
  <c r="T551" i="16"/>
  <c r="U551" i="16"/>
  <c r="V551" i="16"/>
  <c r="W551" i="16"/>
  <c r="X551" i="16"/>
  <c r="Y551" i="16"/>
  <c r="Z551" i="16"/>
  <c r="AA551" i="16"/>
  <c r="AB551" i="16"/>
  <c r="AC551" i="16"/>
  <c r="AD551" i="16"/>
  <c r="AE551" i="16"/>
  <c r="AF551" i="16"/>
  <c r="AG551" i="16"/>
  <c r="AH551" i="16"/>
  <c r="AI551" i="16"/>
  <c r="AJ551" i="16"/>
  <c r="AK551" i="16"/>
  <c r="AL551" i="16"/>
  <c r="AM551" i="16"/>
  <c r="AN551" i="16"/>
  <c r="AO551" i="16"/>
  <c r="AP551" i="16"/>
  <c r="AQ551" i="16"/>
  <c r="AR551" i="16"/>
  <c r="AS551" i="16"/>
  <c r="AT551" i="16"/>
  <c r="AU551" i="16"/>
  <c r="AV551" i="16"/>
  <c r="AW551" i="16"/>
  <c r="AX551" i="16"/>
  <c r="AY551" i="16"/>
  <c r="AZ551" i="16"/>
  <c r="BA551" i="16"/>
  <c r="BB551" i="16"/>
  <c r="BC551" i="16"/>
  <c r="BD551" i="16"/>
  <c r="BE551" i="16"/>
  <c r="BF551" i="16"/>
  <c r="BG551" i="16"/>
  <c r="BH551" i="16"/>
  <c r="BI551" i="16"/>
  <c r="BJ551" i="16"/>
  <c r="BK551" i="16"/>
  <c r="BL551" i="16"/>
  <c r="BM551" i="16"/>
  <c r="BN551" i="16"/>
  <c r="BO551" i="16"/>
  <c r="BP551" i="16"/>
  <c r="BQ551" i="16"/>
  <c r="BR551" i="16"/>
  <c r="BS551" i="16"/>
  <c r="BT551" i="16"/>
  <c r="BU551" i="16"/>
  <c r="BV551" i="16"/>
  <c r="BW551" i="16"/>
  <c r="BX551" i="16"/>
  <c r="BY551" i="16"/>
  <c r="BZ551" i="16"/>
  <c r="CA551" i="16"/>
  <c r="CB551" i="16"/>
  <c r="CC551" i="16"/>
  <c r="CD551" i="16"/>
  <c r="CE551" i="16"/>
  <c r="CF551" i="16"/>
  <c r="CG551" i="16"/>
  <c r="CH551" i="16"/>
  <c r="CI551" i="16"/>
  <c r="CJ551" i="16"/>
  <c r="CK551" i="16"/>
  <c r="CL551" i="16"/>
  <c r="CM551" i="16"/>
  <c r="CN551" i="16"/>
  <c r="CO551" i="16"/>
  <c r="CP551" i="16"/>
  <c r="G552" i="16"/>
  <c r="H552" i="16"/>
  <c r="I552" i="16"/>
  <c r="J552" i="16"/>
  <c r="K552" i="16"/>
  <c r="L552" i="16"/>
  <c r="M552" i="16"/>
  <c r="N552" i="16"/>
  <c r="O552" i="16"/>
  <c r="P552" i="16"/>
  <c r="Q552" i="16"/>
  <c r="R552" i="16"/>
  <c r="S552" i="16"/>
  <c r="T552" i="16"/>
  <c r="U552" i="16"/>
  <c r="V552" i="16"/>
  <c r="W552" i="16"/>
  <c r="X552" i="16"/>
  <c r="Y552" i="16"/>
  <c r="Z552" i="16"/>
  <c r="AA552" i="16"/>
  <c r="AB552" i="16"/>
  <c r="AC552" i="16"/>
  <c r="AD552" i="16"/>
  <c r="AE552" i="16"/>
  <c r="AF552" i="16"/>
  <c r="AG552" i="16"/>
  <c r="AH552" i="16"/>
  <c r="AI552" i="16"/>
  <c r="AJ552" i="16"/>
  <c r="AK552" i="16"/>
  <c r="AL552" i="16"/>
  <c r="AM552" i="16"/>
  <c r="AN552" i="16"/>
  <c r="AO552" i="16"/>
  <c r="AP552" i="16"/>
  <c r="AQ552" i="16"/>
  <c r="AR552" i="16"/>
  <c r="AS552" i="16"/>
  <c r="AT552" i="16"/>
  <c r="AU552" i="16"/>
  <c r="AV552" i="16"/>
  <c r="AW552" i="16"/>
  <c r="AX552" i="16"/>
  <c r="AY552" i="16"/>
  <c r="AZ552" i="16"/>
  <c r="BA552" i="16"/>
  <c r="BB552" i="16"/>
  <c r="BC552" i="16"/>
  <c r="BD552" i="16"/>
  <c r="BE552" i="16"/>
  <c r="BF552" i="16"/>
  <c r="BG552" i="16"/>
  <c r="BH552" i="16"/>
  <c r="BI552" i="16"/>
  <c r="BJ552" i="16"/>
  <c r="BK552" i="16"/>
  <c r="BL552" i="16"/>
  <c r="BM552" i="16"/>
  <c r="BN552" i="16"/>
  <c r="BO552" i="16"/>
  <c r="BP552" i="16"/>
  <c r="BQ552" i="16"/>
  <c r="BR552" i="16"/>
  <c r="BS552" i="16"/>
  <c r="BT552" i="16"/>
  <c r="BU552" i="16"/>
  <c r="BV552" i="16"/>
  <c r="BW552" i="16"/>
  <c r="BX552" i="16"/>
  <c r="BY552" i="16"/>
  <c r="BZ552" i="16"/>
  <c r="CA552" i="16"/>
  <c r="CB552" i="16"/>
  <c r="CC552" i="16"/>
  <c r="CD552" i="16"/>
  <c r="CE552" i="16"/>
  <c r="CF552" i="16"/>
  <c r="CG552" i="16"/>
  <c r="CH552" i="16"/>
  <c r="CI552" i="16"/>
  <c r="CJ552" i="16"/>
  <c r="CK552" i="16"/>
  <c r="CL552" i="16"/>
  <c r="CM552" i="16"/>
  <c r="CN552" i="16"/>
  <c r="CO552" i="16"/>
  <c r="CP552" i="16"/>
  <c r="G553" i="16"/>
  <c r="H553" i="16"/>
  <c r="I553" i="16"/>
  <c r="J553" i="16"/>
  <c r="K553" i="16"/>
  <c r="L553" i="16"/>
  <c r="M553" i="16"/>
  <c r="N553" i="16"/>
  <c r="O553" i="16"/>
  <c r="P553" i="16"/>
  <c r="Q553" i="16"/>
  <c r="R553" i="16"/>
  <c r="S553" i="16"/>
  <c r="T553" i="16"/>
  <c r="U553" i="16"/>
  <c r="V553" i="16"/>
  <c r="W553" i="16"/>
  <c r="X553" i="16"/>
  <c r="Y553" i="16"/>
  <c r="Z553" i="16"/>
  <c r="AA553" i="16"/>
  <c r="AB553" i="16"/>
  <c r="AC553" i="16"/>
  <c r="AD553" i="16"/>
  <c r="AE553" i="16"/>
  <c r="AF553" i="16"/>
  <c r="AG553" i="16"/>
  <c r="AH553" i="16"/>
  <c r="AI553" i="16"/>
  <c r="AJ553" i="16"/>
  <c r="AK553" i="16"/>
  <c r="AL553" i="16"/>
  <c r="AM553" i="16"/>
  <c r="AN553" i="16"/>
  <c r="AO553" i="16"/>
  <c r="AP553" i="16"/>
  <c r="AQ553" i="16"/>
  <c r="AR553" i="16"/>
  <c r="AS553" i="16"/>
  <c r="AT553" i="16"/>
  <c r="AU553" i="16"/>
  <c r="AV553" i="16"/>
  <c r="AW553" i="16"/>
  <c r="AX553" i="16"/>
  <c r="AY553" i="16"/>
  <c r="AZ553" i="16"/>
  <c r="BA553" i="16"/>
  <c r="BB553" i="16"/>
  <c r="BC553" i="16"/>
  <c r="BD553" i="16"/>
  <c r="BE553" i="16"/>
  <c r="BF553" i="16"/>
  <c r="BG553" i="16"/>
  <c r="BH553" i="16"/>
  <c r="BI553" i="16"/>
  <c r="BJ553" i="16"/>
  <c r="BK553" i="16"/>
  <c r="BL553" i="16"/>
  <c r="BM553" i="16"/>
  <c r="BN553" i="16"/>
  <c r="BO553" i="16"/>
  <c r="BP553" i="16"/>
  <c r="BQ553" i="16"/>
  <c r="BR553" i="16"/>
  <c r="BS553" i="16"/>
  <c r="BT553" i="16"/>
  <c r="BU553" i="16"/>
  <c r="BV553" i="16"/>
  <c r="BW553" i="16"/>
  <c r="BX553" i="16"/>
  <c r="BY553" i="16"/>
  <c r="BZ553" i="16"/>
  <c r="CA553" i="16"/>
  <c r="CB553" i="16"/>
  <c r="CC553" i="16"/>
  <c r="CD553" i="16"/>
  <c r="CE553" i="16"/>
  <c r="CF553" i="16"/>
  <c r="CG553" i="16"/>
  <c r="CH553" i="16"/>
  <c r="CI553" i="16"/>
  <c r="CJ553" i="16"/>
  <c r="CK553" i="16"/>
  <c r="CL553" i="16"/>
  <c r="CM553" i="16"/>
  <c r="CN553" i="16"/>
  <c r="CO553" i="16"/>
  <c r="CP553" i="16"/>
  <c r="G554" i="16"/>
  <c r="H554" i="16"/>
  <c r="I554" i="16"/>
  <c r="J554" i="16"/>
  <c r="K554" i="16"/>
  <c r="L554" i="16"/>
  <c r="M554" i="16"/>
  <c r="N554" i="16"/>
  <c r="O554" i="16"/>
  <c r="P554" i="16"/>
  <c r="Q554" i="16"/>
  <c r="R554" i="16"/>
  <c r="S554" i="16"/>
  <c r="T554" i="16"/>
  <c r="U554" i="16"/>
  <c r="V554" i="16"/>
  <c r="W554" i="16"/>
  <c r="X554" i="16"/>
  <c r="Y554" i="16"/>
  <c r="Z554" i="16"/>
  <c r="AA554" i="16"/>
  <c r="AB554" i="16"/>
  <c r="AC554" i="16"/>
  <c r="AD554" i="16"/>
  <c r="AE554" i="16"/>
  <c r="AF554" i="16"/>
  <c r="AG554" i="16"/>
  <c r="AH554" i="16"/>
  <c r="AI554" i="16"/>
  <c r="AJ554" i="16"/>
  <c r="AK554" i="16"/>
  <c r="AL554" i="16"/>
  <c r="AM554" i="16"/>
  <c r="AN554" i="16"/>
  <c r="AO554" i="16"/>
  <c r="AP554" i="16"/>
  <c r="AQ554" i="16"/>
  <c r="AR554" i="16"/>
  <c r="AS554" i="16"/>
  <c r="AT554" i="16"/>
  <c r="AU554" i="16"/>
  <c r="AV554" i="16"/>
  <c r="AW554" i="16"/>
  <c r="AX554" i="16"/>
  <c r="AY554" i="16"/>
  <c r="AZ554" i="16"/>
  <c r="BA554" i="16"/>
  <c r="BB554" i="16"/>
  <c r="BC554" i="16"/>
  <c r="BD554" i="16"/>
  <c r="BE554" i="16"/>
  <c r="BF554" i="16"/>
  <c r="BG554" i="16"/>
  <c r="BH554" i="16"/>
  <c r="BI554" i="16"/>
  <c r="BJ554" i="16"/>
  <c r="BK554" i="16"/>
  <c r="BL554" i="16"/>
  <c r="BM554" i="16"/>
  <c r="BN554" i="16"/>
  <c r="BO554" i="16"/>
  <c r="BP554" i="16"/>
  <c r="BQ554" i="16"/>
  <c r="BR554" i="16"/>
  <c r="BS554" i="16"/>
  <c r="BT554" i="16"/>
  <c r="BU554" i="16"/>
  <c r="BV554" i="16"/>
  <c r="BW554" i="16"/>
  <c r="BX554" i="16"/>
  <c r="BY554" i="16"/>
  <c r="BZ554" i="16"/>
  <c r="CA554" i="16"/>
  <c r="CB554" i="16"/>
  <c r="CC554" i="16"/>
  <c r="CD554" i="16"/>
  <c r="CE554" i="16"/>
  <c r="CF554" i="16"/>
  <c r="CG554" i="16"/>
  <c r="CH554" i="16"/>
  <c r="CI554" i="16"/>
  <c r="CJ554" i="16"/>
  <c r="CK554" i="16"/>
  <c r="CL554" i="16"/>
  <c r="CM554" i="16"/>
  <c r="CN554" i="16"/>
  <c r="CO554" i="16"/>
  <c r="CP554" i="16"/>
  <c r="G555" i="16"/>
  <c r="H555" i="16"/>
  <c r="I555" i="16"/>
  <c r="J555" i="16"/>
  <c r="K555" i="16"/>
  <c r="L555" i="16"/>
  <c r="M555" i="16"/>
  <c r="N555" i="16"/>
  <c r="O555" i="16"/>
  <c r="P555" i="16"/>
  <c r="Q555" i="16"/>
  <c r="R555" i="16"/>
  <c r="S555" i="16"/>
  <c r="T555" i="16"/>
  <c r="U555" i="16"/>
  <c r="V555" i="16"/>
  <c r="W555" i="16"/>
  <c r="X555" i="16"/>
  <c r="Y555" i="16"/>
  <c r="Z555" i="16"/>
  <c r="AA555" i="16"/>
  <c r="AB555" i="16"/>
  <c r="AC555" i="16"/>
  <c r="AD555" i="16"/>
  <c r="AE555" i="16"/>
  <c r="AF555" i="16"/>
  <c r="AG555" i="16"/>
  <c r="AH555" i="16"/>
  <c r="AI555" i="16"/>
  <c r="AJ555" i="16"/>
  <c r="AK555" i="16"/>
  <c r="AL555" i="16"/>
  <c r="AM555" i="16"/>
  <c r="AN555" i="16"/>
  <c r="AO555" i="16"/>
  <c r="AP555" i="16"/>
  <c r="AQ555" i="16"/>
  <c r="AR555" i="16"/>
  <c r="AS555" i="16"/>
  <c r="AT555" i="16"/>
  <c r="AU555" i="16"/>
  <c r="AV555" i="16"/>
  <c r="AW555" i="16"/>
  <c r="AX555" i="16"/>
  <c r="AY555" i="16"/>
  <c r="AZ555" i="16"/>
  <c r="BA555" i="16"/>
  <c r="BB555" i="16"/>
  <c r="BC555" i="16"/>
  <c r="BD555" i="16"/>
  <c r="BE555" i="16"/>
  <c r="BF555" i="16"/>
  <c r="BG555" i="16"/>
  <c r="BH555" i="16"/>
  <c r="BI555" i="16"/>
  <c r="BJ555" i="16"/>
  <c r="BK555" i="16"/>
  <c r="BL555" i="16"/>
  <c r="BM555" i="16"/>
  <c r="BN555" i="16"/>
  <c r="BO555" i="16"/>
  <c r="BP555" i="16"/>
  <c r="BQ555" i="16"/>
  <c r="BR555" i="16"/>
  <c r="BS555" i="16"/>
  <c r="BT555" i="16"/>
  <c r="BU555" i="16"/>
  <c r="BV555" i="16"/>
  <c r="BW555" i="16"/>
  <c r="BX555" i="16"/>
  <c r="BY555" i="16"/>
  <c r="BZ555" i="16"/>
  <c r="CA555" i="16"/>
  <c r="CB555" i="16"/>
  <c r="CC555" i="16"/>
  <c r="CD555" i="16"/>
  <c r="CE555" i="16"/>
  <c r="CF555" i="16"/>
  <c r="CG555" i="16"/>
  <c r="CH555" i="16"/>
  <c r="CI555" i="16"/>
  <c r="CJ555" i="16"/>
  <c r="CK555" i="16"/>
  <c r="CL555" i="16"/>
  <c r="CM555" i="16"/>
  <c r="CN555" i="16"/>
  <c r="CO555" i="16"/>
  <c r="CP555" i="16"/>
  <c r="G556" i="16"/>
  <c r="H556" i="16"/>
  <c r="I556" i="16"/>
  <c r="J556" i="16"/>
  <c r="K556" i="16"/>
  <c r="L556" i="16"/>
  <c r="M556" i="16"/>
  <c r="N556" i="16"/>
  <c r="O556" i="16"/>
  <c r="P556" i="16"/>
  <c r="Q556" i="16"/>
  <c r="R556" i="16"/>
  <c r="S556" i="16"/>
  <c r="T556" i="16"/>
  <c r="U556" i="16"/>
  <c r="V556" i="16"/>
  <c r="W556" i="16"/>
  <c r="X556" i="16"/>
  <c r="Y556" i="16"/>
  <c r="Z556" i="16"/>
  <c r="AA556" i="16"/>
  <c r="AB556" i="16"/>
  <c r="AC556" i="16"/>
  <c r="AD556" i="16"/>
  <c r="AE556" i="16"/>
  <c r="AF556" i="16"/>
  <c r="AG556" i="16"/>
  <c r="AH556" i="16"/>
  <c r="AI556" i="16"/>
  <c r="AJ556" i="16"/>
  <c r="AK556" i="16"/>
  <c r="AL556" i="16"/>
  <c r="AM556" i="16"/>
  <c r="AN556" i="16"/>
  <c r="AO556" i="16"/>
  <c r="AP556" i="16"/>
  <c r="AQ556" i="16"/>
  <c r="AR556" i="16"/>
  <c r="AS556" i="16"/>
  <c r="AT556" i="16"/>
  <c r="AU556" i="16"/>
  <c r="AV556" i="16"/>
  <c r="AW556" i="16"/>
  <c r="AX556" i="16"/>
  <c r="AY556" i="16"/>
  <c r="AZ556" i="16"/>
  <c r="BA556" i="16"/>
  <c r="BB556" i="16"/>
  <c r="BC556" i="16"/>
  <c r="BD556" i="16"/>
  <c r="BE556" i="16"/>
  <c r="BF556" i="16"/>
  <c r="BG556" i="16"/>
  <c r="BH556" i="16"/>
  <c r="BI556" i="16"/>
  <c r="BJ556" i="16"/>
  <c r="BK556" i="16"/>
  <c r="BL556" i="16"/>
  <c r="BM556" i="16"/>
  <c r="BN556" i="16"/>
  <c r="BO556" i="16"/>
  <c r="BP556" i="16"/>
  <c r="BQ556" i="16"/>
  <c r="BR556" i="16"/>
  <c r="BS556" i="16"/>
  <c r="BT556" i="16"/>
  <c r="BU556" i="16"/>
  <c r="BV556" i="16"/>
  <c r="BW556" i="16"/>
  <c r="BX556" i="16"/>
  <c r="BY556" i="16"/>
  <c r="BZ556" i="16"/>
  <c r="CA556" i="16"/>
  <c r="CB556" i="16"/>
  <c r="CC556" i="16"/>
  <c r="CD556" i="16"/>
  <c r="CE556" i="16"/>
  <c r="CF556" i="16"/>
  <c r="CG556" i="16"/>
  <c r="CH556" i="16"/>
  <c r="CI556" i="16"/>
  <c r="CJ556" i="16"/>
  <c r="CK556" i="16"/>
  <c r="CL556" i="16"/>
  <c r="CM556" i="16"/>
  <c r="CN556" i="16"/>
  <c r="CO556" i="16"/>
  <c r="CP556" i="16"/>
  <c r="G557" i="16"/>
  <c r="H557" i="16"/>
  <c r="I557" i="16"/>
  <c r="J557" i="16"/>
  <c r="K557" i="16"/>
  <c r="L557" i="16"/>
  <c r="M557" i="16"/>
  <c r="N557" i="16"/>
  <c r="O557" i="16"/>
  <c r="P557" i="16"/>
  <c r="Q557" i="16"/>
  <c r="R557" i="16"/>
  <c r="S557" i="16"/>
  <c r="T557" i="16"/>
  <c r="U557" i="16"/>
  <c r="V557" i="16"/>
  <c r="W557" i="16"/>
  <c r="X557" i="16"/>
  <c r="Y557" i="16"/>
  <c r="Z557" i="16"/>
  <c r="AA557" i="16"/>
  <c r="AB557" i="16"/>
  <c r="AC557" i="16"/>
  <c r="AD557" i="16"/>
  <c r="AE557" i="16"/>
  <c r="AF557" i="16"/>
  <c r="AG557" i="16"/>
  <c r="AH557" i="16"/>
  <c r="AI557" i="16"/>
  <c r="AJ557" i="16"/>
  <c r="AK557" i="16"/>
  <c r="AL557" i="16"/>
  <c r="AM557" i="16"/>
  <c r="AN557" i="16"/>
  <c r="AO557" i="16"/>
  <c r="AP557" i="16"/>
  <c r="AQ557" i="16"/>
  <c r="AR557" i="16"/>
  <c r="AS557" i="16"/>
  <c r="AT557" i="16"/>
  <c r="AU557" i="16"/>
  <c r="AV557" i="16"/>
  <c r="AW557" i="16"/>
  <c r="AX557" i="16"/>
  <c r="AY557" i="16"/>
  <c r="AZ557" i="16"/>
  <c r="BA557" i="16"/>
  <c r="BB557" i="16"/>
  <c r="BC557" i="16"/>
  <c r="BD557" i="16"/>
  <c r="BE557" i="16"/>
  <c r="BF557" i="16"/>
  <c r="BG557" i="16"/>
  <c r="BH557" i="16"/>
  <c r="BI557" i="16"/>
  <c r="BJ557" i="16"/>
  <c r="BK557" i="16"/>
  <c r="BL557" i="16"/>
  <c r="BM557" i="16"/>
  <c r="BN557" i="16"/>
  <c r="BO557" i="16"/>
  <c r="BP557" i="16"/>
  <c r="BQ557" i="16"/>
  <c r="BR557" i="16"/>
  <c r="BS557" i="16"/>
  <c r="BT557" i="16"/>
  <c r="BU557" i="16"/>
  <c r="BV557" i="16"/>
  <c r="BW557" i="16"/>
  <c r="BX557" i="16"/>
  <c r="BY557" i="16"/>
  <c r="BZ557" i="16"/>
  <c r="CA557" i="16"/>
  <c r="CB557" i="16"/>
  <c r="CC557" i="16"/>
  <c r="CD557" i="16"/>
  <c r="CE557" i="16"/>
  <c r="CF557" i="16"/>
  <c r="CG557" i="16"/>
  <c r="CH557" i="16"/>
  <c r="CI557" i="16"/>
  <c r="CJ557" i="16"/>
  <c r="CK557" i="16"/>
  <c r="CL557" i="16"/>
  <c r="CM557" i="16"/>
  <c r="CN557" i="16"/>
  <c r="CO557" i="16"/>
  <c r="CP557" i="16"/>
  <c r="G558" i="16"/>
  <c r="H558" i="16"/>
  <c r="I558" i="16"/>
  <c r="J558" i="16"/>
  <c r="K558" i="16"/>
  <c r="L558" i="16"/>
  <c r="M558" i="16"/>
  <c r="N558" i="16"/>
  <c r="O558" i="16"/>
  <c r="P558" i="16"/>
  <c r="Q558" i="16"/>
  <c r="R558" i="16"/>
  <c r="S558" i="16"/>
  <c r="T558" i="16"/>
  <c r="U558" i="16"/>
  <c r="V558" i="16"/>
  <c r="W558" i="16"/>
  <c r="X558" i="16"/>
  <c r="Y558" i="16"/>
  <c r="Z558" i="16"/>
  <c r="AA558" i="16"/>
  <c r="AB558" i="16"/>
  <c r="AC558" i="16"/>
  <c r="AD558" i="16"/>
  <c r="AE558" i="16"/>
  <c r="AF558" i="16"/>
  <c r="AG558" i="16"/>
  <c r="AH558" i="16"/>
  <c r="AI558" i="16"/>
  <c r="AJ558" i="16"/>
  <c r="AK558" i="16"/>
  <c r="AL558" i="16"/>
  <c r="AM558" i="16"/>
  <c r="AN558" i="16"/>
  <c r="AO558" i="16"/>
  <c r="AP558" i="16"/>
  <c r="AQ558" i="16"/>
  <c r="AR558" i="16"/>
  <c r="AS558" i="16"/>
  <c r="AT558" i="16"/>
  <c r="AU558" i="16"/>
  <c r="AV558" i="16"/>
  <c r="AW558" i="16"/>
  <c r="AX558" i="16"/>
  <c r="AY558" i="16"/>
  <c r="AZ558" i="16"/>
  <c r="BA558" i="16"/>
  <c r="BB558" i="16"/>
  <c r="BC558" i="16"/>
  <c r="BD558" i="16"/>
  <c r="BE558" i="16"/>
  <c r="BF558" i="16"/>
  <c r="BG558" i="16"/>
  <c r="BH558" i="16"/>
  <c r="BI558" i="16"/>
  <c r="BJ558" i="16"/>
  <c r="BK558" i="16"/>
  <c r="BL558" i="16"/>
  <c r="BM558" i="16"/>
  <c r="BN558" i="16"/>
  <c r="BO558" i="16"/>
  <c r="BP558" i="16"/>
  <c r="BQ558" i="16"/>
  <c r="BR558" i="16"/>
  <c r="BS558" i="16"/>
  <c r="BT558" i="16"/>
  <c r="BU558" i="16"/>
  <c r="BV558" i="16"/>
  <c r="BW558" i="16"/>
  <c r="BX558" i="16"/>
  <c r="BY558" i="16"/>
  <c r="BZ558" i="16"/>
  <c r="CA558" i="16"/>
  <c r="CB558" i="16"/>
  <c r="CC558" i="16"/>
  <c r="CD558" i="16"/>
  <c r="CE558" i="16"/>
  <c r="CF558" i="16"/>
  <c r="CG558" i="16"/>
  <c r="CH558" i="16"/>
  <c r="CI558" i="16"/>
  <c r="CJ558" i="16"/>
  <c r="CK558" i="16"/>
  <c r="CL558" i="16"/>
  <c r="CM558" i="16"/>
  <c r="CN558" i="16"/>
  <c r="CO558" i="16"/>
  <c r="CP558" i="16"/>
  <c r="G559" i="16"/>
  <c r="H559" i="16"/>
  <c r="I559" i="16"/>
  <c r="J559" i="16"/>
  <c r="K559" i="16"/>
  <c r="L559" i="16"/>
  <c r="M559" i="16"/>
  <c r="N559" i="16"/>
  <c r="O559" i="16"/>
  <c r="P559" i="16"/>
  <c r="Q559" i="16"/>
  <c r="R559" i="16"/>
  <c r="S559" i="16"/>
  <c r="T559" i="16"/>
  <c r="U559" i="16"/>
  <c r="V559" i="16"/>
  <c r="W559" i="16"/>
  <c r="X559" i="16"/>
  <c r="Y559" i="16"/>
  <c r="Z559" i="16"/>
  <c r="AA559" i="16"/>
  <c r="AB559" i="16"/>
  <c r="AC559" i="16"/>
  <c r="AD559" i="16"/>
  <c r="AE559" i="16"/>
  <c r="AF559" i="16"/>
  <c r="AG559" i="16"/>
  <c r="AH559" i="16"/>
  <c r="AI559" i="16"/>
  <c r="AJ559" i="16"/>
  <c r="AK559" i="16"/>
  <c r="AL559" i="16"/>
  <c r="AM559" i="16"/>
  <c r="AN559" i="16"/>
  <c r="AO559" i="16"/>
  <c r="AP559" i="16"/>
  <c r="AQ559" i="16"/>
  <c r="AR559" i="16"/>
  <c r="AS559" i="16"/>
  <c r="AT559" i="16"/>
  <c r="AU559" i="16"/>
  <c r="AV559" i="16"/>
  <c r="AW559" i="16"/>
  <c r="AX559" i="16"/>
  <c r="AY559" i="16"/>
  <c r="AZ559" i="16"/>
  <c r="BA559" i="16"/>
  <c r="BB559" i="16"/>
  <c r="BC559" i="16"/>
  <c r="BD559" i="16"/>
  <c r="BE559" i="16"/>
  <c r="BF559" i="16"/>
  <c r="BG559" i="16"/>
  <c r="BH559" i="16"/>
  <c r="BI559" i="16"/>
  <c r="BJ559" i="16"/>
  <c r="BK559" i="16"/>
  <c r="BL559" i="16"/>
  <c r="BM559" i="16"/>
  <c r="BN559" i="16"/>
  <c r="BO559" i="16"/>
  <c r="BP559" i="16"/>
  <c r="BQ559" i="16"/>
  <c r="BR559" i="16"/>
  <c r="BS559" i="16"/>
  <c r="BT559" i="16"/>
  <c r="BU559" i="16"/>
  <c r="BV559" i="16"/>
  <c r="BW559" i="16"/>
  <c r="BX559" i="16"/>
  <c r="BY559" i="16"/>
  <c r="BZ559" i="16"/>
  <c r="CA559" i="16"/>
  <c r="CB559" i="16"/>
  <c r="CC559" i="16"/>
  <c r="CD559" i="16"/>
  <c r="CE559" i="16"/>
  <c r="CF559" i="16"/>
  <c r="CG559" i="16"/>
  <c r="CH559" i="16"/>
  <c r="CI559" i="16"/>
  <c r="CJ559" i="16"/>
  <c r="CK559" i="16"/>
  <c r="CL559" i="16"/>
  <c r="CM559" i="16"/>
  <c r="CN559" i="16"/>
  <c r="CO559" i="16"/>
  <c r="CP559" i="16"/>
  <c r="G560" i="16"/>
  <c r="H560" i="16"/>
  <c r="I560" i="16"/>
  <c r="J560" i="16"/>
  <c r="K560" i="16"/>
  <c r="L560" i="16"/>
  <c r="M560" i="16"/>
  <c r="N560" i="16"/>
  <c r="O560" i="16"/>
  <c r="P560" i="16"/>
  <c r="Q560" i="16"/>
  <c r="R560" i="16"/>
  <c r="S560" i="16"/>
  <c r="T560" i="16"/>
  <c r="U560" i="16"/>
  <c r="V560" i="16"/>
  <c r="W560" i="16"/>
  <c r="X560" i="16"/>
  <c r="Y560" i="16"/>
  <c r="Z560" i="16"/>
  <c r="AA560" i="16"/>
  <c r="AB560" i="16"/>
  <c r="AC560" i="16"/>
  <c r="AD560" i="16"/>
  <c r="AE560" i="16"/>
  <c r="AF560" i="16"/>
  <c r="AG560" i="16"/>
  <c r="AH560" i="16"/>
  <c r="AI560" i="16"/>
  <c r="AJ560" i="16"/>
  <c r="AK560" i="16"/>
  <c r="AL560" i="16"/>
  <c r="AM560" i="16"/>
  <c r="AN560" i="16"/>
  <c r="AO560" i="16"/>
  <c r="AP560" i="16"/>
  <c r="AQ560" i="16"/>
  <c r="AR560" i="16"/>
  <c r="AS560" i="16"/>
  <c r="AT560" i="16"/>
  <c r="AU560" i="16"/>
  <c r="AV560" i="16"/>
  <c r="AW560" i="16"/>
  <c r="AX560" i="16"/>
  <c r="AY560" i="16"/>
  <c r="AZ560" i="16"/>
  <c r="BA560" i="16"/>
  <c r="BB560" i="16"/>
  <c r="BC560" i="16"/>
  <c r="BD560" i="16"/>
  <c r="BE560" i="16"/>
  <c r="BF560" i="16"/>
  <c r="BG560" i="16"/>
  <c r="BH560" i="16"/>
  <c r="BI560" i="16"/>
  <c r="BJ560" i="16"/>
  <c r="BK560" i="16"/>
  <c r="BL560" i="16"/>
  <c r="BM560" i="16"/>
  <c r="BN560" i="16"/>
  <c r="BO560" i="16"/>
  <c r="BP560" i="16"/>
  <c r="BQ560" i="16"/>
  <c r="BR560" i="16"/>
  <c r="BS560" i="16"/>
  <c r="BT560" i="16"/>
  <c r="BU560" i="16"/>
  <c r="BV560" i="16"/>
  <c r="BW560" i="16"/>
  <c r="BX560" i="16"/>
  <c r="BY560" i="16"/>
  <c r="BZ560" i="16"/>
  <c r="CA560" i="16"/>
  <c r="CB560" i="16"/>
  <c r="CC560" i="16"/>
  <c r="CD560" i="16"/>
  <c r="CE560" i="16"/>
  <c r="CF560" i="16"/>
  <c r="CG560" i="16"/>
  <c r="CH560" i="16"/>
  <c r="CI560" i="16"/>
  <c r="CJ560" i="16"/>
  <c r="CK560" i="16"/>
  <c r="CL560" i="16"/>
  <c r="CM560" i="16"/>
  <c r="CN560" i="16"/>
  <c r="CO560" i="16"/>
  <c r="CP560" i="16"/>
  <c r="G561" i="16"/>
  <c r="H561" i="16"/>
  <c r="I561" i="16"/>
  <c r="J561" i="16"/>
  <c r="K561" i="16"/>
  <c r="L561" i="16"/>
  <c r="M561" i="16"/>
  <c r="N561" i="16"/>
  <c r="O561" i="16"/>
  <c r="P561" i="16"/>
  <c r="Q561" i="16"/>
  <c r="R561" i="16"/>
  <c r="S561" i="16"/>
  <c r="T561" i="16"/>
  <c r="U561" i="16"/>
  <c r="V561" i="16"/>
  <c r="W561" i="16"/>
  <c r="X561" i="16"/>
  <c r="Y561" i="16"/>
  <c r="Z561" i="16"/>
  <c r="AA561" i="16"/>
  <c r="AB561" i="16"/>
  <c r="AC561" i="16"/>
  <c r="AD561" i="16"/>
  <c r="AE561" i="16"/>
  <c r="AF561" i="16"/>
  <c r="AG561" i="16"/>
  <c r="AH561" i="16"/>
  <c r="AI561" i="16"/>
  <c r="AJ561" i="16"/>
  <c r="AK561" i="16"/>
  <c r="AL561" i="16"/>
  <c r="AM561" i="16"/>
  <c r="AN561" i="16"/>
  <c r="AO561" i="16"/>
  <c r="AP561" i="16"/>
  <c r="AQ561" i="16"/>
  <c r="AR561" i="16"/>
  <c r="AS561" i="16"/>
  <c r="AT561" i="16"/>
  <c r="AU561" i="16"/>
  <c r="AV561" i="16"/>
  <c r="AW561" i="16"/>
  <c r="AX561" i="16"/>
  <c r="AY561" i="16"/>
  <c r="AZ561" i="16"/>
  <c r="BA561" i="16"/>
  <c r="BB561" i="16"/>
  <c r="BC561" i="16"/>
  <c r="BD561" i="16"/>
  <c r="BE561" i="16"/>
  <c r="BF561" i="16"/>
  <c r="BG561" i="16"/>
  <c r="BH561" i="16"/>
  <c r="BI561" i="16"/>
  <c r="BJ561" i="16"/>
  <c r="BK561" i="16"/>
  <c r="BL561" i="16"/>
  <c r="BM561" i="16"/>
  <c r="BN561" i="16"/>
  <c r="BO561" i="16"/>
  <c r="BP561" i="16"/>
  <c r="BQ561" i="16"/>
  <c r="BR561" i="16"/>
  <c r="BS561" i="16"/>
  <c r="BT561" i="16"/>
  <c r="BU561" i="16"/>
  <c r="BV561" i="16"/>
  <c r="BW561" i="16"/>
  <c r="BX561" i="16"/>
  <c r="BY561" i="16"/>
  <c r="BZ561" i="16"/>
  <c r="CA561" i="16"/>
  <c r="CB561" i="16"/>
  <c r="CC561" i="16"/>
  <c r="CD561" i="16"/>
  <c r="CE561" i="16"/>
  <c r="CF561" i="16"/>
  <c r="CG561" i="16"/>
  <c r="CH561" i="16"/>
  <c r="CI561" i="16"/>
  <c r="CJ561" i="16"/>
  <c r="CK561" i="16"/>
  <c r="CL561" i="16"/>
  <c r="CM561" i="16"/>
  <c r="CN561" i="16"/>
  <c r="CO561" i="16"/>
  <c r="CP561" i="16"/>
  <c r="G562" i="16"/>
  <c r="H562" i="16"/>
  <c r="I562" i="16"/>
  <c r="J562" i="16"/>
  <c r="K562" i="16"/>
  <c r="L562" i="16"/>
  <c r="M562" i="16"/>
  <c r="N562" i="16"/>
  <c r="O562" i="16"/>
  <c r="P562" i="16"/>
  <c r="Q562" i="16"/>
  <c r="R562" i="16"/>
  <c r="S562" i="16"/>
  <c r="T562" i="16"/>
  <c r="U562" i="16"/>
  <c r="V562" i="16"/>
  <c r="W562" i="16"/>
  <c r="X562" i="16"/>
  <c r="Y562" i="16"/>
  <c r="Z562" i="16"/>
  <c r="AA562" i="16"/>
  <c r="AB562" i="16"/>
  <c r="AC562" i="16"/>
  <c r="AD562" i="16"/>
  <c r="AE562" i="16"/>
  <c r="AF562" i="16"/>
  <c r="AG562" i="16"/>
  <c r="AH562" i="16"/>
  <c r="AI562" i="16"/>
  <c r="AJ562" i="16"/>
  <c r="AK562" i="16"/>
  <c r="AL562" i="16"/>
  <c r="AM562" i="16"/>
  <c r="AN562" i="16"/>
  <c r="AO562" i="16"/>
  <c r="AP562" i="16"/>
  <c r="AQ562" i="16"/>
  <c r="AR562" i="16"/>
  <c r="AS562" i="16"/>
  <c r="AT562" i="16"/>
  <c r="AU562" i="16"/>
  <c r="AV562" i="16"/>
  <c r="AW562" i="16"/>
  <c r="AX562" i="16"/>
  <c r="AY562" i="16"/>
  <c r="AZ562" i="16"/>
  <c r="BA562" i="16"/>
  <c r="BB562" i="16"/>
  <c r="BC562" i="16"/>
  <c r="BD562" i="16"/>
  <c r="BE562" i="16"/>
  <c r="BF562" i="16"/>
  <c r="BG562" i="16"/>
  <c r="BH562" i="16"/>
  <c r="BI562" i="16"/>
  <c r="BJ562" i="16"/>
  <c r="BK562" i="16"/>
  <c r="BL562" i="16"/>
  <c r="BM562" i="16"/>
  <c r="BN562" i="16"/>
  <c r="BO562" i="16"/>
  <c r="BP562" i="16"/>
  <c r="BQ562" i="16"/>
  <c r="BR562" i="16"/>
  <c r="BS562" i="16"/>
  <c r="BT562" i="16"/>
  <c r="BU562" i="16"/>
  <c r="BV562" i="16"/>
  <c r="BW562" i="16"/>
  <c r="BX562" i="16"/>
  <c r="BY562" i="16"/>
  <c r="BZ562" i="16"/>
  <c r="CA562" i="16"/>
  <c r="CB562" i="16"/>
  <c r="CC562" i="16"/>
  <c r="CD562" i="16"/>
  <c r="CE562" i="16"/>
  <c r="CF562" i="16"/>
  <c r="CG562" i="16"/>
  <c r="CH562" i="16"/>
  <c r="CI562" i="16"/>
  <c r="CJ562" i="16"/>
  <c r="CK562" i="16"/>
  <c r="CL562" i="16"/>
  <c r="CM562" i="16"/>
  <c r="CN562" i="16"/>
  <c r="CO562" i="16"/>
  <c r="CP562" i="16"/>
  <c r="G563" i="16"/>
  <c r="H563" i="16"/>
  <c r="I563" i="16"/>
  <c r="J563" i="16"/>
  <c r="K563" i="16"/>
  <c r="L563" i="16"/>
  <c r="M563" i="16"/>
  <c r="N563" i="16"/>
  <c r="O563" i="16"/>
  <c r="P563" i="16"/>
  <c r="Q563" i="16"/>
  <c r="R563" i="16"/>
  <c r="S563" i="16"/>
  <c r="T563" i="16"/>
  <c r="U563" i="16"/>
  <c r="V563" i="16"/>
  <c r="W563" i="16"/>
  <c r="X563" i="16"/>
  <c r="Y563" i="16"/>
  <c r="Z563" i="16"/>
  <c r="AA563" i="16"/>
  <c r="AB563" i="16"/>
  <c r="AC563" i="16"/>
  <c r="AD563" i="16"/>
  <c r="AE563" i="16"/>
  <c r="AF563" i="16"/>
  <c r="AG563" i="16"/>
  <c r="AH563" i="16"/>
  <c r="AI563" i="16"/>
  <c r="AJ563" i="16"/>
  <c r="AK563" i="16"/>
  <c r="AL563" i="16"/>
  <c r="AM563" i="16"/>
  <c r="AN563" i="16"/>
  <c r="AO563" i="16"/>
  <c r="AP563" i="16"/>
  <c r="AQ563" i="16"/>
  <c r="AR563" i="16"/>
  <c r="AS563" i="16"/>
  <c r="AT563" i="16"/>
  <c r="AU563" i="16"/>
  <c r="AV563" i="16"/>
  <c r="AW563" i="16"/>
  <c r="AX563" i="16"/>
  <c r="AY563" i="16"/>
  <c r="AZ563" i="16"/>
  <c r="BA563" i="16"/>
  <c r="BB563" i="16"/>
  <c r="BC563" i="16"/>
  <c r="BD563" i="16"/>
  <c r="BE563" i="16"/>
  <c r="BF563" i="16"/>
  <c r="BG563" i="16"/>
  <c r="BH563" i="16"/>
  <c r="BI563" i="16"/>
  <c r="BJ563" i="16"/>
  <c r="BK563" i="16"/>
  <c r="BL563" i="16"/>
  <c r="BM563" i="16"/>
  <c r="BN563" i="16"/>
  <c r="BO563" i="16"/>
  <c r="BP563" i="16"/>
  <c r="BQ563" i="16"/>
  <c r="BR563" i="16"/>
  <c r="BS563" i="16"/>
  <c r="BT563" i="16"/>
  <c r="BU563" i="16"/>
  <c r="BV563" i="16"/>
  <c r="BW563" i="16"/>
  <c r="BX563" i="16"/>
  <c r="BY563" i="16"/>
  <c r="BZ563" i="16"/>
  <c r="CA563" i="16"/>
  <c r="CB563" i="16"/>
  <c r="CC563" i="16"/>
  <c r="CD563" i="16"/>
  <c r="CE563" i="16"/>
  <c r="CF563" i="16"/>
  <c r="CG563" i="16"/>
  <c r="CH563" i="16"/>
  <c r="CI563" i="16"/>
  <c r="CJ563" i="16"/>
  <c r="CK563" i="16"/>
  <c r="CL563" i="16"/>
  <c r="CM563" i="16"/>
  <c r="CN563" i="16"/>
  <c r="CO563" i="16"/>
  <c r="CP563" i="16"/>
  <c r="G564" i="16"/>
  <c r="H564" i="16"/>
  <c r="I564" i="16"/>
  <c r="J564" i="16"/>
  <c r="K564" i="16"/>
  <c r="L564" i="16"/>
  <c r="M564" i="16"/>
  <c r="N564" i="16"/>
  <c r="O564" i="16"/>
  <c r="P564" i="16"/>
  <c r="Q564" i="16"/>
  <c r="R564" i="16"/>
  <c r="S564" i="16"/>
  <c r="T564" i="16"/>
  <c r="U564" i="16"/>
  <c r="V564" i="16"/>
  <c r="W564" i="16"/>
  <c r="X564" i="16"/>
  <c r="Y564" i="16"/>
  <c r="Z564" i="16"/>
  <c r="AA564" i="16"/>
  <c r="AB564" i="16"/>
  <c r="AC564" i="16"/>
  <c r="AD564" i="16"/>
  <c r="AE564" i="16"/>
  <c r="AF564" i="16"/>
  <c r="AG564" i="16"/>
  <c r="AH564" i="16"/>
  <c r="AI564" i="16"/>
  <c r="AJ564" i="16"/>
  <c r="AK564" i="16"/>
  <c r="AL564" i="16"/>
  <c r="AM564" i="16"/>
  <c r="AN564" i="16"/>
  <c r="AO564" i="16"/>
  <c r="AP564" i="16"/>
  <c r="AQ564" i="16"/>
  <c r="AR564" i="16"/>
  <c r="AS564" i="16"/>
  <c r="AT564" i="16"/>
  <c r="AU564" i="16"/>
  <c r="AV564" i="16"/>
  <c r="AW564" i="16"/>
  <c r="AX564" i="16"/>
  <c r="AY564" i="16"/>
  <c r="AZ564" i="16"/>
  <c r="BA564" i="16"/>
  <c r="BB564" i="16"/>
  <c r="BC564" i="16"/>
  <c r="BD564" i="16"/>
  <c r="BE564" i="16"/>
  <c r="BF564" i="16"/>
  <c r="BG564" i="16"/>
  <c r="BH564" i="16"/>
  <c r="BI564" i="16"/>
  <c r="BJ564" i="16"/>
  <c r="BK564" i="16"/>
  <c r="BL564" i="16"/>
  <c r="BM564" i="16"/>
  <c r="BN564" i="16"/>
  <c r="BO564" i="16"/>
  <c r="BP564" i="16"/>
  <c r="BQ564" i="16"/>
  <c r="BR564" i="16"/>
  <c r="BS564" i="16"/>
  <c r="BT564" i="16"/>
  <c r="BU564" i="16"/>
  <c r="BV564" i="16"/>
  <c r="BW564" i="16"/>
  <c r="BX564" i="16"/>
  <c r="BY564" i="16"/>
  <c r="BZ564" i="16"/>
  <c r="CA564" i="16"/>
  <c r="CB564" i="16"/>
  <c r="CC564" i="16"/>
  <c r="CD564" i="16"/>
  <c r="CE564" i="16"/>
  <c r="CF564" i="16"/>
  <c r="CG564" i="16"/>
  <c r="CH564" i="16"/>
  <c r="CI564" i="16"/>
  <c r="CJ564" i="16"/>
  <c r="CK564" i="16"/>
  <c r="CL564" i="16"/>
  <c r="CM564" i="16"/>
  <c r="CN564" i="16"/>
  <c r="CO564" i="16"/>
  <c r="CP564" i="16"/>
  <c r="G565" i="16"/>
  <c r="H565" i="16"/>
  <c r="I565" i="16"/>
  <c r="J565" i="16"/>
  <c r="K565" i="16"/>
  <c r="L565" i="16"/>
  <c r="M565" i="16"/>
  <c r="N565" i="16"/>
  <c r="O565" i="16"/>
  <c r="P565" i="16"/>
  <c r="Q565" i="16"/>
  <c r="R565" i="16"/>
  <c r="S565" i="16"/>
  <c r="T565" i="16"/>
  <c r="U565" i="16"/>
  <c r="V565" i="16"/>
  <c r="W565" i="16"/>
  <c r="X565" i="16"/>
  <c r="Y565" i="16"/>
  <c r="Z565" i="16"/>
  <c r="AA565" i="16"/>
  <c r="AB565" i="16"/>
  <c r="AC565" i="16"/>
  <c r="AD565" i="16"/>
  <c r="AE565" i="16"/>
  <c r="AF565" i="16"/>
  <c r="AG565" i="16"/>
  <c r="AH565" i="16"/>
  <c r="AI565" i="16"/>
  <c r="AJ565" i="16"/>
  <c r="AK565" i="16"/>
  <c r="AL565" i="16"/>
  <c r="AM565" i="16"/>
  <c r="AN565" i="16"/>
  <c r="AO565" i="16"/>
  <c r="AP565" i="16"/>
  <c r="AQ565" i="16"/>
  <c r="AR565" i="16"/>
  <c r="AS565" i="16"/>
  <c r="AT565" i="16"/>
  <c r="AU565" i="16"/>
  <c r="AV565" i="16"/>
  <c r="AW565" i="16"/>
  <c r="AX565" i="16"/>
  <c r="AY565" i="16"/>
  <c r="AZ565" i="16"/>
  <c r="BA565" i="16"/>
  <c r="BB565" i="16"/>
  <c r="BC565" i="16"/>
  <c r="BD565" i="16"/>
  <c r="BE565" i="16"/>
  <c r="BF565" i="16"/>
  <c r="BG565" i="16"/>
  <c r="BH565" i="16"/>
  <c r="BI565" i="16"/>
  <c r="BJ565" i="16"/>
  <c r="BK565" i="16"/>
  <c r="BL565" i="16"/>
  <c r="BM565" i="16"/>
  <c r="BN565" i="16"/>
  <c r="BO565" i="16"/>
  <c r="BP565" i="16"/>
  <c r="BQ565" i="16"/>
  <c r="BR565" i="16"/>
  <c r="BS565" i="16"/>
  <c r="BT565" i="16"/>
  <c r="BU565" i="16"/>
  <c r="BV565" i="16"/>
  <c r="BW565" i="16"/>
  <c r="BX565" i="16"/>
  <c r="BY565" i="16"/>
  <c r="BZ565" i="16"/>
  <c r="CA565" i="16"/>
  <c r="CB565" i="16"/>
  <c r="CC565" i="16"/>
  <c r="CD565" i="16"/>
  <c r="CE565" i="16"/>
  <c r="CF565" i="16"/>
  <c r="CG565" i="16"/>
  <c r="CH565" i="16"/>
  <c r="CI565" i="16"/>
  <c r="CJ565" i="16"/>
  <c r="CK565" i="16"/>
  <c r="CL565" i="16"/>
  <c r="CM565" i="16"/>
  <c r="CN565" i="16"/>
  <c r="CO565" i="16"/>
  <c r="CP565" i="16"/>
  <c r="G566" i="16"/>
  <c r="H566" i="16"/>
  <c r="I566" i="16"/>
  <c r="J566" i="16"/>
  <c r="K566" i="16"/>
  <c r="L566" i="16"/>
  <c r="M566" i="16"/>
  <c r="N566" i="16"/>
  <c r="O566" i="16"/>
  <c r="P566" i="16"/>
  <c r="Q566" i="16"/>
  <c r="R566" i="16"/>
  <c r="S566" i="16"/>
  <c r="T566" i="16"/>
  <c r="U566" i="16"/>
  <c r="V566" i="16"/>
  <c r="W566" i="16"/>
  <c r="X566" i="16"/>
  <c r="Y566" i="16"/>
  <c r="Z566" i="16"/>
  <c r="AA566" i="16"/>
  <c r="AB566" i="16"/>
  <c r="AC566" i="16"/>
  <c r="AD566" i="16"/>
  <c r="AE566" i="16"/>
  <c r="AF566" i="16"/>
  <c r="AG566" i="16"/>
  <c r="AH566" i="16"/>
  <c r="AI566" i="16"/>
  <c r="AJ566" i="16"/>
  <c r="AK566" i="16"/>
  <c r="AL566" i="16"/>
  <c r="AM566" i="16"/>
  <c r="AN566" i="16"/>
  <c r="AO566" i="16"/>
  <c r="AP566" i="16"/>
  <c r="AQ566" i="16"/>
  <c r="AR566" i="16"/>
  <c r="AS566" i="16"/>
  <c r="AT566" i="16"/>
  <c r="AU566" i="16"/>
  <c r="AV566" i="16"/>
  <c r="AW566" i="16"/>
  <c r="AX566" i="16"/>
  <c r="AY566" i="16"/>
  <c r="AZ566" i="16"/>
  <c r="BA566" i="16"/>
  <c r="BB566" i="16"/>
  <c r="BC566" i="16"/>
  <c r="BD566" i="16"/>
  <c r="BE566" i="16"/>
  <c r="BF566" i="16"/>
  <c r="BG566" i="16"/>
  <c r="BH566" i="16"/>
  <c r="BI566" i="16"/>
  <c r="BJ566" i="16"/>
  <c r="BK566" i="16"/>
  <c r="BL566" i="16"/>
  <c r="BM566" i="16"/>
  <c r="BN566" i="16"/>
  <c r="BO566" i="16"/>
  <c r="BP566" i="16"/>
  <c r="BQ566" i="16"/>
  <c r="BR566" i="16"/>
  <c r="BS566" i="16"/>
  <c r="BT566" i="16"/>
  <c r="BU566" i="16"/>
  <c r="BV566" i="16"/>
  <c r="BW566" i="16"/>
  <c r="BX566" i="16"/>
  <c r="BY566" i="16"/>
  <c r="BZ566" i="16"/>
  <c r="CA566" i="16"/>
  <c r="CB566" i="16"/>
  <c r="CC566" i="16"/>
  <c r="CD566" i="16"/>
  <c r="CE566" i="16"/>
  <c r="CF566" i="16"/>
  <c r="CG566" i="16"/>
  <c r="CH566" i="16"/>
  <c r="CI566" i="16"/>
  <c r="CJ566" i="16"/>
  <c r="CK566" i="16"/>
  <c r="CL566" i="16"/>
  <c r="CM566" i="16"/>
  <c r="CN566" i="16"/>
  <c r="CO566" i="16"/>
  <c r="CP566" i="16"/>
  <c r="G567" i="16"/>
  <c r="H567" i="16"/>
  <c r="I567" i="16"/>
  <c r="J567" i="16"/>
  <c r="K567" i="16"/>
  <c r="L567" i="16"/>
  <c r="M567" i="16"/>
  <c r="N567" i="16"/>
  <c r="O567" i="16"/>
  <c r="P567" i="16"/>
  <c r="Q567" i="16"/>
  <c r="R567" i="16"/>
  <c r="S567" i="16"/>
  <c r="T567" i="16"/>
  <c r="U567" i="16"/>
  <c r="V567" i="16"/>
  <c r="W567" i="16"/>
  <c r="X567" i="16"/>
  <c r="Y567" i="16"/>
  <c r="Z567" i="16"/>
  <c r="AA567" i="16"/>
  <c r="AB567" i="16"/>
  <c r="AC567" i="16"/>
  <c r="AD567" i="16"/>
  <c r="AE567" i="16"/>
  <c r="AF567" i="16"/>
  <c r="AG567" i="16"/>
  <c r="AH567" i="16"/>
  <c r="AI567" i="16"/>
  <c r="AJ567" i="16"/>
  <c r="AK567" i="16"/>
  <c r="AL567" i="16"/>
  <c r="AM567" i="16"/>
  <c r="AN567" i="16"/>
  <c r="AO567" i="16"/>
  <c r="AP567" i="16"/>
  <c r="AQ567" i="16"/>
  <c r="AR567" i="16"/>
  <c r="AS567" i="16"/>
  <c r="AT567" i="16"/>
  <c r="AU567" i="16"/>
  <c r="AV567" i="16"/>
  <c r="AW567" i="16"/>
  <c r="AX567" i="16"/>
  <c r="AY567" i="16"/>
  <c r="AZ567" i="16"/>
  <c r="BA567" i="16"/>
  <c r="BB567" i="16"/>
  <c r="BC567" i="16"/>
  <c r="BD567" i="16"/>
  <c r="BE567" i="16"/>
  <c r="BF567" i="16"/>
  <c r="BG567" i="16"/>
  <c r="BH567" i="16"/>
  <c r="BI567" i="16"/>
  <c r="BJ567" i="16"/>
  <c r="BK567" i="16"/>
  <c r="BL567" i="16"/>
  <c r="BM567" i="16"/>
  <c r="BN567" i="16"/>
  <c r="BO567" i="16"/>
  <c r="BP567" i="16"/>
  <c r="BQ567" i="16"/>
  <c r="BR567" i="16"/>
  <c r="BS567" i="16"/>
  <c r="BT567" i="16"/>
  <c r="BU567" i="16"/>
  <c r="BV567" i="16"/>
  <c r="BW567" i="16"/>
  <c r="BX567" i="16"/>
  <c r="BY567" i="16"/>
  <c r="BZ567" i="16"/>
  <c r="CA567" i="16"/>
  <c r="CB567" i="16"/>
  <c r="CC567" i="16"/>
  <c r="CD567" i="16"/>
  <c r="CE567" i="16"/>
  <c r="CF567" i="16"/>
  <c r="CG567" i="16"/>
  <c r="CH567" i="16"/>
  <c r="CI567" i="16"/>
  <c r="CJ567" i="16"/>
  <c r="CK567" i="16"/>
  <c r="CL567" i="16"/>
  <c r="CM567" i="16"/>
  <c r="CN567" i="16"/>
  <c r="CO567" i="16"/>
  <c r="CP567" i="16"/>
  <c r="G568" i="16"/>
  <c r="H568" i="16"/>
  <c r="I568" i="16"/>
  <c r="J568" i="16"/>
  <c r="K568" i="16"/>
  <c r="L568" i="16"/>
  <c r="M568" i="16"/>
  <c r="N568" i="16"/>
  <c r="O568" i="16"/>
  <c r="P568" i="16"/>
  <c r="Q568" i="16"/>
  <c r="R568" i="16"/>
  <c r="S568" i="16"/>
  <c r="T568" i="16"/>
  <c r="U568" i="16"/>
  <c r="V568" i="16"/>
  <c r="W568" i="16"/>
  <c r="X568" i="16"/>
  <c r="Y568" i="16"/>
  <c r="Z568" i="16"/>
  <c r="AA568" i="16"/>
  <c r="AB568" i="16"/>
  <c r="AC568" i="16"/>
  <c r="AD568" i="16"/>
  <c r="AE568" i="16"/>
  <c r="AF568" i="16"/>
  <c r="AG568" i="16"/>
  <c r="AH568" i="16"/>
  <c r="AI568" i="16"/>
  <c r="AJ568" i="16"/>
  <c r="AK568" i="16"/>
  <c r="AL568" i="16"/>
  <c r="AM568" i="16"/>
  <c r="AN568" i="16"/>
  <c r="AO568" i="16"/>
  <c r="AP568" i="16"/>
  <c r="AQ568" i="16"/>
  <c r="AR568" i="16"/>
  <c r="AS568" i="16"/>
  <c r="AT568" i="16"/>
  <c r="AU568" i="16"/>
  <c r="AV568" i="16"/>
  <c r="AW568" i="16"/>
  <c r="AX568" i="16"/>
  <c r="AY568" i="16"/>
  <c r="AZ568" i="16"/>
  <c r="BA568" i="16"/>
  <c r="BB568" i="16"/>
  <c r="BC568" i="16"/>
  <c r="BD568" i="16"/>
  <c r="BE568" i="16"/>
  <c r="BF568" i="16"/>
  <c r="BG568" i="16"/>
  <c r="BH568" i="16"/>
  <c r="BI568" i="16"/>
  <c r="BJ568" i="16"/>
  <c r="BK568" i="16"/>
  <c r="BL568" i="16"/>
  <c r="BM568" i="16"/>
  <c r="BN568" i="16"/>
  <c r="BO568" i="16"/>
  <c r="BP568" i="16"/>
  <c r="BQ568" i="16"/>
  <c r="BR568" i="16"/>
  <c r="BS568" i="16"/>
  <c r="BT568" i="16"/>
  <c r="BU568" i="16"/>
  <c r="BV568" i="16"/>
  <c r="BW568" i="16"/>
  <c r="BX568" i="16"/>
  <c r="BY568" i="16"/>
  <c r="BZ568" i="16"/>
  <c r="CA568" i="16"/>
  <c r="CB568" i="16"/>
  <c r="CC568" i="16"/>
  <c r="CD568" i="16"/>
  <c r="CE568" i="16"/>
  <c r="CF568" i="16"/>
  <c r="CG568" i="16"/>
  <c r="CH568" i="16"/>
  <c r="CI568" i="16"/>
  <c r="CJ568" i="16"/>
  <c r="CK568" i="16"/>
  <c r="CL568" i="16"/>
  <c r="CM568" i="16"/>
  <c r="CN568" i="16"/>
  <c r="CO568" i="16"/>
  <c r="CP568" i="16"/>
  <c r="G569" i="16"/>
  <c r="H569" i="16"/>
  <c r="I569" i="16"/>
  <c r="J569" i="16"/>
  <c r="K569" i="16"/>
  <c r="L569" i="16"/>
  <c r="M569" i="16"/>
  <c r="N569" i="16"/>
  <c r="O569" i="16"/>
  <c r="P569" i="16"/>
  <c r="Q569" i="16"/>
  <c r="R569" i="16"/>
  <c r="S569" i="16"/>
  <c r="T569" i="16"/>
  <c r="U569" i="16"/>
  <c r="V569" i="16"/>
  <c r="W569" i="16"/>
  <c r="X569" i="16"/>
  <c r="Y569" i="16"/>
  <c r="Z569" i="16"/>
  <c r="AA569" i="16"/>
  <c r="AB569" i="16"/>
  <c r="AC569" i="16"/>
  <c r="AD569" i="16"/>
  <c r="AE569" i="16"/>
  <c r="AF569" i="16"/>
  <c r="AG569" i="16"/>
  <c r="AH569" i="16"/>
  <c r="AI569" i="16"/>
  <c r="AJ569" i="16"/>
  <c r="AK569" i="16"/>
  <c r="AL569" i="16"/>
  <c r="AM569" i="16"/>
  <c r="AN569" i="16"/>
  <c r="AO569" i="16"/>
  <c r="AP569" i="16"/>
  <c r="AQ569" i="16"/>
  <c r="AR569" i="16"/>
  <c r="AS569" i="16"/>
  <c r="AT569" i="16"/>
  <c r="AU569" i="16"/>
  <c r="AV569" i="16"/>
  <c r="AW569" i="16"/>
  <c r="AX569" i="16"/>
  <c r="AY569" i="16"/>
  <c r="AZ569" i="16"/>
  <c r="BA569" i="16"/>
  <c r="BB569" i="16"/>
  <c r="BC569" i="16"/>
  <c r="BD569" i="16"/>
  <c r="BE569" i="16"/>
  <c r="BF569" i="16"/>
  <c r="BG569" i="16"/>
  <c r="BH569" i="16"/>
  <c r="BI569" i="16"/>
  <c r="BJ569" i="16"/>
  <c r="BK569" i="16"/>
  <c r="BL569" i="16"/>
  <c r="BM569" i="16"/>
  <c r="BN569" i="16"/>
  <c r="BO569" i="16"/>
  <c r="BP569" i="16"/>
  <c r="BQ569" i="16"/>
  <c r="BR569" i="16"/>
  <c r="BS569" i="16"/>
  <c r="BT569" i="16"/>
  <c r="BU569" i="16"/>
  <c r="BV569" i="16"/>
  <c r="BW569" i="16"/>
  <c r="BX569" i="16"/>
  <c r="BY569" i="16"/>
  <c r="BZ569" i="16"/>
  <c r="CA569" i="16"/>
  <c r="CB569" i="16"/>
  <c r="CC569" i="16"/>
  <c r="CD569" i="16"/>
  <c r="CE569" i="16"/>
  <c r="CF569" i="16"/>
  <c r="CG569" i="16"/>
  <c r="CH569" i="16"/>
  <c r="CI569" i="16"/>
  <c r="CJ569" i="16"/>
  <c r="CK569" i="16"/>
  <c r="CL569" i="16"/>
  <c r="CM569" i="16"/>
  <c r="CN569" i="16"/>
  <c r="CO569" i="16"/>
  <c r="CP569" i="16"/>
  <c r="G570" i="16"/>
  <c r="H570" i="16"/>
  <c r="I570" i="16"/>
  <c r="J570" i="16"/>
  <c r="K570" i="16"/>
  <c r="L570" i="16"/>
  <c r="M570" i="16"/>
  <c r="N570" i="16"/>
  <c r="O570" i="16"/>
  <c r="P570" i="16"/>
  <c r="Q570" i="16"/>
  <c r="R570" i="16"/>
  <c r="S570" i="16"/>
  <c r="T570" i="16"/>
  <c r="U570" i="16"/>
  <c r="V570" i="16"/>
  <c r="W570" i="16"/>
  <c r="X570" i="16"/>
  <c r="Y570" i="16"/>
  <c r="Z570" i="16"/>
  <c r="AA570" i="16"/>
  <c r="AB570" i="16"/>
  <c r="AC570" i="16"/>
  <c r="AD570" i="16"/>
  <c r="AE570" i="16"/>
  <c r="AF570" i="16"/>
  <c r="AG570" i="16"/>
  <c r="AH570" i="16"/>
  <c r="AI570" i="16"/>
  <c r="AJ570" i="16"/>
  <c r="AK570" i="16"/>
  <c r="AL570" i="16"/>
  <c r="AM570" i="16"/>
  <c r="AN570" i="16"/>
  <c r="AO570" i="16"/>
  <c r="AP570" i="16"/>
  <c r="AQ570" i="16"/>
  <c r="AR570" i="16"/>
  <c r="AS570" i="16"/>
  <c r="AT570" i="16"/>
  <c r="AU570" i="16"/>
  <c r="AV570" i="16"/>
  <c r="AW570" i="16"/>
  <c r="AX570" i="16"/>
  <c r="AY570" i="16"/>
  <c r="AZ570" i="16"/>
  <c r="BA570" i="16"/>
  <c r="BB570" i="16"/>
  <c r="BC570" i="16"/>
  <c r="BD570" i="16"/>
  <c r="BE570" i="16"/>
  <c r="BF570" i="16"/>
  <c r="BG570" i="16"/>
  <c r="BH570" i="16"/>
  <c r="BI570" i="16"/>
  <c r="BJ570" i="16"/>
  <c r="BK570" i="16"/>
  <c r="BL570" i="16"/>
  <c r="BM570" i="16"/>
  <c r="BN570" i="16"/>
  <c r="BO570" i="16"/>
  <c r="BP570" i="16"/>
  <c r="BQ570" i="16"/>
  <c r="BR570" i="16"/>
  <c r="BS570" i="16"/>
  <c r="BT570" i="16"/>
  <c r="BU570" i="16"/>
  <c r="BV570" i="16"/>
  <c r="BW570" i="16"/>
  <c r="BX570" i="16"/>
  <c r="BY570" i="16"/>
  <c r="BZ570" i="16"/>
  <c r="CA570" i="16"/>
  <c r="CB570" i="16"/>
  <c r="CC570" i="16"/>
  <c r="CD570" i="16"/>
  <c r="CE570" i="16"/>
  <c r="CF570" i="16"/>
  <c r="CG570" i="16"/>
  <c r="CH570" i="16"/>
  <c r="CI570" i="16"/>
  <c r="CJ570" i="16"/>
  <c r="CK570" i="16"/>
  <c r="CL570" i="16"/>
  <c r="CM570" i="16"/>
  <c r="CN570" i="16"/>
  <c r="CO570" i="16"/>
  <c r="CP570" i="16"/>
  <c r="G571" i="16"/>
  <c r="H571" i="16"/>
  <c r="I571" i="16"/>
  <c r="J571" i="16"/>
  <c r="K571" i="16"/>
  <c r="L571" i="16"/>
  <c r="M571" i="16"/>
  <c r="N571" i="16"/>
  <c r="O571" i="16"/>
  <c r="P571" i="16"/>
  <c r="Q571" i="16"/>
  <c r="R571" i="16"/>
  <c r="S571" i="16"/>
  <c r="T571" i="16"/>
  <c r="U571" i="16"/>
  <c r="V571" i="16"/>
  <c r="W571" i="16"/>
  <c r="X571" i="16"/>
  <c r="Y571" i="16"/>
  <c r="Z571" i="16"/>
  <c r="AA571" i="16"/>
  <c r="AB571" i="16"/>
  <c r="AC571" i="16"/>
  <c r="AD571" i="16"/>
  <c r="AE571" i="16"/>
  <c r="AF571" i="16"/>
  <c r="AG571" i="16"/>
  <c r="AH571" i="16"/>
  <c r="AI571" i="16"/>
  <c r="AJ571" i="16"/>
  <c r="AK571" i="16"/>
  <c r="AL571" i="16"/>
  <c r="AM571" i="16"/>
  <c r="AN571" i="16"/>
  <c r="AO571" i="16"/>
  <c r="AP571" i="16"/>
  <c r="AQ571" i="16"/>
  <c r="AR571" i="16"/>
  <c r="AS571" i="16"/>
  <c r="AT571" i="16"/>
  <c r="AU571" i="16"/>
  <c r="AV571" i="16"/>
  <c r="AW571" i="16"/>
  <c r="AX571" i="16"/>
  <c r="AY571" i="16"/>
  <c r="AZ571" i="16"/>
  <c r="BA571" i="16"/>
  <c r="BB571" i="16"/>
  <c r="BC571" i="16"/>
  <c r="BD571" i="16"/>
  <c r="BE571" i="16"/>
  <c r="BF571" i="16"/>
  <c r="BG571" i="16"/>
  <c r="BH571" i="16"/>
  <c r="BI571" i="16"/>
  <c r="BJ571" i="16"/>
  <c r="BK571" i="16"/>
  <c r="BL571" i="16"/>
  <c r="BM571" i="16"/>
  <c r="BN571" i="16"/>
  <c r="BO571" i="16"/>
  <c r="BP571" i="16"/>
  <c r="BQ571" i="16"/>
  <c r="BR571" i="16"/>
  <c r="BS571" i="16"/>
  <c r="BT571" i="16"/>
  <c r="BU571" i="16"/>
  <c r="BV571" i="16"/>
  <c r="BW571" i="16"/>
  <c r="BX571" i="16"/>
  <c r="BY571" i="16"/>
  <c r="BZ571" i="16"/>
  <c r="CA571" i="16"/>
  <c r="CB571" i="16"/>
  <c r="CC571" i="16"/>
  <c r="CD571" i="16"/>
  <c r="CE571" i="16"/>
  <c r="CF571" i="16"/>
  <c r="CG571" i="16"/>
  <c r="CH571" i="16"/>
  <c r="CI571" i="16"/>
  <c r="CJ571" i="16"/>
  <c r="CK571" i="16"/>
  <c r="CL571" i="16"/>
  <c r="CM571" i="16"/>
  <c r="CN571" i="16"/>
  <c r="CO571" i="16"/>
  <c r="CP571" i="16"/>
  <c r="G572" i="16"/>
  <c r="H572" i="16"/>
  <c r="I572" i="16"/>
  <c r="J572" i="16"/>
  <c r="K572" i="16"/>
  <c r="L572" i="16"/>
  <c r="M572" i="16"/>
  <c r="N572" i="16"/>
  <c r="O572" i="16"/>
  <c r="P572" i="16"/>
  <c r="Q572" i="16"/>
  <c r="R572" i="16"/>
  <c r="S572" i="16"/>
  <c r="T572" i="16"/>
  <c r="U572" i="16"/>
  <c r="V572" i="16"/>
  <c r="W572" i="16"/>
  <c r="X572" i="16"/>
  <c r="Y572" i="16"/>
  <c r="Z572" i="16"/>
  <c r="AA572" i="16"/>
  <c r="AB572" i="16"/>
  <c r="AC572" i="16"/>
  <c r="AD572" i="16"/>
  <c r="AE572" i="16"/>
  <c r="AF572" i="16"/>
  <c r="AG572" i="16"/>
  <c r="AH572" i="16"/>
  <c r="AI572" i="16"/>
  <c r="AJ572" i="16"/>
  <c r="AK572" i="16"/>
  <c r="AL572" i="16"/>
  <c r="AM572" i="16"/>
  <c r="AN572" i="16"/>
  <c r="AO572" i="16"/>
  <c r="AP572" i="16"/>
  <c r="AQ572" i="16"/>
  <c r="AR572" i="16"/>
  <c r="AS572" i="16"/>
  <c r="AT572" i="16"/>
  <c r="AU572" i="16"/>
  <c r="AV572" i="16"/>
  <c r="AW572" i="16"/>
  <c r="AX572" i="16"/>
  <c r="AY572" i="16"/>
  <c r="AZ572" i="16"/>
  <c r="BA572" i="16"/>
  <c r="BB572" i="16"/>
  <c r="BC572" i="16"/>
  <c r="BD572" i="16"/>
  <c r="BE572" i="16"/>
  <c r="BF572" i="16"/>
  <c r="BG572" i="16"/>
  <c r="BH572" i="16"/>
  <c r="BI572" i="16"/>
  <c r="BJ572" i="16"/>
  <c r="BK572" i="16"/>
  <c r="BL572" i="16"/>
  <c r="BM572" i="16"/>
  <c r="BN572" i="16"/>
  <c r="BO572" i="16"/>
  <c r="BP572" i="16"/>
  <c r="BQ572" i="16"/>
  <c r="BR572" i="16"/>
  <c r="BS572" i="16"/>
  <c r="BT572" i="16"/>
  <c r="BU572" i="16"/>
  <c r="BV572" i="16"/>
  <c r="BW572" i="16"/>
  <c r="BX572" i="16"/>
  <c r="BY572" i="16"/>
  <c r="BZ572" i="16"/>
  <c r="CA572" i="16"/>
  <c r="CB572" i="16"/>
  <c r="CC572" i="16"/>
  <c r="CD572" i="16"/>
  <c r="CE572" i="16"/>
  <c r="CF572" i="16"/>
  <c r="CG572" i="16"/>
  <c r="CH572" i="16"/>
  <c r="CI572" i="16"/>
  <c r="CJ572" i="16"/>
  <c r="CK572" i="16"/>
  <c r="CL572" i="16"/>
  <c r="CM572" i="16"/>
  <c r="CN572" i="16"/>
  <c r="CO572" i="16"/>
  <c r="CP572" i="16"/>
  <c r="G573" i="16"/>
  <c r="H573" i="16"/>
  <c r="I573" i="16"/>
  <c r="J573" i="16"/>
  <c r="K573" i="16"/>
  <c r="L573" i="16"/>
  <c r="M573" i="16"/>
  <c r="N573" i="16"/>
  <c r="O573" i="16"/>
  <c r="P573" i="16"/>
  <c r="Q573" i="16"/>
  <c r="R573" i="16"/>
  <c r="S573" i="16"/>
  <c r="T573" i="16"/>
  <c r="U573" i="16"/>
  <c r="V573" i="16"/>
  <c r="W573" i="16"/>
  <c r="X573" i="16"/>
  <c r="Y573" i="16"/>
  <c r="Z573" i="16"/>
  <c r="AA573" i="16"/>
  <c r="AB573" i="16"/>
  <c r="AC573" i="16"/>
  <c r="AD573" i="16"/>
  <c r="AE573" i="16"/>
  <c r="AF573" i="16"/>
  <c r="AG573" i="16"/>
  <c r="AH573" i="16"/>
  <c r="AI573" i="16"/>
  <c r="AJ573" i="16"/>
  <c r="AK573" i="16"/>
  <c r="AL573" i="16"/>
  <c r="AM573" i="16"/>
  <c r="AN573" i="16"/>
  <c r="AO573" i="16"/>
  <c r="AP573" i="16"/>
  <c r="AQ573" i="16"/>
  <c r="AR573" i="16"/>
  <c r="AS573" i="16"/>
  <c r="AT573" i="16"/>
  <c r="AU573" i="16"/>
  <c r="AV573" i="16"/>
  <c r="AW573" i="16"/>
  <c r="AX573" i="16"/>
  <c r="AY573" i="16"/>
  <c r="AZ573" i="16"/>
  <c r="BA573" i="16"/>
  <c r="BB573" i="16"/>
  <c r="BC573" i="16"/>
  <c r="BD573" i="16"/>
  <c r="BE573" i="16"/>
  <c r="BF573" i="16"/>
  <c r="BG573" i="16"/>
  <c r="BH573" i="16"/>
  <c r="BI573" i="16"/>
  <c r="BJ573" i="16"/>
  <c r="BK573" i="16"/>
  <c r="BL573" i="16"/>
  <c r="BM573" i="16"/>
  <c r="BN573" i="16"/>
  <c r="BO573" i="16"/>
  <c r="BP573" i="16"/>
  <c r="BQ573" i="16"/>
  <c r="BR573" i="16"/>
  <c r="BS573" i="16"/>
  <c r="BT573" i="16"/>
  <c r="BU573" i="16"/>
  <c r="BV573" i="16"/>
  <c r="BW573" i="16"/>
  <c r="BX573" i="16"/>
  <c r="BY573" i="16"/>
  <c r="BZ573" i="16"/>
  <c r="CA573" i="16"/>
  <c r="CB573" i="16"/>
  <c r="CC573" i="16"/>
  <c r="CD573" i="16"/>
  <c r="CE573" i="16"/>
  <c r="CF573" i="16"/>
  <c r="CG573" i="16"/>
  <c r="CH573" i="16"/>
  <c r="CI573" i="16"/>
  <c r="CJ573" i="16"/>
  <c r="CK573" i="16"/>
  <c r="CL573" i="16"/>
  <c r="CM573" i="16"/>
  <c r="CN573" i="16"/>
  <c r="CO573" i="16"/>
  <c r="CP573" i="16"/>
  <c r="G574" i="16"/>
  <c r="H574" i="16"/>
  <c r="I574" i="16"/>
  <c r="J574" i="16"/>
  <c r="K574" i="16"/>
  <c r="L574" i="16"/>
  <c r="M574" i="16"/>
  <c r="N574" i="16"/>
  <c r="O574" i="16"/>
  <c r="P574" i="16"/>
  <c r="Q574" i="16"/>
  <c r="R574" i="16"/>
  <c r="S574" i="16"/>
  <c r="T574" i="16"/>
  <c r="U574" i="16"/>
  <c r="V574" i="16"/>
  <c r="W574" i="16"/>
  <c r="X574" i="16"/>
  <c r="Y574" i="16"/>
  <c r="Z574" i="16"/>
  <c r="AA574" i="16"/>
  <c r="AB574" i="16"/>
  <c r="AC574" i="16"/>
  <c r="AD574" i="16"/>
  <c r="AE574" i="16"/>
  <c r="AF574" i="16"/>
  <c r="AG574" i="16"/>
  <c r="AH574" i="16"/>
  <c r="AI574" i="16"/>
  <c r="AJ574" i="16"/>
  <c r="AK574" i="16"/>
  <c r="AL574" i="16"/>
  <c r="AM574" i="16"/>
  <c r="AN574" i="16"/>
  <c r="AO574" i="16"/>
  <c r="AP574" i="16"/>
  <c r="AQ574" i="16"/>
  <c r="AR574" i="16"/>
  <c r="AS574" i="16"/>
  <c r="AT574" i="16"/>
  <c r="AU574" i="16"/>
  <c r="AV574" i="16"/>
  <c r="AW574" i="16"/>
  <c r="AX574" i="16"/>
  <c r="AY574" i="16"/>
  <c r="AZ574" i="16"/>
  <c r="BA574" i="16"/>
  <c r="BB574" i="16"/>
  <c r="BC574" i="16"/>
  <c r="BD574" i="16"/>
  <c r="BE574" i="16"/>
  <c r="BF574" i="16"/>
  <c r="BG574" i="16"/>
  <c r="BH574" i="16"/>
  <c r="BI574" i="16"/>
  <c r="BJ574" i="16"/>
  <c r="BK574" i="16"/>
  <c r="BL574" i="16"/>
  <c r="BM574" i="16"/>
  <c r="BN574" i="16"/>
  <c r="BO574" i="16"/>
  <c r="BP574" i="16"/>
  <c r="BQ574" i="16"/>
  <c r="BR574" i="16"/>
  <c r="BS574" i="16"/>
  <c r="BT574" i="16"/>
  <c r="BU574" i="16"/>
  <c r="BV574" i="16"/>
  <c r="BW574" i="16"/>
  <c r="BX574" i="16"/>
  <c r="BY574" i="16"/>
  <c r="BZ574" i="16"/>
  <c r="CA574" i="16"/>
  <c r="CB574" i="16"/>
  <c r="CC574" i="16"/>
  <c r="CD574" i="16"/>
  <c r="CE574" i="16"/>
  <c r="CF574" i="16"/>
  <c r="CG574" i="16"/>
  <c r="CH574" i="16"/>
  <c r="CI574" i="16"/>
  <c r="CJ574" i="16"/>
  <c r="CK574" i="16"/>
  <c r="CL574" i="16"/>
  <c r="CM574" i="16"/>
  <c r="CN574" i="16"/>
  <c r="CO574" i="16"/>
  <c r="CP574" i="16"/>
  <c r="G575" i="16"/>
  <c r="H575" i="16"/>
  <c r="I575" i="16"/>
  <c r="J575" i="16"/>
  <c r="K575" i="16"/>
  <c r="L575" i="16"/>
  <c r="M575" i="16"/>
  <c r="N575" i="16"/>
  <c r="O575" i="16"/>
  <c r="P575" i="16"/>
  <c r="Q575" i="16"/>
  <c r="R575" i="16"/>
  <c r="S575" i="16"/>
  <c r="T575" i="16"/>
  <c r="U575" i="16"/>
  <c r="V575" i="16"/>
  <c r="W575" i="16"/>
  <c r="X575" i="16"/>
  <c r="Y575" i="16"/>
  <c r="Z575" i="16"/>
  <c r="AA575" i="16"/>
  <c r="AB575" i="16"/>
  <c r="AC575" i="16"/>
  <c r="AD575" i="16"/>
  <c r="AE575" i="16"/>
  <c r="AF575" i="16"/>
  <c r="AG575" i="16"/>
  <c r="AH575" i="16"/>
  <c r="AI575" i="16"/>
  <c r="AJ575" i="16"/>
  <c r="AK575" i="16"/>
  <c r="AL575" i="16"/>
  <c r="AM575" i="16"/>
  <c r="AN575" i="16"/>
  <c r="AO575" i="16"/>
  <c r="AP575" i="16"/>
  <c r="AQ575" i="16"/>
  <c r="AR575" i="16"/>
  <c r="AS575" i="16"/>
  <c r="AT575" i="16"/>
  <c r="AU575" i="16"/>
  <c r="AV575" i="16"/>
  <c r="AW575" i="16"/>
  <c r="AX575" i="16"/>
  <c r="AY575" i="16"/>
  <c r="AZ575" i="16"/>
  <c r="BA575" i="16"/>
  <c r="BB575" i="16"/>
  <c r="BC575" i="16"/>
  <c r="BD575" i="16"/>
  <c r="BE575" i="16"/>
  <c r="BF575" i="16"/>
  <c r="BG575" i="16"/>
  <c r="BH575" i="16"/>
  <c r="BI575" i="16"/>
  <c r="BJ575" i="16"/>
  <c r="BK575" i="16"/>
  <c r="BL575" i="16"/>
  <c r="BM575" i="16"/>
  <c r="BN575" i="16"/>
  <c r="BO575" i="16"/>
  <c r="BP575" i="16"/>
  <c r="BQ575" i="16"/>
  <c r="BR575" i="16"/>
  <c r="BS575" i="16"/>
  <c r="BT575" i="16"/>
  <c r="BU575" i="16"/>
  <c r="BV575" i="16"/>
  <c r="BW575" i="16"/>
  <c r="BX575" i="16"/>
  <c r="BY575" i="16"/>
  <c r="BZ575" i="16"/>
  <c r="CA575" i="16"/>
  <c r="CB575" i="16"/>
  <c r="CC575" i="16"/>
  <c r="CD575" i="16"/>
  <c r="CE575" i="16"/>
  <c r="CF575" i="16"/>
  <c r="CG575" i="16"/>
  <c r="CH575" i="16"/>
  <c r="CI575" i="16"/>
  <c r="CJ575" i="16"/>
  <c r="CK575" i="16"/>
  <c r="CL575" i="16"/>
  <c r="CM575" i="16"/>
  <c r="CN575" i="16"/>
  <c r="CO575" i="16"/>
  <c r="CP575" i="16"/>
  <c r="G576" i="16"/>
  <c r="H576" i="16"/>
  <c r="I576" i="16"/>
  <c r="J576" i="16"/>
  <c r="K576" i="16"/>
  <c r="L576" i="16"/>
  <c r="M576" i="16"/>
  <c r="N576" i="16"/>
  <c r="O576" i="16"/>
  <c r="P576" i="16"/>
  <c r="Q576" i="16"/>
  <c r="R576" i="16"/>
  <c r="S576" i="16"/>
  <c r="T576" i="16"/>
  <c r="U576" i="16"/>
  <c r="V576" i="16"/>
  <c r="W576" i="16"/>
  <c r="X576" i="16"/>
  <c r="Y576" i="16"/>
  <c r="Z576" i="16"/>
  <c r="AA576" i="16"/>
  <c r="AB576" i="16"/>
  <c r="AC576" i="16"/>
  <c r="AD576" i="16"/>
  <c r="AE576" i="16"/>
  <c r="AF576" i="16"/>
  <c r="AG576" i="16"/>
  <c r="AH576" i="16"/>
  <c r="AI576" i="16"/>
  <c r="AJ576" i="16"/>
  <c r="AK576" i="16"/>
  <c r="AL576" i="16"/>
  <c r="AM576" i="16"/>
  <c r="AN576" i="16"/>
  <c r="AO576" i="16"/>
  <c r="AP576" i="16"/>
  <c r="AQ576" i="16"/>
  <c r="AR576" i="16"/>
  <c r="AS576" i="16"/>
  <c r="AT576" i="16"/>
  <c r="AU576" i="16"/>
  <c r="AV576" i="16"/>
  <c r="AW576" i="16"/>
  <c r="AX576" i="16"/>
  <c r="AY576" i="16"/>
  <c r="AZ576" i="16"/>
  <c r="BA576" i="16"/>
  <c r="BB576" i="16"/>
  <c r="BC576" i="16"/>
  <c r="BD576" i="16"/>
  <c r="BE576" i="16"/>
  <c r="BF576" i="16"/>
  <c r="BG576" i="16"/>
  <c r="BH576" i="16"/>
  <c r="BI576" i="16"/>
  <c r="BJ576" i="16"/>
  <c r="BK576" i="16"/>
  <c r="BL576" i="16"/>
  <c r="BM576" i="16"/>
  <c r="BN576" i="16"/>
  <c r="BO576" i="16"/>
  <c r="BP576" i="16"/>
  <c r="BQ576" i="16"/>
  <c r="BR576" i="16"/>
  <c r="BS576" i="16"/>
  <c r="BT576" i="16"/>
  <c r="BU576" i="16"/>
  <c r="BV576" i="16"/>
  <c r="BW576" i="16"/>
  <c r="BX576" i="16"/>
  <c r="BY576" i="16"/>
  <c r="BZ576" i="16"/>
  <c r="CA576" i="16"/>
  <c r="CB576" i="16"/>
  <c r="CC576" i="16"/>
  <c r="CD576" i="16"/>
  <c r="CE576" i="16"/>
  <c r="CF576" i="16"/>
  <c r="CG576" i="16"/>
  <c r="CH576" i="16"/>
  <c r="CI576" i="16"/>
  <c r="CJ576" i="16"/>
  <c r="CK576" i="16"/>
  <c r="CL576" i="16"/>
  <c r="CM576" i="16"/>
  <c r="CN576" i="16"/>
  <c r="CO576" i="16"/>
  <c r="CP576" i="16"/>
  <c r="G577" i="16"/>
  <c r="H577" i="16"/>
  <c r="I577" i="16"/>
  <c r="J577" i="16"/>
  <c r="K577" i="16"/>
  <c r="L577" i="16"/>
  <c r="M577" i="16"/>
  <c r="N577" i="16"/>
  <c r="O577" i="16"/>
  <c r="P577" i="16"/>
  <c r="Q577" i="16"/>
  <c r="R577" i="16"/>
  <c r="S577" i="16"/>
  <c r="T577" i="16"/>
  <c r="U577" i="16"/>
  <c r="V577" i="16"/>
  <c r="W577" i="16"/>
  <c r="X577" i="16"/>
  <c r="Y577" i="16"/>
  <c r="Z577" i="16"/>
  <c r="AA577" i="16"/>
  <c r="AB577" i="16"/>
  <c r="AC577" i="16"/>
  <c r="AD577" i="16"/>
  <c r="AE577" i="16"/>
  <c r="AF577" i="16"/>
  <c r="AG577" i="16"/>
  <c r="AH577" i="16"/>
  <c r="AI577" i="16"/>
  <c r="AJ577" i="16"/>
  <c r="AK577" i="16"/>
  <c r="AL577" i="16"/>
  <c r="AM577" i="16"/>
  <c r="AN577" i="16"/>
  <c r="AO577" i="16"/>
  <c r="AP577" i="16"/>
  <c r="AQ577" i="16"/>
  <c r="AR577" i="16"/>
  <c r="AS577" i="16"/>
  <c r="AT577" i="16"/>
  <c r="AU577" i="16"/>
  <c r="AV577" i="16"/>
  <c r="AW577" i="16"/>
  <c r="AX577" i="16"/>
  <c r="AY577" i="16"/>
  <c r="AZ577" i="16"/>
  <c r="BA577" i="16"/>
  <c r="BB577" i="16"/>
  <c r="BC577" i="16"/>
  <c r="BD577" i="16"/>
  <c r="BE577" i="16"/>
  <c r="BF577" i="16"/>
  <c r="BG577" i="16"/>
  <c r="BH577" i="16"/>
  <c r="BI577" i="16"/>
  <c r="BJ577" i="16"/>
  <c r="BK577" i="16"/>
  <c r="BL577" i="16"/>
  <c r="BM577" i="16"/>
  <c r="BN577" i="16"/>
  <c r="BO577" i="16"/>
  <c r="BP577" i="16"/>
  <c r="BQ577" i="16"/>
  <c r="BR577" i="16"/>
  <c r="BS577" i="16"/>
  <c r="BT577" i="16"/>
  <c r="BU577" i="16"/>
  <c r="BV577" i="16"/>
  <c r="BW577" i="16"/>
  <c r="BX577" i="16"/>
  <c r="BY577" i="16"/>
  <c r="BZ577" i="16"/>
  <c r="CA577" i="16"/>
  <c r="CB577" i="16"/>
  <c r="CC577" i="16"/>
  <c r="CD577" i="16"/>
  <c r="CE577" i="16"/>
  <c r="CF577" i="16"/>
  <c r="CG577" i="16"/>
  <c r="CH577" i="16"/>
  <c r="CI577" i="16"/>
  <c r="CJ577" i="16"/>
  <c r="CK577" i="16"/>
  <c r="CL577" i="16"/>
  <c r="CM577" i="16"/>
  <c r="CN577" i="16"/>
  <c r="CO577" i="16"/>
  <c r="CP577" i="16"/>
  <c r="G578" i="16"/>
  <c r="H578" i="16"/>
  <c r="I578" i="16"/>
  <c r="J578" i="16"/>
  <c r="K578" i="16"/>
  <c r="L578" i="16"/>
  <c r="M578" i="16"/>
  <c r="N578" i="16"/>
  <c r="O578" i="16"/>
  <c r="P578" i="16"/>
  <c r="Q578" i="16"/>
  <c r="R578" i="16"/>
  <c r="S578" i="16"/>
  <c r="T578" i="16"/>
  <c r="U578" i="16"/>
  <c r="V578" i="16"/>
  <c r="W578" i="16"/>
  <c r="X578" i="16"/>
  <c r="Y578" i="16"/>
  <c r="Z578" i="16"/>
  <c r="AA578" i="16"/>
  <c r="AB578" i="16"/>
  <c r="AC578" i="16"/>
  <c r="AD578" i="16"/>
  <c r="AE578" i="16"/>
  <c r="AF578" i="16"/>
  <c r="AG578" i="16"/>
  <c r="AH578" i="16"/>
  <c r="AI578" i="16"/>
  <c r="AJ578" i="16"/>
  <c r="AK578" i="16"/>
  <c r="AL578" i="16"/>
  <c r="AM578" i="16"/>
  <c r="AN578" i="16"/>
  <c r="AO578" i="16"/>
  <c r="AP578" i="16"/>
  <c r="AQ578" i="16"/>
  <c r="AR578" i="16"/>
  <c r="AS578" i="16"/>
  <c r="AT578" i="16"/>
  <c r="AU578" i="16"/>
  <c r="AV578" i="16"/>
  <c r="AW578" i="16"/>
  <c r="AX578" i="16"/>
  <c r="AY578" i="16"/>
  <c r="AZ578" i="16"/>
  <c r="BA578" i="16"/>
  <c r="BB578" i="16"/>
  <c r="BC578" i="16"/>
  <c r="BD578" i="16"/>
  <c r="BE578" i="16"/>
  <c r="BF578" i="16"/>
  <c r="BG578" i="16"/>
  <c r="BH578" i="16"/>
  <c r="BI578" i="16"/>
  <c r="BJ578" i="16"/>
  <c r="BK578" i="16"/>
  <c r="BL578" i="16"/>
  <c r="BM578" i="16"/>
  <c r="BN578" i="16"/>
  <c r="BO578" i="16"/>
  <c r="BP578" i="16"/>
  <c r="BQ578" i="16"/>
  <c r="BR578" i="16"/>
  <c r="BS578" i="16"/>
  <c r="BT578" i="16"/>
  <c r="BU578" i="16"/>
  <c r="BV578" i="16"/>
  <c r="BW578" i="16"/>
  <c r="BX578" i="16"/>
  <c r="BY578" i="16"/>
  <c r="BZ578" i="16"/>
  <c r="CA578" i="16"/>
  <c r="CB578" i="16"/>
  <c r="CC578" i="16"/>
  <c r="CD578" i="16"/>
  <c r="CE578" i="16"/>
  <c r="CF578" i="16"/>
  <c r="CG578" i="16"/>
  <c r="CH578" i="16"/>
  <c r="CI578" i="16"/>
  <c r="CJ578" i="16"/>
  <c r="CK578" i="16"/>
  <c r="CL578" i="16"/>
  <c r="CM578" i="16"/>
  <c r="CN578" i="16"/>
  <c r="CO578" i="16"/>
  <c r="CP578" i="16"/>
  <c r="G579" i="16"/>
  <c r="H579" i="16"/>
  <c r="I579" i="16"/>
  <c r="J579" i="16"/>
  <c r="K579" i="16"/>
  <c r="L579" i="16"/>
  <c r="M579" i="16"/>
  <c r="N579" i="16"/>
  <c r="O579" i="16"/>
  <c r="P579" i="16"/>
  <c r="Q579" i="16"/>
  <c r="R579" i="16"/>
  <c r="S579" i="16"/>
  <c r="T579" i="16"/>
  <c r="U579" i="16"/>
  <c r="V579" i="16"/>
  <c r="W579" i="16"/>
  <c r="X579" i="16"/>
  <c r="Y579" i="16"/>
  <c r="Z579" i="16"/>
  <c r="AA579" i="16"/>
  <c r="AB579" i="16"/>
  <c r="AC579" i="16"/>
  <c r="AD579" i="16"/>
  <c r="AE579" i="16"/>
  <c r="AF579" i="16"/>
  <c r="AG579" i="16"/>
  <c r="AH579" i="16"/>
  <c r="AI579" i="16"/>
  <c r="AJ579" i="16"/>
  <c r="AK579" i="16"/>
  <c r="AL579" i="16"/>
  <c r="AM579" i="16"/>
  <c r="AN579" i="16"/>
  <c r="AO579" i="16"/>
  <c r="AP579" i="16"/>
  <c r="AQ579" i="16"/>
  <c r="AR579" i="16"/>
  <c r="AS579" i="16"/>
  <c r="AT579" i="16"/>
  <c r="AU579" i="16"/>
  <c r="AV579" i="16"/>
  <c r="AW579" i="16"/>
  <c r="AX579" i="16"/>
  <c r="AY579" i="16"/>
  <c r="AZ579" i="16"/>
  <c r="BA579" i="16"/>
  <c r="BB579" i="16"/>
  <c r="BC579" i="16"/>
  <c r="BD579" i="16"/>
  <c r="BE579" i="16"/>
  <c r="BF579" i="16"/>
  <c r="BG579" i="16"/>
  <c r="BH579" i="16"/>
  <c r="BI579" i="16"/>
  <c r="BJ579" i="16"/>
  <c r="BK579" i="16"/>
  <c r="BL579" i="16"/>
  <c r="BM579" i="16"/>
  <c r="BN579" i="16"/>
  <c r="BO579" i="16"/>
  <c r="BP579" i="16"/>
  <c r="BQ579" i="16"/>
  <c r="BR579" i="16"/>
  <c r="BS579" i="16"/>
  <c r="BT579" i="16"/>
  <c r="BU579" i="16"/>
  <c r="BV579" i="16"/>
  <c r="BW579" i="16"/>
  <c r="BX579" i="16"/>
  <c r="BY579" i="16"/>
  <c r="BZ579" i="16"/>
  <c r="CA579" i="16"/>
  <c r="CB579" i="16"/>
  <c r="CC579" i="16"/>
  <c r="CD579" i="16"/>
  <c r="CE579" i="16"/>
  <c r="CF579" i="16"/>
  <c r="CG579" i="16"/>
  <c r="CH579" i="16"/>
  <c r="CI579" i="16"/>
  <c r="CJ579" i="16"/>
  <c r="CK579" i="16"/>
  <c r="CL579" i="16"/>
  <c r="CM579" i="16"/>
  <c r="CN579" i="16"/>
  <c r="CO579" i="16"/>
  <c r="CP579" i="16"/>
  <c r="G580" i="16"/>
  <c r="H580" i="16"/>
  <c r="I580" i="16"/>
  <c r="J580" i="16"/>
  <c r="K580" i="16"/>
  <c r="L580" i="16"/>
  <c r="M580" i="16"/>
  <c r="N580" i="16"/>
  <c r="O580" i="16"/>
  <c r="P580" i="16"/>
  <c r="Q580" i="16"/>
  <c r="R580" i="16"/>
  <c r="S580" i="16"/>
  <c r="T580" i="16"/>
  <c r="U580" i="16"/>
  <c r="V580" i="16"/>
  <c r="W580" i="16"/>
  <c r="X580" i="16"/>
  <c r="Y580" i="16"/>
  <c r="Z580" i="16"/>
  <c r="AA580" i="16"/>
  <c r="AB580" i="16"/>
  <c r="AC580" i="16"/>
  <c r="AD580" i="16"/>
  <c r="AE580" i="16"/>
  <c r="AF580" i="16"/>
  <c r="AG580" i="16"/>
  <c r="AH580" i="16"/>
  <c r="AI580" i="16"/>
  <c r="AJ580" i="16"/>
  <c r="AK580" i="16"/>
  <c r="AL580" i="16"/>
  <c r="AM580" i="16"/>
  <c r="AN580" i="16"/>
  <c r="AO580" i="16"/>
  <c r="AP580" i="16"/>
  <c r="AQ580" i="16"/>
  <c r="AR580" i="16"/>
  <c r="AS580" i="16"/>
  <c r="AT580" i="16"/>
  <c r="AU580" i="16"/>
  <c r="AV580" i="16"/>
  <c r="AW580" i="16"/>
  <c r="AX580" i="16"/>
  <c r="AY580" i="16"/>
  <c r="AZ580" i="16"/>
  <c r="BA580" i="16"/>
  <c r="BB580" i="16"/>
  <c r="BC580" i="16"/>
  <c r="BD580" i="16"/>
  <c r="BE580" i="16"/>
  <c r="BF580" i="16"/>
  <c r="BG580" i="16"/>
  <c r="BH580" i="16"/>
  <c r="BI580" i="16"/>
  <c r="BJ580" i="16"/>
  <c r="BK580" i="16"/>
  <c r="BL580" i="16"/>
  <c r="BM580" i="16"/>
  <c r="BN580" i="16"/>
  <c r="BO580" i="16"/>
  <c r="BP580" i="16"/>
  <c r="BQ580" i="16"/>
  <c r="BR580" i="16"/>
  <c r="BS580" i="16"/>
  <c r="BT580" i="16"/>
  <c r="BU580" i="16"/>
  <c r="BV580" i="16"/>
  <c r="BW580" i="16"/>
  <c r="BX580" i="16"/>
  <c r="BY580" i="16"/>
  <c r="BZ580" i="16"/>
  <c r="CA580" i="16"/>
  <c r="CB580" i="16"/>
  <c r="CC580" i="16"/>
  <c r="CD580" i="16"/>
  <c r="CE580" i="16"/>
  <c r="CF580" i="16"/>
  <c r="CG580" i="16"/>
  <c r="CH580" i="16"/>
  <c r="CI580" i="16"/>
  <c r="CJ580" i="16"/>
  <c r="CK580" i="16"/>
  <c r="CL580" i="16"/>
  <c r="CM580" i="16"/>
  <c r="CN580" i="16"/>
  <c r="CO580" i="16"/>
  <c r="CP580" i="16"/>
  <c r="G581" i="16"/>
  <c r="H581" i="16"/>
  <c r="I581" i="16"/>
  <c r="J581" i="16"/>
  <c r="K581" i="16"/>
  <c r="L581" i="16"/>
  <c r="M581" i="16"/>
  <c r="N581" i="16"/>
  <c r="O581" i="16"/>
  <c r="P581" i="16"/>
  <c r="Q581" i="16"/>
  <c r="R581" i="16"/>
  <c r="S581" i="16"/>
  <c r="T581" i="16"/>
  <c r="U581" i="16"/>
  <c r="V581" i="16"/>
  <c r="W581" i="16"/>
  <c r="X581" i="16"/>
  <c r="Y581" i="16"/>
  <c r="Z581" i="16"/>
  <c r="AA581" i="16"/>
  <c r="AB581" i="16"/>
  <c r="AC581" i="16"/>
  <c r="AD581" i="16"/>
  <c r="AE581" i="16"/>
  <c r="AF581" i="16"/>
  <c r="AG581" i="16"/>
  <c r="AH581" i="16"/>
  <c r="AI581" i="16"/>
  <c r="AJ581" i="16"/>
  <c r="AK581" i="16"/>
  <c r="AL581" i="16"/>
  <c r="AM581" i="16"/>
  <c r="AN581" i="16"/>
  <c r="AO581" i="16"/>
  <c r="AP581" i="16"/>
  <c r="AQ581" i="16"/>
  <c r="AR581" i="16"/>
  <c r="AS581" i="16"/>
  <c r="AT581" i="16"/>
  <c r="AU581" i="16"/>
  <c r="AV581" i="16"/>
  <c r="AW581" i="16"/>
  <c r="AX581" i="16"/>
  <c r="AY581" i="16"/>
  <c r="AZ581" i="16"/>
  <c r="BA581" i="16"/>
  <c r="BB581" i="16"/>
  <c r="BC581" i="16"/>
  <c r="BD581" i="16"/>
  <c r="BE581" i="16"/>
  <c r="BF581" i="16"/>
  <c r="BG581" i="16"/>
  <c r="BH581" i="16"/>
  <c r="BI581" i="16"/>
  <c r="BJ581" i="16"/>
  <c r="BK581" i="16"/>
  <c r="BL581" i="16"/>
  <c r="BM581" i="16"/>
  <c r="BN581" i="16"/>
  <c r="BO581" i="16"/>
  <c r="BP581" i="16"/>
  <c r="BQ581" i="16"/>
  <c r="BR581" i="16"/>
  <c r="BS581" i="16"/>
  <c r="BT581" i="16"/>
  <c r="BU581" i="16"/>
  <c r="BV581" i="16"/>
  <c r="BW581" i="16"/>
  <c r="BX581" i="16"/>
  <c r="BY581" i="16"/>
  <c r="BZ581" i="16"/>
  <c r="CA581" i="16"/>
  <c r="CB581" i="16"/>
  <c r="CC581" i="16"/>
  <c r="CD581" i="16"/>
  <c r="CE581" i="16"/>
  <c r="CF581" i="16"/>
  <c r="CG581" i="16"/>
  <c r="CH581" i="16"/>
  <c r="CI581" i="16"/>
  <c r="CJ581" i="16"/>
  <c r="CK581" i="16"/>
  <c r="CL581" i="16"/>
  <c r="CM581" i="16"/>
  <c r="CN581" i="16"/>
  <c r="CO581" i="16"/>
  <c r="CP581" i="16"/>
  <c r="G582" i="16"/>
  <c r="H582" i="16"/>
  <c r="I582" i="16"/>
  <c r="J582" i="16"/>
  <c r="K582" i="16"/>
  <c r="L582" i="16"/>
  <c r="M582" i="16"/>
  <c r="N582" i="16"/>
  <c r="O582" i="16"/>
  <c r="P582" i="16"/>
  <c r="Q582" i="16"/>
  <c r="R582" i="16"/>
  <c r="S582" i="16"/>
  <c r="T582" i="16"/>
  <c r="U582" i="16"/>
  <c r="V582" i="16"/>
  <c r="W582" i="16"/>
  <c r="X582" i="16"/>
  <c r="Y582" i="16"/>
  <c r="Z582" i="16"/>
  <c r="AA582" i="16"/>
  <c r="AB582" i="16"/>
  <c r="AC582" i="16"/>
  <c r="AD582" i="16"/>
  <c r="AE582" i="16"/>
  <c r="AF582" i="16"/>
  <c r="AG582" i="16"/>
  <c r="AH582" i="16"/>
  <c r="AI582" i="16"/>
  <c r="AJ582" i="16"/>
  <c r="AK582" i="16"/>
  <c r="AL582" i="16"/>
  <c r="AM582" i="16"/>
  <c r="AN582" i="16"/>
  <c r="AO582" i="16"/>
  <c r="AP582" i="16"/>
  <c r="AQ582" i="16"/>
  <c r="AR582" i="16"/>
  <c r="AS582" i="16"/>
  <c r="AT582" i="16"/>
  <c r="AU582" i="16"/>
  <c r="AV582" i="16"/>
  <c r="AW582" i="16"/>
  <c r="AX582" i="16"/>
  <c r="AY582" i="16"/>
  <c r="AZ582" i="16"/>
  <c r="BA582" i="16"/>
  <c r="BB582" i="16"/>
  <c r="BC582" i="16"/>
  <c r="BD582" i="16"/>
  <c r="BE582" i="16"/>
  <c r="BF582" i="16"/>
  <c r="BG582" i="16"/>
  <c r="BH582" i="16"/>
  <c r="BI582" i="16"/>
  <c r="BJ582" i="16"/>
  <c r="BK582" i="16"/>
  <c r="BL582" i="16"/>
  <c r="BM582" i="16"/>
  <c r="BN582" i="16"/>
  <c r="BO582" i="16"/>
  <c r="BP582" i="16"/>
  <c r="BQ582" i="16"/>
  <c r="BR582" i="16"/>
  <c r="BS582" i="16"/>
  <c r="BT582" i="16"/>
  <c r="BU582" i="16"/>
  <c r="BV582" i="16"/>
  <c r="BW582" i="16"/>
  <c r="BX582" i="16"/>
  <c r="BY582" i="16"/>
  <c r="BZ582" i="16"/>
  <c r="CA582" i="16"/>
  <c r="CB582" i="16"/>
  <c r="CC582" i="16"/>
  <c r="CD582" i="16"/>
  <c r="CE582" i="16"/>
  <c r="CF582" i="16"/>
  <c r="CG582" i="16"/>
  <c r="CH582" i="16"/>
  <c r="CI582" i="16"/>
  <c r="CJ582" i="16"/>
  <c r="CK582" i="16"/>
  <c r="CL582" i="16"/>
  <c r="CM582" i="16"/>
  <c r="CN582" i="16"/>
  <c r="CO582" i="16"/>
  <c r="CP582" i="16"/>
  <c r="G583" i="16"/>
  <c r="H583" i="16"/>
  <c r="I583" i="16"/>
  <c r="J583" i="16"/>
  <c r="K583" i="16"/>
  <c r="L583" i="16"/>
  <c r="M583" i="16"/>
  <c r="N583" i="16"/>
  <c r="O583" i="16"/>
  <c r="P583" i="16"/>
  <c r="Q583" i="16"/>
  <c r="R583" i="16"/>
  <c r="S583" i="16"/>
  <c r="T583" i="16"/>
  <c r="U583" i="16"/>
  <c r="V583" i="16"/>
  <c r="W583" i="16"/>
  <c r="X583" i="16"/>
  <c r="Y583" i="16"/>
  <c r="Z583" i="16"/>
  <c r="AA583" i="16"/>
  <c r="AB583" i="16"/>
  <c r="AC583" i="16"/>
  <c r="AD583" i="16"/>
  <c r="AE583" i="16"/>
  <c r="AF583" i="16"/>
  <c r="AG583" i="16"/>
  <c r="AH583" i="16"/>
  <c r="AI583" i="16"/>
  <c r="AJ583" i="16"/>
  <c r="AK583" i="16"/>
  <c r="AL583" i="16"/>
  <c r="AM583" i="16"/>
  <c r="AN583" i="16"/>
  <c r="AO583" i="16"/>
  <c r="AP583" i="16"/>
  <c r="AQ583" i="16"/>
  <c r="AR583" i="16"/>
  <c r="AS583" i="16"/>
  <c r="AT583" i="16"/>
  <c r="AU583" i="16"/>
  <c r="AV583" i="16"/>
  <c r="AW583" i="16"/>
  <c r="AX583" i="16"/>
  <c r="AY583" i="16"/>
  <c r="AZ583" i="16"/>
  <c r="BA583" i="16"/>
  <c r="BB583" i="16"/>
  <c r="BC583" i="16"/>
  <c r="BD583" i="16"/>
  <c r="BE583" i="16"/>
  <c r="BF583" i="16"/>
  <c r="BG583" i="16"/>
  <c r="BH583" i="16"/>
  <c r="BI583" i="16"/>
  <c r="BJ583" i="16"/>
  <c r="BK583" i="16"/>
  <c r="BL583" i="16"/>
  <c r="BM583" i="16"/>
  <c r="BN583" i="16"/>
  <c r="BO583" i="16"/>
  <c r="BP583" i="16"/>
  <c r="BQ583" i="16"/>
  <c r="BR583" i="16"/>
  <c r="BS583" i="16"/>
  <c r="BT583" i="16"/>
  <c r="BU583" i="16"/>
  <c r="BV583" i="16"/>
  <c r="BW583" i="16"/>
  <c r="BX583" i="16"/>
  <c r="BY583" i="16"/>
  <c r="BZ583" i="16"/>
  <c r="CA583" i="16"/>
  <c r="CB583" i="16"/>
  <c r="CC583" i="16"/>
  <c r="CD583" i="16"/>
  <c r="CE583" i="16"/>
  <c r="CF583" i="16"/>
  <c r="CG583" i="16"/>
  <c r="CH583" i="16"/>
  <c r="CI583" i="16"/>
  <c r="CJ583" i="16"/>
  <c r="CK583" i="16"/>
  <c r="CL583" i="16"/>
  <c r="CM583" i="16"/>
  <c r="CN583" i="16"/>
  <c r="CO583" i="16"/>
  <c r="CP583" i="16"/>
  <c r="G584" i="16"/>
  <c r="H584" i="16"/>
  <c r="I584" i="16"/>
  <c r="J584" i="16"/>
  <c r="K584" i="16"/>
  <c r="L584" i="16"/>
  <c r="M584" i="16"/>
  <c r="N584" i="16"/>
  <c r="O584" i="16"/>
  <c r="P584" i="16"/>
  <c r="Q584" i="16"/>
  <c r="R584" i="16"/>
  <c r="S584" i="16"/>
  <c r="T584" i="16"/>
  <c r="U584" i="16"/>
  <c r="V584" i="16"/>
  <c r="W584" i="16"/>
  <c r="X584" i="16"/>
  <c r="Y584" i="16"/>
  <c r="Z584" i="16"/>
  <c r="AA584" i="16"/>
  <c r="AB584" i="16"/>
  <c r="AC584" i="16"/>
  <c r="AD584" i="16"/>
  <c r="AE584" i="16"/>
  <c r="AF584" i="16"/>
  <c r="AG584" i="16"/>
  <c r="AH584" i="16"/>
  <c r="AI584" i="16"/>
  <c r="AJ584" i="16"/>
  <c r="AK584" i="16"/>
  <c r="AL584" i="16"/>
  <c r="AM584" i="16"/>
  <c r="AN584" i="16"/>
  <c r="AO584" i="16"/>
  <c r="AP584" i="16"/>
  <c r="AQ584" i="16"/>
  <c r="AR584" i="16"/>
  <c r="AS584" i="16"/>
  <c r="AT584" i="16"/>
  <c r="AU584" i="16"/>
  <c r="AV584" i="16"/>
  <c r="AW584" i="16"/>
  <c r="AX584" i="16"/>
  <c r="AY584" i="16"/>
  <c r="AZ584" i="16"/>
  <c r="BA584" i="16"/>
  <c r="BB584" i="16"/>
  <c r="BC584" i="16"/>
  <c r="BD584" i="16"/>
  <c r="BE584" i="16"/>
  <c r="BF584" i="16"/>
  <c r="BG584" i="16"/>
  <c r="BH584" i="16"/>
  <c r="BI584" i="16"/>
  <c r="BJ584" i="16"/>
  <c r="BK584" i="16"/>
  <c r="BL584" i="16"/>
  <c r="BM584" i="16"/>
  <c r="BN584" i="16"/>
  <c r="BO584" i="16"/>
  <c r="BP584" i="16"/>
  <c r="BQ584" i="16"/>
  <c r="BR584" i="16"/>
  <c r="BS584" i="16"/>
  <c r="BT584" i="16"/>
  <c r="BU584" i="16"/>
  <c r="BV584" i="16"/>
  <c r="BW584" i="16"/>
  <c r="BX584" i="16"/>
  <c r="BY584" i="16"/>
  <c r="BZ584" i="16"/>
  <c r="CA584" i="16"/>
  <c r="CB584" i="16"/>
  <c r="CC584" i="16"/>
  <c r="CD584" i="16"/>
  <c r="CE584" i="16"/>
  <c r="CF584" i="16"/>
  <c r="CG584" i="16"/>
  <c r="CH584" i="16"/>
  <c r="CI584" i="16"/>
  <c r="CJ584" i="16"/>
  <c r="CK584" i="16"/>
  <c r="CL584" i="16"/>
  <c r="CM584" i="16"/>
  <c r="CN584" i="16"/>
  <c r="CO584" i="16"/>
  <c r="CP584" i="16"/>
  <c r="G585" i="16"/>
  <c r="H585" i="16"/>
  <c r="I585" i="16"/>
  <c r="J585" i="16"/>
  <c r="K585" i="16"/>
  <c r="L585" i="16"/>
  <c r="M585" i="16"/>
  <c r="N585" i="16"/>
  <c r="O585" i="16"/>
  <c r="P585" i="16"/>
  <c r="Q585" i="16"/>
  <c r="R585" i="16"/>
  <c r="S585" i="16"/>
  <c r="T585" i="16"/>
  <c r="U585" i="16"/>
  <c r="V585" i="16"/>
  <c r="W585" i="16"/>
  <c r="X585" i="16"/>
  <c r="Y585" i="16"/>
  <c r="Z585" i="16"/>
  <c r="AA585" i="16"/>
  <c r="AB585" i="16"/>
  <c r="AC585" i="16"/>
  <c r="AD585" i="16"/>
  <c r="AE585" i="16"/>
  <c r="AF585" i="16"/>
  <c r="AG585" i="16"/>
  <c r="AH585" i="16"/>
  <c r="AI585" i="16"/>
  <c r="AJ585" i="16"/>
  <c r="AK585" i="16"/>
  <c r="AL585" i="16"/>
  <c r="AM585" i="16"/>
  <c r="AN585" i="16"/>
  <c r="AO585" i="16"/>
  <c r="AP585" i="16"/>
  <c r="AQ585" i="16"/>
  <c r="AR585" i="16"/>
  <c r="AS585" i="16"/>
  <c r="AT585" i="16"/>
  <c r="AU585" i="16"/>
  <c r="AV585" i="16"/>
  <c r="AW585" i="16"/>
  <c r="AX585" i="16"/>
  <c r="AY585" i="16"/>
  <c r="AZ585" i="16"/>
  <c r="BA585" i="16"/>
  <c r="BB585" i="16"/>
  <c r="BC585" i="16"/>
  <c r="BD585" i="16"/>
  <c r="BE585" i="16"/>
  <c r="BF585" i="16"/>
  <c r="BG585" i="16"/>
  <c r="BH585" i="16"/>
  <c r="BI585" i="16"/>
  <c r="BJ585" i="16"/>
  <c r="BK585" i="16"/>
  <c r="BL585" i="16"/>
  <c r="BM585" i="16"/>
  <c r="BN585" i="16"/>
  <c r="BO585" i="16"/>
  <c r="BP585" i="16"/>
  <c r="BQ585" i="16"/>
  <c r="BR585" i="16"/>
  <c r="BS585" i="16"/>
  <c r="BT585" i="16"/>
  <c r="BU585" i="16"/>
  <c r="BV585" i="16"/>
  <c r="BW585" i="16"/>
  <c r="BX585" i="16"/>
  <c r="BY585" i="16"/>
  <c r="BZ585" i="16"/>
  <c r="CA585" i="16"/>
  <c r="CB585" i="16"/>
  <c r="CC585" i="16"/>
  <c r="CD585" i="16"/>
  <c r="CE585" i="16"/>
  <c r="CF585" i="16"/>
  <c r="CG585" i="16"/>
  <c r="CH585" i="16"/>
  <c r="CI585" i="16"/>
  <c r="CJ585" i="16"/>
  <c r="CK585" i="16"/>
  <c r="CL585" i="16"/>
  <c r="CM585" i="16"/>
  <c r="CN585" i="16"/>
  <c r="CO585" i="16"/>
  <c r="CP585" i="16"/>
  <c r="G586" i="16"/>
  <c r="H586" i="16"/>
  <c r="I586" i="16"/>
  <c r="J586" i="16"/>
  <c r="K586" i="16"/>
  <c r="L586" i="16"/>
  <c r="M586" i="16"/>
  <c r="N586" i="16"/>
  <c r="O586" i="16"/>
  <c r="P586" i="16"/>
  <c r="Q586" i="16"/>
  <c r="R586" i="16"/>
  <c r="S586" i="16"/>
  <c r="T586" i="16"/>
  <c r="U586" i="16"/>
  <c r="V586" i="16"/>
  <c r="W586" i="16"/>
  <c r="X586" i="16"/>
  <c r="Y586" i="16"/>
  <c r="Z586" i="16"/>
  <c r="AA586" i="16"/>
  <c r="AB586" i="16"/>
  <c r="AC586" i="16"/>
  <c r="AD586" i="16"/>
  <c r="AE586" i="16"/>
  <c r="AF586" i="16"/>
  <c r="AG586" i="16"/>
  <c r="AH586" i="16"/>
  <c r="AI586" i="16"/>
  <c r="AJ586" i="16"/>
  <c r="AK586" i="16"/>
  <c r="AL586" i="16"/>
  <c r="AM586" i="16"/>
  <c r="AN586" i="16"/>
  <c r="AO586" i="16"/>
  <c r="AP586" i="16"/>
  <c r="AQ586" i="16"/>
  <c r="AR586" i="16"/>
  <c r="AS586" i="16"/>
  <c r="AT586" i="16"/>
  <c r="AU586" i="16"/>
  <c r="AV586" i="16"/>
  <c r="AW586" i="16"/>
  <c r="AX586" i="16"/>
  <c r="AY586" i="16"/>
  <c r="AZ586" i="16"/>
  <c r="BA586" i="16"/>
  <c r="BB586" i="16"/>
  <c r="BC586" i="16"/>
  <c r="BD586" i="16"/>
  <c r="BE586" i="16"/>
  <c r="BF586" i="16"/>
  <c r="BG586" i="16"/>
  <c r="BH586" i="16"/>
  <c r="BI586" i="16"/>
  <c r="BJ586" i="16"/>
  <c r="BK586" i="16"/>
  <c r="BL586" i="16"/>
  <c r="BM586" i="16"/>
  <c r="BN586" i="16"/>
  <c r="BO586" i="16"/>
  <c r="BP586" i="16"/>
  <c r="BQ586" i="16"/>
  <c r="BR586" i="16"/>
  <c r="BS586" i="16"/>
  <c r="BT586" i="16"/>
  <c r="BU586" i="16"/>
  <c r="BV586" i="16"/>
  <c r="BW586" i="16"/>
  <c r="BX586" i="16"/>
  <c r="BY586" i="16"/>
  <c r="BZ586" i="16"/>
  <c r="CA586" i="16"/>
  <c r="CB586" i="16"/>
  <c r="CC586" i="16"/>
  <c r="CD586" i="16"/>
  <c r="CE586" i="16"/>
  <c r="CF586" i="16"/>
  <c r="CG586" i="16"/>
  <c r="CH586" i="16"/>
  <c r="CI586" i="16"/>
  <c r="CJ586" i="16"/>
  <c r="CK586" i="16"/>
  <c r="CL586" i="16"/>
  <c r="CM586" i="16"/>
  <c r="CN586" i="16"/>
  <c r="CO586" i="16"/>
  <c r="CP586" i="16"/>
  <c r="G587" i="16"/>
  <c r="H587" i="16"/>
  <c r="I587" i="16"/>
  <c r="J587" i="16"/>
  <c r="K587" i="16"/>
  <c r="L587" i="16"/>
  <c r="M587" i="16"/>
  <c r="N587" i="16"/>
  <c r="O587" i="16"/>
  <c r="P587" i="16"/>
  <c r="Q587" i="16"/>
  <c r="R587" i="16"/>
  <c r="S587" i="16"/>
  <c r="T587" i="16"/>
  <c r="U587" i="16"/>
  <c r="V587" i="16"/>
  <c r="W587" i="16"/>
  <c r="X587" i="16"/>
  <c r="Y587" i="16"/>
  <c r="Z587" i="16"/>
  <c r="AA587" i="16"/>
  <c r="AB587" i="16"/>
  <c r="AC587" i="16"/>
  <c r="AD587" i="16"/>
  <c r="AE587" i="16"/>
  <c r="AF587" i="16"/>
  <c r="AG587" i="16"/>
  <c r="AH587" i="16"/>
  <c r="AI587" i="16"/>
  <c r="AJ587" i="16"/>
  <c r="AK587" i="16"/>
  <c r="AL587" i="16"/>
  <c r="AM587" i="16"/>
  <c r="AN587" i="16"/>
  <c r="AO587" i="16"/>
  <c r="AP587" i="16"/>
  <c r="AQ587" i="16"/>
  <c r="AR587" i="16"/>
  <c r="AS587" i="16"/>
  <c r="AT587" i="16"/>
  <c r="AU587" i="16"/>
  <c r="AV587" i="16"/>
  <c r="AW587" i="16"/>
  <c r="AX587" i="16"/>
  <c r="AY587" i="16"/>
  <c r="AZ587" i="16"/>
  <c r="BA587" i="16"/>
  <c r="BB587" i="16"/>
  <c r="BC587" i="16"/>
  <c r="BD587" i="16"/>
  <c r="BE587" i="16"/>
  <c r="BF587" i="16"/>
  <c r="BG587" i="16"/>
  <c r="BH587" i="16"/>
  <c r="BI587" i="16"/>
  <c r="BJ587" i="16"/>
  <c r="BK587" i="16"/>
  <c r="BL587" i="16"/>
  <c r="BM587" i="16"/>
  <c r="BN587" i="16"/>
  <c r="BO587" i="16"/>
  <c r="BP587" i="16"/>
  <c r="BQ587" i="16"/>
  <c r="BR587" i="16"/>
  <c r="BS587" i="16"/>
  <c r="BT587" i="16"/>
  <c r="BU587" i="16"/>
  <c r="BV587" i="16"/>
  <c r="BW587" i="16"/>
  <c r="BX587" i="16"/>
  <c r="BY587" i="16"/>
  <c r="BZ587" i="16"/>
  <c r="CA587" i="16"/>
  <c r="CB587" i="16"/>
  <c r="CC587" i="16"/>
  <c r="CD587" i="16"/>
  <c r="CE587" i="16"/>
  <c r="CF587" i="16"/>
  <c r="CG587" i="16"/>
  <c r="CH587" i="16"/>
  <c r="CI587" i="16"/>
  <c r="CJ587" i="16"/>
  <c r="CK587" i="16"/>
  <c r="CL587" i="16"/>
  <c r="CM587" i="16"/>
  <c r="CN587" i="16"/>
  <c r="CO587" i="16"/>
  <c r="CP587" i="16"/>
  <c r="G588" i="16"/>
  <c r="H588" i="16"/>
  <c r="I588" i="16"/>
  <c r="J588" i="16"/>
  <c r="K588" i="16"/>
  <c r="L588" i="16"/>
  <c r="M588" i="16"/>
  <c r="N588" i="16"/>
  <c r="O588" i="16"/>
  <c r="P588" i="16"/>
  <c r="Q588" i="16"/>
  <c r="R588" i="16"/>
  <c r="S588" i="16"/>
  <c r="T588" i="16"/>
  <c r="U588" i="16"/>
  <c r="V588" i="16"/>
  <c r="W588" i="16"/>
  <c r="X588" i="16"/>
  <c r="Y588" i="16"/>
  <c r="Z588" i="16"/>
  <c r="AA588" i="16"/>
  <c r="AB588" i="16"/>
  <c r="AC588" i="16"/>
  <c r="AD588" i="16"/>
  <c r="AE588" i="16"/>
  <c r="AF588" i="16"/>
  <c r="AG588" i="16"/>
  <c r="AH588" i="16"/>
  <c r="AI588" i="16"/>
  <c r="AJ588" i="16"/>
  <c r="AK588" i="16"/>
  <c r="AL588" i="16"/>
  <c r="AM588" i="16"/>
  <c r="AN588" i="16"/>
  <c r="AO588" i="16"/>
  <c r="AP588" i="16"/>
  <c r="AQ588" i="16"/>
  <c r="AR588" i="16"/>
  <c r="AS588" i="16"/>
  <c r="AT588" i="16"/>
  <c r="AU588" i="16"/>
  <c r="AV588" i="16"/>
  <c r="AW588" i="16"/>
  <c r="AX588" i="16"/>
  <c r="AY588" i="16"/>
  <c r="AZ588" i="16"/>
  <c r="BA588" i="16"/>
  <c r="BB588" i="16"/>
  <c r="BC588" i="16"/>
  <c r="BD588" i="16"/>
  <c r="BE588" i="16"/>
  <c r="BF588" i="16"/>
  <c r="BG588" i="16"/>
  <c r="BH588" i="16"/>
  <c r="BI588" i="16"/>
  <c r="BJ588" i="16"/>
  <c r="BK588" i="16"/>
  <c r="BL588" i="16"/>
  <c r="BM588" i="16"/>
  <c r="BN588" i="16"/>
  <c r="BO588" i="16"/>
  <c r="BP588" i="16"/>
  <c r="BQ588" i="16"/>
  <c r="BR588" i="16"/>
  <c r="BS588" i="16"/>
  <c r="BT588" i="16"/>
  <c r="BU588" i="16"/>
  <c r="BV588" i="16"/>
  <c r="BW588" i="16"/>
  <c r="BX588" i="16"/>
  <c r="BY588" i="16"/>
  <c r="BZ588" i="16"/>
  <c r="CA588" i="16"/>
  <c r="CB588" i="16"/>
  <c r="CC588" i="16"/>
  <c r="CD588" i="16"/>
  <c r="CE588" i="16"/>
  <c r="CF588" i="16"/>
  <c r="CG588" i="16"/>
  <c r="CH588" i="16"/>
  <c r="CI588" i="16"/>
  <c r="CJ588" i="16"/>
  <c r="CK588" i="16"/>
  <c r="CL588" i="16"/>
  <c r="CM588" i="16"/>
  <c r="CN588" i="16"/>
  <c r="CO588" i="16"/>
  <c r="CP588" i="16"/>
  <c r="G589" i="16"/>
  <c r="H589" i="16"/>
  <c r="I589" i="16"/>
  <c r="J589" i="16"/>
  <c r="K589" i="16"/>
  <c r="L589" i="16"/>
  <c r="M589" i="16"/>
  <c r="N589" i="16"/>
  <c r="O589" i="16"/>
  <c r="P589" i="16"/>
  <c r="Q589" i="16"/>
  <c r="R589" i="16"/>
  <c r="S589" i="16"/>
  <c r="T589" i="16"/>
  <c r="U589" i="16"/>
  <c r="V589" i="16"/>
  <c r="W589" i="16"/>
  <c r="X589" i="16"/>
  <c r="Y589" i="16"/>
  <c r="Z589" i="16"/>
  <c r="AA589" i="16"/>
  <c r="AB589" i="16"/>
  <c r="AC589" i="16"/>
  <c r="AD589" i="16"/>
  <c r="AE589" i="16"/>
  <c r="AF589" i="16"/>
  <c r="AG589" i="16"/>
  <c r="AH589" i="16"/>
  <c r="AI589" i="16"/>
  <c r="AJ589" i="16"/>
  <c r="AK589" i="16"/>
  <c r="AL589" i="16"/>
  <c r="AM589" i="16"/>
  <c r="AN589" i="16"/>
  <c r="AO589" i="16"/>
  <c r="AP589" i="16"/>
  <c r="AQ589" i="16"/>
  <c r="AR589" i="16"/>
  <c r="AS589" i="16"/>
  <c r="AT589" i="16"/>
  <c r="AU589" i="16"/>
  <c r="AV589" i="16"/>
  <c r="AW589" i="16"/>
  <c r="AX589" i="16"/>
  <c r="AY589" i="16"/>
  <c r="AZ589" i="16"/>
  <c r="BA589" i="16"/>
  <c r="BB589" i="16"/>
  <c r="BC589" i="16"/>
  <c r="BD589" i="16"/>
  <c r="BE589" i="16"/>
  <c r="BF589" i="16"/>
  <c r="BG589" i="16"/>
  <c r="BH589" i="16"/>
  <c r="BI589" i="16"/>
  <c r="BJ589" i="16"/>
  <c r="BK589" i="16"/>
  <c r="BL589" i="16"/>
  <c r="BM589" i="16"/>
  <c r="BN589" i="16"/>
  <c r="BO589" i="16"/>
  <c r="BP589" i="16"/>
  <c r="BQ589" i="16"/>
  <c r="BR589" i="16"/>
  <c r="BS589" i="16"/>
  <c r="BT589" i="16"/>
  <c r="BU589" i="16"/>
  <c r="BV589" i="16"/>
  <c r="BW589" i="16"/>
  <c r="BX589" i="16"/>
  <c r="BY589" i="16"/>
  <c r="BZ589" i="16"/>
  <c r="CA589" i="16"/>
  <c r="CB589" i="16"/>
  <c r="CC589" i="16"/>
  <c r="CD589" i="16"/>
  <c r="CE589" i="16"/>
  <c r="CF589" i="16"/>
  <c r="CG589" i="16"/>
  <c r="CH589" i="16"/>
  <c r="CI589" i="16"/>
  <c r="CJ589" i="16"/>
  <c r="CK589" i="16"/>
  <c r="CL589" i="16"/>
  <c r="CM589" i="16"/>
  <c r="CN589" i="16"/>
  <c r="CO589" i="16"/>
  <c r="CP589" i="16"/>
  <c r="G590" i="16"/>
  <c r="H590" i="16"/>
  <c r="I590" i="16"/>
  <c r="J590" i="16"/>
  <c r="K590" i="16"/>
  <c r="L590" i="16"/>
  <c r="M590" i="16"/>
  <c r="N590" i="16"/>
  <c r="O590" i="16"/>
  <c r="P590" i="16"/>
  <c r="Q590" i="16"/>
  <c r="R590" i="16"/>
  <c r="S590" i="16"/>
  <c r="T590" i="16"/>
  <c r="U590" i="16"/>
  <c r="V590" i="16"/>
  <c r="W590" i="16"/>
  <c r="X590" i="16"/>
  <c r="Y590" i="16"/>
  <c r="Z590" i="16"/>
  <c r="AA590" i="16"/>
  <c r="AB590" i="16"/>
  <c r="AC590" i="16"/>
  <c r="AD590" i="16"/>
  <c r="AE590" i="16"/>
  <c r="AF590" i="16"/>
  <c r="AG590" i="16"/>
  <c r="AH590" i="16"/>
  <c r="AI590" i="16"/>
  <c r="AJ590" i="16"/>
  <c r="AK590" i="16"/>
  <c r="AL590" i="16"/>
  <c r="AM590" i="16"/>
  <c r="AN590" i="16"/>
  <c r="AO590" i="16"/>
  <c r="AP590" i="16"/>
  <c r="AQ590" i="16"/>
  <c r="AR590" i="16"/>
  <c r="AS590" i="16"/>
  <c r="AT590" i="16"/>
  <c r="AU590" i="16"/>
  <c r="AV590" i="16"/>
  <c r="AW590" i="16"/>
  <c r="AX590" i="16"/>
  <c r="AY590" i="16"/>
  <c r="AZ590" i="16"/>
  <c r="BA590" i="16"/>
  <c r="BB590" i="16"/>
  <c r="BC590" i="16"/>
  <c r="BD590" i="16"/>
  <c r="BE590" i="16"/>
  <c r="BF590" i="16"/>
  <c r="BG590" i="16"/>
  <c r="BH590" i="16"/>
  <c r="BI590" i="16"/>
  <c r="BJ590" i="16"/>
  <c r="BK590" i="16"/>
  <c r="BL590" i="16"/>
  <c r="BM590" i="16"/>
  <c r="BN590" i="16"/>
  <c r="BO590" i="16"/>
  <c r="BP590" i="16"/>
  <c r="BQ590" i="16"/>
  <c r="BR590" i="16"/>
  <c r="BS590" i="16"/>
  <c r="BT590" i="16"/>
  <c r="BU590" i="16"/>
  <c r="BV590" i="16"/>
  <c r="BW590" i="16"/>
  <c r="BX590" i="16"/>
  <c r="BY590" i="16"/>
  <c r="BZ590" i="16"/>
  <c r="CA590" i="16"/>
  <c r="CB590" i="16"/>
  <c r="CC590" i="16"/>
  <c r="CD590" i="16"/>
  <c r="CE590" i="16"/>
  <c r="CF590" i="16"/>
  <c r="CG590" i="16"/>
  <c r="CH590" i="16"/>
  <c r="CI590" i="16"/>
  <c r="CJ590" i="16"/>
  <c r="CK590" i="16"/>
  <c r="CL590" i="16"/>
  <c r="CM590" i="16"/>
  <c r="CN590" i="16"/>
  <c r="CO590" i="16"/>
  <c r="CP590" i="16"/>
  <c r="G591" i="16"/>
  <c r="H591" i="16"/>
  <c r="I591" i="16"/>
  <c r="J591" i="16"/>
  <c r="K591" i="16"/>
  <c r="L591" i="16"/>
  <c r="M591" i="16"/>
  <c r="N591" i="16"/>
  <c r="O591" i="16"/>
  <c r="P591" i="16"/>
  <c r="Q591" i="16"/>
  <c r="R591" i="16"/>
  <c r="S591" i="16"/>
  <c r="T591" i="16"/>
  <c r="U591" i="16"/>
  <c r="V591" i="16"/>
  <c r="W591" i="16"/>
  <c r="X591" i="16"/>
  <c r="Y591" i="16"/>
  <c r="Z591" i="16"/>
  <c r="AA591" i="16"/>
  <c r="AB591" i="16"/>
  <c r="AC591" i="16"/>
  <c r="AD591" i="16"/>
  <c r="AE591" i="16"/>
  <c r="AF591" i="16"/>
  <c r="AG591" i="16"/>
  <c r="AH591" i="16"/>
  <c r="AI591" i="16"/>
  <c r="AJ591" i="16"/>
  <c r="AK591" i="16"/>
  <c r="AL591" i="16"/>
  <c r="AM591" i="16"/>
  <c r="AN591" i="16"/>
  <c r="AO591" i="16"/>
  <c r="AP591" i="16"/>
  <c r="AQ591" i="16"/>
  <c r="AR591" i="16"/>
  <c r="AS591" i="16"/>
  <c r="AT591" i="16"/>
  <c r="AU591" i="16"/>
  <c r="AV591" i="16"/>
  <c r="AW591" i="16"/>
  <c r="AX591" i="16"/>
  <c r="AY591" i="16"/>
  <c r="AZ591" i="16"/>
  <c r="BA591" i="16"/>
  <c r="BB591" i="16"/>
  <c r="BC591" i="16"/>
  <c r="BD591" i="16"/>
  <c r="BE591" i="16"/>
  <c r="BF591" i="16"/>
  <c r="BG591" i="16"/>
  <c r="BH591" i="16"/>
  <c r="BI591" i="16"/>
  <c r="BJ591" i="16"/>
  <c r="BK591" i="16"/>
  <c r="BL591" i="16"/>
  <c r="BM591" i="16"/>
  <c r="BN591" i="16"/>
  <c r="BO591" i="16"/>
  <c r="BP591" i="16"/>
  <c r="BQ591" i="16"/>
  <c r="BR591" i="16"/>
  <c r="BS591" i="16"/>
  <c r="BT591" i="16"/>
  <c r="BU591" i="16"/>
  <c r="BV591" i="16"/>
  <c r="BW591" i="16"/>
  <c r="BX591" i="16"/>
  <c r="BY591" i="16"/>
  <c r="BZ591" i="16"/>
  <c r="CA591" i="16"/>
  <c r="CB591" i="16"/>
  <c r="CC591" i="16"/>
  <c r="CD591" i="16"/>
  <c r="CE591" i="16"/>
  <c r="CF591" i="16"/>
  <c r="CG591" i="16"/>
  <c r="CH591" i="16"/>
  <c r="CI591" i="16"/>
  <c r="CJ591" i="16"/>
  <c r="CK591" i="16"/>
  <c r="CL591" i="16"/>
  <c r="CM591" i="16"/>
  <c r="CN591" i="16"/>
  <c r="CO591" i="16"/>
  <c r="CP591" i="16"/>
  <c r="G592" i="16"/>
  <c r="H592" i="16"/>
  <c r="I592" i="16"/>
  <c r="J592" i="16"/>
  <c r="K592" i="16"/>
  <c r="L592" i="16"/>
  <c r="M592" i="16"/>
  <c r="N592" i="16"/>
  <c r="O592" i="16"/>
  <c r="P592" i="16"/>
  <c r="Q592" i="16"/>
  <c r="R592" i="16"/>
  <c r="S592" i="16"/>
  <c r="T592" i="16"/>
  <c r="U592" i="16"/>
  <c r="V592" i="16"/>
  <c r="W592" i="16"/>
  <c r="X592" i="16"/>
  <c r="Y592" i="16"/>
  <c r="Z592" i="16"/>
  <c r="AA592" i="16"/>
  <c r="AB592" i="16"/>
  <c r="AC592" i="16"/>
  <c r="AD592" i="16"/>
  <c r="AE592" i="16"/>
  <c r="AF592" i="16"/>
  <c r="AG592" i="16"/>
  <c r="AH592" i="16"/>
  <c r="AI592" i="16"/>
  <c r="AJ592" i="16"/>
  <c r="AK592" i="16"/>
  <c r="AL592" i="16"/>
  <c r="AM592" i="16"/>
  <c r="AN592" i="16"/>
  <c r="AO592" i="16"/>
  <c r="AP592" i="16"/>
  <c r="AQ592" i="16"/>
  <c r="AR592" i="16"/>
  <c r="AS592" i="16"/>
  <c r="AT592" i="16"/>
  <c r="AU592" i="16"/>
  <c r="AV592" i="16"/>
  <c r="AW592" i="16"/>
  <c r="AX592" i="16"/>
  <c r="AY592" i="16"/>
  <c r="AZ592" i="16"/>
  <c r="BA592" i="16"/>
  <c r="BB592" i="16"/>
  <c r="BC592" i="16"/>
  <c r="BD592" i="16"/>
  <c r="BE592" i="16"/>
  <c r="BF592" i="16"/>
  <c r="BG592" i="16"/>
  <c r="BH592" i="16"/>
  <c r="BI592" i="16"/>
  <c r="BJ592" i="16"/>
  <c r="BK592" i="16"/>
  <c r="BL592" i="16"/>
  <c r="BM592" i="16"/>
  <c r="BN592" i="16"/>
  <c r="BO592" i="16"/>
  <c r="BP592" i="16"/>
  <c r="BQ592" i="16"/>
  <c r="BR592" i="16"/>
  <c r="BS592" i="16"/>
  <c r="BT592" i="16"/>
  <c r="BU592" i="16"/>
  <c r="BV592" i="16"/>
  <c r="BW592" i="16"/>
  <c r="BX592" i="16"/>
  <c r="BY592" i="16"/>
  <c r="BZ592" i="16"/>
  <c r="CA592" i="16"/>
  <c r="CB592" i="16"/>
  <c r="CC592" i="16"/>
  <c r="CD592" i="16"/>
  <c r="CE592" i="16"/>
  <c r="CF592" i="16"/>
  <c r="CG592" i="16"/>
  <c r="CH592" i="16"/>
  <c r="CI592" i="16"/>
  <c r="CJ592" i="16"/>
  <c r="CK592" i="16"/>
  <c r="CL592" i="16"/>
  <c r="CM592" i="16"/>
  <c r="CN592" i="16"/>
  <c r="CO592" i="16"/>
  <c r="CP592" i="16"/>
  <c r="G593" i="16"/>
  <c r="H593" i="16"/>
  <c r="I593" i="16"/>
  <c r="J593" i="16"/>
  <c r="K593" i="16"/>
  <c r="L593" i="16"/>
  <c r="M593" i="16"/>
  <c r="N593" i="16"/>
  <c r="O593" i="16"/>
  <c r="P593" i="16"/>
  <c r="Q593" i="16"/>
  <c r="R593" i="16"/>
  <c r="S593" i="16"/>
  <c r="T593" i="16"/>
  <c r="U593" i="16"/>
  <c r="V593" i="16"/>
  <c r="W593" i="16"/>
  <c r="X593" i="16"/>
  <c r="Y593" i="16"/>
  <c r="Z593" i="16"/>
  <c r="AA593" i="16"/>
  <c r="AB593" i="16"/>
  <c r="AC593" i="16"/>
  <c r="AD593" i="16"/>
  <c r="AE593" i="16"/>
  <c r="AF593" i="16"/>
  <c r="AG593" i="16"/>
  <c r="AH593" i="16"/>
  <c r="AI593" i="16"/>
  <c r="AJ593" i="16"/>
  <c r="AK593" i="16"/>
  <c r="AL593" i="16"/>
  <c r="AM593" i="16"/>
  <c r="AN593" i="16"/>
  <c r="AO593" i="16"/>
  <c r="AP593" i="16"/>
  <c r="AQ593" i="16"/>
  <c r="AR593" i="16"/>
  <c r="AS593" i="16"/>
  <c r="AT593" i="16"/>
  <c r="AU593" i="16"/>
  <c r="AV593" i="16"/>
  <c r="AW593" i="16"/>
  <c r="AX593" i="16"/>
  <c r="AY593" i="16"/>
  <c r="AZ593" i="16"/>
  <c r="BA593" i="16"/>
  <c r="BB593" i="16"/>
  <c r="BC593" i="16"/>
  <c r="BD593" i="16"/>
  <c r="BE593" i="16"/>
  <c r="BF593" i="16"/>
  <c r="BG593" i="16"/>
  <c r="BH593" i="16"/>
  <c r="BI593" i="16"/>
  <c r="BJ593" i="16"/>
  <c r="BK593" i="16"/>
  <c r="BL593" i="16"/>
  <c r="BM593" i="16"/>
  <c r="BN593" i="16"/>
  <c r="BO593" i="16"/>
  <c r="BP593" i="16"/>
  <c r="BQ593" i="16"/>
  <c r="BR593" i="16"/>
  <c r="BS593" i="16"/>
  <c r="BT593" i="16"/>
  <c r="BU593" i="16"/>
  <c r="BV593" i="16"/>
  <c r="BW593" i="16"/>
  <c r="BX593" i="16"/>
  <c r="BY593" i="16"/>
  <c r="BZ593" i="16"/>
  <c r="CA593" i="16"/>
  <c r="CB593" i="16"/>
  <c r="CC593" i="16"/>
  <c r="CD593" i="16"/>
  <c r="CE593" i="16"/>
  <c r="CF593" i="16"/>
  <c r="CG593" i="16"/>
  <c r="CH593" i="16"/>
  <c r="CI593" i="16"/>
  <c r="CJ593" i="16"/>
  <c r="CK593" i="16"/>
  <c r="CL593" i="16"/>
  <c r="CM593" i="16"/>
  <c r="CN593" i="16"/>
  <c r="CO593" i="16"/>
  <c r="CP593" i="16"/>
  <c r="G594" i="16"/>
  <c r="H594" i="16"/>
  <c r="I594" i="16"/>
  <c r="J594" i="16"/>
  <c r="K594" i="16"/>
  <c r="L594" i="16"/>
  <c r="M594" i="16"/>
  <c r="N594" i="16"/>
  <c r="O594" i="16"/>
  <c r="P594" i="16"/>
  <c r="Q594" i="16"/>
  <c r="R594" i="16"/>
  <c r="S594" i="16"/>
  <c r="T594" i="16"/>
  <c r="U594" i="16"/>
  <c r="V594" i="16"/>
  <c r="W594" i="16"/>
  <c r="X594" i="16"/>
  <c r="Y594" i="16"/>
  <c r="Z594" i="16"/>
  <c r="AA594" i="16"/>
  <c r="AB594" i="16"/>
  <c r="AC594" i="16"/>
  <c r="AD594" i="16"/>
  <c r="AE594" i="16"/>
  <c r="AF594" i="16"/>
  <c r="AG594" i="16"/>
  <c r="AH594" i="16"/>
  <c r="AI594" i="16"/>
  <c r="AJ594" i="16"/>
  <c r="AK594" i="16"/>
  <c r="AL594" i="16"/>
  <c r="AM594" i="16"/>
  <c r="AN594" i="16"/>
  <c r="AO594" i="16"/>
  <c r="AP594" i="16"/>
  <c r="AQ594" i="16"/>
  <c r="AR594" i="16"/>
  <c r="AS594" i="16"/>
  <c r="AT594" i="16"/>
  <c r="AU594" i="16"/>
  <c r="AV594" i="16"/>
  <c r="AW594" i="16"/>
  <c r="AX594" i="16"/>
  <c r="AY594" i="16"/>
  <c r="AZ594" i="16"/>
  <c r="BA594" i="16"/>
  <c r="BB594" i="16"/>
  <c r="BC594" i="16"/>
  <c r="BD594" i="16"/>
  <c r="BE594" i="16"/>
  <c r="BF594" i="16"/>
  <c r="BG594" i="16"/>
  <c r="BH594" i="16"/>
  <c r="BI594" i="16"/>
  <c r="BJ594" i="16"/>
  <c r="BK594" i="16"/>
  <c r="BL594" i="16"/>
  <c r="BM594" i="16"/>
  <c r="BN594" i="16"/>
  <c r="BO594" i="16"/>
  <c r="BP594" i="16"/>
  <c r="BQ594" i="16"/>
  <c r="BR594" i="16"/>
  <c r="BS594" i="16"/>
  <c r="BT594" i="16"/>
  <c r="BU594" i="16"/>
  <c r="BV594" i="16"/>
  <c r="BW594" i="16"/>
  <c r="BX594" i="16"/>
  <c r="BY594" i="16"/>
  <c r="BZ594" i="16"/>
  <c r="CA594" i="16"/>
  <c r="CB594" i="16"/>
  <c r="CC594" i="16"/>
  <c r="CD594" i="16"/>
  <c r="CE594" i="16"/>
  <c r="CF594" i="16"/>
  <c r="CG594" i="16"/>
  <c r="CH594" i="16"/>
  <c r="CI594" i="16"/>
  <c r="CJ594" i="16"/>
  <c r="CK594" i="16"/>
  <c r="CL594" i="16"/>
  <c r="CM594" i="16"/>
  <c r="CN594" i="16"/>
  <c r="CO594" i="16"/>
  <c r="CP594" i="16"/>
  <c r="G595" i="16"/>
  <c r="H595" i="16"/>
  <c r="I595" i="16"/>
  <c r="J595" i="16"/>
  <c r="K595" i="16"/>
  <c r="L595" i="16"/>
  <c r="M595" i="16"/>
  <c r="N595" i="16"/>
  <c r="O595" i="16"/>
  <c r="P595" i="16"/>
  <c r="Q595" i="16"/>
  <c r="R595" i="16"/>
  <c r="S595" i="16"/>
  <c r="T595" i="16"/>
  <c r="U595" i="16"/>
  <c r="V595" i="16"/>
  <c r="W595" i="16"/>
  <c r="X595" i="16"/>
  <c r="Y595" i="16"/>
  <c r="Z595" i="16"/>
  <c r="AA595" i="16"/>
  <c r="AB595" i="16"/>
  <c r="AC595" i="16"/>
  <c r="AD595" i="16"/>
  <c r="AE595" i="16"/>
  <c r="AF595" i="16"/>
  <c r="AG595" i="16"/>
  <c r="AH595" i="16"/>
  <c r="AI595" i="16"/>
  <c r="AJ595" i="16"/>
  <c r="AK595" i="16"/>
  <c r="AL595" i="16"/>
  <c r="AM595" i="16"/>
  <c r="AN595" i="16"/>
  <c r="AO595" i="16"/>
  <c r="AP595" i="16"/>
  <c r="AQ595" i="16"/>
  <c r="AR595" i="16"/>
  <c r="AS595" i="16"/>
  <c r="AT595" i="16"/>
  <c r="AU595" i="16"/>
  <c r="AV595" i="16"/>
  <c r="AW595" i="16"/>
  <c r="AX595" i="16"/>
  <c r="AY595" i="16"/>
  <c r="AZ595" i="16"/>
  <c r="BA595" i="16"/>
  <c r="BB595" i="16"/>
  <c r="BC595" i="16"/>
  <c r="BD595" i="16"/>
  <c r="BE595" i="16"/>
  <c r="BF595" i="16"/>
  <c r="BG595" i="16"/>
  <c r="BH595" i="16"/>
  <c r="BI595" i="16"/>
  <c r="BJ595" i="16"/>
  <c r="BK595" i="16"/>
  <c r="BL595" i="16"/>
  <c r="BM595" i="16"/>
  <c r="BN595" i="16"/>
  <c r="BO595" i="16"/>
  <c r="BP595" i="16"/>
  <c r="BQ595" i="16"/>
  <c r="BR595" i="16"/>
  <c r="BS595" i="16"/>
  <c r="BT595" i="16"/>
  <c r="BU595" i="16"/>
  <c r="BV595" i="16"/>
  <c r="BW595" i="16"/>
  <c r="BX595" i="16"/>
  <c r="BY595" i="16"/>
  <c r="BZ595" i="16"/>
  <c r="CA595" i="16"/>
  <c r="CB595" i="16"/>
  <c r="CC595" i="16"/>
  <c r="CD595" i="16"/>
  <c r="CE595" i="16"/>
  <c r="CF595" i="16"/>
  <c r="CG595" i="16"/>
  <c r="CH595" i="16"/>
  <c r="CI595" i="16"/>
  <c r="CJ595" i="16"/>
  <c r="CK595" i="16"/>
  <c r="CL595" i="16"/>
  <c r="CM595" i="16"/>
  <c r="CN595" i="16"/>
  <c r="CO595" i="16"/>
  <c r="CP595" i="16"/>
  <c r="G596" i="16"/>
  <c r="H596" i="16"/>
  <c r="I596" i="16"/>
  <c r="J596" i="16"/>
  <c r="K596" i="16"/>
  <c r="L596" i="16"/>
  <c r="M596" i="16"/>
  <c r="N596" i="16"/>
  <c r="O596" i="16"/>
  <c r="P596" i="16"/>
  <c r="Q596" i="16"/>
  <c r="R596" i="16"/>
  <c r="S596" i="16"/>
  <c r="T596" i="16"/>
  <c r="U596" i="16"/>
  <c r="V596" i="16"/>
  <c r="W596" i="16"/>
  <c r="X596" i="16"/>
  <c r="Y596" i="16"/>
  <c r="Z596" i="16"/>
  <c r="AA596" i="16"/>
  <c r="AB596" i="16"/>
  <c r="AC596" i="16"/>
  <c r="AD596" i="16"/>
  <c r="AE596" i="16"/>
  <c r="AF596" i="16"/>
  <c r="AG596" i="16"/>
  <c r="AH596" i="16"/>
  <c r="AI596" i="16"/>
  <c r="AJ596" i="16"/>
  <c r="AK596" i="16"/>
  <c r="AL596" i="16"/>
  <c r="AM596" i="16"/>
  <c r="AN596" i="16"/>
  <c r="AO596" i="16"/>
  <c r="AP596" i="16"/>
  <c r="AQ596" i="16"/>
  <c r="AR596" i="16"/>
  <c r="AS596" i="16"/>
  <c r="AT596" i="16"/>
  <c r="AU596" i="16"/>
  <c r="AV596" i="16"/>
  <c r="AW596" i="16"/>
  <c r="AX596" i="16"/>
  <c r="AY596" i="16"/>
  <c r="AZ596" i="16"/>
  <c r="BA596" i="16"/>
  <c r="BB596" i="16"/>
  <c r="BC596" i="16"/>
  <c r="BD596" i="16"/>
  <c r="BE596" i="16"/>
  <c r="BF596" i="16"/>
  <c r="BG596" i="16"/>
  <c r="BH596" i="16"/>
  <c r="BI596" i="16"/>
  <c r="BJ596" i="16"/>
  <c r="BK596" i="16"/>
  <c r="BL596" i="16"/>
  <c r="BM596" i="16"/>
  <c r="BN596" i="16"/>
  <c r="BO596" i="16"/>
  <c r="BP596" i="16"/>
  <c r="BQ596" i="16"/>
  <c r="BR596" i="16"/>
  <c r="BS596" i="16"/>
  <c r="BT596" i="16"/>
  <c r="BU596" i="16"/>
  <c r="BV596" i="16"/>
  <c r="BW596" i="16"/>
  <c r="BX596" i="16"/>
  <c r="BY596" i="16"/>
  <c r="BZ596" i="16"/>
  <c r="CA596" i="16"/>
  <c r="CB596" i="16"/>
  <c r="CC596" i="16"/>
  <c r="CD596" i="16"/>
  <c r="CE596" i="16"/>
  <c r="CF596" i="16"/>
  <c r="CG596" i="16"/>
  <c r="CH596" i="16"/>
  <c r="CI596" i="16"/>
  <c r="CJ596" i="16"/>
  <c r="CK596" i="16"/>
  <c r="CL596" i="16"/>
  <c r="CM596" i="16"/>
  <c r="CN596" i="16"/>
  <c r="CO596" i="16"/>
  <c r="CP596" i="16"/>
  <c r="G597" i="16"/>
  <c r="H597" i="16"/>
  <c r="I597" i="16"/>
  <c r="J597" i="16"/>
  <c r="K597" i="16"/>
  <c r="L597" i="16"/>
  <c r="M597" i="16"/>
  <c r="N597" i="16"/>
  <c r="O597" i="16"/>
  <c r="P597" i="16"/>
  <c r="Q597" i="16"/>
  <c r="R597" i="16"/>
  <c r="S597" i="16"/>
  <c r="T597" i="16"/>
  <c r="U597" i="16"/>
  <c r="V597" i="16"/>
  <c r="W597" i="16"/>
  <c r="X597" i="16"/>
  <c r="Y597" i="16"/>
  <c r="Z597" i="16"/>
  <c r="AA597" i="16"/>
  <c r="AB597" i="16"/>
  <c r="AC597" i="16"/>
  <c r="AD597" i="16"/>
  <c r="AE597" i="16"/>
  <c r="AF597" i="16"/>
  <c r="AG597" i="16"/>
  <c r="AH597" i="16"/>
  <c r="AI597" i="16"/>
  <c r="AJ597" i="16"/>
  <c r="AK597" i="16"/>
  <c r="AL597" i="16"/>
  <c r="AM597" i="16"/>
  <c r="AN597" i="16"/>
  <c r="AO597" i="16"/>
  <c r="AP597" i="16"/>
  <c r="AQ597" i="16"/>
  <c r="AR597" i="16"/>
  <c r="AS597" i="16"/>
  <c r="AT597" i="16"/>
  <c r="AU597" i="16"/>
  <c r="AV597" i="16"/>
  <c r="AW597" i="16"/>
  <c r="AX597" i="16"/>
  <c r="AY597" i="16"/>
  <c r="AZ597" i="16"/>
  <c r="BA597" i="16"/>
  <c r="BB597" i="16"/>
  <c r="BC597" i="16"/>
  <c r="BD597" i="16"/>
  <c r="BE597" i="16"/>
  <c r="BF597" i="16"/>
  <c r="BG597" i="16"/>
  <c r="BH597" i="16"/>
  <c r="BI597" i="16"/>
  <c r="BJ597" i="16"/>
  <c r="BK597" i="16"/>
  <c r="BL597" i="16"/>
  <c r="BM597" i="16"/>
  <c r="BN597" i="16"/>
  <c r="BO597" i="16"/>
  <c r="BP597" i="16"/>
  <c r="BQ597" i="16"/>
  <c r="BR597" i="16"/>
  <c r="BS597" i="16"/>
  <c r="BT597" i="16"/>
  <c r="BU597" i="16"/>
  <c r="BV597" i="16"/>
  <c r="BW597" i="16"/>
  <c r="BX597" i="16"/>
  <c r="BY597" i="16"/>
  <c r="BZ597" i="16"/>
  <c r="CA597" i="16"/>
  <c r="CB597" i="16"/>
  <c r="CC597" i="16"/>
  <c r="CD597" i="16"/>
  <c r="CE597" i="16"/>
  <c r="CF597" i="16"/>
  <c r="CG597" i="16"/>
  <c r="CH597" i="16"/>
  <c r="CI597" i="16"/>
  <c r="CJ597" i="16"/>
  <c r="CK597" i="16"/>
  <c r="CL597" i="16"/>
  <c r="CM597" i="16"/>
  <c r="CN597" i="16"/>
  <c r="CO597" i="16"/>
  <c r="CP597" i="16"/>
  <c r="G598" i="16"/>
  <c r="H598" i="16"/>
  <c r="I598" i="16"/>
  <c r="J598" i="16"/>
  <c r="K598" i="16"/>
  <c r="L598" i="16"/>
  <c r="M598" i="16"/>
  <c r="N598" i="16"/>
  <c r="O598" i="16"/>
  <c r="P598" i="16"/>
  <c r="Q598" i="16"/>
  <c r="R598" i="16"/>
  <c r="S598" i="16"/>
  <c r="T598" i="16"/>
  <c r="U598" i="16"/>
  <c r="V598" i="16"/>
  <c r="W598" i="16"/>
  <c r="X598" i="16"/>
  <c r="Y598" i="16"/>
  <c r="Z598" i="16"/>
  <c r="AA598" i="16"/>
  <c r="AB598" i="16"/>
  <c r="AC598" i="16"/>
  <c r="AD598" i="16"/>
  <c r="AE598" i="16"/>
  <c r="AF598" i="16"/>
  <c r="AG598" i="16"/>
  <c r="AH598" i="16"/>
  <c r="AI598" i="16"/>
  <c r="AJ598" i="16"/>
  <c r="AK598" i="16"/>
  <c r="AL598" i="16"/>
  <c r="AM598" i="16"/>
  <c r="AN598" i="16"/>
  <c r="AO598" i="16"/>
  <c r="AP598" i="16"/>
  <c r="AQ598" i="16"/>
  <c r="AR598" i="16"/>
  <c r="AS598" i="16"/>
  <c r="AT598" i="16"/>
  <c r="AU598" i="16"/>
  <c r="AV598" i="16"/>
  <c r="AW598" i="16"/>
  <c r="AX598" i="16"/>
  <c r="AY598" i="16"/>
  <c r="AZ598" i="16"/>
  <c r="BA598" i="16"/>
  <c r="BB598" i="16"/>
  <c r="BC598" i="16"/>
  <c r="BD598" i="16"/>
  <c r="BE598" i="16"/>
  <c r="BF598" i="16"/>
  <c r="BG598" i="16"/>
  <c r="BH598" i="16"/>
  <c r="BI598" i="16"/>
  <c r="BJ598" i="16"/>
  <c r="BK598" i="16"/>
  <c r="BL598" i="16"/>
  <c r="BM598" i="16"/>
  <c r="BN598" i="16"/>
  <c r="BO598" i="16"/>
  <c r="BP598" i="16"/>
  <c r="BQ598" i="16"/>
  <c r="BR598" i="16"/>
  <c r="BS598" i="16"/>
  <c r="BT598" i="16"/>
  <c r="BU598" i="16"/>
  <c r="BV598" i="16"/>
  <c r="BW598" i="16"/>
  <c r="BX598" i="16"/>
  <c r="BY598" i="16"/>
  <c r="BZ598" i="16"/>
  <c r="CA598" i="16"/>
  <c r="CB598" i="16"/>
  <c r="CC598" i="16"/>
  <c r="CD598" i="16"/>
  <c r="CE598" i="16"/>
  <c r="CF598" i="16"/>
  <c r="CG598" i="16"/>
  <c r="CH598" i="16"/>
  <c r="CI598" i="16"/>
  <c r="CJ598" i="16"/>
  <c r="CK598" i="16"/>
  <c r="CL598" i="16"/>
  <c r="CM598" i="16"/>
  <c r="CN598" i="16"/>
  <c r="CO598" i="16"/>
  <c r="CP598" i="16"/>
  <c r="G599" i="16"/>
  <c r="H599" i="16"/>
  <c r="I599" i="16"/>
  <c r="J599" i="16"/>
  <c r="K599" i="16"/>
  <c r="L599" i="16"/>
  <c r="M599" i="16"/>
  <c r="N599" i="16"/>
  <c r="O599" i="16"/>
  <c r="P599" i="16"/>
  <c r="Q599" i="16"/>
  <c r="R599" i="16"/>
  <c r="S599" i="16"/>
  <c r="T599" i="16"/>
  <c r="U599" i="16"/>
  <c r="V599" i="16"/>
  <c r="W599" i="16"/>
  <c r="X599" i="16"/>
  <c r="Y599" i="16"/>
  <c r="Z599" i="16"/>
  <c r="AA599" i="16"/>
  <c r="AB599" i="16"/>
  <c r="AC599" i="16"/>
  <c r="AD599" i="16"/>
  <c r="AE599" i="16"/>
  <c r="AF599" i="16"/>
  <c r="AG599" i="16"/>
  <c r="AH599" i="16"/>
  <c r="AI599" i="16"/>
  <c r="AJ599" i="16"/>
  <c r="AK599" i="16"/>
  <c r="AL599" i="16"/>
  <c r="AM599" i="16"/>
  <c r="AN599" i="16"/>
  <c r="AO599" i="16"/>
  <c r="AP599" i="16"/>
  <c r="AQ599" i="16"/>
  <c r="AR599" i="16"/>
  <c r="AS599" i="16"/>
  <c r="AT599" i="16"/>
  <c r="AU599" i="16"/>
  <c r="AV599" i="16"/>
  <c r="AW599" i="16"/>
  <c r="AX599" i="16"/>
  <c r="AY599" i="16"/>
  <c r="AZ599" i="16"/>
  <c r="BA599" i="16"/>
  <c r="BB599" i="16"/>
  <c r="BC599" i="16"/>
  <c r="BD599" i="16"/>
  <c r="BE599" i="16"/>
  <c r="BF599" i="16"/>
  <c r="BG599" i="16"/>
  <c r="BH599" i="16"/>
  <c r="BI599" i="16"/>
  <c r="BJ599" i="16"/>
  <c r="BK599" i="16"/>
  <c r="BL599" i="16"/>
  <c r="BM599" i="16"/>
  <c r="BN599" i="16"/>
  <c r="BO599" i="16"/>
  <c r="BP599" i="16"/>
  <c r="BQ599" i="16"/>
  <c r="BR599" i="16"/>
  <c r="BS599" i="16"/>
  <c r="BT599" i="16"/>
  <c r="BU599" i="16"/>
  <c r="BV599" i="16"/>
  <c r="BW599" i="16"/>
  <c r="BX599" i="16"/>
  <c r="BY599" i="16"/>
  <c r="BZ599" i="16"/>
  <c r="CA599" i="16"/>
  <c r="CB599" i="16"/>
  <c r="CC599" i="16"/>
  <c r="CD599" i="16"/>
  <c r="CE599" i="16"/>
  <c r="CF599" i="16"/>
  <c r="CG599" i="16"/>
  <c r="CH599" i="16"/>
  <c r="CI599" i="16"/>
  <c r="CJ599" i="16"/>
  <c r="CK599" i="16"/>
  <c r="CL599" i="16"/>
  <c r="CM599" i="16"/>
  <c r="CN599" i="16"/>
  <c r="CO599" i="16"/>
  <c r="CP599" i="16"/>
  <c r="G600" i="16"/>
  <c r="H600" i="16"/>
  <c r="I600" i="16"/>
  <c r="J600" i="16"/>
  <c r="K600" i="16"/>
  <c r="L600" i="16"/>
  <c r="M600" i="16"/>
  <c r="N600" i="16"/>
  <c r="O600" i="16"/>
  <c r="P600" i="16"/>
  <c r="Q600" i="16"/>
  <c r="R600" i="16"/>
  <c r="S600" i="16"/>
  <c r="T600" i="16"/>
  <c r="U600" i="16"/>
  <c r="V600" i="16"/>
  <c r="W600" i="16"/>
  <c r="X600" i="16"/>
  <c r="Y600" i="16"/>
  <c r="Z600" i="16"/>
  <c r="AA600" i="16"/>
  <c r="AB600" i="16"/>
  <c r="AC600" i="16"/>
  <c r="AD600" i="16"/>
  <c r="AE600" i="16"/>
  <c r="AF600" i="16"/>
  <c r="AG600" i="16"/>
  <c r="AH600" i="16"/>
  <c r="AI600" i="16"/>
  <c r="AJ600" i="16"/>
  <c r="AK600" i="16"/>
  <c r="AL600" i="16"/>
  <c r="AM600" i="16"/>
  <c r="AN600" i="16"/>
  <c r="AO600" i="16"/>
  <c r="AP600" i="16"/>
  <c r="AQ600" i="16"/>
  <c r="AR600" i="16"/>
  <c r="AS600" i="16"/>
  <c r="AT600" i="16"/>
  <c r="AU600" i="16"/>
  <c r="AV600" i="16"/>
  <c r="AW600" i="16"/>
  <c r="AX600" i="16"/>
  <c r="AY600" i="16"/>
  <c r="AZ600" i="16"/>
  <c r="BA600" i="16"/>
  <c r="BB600" i="16"/>
  <c r="BC600" i="16"/>
  <c r="BD600" i="16"/>
  <c r="BE600" i="16"/>
  <c r="BF600" i="16"/>
  <c r="BG600" i="16"/>
  <c r="BH600" i="16"/>
  <c r="BI600" i="16"/>
  <c r="BJ600" i="16"/>
  <c r="BK600" i="16"/>
  <c r="BL600" i="16"/>
  <c r="BM600" i="16"/>
  <c r="BN600" i="16"/>
  <c r="BO600" i="16"/>
  <c r="BP600" i="16"/>
  <c r="BQ600" i="16"/>
  <c r="BR600" i="16"/>
  <c r="BS600" i="16"/>
  <c r="BT600" i="16"/>
  <c r="BU600" i="16"/>
  <c r="BV600" i="16"/>
  <c r="BW600" i="16"/>
  <c r="BX600" i="16"/>
  <c r="BY600" i="16"/>
  <c r="BZ600" i="16"/>
  <c r="CA600" i="16"/>
  <c r="CB600" i="16"/>
  <c r="CC600" i="16"/>
  <c r="CD600" i="16"/>
  <c r="CE600" i="16"/>
  <c r="CF600" i="16"/>
  <c r="CG600" i="16"/>
  <c r="CH600" i="16"/>
  <c r="CI600" i="16"/>
  <c r="CJ600" i="16"/>
  <c r="CK600" i="16"/>
  <c r="CL600" i="16"/>
  <c r="CM600" i="16"/>
  <c r="CN600" i="16"/>
  <c r="CO600" i="16"/>
  <c r="CP600" i="16"/>
  <c r="G601" i="16"/>
  <c r="H601" i="16"/>
  <c r="I601" i="16"/>
  <c r="J601" i="16"/>
  <c r="K601" i="16"/>
  <c r="L601" i="16"/>
  <c r="M601" i="16"/>
  <c r="N601" i="16"/>
  <c r="O601" i="16"/>
  <c r="P601" i="16"/>
  <c r="Q601" i="16"/>
  <c r="R601" i="16"/>
  <c r="S601" i="16"/>
  <c r="T601" i="16"/>
  <c r="U601" i="16"/>
  <c r="V601" i="16"/>
  <c r="W601" i="16"/>
  <c r="X601" i="16"/>
  <c r="Y601" i="16"/>
  <c r="Z601" i="16"/>
  <c r="AA601" i="16"/>
  <c r="AB601" i="16"/>
  <c r="AC601" i="16"/>
  <c r="AD601" i="16"/>
  <c r="AE601" i="16"/>
  <c r="AF601" i="16"/>
  <c r="AG601" i="16"/>
  <c r="AH601" i="16"/>
  <c r="AI601" i="16"/>
  <c r="AJ601" i="16"/>
  <c r="AK601" i="16"/>
  <c r="AL601" i="16"/>
  <c r="AM601" i="16"/>
  <c r="AN601" i="16"/>
  <c r="AO601" i="16"/>
  <c r="AP601" i="16"/>
  <c r="AQ601" i="16"/>
  <c r="AR601" i="16"/>
  <c r="AS601" i="16"/>
  <c r="AT601" i="16"/>
  <c r="AU601" i="16"/>
  <c r="AV601" i="16"/>
  <c r="AW601" i="16"/>
  <c r="AX601" i="16"/>
  <c r="AY601" i="16"/>
  <c r="AZ601" i="16"/>
  <c r="BA601" i="16"/>
  <c r="BB601" i="16"/>
  <c r="BC601" i="16"/>
  <c r="BD601" i="16"/>
  <c r="BE601" i="16"/>
  <c r="BF601" i="16"/>
  <c r="BG601" i="16"/>
  <c r="BH601" i="16"/>
  <c r="BI601" i="16"/>
  <c r="BJ601" i="16"/>
  <c r="BK601" i="16"/>
  <c r="BL601" i="16"/>
  <c r="BM601" i="16"/>
  <c r="BN601" i="16"/>
  <c r="BO601" i="16"/>
  <c r="BP601" i="16"/>
  <c r="BQ601" i="16"/>
  <c r="BR601" i="16"/>
  <c r="BS601" i="16"/>
  <c r="BT601" i="16"/>
  <c r="BU601" i="16"/>
  <c r="BV601" i="16"/>
  <c r="BW601" i="16"/>
  <c r="BX601" i="16"/>
  <c r="BY601" i="16"/>
  <c r="BZ601" i="16"/>
  <c r="CA601" i="16"/>
  <c r="CB601" i="16"/>
  <c r="CC601" i="16"/>
  <c r="CD601" i="16"/>
  <c r="CE601" i="16"/>
  <c r="CF601" i="16"/>
  <c r="CG601" i="16"/>
  <c r="CH601" i="16"/>
  <c r="CI601" i="16"/>
  <c r="CJ601" i="16"/>
  <c r="CK601" i="16"/>
  <c r="CL601" i="16"/>
  <c r="CM601" i="16"/>
  <c r="CN601" i="16"/>
  <c r="CO601" i="16"/>
  <c r="CP601" i="16"/>
  <c r="G602" i="16"/>
  <c r="H602" i="16"/>
  <c r="I602" i="16"/>
  <c r="J602" i="16"/>
  <c r="K602" i="16"/>
  <c r="L602" i="16"/>
  <c r="M602" i="16"/>
  <c r="N602" i="16"/>
  <c r="O602" i="16"/>
  <c r="P602" i="16"/>
  <c r="Q602" i="16"/>
  <c r="R602" i="16"/>
  <c r="S602" i="16"/>
  <c r="T602" i="16"/>
  <c r="U602" i="16"/>
  <c r="V602" i="16"/>
  <c r="W602" i="16"/>
  <c r="X602" i="16"/>
  <c r="Y602" i="16"/>
  <c r="Z602" i="16"/>
  <c r="AA602" i="16"/>
  <c r="AB602" i="16"/>
  <c r="AC602" i="16"/>
  <c r="AD602" i="16"/>
  <c r="AE602" i="16"/>
  <c r="AF602" i="16"/>
  <c r="AG602" i="16"/>
  <c r="AH602" i="16"/>
  <c r="AI602" i="16"/>
  <c r="AJ602" i="16"/>
  <c r="AK602" i="16"/>
  <c r="AL602" i="16"/>
  <c r="AM602" i="16"/>
  <c r="AN602" i="16"/>
  <c r="AO602" i="16"/>
  <c r="AP602" i="16"/>
  <c r="AQ602" i="16"/>
  <c r="AR602" i="16"/>
  <c r="AS602" i="16"/>
  <c r="AT602" i="16"/>
  <c r="AU602" i="16"/>
  <c r="AV602" i="16"/>
  <c r="AW602" i="16"/>
  <c r="AX602" i="16"/>
  <c r="AY602" i="16"/>
  <c r="AZ602" i="16"/>
  <c r="BA602" i="16"/>
  <c r="BB602" i="16"/>
  <c r="BC602" i="16"/>
  <c r="BD602" i="16"/>
  <c r="BE602" i="16"/>
  <c r="BF602" i="16"/>
  <c r="BG602" i="16"/>
  <c r="BH602" i="16"/>
  <c r="BI602" i="16"/>
  <c r="BJ602" i="16"/>
  <c r="BK602" i="16"/>
  <c r="BL602" i="16"/>
  <c r="BM602" i="16"/>
  <c r="BN602" i="16"/>
  <c r="BO602" i="16"/>
  <c r="BP602" i="16"/>
  <c r="BQ602" i="16"/>
  <c r="BR602" i="16"/>
  <c r="BS602" i="16"/>
  <c r="BT602" i="16"/>
  <c r="BU602" i="16"/>
  <c r="BV602" i="16"/>
  <c r="BW602" i="16"/>
  <c r="BX602" i="16"/>
  <c r="BY602" i="16"/>
  <c r="BZ602" i="16"/>
  <c r="CA602" i="16"/>
  <c r="CB602" i="16"/>
  <c r="CC602" i="16"/>
  <c r="CD602" i="16"/>
  <c r="CE602" i="16"/>
  <c r="CF602" i="16"/>
  <c r="CG602" i="16"/>
  <c r="CH602" i="16"/>
  <c r="CI602" i="16"/>
  <c r="CJ602" i="16"/>
  <c r="CK602" i="16"/>
  <c r="CL602" i="16"/>
  <c r="CM602" i="16"/>
  <c r="CN602" i="16"/>
  <c r="CO602" i="16"/>
  <c r="CP602" i="16"/>
  <c r="G603" i="16"/>
  <c r="H603" i="16"/>
  <c r="I603" i="16"/>
  <c r="J603" i="16"/>
  <c r="K603" i="16"/>
  <c r="L603" i="16"/>
  <c r="M603" i="16"/>
  <c r="N603" i="16"/>
  <c r="O603" i="16"/>
  <c r="P603" i="16"/>
  <c r="Q603" i="16"/>
  <c r="R603" i="16"/>
  <c r="S603" i="16"/>
  <c r="T603" i="16"/>
  <c r="U603" i="16"/>
  <c r="V603" i="16"/>
  <c r="W603" i="16"/>
  <c r="X603" i="16"/>
  <c r="Y603" i="16"/>
  <c r="Z603" i="16"/>
  <c r="AA603" i="16"/>
  <c r="AB603" i="16"/>
  <c r="AC603" i="16"/>
  <c r="AD603" i="16"/>
  <c r="AE603" i="16"/>
  <c r="AF603" i="16"/>
  <c r="AG603" i="16"/>
  <c r="AH603" i="16"/>
  <c r="AI603" i="16"/>
  <c r="AJ603" i="16"/>
  <c r="AK603" i="16"/>
  <c r="AL603" i="16"/>
  <c r="AM603" i="16"/>
  <c r="AN603" i="16"/>
  <c r="AO603" i="16"/>
  <c r="AP603" i="16"/>
  <c r="AQ603" i="16"/>
  <c r="AR603" i="16"/>
  <c r="AS603" i="16"/>
  <c r="AT603" i="16"/>
  <c r="AU603" i="16"/>
  <c r="AV603" i="16"/>
  <c r="AW603" i="16"/>
  <c r="AX603" i="16"/>
  <c r="AY603" i="16"/>
  <c r="AZ603" i="16"/>
  <c r="BA603" i="16"/>
  <c r="BB603" i="16"/>
  <c r="BC603" i="16"/>
  <c r="BD603" i="16"/>
  <c r="BE603" i="16"/>
  <c r="BF603" i="16"/>
  <c r="BG603" i="16"/>
  <c r="BH603" i="16"/>
  <c r="BI603" i="16"/>
  <c r="BJ603" i="16"/>
  <c r="BK603" i="16"/>
  <c r="BL603" i="16"/>
  <c r="BM603" i="16"/>
  <c r="BN603" i="16"/>
  <c r="BO603" i="16"/>
  <c r="BP603" i="16"/>
  <c r="BQ603" i="16"/>
  <c r="BR603" i="16"/>
  <c r="BS603" i="16"/>
  <c r="BT603" i="16"/>
  <c r="BU603" i="16"/>
  <c r="BV603" i="16"/>
  <c r="BW603" i="16"/>
  <c r="BX603" i="16"/>
  <c r="BY603" i="16"/>
  <c r="BZ603" i="16"/>
  <c r="CA603" i="16"/>
  <c r="CB603" i="16"/>
  <c r="CC603" i="16"/>
  <c r="CD603" i="16"/>
  <c r="CE603" i="16"/>
  <c r="CF603" i="16"/>
  <c r="CG603" i="16"/>
  <c r="CH603" i="16"/>
  <c r="CI603" i="16"/>
  <c r="CJ603" i="16"/>
  <c r="CK603" i="16"/>
  <c r="CL603" i="16"/>
  <c r="CM603" i="16"/>
  <c r="CN603" i="16"/>
  <c r="CO603" i="16"/>
  <c r="CP603" i="16"/>
  <c r="G604" i="16"/>
  <c r="H604" i="16"/>
  <c r="I604" i="16"/>
  <c r="J604" i="16"/>
  <c r="K604" i="16"/>
  <c r="L604" i="16"/>
  <c r="M604" i="16"/>
  <c r="N604" i="16"/>
  <c r="O604" i="16"/>
  <c r="P604" i="16"/>
  <c r="Q604" i="16"/>
  <c r="R604" i="16"/>
  <c r="S604" i="16"/>
  <c r="T604" i="16"/>
  <c r="U604" i="16"/>
  <c r="V604" i="16"/>
  <c r="W604" i="16"/>
  <c r="X604" i="16"/>
  <c r="Y604" i="16"/>
  <c r="Z604" i="16"/>
  <c r="AA604" i="16"/>
  <c r="AB604" i="16"/>
  <c r="AC604" i="16"/>
  <c r="AD604" i="16"/>
  <c r="AE604" i="16"/>
  <c r="AF604" i="16"/>
  <c r="AG604" i="16"/>
  <c r="AH604" i="16"/>
  <c r="AI604" i="16"/>
  <c r="AJ604" i="16"/>
  <c r="AK604" i="16"/>
  <c r="AL604" i="16"/>
  <c r="AM604" i="16"/>
  <c r="AN604" i="16"/>
  <c r="AO604" i="16"/>
  <c r="AP604" i="16"/>
  <c r="AQ604" i="16"/>
  <c r="AR604" i="16"/>
  <c r="AS604" i="16"/>
  <c r="AT604" i="16"/>
  <c r="AU604" i="16"/>
  <c r="AV604" i="16"/>
  <c r="AW604" i="16"/>
  <c r="AX604" i="16"/>
  <c r="AY604" i="16"/>
  <c r="AZ604" i="16"/>
  <c r="BA604" i="16"/>
  <c r="BB604" i="16"/>
  <c r="BC604" i="16"/>
  <c r="BD604" i="16"/>
  <c r="BE604" i="16"/>
  <c r="BF604" i="16"/>
  <c r="BG604" i="16"/>
  <c r="BH604" i="16"/>
  <c r="BI604" i="16"/>
  <c r="BJ604" i="16"/>
  <c r="BK604" i="16"/>
  <c r="BL604" i="16"/>
  <c r="BM604" i="16"/>
  <c r="BN604" i="16"/>
  <c r="BO604" i="16"/>
  <c r="BP604" i="16"/>
  <c r="BQ604" i="16"/>
  <c r="BR604" i="16"/>
  <c r="BS604" i="16"/>
  <c r="BT604" i="16"/>
  <c r="BU604" i="16"/>
  <c r="BV604" i="16"/>
  <c r="BW604" i="16"/>
  <c r="BX604" i="16"/>
  <c r="BY604" i="16"/>
  <c r="BZ604" i="16"/>
  <c r="CA604" i="16"/>
  <c r="CB604" i="16"/>
  <c r="CC604" i="16"/>
  <c r="CD604" i="16"/>
  <c r="CE604" i="16"/>
  <c r="CF604" i="16"/>
  <c r="CG604" i="16"/>
  <c r="CH604" i="16"/>
  <c r="CI604" i="16"/>
  <c r="CJ604" i="16"/>
  <c r="CK604" i="16"/>
  <c r="CL604" i="16"/>
  <c r="CM604" i="16"/>
  <c r="CN604" i="16"/>
  <c r="CO604" i="16"/>
  <c r="CP604" i="16"/>
  <c r="G605" i="16"/>
  <c r="H605" i="16"/>
  <c r="I605" i="16"/>
  <c r="J605" i="16"/>
  <c r="K605" i="16"/>
  <c r="L605" i="16"/>
  <c r="M605" i="16"/>
  <c r="N605" i="16"/>
  <c r="O605" i="16"/>
  <c r="P605" i="16"/>
  <c r="Q605" i="16"/>
  <c r="R605" i="16"/>
  <c r="S605" i="16"/>
  <c r="T605" i="16"/>
  <c r="U605" i="16"/>
  <c r="V605" i="16"/>
  <c r="W605" i="16"/>
  <c r="X605" i="16"/>
  <c r="Y605" i="16"/>
  <c r="Z605" i="16"/>
  <c r="AA605" i="16"/>
  <c r="AB605" i="16"/>
  <c r="AC605" i="16"/>
  <c r="AD605" i="16"/>
  <c r="AE605" i="16"/>
  <c r="AF605" i="16"/>
  <c r="AG605" i="16"/>
  <c r="AH605" i="16"/>
  <c r="AI605" i="16"/>
  <c r="AJ605" i="16"/>
  <c r="AK605" i="16"/>
  <c r="AL605" i="16"/>
  <c r="AM605" i="16"/>
  <c r="AN605" i="16"/>
  <c r="AO605" i="16"/>
  <c r="AP605" i="16"/>
  <c r="AQ605" i="16"/>
  <c r="AR605" i="16"/>
  <c r="AS605" i="16"/>
  <c r="AT605" i="16"/>
  <c r="AU605" i="16"/>
  <c r="AV605" i="16"/>
  <c r="AW605" i="16"/>
  <c r="AX605" i="16"/>
  <c r="AY605" i="16"/>
  <c r="AZ605" i="16"/>
  <c r="BA605" i="16"/>
  <c r="BB605" i="16"/>
  <c r="BC605" i="16"/>
  <c r="BD605" i="16"/>
  <c r="BE605" i="16"/>
  <c r="BF605" i="16"/>
  <c r="BG605" i="16"/>
  <c r="BH605" i="16"/>
  <c r="BI605" i="16"/>
  <c r="BJ605" i="16"/>
  <c r="BK605" i="16"/>
  <c r="BL605" i="16"/>
  <c r="BM605" i="16"/>
  <c r="BN605" i="16"/>
  <c r="BO605" i="16"/>
  <c r="BP605" i="16"/>
  <c r="BQ605" i="16"/>
  <c r="BR605" i="16"/>
  <c r="BS605" i="16"/>
  <c r="BT605" i="16"/>
  <c r="BU605" i="16"/>
  <c r="BV605" i="16"/>
  <c r="BW605" i="16"/>
  <c r="BX605" i="16"/>
  <c r="BY605" i="16"/>
  <c r="BZ605" i="16"/>
  <c r="CA605" i="16"/>
  <c r="CB605" i="16"/>
  <c r="CC605" i="16"/>
  <c r="CD605" i="16"/>
  <c r="CE605" i="16"/>
  <c r="CF605" i="16"/>
  <c r="CG605" i="16"/>
  <c r="CH605" i="16"/>
  <c r="CI605" i="16"/>
  <c r="CJ605" i="16"/>
  <c r="CK605" i="16"/>
  <c r="CL605" i="16"/>
  <c r="CM605" i="16"/>
  <c r="CN605" i="16"/>
  <c r="CO605" i="16"/>
  <c r="CP605" i="16"/>
  <c r="G606" i="16"/>
  <c r="H606" i="16"/>
  <c r="I606" i="16"/>
  <c r="J606" i="16"/>
  <c r="K606" i="16"/>
  <c r="L606" i="16"/>
  <c r="M606" i="16"/>
  <c r="N606" i="16"/>
  <c r="O606" i="16"/>
  <c r="P606" i="16"/>
  <c r="Q606" i="16"/>
  <c r="R606" i="16"/>
  <c r="S606" i="16"/>
  <c r="T606" i="16"/>
  <c r="U606" i="16"/>
  <c r="V606" i="16"/>
  <c r="W606" i="16"/>
  <c r="X606" i="16"/>
  <c r="Y606" i="16"/>
  <c r="Z606" i="16"/>
  <c r="AA606" i="16"/>
  <c r="AB606" i="16"/>
  <c r="AC606" i="16"/>
  <c r="AD606" i="16"/>
  <c r="AE606" i="16"/>
  <c r="AF606" i="16"/>
  <c r="AG606" i="16"/>
  <c r="AH606" i="16"/>
  <c r="AI606" i="16"/>
  <c r="AJ606" i="16"/>
  <c r="AK606" i="16"/>
  <c r="AL606" i="16"/>
  <c r="AM606" i="16"/>
  <c r="AN606" i="16"/>
  <c r="AO606" i="16"/>
  <c r="AP606" i="16"/>
  <c r="AQ606" i="16"/>
  <c r="AR606" i="16"/>
  <c r="AS606" i="16"/>
  <c r="AT606" i="16"/>
  <c r="AU606" i="16"/>
  <c r="AV606" i="16"/>
  <c r="AW606" i="16"/>
  <c r="AX606" i="16"/>
  <c r="AY606" i="16"/>
  <c r="AZ606" i="16"/>
  <c r="BA606" i="16"/>
  <c r="BB606" i="16"/>
  <c r="BC606" i="16"/>
  <c r="BD606" i="16"/>
  <c r="BE606" i="16"/>
  <c r="BF606" i="16"/>
  <c r="BG606" i="16"/>
  <c r="BH606" i="16"/>
  <c r="BI606" i="16"/>
  <c r="BJ606" i="16"/>
  <c r="BK606" i="16"/>
  <c r="BL606" i="16"/>
  <c r="BM606" i="16"/>
  <c r="BN606" i="16"/>
  <c r="BO606" i="16"/>
  <c r="BP606" i="16"/>
  <c r="BQ606" i="16"/>
  <c r="BR606" i="16"/>
  <c r="BS606" i="16"/>
  <c r="BT606" i="16"/>
  <c r="BU606" i="16"/>
  <c r="BV606" i="16"/>
  <c r="BW606" i="16"/>
  <c r="BX606" i="16"/>
  <c r="BY606" i="16"/>
  <c r="BZ606" i="16"/>
  <c r="CA606" i="16"/>
  <c r="CB606" i="16"/>
  <c r="CC606" i="16"/>
  <c r="CD606" i="16"/>
  <c r="CE606" i="16"/>
  <c r="CF606" i="16"/>
  <c r="CG606" i="16"/>
  <c r="CH606" i="16"/>
  <c r="CI606" i="16"/>
  <c r="CJ606" i="16"/>
  <c r="CK606" i="16"/>
  <c r="CL606" i="16"/>
  <c r="CM606" i="16"/>
  <c r="CN606" i="16"/>
  <c r="CO606" i="16"/>
  <c r="CP606" i="16"/>
  <c r="G607" i="16"/>
  <c r="H607" i="16"/>
  <c r="I607" i="16"/>
  <c r="J607" i="16"/>
  <c r="K607" i="16"/>
  <c r="L607" i="16"/>
  <c r="M607" i="16"/>
  <c r="N607" i="16"/>
  <c r="O607" i="16"/>
  <c r="P607" i="16"/>
  <c r="Q607" i="16"/>
  <c r="R607" i="16"/>
  <c r="S607" i="16"/>
  <c r="T607" i="16"/>
  <c r="U607" i="16"/>
  <c r="V607" i="16"/>
  <c r="W607" i="16"/>
  <c r="X607" i="16"/>
  <c r="Y607" i="16"/>
  <c r="Z607" i="16"/>
  <c r="AA607" i="16"/>
  <c r="AB607" i="16"/>
  <c r="AC607" i="16"/>
  <c r="AD607" i="16"/>
  <c r="AE607" i="16"/>
  <c r="AF607" i="16"/>
  <c r="AG607" i="16"/>
  <c r="AH607" i="16"/>
  <c r="AI607" i="16"/>
  <c r="AJ607" i="16"/>
  <c r="AK607" i="16"/>
  <c r="AL607" i="16"/>
  <c r="AM607" i="16"/>
  <c r="AN607" i="16"/>
  <c r="AO607" i="16"/>
  <c r="AP607" i="16"/>
  <c r="AQ607" i="16"/>
  <c r="AR607" i="16"/>
  <c r="AS607" i="16"/>
  <c r="AT607" i="16"/>
  <c r="AU607" i="16"/>
  <c r="AV607" i="16"/>
  <c r="AW607" i="16"/>
  <c r="AX607" i="16"/>
  <c r="AY607" i="16"/>
  <c r="AZ607" i="16"/>
  <c r="BA607" i="16"/>
  <c r="BB607" i="16"/>
  <c r="BC607" i="16"/>
  <c r="BD607" i="16"/>
  <c r="BE607" i="16"/>
  <c r="BF607" i="16"/>
  <c r="BG607" i="16"/>
  <c r="BH607" i="16"/>
  <c r="BI607" i="16"/>
  <c r="BJ607" i="16"/>
  <c r="BK607" i="16"/>
  <c r="BL607" i="16"/>
  <c r="BM607" i="16"/>
  <c r="BN607" i="16"/>
  <c r="BO607" i="16"/>
  <c r="BP607" i="16"/>
  <c r="BQ607" i="16"/>
  <c r="BR607" i="16"/>
  <c r="BS607" i="16"/>
  <c r="BT607" i="16"/>
  <c r="BU607" i="16"/>
  <c r="BV607" i="16"/>
  <c r="BW607" i="16"/>
  <c r="BX607" i="16"/>
  <c r="BY607" i="16"/>
  <c r="BZ607" i="16"/>
  <c r="CA607" i="16"/>
  <c r="CB607" i="16"/>
  <c r="CC607" i="16"/>
  <c r="CD607" i="16"/>
  <c r="CE607" i="16"/>
  <c r="CF607" i="16"/>
  <c r="CG607" i="16"/>
  <c r="CH607" i="16"/>
  <c r="CI607" i="16"/>
  <c r="CJ607" i="16"/>
  <c r="CK607" i="16"/>
  <c r="CL607" i="16"/>
  <c r="CM607" i="16"/>
  <c r="CN607" i="16"/>
  <c r="CO607" i="16"/>
  <c r="CP607" i="16"/>
  <c r="G608" i="16"/>
  <c r="H608" i="16"/>
  <c r="I608" i="16"/>
  <c r="J608" i="16"/>
  <c r="K608" i="16"/>
  <c r="L608" i="16"/>
  <c r="M608" i="16"/>
  <c r="N608" i="16"/>
  <c r="O608" i="16"/>
  <c r="P608" i="16"/>
  <c r="Q608" i="16"/>
  <c r="R608" i="16"/>
  <c r="S608" i="16"/>
  <c r="T608" i="16"/>
  <c r="U608" i="16"/>
  <c r="V608" i="16"/>
  <c r="W608" i="16"/>
  <c r="X608" i="16"/>
  <c r="Y608" i="16"/>
  <c r="Z608" i="16"/>
  <c r="AA608" i="16"/>
  <c r="AB608" i="16"/>
  <c r="AC608" i="16"/>
  <c r="AD608" i="16"/>
  <c r="AE608" i="16"/>
  <c r="AF608" i="16"/>
  <c r="AG608" i="16"/>
  <c r="AH608" i="16"/>
  <c r="AI608" i="16"/>
  <c r="AJ608" i="16"/>
  <c r="AK608" i="16"/>
  <c r="AL608" i="16"/>
  <c r="AM608" i="16"/>
  <c r="AN608" i="16"/>
  <c r="AO608" i="16"/>
  <c r="AP608" i="16"/>
  <c r="AQ608" i="16"/>
  <c r="AR608" i="16"/>
  <c r="AS608" i="16"/>
  <c r="AT608" i="16"/>
  <c r="AU608" i="16"/>
  <c r="AV608" i="16"/>
  <c r="AW608" i="16"/>
  <c r="AX608" i="16"/>
  <c r="AY608" i="16"/>
  <c r="AZ608" i="16"/>
  <c r="BA608" i="16"/>
  <c r="BB608" i="16"/>
  <c r="BC608" i="16"/>
  <c r="BD608" i="16"/>
  <c r="BE608" i="16"/>
  <c r="BF608" i="16"/>
  <c r="BG608" i="16"/>
  <c r="BH608" i="16"/>
  <c r="BI608" i="16"/>
  <c r="BJ608" i="16"/>
  <c r="BK608" i="16"/>
  <c r="BL608" i="16"/>
  <c r="BM608" i="16"/>
  <c r="BN608" i="16"/>
  <c r="BO608" i="16"/>
  <c r="BP608" i="16"/>
  <c r="BQ608" i="16"/>
  <c r="BR608" i="16"/>
  <c r="BS608" i="16"/>
  <c r="BT608" i="16"/>
  <c r="BU608" i="16"/>
  <c r="BV608" i="16"/>
  <c r="BW608" i="16"/>
  <c r="BX608" i="16"/>
  <c r="BY608" i="16"/>
  <c r="BZ608" i="16"/>
  <c r="CA608" i="16"/>
  <c r="CB608" i="16"/>
  <c r="CC608" i="16"/>
  <c r="CD608" i="16"/>
  <c r="CE608" i="16"/>
  <c r="CF608" i="16"/>
  <c r="CG608" i="16"/>
  <c r="CH608" i="16"/>
  <c r="CI608" i="16"/>
  <c r="CJ608" i="16"/>
  <c r="CK608" i="16"/>
  <c r="CL608" i="16"/>
  <c r="CM608" i="16"/>
  <c r="CN608" i="16"/>
  <c r="CO608" i="16"/>
  <c r="CP608" i="16"/>
  <c r="G609" i="16"/>
  <c r="H609" i="16"/>
  <c r="I609" i="16"/>
  <c r="J609" i="16"/>
  <c r="K609" i="16"/>
  <c r="L609" i="16"/>
  <c r="M609" i="16"/>
  <c r="N609" i="16"/>
  <c r="O609" i="16"/>
  <c r="P609" i="16"/>
  <c r="Q609" i="16"/>
  <c r="R609" i="16"/>
  <c r="S609" i="16"/>
  <c r="T609" i="16"/>
  <c r="U609" i="16"/>
  <c r="V609" i="16"/>
  <c r="W609" i="16"/>
  <c r="X609" i="16"/>
  <c r="Y609" i="16"/>
  <c r="Z609" i="16"/>
  <c r="AA609" i="16"/>
  <c r="AB609" i="16"/>
  <c r="AC609" i="16"/>
  <c r="AD609" i="16"/>
  <c r="AE609" i="16"/>
  <c r="AF609" i="16"/>
  <c r="AG609" i="16"/>
  <c r="AH609" i="16"/>
  <c r="AI609" i="16"/>
  <c r="AJ609" i="16"/>
  <c r="AK609" i="16"/>
  <c r="AL609" i="16"/>
  <c r="AM609" i="16"/>
  <c r="AN609" i="16"/>
  <c r="AO609" i="16"/>
  <c r="AP609" i="16"/>
  <c r="AQ609" i="16"/>
  <c r="AR609" i="16"/>
  <c r="AS609" i="16"/>
  <c r="AT609" i="16"/>
  <c r="AU609" i="16"/>
  <c r="AV609" i="16"/>
  <c r="AW609" i="16"/>
  <c r="AX609" i="16"/>
  <c r="AY609" i="16"/>
  <c r="AZ609" i="16"/>
  <c r="BA609" i="16"/>
  <c r="BB609" i="16"/>
  <c r="BC609" i="16"/>
  <c r="BD609" i="16"/>
  <c r="BE609" i="16"/>
  <c r="BF609" i="16"/>
  <c r="BG609" i="16"/>
  <c r="BH609" i="16"/>
  <c r="BI609" i="16"/>
  <c r="BJ609" i="16"/>
  <c r="BK609" i="16"/>
  <c r="BL609" i="16"/>
  <c r="BM609" i="16"/>
  <c r="BN609" i="16"/>
  <c r="BO609" i="16"/>
  <c r="BP609" i="16"/>
  <c r="BQ609" i="16"/>
  <c r="BR609" i="16"/>
  <c r="BS609" i="16"/>
  <c r="BT609" i="16"/>
  <c r="BU609" i="16"/>
  <c r="BV609" i="16"/>
  <c r="BW609" i="16"/>
  <c r="BX609" i="16"/>
  <c r="BY609" i="16"/>
  <c r="BZ609" i="16"/>
  <c r="CA609" i="16"/>
  <c r="CB609" i="16"/>
  <c r="CC609" i="16"/>
  <c r="CD609" i="16"/>
  <c r="CE609" i="16"/>
  <c r="CF609" i="16"/>
  <c r="CG609" i="16"/>
  <c r="CH609" i="16"/>
  <c r="CI609" i="16"/>
  <c r="CJ609" i="16"/>
  <c r="CK609" i="16"/>
  <c r="CL609" i="16"/>
  <c r="CM609" i="16"/>
  <c r="CN609" i="16"/>
  <c r="CO609" i="16"/>
  <c r="CP609" i="16"/>
  <c r="G610" i="16"/>
  <c r="H610" i="16"/>
  <c r="I610" i="16"/>
  <c r="J610" i="16"/>
  <c r="K610" i="16"/>
  <c r="L610" i="16"/>
  <c r="M610" i="16"/>
  <c r="N610" i="16"/>
  <c r="O610" i="16"/>
  <c r="P610" i="16"/>
  <c r="Q610" i="16"/>
  <c r="R610" i="16"/>
  <c r="S610" i="16"/>
  <c r="T610" i="16"/>
  <c r="U610" i="16"/>
  <c r="V610" i="16"/>
  <c r="W610" i="16"/>
  <c r="X610" i="16"/>
  <c r="Y610" i="16"/>
  <c r="Z610" i="16"/>
  <c r="AA610" i="16"/>
  <c r="AB610" i="16"/>
  <c r="AC610" i="16"/>
  <c r="AD610" i="16"/>
  <c r="AE610" i="16"/>
  <c r="AF610" i="16"/>
  <c r="AG610" i="16"/>
  <c r="AH610" i="16"/>
  <c r="AI610" i="16"/>
  <c r="AJ610" i="16"/>
  <c r="AK610" i="16"/>
  <c r="AL610" i="16"/>
  <c r="AM610" i="16"/>
  <c r="AN610" i="16"/>
  <c r="AO610" i="16"/>
  <c r="AP610" i="16"/>
  <c r="AQ610" i="16"/>
  <c r="AR610" i="16"/>
  <c r="AS610" i="16"/>
  <c r="AT610" i="16"/>
  <c r="AU610" i="16"/>
  <c r="AV610" i="16"/>
  <c r="AW610" i="16"/>
  <c r="AX610" i="16"/>
  <c r="AY610" i="16"/>
  <c r="AZ610" i="16"/>
  <c r="BA610" i="16"/>
  <c r="BB610" i="16"/>
  <c r="BC610" i="16"/>
  <c r="BD610" i="16"/>
  <c r="BE610" i="16"/>
  <c r="BF610" i="16"/>
  <c r="BG610" i="16"/>
  <c r="BH610" i="16"/>
  <c r="BI610" i="16"/>
  <c r="BJ610" i="16"/>
  <c r="BK610" i="16"/>
  <c r="BL610" i="16"/>
  <c r="BM610" i="16"/>
  <c r="BN610" i="16"/>
  <c r="BO610" i="16"/>
  <c r="BP610" i="16"/>
  <c r="BQ610" i="16"/>
  <c r="BR610" i="16"/>
  <c r="BS610" i="16"/>
  <c r="BT610" i="16"/>
  <c r="BU610" i="16"/>
  <c r="BV610" i="16"/>
  <c r="BW610" i="16"/>
  <c r="BX610" i="16"/>
  <c r="BY610" i="16"/>
  <c r="BZ610" i="16"/>
  <c r="CA610" i="16"/>
  <c r="CB610" i="16"/>
  <c r="CC610" i="16"/>
  <c r="CD610" i="16"/>
  <c r="CE610" i="16"/>
  <c r="CF610" i="16"/>
  <c r="CG610" i="16"/>
  <c r="CH610" i="16"/>
  <c r="CI610" i="16"/>
  <c r="CJ610" i="16"/>
  <c r="CK610" i="16"/>
  <c r="CL610" i="16"/>
  <c r="CM610" i="16"/>
  <c r="CN610" i="16"/>
  <c r="CO610" i="16"/>
  <c r="CP610" i="16"/>
  <c r="G611" i="16"/>
  <c r="H611" i="16"/>
  <c r="I611" i="16"/>
  <c r="J611" i="16"/>
  <c r="K611" i="16"/>
  <c r="L611" i="16"/>
  <c r="M611" i="16"/>
  <c r="N611" i="16"/>
  <c r="O611" i="16"/>
  <c r="P611" i="16"/>
  <c r="Q611" i="16"/>
  <c r="R611" i="16"/>
  <c r="S611" i="16"/>
  <c r="T611" i="16"/>
  <c r="U611" i="16"/>
  <c r="V611" i="16"/>
  <c r="W611" i="16"/>
  <c r="X611" i="16"/>
  <c r="Y611" i="16"/>
  <c r="Z611" i="16"/>
  <c r="AA611" i="16"/>
  <c r="AB611" i="16"/>
  <c r="AC611" i="16"/>
  <c r="AD611" i="16"/>
  <c r="AE611" i="16"/>
  <c r="AF611" i="16"/>
  <c r="AG611" i="16"/>
  <c r="AH611" i="16"/>
  <c r="AI611" i="16"/>
  <c r="AJ611" i="16"/>
  <c r="AK611" i="16"/>
  <c r="AL611" i="16"/>
  <c r="AM611" i="16"/>
  <c r="AN611" i="16"/>
  <c r="AO611" i="16"/>
  <c r="AP611" i="16"/>
  <c r="AQ611" i="16"/>
  <c r="AR611" i="16"/>
  <c r="AS611" i="16"/>
  <c r="AT611" i="16"/>
  <c r="AU611" i="16"/>
  <c r="AV611" i="16"/>
  <c r="AW611" i="16"/>
  <c r="AX611" i="16"/>
  <c r="AY611" i="16"/>
  <c r="AZ611" i="16"/>
  <c r="BA611" i="16"/>
  <c r="BB611" i="16"/>
  <c r="BC611" i="16"/>
  <c r="BD611" i="16"/>
  <c r="BE611" i="16"/>
  <c r="BF611" i="16"/>
  <c r="BG611" i="16"/>
  <c r="BH611" i="16"/>
  <c r="BI611" i="16"/>
  <c r="BJ611" i="16"/>
  <c r="BK611" i="16"/>
  <c r="BL611" i="16"/>
  <c r="BM611" i="16"/>
  <c r="BN611" i="16"/>
  <c r="BO611" i="16"/>
  <c r="BP611" i="16"/>
  <c r="BQ611" i="16"/>
  <c r="BR611" i="16"/>
  <c r="BS611" i="16"/>
  <c r="BT611" i="16"/>
  <c r="BU611" i="16"/>
  <c r="BV611" i="16"/>
  <c r="BW611" i="16"/>
  <c r="BX611" i="16"/>
  <c r="BY611" i="16"/>
  <c r="BZ611" i="16"/>
  <c r="CA611" i="16"/>
  <c r="CB611" i="16"/>
  <c r="CC611" i="16"/>
  <c r="CD611" i="16"/>
  <c r="CE611" i="16"/>
  <c r="CF611" i="16"/>
  <c r="CG611" i="16"/>
  <c r="CH611" i="16"/>
  <c r="CI611" i="16"/>
  <c r="CJ611" i="16"/>
  <c r="CK611" i="16"/>
  <c r="CL611" i="16"/>
  <c r="CM611" i="16"/>
  <c r="CN611" i="16"/>
  <c r="CO611" i="16"/>
  <c r="CP611" i="16"/>
  <c r="G612" i="16"/>
  <c r="H612" i="16"/>
  <c r="I612" i="16"/>
  <c r="J612" i="16"/>
  <c r="K612" i="16"/>
  <c r="L612" i="16"/>
  <c r="M612" i="16"/>
  <c r="N612" i="16"/>
  <c r="O612" i="16"/>
  <c r="P612" i="16"/>
  <c r="Q612" i="16"/>
  <c r="R612" i="16"/>
  <c r="S612" i="16"/>
  <c r="T612" i="16"/>
  <c r="U612" i="16"/>
  <c r="V612" i="16"/>
  <c r="W612" i="16"/>
  <c r="X612" i="16"/>
  <c r="Y612" i="16"/>
  <c r="Z612" i="16"/>
  <c r="AA612" i="16"/>
  <c r="AB612" i="16"/>
  <c r="AC612" i="16"/>
  <c r="AD612" i="16"/>
  <c r="AE612" i="16"/>
  <c r="AF612" i="16"/>
  <c r="AG612" i="16"/>
  <c r="AH612" i="16"/>
  <c r="AI612" i="16"/>
  <c r="AJ612" i="16"/>
  <c r="AK612" i="16"/>
  <c r="AL612" i="16"/>
  <c r="AM612" i="16"/>
  <c r="AN612" i="16"/>
  <c r="AO612" i="16"/>
  <c r="AP612" i="16"/>
  <c r="AQ612" i="16"/>
  <c r="AR612" i="16"/>
  <c r="AS612" i="16"/>
  <c r="AT612" i="16"/>
  <c r="AU612" i="16"/>
  <c r="AV612" i="16"/>
  <c r="AW612" i="16"/>
  <c r="AX612" i="16"/>
  <c r="AY612" i="16"/>
  <c r="AZ612" i="16"/>
  <c r="BA612" i="16"/>
  <c r="BB612" i="16"/>
  <c r="BC612" i="16"/>
  <c r="BD612" i="16"/>
  <c r="BE612" i="16"/>
  <c r="BF612" i="16"/>
  <c r="BG612" i="16"/>
  <c r="BH612" i="16"/>
  <c r="BI612" i="16"/>
  <c r="BJ612" i="16"/>
  <c r="BK612" i="16"/>
  <c r="BL612" i="16"/>
  <c r="BM612" i="16"/>
  <c r="BN612" i="16"/>
  <c r="BO612" i="16"/>
  <c r="BP612" i="16"/>
  <c r="BQ612" i="16"/>
  <c r="BR612" i="16"/>
  <c r="BS612" i="16"/>
  <c r="BT612" i="16"/>
  <c r="BU612" i="16"/>
  <c r="BV612" i="16"/>
  <c r="BW612" i="16"/>
  <c r="BX612" i="16"/>
  <c r="BY612" i="16"/>
  <c r="BZ612" i="16"/>
  <c r="CA612" i="16"/>
  <c r="CB612" i="16"/>
  <c r="CC612" i="16"/>
  <c r="CD612" i="16"/>
  <c r="CE612" i="16"/>
  <c r="CF612" i="16"/>
  <c r="CG612" i="16"/>
  <c r="CH612" i="16"/>
  <c r="CI612" i="16"/>
  <c r="CJ612" i="16"/>
  <c r="CK612" i="16"/>
  <c r="CL612" i="16"/>
  <c r="CM612" i="16"/>
  <c r="CN612" i="16"/>
  <c r="CO612" i="16"/>
  <c r="CP612" i="16"/>
  <c r="G613" i="16"/>
  <c r="H613" i="16"/>
  <c r="I613" i="16"/>
  <c r="J613" i="16"/>
  <c r="K613" i="16"/>
  <c r="L613" i="16"/>
  <c r="M613" i="16"/>
  <c r="N613" i="16"/>
  <c r="O613" i="16"/>
  <c r="P613" i="16"/>
  <c r="Q613" i="16"/>
  <c r="R613" i="16"/>
  <c r="S613" i="16"/>
  <c r="T613" i="16"/>
  <c r="U613" i="16"/>
  <c r="V613" i="16"/>
  <c r="W613" i="16"/>
  <c r="X613" i="16"/>
  <c r="Y613" i="16"/>
  <c r="Z613" i="16"/>
  <c r="AA613" i="16"/>
  <c r="AB613" i="16"/>
  <c r="AC613" i="16"/>
  <c r="AD613" i="16"/>
  <c r="AE613" i="16"/>
  <c r="AF613" i="16"/>
  <c r="AG613" i="16"/>
  <c r="AH613" i="16"/>
  <c r="AI613" i="16"/>
  <c r="AJ613" i="16"/>
  <c r="AK613" i="16"/>
  <c r="AL613" i="16"/>
  <c r="AM613" i="16"/>
  <c r="AN613" i="16"/>
  <c r="AO613" i="16"/>
  <c r="AP613" i="16"/>
  <c r="AQ613" i="16"/>
  <c r="AR613" i="16"/>
  <c r="AS613" i="16"/>
  <c r="AT613" i="16"/>
  <c r="AU613" i="16"/>
  <c r="AV613" i="16"/>
  <c r="AW613" i="16"/>
  <c r="AX613" i="16"/>
  <c r="AY613" i="16"/>
  <c r="AZ613" i="16"/>
  <c r="BA613" i="16"/>
  <c r="BB613" i="16"/>
  <c r="BC613" i="16"/>
  <c r="BD613" i="16"/>
  <c r="BE613" i="16"/>
  <c r="BF613" i="16"/>
  <c r="BG613" i="16"/>
  <c r="BH613" i="16"/>
  <c r="BI613" i="16"/>
  <c r="BJ613" i="16"/>
  <c r="BK613" i="16"/>
  <c r="BL613" i="16"/>
  <c r="BM613" i="16"/>
  <c r="BN613" i="16"/>
  <c r="BO613" i="16"/>
  <c r="BP613" i="16"/>
  <c r="BQ613" i="16"/>
  <c r="BR613" i="16"/>
  <c r="BS613" i="16"/>
  <c r="BT613" i="16"/>
  <c r="BU613" i="16"/>
  <c r="BV613" i="16"/>
  <c r="BW613" i="16"/>
  <c r="BX613" i="16"/>
  <c r="BY613" i="16"/>
  <c r="BZ613" i="16"/>
  <c r="CA613" i="16"/>
  <c r="CB613" i="16"/>
  <c r="CC613" i="16"/>
  <c r="CD613" i="16"/>
  <c r="CE613" i="16"/>
  <c r="CF613" i="16"/>
  <c r="CG613" i="16"/>
  <c r="CH613" i="16"/>
  <c r="CI613" i="16"/>
  <c r="CJ613" i="16"/>
  <c r="CK613" i="16"/>
  <c r="CL613" i="16"/>
  <c r="CM613" i="16"/>
  <c r="CN613" i="16"/>
  <c r="CO613" i="16"/>
  <c r="CP613" i="16"/>
  <c r="G614" i="16"/>
  <c r="H614" i="16"/>
  <c r="I614" i="16"/>
  <c r="J614" i="16"/>
  <c r="K614" i="16"/>
  <c r="L614" i="16"/>
  <c r="M614" i="16"/>
  <c r="N614" i="16"/>
  <c r="O614" i="16"/>
  <c r="P614" i="16"/>
  <c r="Q614" i="16"/>
  <c r="R614" i="16"/>
  <c r="S614" i="16"/>
  <c r="T614" i="16"/>
  <c r="U614" i="16"/>
  <c r="V614" i="16"/>
  <c r="W614" i="16"/>
  <c r="X614" i="16"/>
  <c r="Y614" i="16"/>
  <c r="Z614" i="16"/>
  <c r="AA614" i="16"/>
  <c r="AB614" i="16"/>
  <c r="AC614" i="16"/>
  <c r="AD614" i="16"/>
  <c r="AE614" i="16"/>
  <c r="AF614" i="16"/>
  <c r="AG614" i="16"/>
  <c r="AH614" i="16"/>
  <c r="AI614" i="16"/>
  <c r="AJ614" i="16"/>
  <c r="AK614" i="16"/>
  <c r="AL614" i="16"/>
  <c r="AM614" i="16"/>
  <c r="AN614" i="16"/>
  <c r="AO614" i="16"/>
  <c r="AP614" i="16"/>
  <c r="AQ614" i="16"/>
  <c r="AR614" i="16"/>
  <c r="AS614" i="16"/>
  <c r="AT614" i="16"/>
  <c r="AU614" i="16"/>
  <c r="AV614" i="16"/>
  <c r="AW614" i="16"/>
  <c r="AX614" i="16"/>
  <c r="AY614" i="16"/>
  <c r="AZ614" i="16"/>
  <c r="BA614" i="16"/>
  <c r="BB614" i="16"/>
  <c r="BC614" i="16"/>
  <c r="BD614" i="16"/>
  <c r="BE614" i="16"/>
  <c r="BF614" i="16"/>
  <c r="BG614" i="16"/>
  <c r="BH614" i="16"/>
  <c r="BI614" i="16"/>
  <c r="BJ614" i="16"/>
  <c r="BK614" i="16"/>
  <c r="BL614" i="16"/>
  <c r="BM614" i="16"/>
  <c r="BN614" i="16"/>
  <c r="BO614" i="16"/>
  <c r="BP614" i="16"/>
  <c r="BQ614" i="16"/>
  <c r="BR614" i="16"/>
  <c r="BS614" i="16"/>
  <c r="BT614" i="16"/>
  <c r="BU614" i="16"/>
  <c r="BV614" i="16"/>
  <c r="BW614" i="16"/>
  <c r="BX614" i="16"/>
  <c r="BY614" i="16"/>
  <c r="BZ614" i="16"/>
  <c r="CA614" i="16"/>
  <c r="CB614" i="16"/>
  <c r="CC614" i="16"/>
  <c r="CD614" i="16"/>
  <c r="CE614" i="16"/>
  <c r="CF614" i="16"/>
  <c r="CG614" i="16"/>
  <c r="CH614" i="16"/>
  <c r="CI614" i="16"/>
  <c r="CJ614" i="16"/>
  <c r="CK614" i="16"/>
  <c r="CL614" i="16"/>
  <c r="CM614" i="16"/>
  <c r="CN614" i="16"/>
  <c r="CO614" i="16"/>
  <c r="CP614" i="16"/>
  <c r="G615" i="16"/>
  <c r="H615" i="16"/>
  <c r="I615" i="16"/>
  <c r="J615" i="16"/>
  <c r="K615" i="16"/>
  <c r="L615" i="16"/>
  <c r="M615" i="16"/>
  <c r="N615" i="16"/>
  <c r="O615" i="16"/>
  <c r="P615" i="16"/>
  <c r="Q615" i="16"/>
  <c r="R615" i="16"/>
  <c r="S615" i="16"/>
  <c r="T615" i="16"/>
  <c r="U615" i="16"/>
  <c r="V615" i="16"/>
  <c r="W615" i="16"/>
  <c r="X615" i="16"/>
  <c r="Y615" i="16"/>
  <c r="Z615" i="16"/>
  <c r="AA615" i="16"/>
  <c r="AB615" i="16"/>
  <c r="AC615" i="16"/>
  <c r="AD615" i="16"/>
  <c r="AE615" i="16"/>
  <c r="AF615" i="16"/>
  <c r="AG615" i="16"/>
  <c r="AH615" i="16"/>
  <c r="AI615" i="16"/>
  <c r="AJ615" i="16"/>
  <c r="AK615" i="16"/>
  <c r="AL615" i="16"/>
  <c r="AM615" i="16"/>
  <c r="AN615" i="16"/>
  <c r="AO615" i="16"/>
  <c r="AP615" i="16"/>
  <c r="AQ615" i="16"/>
  <c r="AR615" i="16"/>
  <c r="AS615" i="16"/>
  <c r="AT615" i="16"/>
  <c r="AU615" i="16"/>
  <c r="AV615" i="16"/>
  <c r="AW615" i="16"/>
  <c r="AX615" i="16"/>
  <c r="AY615" i="16"/>
  <c r="AZ615" i="16"/>
  <c r="BA615" i="16"/>
  <c r="BB615" i="16"/>
  <c r="BC615" i="16"/>
  <c r="BD615" i="16"/>
  <c r="BE615" i="16"/>
  <c r="BF615" i="16"/>
  <c r="BG615" i="16"/>
  <c r="BH615" i="16"/>
  <c r="BI615" i="16"/>
  <c r="BJ615" i="16"/>
  <c r="BK615" i="16"/>
  <c r="BL615" i="16"/>
  <c r="BM615" i="16"/>
  <c r="BN615" i="16"/>
  <c r="BO615" i="16"/>
  <c r="BP615" i="16"/>
  <c r="BQ615" i="16"/>
  <c r="BR615" i="16"/>
  <c r="BS615" i="16"/>
  <c r="BT615" i="16"/>
  <c r="BU615" i="16"/>
  <c r="BV615" i="16"/>
  <c r="BW615" i="16"/>
  <c r="BX615" i="16"/>
  <c r="BY615" i="16"/>
  <c r="BZ615" i="16"/>
  <c r="CA615" i="16"/>
  <c r="CB615" i="16"/>
  <c r="CC615" i="16"/>
  <c r="CD615" i="16"/>
  <c r="CE615" i="16"/>
  <c r="CF615" i="16"/>
  <c r="CG615" i="16"/>
  <c r="CH615" i="16"/>
  <c r="CI615" i="16"/>
  <c r="CJ615" i="16"/>
  <c r="CK615" i="16"/>
  <c r="CL615" i="16"/>
  <c r="CM615" i="16"/>
  <c r="CN615" i="16"/>
  <c r="CO615" i="16"/>
  <c r="CP615" i="16"/>
  <c r="G616" i="16"/>
  <c r="H616" i="16"/>
  <c r="I616" i="16"/>
  <c r="J616" i="16"/>
  <c r="K616" i="16"/>
  <c r="L616" i="16"/>
  <c r="M616" i="16"/>
  <c r="N616" i="16"/>
  <c r="O616" i="16"/>
  <c r="P616" i="16"/>
  <c r="Q616" i="16"/>
  <c r="R616" i="16"/>
  <c r="S616" i="16"/>
  <c r="T616" i="16"/>
  <c r="U616" i="16"/>
  <c r="V616" i="16"/>
  <c r="W616" i="16"/>
  <c r="X616" i="16"/>
  <c r="Y616" i="16"/>
  <c r="Z616" i="16"/>
  <c r="AA616" i="16"/>
  <c r="AB616" i="16"/>
  <c r="AC616" i="16"/>
  <c r="AD616" i="16"/>
  <c r="AE616" i="16"/>
  <c r="AF616" i="16"/>
  <c r="AG616" i="16"/>
  <c r="AH616" i="16"/>
  <c r="AI616" i="16"/>
  <c r="AJ616" i="16"/>
  <c r="AK616" i="16"/>
  <c r="AL616" i="16"/>
  <c r="AM616" i="16"/>
  <c r="AN616" i="16"/>
  <c r="AO616" i="16"/>
  <c r="AP616" i="16"/>
  <c r="AQ616" i="16"/>
  <c r="AR616" i="16"/>
  <c r="AS616" i="16"/>
  <c r="AT616" i="16"/>
  <c r="AU616" i="16"/>
  <c r="AV616" i="16"/>
  <c r="AW616" i="16"/>
  <c r="AX616" i="16"/>
  <c r="AY616" i="16"/>
  <c r="AZ616" i="16"/>
  <c r="BA616" i="16"/>
  <c r="BB616" i="16"/>
  <c r="BC616" i="16"/>
  <c r="BD616" i="16"/>
  <c r="BE616" i="16"/>
  <c r="BF616" i="16"/>
  <c r="BG616" i="16"/>
  <c r="BH616" i="16"/>
  <c r="BI616" i="16"/>
  <c r="BJ616" i="16"/>
  <c r="BK616" i="16"/>
  <c r="BL616" i="16"/>
  <c r="BM616" i="16"/>
  <c r="BN616" i="16"/>
  <c r="BO616" i="16"/>
  <c r="BP616" i="16"/>
  <c r="BQ616" i="16"/>
  <c r="BR616" i="16"/>
  <c r="BS616" i="16"/>
  <c r="BT616" i="16"/>
  <c r="BU616" i="16"/>
  <c r="BV616" i="16"/>
  <c r="BW616" i="16"/>
  <c r="BX616" i="16"/>
  <c r="BY616" i="16"/>
  <c r="BZ616" i="16"/>
  <c r="CA616" i="16"/>
  <c r="CB616" i="16"/>
  <c r="CC616" i="16"/>
  <c r="CD616" i="16"/>
  <c r="CE616" i="16"/>
  <c r="CF616" i="16"/>
  <c r="CG616" i="16"/>
  <c r="CH616" i="16"/>
  <c r="CI616" i="16"/>
  <c r="CJ616" i="16"/>
  <c r="CK616" i="16"/>
  <c r="CL616" i="16"/>
  <c r="CM616" i="16"/>
  <c r="CN616" i="16"/>
  <c r="CO616" i="16"/>
  <c r="CP616" i="16"/>
  <c r="G617" i="16"/>
  <c r="H617" i="16"/>
  <c r="I617" i="16"/>
  <c r="J617" i="16"/>
  <c r="K617" i="16"/>
  <c r="L617" i="16"/>
  <c r="M617" i="16"/>
  <c r="N617" i="16"/>
  <c r="O617" i="16"/>
  <c r="P617" i="16"/>
  <c r="Q617" i="16"/>
  <c r="R617" i="16"/>
  <c r="S617" i="16"/>
  <c r="T617" i="16"/>
  <c r="U617" i="16"/>
  <c r="V617" i="16"/>
  <c r="W617" i="16"/>
  <c r="X617" i="16"/>
  <c r="Y617" i="16"/>
  <c r="Z617" i="16"/>
  <c r="AA617" i="16"/>
  <c r="AB617" i="16"/>
  <c r="AC617" i="16"/>
  <c r="AD617" i="16"/>
  <c r="AE617" i="16"/>
  <c r="AF617" i="16"/>
  <c r="AG617" i="16"/>
  <c r="AH617" i="16"/>
  <c r="AI617" i="16"/>
  <c r="AJ617" i="16"/>
  <c r="AK617" i="16"/>
  <c r="AL617" i="16"/>
  <c r="AM617" i="16"/>
  <c r="AN617" i="16"/>
  <c r="AO617" i="16"/>
  <c r="AP617" i="16"/>
  <c r="AQ617" i="16"/>
  <c r="AR617" i="16"/>
  <c r="AS617" i="16"/>
  <c r="AT617" i="16"/>
  <c r="AU617" i="16"/>
  <c r="AV617" i="16"/>
  <c r="AW617" i="16"/>
  <c r="AX617" i="16"/>
  <c r="AY617" i="16"/>
  <c r="AZ617" i="16"/>
  <c r="BA617" i="16"/>
  <c r="BB617" i="16"/>
  <c r="BC617" i="16"/>
  <c r="BD617" i="16"/>
  <c r="BE617" i="16"/>
  <c r="BF617" i="16"/>
  <c r="BG617" i="16"/>
  <c r="BH617" i="16"/>
  <c r="BI617" i="16"/>
  <c r="BJ617" i="16"/>
  <c r="BK617" i="16"/>
  <c r="BL617" i="16"/>
  <c r="BM617" i="16"/>
  <c r="BN617" i="16"/>
  <c r="BO617" i="16"/>
  <c r="BP617" i="16"/>
  <c r="BQ617" i="16"/>
  <c r="BR617" i="16"/>
  <c r="BS617" i="16"/>
  <c r="BT617" i="16"/>
  <c r="BU617" i="16"/>
  <c r="BV617" i="16"/>
  <c r="BW617" i="16"/>
  <c r="BX617" i="16"/>
  <c r="BY617" i="16"/>
  <c r="BZ617" i="16"/>
  <c r="CA617" i="16"/>
  <c r="CB617" i="16"/>
  <c r="CC617" i="16"/>
  <c r="CD617" i="16"/>
  <c r="CE617" i="16"/>
  <c r="CF617" i="16"/>
  <c r="CG617" i="16"/>
  <c r="CH617" i="16"/>
  <c r="CI617" i="16"/>
  <c r="CJ617" i="16"/>
  <c r="CK617" i="16"/>
  <c r="CL617" i="16"/>
  <c r="CM617" i="16"/>
  <c r="CN617" i="16"/>
  <c r="CO617" i="16"/>
  <c r="CP617" i="16"/>
  <c r="G618" i="16"/>
  <c r="H618" i="16"/>
  <c r="I618" i="16"/>
  <c r="J618" i="16"/>
  <c r="K618" i="16"/>
  <c r="L618" i="16"/>
  <c r="M618" i="16"/>
  <c r="N618" i="16"/>
  <c r="O618" i="16"/>
  <c r="P618" i="16"/>
  <c r="Q618" i="16"/>
  <c r="R618" i="16"/>
  <c r="S618" i="16"/>
  <c r="T618" i="16"/>
  <c r="U618" i="16"/>
  <c r="V618" i="16"/>
  <c r="W618" i="16"/>
  <c r="X618" i="16"/>
  <c r="Y618" i="16"/>
  <c r="Z618" i="16"/>
  <c r="AA618" i="16"/>
  <c r="AB618" i="16"/>
  <c r="AC618" i="16"/>
  <c r="AD618" i="16"/>
  <c r="AE618" i="16"/>
  <c r="AF618" i="16"/>
  <c r="AG618" i="16"/>
  <c r="AH618" i="16"/>
  <c r="AI618" i="16"/>
  <c r="AJ618" i="16"/>
  <c r="AK618" i="16"/>
  <c r="AL618" i="16"/>
  <c r="AM618" i="16"/>
  <c r="AN618" i="16"/>
  <c r="AO618" i="16"/>
  <c r="AP618" i="16"/>
  <c r="AQ618" i="16"/>
  <c r="AR618" i="16"/>
  <c r="AS618" i="16"/>
  <c r="AT618" i="16"/>
  <c r="AU618" i="16"/>
  <c r="AV618" i="16"/>
  <c r="AW618" i="16"/>
  <c r="AX618" i="16"/>
  <c r="AY618" i="16"/>
  <c r="AZ618" i="16"/>
  <c r="BA618" i="16"/>
  <c r="BB618" i="16"/>
  <c r="BC618" i="16"/>
  <c r="BD618" i="16"/>
  <c r="BE618" i="16"/>
  <c r="BF618" i="16"/>
  <c r="BG618" i="16"/>
  <c r="BH618" i="16"/>
  <c r="BI618" i="16"/>
  <c r="BJ618" i="16"/>
  <c r="BK618" i="16"/>
  <c r="BL618" i="16"/>
  <c r="BM618" i="16"/>
  <c r="BN618" i="16"/>
  <c r="BO618" i="16"/>
  <c r="BP618" i="16"/>
  <c r="BQ618" i="16"/>
  <c r="BR618" i="16"/>
  <c r="BS618" i="16"/>
  <c r="BT618" i="16"/>
  <c r="BU618" i="16"/>
  <c r="BV618" i="16"/>
  <c r="BW618" i="16"/>
  <c r="BX618" i="16"/>
  <c r="BY618" i="16"/>
  <c r="BZ618" i="16"/>
  <c r="CA618" i="16"/>
  <c r="CB618" i="16"/>
  <c r="CC618" i="16"/>
  <c r="CD618" i="16"/>
  <c r="CE618" i="16"/>
  <c r="CF618" i="16"/>
  <c r="CG618" i="16"/>
  <c r="CH618" i="16"/>
  <c r="CI618" i="16"/>
  <c r="CJ618" i="16"/>
  <c r="CK618" i="16"/>
  <c r="CL618" i="16"/>
  <c r="CM618" i="16"/>
  <c r="CN618" i="16"/>
  <c r="CO618" i="16"/>
  <c r="CP618" i="16"/>
  <c r="G619" i="16"/>
  <c r="H619" i="16"/>
  <c r="I619" i="16"/>
  <c r="J619" i="16"/>
  <c r="K619" i="16"/>
  <c r="L619" i="16"/>
  <c r="M619" i="16"/>
  <c r="N619" i="16"/>
  <c r="O619" i="16"/>
  <c r="P619" i="16"/>
  <c r="Q619" i="16"/>
  <c r="R619" i="16"/>
  <c r="S619" i="16"/>
  <c r="T619" i="16"/>
  <c r="U619" i="16"/>
  <c r="V619" i="16"/>
  <c r="W619" i="16"/>
  <c r="X619" i="16"/>
  <c r="Y619" i="16"/>
  <c r="Z619" i="16"/>
  <c r="AA619" i="16"/>
  <c r="AB619" i="16"/>
  <c r="AC619" i="16"/>
  <c r="AD619" i="16"/>
  <c r="AE619" i="16"/>
  <c r="AF619" i="16"/>
  <c r="AG619" i="16"/>
  <c r="AH619" i="16"/>
  <c r="AI619" i="16"/>
  <c r="AJ619" i="16"/>
  <c r="AK619" i="16"/>
  <c r="AL619" i="16"/>
  <c r="AM619" i="16"/>
  <c r="AN619" i="16"/>
  <c r="AO619" i="16"/>
  <c r="AP619" i="16"/>
  <c r="AQ619" i="16"/>
  <c r="AR619" i="16"/>
  <c r="AS619" i="16"/>
  <c r="AT619" i="16"/>
  <c r="AU619" i="16"/>
  <c r="AV619" i="16"/>
  <c r="AW619" i="16"/>
  <c r="AX619" i="16"/>
  <c r="AY619" i="16"/>
  <c r="AZ619" i="16"/>
  <c r="BA619" i="16"/>
  <c r="BB619" i="16"/>
  <c r="BC619" i="16"/>
  <c r="BD619" i="16"/>
  <c r="BE619" i="16"/>
  <c r="BF619" i="16"/>
  <c r="BG619" i="16"/>
  <c r="BH619" i="16"/>
  <c r="BI619" i="16"/>
  <c r="BJ619" i="16"/>
  <c r="BK619" i="16"/>
  <c r="BL619" i="16"/>
  <c r="BM619" i="16"/>
  <c r="BN619" i="16"/>
  <c r="BO619" i="16"/>
  <c r="BP619" i="16"/>
  <c r="BQ619" i="16"/>
  <c r="BR619" i="16"/>
  <c r="BS619" i="16"/>
  <c r="BT619" i="16"/>
  <c r="BU619" i="16"/>
  <c r="BV619" i="16"/>
  <c r="BW619" i="16"/>
  <c r="BX619" i="16"/>
  <c r="BY619" i="16"/>
  <c r="BZ619" i="16"/>
  <c r="CA619" i="16"/>
  <c r="CB619" i="16"/>
  <c r="CC619" i="16"/>
  <c r="CD619" i="16"/>
  <c r="CE619" i="16"/>
  <c r="CF619" i="16"/>
  <c r="CG619" i="16"/>
  <c r="CH619" i="16"/>
  <c r="CI619" i="16"/>
  <c r="CJ619" i="16"/>
  <c r="CK619" i="16"/>
  <c r="CL619" i="16"/>
  <c r="CM619" i="16"/>
  <c r="CN619" i="16"/>
  <c r="CO619" i="16"/>
  <c r="CP619" i="16"/>
  <c r="G620" i="16"/>
  <c r="H620" i="16"/>
  <c r="I620" i="16"/>
  <c r="J620" i="16"/>
  <c r="K620" i="16"/>
  <c r="L620" i="16"/>
  <c r="M620" i="16"/>
  <c r="N620" i="16"/>
  <c r="O620" i="16"/>
  <c r="P620" i="16"/>
  <c r="Q620" i="16"/>
  <c r="R620" i="16"/>
  <c r="S620" i="16"/>
  <c r="T620" i="16"/>
  <c r="U620" i="16"/>
  <c r="V620" i="16"/>
  <c r="W620" i="16"/>
  <c r="X620" i="16"/>
  <c r="Y620" i="16"/>
  <c r="Z620" i="16"/>
  <c r="AA620" i="16"/>
  <c r="AB620" i="16"/>
  <c r="AC620" i="16"/>
  <c r="AD620" i="16"/>
  <c r="AE620" i="16"/>
  <c r="AF620" i="16"/>
  <c r="AG620" i="16"/>
  <c r="AH620" i="16"/>
  <c r="AI620" i="16"/>
  <c r="AJ620" i="16"/>
  <c r="AK620" i="16"/>
  <c r="AL620" i="16"/>
  <c r="AM620" i="16"/>
  <c r="AN620" i="16"/>
  <c r="AO620" i="16"/>
  <c r="AP620" i="16"/>
  <c r="AQ620" i="16"/>
  <c r="AR620" i="16"/>
  <c r="AS620" i="16"/>
  <c r="AT620" i="16"/>
  <c r="AU620" i="16"/>
  <c r="AV620" i="16"/>
  <c r="AW620" i="16"/>
  <c r="AX620" i="16"/>
  <c r="AY620" i="16"/>
  <c r="AZ620" i="16"/>
  <c r="BA620" i="16"/>
  <c r="BB620" i="16"/>
  <c r="BC620" i="16"/>
  <c r="BD620" i="16"/>
  <c r="BE620" i="16"/>
  <c r="BF620" i="16"/>
  <c r="BG620" i="16"/>
  <c r="BH620" i="16"/>
  <c r="BI620" i="16"/>
  <c r="BJ620" i="16"/>
  <c r="BK620" i="16"/>
  <c r="BL620" i="16"/>
  <c r="BM620" i="16"/>
  <c r="BN620" i="16"/>
  <c r="BO620" i="16"/>
  <c r="BP620" i="16"/>
  <c r="BQ620" i="16"/>
  <c r="BR620" i="16"/>
  <c r="BS620" i="16"/>
  <c r="BT620" i="16"/>
  <c r="BU620" i="16"/>
  <c r="BV620" i="16"/>
  <c r="BW620" i="16"/>
  <c r="BX620" i="16"/>
  <c r="BY620" i="16"/>
  <c r="BZ620" i="16"/>
  <c r="CA620" i="16"/>
  <c r="CB620" i="16"/>
  <c r="CC620" i="16"/>
  <c r="CD620" i="16"/>
  <c r="CE620" i="16"/>
  <c r="CF620" i="16"/>
  <c r="CG620" i="16"/>
  <c r="CH620" i="16"/>
  <c r="CI620" i="16"/>
  <c r="CJ620" i="16"/>
  <c r="CK620" i="16"/>
  <c r="CL620" i="16"/>
  <c r="CM620" i="16"/>
  <c r="CN620" i="16"/>
  <c r="CO620" i="16"/>
  <c r="CP620" i="16"/>
  <c r="G621" i="16"/>
  <c r="H621" i="16"/>
  <c r="I621" i="16"/>
  <c r="J621" i="16"/>
  <c r="K621" i="16"/>
  <c r="L621" i="16"/>
  <c r="M621" i="16"/>
  <c r="N621" i="16"/>
  <c r="O621" i="16"/>
  <c r="P621" i="16"/>
  <c r="Q621" i="16"/>
  <c r="R621" i="16"/>
  <c r="S621" i="16"/>
  <c r="T621" i="16"/>
  <c r="U621" i="16"/>
  <c r="V621" i="16"/>
  <c r="W621" i="16"/>
  <c r="X621" i="16"/>
  <c r="Y621" i="16"/>
  <c r="Z621" i="16"/>
  <c r="AA621" i="16"/>
  <c r="AB621" i="16"/>
  <c r="AC621" i="16"/>
  <c r="AD621" i="16"/>
  <c r="AE621" i="16"/>
  <c r="AF621" i="16"/>
  <c r="AG621" i="16"/>
  <c r="AH621" i="16"/>
  <c r="AI621" i="16"/>
  <c r="AJ621" i="16"/>
  <c r="AK621" i="16"/>
  <c r="AL621" i="16"/>
  <c r="AM621" i="16"/>
  <c r="AN621" i="16"/>
  <c r="AO621" i="16"/>
  <c r="AP621" i="16"/>
  <c r="AQ621" i="16"/>
  <c r="AR621" i="16"/>
  <c r="AS621" i="16"/>
  <c r="AT621" i="16"/>
  <c r="AU621" i="16"/>
  <c r="AV621" i="16"/>
  <c r="AW621" i="16"/>
  <c r="AX621" i="16"/>
  <c r="AY621" i="16"/>
  <c r="AZ621" i="16"/>
  <c r="BA621" i="16"/>
  <c r="BB621" i="16"/>
  <c r="BC621" i="16"/>
  <c r="BD621" i="16"/>
  <c r="BE621" i="16"/>
  <c r="BF621" i="16"/>
  <c r="BG621" i="16"/>
  <c r="BH621" i="16"/>
  <c r="BI621" i="16"/>
  <c r="BJ621" i="16"/>
  <c r="BK621" i="16"/>
  <c r="BL621" i="16"/>
  <c r="BM621" i="16"/>
  <c r="BN621" i="16"/>
  <c r="BO621" i="16"/>
  <c r="BP621" i="16"/>
  <c r="BQ621" i="16"/>
  <c r="BR621" i="16"/>
  <c r="BS621" i="16"/>
  <c r="BT621" i="16"/>
  <c r="BU621" i="16"/>
  <c r="BV621" i="16"/>
  <c r="BW621" i="16"/>
  <c r="BX621" i="16"/>
  <c r="BY621" i="16"/>
  <c r="BZ621" i="16"/>
  <c r="CA621" i="16"/>
  <c r="CB621" i="16"/>
  <c r="CC621" i="16"/>
  <c r="CD621" i="16"/>
  <c r="CE621" i="16"/>
  <c r="CF621" i="16"/>
  <c r="CG621" i="16"/>
  <c r="CH621" i="16"/>
  <c r="CI621" i="16"/>
  <c r="CJ621" i="16"/>
  <c r="CK621" i="16"/>
  <c r="CL621" i="16"/>
  <c r="CM621" i="16"/>
  <c r="CN621" i="16"/>
  <c r="CO621" i="16"/>
  <c r="CP621" i="16"/>
  <c r="G622" i="16"/>
  <c r="H622" i="16"/>
  <c r="I622" i="16"/>
  <c r="J622" i="16"/>
  <c r="K622" i="16"/>
  <c r="L622" i="16"/>
  <c r="M622" i="16"/>
  <c r="N622" i="16"/>
  <c r="O622" i="16"/>
  <c r="P622" i="16"/>
  <c r="Q622" i="16"/>
  <c r="R622" i="16"/>
  <c r="S622" i="16"/>
  <c r="T622" i="16"/>
  <c r="U622" i="16"/>
  <c r="V622" i="16"/>
  <c r="W622" i="16"/>
  <c r="X622" i="16"/>
  <c r="Y622" i="16"/>
  <c r="Z622" i="16"/>
  <c r="AA622" i="16"/>
  <c r="AB622" i="16"/>
  <c r="AC622" i="16"/>
  <c r="AD622" i="16"/>
  <c r="AE622" i="16"/>
  <c r="AF622" i="16"/>
  <c r="AG622" i="16"/>
  <c r="AH622" i="16"/>
  <c r="AI622" i="16"/>
  <c r="AJ622" i="16"/>
  <c r="AK622" i="16"/>
  <c r="AL622" i="16"/>
  <c r="AM622" i="16"/>
  <c r="AN622" i="16"/>
  <c r="AO622" i="16"/>
  <c r="AP622" i="16"/>
  <c r="AQ622" i="16"/>
  <c r="AR622" i="16"/>
  <c r="AS622" i="16"/>
  <c r="AT622" i="16"/>
  <c r="AU622" i="16"/>
  <c r="AV622" i="16"/>
  <c r="AW622" i="16"/>
  <c r="AX622" i="16"/>
  <c r="AY622" i="16"/>
  <c r="AZ622" i="16"/>
  <c r="BA622" i="16"/>
  <c r="BB622" i="16"/>
  <c r="BC622" i="16"/>
  <c r="BD622" i="16"/>
  <c r="BE622" i="16"/>
  <c r="BF622" i="16"/>
  <c r="BG622" i="16"/>
  <c r="BH622" i="16"/>
  <c r="BI622" i="16"/>
  <c r="BJ622" i="16"/>
  <c r="BK622" i="16"/>
  <c r="BL622" i="16"/>
  <c r="BM622" i="16"/>
  <c r="BN622" i="16"/>
  <c r="BO622" i="16"/>
  <c r="BP622" i="16"/>
  <c r="BQ622" i="16"/>
  <c r="BR622" i="16"/>
  <c r="BS622" i="16"/>
  <c r="BT622" i="16"/>
  <c r="BU622" i="16"/>
  <c r="BV622" i="16"/>
  <c r="BW622" i="16"/>
  <c r="BX622" i="16"/>
  <c r="BY622" i="16"/>
  <c r="BZ622" i="16"/>
  <c r="CA622" i="16"/>
  <c r="CB622" i="16"/>
  <c r="CC622" i="16"/>
  <c r="CD622" i="16"/>
  <c r="CE622" i="16"/>
  <c r="CF622" i="16"/>
  <c r="CG622" i="16"/>
  <c r="CH622" i="16"/>
  <c r="CI622" i="16"/>
  <c r="CJ622" i="16"/>
  <c r="CK622" i="16"/>
  <c r="CL622" i="16"/>
  <c r="CM622" i="16"/>
  <c r="CN622" i="16"/>
  <c r="CO622" i="16"/>
  <c r="CP622" i="16"/>
  <c r="G623" i="16"/>
  <c r="H623" i="16"/>
  <c r="I623" i="16"/>
  <c r="J623" i="16"/>
  <c r="K623" i="16"/>
  <c r="L623" i="16"/>
  <c r="M623" i="16"/>
  <c r="N623" i="16"/>
  <c r="O623" i="16"/>
  <c r="P623" i="16"/>
  <c r="Q623" i="16"/>
  <c r="R623" i="16"/>
  <c r="S623" i="16"/>
  <c r="T623" i="16"/>
  <c r="U623" i="16"/>
  <c r="V623" i="16"/>
  <c r="W623" i="16"/>
  <c r="X623" i="16"/>
  <c r="Y623" i="16"/>
  <c r="Z623" i="16"/>
  <c r="AA623" i="16"/>
  <c r="AB623" i="16"/>
  <c r="AC623" i="16"/>
  <c r="AD623" i="16"/>
  <c r="AE623" i="16"/>
  <c r="AF623" i="16"/>
  <c r="AG623" i="16"/>
  <c r="AH623" i="16"/>
  <c r="AI623" i="16"/>
  <c r="AJ623" i="16"/>
  <c r="AK623" i="16"/>
  <c r="AL623" i="16"/>
  <c r="AM623" i="16"/>
  <c r="AN623" i="16"/>
  <c r="AO623" i="16"/>
  <c r="AP623" i="16"/>
  <c r="AQ623" i="16"/>
  <c r="AR623" i="16"/>
  <c r="AS623" i="16"/>
  <c r="AT623" i="16"/>
  <c r="AU623" i="16"/>
  <c r="AV623" i="16"/>
  <c r="AW623" i="16"/>
  <c r="AX623" i="16"/>
  <c r="AY623" i="16"/>
  <c r="AZ623" i="16"/>
  <c r="BA623" i="16"/>
  <c r="BB623" i="16"/>
  <c r="BC623" i="16"/>
  <c r="BD623" i="16"/>
  <c r="BE623" i="16"/>
  <c r="BF623" i="16"/>
  <c r="BG623" i="16"/>
  <c r="BH623" i="16"/>
  <c r="BI623" i="16"/>
  <c r="BJ623" i="16"/>
  <c r="BK623" i="16"/>
  <c r="BL623" i="16"/>
  <c r="BM623" i="16"/>
  <c r="BN623" i="16"/>
  <c r="BO623" i="16"/>
  <c r="BP623" i="16"/>
  <c r="BQ623" i="16"/>
  <c r="BR623" i="16"/>
  <c r="BS623" i="16"/>
  <c r="BT623" i="16"/>
  <c r="BU623" i="16"/>
  <c r="BV623" i="16"/>
  <c r="BW623" i="16"/>
  <c r="BX623" i="16"/>
  <c r="BY623" i="16"/>
  <c r="BZ623" i="16"/>
  <c r="CA623" i="16"/>
  <c r="CB623" i="16"/>
  <c r="CC623" i="16"/>
  <c r="CD623" i="16"/>
  <c r="CE623" i="16"/>
  <c r="CF623" i="16"/>
  <c r="CG623" i="16"/>
  <c r="CH623" i="16"/>
  <c r="CI623" i="16"/>
  <c r="CJ623" i="16"/>
  <c r="CK623" i="16"/>
  <c r="CL623" i="16"/>
  <c r="CM623" i="16"/>
  <c r="CN623" i="16"/>
  <c r="CO623" i="16"/>
  <c r="CP623" i="16"/>
  <c r="G624" i="16"/>
  <c r="H624" i="16"/>
  <c r="I624" i="16"/>
  <c r="J624" i="16"/>
  <c r="K624" i="16"/>
  <c r="L624" i="16"/>
  <c r="M624" i="16"/>
  <c r="N624" i="16"/>
  <c r="O624" i="16"/>
  <c r="P624" i="16"/>
  <c r="Q624" i="16"/>
  <c r="R624" i="16"/>
  <c r="S624" i="16"/>
  <c r="T624" i="16"/>
  <c r="U624" i="16"/>
  <c r="V624" i="16"/>
  <c r="W624" i="16"/>
  <c r="X624" i="16"/>
  <c r="Y624" i="16"/>
  <c r="Z624" i="16"/>
  <c r="AA624" i="16"/>
  <c r="AB624" i="16"/>
  <c r="AC624" i="16"/>
  <c r="AD624" i="16"/>
  <c r="AE624" i="16"/>
  <c r="AF624" i="16"/>
  <c r="AG624" i="16"/>
  <c r="AH624" i="16"/>
  <c r="AI624" i="16"/>
  <c r="AJ624" i="16"/>
  <c r="AK624" i="16"/>
  <c r="AL624" i="16"/>
  <c r="AM624" i="16"/>
  <c r="AN624" i="16"/>
  <c r="AO624" i="16"/>
  <c r="AP624" i="16"/>
  <c r="AQ624" i="16"/>
  <c r="AR624" i="16"/>
  <c r="AS624" i="16"/>
  <c r="AT624" i="16"/>
  <c r="AU624" i="16"/>
  <c r="AV624" i="16"/>
  <c r="AW624" i="16"/>
  <c r="AX624" i="16"/>
  <c r="AY624" i="16"/>
  <c r="AZ624" i="16"/>
  <c r="BA624" i="16"/>
  <c r="BB624" i="16"/>
  <c r="BC624" i="16"/>
  <c r="BD624" i="16"/>
  <c r="BE624" i="16"/>
  <c r="BF624" i="16"/>
  <c r="BG624" i="16"/>
  <c r="BH624" i="16"/>
  <c r="BI624" i="16"/>
  <c r="BJ624" i="16"/>
  <c r="BK624" i="16"/>
  <c r="BL624" i="16"/>
  <c r="BM624" i="16"/>
  <c r="BN624" i="16"/>
  <c r="BO624" i="16"/>
  <c r="BP624" i="16"/>
  <c r="BQ624" i="16"/>
  <c r="BR624" i="16"/>
  <c r="BS624" i="16"/>
  <c r="BT624" i="16"/>
  <c r="BU624" i="16"/>
  <c r="BV624" i="16"/>
  <c r="BW624" i="16"/>
  <c r="BX624" i="16"/>
  <c r="BY624" i="16"/>
  <c r="BZ624" i="16"/>
  <c r="CA624" i="16"/>
  <c r="CB624" i="16"/>
  <c r="CC624" i="16"/>
  <c r="CD624" i="16"/>
  <c r="CE624" i="16"/>
  <c r="CF624" i="16"/>
  <c r="CG624" i="16"/>
  <c r="CH624" i="16"/>
  <c r="CI624" i="16"/>
  <c r="CJ624" i="16"/>
  <c r="CK624" i="16"/>
  <c r="CL624" i="16"/>
  <c r="CM624" i="16"/>
  <c r="CN624" i="16"/>
  <c r="CO624" i="16"/>
  <c r="CP624" i="16"/>
  <c r="G625" i="16"/>
  <c r="H625" i="16"/>
  <c r="I625" i="16"/>
  <c r="J625" i="16"/>
  <c r="K625" i="16"/>
  <c r="L625" i="16"/>
  <c r="M625" i="16"/>
  <c r="N625" i="16"/>
  <c r="O625" i="16"/>
  <c r="P625" i="16"/>
  <c r="Q625" i="16"/>
  <c r="R625" i="16"/>
  <c r="S625" i="16"/>
  <c r="T625" i="16"/>
  <c r="U625" i="16"/>
  <c r="V625" i="16"/>
  <c r="W625" i="16"/>
  <c r="X625" i="16"/>
  <c r="Y625" i="16"/>
  <c r="Z625" i="16"/>
  <c r="AA625" i="16"/>
  <c r="AB625" i="16"/>
  <c r="AC625" i="16"/>
  <c r="AD625" i="16"/>
  <c r="AE625" i="16"/>
  <c r="AF625" i="16"/>
  <c r="AG625" i="16"/>
  <c r="AH625" i="16"/>
  <c r="AI625" i="16"/>
  <c r="AJ625" i="16"/>
  <c r="AK625" i="16"/>
  <c r="AL625" i="16"/>
  <c r="AM625" i="16"/>
  <c r="AN625" i="16"/>
  <c r="AO625" i="16"/>
  <c r="AP625" i="16"/>
  <c r="AQ625" i="16"/>
  <c r="AR625" i="16"/>
  <c r="AS625" i="16"/>
  <c r="AT625" i="16"/>
  <c r="AU625" i="16"/>
  <c r="AV625" i="16"/>
  <c r="AW625" i="16"/>
  <c r="AX625" i="16"/>
  <c r="AY625" i="16"/>
  <c r="AZ625" i="16"/>
  <c r="BA625" i="16"/>
  <c r="BB625" i="16"/>
  <c r="BC625" i="16"/>
  <c r="BD625" i="16"/>
  <c r="BE625" i="16"/>
  <c r="BF625" i="16"/>
  <c r="BG625" i="16"/>
  <c r="BH625" i="16"/>
  <c r="BI625" i="16"/>
  <c r="BJ625" i="16"/>
  <c r="BK625" i="16"/>
  <c r="BL625" i="16"/>
  <c r="BM625" i="16"/>
  <c r="BN625" i="16"/>
  <c r="BO625" i="16"/>
  <c r="BP625" i="16"/>
  <c r="BQ625" i="16"/>
  <c r="BR625" i="16"/>
  <c r="BS625" i="16"/>
  <c r="BT625" i="16"/>
  <c r="BU625" i="16"/>
  <c r="BV625" i="16"/>
  <c r="BW625" i="16"/>
  <c r="BX625" i="16"/>
  <c r="BY625" i="16"/>
  <c r="BZ625" i="16"/>
  <c r="CA625" i="16"/>
  <c r="CB625" i="16"/>
  <c r="CC625" i="16"/>
  <c r="CD625" i="16"/>
  <c r="CE625" i="16"/>
  <c r="CF625" i="16"/>
  <c r="CG625" i="16"/>
  <c r="CH625" i="16"/>
  <c r="CI625" i="16"/>
  <c r="CJ625" i="16"/>
  <c r="CK625" i="16"/>
  <c r="CL625" i="16"/>
  <c r="CM625" i="16"/>
  <c r="CN625" i="16"/>
  <c r="CO625" i="16"/>
  <c r="CP625" i="16"/>
  <c r="G626" i="16"/>
  <c r="H626" i="16"/>
  <c r="I626" i="16"/>
  <c r="J626" i="16"/>
  <c r="K626" i="16"/>
  <c r="L626" i="16"/>
  <c r="M626" i="16"/>
  <c r="N626" i="16"/>
  <c r="O626" i="16"/>
  <c r="P626" i="16"/>
  <c r="Q626" i="16"/>
  <c r="R626" i="16"/>
  <c r="S626" i="16"/>
  <c r="T626" i="16"/>
  <c r="U626" i="16"/>
  <c r="V626" i="16"/>
  <c r="W626" i="16"/>
  <c r="X626" i="16"/>
  <c r="Y626" i="16"/>
  <c r="Z626" i="16"/>
  <c r="AA626" i="16"/>
  <c r="AB626" i="16"/>
  <c r="AC626" i="16"/>
  <c r="AD626" i="16"/>
  <c r="AE626" i="16"/>
  <c r="AF626" i="16"/>
  <c r="AG626" i="16"/>
  <c r="AH626" i="16"/>
  <c r="AI626" i="16"/>
  <c r="AJ626" i="16"/>
  <c r="AK626" i="16"/>
  <c r="AL626" i="16"/>
  <c r="AM626" i="16"/>
  <c r="AN626" i="16"/>
  <c r="AO626" i="16"/>
  <c r="AP626" i="16"/>
  <c r="AQ626" i="16"/>
  <c r="AR626" i="16"/>
  <c r="AS626" i="16"/>
  <c r="AT626" i="16"/>
  <c r="AU626" i="16"/>
  <c r="AV626" i="16"/>
  <c r="AW626" i="16"/>
  <c r="AX626" i="16"/>
  <c r="AY626" i="16"/>
  <c r="AZ626" i="16"/>
  <c r="BA626" i="16"/>
  <c r="BB626" i="16"/>
  <c r="BC626" i="16"/>
  <c r="BD626" i="16"/>
  <c r="BE626" i="16"/>
  <c r="BF626" i="16"/>
  <c r="BG626" i="16"/>
  <c r="BH626" i="16"/>
  <c r="BI626" i="16"/>
  <c r="BJ626" i="16"/>
  <c r="BK626" i="16"/>
  <c r="BL626" i="16"/>
  <c r="BM626" i="16"/>
  <c r="BN626" i="16"/>
  <c r="BO626" i="16"/>
  <c r="BP626" i="16"/>
  <c r="BQ626" i="16"/>
  <c r="BR626" i="16"/>
  <c r="BS626" i="16"/>
  <c r="BT626" i="16"/>
  <c r="BU626" i="16"/>
  <c r="BV626" i="16"/>
  <c r="BW626" i="16"/>
  <c r="BX626" i="16"/>
  <c r="BY626" i="16"/>
  <c r="BZ626" i="16"/>
  <c r="CA626" i="16"/>
  <c r="CB626" i="16"/>
  <c r="CC626" i="16"/>
  <c r="CD626" i="16"/>
  <c r="CE626" i="16"/>
  <c r="CF626" i="16"/>
  <c r="CG626" i="16"/>
  <c r="CH626" i="16"/>
  <c r="CI626" i="16"/>
  <c r="CJ626" i="16"/>
  <c r="CK626" i="16"/>
  <c r="CL626" i="16"/>
  <c r="CM626" i="16"/>
  <c r="CN626" i="16"/>
  <c r="CO626" i="16"/>
  <c r="CP626" i="16"/>
  <c r="G627" i="16"/>
  <c r="H627" i="16"/>
  <c r="I627" i="16"/>
  <c r="J627" i="16"/>
  <c r="K627" i="16"/>
  <c r="L627" i="16"/>
  <c r="M627" i="16"/>
  <c r="N627" i="16"/>
  <c r="O627" i="16"/>
  <c r="P627" i="16"/>
  <c r="Q627" i="16"/>
  <c r="R627" i="16"/>
  <c r="S627" i="16"/>
  <c r="T627" i="16"/>
  <c r="U627" i="16"/>
  <c r="V627" i="16"/>
  <c r="W627" i="16"/>
  <c r="X627" i="16"/>
  <c r="Y627" i="16"/>
  <c r="Z627" i="16"/>
  <c r="AA627" i="16"/>
  <c r="AB627" i="16"/>
  <c r="AC627" i="16"/>
  <c r="AD627" i="16"/>
  <c r="AE627" i="16"/>
  <c r="AF627" i="16"/>
  <c r="AG627" i="16"/>
  <c r="AH627" i="16"/>
  <c r="AI627" i="16"/>
  <c r="AJ627" i="16"/>
  <c r="AK627" i="16"/>
  <c r="AL627" i="16"/>
  <c r="AM627" i="16"/>
  <c r="AN627" i="16"/>
  <c r="AO627" i="16"/>
  <c r="AP627" i="16"/>
  <c r="AQ627" i="16"/>
  <c r="AR627" i="16"/>
  <c r="AS627" i="16"/>
  <c r="AT627" i="16"/>
  <c r="AU627" i="16"/>
  <c r="AV627" i="16"/>
  <c r="AW627" i="16"/>
  <c r="AX627" i="16"/>
  <c r="AY627" i="16"/>
  <c r="AZ627" i="16"/>
  <c r="BA627" i="16"/>
  <c r="BB627" i="16"/>
  <c r="BC627" i="16"/>
  <c r="BD627" i="16"/>
  <c r="BE627" i="16"/>
  <c r="BF627" i="16"/>
  <c r="BG627" i="16"/>
  <c r="BH627" i="16"/>
  <c r="BI627" i="16"/>
  <c r="BJ627" i="16"/>
  <c r="BK627" i="16"/>
  <c r="BL627" i="16"/>
  <c r="BM627" i="16"/>
  <c r="BN627" i="16"/>
  <c r="BO627" i="16"/>
  <c r="BP627" i="16"/>
  <c r="BQ627" i="16"/>
  <c r="BR627" i="16"/>
  <c r="BS627" i="16"/>
  <c r="BT627" i="16"/>
  <c r="BU627" i="16"/>
  <c r="BV627" i="16"/>
  <c r="BW627" i="16"/>
  <c r="BX627" i="16"/>
  <c r="BY627" i="16"/>
  <c r="BZ627" i="16"/>
  <c r="CA627" i="16"/>
  <c r="CB627" i="16"/>
  <c r="CC627" i="16"/>
  <c r="CD627" i="16"/>
  <c r="CE627" i="16"/>
  <c r="CF627" i="16"/>
  <c r="CG627" i="16"/>
  <c r="CH627" i="16"/>
  <c r="CI627" i="16"/>
  <c r="CJ627" i="16"/>
  <c r="CK627" i="16"/>
  <c r="CL627" i="16"/>
  <c r="CM627" i="16"/>
  <c r="CN627" i="16"/>
  <c r="CO627" i="16"/>
  <c r="CP627" i="16"/>
  <c r="G628" i="16"/>
  <c r="H628" i="16"/>
  <c r="I628" i="16"/>
  <c r="J628" i="16"/>
  <c r="K628" i="16"/>
  <c r="L628" i="16"/>
  <c r="M628" i="16"/>
  <c r="N628" i="16"/>
  <c r="O628" i="16"/>
  <c r="P628" i="16"/>
  <c r="Q628" i="16"/>
  <c r="R628" i="16"/>
  <c r="S628" i="16"/>
  <c r="T628" i="16"/>
  <c r="U628" i="16"/>
  <c r="V628" i="16"/>
  <c r="W628" i="16"/>
  <c r="X628" i="16"/>
  <c r="Y628" i="16"/>
  <c r="Z628" i="16"/>
  <c r="AA628" i="16"/>
  <c r="AB628" i="16"/>
  <c r="AC628" i="16"/>
  <c r="AD628" i="16"/>
  <c r="AE628" i="16"/>
  <c r="AF628" i="16"/>
  <c r="AG628" i="16"/>
  <c r="AH628" i="16"/>
  <c r="AI628" i="16"/>
  <c r="AJ628" i="16"/>
  <c r="AK628" i="16"/>
  <c r="AL628" i="16"/>
  <c r="AM628" i="16"/>
  <c r="AN628" i="16"/>
  <c r="AO628" i="16"/>
  <c r="AP628" i="16"/>
  <c r="AQ628" i="16"/>
  <c r="AR628" i="16"/>
  <c r="AS628" i="16"/>
  <c r="AT628" i="16"/>
  <c r="AU628" i="16"/>
  <c r="AV628" i="16"/>
  <c r="AW628" i="16"/>
  <c r="AX628" i="16"/>
  <c r="AY628" i="16"/>
  <c r="AZ628" i="16"/>
  <c r="BA628" i="16"/>
  <c r="BB628" i="16"/>
  <c r="BC628" i="16"/>
  <c r="BD628" i="16"/>
  <c r="BE628" i="16"/>
  <c r="BF628" i="16"/>
  <c r="BG628" i="16"/>
  <c r="BH628" i="16"/>
  <c r="BI628" i="16"/>
  <c r="BJ628" i="16"/>
  <c r="BK628" i="16"/>
  <c r="BL628" i="16"/>
  <c r="BM628" i="16"/>
  <c r="BN628" i="16"/>
  <c r="BO628" i="16"/>
  <c r="BP628" i="16"/>
  <c r="BQ628" i="16"/>
  <c r="BR628" i="16"/>
  <c r="BS628" i="16"/>
  <c r="BT628" i="16"/>
  <c r="BU628" i="16"/>
  <c r="BV628" i="16"/>
  <c r="BW628" i="16"/>
  <c r="BX628" i="16"/>
  <c r="BY628" i="16"/>
  <c r="BZ628" i="16"/>
  <c r="CA628" i="16"/>
  <c r="CB628" i="16"/>
  <c r="CC628" i="16"/>
  <c r="CD628" i="16"/>
  <c r="CE628" i="16"/>
  <c r="CF628" i="16"/>
  <c r="CG628" i="16"/>
  <c r="CH628" i="16"/>
  <c r="CI628" i="16"/>
  <c r="CJ628" i="16"/>
  <c r="CK628" i="16"/>
  <c r="CL628" i="16"/>
  <c r="CM628" i="16"/>
  <c r="CN628" i="16"/>
  <c r="CO628" i="16"/>
  <c r="CP628" i="16"/>
  <c r="G629" i="16"/>
  <c r="H629" i="16"/>
  <c r="I629" i="16"/>
  <c r="J629" i="16"/>
  <c r="K629" i="16"/>
  <c r="L629" i="16"/>
  <c r="M629" i="16"/>
  <c r="N629" i="16"/>
  <c r="O629" i="16"/>
  <c r="P629" i="16"/>
  <c r="Q629" i="16"/>
  <c r="R629" i="16"/>
  <c r="S629" i="16"/>
  <c r="T629" i="16"/>
  <c r="U629" i="16"/>
  <c r="V629" i="16"/>
  <c r="W629" i="16"/>
  <c r="X629" i="16"/>
  <c r="Y629" i="16"/>
  <c r="Z629" i="16"/>
  <c r="AA629" i="16"/>
  <c r="AB629" i="16"/>
  <c r="AC629" i="16"/>
  <c r="AD629" i="16"/>
  <c r="AE629" i="16"/>
  <c r="AF629" i="16"/>
  <c r="AG629" i="16"/>
  <c r="AH629" i="16"/>
  <c r="AI629" i="16"/>
  <c r="AJ629" i="16"/>
  <c r="AK629" i="16"/>
  <c r="AL629" i="16"/>
  <c r="AM629" i="16"/>
  <c r="AN629" i="16"/>
  <c r="AO629" i="16"/>
  <c r="AP629" i="16"/>
  <c r="AQ629" i="16"/>
  <c r="AR629" i="16"/>
  <c r="AS629" i="16"/>
  <c r="AT629" i="16"/>
  <c r="AU629" i="16"/>
  <c r="AV629" i="16"/>
  <c r="AW629" i="16"/>
  <c r="AX629" i="16"/>
  <c r="AY629" i="16"/>
  <c r="AZ629" i="16"/>
  <c r="BA629" i="16"/>
  <c r="BB629" i="16"/>
  <c r="BC629" i="16"/>
  <c r="BD629" i="16"/>
  <c r="BE629" i="16"/>
  <c r="BF629" i="16"/>
  <c r="BG629" i="16"/>
  <c r="BH629" i="16"/>
  <c r="BI629" i="16"/>
  <c r="BJ629" i="16"/>
  <c r="BK629" i="16"/>
  <c r="BL629" i="16"/>
  <c r="BM629" i="16"/>
  <c r="BN629" i="16"/>
  <c r="BO629" i="16"/>
  <c r="BP629" i="16"/>
  <c r="BQ629" i="16"/>
  <c r="BR629" i="16"/>
  <c r="BS629" i="16"/>
  <c r="BT629" i="16"/>
  <c r="BU629" i="16"/>
  <c r="BV629" i="16"/>
  <c r="BW629" i="16"/>
  <c r="BX629" i="16"/>
  <c r="BY629" i="16"/>
  <c r="BZ629" i="16"/>
  <c r="CA629" i="16"/>
  <c r="CB629" i="16"/>
  <c r="CC629" i="16"/>
  <c r="CD629" i="16"/>
  <c r="CE629" i="16"/>
  <c r="CF629" i="16"/>
  <c r="CG629" i="16"/>
  <c r="CH629" i="16"/>
  <c r="CI629" i="16"/>
  <c r="CJ629" i="16"/>
  <c r="CK629" i="16"/>
  <c r="CL629" i="16"/>
  <c r="CM629" i="16"/>
  <c r="CN629" i="16"/>
  <c r="CO629" i="16"/>
  <c r="CP629" i="16"/>
  <c r="G630" i="16"/>
  <c r="H630" i="16"/>
  <c r="I630" i="16"/>
  <c r="J630" i="16"/>
  <c r="K630" i="16"/>
  <c r="L630" i="16"/>
  <c r="M630" i="16"/>
  <c r="N630" i="16"/>
  <c r="O630" i="16"/>
  <c r="P630" i="16"/>
  <c r="Q630" i="16"/>
  <c r="R630" i="16"/>
  <c r="S630" i="16"/>
  <c r="T630" i="16"/>
  <c r="U630" i="16"/>
  <c r="V630" i="16"/>
  <c r="W630" i="16"/>
  <c r="X630" i="16"/>
  <c r="Y630" i="16"/>
  <c r="Z630" i="16"/>
  <c r="AA630" i="16"/>
  <c r="AB630" i="16"/>
  <c r="AC630" i="16"/>
  <c r="AD630" i="16"/>
  <c r="AE630" i="16"/>
  <c r="AF630" i="16"/>
  <c r="AG630" i="16"/>
  <c r="AH630" i="16"/>
  <c r="AI630" i="16"/>
  <c r="AJ630" i="16"/>
  <c r="AK630" i="16"/>
  <c r="AL630" i="16"/>
  <c r="AM630" i="16"/>
  <c r="AN630" i="16"/>
  <c r="AO630" i="16"/>
  <c r="AP630" i="16"/>
  <c r="AQ630" i="16"/>
  <c r="AR630" i="16"/>
  <c r="AS630" i="16"/>
  <c r="AT630" i="16"/>
  <c r="AU630" i="16"/>
  <c r="AV630" i="16"/>
  <c r="AW630" i="16"/>
  <c r="AX630" i="16"/>
  <c r="AY630" i="16"/>
  <c r="AZ630" i="16"/>
  <c r="BA630" i="16"/>
  <c r="BB630" i="16"/>
  <c r="BC630" i="16"/>
  <c r="BD630" i="16"/>
  <c r="BE630" i="16"/>
  <c r="BF630" i="16"/>
  <c r="BG630" i="16"/>
  <c r="BH630" i="16"/>
  <c r="BI630" i="16"/>
  <c r="BJ630" i="16"/>
  <c r="BK630" i="16"/>
  <c r="BL630" i="16"/>
  <c r="BM630" i="16"/>
  <c r="BN630" i="16"/>
  <c r="BO630" i="16"/>
  <c r="BP630" i="16"/>
  <c r="BQ630" i="16"/>
  <c r="BR630" i="16"/>
  <c r="BS630" i="16"/>
  <c r="BT630" i="16"/>
  <c r="BU630" i="16"/>
  <c r="BV630" i="16"/>
  <c r="BW630" i="16"/>
  <c r="BX630" i="16"/>
  <c r="BY630" i="16"/>
  <c r="BZ630" i="16"/>
  <c r="CA630" i="16"/>
  <c r="CB630" i="16"/>
  <c r="CC630" i="16"/>
  <c r="CD630" i="16"/>
  <c r="CE630" i="16"/>
  <c r="CF630" i="16"/>
  <c r="CG630" i="16"/>
  <c r="CH630" i="16"/>
  <c r="CI630" i="16"/>
  <c r="CJ630" i="16"/>
  <c r="CK630" i="16"/>
  <c r="CL630" i="16"/>
  <c r="CM630" i="16"/>
  <c r="CN630" i="16"/>
  <c r="CO630" i="16"/>
  <c r="CP630" i="16"/>
  <c r="G631" i="16"/>
  <c r="H631" i="16"/>
  <c r="I631" i="16"/>
  <c r="J631" i="16"/>
  <c r="K631" i="16"/>
  <c r="L631" i="16"/>
  <c r="M631" i="16"/>
  <c r="N631" i="16"/>
  <c r="O631" i="16"/>
  <c r="P631" i="16"/>
  <c r="Q631" i="16"/>
  <c r="R631" i="16"/>
  <c r="S631" i="16"/>
  <c r="T631" i="16"/>
  <c r="U631" i="16"/>
  <c r="V631" i="16"/>
  <c r="W631" i="16"/>
  <c r="X631" i="16"/>
  <c r="Y631" i="16"/>
  <c r="Z631" i="16"/>
  <c r="AA631" i="16"/>
  <c r="AB631" i="16"/>
  <c r="AC631" i="16"/>
  <c r="AD631" i="16"/>
  <c r="AE631" i="16"/>
  <c r="AF631" i="16"/>
  <c r="AG631" i="16"/>
  <c r="AH631" i="16"/>
  <c r="AI631" i="16"/>
  <c r="AJ631" i="16"/>
  <c r="AK631" i="16"/>
  <c r="AL631" i="16"/>
  <c r="AM631" i="16"/>
  <c r="AN631" i="16"/>
  <c r="AO631" i="16"/>
  <c r="AP631" i="16"/>
  <c r="AQ631" i="16"/>
  <c r="AR631" i="16"/>
  <c r="AS631" i="16"/>
  <c r="AT631" i="16"/>
  <c r="AU631" i="16"/>
  <c r="AV631" i="16"/>
  <c r="AW631" i="16"/>
  <c r="AX631" i="16"/>
  <c r="AY631" i="16"/>
  <c r="AZ631" i="16"/>
  <c r="BA631" i="16"/>
  <c r="BB631" i="16"/>
  <c r="BC631" i="16"/>
  <c r="BD631" i="16"/>
  <c r="BE631" i="16"/>
  <c r="BF631" i="16"/>
  <c r="BG631" i="16"/>
  <c r="BH631" i="16"/>
  <c r="BI631" i="16"/>
  <c r="BJ631" i="16"/>
  <c r="BK631" i="16"/>
  <c r="BL631" i="16"/>
  <c r="BM631" i="16"/>
  <c r="BN631" i="16"/>
  <c r="BO631" i="16"/>
  <c r="BP631" i="16"/>
  <c r="BQ631" i="16"/>
  <c r="BR631" i="16"/>
  <c r="BS631" i="16"/>
  <c r="BT631" i="16"/>
  <c r="BU631" i="16"/>
  <c r="BV631" i="16"/>
  <c r="BW631" i="16"/>
  <c r="BX631" i="16"/>
  <c r="BY631" i="16"/>
  <c r="BZ631" i="16"/>
  <c r="CA631" i="16"/>
  <c r="CB631" i="16"/>
  <c r="CC631" i="16"/>
  <c r="CD631" i="16"/>
  <c r="CE631" i="16"/>
  <c r="CF631" i="16"/>
  <c r="CG631" i="16"/>
  <c r="CH631" i="16"/>
  <c r="CI631" i="16"/>
  <c r="CJ631" i="16"/>
  <c r="CK631" i="16"/>
  <c r="CL631" i="16"/>
  <c r="CM631" i="16"/>
  <c r="CN631" i="16"/>
  <c r="CO631" i="16"/>
  <c r="CP631" i="16"/>
  <c r="G632" i="16"/>
  <c r="H632" i="16"/>
  <c r="I632" i="16"/>
  <c r="J632" i="16"/>
  <c r="K632" i="16"/>
  <c r="L632" i="16"/>
  <c r="M632" i="16"/>
  <c r="N632" i="16"/>
  <c r="O632" i="16"/>
  <c r="P632" i="16"/>
  <c r="Q632" i="16"/>
  <c r="R632" i="16"/>
  <c r="S632" i="16"/>
  <c r="T632" i="16"/>
  <c r="U632" i="16"/>
  <c r="V632" i="16"/>
  <c r="W632" i="16"/>
  <c r="X632" i="16"/>
  <c r="Y632" i="16"/>
  <c r="Z632" i="16"/>
  <c r="AA632" i="16"/>
  <c r="AB632" i="16"/>
  <c r="AC632" i="16"/>
  <c r="AD632" i="16"/>
  <c r="AE632" i="16"/>
  <c r="AF632" i="16"/>
  <c r="AG632" i="16"/>
  <c r="AH632" i="16"/>
  <c r="AI632" i="16"/>
  <c r="AJ632" i="16"/>
  <c r="AK632" i="16"/>
  <c r="AL632" i="16"/>
  <c r="AM632" i="16"/>
  <c r="AN632" i="16"/>
  <c r="AO632" i="16"/>
  <c r="AP632" i="16"/>
  <c r="AQ632" i="16"/>
  <c r="AR632" i="16"/>
  <c r="AS632" i="16"/>
  <c r="AT632" i="16"/>
  <c r="AU632" i="16"/>
  <c r="AV632" i="16"/>
  <c r="AW632" i="16"/>
  <c r="AX632" i="16"/>
  <c r="AY632" i="16"/>
  <c r="AZ632" i="16"/>
  <c r="BA632" i="16"/>
  <c r="BB632" i="16"/>
  <c r="BC632" i="16"/>
  <c r="BD632" i="16"/>
  <c r="BE632" i="16"/>
  <c r="BF632" i="16"/>
  <c r="BG632" i="16"/>
  <c r="BH632" i="16"/>
  <c r="BI632" i="16"/>
  <c r="BJ632" i="16"/>
  <c r="BK632" i="16"/>
  <c r="BL632" i="16"/>
  <c r="BM632" i="16"/>
  <c r="BN632" i="16"/>
  <c r="BO632" i="16"/>
  <c r="BP632" i="16"/>
  <c r="BQ632" i="16"/>
  <c r="BR632" i="16"/>
  <c r="BS632" i="16"/>
  <c r="BT632" i="16"/>
  <c r="BU632" i="16"/>
  <c r="BV632" i="16"/>
  <c r="BW632" i="16"/>
  <c r="BX632" i="16"/>
  <c r="BY632" i="16"/>
  <c r="BZ632" i="16"/>
  <c r="CA632" i="16"/>
  <c r="CB632" i="16"/>
  <c r="CC632" i="16"/>
  <c r="CD632" i="16"/>
  <c r="CE632" i="16"/>
  <c r="CF632" i="16"/>
  <c r="CG632" i="16"/>
  <c r="CH632" i="16"/>
  <c r="CI632" i="16"/>
  <c r="CJ632" i="16"/>
  <c r="CK632" i="16"/>
  <c r="CL632" i="16"/>
  <c r="CM632" i="16"/>
  <c r="CN632" i="16"/>
  <c r="CO632" i="16"/>
  <c r="CP632" i="16"/>
  <c r="G633" i="16"/>
  <c r="H633" i="16"/>
  <c r="I633" i="16"/>
  <c r="J633" i="16"/>
  <c r="K633" i="16"/>
  <c r="L633" i="16"/>
  <c r="M633" i="16"/>
  <c r="N633" i="16"/>
  <c r="O633" i="16"/>
  <c r="P633" i="16"/>
  <c r="Q633" i="16"/>
  <c r="R633" i="16"/>
  <c r="S633" i="16"/>
  <c r="T633" i="16"/>
  <c r="U633" i="16"/>
  <c r="V633" i="16"/>
  <c r="W633" i="16"/>
  <c r="X633" i="16"/>
  <c r="Y633" i="16"/>
  <c r="Z633" i="16"/>
  <c r="AA633" i="16"/>
  <c r="AB633" i="16"/>
  <c r="AC633" i="16"/>
  <c r="AD633" i="16"/>
  <c r="AE633" i="16"/>
  <c r="AF633" i="16"/>
  <c r="AG633" i="16"/>
  <c r="AH633" i="16"/>
  <c r="AI633" i="16"/>
  <c r="AJ633" i="16"/>
  <c r="AK633" i="16"/>
  <c r="AL633" i="16"/>
  <c r="AM633" i="16"/>
  <c r="AN633" i="16"/>
  <c r="AO633" i="16"/>
  <c r="AP633" i="16"/>
  <c r="AQ633" i="16"/>
  <c r="AR633" i="16"/>
  <c r="AS633" i="16"/>
  <c r="AT633" i="16"/>
  <c r="AU633" i="16"/>
  <c r="AV633" i="16"/>
  <c r="AW633" i="16"/>
  <c r="AX633" i="16"/>
  <c r="AY633" i="16"/>
  <c r="AZ633" i="16"/>
  <c r="BA633" i="16"/>
  <c r="BB633" i="16"/>
  <c r="BC633" i="16"/>
  <c r="BD633" i="16"/>
  <c r="BE633" i="16"/>
  <c r="BF633" i="16"/>
  <c r="BG633" i="16"/>
  <c r="BH633" i="16"/>
  <c r="BI633" i="16"/>
  <c r="BJ633" i="16"/>
  <c r="BK633" i="16"/>
  <c r="BL633" i="16"/>
  <c r="BM633" i="16"/>
  <c r="BN633" i="16"/>
  <c r="BO633" i="16"/>
  <c r="BP633" i="16"/>
  <c r="BQ633" i="16"/>
  <c r="BR633" i="16"/>
  <c r="BS633" i="16"/>
  <c r="BT633" i="16"/>
  <c r="BU633" i="16"/>
  <c r="BV633" i="16"/>
  <c r="BW633" i="16"/>
  <c r="BX633" i="16"/>
  <c r="BY633" i="16"/>
  <c r="BZ633" i="16"/>
  <c r="CA633" i="16"/>
  <c r="CB633" i="16"/>
  <c r="CC633" i="16"/>
  <c r="CD633" i="16"/>
  <c r="CE633" i="16"/>
  <c r="CF633" i="16"/>
  <c r="CG633" i="16"/>
  <c r="CH633" i="16"/>
  <c r="CI633" i="16"/>
  <c r="CJ633" i="16"/>
  <c r="CK633" i="16"/>
  <c r="CL633" i="16"/>
  <c r="CM633" i="16"/>
  <c r="CN633" i="16"/>
  <c r="CO633" i="16"/>
  <c r="CP633" i="16"/>
  <c r="G634" i="16"/>
  <c r="H634" i="16"/>
  <c r="I634" i="16"/>
  <c r="J634" i="16"/>
  <c r="K634" i="16"/>
  <c r="L634" i="16"/>
  <c r="M634" i="16"/>
  <c r="N634" i="16"/>
  <c r="O634" i="16"/>
  <c r="P634" i="16"/>
  <c r="Q634" i="16"/>
  <c r="R634" i="16"/>
  <c r="S634" i="16"/>
  <c r="T634" i="16"/>
  <c r="U634" i="16"/>
  <c r="V634" i="16"/>
  <c r="W634" i="16"/>
  <c r="X634" i="16"/>
  <c r="Y634" i="16"/>
  <c r="Z634" i="16"/>
  <c r="AA634" i="16"/>
  <c r="AB634" i="16"/>
  <c r="AC634" i="16"/>
  <c r="AD634" i="16"/>
  <c r="AE634" i="16"/>
  <c r="AF634" i="16"/>
  <c r="AG634" i="16"/>
  <c r="AH634" i="16"/>
  <c r="AI634" i="16"/>
  <c r="AJ634" i="16"/>
  <c r="AK634" i="16"/>
  <c r="AL634" i="16"/>
  <c r="AM634" i="16"/>
  <c r="AN634" i="16"/>
  <c r="AO634" i="16"/>
  <c r="AP634" i="16"/>
  <c r="AQ634" i="16"/>
  <c r="AR634" i="16"/>
  <c r="AS634" i="16"/>
  <c r="AT634" i="16"/>
  <c r="AU634" i="16"/>
  <c r="AV634" i="16"/>
  <c r="AW634" i="16"/>
  <c r="AX634" i="16"/>
  <c r="AY634" i="16"/>
  <c r="AZ634" i="16"/>
  <c r="BA634" i="16"/>
  <c r="BB634" i="16"/>
  <c r="BC634" i="16"/>
  <c r="BD634" i="16"/>
  <c r="BE634" i="16"/>
  <c r="BF634" i="16"/>
  <c r="BG634" i="16"/>
  <c r="BH634" i="16"/>
  <c r="BI634" i="16"/>
  <c r="BJ634" i="16"/>
  <c r="BK634" i="16"/>
  <c r="BL634" i="16"/>
  <c r="BM634" i="16"/>
  <c r="BN634" i="16"/>
  <c r="BO634" i="16"/>
  <c r="BP634" i="16"/>
  <c r="BQ634" i="16"/>
  <c r="BR634" i="16"/>
  <c r="BS634" i="16"/>
  <c r="BT634" i="16"/>
  <c r="BU634" i="16"/>
  <c r="BV634" i="16"/>
  <c r="BW634" i="16"/>
  <c r="BX634" i="16"/>
  <c r="BY634" i="16"/>
  <c r="BZ634" i="16"/>
  <c r="CA634" i="16"/>
  <c r="CB634" i="16"/>
  <c r="CC634" i="16"/>
  <c r="CD634" i="16"/>
  <c r="CE634" i="16"/>
  <c r="CF634" i="16"/>
  <c r="CG634" i="16"/>
  <c r="CH634" i="16"/>
  <c r="CI634" i="16"/>
  <c r="CJ634" i="16"/>
  <c r="CK634" i="16"/>
  <c r="CL634" i="16"/>
  <c r="CM634" i="16"/>
  <c r="CN634" i="16"/>
  <c r="CO634" i="16"/>
  <c r="CP634" i="16"/>
  <c r="G635" i="16"/>
  <c r="H635" i="16"/>
  <c r="I635" i="16"/>
  <c r="J635" i="16"/>
  <c r="K635" i="16"/>
  <c r="L635" i="16"/>
  <c r="M635" i="16"/>
  <c r="N635" i="16"/>
  <c r="O635" i="16"/>
  <c r="P635" i="16"/>
  <c r="Q635" i="16"/>
  <c r="R635" i="16"/>
  <c r="S635" i="16"/>
  <c r="T635" i="16"/>
  <c r="U635" i="16"/>
  <c r="V635" i="16"/>
  <c r="W635" i="16"/>
  <c r="X635" i="16"/>
  <c r="Y635" i="16"/>
  <c r="Z635" i="16"/>
  <c r="AA635" i="16"/>
  <c r="AB635" i="16"/>
  <c r="AC635" i="16"/>
  <c r="AD635" i="16"/>
  <c r="AE635" i="16"/>
  <c r="AF635" i="16"/>
  <c r="AG635" i="16"/>
  <c r="AH635" i="16"/>
  <c r="AI635" i="16"/>
  <c r="AJ635" i="16"/>
  <c r="AK635" i="16"/>
  <c r="AL635" i="16"/>
  <c r="AM635" i="16"/>
  <c r="AN635" i="16"/>
  <c r="AO635" i="16"/>
  <c r="AP635" i="16"/>
  <c r="AQ635" i="16"/>
  <c r="AR635" i="16"/>
  <c r="AS635" i="16"/>
  <c r="AT635" i="16"/>
  <c r="AU635" i="16"/>
  <c r="AV635" i="16"/>
  <c r="AW635" i="16"/>
  <c r="AX635" i="16"/>
  <c r="AY635" i="16"/>
  <c r="AZ635" i="16"/>
  <c r="BA635" i="16"/>
  <c r="BB635" i="16"/>
  <c r="BC635" i="16"/>
  <c r="BD635" i="16"/>
  <c r="BE635" i="16"/>
  <c r="BF635" i="16"/>
  <c r="BG635" i="16"/>
  <c r="BH635" i="16"/>
  <c r="BI635" i="16"/>
  <c r="BJ635" i="16"/>
  <c r="BK635" i="16"/>
  <c r="BL635" i="16"/>
  <c r="BM635" i="16"/>
  <c r="BN635" i="16"/>
  <c r="BO635" i="16"/>
  <c r="BP635" i="16"/>
  <c r="BQ635" i="16"/>
  <c r="BR635" i="16"/>
  <c r="BS635" i="16"/>
  <c r="BT635" i="16"/>
  <c r="BU635" i="16"/>
  <c r="BV635" i="16"/>
  <c r="BW635" i="16"/>
  <c r="BX635" i="16"/>
  <c r="BY635" i="16"/>
  <c r="BZ635" i="16"/>
  <c r="CA635" i="16"/>
  <c r="CB635" i="16"/>
  <c r="CC635" i="16"/>
  <c r="CD635" i="16"/>
  <c r="CE635" i="16"/>
  <c r="CF635" i="16"/>
  <c r="CG635" i="16"/>
  <c r="CH635" i="16"/>
  <c r="CI635" i="16"/>
  <c r="CJ635" i="16"/>
  <c r="CK635" i="16"/>
  <c r="CL635" i="16"/>
  <c r="CM635" i="16"/>
  <c r="CN635" i="16"/>
  <c r="CO635" i="16"/>
  <c r="CP635" i="16"/>
  <c r="G636" i="16"/>
  <c r="H636" i="16"/>
  <c r="I636" i="16"/>
  <c r="J636" i="16"/>
  <c r="K636" i="16"/>
  <c r="L636" i="16"/>
  <c r="M636" i="16"/>
  <c r="N636" i="16"/>
  <c r="O636" i="16"/>
  <c r="P636" i="16"/>
  <c r="Q636" i="16"/>
  <c r="R636" i="16"/>
  <c r="S636" i="16"/>
  <c r="T636" i="16"/>
  <c r="U636" i="16"/>
  <c r="V636" i="16"/>
  <c r="W636" i="16"/>
  <c r="X636" i="16"/>
  <c r="Y636" i="16"/>
  <c r="Z636" i="16"/>
  <c r="AA636" i="16"/>
  <c r="AB636" i="16"/>
  <c r="AC636" i="16"/>
  <c r="AD636" i="16"/>
  <c r="AE636" i="16"/>
  <c r="AF636" i="16"/>
  <c r="AG636" i="16"/>
  <c r="AH636" i="16"/>
  <c r="AI636" i="16"/>
  <c r="AJ636" i="16"/>
  <c r="AK636" i="16"/>
  <c r="AL636" i="16"/>
  <c r="AM636" i="16"/>
  <c r="AN636" i="16"/>
  <c r="AO636" i="16"/>
  <c r="AP636" i="16"/>
  <c r="AQ636" i="16"/>
  <c r="AR636" i="16"/>
  <c r="AS636" i="16"/>
  <c r="AT636" i="16"/>
  <c r="AU636" i="16"/>
  <c r="AV636" i="16"/>
  <c r="AW636" i="16"/>
  <c r="AX636" i="16"/>
  <c r="AY636" i="16"/>
  <c r="AZ636" i="16"/>
  <c r="BA636" i="16"/>
  <c r="BB636" i="16"/>
  <c r="BC636" i="16"/>
  <c r="BD636" i="16"/>
  <c r="BE636" i="16"/>
  <c r="BF636" i="16"/>
  <c r="BG636" i="16"/>
  <c r="BH636" i="16"/>
  <c r="BI636" i="16"/>
  <c r="BJ636" i="16"/>
  <c r="BK636" i="16"/>
  <c r="BL636" i="16"/>
  <c r="BM636" i="16"/>
  <c r="BN636" i="16"/>
  <c r="BO636" i="16"/>
  <c r="BP636" i="16"/>
  <c r="BQ636" i="16"/>
  <c r="BR636" i="16"/>
  <c r="BS636" i="16"/>
  <c r="BT636" i="16"/>
  <c r="BU636" i="16"/>
  <c r="BV636" i="16"/>
  <c r="BW636" i="16"/>
  <c r="BX636" i="16"/>
  <c r="BY636" i="16"/>
  <c r="BZ636" i="16"/>
  <c r="CA636" i="16"/>
  <c r="CB636" i="16"/>
  <c r="CC636" i="16"/>
  <c r="CD636" i="16"/>
  <c r="CE636" i="16"/>
  <c r="CF636" i="16"/>
  <c r="CG636" i="16"/>
  <c r="CH636" i="16"/>
  <c r="CI636" i="16"/>
  <c r="CJ636" i="16"/>
  <c r="CK636" i="16"/>
  <c r="CL636" i="16"/>
  <c r="CM636" i="16"/>
  <c r="CN636" i="16"/>
  <c r="CO636" i="16"/>
  <c r="CP636" i="16"/>
  <c r="G637" i="16"/>
  <c r="H637" i="16"/>
  <c r="I637" i="16"/>
  <c r="J637" i="16"/>
  <c r="K637" i="16"/>
  <c r="L637" i="16"/>
  <c r="M637" i="16"/>
  <c r="N637" i="16"/>
  <c r="O637" i="16"/>
  <c r="P637" i="16"/>
  <c r="Q637" i="16"/>
  <c r="R637" i="16"/>
  <c r="S637" i="16"/>
  <c r="T637" i="16"/>
  <c r="U637" i="16"/>
  <c r="V637" i="16"/>
  <c r="W637" i="16"/>
  <c r="X637" i="16"/>
  <c r="Y637" i="16"/>
  <c r="Z637" i="16"/>
  <c r="AA637" i="16"/>
  <c r="AB637" i="16"/>
  <c r="AC637" i="16"/>
  <c r="AD637" i="16"/>
  <c r="AE637" i="16"/>
  <c r="AF637" i="16"/>
  <c r="AG637" i="16"/>
  <c r="AH637" i="16"/>
  <c r="AI637" i="16"/>
  <c r="AJ637" i="16"/>
  <c r="AK637" i="16"/>
  <c r="AL637" i="16"/>
  <c r="AM637" i="16"/>
  <c r="AN637" i="16"/>
  <c r="AO637" i="16"/>
  <c r="AP637" i="16"/>
  <c r="AQ637" i="16"/>
  <c r="AR637" i="16"/>
  <c r="AS637" i="16"/>
  <c r="AT637" i="16"/>
  <c r="AU637" i="16"/>
  <c r="AV637" i="16"/>
  <c r="AW637" i="16"/>
  <c r="AX637" i="16"/>
  <c r="AY637" i="16"/>
  <c r="AZ637" i="16"/>
  <c r="BA637" i="16"/>
  <c r="BB637" i="16"/>
  <c r="BC637" i="16"/>
  <c r="BD637" i="16"/>
  <c r="BE637" i="16"/>
  <c r="BF637" i="16"/>
  <c r="BG637" i="16"/>
  <c r="BH637" i="16"/>
  <c r="BI637" i="16"/>
  <c r="BJ637" i="16"/>
  <c r="BK637" i="16"/>
  <c r="BL637" i="16"/>
  <c r="BM637" i="16"/>
  <c r="BN637" i="16"/>
  <c r="BO637" i="16"/>
  <c r="BP637" i="16"/>
  <c r="BQ637" i="16"/>
  <c r="BR637" i="16"/>
  <c r="BS637" i="16"/>
  <c r="BT637" i="16"/>
  <c r="BU637" i="16"/>
  <c r="BV637" i="16"/>
  <c r="BW637" i="16"/>
  <c r="BX637" i="16"/>
  <c r="BY637" i="16"/>
  <c r="BZ637" i="16"/>
  <c r="CA637" i="16"/>
  <c r="CB637" i="16"/>
  <c r="CC637" i="16"/>
  <c r="CD637" i="16"/>
  <c r="CE637" i="16"/>
  <c r="CF637" i="16"/>
  <c r="CG637" i="16"/>
  <c r="CH637" i="16"/>
  <c r="CI637" i="16"/>
  <c r="CJ637" i="16"/>
  <c r="CK637" i="16"/>
  <c r="CL637" i="16"/>
  <c r="CM637" i="16"/>
  <c r="CN637" i="16"/>
  <c r="CO637" i="16"/>
  <c r="CP637" i="16"/>
  <c r="G638" i="16"/>
  <c r="H638" i="16"/>
  <c r="I638" i="16"/>
  <c r="J638" i="16"/>
  <c r="K638" i="16"/>
  <c r="L638" i="16"/>
  <c r="M638" i="16"/>
  <c r="N638" i="16"/>
  <c r="O638" i="16"/>
  <c r="P638" i="16"/>
  <c r="Q638" i="16"/>
  <c r="R638" i="16"/>
  <c r="S638" i="16"/>
  <c r="T638" i="16"/>
  <c r="U638" i="16"/>
  <c r="V638" i="16"/>
  <c r="W638" i="16"/>
  <c r="X638" i="16"/>
  <c r="Y638" i="16"/>
  <c r="Z638" i="16"/>
  <c r="AA638" i="16"/>
  <c r="AB638" i="16"/>
  <c r="AC638" i="16"/>
  <c r="AD638" i="16"/>
  <c r="AE638" i="16"/>
  <c r="AF638" i="16"/>
  <c r="AG638" i="16"/>
  <c r="AH638" i="16"/>
  <c r="AI638" i="16"/>
  <c r="AJ638" i="16"/>
  <c r="AK638" i="16"/>
  <c r="AL638" i="16"/>
  <c r="AM638" i="16"/>
  <c r="AN638" i="16"/>
  <c r="AO638" i="16"/>
  <c r="AP638" i="16"/>
  <c r="AQ638" i="16"/>
  <c r="AR638" i="16"/>
  <c r="AS638" i="16"/>
  <c r="AT638" i="16"/>
  <c r="AU638" i="16"/>
  <c r="AV638" i="16"/>
  <c r="AW638" i="16"/>
  <c r="AX638" i="16"/>
  <c r="AY638" i="16"/>
  <c r="AZ638" i="16"/>
  <c r="BA638" i="16"/>
  <c r="BB638" i="16"/>
  <c r="BC638" i="16"/>
  <c r="BD638" i="16"/>
  <c r="BE638" i="16"/>
  <c r="BF638" i="16"/>
  <c r="BG638" i="16"/>
  <c r="BH638" i="16"/>
  <c r="BI638" i="16"/>
  <c r="BJ638" i="16"/>
  <c r="BK638" i="16"/>
  <c r="BL638" i="16"/>
  <c r="BM638" i="16"/>
  <c r="BN638" i="16"/>
  <c r="BO638" i="16"/>
  <c r="BP638" i="16"/>
  <c r="BQ638" i="16"/>
  <c r="BR638" i="16"/>
  <c r="BS638" i="16"/>
  <c r="BT638" i="16"/>
  <c r="BU638" i="16"/>
  <c r="BV638" i="16"/>
  <c r="BW638" i="16"/>
  <c r="BX638" i="16"/>
  <c r="BY638" i="16"/>
  <c r="BZ638" i="16"/>
  <c r="CA638" i="16"/>
  <c r="CB638" i="16"/>
  <c r="CC638" i="16"/>
  <c r="CD638" i="16"/>
  <c r="CE638" i="16"/>
  <c r="CF638" i="16"/>
  <c r="CG638" i="16"/>
  <c r="CH638" i="16"/>
  <c r="CI638" i="16"/>
  <c r="CJ638" i="16"/>
  <c r="CK638" i="16"/>
  <c r="CL638" i="16"/>
  <c r="CM638" i="16"/>
  <c r="CN638" i="16"/>
  <c r="CO638" i="16"/>
  <c r="CP638" i="16"/>
  <c r="G639" i="16"/>
  <c r="H639" i="16"/>
  <c r="I639" i="16"/>
  <c r="J639" i="16"/>
  <c r="K639" i="16"/>
  <c r="L639" i="16"/>
  <c r="M639" i="16"/>
  <c r="N639" i="16"/>
  <c r="O639" i="16"/>
  <c r="P639" i="16"/>
  <c r="Q639" i="16"/>
  <c r="R639" i="16"/>
  <c r="S639" i="16"/>
  <c r="T639" i="16"/>
  <c r="U639" i="16"/>
  <c r="V639" i="16"/>
  <c r="W639" i="16"/>
  <c r="X639" i="16"/>
  <c r="Y639" i="16"/>
  <c r="Z639" i="16"/>
  <c r="AA639" i="16"/>
  <c r="AB639" i="16"/>
  <c r="AC639" i="16"/>
  <c r="AD639" i="16"/>
  <c r="AE639" i="16"/>
  <c r="AF639" i="16"/>
  <c r="AG639" i="16"/>
  <c r="AH639" i="16"/>
  <c r="AI639" i="16"/>
  <c r="AJ639" i="16"/>
  <c r="AK639" i="16"/>
  <c r="AL639" i="16"/>
  <c r="AM639" i="16"/>
  <c r="AN639" i="16"/>
  <c r="AO639" i="16"/>
  <c r="AP639" i="16"/>
  <c r="AQ639" i="16"/>
  <c r="AR639" i="16"/>
  <c r="AS639" i="16"/>
  <c r="AT639" i="16"/>
  <c r="AU639" i="16"/>
  <c r="AV639" i="16"/>
  <c r="AW639" i="16"/>
  <c r="AX639" i="16"/>
  <c r="AY639" i="16"/>
  <c r="AZ639" i="16"/>
  <c r="BA639" i="16"/>
  <c r="BB639" i="16"/>
  <c r="BC639" i="16"/>
  <c r="BD639" i="16"/>
  <c r="BE639" i="16"/>
  <c r="BF639" i="16"/>
  <c r="BG639" i="16"/>
  <c r="BH639" i="16"/>
  <c r="BI639" i="16"/>
  <c r="BJ639" i="16"/>
  <c r="BK639" i="16"/>
  <c r="BL639" i="16"/>
  <c r="BM639" i="16"/>
  <c r="BN639" i="16"/>
  <c r="BO639" i="16"/>
  <c r="BP639" i="16"/>
  <c r="BQ639" i="16"/>
  <c r="BR639" i="16"/>
  <c r="BS639" i="16"/>
  <c r="BT639" i="16"/>
  <c r="BU639" i="16"/>
  <c r="BV639" i="16"/>
  <c r="BW639" i="16"/>
  <c r="BX639" i="16"/>
  <c r="BY639" i="16"/>
  <c r="BZ639" i="16"/>
  <c r="CA639" i="16"/>
  <c r="CB639" i="16"/>
  <c r="CC639" i="16"/>
  <c r="CD639" i="16"/>
  <c r="CE639" i="16"/>
  <c r="CF639" i="16"/>
  <c r="CG639" i="16"/>
  <c r="CH639" i="16"/>
  <c r="CI639" i="16"/>
  <c r="CJ639" i="16"/>
  <c r="CK639" i="16"/>
  <c r="CL639" i="16"/>
  <c r="CM639" i="16"/>
  <c r="CN639" i="16"/>
  <c r="CO639" i="16"/>
  <c r="CP639" i="16"/>
  <c r="G640" i="16"/>
  <c r="H640" i="16"/>
  <c r="I640" i="16"/>
  <c r="J640" i="16"/>
  <c r="K640" i="16"/>
  <c r="L640" i="16"/>
  <c r="M640" i="16"/>
  <c r="N640" i="16"/>
  <c r="O640" i="16"/>
  <c r="P640" i="16"/>
  <c r="Q640" i="16"/>
  <c r="R640" i="16"/>
  <c r="S640" i="16"/>
  <c r="T640" i="16"/>
  <c r="U640" i="16"/>
  <c r="V640" i="16"/>
  <c r="W640" i="16"/>
  <c r="X640" i="16"/>
  <c r="Y640" i="16"/>
  <c r="Z640" i="16"/>
  <c r="AA640" i="16"/>
  <c r="AB640" i="16"/>
  <c r="AC640" i="16"/>
  <c r="AD640" i="16"/>
  <c r="AE640" i="16"/>
  <c r="AF640" i="16"/>
  <c r="AG640" i="16"/>
  <c r="AH640" i="16"/>
  <c r="AI640" i="16"/>
  <c r="AJ640" i="16"/>
  <c r="AK640" i="16"/>
  <c r="AL640" i="16"/>
  <c r="AM640" i="16"/>
  <c r="AN640" i="16"/>
  <c r="AO640" i="16"/>
  <c r="AP640" i="16"/>
  <c r="AQ640" i="16"/>
  <c r="AR640" i="16"/>
  <c r="AS640" i="16"/>
  <c r="AT640" i="16"/>
  <c r="AU640" i="16"/>
  <c r="AV640" i="16"/>
  <c r="AW640" i="16"/>
  <c r="AX640" i="16"/>
  <c r="AY640" i="16"/>
  <c r="AZ640" i="16"/>
  <c r="BA640" i="16"/>
  <c r="BB640" i="16"/>
  <c r="BC640" i="16"/>
  <c r="BD640" i="16"/>
  <c r="BE640" i="16"/>
  <c r="BF640" i="16"/>
  <c r="BG640" i="16"/>
  <c r="BH640" i="16"/>
  <c r="BI640" i="16"/>
  <c r="BJ640" i="16"/>
  <c r="BK640" i="16"/>
  <c r="BL640" i="16"/>
  <c r="BM640" i="16"/>
  <c r="BN640" i="16"/>
  <c r="BO640" i="16"/>
  <c r="BP640" i="16"/>
  <c r="BQ640" i="16"/>
  <c r="BR640" i="16"/>
  <c r="BS640" i="16"/>
  <c r="BT640" i="16"/>
  <c r="BU640" i="16"/>
  <c r="BV640" i="16"/>
  <c r="BW640" i="16"/>
  <c r="BX640" i="16"/>
  <c r="BY640" i="16"/>
  <c r="BZ640" i="16"/>
  <c r="CA640" i="16"/>
  <c r="CB640" i="16"/>
  <c r="CC640" i="16"/>
  <c r="CD640" i="16"/>
  <c r="CE640" i="16"/>
  <c r="CF640" i="16"/>
  <c r="CG640" i="16"/>
  <c r="CH640" i="16"/>
  <c r="CI640" i="16"/>
  <c r="CJ640" i="16"/>
  <c r="CK640" i="16"/>
  <c r="CL640" i="16"/>
  <c r="CM640" i="16"/>
  <c r="CN640" i="16"/>
  <c r="CO640" i="16"/>
  <c r="CP640" i="16"/>
  <c r="G641" i="16"/>
  <c r="H641" i="16"/>
  <c r="I641" i="16"/>
  <c r="J641" i="16"/>
  <c r="K641" i="16"/>
  <c r="L641" i="16"/>
  <c r="M641" i="16"/>
  <c r="N641" i="16"/>
  <c r="O641" i="16"/>
  <c r="P641" i="16"/>
  <c r="Q641" i="16"/>
  <c r="R641" i="16"/>
  <c r="S641" i="16"/>
  <c r="T641" i="16"/>
  <c r="U641" i="16"/>
  <c r="V641" i="16"/>
  <c r="W641" i="16"/>
  <c r="X641" i="16"/>
  <c r="Y641" i="16"/>
  <c r="Z641" i="16"/>
  <c r="AA641" i="16"/>
  <c r="AB641" i="16"/>
  <c r="AC641" i="16"/>
  <c r="AD641" i="16"/>
  <c r="AE641" i="16"/>
  <c r="AF641" i="16"/>
  <c r="AG641" i="16"/>
  <c r="AH641" i="16"/>
  <c r="AI641" i="16"/>
  <c r="AJ641" i="16"/>
  <c r="AK641" i="16"/>
  <c r="AL641" i="16"/>
  <c r="AM641" i="16"/>
  <c r="AN641" i="16"/>
  <c r="AO641" i="16"/>
  <c r="AP641" i="16"/>
  <c r="AQ641" i="16"/>
  <c r="AR641" i="16"/>
  <c r="AS641" i="16"/>
  <c r="AT641" i="16"/>
  <c r="AU641" i="16"/>
  <c r="AV641" i="16"/>
  <c r="AW641" i="16"/>
  <c r="AX641" i="16"/>
  <c r="AY641" i="16"/>
  <c r="AZ641" i="16"/>
  <c r="BA641" i="16"/>
  <c r="BB641" i="16"/>
  <c r="BC641" i="16"/>
  <c r="BD641" i="16"/>
  <c r="BE641" i="16"/>
  <c r="BF641" i="16"/>
  <c r="BG641" i="16"/>
  <c r="BH641" i="16"/>
  <c r="BI641" i="16"/>
  <c r="BJ641" i="16"/>
  <c r="BK641" i="16"/>
  <c r="BL641" i="16"/>
  <c r="BM641" i="16"/>
  <c r="BN641" i="16"/>
  <c r="BO641" i="16"/>
  <c r="BP641" i="16"/>
  <c r="BQ641" i="16"/>
  <c r="BR641" i="16"/>
  <c r="BS641" i="16"/>
  <c r="BT641" i="16"/>
  <c r="BU641" i="16"/>
  <c r="BV641" i="16"/>
  <c r="BW641" i="16"/>
  <c r="BX641" i="16"/>
  <c r="BY641" i="16"/>
  <c r="BZ641" i="16"/>
  <c r="CA641" i="16"/>
  <c r="CB641" i="16"/>
  <c r="CC641" i="16"/>
  <c r="CD641" i="16"/>
  <c r="CE641" i="16"/>
  <c r="CF641" i="16"/>
  <c r="CG641" i="16"/>
  <c r="CH641" i="16"/>
  <c r="CI641" i="16"/>
  <c r="CJ641" i="16"/>
  <c r="CK641" i="16"/>
  <c r="CL641" i="16"/>
  <c r="CM641" i="16"/>
  <c r="CN641" i="16"/>
  <c r="CO641" i="16"/>
  <c r="CP641" i="16"/>
  <c r="G642" i="16"/>
  <c r="H642" i="16"/>
  <c r="I642" i="16"/>
  <c r="J642" i="16"/>
  <c r="K642" i="16"/>
  <c r="L642" i="16"/>
  <c r="M642" i="16"/>
  <c r="N642" i="16"/>
  <c r="O642" i="16"/>
  <c r="P642" i="16"/>
  <c r="Q642" i="16"/>
  <c r="R642" i="16"/>
  <c r="S642" i="16"/>
  <c r="T642" i="16"/>
  <c r="U642" i="16"/>
  <c r="V642" i="16"/>
  <c r="W642" i="16"/>
  <c r="X642" i="16"/>
  <c r="Y642" i="16"/>
  <c r="Z642" i="16"/>
  <c r="AA642" i="16"/>
  <c r="AB642" i="16"/>
  <c r="AC642" i="16"/>
  <c r="AD642" i="16"/>
  <c r="AE642" i="16"/>
  <c r="AF642" i="16"/>
  <c r="AG642" i="16"/>
  <c r="AH642" i="16"/>
  <c r="AI642" i="16"/>
  <c r="AJ642" i="16"/>
  <c r="AK642" i="16"/>
  <c r="AL642" i="16"/>
  <c r="AM642" i="16"/>
  <c r="AN642" i="16"/>
  <c r="AO642" i="16"/>
  <c r="AP642" i="16"/>
  <c r="AQ642" i="16"/>
  <c r="AR642" i="16"/>
  <c r="AS642" i="16"/>
  <c r="AT642" i="16"/>
  <c r="AU642" i="16"/>
  <c r="AV642" i="16"/>
  <c r="AW642" i="16"/>
  <c r="AX642" i="16"/>
  <c r="AY642" i="16"/>
  <c r="AZ642" i="16"/>
  <c r="BA642" i="16"/>
  <c r="BB642" i="16"/>
  <c r="BC642" i="16"/>
  <c r="BD642" i="16"/>
  <c r="BE642" i="16"/>
  <c r="BF642" i="16"/>
  <c r="BG642" i="16"/>
  <c r="BH642" i="16"/>
  <c r="BI642" i="16"/>
  <c r="BJ642" i="16"/>
  <c r="BK642" i="16"/>
  <c r="BL642" i="16"/>
  <c r="BM642" i="16"/>
  <c r="BN642" i="16"/>
  <c r="BO642" i="16"/>
  <c r="BP642" i="16"/>
  <c r="BQ642" i="16"/>
  <c r="BR642" i="16"/>
  <c r="BS642" i="16"/>
  <c r="BT642" i="16"/>
  <c r="BU642" i="16"/>
  <c r="BV642" i="16"/>
  <c r="BW642" i="16"/>
  <c r="BX642" i="16"/>
  <c r="BY642" i="16"/>
  <c r="BZ642" i="16"/>
  <c r="CA642" i="16"/>
  <c r="CB642" i="16"/>
  <c r="CC642" i="16"/>
  <c r="CD642" i="16"/>
  <c r="CE642" i="16"/>
  <c r="CF642" i="16"/>
  <c r="CG642" i="16"/>
  <c r="CH642" i="16"/>
  <c r="CI642" i="16"/>
  <c r="CJ642" i="16"/>
  <c r="CK642" i="16"/>
  <c r="CL642" i="16"/>
  <c r="CM642" i="16"/>
  <c r="CN642" i="16"/>
  <c r="CO642" i="16"/>
  <c r="CP642" i="16"/>
  <c r="G643" i="16"/>
  <c r="H643" i="16"/>
  <c r="I643" i="16"/>
  <c r="J643" i="16"/>
  <c r="K643" i="16"/>
  <c r="L643" i="16"/>
  <c r="M643" i="16"/>
  <c r="N643" i="16"/>
  <c r="O643" i="16"/>
  <c r="P643" i="16"/>
  <c r="Q643" i="16"/>
  <c r="R643" i="16"/>
  <c r="S643" i="16"/>
  <c r="T643" i="16"/>
  <c r="U643" i="16"/>
  <c r="V643" i="16"/>
  <c r="W643" i="16"/>
  <c r="X643" i="16"/>
  <c r="Y643" i="16"/>
  <c r="Z643" i="16"/>
  <c r="AA643" i="16"/>
  <c r="AB643" i="16"/>
  <c r="AC643" i="16"/>
  <c r="AD643" i="16"/>
  <c r="AE643" i="16"/>
  <c r="AF643" i="16"/>
  <c r="AG643" i="16"/>
  <c r="AH643" i="16"/>
  <c r="AI643" i="16"/>
  <c r="AJ643" i="16"/>
  <c r="AK643" i="16"/>
  <c r="AL643" i="16"/>
  <c r="AM643" i="16"/>
  <c r="AN643" i="16"/>
  <c r="AO643" i="16"/>
  <c r="AP643" i="16"/>
  <c r="AQ643" i="16"/>
  <c r="AR643" i="16"/>
  <c r="AS643" i="16"/>
  <c r="AT643" i="16"/>
  <c r="AU643" i="16"/>
  <c r="AV643" i="16"/>
  <c r="AW643" i="16"/>
  <c r="AX643" i="16"/>
  <c r="AY643" i="16"/>
  <c r="AZ643" i="16"/>
  <c r="BA643" i="16"/>
  <c r="BB643" i="16"/>
  <c r="BC643" i="16"/>
  <c r="BD643" i="16"/>
  <c r="BE643" i="16"/>
  <c r="BF643" i="16"/>
  <c r="BG643" i="16"/>
  <c r="BH643" i="16"/>
  <c r="BI643" i="16"/>
  <c r="BJ643" i="16"/>
  <c r="BK643" i="16"/>
  <c r="BL643" i="16"/>
  <c r="BM643" i="16"/>
  <c r="BN643" i="16"/>
  <c r="BO643" i="16"/>
  <c r="BP643" i="16"/>
  <c r="BQ643" i="16"/>
  <c r="BR643" i="16"/>
  <c r="BS643" i="16"/>
  <c r="BT643" i="16"/>
  <c r="BU643" i="16"/>
  <c r="BV643" i="16"/>
  <c r="BW643" i="16"/>
  <c r="BX643" i="16"/>
  <c r="BY643" i="16"/>
  <c r="BZ643" i="16"/>
  <c r="CA643" i="16"/>
  <c r="CB643" i="16"/>
  <c r="CC643" i="16"/>
  <c r="CD643" i="16"/>
  <c r="CE643" i="16"/>
  <c r="CF643" i="16"/>
  <c r="CG643" i="16"/>
  <c r="CH643" i="16"/>
  <c r="CI643" i="16"/>
  <c r="CJ643" i="16"/>
  <c r="CK643" i="16"/>
  <c r="CL643" i="16"/>
  <c r="CM643" i="16"/>
  <c r="CN643" i="16"/>
  <c r="CO643" i="16"/>
  <c r="CP643" i="16"/>
  <c r="G644" i="16"/>
  <c r="H644" i="16"/>
  <c r="I644" i="16"/>
  <c r="J644" i="16"/>
  <c r="K644" i="16"/>
  <c r="L644" i="16"/>
  <c r="M644" i="16"/>
  <c r="N644" i="16"/>
  <c r="O644" i="16"/>
  <c r="P644" i="16"/>
  <c r="Q644" i="16"/>
  <c r="R644" i="16"/>
  <c r="S644" i="16"/>
  <c r="T644" i="16"/>
  <c r="U644" i="16"/>
  <c r="V644" i="16"/>
  <c r="W644" i="16"/>
  <c r="X644" i="16"/>
  <c r="Y644" i="16"/>
  <c r="Z644" i="16"/>
  <c r="AA644" i="16"/>
  <c r="AB644" i="16"/>
  <c r="AC644" i="16"/>
  <c r="AD644" i="16"/>
  <c r="AE644" i="16"/>
  <c r="AF644" i="16"/>
  <c r="AG644" i="16"/>
  <c r="AH644" i="16"/>
  <c r="AI644" i="16"/>
  <c r="AJ644" i="16"/>
  <c r="AK644" i="16"/>
  <c r="AL644" i="16"/>
  <c r="AM644" i="16"/>
  <c r="AN644" i="16"/>
  <c r="AO644" i="16"/>
  <c r="AP644" i="16"/>
  <c r="AQ644" i="16"/>
  <c r="AR644" i="16"/>
  <c r="AS644" i="16"/>
  <c r="AT644" i="16"/>
  <c r="AU644" i="16"/>
  <c r="AV644" i="16"/>
  <c r="AW644" i="16"/>
  <c r="AX644" i="16"/>
  <c r="AY644" i="16"/>
  <c r="AZ644" i="16"/>
  <c r="BA644" i="16"/>
  <c r="BB644" i="16"/>
  <c r="BC644" i="16"/>
  <c r="BD644" i="16"/>
  <c r="BE644" i="16"/>
  <c r="BF644" i="16"/>
  <c r="BG644" i="16"/>
  <c r="BH644" i="16"/>
  <c r="BI644" i="16"/>
  <c r="BJ644" i="16"/>
  <c r="BK644" i="16"/>
  <c r="BL644" i="16"/>
  <c r="BM644" i="16"/>
  <c r="BN644" i="16"/>
  <c r="BO644" i="16"/>
  <c r="BP644" i="16"/>
  <c r="BQ644" i="16"/>
  <c r="BR644" i="16"/>
  <c r="BS644" i="16"/>
  <c r="BT644" i="16"/>
  <c r="BU644" i="16"/>
  <c r="BV644" i="16"/>
  <c r="BW644" i="16"/>
  <c r="BX644" i="16"/>
  <c r="BY644" i="16"/>
  <c r="BZ644" i="16"/>
  <c r="CA644" i="16"/>
  <c r="CB644" i="16"/>
  <c r="CC644" i="16"/>
  <c r="CD644" i="16"/>
  <c r="CE644" i="16"/>
  <c r="CF644" i="16"/>
  <c r="CG644" i="16"/>
  <c r="CH644" i="16"/>
  <c r="CI644" i="16"/>
  <c r="CJ644" i="16"/>
  <c r="CK644" i="16"/>
  <c r="CL644" i="16"/>
  <c r="CM644" i="16"/>
  <c r="CN644" i="16"/>
  <c r="CO644" i="16"/>
  <c r="CP644" i="16"/>
  <c r="G645" i="16"/>
  <c r="H645" i="16"/>
  <c r="I645" i="16"/>
  <c r="J645" i="16"/>
  <c r="K645" i="16"/>
  <c r="L645" i="16"/>
  <c r="M645" i="16"/>
  <c r="N645" i="16"/>
  <c r="O645" i="16"/>
  <c r="P645" i="16"/>
  <c r="Q645" i="16"/>
  <c r="R645" i="16"/>
  <c r="S645" i="16"/>
  <c r="T645" i="16"/>
  <c r="U645" i="16"/>
  <c r="V645" i="16"/>
  <c r="W645" i="16"/>
  <c r="X645" i="16"/>
  <c r="Y645" i="16"/>
  <c r="Z645" i="16"/>
  <c r="AA645" i="16"/>
  <c r="AB645" i="16"/>
  <c r="AC645" i="16"/>
  <c r="AD645" i="16"/>
  <c r="AE645" i="16"/>
  <c r="AF645" i="16"/>
  <c r="AG645" i="16"/>
  <c r="AH645" i="16"/>
  <c r="AI645" i="16"/>
  <c r="AJ645" i="16"/>
  <c r="AK645" i="16"/>
  <c r="AL645" i="16"/>
  <c r="AM645" i="16"/>
  <c r="AN645" i="16"/>
  <c r="AO645" i="16"/>
  <c r="AP645" i="16"/>
  <c r="AQ645" i="16"/>
  <c r="AR645" i="16"/>
  <c r="AS645" i="16"/>
  <c r="AT645" i="16"/>
  <c r="AU645" i="16"/>
  <c r="AV645" i="16"/>
  <c r="AW645" i="16"/>
  <c r="AX645" i="16"/>
  <c r="AY645" i="16"/>
  <c r="AZ645" i="16"/>
  <c r="BA645" i="16"/>
  <c r="BB645" i="16"/>
  <c r="BC645" i="16"/>
  <c r="BD645" i="16"/>
  <c r="BE645" i="16"/>
  <c r="BF645" i="16"/>
  <c r="BG645" i="16"/>
  <c r="BH645" i="16"/>
  <c r="BI645" i="16"/>
  <c r="BJ645" i="16"/>
  <c r="BK645" i="16"/>
  <c r="BL645" i="16"/>
  <c r="BM645" i="16"/>
  <c r="BN645" i="16"/>
  <c r="BO645" i="16"/>
  <c r="BP645" i="16"/>
  <c r="BQ645" i="16"/>
  <c r="BR645" i="16"/>
  <c r="BS645" i="16"/>
  <c r="BT645" i="16"/>
  <c r="BU645" i="16"/>
  <c r="BV645" i="16"/>
  <c r="BW645" i="16"/>
  <c r="BX645" i="16"/>
  <c r="BY645" i="16"/>
  <c r="BZ645" i="16"/>
  <c r="CA645" i="16"/>
  <c r="CB645" i="16"/>
  <c r="CC645" i="16"/>
  <c r="CD645" i="16"/>
  <c r="CE645" i="16"/>
  <c r="CF645" i="16"/>
  <c r="CG645" i="16"/>
  <c r="CH645" i="16"/>
  <c r="CI645" i="16"/>
  <c r="CJ645" i="16"/>
  <c r="CK645" i="16"/>
  <c r="CL645" i="16"/>
  <c r="CM645" i="16"/>
  <c r="CN645" i="16"/>
  <c r="CO645" i="16"/>
  <c r="CP645" i="16"/>
  <c r="G646" i="16"/>
  <c r="H646" i="16"/>
  <c r="I646" i="16"/>
  <c r="J646" i="16"/>
  <c r="K646" i="16"/>
  <c r="L646" i="16"/>
  <c r="M646" i="16"/>
  <c r="N646" i="16"/>
  <c r="O646" i="16"/>
  <c r="P646" i="16"/>
  <c r="Q646" i="16"/>
  <c r="R646" i="16"/>
  <c r="S646" i="16"/>
  <c r="T646" i="16"/>
  <c r="U646" i="16"/>
  <c r="V646" i="16"/>
  <c r="W646" i="16"/>
  <c r="X646" i="16"/>
  <c r="Y646" i="16"/>
  <c r="Z646" i="16"/>
  <c r="AA646" i="16"/>
  <c r="AB646" i="16"/>
  <c r="AC646" i="16"/>
  <c r="AD646" i="16"/>
  <c r="AE646" i="16"/>
  <c r="AF646" i="16"/>
  <c r="AG646" i="16"/>
  <c r="AH646" i="16"/>
  <c r="AI646" i="16"/>
  <c r="AJ646" i="16"/>
  <c r="AK646" i="16"/>
  <c r="AL646" i="16"/>
  <c r="AM646" i="16"/>
  <c r="AN646" i="16"/>
  <c r="AO646" i="16"/>
  <c r="AP646" i="16"/>
  <c r="AQ646" i="16"/>
  <c r="AR646" i="16"/>
  <c r="AS646" i="16"/>
  <c r="AT646" i="16"/>
  <c r="AU646" i="16"/>
  <c r="AV646" i="16"/>
  <c r="AW646" i="16"/>
  <c r="AX646" i="16"/>
  <c r="AY646" i="16"/>
  <c r="AZ646" i="16"/>
  <c r="BA646" i="16"/>
  <c r="BB646" i="16"/>
  <c r="BC646" i="16"/>
  <c r="BD646" i="16"/>
  <c r="BE646" i="16"/>
  <c r="BF646" i="16"/>
  <c r="BG646" i="16"/>
  <c r="BH646" i="16"/>
  <c r="BI646" i="16"/>
  <c r="BJ646" i="16"/>
  <c r="BK646" i="16"/>
  <c r="BL646" i="16"/>
  <c r="BM646" i="16"/>
  <c r="BN646" i="16"/>
  <c r="BO646" i="16"/>
  <c r="BP646" i="16"/>
  <c r="BQ646" i="16"/>
  <c r="BR646" i="16"/>
  <c r="BS646" i="16"/>
  <c r="BT646" i="16"/>
  <c r="BU646" i="16"/>
  <c r="BV646" i="16"/>
  <c r="BW646" i="16"/>
  <c r="BX646" i="16"/>
  <c r="BY646" i="16"/>
  <c r="BZ646" i="16"/>
  <c r="CA646" i="16"/>
  <c r="CB646" i="16"/>
  <c r="CC646" i="16"/>
  <c r="CD646" i="16"/>
  <c r="CE646" i="16"/>
  <c r="CF646" i="16"/>
  <c r="CG646" i="16"/>
  <c r="CH646" i="16"/>
  <c r="CI646" i="16"/>
  <c r="CJ646" i="16"/>
  <c r="CK646" i="16"/>
  <c r="CL646" i="16"/>
  <c r="CM646" i="16"/>
  <c r="CN646" i="16"/>
  <c r="CO646" i="16"/>
  <c r="CP646" i="16"/>
  <c r="G647" i="16"/>
  <c r="H647" i="16"/>
  <c r="I647" i="16"/>
  <c r="J647" i="16"/>
  <c r="K647" i="16"/>
  <c r="L647" i="16"/>
  <c r="M647" i="16"/>
  <c r="N647" i="16"/>
  <c r="O647" i="16"/>
  <c r="P647" i="16"/>
  <c r="Q647" i="16"/>
  <c r="R647" i="16"/>
  <c r="S647" i="16"/>
  <c r="T647" i="16"/>
  <c r="U647" i="16"/>
  <c r="V647" i="16"/>
  <c r="W647" i="16"/>
  <c r="X647" i="16"/>
  <c r="Y647" i="16"/>
  <c r="Z647" i="16"/>
  <c r="AA647" i="16"/>
  <c r="AB647" i="16"/>
  <c r="AC647" i="16"/>
  <c r="AD647" i="16"/>
  <c r="AE647" i="16"/>
  <c r="AF647" i="16"/>
  <c r="AG647" i="16"/>
  <c r="AH647" i="16"/>
  <c r="AI647" i="16"/>
  <c r="AJ647" i="16"/>
  <c r="AK647" i="16"/>
  <c r="AL647" i="16"/>
  <c r="AM647" i="16"/>
  <c r="AN647" i="16"/>
  <c r="AO647" i="16"/>
  <c r="AP647" i="16"/>
  <c r="AQ647" i="16"/>
  <c r="AR647" i="16"/>
  <c r="AS647" i="16"/>
  <c r="AT647" i="16"/>
  <c r="AU647" i="16"/>
  <c r="AV647" i="16"/>
  <c r="AW647" i="16"/>
  <c r="AX647" i="16"/>
  <c r="AY647" i="16"/>
  <c r="AZ647" i="16"/>
  <c r="BA647" i="16"/>
  <c r="BB647" i="16"/>
  <c r="BC647" i="16"/>
  <c r="BD647" i="16"/>
  <c r="BE647" i="16"/>
  <c r="BF647" i="16"/>
  <c r="BG647" i="16"/>
  <c r="BH647" i="16"/>
  <c r="BI647" i="16"/>
  <c r="BJ647" i="16"/>
  <c r="BK647" i="16"/>
  <c r="BL647" i="16"/>
  <c r="BM647" i="16"/>
  <c r="BN647" i="16"/>
  <c r="BO647" i="16"/>
  <c r="BP647" i="16"/>
  <c r="BQ647" i="16"/>
  <c r="BR647" i="16"/>
  <c r="BS647" i="16"/>
  <c r="BT647" i="16"/>
  <c r="BU647" i="16"/>
  <c r="BV647" i="16"/>
  <c r="BW647" i="16"/>
  <c r="BX647" i="16"/>
  <c r="BY647" i="16"/>
  <c r="BZ647" i="16"/>
  <c r="CA647" i="16"/>
  <c r="CB647" i="16"/>
  <c r="CC647" i="16"/>
  <c r="CD647" i="16"/>
  <c r="CE647" i="16"/>
  <c r="CF647" i="16"/>
  <c r="CG647" i="16"/>
  <c r="CH647" i="16"/>
  <c r="CI647" i="16"/>
  <c r="CJ647" i="16"/>
  <c r="CK647" i="16"/>
  <c r="CL647" i="16"/>
  <c r="CM647" i="16"/>
  <c r="CN647" i="16"/>
  <c r="CO647" i="16"/>
  <c r="CP647" i="16"/>
  <c r="G648" i="16"/>
  <c r="H648" i="16"/>
  <c r="I648" i="16"/>
  <c r="J648" i="16"/>
  <c r="K648" i="16"/>
  <c r="L648" i="16"/>
  <c r="M648" i="16"/>
  <c r="N648" i="16"/>
  <c r="O648" i="16"/>
  <c r="P648" i="16"/>
  <c r="Q648" i="16"/>
  <c r="R648" i="16"/>
  <c r="S648" i="16"/>
  <c r="T648" i="16"/>
  <c r="U648" i="16"/>
  <c r="V648" i="16"/>
  <c r="W648" i="16"/>
  <c r="X648" i="16"/>
  <c r="Y648" i="16"/>
  <c r="Z648" i="16"/>
  <c r="AA648" i="16"/>
  <c r="AB648" i="16"/>
  <c r="AC648" i="16"/>
  <c r="AD648" i="16"/>
  <c r="AE648" i="16"/>
  <c r="AF648" i="16"/>
  <c r="AG648" i="16"/>
  <c r="AH648" i="16"/>
  <c r="AI648" i="16"/>
  <c r="AJ648" i="16"/>
  <c r="AK648" i="16"/>
  <c r="AL648" i="16"/>
  <c r="AM648" i="16"/>
  <c r="AN648" i="16"/>
  <c r="AO648" i="16"/>
  <c r="AP648" i="16"/>
  <c r="AQ648" i="16"/>
  <c r="AR648" i="16"/>
  <c r="AS648" i="16"/>
  <c r="AT648" i="16"/>
  <c r="AU648" i="16"/>
  <c r="AV648" i="16"/>
  <c r="AW648" i="16"/>
  <c r="AX648" i="16"/>
  <c r="AY648" i="16"/>
  <c r="AZ648" i="16"/>
  <c r="BA648" i="16"/>
  <c r="BB648" i="16"/>
  <c r="BC648" i="16"/>
  <c r="BD648" i="16"/>
  <c r="BE648" i="16"/>
  <c r="BF648" i="16"/>
  <c r="BG648" i="16"/>
  <c r="BH648" i="16"/>
  <c r="BI648" i="16"/>
  <c r="BJ648" i="16"/>
  <c r="BK648" i="16"/>
  <c r="BL648" i="16"/>
  <c r="BM648" i="16"/>
  <c r="BN648" i="16"/>
  <c r="BO648" i="16"/>
  <c r="BP648" i="16"/>
  <c r="BQ648" i="16"/>
  <c r="BR648" i="16"/>
  <c r="BS648" i="16"/>
  <c r="BT648" i="16"/>
  <c r="BU648" i="16"/>
  <c r="BV648" i="16"/>
  <c r="BW648" i="16"/>
  <c r="BX648" i="16"/>
  <c r="BY648" i="16"/>
  <c r="BZ648" i="16"/>
  <c r="CA648" i="16"/>
  <c r="CB648" i="16"/>
  <c r="CC648" i="16"/>
  <c r="CD648" i="16"/>
  <c r="CE648" i="16"/>
  <c r="CF648" i="16"/>
  <c r="CG648" i="16"/>
  <c r="CH648" i="16"/>
  <c r="CI648" i="16"/>
  <c r="CJ648" i="16"/>
  <c r="CK648" i="16"/>
  <c r="CL648" i="16"/>
  <c r="CM648" i="16"/>
  <c r="CN648" i="16"/>
  <c r="CO648" i="16"/>
  <c r="CP648" i="16"/>
  <c r="G649" i="16"/>
  <c r="H649" i="16"/>
  <c r="I649" i="16"/>
  <c r="J649" i="16"/>
  <c r="K649" i="16"/>
  <c r="L649" i="16"/>
  <c r="M649" i="16"/>
  <c r="N649" i="16"/>
  <c r="O649" i="16"/>
  <c r="P649" i="16"/>
  <c r="Q649" i="16"/>
  <c r="R649" i="16"/>
  <c r="S649" i="16"/>
  <c r="T649" i="16"/>
  <c r="U649" i="16"/>
  <c r="V649" i="16"/>
  <c r="W649" i="16"/>
  <c r="X649" i="16"/>
  <c r="Y649" i="16"/>
  <c r="Z649" i="16"/>
  <c r="AA649" i="16"/>
  <c r="AB649" i="16"/>
  <c r="AC649" i="16"/>
  <c r="AD649" i="16"/>
  <c r="AE649" i="16"/>
  <c r="AF649" i="16"/>
  <c r="AG649" i="16"/>
  <c r="AH649" i="16"/>
  <c r="AI649" i="16"/>
  <c r="AJ649" i="16"/>
  <c r="AK649" i="16"/>
  <c r="AL649" i="16"/>
  <c r="AM649" i="16"/>
  <c r="AN649" i="16"/>
  <c r="AO649" i="16"/>
  <c r="AP649" i="16"/>
  <c r="AQ649" i="16"/>
  <c r="AR649" i="16"/>
  <c r="AS649" i="16"/>
  <c r="AT649" i="16"/>
  <c r="AU649" i="16"/>
  <c r="AV649" i="16"/>
  <c r="AW649" i="16"/>
  <c r="AX649" i="16"/>
  <c r="AY649" i="16"/>
  <c r="AZ649" i="16"/>
  <c r="BA649" i="16"/>
  <c r="BB649" i="16"/>
  <c r="BC649" i="16"/>
  <c r="BD649" i="16"/>
  <c r="BE649" i="16"/>
  <c r="BF649" i="16"/>
  <c r="BG649" i="16"/>
  <c r="BH649" i="16"/>
  <c r="BI649" i="16"/>
  <c r="BJ649" i="16"/>
  <c r="BK649" i="16"/>
  <c r="BL649" i="16"/>
  <c r="BM649" i="16"/>
  <c r="BN649" i="16"/>
  <c r="BO649" i="16"/>
  <c r="BP649" i="16"/>
  <c r="BQ649" i="16"/>
  <c r="BR649" i="16"/>
  <c r="BS649" i="16"/>
  <c r="BT649" i="16"/>
  <c r="BU649" i="16"/>
  <c r="BV649" i="16"/>
  <c r="BW649" i="16"/>
  <c r="BX649" i="16"/>
  <c r="BY649" i="16"/>
  <c r="BZ649" i="16"/>
  <c r="CA649" i="16"/>
  <c r="CB649" i="16"/>
  <c r="CC649" i="16"/>
  <c r="CD649" i="16"/>
  <c r="CE649" i="16"/>
  <c r="CF649" i="16"/>
  <c r="CG649" i="16"/>
  <c r="CH649" i="16"/>
  <c r="CI649" i="16"/>
  <c r="CJ649" i="16"/>
  <c r="CK649" i="16"/>
  <c r="CL649" i="16"/>
  <c r="CM649" i="16"/>
  <c r="CN649" i="16"/>
  <c r="CO649" i="16"/>
  <c r="CP649" i="16"/>
  <c r="G650" i="16"/>
  <c r="H650" i="16"/>
  <c r="I650" i="16"/>
  <c r="J650" i="16"/>
  <c r="K650" i="16"/>
  <c r="L650" i="16"/>
  <c r="M650" i="16"/>
  <c r="N650" i="16"/>
  <c r="O650" i="16"/>
  <c r="P650" i="16"/>
  <c r="Q650" i="16"/>
  <c r="R650" i="16"/>
  <c r="S650" i="16"/>
  <c r="T650" i="16"/>
  <c r="U650" i="16"/>
  <c r="V650" i="16"/>
  <c r="W650" i="16"/>
  <c r="X650" i="16"/>
  <c r="Y650" i="16"/>
  <c r="Z650" i="16"/>
  <c r="AA650" i="16"/>
  <c r="AB650" i="16"/>
  <c r="AC650" i="16"/>
  <c r="AD650" i="16"/>
  <c r="AE650" i="16"/>
  <c r="AF650" i="16"/>
  <c r="AG650" i="16"/>
  <c r="AH650" i="16"/>
  <c r="AI650" i="16"/>
  <c r="AJ650" i="16"/>
  <c r="AK650" i="16"/>
  <c r="AL650" i="16"/>
  <c r="AM650" i="16"/>
  <c r="AN650" i="16"/>
  <c r="AO650" i="16"/>
  <c r="AP650" i="16"/>
  <c r="AQ650" i="16"/>
  <c r="AR650" i="16"/>
  <c r="AS650" i="16"/>
  <c r="AT650" i="16"/>
  <c r="AU650" i="16"/>
  <c r="AV650" i="16"/>
  <c r="AW650" i="16"/>
  <c r="AX650" i="16"/>
  <c r="AY650" i="16"/>
  <c r="AZ650" i="16"/>
  <c r="BA650" i="16"/>
  <c r="BB650" i="16"/>
  <c r="BC650" i="16"/>
  <c r="BD650" i="16"/>
  <c r="BE650" i="16"/>
  <c r="BF650" i="16"/>
  <c r="BG650" i="16"/>
  <c r="BH650" i="16"/>
  <c r="BI650" i="16"/>
  <c r="BJ650" i="16"/>
  <c r="BK650" i="16"/>
  <c r="BL650" i="16"/>
  <c r="BM650" i="16"/>
  <c r="BN650" i="16"/>
  <c r="BO650" i="16"/>
  <c r="BP650" i="16"/>
  <c r="BQ650" i="16"/>
  <c r="BR650" i="16"/>
  <c r="BS650" i="16"/>
  <c r="BT650" i="16"/>
  <c r="BU650" i="16"/>
  <c r="BV650" i="16"/>
  <c r="BW650" i="16"/>
  <c r="BX650" i="16"/>
  <c r="BY650" i="16"/>
  <c r="BZ650" i="16"/>
  <c r="CA650" i="16"/>
  <c r="CB650" i="16"/>
  <c r="CC650" i="16"/>
  <c r="CD650" i="16"/>
  <c r="CE650" i="16"/>
  <c r="CF650" i="16"/>
  <c r="CG650" i="16"/>
  <c r="CH650" i="16"/>
  <c r="CI650" i="16"/>
  <c r="CJ650" i="16"/>
  <c r="CK650" i="16"/>
  <c r="CL650" i="16"/>
  <c r="CM650" i="16"/>
  <c r="CN650" i="16"/>
  <c r="CO650" i="16"/>
  <c r="CP650" i="16"/>
  <c r="G651" i="16"/>
  <c r="H651" i="16"/>
  <c r="I651" i="16"/>
  <c r="J651" i="16"/>
  <c r="K651" i="16"/>
  <c r="L651" i="16"/>
  <c r="M651" i="16"/>
  <c r="N651" i="16"/>
  <c r="O651" i="16"/>
  <c r="P651" i="16"/>
  <c r="Q651" i="16"/>
  <c r="R651" i="16"/>
  <c r="S651" i="16"/>
  <c r="T651" i="16"/>
  <c r="U651" i="16"/>
  <c r="V651" i="16"/>
  <c r="W651" i="16"/>
  <c r="X651" i="16"/>
  <c r="Y651" i="16"/>
  <c r="Z651" i="16"/>
  <c r="AA651" i="16"/>
  <c r="AB651" i="16"/>
  <c r="AC651" i="16"/>
  <c r="AD651" i="16"/>
  <c r="AE651" i="16"/>
  <c r="AF651" i="16"/>
  <c r="AG651" i="16"/>
  <c r="AH651" i="16"/>
  <c r="AI651" i="16"/>
  <c r="AJ651" i="16"/>
  <c r="AK651" i="16"/>
  <c r="AL651" i="16"/>
  <c r="AM651" i="16"/>
  <c r="AN651" i="16"/>
  <c r="AO651" i="16"/>
  <c r="AP651" i="16"/>
  <c r="AQ651" i="16"/>
  <c r="AR651" i="16"/>
  <c r="AS651" i="16"/>
  <c r="AT651" i="16"/>
  <c r="AU651" i="16"/>
  <c r="AV651" i="16"/>
  <c r="AW651" i="16"/>
  <c r="AX651" i="16"/>
  <c r="AY651" i="16"/>
  <c r="AZ651" i="16"/>
  <c r="BA651" i="16"/>
  <c r="BB651" i="16"/>
  <c r="BC651" i="16"/>
  <c r="BD651" i="16"/>
  <c r="BE651" i="16"/>
  <c r="BF651" i="16"/>
  <c r="BG651" i="16"/>
  <c r="BH651" i="16"/>
  <c r="BI651" i="16"/>
  <c r="BJ651" i="16"/>
  <c r="BK651" i="16"/>
  <c r="BL651" i="16"/>
  <c r="BM651" i="16"/>
  <c r="BN651" i="16"/>
  <c r="BO651" i="16"/>
  <c r="BP651" i="16"/>
  <c r="BQ651" i="16"/>
  <c r="BR651" i="16"/>
  <c r="BS651" i="16"/>
  <c r="BT651" i="16"/>
  <c r="BU651" i="16"/>
  <c r="BV651" i="16"/>
  <c r="BW651" i="16"/>
  <c r="BX651" i="16"/>
  <c r="BY651" i="16"/>
  <c r="BZ651" i="16"/>
  <c r="CA651" i="16"/>
  <c r="CB651" i="16"/>
  <c r="CC651" i="16"/>
  <c r="CD651" i="16"/>
  <c r="CE651" i="16"/>
  <c r="CF651" i="16"/>
  <c r="CG651" i="16"/>
  <c r="CH651" i="16"/>
  <c r="CI651" i="16"/>
  <c r="CJ651" i="16"/>
  <c r="CK651" i="16"/>
  <c r="CL651" i="16"/>
  <c r="CM651" i="16"/>
  <c r="CN651" i="16"/>
  <c r="CO651" i="16"/>
  <c r="CP651" i="16"/>
  <c r="G652" i="16"/>
  <c r="H652" i="16"/>
  <c r="I652" i="16"/>
  <c r="J652" i="16"/>
  <c r="K652" i="16"/>
  <c r="L652" i="16"/>
  <c r="M652" i="16"/>
  <c r="N652" i="16"/>
  <c r="O652" i="16"/>
  <c r="P652" i="16"/>
  <c r="Q652" i="16"/>
  <c r="R652" i="16"/>
  <c r="S652" i="16"/>
  <c r="T652" i="16"/>
  <c r="U652" i="16"/>
  <c r="V652" i="16"/>
  <c r="W652" i="16"/>
  <c r="X652" i="16"/>
  <c r="Y652" i="16"/>
  <c r="Z652" i="16"/>
  <c r="AA652" i="16"/>
  <c r="AB652" i="16"/>
  <c r="AC652" i="16"/>
  <c r="AD652" i="16"/>
  <c r="AE652" i="16"/>
  <c r="AF652" i="16"/>
  <c r="AG652" i="16"/>
  <c r="AH652" i="16"/>
  <c r="AI652" i="16"/>
  <c r="AJ652" i="16"/>
  <c r="AK652" i="16"/>
  <c r="AL652" i="16"/>
  <c r="AM652" i="16"/>
  <c r="AN652" i="16"/>
  <c r="AO652" i="16"/>
  <c r="AP652" i="16"/>
  <c r="AQ652" i="16"/>
  <c r="AR652" i="16"/>
  <c r="AS652" i="16"/>
  <c r="AT652" i="16"/>
  <c r="AU652" i="16"/>
  <c r="AV652" i="16"/>
  <c r="AW652" i="16"/>
  <c r="AX652" i="16"/>
  <c r="AY652" i="16"/>
  <c r="AZ652" i="16"/>
  <c r="BA652" i="16"/>
  <c r="BB652" i="16"/>
  <c r="BC652" i="16"/>
  <c r="BD652" i="16"/>
  <c r="BE652" i="16"/>
  <c r="BF652" i="16"/>
  <c r="BG652" i="16"/>
  <c r="BH652" i="16"/>
  <c r="BI652" i="16"/>
  <c r="BJ652" i="16"/>
  <c r="BK652" i="16"/>
  <c r="BL652" i="16"/>
  <c r="BM652" i="16"/>
  <c r="BN652" i="16"/>
  <c r="BO652" i="16"/>
  <c r="BP652" i="16"/>
  <c r="BQ652" i="16"/>
  <c r="BR652" i="16"/>
  <c r="BS652" i="16"/>
  <c r="BT652" i="16"/>
  <c r="BU652" i="16"/>
  <c r="BV652" i="16"/>
  <c r="BW652" i="16"/>
  <c r="BX652" i="16"/>
  <c r="BY652" i="16"/>
  <c r="BZ652" i="16"/>
  <c r="CA652" i="16"/>
  <c r="CB652" i="16"/>
  <c r="CC652" i="16"/>
  <c r="CD652" i="16"/>
  <c r="CE652" i="16"/>
  <c r="CF652" i="16"/>
  <c r="CG652" i="16"/>
  <c r="CH652" i="16"/>
  <c r="CI652" i="16"/>
  <c r="CJ652" i="16"/>
  <c r="CK652" i="16"/>
  <c r="CL652" i="16"/>
  <c r="CM652" i="16"/>
  <c r="CN652" i="16"/>
  <c r="CO652" i="16"/>
  <c r="CP652" i="16"/>
  <c r="G653" i="16"/>
  <c r="H653" i="16"/>
  <c r="I653" i="16"/>
  <c r="J653" i="16"/>
  <c r="K653" i="16"/>
  <c r="L653" i="16"/>
  <c r="M653" i="16"/>
  <c r="N653" i="16"/>
  <c r="O653" i="16"/>
  <c r="P653" i="16"/>
  <c r="Q653" i="16"/>
  <c r="R653" i="16"/>
  <c r="S653" i="16"/>
  <c r="T653" i="16"/>
  <c r="U653" i="16"/>
  <c r="V653" i="16"/>
  <c r="W653" i="16"/>
  <c r="X653" i="16"/>
  <c r="Y653" i="16"/>
  <c r="Z653" i="16"/>
  <c r="AA653" i="16"/>
  <c r="AB653" i="16"/>
  <c r="AC653" i="16"/>
  <c r="AD653" i="16"/>
  <c r="AE653" i="16"/>
  <c r="AF653" i="16"/>
  <c r="AG653" i="16"/>
  <c r="AH653" i="16"/>
  <c r="AI653" i="16"/>
  <c r="AJ653" i="16"/>
  <c r="AK653" i="16"/>
  <c r="AL653" i="16"/>
  <c r="AM653" i="16"/>
  <c r="AN653" i="16"/>
  <c r="AO653" i="16"/>
  <c r="AP653" i="16"/>
  <c r="AQ653" i="16"/>
  <c r="AR653" i="16"/>
  <c r="AS653" i="16"/>
  <c r="AT653" i="16"/>
  <c r="AU653" i="16"/>
  <c r="AV653" i="16"/>
  <c r="AW653" i="16"/>
  <c r="AX653" i="16"/>
  <c r="AY653" i="16"/>
  <c r="AZ653" i="16"/>
  <c r="BA653" i="16"/>
  <c r="BB653" i="16"/>
  <c r="BC653" i="16"/>
  <c r="BD653" i="16"/>
  <c r="BE653" i="16"/>
  <c r="BF653" i="16"/>
  <c r="BG653" i="16"/>
  <c r="BH653" i="16"/>
  <c r="BI653" i="16"/>
  <c r="BJ653" i="16"/>
  <c r="BK653" i="16"/>
  <c r="BL653" i="16"/>
  <c r="BM653" i="16"/>
  <c r="BN653" i="16"/>
  <c r="BO653" i="16"/>
  <c r="BP653" i="16"/>
  <c r="BQ653" i="16"/>
  <c r="BR653" i="16"/>
  <c r="BS653" i="16"/>
  <c r="BT653" i="16"/>
  <c r="BU653" i="16"/>
  <c r="BV653" i="16"/>
  <c r="BW653" i="16"/>
  <c r="BX653" i="16"/>
  <c r="BY653" i="16"/>
  <c r="BZ653" i="16"/>
  <c r="CA653" i="16"/>
  <c r="CB653" i="16"/>
  <c r="CC653" i="16"/>
  <c r="CD653" i="16"/>
  <c r="CE653" i="16"/>
  <c r="CF653" i="16"/>
  <c r="CG653" i="16"/>
  <c r="CH653" i="16"/>
  <c r="CI653" i="16"/>
  <c r="CJ653" i="16"/>
  <c r="CK653" i="16"/>
  <c r="CL653" i="16"/>
  <c r="CM653" i="16"/>
  <c r="CN653" i="16"/>
  <c r="CO653" i="16"/>
  <c r="CP653" i="16"/>
  <c r="G654" i="16"/>
  <c r="H654" i="16"/>
  <c r="I654" i="16"/>
  <c r="J654" i="16"/>
  <c r="K654" i="16"/>
  <c r="L654" i="16"/>
  <c r="M654" i="16"/>
  <c r="N654" i="16"/>
  <c r="O654" i="16"/>
  <c r="P654" i="16"/>
  <c r="Q654" i="16"/>
  <c r="R654" i="16"/>
  <c r="S654" i="16"/>
  <c r="T654" i="16"/>
  <c r="U654" i="16"/>
  <c r="V654" i="16"/>
  <c r="W654" i="16"/>
  <c r="X654" i="16"/>
  <c r="Y654" i="16"/>
  <c r="Z654" i="16"/>
  <c r="AA654" i="16"/>
  <c r="AB654" i="16"/>
  <c r="AC654" i="16"/>
  <c r="AD654" i="16"/>
  <c r="AE654" i="16"/>
  <c r="AF654" i="16"/>
  <c r="AG654" i="16"/>
  <c r="AH654" i="16"/>
  <c r="AI654" i="16"/>
  <c r="AJ654" i="16"/>
  <c r="AK654" i="16"/>
  <c r="AL654" i="16"/>
  <c r="AM654" i="16"/>
  <c r="AN654" i="16"/>
  <c r="AO654" i="16"/>
  <c r="AP654" i="16"/>
  <c r="AQ654" i="16"/>
  <c r="AR654" i="16"/>
  <c r="AS654" i="16"/>
  <c r="AT654" i="16"/>
  <c r="AU654" i="16"/>
  <c r="AV654" i="16"/>
  <c r="AW654" i="16"/>
  <c r="AX654" i="16"/>
  <c r="AY654" i="16"/>
  <c r="AZ654" i="16"/>
  <c r="BA654" i="16"/>
  <c r="BB654" i="16"/>
  <c r="BC654" i="16"/>
  <c r="BD654" i="16"/>
  <c r="BE654" i="16"/>
  <c r="BF654" i="16"/>
  <c r="BG654" i="16"/>
  <c r="BH654" i="16"/>
  <c r="BI654" i="16"/>
  <c r="BJ654" i="16"/>
  <c r="BK654" i="16"/>
  <c r="BL654" i="16"/>
  <c r="BM654" i="16"/>
  <c r="BN654" i="16"/>
  <c r="BO654" i="16"/>
  <c r="BP654" i="16"/>
  <c r="BQ654" i="16"/>
  <c r="BR654" i="16"/>
  <c r="BS654" i="16"/>
  <c r="BT654" i="16"/>
  <c r="BU654" i="16"/>
  <c r="BV654" i="16"/>
  <c r="BW654" i="16"/>
  <c r="BX654" i="16"/>
  <c r="BY654" i="16"/>
  <c r="BZ654" i="16"/>
  <c r="CA654" i="16"/>
  <c r="CB654" i="16"/>
  <c r="CC654" i="16"/>
  <c r="CD654" i="16"/>
  <c r="CE654" i="16"/>
  <c r="CF654" i="16"/>
  <c r="CG654" i="16"/>
  <c r="CH654" i="16"/>
  <c r="CI654" i="16"/>
  <c r="CJ654" i="16"/>
  <c r="CK654" i="16"/>
  <c r="CL654" i="16"/>
  <c r="CM654" i="16"/>
  <c r="CN654" i="16"/>
  <c r="CO654" i="16"/>
  <c r="CP654" i="16"/>
  <c r="G655" i="16"/>
  <c r="H655" i="16"/>
  <c r="I655" i="16"/>
  <c r="J655" i="16"/>
  <c r="K655" i="16"/>
  <c r="L655" i="16"/>
  <c r="M655" i="16"/>
  <c r="N655" i="16"/>
  <c r="O655" i="16"/>
  <c r="P655" i="16"/>
  <c r="Q655" i="16"/>
  <c r="R655" i="16"/>
  <c r="S655" i="16"/>
  <c r="T655" i="16"/>
  <c r="U655" i="16"/>
  <c r="V655" i="16"/>
  <c r="W655" i="16"/>
  <c r="X655" i="16"/>
  <c r="Y655" i="16"/>
  <c r="Z655" i="16"/>
  <c r="AA655" i="16"/>
  <c r="AB655" i="16"/>
  <c r="AC655" i="16"/>
  <c r="AD655" i="16"/>
  <c r="AE655" i="16"/>
  <c r="AF655" i="16"/>
  <c r="AG655" i="16"/>
  <c r="AH655" i="16"/>
  <c r="AI655" i="16"/>
  <c r="AJ655" i="16"/>
  <c r="AK655" i="16"/>
  <c r="AL655" i="16"/>
  <c r="AM655" i="16"/>
  <c r="AN655" i="16"/>
  <c r="AO655" i="16"/>
  <c r="AP655" i="16"/>
  <c r="AQ655" i="16"/>
  <c r="AR655" i="16"/>
  <c r="AS655" i="16"/>
  <c r="AT655" i="16"/>
  <c r="AU655" i="16"/>
  <c r="AV655" i="16"/>
  <c r="AW655" i="16"/>
  <c r="AX655" i="16"/>
  <c r="AY655" i="16"/>
  <c r="AZ655" i="16"/>
  <c r="BA655" i="16"/>
  <c r="BB655" i="16"/>
  <c r="BC655" i="16"/>
  <c r="BD655" i="16"/>
  <c r="BE655" i="16"/>
  <c r="BF655" i="16"/>
  <c r="BG655" i="16"/>
  <c r="BH655" i="16"/>
  <c r="BI655" i="16"/>
  <c r="BJ655" i="16"/>
  <c r="BK655" i="16"/>
  <c r="BL655" i="16"/>
  <c r="BM655" i="16"/>
  <c r="BN655" i="16"/>
  <c r="BO655" i="16"/>
  <c r="BP655" i="16"/>
  <c r="BQ655" i="16"/>
  <c r="BR655" i="16"/>
  <c r="BS655" i="16"/>
  <c r="BT655" i="16"/>
  <c r="BU655" i="16"/>
  <c r="BV655" i="16"/>
  <c r="BW655" i="16"/>
  <c r="BX655" i="16"/>
  <c r="BY655" i="16"/>
  <c r="BZ655" i="16"/>
  <c r="CA655" i="16"/>
  <c r="CB655" i="16"/>
  <c r="CC655" i="16"/>
  <c r="CD655" i="16"/>
  <c r="CE655" i="16"/>
  <c r="CF655" i="16"/>
  <c r="CG655" i="16"/>
  <c r="CH655" i="16"/>
  <c r="CI655" i="16"/>
  <c r="CJ655" i="16"/>
  <c r="CK655" i="16"/>
  <c r="CL655" i="16"/>
  <c r="CM655" i="16"/>
  <c r="CN655" i="16"/>
  <c r="CO655" i="16"/>
  <c r="CP655" i="16"/>
  <c r="G656" i="16"/>
  <c r="H656" i="16"/>
  <c r="I656" i="16"/>
  <c r="J656" i="16"/>
  <c r="K656" i="16"/>
  <c r="L656" i="16"/>
  <c r="M656" i="16"/>
  <c r="N656" i="16"/>
  <c r="O656" i="16"/>
  <c r="P656" i="16"/>
  <c r="Q656" i="16"/>
  <c r="R656" i="16"/>
  <c r="S656" i="16"/>
  <c r="T656" i="16"/>
  <c r="U656" i="16"/>
  <c r="V656" i="16"/>
  <c r="W656" i="16"/>
  <c r="X656" i="16"/>
  <c r="Y656" i="16"/>
  <c r="Z656" i="16"/>
  <c r="AA656" i="16"/>
  <c r="AB656" i="16"/>
  <c r="AC656" i="16"/>
  <c r="AD656" i="16"/>
  <c r="AE656" i="16"/>
  <c r="AF656" i="16"/>
  <c r="AG656" i="16"/>
  <c r="AH656" i="16"/>
  <c r="AI656" i="16"/>
  <c r="AJ656" i="16"/>
  <c r="AK656" i="16"/>
  <c r="AL656" i="16"/>
  <c r="AM656" i="16"/>
  <c r="AN656" i="16"/>
  <c r="AO656" i="16"/>
  <c r="AP656" i="16"/>
  <c r="AQ656" i="16"/>
  <c r="AR656" i="16"/>
  <c r="AS656" i="16"/>
  <c r="AT656" i="16"/>
  <c r="AU656" i="16"/>
  <c r="AV656" i="16"/>
  <c r="AW656" i="16"/>
  <c r="AX656" i="16"/>
  <c r="AY656" i="16"/>
  <c r="AZ656" i="16"/>
  <c r="BA656" i="16"/>
  <c r="BB656" i="16"/>
  <c r="BC656" i="16"/>
  <c r="BD656" i="16"/>
  <c r="BE656" i="16"/>
  <c r="BF656" i="16"/>
  <c r="BG656" i="16"/>
  <c r="BH656" i="16"/>
  <c r="BI656" i="16"/>
  <c r="BJ656" i="16"/>
  <c r="BK656" i="16"/>
  <c r="BL656" i="16"/>
  <c r="BM656" i="16"/>
  <c r="BN656" i="16"/>
  <c r="BO656" i="16"/>
  <c r="BP656" i="16"/>
  <c r="BQ656" i="16"/>
  <c r="BR656" i="16"/>
  <c r="BS656" i="16"/>
  <c r="BT656" i="16"/>
  <c r="BU656" i="16"/>
  <c r="BV656" i="16"/>
  <c r="BW656" i="16"/>
  <c r="BX656" i="16"/>
  <c r="BY656" i="16"/>
  <c r="BZ656" i="16"/>
  <c r="CA656" i="16"/>
  <c r="CB656" i="16"/>
  <c r="CC656" i="16"/>
  <c r="CD656" i="16"/>
  <c r="CE656" i="16"/>
  <c r="CF656" i="16"/>
  <c r="CG656" i="16"/>
  <c r="CH656" i="16"/>
  <c r="CI656" i="16"/>
  <c r="CJ656" i="16"/>
  <c r="CK656" i="16"/>
  <c r="CL656" i="16"/>
  <c r="CM656" i="16"/>
  <c r="CN656" i="16"/>
  <c r="CO656" i="16"/>
  <c r="CP656" i="16"/>
  <c r="G657" i="16"/>
  <c r="H657" i="16"/>
  <c r="I657" i="16"/>
  <c r="J657" i="16"/>
  <c r="K657" i="16"/>
  <c r="L657" i="16"/>
  <c r="M657" i="16"/>
  <c r="N657" i="16"/>
  <c r="O657" i="16"/>
  <c r="P657" i="16"/>
  <c r="Q657" i="16"/>
  <c r="R657" i="16"/>
  <c r="S657" i="16"/>
  <c r="T657" i="16"/>
  <c r="U657" i="16"/>
  <c r="V657" i="16"/>
  <c r="W657" i="16"/>
  <c r="X657" i="16"/>
  <c r="Y657" i="16"/>
  <c r="Z657" i="16"/>
  <c r="AA657" i="16"/>
  <c r="AB657" i="16"/>
  <c r="AC657" i="16"/>
  <c r="AD657" i="16"/>
  <c r="AE657" i="16"/>
  <c r="AF657" i="16"/>
  <c r="AG657" i="16"/>
  <c r="AH657" i="16"/>
  <c r="AI657" i="16"/>
  <c r="AJ657" i="16"/>
  <c r="AK657" i="16"/>
  <c r="AL657" i="16"/>
  <c r="AM657" i="16"/>
  <c r="AN657" i="16"/>
  <c r="AO657" i="16"/>
  <c r="AP657" i="16"/>
  <c r="AQ657" i="16"/>
  <c r="AR657" i="16"/>
  <c r="AS657" i="16"/>
  <c r="AT657" i="16"/>
  <c r="AU657" i="16"/>
  <c r="AV657" i="16"/>
  <c r="AW657" i="16"/>
  <c r="AX657" i="16"/>
  <c r="AY657" i="16"/>
  <c r="AZ657" i="16"/>
  <c r="BA657" i="16"/>
  <c r="BB657" i="16"/>
  <c r="BC657" i="16"/>
  <c r="BD657" i="16"/>
  <c r="BE657" i="16"/>
  <c r="BF657" i="16"/>
  <c r="BG657" i="16"/>
  <c r="BH657" i="16"/>
  <c r="BI657" i="16"/>
  <c r="BJ657" i="16"/>
  <c r="BK657" i="16"/>
  <c r="BL657" i="16"/>
  <c r="BM657" i="16"/>
  <c r="BN657" i="16"/>
  <c r="BO657" i="16"/>
  <c r="BP657" i="16"/>
  <c r="BQ657" i="16"/>
  <c r="BR657" i="16"/>
  <c r="BS657" i="16"/>
  <c r="BT657" i="16"/>
  <c r="BU657" i="16"/>
  <c r="BV657" i="16"/>
  <c r="BW657" i="16"/>
  <c r="BX657" i="16"/>
  <c r="BY657" i="16"/>
  <c r="BZ657" i="16"/>
  <c r="CA657" i="16"/>
  <c r="CB657" i="16"/>
  <c r="CC657" i="16"/>
  <c r="CD657" i="16"/>
  <c r="CE657" i="16"/>
  <c r="CF657" i="16"/>
  <c r="CG657" i="16"/>
  <c r="CH657" i="16"/>
  <c r="CI657" i="16"/>
  <c r="CJ657" i="16"/>
  <c r="CK657" i="16"/>
  <c r="CL657" i="16"/>
  <c r="CM657" i="16"/>
  <c r="CN657" i="16"/>
  <c r="CO657" i="16"/>
  <c r="CP657" i="16"/>
  <c r="G658" i="16"/>
  <c r="H658" i="16"/>
  <c r="I658" i="16"/>
  <c r="J658" i="16"/>
  <c r="K658" i="16"/>
  <c r="L658" i="16"/>
  <c r="M658" i="16"/>
  <c r="N658" i="16"/>
  <c r="O658" i="16"/>
  <c r="P658" i="16"/>
  <c r="Q658" i="16"/>
  <c r="R658" i="16"/>
  <c r="S658" i="16"/>
  <c r="T658" i="16"/>
  <c r="U658" i="16"/>
  <c r="V658" i="16"/>
  <c r="W658" i="16"/>
  <c r="X658" i="16"/>
  <c r="Y658" i="16"/>
  <c r="Z658" i="16"/>
  <c r="AA658" i="16"/>
  <c r="AB658" i="16"/>
  <c r="AC658" i="16"/>
  <c r="AD658" i="16"/>
  <c r="AE658" i="16"/>
  <c r="AF658" i="16"/>
  <c r="AG658" i="16"/>
  <c r="AH658" i="16"/>
  <c r="AI658" i="16"/>
  <c r="AJ658" i="16"/>
  <c r="AK658" i="16"/>
  <c r="AL658" i="16"/>
  <c r="AM658" i="16"/>
  <c r="AN658" i="16"/>
  <c r="AO658" i="16"/>
  <c r="AP658" i="16"/>
  <c r="AQ658" i="16"/>
  <c r="AR658" i="16"/>
  <c r="AS658" i="16"/>
  <c r="AT658" i="16"/>
  <c r="AU658" i="16"/>
  <c r="AV658" i="16"/>
  <c r="AW658" i="16"/>
  <c r="AX658" i="16"/>
  <c r="AY658" i="16"/>
  <c r="AZ658" i="16"/>
  <c r="BA658" i="16"/>
  <c r="BB658" i="16"/>
  <c r="BC658" i="16"/>
  <c r="BD658" i="16"/>
  <c r="BE658" i="16"/>
  <c r="BF658" i="16"/>
  <c r="BG658" i="16"/>
  <c r="BH658" i="16"/>
  <c r="BI658" i="16"/>
  <c r="BJ658" i="16"/>
  <c r="BK658" i="16"/>
  <c r="BL658" i="16"/>
  <c r="BM658" i="16"/>
  <c r="BN658" i="16"/>
  <c r="BO658" i="16"/>
  <c r="BP658" i="16"/>
  <c r="BQ658" i="16"/>
  <c r="BR658" i="16"/>
  <c r="BS658" i="16"/>
  <c r="BT658" i="16"/>
  <c r="BU658" i="16"/>
  <c r="BV658" i="16"/>
  <c r="BW658" i="16"/>
  <c r="BX658" i="16"/>
  <c r="BY658" i="16"/>
  <c r="BZ658" i="16"/>
  <c r="CA658" i="16"/>
  <c r="CB658" i="16"/>
  <c r="CC658" i="16"/>
  <c r="CD658" i="16"/>
  <c r="CE658" i="16"/>
  <c r="CF658" i="16"/>
  <c r="CG658" i="16"/>
  <c r="CH658" i="16"/>
  <c r="CI658" i="16"/>
  <c r="CJ658" i="16"/>
  <c r="CK658" i="16"/>
  <c r="CL658" i="16"/>
  <c r="CM658" i="16"/>
  <c r="CN658" i="16"/>
  <c r="CO658" i="16"/>
  <c r="CP658" i="16"/>
  <c r="G659" i="16"/>
  <c r="H659" i="16"/>
  <c r="I659" i="16"/>
  <c r="J659" i="16"/>
  <c r="K659" i="16"/>
  <c r="L659" i="16"/>
  <c r="M659" i="16"/>
  <c r="N659" i="16"/>
  <c r="O659" i="16"/>
  <c r="P659" i="16"/>
  <c r="Q659" i="16"/>
  <c r="R659" i="16"/>
  <c r="S659" i="16"/>
  <c r="T659" i="16"/>
  <c r="U659" i="16"/>
  <c r="V659" i="16"/>
  <c r="W659" i="16"/>
  <c r="X659" i="16"/>
  <c r="Y659" i="16"/>
  <c r="Z659" i="16"/>
  <c r="AA659" i="16"/>
  <c r="AB659" i="16"/>
  <c r="AC659" i="16"/>
  <c r="AD659" i="16"/>
  <c r="AE659" i="16"/>
  <c r="AF659" i="16"/>
  <c r="AG659" i="16"/>
  <c r="AH659" i="16"/>
  <c r="AI659" i="16"/>
  <c r="AJ659" i="16"/>
  <c r="AK659" i="16"/>
  <c r="AL659" i="16"/>
  <c r="AM659" i="16"/>
  <c r="AN659" i="16"/>
  <c r="AO659" i="16"/>
  <c r="AP659" i="16"/>
  <c r="AQ659" i="16"/>
  <c r="AR659" i="16"/>
  <c r="AS659" i="16"/>
  <c r="AT659" i="16"/>
  <c r="AU659" i="16"/>
  <c r="AV659" i="16"/>
  <c r="AW659" i="16"/>
  <c r="AX659" i="16"/>
  <c r="AY659" i="16"/>
  <c r="AZ659" i="16"/>
  <c r="BA659" i="16"/>
  <c r="BB659" i="16"/>
  <c r="BC659" i="16"/>
  <c r="BD659" i="16"/>
  <c r="BE659" i="16"/>
  <c r="BF659" i="16"/>
  <c r="BG659" i="16"/>
  <c r="BH659" i="16"/>
  <c r="BI659" i="16"/>
  <c r="BJ659" i="16"/>
  <c r="BK659" i="16"/>
  <c r="BL659" i="16"/>
  <c r="BM659" i="16"/>
  <c r="BN659" i="16"/>
  <c r="BO659" i="16"/>
  <c r="BP659" i="16"/>
  <c r="BQ659" i="16"/>
  <c r="BR659" i="16"/>
  <c r="BS659" i="16"/>
  <c r="BT659" i="16"/>
  <c r="BU659" i="16"/>
  <c r="BV659" i="16"/>
  <c r="BW659" i="16"/>
  <c r="BX659" i="16"/>
  <c r="BY659" i="16"/>
  <c r="BZ659" i="16"/>
  <c r="CA659" i="16"/>
  <c r="CB659" i="16"/>
  <c r="CC659" i="16"/>
  <c r="CD659" i="16"/>
  <c r="CE659" i="16"/>
  <c r="CF659" i="16"/>
  <c r="CG659" i="16"/>
  <c r="CH659" i="16"/>
  <c r="CI659" i="16"/>
  <c r="CJ659" i="16"/>
  <c r="CK659" i="16"/>
  <c r="CL659" i="16"/>
  <c r="CM659" i="16"/>
  <c r="CN659" i="16"/>
  <c r="CO659" i="16"/>
  <c r="CP659" i="16"/>
  <c r="G660" i="16"/>
  <c r="H660" i="16"/>
  <c r="I660" i="16"/>
  <c r="J660" i="16"/>
  <c r="K660" i="16"/>
  <c r="L660" i="16"/>
  <c r="M660" i="16"/>
  <c r="N660" i="16"/>
  <c r="O660" i="16"/>
  <c r="P660" i="16"/>
  <c r="Q660" i="16"/>
  <c r="R660" i="16"/>
  <c r="S660" i="16"/>
  <c r="T660" i="16"/>
  <c r="U660" i="16"/>
  <c r="V660" i="16"/>
  <c r="W660" i="16"/>
  <c r="X660" i="16"/>
  <c r="Y660" i="16"/>
  <c r="Z660" i="16"/>
  <c r="AA660" i="16"/>
  <c r="AB660" i="16"/>
  <c r="AC660" i="16"/>
  <c r="AD660" i="16"/>
  <c r="AE660" i="16"/>
  <c r="AF660" i="16"/>
  <c r="AG660" i="16"/>
  <c r="AH660" i="16"/>
  <c r="AI660" i="16"/>
  <c r="AJ660" i="16"/>
  <c r="AK660" i="16"/>
  <c r="AL660" i="16"/>
  <c r="AM660" i="16"/>
  <c r="AN660" i="16"/>
  <c r="AO660" i="16"/>
  <c r="AP660" i="16"/>
  <c r="AQ660" i="16"/>
  <c r="AR660" i="16"/>
  <c r="AS660" i="16"/>
  <c r="AT660" i="16"/>
  <c r="AU660" i="16"/>
  <c r="AV660" i="16"/>
  <c r="AW660" i="16"/>
  <c r="AX660" i="16"/>
  <c r="AY660" i="16"/>
  <c r="AZ660" i="16"/>
  <c r="BA660" i="16"/>
  <c r="BB660" i="16"/>
  <c r="BC660" i="16"/>
  <c r="BD660" i="16"/>
  <c r="BE660" i="16"/>
  <c r="BF660" i="16"/>
  <c r="BG660" i="16"/>
  <c r="BH660" i="16"/>
  <c r="BI660" i="16"/>
  <c r="BJ660" i="16"/>
  <c r="BK660" i="16"/>
  <c r="BL660" i="16"/>
  <c r="BM660" i="16"/>
  <c r="BN660" i="16"/>
  <c r="BO660" i="16"/>
  <c r="BP660" i="16"/>
  <c r="BQ660" i="16"/>
  <c r="BR660" i="16"/>
  <c r="BS660" i="16"/>
  <c r="BT660" i="16"/>
  <c r="BU660" i="16"/>
  <c r="BV660" i="16"/>
  <c r="BW660" i="16"/>
  <c r="BX660" i="16"/>
  <c r="BY660" i="16"/>
  <c r="BZ660" i="16"/>
  <c r="CA660" i="16"/>
  <c r="CB660" i="16"/>
  <c r="CC660" i="16"/>
  <c r="CD660" i="16"/>
  <c r="CE660" i="16"/>
  <c r="CF660" i="16"/>
  <c r="CG660" i="16"/>
  <c r="CH660" i="16"/>
  <c r="CI660" i="16"/>
  <c r="CJ660" i="16"/>
  <c r="CK660" i="16"/>
  <c r="CL660" i="16"/>
  <c r="CM660" i="16"/>
  <c r="CN660" i="16"/>
  <c r="CO660" i="16"/>
  <c r="CP660" i="16"/>
  <c r="G661" i="16"/>
  <c r="H661" i="16"/>
  <c r="I661" i="16"/>
  <c r="J661" i="16"/>
  <c r="K661" i="16"/>
  <c r="L661" i="16"/>
  <c r="M661" i="16"/>
  <c r="N661" i="16"/>
  <c r="O661" i="16"/>
  <c r="P661" i="16"/>
  <c r="Q661" i="16"/>
  <c r="R661" i="16"/>
  <c r="S661" i="16"/>
  <c r="T661" i="16"/>
  <c r="U661" i="16"/>
  <c r="V661" i="16"/>
  <c r="W661" i="16"/>
  <c r="X661" i="16"/>
  <c r="Y661" i="16"/>
  <c r="Z661" i="16"/>
  <c r="AA661" i="16"/>
  <c r="AB661" i="16"/>
  <c r="AC661" i="16"/>
  <c r="AD661" i="16"/>
  <c r="AE661" i="16"/>
  <c r="AF661" i="16"/>
  <c r="AG661" i="16"/>
  <c r="AH661" i="16"/>
  <c r="AI661" i="16"/>
  <c r="AJ661" i="16"/>
  <c r="AK661" i="16"/>
  <c r="AL661" i="16"/>
  <c r="AM661" i="16"/>
  <c r="AN661" i="16"/>
  <c r="AO661" i="16"/>
  <c r="AP661" i="16"/>
  <c r="AQ661" i="16"/>
  <c r="AR661" i="16"/>
  <c r="AS661" i="16"/>
  <c r="AT661" i="16"/>
  <c r="AU661" i="16"/>
  <c r="AV661" i="16"/>
  <c r="AW661" i="16"/>
  <c r="AX661" i="16"/>
  <c r="AY661" i="16"/>
  <c r="AZ661" i="16"/>
  <c r="BA661" i="16"/>
  <c r="BB661" i="16"/>
  <c r="BC661" i="16"/>
  <c r="BD661" i="16"/>
  <c r="BE661" i="16"/>
  <c r="BF661" i="16"/>
  <c r="BG661" i="16"/>
  <c r="BH661" i="16"/>
  <c r="BI661" i="16"/>
  <c r="BJ661" i="16"/>
  <c r="BK661" i="16"/>
  <c r="BL661" i="16"/>
  <c r="BM661" i="16"/>
  <c r="BN661" i="16"/>
  <c r="BO661" i="16"/>
  <c r="BP661" i="16"/>
  <c r="BQ661" i="16"/>
  <c r="BR661" i="16"/>
  <c r="BS661" i="16"/>
  <c r="BT661" i="16"/>
  <c r="BU661" i="16"/>
  <c r="BV661" i="16"/>
  <c r="BW661" i="16"/>
  <c r="BX661" i="16"/>
  <c r="BY661" i="16"/>
  <c r="BZ661" i="16"/>
  <c r="CA661" i="16"/>
  <c r="CB661" i="16"/>
  <c r="CC661" i="16"/>
  <c r="CD661" i="16"/>
  <c r="CE661" i="16"/>
  <c r="CF661" i="16"/>
  <c r="CG661" i="16"/>
  <c r="CH661" i="16"/>
  <c r="CI661" i="16"/>
  <c r="CJ661" i="16"/>
  <c r="CK661" i="16"/>
  <c r="CL661" i="16"/>
  <c r="CM661" i="16"/>
  <c r="CN661" i="16"/>
  <c r="CO661" i="16"/>
  <c r="CP661" i="16"/>
  <c r="G662" i="16"/>
  <c r="H662" i="16"/>
  <c r="I662" i="16"/>
  <c r="J662" i="16"/>
  <c r="K662" i="16"/>
  <c r="L662" i="16"/>
  <c r="M662" i="16"/>
  <c r="N662" i="16"/>
  <c r="O662" i="16"/>
  <c r="P662" i="16"/>
  <c r="Q662" i="16"/>
  <c r="R662" i="16"/>
  <c r="S662" i="16"/>
  <c r="T662" i="16"/>
  <c r="U662" i="16"/>
  <c r="V662" i="16"/>
  <c r="W662" i="16"/>
  <c r="X662" i="16"/>
  <c r="Y662" i="16"/>
  <c r="Z662" i="16"/>
  <c r="AA662" i="16"/>
  <c r="AB662" i="16"/>
  <c r="AC662" i="16"/>
  <c r="AD662" i="16"/>
  <c r="AE662" i="16"/>
  <c r="AF662" i="16"/>
  <c r="AG662" i="16"/>
  <c r="AH662" i="16"/>
  <c r="AI662" i="16"/>
  <c r="AJ662" i="16"/>
  <c r="AK662" i="16"/>
  <c r="AL662" i="16"/>
  <c r="AM662" i="16"/>
  <c r="AN662" i="16"/>
  <c r="AO662" i="16"/>
  <c r="AP662" i="16"/>
  <c r="AQ662" i="16"/>
  <c r="AR662" i="16"/>
  <c r="AS662" i="16"/>
  <c r="AT662" i="16"/>
  <c r="AU662" i="16"/>
  <c r="AV662" i="16"/>
  <c r="AW662" i="16"/>
  <c r="AX662" i="16"/>
  <c r="AY662" i="16"/>
  <c r="AZ662" i="16"/>
  <c r="BA662" i="16"/>
  <c r="BB662" i="16"/>
  <c r="BC662" i="16"/>
  <c r="BD662" i="16"/>
  <c r="BE662" i="16"/>
  <c r="BF662" i="16"/>
  <c r="BG662" i="16"/>
  <c r="BH662" i="16"/>
  <c r="BI662" i="16"/>
  <c r="BJ662" i="16"/>
  <c r="BK662" i="16"/>
  <c r="BL662" i="16"/>
  <c r="BM662" i="16"/>
  <c r="BN662" i="16"/>
  <c r="BO662" i="16"/>
  <c r="BP662" i="16"/>
  <c r="BQ662" i="16"/>
  <c r="BR662" i="16"/>
  <c r="BS662" i="16"/>
  <c r="BT662" i="16"/>
  <c r="BU662" i="16"/>
  <c r="BV662" i="16"/>
  <c r="BW662" i="16"/>
  <c r="BX662" i="16"/>
  <c r="BY662" i="16"/>
  <c r="BZ662" i="16"/>
  <c r="CA662" i="16"/>
  <c r="CB662" i="16"/>
  <c r="CC662" i="16"/>
  <c r="CD662" i="16"/>
  <c r="CE662" i="16"/>
  <c r="CF662" i="16"/>
  <c r="CG662" i="16"/>
  <c r="CH662" i="16"/>
  <c r="CI662" i="16"/>
  <c r="CJ662" i="16"/>
  <c r="CK662" i="16"/>
  <c r="CL662" i="16"/>
  <c r="CM662" i="16"/>
  <c r="CN662" i="16"/>
  <c r="CO662" i="16"/>
  <c r="CP662" i="16"/>
  <c r="G663" i="16"/>
  <c r="H663" i="16"/>
  <c r="I663" i="16"/>
  <c r="J663" i="16"/>
  <c r="K663" i="16"/>
  <c r="L663" i="16"/>
  <c r="M663" i="16"/>
  <c r="N663" i="16"/>
  <c r="O663" i="16"/>
  <c r="P663" i="16"/>
  <c r="Q663" i="16"/>
  <c r="R663" i="16"/>
  <c r="S663" i="16"/>
  <c r="T663" i="16"/>
  <c r="U663" i="16"/>
  <c r="V663" i="16"/>
  <c r="W663" i="16"/>
  <c r="X663" i="16"/>
  <c r="Y663" i="16"/>
  <c r="Z663" i="16"/>
  <c r="AA663" i="16"/>
  <c r="AB663" i="16"/>
  <c r="AC663" i="16"/>
  <c r="AD663" i="16"/>
  <c r="AE663" i="16"/>
  <c r="AF663" i="16"/>
  <c r="AG663" i="16"/>
  <c r="AH663" i="16"/>
  <c r="AI663" i="16"/>
  <c r="AJ663" i="16"/>
  <c r="AK663" i="16"/>
  <c r="AL663" i="16"/>
  <c r="AM663" i="16"/>
  <c r="AN663" i="16"/>
  <c r="AO663" i="16"/>
  <c r="AP663" i="16"/>
  <c r="AQ663" i="16"/>
  <c r="AR663" i="16"/>
  <c r="AS663" i="16"/>
  <c r="AT663" i="16"/>
  <c r="AU663" i="16"/>
  <c r="AV663" i="16"/>
  <c r="AW663" i="16"/>
  <c r="AX663" i="16"/>
  <c r="AY663" i="16"/>
  <c r="AZ663" i="16"/>
  <c r="BA663" i="16"/>
  <c r="BB663" i="16"/>
  <c r="BC663" i="16"/>
  <c r="BD663" i="16"/>
  <c r="BE663" i="16"/>
  <c r="BF663" i="16"/>
  <c r="BG663" i="16"/>
  <c r="BH663" i="16"/>
  <c r="BI663" i="16"/>
  <c r="BJ663" i="16"/>
  <c r="BK663" i="16"/>
  <c r="BL663" i="16"/>
  <c r="BM663" i="16"/>
  <c r="BN663" i="16"/>
  <c r="BO663" i="16"/>
  <c r="BP663" i="16"/>
  <c r="BQ663" i="16"/>
  <c r="BR663" i="16"/>
  <c r="BS663" i="16"/>
  <c r="BT663" i="16"/>
  <c r="BU663" i="16"/>
  <c r="BV663" i="16"/>
  <c r="BW663" i="16"/>
  <c r="BX663" i="16"/>
  <c r="BY663" i="16"/>
  <c r="BZ663" i="16"/>
  <c r="CA663" i="16"/>
  <c r="CB663" i="16"/>
  <c r="CC663" i="16"/>
  <c r="CD663" i="16"/>
  <c r="CE663" i="16"/>
  <c r="CF663" i="16"/>
  <c r="CG663" i="16"/>
  <c r="CH663" i="16"/>
  <c r="CI663" i="16"/>
  <c r="CJ663" i="16"/>
  <c r="CK663" i="16"/>
  <c r="CL663" i="16"/>
  <c r="CM663" i="16"/>
  <c r="CN663" i="16"/>
  <c r="CO663" i="16"/>
  <c r="CP663" i="16"/>
  <c r="G664" i="16"/>
  <c r="H664" i="16"/>
  <c r="I664" i="16"/>
  <c r="J664" i="16"/>
  <c r="K664" i="16"/>
  <c r="L664" i="16"/>
  <c r="M664" i="16"/>
  <c r="N664" i="16"/>
  <c r="O664" i="16"/>
  <c r="P664" i="16"/>
  <c r="Q664" i="16"/>
  <c r="R664" i="16"/>
  <c r="S664" i="16"/>
  <c r="T664" i="16"/>
  <c r="U664" i="16"/>
  <c r="V664" i="16"/>
  <c r="W664" i="16"/>
  <c r="X664" i="16"/>
  <c r="Y664" i="16"/>
  <c r="Z664" i="16"/>
  <c r="AA664" i="16"/>
  <c r="AB664" i="16"/>
  <c r="AC664" i="16"/>
  <c r="AD664" i="16"/>
  <c r="AE664" i="16"/>
  <c r="AF664" i="16"/>
  <c r="AG664" i="16"/>
  <c r="AH664" i="16"/>
  <c r="AI664" i="16"/>
  <c r="AJ664" i="16"/>
  <c r="AK664" i="16"/>
  <c r="AL664" i="16"/>
  <c r="AM664" i="16"/>
  <c r="AN664" i="16"/>
  <c r="AO664" i="16"/>
  <c r="AP664" i="16"/>
  <c r="AQ664" i="16"/>
  <c r="AR664" i="16"/>
  <c r="AS664" i="16"/>
  <c r="AT664" i="16"/>
  <c r="AU664" i="16"/>
  <c r="AV664" i="16"/>
  <c r="AW664" i="16"/>
  <c r="AX664" i="16"/>
  <c r="AY664" i="16"/>
  <c r="AZ664" i="16"/>
  <c r="BA664" i="16"/>
  <c r="BB664" i="16"/>
  <c r="BC664" i="16"/>
  <c r="BD664" i="16"/>
  <c r="BE664" i="16"/>
  <c r="BF664" i="16"/>
  <c r="BG664" i="16"/>
  <c r="BH664" i="16"/>
  <c r="BI664" i="16"/>
  <c r="BJ664" i="16"/>
  <c r="BK664" i="16"/>
  <c r="BL664" i="16"/>
  <c r="BM664" i="16"/>
  <c r="BN664" i="16"/>
  <c r="BO664" i="16"/>
  <c r="BP664" i="16"/>
  <c r="BQ664" i="16"/>
  <c r="BR664" i="16"/>
  <c r="BS664" i="16"/>
  <c r="BT664" i="16"/>
  <c r="BU664" i="16"/>
  <c r="BV664" i="16"/>
  <c r="BW664" i="16"/>
  <c r="BX664" i="16"/>
  <c r="BY664" i="16"/>
  <c r="BZ664" i="16"/>
  <c r="CA664" i="16"/>
  <c r="CB664" i="16"/>
  <c r="CC664" i="16"/>
  <c r="CD664" i="16"/>
  <c r="CE664" i="16"/>
  <c r="CF664" i="16"/>
  <c r="CG664" i="16"/>
  <c r="CH664" i="16"/>
  <c r="CI664" i="16"/>
  <c r="CJ664" i="16"/>
  <c r="CK664" i="16"/>
  <c r="CL664" i="16"/>
  <c r="CM664" i="16"/>
  <c r="CN664" i="16"/>
  <c r="CO664" i="16"/>
  <c r="CP664" i="16"/>
  <c r="G665" i="16"/>
  <c r="H665" i="16"/>
  <c r="I665" i="16"/>
  <c r="J665" i="16"/>
  <c r="K665" i="16"/>
  <c r="L665" i="16"/>
  <c r="M665" i="16"/>
  <c r="N665" i="16"/>
  <c r="O665" i="16"/>
  <c r="P665" i="16"/>
  <c r="Q665" i="16"/>
  <c r="R665" i="16"/>
  <c r="S665" i="16"/>
  <c r="T665" i="16"/>
  <c r="U665" i="16"/>
  <c r="V665" i="16"/>
  <c r="W665" i="16"/>
  <c r="X665" i="16"/>
  <c r="Y665" i="16"/>
  <c r="Z665" i="16"/>
  <c r="AA665" i="16"/>
  <c r="AB665" i="16"/>
  <c r="AC665" i="16"/>
  <c r="AD665" i="16"/>
  <c r="AE665" i="16"/>
  <c r="AF665" i="16"/>
  <c r="AG665" i="16"/>
  <c r="AH665" i="16"/>
  <c r="AI665" i="16"/>
  <c r="AJ665" i="16"/>
  <c r="AK665" i="16"/>
  <c r="AL665" i="16"/>
  <c r="AM665" i="16"/>
  <c r="AN665" i="16"/>
  <c r="AO665" i="16"/>
  <c r="AP665" i="16"/>
  <c r="AQ665" i="16"/>
  <c r="AR665" i="16"/>
  <c r="AS665" i="16"/>
  <c r="AT665" i="16"/>
  <c r="AU665" i="16"/>
  <c r="AV665" i="16"/>
  <c r="AW665" i="16"/>
  <c r="AX665" i="16"/>
  <c r="AY665" i="16"/>
  <c r="AZ665" i="16"/>
  <c r="BA665" i="16"/>
  <c r="BB665" i="16"/>
  <c r="BC665" i="16"/>
  <c r="BD665" i="16"/>
  <c r="BE665" i="16"/>
  <c r="BF665" i="16"/>
  <c r="BG665" i="16"/>
  <c r="BH665" i="16"/>
  <c r="BI665" i="16"/>
  <c r="BJ665" i="16"/>
  <c r="BK665" i="16"/>
  <c r="BL665" i="16"/>
  <c r="BM665" i="16"/>
  <c r="BN665" i="16"/>
  <c r="BO665" i="16"/>
  <c r="BP665" i="16"/>
  <c r="BQ665" i="16"/>
  <c r="BR665" i="16"/>
  <c r="BS665" i="16"/>
  <c r="BT665" i="16"/>
  <c r="BU665" i="16"/>
  <c r="BV665" i="16"/>
  <c r="BW665" i="16"/>
  <c r="BX665" i="16"/>
  <c r="BY665" i="16"/>
  <c r="BZ665" i="16"/>
  <c r="CA665" i="16"/>
  <c r="CB665" i="16"/>
  <c r="CC665" i="16"/>
  <c r="CD665" i="16"/>
  <c r="CE665" i="16"/>
  <c r="CF665" i="16"/>
  <c r="CG665" i="16"/>
  <c r="CH665" i="16"/>
  <c r="CI665" i="16"/>
  <c r="CJ665" i="16"/>
  <c r="CK665" i="16"/>
  <c r="CL665" i="16"/>
  <c r="CM665" i="16"/>
  <c r="CN665" i="16"/>
  <c r="CO665" i="16"/>
  <c r="CP665" i="16"/>
  <c r="G666" i="16"/>
  <c r="H666" i="16"/>
  <c r="I666" i="16"/>
  <c r="J666" i="16"/>
  <c r="K666" i="16"/>
  <c r="L666" i="16"/>
  <c r="M666" i="16"/>
  <c r="N666" i="16"/>
  <c r="O666" i="16"/>
  <c r="P666" i="16"/>
  <c r="Q666" i="16"/>
  <c r="R666" i="16"/>
  <c r="S666" i="16"/>
  <c r="T666" i="16"/>
  <c r="U666" i="16"/>
  <c r="V666" i="16"/>
  <c r="W666" i="16"/>
  <c r="X666" i="16"/>
  <c r="Y666" i="16"/>
  <c r="Z666" i="16"/>
  <c r="AA666" i="16"/>
  <c r="AB666" i="16"/>
  <c r="AC666" i="16"/>
  <c r="AD666" i="16"/>
  <c r="AE666" i="16"/>
  <c r="AF666" i="16"/>
  <c r="AG666" i="16"/>
  <c r="AH666" i="16"/>
  <c r="AI666" i="16"/>
  <c r="AJ666" i="16"/>
  <c r="AK666" i="16"/>
  <c r="AL666" i="16"/>
  <c r="AM666" i="16"/>
  <c r="AN666" i="16"/>
  <c r="AO666" i="16"/>
  <c r="AP666" i="16"/>
  <c r="AQ666" i="16"/>
  <c r="AR666" i="16"/>
  <c r="AS666" i="16"/>
  <c r="AT666" i="16"/>
  <c r="AU666" i="16"/>
  <c r="AV666" i="16"/>
  <c r="AW666" i="16"/>
  <c r="AX666" i="16"/>
  <c r="AY666" i="16"/>
  <c r="AZ666" i="16"/>
  <c r="BA666" i="16"/>
  <c r="BB666" i="16"/>
  <c r="BC666" i="16"/>
  <c r="BD666" i="16"/>
  <c r="BE666" i="16"/>
  <c r="BF666" i="16"/>
  <c r="BG666" i="16"/>
  <c r="BH666" i="16"/>
  <c r="BI666" i="16"/>
  <c r="BJ666" i="16"/>
  <c r="BK666" i="16"/>
  <c r="BL666" i="16"/>
  <c r="BM666" i="16"/>
  <c r="BN666" i="16"/>
  <c r="BO666" i="16"/>
  <c r="BP666" i="16"/>
  <c r="BQ666" i="16"/>
  <c r="BR666" i="16"/>
  <c r="BS666" i="16"/>
  <c r="BT666" i="16"/>
  <c r="BU666" i="16"/>
  <c r="BV666" i="16"/>
  <c r="BW666" i="16"/>
  <c r="BX666" i="16"/>
  <c r="BY666" i="16"/>
  <c r="BZ666" i="16"/>
  <c r="CA666" i="16"/>
  <c r="CB666" i="16"/>
  <c r="CC666" i="16"/>
  <c r="CD666" i="16"/>
  <c r="CE666" i="16"/>
  <c r="CF666" i="16"/>
  <c r="CG666" i="16"/>
  <c r="CH666" i="16"/>
  <c r="CI666" i="16"/>
  <c r="CJ666" i="16"/>
  <c r="CK666" i="16"/>
  <c r="CL666" i="16"/>
  <c r="CM666" i="16"/>
  <c r="CN666" i="16"/>
  <c r="CO666" i="16"/>
  <c r="CP666" i="16"/>
  <c r="G667" i="16"/>
  <c r="H667" i="16"/>
  <c r="I667" i="16"/>
  <c r="J667" i="16"/>
  <c r="K667" i="16"/>
  <c r="L667" i="16"/>
  <c r="M667" i="16"/>
  <c r="N667" i="16"/>
  <c r="O667" i="16"/>
  <c r="P667" i="16"/>
  <c r="Q667" i="16"/>
  <c r="R667" i="16"/>
  <c r="S667" i="16"/>
  <c r="T667" i="16"/>
  <c r="U667" i="16"/>
  <c r="V667" i="16"/>
  <c r="W667" i="16"/>
  <c r="X667" i="16"/>
  <c r="Y667" i="16"/>
  <c r="Z667" i="16"/>
  <c r="AA667" i="16"/>
  <c r="AB667" i="16"/>
  <c r="AC667" i="16"/>
  <c r="AD667" i="16"/>
  <c r="AE667" i="16"/>
  <c r="AF667" i="16"/>
  <c r="AG667" i="16"/>
  <c r="AH667" i="16"/>
  <c r="AI667" i="16"/>
  <c r="AJ667" i="16"/>
  <c r="AK667" i="16"/>
  <c r="AL667" i="16"/>
  <c r="AM667" i="16"/>
  <c r="AN667" i="16"/>
  <c r="AO667" i="16"/>
  <c r="AP667" i="16"/>
  <c r="AQ667" i="16"/>
  <c r="AR667" i="16"/>
  <c r="AS667" i="16"/>
  <c r="AT667" i="16"/>
  <c r="AU667" i="16"/>
  <c r="AV667" i="16"/>
  <c r="AW667" i="16"/>
  <c r="AX667" i="16"/>
  <c r="AY667" i="16"/>
  <c r="AZ667" i="16"/>
  <c r="BA667" i="16"/>
  <c r="BB667" i="16"/>
  <c r="BC667" i="16"/>
  <c r="BD667" i="16"/>
  <c r="BE667" i="16"/>
  <c r="BF667" i="16"/>
  <c r="BG667" i="16"/>
  <c r="BH667" i="16"/>
  <c r="BI667" i="16"/>
  <c r="BJ667" i="16"/>
  <c r="BK667" i="16"/>
  <c r="BL667" i="16"/>
  <c r="BM667" i="16"/>
  <c r="BN667" i="16"/>
  <c r="BO667" i="16"/>
  <c r="BP667" i="16"/>
  <c r="BQ667" i="16"/>
  <c r="BR667" i="16"/>
  <c r="BS667" i="16"/>
  <c r="BT667" i="16"/>
  <c r="BU667" i="16"/>
  <c r="BV667" i="16"/>
  <c r="BW667" i="16"/>
  <c r="BX667" i="16"/>
  <c r="BY667" i="16"/>
  <c r="BZ667" i="16"/>
  <c r="CA667" i="16"/>
  <c r="CB667" i="16"/>
  <c r="CC667" i="16"/>
  <c r="CD667" i="16"/>
  <c r="CE667" i="16"/>
  <c r="CF667" i="16"/>
  <c r="CG667" i="16"/>
  <c r="CH667" i="16"/>
  <c r="CI667" i="16"/>
  <c r="CJ667" i="16"/>
  <c r="CK667" i="16"/>
  <c r="CL667" i="16"/>
  <c r="CM667" i="16"/>
  <c r="CN667" i="16"/>
  <c r="CO667" i="16"/>
  <c r="CP667" i="16"/>
  <c r="G668" i="16"/>
  <c r="H668" i="16"/>
  <c r="I668" i="16"/>
  <c r="J668" i="16"/>
  <c r="K668" i="16"/>
  <c r="L668" i="16"/>
  <c r="M668" i="16"/>
  <c r="N668" i="16"/>
  <c r="O668" i="16"/>
  <c r="P668" i="16"/>
  <c r="Q668" i="16"/>
  <c r="R668" i="16"/>
  <c r="S668" i="16"/>
  <c r="T668" i="16"/>
  <c r="U668" i="16"/>
  <c r="V668" i="16"/>
  <c r="W668" i="16"/>
  <c r="X668" i="16"/>
  <c r="Y668" i="16"/>
  <c r="Z668" i="16"/>
  <c r="AA668" i="16"/>
  <c r="AB668" i="16"/>
  <c r="AC668" i="16"/>
  <c r="AD668" i="16"/>
  <c r="AE668" i="16"/>
  <c r="AF668" i="16"/>
  <c r="AG668" i="16"/>
  <c r="AH668" i="16"/>
  <c r="AI668" i="16"/>
  <c r="AJ668" i="16"/>
  <c r="AK668" i="16"/>
  <c r="AL668" i="16"/>
  <c r="AM668" i="16"/>
  <c r="AN668" i="16"/>
  <c r="AO668" i="16"/>
  <c r="AP668" i="16"/>
  <c r="AQ668" i="16"/>
  <c r="AR668" i="16"/>
  <c r="AS668" i="16"/>
  <c r="AT668" i="16"/>
  <c r="AU668" i="16"/>
  <c r="AV668" i="16"/>
  <c r="AW668" i="16"/>
  <c r="AX668" i="16"/>
  <c r="AY668" i="16"/>
  <c r="AZ668" i="16"/>
  <c r="BA668" i="16"/>
  <c r="BB668" i="16"/>
  <c r="BC668" i="16"/>
  <c r="BD668" i="16"/>
  <c r="BE668" i="16"/>
  <c r="BF668" i="16"/>
  <c r="BG668" i="16"/>
  <c r="BH668" i="16"/>
  <c r="BI668" i="16"/>
  <c r="BJ668" i="16"/>
  <c r="BK668" i="16"/>
  <c r="BL668" i="16"/>
  <c r="BM668" i="16"/>
  <c r="BN668" i="16"/>
  <c r="BO668" i="16"/>
  <c r="BP668" i="16"/>
  <c r="BQ668" i="16"/>
  <c r="BR668" i="16"/>
  <c r="BS668" i="16"/>
  <c r="BT668" i="16"/>
  <c r="BU668" i="16"/>
  <c r="BV668" i="16"/>
  <c r="BW668" i="16"/>
  <c r="BX668" i="16"/>
  <c r="BY668" i="16"/>
  <c r="BZ668" i="16"/>
  <c r="CA668" i="16"/>
  <c r="CB668" i="16"/>
  <c r="CC668" i="16"/>
  <c r="CD668" i="16"/>
  <c r="CE668" i="16"/>
  <c r="CF668" i="16"/>
  <c r="CG668" i="16"/>
  <c r="CH668" i="16"/>
  <c r="CI668" i="16"/>
  <c r="CJ668" i="16"/>
  <c r="CK668" i="16"/>
  <c r="CL668" i="16"/>
  <c r="CM668" i="16"/>
  <c r="CN668" i="16"/>
  <c r="CO668" i="16"/>
  <c r="CP668" i="16"/>
  <c r="G669" i="16"/>
  <c r="H669" i="16"/>
  <c r="I669" i="16"/>
  <c r="J669" i="16"/>
  <c r="K669" i="16"/>
  <c r="L669" i="16"/>
  <c r="M669" i="16"/>
  <c r="N669" i="16"/>
  <c r="O669" i="16"/>
  <c r="P669" i="16"/>
  <c r="Q669" i="16"/>
  <c r="R669" i="16"/>
  <c r="S669" i="16"/>
  <c r="T669" i="16"/>
  <c r="U669" i="16"/>
  <c r="V669" i="16"/>
  <c r="W669" i="16"/>
  <c r="X669" i="16"/>
  <c r="Y669" i="16"/>
  <c r="Z669" i="16"/>
  <c r="AA669" i="16"/>
  <c r="AB669" i="16"/>
  <c r="AC669" i="16"/>
  <c r="AD669" i="16"/>
  <c r="AE669" i="16"/>
  <c r="AF669" i="16"/>
  <c r="AG669" i="16"/>
  <c r="AH669" i="16"/>
  <c r="AI669" i="16"/>
  <c r="AJ669" i="16"/>
  <c r="AK669" i="16"/>
  <c r="AL669" i="16"/>
  <c r="AM669" i="16"/>
  <c r="AN669" i="16"/>
  <c r="AO669" i="16"/>
  <c r="AP669" i="16"/>
  <c r="AQ669" i="16"/>
  <c r="AR669" i="16"/>
  <c r="AS669" i="16"/>
  <c r="AT669" i="16"/>
  <c r="AU669" i="16"/>
  <c r="AV669" i="16"/>
  <c r="AW669" i="16"/>
  <c r="AX669" i="16"/>
  <c r="AY669" i="16"/>
  <c r="AZ669" i="16"/>
  <c r="BA669" i="16"/>
  <c r="BB669" i="16"/>
  <c r="BC669" i="16"/>
  <c r="BD669" i="16"/>
  <c r="BE669" i="16"/>
  <c r="BF669" i="16"/>
  <c r="BG669" i="16"/>
  <c r="BH669" i="16"/>
  <c r="BI669" i="16"/>
  <c r="BJ669" i="16"/>
  <c r="BK669" i="16"/>
  <c r="BL669" i="16"/>
  <c r="BM669" i="16"/>
  <c r="BN669" i="16"/>
  <c r="BO669" i="16"/>
  <c r="BP669" i="16"/>
  <c r="BQ669" i="16"/>
  <c r="BR669" i="16"/>
  <c r="BS669" i="16"/>
  <c r="BT669" i="16"/>
  <c r="BU669" i="16"/>
  <c r="BV669" i="16"/>
  <c r="BW669" i="16"/>
  <c r="BX669" i="16"/>
  <c r="BY669" i="16"/>
  <c r="BZ669" i="16"/>
  <c r="CA669" i="16"/>
  <c r="CB669" i="16"/>
  <c r="CC669" i="16"/>
  <c r="CD669" i="16"/>
  <c r="CE669" i="16"/>
  <c r="CF669" i="16"/>
  <c r="CG669" i="16"/>
  <c r="CH669" i="16"/>
  <c r="CI669" i="16"/>
  <c r="CJ669" i="16"/>
  <c r="CK669" i="16"/>
  <c r="CL669" i="16"/>
  <c r="CM669" i="16"/>
  <c r="CN669" i="16"/>
  <c r="CO669" i="16"/>
  <c r="CP669" i="16"/>
  <c r="G670" i="16"/>
  <c r="H670" i="16"/>
  <c r="I670" i="16"/>
  <c r="J670" i="16"/>
  <c r="K670" i="16"/>
  <c r="L670" i="16"/>
  <c r="M670" i="16"/>
  <c r="N670" i="16"/>
  <c r="O670" i="16"/>
  <c r="P670" i="16"/>
  <c r="Q670" i="16"/>
  <c r="R670" i="16"/>
  <c r="S670" i="16"/>
  <c r="T670" i="16"/>
  <c r="U670" i="16"/>
  <c r="V670" i="16"/>
  <c r="W670" i="16"/>
  <c r="X670" i="16"/>
  <c r="Y670" i="16"/>
  <c r="Z670" i="16"/>
  <c r="AA670" i="16"/>
  <c r="AB670" i="16"/>
  <c r="AC670" i="16"/>
  <c r="AD670" i="16"/>
  <c r="AE670" i="16"/>
  <c r="AF670" i="16"/>
  <c r="AG670" i="16"/>
  <c r="AH670" i="16"/>
  <c r="AI670" i="16"/>
  <c r="AJ670" i="16"/>
  <c r="AK670" i="16"/>
  <c r="AL670" i="16"/>
  <c r="AM670" i="16"/>
  <c r="AN670" i="16"/>
  <c r="AO670" i="16"/>
  <c r="AP670" i="16"/>
  <c r="AQ670" i="16"/>
  <c r="AR670" i="16"/>
  <c r="AS670" i="16"/>
  <c r="AT670" i="16"/>
  <c r="AU670" i="16"/>
  <c r="AV670" i="16"/>
  <c r="AW670" i="16"/>
  <c r="AX670" i="16"/>
  <c r="AY670" i="16"/>
  <c r="AZ670" i="16"/>
  <c r="BA670" i="16"/>
  <c r="BB670" i="16"/>
  <c r="BC670" i="16"/>
  <c r="BD670" i="16"/>
  <c r="BE670" i="16"/>
  <c r="BF670" i="16"/>
  <c r="BG670" i="16"/>
  <c r="BH670" i="16"/>
  <c r="BI670" i="16"/>
  <c r="BJ670" i="16"/>
  <c r="BK670" i="16"/>
  <c r="BL670" i="16"/>
  <c r="BM670" i="16"/>
  <c r="BN670" i="16"/>
  <c r="BO670" i="16"/>
  <c r="BP670" i="16"/>
  <c r="BQ670" i="16"/>
  <c r="BR670" i="16"/>
  <c r="BS670" i="16"/>
  <c r="BT670" i="16"/>
  <c r="BU670" i="16"/>
  <c r="BV670" i="16"/>
  <c r="BW670" i="16"/>
  <c r="BX670" i="16"/>
  <c r="BY670" i="16"/>
  <c r="BZ670" i="16"/>
  <c r="CA670" i="16"/>
  <c r="CB670" i="16"/>
  <c r="CC670" i="16"/>
  <c r="CD670" i="16"/>
  <c r="CE670" i="16"/>
  <c r="CF670" i="16"/>
  <c r="CG670" i="16"/>
  <c r="CH670" i="16"/>
  <c r="CI670" i="16"/>
  <c r="CJ670" i="16"/>
  <c r="CK670" i="16"/>
  <c r="CL670" i="16"/>
  <c r="CM670" i="16"/>
  <c r="CN670" i="16"/>
  <c r="CO670" i="16"/>
  <c r="CP670" i="16"/>
  <c r="G671" i="16"/>
  <c r="H671" i="16"/>
  <c r="I671" i="16"/>
  <c r="J671" i="16"/>
  <c r="K671" i="16"/>
  <c r="L671" i="16"/>
  <c r="M671" i="16"/>
  <c r="N671" i="16"/>
  <c r="O671" i="16"/>
  <c r="P671" i="16"/>
  <c r="Q671" i="16"/>
  <c r="R671" i="16"/>
  <c r="S671" i="16"/>
  <c r="T671" i="16"/>
  <c r="U671" i="16"/>
  <c r="V671" i="16"/>
  <c r="W671" i="16"/>
  <c r="X671" i="16"/>
  <c r="Y671" i="16"/>
  <c r="Z671" i="16"/>
  <c r="AA671" i="16"/>
  <c r="AB671" i="16"/>
  <c r="AC671" i="16"/>
  <c r="AD671" i="16"/>
  <c r="AE671" i="16"/>
  <c r="AF671" i="16"/>
  <c r="AG671" i="16"/>
  <c r="AH671" i="16"/>
  <c r="AI671" i="16"/>
  <c r="AJ671" i="16"/>
  <c r="AK671" i="16"/>
  <c r="AL671" i="16"/>
  <c r="AM671" i="16"/>
  <c r="AN671" i="16"/>
  <c r="AO671" i="16"/>
  <c r="AP671" i="16"/>
  <c r="AQ671" i="16"/>
  <c r="AR671" i="16"/>
  <c r="AS671" i="16"/>
  <c r="AT671" i="16"/>
  <c r="AU671" i="16"/>
  <c r="AV671" i="16"/>
  <c r="AW671" i="16"/>
  <c r="AX671" i="16"/>
  <c r="AY671" i="16"/>
  <c r="AZ671" i="16"/>
  <c r="BA671" i="16"/>
  <c r="BB671" i="16"/>
  <c r="BC671" i="16"/>
  <c r="BD671" i="16"/>
  <c r="BE671" i="16"/>
  <c r="BF671" i="16"/>
  <c r="BG671" i="16"/>
  <c r="BH671" i="16"/>
  <c r="BI671" i="16"/>
  <c r="BJ671" i="16"/>
  <c r="BK671" i="16"/>
  <c r="BL671" i="16"/>
  <c r="BM671" i="16"/>
  <c r="BN671" i="16"/>
  <c r="BO671" i="16"/>
  <c r="BP671" i="16"/>
  <c r="BQ671" i="16"/>
  <c r="BR671" i="16"/>
  <c r="BS671" i="16"/>
  <c r="BT671" i="16"/>
  <c r="BU671" i="16"/>
  <c r="BV671" i="16"/>
  <c r="BW671" i="16"/>
  <c r="BX671" i="16"/>
  <c r="BY671" i="16"/>
  <c r="BZ671" i="16"/>
  <c r="CA671" i="16"/>
  <c r="CB671" i="16"/>
  <c r="CC671" i="16"/>
  <c r="CD671" i="16"/>
  <c r="CE671" i="16"/>
  <c r="CF671" i="16"/>
  <c r="CG671" i="16"/>
  <c r="CH671" i="16"/>
  <c r="CI671" i="16"/>
  <c r="CJ671" i="16"/>
  <c r="CK671" i="16"/>
  <c r="CL671" i="16"/>
  <c r="CM671" i="16"/>
  <c r="CN671" i="16"/>
  <c r="CO671" i="16"/>
  <c r="CP671" i="16"/>
  <c r="G672" i="16"/>
  <c r="H672" i="16"/>
  <c r="I672" i="16"/>
  <c r="J672" i="16"/>
  <c r="K672" i="16"/>
  <c r="L672" i="16"/>
  <c r="M672" i="16"/>
  <c r="N672" i="16"/>
  <c r="O672" i="16"/>
  <c r="P672" i="16"/>
  <c r="Q672" i="16"/>
  <c r="R672" i="16"/>
  <c r="S672" i="16"/>
  <c r="T672" i="16"/>
  <c r="U672" i="16"/>
  <c r="V672" i="16"/>
  <c r="W672" i="16"/>
  <c r="X672" i="16"/>
  <c r="Y672" i="16"/>
  <c r="Z672" i="16"/>
  <c r="AA672" i="16"/>
  <c r="AB672" i="16"/>
  <c r="AC672" i="16"/>
  <c r="AD672" i="16"/>
  <c r="AE672" i="16"/>
  <c r="AF672" i="16"/>
  <c r="AG672" i="16"/>
  <c r="AH672" i="16"/>
  <c r="AI672" i="16"/>
  <c r="AJ672" i="16"/>
  <c r="AK672" i="16"/>
  <c r="AL672" i="16"/>
  <c r="AM672" i="16"/>
  <c r="AN672" i="16"/>
  <c r="AO672" i="16"/>
  <c r="AP672" i="16"/>
  <c r="AQ672" i="16"/>
  <c r="AR672" i="16"/>
  <c r="AS672" i="16"/>
  <c r="AT672" i="16"/>
  <c r="AU672" i="16"/>
  <c r="AV672" i="16"/>
  <c r="AW672" i="16"/>
  <c r="AX672" i="16"/>
  <c r="AY672" i="16"/>
  <c r="AZ672" i="16"/>
  <c r="BA672" i="16"/>
  <c r="BB672" i="16"/>
  <c r="BC672" i="16"/>
  <c r="BD672" i="16"/>
  <c r="BE672" i="16"/>
  <c r="BF672" i="16"/>
  <c r="BG672" i="16"/>
  <c r="BH672" i="16"/>
  <c r="BI672" i="16"/>
  <c r="BJ672" i="16"/>
  <c r="BK672" i="16"/>
  <c r="BL672" i="16"/>
  <c r="BM672" i="16"/>
  <c r="BN672" i="16"/>
  <c r="BO672" i="16"/>
  <c r="BP672" i="16"/>
  <c r="BQ672" i="16"/>
  <c r="BR672" i="16"/>
  <c r="BS672" i="16"/>
  <c r="BT672" i="16"/>
  <c r="BU672" i="16"/>
  <c r="BV672" i="16"/>
  <c r="BW672" i="16"/>
  <c r="BX672" i="16"/>
  <c r="BY672" i="16"/>
  <c r="BZ672" i="16"/>
  <c r="CA672" i="16"/>
  <c r="CB672" i="16"/>
  <c r="CC672" i="16"/>
  <c r="CD672" i="16"/>
  <c r="CE672" i="16"/>
  <c r="CF672" i="16"/>
  <c r="CG672" i="16"/>
  <c r="CH672" i="16"/>
  <c r="CI672" i="16"/>
  <c r="CJ672" i="16"/>
  <c r="CK672" i="16"/>
  <c r="CL672" i="16"/>
  <c r="CM672" i="16"/>
  <c r="CN672" i="16"/>
  <c r="CO672" i="16"/>
  <c r="CP672" i="16"/>
  <c r="G673" i="16"/>
  <c r="H673" i="16"/>
  <c r="I673" i="16"/>
  <c r="J673" i="16"/>
  <c r="K673" i="16"/>
  <c r="L673" i="16"/>
  <c r="M673" i="16"/>
  <c r="N673" i="16"/>
  <c r="O673" i="16"/>
  <c r="P673" i="16"/>
  <c r="Q673" i="16"/>
  <c r="R673" i="16"/>
  <c r="S673" i="16"/>
  <c r="T673" i="16"/>
  <c r="U673" i="16"/>
  <c r="V673" i="16"/>
  <c r="W673" i="16"/>
  <c r="X673" i="16"/>
  <c r="Y673" i="16"/>
  <c r="Z673" i="16"/>
  <c r="AA673" i="16"/>
  <c r="AB673" i="16"/>
  <c r="AC673" i="16"/>
  <c r="AD673" i="16"/>
  <c r="AE673" i="16"/>
  <c r="AF673" i="16"/>
  <c r="AG673" i="16"/>
  <c r="AH673" i="16"/>
  <c r="AI673" i="16"/>
  <c r="AJ673" i="16"/>
  <c r="AK673" i="16"/>
  <c r="AL673" i="16"/>
  <c r="AM673" i="16"/>
  <c r="AN673" i="16"/>
  <c r="AO673" i="16"/>
  <c r="AP673" i="16"/>
  <c r="AQ673" i="16"/>
  <c r="AR673" i="16"/>
  <c r="AS673" i="16"/>
  <c r="AT673" i="16"/>
  <c r="AU673" i="16"/>
  <c r="AV673" i="16"/>
  <c r="AW673" i="16"/>
  <c r="AX673" i="16"/>
  <c r="AY673" i="16"/>
  <c r="AZ673" i="16"/>
  <c r="BA673" i="16"/>
  <c r="BB673" i="16"/>
  <c r="BC673" i="16"/>
  <c r="BD673" i="16"/>
  <c r="BE673" i="16"/>
  <c r="BF673" i="16"/>
  <c r="BG673" i="16"/>
  <c r="BH673" i="16"/>
  <c r="BI673" i="16"/>
  <c r="BJ673" i="16"/>
  <c r="BK673" i="16"/>
  <c r="BL673" i="16"/>
  <c r="BM673" i="16"/>
  <c r="BN673" i="16"/>
  <c r="BO673" i="16"/>
  <c r="BP673" i="16"/>
  <c r="BQ673" i="16"/>
  <c r="BR673" i="16"/>
  <c r="BS673" i="16"/>
  <c r="BT673" i="16"/>
  <c r="BU673" i="16"/>
  <c r="BV673" i="16"/>
  <c r="BW673" i="16"/>
  <c r="BX673" i="16"/>
  <c r="BY673" i="16"/>
  <c r="BZ673" i="16"/>
  <c r="CA673" i="16"/>
  <c r="CB673" i="16"/>
  <c r="CC673" i="16"/>
  <c r="CD673" i="16"/>
  <c r="CE673" i="16"/>
  <c r="CF673" i="16"/>
  <c r="CG673" i="16"/>
  <c r="CH673" i="16"/>
  <c r="CI673" i="16"/>
  <c r="CJ673" i="16"/>
  <c r="CK673" i="16"/>
  <c r="CL673" i="16"/>
  <c r="CM673" i="16"/>
  <c r="CN673" i="16"/>
  <c r="CO673" i="16"/>
  <c r="CP673" i="16"/>
  <c r="G674" i="16"/>
  <c r="H674" i="16"/>
  <c r="I674" i="16"/>
  <c r="J674" i="16"/>
  <c r="K674" i="16"/>
  <c r="L674" i="16"/>
  <c r="M674" i="16"/>
  <c r="N674" i="16"/>
  <c r="O674" i="16"/>
  <c r="P674" i="16"/>
  <c r="Q674" i="16"/>
  <c r="R674" i="16"/>
  <c r="S674" i="16"/>
  <c r="T674" i="16"/>
  <c r="U674" i="16"/>
  <c r="V674" i="16"/>
  <c r="W674" i="16"/>
  <c r="X674" i="16"/>
  <c r="Y674" i="16"/>
  <c r="Z674" i="16"/>
  <c r="AA674" i="16"/>
  <c r="AB674" i="16"/>
  <c r="AC674" i="16"/>
  <c r="AD674" i="16"/>
  <c r="AE674" i="16"/>
  <c r="AF674" i="16"/>
  <c r="AG674" i="16"/>
  <c r="AH674" i="16"/>
  <c r="AI674" i="16"/>
  <c r="AJ674" i="16"/>
  <c r="AK674" i="16"/>
  <c r="AL674" i="16"/>
  <c r="AM674" i="16"/>
  <c r="AN674" i="16"/>
  <c r="AO674" i="16"/>
  <c r="AP674" i="16"/>
  <c r="AQ674" i="16"/>
  <c r="AR674" i="16"/>
  <c r="AS674" i="16"/>
  <c r="AT674" i="16"/>
  <c r="AU674" i="16"/>
  <c r="AV674" i="16"/>
  <c r="AW674" i="16"/>
  <c r="AX674" i="16"/>
  <c r="AY674" i="16"/>
  <c r="AZ674" i="16"/>
  <c r="BA674" i="16"/>
  <c r="BB674" i="16"/>
  <c r="BC674" i="16"/>
  <c r="BD674" i="16"/>
  <c r="BE674" i="16"/>
  <c r="BF674" i="16"/>
  <c r="BG674" i="16"/>
  <c r="BH674" i="16"/>
  <c r="BI674" i="16"/>
  <c r="BJ674" i="16"/>
  <c r="BK674" i="16"/>
  <c r="BL674" i="16"/>
  <c r="BM674" i="16"/>
  <c r="BN674" i="16"/>
  <c r="BO674" i="16"/>
  <c r="BP674" i="16"/>
  <c r="BQ674" i="16"/>
  <c r="BR674" i="16"/>
  <c r="BS674" i="16"/>
  <c r="BT674" i="16"/>
  <c r="BU674" i="16"/>
  <c r="BV674" i="16"/>
  <c r="BW674" i="16"/>
  <c r="BX674" i="16"/>
  <c r="BY674" i="16"/>
  <c r="BZ674" i="16"/>
  <c r="CA674" i="16"/>
  <c r="CB674" i="16"/>
  <c r="CC674" i="16"/>
  <c r="CD674" i="16"/>
  <c r="CE674" i="16"/>
  <c r="CF674" i="16"/>
  <c r="CG674" i="16"/>
  <c r="CH674" i="16"/>
  <c r="CI674" i="16"/>
  <c r="CJ674" i="16"/>
  <c r="CK674" i="16"/>
  <c r="CL674" i="16"/>
  <c r="CM674" i="16"/>
  <c r="CN674" i="16"/>
  <c r="CO674" i="16"/>
  <c r="CP674" i="16"/>
  <c r="G675" i="16"/>
  <c r="H675" i="16"/>
  <c r="I675" i="16"/>
  <c r="J675" i="16"/>
  <c r="K675" i="16"/>
  <c r="L675" i="16"/>
  <c r="M675" i="16"/>
  <c r="N675" i="16"/>
  <c r="O675" i="16"/>
  <c r="P675" i="16"/>
  <c r="Q675" i="16"/>
  <c r="R675" i="16"/>
  <c r="S675" i="16"/>
  <c r="T675" i="16"/>
  <c r="U675" i="16"/>
  <c r="V675" i="16"/>
  <c r="W675" i="16"/>
  <c r="X675" i="16"/>
  <c r="Y675" i="16"/>
  <c r="Z675" i="16"/>
  <c r="AA675" i="16"/>
  <c r="AB675" i="16"/>
  <c r="AC675" i="16"/>
  <c r="AD675" i="16"/>
  <c r="AE675" i="16"/>
  <c r="AF675" i="16"/>
  <c r="AG675" i="16"/>
  <c r="AH675" i="16"/>
  <c r="AI675" i="16"/>
  <c r="AJ675" i="16"/>
  <c r="AK675" i="16"/>
  <c r="AL675" i="16"/>
  <c r="AM675" i="16"/>
  <c r="AN675" i="16"/>
  <c r="AO675" i="16"/>
  <c r="AP675" i="16"/>
  <c r="AQ675" i="16"/>
  <c r="AR675" i="16"/>
  <c r="AS675" i="16"/>
  <c r="AT675" i="16"/>
  <c r="AU675" i="16"/>
  <c r="AV675" i="16"/>
  <c r="AW675" i="16"/>
  <c r="AX675" i="16"/>
  <c r="AY675" i="16"/>
  <c r="AZ675" i="16"/>
  <c r="BA675" i="16"/>
  <c r="BB675" i="16"/>
  <c r="BC675" i="16"/>
  <c r="BD675" i="16"/>
  <c r="BE675" i="16"/>
  <c r="BF675" i="16"/>
  <c r="BG675" i="16"/>
  <c r="BH675" i="16"/>
  <c r="BI675" i="16"/>
  <c r="BJ675" i="16"/>
  <c r="BK675" i="16"/>
  <c r="BL675" i="16"/>
  <c r="BM675" i="16"/>
  <c r="BN675" i="16"/>
  <c r="BO675" i="16"/>
  <c r="BP675" i="16"/>
  <c r="BQ675" i="16"/>
  <c r="BR675" i="16"/>
  <c r="BS675" i="16"/>
  <c r="BT675" i="16"/>
  <c r="BU675" i="16"/>
  <c r="BV675" i="16"/>
  <c r="BW675" i="16"/>
  <c r="BX675" i="16"/>
  <c r="BY675" i="16"/>
  <c r="BZ675" i="16"/>
  <c r="CA675" i="16"/>
  <c r="CB675" i="16"/>
  <c r="CC675" i="16"/>
  <c r="CD675" i="16"/>
  <c r="CE675" i="16"/>
  <c r="CF675" i="16"/>
  <c r="CG675" i="16"/>
  <c r="CH675" i="16"/>
  <c r="CI675" i="16"/>
  <c r="CJ675" i="16"/>
  <c r="CK675" i="16"/>
  <c r="CL675" i="16"/>
  <c r="CM675" i="16"/>
  <c r="CN675" i="16"/>
  <c r="CO675" i="16"/>
  <c r="CP675" i="16"/>
  <c r="G676" i="16"/>
  <c r="H676" i="16"/>
  <c r="I676" i="16"/>
  <c r="J676" i="16"/>
  <c r="K676" i="16"/>
  <c r="L676" i="16"/>
  <c r="M676" i="16"/>
  <c r="N676" i="16"/>
  <c r="O676" i="16"/>
  <c r="P676" i="16"/>
  <c r="Q676" i="16"/>
  <c r="R676" i="16"/>
  <c r="S676" i="16"/>
  <c r="T676" i="16"/>
  <c r="U676" i="16"/>
  <c r="V676" i="16"/>
  <c r="W676" i="16"/>
  <c r="X676" i="16"/>
  <c r="Y676" i="16"/>
  <c r="Z676" i="16"/>
  <c r="AA676" i="16"/>
  <c r="AB676" i="16"/>
  <c r="AC676" i="16"/>
  <c r="AD676" i="16"/>
  <c r="AE676" i="16"/>
  <c r="AF676" i="16"/>
  <c r="AG676" i="16"/>
  <c r="AH676" i="16"/>
  <c r="AI676" i="16"/>
  <c r="AJ676" i="16"/>
  <c r="AK676" i="16"/>
  <c r="AL676" i="16"/>
  <c r="AM676" i="16"/>
  <c r="AN676" i="16"/>
  <c r="AO676" i="16"/>
  <c r="AP676" i="16"/>
  <c r="AQ676" i="16"/>
  <c r="AR676" i="16"/>
  <c r="AS676" i="16"/>
  <c r="AT676" i="16"/>
  <c r="AU676" i="16"/>
  <c r="AV676" i="16"/>
  <c r="AW676" i="16"/>
  <c r="AX676" i="16"/>
  <c r="AY676" i="16"/>
  <c r="AZ676" i="16"/>
  <c r="BA676" i="16"/>
  <c r="BB676" i="16"/>
  <c r="BC676" i="16"/>
  <c r="BD676" i="16"/>
  <c r="BE676" i="16"/>
  <c r="BF676" i="16"/>
  <c r="BG676" i="16"/>
  <c r="BH676" i="16"/>
  <c r="BI676" i="16"/>
  <c r="BJ676" i="16"/>
  <c r="BK676" i="16"/>
  <c r="BL676" i="16"/>
  <c r="BM676" i="16"/>
  <c r="BN676" i="16"/>
  <c r="BO676" i="16"/>
  <c r="BP676" i="16"/>
  <c r="BQ676" i="16"/>
  <c r="BR676" i="16"/>
  <c r="BS676" i="16"/>
  <c r="BT676" i="16"/>
  <c r="BU676" i="16"/>
  <c r="BV676" i="16"/>
  <c r="BW676" i="16"/>
  <c r="BX676" i="16"/>
  <c r="BY676" i="16"/>
  <c r="BZ676" i="16"/>
  <c r="CA676" i="16"/>
  <c r="CB676" i="16"/>
  <c r="CC676" i="16"/>
  <c r="CD676" i="16"/>
  <c r="CE676" i="16"/>
  <c r="CF676" i="16"/>
  <c r="CG676" i="16"/>
  <c r="CH676" i="16"/>
  <c r="CI676" i="16"/>
  <c r="CJ676" i="16"/>
  <c r="CK676" i="16"/>
  <c r="CL676" i="16"/>
  <c r="CM676" i="16"/>
  <c r="CN676" i="16"/>
  <c r="CO676" i="16"/>
  <c r="CP676" i="16"/>
  <c r="G677" i="16"/>
  <c r="H677" i="16"/>
  <c r="I677" i="16"/>
  <c r="J677" i="16"/>
  <c r="K677" i="16"/>
  <c r="L677" i="16"/>
  <c r="M677" i="16"/>
  <c r="N677" i="16"/>
  <c r="O677" i="16"/>
  <c r="P677" i="16"/>
  <c r="Q677" i="16"/>
  <c r="R677" i="16"/>
  <c r="S677" i="16"/>
  <c r="T677" i="16"/>
  <c r="U677" i="16"/>
  <c r="V677" i="16"/>
  <c r="W677" i="16"/>
  <c r="X677" i="16"/>
  <c r="Y677" i="16"/>
  <c r="Z677" i="16"/>
  <c r="AA677" i="16"/>
  <c r="AB677" i="16"/>
  <c r="AC677" i="16"/>
  <c r="AD677" i="16"/>
  <c r="AE677" i="16"/>
  <c r="AF677" i="16"/>
  <c r="AG677" i="16"/>
  <c r="AH677" i="16"/>
  <c r="AI677" i="16"/>
  <c r="AJ677" i="16"/>
  <c r="AK677" i="16"/>
  <c r="AL677" i="16"/>
  <c r="AM677" i="16"/>
  <c r="AN677" i="16"/>
  <c r="AO677" i="16"/>
  <c r="AP677" i="16"/>
  <c r="AQ677" i="16"/>
  <c r="AR677" i="16"/>
  <c r="AS677" i="16"/>
  <c r="AT677" i="16"/>
  <c r="AU677" i="16"/>
  <c r="AV677" i="16"/>
  <c r="AW677" i="16"/>
  <c r="AX677" i="16"/>
  <c r="AY677" i="16"/>
  <c r="AZ677" i="16"/>
  <c r="BA677" i="16"/>
  <c r="BB677" i="16"/>
  <c r="BC677" i="16"/>
  <c r="BD677" i="16"/>
  <c r="BE677" i="16"/>
  <c r="BF677" i="16"/>
  <c r="BG677" i="16"/>
  <c r="BH677" i="16"/>
  <c r="BI677" i="16"/>
  <c r="BJ677" i="16"/>
  <c r="BK677" i="16"/>
  <c r="BL677" i="16"/>
  <c r="BM677" i="16"/>
  <c r="BN677" i="16"/>
  <c r="BO677" i="16"/>
  <c r="BP677" i="16"/>
  <c r="BQ677" i="16"/>
  <c r="BR677" i="16"/>
  <c r="BS677" i="16"/>
  <c r="BT677" i="16"/>
  <c r="BU677" i="16"/>
  <c r="BV677" i="16"/>
  <c r="BW677" i="16"/>
  <c r="BX677" i="16"/>
  <c r="BY677" i="16"/>
  <c r="BZ677" i="16"/>
  <c r="CA677" i="16"/>
  <c r="CB677" i="16"/>
  <c r="CC677" i="16"/>
  <c r="CD677" i="16"/>
  <c r="CE677" i="16"/>
  <c r="CF677" i="16"/>
  <c r="CG677" i="16"/>
  <c r="CH677" i="16"/>
  <c r="CI677" i="16"/>
  <c r="CJ677" i="16"/>
  <c r="CK677" i="16"/>
  <c r="CL677" i="16"/>
  <c r="CM677" i="16"/>
  <c r="CN677" i="16"/>
  <c r="CO677" i="16"/>
  <c r="CP677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G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4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H1" i="16"/>
  <c r="BI1" i="16"/>
  <c r="BJ1" i="16"/>
  <c r="BK1" i="16"/>
  <c r="BL1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CC1" i="16"/>
  <c r="CD1" i="16"/>
  <c r="CE1" i="16"/>
  <c r="CF1" i="16"/>
  <c r="CG1" i="16"/>
  <c r="CH1" i="16"/>
  <c r="CI1" i="16"/>
  <c r="CJ1" i="16"/>
  <c r="CK1" i="16"/>
  <c r="CL1" i="16"/>
  <c r="CM1" i="16"/>
  <c r="CN1" i="16"/>
  <c r="CO1" i="16"/>
  <c r="CP1" i="16"/>
  <c r="F1" i="16"/>
  <c r="G1" i="15"/>
  <c r="H1" i="15"/>
  <c r="I1" i="15"/>
  <c r="F1" i="15"/>
  <c r="CO2" i="2"/>
  <c r="CP2" i="2"/>
  <c r="R1" i="14"/>
  <c r="G488" i="15" l="1"/>
  <c r="F488" i="15"/>
  <c r="E488" i="8"/>
  <c r="E487" i="8"/>
  <c r="G487" i="15"/>
  <c r="F487" i="15"/>
  <c r="E486" i="8"/>
  <c r="G486" i="15"/>
  <c r="F486" i="15"/>
  <c r="G485" i="15"/>
  <c r="F485" i="15"/>
  <c r="E485" i="8"/>
  <c r="E484" i="8"/>
  <c r="G484" i="15"/>
  <c r="F484" i="15"/>
  <c r="E483" i="8"/>
  <c r="G483" i="15"/>
  <c r="F483" i="15"/>
  <c r="E98" i="8"/>
  <c r="G98" i="15"/>
  <c r="F98" i="15"/>
  <c r="G97" i="15"/>
  <c r="F97" i="15"/>
  <c r="E97" i="8"/>
  <c r="G96" i="15"/>
  <c r="F96" i="15"/>
  <c r="E96" i="8"/>
  <c r="E95" i="8"/>
  <c r="G95" i="15"/>
  <c r="F95" i="15"/>
  <c r="E94" i="8"/>
  <c r="G94" i="15"/>
  <c r="F94" i="15"/>
  <c r="G93" i="15"/>
  <c r="F93" i="15"/>
  <c r="E93" i="8"/>
  <c r="E92" i="8"/>
  <c r="G92" i="15"/>
  <c r="F92" i="15"/>
  <c r="G611" i="15"/>
  <c r="F611" i="15"/>
  <c r="E611" i="8"/>
  <c r="E610" i="8"/>
  <c r="G610" i="15"/>
  <c r="F610" i="15"/>
  <c r="E609" i="8"/>
  <c r="G609" i="15"/>
  <c r="F609" i="15"/>
  <c r="G608" i="15"/>
  <c r="F608" i="15"/>
  <c r="E608" i="8"/>
  <c r="G612" i="15"/>
  <c r="F612" i="15"/>
  <c r="E612" i="8"/>
  <c r="E494" i="8"/>
  <c r="G494" i="15"/>
  <c r="F494" i="15"/>
  <c r="E493" i="8"/>
  <c r="G493" i="15"/>
  <c r="F493" i="15"/>
  <c r="G492" i="15"/>
  <c r="F492" i="15"/>
  <c r="E492" i="8"/>
  <c r="E495" i="8"/>
  <c r="G495" i="15"/>
  <c r="F495" i="15"/>
  <c r="S565" i="14"/>
  <c r="E55" i="16"/>
  <c r="E54" i="16"/>
  <c r="E38" i="16"/>
  <c r="E6" i="16"/>
  <c r="BN2" i="16"/>
  <c r="J2" i="16"/>
  <c r="AY2" i="16"/>
  <c r="CD2" i="16"/>
  <c r="AH2" i="16"/>
  <c r="BV2" i="16"/>
  <c r="AP2" i="16"/>
  <c r="BM2" i="16"/>
  <c r="Q2" i="16"/>
  <c r="Y2" i="16"/>
  <c r="E61" i="16"/>
  <c r="I2" i="16"/>
  <c r="CK2" i="16"/>
  <c r="AO2" i="16"/>
  <c r="P2" i="16"/>
  <c r="BL2" i="16"/>
  <c r="X2" i="16"/>
  <c r="CB2" i="16"/>
  <c r="L2" i="16"/>
  <c r="AV2" i="16"/>
  <c r="BD2" i="16"/>
  <c r="AF2" i="16"/>
  <c r="E58" i="16"/>
  <c r="CF2" i="16"/>
  <c r="BP2" i="16"/>
  <c r="BH2" i="16"/>
  <c r="AR2" i="16"/>
  <c r="AJ2" i="16"/>
  <c r="AB2" i="16"/>
  <c r="T2" i="16"/>
  <c r="BX2" i="16"/>
  <c r="AZ2" i="16"/>
  <c r="AQ2" i="16"/>
  <c r="K2" i="16"/>
  <c r="E231" i="16"/>
  <c r="G2" i="16"/>
  <c r="CI2" i="16"/>
  <c r="CA2" i="16"/>
  <c r="BS2" i="16"/>
  <c r="BK2" i="16"/>
  <c r="BC2" i="16"/>
  <c r="AU2" i="16"/>
  <c r="AM2" i="16"/>
  <c r="AE2" i="16"/>
  <c r="W2" i="16"/>
  <c r="O2" i="16"/>
  <c r="E67" i="16"/>
  <c r="E59" i="16"/>
  <c r="E51" i="16"/>
  <c r="E43" i="16"/>
  <c r="E35" i="16"/>
  <c r="E27" i="16"/>
  <c r="E19" i="16"/>
  <c r="E11" i="16"/>
  <c r="E57" i="16"/>
  <c r="E17" i="16"/>
  <c r="S2" i="16"/>
  <c r="AI2" i="16"/>
  <c r="E72" i="16"/>
  <c r="E64" i="16"/>
  <c r="E48" i="16"/>
  <c r="E40" i="16"/>
  <c r="E16" i="16"/>
  <c r="E8" i="16"/>
  <c r="E367" i="16"/>
  <c r="AG2" i="16"/>
  <c r="AW2" i="16"/>
  <c r="BU2" i="16"/>
  <c r="E659" i="16"/>
  <c r="E563" i="16"/>
  <c r="E475" i="16"/>
  <c r="E403" i="16"/>
  <c r="E371" i="16"/>
  <c r="E259" i="16"/>
  <c r="E235" i="16"/>
  <c r="E227" i="16"/>
  <c r="E219" i="16"/>
  <c r="E211" i="16"/>
  <c r="E203" i="16"/>
  <c r="E195" i="16"/>
  <c r="E187" i="16"/>
  <c r="E179" i="16"/>
  <c r="E171" i="16"/>
  <c r="E163" i="16"/>
  <c r="E155" i="16"/>
  <c r="E147" i="16"/>
  <c r="E139" i="16"/>
  <c r="E131" i="16"/>
  <c r="E123" i="16"/>
  <c r="E115" i="16"/>
  <c r="E107" i="16"/>
  <c r="E99" i="16"/>
  <c r="E91" i="16"/>
  <c r="E83" i="16"/>
  <c r="E75" i="16"/>
  <c r="CP2" i="16"/>
  <c r="E654" i="16"/>
  <c r="E530" i="16"/>
  <c r="F2" i="16"/>
  <c r="E643" i="16"/>
  <c r="E384" i="16"/>
  <c r="CM2" i="16"/>
  <c r="CE2" i="16"/>
  <c r="BW2" i="16"/>
  <c r="BO2" i="16"/>
  <c r="BG2" i="16"/>
  <c r="AA2" i="16"/>
  <c r="CC2" i="16"/>
  <c r="E518" i="16"/>
  <c r="BE2" i="16"/>
  <c r="E559" i="16"/>
  <c r="E553" i="16"/>
  <c r="E549" i="16"/>
  <c r="E546" i="16"/>
  <c r="E469" i="16"/>
  <c r="E432" i="16"/>
  <c r="E424" i="16"/>
  <c r="E415" i="16"/>
  <c r="E373" i="16"/>
  <c r="E353" i="16"/>
  <c r="E333" i="16"/>
  <c r="E326" i="16"/>
  <c r="E278" i="16"/>
  <c r="E254" i="16"/>
  <c r="E237" i="16"/>
  <c r="E225" i="16"/>
  <c r="E217" i="16"/>
  <c r="E205" i="16"/>
  <c r="E199" i="16"/>
  <c r="E197" i="16"/>
  <c r="E194" i="16"/>
  <c r="E191" i="16"/>
  <c r="E189" i="16"/>
  <c r="E186" i="16"/>
  <c r="E185" i="16"/>
  <c r="E177" i="16"/>
  <c r="E176" i="16"/>
  <c r="E175" i="16"/>
  <c r="E174" i="16"/>
  <c r="E170" i="16"/>
  <c r="E169" i="16"/>
  <c r="E159" i="16"/>
  <c r="E150" i="16"/>
  <c r="E149" i="16"/>
  <c r="E141" i="16"/>
  <c r="E110" i="16"/>
  <c r="E106" i="16"/>
  <c r="E78" i="16"/>
  <c r="E70" i="16"/>
  <c r="E658" i="16"/>
  <c r="E649" i="16"/>
  <c r="E663" i="16"/>
  <c r="BY2" i="16"/>
  <c r="E229" i="16"/>
  <c r="E412" i="16"/>
  <c r="E581" i="16"/>
  <c r="E230" i="16"/>
  <c r="E207" i="16"/>
  <c r="E198" i="16"/>
  <c r="E134" i="16"/>
  <c r="E130" i="16"/>
  <c r="E127" i="16"/>
  <c r="E125" i="16"/>
  <c r="E122" i="16"/>
  <c r="E118" i="16"/>
  <c r="E117" i="16"/>
  <c r="E114" i="16"/>
  <c r="E113" i="16"/>
  <c r="E111" i="16"/>
  <c r="E109" i="16"/>
  <c r="E105" i="16"/>
  <c r="E101" i="16"/>
  <c r="E98" i="16"/>
  <c r="E97" i="16"/>
  <c r="E93" i="16"/>
  <c r="E90" i="16"/>
  <c r="E87" i="16"/>
  <c r="E86" i="16"/>
  <c r="E85" i="16"/>
  <c r="E77" i="16"/>
  <c r="E74" i="16"/>
  <c r="E69" i="16"/>
  <c r="E66" i="16"/>
  <c r="E65" i="16"/>
  <c r="E63" i="16"/>
  <c r="E56" i="16"/>
  <c r="E53" i="16"/>
  <c r="E49" i="16"/>
  <c r="E47" i="16"/>
  <c r="E46" i="16"/>
  <c r="E45" i="16"/>
  <c r="E42" i="16"/>
  <c r="E41" i="16"/>
  <c r="E39" i="16"/>
  <c r="E37" i="16"/>
  <c r="E33" i="16"/>
  <c r="E31" i="16"/>
  <c r="E30" i="16"/>
  <c r="E29" i="16"/>
  <c r="E23" i="16"/>
  <c r="E22" i="16"/>
  <c r="E21" i="16"/>
  <c r="E18" i="16"/>
  <c r="E15" i="16"/>
  <c r="E14" i="16"/>
  <c r="E13" i="16"/>
  <c r="E10" i="16"/>
  <c r="E9" i="16"/>
  <c r="E7" i="16"/>
  <c r="E5" i="16"/>
  <c r="E578" i="16"/>
  <c r="CG2" i="16"/>
  <c r="E221" i="16"/>
  <c r="E161" i="16"/>
  <c r="E146" i="16"/>
  <c r="E143" i="16"/>
  <c r="E133" i="16"/>
  <c r="E541" i="16"/>
  <c r="E245" i="16"/>
  <c r="E162" i="16"/>
  <c r="E158" i="16"/>
  <c r="E157" i="16"/>
  <c r="E142" i="16"/>
  <c r="E137" i="16"/>
  <c r="E135" i="16"/>
  <c r="E369" i="16"/>
  <c r="E241" i="16"/>
  <c r="E201" i="16"/>
  <c r="E193" i="16"/>
  <c r="E129" i="16"/>
  <c r="E73" i="16"/>
  <c r="E183" i="16"/>
  <c r="E550" i="16"/>
  <c r="E270" i="16"/>
  <c r="E265" i="16"/>
  <c r="E167" i="16"/>
  <c r="E165" i="16"/>
  <c r="E528" i="16"/>
  <c r="E376" i="16"/>
  <c r="E280" i="16"/>
  <c r="E168" i="16"/>
  <c r="E136" i="16"/>
  <c r="E112" i="16"/>
  <c r="E80" i="16"/>
  <c r="E357" i="16"/>
  <c r="E322" i="16"/>
  <c r="E181" i="16"/>
  <c r="E173" i="16"/>
  <c r="E154" i="16"/>
  <c r="E439" i="16"/>
  <c r="E311" i="16"/>
  <c r="E247" i="16"/>
  <c r="E119" i="16"/>
  <c r="E478" i="16"/>
  <c r="E214" i="16"/>
  <c r="E190" i="16"/>
  <c r="E182" i="16"/>
  <c r="E166" i="16"/>
  <c r="E102" i="16"/>
  <c r="E94" i="16"/>
  <c r="E213" i="16"/>
  <c r="E210" i="16"/>
  <c r="E206" i="16"/>
  <c r="E676" i="16"/>
  <c r="E668" i="16"/>
  <c r="E660" i="16"/>
  <c r="E652" i="16"/>
  <c r="E644" i="16"/>
  <c r="E636" i="16"/>
  <c r="E628" i="16"/>
  <c r="E620" i="16"/>
  <c r="E612" i="16"/>
  <c r="E588" i="16"/>
  <c r="E580" i="16"/>
  <c r="E572" i="16"/>
  <c r="E556" i="16"/>
  <c r="E548" i="16"/>
  <c r="E532" i="16"/>
  <c r="E508" i="16"/>
  <c r="E500" i="16"/>
  <c r="E492" i="16"/>
  <c r="E484" i="16"/>
  <c r="E476" i="16"/>
  <c r="E468" i="16"/>
  <c r="E460" i="16"/>
  <c r="E452" i="16"/>
  <c r="E444" i="16"/>
  <c r="E436" i="16"/>
  <c r="E428" i="16"/>
  <c r="E420" i="16"/>
  <c r="E404" i="16"/>
  <c r="E396" i="16"/>
  <c r="E388" i="16"/>
  <c r="E380" i="16"/>
  <c r="E372" i="16"/>
  <c r="E364" i="16"/>
  <c r="E356" i="16"/>
  <c r="E348" i="16"/>
  <c r="E340" i="16"/>
  <c r="E332" i="16"/>
  <c r="E324" i="16"/>
  <c r="E316" i="16"/>
  <c r="E308" i="16"/>
  <c r="E300" i="16"/>
  <c r="E284" i="16"/>
  <c r="E276" i="16"/>
  <c r="E260" i="16"/>
  <c r="E252" i="16"/>
  <c r="E244" i="16"/>
  <c r="E236" i="16"/>
  <c r="E220" i="16"/>
  <c r="E212" i="16"/>
  <c r="E204" i="16"/>
  <c r="E196" i="16"/>
  <c r="E188" i="16"/>
  <c r="E180" i="16"/>
  <c r="E172" i="16"/>
  <c r="E164" i="16"/>
  <c r="E156" i="16"/>
  <c r="E148" i="16"/>
  <c r="E140" i="16"/>
  <c r="E132" i="16"/>
  <c r="E124" i="16"/>
  <c r="E116" i="16"/>
  <c r="E108" i="16"/>
  <c r="E100" i="16"/>
  <c r="E92" i="16"/>
  <c r="E84" i="16"/>
  <c r="E76" i="16"/>
  <c r="E68" i="16"/>
  <c r="E60" i="16"/>
  <c r="E52" i="16"/>
  <c r="E44" i="16"/>
  <c r="E36" i="16"/>
  <c r="E28" i="16"/>
  <c r="E20" i="16"/>
  <c r="E418" i="16"/>
  <c r="E370" i="16"/>
  <c r="E226" i="16"/>
  <c r="E178" i="16"/>
  <c r="E138" i="16"/>
  <c r="E82" i="16"/>
  <c r="E50" i="16"/>
  <c r="E34" i="16"/>
  <c r="E26" i="16"/>
  <c r="BQ2" i="16"/>
  <c r="E601" i="16"/>
  <c r="E521" i="16"/>
  <c r="E273" i="16"/>
  <c r="E257" i="16"/>
  <c r="E209" i="16"/>
  <c r="E153" i="16"/>
  <c r="E145" i="16"/>
  <c r="E121" i="16"/>
  <c r="E89" i="16"/>
  <c r="E81" i="16"/>
  <c r="E25" i="16"/>
  <c r="E616" i="16"/>
  <c r="E360" i="16"/>
  <c r="E272" i="16"/>
  <c r="E216" i="16"/>
  <c r="E208" i="16"/>
  <c r="E200" i="16"/>
  <c r="E192" i="16"/>
  <c r="E184" i="16"/>
  <c r="E160" i="16"/>
  <c r="E152" i="16"/>
  <c r="E144" i="16"/>
  <c r="E128" i="16"/>
  <c r="E120" i="16"/>
  <c r="E104" i="16"/>
  <c r="E96" i="16"/>
  <c r="E88" i="16"/>
  <c r="E32" i="16"/>
  <c r="E24" i="16"/>
  <c r="CL2" i="16"/>
  <c r="BF2" i="16"/>
  <c r="Z2" i="16"/>
  <c r="E599" i="16"/>
  <c r="E575" i="16"/>
  <c r="E263" i="16"/>
  <c r="E223" i="16"/>
  <c r="E151" i="16"/>
  <c r="E103" i="16"/>
  <c r="E95" i="16"/>
  <c r="E79" i="16"/>
  <c r="E71" i="16"/>
  <c r="AX2" i="16"/>
  <c r="R2" i="16"/>
  <c r="E390" i="16"/>
  <c r="E126" i="16"/>
  <c r="E62" i="16"/>
  <c r="H2" i="16"/>
  <c r="AN2" i="16"/>
  <c r="BT2" i="16"/>
  <c r="E448" i="16"/>
  <c r="E674" i="16"/>
  <c r="E666" i="16"/>
  <c r="E664" i="16"/>
  <c r="E656" i="16"/>
  <c r="E638" i="16"/>
  <c r="E631" i="16"/>
  <c r="E624" i="16"/>
  <c r="E622" i="16"/>
  <c r="E615" i="16"/>
  <c r="E610" i="16"/>
  <c r="E594" i="16"/>
  <c r="E590" i="16"/>
  <c r="E573" i="16"/>
  <c r="E569" i="16"/>
  <c r="E566" i="16"/>
  <c r="E562" i="16"/>
  <c r="E561" i="16"/>
  <c r="E544" i="16"/>
  <c r="E543" i="16"/>
  <c r="E538" i="16"/>
  <c r="E675" i="16"/>
  <c r="E670" i="16"/>
  <c r="E657" i="16"/>
  <c r="E653" i="16"/>
  <c r="E619" i="16"/>
  <c r="E614" i="16"/>
  <c r="E608" i="16"/>
  <c r="E606" i="16"/>
  <c r="E605" i="16"/>
  <c r="E603" i="16"/>
  <c r="E586" i="16"/>
  <c r="E585" i="16"/>
  <c r="E576" i="16"/>
  <c r="E574" i="16"/>
  <c r="E568" i="16"/>
  <c r="E564" i="16"/>
  <c r="E555" i="16"/>
  <c r="E551" i="16"/>
  <c r="E542" i="16"/>
  <c r="E677" i="16"/>
  <c r="E669" i="16"/>
  <c r="E667" i="16"/>
  <c r="E651" i="16"/>
  <c r="E641" i="16"/>
  <c r="E639" i="16"/>
  <c r="E634" i="16"/>
  <c r="E626" i="16"/>
  <c r="E623" i="16"/>
  <c r="E617" i="16"/>
  <c r="E613" i="16"/>
  <c r="E611" i="16"/>
  <c r="E604" i="16"/>
  <c r="E595" i="16"/>
  <c r="E577" i="16"/>
  <c r="E570" i="16"/>
  <c r="E565" i="16"/>
  <c r="E537" i="16"/>
  <c r="E531" i="16"/>
  <c r="E673" i="16"/>
  <c r="E642" i="16"/>
  <c r="E637" i="16"/>
  <c r="E627" i="16"/>
  <c r="E625" i="16"/>
  <c r="E621" i="16"/>
  <c r="E609" i="16"/>
  <c r="E602" i="16"/>
  <c r="E598" i="16"/>
  <c r="E584" i="16"/>
  <c r="E571" i="16"/>
  <c r="E567" i="16"/>
  <c r="E554" i="16"/>
  <c r="E535" i="16"/>
  <c r="E533" i="16"/>
  <c r="E672" i="16"/>
  <c r="E671" i="16"/>
  <c r="E655" i="16"/>
  <c r="E646" i="16"/>
  <c r="E629" i="16"/>
  <c r="E618" i="16"/>
  <c r="E600" i="16"/>
  <c r="E596" i="16"/>
  <c r="E592" i="16"/>
  <c r="E579" i="16"/>
  <c r="E560" i="16"/>
  <c r="E545" i="16"/>
  <c r="E540" i="16"/>
  <c r="E2" i="16"/>
  <c r="E4" i="16"/>
  <c r="E662" i="16"/>
  <c r="E650" i="16"/>
  <c r="E648" i="16"/>
  <c r="E647" i="16"/>
  <c r="E640" i="16"/>
  <c r="E635" i="16"/>
  <c r="E632" i="16"/>
  <c r="E630" i="16"/>
  <c r="E607" i="16"/>
  <c r="E597" i="16"/>
  <c r="E591" i="16"/>
  <c r="E587" i="16"/>
  <c r="E583" i="16"/>
  <c r="E582" i="16"/>
  <c r="E558" i="16"/>
  <c r="E557" i="16"/>
  <c r="E552" i="16"/>
  <c r="E547" i="16"/>
  <c r="E539" i="16"/>
  <c r="E536" i="16"/>
  <c r="E534" i="16"/>
  <c r="E520" i="16"/>
  <c r="E506" i="16"/>
  <c r="E501" i="16"/>
  <c r="E529" i="16"/>
  <c r="E527" i="16"/>
  <c r="E526" i="16"/>
  <c r="E525" i="16"/>
  <c r="E524" i="16"/>
  <c r="E523" i="16"/>
  <c r="E522" i="16"/>
  <c r="E519" i="16"/>
  <c r="E517" i="16"/>
  <c r="E516" i="16"/>
  <c r="E515" i="16"/>
  <c r="E514" i="16"/>
  <c r="E513" i="16"/>
  <c r="E512" i="16"/>
  <c r="E511" i="16"/>
  <c r="E510" i="16"/>
  <c r="E509" i="16"/>
  <c r="E507" i="16"/>
  <c r="E505" i="16"/>
  <c r="E504" i="16"/>
  <c r="E503" i="16"/>
  <c r="E502" i="16"/>
  <c r="E499" i="16"/>
  <c r="E497" i="16"/>
  <c r="E495" i="16"/>
  <c r="E494" i="16"/>
  <c r="E491" i="16"/>
  <c r="E489" i="16"/>
  <c r="E488" i="16"/>
  <c r="E487" i="16"/>
  <c r="E486" i="16"/>
  <c r="E485" i="16"/>
  <c r="E483" i="16"/>
  <c r="E481" i="16"/>
  <c r="E480" i="16"/>
  <c r="E479" i="16"/>
  <c r="E477" i="16"/>
  <c r="E474" i="16"/>
  <c r="E473" i="16"/>
  <c r="E472" i="16"/>
  <c r="E471" i="16"/>
  <c r="E470" i="16"/>
  <c r="E467" i="16"/>
  <c r="E466" i="16"/>
  <c r="E465" i="16"/>
  <c r="E464" i="16"/>
  <c r="E463" i="16"/>
  <c r="E459" i="16"/>
  <c r="E457" i="16"/>
  <c r="E454" i="16"/>
  <c r="E453" i="16"/>
  <c r="E451" i="16"/>
  <c r="E450" i="16"/>
  <c r="E447" i="16"/>
  <c r="E446" i="16"/>
  <c r="E445" i="16"/>
  <c r="E442" i="16"/>
  <c r="E441" i="16"/>
  <c r="E440" i="16"/>
  <c r="E438" i="16"/>
  <c r="E435" i="16"/>
  <c r="E434" i="16"/>
  <c r="E431" i="16"/>
  <c r="E430" i="16"/>
  <c r="E427" i="16"/>
  <c r="E426" i="16"/>
  <c r="E425" i="16"/>
  <c r="E423" i="16"/>
  <c r="E422" i="16"/>
  <c r="E419" i="16"/>
  <c r="E417" i="16"/>
  <c r="E416" i="16"/>
  <c r="E414" i="16"/>
  <c r="E413" i="16"/>
  <c r="E411" i="16"/>
  <c r="E410" i="16"/>
  <c r="E409" i="16"/>
  <c r="U2" i="16"/>
  <c r="E408" i="16"/>
  <c r="E407" i="16"/>
  <c r="E406" i="16"/>
  <c r="E405" i="16"/>
  <c r="E402" i="16"/>
  <c r="E401" i="16"/>
  <c r="E400" i="16"/>
  <c r="E399" i="16"/>
  <c r="E398" i="16"/>
  <c r="E397" i="16"/>
  <c r="AC2" i="16"/>
  <c r="AK2" i="16"/>
  <c r="E395" i="16"/>
  <c r="E394" i="16"/>
  <c r="E393" i="16"/>
  <c r="E392" i="16"/>
  <c r="AS2" i="16"/>
  <c r="E391" i="16"/>
  <c r="E389" i="16"/>
  <c r="BA2" i="16"/>
  <c r="E385" i="16"/>
  <c r="BI2" i="16"/>
  <c r="E383" i="16"/>
  <c r="E498" i="16"/>
  <c r="E496" i="16"/>
  <c r="E493" i="16"/>
  <c r="E490" i="16"/>
  <c r="E482" i="16"/>
  <c r="E462" i="16"/>
  <c r="E461" i="16"/>
  <c r="E458" i="16"/>
  <c r="E456" i="16"/>
  <c r="E455" i="16"/>
  <c r="E443" i="16"/>
  <c r="E437" i="16"/>
  <c r="E429" i="16"/>
  <c r="E421" i="16"/>
  <c r="E387" i="16"/>
  <c r="E386" i="16"/>
  <c r="E377" i="16"/>
  <c r="E368" i="16"/>
  <c r="E365" i="16"/>
  <c r="E363" i="16"/>
  <c r="E362" i="16"/>
  <c r="E361" i="16"/>
  <c r="E358" i="16"/>
  <c r="E355" i="16"/>
  <c r="E352" i="16"/>
  <c r="E351" i="16"/>
  <c r="E346" i="16"/>
  <c r="E345" i="16"/>
  <c r="E343" i="16"/>
  <c r="E342" i="16"/>
  <c r="E341" i="16"/>
  <c r="E339" i="16"/>
  <c r="E338" i="16"/>
  <c r="E337" i="16"/>
  <c r="E336" i="16"/>
  <c r="E335" i="16"/>
  <c r="E334" i="16"/>
  <c r="E331" i="16"/>
  <c r="E330" i="16"/>
  <c r="E329" i="16"/>
  <c r="E328" i="16"/>
  <c r="E327" i="16"/>
  <c r="E325" i="16"/>
  <c r="E323" i="16"/>
  <c r="E321" i="16"/>
  <c r="E320" i="16"/>
  <c r="E319" i="16"/>
  <c r="E318" i="16"/>
  <c r="E317" i="16"/>
  <c r="E315" i="16"/>
  <c r="E314" i="16"/>
  <c r="E313" i="16"/>
  <c r="E312" i="16"/>
  <c r="E310" i="16"/>
  <c r="E309" i="16"/>
  <c r="E307" i="16"/>
  <c r="E306" i="16"/>
  <c r="E305" i="16"/>
  <c r="E304" i="16"/>
  <c r="E303" i="16"/>
  <c r="E302" i="16"/>
  <c r="E301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3" i="16"/>
  <c r="E282" i="16"/>
  <c r="E281" i="16"/>
  <c r="E279" i="16"/>
  <c r="E277" i="16"/>
  <c r="E275" i="16"/>
  <c r="E274" i="16"/>
  <c r="E271" i="16"/>
  <c r="E269" i="16"/>
  <c r="E268" i="16"/>
  <c r="E267" i="16"/>
  <c r="E266" i="16"/>
  <c r="E264" i="16"/>
  <c r="E262" i="16"/>
  <c r="E261" i="16"/>
  <c r="N2" i="16"/>
  <c r="E258" i="16"/>
  <c r="E256" i="16"/>
  <c r="E255" i="16"/>
  <c r="V2" i="16"/>
  <c r="E253" i="16"/>
  <c r="AD2" i="16"/>
  <c r="E251" i="16"/>
  <c r="AL2" i="16"/>
  <c r="E250" i="16"/>
  <c r="E249" i="16"/>
  <c r="AT2" i="16"/>
  <c r="E248" i="16"/>
  <c r="BB2" i="16"/>
  <c r="BJ2" i="16"/>
  <c r="E246" i="16"/>
  <c r="E243" i="16"/>
  <c r="E242" i="16"/>
  <c r="E240" i="16"/>
  <c r="E239" i="16"/>
  <c r="E238" i="16"/>
  <c r="BR2" i="16"/>
  <c r="BZ2" i="16"/>
  <c r="E234" i="16"/>
  <c r="CH2" i="16"/>
  <c r="E233" i="16"/>
  <c r="E232" i="16"/>
  <c r="E228" i="16"/>
  <c r="E224" i="16"/>
  <c r="E222" i="16"/>
  <c r="E218" i="16"/>
  <c r="E215" i="16"/>
  <c r="E202" i="16"/>
  <c r="CO2" i="16"/>
  <c r="E382" i="16"/>
  <c r="E381" i="16"/>
  <c r="E379" i="16"/>
  <c r="E378" i="16"/>
  <c r="E375" i="16"/>
  <c r="E374" i="16"/>
  <c r="E366" i="16"/>
  <c r="E359" i="16"/>
  <c r="E354" i="16"/>
  <c r="E350" i="16"/>
  <c r="E349" i="16"/>
  <c r="E347" i="16"/>
  <c r="E344" i="16"/>
  <c r="S653" i="14"/>
  <c r="S621" i="14"/>
  <c r="S589" i="14"/>
  <c r="S649" i="14"/>
  <c r="S617" i="14"/>
  <c r="S585" i="14"/>
  <c r="S677" i="14"/>
  <c r="S645" i="14"/>
  <c r="S613" i="14"/>
  <c r="S581" i="14"/>
  <c r="S673" i="14"/>
  <c r="S641" i="14"/>
  <c r="S609" i="14"/>
  <c r="S577" i="14"/>
  <c r="S669" i="14"/>
  <c r="S637" i="14"/>
  <c r="S605" i="14"/>
  <c r="S573" i="14"/>
  <c r="S665" i="14"/>
  <c r="S633" i="14"/>
  <c r="S601" i="14"/>
  <c r="S5" i="14"/>
  <c r="S13" i="14"/>
  <c r="S21" i="14"/>
  <c r="S29" i="14"/>
  <c r="S37" i="14"/>
  <c r="S45" i="14"/>
  <c r="S53" i="14"/>
  <c r="S61" i="14"/>
  <c r="S69" i="14"/>
  <c r="S77" i="14"/>
  <c r="S85" i="14"/>
  <c r="S93" i="14"/>
  <c r="S101" i="14"/>
  <c r="S109" i="14"/>
  <c r="S117" i="14"/>
  <c r="S125" i="14"/>
  <c r="S133" i="14"/>
  <c r="S141" i="14"/>
  <c r="S149" i="14"/>
  <c r="S157" i="14"/>
  <c r="S165" i="14"/>
  <c r="S173" i="14"/>
  <c r="S181" i="14"/>
  <c r="S189" i="14"/>
  <c r="S197" i="14"/>
  <c r="S205" i="14"/>
  <c r="S213" i="14"/>
  <c r="S221" i="14"/>
  <c r="S229" i="14"/>
  <c r="S237" i="14"/>
  <c r="S245" i="14"/>
  <c r="S253" i="14"/>
  <c r="S261" i="14"/>
  <c r="S269" i="14"/>
  <c r="S277" i="14"/>
  <c r="S285" i="14"/>
  <c r="S293" i="14"/>
  <c r="S301" i="14"/>
  <c r="S309" i="14"/>
  <c r="S317" i="14"/>
  <c r="S325" i="14"/>
  <c r="S333" i="14"/>
  <c r="S341" i="14"/>
  <c r="S349" i="14"/>
  <c r="S357" i="14"/>
  <c r="S365" i="14"/>
  <c r="S373" i="14"/>
  <c r="S381" i="14"/>
  <c r="S389" i="14"/>
  <c r="S397" i="14"/>
  <c r="S405" i="14"/>
  <c r="S413" i="14"/>
  <c r="S421" i="14"/>
  <c r="S429" i="14"/>
  <c r="S437" i="14"/>
  <c r="S445" i="14"/>
  <c r="S453" i="14"/>
  <c r="S461" i="14"/>
  <c r="S468" i="14"/>
  <c r="S476" i="14"/>
  <c r="S484" i="14"/>
  <c r="S492" i="14"/>
  <c r="S500" i="14"/>
  <c r="S508" i="14"/>
  <c r="S516" i="14"/>
  <c r="S524" i="14"/>
  <c r="S532" i="14"/>
  <c r="S540" i="14"/>
  <c r="S548" i="14"/>
  <c r="S556" i="14"/>
  <c r="S564" i="14"/>
  <c r="S572" i="14"/>
  <c r="S580" i="14"/>
  <c r="S588" i="14"/>
  <c r="S596" i="14"/>
  <c r="S604" i="14"/>
  <c r="S612" i="14"/>
  <c r="S620" i="14"/>
  <c r="S628" i="14"/>
  <c r="S636" i="14"/>
  <c r="S644" i="14"/>
  <c r="S652" i="14"/>
  <c r="S660" i="14"/>
  <c r="S668" i="14"/>
  <c r="S676" i="14"/>
  <c r="S6" i="14"/>
  <c r="S14" i="14"/>
  <c r="S22" i="14"/>
  <c r="S30" i="14"/>
  <c r="S38" i="14"/>
  <c r="S46" i="14"/>
  <c r="S54" i="14"/>
  <c r="S62" i="14"/>
  <c r="S70" i="14"/>
  <c r="S78" i="14"/>
  <c r="S86" i="14"/>
  <c r="S94" i="14"/>
  <c r="S102" i="14"/>
  <c r="S110" i="14"/>
  <c r="S118" i="14"/>
  <c r="S126" i="14"/>
  <c r="S134" i="14"/>
  <c r="S142" i="14"/>
  <c r="S150" i="14"/>
  <c r="S158" i="14"/>
  <c r="S166" i="14"/>
  <c r="S174" i="14"/>
  <c r="S182" i="14"/>
  <c r="S190" i="14"/>
  <c r="S198" i="14"/>
  <c r="S206" i="14"/>
  <c r="S214" i="14"/>
  <c r="S222" i="14"/>
  <c r="S230" i="14"/>
  <c r="S238" i="14"/>
  <c r="S246" i="14"/>
  <c r="S254" i="14"/>
  <c r="S262" i="14"/>
  <c r="S270" i="14"/>
  <c r="S278" i="14"/>
  <c r="S286" i="14"/>
  <c r="S294" i="14"/>
  <c r="S302" i="14"/>
  <c r="S310" i="14"/>
  <c r="S318" i="14"/>
  <c r="S326" i="14"/>
  <c r="S334" i="14"/>
  <c r="S342" i="14"/>
  <c r="S350" i="14"/>
  <c r="S358" i="14"/>
  <c r="S366" i="14"/>
  <c r="S374" i="14"/>
  <c r="S382" i="14"/>
  <c r="S390" i="14"/>
  <c r="S398" i="14"/>
  <c r="S406" i="14"/>
  <c r="S414" i="14"/>
  <c r="S422" i="14"/>
  <c r="S430" i="14"/>
  <c r="S438" i="14"/>
  <c r="S446" i="14"/>
  <c r="S454" i="14"/>
  <c r="S462" i="14"/>
  <c r="S469" i="14"/>
  <c r="S477" i="14"/>
  <c r="S485" i="14"/>
  <c r="S493" i="14"/>
  <c r="S501" i="14"/>
  <c r="S509" i="14"/>
  <c r="S517" i="14"/>
  <c r="S525" i="14"/>
  <c r="S533" i="14"/>
  <c r="S541" i="14"/>
  <c r="S7" i="14"/>
  <c r="S15" i="14"/>
  <c r="S23" i="14"/>
  <c r="S31" i="14"/>
  <c r="S39" i="14"/>
  <c r="S47" i="14"/>
  <c r="S55" i="14"/>
  <c r="S63" i="14"/>
  <c r="S71" i="14"/>
  <c r="S79" i="14"/>
  <c r="S87" i="14"/>
  <c r="S95" i="14"/>
  <c r="S103" i="14"/>
  <c r="S111" i="14"/>
  <c r="S119" i="14"/>
  <c r="S127" i="14"/>
  <c r="S135" i="14"/>
  <c r="S143" i="14"/>
  <c r="S151" i="14"/>
  <c r="S159" i="14"/>
  <c r="S167" i="14"/>
  <c r="S175" i="14"/>
  <c r="S183" i="14"/>
  <c r="S191" i="14"/>
  <c r="S199" i="14"/>
  <c r="S207" i="14"/>
  <c r="S215" i="14"/>
  <c r="S223" i="14"/>
  <c r="S231" i="14"/>
  <c r="S239" i="14"/>
  <c r="S247" i="14"/>
  <c r="S255" i="14"/>
  <c r="S263" i="14"/>
  <c r="S271" i="14"/>
  <c r="S279" i="14"/>
  <c r="S287" i="14"/>
  <c r="S295" i="14"/>
  <c r="S303" i="14"/>
  <c r="S311" i="14"/>
  <c r="S319" i="14"/>
  <c r="S327" i="14"/>
  <c r="S335" i="14"/>
  <c r="S343" i="14"/>
  <c r="S351" i="14"/>
  <c r="S359" i="14"/>
  <c r="S367" i="14"/>
  <c r="S375" i="14"/>
  <c r="S383" i="14"/>
  <c r="S391" i="14"/>
  <c r="S399" i="14"/>
  <c r="S407" i="14"/>
  <c r="S415" i="14"/>
  <c r="S423" i="14"/>
  <c r="S431" i="14"/>
  <c r="S439" i="14"/>
  <c r="S447" i="14"/>
  <c r="S455" i="14"/>
  <c r="S463" i="14"/>
  <c r="S470" i="14"/>
  <c r="S478" i="14"/>
  <c r="S486" i="14"/>
  <c r="S494" i="14"/>
  <c r="S502" i="14"/>
  <c r="S510" i="14"/>
  <c r="S518" i="14"/>
  <c r="S526" i="14"/>
  <c r="S534" i="14"/>
  <c r="S542" i="14"/>
  <c r="S550" i="14"/>
  <c r="S558" i="14"/>
  <c r="S566" i="14"/>
  <c r="S574" i="14"/>
  <c r="S582" i="14"/>
  <c r="S590" i="14"/>
  <c r="S598" i="14"/>
  <c r="S606" i="14"/>
  <c r="S614" i="14"/>
  <c r="S622" i="14"/>
  <c r="S630" i="14"/>
  <c r="S638" i="14"/>
  <c r="S646" i="14"/>
  <c r="S654" i="14"/>
  <c r="S662" i="14"/>
  <c r="S670" i="14"/>
  <c r="S8" i="14"/>
  <c r="S16" i="14"/>
  <c r="S24" i="14"/>
  <c r="S32" i="14"/>
  <c r="S40" i="14"/>
  <c r="S48" i="14"/>
  <c r="S56" i="14"/>
  <c r="S64" i="14"/>
  <c r="S72" i="14"/>
  <c r="S80" i="14"/>
  <c r="S88" i="14"/>
  <c r="S96" i="14"/>
  <c r="S104" i="14"/>
  <c r="S112" i="14"/>
  <c r="S120" i="14"/>
  <c r="S128" i="14"/>
  <c r="S136" i="14"/>
  <c r="S144" i="14"/>
  <c r="S152" i="14"/>
  <c r="S160" i="14"/>
  <c r="S168" i="14"/>
  <c r="S176" i="14"/>
  <c r="S184" i="14"/>
  <c r="S192" i="14"/>
  <c r="S200" i="14"/>
  <c r="S208" i="14"/>
  <c r="S216" i="14"/>
  <c r="S224" i="14"/>
  <c r="S232" i="14"/>
  <c r="S240" i="14"/>
  <c r="S248" i="14"/>
  <c r="S256" i="14"/>
  <c r="S264" i="14"/>
  <c r="S272" i="14"/>
  <c r="S280" i="14"/>
  <c r="S288" i="14"/>
  <c r="S296" i="14"/>
  <c r="S304" i="14"/>
  <c r="S312" i="14"/>
  <c r="S320" i="14"/>
  <c r="S328" i="14"/>
  <c r="S336" i="14"/>
  <c r="S344" i="14"/>
  <c r="S352" i="14"/>
  <c r="S360" i="14"/>
  <c r="S368" i="14"/>
  <c r="S376" i="14"/>
  <c r="S384" i="14"/>
  <c r="S392" i="14"/>
  <c r="S400" i="14"/>
  <c r="S408" i="14"/>
  <c r="S416" i="14"/>
  <c r="S424" i="14"/>
  <c r="S432" i="14"/>
  <c r="S440" i="14"/>
  <c r="S448" i="14"/>
  <c r="S456" i="14"/>
  <c r="S464" i="14"/>
  <c r="S471" i="14"/>
  <c r="S479" i="14"/>
  <c r="S487" i="14"/>
  <c r="S495" i="14"/>
  <c r="S503" i="14"/>
  <c r="S511" i="14"/>
  <c r="S519" i="14"/>
  <c r="S527" i="14"/>
  <c r="S535" i="14"/>
  <c r="S543" i="14"/>
  <c r="S551" i="14"/>
  <c r="S559" i="14"/>
  <c r="S567" i="14"/>
  <c r="S575" i="14"/>
  <c r="S583" i="14"/>
  <c r="S591" i="14"/>
  <c r="S599" i="14"/>
  <c r="S607" i="14"/>
  <c r="S615" i="14"/>
  <c r="S623" i="14"/>
  <c r="S631" i="14"/>
  <c r="S639" i="14"/>
  <c r="S647" i="14"/>
  <c r="S655" i="14"/>
  <c r="S663" i="14"/>
  <c r="S671" i="14"/>
  <c r="S9" i="14"/>
  <c r="S17" i="14"/>
  <c r="S25" i="14"/>
  <c r="S33" i="14"/>
  <c r="S41" i="14"/>
  <c r="S49" i="14"/>
  <c r="S57" i="14"/>
  <c r="S65" i="14"/>
  <c r="S73" i="14"/>
  <c r="S81" i="14"/>
  <c r="S89" i="14"/>
  <c r="S97" i="14"/>
  <c r="S105" i="14"/>
  <c r="S113" i="14"/>
  <c r="S121" i="14"/>
  <c r="S129" i="14"/>
  <c r="S137" i="14"/>
  <c r="S145" i="14"/>
  <c r="S153" i="14"/>
  <c r="S161" i="14"/>
  <c r="S169" i="14"/>
  <c r="S177" i="14"/>
  <c r="S185" i="14"/>
  <c r="S193" i="14"/>
  <c r="S201" i="14"/>
  <c r="S209" i="14"/>
  <c r="S217" i="14"/>
  <c r="S225" i="14"/>
  <c r="S233" i="14"/>
  <c r="S241" i="14"/>
  <c r="S249" i="14"/>
  <c r="S257" i="14"/>
  <c r="S265" i="14"/>
  <c r="S273" i="14"/>
  <c r="S281" i="14"/>
  <c r="S289" i="14"/>
  <c r="S297" i="14"/>
  <c r="S305" i="14"/>
  <c r="S313" i="14"/>
  <c r="S321" i="14"/>
  <c r="S329" i="14"/>
  <c r="S337" i="14"/>
  <c r="S345" i="14"/>
  <c r="S353" i="14"/>
  <c r="S361" i="14"/>
  <c r="S369" i="14"/>
  <c r="S377" i="14"/>
  <c r="S385" i="14"/>
  <c r="S393" i="14"/>
  <c r="S401" i="14"/>
  <c r="S409" i="14"/>
  <c r="S417" i="14"/>
  <c r="S425" i="14"/>
  <c r="S433" i="14"/>
  <c r="S441" i="14"/>
  <c r="S449" i="14"/>
  <c r="S457" i="14"/>
  <c r="S472" i="14"/>
  <c r="S480" i="14"/>
  <c r="S488" i="14"/>
  <c r="S496" i="14"/>
  <c r="S504" i="14"/>
  <c r="S512" i="14"/>
  <c r="S520" i="14"/>
  <c r="S528" i="14"/>
  <c r="S536" i="14"/>
  <c r="S544" i="14"/>
  <c r="S552" i="14"/>
  <c r="S560" i="14"/>
  <c r="S568" i="14"/>
  <c r="S576" i="14"/>
  <c r="S584" i="14"/>
  <c r="S592" i="14"/>
  <c r="S600" i="14"/>
  <c r="S608" i="14"/>
  <c r="S616" i="14"/>
  <c r="S624" i="14"/>
  <c r="S632" i="14"/>
  <c r="S640" i="14"/>
  <c r="S648" i="14"/>
  <c r="S656" i="14"/>
  <c r="S664" i="14"/>
  <c r="S672" i="14"/>
  <c r="S10" i="14"/>
  <c r="S18" i="14"/>
  <c r="S26" i="14"/>
  <c r="S34" i="14"/>
  <c r="S42" i="14"/>
  <c r="S50" i="14"/>
  <c r="S58" i="14"/>
  <c r="S66" i="14"/>
  <c r="S74" i="14"/>
  <c r="S82" i="14"/>
  <c r="S90" i="14"/>
  <c r="S98" i="14"/>
  <c r="S106" i="14"/>
  <c r="S114" i="14"/>
  <c r="S122" i="14"/>
  <c r="S130" i="14"/>
  <c r="S138" i="14"/>
  <c r="S146" i="14"/>
  <c r="S154" i="14"/>
  <c r="S162" i="14"/>
  <c r="S170" i="14"/>
  <c r="S178" i="14"/>
  <c r="S186" i="14"/>
  <c r="S194" i="14"/>
  <c r="S202" i="14"/>
  <c r="S210" i="14"/>
  <c r="S218" i="14"/>
  <c r="S226" i="14"/>
  <c r="S234" i="14"/>
  <c r="S242" i="14"/>
  <c r="S250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5" i="14"/>
  <c r="S473" i="14"/>
  <c r="S481" i="14"/>
  <c r="S489" i="14"/>
  <c r="S497" i="14"/>
  <c r="S505" i="14"/>
  <c r="S513" i="14"/>
  <c r="S521" i="14"/>
  <c r="S529" i="14"/>
  <c r="S537" i="14"/>
  <c r="S545" i="14"/>
  <c r="S553" i="14"/>
  <c r="S561" i="14"/>
  <c r="S569" i="14"/>
  <c r="S11" i="14"/>
  <c r="S19" i="14"/>
  <c r="S27" i="14"/>
  <c r="S35" i="14"/>
  <c r="S43" i="14"/>
  <c r="S51" i="14"/>
  <c r="S59" i="14"/>
  <c r="S67" i="14"/>
  <c r="S75" i="14"/>
  <c r="S83" i="14"/>
  <c r="S91" i="14"/>
  <c r="S99" i="14"/>
  <c r="S107" i="14"/>
  <c r="S115" i="14"/>
  <c r="S123" i="14"/>
  <c r="S131" i="14"/>
  <c r="S139" i="14"/>
  <c r="S147" i="14"/>
  <c r="S155" i="14"/>
  <c r="S163" i="14"/>
  <c r="S171" i="14"/>
  <c r="S179" i="14"/>
  <c r="S187" i="14"/>
  <c r="S195" i="14"/>
  <c r="S203" i="14"/>
  <c r="S211" i="14"/>
  <c r="S219" i="14"/>
  <c r="S227" i="14"/>
  <c r="S235" i="14"/>
  <c r="S243" i="14"/>
  <c r="S251" i="14"/>
  <c r="S259" i="14"/>
  <c r="S267" i="14"/>
  <c r="S275" i="14"/>
  <c r="S283" i="14"/>
  <c r="S291" i="14"/>
  <c r="S299" i="14"/>
  <c r="S307" i="14"/>
  <c r="S315" i="14"/>
  <c r="S323" i="14"/>
  <c r="S331" i="14"/>
  <c r="S339" i="14"/>
  <c r="S347" i="14"/>
  <c r="S355" i="14"/>
  <c r="S363" i="14"/>
  <c r="S371" i="14"/>
  <c r="S379" i="14"/>
  <c r="S387" i="14"/>
  <c r="S395" i="14"/>
  <c r="S403" i="14"/>
  <c r="S411" i="14"/>
  <c r="S419" i="14"/>
  <c r="S427" i="14"/>
  <c r="S435" i="14"/>
  <c r="S443" i="14"/>
  <c r="S451" i="14"/>
  <c r="S459" i="14"/>
  <c r="S466" i="14"/>
  <c r="S474" i="14"/>
  <c r="S482" i="14"/>
  <c r="S490" i="14"/>
  <c r="S498" i="14"/>
  <c r="S506" i="14"/>
  <c r="S514" i="14"/>
  <c r="S522" i="14"/>
  <c r="S530" i="14"/>
  <c r="S538" i="14"/>
  <c r="S546" i="14"/>
  <c r="S554" i="14"/>
  <c r="S562" i="14"/>
  <c r="S570" i="14"/>
  <c r="S578" i="14"/>
  <c r="S586" i="14"/>
  <c r="S594" i="14"/>
  <c r="S602" i="14"/>
  <c r="S610" i="14"/>
  <c r="S618" i="14"/>
  <c r="S626" i="14"/>
  <c r="S634" i="14"/>
  <c r="S642" i="14"/>
  <c r="S650" i="14"/>
  <c r="S658" i="14"/>
  <c r="S666" i="14"/>
  <c r="S674" i="14"/>
  <c r="S12" i="14"/>
  <c r="S20" i="14"/>
  <c r="S28" i="14"/>
  <c r="S36" i="14"/>
  <c r="S44" i="14"/>
  <c r="S52" i="14"/>
  <c r="S60" i="14"/>
  <c r="S68" i="14"/>
  <c r="S76" i="14"/>
  <c r="S84" i="14"/>
  <c r="S92" i="14"/>
  <c r="S100" i="14"/>
  <c r="S108" i="14"/>
  <c r="S116" i="14"/>
  <c r="S124" i="14"/>
  <c r="S132" i="14"/>
  <c r="S140" i="14"/>
  <c r="S148" i="14"/>
  <c r="S156" i="14"/>
  <c r="S164" i="14"/>
  <c r="S172" i="14"/>
  <c r="S180" i="14"/>
  <c r="S188" i="14"/>
  <c r="S196" i="14"/>
  <c r="S204" i="14"/>
  <c r="S212" i="14"/>
  <c r="S220" i="14"/>
  <c r="S228" i="14"/>
  <c r="S236" i="14"/>
  <c r="S244" i="14"/>
  <c r="S252" i="14"/>
  <c r="S260" i="14"/>
  <c r="S268" i="14"/>
  <c r="S276" i="14"/>
  <c r="S284" i="14"/>
  <c r="S292" i="14"/>
  <c r="S300" i="14"/>
  <c r="S308" i="14"/>
  <c r="S316" i="14"/>
  <c r="S324" i="14"/>
  <c r="S332" i="14"/>
  <c r="S340" i="14"/>
  <c r="S348" i="14"/>
  <c r="S356" i="14"/>
  <c r="S364" i="14"/>
  <c r="S372" i="14"/>
  <c r="S380" i="14"/>
  <c r="S388" i="14"/>
  <c r="S396" i="14"/>
  <c r="S404" i="14"/>
  <c r="S412" i="14"/>
  <c r="S420" i="14"/>
  <c r="S428" i="14"/>
  <c r="S436" i="14"/>
  <c r="S444" i="14"/>
  <c r="S452" i="14"/>
  <c r="S460" i="14"/>
  <c r="S467" i="14"/>
  <c r="S475" i="14"/>
  <c r="S483" i="14"/>
  <c r="S491" i="14"/>
  <c r="S499" i="14"/>
  <c r="S507" i="14"/>
  <c r="S515" i="14"/>
  <c r="S523" i="14"/>
  <c r="S531" i="14"/>
  <c r="S539" i="14"/>
  <c r="S547" i="14"/>
  <c r="S555" i="14"/>
  <c r="S563" i="14"/>
  <c r="S571" i="14"/>
  <c r="S579" i="14"/>
  <c r="S587" i="14"/>
  <c r="S595" i="14"/>
  <c r="S603" i="14"/>
  <c r="S611" i="14"/>
  <c r="S619" i="14"/>
  <c r="S627" i="14"/>
  <c r="S635" i="14"/>
  <c r="S643" i="14"/>
  <c r="S651" i="14"/>
  <c r="S659" i="14"/>
  <c r="S667" i="14"/>
  <c r="S675" i="14"/>
  <c r="S661" i="14"/>
  <c r="S629" i="14"/>
  <c r="S597" i="14"/>
  <c r="S557" i="14"/>
  <c r="S657" i="14"/>
  <c r="S625" i="14"/>
  <c r="S593" i="14"/>
  <c r="S549" i="14"/>
  <c r="S4" i="14"/>
  <c r="M2" i="16"/>
  <c r="E665" i="16"/>
  <c r="E633" i="16"/>
  <c r="E593" i="16"/>
  <c r="E449" i="16"/>
  <c r="E433" i="16"/>
  <c r="CN2" i="16"/>
  <c r="E661" i="16"/>
  <c r="E645" i="16"/>
  <c r="E589" i="16"/>
  <c r="CJ2" i="16"/>
  <c r="E12" i="16"/>
  <c r="F1" i="11"/>
  <c r="G1" i="11"/>
  <c r="H1" i="11"/>
  <c r="E1" i="11"/>
  <c r="H2" i="9"/>
  <c r="T5" i="14"/>
  <c r="T6" i="14"/>
  <c r="T7" i="14"/>
  <c r="T8" i="14"/>
  <c r="T9" i="14"/>
  <c r="T10" i="14"/>
  <c r="T12" i="14"/>
  <c r="T13" i="14"/>
  <c r="T14" i="14"/>
  <c r="T15" i="14"/>
  <c r="T16" i="14"/>
  <c r="T18" i="14"/>
  <c r="T20" i="14"/>
  <c r="T21" i="14"/>
  <c r="T22" i="14"/>
  <c r="T23" i="14"/>
  <c r="T24" i="14"/>
  <c r="T26" i="14"/>
  <c r="T28" i="14"/>
  <c r="T29" i="14"/>
  <c r="T30" i="14"/>
  <c r="T31" i="14"/>
  <c r="T32" i="14"/>
  <c r="T33" i="14"/>
  <c r="T34" i="14"/>
  <c r="T36" i="14"/>
  <c r="T37" i="14"/>
  <c r="T38" i="14"/>
  <c r="T39" i="14"/>
  <c r="T40" i="14"/>
  <c r="T42" i="14"/>
  <c r="T44" i="14"/>
  <c r="T45" i="14"/>
  <c r="T46" i="14"/>
  <c r="T47" i="14"/>
  <c r="T48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6" i="14"/>
  <c r="T68" i="14"/>
  <c r="T69" i="14"/>
  <c r="T70" i="14"/>
  <c r="T71" i="14"/>
  <c r="T72" i="14"/>
  <c r="T74" i="14"/>
  <c r="T76" i="14"/>
  <c r="T77" i="14"/>
  <c r="T78" i="14"/>
  <c r="T79" i="14"/>
  <c r="T80" i="14"/>
  <c r="T82" i="14"/>
  <c r="T84" i="14"/>
  <c r="T85" i="14"/>
  <c r="T86" i="14"/>
  <c r="T87" i="14"/>
  <c r="T88" i="14"/>
  <c r="T90" i="14"/>
  <c r="T92" i="14"/>
  <c r="T93" i="14"/>
  <c r="T94" i="14"/>
  <c r="T95" i="14"/>
  <c r="T96" i="14"/>
  <c r="T98" i="14"/>
  <c r="T100" i="14"/>
  <c r="T101" i="14"/>
  <c r="T102" i="14"/>
  <c r="T103" i="14"/>
  <c r="T104" i="14"/>
  <c r="T106" i="14"/>
  <c r="T108" i="14"/>
  <c r="T109" i="14"/>
  <c r="T110" i="14"/>
  <c r="T111" i="14"/>
  <c r="T112" i="14"/>
  <c r="T114" i="14"/>
  <c r="T115" i="14"/>
  <c r="T116" i="14"/>
  <c r="T117" i="14"/>
  <c r="T118" i="14"/>
  <c r="T119" i="14"/>
  <c r="T120" i="14"/>
  <c r="T122" i="14"/>
  <c r="T124" i="14"/>
  <c r="T125" i="14"/>
  <c r="T126" i="14"/>
  <c r="T127" i="14"/>
  <c r="T128" i="14"/>
  <c r="T130" i="14"/>
  <c r="T132" i="14"/>
  <c r="T133" i="14"/>
  <c r="T134" i="14"/>
  <c r="T135" i="14"/>
  <c r="T136" i="14"/>
  <c r="T138" i="14"/>
  <c r="T140" i="14"/>
  <c r="T141" i="14"/>
  <c r="T142" i="14"/>
  <c r="T143" i="14"/>
  <c r="T144" i="14"/>
  <c r="T145" i="14"/>
  <c r="T146" i="14"/>
  <c r="T148" i="14"/>
  <c r="T149" i="14"/>
  <c r="T150" i="14"/>
  <c r="T151" i="14"/>
  <c r="T152" i="14"/>
  <c r="T154" i="14"/>
  <c r="T156" i="14"/>
  <c r="T157" i="14"/>
  <c r="T158" i="14"/>
  <c r="T159" i="14"/>
  <c r="T160" i="14"/>
  <c r="T162" i="14"/>
  <c r="T164" i="14"/>
  <c r="T165" i="14"/>
  <c r="T166" i="14"/>
  <c r="T167" i="14"/>
  <c r="T168" i="14"/>
  <c r="T169" i="14"/>
  <c r="T170" i="14"/>
  <c r="T172" i="14"/>
  <c r="T173" i="14"/>
  <c r="T174" i="14"/>
  <c r="T175" i="14"/>
  <c r="T176" i="14"/>
  <c r="T178" i="14"/>
  <c r="T179" i="14"/>
  <c r="T180" i="14"/>
  <c r="T181" i="14"/>
  <c r="T182" i="14"/>
  <c r="T183" i="14"/>
  <c r="T184" i="14"/>
  <c r="T186" i="14"/>
  <c r="T188" i="14"/>
  <c r="T189" i="14"/>
  <c r="T190" i="14"/>
  <c r="T191" i="14"/>
  <c r="T192" i="14"/>
  <c r="T194" i="14"/>
  <c r="T196" i="14"/>
  <c r="T197" i="14"/>
  <c r="T198" i="14"/>
  <c r="T199" i="14"/>
  <c r="T200" i="14"/>
  <c r="T202" i="14"/>
  <c r="T204" i="14"/>
  <c r="T205" i="14"/>
  <c r="T206" i="14"/>
  <c r="T207" i="14"/>
  <c r="T208" i="14"/>
  <c r="T210" i="14"/>
  <c r="T212" i="14"/>
  <c r="T213" i="14"/>
  <c r="T214" i="14"/>
  <c r="T215" i="14"/>
  <c r="T216" i="14"/>
  <c r="T217" i="14"/>
  <c r="T218" i="14"/>
  <c r="T220" i="14"/>
  <c r="T221" i="14"/>
  <c r="T222" i="14"/>
  <c r="T223" i="14"/>
  <c r="T224" i="14"/>
  <c r="T226" i="14"/>
  <c r="T228" i="14"/>
  <c r="T229" i="14"/>
  <c r="T230" i="14"/>
  <c r="T231" i="14"/>
  <c r="T232" i="14"/>
  <c r="T234" i="14"/>
  <c r="T236" i="14"/>
  <c r="T237" i="14"/>
  <c r="T238" i="14"/>
  <c r="T239" i="14"/>
  <c r="T240" i="14"/>
  <c r="T242" i="14"/>
  <c r="T243" i="14"/>
  <c r="T244" i="14"/>
  <c r="T245" i="14"/>
  <c r="T246" i="14"/>
  <c r="T247" i="14"/>
  <c r="T248" i="14"/>
  <c r="T250" i="14"/>
  <c r="T252" i="14"/>
  <c r="T253" i="14"/>
  <c r="T254" i="14"/>
  <c r="T255" i="14"/>
  <c r="T256" i="14"/>
  <c r="T258" i="14"/>
  <c r="T260" i="14"/>
  <c r="T261" i="14"/>
  <c r="T262" i="14"/>
  <c r="T263" i="14"/>
  <c r="T264" i="14"/>
  <c r="T266" i="14"/>
  <c r="T268" i="14"/>
  <c r="T269" i="14"/>
  <c r="T270" i="14"/>
  <c r="T271" i="14"/>
  <c r="T272" i="14"/>
  <c r="T274" i="14"/>
  <c r="T276" i="14"/>
  <c r="T277" i="14"/>
  <c r="T278" i="14"/>
  <c r="T279" i="14"/>
  <c r="T280" i="14"/>
  <c r="T282" i="14"/>
  <c r="T284" i="14"/>
  <c r="T285" i="14"/>
  <c r="T286" i="14"/>
  <c r="T287" i="14"/>
  <c r="T288" i="14"/>
  <c r="T290" i="14"/>
  <c r="T292" i="14"/>
  <c r="T293" i="14"/>
  <c r="T294" i="14"/>
  <c r="T295" i="14"/>
  <c r="T296" i="14"/>
  <c r="T298" i="14"/>
  <c r="T300" i="14"/>
  <c r="T301" i="14"/>
  <c r="T302" i="14"/>
  <c r="T303" i="14"/>
  <c r="T304" i="14"/>
  <c r="T306" i="14"/>
  <c r="T307" i="14"/>
  <c r="T308" i="14"/>
  <c r="T309" i="14"/>
  <c r="T310" i="14"/>
  <c r="T311" i="14"/>
  <c r="T312" i="14"/>
  <c r="T314" i="14"/>
  <c r="T316" i="14"/>
  <c r="T317" i="14"/>
  <c r="T318" i="14"/>
  <c r="T319" i="14"/>
  <c r="T320" i="14"/>
  <c r="T322" i="14"/>
  <c r="T324" i="14"/>
  <c r="T325" i="14"/>
  <c r="T326" i="14"/>
  <c r="T327" i="14"/>
  <c r="T328" i="14"/>
  <c r="T330" i="14"/>
  <c r="T332" i="14"/>
  <c r="T333" i="14"/>
  <c r="T334" i="14"/>
  <c r="T335" i="14"/>
  <c r="T336" i="14"/>
  <c r="T338" i="14"/>
  <c r="T340" i="14"/>
  <c r="T341" i="14"/>
  <c r="T342" i="14"/>
  <c r="T343" i="14"/>
  <c r="T344" i="14"/>
  <c r="T346" i="14"/>
  <c r="T348" i="14"/>
  <c r="T349" i="14"/>
  <c r="T350" i="14"/>
  <c r="T351" i="14"/>
  <c r="T352" i="14"/>
  <c r="T353" i="14"/>
  <c r="T354" i="14"/>
  <c r="T356" i="14"/>
  <c r="T357" i="14"/>
  <c r="T358" i="14"/>
  <c r="T359" i="14"/>
  <c r="T360" i="14"/>
  <c r="T362" i="14"/>
  <c r="T364" i="14"/>
  <c r="T365" i="14"/>
  <c r="T366" i="14"/>
  <c r="T367" i="14"/>
  <c r="T368" i="14"/>
  <c r="T370" i="14"/>
  <c r="T371" i="14"/>
  <c r="T372" i="14"/>
  <c r="T373" i="14"/>
  <c r="T374" i="14"/>
  <c r="T375" i="14"/>
  <c r="T376" i="14"/>
  <c r="T377" i="14"/>
  <c r="T378" i="14"/>
  <c r="T380" i="14"/>
  <c r="T381" i="14"/>
  <c r="T382" i="14"/>
  <c r="T383" i="14"/>
  <c r="T384" i="14"/>
  <c r="T386" i="14"/>
  <c r="T388" i="14"/>
  <c r="T389" i="14"/>
  <c r="T390" i="14"/>
  <c r="T391" i="14"/>
  <c r="T392" i="14"/>
  <c r="T394" i="14"/>
  <c r="T396" i="14"/>
  <c r="T397" i="14"/>
  <c r="T398" i="14"/>
  <c r="T399" i="14"/>
  <c r="T400" i="14"/>
  <c r="T402" i="14"/>
  <c r="T404" i="14"/>
  <c r="T405" i="14"/>
  <c r="T406" i="14"/>
  <c r="T407" i="14"/>
  <c r="T408" i="14"/>
  <c r="T410" i="14"/>
  <c r="T412" i="14"/>
  <c r="T413" i="14"/>
  <c r="T414" i="14"/>
  <c r="T415" i="14"/>
  <c r="T416" i="14"/>
  <c r="T418" i="14"/>
  <c r="T420" i="14"/>
  <c r="T421" i="14"/>
  <c r="T422" i="14"/>
  <c r="T423" i="14"/>
  <c r="T424" i="14"/>
  <c r="T426" i="14"/>
  <c r="T428" i="14"/>
  <c r="T429" i="14"/>
  <c r="T430" i="14"/>
  <c r="T431" i="14"/>
  <c r="T432" i="14"/>
  <c r="T434" i="14"/>
  <c r="T435" i="14"/>
  <c r="T436" i="14"/>
  <c r="T437" i="14"/>
  <c r="T438" i="14"/>
  <c r="T439" i="14"/>
  <c r="T440" i="14"/>
  <c r="T442" i="14"/>
  <c r="T444" i="14"/>
  <c r="T445" i="14"/>
  <c r="T446" i="14"/>
  <c r="T447" i="14"/>
  <c r="T448" i="14"/>
  <c r="T450" i="14"/>
  <c r="T452" i="14"/>
  <c r="T453" i="14"/>
  <c r="T454" i="14"/>
  <c r="T455" i="14"/>
  <c r="T456" i="14"/>
  <c r="T458" i="14"/>
  <c r="T460" i="14"/>
  <c r="T461" i="14"/>
  <c r="T462" i="14"/>
  <c r="T463" i="14"/>
  <c r="T464" i="14"/>
  <c r="T466" i="14"/>
  <c r="T468" i="14"/>
  <c r="T469" i="14"/>
  <c r="T470" i="14"/>
  <c r="T471" i="14"/>
  <c r="T472" i="14"/>
  <c r="T474" i="14"/>
  <c r="T476" i="14"/>
  <c r="T477" i="14"/>
  <c r="T478" i="14"/>
  <c r="T479" i="14"/>
  <c r="T480" i="14"/>
  <c r="T482" i="14"/>
  <c r="T484" i="14"/>
  <c r="T485" i="14"/>
  <c r="T486" i="14"/>
  <c r="T487" i="14"/>
  <c r="T488" i="14"/>
  <c r="T489" i="14"/>
  <c r="T490" i="14"/>
  <c r="T492" i="14"/>
  <c r="T493" i="14"/>
  <c r="T494" i="14"/>
  <c r="T495" i="14"/>
  <c r="T496" i="14"/>
  <c r="T498" i="14"/>
  <c r="T499" i="14"/>
  <c r="T500" i="14"/>
  <c r="T501" i="14"/>
  <c r="T502" i="14"/>
  <c r="T503" i="14"/>
  <c r="T504" i="14"/>
  <c r="T506" i="14"/>
  <c r="T508" i="14"/>
  <c r="T509" i="14"/>
  <c r="T510" i="14"/>
  <c r="T511" i="14"/>
  <c r="T512" i="14"/>
  <c r="T513" i="14"/>
  <c r="T514" i="14"/>
  <c r="T516" i="14"/>
  <c r="T517" i="14"/>
  <c r="T518" i="14"/>
  <c r="T519" i="14"/>
  <c r="T520" i="14"/>
  <c r="T522" i="14"/>
  <c r="T524" i="14"/>
  <c r="T525" i="14"/>
  <c r="T526" i="14"/>
  <c r="T527" i="14"/>
  <c r="T528" i="14"/>
  <c r="T530" i="14"/>
  <c r="T532" i="14"/>
  <c r="T533" i="14"/>
  <c r="T534" i="14"/>
  <c r="T535" i="14"/>
  <c r="T536" i="14"/>
  <c r="T537" i="14"/>
  <c r="T538" i="14"/>
  <c r="T540" i="14"/>
  <c r="T541" i="14"/>
  <c r="T542" i="14"/>
  <c r="T543" i="14"/>
  <c r="T544" i="14"/>
  <c r="T546" i="14"/>
  <c r="T548" i="14"/>
  <c r="T549" i="14"/>
  <c r="T550" i="14"/>
  <c r="T551" i="14"/>
  <c r="T552" i="14"/>
  <c r="T554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70" i="14"/>
  <c r="T572" i="14"/>
  <c r="T573" i="14"/>
  <c r="T575" i="14"/>
  <c r="T576" i="14"/>
  <c r="T578" i="14"/>
  <c r="T580" i="14"/>
  <c r="T581" i="14"/>
  <c r="T583" i="14"/>
  <c r="T584" i="14"/>
  <c r="T586" i="14"/>
  <c r="T588" i="14"/>
  <c r="T589" i="14"/>
  <c r="T591" i="14"/>
  <c r="T592" i="14"/>
  <c r="T594" i="14"/>
  <c r="T596" i="14"/>
  <c r="T597" i="14"/>
  <c r="T599" i="14"/>
  <c r="T600" i="14"/>
  <c r="T602" i="14"/>
  <c r="T604" i="14"/>
  <c r="T605" i="14"/>
  <c r="T607" i="14"/>
  <c r="T608" i="14"/>
  <c r="T610" i="14"/>
  <c r="T612" i="14"/>
  <c r="T613" i="14"/>
  <c r="T615" i="14"/>
  <c r="T616" i="14"/>
  <c r="T618" i="14"/>
  <c r="T620" i="14"/>
  <c r="T621" i="14"/>
  <c r="T623" i="14"/>
  <c r="T624" i="14"/>
  <c r="T626" i="14"/>
  <c r="T628" i="14"/>
  <c r="T629" i="14"/>
  <c r="T631" i="14"/>
  <c r="T632" i="14"/>
  <c r="T634" i="14"/>
  <c r="T636" i="14"/>
  <c r="T637" i="14"/>
  <c r="T639" i="14"/>
  <c r="T640" i="14"/>
  <c r="T642" i="14"/>
  <c r="T644" i="14"/>
  <c r="T645" i="14"/>
  <c r="T647" i="14"/>
  <c r="T648" i="14"/>
  <c r="T650" i="14"/>
  <c r="T652" i="14"/>
  <c r="T653" i="14"/>
  <c r="T655" i="14"/>
  <c r="T656" i="14"/>
  <c r="T658" i="14"/>
  <c r="T660" i="14"/>
  <c r="T661" i="14"/>
  <c r="T663" i="14"/>
  <c r="T664" i="14"/>
  <c r="T666" i="14"/>
  <c r="T668" i="14"/>
  <c r="T669" i="14"/>
  <c r="T671" i="14"/>
  <c r="T672" i="14"/>
  <c r="T674" i="14"/>
  <c r="T676" i="14"/>
  <c r="T677" i="14"/>
  <c r="T4" i="14"/>
  <c r="F2" i="15"/>
  <c r="E17" i="12"/>
  <c r="J5" i="14"/>
  <c r="N5" i="14" s="1"/>
  <c r="J8" i="14"/>
  <c r="N8" i="14" s="1"/>
  <c r="J9" i="14"/>
  <c r="N9" i="14" s="1"/>
  <c r="J10" i="14"/>
  <c r="N10" i="14" s="1"/>
  <c r="J11" i="14"/>
  <c r="N11" i="14" s="1"/>
  <c r="J12" i="14"/>
  <c r="N12" i="14" s="1"/>
  <c r="J13" i="14"/>
  <c r="N13" i="14" s="1"/>
  <c r="J14" i="14"/>
  <c r="N14" i="14" s="1"/>
  <c r="J15" i="14"/>
  <c r="N15" i="14" s="1"/>
  <c r="J16" i="14"/>
  <c r="N16" i="14" s="1"/>
  <c r="J17" i="14"/>
  <c r="N17" i="14" s="1"/>
  <c r="J18" i="14"/>
  <c r="N18" i="14" s="1"/>
  <c r="J19" i="14"/>
  <c r="N19" i="14" s="1"/>
  <c r="J109" i="14"/>
  <c r="N109" i="14" s="1"/>
  <c r="J112" i="14"/>
  <c r="N112" i="14" s="1"/>
  <c r="J117" i="14"/>
  <c r="N117" i="14" s="1"/>
  <c r="J120" i="14"/>
  <c r="N120" i="14" s="1"/>
  <c r="J125" i="14"/>
  <c r="N125" i="14" s="1"/>
  <c r="J128" i="14"/>
  <c r="N128" i="14" s="1"/>
  <c r="J133" i="14"/>
  <c r="N133" i="14" s="1"/>
  <c r="J136" i="14"/>
  <c r="N136" i="14" s="1"/>
  <c r="J141" i="14"/>
  <c r="N141" i="14" s="1"/>
  <c r="J144" i="14"/>
  <c r="N144" i="14" s="1"/>
  <c r="J149" i="14"/>
  <c r="N149" i="14" s="1"/>
  <c r="J152" i="14"/>
  <c r="N152" i="14" s="1"/>
  <c r="J157" i="14"/>
  <c r="N157" i="14" s="1"/>
  <c r="J160" i="14"/>
  <c r="N160" i="14" s="1"/>
  <c r="J165" i="14"/>
  <c r="N165" i="14" s="1"/>
  <c r="J168" i="14"/>
  <c r="N168" i="14" s="1"/>
  <c r="J173" i="14"/>
  <c r="N173" i="14" s="1"/>
  <c r="J176" i="14"/>
  <c r="N176" i="14" s="1"/>
  <c r="J177" i="14"/>
  <c r="N177" i="14" s="1"/>
  <c r="J181" i="14"/>
  <c r="N181" i="14" s="1"/>
  <c r="J184" i="14"/>
  <c r="N184" i="14" s="1"/>
  <c r="J185" i="14"/>
  <c r="N185" i="14" s="1"/>
  <c r="J189" i="14"/>
  <c r="N189" i="14" s="1"/>
  <c r="J192" i="14"/>
  <c r="N192" i="14" s="1"/>
  <c r="J193" i="14"/>
  <c r="N193" i="14" s="1"/>
  <c r="J197" i="14"/>
  <c r="N197" i="14" s="1"/>
  <c r="J200" i="14"/>
  <c r="N200" i="14" s="1"/>
  <c r="J201" i="14"/>
  <c r="N201" i="14" s="1"/>
  <c r="J205" i="14"/>
  <c r="N205" i="14" s="1"/>
  <c r="J208" i="14"/>
  <c r="N208" i="14" s="1"/>
  <c r="J209" i="14"/>
  <c r="N209" i="14" s="1"/>
  <c r="J213" i="14"/>
  <c r="N213" i="14" s="1"/>
  <c r="J216" i="14"/>
  <c r="N216" i="14" s="1"/>
  <c r="J217" i="14"/>
  <c r="N217" i="14" s="1"/>
  <c r="J221" i="14"/>
  <c r="N221" i="14" s="1"/>
  <c r="J224" i="14"/>
  <c r="N224" i="14" s="1"/>
  <c r="J225" i="14"/>
  <c r="N225" i="14" s="1"/>
  <c r="J229" i="14"/>
  <c r="N229" i="14" s="1"/>
  <c r="J232" i="14"/>
  <c r="N232" i="14" s="1"/>
  <c r="J233" i="14"/>
  <c r="N233" i="14" s="1"/>
  <c r="J237" i="14"/>
  <c r="N237" i="14" s="1"/>
  <c r="J240" i="14"/>
  <c r="N240" i="14" s="1"/>
  <c r="J241" i="14"/>
  <c r="N241" i="14" s="1"/>
  <c r="J245" i="14"/>
  <c r="N245" i="14" s="1"/>
  <c r="J248" i="14"/>
  <c r="N248" i="14" s="1"/>
  <c r="J249" i="14"/>
  <c r="N249" i="14" s="1"/>
  <c r="J253" i="14"/>
  <c r="N253" i="14" s="1"/>
  <c r="J256" i="14"/>
  <c r="N256" i="14" s="1"/>
  <c r="J257" i="14"/>
  <c r="N257" i="14" s="1"/>
  <c r="J261" i="14"/>
  <c r="N261" i="14" s="1"/>
  <c r="J264" i="14"/>
  <c r="N264" i="14" s="1"/>
  <c r="J265" i="14"/>
  <c r="N265" i="14" s="1"/>
  <c r="J269" i="14"/>
  <c r="N269" i="14" s="1"/>
  <c r="J272" i="14"/>
  <c r="N272" i="14" s="1"/>
  <c r="J273" i="14"/>
  <c r="N273" i="14" s="1"/>
  <c r="J277" i="14"/>
  <c r="N277" i="14" s="1"/>
  <c r="J280" i="14"/>
  <c r="N280" i="14" s="1"/>
  <c r="J281" i="14"/>
  <c r="N281" i="14" s="1"/>
  <c r="J285" i="14"/>
  <c r="N285" i="14" s="1"/>
  <c r="J288" i="14"/>
  <c r="N288" i="14" s="1"/>
  <c r="J289" i="14"/>
  <c r="N289" i="14" s="1"/>
  <c r="J293" i="14"/>
  <c r="N293" i="14" s="1"/>
  <c r="J296" i="14"/>
  <c r="N296" i="14" s="1"/>
  <c r="J297" i="14"/>
  <c r="N297" i="14" s="1"/>
  <c r="J301" i="14"/>
  <c r="N301" i="14" s="1"/>
  <c r="J304" i="14"/>
  <c r="N304" i="14" s="1"/>
  <c r="J305" i="14"/>
  <c r="N305" i="14" s="1"/>
  <c r="J309" i="14"/>
  <c r="N309" i="14" s="1"/>
  <c r="J312" i="14"/>
  <c r="N312" i="14" s="1"/>
  <c r="J313" i="14"/>
  <c r="N313" i="14" s="1"/>
  <c r="J317" i="14"/>
  <c r="N317" i="14" s="1"/>
  <c r="J320" i="14"/>
  <c r="N320" i="14" s="1"/>
  <c r="J321" i="14"/>
  <c r="N321" i="14" s="1"/>
  <c r="J325" i="14"/>
  <c r="N325" i="14" s="1"/>
  <c r="J328" i="14"/>
  <c r="N328" i="14" s="1"/>
  <c r="J329" i="14"/>
  <c r="N329" i="14" s="1"/>
  <c r="J333" i="14"/>
  <c r="N333" i="14" s="1"/>
  <c r="J336" i="14"/>
  <c r="N336" i="14" s="1"/>
  <c r="J337" i="14"/>
  <c r="N337" i="14" s="1"/>
  <c r="J341" i="14"/>
  <c r="N341" i="14" s="1"/>
  <c r="J344" i="14"/>
  <c r="N344" i="14" s="1"/>
  <c r="J345" i="14"/>
  <c r="N345" i="14" s="1"/>
  <c r="J349" i="14"/>
  <c r="N349" i="14" s="1"/>
  <c r="J352" i="14"/>
  <c r="N352" i="14" s="1"/>
  <c r="J353" i="14"/>
  <c r="N353" i="14" s="1"/>
  <c r="J357" i="14"/>
  <c r="N357" i="14" s="1"/>
  <c r="J360" i="14"/>
  <c r="N360" i="14" s="1"/>
  <c r="J361" i="14"/>
  <c r="N361" i="14" s="1"/>
  <c r="J365" i="14"/>
  <c r="N365" i="14" s="1"/>
  <c r="J368" i="14"/>
  <c r="N368" i="14" s="1"/>
  <c r="J369" i="14"/>
  <c r="N369" i="14" s="1"/>
  <c r="J376" i="14"/>
  <c r="N376" i="14" s="1"/>
  <c r="J377" i="14"/>
  <c r="N377" i="14" s="1"/>
  <c r="J381" i="14"/>
  <c r="N381" i="14" s="1"/>
  <c r="J384" i="14"/>
  <c r="N384" i="14" s="1"/>
  <c r="J385" i="14"/>
  <c r="N385" i="14" s="1"/>
  <c r="J389" i="14"/>
  <c r="N389" i="14" s="1"/>
  <c r="J392" i="14"/>
  <c r="N392" i="14" s="1"/>
  <c r="J393" i="14"/>
  <c r="N393" i="14" s="1"/>
  <c r="J397" i="14"/>
  <c r="N397" i="14" s="1"/>
  <c r="J400" i="14"/>
  <c r="N400" i="14" s="1"/>
  <c r="J401" i="14"/>
  <c r="N401" i="14" s="1"/>
  <c r="J405" i="14"/>
  <c r="N405" i="14" s="1"/>
  <c r="J408" i="14"/>
  <c r="N408" i="14" s="1"/>
  <c r="J409" i="14"/>
  <c r="N409" i="14" s="1"/>
  <c r="J413" i="14"/>
  <c r="N413" i="14" s="1"/>
  <c r="J416" i="14"/>
  <c r="N416" i="14" s="1"/>
  <c r="J417" i="14"/>
  <c r="N417" i="14" s="1"/>
  <c r="J421" i="14"/>
  <c r="N421" i="14" s="1"/>
  <c r="J424" i="14"/>
  <c r="N424" i="14" s="1"/>
  <c r="J425" i="14"/>
  <c r="N425" i="14" s="1"/>
  <c r="J429" i="14"/>
  <c r="N429" i="14" s="1"/>
  <c r="J432" i="14"/>
  <c r="N432" i="14" s="1"/>
  <c r="J433" i="14"/>
  <c r="N433" i="14" s="1"/>
  <c r="J437" i="14"/>
  <c r="N437" i="14" s="1"/>
  <c r="J440" i="14"/>
  <c r="N440" i="14" s="1"/>
  <c r="J441" i="14"/>
  <c r="N441" i="14" s="1"/>
  <c r="J445" i="14"/>
  <c r="N445" i="14" s="1"/>
  <c r="J448" i="14"/>
  <c r="N448" i="14" s="1"/>
  <c r="J449" i="14"/>
  <c r="N449" i="14" s="1"/>
  <c r="J453" i="14"/>
  <c r="N453" i="14" s="1"/>
  <c r="J456" i="14"/>
  <c r="N456" i="14" s="1"/>
  <c r="J457" i="14"/>
  <c r="N457" i="14" s="1"/>
  <c r="J461" i="14"/>
  <c r="N461" i="14" s="1"/>
  <c r="J465" i="14"/>
  <c r="N465" i="14" s="1"/>
  <c r="J469" i="14"/>
  <c r="N469" i="14" s="1"/>
  <c r="J472" i="14"/>
  <c r="N472" i="14" s="1"/>
  <c r="J473" i="14"/>
  <c r="N473" i="14" s="1"/>
  <c r="J477" i="14"/>
  <c r="N477" i="14" s="1"/>
  <c r="J480" i="14"/>
  <c r="N480" i="14" s="1"/>
  <c r="J481" i="14"/>
  <c r="N481" i="14" s="1"/>
  <c r="J485" i="14"/>
  <c r="N485" i="14" s="1"/>
  <c r="J488" i="14"/>
  <c r="N488" i="14" s="1"/>
  <c r="J489" i="14"/>
  <c r="N489" i="14" s="1"/>
  <c r="J493" i="14"/>
  <c r="N493" i="14" s="1"/>
  <c r="J496" i="14"/>
  <c r="N496" i="14" s="1"/>
  <c r="J497" i="14"/>
  <c r="N497" i="14" s="1"/>
  <c r="J501" i="14"/>
  <c r="N501" i="14" s="1"/>
  <c r="J504" i="14"/>
  <c r="N504" i="14" s="1"/>
  <c r="J505" i="14"/>
  <c r="N505" i="14" s="1"/>
  <c r="J510" i="14"/>
  <c r="N510" i="14" s="1"/>
  <c r="J513" i="14"/>
  <c r="N513" i="14" s="1"/>
  <c r="J517" i="14"/>
  <c r="N517" i="14" s="1"/>
  <c r="J520" i="14"/>
  <c r="N520" i="14" s="1"/>
  <c r="J521" i="14"/>
  <c r="N521" i="14" s="1"/>
  <c r="J525" i="14"/>
  <c r="N525" i="14" s="1"/>
  <c r="J528" i="14"/>
  <c r="N528" i="14" s="1"/>
  <c r="J529" i="14"/>
  <c r="N529" i="14" s="1"/>
  <c r="J533" i="14"/>
  <c r="N533" i="14" s="1"/>
  <c r="J536" i="14"/>
  <c r="N536" i="14" s="1"/>
  <c r="J537" i="14"/>
  <c r="N537" i="14" s="1"/>
  <c r="J541" i="14"/>
  <c r="N541" i="14" s="1"/>
  <c r="J544" i="14"/>
  <c r="N544" i="14" s="1"/>
  <c r="J545" i="14"/>
  <c r="N545" i="14" s="1"/>
  <c r="J549" i="14"/>
  <c r="N549" i="14" s="1"/>
  <c r="J552" i="14"/>
  <c r="N552" i="14" s="1"/>
  <c r="J553" i="14"/>
  <c r="N553" i="14" s="1"/>
  <c r="J557" i="14"/>
  <c r="N557" i="14" s="1"/>
  <c r="J560" i="14"/>
  <c r="N560" i="14" s="1"/>
  <c r="J561" i="14"/>
  <c r="N561" i="14" s="1"/>
  <c r="J565" i="14"/>
  <c r="N565" i="14" s="1"/>
  <c r="J568" i="14"/>
  <c r="N568" i="14" s="1"/>
  <c r="J569" i="14"/>
  <c r="N569" i="14" s="1"/>
  <c r="J573" i="14"/>
  <c r="N573" i="14" s="1"/>
  <c r="J576" i="14"/>
  <c r="N576" i="14" s="1"/>
  <c r="J577" i="14"/>
  <c r="N577" i="14" s="1"/>
  <c r="J581" i="14"/>
  <c r="N581" i="14" s="1"/>
  <c r="J584" i="14"/>
  <c r="N584" i="14" s="1"/>
  <c r="J585" i="14"/>
  <c r="N585" i="14" s="1"/>
  <c r="J589" i="14"/>
  <c r="N589" i="14" s="1"/>
  <c r="J592" i="14"/>
  <c r="N592" i="14" s="1"/>
  <c r="J593" i="14"/>
  <c r="N593" i="14" s="1"/>
  <c r="J597" i="14"/>
  <c r="N597" i="14" s="1"/>
  <c r="J600" i="14"/>
  <c r="N600" i="14" s="1"/>
  <c r="J601" i="14"/>
  <c r="N601" i="14" s="1"/>
  <c r="J605" i="14"/>
  <c r="N605" i="14" s="1"/>
  <c r="J608" i="14"/>
  <c r="N608" i="14" s="1"/>
  <c r="J609" i="14"/>
  <c r="N609" i="14" s="1"/>
  <c r="J613" i="14"/>
  <c r="N613" i="14" s="1"/>
  <c r="J616" i="14"/>
  <c r="N616" i="14" s="1"/>
  <c r="J617" i="14"/>
  <c r="N617" i="14" s="1"/>
  <c r="J621" i="14"/>
  <c r="N621" i="14" s="1"/>
  <c r="J624" i="14"/>
  <c r="N624" i="14" s="1"/>
  <c r="J625" i="14"/>
  <c r="N625" i="14" s="1"/>
  <c r="J629" i="14"/>
  <c r="N629" i="14" s="1"/>
  <c r="J632" i="14"/>
  <c r="N632" i="14" s="1"/>
  <c r="J633" i="14"/>
  <c r="N633" i="14" s="1"/>
  <c r="J637" i="14"/>
  <c r="N637" i="14" s="1"/>
  <c r="J640" i="14"/>
  <c r="N640" i="14" s="1"/>
  <c r="J641" i="14"/>
  <c r="N641" i="14" s="1"/>
  <c r="J645" i="14"/>
  <c r="N645" i="14" s="1"/>
  <c r="J648" i="14"/>
  <c r="N648" i="14" s="1"/>
  <c r="J649" i="14"/>
  <c r="N649" i="14" s="1"/>
  <c r="J653" i="14"/>
  <c r="N653" i="14" s="1"/>
  <c r="J656" i="14"/>
  <c r="N656" i="14" s="1"/>
  <c r="J657" i="14"/>
  <c r="N657" i="14" s="1"/>
  <c r="J661" i="14"/>
  <c r="N661" i="14" s="1"/>
  <c r="J664" i="14"/>
  <c r="N664" i="14" s="1"/>
  <c r="J665" i="14"/>
  <c r="N665" i="14" s="1"/>
  <c r="J669" i="14"/>
  <c r="N669" i="14" s="1"/>
  <c r="J672" i="14"/>
  <c r="N672" i="14" s="1"/>
  <c r="J673" i="14"/>
  <c r="N673" i="14" s="1"/>
  <c r="J677" i="14"/>
  <c r="N677" i="14" s="1"/>
  <c r="E7" i="9"/>
  <c r="G2" i="8"/>
  <c r="F2" i="8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E4" i="8"/>
  <c r="I4" i="14" s="1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365" i="14"/>
  <c r="U366" i="14"/>
  <c r="U367" i="14"/>
  <c r="U368" i="14"/>
  <c r="U369" i="14"/>
  <c r="U370" i="14"/>
  <c r="U371" i="14"/>
  <c r="U372" i="14"/>
  <c r="U373" i="14"/>
  <c r="U374" i="14"/>
  <c r="U375" i="14"/>
  <c r="U376" i="14"/>
  <c r="U377" i="14"/>
  <c r="U378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91" i="14"/>
  <c r="U392" i="14"/>
  <c r="U393" i="14"/>
  <c r="U394" i="14"/>
  <c r="U395" i="14"/>
  <c r="U396" i="14"/>
  <c r="U397" i="14"/>
  <c r="U398" i="14"/>
  <c r="U399" i="14"/>
  <c r="U400" i="14"/>
  <c r="U401" i="14"/>
  <c r="U402" i="14"/>
  <c r="U403" i="14"/>
  <c r="U404" i="14"/>
  <c r="U405" i="14"/>
  <c r="U406" i="14"/>
  <c r="U407" i="14"/>
  <c r="U408" i="14"/>
  <c r="U409" i="14"/>
  <c r="U410" i="14"/>
  <c r="U411" i="14"/>
  <c r="U412" i="14"/>
  <c r="U413" i="14"/>
  <c r="U414" i="14"/>
  <c r="U415" i="14"/>
  <c r="U416" i="14"/>
  <c r="U417" i="14"/>
  <c r="U418" i="14"/>
  <c r="U419" i="14"/>
  <c r="U420" i="14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5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U541" i="14"/>
  <c r="U542" i="14"/>
  <c r="U543" i="14"/>
  <c r="U544" i="14"/>
  <c r="U545" i="14"/>
  <c r="U546" i="14"/>
  <c r="U547" i="14"/>
  <c r="U548" i="14"/>
  <c r="U549" i="14"/>
  <c r="U550" i="14"/>
  <c r="U551" i="14"/>
  <c r="U552" i="14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U577" i="14"/>
  <c r="U578" i="14"/>
  <c r="U579" i="14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17" i="14"/>
  <c r="U618" i="14"/>
  <c r="U619" i="14"/>
  <c r="U620" i="14"/>
  <c r="U621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640" i="14"/>
  <c r="U641" i="14"/>
  <c r="U642" i="14"/>
  <c r="U643" i="14"/>
  <c r="U644" i="14"/>
  <c r="U645" i="14"/>
  <c r="U646" i="14"/>
  <c r="U647" i="14"/>
  <c r="U648" i="14"/>
  <c r="U649" i="14"/>
  <c r="U650" i="14"/>
  <c r="U651" i="14"/>
  <c r="U652" i="14"/>
  <c r="U653" i="14"/>
  <c r="U654" i="14"/>
  <c r="U655" i="14"/>
  <c r="U656" i="14"/>
  <c r="U657" i="14"/>
  <c r="U658" i="14"/>
  <c r="U659" i="14"/>
  <c r="U660" i="14"/>
  <c r="U661" i="14"/>
  <c r="U662" i="14"/>
  <c r="U663" i="14"/>
  <c r="U664" i="14"/>
  <c r="U665" i="14"/>
  <c r="U666" i="14"/>
  <c r="U667" i="14"/>
  <c r="U668" i="14"/>
  <c r="U669" i="14"/>
  <c r="U670" i="14"/>
  <c r="U671" i="14"/>
  <c r="U672" i="14"/>
  <c r="U673" i="14"/>
  <c r="U674" i="14"/>
  <c r="U675" i="14"/>
  <c r="U676" i="14"/>
  <c r="U677" i="14"/>
  <c r="U14" i="14"/>
  <c r="U8" i="14"/>
  <c r="U9" i="14"/>
  <c r="U10" i="14"/>
  <c r="U11" i="14"/>
  <c r="U12" i="14"/>
  <c r="U13" i="14"/>
  <c r="U5" i="14"/>
  <c r="U6" i="14"/>
  <c r="U7" i="14"/>
  <c r="U4" i="14"/>
  <c r="E2" i="11"/>
  <c r="C5" i="7"/>
  <c r="F5" i="12" s="1"/>
  <c r="J5" i="12" s="1"/>
  <c r="C6" i="7"/>
  <c r="F6" i="12" s="1"/>
  <c r="J6" i="12" s="1"/>
  <c r="C7" i="7"/>
  <c r="F7" i="12" s="1"/>
  <c r="J7" i="12" s="1"/>
  <c r="C8" i="7"/>
  <c r="F8" i="12" s="1"/>
  <c r="J8" i="12" s="1"/>
  <c r="C9" i="7"/>
  <c r="F9" i="12" s="1"/>
  <c r="J9" i="12" s="1"/>
  <c r="C10" i="7"/>
  <c r="F10" i="12" s="1"/>
  <c r="J10" i="12" s="1"/>
  <c r="C11" i="7"/>
  <c r="F11" i="12" s="1"/>
  <c r="J11" i="12" s="1"/>
  <c r="C12" i="7"/>
  <c r="F12" i="12" s="1"/>
  <c r="J12" i="12" s="1"/>
  <c r="C13" i="7"/>
  <c r="F13" i="12" s="1"/>
  <c r="J13" i="12" s="1"/>
  <c r="C14" i="7"/>
  <c r="F14" i="12" s="1"/>
  <c r="J14" i="12" s="1"/>
  <c r="C15" i="7"/>
  <c r="F15" i="12" s="1"/>
  <c r="J15" i="12" s="1"/>
  <c r="C16" i="7"/>
  <c r="F16" i="12" s="1"/>
  <c r="J16" i="12" s="1"/>
  <c r="C4" i="7"/>
  <c r="F4" i="12" s="1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CN2" i="7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CN2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E5" i="10"/>
  <c r="E6" i="10"/>
  <c r="E7" i="10"/>
  <c r="E8" i="10"/>
  <c r="E9" i="10"/>
  <c r="E10" i="10"/>
  <c r="E11" i="10"/>
  <c r="E12" i="10"/>
  <c r="E13" i="10"/>
  <c r="E14" i="10"/>
  <c r="E15" i="10"/>
  <c r="E16" i="10"/>
  <c r="E4" i="10"/>
  <c r="D5" i="10"/>
  <c r="D6" i="10"/>
  <c r="D7" i="10"/>
  <c r="D8" i="10"/>
  <c r="C8" i="10" s="1"/>
  <c r="D9" i="10"/>
  <c r="D10" i="10"/>
  <c r="D11" i="10"/>
  <c r="D12" i="10"/>
  <c r="D13" i="10"/>
  <c r="C13" i="10" s="1"/>
  <c r="D14" i="10"/>
  <c r="D15" i="10"/>
  <c r="D16" i="10"/>
  <c r="D4" i="10"/>
  <c r="G2" i="9"/>
  <c r="F2" i="9"/>
  <c r="CM2" i="7"/>
  <c r="J4" i="14" l="1"/>
  <c r="J7" i="14"/>
  <c r="N7" i="14" s="1"/>
  <c r="C16" i="10"/>
  <c r="C11" i="10"/>
  <c r="C9" i="10"/>
  <c r="F17" i="12"/>
  <c r="J4" i="12"/>
  <c r="J17" i="12"/>
  <c r="E87" i="15"/>
  <c r="E47" i="15"/>
  <c r="E143" i="15"/>
  <c r="E22" i="15"/>
  <c r="E38" i="15"/>
  <c r="E54" i="15"/>
  <c r="E377" i="15"/>
  <c r="E253" i="15"/>
  <c r="E217" i="15"/>
  <c r="E33" i="15"/>
  <c r="E9" i="15"/>
  <c r="E149" i="15"/>
  <c r="E198" i="15"/>
  <c r="E222" i="15"/>
  <c r="E101" i="15"/>
  <c r="E285" i="15"/>
  <c r="E365" i="15"/>
  <c r="E173" i="15"/>
  <c r="E455" i="15"/>
  <c r="E77" i="15"/>
  <c r="E31" i="15"/>
  <c r="E63" i="15"/>
  <c r="E111" i="15"/>
  <c r="E167" i="15"/>
  <c r="E223" i="15"/>
  <c r="E667" i="15"/>
  <c r="E619" i="15"/>
  <c r="E579" i="15"/>
  <c r="E539" i="15"/>
  <c r="E483" i="15"/>
  <c r="E459" i="15"/>
  <c r="E443" i="15"/>
  <c r="E427" i="15"/>
  <c r="E411" i="15"/>
  <c r="E395" i="15"/>
  <c r="E363" i="15"/>
  <c r="E347" i="15"/>
  <c r="E331" i="15"/>
  <c r="E315" i="15"/>
  <c r="E299" i="15"/>
  <c r="E283" i="15"/>
  <c r="E267" i="15"/>
  <c r="E235" i="15"/>
  <c r="E219" i="15"/>
  <c r="E203" i="15"/>
  <c r="E187" i="15"/>
  <c r="E171" i="15"/>
  <c r="E155" i="15"/>
  <c r="E139" i="15"/>
  <c r="E107" i="15"/>
  <c r="E91" i="15"/>
  <c r="E75" i="15"/>
  <c r="E59" i="15"/>
  <c r="E43" i="15"/>
  <c r="E11" i="15"/>
  <c r="E103" i="15"/>
  <c r="E71" i="15"/>
  <c r="E115" i="15"/>
  <c r="E55" i="15"/>
  <c r="E119" i="15"/>
  <c r="E183" i="15"/>
  <c r="E255" i="15"/>
  <c r="E383" i="15"/>
  <c r="E7" i="15"/>
  <c r="E39" i="15"/>
  <c r="E79" i="15"/>
  <c r="E135" i="15"/>
  <c r="E191" i="15"/>
  <c r="E279" i="15"/>
  <c r="E423" i="15"/>
  <c r="E15" i="15"/>
  <c r="E51" i="15"/>
  <c r="E95" i="15"/>
  <c r="E207" i="15"/>
  <c r="E287" i="15"/>
  <c r="E487" i="15"/>
  <c r="E151" i="15"/>
  <c r="E307" i="15"/>
  <c r="E23" i="15"/>
  <c r="E159" i="15"/>
  <c r="E343" i="15"/>
  <c r="E406" i="15"/>
  <c r="E303" i="15"/>
  <c r="E435" i="15"/>
  <c r="E583" i="15"/>
  <c r="I70" i="14"/>
  <c r="M70" i="14" s="1"/>
  <c r="E407" i="15"/>
  <c r="E317" i="15"/>
  <c r="E570" i="15"/>
  <c r="E454" i="15"/>
  <c r="E366" i="15"/>
  <c r="E318" i="15"/>
  <c r="E278" i="15"/>
  <c r="E254" i="15"/>
  <c r="E238" i="15"/>
  <c r="E234" i="15"/>
  <c r="E230" i="15"/>
  <c r="E218" i="15"/>
  <c r="E214" i="15"/>
  <c r="E206" i="15"/>
  <c r="E182" i="15"/>
  <c r="E174" i="15"/>
  <c r="E166" i="15"/>
  <c r="E158" i="15"/>
  <c r="E142" i="15"/>
  <c r="E126" i="15"/>
  <c r="E118" i="15"/>
  <c r="E102" i="15"/>
  <c r="E86" i="15"/>
  <c r="E78" i="15"/>
  <c r="E70" i="15"/>
  <c r="E62" i="15"/>
  <c r="E50" i="15"/>
  <c r="E46" i="15"/>
  <c r="E34" i="15"/>
  <c r="E30" i="15"/>
  <c r="E6" i="15"/>
  <c r="E29" i="15"/>
  <c r="E45" i="15"/>
  <c r="E61" i="15"/>
  <c r="E157" i="15"/>
  <c r="E181" i="15"/>
  <c r="E229" i="15"/>
  <c r="E295" i="15"/>
  <c r="E319" i="15"/>
  <c r="E413" i="15"/>
  <c r="E486" i="15"/>
  <c r="E513" i="15"/>
  <c r="E85" i="15"/>
  <c r="E109" i="15"/>
  <c r="E133" i="15"/>
  <c r="E261" i="15"/>
  <c r="E301" i="15"/>
  <c r="E325" i="15"/>
  <c r="E381" i="15"/>
  <c r="E213" i="15"/>
  <c r="E269" i="15"/>
  <c r="E302" i="15"/>
  <c r="E342" i="15"/>
  <c r="E382" i="15"/>
  <c r="E430" i="15"/>
  <c r="E543" i="15"/>
  <c r="E13" i="15"/>
  <c r="E69" i="15"/>
  <c r="E141" i="15"/>
  <c r="E165" i="15"/>
  <c r="E189" i="15"/>
  <c r="E237" i="15"/>
  <c r="E277" i="15"/>
  <c r="E93" i="15"/>
  <c r="E117" i="15"/>
  <c r="E349" i="15"/>
  <c r="E389" i="15"/>
  <c r="E437" i="15"/>
  <c r="I62" i="14"/>
  <c r="M62" i="14" s="1"/>
  <c r="I54" i="14"/>
  <c r="M54" i="14" s="1"/>
  <c r="I46" i="14"/>
  <c r="M46" i="14" s="1"/>
  <c r="I38" i="14"/>
  <c r="I30" i="14"/>
  <c r="I22" i="14"/>
  <c r="E21" i="15"/>
  <c r="E37" i="15"/>
  <c r="E53" i="15"/>
  <c r="E197" i="15"/>
  <c r="E245" i="15"/>
  <c r="E309" i="15"/>
  <c r="E357" i="15"/>
  <c r="E397" i="15"/>
  <c r="E605" i="15"/>
  <c r="E670" i="15"/>
  <c r="E606" i="15"/>
  <c r="E5" i="15"/>
  <c r="E125" i="15"/>
  <c r="E205" i="15"/>
  <c r="E485" i="15"/>
  <c r="E499" i="15"/>
  <c r="I670" i="14"/>
  <c r="M670" i="14" s="1"/>
  <c r="I662" i="14"/>
  <c r="M662" i="14" s="1"/>
  <c r="I654" i="14"/>
  <c r="M654" i="14" s="1"/>
  <c r="I646" i="14"/>
  <c r="M646" i="14" s="1"/>
  <c r="I638" i="14"/>
  <c r="I630" i="14"/>
  <c r="I622" i="14"/>
  <c r="I614" i="14"/>
  <c r="I606" i="14"/>
  <c r="M606" i="14" s="1"/>
  <c r="I598" i="14"/>
  <c r="M598" i="14" s="1"/>
  <c r="I590" i="14"/>
  <c r="M590" i="14" s="1"/>
  <c r="I582" i="14"/>
  <c r="M582" i="14" s="1"/>
  <c r="I574" i="14"/>
  <c r="I566" i="14"/>
  <c r="I558" i="14"/>
  <c r="I550" i="14"/>
  <c r="I542" i="14"/>
  <c r="M542" i="14" s="1"/>
  <c r="I534" i="14"/>
  <c r="M534" i="14" s="1"/>
  <c r="I526" i="14"/>
  <c r="M526" i="14" s="1"/>
  <c r="I518" i="14"/>
  <c r="I510" i="14"/>
  <c r="I502" i="14"/>
  <c r="I494" i="14"/>
  <c r="I486" i="14"/>
  <c r="I478" i="14"/>
  <c r="M478" i="14" s="1"/>
  <c r="I470" i="14"/>
  <c r="M470" i="14" s="1"/>
  <c r="I462" i="14"/>
  <c r="M462" i="14" s="1"/>
  <c r="I454" i="14"/>
  <c r="I446" i="14"/>
  <c r="I438" i="14"/>
  <c r="I430" i="14"/>
  <c r="I422" i="14"/>
  <c r="I414" i="14"/>
  <c r="M414" i="14" s="1"/>
  <c r="I406" i="14"/>
  <c r="M406" i="14" s="1"/>
  <c r="I398" i="14"/>
  <c r="M398" i="14" s="1"/>
  <c r="E127" i="15"/>
  <c r="E179" i="15"/>
  <c r="E199" i="15"/>
  <c r="E221" i="15"/>
  <c r="E239" i="15"/>
  <c r="E271" i="15"/>
  <c r="E341" i="15"/>
  <c r="E367" i="15"/>
  <c r="E405" i="15"/>
  <c r="E453" i="15"/>
  <c r="E591" i="15"/>
  <c r="E657" i="15"/>
  <c r="E209" i="15"/>
  <c r="E243" i="15"/>
  <c r="E371" i="15"/>
  <c r="E517" i="15"/>
  <c r="E597" i="15"/>
  <c r="E469" i="15"/>
  <c r="E551" i="15"/>
  <c r="E663" i="15"/>
  <c r="E563" i="15"/>
  <c r="E362" i="15"/>
  <c r="E565" i="15"/>
  <c r="E14" i="15"/>
  <c r="E110" i="15"/>
  <c r="E150" i="15"/>
  <c r="E190" i="15"/>
  <c r="E263" i="15"/>
  <c r="E286" i="15"/>
  <c r="E333" i="15"/>
  <c r="E351" i="15"/>
  <c r="E373" i="15"/>
  <c r="E394" i="15"/>
  <c r="E414" i="15"/>
  <c r="E438" i="15"/>
  <c r="E470" i="15"/>
  <c r="E501" i="15"/>
  <c r="E527" i="15"/>
  <c r="E613" i="15"/>
  <c r="I673" i="14"/>
  <c r="E246" i="15"/>
  <c r="E334" i="15"/>
  <c r="E374" i="15"/>
  <c r="E415" i="15"/>
  <c r="E439" i="15"/>
  <c r="E471" i="15"/>
  <c r="E502" i="15"/>
  <c r="E534" i="15"/>
  <c r="E631" i="15"/>
  <c r="I2" i="15"/>
  <c r="E94" i="15"/>
  <c r="E134" i="15"/>
  <c r="E175" i="15"/>
  <c r="E215" i="15"/>
  <c r="E231" i="15"/>
  <c r="E247" i="15"/>
  <c r="E270" i="15"/>
  <c r="E293" i="15"/>
  <c r="E310" i="15"/>
  <c r="E335" i="15"/>
  <c r="E358" i="15"/>
  <c r="E398" i="15"/>
  <c r="E421" i="15"/>
  <c r="E446" i="15"/>
  <c r="E478" i="15"/>
  <c r="E503" i="15"/>
  <c r="E535" i="15"/>
  <c r="E566" i="15"/>
  <c r="E637" i="15"/>
  <c r="E294" i="15"/>
  <c r="E399" i="15"/>
  <c r="E422" i="15"/>
  <c r="E510" i="15"/>
  <c r="E542" i="15"/>
  <c r="E653" i="15"/>
  <c r="E462" i="15"/>
  <c r="E494" i="15"/>
  <c r="E518" i="15"/>
  <c r="E558" i="15"/>
  <c r="E262" i="15"/>
  <c r="E326" i="15"/>
  <c r="E350" i="15"/>
  <c r="E390" i="15"/>
  <c r="E519" i="15"/>
  <c r="E559" i="15"/>
  <c r="I665" i="14"/>
  <c r="I657" i="14"/>
  <c r="I649" i="14"/>
  <c r="M649" i="14" s="1"/>
  <c r="I641" i="14"/>
  <c r="M641" i="14" s="1"/>
  <c r="I633" i="14"/>
  <c r="M633" i="14" s="1"/>
  <c r="I625" i="14"/>
  <c r="I617" i="14"/>
  <c r="I609" i="14"/>
  <c r="M609" i="14" s="1"/>
  <c r="I601" i="14"/>
  <c r="I593" i="14"/>
  <c r="I585" i="14"/>
  <c r="M585" i="14" s="1"/>
  <c r="I577" i="14"/>
  <c r="M577" i="14" s="1"/>
  <c r="I569" i="14"/>
  <c r="M569" i="14" s="1"/>
  <c r="I561" i="14"/>
  <c r="M561" i="14" s="1"/>
  <c r="I553" i="14"/>
  <c r="I545" i="14"/>
  <c r="M545" i="14" s="1"/>
  <c r="I537" i="14"/>
  <c r="I529" i="14"/>
  <c r="I521" i="14"/>
  <c r="M521" i="14" s="1"/>
  <c r="I513" i="14"/>
  <c r="M513" i="14" s="1"/>
  <c r="I505" i="14"/>
  <c r="M505" i="14" s="1"/>
  <c r="I497" i="14"/>
  <c r="M497" i="14" s="1"/>
  <c r="I489" i="14"/>
  <c r="I481" i="14"/>
  <c r="M481" i="14" s="1"/>
  <c r="I473" i="14"/>
  <c r="I465" i="14"/>
  <c r="I457" i="14"/>
  <c r="M457" i="14" s="1"/>
  <c r="I78" i="14"/>
  <c r="M78" i="14" s="1"/>
  <c r="I390" i="14"/>
  <c r="M390" i="14" s="1"/>
  <c r="I382" i="14"/>
  <c r="I374" i="14"/>
  <c r="I366" i="14"/>
  <c r="M366" i="14" s="1"/>
  <c r="I358" i="14"/>
  <c r="M358" i="14" s="1"/>
  <c r="I350" i="14"/>
  <c r="M350" i="14" s="1"/>
  <c r="I342" i="14"/>
  <c r="I334" i="14"/>
  <c r="M334" i="14" s="1"/>
  <c r="I326" i="14"/>
  <c r="M326" i="14" s="1"/>
  <c r="I318" i="14"/>
  <c r="I310" i="14"/>
  <c r="I302" i="14"/>
  <c r="M302" i="14" s="1"/>
  <c r="I278" i="14"/>
  <c r="M278" i="14" s="1"/>
  <c r="I270" i="14"/>
  <c r="M270" i="14" s="1"/>
  <c r="I262" i="14"/>
  <c r="M262" i="14" s="1"/>
  <c r="I254" i="14"/>
  <c r="M254" i="14" s="1"/>
  <c r="I246" i="14"/>
  <c r="M246" i="14" s="1"/>
  <c r="I238" i="14"/>
  <c r="I230" i="14"/>
  <c r="I222" i="14"/>
  <c r="M222" i="14" s="1"/>
  <c r="I214" i="14"/>
  <c r="M214" i="14" s="1"/>
  <c r="I206" i="14"/>
  <c r="M206" i="14" s="1"/>
  <c r="I198" i="14"/>
  <c r="I190" i="14"/>
  <c r="I182" i="14"/>
  <c r="I174" i="14"/>
  <c r="I150" i="14"/>
  <c r="I142" i="14"/>
  <c r="M142" i="14" s="1"/>
  <c r="I134" i="14"/>
  <c r="M134" i="14" s="1"/>
  <c r="I118" i="14"/>
  <c r="M118" i="14" s="1"/>
  <c r="I110" i="14"/>
  <c r="I102" i="14"/>
  <c r="I94" i="14"/>
  <c r="M94" i="14" s="1"/>
  <c r="I86" i="14"/>
  <c r="E18" i="15"/>
  <c r="E186" i="15"/>
  <c r="E202" i="15"/>
  <c r="E359" i="15"/>
  <c r="E375" i="15"/>
  <c r="E391" i="15"/>
  <c r="E410" i="15"/>
  <c r="E429" i="15"/>
  <c r="E445" i="15"/>
  <c r="E461" i="15"/>
  <c r="E477" i="15"/>
  <c r="E493" i="15"/>
  <c r="E509" i="15"/>
  <c r="E526" i="15"/>
  <c r="E550" i="15"/>
  <c r="E567" i="15"/>
  <c r="E607" i="15"/>
  <c r="E655" i="15"/>
  <c r="I140" i="14"/>
  <c r="I132" i="14"/>
  <c r="I124" i="14"/>
  <c r="I116" i="14"/>
  <c r="I108" i="14"/>
  <c r="M108" i="14" s="1"/>
  <c r="I100" i="14"/>
  <c r="M100" i="14" s="1"/>
  <c r="I92" i="14"/>
  <c r="M92" i="14" s="1"/>
  <c r="I84" i="14"/>
  <c r="E66" i="15"/>
  <c r="E82" i="15"/>
  <c r="E98" i="15"/>
  <c r="E114" i="15"/>
  <c r="E250" i="15"/>
  <c r="E266" i="15"/>
  <c r="E282" i="15"/>
  <c r="E298" i="15"/>
  <c r="E311" i="15"/>
  <c r="E327" i="15"/>
  <c r="E346" i="15"/>
  <c r="E378" i="15"/>
  <c r="E431" i="15"/>
  <c r="E447" i="15"/>
  <c r="E463" i="15"/>
  <c r="E479" i="15"/>
  <c r="E495" i="15"/>
  <c r="E511" i="15"/>
  <c r="E533" i="15"/>
  <c r="E557" i="15"/>
  <c r="E575" i="15"/>
  <c r="E629" i="15"/>
  <c r="E669" i="15"/>
  <c r="H2" i="15"/>
  <c r="E130" i="15"/>
  <c r="E146" i="15"/>
  <c r="E162" i="15"/>
  <c r="E178" i="15"/>
  <c r="E314" i="15"/>
  <c r="E330" i="15"/>
  <c r="E450" i="15"/>
  <c r="E466" i="15"/>
  <c r="E482" i="15"/>
  <c r="E498" i="15"/>
  <c r="E671" i="15"/>
  <c r="E10" i="15"/>
  <c r="E26" i="15"/>
  <c r="E194" i="15"/>
  <c r="E210" i="15"/>
  <c r="E42" i="15"/>
  <c r="E226" i="15"/>
  <c r="E242" i="15"/>
  <c r="E538" i="15"/>
  <c r="E645" i="15"/>
  <c r="E58" i="15"/>
  <c r="E74" i="15"/>
  <c r="E90" i="15"/>
  <c r="E106" i="15"/>
  <c r="E258" i="15"/>
  <c r="E274" i="15"/>
  <c r="E290" i="15"/>
  <c r="E306" i="15"/>
  <c r="E599" i="15"/>
  <c r="E647" i="15"/>
  <c r="E122" i="15"/>
  <c r="E138" i="15"/>
  <c r="E154" i="15"/>
  <c r="E170" i="15"/>
  <c r="E322" i="15"/>
  <c r="E426" i="15"/>
  <c r="E442" i="15"/>
  <c r="E458" i="15"/>
  <c r="E474" i="15"/>
  <c r="E490" i="15"/>
  <c r="E522" i="15"/>
  <c r="I76" i="14"/>
  <c r="M76" i="14" s="1"/>
  <c r="I676" i="14"/>
  <c r="M676" i="14" s="1"/>
  <c r="I668" i="14"/>
  <c r="I660" i="14"/>
  <c r="I652" i="14"/>
  <c r="M652" i="14" s="1"/>
  <c r="I644" i="14"/>
  <c r="I636" i="14"/>
  <c r="I628" i="14"/>
  <c r="M628" i="14" s="1"/>
  <c r="I620" i="14"/>
  <c r="M620" i="14" s="1"/>
  <c r="I612" i="14"/>
  <c r="M612" i="14" s="1"/>
  <c r="I604" i="14"/>
  <c r="I596" i="14"/>
  <c r="I588" i="14"/>
  <c r="M588" i="14" s="1"/>
  <c r="I580" i="14"/>
  <c r="I572" i="14"/>
  <c r="I564" i="14"/>
  <c r="M564" i="14" s="1"/>
  <c r="I556" i="14"/>
  <c r="M556" i="14" s="1"/>
  <c r="I548" i="14"/>
  <c r="I540" i="14"/>
  <c r="I532" i="14"/>
  <c r="I524" i="14"/>
  <c r="M524" i="14" s="1"/>
  <c r="I516" i="14"/>
  <c r="I508" i="14"/>
  <c r="I500" i="14"/>
  <c r="M500" i="14" s="1"/>
  <c r="I492" i="14"/>
  <c r="M492" i="14" s="1"/>
  <c r="I484" i="14"/>
  <c r="M484" i="14" s="1"/>
  <c r="I476" i="14"/>
  <c r="I468" i="14"/>
  <c r="I460" i="14"/>
  <c r="M460" i="14" s="1"/>
  <c r="I452" i="14"/>
  <c r="I444" i="14"/>
  <c r="I436" i="14"/>
  <c r="M436" i="14" s="1"/>
  <c r="I428" i="14"/>
  <c r="M428" i="14" s="1"/>
  <c r="I420" i="14"/>
  <c r="M420" i="14" s="1"/>
  <c r="I412" i="14"/>
  <c r="M412" i="14" s="1"/>
  <c r="I404" i="14"/>
  <c r="I396" i="14"/>
  <c r="M396" i="14" s="1"/>
  <c r="I388" i="14"/>
  <c r="I380" i="14"/>
  <c r="I372" i="14"/>
  <c r="M372" i="14" s="1"/>
  <c r="I364" i="14"/>
  <c r="M364" i="14" s="1"/>
  <c r="I356" i="14"/>
  <c r="M356" i="14" s="1"/>
  <c r="I348" i="14"/>
  <c r="I340" i="14"/>
  <c r="I332" i="14"/>
  <c r="I324" i="14"/>
  <c r="M324" i="14" s="1"/>
  <c r="I316" i="14"/>
  <c r="I308" i="14"/>
  <c r="M308" i="14" s="1"/>
  <c r="I300" i="14"/>
  <c r="M300" i="14" s="1"/>
  <c r="I292" i="14"/>
  <c r="M292" i="14" s="1"/>
  <c r="I284" i="14"/>
  <c r="I276" i="14"/>
  <c r="I268" i="14"/>
  <c r="I260" i="14"/>
  <c r="I252" i="14"/>
  <c r="I244" i="14"/>
  <c r="M244" i="14" s="1"/>
  <c r="I236" i="14"/>
  <c r="M236" i="14" s="1"/>
  <c r="I228" i="14"/>
  <c r="M228" i="14" s="1"/>
  <c r="I220" i="14"/>
  <c r="I212" i="14"/>
  <c r="I204" i="14"/>
  <c r="M204" i="14" s="1"/>
  <c r="I196" i="14"/>
  <c r="I188" i="14"/>
  <c r="I180" i="14"/>
  <c r="M180" i="14" s="1"/>
  <c r="I172" i="14"/>
  <c r="M172" i="14" s="1"/>
  <c r="I164" i="14"/>
  <c r="M164" i="14" s="1"/>
  <c r="I156" i="14"/>
  <c r="M156" i="14" s="1"/>
  <c r="I148" i="14"/>
  <c r="I68" i="14"/>
  <c r="I60" i="14"/>
  <c r="I52" i="14"/>
  <c r="I44" i="14"/>
  <c r="I36" i="14"/>
  <c r="M36" i="14" s="1"/>
  <c r="I28" i="14"/>
  <c r="M28" i="14" s="1"/>
  <c r="E338" i="15"/>
  <c r="E354" i="15"/>
  <c r="E370" i="15"/>
  <c r="E506" i="15"/>
  <c r="E554" i="15"/>
  <c r="E589" i="15"/>
  <c r="E610" i="15"/>
  <c r="E634" i="15"/>
  <c r="E661" i="15"/>
  <c r="E467" i="15"/>
  <c r="T467" i="14"/>
  <c r="E379" i="15"/>
  <c r="T379" i="14"/>
  <c r="E251" i="15"/>
  <c r="T251" i="14"/>
  <c r="E123" i="15"/>
  <c r="T123" i="14"/>
  <c r="E386" i="15"/>
  <c r="E402" i="15"/>
  <c r="E418" i="15"/>
  <c r="E434" i="15"/>
  <c r="E525" i="15"/>
  <c r="E541" i="15"/>
  <c r="E573" i="15"/>
  <c r="E594" i="15"/>
  <c r="E615" i="15"/>
  <c r="E639" i="15"/>
  <c r="E666" i="15"/>
  <c r="E481" i="15"/>
  <c r="T481" i="14"/>
  <c r="E672" i="15"/>
  <c r="E664" i="15"/>
  <c r="E656" i="15"/>
  <c r="E618" i="15"/>
  <c r="I64" i="14"/>
  <c r="I56" i="14"/>
  <c r="I48" i="14"/>
  <c r="M48" i="14" s="1"/>
  <c r="I40" i="14"/>
  <c r="I32" i="14"/>
  <c r="M32" i="14" s="1"/>
  <c r="I24" i="14"/>
  <c r="M24" i="14" s="1"/>
  <c r="E562" i="15"/>
  <c r="E578" i="15"/>
  <c r="E621" i="15"/>
  <c r="I672" i="14"/>
  <c r="I664" i="14"/>
  <c r="I656" i="14"/>
  <c r="M656" i="14" s="1"/>
  <c r="I648" i="14"/>
  <c r="M648" i="14" s="1"/>
  <c r="I640" i="14"/>
  <c r="I632" i="14"/>
  <c r="I624" i="14"/>
  <c r="M624" i="14" s="1"/>
  <c r="I616" i="14"/>
  <c r="I608" i="14"/>
  <c r="I600" i="14"/>
  <c r="M600" i="14" s="1"/>
  <c r="I592" i="14"/>
  <c r="M592" i="14" s="1"/>
  <c r="I584" i="14"/>
  <c r="M584" i="14" s="1"/>
  <c r="I576" i="14"/>
  <c r="M576" i="14" s="1"/>
  <c r="I568" i="14"/>
  <c r="I560" i="14"/>
  <c r="M560" i="14" s="1"/>
  <c r="I552" i="14"/>
  <c r="I544" i="14"/>
  <c r="I536" i="14"/>
  <c r="M536" i="14" s="1"/>
  <c r="I528" i="14"/>
  <c r="M528" i="14" s="1"/>
  <c r="I520" i="14"/>
  <c r="M520" i="14" s="1"/>
  <c r="I512" i="14"/>
  <c r="I504" i="14"/>
  <c r="I496" i="14"/>
  <c r="I488" i="14"/>
  <c r="M488" i="14" s="1"/>
  <c r="I480" i="14"/>
  <c r="I472" i="14"/>
  <c r="M472" i="14" s="1"/>
  <c r="I464" i="14"/>
  <c r="I456" i="14"/>
  <c r="M456" i="14" s="1"/>
  <c r="I448" i="14"/>
  <c r="I440" i="14"/>
  <c r="I432" i="14"/>
  <c r="M432" i="14" s="1"/>
  <c r="I424" i="14"/>
  <c r="I416" i="14"/>
  <c r="I408" i="14"/>
  <c r="M408" i="14" s="1"/>
  <c r="I400" i="14"/>
  <c r="M400" i="14" s="1"/>
  <c r="I392" i="14"/>
  <c r="M392" i="14" s="1"/>
  <c r="I384" i="14"/>
  <c r="I376" i="14"/>
  <c r="M376" i="14" s="1"/>
  <c r="I368" i="14"/>
  <c r="M368" i="14" s="1"/>
  <c r="I360" i="14"/>
  <c r="I352" i="14"/>
  <c r="I344" i="14"/>
  <c r="M344" i="14" s="1"/>
  <c r="I336" i="14"/>
  <c r="M336" i="14" s="1"/>
  <c r="I328" i="14"/>
  <c r="M328" i="14" s="1"/>
  <c r="I320" i="14"/>
  <c r="I312" i="14"/>
  <c r="I304" i="14"/>
  <c r="M304" i="14" s="1"/>
  <c r="I296" i="14"/>
  <c r="M296" i="14" s="1"/>
  <c r="I288" i="14"/>
  <c r="I280" i="14"/>
  <c r="M280" i="14" s="1"/>
  <c r="I272" i="14"/>
  <c r="M272" i="14" s="1"/>
  <c r="I264" i="14"/>
  <c r="M264" i="14" s="1"/>
  <c r="I256" i="14"/>
  <c r="M256" i="14" s="1"/>
  <c r="I248" i="14"/>
  <c r="I240" i="14"/>
  <c r="I232" i="14"/>
  <c r="I224" i="14"/>
  <c r="I216" i="14"/>
  <c r="M216" i="14" s="1"/>
  <c r="I208" i="14"/>
  <c r="M208" i="14" s="1"/>
  <c r="I200" i="14"/>
  <c r="M200" i="14" s="1"/>
  <c r="I192" i="14"/>
  <c r="M192" i="14" s="1"/>
  <c r="I184" i="14"/>
  <c r="I176" i="14"/>
  <c r="M176" i="14" s="1"/>
  <c r="I168" i="14"/>
  <c r="I160" i="14"/>
  <c r="I152" i="14"/>
  <c r="M152" i="14" s="1"/>
  <c r="I144" i="14"/>
  <c r="M144" i="14" s="1"/>
  <c r="I136" i="14"/>
  <c r="M136" i="14" s="1"/>
  <c r="I128" i="14"/>
  <c r="M128" i="14" s="1"/>
  <c r="I120" i="14"/>
  <c r="I112" i="14"/>
  <c r="M112" i="14" s="1"/>
  <c r="I104" i="14"/>
  <c r="I96" i="14"/>
  <c r="I88" i="14"/>
  <c r="M88" i="14" s="1"/>
  <c r="I80" i="14"/>
  <c r="M80" i="14" s="1"/>
  <c r="I72" i="14"/>
  <c r="M72" i="14" s="1"/>
  <c r="E514" i="15"/>
  <c r="E530" i="15"/>
  <c r="E549" i="15"/>
  <c r="E581" i="15"/>
  <c r="E602" i="15"/>
  <c r="E623" i="15"/>
  <c r="E650" i="15"/>
  <c r="E677" i="15"/>
  <c r="E586" i="15"/>
  <c r="E648" i="15"/>
  <c r="E640" i="15"/>
  <c r="E632" i="15"/>
  <c r="E624" i="15"/>
  <c r="E616" i="15"/>
  <c r="E608" i="15"/>
  <c r="E600" i="15"/>
  <c r="E592" i="15"/>
  <c r="E584" i="15"/>
  <c r="E576" i="15"/>
  <c r="E568" i="15"/>
  <c r="E560" i="15"/>
  <c r="E552" i="15"/>
  <c r="E544" i="15"/>
  <c r="E536" i="15"/>
  <c r="E528" i="15"/>
  <c r="E520" i="15"/>
  <c r="E512" i="15"/>
  <c r="E504" i="15"/>
  <c r="E496" i="15"/>
  <c r="E488" i="15"/>
  <c r="E480" i="15"/>
  <c r="E472" i="15"/>
  <c r="E464" i="15"/>
  <c r="E456" i="15"/>
  <c r="E448" i="15"/>
  <c r="E440" i="15"/>
  <c r="E432" i="15"/>
  <c r="E424" i="15"/>
  <c r="E416" i="15"/>
  <c r="E408" i="15"/>
  <c r="E400" i="15"/>
  <c r="E392" i="15"/>
  <c r="E384" i="15"/>
  <c r="E376" i="15"/>
  <c r="E368" i="15"/>
  <c r="E360" i="15"/>
  <c r="E352" i="15"/>
  <c r="E344" i="15"/>
  <c r="E336" i="15"/>
  <c r="E328" i="15"/>
  <c r="E320" i="15"/>
  <c r="E312" i="15"/>
  <c r="E304" i="15"/>
  <c r="E296" i="15"/>
  <c r="E288" i="15"/>
  <c r="E280" i="15"/>
  <c r="E272" i="15"/>
  <c r="E264" i="15"/>
  <c r="E256" i="15"/>
  <c r="E248" i="15"/>
  <c r="E240" i="15"/>
  <c r="E232" i="15"/>
  <c r="E224" i="15"/>
  <c r="E216" i="15"/>
  <c r="E208" i="15"/>
  <c r="E200" i="15"/>
  <c r="E192" i="15"/>
  <c r="E184" i="15"/>
  <c r="E176" i="15"/>
  <c r="E168" i="15"/>
  <c r="E160" i="15"/>
  <c r="E152" i="15"/>
  <c r="E144" i="15"/>
  <c r="E136" i="15"/>
  <c r="E128" i="15"/>
  <c r="E120" i="15"/>
  <c r="E112" i="15"/>
  <c r="E104" i="15"/>
  <c r="E96" i="15"/>
  <c r="E88" i="15"/>
  <c r="E80" i="15"/>
  <c r="E72" i="15"/>
  <c r="E64" i="15"/>
  <c r="E56" i="15"/>
  <c r="E48" i="15"/>
  <c r="E40" i="15"/>
  <c r="E32" i="15"/>
  <c r="E24" i="15"/>
  <c r="E20" i="15"/>
  <c r="E16" i="15"/>
  <c r="E12" i="15"/>
  <c r="E8" i="15"/>
  <c r="I426" i="14"/>
  <c r="M426" i="14" s="1"/>
  <c r="I418" i="14"/>
  <c r="M418" i="14" s="1"/>
  <c r="I410" i="14"/>
  <c r="M410" i="14" s="1"/>
  <c r="I402" i="14"/>
  <c r="I394" i="14"/>
  <c r="I386" i="14"/>
  <c r="M386" i="14" s="1"/>
  <c r="I378" i="14"/>
  <c r="M378" i="14" s="1"/>
  <c r="I370" i="14"/>
  <c r="I362" i="14"/>
  <c r="M362" i="14" s="1"/>
  <c r="I354" i="14"/>
  <c r="M354" i="14" s="1"/>
  <c r="I346" i="14"/>
  <c r="M346" i="14" s="1"/>
  <c r="I338" i="14"/>
  <c r="M338" i="14" s="1"/>
  <c r="I330" i="14"/>
  <c r="I322" i="14"/>
  <c r="M322" i="14" s="1"/>
  <c r="I314" i="14"/>
  <c r="I306" i="14"/>
  <c r="I298" i="14"/>
  <c r="M298" i="14" s="1"/>
  <c r="I290" i="14"/>
  <c r="M290" i="14" s="1"/>
  <c r="I282" i="14"/>
  <c r="M282" i="14" s="1"/>
  <c r="I274" i="14"/>
  <c r="M274" i="14" s="1"/>
  <c r="I266" i="14"/>
  <c r="I258" i="14"/>
  <c r="M258" i="14" s="1"/>
  <c r="I250" i="14"/>
  <c r="M250" i="14" s="1"/>
  <c r="I242" i="14"/>
  <c r="I234" i="14"/>
  <c r="M234" i="14" s="1"/>
  <c r="I226" i="14"/>
  <c r="M226" i="14" s="1"/>
  <c r="I461" i="14"/>
  <c r="M461" i="14" s="1"/>
  <c r="I453" i="14"/>
  <c r="I445" i="14"/>
  <c r="I437" i="14"/>
  <c r="M437" i="14" s="1"/>
  <c r="I429" i="14"/>
  <c r="M429" i="14" s="1"/>
  <c r="I421" i="14"/>
  <c r="I413" i="14"/>
  <c r="M413" i="14" s="1"/>
  <c r="I405" i="14"/>
  <c r="M405" i="14" s="1"/>
  <c r="I397" i="14"/>
  <c r="M397" i="14" s="1"/>
  <c r="I389" i="14"/>
  <c r="I381" i="14"/>
  <c r="I373" i="14"/>
  <c r="M373" i="14" s="1"/>
  <c r="I365" i="14"/>
  <c r="I357" i="14"/>
  <c r="I349" i="14"/>
  <c r="M349" i="14" s="1"/>
  <c r="I341" i="14"/>
  <c r="M341" i="14" s="1"/>
  <c r="I333" i="14"/>
  <c r="M333" i="14" s="1"/>
  <c r="I325" i="14"/>
  <c r="I317" i="14"/>
  <c r="I309" i="14"/>
  <c r="M309" i="14" s="1"/>
  <c r="I301" i="14"/>
  <c r="M301" i="14" s="1"/>
  <c r="I293" i="14"/>
  <c r="I285" i="14"/>
  <c r="M285" i="14" s="1"/>
  <c r="I277" i="14"/>
  <c r="M277" i="14" s="1"/>
  <c r="I269" i="14"/>
  <c r="M269" i="14" s="1"/>
  <c r="I261" i="14"/>
  <c r="I253" i="14"/>
  <c r="I245" i="14"/>
  <c r="M245" i="14" s="1"/>
  <c r="I237" i="14"/>
  <c r="I229" i="14"/>
  <c r="I221" i="14"/>
  <c r="M221" i="14" s="1"/>
  <c r="I213" i="14"/>
  <c r="M213" i="14" s="1"/>
  <c r="I205" i="14"/>
  <c r="M205" i="14" s="1"/>
  <c r="I197" i="14"/>
  <c r="I189" i="14"/>
  <c r="I181" i="14"/>
  <c r="M181" i="14" s="1"/>
  <c r="I173" i="14"/>
  <c r="M173" i="14" s="1"/>
  <c r="I165" i="14"/>
  <c r="I157" i="14"/>
  <c r="M157" i="14" s="1"/>
  <c r="I149" i="14"/>
  <c r="M149" i="14" s="1"/>
  <c r="I141" i="14"/>
  <c r="I133" i="14"/>
  <c r="M133" i="14" s="1"/>
  <c r="I125" i="14"/>
  <c r="M125" i="14" s="1"/>
  <c r="I117" i="14"/>
  <c r="M117" i="14" s="1"/>
  <c r="I109" i="14"/>
  <c r="M109" i="14" s="1"/>
  <c r="I101" i="14"/>
  <c r="I93" i="14"/>
  <c r="M93" i="14" s="1"/>
  <c r="I85" i="14"/>
  <c r="M85" i="14" s="1"/>
  <c r="I77" i="14"/>
  <c r="M77" i="14" s="1"/>
  <c r="I69" i="14"/>
  <c r="I61" i="14"/>
  <c r="I53" i="14"/>
  <c r="I45" i="14"/>
  <c r="I37" i="14"/>
  <c r="I29" i="14"/>
  <c r="M29" i="14" s="1"/>
  <c r="I21" i="14"/>
  <c r="I675" i="14"/>
  <c r="M675" i="14" s="1"/>
  <c r="I667" i="14"/>
  <c r="I659" i="14"/>
  <c r="I651" i="14"/>
  <c r="M651" i="14" s="1"/>
  <c r="I643" i="14"/>
  <c r="M643" i="14" s="1"/>
  <c r="I635" i="14"/>
  <c r="I627" i="14"/>
  <c r="M627" i="14" s="1"/>
  <c r="I619" i="14"/>
  <c r="M619" i="14" s="1"/>
  <c r="I611" i="14"/>
  <c r="I603" i="14"/>
  <c r="M603" i="14" s="1"/>
  <c r="I595" i="14"/>
  <c r="I587" i="14"/>
  <c r="M587" i="14" s="1"/>
  <c r="I579" i="14"/>
  <c r="M579" i="14" s="1"/>
  <c r="I571" i="14"/>
  <c r="I563" i="14"/>
  <c r="M563" i="14" s="1"/>
  <c r="I555" i="14"/>
  <c r="M555" i="14" s="1"/>
  <c r="I547" i="14"/>
  <c r="M547" i="14" s="1"/>
  <c r="I539" i="14"/>
  <c r="I531" i="14"/>
  <c r="M531" i="14" s="1"/>
  <c r="I523" i="14"/>
  <c r="M523" i="14" s="1"/>
  <c r="I515" i="14"/>
  <c r="M515" i="14" s="1"/>
  <c r="I507" i="14"/>
  <c r="I499" i="14"/>
  <c r="M499" i="14" s="1"/>
  <c r="I491" i="14"/>
  <c r="M491" i="14" s="1"/>
  <c r="I483" i="14"/>
  <c r="M483" i="14" s="1"/>
  <c r="I475" i="14"/>
  <c r="I467" i="14"/>
  <c r="I459" i="14"/>
  <c r="M459" i="14" s="1"/>
  <c r="I451" i="14"/>
  <c r="I443" i="14"/>
  <c r="I435" i="14"/>
  <c r="M435" i="14" s="1"/>
  <c r="I427" i="14"/>
  <c r="M427" i="14" s="1"/>
  <c r="I419" i="14"/>
  <c r="M419" i="14" s="1"/>
  <c r="I411" i="14"/>
  <c r="I403" i="14"/>
  <c r="I395" i="14"/>
  <c r="M395" i="14" s="1"/>
  <c r="I387" i="14"/>
  <c r="M387" i="14" s="1"/>
  <c r="I379" i="14"/>
  <c r="I371" i="14"/>
  <c r="M371" i="14" s="1"/>
  <c r="I363" i="14"/>
  <c r="M363" i="14" s="1"/>
  <c r="I355" i="14"/>
  <c r="M355" i="14" s="1"/>
  <c r="I347" i="14"/>
  <c r="I339" i="14"/>
  <c r="I331" i="14"/>
  <c r="M331" i="14" s="1"/>
  <c r="I323" i="14"/>
  <c r="I315" i="14"/>
  <c r="I307" i="14"/>
  <c r="M307" i="14" s="1"/>
  <c r="I299" i="14"/>
  <c r="M299" i="14" s="1"/>
  <c r="I291" i="14"/>
  <c r="M291" i="14" s="1"/>
  <c r="I283" i="14"/>
  <c r="I275" i="14"/>
  <c r="I259" i="14"/>
  <c r="M259" i="14" s="1"/>
  <c r="I251" i="14"/>
  <c r="I243" i="14"/>
  <c r="E353" i="15"/>
  <c r="E489" i="15"/>
  <c r="T657" i="14"/>
  <c r="I671" i="14"/>
  <c r="I663" i="14"/>
  <c r="I655" i="14"/>
  <c r="M655" i="14" s="1"/>
  <c r="I647" i="14"/>
  <c r="M647" i="14" s="1"/>
  <c r="I639" i="14"/>
  <c r="M639" i="14" s="1"/>
  <c r="I631" i="14"/>
  <c r="M631" i="14" s="1"/>
  <c r="I623" i="14"/>
  <c r="I615" i="14"/>
  <c r="M615" i="14" s="1"/>
  <c r="I607" i="14"/>
  <c r="I599" i="14"/>
  <c r="M599" i="14" s="1"/>
  <c r="I591" i="14"/>
  <c r="M591" i="14" s="1"/>
  <c r="I583" i="14"/>
  <c r="M583" i="14" s="1"/>
  <c r="I575" i="14"/>
  <c r="M575" i="14" s="1"/>
  <c r="I567" i="14"/>
  <c r="I559" i="14"/>
  <c r="I551" i="14"/>
  <c r="M551" i="14" s="1"/>
  <c r="I543" i="14"/>
  <c r="I535" i="14"/>
  <c r="M535" i="14" s="1"/>
  <c r="I527" i="14"/>
  <c r="M527" i="14" s="1"/>
  <c r="I519" i="14"/>
  <c r="M519" i="14" s="1"/>
  <c r="I511" i="14"/>
  <c r="M511" i="14" s="1"/>
  <c r="I503" i="14"/>
  <c r="M503" i="14" s="1"/>
  <c r="I495" i="14"/>
  <c r="I487" i="14"/>
  <c r="M487" i="14" s="1"/>
  <c r="I479" i="14"/>
  <c r="I471" i="14"/>
  <c r="M471" i="14" s="1"/>
  <c r="I463" i="14"/>
  <c r="M463" i="14" s="1"/>
  <c r="E145" i="15"/>
  <c r="E537" i="15"/>
  <c r="I677" i="14"/>
  <c r="M677" i="14" s="1"/>
  <c r="I669" i="14"/>
  <c r="M669" i="14" s="1"/>
  <c r="I661" i="14"/>
  <c r="M661" i="14" s="1"/>
  <c r="I653" i="14"/>
  <c r="I645" i="14"/>
  <c r="M645" i="14" s="1"/>
  <c r="I637" i="14"/>
  <c r="M637" i="14" s="1"/>
  <c r="I629" i="14"/>
  <c r="M629" i="14" s="1"/>
  <c r="I621" i="14"/>
  <c r="M621" i="14" s="1"/>
  <c r="I613" i="14"/>
  <c r="M613" i="14" s="1"/>
  <c r="I605" i="14"/>
  <c r="M605" i="14" s="1"/>
  <c r="I597" i="14"/>
  <c r="M597" i="14" s="1"/>
  <c r="I589" i="14"/>
  <c r="I581" i="14"/>
  <c r="M581" i="14" s="1"/>
  <c r="I573" i="14"/>
  <c r="M573" i="14" s="1"/>
  <c r="I565" i="14"/>
  <c r="M565" i="14" s="1"/>
  <c r="I557" i="14"/>
  <c r="M557" i="14" s="1"/>
  <c r="I549" i="14"/>
  <c r="M549" i="14" s="1"/>
  <c r="I541" i="14"/>
  <c r="I533" i="14"/>
  <c r="I525" i="14"/>
  <c r="M525" i="14" s="1"/>
  <c r="I517" i="14"/>
  <c r="M517" i="14" s="1"/>
  <c r="I509" i="14"/>
  <c r="M509" i="14" s="1"/>
  <c r="I501" i="14"/>
  <c r="M501" i="14" s="1"/>
  <c r="I493" i="14"/>
  <c r="M493" i="14" s="1"/>
  <c r="I485" i="14"/>
  <c r="M485" i="14" s="1"/>
  <c r="I477" i="14"/>
  <c r="M477" i="14" s="1"/>
  <c r="I469" i="14"/>
  <c r="M469" i="14" s="1"/>
  <c r="E57" i="15"/>
  <c r="T209" i="14"/>
  <c r="T673" i="14"/>
  <c r="E673" i="15"/>
  <c r="T665" i="14"/>
  <c r="E665" i="15"/>
  <c r="T649" i="14"/>
  <c r="E649" i="15"/>
  <c r="T641" i="14"/>
  <c r="E641" i="15"/>
  <c r="T633" i="14"/>
  <c r="E633" i="15"/>
  <c r="E625" i="15"/>
  <c r="T625" i="14"/>
  <c r="T617" i="14"/>
  <c r="E617" i="15"/>
  <c r="T609" i="14"/>
  <c r="E609" i="15"/>
  <c r="T601" i="14"/>
  <c r="E601" i="15"/>
  <c r="T593" i="14"/>
  <c r="E593" i="15"/>
  <c r="T585" i="14"/>
  <c r="E585" i="15"/>
  <c r="T577" i="14"/>
  <c r="E577" i="15"/>
  <c r="T569" i="14"/>
  <c r="E569" i="15"/>
  <c r="T553" i="14"/>
  <c r="E553" i="15"/>
  <c r="T545" i="14"/>
  <c r="E545" i="15"/>
  <c r="T529" i="14"/>
  <c r="E529" i="15"/>
  <c r="T521" i="14"/>
  <c r="E521" i="15"/>
  <c r="T505" i="14"/>
  <c r="E505" i="15"/>
  <c r="T497" i="14"/>
  <c r="E497" i="15"/>
  <c r="T473" i="14"/>
  <c r="E473" i="15"/>
  <c r="T465" i="14"/>
  <c r="E465" i="15"/>
  <c r="T457" i="14"/>
  <c r="E457" i="15"/>
  <c r="T449" i="14"/>
  <c r="E449" i="15"/>
  <c r="T441" i="14"/>
  <c r="E441" i="15"/>
  <c r="E433" i="15"/>
  <c r="T433" i="14"/>
  <c r="T425" i="14"/>
  <c r="E425" i="15"/>
  <c r="T417" i="14"/>
  <c r="E417" i="15"/>
  <c r="T409" i="14"/>
  <c r="E409" i="15"/>
  <c r="E401" i="15"/>
  <c r="T401" i="14"/>
  <c r="T393" i="14"/>
  <c r="E393" i="15"/>
  <c r="T385" i="14"/>
  <c r="E385" i="15"/>
  <c r="T369" i="14"/>
  <c r="E369" i="15"/>
  <c r="T361" i="14"/>
  <c r="E361" i="15"/>
  <c r="T345" i="14"/>
  <c r="E345" i="15"/>
  <c r="E337" i="15"/>
  <c r="T337" i="14"/>
  <c r="T329" i="14"/>
  <c r="E329" i="15"/>
  <c r="T321" i="14"/>
  <c r="E321" i="15"/>
  <c r="T313" i="14"/>
  <c r="E313" i="15"/>
  <c r="T305" i="14"/>
  <c r="E305" i="15"/>
  <c r="T297" i="14"/>
  <c r="E297" i="15"/>
  <c r="T289" i="14"/>
  <c r="E289" i="15"/>
  <c r="T281" i="14"/>
  <c r="E281" i="15"/>
  <c r="T273" i="14"/>
  <c r="E273" i="15"/>
  <c r="T265" i="14"/>
  <c r="E265" i="15"/>
  <c r="T257" i="14"/>
  <c r="E257" i="15"/>
  <c r="T249" i="14"/>
  <c r="E249" i="15"/>
  <c r="T241" i="14"/>
  <c r="E241" i="15"/>
  <c r="T233" i="14"/>
  <c r="E233" i="15"/>
  <c r="T225" i="14"/>
  <c r="E225" i="15"/>
  <c r="T201" i="14"/>
  <c r="E201" i="15"/>
  <c r="T193" i="14"/>
  <c r="E193" i="15"/>
  <c r="T185" i="14"/>
  <c r="E185" i="15"/>
  <c r="E177" i="15"/>
  <c r="T177" i="14"/>
  <c r="T161" i="14"/>
  <c r="E161" i="15"/>
  <c r="T153" i="14"/>
  <c r="E153" i="15"/>
  <c r="T137" i="14"/>
  <c r="E137" i="15"/>
  <c r="T129" i="14"/>
  <c r="E129" i="15"/>
  <c r="T121" i="14"/>
  <c r="E121" i="15"/>
  <c r="T113" i="14"/>
  <c r="E113" i="15"/>
  <c r="T105" i="14"/>
  <c r="E105" i="15"/>
  <c r="T97" i="14"/>
  <c r="E97" i="15"/>
  <c r="T89" i="14"/>
  <c r="E89" i="15"/>
  <c r="E81" i="15"/>
  <c r="T81" i="14"/>
  <c r="T73" i="14"/>
  <c r="E73" i="15"/>
  <c r="T65" i="14"/>
  <c r="E65" i="15"/>
  <c r="T49" i="14"/>
  <c r="E49" i="15"/>
  <c r="T41" i="14"/>
  <c r="E41" i="15"/>
  <c r="T25" i="14"/>
  <c r="E25" i="15"/>
  <c r="T17" i="14"/>
  <c r="E17" i="15"/>
  <c r="I674" i="14"/>
  <c r="M674" i="14" s="1"/>
  <c r="I666" i="14"/>
  <c r="M666" i="14" s="1"/>
  <c r="I658" i="14"/>
  <c r="M658" i="14" s="1"/>
  <c r="I650" i="14"/>
  <c r="M650" i="14" s="1"/>
  <c r="I642" i="14"/>
  <c r="M642" i="14" s="1"/>
  <c r="I634" i="14"/>
  <c r="M634" i="14" s="1"/>
  <c r="I626" i="14"/>
  <c r="I618" i="14"/>
  <c r="M618" i="14" s="1"/>
  <c r="I610" i="14"/>
  <c r="M610" i="14" s="1"/>
  <c r="I594" i="14"/>
  <c r="M594" i="14" s="1"/>
  <c r="I586" i="14"/>
  <c r="M586" i="14" s="1"/>
  <c r="I578" i="14"/>
  <c r="M578" i="14" s="1"/>
  <c r="I570" i="14"/>
  <c r="M570" i="14" s="1"/>
  <c r="I562" i="14"/>
  <c r="M562" i="14" s="1"/>
  <c r="I554" i="14"/>
  <c r="M554" i="14" s="1"/>
  <c r="I546" i="14"/>
  <c r="M546" i="14" s="1"/>
  <c r="I538" i="14"/>
  <c r="M538" i="14" s="1"/>
  <c r="I530" i="14"/>
  <c r="M530" i="14" s="1"/>
  <c r="I522" i="14"/>
  <c r="M522" i="14" s="1"/>
  <c r="I514" i="14"/>
  <c r="I506" i="14"/>
  <c r="M506" i="14" s="1"/>
  <c r="I498" i="14"/>
  <c r="M498" i="14" s="1"/>
  <c r="I490" i="14"/>
  <c r="M490" i="14" s="1"/>
  <c r="I482" i="14"/>
  <c r="M482" i="14" s="1"/>
  <c r="I474" i="14"/>
  <c r="M474" i="14" s="1"/>
  <c r="I466" i="14"/>
  <c r="M466" i="14" s="1"/>
  <c r="I458" i="14"/>
  <c r="M458" i="14" s="1"/>
  <c r="I450" i="14"/>
  <c r="M450" i="14" s="1"/>
  <c r="I442" i="14"/>
  <c r="M442" i="14" s="1"/>
  <c r="I434" i="14"/>
  <c r="M434" i="14" s="1"/>
  <c r="E169" i="15"/>
  <c r="E561" i="15"/>
  <c r="I455" i="14"/>
  <c r="M455" i="14" s="1"/>
  <c r="I447" i="14"/>
  <c r="M447" i="14" s="1"/>
  <c r="I439" i="14"/>
  <c r="M439" i="14" s="1"/>
  <c r="I431" i="14"/>
  <c r="M431" i="14" s="1"/>
  <c r="I423" i="14"/>
  <c r="M423" i="14" s="1"/>
  <c r="I415" i="14"/>
  <c r="I407" i="14"/>
  <c r="M407" i="14" s="1"/>
  <c r="I399" i="14"/>
  <c r="M399" i="14" s="1"/>
  <c r="I391" i="14"/>
  <c r="M391" i="14" s="1"/>
  <c r="I383" i="14"/>
  <c r="M383" i="14" s="1"/>
  <c r="I375" i="14"/>
  <c r="M375" i="14" s="1"/>
  <c r="I367" i="14"/>
  <c r="M367" i="14" s="1"/>
  <c r="I359" i="14"/>
  <c r="M359" i="14" s="1"/>
  <c r="I351" i="14"/>
  <c r="M351" i="14" s="1"/>
  <c r="I343" i="14"/>
  <c r="I335" i="14"/>
  <c r="M335" i="14" s="1"/>
  <c r="I327" i="14"/>
  <c r="M327" i="14" s="1"/>
  <c r="I319" i="14"/>
  <c r="M319" i="14" s="1"/>
  <c r="I311" i="14"/>
  <c r="M311" i="14" s="1"/>
  <c r="I303" i="14"/>
  <c r="I295" i="14"/>
  <c r="M295" i="14" s="1"/>
  <c r="I287" i="14"/>
  <c r="M287" i="14" s="1"/>
  <c r="I279" i="14"/>
  <c r="M279" i="14" s="1"/>
  <c r="I271" i="14"/>
  <c r="M271" i="14" s="1"/>
  <c r="I263" i="14"/>
  <c r="M263" i="14" s="1"/>
  <c r="I255" i="14"/>
  <c r="M255" i="14" s="1"/>
  <c r="I247" i="14"/>
  <c r="M247" i="14" s="1"/>
  <c r="I239" i="14"/>
  <c r="M239" i="14" s="1"/>
  <c r="I231" i="14"/>
  <c r="M231" i="14" s="1"/>
  <c r="I223" i="14"/>
  <c r="M223" i="14" s="1"/>
  <c r="I215" i="14"/>
  <c r="M215" i="14" s="1"/>
  <c r="I207" i="14"/>
  <c r="M207" i="14" s="1"/>
  <c r="I199" i="14"/>
  <c r="M199" i="14" s="1"/>
  <c r="I191" i="14"/>
  <c r="M191" i="14" s="1"/>
  <c r="I183" i="14"/>
  <c r="M183" i="14" s="1"/>
  <c r="I175" i="14"/>
  <c r="M175" i="14" s="1"/>
  <c r="I167" i="14"/>
  <c r="M167" i="14" s="1"/>
  <c r="I159" i="14"/>
  <c r="M159" i="14" s="1"/>
  <c r="I151" i="14"/>
  <c r="I143" i="14"/>
  <c r="M143" i="14" s="1"/>
  <c r="I135" i="14"/>
  <c r="M135" i="14" s="1"/>
  <c r="I127" i="14"/>
  <c r="M127" i="14" s="1"/>
  <c r="I119" i="14"/>
  <c r="M119" i="14" s="1"/>
  <c r="I111" i="14"/>
  <c r="M111" i="14" s="1"/>
  <c r="I103" i="14"/>
  <c r="M103" i="14" s="1"/>
  <c r="I95" i="14"/>
  <c r="M95" i="14" s="1"/>
  <c r="I87" i="14"/>
  <c r="I79" i="14"/>
  <c r="M79" i="14" s="1"/>
  <c r="I71" i="14"/>
  <c r="M71" i="14" s="1"/>
  <c r="I63" i="14"/>
  <c r="M63" i="14" s="1"/>
  <c r="I55" i="14"/>
  <c r="M55" i="14" s="1"/>
  <c r="I47" i="14"/>
  <c r="I39" i="14"/>
  <c r="M39" i="14" s="1"/>
  <c r="I31" i="14"/>
  <c r="M31" i="14" s="1"/>
  <c r="I23" i="14"/>
  <c r="M23" i="14" s="1"/>
  <c r="T539" i="14"/>
  <c r="T363" i="14"/>
  <c r="T235" i="14"/>
  <c r="T107" i="14"/>
  <c r="I294" i="14"/>
  <c r="M294" i="14" s="1"/>
  <c r="I286" i="14"/>
  <c r="I166" i="14"/>
  <c r="I158" i="14"/>
  <c r="M158" i="14" s="1"/>
  <c r="I126" i="14"/>
  <c r="M126" i="14" s="1"/>
  <c r="T579" i="14"/>
  <c r="T347" i="14"/>
  <c r="T219" i="14"/>
  <c r="T91" i="14"/>
  <c r="E626" i="15"/>
  <c r="E642" i="15"/>
  <c r="E658" i="15"/>
  <c r="E674" i="15"/>
  <c r="E662" i="15"/>
  <c r="T662" i="14"/>
  <c r="E654" i="15"/>
  <c r="T654" i="14"/>
  <c r="E646" i="15"/>
  <c r="T646" i="14"/>
  <c r="E638" i="15"/>
  <c r="T638" i="14"/>
  <c r="E630" i="15"/>
  <c r="T630" i="14"/>
  <c r="E622" i="15"/>
  <c r="T622" i="14"/>
  <c r="E614" i="15"/>
  <c r="T614" i="14"/>
  <c r="E598" i="15"/>
  <c r="T598" i="14"/>
  <c r="E590" i="15"/>
  <c r="T590" i="14"/>
  <c r="E582" i="15"/>
  <c r="T582" i="14"/>
  <c r="E574" i="15"/>
  <c r="T574" i="14"/>
  <c r="T459" i="14"/>
  <c r="T331" i="14"/>
  <c r="T203" i="14"/>
  <c r="T75" i="14"/>
  <c r="T443" i="14"/>
  <c r="T315" i="14"/>
  <c r="T187" i="14"/>
  <c r="T59" i="14"/>
  <c r="T670" i="14"/>
  <c r="T619" i="14"/>
  <c r="I267" i="14"/>
  <c r="M267" i="14" s="1"/>
  <c r="I235" i="14"/>
  <c r="M235" i="14" s="1"/>
  <c r="I227" i="14"/>
  <c r="M227" i="14" s="1"/>
  <c r="I219" i="14"/>
  <c r="M219" i="14" s="1"/>
  <c r="I211" i="14"/>
  <c r="M211" i="14" s="1"/>
  <c r="I203" i="14"/>
  <c r="M203" i="14" s="1"/>
  <c r="I195" i="14"/>
  <c r="M195" i="14" s="1"/>
  <c r="I187" i="14"/>
  <c r="M187" i="14" s="1"/>
  <c r="I179" i="14"/>
  <c r="M179" i="14" s="1"/>
  <c r="I171" i="14"/>
  <c r="M171" i="14" s="1"/>
  <c r="I163" i="14"/>
  <c r="M163" i="14" s="1"/>
  <c r="I155" i="14"/>
  <c r="M155" i="14" s="1"/>
  <c r="I147" i="14"/>
  <c r="M147" i="14" s="1"/>
  <c r="I139" i="14"/>
  <c r="M139" i="14" s="1"/>
  <c r="I131" i="14"/>
  <c r="M131" i="14" s="1"/>
  <c r="I123" i="14"/>
  <c r="I115" i="14"/>
  <c r="M115" i="14" s="1"/>
  <c r="I107" i="14"/>
  <c r="M107" i="14" s="1"/>
  <c r="I99" i="14"/>
  <c r="M99" i="14" s="1"/>
  <c r="I91" i="14"/>
  <c r="I83" i="14"/>
  <c r="M83" i="14" s="1"/>
  <c r="I75" i="14"/>
  <c r="M75" i="14" s="1"/>
  <c r="I67" i="14"/>
  <c r="I59" i="14"/>
  <c r="M59" i="14" s="1"/>
  <c r="I51" i="14"/>
  <c r="I43" i="14"/>
  <c r="M43" i="14" s="1"/>
  <c r="I35" i="14"/>
  <c r="M35" i="14" s="1"/>
  <c r="I27" i="14"/>
  <c r="M27" i="14" s="1"/>
  <c r="E4" i="15"/>
  <c r="T427" i="14"/>
  <c r="T299" i="14"/>
  <c r="T171" i="14"/>
  <c r="T43" i="14"/>
  <c r="T606" i="14"/>
  <c r="T483" i="14"/>
  <c r="I218" i="14"/>
  <c r="M218" i="14" s="1"/>
  <c r="I210" i="14"/>
  <c r="M210" i="14" s="1"/>
  <c r="I202" i="14"/>
  <c r="M202" i="14" s="1"/>
  <c r="I194" i="14"/>
  <c r="M194" i="14" s="1"/>
  <c r="I186" i="14"/>
  <c r="I178" i="14"/>
  <c r="M178" i="14" s="1"/>
  <c r="I170" i="14"/>
  <c r="M170" i="14" s="1"/>
  <c r="I162" i="14"/>
  <c r="M162" i="14" s="1"/>
  <c r="I154" i="14"/>
  <c r="M154" i="14" s="1"/>
  <c r="I138" i="14"/>
  <c r="M138" i="14" s="1"/>
  <c r="I130" i="14"/>
  <c r="M130" i="14" s="1"/>
  <c r="I122" i="14"/>
  <c r="M122" i="14" s="1"/>
  <c r="I114" i="14"/>
  <c r="M114" i="14" s="1"/>
  <c r="I106" i="14"/>
  <c r="M106" i="14" s="1"/>
  <c r="I98" i="14"/>
  <c r="M98" i="14" s="1"/>
  <c r="I90" i="14"/>
  <c r="M90" i="14" s="1"/>
  <c r="I82" i="14"/>
  <c r="M82" i="14" s="1"/>
  <c r="I74" i="14"/>
  <c r="M74" i="14" s="1"/>
  <c r="I66" i="14"/>
  <c r="M66" i="14" s="1"/>
  <c r="I58" i="14"/>
  <c r="M58" i="14" s="1"/>
  <c r="I50" i="14"/>
  <c r="M50" i="14" s="1"/>
  <c r="I42" i="14"/>
  <c r="I34" i="14"/>
  <c r="M34" i="14" s="1"/>
  <c r="I26" i="14"/>
  <c r="M26" i="14" s="1"/>
  <c r="E546" i="15"/>
  <c r="E675" i="15"/>
  <c r="T675" i="14"/>
  <c r="E659" i="15"/>
  <c r="T659" i="14"/>
  <c r="E651" i="15"/>
  <c r="T651" i="14"/>
  <c r="E643" i="15"/>
  <c r="T643" i="14"/>
  <c r="E635" i="15"/>
  <c r="T635" i="14"/>
  <c r="E627" i="15"/>
  <c r="T627" i="14"/>
  <c r="E611" i="15"/>
  <c r="T611" i="14"/>
  <c r="E603" i="15"/>
  <c r="T603" i="14"/>
  <c r="E595" i="15"/>
  <c r="T595" i="14"/>
  <c r="E587" i="15"/>
  <c r="T587" i="14"/>
  <c r="E571" i="15"/>
  <c r="T571" i="14"/>
  <c r="E555" i="15"/>
  <c r="T555" i="14"/>
  <c r="E547" i="15"/>
  <c r="T547" i="14"/>
  <c r="E531" i="15"/>
  <c r="T531" i="14"/>
  <c r="E523" i="15"/>
  <c r="T523" i="14"/>
  <c r="E515" i="15"/>
  <c r="T515" i="14"/>
  <c r="E507" i="15"/>
  <c r="T507" i="14"/>
  <c r="E491" i="15"/>
  <c r="T491" i="14"/>
  <c r="E475" i="15"/>
  <c r="T475" i="14"/>
  <c r="E451" i="15"/>
  <c r="T451" i="14"/>
  <c r="E419" i="15"/>
  <c r="T419" i="14"/>
  <c r="E403" i="15"/>
  <c r="T403" i="14"/>
  <c r="E387" i="15"/>
  <c r="T387" i="14"/>
  <c r="E355" i="15"/>
  <c r="T355" i="14"/>
  <c r="E339" i="15"/>
  <c r="T339" i="14"/>
  <c r="E323" i="15"/>
  <c r="T323" i="14"/>
  <c r="E291" i="15"/>
  <c r="T291" i="14"/>
  <c r="E275" i="15"/>
  <c r="T275" i="14"/>
  <c r="E259" i="15"/>
  <c r="T259" i="14"/>
  <c r="E227" i="15"/>
  <c r="T227" i="14"/>
  <c r="E211" i="15"/>
  <c r="T211" i="14"/>
  <c r="E195" i="15"/>
  <c r="T195" i="14"/>
  <c r="E163" i="15"/>
  <c r="T163" i="14"/>
  <c r="E147" i="15"/>
  <c r="T147" i="14"/>
  <c r="E131" i="15"/>
  <c r="T131" i="14"/>
  <c r="E99" i="15"/>
  <c r="T99" i="14"/>
  <c r="E83" i="15"/>
  <c r="T83" i="14"/>
  <c r="E67" i="15"/>
  <c r="T67" i="14"/>
  <c r="E35" i="15"/>
  <c r="T35" i="14"/>
  <c r="E27" i="15"/>
  <c r="T27" i="14"/>
  <c r="E19" i="15"/>
  <c r="T19" i="14"/>
  <c r="T411" i="14"/>
  <c r="T283" i="14"/>
  <c r="T155" i="14"/>
  <c r="T11" i="14"/>
  <c r="T667" i="14"/>
  <c r="I449" i="14"/>
  <c r="I441" i="14"/>
  <c r="M441" i="14" s="1"/>
  <c r="I433" i="14"/>
  <c r="M433" i="14" s="1"/>
  <c r="I425" i="14"/>
  <c r="M425" i="14" s="1"/>
  <c r="I417" i="14"/>
  <c r="M417" i="14" s="1"/>
  <c r="I409" i="14"/>
  <c r="I401" i="14"/>
  <c r="M401" i="14" s="1"/>
  <c r="I393" i="14"/>
  <c r="M393" i="14" s="1"/>
  <c r="I385" i="14"/>
  <c r="M385" i="14" s="1"/>
  <c r="I377" i="14"/>
  <c r="M377" i="14" s="1"/>
  <c r="I369" i="14"/>
  <c r="M369" i="14" s="1"/>
  <c r="I361" i="14"/>
  <c r="I353" i="14"/>
  <c r="M353" i="14" s="1"/>
  <c r="I345" i="14"/>
  <c r="M345" i="14" s="1"/>
  <c r="I337" i="14"/>
  <c r="M337" i="14" s="1"/>
  <c r="I329" i="14"/>
  <c r="M329" i="14" s="1"/>
  <c r="I321" i="14"/>
  <c r="I313" i="14"/>
  <c r="M313" i="14" s="1"/>
  <c r="I305" i="14"/>
  <c r="M305" i="14" s="1"/>
  <c r="I297" i="14"/>
  <c r="M297" i="14" s="1"/>
  <c r="I289" i="14"/>
  <c r="M289" i="14" s="1"/>
  <c r="I281" i="14"/>
  <c r="M281" i="14" s="1"/>
  <c r="I273" i="14"/>
  <c r="M273" i="14" s="1"/>
  <c r="I265" i="14"/>
  <c r="M265" i="14" s="1"/>
  <c r="I257" i="14"/>
  <c r="I249" i="14"/>
  <c r="M249" i="14" s="1"/>
  <c r="I241" i="14"/>
  <c r="M241" i="14" s="1"/>
  <c r="I233" i="14"/>
  <c r="M233" i="14" s="1"/>
  <c r="I225" i="14"/>
  <c r="M225" i="14" s="1"/>
  <c r="I217" i="14"/>
  <c r="M217" i="14" s="1"/>
  <c r="I209" i="14"/>
  <c r="M209" i="14" s="1"/>
  <c r="I201" i="14"/>
  <c r="I193" i="14"/>
  <c r="M193" i="14" s="1"/>
  <c r="I185" i="14"/>
  <c r="M185" i="14" s="1"/>
  <c r="I177" i="14"/>
  <c r="M177" i="14" s="1"/>
  <c r="I169" i="14"/>
  <c r="M169" i="14" s="1"/>
  <c r="I161" i="14"/>
  <c r="M161" i="14" s="1"/>
  <c r="I153" i="14"/>
  <c r="I145" i="14"/>
  <c r="M145" i="14" s="1"/>
  <c r="I137" i="14"/>
  <c r="I129" i="14"/>
  <c r="M129" i="14" s="1"/>
  <c r="I121" i="14"/>
  <c r="I113" i="14"/>
  <c r="M113" i="14" s="1"/>
  <c r="I105" i="14"/>
  <c r="M105" i="14" s="1"/>
  <c r="I97" i="14"/>
  <c r="M97" i="14" s="1"/>
  <c r="I89" i="14"/>
  <c r="M89" i="14" s="1"/>
  <c r="I81" i="14"/>
  <c r="M81" i="14" s="1"/>
  <c r="I73" i="14"/>
  <c r="M73" i="14" s="1"/>
  <c r="I65" i="14"/>
  <c r="M65" i="14" s="1"/>
  <c r="I57" i="14"/>
  <c r="M57" i="14" s="1"/>
  <c r="I49" i="14"/>
  <c r="M49" i="14" s="1"/>
  <c r="I41" i="14"/>
  <c r="M41" i="14" s="1"/>
  <c r="I33" i="14"/>
  <c r="M33" i="14" s="1"/>
  <c r="I25" i="14"/>
  <c r="M25" i="14" s="1"/>
  <c r="T395" i="14"/>
  <c r="T267" i="14"/>
  <c r="T139" i="14"/>
  <c r="I602" i="14"/>
  <c r="M602" i="14" s="1"/>
  <c r="G14" i="12"/>
  <c r="I146" i="14"/>
  <c r="M146" i="14" s="1"/>
  <c r="U2" i="14"/>
  <c r="J675" i="14"/>
  <c r="N675" i="14" s="1"/>
  <c r="J667" i="14"/>
  <c r="N667" i="14" s="1"/>
  <c r="J659" i="14"/>
  <c r="N659" i="14" s="1"/>
  <c r="J651" i="14"/>
  <c r="N651" i="14" s="1"/>
  <c r="J643" i="14"/>
  <c r="N643" i="14" s="1"/>
  <c r="J635" i="14"/>
  <c r="N635" i="14" s="1"/>
  <c r="J627" i="14"/>
  <c r="N627" i="14" s="1"/>
  <c r="J619" i="14"/>
  <c r="N619" i="14" s="1"/>
  <c r="J611" i="14"/>
  <c r="N611" i="14" s="1"/>
  <c r="J603" i="14"/>
  <c r="N603" i="14" s="1"/>
  <c r="J595" i="14"/>
  <c r="N595" i="14" s="1"/>
  <c r="J587" i="14"/>
  <c r="N587" i="14" s="1"/>
  <c r="J579" i="14"/>
  <c r="N579" i="14" s="1"/>
  <c r="J571" i="14"/>
  <c r="N571" i="14" s="1"/>
  <c r="J563" i="14"/>
  <c r="N563" i="14" s="1"/>
  <c r="J555" i="14"/>
  <c r="N555" i="14" s="1"/>
  <c r="J547" i="14"/>
  <c r="N547" i="14" s="1"/>
  <c r="J539" i="14"/>
  <c r="N539" i="14" s="1"/>
  <c r="J531" i="14"/>
  <c r="N531" i="14" s="1"/>
  <c r="J523" i="14"/>
  <c r="N523" i="14" s="1"/>
  <c r="J515" i="14"/>
  <c r="N515" i="14" s="1"/>
  <c r="J507" i="14"/>
  <c r="N507" i="14" s="1"/>
  <c r="J499" i="14"/>
  <c r="N499" i="14" s="1"/>
  <c r="J491" i="14"/>
  <c r="N491" i="14" s="1"/>
  <c r="J483" i="14"/>
  <c r="N483" i="14" s="1"/>
  <c r="J475" i="14"/>
  <c r="N475" i="14" s="1"/>
  <c r="J467" i="14"/>
  <c r="N467" i="14" s="1"/>
  <c r="J459" i="14"/>
  <c r="N459" i="14" s="1"/>
  <c r="J451" i="14"/>
  <c r="N451" i="14" s="1"/>
  <c r="J443" i="14"/>
  <c r="N443" i="14" s="1"/>
  <c r="J435" i="14"/>
  <c r="N435" i="14" s="1"/>
  <c r="J427" i="14"/>
  <c r="N427" i="14" s="1"/>
  <c r="J419" i="14"/>
  <c r="N419" i="14" s="1"/>
  <c r="J411" i="14"/>
  <c r="N411" i="14" s="1"/>
  <c r="J403" i="14"/>
  <c r="N403" i="14" s="1"/>
  <c r="J395" i="14"/>
  <c r="N395" i="14" s="1"/>
  <c r="J387" i="14"/>
  <c r="N387" i="14" s="1"/>
  <c r="J379" i="14"/>
  <c r="N379" i="14" s="1"/>
  <c r="J371" i="14"/>
  <c r="N371" i="14" s="1"/>
  <c r="J363" i="14"/>
  <c r="N363" i="14" s="1"/>
  <c r="J355" i="14"/>
  <c r="N355" i="14" s="1"/>
  <c r="J347" i="14"/>
  <c r="N347" i="14" s="1"/>
  <c r="J339" i="14"/>
  <c r="N339" i="14" s="1"/>
  <c r="J331" i="14"/>
  <c r="N331" i="14" s="1"/>
  <c r="J323" i="14"/>
  <c r="N323" i="14" s="1"/>
  <c r="J315" i="14"/>
  <c r="N315" i="14" s="1"/>
  <c r="J307" i="14"/>
  <c r="N307" i="14" s="1"/>
  <c r="J299" i="14"/>
  <c r="N299" i="14" s="1"/>
  <c r="J291" i="14"/>
  <c r="N291" i="14" s="1"/>
  <c r="J283" i="14"/>
  <c r="N283" i="14" s="1"/>
  <c r="J275" i="14"/>
  <c r="N275" i="14" s="1"/>
  <c r="J267" i="14"/>
  <c r="N267" i="14" s="1"/>
  <c r="J259" i="14"/>
  <c r="N259" i="14" s="1"/>
  <c r="J251" i="14"/>
  <c r="N251" i="14" s="1"/>
  <c r="J243" i="14"/>
  <c r="N243" i="14" s="1"/>
  <c r="J169" i="14"/>
  <c r="N169" i="14" s="1"/>
  <c r="J161" i="14"/>
  <c r="N161" i="14" s="1"/>
  <c r="J153" i="14"/>
  <c r="N153" i="14" s="1"/>
  <c r="J145" i="14"/>
  <c r="N145" i="14" s="1"/>
  <c r="J137" i="14"/>
  <c r="N137" i="14" s="1"/>
  <c r="J129" i="14"/>
  <c r="N129" i="14" s="1"/>
  <c r="J121" i="14"/>
  <c r="N121" i="14" s="1"/>
  <c r="J113" i="14"/>
  <c r="N113" i="14" s="1"/>
  <c r="J104" i="14"/>
  <c r="N104" i="14" s="1"/>
  <c r="J96" i="14"/>
  <c r="N96" i="14" s="1"/>
  <c r="J88" i="14"/>
  <c r="N88" i="14" s="1"/>
  <c r="J80" i="14"/>
  <c r="N80" i="14" s="1"/>
  <c r="J72" i="14"/>
  <c r="N72" i="14" s="1"/>
  <c r="J64" i="14"/>
  <c r="N64" i="14" s="1"/>
  <c r="J56" i="14"/>
  <c r="N56" i="14" s="1"/>
  <c r="J48" i="14"/>
  <c r="N48" i="14" s="1"/>
  <c r="J40" i="14"/>
  <c r="N40" i="14" s="1"/>
  <c r="J32" i="14"/>
  <c r="N32" i="14" s="1"/>
  <c r="J24" i="14"/>
  <c r="N24" i="14" s="1"/>
  <c r="J511" i="14"/>
  <c r="N511" i="14" s="1"/>
  <c r="J235" i="14"/>
  <c r="N235" i="14" s="1"/>
  <c r="J227" i="14"/>
  <c r="N227" i="14" s="1"/>
  <c r="J219" i="14"/>
  <c r="N219" i="14" s="1"/>
  <c r="J211" i="14"/>
  <c r="N211" i="14" s="1"/>
  <c r="J203" i="14"/>
  <c r="N203" i="14" s="1"/>
  <c r="J195" i="14"/>
  <c r="N195" i="14" s="1"/>
  <c r="J187" i="14"/>
  <c r="N187" i="14" s="1"/>
  <c r="J179" i="14"/>
  <c r="N179" i="14" s="1"/>
  <c r="J171" i="14"/>
  <c r="N171" i="14" s="1"/>
  <c r="J163" i="14"/>
  <c r="N163" i="14" s="1"/>
  <c r="J155" i="14"/>
  <c r="N155" i="14" s="1"/>
  <c r="J147" i="14"/>
  <c r="N147" i="14" s="1"/>
  <c r="J139" i="14"/>
  <c r="N139" i="14" s="1"/>
  <c r="J131" i="14"/>
  <c r="N131" i="14" s="1"/>
  <c r="J123" i="14"/>
  <c r="N123" i="14" s="1"/>
  <c r="J115" i="14"/>
  <c r="N115" i="14" s="1"/>
  <c r="J107" i="14"/>
  <c r="N107" i="14" s="1"/>
  <c r="J99" i="14"/>
  <c r="N99" i="14" s="1"/>
  <c r="J91" i="14"/>
  <c r="N91" i="14" s="1"/>
  <c r="J83" i="14"/>
  <c r="N83" i="14" s="1"/>
  <c r="J75" i="14"/>
  <c r="N75" i="14" s="1"/>
  <c r="J67" i="14"/>
  <c r="N67" i="14" s="1"/>
  <c r="J59" i="14"/>
  <c r="N59" i="14" s="1"/>
  <c r="J51" i="14"/>
  <c r="N51" i="14" s="1"/>
  <c r="J43" i="14"/>
  <c r="N43" i="14" s="1"/>
  <c r="J35" i="14"/>
  <c r="N35" i="14" s="1"/>
  <c r="J27" i="14"/>
  <c r="N27" i="14" s="1"/>
  <c r="J89" i="14"/>
  <c r="N89" i="14" s="1"/>
  <c r="J81" i="14"/>
  <c r="N81" i="14" s="1"/>
  <c r="J73" i="14"/>
  <c r="N73" i="14" s="1"/>
  <c r="J65" i="14"/>
  <c r="N65" i="14" s="1"/>
  <c r="J57" i="14"/>
  <c r="N57" i="14" s="1"/>
  <c r="J49" i="14"/>
  <c r="N49" i="14" s="1"/>
  <c r="J41" i="14"/>
  <c r="N41" i="14" s="1"/>
  <c r="J33" i="14"/>
  <c r="N33" i="14" s="1"/>
  <c r="J25" i="14"/>
  <c r="N25" i="14" s="1"/>
  <c r="J671" i="14"/>
  <c r="N671" i="14" s="1"/>
  <c r="J663" i="14"/>
  <c r="N663" i="14" s="1"/>
  <c r="J655" i="14"/>
  <c r="N655" i="14" s="1"/>
  <c r="J647" i="14"/>
  <c r="N647" i="14" s="1"/>
  <c r="J639" i="14"/>
  <c r="N639" i="14" s="1"/>
  <c r="J631" i="14"/>
  <c r="N631" i="14" s="1"/>
  <c r="J623" i="14"/>
  <c r="N623" i="14" s="1"/>
  <c r="J615" i="14"/>
  <c r="N615" i="14" s="1"/>
  <c r="J607" i="14"/>
  <c r="N607" i="14" s="1"/>
  <c r="J599" i="14"/>
  <c r="N599" i="14" s="1"/>
  <c r="J591" i="14"/>
  <c r="N591" i="14" s="1"/>
  <c r="J583" i="14"/>
  <c r="N583" i="14" s="1"/>
  <c r="J575" i="14"/>
  <c r="N575" i="14" s="1"/>
  <c r="J567" i="14"/>
  <c r="N567" i="14" s="1"/>
  <c r="J559" i="14"/>
  <c r="N559" i="14" s="1"/>
  <c r="J551" i="14"/>
  <c r="N551" i="14" s="1"/>
  <c r="J543" i="14"/>
  <c r="N543" i="14" s="1"/>
  <c r="J535" i="14"/>
  <c r="N535" i="14" s="1"/>
  <c r="J527" i="14"/>
  <c r="N527" i="14" s="1"/>
  <c r="J519" i="14"/>
  <c r="N519" i="14" s="1"/>
  <c r="J503" i="14"/>
  <c r="N503" i="14" s="1"/>
  <c r="J495" i="14"/>
  <c r="N495" i="14" s="1"/>
  <c r="J487" i="14"/>
  <c r="N487" i="14" s="1"/>
  <c r="J479" i="14"/>
  <c r="N479" i="14" s="1"/>
  <c r="J471" i="14"/>
  <c r="N471" i="14" s="1"/>
  <c r="J463" i="14"/>
  <c r="N463" i="14" s="1"/>
  <c r="J455" i="14"/>
  <c r="N455" i="14" s="1"/>
  <c r="J447" i="14"/>
  <c r="N447" i="14" s="1"/>
  <c r="J439" i="14"/>
  <c r="N439" i="14" s="1"/>
  <c r="J431" i="14"/>
  <c r="N431" i="14" s="1"/>
  <c r="J423" i="14"/>
  <c r="N423" i="14" s="1"/>
  <c r="J415" i="14"/>
  <c r="N415" i="14" s="1"/>
  <c r="J407" i="14"/>
  <c r="N407" i="14" s="1"/>
  <c r="J399" i="14"/>
  <c r="N399" i="14" s="1"/>
  <c r="J391" i="14"/>
  <c r="N391" i="14" s="1"/>
  <c r="J383" i="14"/>
  <c r="N383" i="14" s="1"/>
  <c r="J375" i="14"/>
  <c r="N375" i="14" s="1"/>
  <c r="J367" i="14"/>
  <c r="N367" i="14" s="1"/>
  <c r="J359" i="14"/>
  <c r="N359" i="14" s="1"/>
  <c r="J351" i="14"/>
  <c r="N351" i="14" s="1"/>
  <c r="J343" i="14"/>
  <c r="N343" i="14" s="1"/>
  <c r="J335" i="14"/>
  <c r="N335" i="14" s="1"/>
  <c r="J327" i="14"/>
  <c r="N327" i="14" s="1"/>
  <c r="J319" i="14"/>
  <c r="N319" i="14" s="1"/>
  <c r="J311" i="14"/>
  <c r="N311" i="14" s="1"/>
  <c r="J303" i="14"/>
  <c r="N303" i="14" s="1"/>
  <c r="J295" i="14"/>
  <c r="N295" i="14" s="1"/>
  <c r="J287" i="14"/>
  <c r="N287" i="14" s="1"/>
  <c r="J279" i="14"/>
  <c r="N279" i="14" s="1"/>
  <c r="J271" i="14"/>
  <c r="N271" i="14" s="1"/>
  <c r="J263" i="14"/>
  <c r="N263" i="14" s="1"/>
  <c r="J255" i="14"/>
  <c r="N255" i="14" s="1"/>
  <c r="J247" i="14"/>
  <c r="N247" i="14" s="1"/>
  <c r="J239" i="14"/>
  <c r="N239" i="14" s="1"/>
  <c r="J231" i="14"/>
  <c r="N231" i="14" s="1"/>
  <c r="J223" i="14"/>
  <c r="N223" i="14" s="1"/>
  <c r="J215" i="14"/>
  <c r="N215" i="14" s="1"/>
  <c r="J207" i="14"/>
  <c r="N207" i="14" s="1"/>
  <c r="J199" i="14"/>
  <c r="N199" i="14" s="1"/>
  <c r="J191" i="14"/>
  <c r="N191" i="14" s="1"/>
  <c r="J183" i="14"/>
  <c r="N183" i="14" s="1"/>
  <c r="J175" i="14"/>
  <c r="N175" i="14" s="1"/>
  <c r="J167" i="14"/>
  <c r="N167" i="14" s="1"/>
  <c r="J159" i="14"/>
  <c r="N159" i="14" s="1"/>
  <c r="J151" i="14"/>
  <c r="N151" i="14" s="1"/>
  <c r="J143" i="14"/>
  <c r="N143" i="14" s="1"/>
  <c r="J135" i="14"/>
  <c r="N135" i="14" s="1"/>
  <c r="J127" i="14"/>
  <c r="N127" i="14" s="1"/>
  <c r="J119" i="14"/>
  <c r="N119" i="14" s="1"/>
  <c r="J111" i="14"/>
  <c r="N111" i="14" s="1"/>
  <c r="J103" i="14"/>
  <c r="N103" i="14" s="1"/>
  <c r="J95" i="14"/>
  <c r="N95" i="14" s="1"/>
  <c r="J87" i="14"/>
  <c r="N87" i="14" s="1"/>
  <c r="J79" i="14"/>
  <c r="N79" i="14" s="1"/>
  <c r="J71" i="14"/>
  <c r="N71" i="14" s="1"/>
  <c r="J63" i="14"/>
  <c r="N63" i="14" s="1"/>
  <c r="J55" i="14"/>
  <c r="J47" i="14"/>
  <c r="N47" i="14" s="1"/>
  <c r="J39" i="14"/>
  <c r="N39" i="14" s="1"/>
  <c r="J31" i="14"/>
  <c r="N31" i="14" s="1"/>
  <c r="J23" i="14"/>
  <c r="N23" i="14" s="1"/>
  <c r="J93" i="14"/>
  <c r="N93" i="14" s="1"/>
  <c r="J85" i="14"/>
  <c r="N85" i="14" s="1"/>
  <c r="J77" i="14"/>
  <c r="N77" i="14" s="1"/>
  <c r="J69" i="14"/>
  <c r="N69" i="14" s="1"/>
  <c r="J61" i="14"/>
  <c r="N61" i="14" s="1"/>
  <c r="J53" i="14"/>
  <c r="N53" i="14" s="1"/>
  <c r="J45" i="14"/>
  <c r="N45" i="14" s="1"/>
  <c r="J37" i="14"/>
  <c r="N37" i="14" s="1"/>
  <c r="J29" i="14"/>
  <c r="J21" i="14"/>
  <c r="N21" i="14" s="1"/>
  <c r="J674" i="14"/>
  <c r="N674" i="14" s="1"/>
  <c r="J666" i="14"/>
  <c r="N666" i="14" s="1"/>
  <c r="J658" i="14"/>
  <c r="N658" i="14" s="1"/>
  <c r="J650" i="14"/>
  <c r="N650" i="14" s="1"/>
  <c r="J642" i="14"/>
  <c r="N642" i="14" s="1"/>
  <c r="J634" i="14"/>
  <c r="N634" i="14" s="1"/>
  <c r="J626" i="14"/>
  <c r="N626" i="14" s="1"/>
  <c r="J618" i="14"/>
  <c r="N618" i="14" s="1"/>
  <c r="J610" i="14"/>
  <c r="N610" i="14" s="1"/>
  <c r="J602" i="14"/>
  <c r="N602" i="14" s="1"/>
  <c r="J594" i="14"/>
  <c r="N594" i="14" s="1"/>
  <c r="J586" i="14"/>
  <c r="N586" i="14" s="1"/>
  <c r="J578" i="14"/>
  <c r="N578" i="14" s="1"/>
  <c r="J570" i="14"/>
  <c r="N570" i="14" s="1"/>
  <c r="J562" i="14"/>
  <c r="N562" i="14" s="1"/>
  <c r="J554" i="14"/>
  <c r="N554" i="14" s="1"/>
  <c r="J546" i="14"/>
  <c r="N546" i="14" s="1"/>
  <c r="J538" i="14"/>
  <c r="N538" i="14" s="1"/>
  <c r="J530" i="14"/>
  <c r="N530" i="14" s="1"/>
  <c r="J522" i="14"/>
  <c r="N522" i="14" s="1"/>
  <c r="J514" i="14"/>
  <c r="N514" i="14" s="1"/>
  <c r="J506" i="14"/>
  <c r="N506" i="14" s="1"/>
  <c r="J498" i="14"/>
  <c r="N498" i="14" s="1"/>
  <c r="J490" i="14"/>
  <c r="N490" i="14" s="1"/>
  <c r="J482" i="14"/>
  <c r="N482" i="14" s="1"/>
  <c r="J474" i="14"/>
  <c r="N474" i="14" s="1"/>
  <c r="J466" i="14"/>
  <c r="N466" i="14" s="1"/>
  <c r="J458" i="14"/>
  <c r="N458" i="14" s="1"/>
  <c r="J450" i="14"/>
  <c r="N450" i="14" s="1"/>
  <c r="J442" i="14"/>
  <c r="N442" i="14" s="1"/>
  <c r="J434" i="14"/>
  <c r="N434" i="14" s="1"/>
  <c r="J426" i="14"/>
  <c r="N426" i="14" s="1"/>
  <c r="J418" i="14"/>
  <c r="N418" i="14" s="1"/>
  <c r="J410" i="14"/>
  <c r="N410" i="14" s="1"/>
  <c r="J402" i="14"/>
  <c r="N402" i="14" s="1"/>
  <c r="J394" i="14"/>
  <c r="N394" i="14" s="1"/>
  <c r="J386" i="14"/>
  <c r="N386" i="14" s="1"/>
  <c r="J378" i="14"/>
  <c r="N378" i="14" s="1"/>
  <c r="J370" i="14"/>
  <c r="N370" i="14" s="1"/>
  <c r="J362" i="14"/>
  <c r="N362" i="14" s="1"/>
  <c r="J354" i="14"/>
  <c r="N354" i="14" s="1"/>
  <c r="J346" i="14"/>
  <c r="N346" i="14" s="1"/>
  <c r="J338" i="14"/>
  <c r="N338" i="14" s="1"/>
  <c r="J330" i="14"/>
  <c r="N330" i="14" s="1"/>
  <c r="J322" i="14"/>
  <c r="N322" i="14" s="1"/>
  <c r="J314" i="14"/>
  <c r="N314" i="14" s="1"/>
  <c r="J306" i="14"/>
  <c r="N306" i="14" s="1"/>
  <c r="J298" i="14"/>
  <c r="N298" i="14" s="1"/>
  <c r="J290" i="14"/>
  <c r="N290" i="14" s="1"/>
  <c r="J282" i="14"/>
  <c r="N282" i="14" s="1"/>
  <c r="J274" i="14"/>
  <c r="N274" i="14" s="1"/>
  <c r="J266" i="14"/>
  <c r="N266" i="14" s="1"/>
  <c r="J258" i="14"/>
  <c r="N258" i="14" s="1"/>
  <c r="J250" i="14"/>
  <c r="N250" i="14" s="1"/>
  <c r="J242" i="14"/>
  <c r="N242" i="14" s="1"/>
  <c r="J234" i="14"/>
  <c r="N234" i="14" s="1"/>
  <c r="J226" i="14"/>
  <c r="N226" i="14" s="1"/>
  <c r="J218" i="14"/>
  <c r="N218" i="14" s="1"/>
  <c r="J210" i="14"/>
  <c r="N210" i="14" s="1"/>
  <c r="J202" i="14"/>
  <c r="N202" i="14" s="1"/>
  <c r="J194" i="14"/>
  <c r="N194" i="14" s="1"/>
  <c r="J186" i="14"/>
  <c r="N186" i="14" s="1"/>
  <c r="J178" i="14"/>
  <c r="N178" i="14" s="1"/>
  <c r="J170" i="14"/>
  <c r="J162" i="14"/>
  <c r="N162" i="14" s="1"/>
  <c r="J154" i="14"/>
  <c r="N154" i="14" s="1"/>
  <c r="J146" i="14"/>
  <c r="N146" i="14" s="1"/>
  <c r="J138" i="14"/>
  <c r="N138" i="14" s="1"/>
  <c r="J130" i="14"/>
  <c r="N130" i="14" s="1"/>
  <c r="J122" i="14"/>
  <c r="N122" i="14" s="1"/>
  <c r="J114" i="14"/>
  <c r="N114" i="14" s="1"/>
  <c r="J106" i="14"/>
  <c r="N106" i="14" s="1"/>
  <c r="J98" i="14"/>
  <c r="N98" i="14" s="1"/>
  <c r="J90" i="14"/>
  <c r="N90" i="14" s="1"/>
  <c r="J82" i="14"/>
  <c r="N82" i="14" s="1"/>
  <c r="J74" i="14"/>
  <c r="N74" i="14" s="1"/>
  <c r="J66" i="14"/>
  <c r="N66" i="14" s="1"/>
  <c r="J58" i="14"/>
  <c r="N58" i="14" s="1"/>
  <c r="J50" i="14"/>
  <c r="N50" i="14" s="1"/>
  <c r="J42" i="14"/>
  <c r="N42" i="14" s="1"/>
  <c r="J34" i="14"/>
  <c r="N34" i="14" s="1"/>
  <c r="J26" i="14"/>
  <c r="N26" i="14" s="1"/>
  <c r="J97" i="14"/>
  <c r="N97" i="14" s="1"/>
  <c r="J670" i="14"/>
  <c r="N670" i="14" s="1"/>
  <c r="J662" i="14"/>
  <c r="N662" i="14" s="1"/>
  <c r="J654" i="14"/>
  <c r="N654" i="14" s="1"/>
  <c r="J646" i="14"/>
  <c r="N646" i="14" s="1"/>
  <c r="J638" i="14"/>
  <c r="N638" i="14" s="1"/>
  <c r="J630" i="14"/>
  <c r="N630" i="14" s="1"/>
  <c r="J622" i="14"/>
  <c r="N622" i="14" s="1"/>
  <c r="J614" i="14"/>
  <c r="N614" i="14" s="1"/>
  <c r="J606" i="14"/>
  <c r="N606" i="14" s="1"/>
  <c r="J598" i="14"/>
  <c r="N598" i="14" s="1"/>
  <c r="J590" i="14"/>
  <c r="N590" i="14" s="1"/>
  <c r="J582" i="14"/>
  <c r="N582" i="14" s="1"/>
  <c r="J574" i="14"/>
  <c r="N574" i="14" s="1"/>
  <c r="J566" i="14"/>
  <c r="N566" i="14" s="1"/>
  <c r="J558" i="14"/>
  <c r="N558" i="14" s="1"/>
  <c r="J550" i="14"/>
  <c r="N550" i="14" s="1"/>
  <c r="J542" i="14"/>
  <c r="N542" i="14" s="1"/>
  <c r="J534" i="14"/>
  <c r="N534" i="14" s="1"/>
  <c r="J526" i="14"/>
  <c r="N526" i="14" s="1"/>
  <c r="J502" i="14"/>
  <c r="N502" i="14" s="1"/>
  <c r="J494" i="14"/>
  <c r="N494" i="14" s="1"/>
  <c r="J486" i="14"/>
  <c r="N486" i="14" s="1"/>
  <c r="J478" i="14"/>
  <c r="N478" i="14" s="1"/>
  <c r="J470" i="14"/>
  <c r="N470" i="14" s="1"/>
  <c r="J462" i="14"/>
  <c r="N462" i="14" s="1"/>
  <c r="J454" i="14"/>
  <c r="N454" i="14" s="1"/>
  <c r="J446" i="14"/>
  <c r="N446" i="14" s="1"/>
  <c r="J438" i="14"/>
  <c r="N438" i="14" s="1"/>
  <c r="J430" i="14"/>
  <c r="N430" i="14" s="1"/>
  <c r="J422" i="14"/>
  <c r="N422" i="14" s="1"/>
  <c r="J414" i="14"/>
  <c r="N414" i="14" s="1"/>
  <c r="J406" i="14"/>
  <c r="N406" i="14" s="1"/>
  <c r="J398" i="14"/>
  <c r="N398" i="14" s="1"/>
  <c r="J390" i="14"/>
  <c r="N390" i="14" s="1"/>
  <c r="J382" i="14"/>
  <c r="N382" i="14" s="1"/>
  <c r="J374" i="14"/>
  <c r="N374" i="14" s="1"/>
  <c r="J366" i="14"/>
  <c r="N366" i="14" s="1"/>
  <c r="J358" i="14"/>
  <c r="N358" i="14" s="1"/>
  <c r="J350" i="14"/>
  <c r="N350" i="14" s="1"/>
  <c r="J342" i="14"/>
  <c r="N342" i="14" s="1"/>
  <c r="J334" i="14"/>
  <c r="N334" i="14" s="1"/>
  <c r="J326" i="14"/>
  <c r="N326" i="14" s="1"/>
  <c r="J318" i="14"/>
  <c r="N318" i="14" s="1"/>
  <c r="J310" i="14"/>
  <c r="N310" i="14" s="1"/>
  <c r="J302" i="14"/>
  <c r="N302" i="14" s="1"/>
  <c r="J294" i="14"/>
  <c r="N294" i="14" s="1"/>
  <c r="J286" i="14"/>
  <c r="N286" i="14" s="1"/>
  <c r="J278" i="14"/>
  <c r="N278" i="14" s="1"/>
  <c r="J270" i="14"/>
  <c r="N270" i="14" s="1"/>
  <c r="J262" i="14"/>
  <c r="N262" i="14" s="1"/>
  <c r="J254" i="14"/>
  <c r="N254" i="14" s="1"/>
  <c r="J246" i="14"/>
  <c r="N246" i="14" s="1"/>
  <c r="J238" i="14"/>
  <c r="N238" i="14" s="1"/>
  <c r="J230" i="14"/>
  <c r="N230" i="14" s="1"/>
  <c r="J222" i="14"/>
  <c r="N222" i="14" s="1"/>
  <c r="J214" i="14"/>
  <c r="N214" i="14" s="1"/>
  <c r="J206" i="14"/>
  <c r="N206" i="14" s="1"/>
  <c r="J198" i="14"/>
  <c r="N198" i="14" s="1"/>
  <c r="J190" i="14"/>
  <c r="N190" i="14" s="1"/>
  <c r="J182" i="14"/>
  <c r="N182" i="14" s="1"/>
  <c r="J174" i="14"/>
  <c r="N174" i="14" s="1"/>
  <c r="J166" i="14"/>
  <c r="N166" i="14" s="1"/>
  <c r="J158" i="14"/>
  <c r="N158" i="14" s="1"/>
  <c r="J150" i="14"/>
  <c r="N150" i="14" s="1"/>
  <c r="J142" i="14"/>
  <c r="N142" i="14" s="1"/>
  <c r="J134" i="14"/>
  <c r="N134" i="14" s="1"/>
  <c r="J126" i="14"/>
  <c r="N126" i="14" s="1"/>
  <c r="J118" i="14"/>
  <c r="N118" i="14" s="1"/>
  <c r="J110" i="14"/>
  <c r="N110" i="14" s="1"/>
  <c r="J102" i="14"/>
  <c r="N102" i="14" s="1"/>
  <c r="J94" i="14"/>
  <c r="N94" i="14" s="1"/>
  <c r="J86" i="14"/>
  <c r="N86" i="14" s="1"/>
  <c r="J78" i="14"/>
  <c r="N78" i="14" s="1"/>
  <c r="J70" i="14"/>
  <c r="N70" i="14" s="1"/>
  <c r="J62" i="14"/>
  <c r="N62" i="14" s="1"/>
  <c r="J54" i="14"/>
  <c r="N54" i="14" s="1"/>
  <c r="J46" i="14"/>
  <c r="N46" i="14" s="1"/>
  <c r="J38" i="14"/>
  <c r="N38" i="14" s="1"/>
  <c r="J30" i="14"/>
  <c r="N30" i="14" s="1"/>
  <c r="J22" i="14"/>
  <c r="N22" i="14" s="1"/>
  <c r="J676" i="14"/>
  <c r="N676" i="14" s="1"/>
  <c r="J668" i="14"/>
  <c r="N668" i="14" s="1"/>
  <c r="J660" i="14"/>
  <c r="N660" i="14" s="1"/>
  <c r="J652" i="14"/>
  <c r="N652" i="14" s="1"/>
  <c r="J644" i="14"/>
  <c r="N644" i="14" s="1"/>
  <c r="J636" i="14"/>
  <c r="N636" i="14" s="1"/>
  <c r="J628" i="14"/>
  <c r="N628" i="14" s="1"/>
  <c r="J620" i="14"/>
  <c r="N620" i="14" s="1"/>
  <c r="J612" i="14"/>
  <c r="N612" i="14" s="1"/>
  <c r="J604" i="14"/>
  <c r="N604" i="14" s="1"/>
  <c r="J596" i="14"/>
  <c r="N596" i="14" s="1"/>
  <c r="J588" i="14"/>
  <c r="N588" i="14" s="1"/>
  <c r="J580" i="14"/>
  <c r="N580" i="14" s="1"/>
  <c r="J572" i="14"/>
  <c r="N572" i="14" s="1"/>
  <c r="J564" i="14"/>
  <c r="N564" i="14" s="1"/>
  <c r="J556" i="14"/>
  <c r="N556" i="14" s="1"/>
  <c r="J548" i="14"/>
  <c r="N548" i="14" s="1"/>
  <c r="J540" i="14"/>
  <c r="N540" i="14" s="1"/>
  <c r="J532" i="14"/>
  <c r="N532" i="14" s="1"/>
  <c r="J524" i="14"/>
  <c r="N524" i="14" s="1"/>
  <c r="J516" i="14"/>
  <c r="N516" i="14" s="1"/>
  <c r="J508" i="14"/>
  <c r="N508" i="14" s="1"/>
  <c r="J500" i="14"/>
  <c r="N500" i="14" s="1"/>
  <c r="J492" i="14"/>
  <c r="N492" i="14" s="1"/>
  <c r="J484" i="14"/>
  <c r="N484" i="14" s="1"/>
  <c r="J476" i="14"/>
  <c r="N476" i="14" s="1"/>
  <c r="J468" i="14"/>
  <c r="N468" i="14" s="1"/>
  <c r="J460" i="14"/>
  <c r="N460" i="14" s="1"/>
  <c r="J452" i="14"/>
  <c r="N452" i="14" s="1"/>
  <c r="J444" i="14"/>
  <c r="N444" i="14" s="1"/>
  <c r="J436" i="14"/>
  <c r="N436" i="14" s="1"/>
  <c r="J428" i="14"/>
  <c r="N428" i="14" s="1"/>
  <c r="J420" i="14"/>
  <c r="N420" i="14" s="1"/>
  <c r="J412" i="14"/>
  <c r="N412" i="14" s="1"/>
  <c r="J404" i="14"/>
  <c r="N404" i="14" s="1"/>
  <c r="J396" i="14"/>
  <c r="N396" i="14" s="1"/>
  <c r="J388" i="14"/>
  <c r="N388" i="14" s="1"/>
  <c r="J380" i="14"/>
  <c r="N380" i="14" s="1"/>
  <c r="J372" i="14"/>
  <c r="N372" i="14" s="1"/>
  <c r="J364" i="14"/>
  <c r="N364" i="14" s="1"/>
  <c r="J356" i="14"/>
  <c r="N356" i="14" s="1"/>
  <c r="J348" i="14"/>
  <c r="N348" i="14" s="1"/>
  <c r="J340" i="14"/>
  <c r="N340" i="14" s="1"/>
  <c r="J332" i="14"/>
  <c r="N332" i="14" s="1"/>
  <c r="J324" i="14"/>
  <c r="N324" i="14" s="1"/>
  <c r="J316" i="14"/>
  <c r="N316" i="14" s="1"/>
  <c r="J308" i="14"/>
  <c r="N308" i="14" s="1"/>
  <c r="J300" i="14"/>
  <c r="N300" i="14" s="1"/>
  <c r="J292" i="14"/>
  <c r="N292" i="14" s="1"/>
  <c r="J284" i="14"/>
  <c r="N284" i="14" s="1"/>
  <c r="J276" i="14"/>
  <c r="N276" i="14" s="1"/>
  <c r="J268" i="14"/>
  <c r="N268" i="14" s="1"/>
  <c r="J260" i="14"/>
  <c r="N260" i="14" s="1"/>
  <c r="J252" i="14"/>
  <c r="N252" i="14" s="1"/>
  <c r="J244" i="14"/>
  <c r="N244" i="14" s="1"/>
  <c r="J236" i="14"/>
  <c r="N236" i="14" s="1"/>
  <c r="J228" i="14"/>
  <c r="N228" i="14" s="1"/>
  <c r="J220" i="14"/>
  <c r="N220" i="14" s="1"/>
  <c r="J212" i="14"/>
  <c r="N212" i="14" s="1"/>
  <c r="J204" i="14"/>
  <c r="N204" i="14" s="1"/>
  <c r="J196" i="14"/>
  <c r="N196" i="14" s="1"/>
  <c r="J188" i="14"/>
  <c r="N188" i="14" s="1"/>
  <c r="J180" i="14"/>
  <c r="N180" i="14" s="1"/>
  <c r="J172" i="14"/>
  <c r="N172" i="14" s="1"/>
  <c r="J164" i="14"/>
  <c r="N164" i="14" s="1"/>
  <c r="J156" i="14"/>
  <c r="N156" i="14" s="1"/>
  <c r="J148" i="14"/>
  <c r="N148" i="14" s="1"/>
  <c r="J140" i="14"/>
  <c r="N140" i="14" s="1"/>
  <c r="J132" i="14"/>
  <c r="N132" i="14" s="1"/>
  <c r="J124" i="14"/>
  <c r="N124" i="14" s="1"/>
  <c r="J116" i="14"/>
  <c r="N116" i="14" s="1"/>
  <c r="J108" i="14"/>
  <c r="N108" i="14" s="1"/>
  <c r="J92" i="14"/>
  <c r="N92" i="14" s="1"/>
  <c r="J84" i="14"/>
  <c r="N84" i="14" s="1"/>
  <c r="J76" i="14"/>
  <c r="N76" i="14" s="1"/>
  <c r="J68" i="14"/>
  <c r="N68" i="14" s="1"/>
  <c r="J60" i="14"/>
  <c r="N60" i="14" s="1"/>
  <c r="J52" i="14"/>
  <c r="N52" i="14" s="1"/>
  <c r="J44" i="14"/>
  <c r="N44" i="14" s="1"/>
  <c r="J36" i="14"/>
  <c r="N36" i="14" s="1"/>
  <c r="J28" i="14"/>
  <c r="N28" i="14" s="1"/>
  <c r="J20" i="14"/>
  <c r="N20" i="14" s="1"/>
  <c r="J518" i="14"/>
  <c r="N518" i="14" s="1"/>
  <c r="J509" i="14"/>
  <c r="N509" i="14" s="1"/>
  <c r="J101" i="14"/>
  <c r="N101" i="14" s="1"/>
  <c r="J100" i="14"/>
  <c r="N100" i="14" s="1"/>
  <c r="J105" i="14"/>
  <c r="N105" i="14" s="1"/>
  <c r="J512" i="14"/>
  <c r="N512" i="14" s="1"/>
  <c r="H9" i="12"/>
  <c r="H10" i="12"/>
  <c r="J6" i="14"/>
  <c r="N6" i="14" s="1"/>
  <c r="H14" i="12"/>
  <c r="J373" i="14"/>
  <c r="N373" i="14" s="1"/>
  <c r="H15" i="12"/>
  <c r="H5" i="12"/>
  <c r="H8" i="12"/>
  <c r="H4" i="12"/>
  <c r="H7" i="12"/>
  <c r="H13" i="12"/>
  <c r="J464" i="14"/>
  <c r="N464" i="14" s="1"/>
  <c r="H6" i="12"/>
  <c r="H12" i="12"/>
  <c r="N170" i="14"/>
  <c r="N55" i="14"/>
  <c r="N4" i="14"/>
  <c r="H2" i="11"/>
  <c r="N29" i="14"/>
  <c r="H16" i="12"/>
  <c r="S2" i="14"/>
  <c r="G2" i="11"/>
  <c r="E676" i="15"/>
  <c r="E668" i="15"/>
  <c r="E660" i="15"/>
  <c r="E652" i="15"/>
  <c r="E644" i="15"/>
  <c r="E636" i="15"/>
  <c r="E628" i="15"/>
  <c r="E620" i="15"/>
  <c r="E612" i="15"/>
  <c r="E604" i="15"/>
  <c r="E596" i="15"/>
  <c r="E588" i="15"/>
  <c r="E580" i="15"/>
  <c r="E572" i="15"/>
  <c r="E564" i="15"/>
  <c r="E556" i="15"/>
  <c r="E548" i="15"/>
  <c r="E540" i="15"/>
  <c r="E532" i="15"/>
  <c r="E524" i="15"/>
  <c r="E516" i="15"/>
  <c r="E508" i="15"/>
  <c r="E500" i="15"/>
  <c r="E492" i="15"/>
  <c r="E484" i="15"/>
  <c r="E476" i="15"/>
  <c r="E468" i="15"/>
  <c r="E460" i="15"/>
  <c r="E452" i="15"/>
  <c r="E444" i="15"/>
  <c r="E436" i="15"/>
  <c r="E428" i="15"/>
  <c r="E420" i="15"/>
  <c r="E412" i="15"/>
  <c r="E404" i="15"/>
  <c r="E396" i="15"/>
  <c r="E388" i="15"/>
  <c r="E380" i="15"/>
  <c r="E372" i="15"/>
  <c r="E364" i="15"/>
  <c r="E356" i="15"/>
  <c r="E348" i="15"/>
  <c r="E340" i="15"/>
  <c r="E332" i="15"/>
  <c r="E324" i="15"/>
  <c r="E316" i="15"/>
  <c r="E308" i="15"/>
  <c r="E300" i="15"/>
  <c r="E292" i="15"/>
  <c r="E284" i="15"/>
  <c r="E276" i="15"/>
  <c r="E268" i="15"/>
  <c r="E260" i="15"/>
  <c r="E252" i="15"/>
  <c r="E244" i="15"/>
  <c r="E236" i="15"/>
  <c r="E228" i="15"/>
  <c r="E220" i="15"/>
  <c r="E212" i="15"/>
  <c r="E204" i="15"/>
  <c r="E196" i="15"/>
  <c r="E188" i="15"/>
  <c r="E180" i="15"/>
  <c r="E172" i="15"/>
  <c r="E164" i="15"/>
  <c r="E156" i="15"/>
  <c r="E148" i="15"/>
  <c r="E140" i="15"/>
  <c r="E132" i="15"/>
  <c r="E124" i="15"/>
  <c r="E116" i="15"/>
  <c r="E108" i="15"/>
  <c r="E100" i="15"/>
  <c r="E92" i="15"/>
  <c r="E84" i="15"/>
  <c r="E76" i="15"/>
  <c r="E68" i="15"/>
  <c r="E60" i="15"/>
  <c r="E52" i="15"/>
  <c r="E44" i="15"/>
  <c r="E36" i="15"/>
  <c r="E28" i="15"/>
  <c r="E2" i="9"/>
  <c r="H11" i="12"/>
  <c r="O11" i="12" s="1"/>
  <c r="G13" i="12"/>
  <c r="G5" i="12"/>
  <c r="G4" i="12"/>
  <c r="N4" i="12" s="1"/>
  <c r="G12" i="12"/>
  <c r="E2" i="8"/>
  <c r="G11" i="12"/>
  <c r="G10" i="12"/>
  <c r="N10" i="12" s="1"/>
  <c r="G9" i="12"/>
  <c r="G16" i="12"/>
  <c r="G8" i="12"/>
  <c r="G15" i="12"/>
  <c r="G7" i="12"/>
  <c r="G6" i="12"/>
  <c r="M430" i="14"/>
  <c r="M668" i="14"/>
  <c r="M96" i="14"/>
  <c r="M166" i="14"/>
  <c r="M421" i="14"/>
  <c r="M38" i="14"/>
  <c r="M357" i="14"/>
  <c r="M507" i="14"/>
  <c r="M448" i="14"/>
  <c r="M617" i="14"/>
  <c r="M224" i="14"/>
  <c r="M12" i="14"/>
  <c r="M243" i="14"/>
  <c r="M475" i="14"/>
  <c r="M116" i="14"/>
  <c r="M495" i="14"/>
  <c r="M630" i="14"/>
  <c r="M22" i="14"/>
  <c r="M480" i="14"/>
  <c r="M168" i="14"/>
  <c r="M45" i="14"/>
  <c r="M257" i="14"/>
  <c r="M533" i="14"/>
  <c r="M467" i="14"/>
  <c r="M5" i="14"/>
  <c r="M452" i="14"/>
  <c r="M44" i="14"/>
  <c r="M664" i="14"/>
  <c r="M121" i="14"/>
  <c r="M318" i="14"/>
  <c r="M19" i="14"/>
  <c r="M454" i="14"/>
  <c r="M440" i="14"/>
  <c r="M306" i="14"/>
  <c r="M286" i="14"/>
  <c r="M552" i="14"/>
  <c r="M384" i="14"/>
  <c r="M240" i="14"/>
  <c r="M84" i="14"/>
  <c r="M4" i="14"/>
  <c r="M196" i="14"/>
  <c r="M312" i="14"/>
  <c r="M380" i="14"/>
  <c r="M512" i="14"/>
  <c r="M529" i="14"/>
  <c r="M165" i="14"/>
  <c r="M321" i="14"/>
  <c r="M11" i="14"/>
  <c r="M566" i="14"/>
  <c r="M13" i="14"/>
  <c r="M64" i="14"/>
  <c r="M260" i="14"/>
  <c r="M9" i="14"/>
  <c r="M242" i="14"/>
  <c r="M479" i="14"/>
  <c r="M317" i="14"/>
  <c r="M182" i="14"/>
  <c r="M379" i="14"/>
  <c r="M510" i="14"/>
  <c r="M389" i="14"/>
  <c r="M8" i="14"/>
  <c r="M496" i="14"/>
  <c r="M198" i="14"/>
  <c r="M232" i="14"/>
  <c r="M626" i="14"/>
  <c r="M314" i="14"/>
  <c r="M453" i="14"/>
  <c r="M494" i="14"/>
  <c r="M663" i="14"/>
  <c r="M360" i="14"/>
  <c r="M276" i="14"/>
  <c r="M411" i="14"/>
  <c r="M42" i="14"/>
  <c r="M17" i="14"/>
  <c r="M37" i="14"/>
  <c r="M445" i="14"/>
  <c r="M91" i="14"/>
  <c r="M104" i="14"/>
  <c r="M261" i="14"/>
  <c r="M330" i="14"/>
  <c r="M572" i="14"/>
  <c r="M539" i="14"/>
  <c r="M659" i="14"/>
  <c r="M673" i="14"/>
  <c r="M137" i="14"/>
  <c r="M60" i="14"/>
  <c r="M601" i="14"/>
  <c r="M132" i="14"/>
  <c r="M635" i="14"/>
  <c r="M248" i="14"/>
  <c r="M532" i="14"/>
  <c r="M625" i="14"/>
  <c r="M559" i="14"/>
  <c r="M323" i="14"/>
  <c r="M409" i="14"/>
  <c r="M220" i="14"/>
  <c r="M160" i="14"/>
  <c r="M416" i="14"/>
  <c r="M473" i="14"/>
  <c r="M614" i="14"/>
  <c r="M293" i="14"/>
  <c r="M644" i="14"/>
  <c r="M514" i="14"/>
  <c r="M120" i="14"/>
  <c r="M56" i="14"/>
  <c r="M7" i="14"/>
  <c r="M657" i="14"/>
  <c r="M288" i="14"/>
  <c r="M438" i="14"/>
  <c r="M150" i="14"/>
  <c r="M332" i="14"/>
  <c r="M595" i="14"/>
  <c r="M325" i="14"/>
  <c r="M18" i="14"/>
  <c r="M6" i="14"/>
  <c r="M665" i="14"/>
  <c r="M388" i="14"/>
  <c r="M616" i="14"/>
  <c r="M52" i="14"/>
  <c r="M574" i="14"/>
  <c r="M102" i="14"/>
  <c r="M476" i="14"/>
  <c r="M370" i="14"/>
  <c r="M69" i="14"/>
  <c r="M622" i="14"/>
  <c r="M567" i="14"/>
  <c r="M504" i="14"/>
  <c r="M365" i="14"/>
  <c r="M422" i="14"/>
  <c r="M110" i="14"/>
  <c r="M604" i="14"/>
  <c r="M381" i="14"/>
  <c r="M190" i="14"/>
  <c r="M593" i="14"/>
  <c r="M266" i="14"/>
  <c r="M394" i="14"/>
  <c r="M310" i="14"/>
  <c r="M237" i="14"/>
  <c r="M667" i="14"/>
  <c r="M352" i="14"/>
  <c r="M537" i="14"/>
  <c r="M508" i="14"/>
  <c r="M571" i="14"/>
  <c r="M15" i="14"/>
  <c r="M140" i="14"/>
  <c r="M544" i="14"/>
  <c r="M238" i="14"/>
  <c r="M502" i="14"/>
  <c r="M47" i="14"/>
  <c r="M672" i="14"/>
  <c r="M489" i="14"/>
  <c r="M10" i="14"/>
  <c r="M543" i="14"/>
  <c r="M671" i="14"/>
  <c r="M51" i="14"/>
  <c r="M53" i="14"/>
  <c r="M252" i="14"/>
  <c r="M316" i="14"/>
  <c r="M465" i="14"/>
  <c r="M148" i="14"/>
  <c r="M188" i="14"/>
  <c r="M201" i="14"/>
  <c r="M61" i="14"/>
  <c r="M253" i="14"/>
  <c r="M451" i="14"/>
  <c r="M14" i="14"/>
  <c r="M275" i="14"/>
  <c r="M446" i="14"/>
  <c r="M284" i="14"/>
  <c r="M86" i="14"/>
  <c r="M443" i="14"/>
  <c r="M343" i="14"/>
  <c r="M589" i="14"/>
  <c r="M596" i="14"/>
  <c r="M415" i="14"/>
  <c r="M20" i="14"/>
  <c r="M87" i="14"/>
  <c r="M404" i="14"/>
  <c r="M174" i="14"/>
  <c r="M339" i="14"/>
  <c r="M268" i="14"/>
  <c r="M580" i="14"/>
  <c r="M568" i="14"/>
  <c r="M184" i="14"/>
  <c r="M607" i="14"/>
  <c r="M347" i="14"/>
  <c r="M342" i="14"/>
  <c r="M608" i="14"/>
  <c r="M540" i="14"/>
  <c r="M16" i="14"/>
  <c r="M101" i="14"/>
  <c r="M518" i="14"/>
  <c r="M660" i="14"/>
  <c r="M151" i="14"/>
  <c r="M229" i="14"/>
  <c r="M340" i="14"/>
  <c r="M189" i="14"/>
  <c r="M486" i="14"/>
  <c r="M320" i="14"/>
  <c r="M124" i="14"/>
  <c r="M553" i="14"/>
  <c r="M403" i="14"/>
  <c r="M402" i="14"/>
  <c r="M632" i="14"/>
  <c r="M30" i="14"/>
  <c r="M550" i="14"/>
  <c r="M315" i="14"/>
  <c r="M68" i="14"/>
  <c r="M444" i="14"/>
  <c r="M197" i="14"/>
  <c r="M382" i="14"/>
  <c r="M516" i="14"/>
  <c r="M212" i="14"/>
  <c r="M374" i="14"/>
  <c r="M653" i="14"/>
  <c r="M230" i="14"/>
  <c r="M424" i="14"/>
  <c r="M283" i="14"/>
  <c r="M640" i="14"/>
  <c r="M623" i="14"/>
  <c r="M638" i="14"/>
  <c r="M348" i="14"/>
  <c r="M186" i="14"/>
  <c r="M541" i="14"/>
  <c r="M449" i="14"/>
  <c r="M303" i="14"/>
  <c r="M558" i="14"/>
  <c r="M636" i="14"/>
  <c r="M468" i="14"/>
  <c r="G2" i="15"/>
  <c r="F2" i="11"/>
  <c r="C2" i="7"/>
  <c r="C15" i="10"/>
  <c r="C7" i="10"/>
  <c r="C14" i="10"/>
  <c r="C6" i="10"/>
  <c r="C12" i="10"/>
  <c r="C10" i="10"/>
  <c r="C5" i="10"/>
  <c r="D2" i="10"/>
  <c r="F2" i="10"/>
  <c r="E2" i="10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K6" i="12" l="1"/>
  <c r="N6" i="12"/>
  <c r="K7" i="12"/>
  <c r="N7" i="12"/>
  <c r="K15" i="12"/>
  <c r="N15" i="12"/>
  <c r="K8" i="12"/>
  <c r="N8" i="12"/>
  <c r="K16" i="12"/>
  <c r="N16" i="12"/>
  <c r="K9" i="12"/>
  <c r="N9" i="12"/>
  <c r="K11" i="12"/>
  <c r="N11" i="12"/>
  <c r="K12" i="12"/>
  <c r="N12" i="12"/>
  <c r="K5" i="12"/>
  <c r="N5" i="12"/>
  <c r="K13" i="12"/>
  <c r="N13" i="12"/>
  <c r="L16" i="12"/>
  <c r="O16" i="12"/>
  <c r="L12" i="12"/>
  <c r="O12" i="12"/>
  <c r="L6" i="12"/>
  <c r="O6" i="12"/>
  <c r="L13" i="12"/>
  <c r="O13" i="12"/>
  <c r="L7" i="12"/>
  <c r="O7" i="12"/>
  <c r="L4" i="12"/>
  <c r="O4" i="12"/>
  <c r="L8" i="12"/>
  <c r="O8" i="12"/>
  <c r="L5" i="12"/>
  <c r="O5" i="12"/>
  <c r="L15" i="12"/>
  <c r="O15" i="12"/>
  <c r="L14" i="12"/>
  <c r="O14" i="12"/>
  <c r="L10" i="12"/>
  <c r="O10" i="12"/>
  <c r="L9" i="12"/>
  <c r="O9" i="12"/>
  <c r="K14" i="12"/>
  <c r="N14" i="12"/>
  <c r="T2" i="14"/>
  <c r="E2" i="15"/>
  <c r="I2" i="14"/>
  <c r="J2" i="14"/>
  <c r="I10" i="12"/>
  <c r="I14" i="12"/>
  <c r="I5" i="12"/>
  <c r="I4" i="12"/>
  <c r="I13" i="12"/>
  <c r="P13" i="12" s="1"/>
  <c r="I12" i="12"/>
  <c r="I16" i="12"/>
  <c r="H17" i="12"/>
  <c r="O17" i="12" s="1"/>
  <c r="L11" i="12"/>
  <c r="M153" i="14"/>
  <c r="M251" i="14"/>
  <c r="M123" i="14"/>
  <c r="M40" i="14"/>
  <c r="M548" i="14"/>
  <c r="M464" i="14"/>
  <c r="M67" i="14"/>
  <c r="M21" i="14"/>
  <c r="M361" i="14"/>
  <c r="M611" i="14"/>
  <c r="M141" i="14"/>
  <c r="I11" i="12"/>
  <c r="P11" i="12" s="1"/>
  <c r="I6" i="12"/>
  <c r="I15" i="12"/>
  <c r="I7" i="12"/>
  <c r="P7" i="12" s="1"/>
  <c r="I9" i="12"/>
  <c r="K4" i="12"/>
  <c r="G17" i="12"/>
  <c r="N17" i="12" s="1"/>
  <c r="I8" i="12"/>
  <c r="P8" i="12" s="1"/>
  <c r="K10" i="12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E2" i="2"/>
  <c r="E47" i="2"/>
  <c r="E105" i="2"/>
  <c r="E518" i="2"/>
  <c r="E636" i="2"/>
  <c r="E121" i="2"/>
  <c r="E262" i="2"/>
  <c r="E242" i="2"/>
  <c r="E199" i="2"/>
  <c r="E373" i="2"/>
  <c r="E141" i="2"/>
  <c r="E320" i="2"/>
  <c r="E356" i="2"/>
  <c r="E130" i="2"/>
  <c r="E427" i="2"/>
  <c r="E519" i="2"/>
  <c r="E520" i="2"/>
  <c r="E529" i="2"/>
  <c r="E34" i="2"/>
  <c r="E9" i="2"/>
  <c r="E195" i="2"/>
  <c r="E239" i="2"/>
  <c r="E497" i="2"/>
  <c r="E46" i="2"/>
  <c r="E22" i="2"/>
  <c r="E75" i="2"/>
  <c r="E186" i="2"/>
  <c r="E236" i="2"/>
  <c r="E245" i="2"/>
  <c r="E299" i="2"/>
  <c r="E541" i="2"/>
  <c r="E586" i="2"/>
  <c r="E614" i="2"/>
  <c r="E74" i="2"/>
  <c r="E334" i="2"/>
  <c r="E205" i="2"/>
  <c r="E231" i="2"/>
  <c r="E388" i="2"/>
  <c r="E489" i="2"/>
  <c r="E365" i="2"/>
  <c r="E439" i="2"/>
  <c r="E98" i="2"/>
  <c r="E181" i="2"/>
  <c r="E275" i="2"/>
  <c r="E359" i="2"/>
  <c r="E646" i="2"/>
  <c r="E454" i="2"/>
  <c r="E193" i="2"/>
  <c r="E220" i="2"/>
  <c r="E226" i="2"/>
  <c r="E332" i="2"/>
  <c r="E482" i="2"/>
  <c r="E94" i="2"/>
  <c r="E142" i="2"/>
  <c r="E127" i="2"/>
  <c r="E192" i="2"/>
  <c r="E461" i="2"/>
  <c r="E540" i="2"/>
  <c r="E545" i="2"/>
  <c r="E639" i="2"/>
  <c r="E651" i="2"/>
  <c r="E44" i="2"/>
  <c r="E45" i="2"/>
  <c r="E68" i="2"/>
  <c r="E102" i="2"/>
  <c r="E138" i="2"/>
  <c r="E151" i="2"/>
  <c r="E381" i="2"/>
  <c r="E447" i="2"/>
  <c r="E514" i="2"/>
  <c r="E558" i="2"/>
  <c r="E561" i="2"/>
  <c r="E582" i="2"/>
  <c r="E615" i="2"/>
  <c r="E448" i="2"/>
  <c r="E5" i="2"/>
  <c r="E202" i="2"/>
  <c r="E311" i="2"/>
  <c r="E463" i="2"/>
  <c r="E492" i="2"/>
  <c r="E563" i="2"/>
  <c r="E426" i="2"/>
  <c r="E143" i="2"/>
  <c r="E203" i="2"/>
  <c r="E257" i="2"/>
  <c r="E544" i="2"/>
  <c r="E501" i="2"/>
  <c r="E78" i="2"/>
  <c r="E512" i="2"/>
  <c r="E290" i="2"/>
  <c r="E420" i="2"/>
  <c r="E462" i="2"/>
  <c r="E153" i="2"/>
  <c r="E428" i="2"/>
  <c r="E442" i="2"/>
  <c r="E464" i="2"/>
  <c r="E494" i="2"/>
  <c r="E609" i="2"/>
  <c r="E665" i="2"/>
  <c r="E11" i="2"/>
  <c r="E162" i="2"/>
  <c r="E241" i="2"/>
  <c r="E270" i="2"/>
  <c r="E467" i="2"/>
  <c r="E528" i="2"/>
  <c r="E623" i="2"/>
  <c r="E90" i="2"/>
  <c r="E450" i="2"/>
  <c r="E510" i="2"/>
  <c r="E382" i="2"/>
  <c r="E506" i="2"/>
  <c r="E29" i="2"/>
  <c r="E550" i="2"/>
  <c r="E63" i="2"/>
  <c r="E30" i="2"/>
  <c r="E146" i="2"/>
  <c r="E261" i="2"/>
  <c r="E271" i="2"/>
  <c r="E468" i="2"/>
  <c r="E480" i="2"/>
  <c r="E637" i="2"/>
  <c r="E64" i="2"/>
  <c r="E82" i="2"/>
  <c r="E465" i="2"/>
  <c r="E15" i="2"/>
  <c r="E294" i="2"/>
  <c r="E411" i="2"/>
  <c r="E310" i="2"/>
  <c r="E27" i="2"/>
  <c r="E71" i="2"/>
  <c r="E259" i="2"/>
  <c r="E317" i="2"/>
  <c r="E566" i="2"/>
  <c r="E612" i="2"/>
  <c r="E616" i="2"/>
  <c r="E621" i="2"/>
  <c r="E631" i="2"/>
  <c r="E175" i="2"/>
  <c r="E157" i="2"/>
  <c r="E55" i="2"/>
  <c r="E140" i="2"/>
  <c r="E129" i="2"/>
  <c r="E263" i="2"/>
  <c r="E364" i="2"/>
  <c r="E479" i="2"/>
  <c r="E569" i="2"/>
  <c r="E595" i="2"/>
  <c r="E596" i="2"/>
  <c r="E163" i="2"/>
  <c r="E166" i="2"/>
  <c r="E397" i="2"/>
  <c r="E502" i="2"/>
  <c r="E503" i="2"/>
  <c r="E553" i="2"/>
  <c r="E638" i="2"/>
  <c r="E396" i="2"/>
  <c r="E265" i="2"/>
  <c r="E287" i="2"/>
  <c r="E398" i="2"/>
  <c r="E460" i="2"/>
  <c r="E532" i="2"/>
  <c r="E531" i="2"/>
  <c r="E218" i="2"/>
  <c r="E230" i="2"/>
  <c r="E234" i="2"/>
  <c r="E610" i="2"/>
  <c r="E548" i="2"/>
  <c r="E66" i="2"/>
  <c r="E93" i="2"/>
  <c r="E432" i="2"/>
  <c r="E496" i="2"/>
  <c r="E604" i="2"/>
  <c r="E164" i="2"/>
  <c r="E603" i="2"/>
  <c r="E362" i="2"/>
  <c r="E300" i="2"/>
  <c r="E348" i="2"/>
  <c r="E572" i="2"/>
  <c r="E605" i="2"/>
  <c r="E286" i="2"/>
  <c r="E58" i="2"/>
  <c r="E61" i="2"/>
  <c r="E583" i="2"/>
  <c r="E588" i="2"/>
  <c r="E642" i="2"/>
  <c r="E53" i="2"/>
  <c r="E119" i="2"/>
  <c r="E196" i="2"/>
  <c r="E301" i="2"/>
  <c r="E350" i="2"/>
  <c r="E504" i="2"/>
  <c r="E524" i="2"/>
  <c r="E662" i="2"/>
  <c r="E330" i="2"/>
  <c r="E122" i="2"/>
  <c r="E255" i="2"/>
  <c r="E293" i="2"/>
  <c r="E515" i="2"/>
  <c r="E565" i="2"/>
  <c r="E625" i="2"/>
  <c r="E634" i="2"/>
  <c r="E650" i="2"/>
  <c r="E88" i="2"/>
  <c r="E235" i="2"/>
  <c r="E60" i="2"/>
  <c r="E476" i="2"/>
  <c r="E491" i="2"/>
  <c r="E507" i="2"/>
  <c r="E674" i="2"/>
  <c r="E675" i="2"/>
  <c r="E425" i="2"/>
  <c r="E145" i="2"/>
  <c r="E132" i="2"/>
  <c r="E305" i="2"/>
  <c r="E430" i="2"/>
  <c r="E384" i="2"/>
  <c r="E585" i="2"/>
  <c r="E368" i="2"/>
  <c r="E123" i="2"/>
  <c r="E133" i="2"/>
  <c r="E244" i="2"/>
  <c r="E378" i="2"/>
  <c r="E525" i="2"/>
  <c r="E526" i="2"/>
  <c r="E413" i="2"/>
  <c r="E182" i="2"/>
  <c r="E179" i="2"/>
  <c r="E184" i="2"/>
  <c r="E306" i="2"/>
  <c r="E335" i="2"/>
  <c r="E404" i="2"/>
  <c r="E405" i="2"/>
  <c r="E363" i="2"/>
  <c r="E453" i="2"/>
  <c r="E113" i="2"/>
  <c r="E409" i="2"/>
  <c r="E389" i="2"/>
  <c r="E485" i="2"/>
  <c r="E243" i="2"/>
  <c r="E423" i="2"/>
  <c r="E471" i="2"/>
  <c r="E76" i="2"/>
  <c r="E402" i="2"/>
  <c r="E386" i="2"/>
  <c r="E470" i="2"/>
  <c r="E500" i="2"/>
  <c r="E505" i="2"/>
  <c r="E487" i="2"/>
  <c r="E352" i="2"/>
  <c r="E219" i="2"/>
  <c r="E172" i="2"/>
  <c r="E223" i="2"/>
  <c r="E188" i="2"/>
  <c r="E557" i="2"/>
  <c r="E533" i="2"/>
  <c r="E611" i="2"/>
  <c r="E135" i="2"/>
  <c r="E237" i="2"/>
  <c r="E211" i="2"/>
  <c r="E401" i="2"/>
  <c r="E267" i="2"/>
  <c r="E200" i="2"/>
  <c r="E213" i="2"/>
  <c r="E268" i="2"/>
  <c r="E312" i="2"/>
  <c r="E331" i="2"/>
  <c r="E376" i="2"/>
  <c r="E383" i="2"/>
  <c r="E206" i="2"/>
  <c r="E486" i="2"/>
  <c r="E374" i="2"/>
  <c r="E35" i="2"/>
  <c r="E48" i="2"/>
  <c r="E183" i="2"/>
  <c r="E189" i="2"/>
  <c r="E214" i="2"/>
  <c r="E217" i="2"/>
  <c r="E224" i="2"/>
  <c r="E324" i="2"/>
  <c r="E327" i="2"/>
  <c r="E329" i="2"/>
  <c r="E341" i="2"/>
  <c r="E372" i="2"/>
  <c r="E375" i="2"/>
  <c r="E443" i="2"/>
  <c r="E466" i="2"/>
  <c r="E483" i="2"/>
  <c r="E542" i="2"/>
  <c r="E576" i="2"/>
  <c r="E593" i="2"/>
  <c r="E622" i="2"/>
  <c r="E624" i="2"/>
  <c r="E660" i="2"/>
  <c r="E661" i="2"/>
  <c r="E345" i="2"/>
  <c r="E204" i="2"/>
  <c r="E309" i="2"/>
  <c r="E316" i="2"/>
  <c r="E353" i="2"/>
  <c r="E357" i="2"/>
  <c r="E399" i="2"/>
  <c r="E412" i="2"/>
  <c r="E391" i="2"/>
  <c r="E556" i="2"/>
  <c r="E600" i="2"/>
  <c r="E647" i="2"/>
  <c r="E6" i="2"/>
  <c r="E668" i="2"/>
  <c r="E415" i="2"/>
  <c r="E33" i="2"/>
  <c r="E36" i="2"/>
  <c r="E148" i="2"/>
  <c r="E134" i="2"/>
  <c r="E185" i="2"/>
  <c r="E249" i="2"/>
  <c r="E325" i="2"/>
  <c r="E370" i="2"/>
  <c r="E387" i="2"/>
  <c r="E429" i="2"/>
  <c r="E477" i="2"/>
  <c r="E400" i="2"/>
  <c r="E421" i="2"/>
  <c r="E521" i="2"/>
  <c r="E456" i="2"/>
  <c r="E498" i="2"/>
  <c r="E180" i="2"/>
  <c r="E347" i="2"/>
  <c r="E469" i="2"/>
  <c r="E472" i="2"/>
  <c r="E644" i="2"/>
  <c r="E18" i="2"/>
  <c r="E92" i="2"/>
  <c r="E174" i="2"/>
  <c r="E176" i="2"/>
  <c r="E194" i="2"/>
  <c r="E254" i="2"/>
  <c r="E266" i="2"/>
  <c r="E344" i="2"/>
  <c r="E87" i="2"/>
  <c r="E289" i="2"/>
  <c r="E594" i="2"/>
  <c r="E313" i="2"/>
  <c r="E315" i="2"/>
  <c r="E321" i="2"/>
  <c r="E481" i="2"/>
  <c r="E559" i="2"/>
  <c r="E124" i="2"/>
  <c r="E97" i="2"/>
  <c r="E212" i="2"/>
  <c r="E367" i="2"/>
  <c r="E606" i="2"/>
  <c r="E144" i="2"/>
  <c r="E645" i="2"/>
  <c r="E128" i="2"/>
  <c r="E67" i="2"/>
  <c r="E260" i="2"/>
  <c r="E474" i="2"/>
  <c r="E654" i="2"/>
  <c r="E571" i="2"/>
  <c r="E187" i="2"/>
  <c r="E599" i="2"/>
  <c r="E318" i="2"/>
  <c r="E156" i="2"/>
  <c r="E54" i="2"/>
  <c r="E52" i="2"/>
  <c r="E508" i="2"/>
  <c r="E573" i="2"/>
  <c r="E473" i="2"/>
  <c r="E534" i="2"/>
  <c r="E298" i="2"/>
  <c r="E478" i="2"/>
  <c r="E79" i="2"/>
  <c r="E355" i="2"/>
  <c r="E459" i="2"/>
  <c r="E590" i="2"/>
  <c r="E641" i="2"/>
  <c r="E366" i="2"/>
  <c r="E4" i="2"/>
  <c r="E12" i="2"/>
  <c r="E248" i="2"/>
  <c r="E21" i="2"/>
  <c r="E20" i="2"/>
  <c r="E51" i="2"/>
  <c r="E296" i="2"/>
  <c r="E422" i="2"/>
  <c r="E664" i="2"/>
  <c r="E24" i="2"/>
  <c r="E50" i="2"/>
  <c r="E455" i="2"/>
  <c r="E555" i="2"/>
  <c r="E633" i="2"/>
  <c r="E457" i="2"/>
  <c r="E458" i="2"/>
  <c r="E28" i="2"/>
  <c r="E173" i="2"/>
  <c r="E328" i="2"/>
  <c r="E307" i="2"/>
  <c r="E567" i="2"/>
  <c r="E84" i="2"/>
  <c r="E38" i="2"/>
  <c r="E131" i="2"/>
  <c r="E190" i="2"/>
  <c r="E232" i="2"/>
  <c r="E323" i="2"/>
  <c r="E336" i="2"/>
  <c r="E340" i="2"/>
  <c r="E346" i="2"/>
  <c r="E358" i="2"/>
  <c r="E431" i="2"/>
  <c r="E577" i="2"/>
  <c r="E96" i="2"/>
  <c r="E115" i="2"/>
  <c r="E227" i="2"/>
  <c r="E414" i="2"/>
  <c r="E578" i="2"/>
  <c r="E589" i="2"/>
  <c r="E170" i="2"/>
  <c r="E354" i="2"/>
  <c r="E326" i="2"/>
  <c r="E57" i="2"/>
  <c r="E65" i="2"/>
  <c r="E390" i="2"/>
  <c r="E568" i="2"/>
  <c r="E410" i="2"/>
  <c r="E371" i="2"/>
  <c r="E110" i="2"/>
  <c r="E147" i="2"/>
  <c r="E216" i="2"/>
  <c r="E233" i="2"/>
  <c r="E238" i="2"/>
  <c r="E393" i="2"/>
  <c r="E493" i="2"/>
  <c r="E516" i="2"/>
  <c r="E592" i="2"/>
  <c r="E666" i="2"/>
  <c r="E677" i="2"/>
  <c r="E433" i="2"/>
  <c r="E258" i="2"/>
  <c r="E319" i="2"/>
  <c r="E379" i="2"/>
  <c r="E490" i="2"/>
  <c r="E106" i="2"/>
  <c r="E150" i="2"/>
  <c r="E653" i="2"/>
  <c r="E538" i="2"/>
  <c r="E360" i="2"/>
  <c r="E403" i="2"/>
  <c r="E656" i="2"/>
  <c r="E104" i="2"/>
  <c r="E574" i="2"/>
  <c r="E149" i="2"/>
  <c r="E407" i="2"/>
  <c r="E530" i="2"/>
  <c r="E584" i="2"/>
  <c r="E579" i="2"/>
  <c r="E608" i="2"/>
  <c r="E85" i="2"/>
  <c r="E168" i="2"/>
  <c r="E197" i="2"/>
  <c r="E221" i="2"/>
  <c r="E256" i="2"/>
  <c r="E546" i="2"/>
  <c r="E554" i="2"/>
  <c r="E618" i="2"/>
  <c r="E308" i="2"/>
  <c r="E333" i="2"/>
  <c r="E337" i="2"/>
  <c r="E499" i="2"/>
  <c r="E598" i="2"/>
  <c r="E91" i="2"/>
  <c r="E395" i="2"/>
  <c r="E100" i="2"/>
  <c r="E167" i="2"/>
  <c r="E591" i="2"/>
  <c r="E655" i="2"/>
  <c r="E629" i="2"/>
  <c r="E32" i="2"/>
  <c r="E83" i="2"/>
  <c r="E103" i="2"/>
  <c r="E215" i="2"/>
  <c r="E269" i="2"/>
  <c r="E339" i="2"/>
  <c r="E523" i="2"/>
  <c r="E539" i="2"/>
  <c r="E549" i="2"/>
  <c r="E385" i="2"/>
  <c r="E23" i="2"/>
  <c r="E177" i="2"/>
  <c r="E527" i="2"/>
  <c r="E635" i="2"/>
  <c r="E438" i="2"/>
  <c r="E10" i="2"/>
  <c r="E513" i="2"/>
  <c r="E649" i="2"/>
  <c r="E139" i="2"/>
  <c r="E349" i="2"/>
  <c r="E418" i="2"/>
  <c r="E547" i="2"/>
  <c r="E295" i="2"/>
  <c r="E628" i="2"/>
  <c r="E59" i="2"/>
  <c r="E86" i="2"/>
  <c r="E108" i="2"/>
  <c r="E111" i="2"/>
  <c r="E246" i="2"/>
  <c r="E436" i="2"/>
  <c r="E440" i="2"/>
  <c r="E283" i="2"/>
  <c r="E101" i="2"/>
  <c r="E279" i="2"/>
  <c r="E280" i="2"/>
  <c r="E281" i="2"/>
  <c r="E282" i="2"/>
  <c r="E522" i="2"/>
  <c r="E562" i="2"/>
  <c r="E126" i="2"/>
  <c r="E16" i="2"/>
  <c r="H16" i="14" s="1"/>
  <c r="E37" i="2"/>
  <c r="E109" i="2"/>
  <c r="E116" i="2"/>
  <c r="E303" i="2"/>
  <c r="E419" i="2"/>
  <c r="E441" i="2"/>
  <c r="E484" i="2"/>
  <c r="E552" i="2"/>
  <c r="E626" i="2"/>
  <c r="E652" i="2"/>
  <c r="E112" i="2"/>
  <c r="E278" i="2"/>
  <c r="E292" i="2"/>
  <c r="E351" i="2"/>
  <c r="E632" i="2"/>
  <c r="E70" i="2"/>
  <c r="E7" i="2"/>
  <c r="E17" i="2"/>
  <c r="E114" i="2"/>
  <c r="E171" i="2"/>
  <c r="E222" i="2"/>
  <c r="E228" i="2"/>
  <c r="E272" i="2"/>
  <c r="E274" i="2"/>
  <c r="E56" i="2"/>
  <c r="E277" i="2"/>
  <c r="E302" i="2"/>
  <c r="E435" i="2"/>
  <c r="E488" i="2"/>
  <c r="E304" i="2"/>
  <c r="E31" i="2"/>
  <c r="E535" i="2"/>
  <c r="E640" i="2"/>
  <c r="E39" i="2"/>
  <c r="E240" i="2"/>
  <c r="E252" i="2"/>
  <c r="E251" i="2"/>
  <c r="E253" i="2"/>
  <c r="E13" i="2"/>
  <c r="H13" i="14" s="1"/>
  <c r="E43" i="2"/>
  <c r="E437" i="2"/>
  <c r="E658" i="2"/>
  <c r="E659" i="2"/>
  <c r="E40" i="2"/>
  <c r="E509" i="2"/>
  <c r="E671" i="2"/>
  <c r="E207" i="2"/>
  <c r="E392" i="2"/>
  <c r="E670" i="2"/>
  <c r="E152" i="2"/>
  <c r="E581" i="2"/>
  <c r="E445" i="2"/>
  <c r="E587" i="2"/>
  <c r="E627" i="2"/>
  <c r="E575" i="2"/>
  <c r="E158" i="2"/>
  <c r="E159" i="2"/>
  <c r="E673" i="2"/>
  <c r="E117" i="2"/>
  <c r="E155" i="2"/>
  <c r="E444" i="2"/>
  <c r="E475" i="2"/>
  <c r="E536" i="2"/>
  <c r="E8" i="2"/>
  <c r="H8" i="14" s="1"/>
  <c r="E154" i="2"/>
  <c r="E537" i="2"/>
  <c r="E607" i="2"/>
  <c r="E676" i="2"/>
  <c r="E543" i="2"/>
  <c r="E247" i="2"/>
  <c r="E198" i="2"/>
  <c r="E165" i="2"/>
  <c r="E209" i="2"/>
  <c r="E417" i="2"/>
  <c r="E551" i="2"/>
  <c r="E451" i="2"/>
  <c r="E619" i="2"/>
  <c r="E620" i="2"/>
  <c r="E285" i="2"/>
  <c r="E342" i="2"/>
  <c r="E160" i="2"/>
  <c r="E161" i="2"/>
  <c r="E434" i="2"/>
  <c r="E225" i="2"/>
  <c r="E229" i="2"/>
  <c r="E81" i="2"/>
  <c r="E643" i="2"/>
  <c r="E95" i="2"/>
  <c r="E564" i="2"/>
  <c r="E72" i="2"/>
  <c r="E276" i="2"/>
  <c r="E416" i="2"/>
  <c r="E648" i="2"/>
  <c r="E601" i="2"/>
  <c r="E14" i="2"/>
  <c r="E394" i="2"/>
  <c r="E597" i="2"/>
  <c r="E657" i="2"/>
  <c r="E26" i="2"/>
  <c r="E297" i="2"/>
  <c r="E449" i="2"/>
  <c r="E602" i="2"/>
  <c r="E663" i="2"/>
  <c r="E672" i="2"/>
  <c r="E73" i="2"/>
  <c r="E118" i="2"/>
  <c r="E99" i="2"/>
  <c r="E80" i="2"/>
  <c r="E89" i="2"/>
  <c r="E380" i="2"/>
  <c r="E136" i="2"/>
  <c r="E137" i="2"/>
  <c r="E178" i="2"/>
  <c r="E343" i="2"/>
  <c r="E369" i="2"/>
  <c r="E667" i="2"/>
  <c r="E669" i="2"/>
  <c r="E617" i="2"/>
  <c r="E107" i="2"/>
  <c r="E120" i="2"/>
  <c r="E49" i="2"/>
  <c r="E69" i="2"/>
  <c r="E77" i="2"/>
  <c r="H82" i="14" s="1"/>
  <c r="E125" i="2"/>
  <c r="E210" i="2"/>
  <c r="E361" i="2"/>
  <c r="E446" i="2"/>
  <c r="E517" i="2"/>
  <c r="E560" i="2"/>
  <c r="E630" i="2"/>
  <c r="E41" i="2"/>
  <c r="E42" i="2"/>
  <c r="E19" i="2"/>
  <c r="E25" i="2"/>
  <c r="H27" i="14"/>
  <c r="E169" i="2"/>
  <c r="E191" i="2"/>
  <c r="E250" i="2"/>
  <c r="E264" i="2"/>
  <c r="E284" i="2"/>
  <c r="E288" i="2"/>
  <c r="E291" i="2"/>
  <c r="E338" i="2"/>
  <c r="E406" i="2"/>
  <c r="E424" i="2"/>
  <c r="E452" i="2"/>
  <c r="E495" i="2"/>
  <c r="E511" i="2"/>
  <c r="E613" i="2"/>
  <c r="E570" i="2"/>
  <c r="E201" i="2"/>
  <c r="E208" i="2"/>
  <c r="E273" i="2"/>
  <c r="E314" i="2"/>
  <c r="E322" i="2"/>
  <c r="E377" i="2"/>
  <c r="E408" i="2"/>
  <c r="E580" i="2"/>
  <c r="E6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F2" i="2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238" i="3"/>
  <c r="B239" i="3"/>
  <c r="B240" i="3"/>
  <c r="B241" i="3"/>
  <c r="B233" i="3"/>
  <c r="B234" i="3"/>
  <c r="B235" i="3"/>
  <c r="B236" i="3"/>
  <c r="B237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11" i="3"/>
  <c r="H45" i="14" l="1"/>
  <c r="H14" i="14"/>
  <c r="H7" i="14"/>
  <c r="H10" i="14"/>
  <c r="H6" i="14"/>
  <c r="M9" i="12"/>
  <c r="P9" i="12"/>
  <c r="M15" i="12"/>
  <c r="P15" i="12"/>
  <c r="M6" i="12"/>
  <c r="P6" i="12"/>
  <c r="M16" i="12"/>
  <c r="P16" i="12"/>
  <c r="M12" i="12"/>
  <c r="P12" i="12"/>
  <c r="M4" i="12"/>
  <c r="P4" i="12"/>
  <c r="M5" i="12"/>
  <c r="P5" i="12"/>
  <c r="M14" i="12"/>
  <c r="P14" i="12"/>
  <c r="M10" i="12"/>
  <c r="P10" i="12"/>
  <c r="H9" i="14"/>
  <c r="H22" i="14"/>
  <c r="H19" i="14"/>
  <c r="H20" i="14"/>
  <c r="H21" i="14"/>
  <c r="H4" i="14"/>
  <c r="H15" i="14"/>
  <c r="P15" i="14" s="1"/>
  <c r="H11" i="14"/>
  <c r="L11" i="14" s="1"/>
  <c r="H5" i="14"/>
  <c r="K5" i="14" s="1"/>
  <c r="H18" i="14"/>
  <c r="K18" i="14" s="1"/>
  <c r="H17" i="14"/>
  <c r="H12" i="14"/>
  <c r="M13" i="12"/>
  <c r="H134" i="14"/>
  <c r="K134" i="14" s="1"/>
  <c r="H52" i="14"/>
  <c r="K52" i="14" s="1"/>
  <c r="H588" i="14"/>
  <c r="H543" i="14"/>
  <c r="L543" i="14" s="1"/>
  <c r="H478" i="14"/>
  <c r="K478" i="14" s="1"/>
  <c r="H514" i="14"/>
  <c r="H267" i="14"/>
  <c r="L267" i="14" s="1"/>
  <c r="H372" i="14"/>
  <c r="L372" i="14" s="1"/>
  <c r="H660" i="14"/>
  <c r="L660" i="14" s="1"/>
  <c r="H365" i="14"/>
  <c r="Q365" i="14" s="1"/>
  <c r="H321" i="14"/>
  <c r="H418" i="14"/>
  <c r="Q418" i="14" s="1"/>
  <c r="H269" i="14"/>
  <c r="Q269" i="14" s="1"/>
  <c r="H270" i="14"/>
  <c r="H393" i="14"/>
  <c r="L393" i="14" s="1"/>
  <c r="H404" i="14"/>
  <c r="K404" i="14" s="1"/>
  <c r="H485" i="14"/>
  <c r="L485" i="14" s="1"/>
  <c r="H96" i="14"/>
  <c r="P96" i="14" s="1"/>
  <c r="H525" i="14"/>
  <c r="K525" i="14" s="1"/>
  <c r="H374" i="14"/>
  <c r="P374" i="14" s="1"/>
  <c r="H608" i="14"/>
  <c r="K608" i="14" s="1"/>
  <c r="H360" i="14"/>
  <c r="H206" i="14"/>
  <c r="P206" i="14" s="1"/>
  <c r="H664" i="14"/>
  <c r="K664" i="14" s="1"/>
  <c r="H609" i="14"/>
  <c r="Q609" i="14" s="1"/>
  <c r="H183" i="14"/>
  <c r="K183" i="14" s="1"/>
  <c r="H29" i="14"/>
  <c r="P29" i="14" s="1"/>
  <c r="H477" i="14"/>
  <c r="K477" i="14" s="1"/>
  <c r="H121" i="14"/>
  <c r="K121" i="14" s="1"/>
  <c r="H484" i="14"/>
  <c r="K484" i="14" s="1"/>
  <c r="H182" i="14"/>
  <c r="P182" i="14" s="1"/>
  <c r="H149" i="14"/>
  <c r="K149" i="14" s="1"/>
  <c r="H449" i="14"/>
  <c r="K449" i="14" s="1"/>
  <c r="H65" i="14"/>
  <c r="K65" i="14" s="1"/>
  <c r="H244" i="14"/>
  <c r="Q244" i="14" s="1"/>
  <c r="H638" i="14"/>
  <c r="Q638" i="14" s="1"/>
  <c r="H127" i="14"/>
  <c r="K127" i="14" s="1"/>
  <c r="H147" i="14"/>
  <c r="K147" i="14" s="1"/>
  <c r="H343" i="14"/>
  <c r="K343" i="14" s="1"/>
  <c r="H462" i="14"/>
  <c r="L462" i="14" s="1"/>
  <c r="H384" i="14"/>
  <c r="K384" i="14" s="1"/>
  <c r="H215" i="14"/>
  <c r="L215" i="14" s="1"/>
  <c r="H137" i="14"/>
  <c r="Q137" i="14" s="1"/>
  <c r="H316" i="14"/>
  <c r="P316" i="14" s="1"/>
  <c r="H553" i="14"/>
  <c r="K553" i="14" s="1"/>
  <c r="H395" i="14"/>
  <c r="K395" i="14" s="1"/>
  <c r="H273" i="14"/>
  <c r="Q273" i="14" s="1"/>
  <c r="H324" i="14"/>
  <c r="K324" i="14" s="1"/>
  <c r="H243" i="14"/>
  <c r="P243" i="14" s="1"/>
  <c r="H598" i="14"/>
  <c r="K598" i="14" s="1"/>
  <c r="H440" i="14"/>
  <c r="K440" i="14" s="1"/>
  <c r="H649" i="14"/>
  <c r="L649" i="14" s="1"/>
  <c r="H185" i="14"/>
  <c r="P185" i="14" s="1"/>
  <c r="H442" i="14"/>
  <c r="K442" i="14" s="1"/>
  <c r="H432" i="14"/>
  <c r="K432" i="14" s="1"/>
  <c r="H192" i="14"/>
  <c r="K192" i="14" s="1"/>
  <c r="H77" i="14"/>
  <c r="K77" i="14" s="1"/>
  <c r="H564" i="14"/>
  <c r="K564" i="14" s="1"/>
  <c r="H230" i="14"/>
  <c r="Q230" i="14" s="1"/>
  <c r="H506" i="14"/>
  <c r="L506" i="14" s="1"/>
  <c r="H24" i="14"/>
  <c r="P24" i="14" s="1"/>
  <c r="H625" i="14"/>
  <c r="H674" i="14"/>
  <c r="K674" i="14" s="1"/>
  <c r="H59" i="14"/>
  <c r="K59" i="14" s="1"/>
  <c r="H409" i="14"/>
  <c r="K409" i="14" s="1"/>
  <c r="H612" i="14"/>
  <c r="K612" i="14" s="1"/>
  <c r="H667" i="14"/>
  <c r="H618" i="14"/>
  <c r="P618" i="14" s="1"/>
  <c r="H401" i="14"/>
  <c r="Q401" i="14" s="1"/>
  <c r="H334" i="14"/>
  <c r="L334" i="14" s="1"/>
  <c r="H306" i="14"/>
  <c r="K306" i="14" s="1"/>
  <c r="H386" i="14"/>
  <c r="Q386" i="14" s="1"/>
  <c r="H46" i="14"/>
  <c r="K46" i="14" s="1"/>
  <c r="H580" i="14"/>
  <c r="L580" i="14" s="1"/>
  <c r="H290" i="14"/>
  <c r="H293" i="14"/>
  <c r="L293" i="14" s="1"/>
  <c r="H256" i="14"/>
  <c r="K256" i="14" s="1"/>
  <c r="H335" i="14"/>
  <c r="H310" i="14"/>
  <c r="L310" i="14" s="1"/>
  <c r="H492" i="14"/>
  <c r="P492" i="14" s="1"/>
  <c r="H521" i="14"/>
  <c r="K521" i="14" s="1"/>
  <c r="H592" i="14"/>
  <c r="P592" i="14" s="1"/>
  <c r="H174" i="14"/>
  <c r="K174" i="14" s="1"/>
  <c r="H441" i="14"/>
  <c r="K441" i="14" s="1"/>
  <c r="H275" i="14"/>
  <c r="K275" i="14" s="1"/>
  <c r="H368" i="14"/>
  <c r="H54" i="14"/>
  <c r="K54" i="14" s="1"/>
  <c r="H632" i="14"/>
  <c r="L632" i="14" s="1"/>
  <c r="H563" i="14"/>
  <c r="K563" i="14" s="1"/>
  <c r="H108" i="14"/>
  <c r="L108" i="14" s="1"/>
  <c r="H248" i="14"/>
  <c r="Q248" i="14" s="1"/>
  <c r="H224" i="14"/>
  <c r="K224" i="14" s="1"/>
  <c r="H135" i="14"/>
  <c r="K135" i="14" s="1"/>
  <c r="H281" i="14"/>
  <c r="H160" i="14"/>
  <c r="P160" i="14" s="1"/>
  <c r="H348" i="14"/>
  <c r="K348" i="14" s="1"/>
  <c r="H486" i="14"/>
  <c r="L486" i="14" s="1"/>
  <c r="H650" i="14"/>
  <c r="L650" i="14" s="1"/>
  <c r="H507" i="14"/>
  <c r="L507" i="14" s="1"/>
  <c r="H141" i="14"/>
  <c r="Q141" i="14" s="1"/>
  <c r="H167" i="14"/>
  <c r="L167" i="14" s="1"/>
  <c r="H40" i="14"/>
  <c r="H296" i="14"/>
  <c r="K296" i="14" s="1"/>
  <c r="H574" i="14"/>
  <c r="L574" i="14" s="1"/>
  <c r="H526" i="14"/>
  <c r="L526" i="14" s="1"/>
  <c r="H603" i="14"/>
  <c r="Q603" i="14" s="1"/>
  <c r="H36" i="14"/>
  <c r="Q36" i="14" s="1"/>
  <c r="H556" i="14"/>
  <c r="P556" i="14" s="1"/>
  <c r="H565" i="14"/>
  <c r="K565" i="14" s="1"/>
  <c r="H301" i="14"/>
  <c r="H677" i="14"/>
  <c r="K677" i="14" s="1"/>
  <c r="H501" i="14"/>
  <c r="K501" i="14" s="1"/>
  <c r="H231" i="14"/>
  <c r="P231" i="14" s="1"/>
  <c r="H346" i="14"/>
  <c r="K346" i="14" s="1"/>
  <c r="H669" i="14"/>
  <c r="K669" i="14" s="1"/>
  <c r="H620" i="14"/>
  <c r="Q620" i="14" s="1"/>
  <c r="H154" i="14"/>
  <c r="K154" i="14" s="1"/>
  <c r="H73" i="14"/>
  <c r="P73" i="14" s="1"/>
  <c r="H262" i="14"/>
  <c r="Q262" i="14" s="1"/>
  <c r="H329" i="14"/>
  <c r="K329" i="14" s="1"/>
  <c r="H349" i="14"/>
  <c r="K349" i="14" s="1"/>
  <c r="H375" i="14"/>
  <c r="K375" i="14" s="1"/>
  <c r="H471" i="14"/>
  <c r="K471" i="14" s="1"/>
  <c r="H114" i="14"/>
  <c r="K114" i="14" s="1"/>
  <c r="H420" i="14"/>
  <c r="P420" i="14" s="1"/>
  <c r="H92" i="14"/>
  <c r="K92" i="14" s="1"/>
  <c r="H98" i="14"/>
  <c r="K98" i="14" s="1"/>
  <c r="H675" i="14"/>
  <c r="P675" i="14" s="1"/>
  <c r="H277" i="14"/>
  <c r="K277" i="14" s="1"/>
  <c r="H454" i="14"/>
  <c r="K454" i="14" s="1"/>
  <c r="H531" i="14"/>
  <c r="K531" i="14" s="1"/>
  <c r="H102" i="14"/>
  <c r="L102" i="14" s="1"/>
  <c r="H539" i="14"/>
  <c r="K539" i="14" s="1"/>
  <c r="H68" i="14"/>
  <c r="H583" i="14"/>
  <c r="K583" i="14" s="1"/>
  <c r="H338" i="14"/>
  <c r="K338" i="14" s="1"/>
  <c r="H194" i="14"/>
  <c r="K194" i="14" s="1"/>
  <c r="H216" i="14"/>
  <c r="K216" i="14" s="1"/>
  <c r="H178" i="14"/>
  <c r="K178" i="14" s="1"/>
  <c r="H510" i="14"/>
  <c r="Q510" i="14" s="1"/>
  <c r="H302" i="14"/>
  <c r="P302" i="14" s="1"/>
  <c r="H549" i="14"/>
  <c r="K549" i="14" s="1"/>
  <c r="H654" i="14"/>
  <c r="K654" i="14" s="1"/>
  <c r="H410" i="14"/>
  <c r="K410" i="14" s="1"/>
  <c r="H263" i="14"/>
  <c r="K263" i="14" s="1"/>
  <c r="H78" i="14"/>
  <c r="K78" i="14" s="1"/>
  <c r="H621" i="14"/>
  <c r="Q621" i="14" s="1"/>
  <c r="H434" i="14"/>
  <c r="Q434" i="14" s="1"/>
  <c r="H617" i="14"/>
  <c r="P617" i="14" s="1"/>
  <c r="H283" i="14"/>
  <c r="L283" i="14" s="1"/>
  <c r="H387" i="14"/>
  <c r="K387" i="14" s="1"/>
  <c r="H450" i="14"/>
  <c r="K450" i="14" s="1"/>
  <c r="H493" i="14"/>
  <c r="K493" i="14" s="1"/>
  <c r="H571" i="14"/>
  <c r="Q571" i="14" s="1"/>
  <c r="H427" i="14"/>
  <c r="K427" i="14" s="1"/>
  <c r="H339" i="14"/>
  <c r="K339" i="14" s="1"/>
  <c r="H131" i="14"/>
  <c r="K131" i="14" s="1"/>
  <c r="H503" i="14"/>
  <c r="L503" i="14" s="1"/>
  <c r="H218" i="14"/>
  <c r="Q218" i="14" s="1"/>
  <c r="H89" i="14"/>
  <c r="K89" i="14" s="1"/>
  <c r="H438" i="14"/>
  <c r="K438" i="14" s="1"/>
  <c r="H208" i="14"/>
  <c r="K208" i="14" s="1"/>
  <c r="H259" i="14"/>
  <c r="K259" i="14" s="1"/>
  <c r="H74" i="14"/>
  <c r="Q74" i="14" s="1"/>
  <c r="H62" i="14"/>
  <c r="Q62" i="14" s="1"/>
  <c r="H577" i="14"/>
  <c r="H626" i="14"/>
  <c r="L626" i="14" s="1"/>
  <c r="H362" i="14"/>
  <c r="L362" i="14" s="1"/>
  <c r="H595" i="14"/>
  <c r="K595" i="14" s="1"/>
  <c r="H318" i="14"/>
  <c r="K318" i="14" s="1"/>
  <c r="H227" i="14"/>
  <c r="L227" i="14" s="1"/>
  <c r="H411" i="14"/>
  <c r="K411" i="14" s="1"/>
  <c r="H584" i="14"/>
  <c r="L584" i="14" s="1"/>
  <c r="H325" i="14"/>
  <c r="H245" i="14"/>
  <c r="P245" i="14" s="1"/>
  <c r="H150" i="14"/>
  <c r="Q150" i="14" s="1"/>
  <c r="H278" i="14"/>
  <c r="K278" i="14" s="1"/>
  <c r="H48" i="14"/>
  <c r="H661" i="14"/>
  <c r="L661" i="14" s="1"/>
  <c r="H567" i="14"/>
  <c r="P567" i="14" s="1"/>
  <c r="H138" i="14"/>
  <c r="K138" i="14" s="1"/>
  <c r="H622" i="14"/>
  <c r="K622" i="14" s="1"/>
  <c r="H212" i="14"/>
  <c r="K212" i="14" s="1"/>
  <c r="H466" i="14"/>
  <c r="L466" i="14" s="1"/>
  <c r="H161" i="14"/>
  <c r="L161" i="14" s="1"/>
  <c r="H103" i="14"/>
  <c r="L103" i="14" s="1"/>
  <c r="H53" i="14"/>
  <c r="K53" i="14" s="1"/>
  <c r="H201" i="14"/>
  <c r="P201" i="14" s="1"/>
  <c r="H99" i="14"/>
  <c r="L99" i="14" s="1"/>
  <c r="H474" i="14"/>
  <c r="K474" i="14" s="1"/>
  <c r="H168" i="14"/>
  <c r="L168" i="14" s="1"/>
  <c r="H237" i="14"/>
  <c r="Q237" i="14" s="1"/>
  <c r="H311" i="14"/>
  <c r="K311" i="14" s="1"/>
  <c r="H443" i="14"/>
  <c r="K443" i="14" s="1"/>
  <c r="H377" i="14"/>
  <c r="L377" i="14" s="1"/>
  <c r="H187" i="14"/>
  <c r="K187" i="14" s="1"/>
  <c r="H264" i="14"/>
  <c r="K264" i="14" s="1"/>
  <c r="H644" i="14"/>
  <c r="P644" i="14" s="1"/>
  <c r="H295" i="14"/>
  <c r="K295" i="14" s="1"/>
  <c r="H287" i="14"/>
  <c r="K287" i="14" s="1"/>
  <c r="H111" i="14"/>
  <c r="Q111" i="14" s="1"/>
  <c r="H516" i="14"/>
  <c r="L516" i="14" s="1"/>
  <c r="H31" i="14"/>
  <c r="K31" i="14" s="1"/>
  <c r="H445" i="14"/>
  <c r="K445" i="14" s="1"/>
  <c r="H655" i="14"/>
  <c r="K655" i="14" s="1"/>
  <c r="H164" i="14"/>
  <c r="K164" i="14" s="1"/>
  <c r="H56" i="14"/>
  <c r="P56" i="14" s="1"/>
  <c r="H79" i="14"/>
  <c r="K79" i="14" s="1"/>
  <c r="H647" i="14"/>
  <c r="K647" i="14" s="1"/>
  <c r="H116" i="14"/>
  <c r="K116" i="14" s="1"/>
  <c r="H596" i="14"/>
  <c r="Q596" i="14" s="1"/>
  <c r="H57" i="14"/>
  <c r="K57" i="14" s="1"/>
  <c r="H271" i="14"/>
  <c r="L271" i="14" s="1"/>
  <c r="H495" i="14"/>
  <c r="K495" i="14" s="1"/>
  <c r="H585" i="14"/>
  <c r="P585" i="14" s="1"/>
  <c r="H285" i="14"/>
  <c r="K285" i="14" s="1"/>
  <c r="H656" i="14"/>
  <c r="P656" i="14" s="1"/>
  <c r="H171" i="14"/>
  <c r="K171" i="14" s="1"/>
  <c r="H416" i="14"/>
  <c r="Q416" i="14" s="1"/>
  <c r="H254" i="14"/>
  <c r="L254" i="14" s="1"/>
  <c r="H414" i="14"/>
  <c r="P414" i="14" s="1"/>
  <c r="H169" i="14"/>
  <c r="K169" i="14" s="1"/>
  <c r="H391" i="14"/>
  <c r="Q391" i="14" s="1"/>
  <c r="H370" i="14"/>
  <c r="K370" i="14" s="1"/>
  <c r="H559" i="14"/>
  <c r="P559" i="14" s="1"/>
  <c r="H428" i="14"/>
  <c r="K428" i="14" s="1"/>
  <c r="H551" i="14"/>
  <c r="P551" i="14" s="1"/>
  <c r="H312" i="14"/>
  <c r="L312" i="14" s="1"/>
  <c r="H304" i="14"/>
  <c r="K304" i="14" s="1"/>
  <c r="H139" i="14"/>
  <c r="K139" i="14" s="1"/>
  <c r="H642" i="14"/>
  <c r="K642" i="14" s="1"/>
  <c r="H257" i="14"/>
  <c r="L257" i="14" s="1"/>
  <c r="H49" i="14"/>
  <c r="K49" i="14" s="1"/>
  <c r="H545" i="14"/>
  <c r="K545" i="14" s="1"/>
  <c r="H291" i="14"/>
  <c r="K291" i="14" s="1"/>
  <c r="H436" i="14"/>
  <c r="K436" i="14" s="1"/>
  <c r="H512" i="14"/>
  <c r="H633" i="14"/>
  <c r="K633" i="14" s="1"/>
  <c r="H430" i="14"/>
  <c r="L430" i="14" s="1"/>
  <c r="H106" i="14"/>
  <c r="K106" i="14" s="1"/>
  <c r="H475" i="14"/>
  <c r="K475" i="14" s="1"/>
  <c r="H34" i="14"/>
  <c r="K34" i="14" s="1"/>
  <c r="H662" i="14"/>
  <c r="P662" i="14" s="1"/>
  <c r="H60" i="14"/>
  <c r="P60" i="14" s="1"/>
  <c r="H188" i="14"/>
  <c r="L188" i="14" s="1"/>
  <c r="H232" i="14"/>
  <c r="L232" i="14" s="1"/>
  <c r="H517" i="14"/>
  <c r="Q517" i="14" s="1"/>
  <c r="H522" i="14"/>
  <c r="K522" i="14" s="1"/>
  <c r="H488" i="14"/>
  <c r="K488" i="14" s="1"/>
  <c r="H125" i="14"/>
  <c r="K125" i="14" s="1"/>
  <c r="H629" i="14"/>
  <c r="K629" i="14" s="1"/>
  <c r="H87" i="14"/>
  <c r="L87" i="14" s="1"/>
  <c r="H469" i="14"/>
  <c r="Q469" i="14" s="1"/>
  <c r="H615" i="14"/>
  <c r="K615" i="14" s="1"/>
  <c r="H535" i="14"/>
  <c r="K535" i="14" s="1"/>
  <c r="H590" i="14"/>
  <c r="K590" i="14" s="1"/>
  <c r="H314" i="14"/>
  <c r="Q314" i="14" s="1"/>
  <c r="H463" i="14"/>
  <c r="K463" i="14" s="1"/>
  <c r="H380" i="14"/>
  <c r="L380" i="14" s="1"/>
  <c r="H499" i="14"/>
  <c r="Q499" i="14" s="1"/>
  <c r="H104" i="14"/>
  <c r="P104" i="14" s="1"/>
  <c r="H307" i="14"/>
  <c r="L307" i="14" s="1"/>
  <c r="H482" i="14"/>
  <c r="K482" i="14" s="1"/>
  <c r="H399" i="14"/>
  <c r="K399" i="14" s="1"/>
  <c r="H407" i="14"/>
  <c r="P407" i="14" s="1"/>
  <c r="H425" i="14"/>
  <c r="K425" i="14" s="1"/>
  <c r="H238" i="14"/>
  <c r="L238" i="14" s="1"/>
  <c r="H251" i="14"/>
  <c r="Q251" i="14" s="1"/>
  <c r="H502" i="14"/>
  <c r="K502" i="14" s="1"/>
  <c r="H350" i="14"/>
  <c r="K350" i="14" s="1"/>
  <c r="H557" i="14"/>
  <c r="K557" i="14" s="1"/>
  <c r="H672" i="14"/>
  <c r="K672" i="14" s="1"/>
  <c r="H623" i="14"/>
  <c r="K623" i="14" s="1"/>
  <c r="H405" i="14"/>
  <c r="Q405" i="14" s="1"/>
  <c r="H575" i="14"/>
  <c r="L575" i="14" s="1"/>
  <c r="H354" i="14"/>
  <c r="K354" i="14" s="1"/>
  <c r="H378" i="14"/>
  <c r="K378" i="14" s="1"/>
  <c r="H599" i="14"/>
  <c r="K599" i="14" s="1"/>
  <c r="H93" i="14"/>
  <c r="K93" i="14" s="1"/>
  <c r="H652" i="14"/>
  <c r="Q652" i="14" s="1"/>
  <c r="H396" i="14"/>
  <c r="K396" i="14" s="1"/>
  <c r="H63" i="14"/>
  <c r="P63" i="14" s="1"/>
  <c r="H537" i="14"/>
  <c r="P537" i="14" s="1"/>
  <c r="H240" i="14"/>
  <c r="K240" i="14" s="1"/>
  <c r="H658" i="14"/>
  <c r="P658" i="14" s="1"/>
  <c r="H460" i="14"/>
  <c r="K460" i="14" s="1"/>
  <c r="H299" i="14"/>
  <c r="K299" i="14" s="1"/>
  <c r="H180" i="14"/>
  <c r="Q180" i="14" s="1"/>
  <c r="H456" i="14"/>
  <c r="L456" i="14" s="1"/>
  <c r="H204" i="14"/>
  <c r="K204" i="14" s="1"/>
  <c r="H71" i="14"/>
  <c r="Q71" i="14" s="1"/>
  <c r="H366" i="14"/>
  <c r="K366" i="14" s="1"/>
  <c r="H199" i="14"/>
  <c r="K199" i="14" s="1"/>
  <c r="H336" i="14"/>
  <c r="K336" i="14" s="1"/>
  <c r="H197" i="14"/>
  <c r="K197" i="14" s="1"/>
  <c r="H352" i="14"/>
  <c r="L352" i="14" s="1"/>
  <c r="H234" i="14"/>
  <c r="L234" i="14" s="1"/>
  <c r="H479" i="14"/>
  <c r="K479" i="14" s="1"/>
  <c r="H156" i="14"/>
  <c r="P156" i="14" s="1"/>
  <c r="H550" i="14"/>
  <c r="K550" i="14" s="1"/>
  <c r="H319" i="14"/>
  <c r="Q319" i="14" s="1"/>
  <c r="H529" i="14"/>
  <c r="K529" i="14" s="1"/>
  <c r="H554" i="14"/>
  <c r="K554" i="14" s="1"/>
  <c r="H645" i="14"/>
  <c r="P645" i="14" s="1"/>
  <c r="H162" i="14"/>
  <c r="K162" i="14" s="1"/>
  <c r="H572" i="14"/>
  <c r="K572" i="14" s="1"/>
  <c r="H151" i="14"/>
  <c r="K151" i="14" s="1"/>
  <c r="H544" i="14"/>
  <c r="L544" i="14" s="1"/>
  <c r="H119" i="14"/>
  <c r="K119" i="14" s="1"/>
  <c r="H519" i="14"/>
  <c r="K519" i="14" s="1"/>
  <c r="H382" i="14"/>
  <c r="P382" i="14" s="1"/>
  <c r="H446" i="14"/>
  <c r="K446" i="14" s="1"/>
  <c r="H144" i="14"/>
  <c r="K144" i="14" s="1"/>
  <c r="H627" i="14"/>
  <c r="K627" i="14" s="1"/>
  <c r="H613" i="14"/>
  <c r="K613" i="14" s="1"/>
  <c r="H593" i="14"/>
  <c r="Q593" i="14" s="1"/>
  <c r="H330" i="14"/>
  <c r="Q330" i="14" s="1"/>
  <c r="H490" i="14"/>
  <c r="Q490" i="14" s="1"/>
  <c r="H26" i="14"/>
  <c r="K26" i="14" s="1"/>
  <c r="H76" i="14"/>
  <c r="P76" i="14" s="1"/>
  <c r="H322" i="14"/>
  <c r="K322" i="14" s="1"/>
  <c r="H579" i="14"/>
  <c r="K579" i="14" s="1"/>
  <c r="H166" i="14"/>
  <c r="L166" i="14" s="1"/>
  <c r="H172" i="14"/>
  <c r="K172" i="14" s="1"/>
  <c r="H42" i="14"/>
  <c r="K42" i="14" s="1"/>
  <c r="H294" i="14"/>
  <c r="K294" i="14" s="1"/>
  <c r="H297" i="14"/>
  <c r="K297" i="14" s="1"/>
  <c r="H115" i="14"/>
  <c r="K115" i="14" s="1"/>
  <c r="H110" i="14"/>
  <c r="P110" i="14" s="1"/>
  <c r="H582" i="14"/>
  <c r="K582" i="14" s="1"/>
  <c r="H607" i="14"/>
  <c r="L607" i="14" s="1"/>
  <c r="H417" i="14"/>
  <c r="Q417" i="14" s="1"/>
  <c r="H606" i="14"/>
  <c r="P606" i="14" s="1"/>
  <c r="H369" i="14"/>
  <c r="K369" i="14" s="1"/>
  <c r="H41" i="14"/>
  <c r="P41" i="14" s="1"/>
  <c r="H483" i="14"/>
  <c r="K483" i="14" s="1"/>
  <c r="H315" i="14"/>
  <c r="K315" i="14" s="1"/>
  <c r="H390" i="14"/>
  <c r="K390" i="14" s="1"/>
  <c r="H84" i="14"/>
  <c r="P84" i="14" s="1"/>
  <c r="H500" i="14"/>
  <c r="K500" i="14" s="1"/>
  <c r="H341" i="14"/>
  <c r="K341" i="14" s="1"/>
  <c r="H158" i="14"/>
  <c r="Q158" i="14" s="1"/>
  <c r="H569" i="14"/>
  <c r="K569" i="14" s="1"/>
  <c r="H347" i="14"/>
  <c r="L347" i="14" s="1"/>
  <c r="H38" i="14"/>
  <c r="K38" i="14" s="1"/>
  <c r="H641" i="14"/>
  <c r="P641" i="14" s="1"/>
  <c r="H513" i="14"/>
  <c r="K513" i="14" s="1"/>
  <c r="H447" i="14"/>
  <c r="L447" i="14" s="1"/>
  <c r="H429" i="14"/>
  <c r="P429" i="14" s="1"/>
  <c r="H552" i="14"/>
  <c r="K552" i="14" s="1"/>
  <c r="H408" i="14"/>
  <c r="Q408" i="14" s="1"/>
  <c r="H541" i="14"/>
  <c r="P541" i="14" s="1"/>
  <c r="H373" i="14"/>
  <c r="P373" i="14" s="1"/>
  <c r="H64" i="14"/>
  <c r="P64" i="14" s="1"/>
  <c r="H630" i="14"/>
  <c r="K630" i="14" s="1"/>
  <c r="H640" i="14"/>
  <c r="Q640" i="14" s="1"/>
  <c r="H305" i="14"/>
  <c r="Q305" i="14" s="1"/>
  <c r="H421" i="14"/>
  <c r="Q421" i="14" s="1"/>
  <c r="H280" i="14"/>
  <c r="L280" i="14" s="1"/>
  <c r="H646" i="14"/>
  <c r="L646" i="14" s="1"/>
  <c r="H435" i="14"/>
  <c r="Q435" i="14" s="1"/>
  <c r="H494" i="14"/>
  <c r="K494" i="14" s="1"/>
  <c r="H532" i="14"/>
  <c r="Q532" i="14" s="1"/>
  <c r="H286" i="14"/>
  <c r="K286" i="14" s="1"/>
  <c r="H467" i="14"/>
  <c r="K467" i="14" s="1"/>
  <c r="H527" i="14"/>
  <c r="Q527" i="14" s="1"/>
  <c r="H489" i="14"/>
  <c r="L489" i="14" s="1"/>
  <c r="H589" i="14"/>
  <c r="K589" i="14" s="1"/>
  <c r="H109" i="14"/>
  <c r="K109" i="14" s="1"/>
  <c r="H487" i="14"/>
  <c r="Q487" i="14" s="1"/>
  <c r="H235" i="14"/>
  <c r="K235" i="14" s="1"/>
  <c r="H464" i="14"/>
  <c r="Q464" i="14" s="1"/>
  <c r="H643" i="14"/>
  <c r="L643" i="14" s="1"/>
  <c r="H23" i="14"/>
  <c r="Q23" i="14" s="1"/>
  <c r="H546" i="14"/>
  <c r="P546" i="14" s="1"/>
  <c r="H213" i="14"/>
  <c r="K213" i="14" s="1"/>
  <c r="H50" i="14"/>
  <c r="L50" i="14" s="1"/>
  <c r="H90" i="14"/>
  <c r="K90" i="14" s="1"/>
  <c r="H39" i="14"/>
  <c r="L39" i="14" s="1"/>
  <c r="H415" i="14"/>
  <c r="Q415" i="14" s="1"/>
  <c r="H367" i="14"/>
  <c r="L367" i="14" s="1"/>
  <c r="H509" i="14"/>
  <c r="K509" i="14" s="1"/>
  <c r="H344" i="14"/>
  <c r="Q344" i="14" s="1"/>
  <c r="H398" i="14"/>
  <c r="K398" i="14" s="1"/>
  <c r="H228" i="14"/>
  <c r="Q228" i="14" s="1"/>
  <c r="H455" i="14"/>
  <c r="K455" i="14" s="1"/>
  <c r="H351" i="14"/>
  <c r="K351" i="14" s="1"/>
  <c r="H320" i="14"/>
  <c r="K320" i="14" s="1"/>
  <c r="H61" i="14"/>
  <c r="L61" i="14" s="1"/>
  <c r="H177" i="14"/>
  <c r="K177" i="14" s="1"/>
  <c r="H249" i="14"/>
  <c r="L249" i="14" s="1"/>
  <c r="H179" i="14"/>
  <c r="K179" i="14" s="1"/>
  <c r="H313" i="14"/>
  <c r="K313" i="14" s="1"/>
  <c r="H288" i="14"/>
  <c r="K288" i="14" s="1"/>
  <c r="H406" i="14"/>
  <c r="L406" i="14" s="1"/>
  <c r="H453" i="14"/>
  <c r="L453" i="14" s="1"/>
  <c r="H573" i="14"/>
  <c r="K573" i="14" s="1"/>
  <c r="H331" i="14"/>
  <c r="K331" i="14" s="1"/>
  <c r="H586" i="14"/>
  <c r="K586" i="14" s="1"/>
  <c r="H72" i="14"/>
  <c r="P72" i="14" s="1"/>
  <c r="H205" i="14"/>
  <c r="K205" i="14" s="1"/>
  <c r="H207" i="14"/>
  <c r="K207" i="14" s="1"/>
  <c r="H388" i="14"/>
  <c r="L388" i="14" s="1"/>
  <c r="H614" i="14"/>
  <c r="Q614" i="14" s="1"/>
  <c r="H258" i="14"/>
  <c r="L258" i="14" s="1"/>
  <c r="H223" i="14"/>
  <c r="Q223" i="14" s="1"/>
  <c r="H448" i="14"/>
  <c r="K448" i="14" s="1"/>
  <c r="H86" i="14"/>
  <c r="P86" i="14" s="1"/>
  <c r="H631" i="14"/>
  <c r="K631" i="14" s="1"/>
  <c r="H173" i="14"/>
  <c r="P173" i="14" s="1"/>
  <c r="H222" i="14"/>
  <c r="K222" i="14" s="1"/>
  <c r="H562" i="14"/>
  <c r="K562" i="14" s="1"/>
  <c r="H221" i="14"/>
  <c r="K221" i="14" s="1"/>
  <c r="H561" i="14"/>
  <c r="Q561" i="14" s="1"/>
  <c r="H458" i="14"/>
  <c r="K458" i="14" s="1"/>
  <c r="H242" i="14"/>
  <c r="K242" i="14" s="1"/>
  <c r="H70" i="14"/>
  <c r="P70" i="14" s="1"/>
  <c r="H333" i="14"/>
  <c r="K333" i="14" s="1"/>
  <c r="H190" i="14"/>
  <c r="K190" i="14" s="1"/>
  <c r="H35" i="14"/>
  <c r="L35" i="14" s="1"/>
  <c r="H239" i="14"/>
  <c r="K239" i="14" s="1"/>
  <c r="H214" i="14"/>
  <c r="Q214" i="14" s="1"/>
  <c r="H511" i="14"/>
  <c r="K511" i="14" s="1"/>
  <c r="H356" i="14"/>
  <c r="L356" i="14" s="1"/>
  <c r="H402" i="14"/>
  <c r="L402" i="14" s="1"/>
  <c r="H533" i="14"/>
  <c r="Q533" i="14" s="1"/>
  <c r="H95" i="14"/>
  <c r="L95" i="14" s="1"/>
  <c r="H272" i="14"/>
  <c r="Q272" i="14" s="1"/>
  <c r="H210" i="14"/>
  <c r="P210" i="14" s="1"/>
  <c r="H303" i="14"/>
  <c r="K303" i="14" s="1"/>
  <c r="H282" i="14"/>
  <c r="Q282" i="14" s="1"/>
  <c r="H176" i="14"/>
  <c r="K176" i="14" s="1"/>
  <c r="H594" i="14"/>
  <c r="Q594" i="14" s="1"/>
  <c r="H536" i="14"/>
  <c r="Q536" i="14" s="1"/>
  <c r="H175" i="14"/>
  <c r="K175" i="14" s="1"/>
  <c r="H165" i="14"/>
  <c r="L165" i="14" s="1"/>
  <c r="H274" i="14"/>
  <c r="P274" i="14" s="1"/>
  <c r="H540" i="14"/>
  <c r="K540" i="14" s="1"/>
  <c r="H136" i="14"/>
  <c r="K136" i="14" s="1"/>
  <c r="H480" i="14"/>
  <c r="P480" i="14" s="1"/>
  <c r="H515" i="14"/>
  <c r="L515" i="14" s="1"/>
  <c r="H568" i="14"/>
  <c r="K568" i="14" s="1"/>
  <c r="H523" i="14"/>
  <c r="L523" i="14" s="1"/>
  <c r="H452" i="14"/>
  <c r="K452" i="14" s="1"/>
  <c r="H279" i="14"/>
  <c r="H44" i="14"/>
  <c r="L44" i="14" s="1"/>
  <c r="H364" i="14"/>
  <c r="K364" i="14" s="1"/>
  <c r="H570" i="14"/>
  <c r="K570" i="14" s="1"/>
  <c r="H289" i="14"/>
  <c r="K289" i="14" s="1"/>
  <c r="H666" i="14"/>
  <c r="K666" i="14" s="1"/>
  <c r="H300" i="14"/>
  <c r="K300" i="14" s="1"/>
  <c r="H663" i="14"/>
  <c r="P663" i="14" s="1"/>
  <c r="H236" i="14"/>
  <c r="Q236" i="14" s="1"/>
  <c r="H431" i="14"/>
  <c r="K431" i="14" s="1"/>
  <c r="H122" i="14"/>
  <c r="K122" i="14" s="1"/>
  <c r="H357" i="14"/>
  <c r="L357" i="14" s="1"/>
  <c r="H327" i="14"/>
  <c r="K327" i="14" s="1"/>
  <c r="H481" i="14"/>
  <c r="K481" i="14" s="1"/>
  <c r="H560" i="14"/>
  <c r="K560" i="14" s="1"/>
  <c r="H628" i="14"/>
  <c r="Q628" i="14" s="1"/>
  <c r="H226" i="14"/>
  <c r="L226" i="14" s="1"/>
  <c r="H524" i="14"/>
  <c r="L524" i="14" s="1"/>
  <c r="H394" i="14"/>
  <c r="P394" i="14" s="1"/>
  <c r="H439" i="14"/>
  <c r="P439" i="14" s="1"/>
  <c r="H423" i="14"/>
  <c r="Q423" i="14" s="1"/>
  <c r="H468" i="14"/>
  <c r="Q468" i="14" s="1"/>
  <c r="H220" i="14"/>
  <c r="K220" i="14" s="1"/>
  <c r="H284" i="14"/>
  <c r="L284" i="14" s="1"/>
  <c r="H202" i="14"/>
  <c r="Q202" i="14" s="1"/>
  <c r="H496" i="14"/>
  <c r="K496" i="14" s="1"/>
  <c r="H413" i="14"/>
  <c r="L413" i="14" s="1"/>
  <c r="H326" i="14"/>
  <c r="K326" i="14" s="1"/>
  <c r="H260" i="14"/>
  <c r="L260" i="14" s="1"/>
  <c r="H142" i="14"/>
  <c r="K142" i="14" s="1"/>
  <c r="H94" i="14"/>
  <c r="Q94" i="14" s="1"/>
  <c r="H129" i="14"/>
  <c r="L129" i="14" s="1"/>
  <c r="H126" i="14"/>
  <c r="K126" i="14" s="1"/>
  <c r="H634" i="14"/>
  <c r="L634" i="14" s="1"/>
  <c r="H233" i="14"/>
  <c r="L233" i="14" s="1"/>
  <c r="H419" i="14"/>
  <c r="P419" i="14" s="1"/>
  <c r="H624" i="14"/>
  <c r="Q624" i="14" s="1"/>
  <c r="H58" i="14"/>
  <c r="Q58" i="14" s="1"/>
  <c r="H337" i="14"/>
  <c r="P337" i="14" s="1"/>
  <c r="H491" i="14"/>
  <c r="Q491" i="14" s="1"/>
  <c r="H157" i="14"/>
  <c r="K157" i="14" s="1"/>
  <c r="H476" i="14"/>
  <c r="K476" i="14" s="1"/>
  <c r="H217" i="14"/>
  <c r="L217" i="14" s="1"/>
  <c r="H472" i="14"/>
  <c r="Q472" i="14" s="1"/>
  <c r="H47" i="14"/>
  <c r="Q47" i="14" s="1"/>
  <c r="H152" i="14"/>
  <c r="Q152" i="14" s="1"/>
  <c r="H412" i="14"/>
  <c r="Q412" i="14" s="1"/>
  <c r="H317" i="14"/>
  <c r="Q317" i="14" s="1"/>
  <c r="H255" i="14"/>
  <c r="L255" i="14" s="1"/>
  <c r="H140" i="14"/>
  <c r="K140" i="14" s="1"/>
  <c r="H128" i="14"/>
  <c r="K128" i="14" s="1"/>
  <c r="H465" i="14"/>
  <c r="P465" i="14" s="1"/>
  <c r="H358" i="14"/>
  <c r="K358" i="14" s="1"/>
  <c r="H211" i="14"/>
  <c r="K211" i="14" s="1"/>
  <c r="H159" i="14"/>
  <c r="K159" i="14" s="1"/>
  <c r="H342" i="14"/>
  <c r="K342" i="14" s="1"/>
  <c r="H345" i="14"/>
  <c r="K345" i="14" s="1"/>
  <c r="H381" i="14"/>
  <c r="K381" i="14" s="1"/>
  <c r="H229" i="14"/>
  <c r="K229" i="14" s="1"/>
  <c r="H433" i="14"/>
  <c r="K433" i="14" s="1"/>
  <c r="H198" i="14"/>
  <c r="K198" i="14" s="1"/>
  <c r="H143" i="14"/>
  <c r="Q143" i="14" s="1"/>
  <c r="H55" i="14"/>
  <c r="L55" i="14" s="1"/>
  <c r="H600" i="14"/>
  <c r="K600" i="14" s="1"/>
  <c r="H457" i="14"/>
  <c r="K457" i="14" s="1"/>
  <c r="H170" i="14"/>
  <c r="L170" i="14" s="1"/>
  <c r="H276" i="14"/>
  <c r="K276" i="14" s="1"/>
  <c r="H88" i="14"/>
  <c r="K88" i="14" s="1"/>
  <c r="H33" i="14"/>
  <c r="K33" i="14" s="1"/>
  <c r="H97" i="14"/>
  <c r="K97" i="14" s="1"/>
  <c r="H444" i="14"/>
  <c r="L444" i="14" s="1"/>
  <c r="H153" i="14"/>
  <c r="K153" i="14" s="1"/>
  <c r="H473" i="14"/>
  <c r="K473" i="14" s="1"/>
  <c r="H101" i="14"/>
  <c r="L101" i="14" s="1"/>
  <c r="H383" i="14"/>
  <c r="K383" i="14" s="1"/>
  <c r="H246" i="14"/>
  <c r="K246" i="14" s="1"/>
  <c r="H261" i="14"/>
  <c r="K261" i="14" s="1"/>
  <c r="H209" i="14"/>
  <c r="Q209" i="14" s="1"/>
  <c r="H379" i="14"/>
  <c r="K379" i="14" s="1"/>
  <c r="H657" i="14"/>
  <c r="K657" i="14" s="1"/>
  <c r="H359" i="14"/>
  <c r="L359" i="14" s="1"/>
  <c r="H659" i="14"/>
  <c r="L659" i="14" s="1"/>
  <c r="H470" i="14"/>
  <c r="L470" i="14" s="1"/>
  <c r="H43" i="14"/>
  <c r="Q43" i="14" s="1"/>
  <c r="H268" i="14"/>
  <c r="P268" i="14" s="1"/>
  <c r="H548" i="14"/>
  <c r="K548" i="14" s="1"/>
  <c r="H461" i="14"/>
  <c r="K461" i="14" s="1"/>
  <c r="H361" i="14"/>
  <c r="L361" i="14" s="1"/>
  <c r="H181" i="14"/>
  <c r="K181" i="14" s="1"/>
  <c r="H602" i="14"/>
  <c r="L602" i="14" s="1"/>
  <c r="H113" i="14"/>
  <c r="L113" i="14" s="1"/>
  <c r="H619" i="14"/>
  <c r="K619" i="14" s="1"/>
  <c r="H117" i="14"/>
  <c r="P117" i="14" s="1"/>
  <c r="H605" i="14"/>
  <c r="L605" i="14" s="1"/>
  <c r="H247" i="14"/>
  <c r="K247" i="14" s="1"/>
  <c r="H25" i="14"/>
  <c r="L25" i="14" s="1"/>
  <c r="H601" i="14"/>
  <c r="K601" i="14" s="1"/>
  <c r="H155" i="14"/>
  <c r="L155" i="14" s="1"/>
  <c r="H133" i="14"/>
  <c r="Q133" i="14" s="1"/>
  <c r="H547" i="14"/>
  <c r="K547" i="14" s="1"/>
  <c r="H266" i="14"/>
  <c r="K266" i="14" s="1"/>
  <c r="H376" i="14"/>
  <c r="K376" i="14" s="1"/>
  <c r="H203" i="14"/>
  <c r="P203" i="14" s="1"/>
  <c r="H400" i="14"/>
  <c r="L400" i="14" s="1"/>
  <c r="H225" i="14"/>
  <c r="K225" i="14" s="1"/>
  <c r="H186" i="14"/>
  <c r="K186" i="14" s="1"/>
  <c r="H426" i="14"/>
  <c r="K426" i="14" s="1"/>
  <c r="H120" i="14"/>
  <c r="K120" i="14" s="1"/>
  <c r="H193" i="14"/>
  <c r="K193" i="14" s="1"/>
  <c r="H132" i="14"/>
  <c r="K132" i="14" s="1"/>
  <c r="H668" i="14"/>
  <c r="K668" i="14" s="1"/>
  <c r="H676" i="14"/>
  <c r="L676" i="14" s="1"/>
  <c r="H371" i="14"/>
  <c r="K371" i="14" s="1"/>
  <c r="H100" i="14"/>
  <c r="K100" i="14" s="1"/>
  <c r="H558" i="14"/>
  <c r="Q558" i="14" s="1"/>
  <c r="H581" i="14"/>
  <c r="K581" i="14" s="1"/>
  <c r="H597" i="14"/>
  <c r="L597" i="14" s="1"/>
  <c r="H189" i="14"/>
  <c r="K189" i="14" s="1"/>
  <c r="H75" i="14"/>
  <c r="L75" i="14" s="1"/>
  <c r="H67" i="14"/>
  <c r="K67" i="14" s="1"/>
  <c r="H66" i="14"/>
  <c r="K66" i="14" s="1"/>
  <c r="H653" i="14"/>
  <c r="K653" i="14" s="1"/>
  <c r="H639" i="14"/>
  <c r="P639" i="14" s="1"/>
  <c r="H308" i="14"/>
  <c r="P308" i="14" s="1"/>
  <c r="H451" i="14"/>
  <c r="K451" i="14" s="1"/>
  <c r="H265" i="14"/>
  <c r="K265" i="14" s="1"/>
  <c r="H163" i="14"/>
  <c r="K163" i="14" s="1"/>
  <c r="H673" i="14"/>
  <c r="K673" i="14" s="1"/>
  <c r="H508" i="14"/>
  <c r="K508" i="14" s="1"/>
  <c r="H292" i="14"/>
  <c r="K292" i="14" s="1"/>
  <c r="H219" i="14"/>
  <c r="K219" i="14" s="1"/>
  <c r="H252" i="14"/>
  <c r="K252" i="14" s="1"/>
  <c r="H340" i="14"/>
  <c r="Q340" i="14" s="1"/>
  <c r="H670" i="14"/>
  <c r="P670" i="14" s="1"/>
  <c r="H637" i="14"/>
  <c r="P637" i="14" s="1"/>
  <c r="H124" i="14"/>
  <c r="L124" i="14" s="1"/>
  <c r="H323" i="14"/>
  <c r="Q323" i="14" s="1"/>
  <c r="H91" i="14"/>
  <c r="K91" i="14" s="1"/>
  <c r="H542" i="14"/>
  <c r="Q542" i="14" s="1"/>
  <c r="H184" i="14"/>
  <c r="K184" i="14" s="1"/>
  <c r="H534" i="14"/>
  <c r="P534" i="14" s="1"/>
  <c r="H587" i="14"/>
  <c r="K587" i="14" s="1"/>
  <c r="H363" i="14"/>
  <c r="L363" i="14" s="1"/>
  <c r="H253" i="14"/>
  <c r="K253" i="14" s="1"/>
  <c r="H81" i="14"/>
  <c r="P81" i="14" s="1"/>
  <c r="H196" i="14"/>
  <c r="Q196" i="14" s="1"/>
  <c r="H392" i="14"/>
  <c r="Q392" i="14" s="1"/>
  <c r="H250" i="14"/>
  <c r="L250" i="14" s="1"/>
  <c r="H616" i="14"/>
  <c r="K616" i="14" s="1"/>
  <c r="H69" i="14"/>
  <c r="L69" i="14" s="1"/>
  <c r="H505" i="14"/>
  <c r="Q505" i="14" s="1"/>
  <c r="H665" i="14"/>
  <c r="K665" i="14" s="1"/>
  <c r="H30" i="14"/>
  <c r="K30" i="14" s="1"/>
  <c r="H671" i="14"/>
  <c r="K671" i="14" s="1"/>
  <c r="H578" i="14"/>
  <c r="Q578" i="14" s="1"/>
  <c r="H520" i="14"/>
  <c r="K520" i="14" s="1"/>
  <c r="H538" i="14"/>
  <c r="K538" i="14" s="1"/>
  <c r="H591" i="14"/>
  <c r="K591" i="14" s="1"/>
  <c r="H353" i="14"/>
  <c r="K353" i="14" s="1"/>
  <c r="H195" i="14"/>
  <c r="K195" i="14" s="1"/>
  <c r="H355" i="14"/>
  <c r="Q355" i="14" s="1"/>
  <c r="H200" i="14"/>
  <c r="K200" i="14" s="1"/>
  <c r="H37" i="14"/>
  <c r="K37" i="14" s="1"/>
  <c r="H309" i="14"/>
  <c r="K309" i="14" s="1"/>
  <c r="H146" i="14"/>
  <c r="P146" i="14" s="1"/>
  <c r="H28" i="14"/>
  <c r="L28" i="14" s="1"/>
  <c r="H459" i="14"/>
  <c r="Q459" i="14" s="1"/>
  <c r="H123" i="14"/>
  <c r="Q123" i="14" s="1"/>
  <c r="H298" i="14"/>
  <c r="Q298" i="14" s="1"/>
  <c r="H118" i="14"/>
  <c r="P118" i="14" s="1"/>
  <c r="H191" i="14"/>
  <c r="Q191" i="14" s="1"/>
  <c r="H107" i="14"/>
  <c r="P107" i="14" s="1"/>
  <c r="H648" i="14"/>
  <c r="K648" i="14" s="1"/>
  <c r="H636" i="14"/>
  <c r="L636" i="14" s="1"/>
  <c r="H403" i="14"/>
  <c r="K403" i="14" s="1"/>
  <c r="H85" i="14"/>
  <c r="K85" i="14" s="1"/>
  <c r="H635" i="14"/>
  <c r="K635" i="14" s="1"/>
  <c r="H498" i="14"/>
  <c r="L498" i="14" s="1"/>
  <c r="H424" i="14"/>
  <c r="K424" i="14" s="1"/>
  <c r="H328" i="14"/>
  <c r="K328" i="14" s="1"/>
  <c r="H604" i="14"/>
  <c r="K604" i="14" s="1"/>
  <c r="H51" i="14"/>
  <c r="Q51" i="14" s="1"/>
  <c r="H332" i="14"/>
  <c r="Q332" i="14" s="1"/>
  <c r="H145" i="14"/>
  <c r="L145" i="14" s="1"/>
  <c r="H497" i="14"/>
  <c r="K497" i="14" s="1"/>
  <c r="H437" i="14"/>
  <c r="Q437" i="14" s="1"/>
  <c r="H130" i="14"/>
  <c r="L130" i="14" s="1"/>
  <c r="H530" i="14"/>
  <c r="P530" i="14" s="1"/>
  <c r="H611" i="14"/>
  <c r="Q611" i="14" s="1"/>
  <c r="H385" i="14"/>
  <c r="K385" i="14" s="1"/>
  <c r="H576" i="14"/>
  <c r="K576" i="14" s="1"/>
  <c r="H422" i="14"/>
  <c r="K422" i="14" s="1"/>
  <c r="H528" i="14"/>
  <c r="K528" i="14" s="1"/>
  <c r="H389" i="14"/>
  <c r="Q389" i="14" s="1"/>
  <c r="H651" i="14"/>
  <c r="Q651" i="14" s="1"/>
  <c r="H504" i="14"/>
  <c r="Q504" i="14" s="1"/>
  <c r="H32" i="14"/>
  <c r="K32" i="14" s="1"/>
  <c r="H83" i="14"/>
  <c r="Q83" i="14" s="1"/>
  <c r="H518" i="14"/>
  <c r="K518" i="14" s="1"/>
  <c r="H610" i="14"/>
  <c r="Q610" i="14" s="1"/>
  <c r="H148" i="14"/>
  <c r="P148" i="14" s="1"/>
  <c r="H566" i="14"/>
  <c r="K566" i="14" s="1"/>
  <c r="H241" i="14"/>
  <c r="L241" i="14" s="1"/>
  <c r="H105" i="14"/>
  <c r="K105" i="14" s="1"/>
  <c r="H80" i="14"/>
  <c r="P80" i="14" s="1"/>
  <c r="H555" i="14"/>
  <c r="K555" i="14" s="1"/>
  <c r="H397" i="14"/>
  <c r="L397" i="14" s="1"/>
  <c r="H112" i="14"/>
  <c r="K112" i="14" s="1"/>
  <c r="L374" i="14"/>
  <c r="Q215" i="14"/>
  <c r="K82" i="14"/>
  <c r="Q82" i="14"/>
  <c r="L82" i="14"/>
  <c r="P82" i="14"/>
  <c r="K14" i="14"/>
  <c r="Q14" i="14"/>
  <c r="L14" i="14"/>
  <c r="P14" i="14"/>
  <c r="K13" i="14"/>
  <c r="Q13" i="14"/>
  <c r="L13" i="14"/>
  <c r="P13" i="14"/>
  <c r="L510" i="14"/>
  <c r="K10" i="14"/>
  <c r="Q10" i="14"/>
  <c r="L10" i="14"/>
  <c r="P10" i="14"/>
  <c r="K567" i="14"/>
  <c r="L525" i="14"/>
  <c r="Q231" i="14"/>
  <c r="K22" i="14"/>
  <c r="Q22" i="14"/>
  <c r="L22" i="14"/>
  <c r="P22" i="14"/>
  <c r="K485" i="14"/>
  <c r="L326" i="14"/>
  <c r="P5" i="14"/>
  <c r="P128" i="14"/>
  <c r="K21" i="14"/>
  <c r="Q21" i="14"/>
  <c r="L21" i="14"/>
  <c r="P21" i="14"/>
  <c r="L672" i="14"/>
  <c r="P183" i="14"/>
  <c r="K588" i="14"/>
  <c r="Q588" i="14"/>
  <c r="L588" i="14"/>
  <c r="P588" i="14"/>
  <c r="P52" i="14"/>
  <c r="L316" i="14"/>
  <c r="Q650" i="14"/>
  <c r="K659" i="14"/>
  <c r="Q268" i="14"/>
  <c r="K514" i="14"/>
  <c r="Q514" i="14"/>
  <c r="L514" i="14"/>
  <c r="P514" i="14"/>
  <c r="P311" i="14"/>
  <c r="K575" i="14"/>
  <c r="K620" i="14"/>
  <c r="K377" i="14"/>
  <c r="Q377" i="14"/>
  <c r="K155" i="14"/>
  <c r="K6" i="14"/>
  <c r="Q6" i="14"/>
  <c r="L6" i="14"/>
  <c r="P6" i="14"/>
  <c r="P396" i="14"/>
  <c r="Q451" i="14"/>
  <c r="K9" i="14"/>
  <c r="Q9" i="14"/>
  <c r="L9" i="14"/>
  <c r="P9" i="14"/>
  <c r="Q380" i="14"/>
  <c r="L407" i="14"/>
  <c r="L143" i="14"/>
  <c r="Q543" i="14"/>
  <c r="P77" i="14"/>
  <c r="Q440" i="14"/>
  <c r="L440" i="14"/>
  <c r="P440" i="14"/>
  <c r="K649" i="14"/>
  <c r="Q649" i="14"/>
  <c r="K638" i="14"/>
  <c r="P287" i="14"/>
  <c r="K111" i="14"/>
  <c r="Q456" i="14"/>
  <c r="P456" i="14"/>
  <c r="L31" i="14"/>
  <c r="K12" i="14"/>
  <c r="Q12" i="14"/>
  <c r="L12" i="14"/>
  <c r="P12" i="14"/>
  <c r="P137" i="14"/>
  <c r="K534" i="14"/>
  <c r="L366" i="14"/>
  <c r="K352" i="14"/>
  <c r="Q234" i="14"/>
  <c r="P234" i="14"/>
  <c r="L392" i="14"/>
  <c r="P392" i="14"/>
  <c r="P655" i="14"/>
  <c r="K486" i="14"/>
  <c r="Q645" i="14"/>
  <c r="P162" i="14"/>
  <c r="L151" i="14"/>
  <c r="P151" i="14"/>
  <c r="K365" i="14"/>
  <c r="K270" i="14"/>
  <c r="Q270" i="14"/>
  <c r="L270" i="14"/>
  <c r="P270" i="14"/>
  <c r="K314" i="14"/>
  <c r="K161" i="14"/>
  <c r="P399" i="14"/>
  <c r="P521" i="14"/>
  <c r="K27" i="14"/>
  <c r="Q27" i="14"/>
  <c r="L27" i="14"/>
  <c r="P27" i="14"/>
  <c r="L114" i="14"/>
  <c r="P114" i="14"/>
  <c r="Q146" i="14"/>
  <c r="Q293" i="14"/>
  <c r="Q477" i="14"/>
  <c r="L477" i="14"/>
  <c r="Q564" i="14"/>
  <c r="K321" i="14"/>
  <c r="Q321" i="14"/>
  <c r="L321" i="14"/>
  <c r="P321" i="14"/>
  <c r="K434" i="14"/>
  <c r="K141" i="14"/>
  <c r="P141" i="14"/>
  <c r="L4" i="14"/>
  <c r="P4" i="14"/>
  <c r="Q4" i="14"/>
  <c r="K4" i="14"/>
  <c r="Q507" i="14"/>
  <c r="Q283" i="14"/>
  <c r="L424" i="14"/>
  <c r="P144" i="14"/>
  <c r="Q375" i="14"/>
  <c r="P613" i="14"/>
  <c r="K651" i="14"/>
  <c r="P651" i="14"/>
  <c r="Q241" i="14"/>
  <c r="L79" i="14"/>
  <c r="K73" i="14"/>
  <c r="Q73" i="14"/>
  <c r="L201" i="14"/>
  <c r="P478" i="14"/>
  <c r="Q76" i="14"/>
  <c r="P579" i="14"/>
  <c r="K571" i="14"/>
  <c r="L571" i="14"/>
  <c r="K17" i="14"/>
  <c r="Q17" i="14"/>
  <c r="L17" i="14"/>
  <c r="P17" i="14"/>
  <c r="P116" i="14"/>
  <c r="L110" i="14"/>
  <c r="K420" i="14"/>
  <c r="Q607" i="14"/>
  <c r="Q339" i="14"/>
  <c r="L339" i="14"/>
  <c r="K596" i="14"/>
  <c r="L483" i="14"/>
  <c r="Q131" i="14"/>
  <c r="Q341" i="14"/>
  <c r="P341" i="14"/>
  <c r="Q271" i="14"/>
  <c r="K347" i="14"/>
  <c r="Q38" i="14"/>
  <c r="P285" i="14"/>
  <c r="L641" i="14"/>
  <c r="Q513" i="14"/>
  <c r="L513" i="14"/>
  <c r="Q429" i="14"/>
  <c r="L429" i="14"/>
  <c r="L656" i="14"/>
  <c r="Q541" i="14"/>
  <c r="L373" i="14"/>
  <c r="L64" i="14"/>
  <c r="P630" i="14"/>
  <c r="L640" i="14"/>
  <c r="K305" i="14"/>
  <c r="K646" i="14"/>
  <c r="K435" i="14"/>
  <c r="K532" i="14"/>
  <c r="L589" i="14"/>
  <c r="K487" i="14"/>
  <c r="L464" i="14"/>
  <c r="Q643" i="14"/>
  <c r="L213" i="14"/>
  <c r="Q50" i="14"/>
  <c r="P50" i="14"/>
  <c r="Q598" i="14"/>
  <c r="K469" i="14"/>
  <c r="P469" i="14"/>
  <c r="Q243" i="14"/>
  <c r="P463" i="14"/>
  <c r="P229" i="14"/>
  <c r="K251" i="14"/>
  <c r="K290" i="14"/>
  <c r="Q290" i="14"/>
  <c r="L290" i="14"/>
  <c r="P290" i="14"/>
  <c r="L449" i="14"/>
  <c r="K301" i="14"/>
  <c r="Q301" i="14"/>
  <c r="L301" i="14"/>
  <c r="P301" i="14"/>
  <c r="K19" i="14"/>
  <c r="Q19" i="14"/>
  <c r="L19" i="14"/>
  <c r="P19" i="14"/>
  <c r="L224" i="14"/>
  <c r="P224" i="14"/>
  <c r="L96" i="14"/>
  <c r="K625" i="14"/>
  <c r="Q625" i="14"/>
  <c r="L625" i="14"/>
  <c r="P625" i="14"/>
  <c r="L592" i="14"/>
  <c r="Q441" i="14"/>
  <c r="L441" i="14"/>
  <c r="Q167" i="14"/>
  <c r="K8" i="14"/>
  <c r="Q8" i="14"/>
  <c r="L8" i="14"/>
  <c r="P8" i="14"/>
  <c r="P171" i="14"/>
  <c r="K416" i="14"/>
  <c r="K7" i="14"/>
  <c r="Q7" i="14"/>
  <c r="L7" i="14"/>
  <c r="P7" i="14"/>
  <c r="K660" i="14"/>
  <c r="K40" i="14"/>
  <c r="Q40" i="14"/>
  <c r="L40" i="14"/>
  <c r="P40" i="14"/>
  <c r="Q92" i="14"/>
  <c r="L92" i="14"/>
  <c r="P92" i="14"/>
  <c r="Q612" i="14"/>
  <c r="P612" i="14"/>
  <c r="L275" i="14"/>
  <c r="Q254" i="14"/>
  <c r="K414" i="14"/>
  <c r="Q414" i="14"/>
  <c r="L414" i="14"/>
  <c r="K368" i="14"/>
  <c r="Q368" i="14"/>
  <c r="L368" i="14"/>
  <c r="P368" i="14"/>
  <c r="K667" i="14"/>
  <c r="Q667" i="14"/>
  <c r="L667" i="14"/>
  <c r="P667" i="14"/>
  <c r="K506" i="14"/>
  <c r="Q506" i="14"/>
  <c r="K335" i="14"/>
  <c r="Q335" i="14"/>
  <c r="L335" i="14"/>
  <c r="P335" i="14"/>
  <c r="P208" i="14"/>
  <c r="P454" i="14"/>
  <c r="K367" i="14"/>
  <c r="Q367" i="14"/>
  <c r="P367" i="14"/>
  <c r="L398" i="14"/>
  <c r="K228" i="14"/>
  <c r="L228" i="14"/>
  <c r="L559" i="14"/>
  <c r="P531" i="14"/>
  <c r="P428" i="14"/>
  <c r="L551" i="14"/>
  <c r="P455" i="14"/>
  <c r="Q351" i="14"/>
  <c r="L351" i="14"/>
  <c r="Q312" i="14"/>
  <c r="L320" i="14"/>
  <c r="K61" i="14"/>
  <c r="Q61" i="14"/>
  <c r="P61" i="14"/>
  <c r="L304" i="14"/>
  <c r="P304" i="14"/>
  <c r="Q313" i="14"/>
  <c r="Q406" i="14"/>
  <c r="K257" i="14"/>
  <c r="Q453" i="14"/>
  <c r="L573" i="14"/>
  <c r="P573" i="14"/>
  <c r="Q72" i="14"/>
  <c r="Q205" i="14"/>
  <c r="Q388" i="14"/>
  <c r="L614" i="14"/>
  <c r="Q49" i="14"/>
  <c r="L49" i="14"/>
  <c r="P49" i="14"/>
  <c r="K258" i="14"/>
  <c r="Q258" i="14"/>
  <c r="P258" i="14"/>
  <c r="K360" i="14"/>
  <c r="Q360" i="14"/>
  <c r="L360" i="14"/>
  <c r="P360" i="14"/>
  <c r="Q629" i="14"/>
  <c r="L629" i="14"/>
  <c r="L342" i="14"/>
  <c r="P342" i="14"/>
  <c r="P623" i="14"/>
  <c r="Q444" i="14"/>
  <c r="K281" i="14"/>
  <c r="Q281" i="14"/>
  <c r="L281" i="14"/>
  <c r="P281" i="14"/>
  <c r="K45" i="14"/>
  <c r="Q45" i="14"/>
  <c r="L45" i="14"/>
  <c r="P45" i="14"/>
  <c r="K86" i="14"/>
  <c r="Q631" i="14"/>
  <c r="K418" i="14"/>
  <c r="K102" i="14"/>
  <c r="Q102" i="14"/>
  <c r="L173" i="14"/>
  <c r="K603" i="14"/>
  <c r="L603" i="14"/>
  <c r="P603" i="14"/>
  <c r="Q221" i="14"/>
  <c r="P291" i="14"/>
  <c r="K74" i="14"/>
  <c r="P74" i="14"/>
  <c r="K580" i="14"/>
  <c r="Q580" i="14"/>
  <c r="K16" i="14"/>
  <c r="Q16" i="14"/>
  <c r="L16" i="14"/>
  <c r="P16" i="14"/>
  <c r="K108" i="14"/>
  <c r="Q108" i="14"/>
  <c r="K62" i="14"/>
  <c r="P62" i="14"/>
  <c r="K577" i="14"/>
  <c r="Q577" i="14"/>
  <c r="L577" i="14"/>
  <c r="P577" i="14"/>
  <c r="K273" i="14"/>
  <c r="L556" i="14"/>
  <c r="P565" i="14"/>
  <c r="K68" i="14"/>
  <c r="Q68" i="14"/>
  <c r="L68" i="14"/>
  <c r="P68" i="14"/>
  <c r="L595" i="14"/>
  <c r="K20" i="14"/>
  <c r="Q20" i="14"/>
  <c r="L20" i="14"/>
  <c r="P20" i="14"/>
  <c r="L618" i="14"/>
  <c r="L318" i="14"/>
  <c r="P318" i="14"/>
  <c r="K70" i="14"/>
  <c r="Q70" i="14"/>
  <c r="L70" i="14"/>
  <c r="Q194" i="14"/>
  <c r="Q411" i="14"/>
  <c r="L411" i="14"/>
  <c r="Q35" i="14"/>
  <c r="L436" i="14"/>
  <c r="Q239" i="14"/>
  <c r="K512" i="14"/>
  <c r="Q512" i="14"/>
  <c r="L512" i="14"/>
  <c r="P512" i="14"/>
  <c r="Q584" i="14"/>
  <c r="P526" i="14"/>
  <c r="P402" i="14"/>
  <c r="K325" i="14"/>
  <c r="Q325" i="14"/>
  <c r="L325" i="14"/>
  <c r="P325" i="14"/>
  <c r="K533" i="14"/>
  <c r="Q95" i="14"/>
  <c r="K272" i="14"/>
  <c r="K210" i="14"/>
  <c r="Q210" i="14"/>
  <c r="L210" i="14"/>
  <c r="K150" i="14"/>
  <c r="P278" i="14"/>
  <c r="K536" i="14"/>
  <c r="Q175" i="14"/>
  <c r="Q165" i="14"/>
  <c r="K274" i="14"/>
  <c r="Q274" i="14"/>
  <c r="L274" i="14"/>
  <c r="Q216" i="14"/>
  <c r="L216" i="14"/>
  <c r="P216" i="14"/>
  <c r="K48" i="14"/>
  <c r="Q48" i="14"/>
  <c r="L48" i="14"/>
  <c r="P48" i="14"/>
  <c r="Q480" i="14"/>
  <c r="K515" i="14"/>
  <c r="Q523" i="14"/>
  <c r="L452" i="14"/>
  <c r="K279" i="14"/>
  <c r="Q279" i="14"/>
  <c r="L279" i="14"/>
  <c r="P279" i="14"/>
  <c r="L17" i="12"/>
  <c r="I17" i="12"/>
  <c r="P17" i="12" s="1"/>
  <c r="M7" i="12"/>
  <c r="M8" i="12"/>
  <c r="M11" i="12"/>
  <c r="K17" i="12"/>
  <c r="BV2" i="10"/>
  <c r="AO2" i="10"/>
  <c r="G2" i="10"/>
  <c r="L175" i="14" l="1"/>
  <c r="K230" i="14"/>
  <c r="L156" i="14"/>
  <c r="P31" i="14"/>
  <c r="P174" i="14"/>
  <c r="Q166" i="14"/>
  <c r="K137" i="14"/>
  <c r="K244" i="14"/>
  <c r="L97" i="14"/>
  <c r="Q11" i="14"/>
  <c r="L137" i="14"/>
  <c r="Q39" i="14"/>
  <c r="Q29" i="14"/>
  <c r="K95" i="14"/>
  <c r="P53" i="14"/>
  <c r="L190" i="14"/>
  <c r="K39" i="14"/>
  <c r="P235" i="14"/>
  <c r="P230" i="14"/>
  <c r="L29" i="14"/>
  <c r="Q190" i="14"/>
  <c r="L84" i="14"/>
  <c r="L230" i="14"/>
  <c r="L247" i="14"/>
  <c r="L159" i="14"/>
  <c r="Q227" i="14"/>
  <c r="P222" i="14"/>
  <c r="K71" i="14"/>
  <c r="Q206" i="14"/>
  <c r="K393" i="14"/>
  <c r="R393" i="14" s="1"/>
  <c r="Q15" i="14"/>
  <c r="Q182" i="14"/>
  <c r="P212" i="14"/>
  <c r="P54" i="14"/>
  <c r="P98" i="14"/>
  <c r="K11" i="14"/>
  <c r="O11" i="14" s="1"/>
  <c r="L653" i="14"/>
  <c r="P11" i="14"/>
  <c r="L186" i="14"/>
  <c r="P91" i="14"/>
  <c r="L419" i="14"/>
  <c r="L422" i="14"/>
  <c r="K602" i="14"/>
  <c r="O602" i="14" s="1"/>
  <c r="K145" i="14"/>
  <c r="R145" i="14" s="1"/>
  <c r="Q626" i="14"/>
  <c r="L15" i="14"/>
  <c r="L182" i="14"/>
  <c r="L206" i="14"/>
  <c r="P133" i="14"/>
  <c r="K15" i="14"/>
  <c r="R15" i="14" s="1"/>
  <c r="Q402" i="14"/>
  <c r="P296" i="14"/>
  <c r="P343" i="14"/>
  <c r="K182" i="14"/>
  <c r="R182" i="14" s="1"/>
  <c r="K206" i="14"/>
  <c r="R206" i="14" s="1"/>
  <c r="P599" i="14"/>
  <c r="K594" i="14"/>
  <c r="R594" i="14" s="1"/>
  <c r="P273" i="14"/>
  <c r="K490" i="14"/>
  <c r="R490" i="14" s="1"/>
  <c r="L343" i="14"/>
  <c r="P30" i="14"/>
  <c r="Q310" i="14"/>
  <c r="Q267" i="14"/>
  <c r="L273" i="14"/>
  <c r="Q246" i="14"/>
  <c r="Q343" i="14"/>
  <c r="K267" i="14"/>
  <c r="O267" i="14" s="1"/>
  <c r="Q515" i="14"/>
  <c r="L245" i="14"/>
  <c r="K218" i="14"/>
  <c r="R218" i="14" s="1"/>
  <c r="P164" i="14"/>
  <c r="Q393" i="14"/>
  <c r="L219" i="14"/>
  <c r="L160" i="14"/>
  <c r="Q356" i="14"/>
  <c r="P194" i="14"/>
  <c r="L86" i="14"/>
  <c r="L480" i="14"/>
  <c r="K356" i="14"/>
  <c r="R356" i="14" s="1"/>
  <c r="L194" i="14"/>
  <c r="P595" i="14"/>
  <c r="Q86" i="14"/>
  <c r="L72" i="14"/>
  <c r="Q257" i="14"/>
  <c r="P398" i="14"/>
  <c r="Q660" i="14"/>
  <c r="P449" i="14"/>
  <c r="L243" i="14"/>
  <c r="P213" i="14"/>
  <c r="P589" i="14"/>
  <c r="Q646" i="14"/>
  <c r="L541" i="14"/>
  <c r="Q347" i="14"/>
  <c r="P483" i="14"/>
  <c r="L76" i="14"/>
  <c r="P79" i="14"/>
  <c r="K610" i="14"/>
  <c r="R610" i="14" s="1"/>
  <c r="P422" i="14"/>
  <c r="Q145" i="14"/>
  <c r="K123" i="14"/>
  <c r="R123" i="14" s="1"/>
  <c r="Q161" i="14"/>
  <c r="L645" i="14"/>
  <c r="P486" i="14"/>
  <c r="Q352" i="14"/>
  <c r="K180" i="14"/>
  <c r="R180" i="14" s="1"/>
  <c r="K609" i="14"/>
  <c r="O609" i="14" s="1"/>
  <c r="P653" i="14"/>
  <c r="P186" i="14"/>
  <c r="K652" i="14"/>
  <c r="Q155" i="14"/>
  <c r="Q602" i="14"/>
  <c r="K237" i="14"/>
  <c r="Q659" i="14"/>
  <c r="P672" i="14"/>
  <c r="K472" i="14"/>
  <c r="O472" i="14" s="1"/>
  <c r="P326" i="14"/>
  <c r="Q485" i="14"/>
  <c r="L231" i="14"/>
  <c r="Q595" i="14"/>
  <c r="P134" i="14"/>
  <c r="K72" i="14"/>
  <c r="O72" i="14" s="1"/>
  <c r="Q398" i="14"/>
  <c r="P370" i="14"/>
  <c r="P438" i="14"/>
  <c r="P409" i="14"/>
  <c r="Q449" i="14"/>
  <c r="L229" i="14"/>
  <c r="K243" i="14"/>
  <c r="Q213" i="14"/>
  <c r="Q589" i="14"/>
  <c r="K541" i="14"/>
  <c r="R541" i="14" s="1"/>
  <c r="L285" i="14"/>
  <c r="Q483" i="14"/>
  <c r="P115" i="14"/>
  <c r="K76" i="14"/>
  <c r="R76" i="14" s="1"/>
  <c r="Q79" i="14"/>
  <c r="P493" i="14"/>
  <c r="Q422" i="14"/>
  <c r="P349" i="14"/>
  <c r="P85" i="14"/>
  <c r="P446" i="14"/>
  <c r="L521" i="14"/>
  <c r="L399" i="14"/>
  <c r="P195" i="14"/>
  <c r="K645" i="14"/>
  <c r="R645" i="14" s="1"/>
  <c r="Q486" i="14"/>
  <c r="P253" i="14"/>
  <c r="L91" i="14"/>
  <c r="L287" i="14"/>
  <c r="L77" i="14"/>
  <c r="Q653" i="14"/>
  <c r="Q186" i="14"/>
  <c r="P263" i="14"/>
  <c r="Q672" i="14"/>
  <c r="L128" i="14"/>
  <c r="L5" i="14"/>
  <c r="Q419" i="14"/>
  <c r="Q326" i="14"/>
  <c r="K231" i="14"/>
  <c r="O231" i="14" s="1"/>
  <c r="L278" i="14"/>
  <c r="Q526" i="14"/>
  <c r="L134" i="14"/>
  <c r="L370" i="14"/>
  <c r="P277" i="14"/>
  <c r="L438" i="14"/>
  <c r="P384" i="14"/>
  <c r="L409" i="14"/>
  <c r="Q229" i="14"/>
  <c r="Q285" i="14"/>
  <c r="L115" i="14"/>
  <c r="L493" i="14"/>
  <c r="L349" i="14"/>
  <c r="L85" i="14"/>
  <c r="L446" i="14"/>
  <c r="Q521" i="14"/>
  <c r="Q399" i="14"/>
  <c r="L195" i="14"/>
  <c r="L253" i="14"/>
  <c r="Q91" i="14"/>
  <c r="Q287" i="14"/>
  <c r="Q77" i="14"/>
  <c r="P276" i="14"/>
  <c r="P292" i="14"/>
  <c r="L263" i="14"/>
  <c r="Q128" i="14"/>
  <c r="Q5" i="14"/>
  <c r="K419" i="14"/>
  <c r="R419" i="14" s="1"/>
  <c r="L439" i="14"/>
  <c r="Q278" i="14"/>
  <c r="L176" i="14"/>
  <c r="K526" i="14"/>
  <c r="O526" i="14" s="1"/>
  <c r="P242" i="14"/>
  <c r="P46" i="14"/>
  <c r="P563" i="14"/>
  <c r="Q134" i="14"/>
  <c r="P590" i="14"/>
  <c r="P179" i="14"/>
  <c r="Q370" i="14"/>
  <c r="L277" i="14"/>
  <c r="Q438" i="14"/>
  <c r="L384" i="14"/>
  <c r="Q409" i="14"/>
  <c r="Q115" i="14"/>
  <c r="P383" i="14"/>
  <c r="P112" i="14"/>
  <c r="Q493" i="14"/>
  <c r="Q349" i="14"/>
  <c r="Q85" i="14"/>
  <c r="Q446" i="14"/>
  <c r="Q195" i="14"/>
  <c r="P665" i="14"/>
  <c r="Q253" i="14"/>
  <c r="L276" i="14"/>
  <c r="L292" i="14"/>
  <c r="P100" i="14"/>
  <c r="Q263" i="14"/>
  <c r="P522" i="14"/>
  <c r="Q439" i="14"/>
  <c r="P106" i="14"/>
  <c r="Q176" i="14"/>
  <c r="P356" i="14"/>
  <c r="L242" i="14"/>
  <c r="L46" i="14"/>
  <c r="L563" i="14"/>
  <c r="L590" i="14"/>
  <c r="L179" i="14"/>
  <c r="Q277" i="14"/>
  <c r="Q384" i="14"/>
  <c r="L383" i="14"/>
  <c r="L112" i="14"/>
  <c r="P610" i="14"/>
  <c r="P123" i="14"/>
  <c r="L665" i="14"/>
  <c r="P180" i="14"/>
  <c r="P609" i="14"/>
  <c r="Q276" i="14"/>
  <c r="Q292" i="14"/>
  <c r="L100" i="14"/>
  <c r="P652" i="14"/>
  <c r="P237" i="14"/>
  <c r="P472" i="14"/>
  <c r="L522" i="14"/>
  <c r="K439" i="14"/>
  <c r="R439" i="14" s="1"/>
  <c r="L106" i="14"/>
  <c r="K480" i="14"/>
  <c r="P176" i="14"/>
  <c r="Q242" i="14"/>
  <c r="Q46" i="14"/>
  <c r="Q563" i="14"/>
  <c r="Q590" i="14"/>
  <c r="P257" i="14"/>
  <c r="Q179" i="14"/>
  <c r="P660" i="14"/>
  <c r="P646" i="14"/>
  <c r="P347" i="14"/>
  <c r="Q383" i="14"/>
  <c r="Q112" i="14"/>
  <c r="L610" i="14"/>
  <c r="P145" i="14"/>
  <c r="L123" i="14"/>
  <c r="P161" i="14"/>
  <c r="Q665" i="14"/>
  <c r="P352" i="14"/>
  <c r="L180" i="14"/>
  <c r="L609" i="14"/>
  <c r="Q100" i="14"/>
  <c r="L652" i="14"/>
  <c r="P155" i="14"/>
  <c r="P602" i="14"/>
  <c r="L237" i="14"/>
  <c r="P659" i="14"/>
  <c r="L472" i="14"/>
  <c r="Q522" i="14"/>
  <c r="P485" i="14"/>
  <c r="K357" i="14"/>
  <c r="O357" i="14" s="1"/>
  <c r="L570" i="14"/>
  <c r="Q106" i="14"/>
  <c r="Q570" i="14"/>
  <c r="P594" i="14"/>
  <c r="K402" i="14"/>
  <c r="R402" i="14" s="1"/>
  <c r="Q318" i="14"/>
  <c r="P108" i="14"/>
  <c r="P580" i="14"/>
  <c r="L623" i="14"/>
  <c r="Q559" i="14"/>
  <c r="L454" i="14"/>
  <c r="L208" i="14"/>
  <c r="Q592" i="14"/>
  <c r="Q96" i="14"/>
  <c r="K50" i="14"/>
  <c r="Q373" i="14"/>
  <c r="Q656" i="14"/>
  <c r="Q110" i="14"/>
  <c r="K241" i="14"/>
  <c r="R241" i="14" s="1"/>
  <c r="L144" i="14"/>
  <c r="L37" i="14"/>
  <c r="L162" i="14"/>
  <c r="K234" i="14"/>
  <c r="R234" i="14" s="1"/>
  <c r="K456" i="14"/>
  <c r="O456" i="14" s="1"/>
  <c r="L537" i="14"/>
  <c r="Q407" i="14"/>
  <c r="L396" i="14"/>
  <c r="Q113" i="14"/>
  <c r="L311" i="14"/>
  <c r="K650" i="14"/>
  <c r="R650" i="14" s="1"/>
  <c r="L52" i="14"/>
  <c r="L183" i="14"/>
  <c r="P475" i="14"/>
  <c r="K215" i="14"/>
  <c r="P515" i="14"/>
  <c r="L594" i="14"/>
  <c r="P631" i="14"/>
  <c r="Q623" i="14"/>
  <c r="P205" i="14"/>
  <c r="P313" i="14"/>
  <c r="K559" i="14"/>
  <c r="R559" i="14" s="1"/>
  <c r="Q454" i="14"/>
  <c r="Q208" i="14"/>
  <c r="K592" i="14"/>
  <c r="R592" i="14" s="1"/>
  <c r="K96" i="14"/>
  <c r="R96" i="14" s="1"/>
  <c r="P598" i="14"/>
  <c r="P109" i="14"/>
  <c r="K373" i="14"/>
  <c r="R373" i="14" s="1"/>
  <c r="K656" i="14"/>
  <c r="O656" i="14" s="1"/>
  <c r="P315" i="14"/>
  <c r="K110" i="14"/>
  <c r="R110" i="14" s="1"/>
  <c r="P322" i="14"/>
  <c r="P647" i="14"/>
  <c r="L148" i="14"/>
  <c r="K130" i="14"/>
  <c r="O130" i="14" s="1"/>
  <c r="Q144" i="14"/>
  <c r="K298" i="14"/>
  <c r="R298" i="14" s="1"/>
  <c r="L355" i="14"/>
  <c r="Q162" i="14"/>
  <c r="L542" i="14"/>
  <c r="K407" i="14"/>
  <c r="R407" i="14" s="1"/>
  <c r="P426" i="14"/>
  <c r="Q396" i="14"/>
  <c r="Q311" i="14"/>
  <c r="Q52" i="14"/>
  <c r="Q183" i="14"/>
  <c r="L475" i="14"/>
  <c r="P65" i="14"/>
  <c r="L631" i="14"/>
  <c r="L205" i="14"/>
  <c r="L313" i="14"/>
  <c r="P228" i="14"/>
  <c r="L598" i="14"/>
  <c r="L109" i="14"/>
  <c r="P435" i="14"/>
  <c r="L315" i="14"/>
  <c r="L322" i="14"/>
  <c r="L647" i="14"/>
  <c r="Q433" i="14"/>
  <c r="P314" i="14"/>
  <c r="P365" i="14"/>
  <c r="K355" i="14"/>
  <c r="P111" i="14"/>
  <c r="Q426" i="14"/>
  <c r="P488" i="14"/>
  <c r="L624" i="14"/>
  <c r="L65" i="14"/>
  <c r="Q109" i="14"/>
  <c r="L435" i="14"/>
  <c r="P38" i="14"/>
  <c r="Q315" i="14"/>
  <c r="Q322" i="14"/>
  <c r="Q647" i="14"/>
  <c r="P375" i="14"/>
  <c r="P564" i="14"/>
  <c r="L314" i="14"/>
  <c r="L365" i="14"/>
  <c r="L111" i="14"/>
  <c r="P346" i="14"/>
  <c r="L558" i="14"/>
  <c r="P18" i="14"/>
  <c r="P78" i="14"/>
  <c r="L488" i="14"/>
  <c r="K624" i="14"/>
  <c r="O624" i="14" s="1"/>
  <c r="Q65" i="14"/>
  <c r="L612" i="14"/>
  <c r="L38" i="14"/>
  <c r="P571" i="14"/>
  <c r="L375" i="14"/>
  <c r="L564" i="14"/>
  <c r="L81" i="14"/>
  <c r="L346" i="14"/>
  <c r="K558" i="14"/>
  <c r="R558" i="14" s="1"/>
  <c r="L18" i="14"/>
  <c r="P470" i="14"/>
  <c r="L78" i="14"/>
  <c r="Q488" i="14"/>
  <c r="Q346" i="14"/>
  <c r="L639" i="14"/>
  <c r="Q18" i="14"/>
  <c r="P650" i="14"/>
  <c r="Q78" i="14"/>
  <c r="L465" i="14"/>
  <c r="Q289" i="14"/>
  <c r="P215" i="14"/>
  <c r="Q103" i="14"/>
  <c r="K639" i="14"/>
  <c r="R639" i="14" s="1"/>
  <c r="K103" i="14"/>
  <c r="R103" i="14" s="1"/>
  <c r="Q342" i="14"/>
  <c r="Q573" i="14"/>
  <c r="K429" i="14"/>
  <c r="R429" i="14" s="1"/>
  <c r="P442" i="14"/>
  <c r="P467" i="14"/>
  <c r="P503" i="14"/>
  <c r="P334" i="14"/>
  <c r="P119" i="14"/>
  <c r="Q658" i="14"/>
  <c r="P221" i="14"/>
  <c r="Q304" i="14"/>
  <c r="L467" i="14"/>
  <c r="Q503" i="14"/>
  <c r="L606" i="14"/>
  <c r="Q334" i="14"/>
  <c r="P549" i="14"/>
  <c r="P239" i="14"/>
  <c r="L239" i="14"/>
  <c r="L221" i="14"/>
  <c r="P643" i="14"/>
  <c r="Q467" i="14"/>
  <c r="K503" i="14"/>
  <c r="R503" i="14" s="1"/>
  <c r="K606" i="14"/>
  <c r="R606" i="14" s="1"/>
  <c r="K334" i="14"/>
  <c r="R334" i="14" s="1"/>
  <c r="Q549" i="14"/>
  <c r="P578" i="14"/>
  <c r="Q266" i="14"/>
  <c r="Q337" i="14"/>
  <c r="K188" i="14"/>
  <c r="R188" i="14" s="1"/>
  <c r="Q80" i="14"/>
  <c r="L469" i="14"/>
  <c r="K643" i="14"/>
  <c r="O643" i="14" s="1"/>
  <c r="P305" i="14"/>
  <c r="K271" i="14"/>
  <c r="L73" i="14"/>
  <c r="K330" i="14"/>
  <c r="R330" i="14" s="1"/>
  <c r="P616" i="14"/>
  <c r="K55" i="14"/>
  <c r="R55" i="14" s="1"/>
  <c r="L499" i="14"/>
  <c r="K593" i="14"/>
  <c r="R593" i="14" s="1"/>
  <c r="K523" i="14"/>
  <c r="R523" i="14" s="1"/>
  <c r="K165" i="14"/>
  <c r="P95" i="14"/>
  <c r="K584" i="14"/>
  <c r="O584" i="14" s="1"/>
  <c r="K35" i="14"/>
  <c r="R35" i="14" s="1"/>
  <c r="Q618" i="14"/>
  <c r="Q556" i="14"/>
  <c r="L62" i="14"/>
  <c r="L74" i="14"/>
  <c r="P102" i="14"/>
  <c r="K444" i="14"/>
  <c r="R444" i="14" s="1"/>
  <c r="K388" i="14"/>
  <c r="R388" i="14" s="1"/>
  <c r="K453" i="14"/>
  <c r="R453" i="14" s="1"/>
  <c r="K406" i="14"/>
  <c r="O406" i="14" s="1"/>
  <c r="K312" i="14"/>
  <c r="R312" i="14" s="1"/>
  <c r="Q551" i="14"/>
  <c r="P39" i="14"/>
  <c r="P506" i="14"/>
  <c r="K254" i="14"/>
  <c r="R254" i="14" s="1"/>
  <c r="K167" i="14"/>
  <c r="Q55" i="14"/>
  <c r="K499" i="14"/>
  <c r="R499" i="14" s="1"/>
  <c r="K447" i="14"/>
  <c r="R447" i="14" s="1"/>
  <c r="Q84" i="14"/>
  <c r="K417" i="14"/>
  <c r="O417" i="14" s="1"/>
  <c r="K607" i="14"/>
  <c r="R607" i="14" s="1"/>
  <c r="Q24" i="14"/>
  <c r="K166" i="14"/>
  <c r="R166" i="14" s="1"/>
  <c r="Q201" i="14"/>
  <c r="L651" i="14"/>
  <c r="P130" i="14"/>
  <c r="Q424" i="14"/>
  <c r="L141" i="14"/>
  <c r="K293" i="14"/>
  <c r="R293" i="14" s="1"/>
  <c r="Q37" i="14"/>
  <c r="L578" i="14"/>
  <c r="Q156" i="14"/>
  <c r="L534" i="14"/>
  <c r="P649" i="14"/>
  <c r="K543" i="14"/>
  <c r="R543" i="14" s="1"/>
  <c r="Q537" i="14"/>
  <c r="K143" i="14"/>
  <c r="R143" i="14" s="1"/>
  <c r="K380" i="14"/>
  <c r="O380" i="14" s="1"/>
  <c r="L193" i="14"/>
  <c r="P377" i="14"/>
  <c r="P575" i="14"/>
  <c r="Q316" i="14"/>
  <c r="L220" i="14"/>
  <c r="K510" i="14"/>
  <c r="R510" i="14" s="1"/>
  <c r="K415" i="14"/>
  <c r="R415" i="14" s="1"/>
  <c r="P447" i="14"/>
  <c r="L24" i="14"/>
  <c r="P452" i="14"/>
  <c r="P175" i="14"/>
  <c r="P436" i="14"/>
  <c r="P411" i="14"/>
  <c r="P190" i="14"/>
  <c r="K618" i="14"/>
  <c r="R618" i="14" s="1"/>
  <c r="K556" i="14"/>
  <c r="R556" i="14" s="1"/>
  <c r="P629" i="14"/>
  <c r="P614" i="14"/>
  <c r="P320" i="14"/>
  <c r="P351" i="14"/>
  <c r="K551" i="14"/>
  <c r="R551" i="14" s="1"/>
  <c r="P275" i="14"/>
  <c r="P441" i="14"/>
  <c r="L251" i="14"/>
  <c r="P159" i="14"/>
  <c r="P513" i="14"/>
  <c r="K84" i="14"/>
  <c r="R84" i="14" s="1"/>
  <c r="P339" i="14"/>
  <c r="Q420" i="14"/>
  <c r="K24" i="14"/>
  <c r="O24" i="14" s="1"/>
  <c r="K201" i="14"/>
  <c r="R201" i="14" s="1"/>
  <c r="P241" i="14"/>
  <c r="Q130" i="14"/>
  <c r="P477" i="14"/>
  <c r="K544" i="14"/>
  <c r="R544" i="14" s="1"/>
  <c r="K578" i="14"/>
  <c r="R578" i="14" s="1"/>
  <c r="K156" i="14"/>
  <c r="O156" i="14" s="1"/>
  <c r="Q534" i="14"/>
  <c r="K537" i="14"/>
  <c r="R537" i="14" s="1"/>
  <c r="Q575" i="14"/>
  <c r="K316" i="14"/>
  <c r="R316" i="14" s="1"/>
  <c r="Q220" i="14"/>
  <c r="P562" i="14"/>
  <c r="P256" i="14"/>
  <c r="Q452" i="14"/>
  <c r="L565" i="14"/>
  <c r="Q320" i="14"/>
  <c r="Q275" i="14"/>
  <c r="L172" i="14"/>
  <c r="L478" i="14"/>
  <c r="Q617" i="14"/>
  <c r="P416" i="14"/>
  <c r="Q224" i="14"/>
  <c r="L235" i="14"/>
  <c r="P532" i="14"/>
  <c r="L630" i="14"/>
  <c r="Q500" i="14"/>
  <c r="P596" i="14"/>
  <c r="Q172" i="14"/>
  <c r="Q478" i="14"/>
  <c r="L613" i="14"/>
  <c r="P434" i="14"/>
  <c r="P191" i="14"/>
  <c r="Q114" i="14"/>
  <c r="K87" i="14"/>
  <c r="R87" i="14" s="1"/>
  <c r="Q151" i="14"/>
  <c r="P550" i="14"/>
  <c r="K392" i="14"/>
  <c r="R392" i="14" s="1"/>
  <c r="P71" i="14"/>
  <c r="Q31" i="14"/>
  <c r="P638" i="14"/>
  <c r="Q117" i="14"/>
  <c r="P620" i="14"/>
  <c r="K94" i="14"/>
  <c r="R94" i="14" s="1"/>
  <c r="K662" i="14"/>
  <c r="O662" i="14" s="1"/>
  <c r="Q374" i="14"/>
  <c r="Q436" i="14"/>
  <c r="P286" i="14"/>
  <c r="P87" i="14"/>
  <c r="L154" i="14"/>
  <c r="P553" i="14"/>
  <c r="L354" i="14"/>
  <c r="P272" i="14"/>
  <c r="Q565" i="14"/>
  <c r="L539" i="14"/>
  <c r="L222" i="14"/>
  <c r="K614" i="14"/>
  <c r="R614" i="14" s="1"/>
  <c r="P415" i="14"/>
  <c r="P523" i="14"/>
  <c r="P165" i="14"/>
  <c r="L272" i="14"/>
  <c r="P584" i="14"/>
  <c r="P35" i="14"/>
  <c r="Q539" i="14"/>
  <c r="Q291" i="14"/>
  <c r="Q562" i="14"/>
  <c r="Q222" i="14"/>
  <c r="L418" i="14"/>
  <c r="P444" i="14"/>
  <c r="P388" i="14"/>
  <c r="P453" i="14"/>
  <c r="P406" i="14"/>
  <c r="P312" i="14"/>
  <c r="L415" i="14"/>
  <c r="P254" i="14"/>
  <c r="Q574" i="14"/>
  <c r="L416" i="14"/>
  <c r="P167" i="14"/>
  <c r="Q235" i="14"/>
  <c r="L532" i="14"/>
  <c r="Q630" i="14"/>
  <c r="Q57" i="14"/>
  <c r="L596" i="14"/>
  <c r="P607" i="14"/>
  <c r="P166" i="14"/>
  <c r="Q613" i="14"/>
  <c r="L434" i="14"/>
  <c r="L191" i="14"/>
  <c r="P121" i="14"/>
  <c r="P293" i="14"/>
  <c r="L71" i="14"/>
  <c r="Q185" i="14"/>
  <c r="L638" i="14"/>
  <c r="P543" i="14"/>
  <c r="P380" i="14"/>
  <c r="Q302" i="14"/>
  <c r="K117" i="14"/>
  <c r="O117" i="14" s="1"/>
  <c r="L620" i="14"/>
  <c r="P608" i="14"/>
  <c r="L567" i="14"/>
  <c r="Q300" i="14"/>
  <c r="K374" i="14"/>
  <c r="R374" i="14" s="1"/>
  <c r="P539" i="14"/>
  <c r="L500" i="14"/>
  <c r="L291" i="14"/>
  <c r="L562" i="14"/>
  <c r="P418" i="14"/>
  <c r="Q379" i="14"/>
  <c r="K191" i="14"/>
  <c r="R191" i="14" s="1"/>
  <c r="L121" i="14"/>
  <c r="P37" i="14"/>
  <c r="K269" i="14"/>
  <c r="R269" i="14" s="1"/>
  <c r="P143" i="14"/>
  <c r="P187" i="14"/>
  <c r="L138" i="14"/>
  <c r="Q567" i="14"/>
  <c r="P135" i="14"/>
  <c r="Q307" i="14"/>
  <c r="L644" i="14"/>
  <c r="P393" i="14"/>
  <c r="P267" i="14"/>
  <c r="L105" i="14"/>
  <c r="Q107" i="14"/>
  <c r="K250" i="14"/>
  <c r="K262" i="14"/>
  <c r="R262" i="14" s="1"/>
  <c r="L308" i="14"/>
  <c r="P362" i="14"/>
  <c r="Q148" i="14"/>
  <c r="P528" i="14"/>
  <c r="P497" i="14"/>
  <c r="P635" i="14"/>
  <c r="P88" i="14"/>
  <c r="L30" i="14"/>
  <c r="Q81" i="14"/>
  <c r="K542" i="14"/>
  <c r="R542" i="14" s="1"/>
  <c r="K470" i="14"/>
  <c r="R470" i="14" s="1"/>
  <c r="K148" i="14"/>
  <c r="R148" i="14" s="1"/>
  <c r="L528" i="14"/>
  <c r="L497" i="14"/>
  <c r="L635" i="14"/>
  <c r="K372" i="14"/>
  <c r="O372" i="14" s="1"/>
  <c r="L88" i="14"/>
  <c r="Q30" i="14"/>
  <c r="K81" i="14"/>
  <c r="R81" i="14" s="1"/>
  <c r="Q528" i="14"/>
  <c r="Q497" i="14"/>
  <c r="Q635" i="14"/>
  <c r="P298" i="14"/>
  <c r="Q88" i="14"/>
  <c r="P246" i="14"/>
  <c r="P489" i="14"/>
  <c r="L404" i="14"/>
  <c r="P433" i="14"/>
  <c r="L298" i="14"/>
  <c r="P47" i="14"/>
  <c r="L246" i="14"/>
  <c r="L433" i="14"/>
  <c r="P355" i="14"/>
  <c r="P558" i="14"/>
  <c r="P113" i="14"/>
  <c r="L47" i="14"/>
  <c r="L492" i="14"/>
  <c r="P462" i="14"/>
  <c r="L149" i="14"/>
  <c r="P542" i="14"/>
  <c r="Q219" i="14"/>
  <c r="Q639" i="14"/>
  <c r="L426" i="14"/>
  <c r="L133" i="14"/>
  <c r="P624" i="14"/>
  <c r="K391" i="14"/>
  <c r="O391" i="14" s="1"/>
  <c r="P149" i="14"/>
  <c r="P404" i="14"/>
  <c r="K386" i="14"/>
  <c r="R386" i="14" s="1"/>
  <c r="L382" i="14"/>
  <c r="Q372" i="14"/>
  <c r="P280" i="14"/>
  <c r="Q149" i="14"/>
  <c r="Q404" i="14"/>
  <c r="K282" i="14"/>
  <c r="O282" i="14" s="1"/>
  <c r="K344" i="14"/>
  <c r="O344" i="14" s="1"/>
  <c r="Q632" i="14"/>
  <c r="Q466" i="14"/>
  <c r="P450" i="14"/>
  <c r="Q101" i="14"/>
  <c r="K332" i="14"/>
  <c r="O332" i="14" s="1"/>
  <c r="P372" i="14"/>
  <c r="P136" i="14"/>
  <c r="Q249" i="14"/>
  <c r="L546" i="14"/>
  <c r="K408" i="14"/>
  <c r="O408" i="14" s="1"/>
  <c r="L585" i="14"/>
  <c r="L41" i="14"/>
  <c r="L56" i="14"/>
  <c r="L664" i="14"/>
  <c r="Q530" i="14"/>
  <c r="P424" i="14"/>
  <c r="P219" i="14"/>
  <c r="L451" i="14"/>
  <c r="K133" i="14"/>
  <c r="R133" i="14" s="1"/>
  <c r="K113" i="14"/>
  <c r="R113" i="14" s="1"/>
  <c r="Q97" i="14"/>
  <c r="K260" i="14"/>
  <c r="R260" i="14" s="1"/>
  <c r="K597" i="14"/>
  <c r="O597" i="14" s="1"/>
  <c r="Q470" i="14"/>
  <c r="Q465" i="14"/>
  <c r="K47" i="14"/>
  <c r="R47" i="14" s="1"/>
  <c r="P327" i="14"/>
  <c r="K465" i="14"/>
  <c r="R465" i="14" s="1"/>
  <c r="L423" i="14"/>
  <c r="P671" i="14"/>
  <c r="P340" i="14"/>
  <c r="P597" i="14"/>
  <c r="P266" i="14"/>
  <c r="Q597" i="14"/>
  <c r="L266" i="14"/>
  <c r="P265" i="14"/>
  <c r="Q193" i="14"/>
  <c r="P97" i="14"/>
  <c r="Q662" i="14"/>
  <c r="L118" i="14"/>
  <c r="Q670" i="14"/>
  <c r="P376" i="14"/>
  <c r="P525" i="14"/>
  <c r="K196" i="14"/>
  <c r="R196" i="14" s="1"/>
  <c r="Q516" i="14"/>
  <c r="K29" i="14"/>
  <c r="O29" i="14" s="1"/>
  <c r="P244" i="14"/>
  <c r="P129" i="14"/>
  <c r="Q357" i="14"/>
  <c r="Q525" i="14"/>
  <c r="K437" i="14"/>
  <c r="R437" i="14" s="1"/>
  <c r="P471" i="14"/>
  <c r="K621" i="14"/>
  <c r="R621" i="14" s="1"/>
  <c r="L244" i="14"/>
  <c r="P125" i="14"/>
  <c r="Q498" i="14"/>
  <c r="L63" i="14"/>
  <c r="K389" i="14"/>
  <c r="R389" i="14" s="1"/>
  <c r="L600" i="14"/>
  <c r="Q203" i="14"/>
  <c r="K605" i="14"/>
  <c r="R605" i="14" s="1"/>
  <c r="L491" i="14"/>
  <c r="K517" i="14"/>
  <c r="R517" i="14" s="1"/>
  <c r="Q232" i="14"/>
  <c r="Q327" i="14"/>
  <c r="P289" i="14"/>
  <c r="K75" i="14"/>
  <c r="R75" i="14" s="1"/>
  <c r="L412" i="14"/>
  <c r="P353" i="14"/>
  <c r="P209" i="14"/>
  <c r="L209" i="14"/>
  <c r="K464" i="14"/>
  <c r="O464" i="14" s="1"/>
  <c r="K640" i="14"/>
  <c r="R640" i="14" s="1"/>
  <c r="Q447" i="14"/>
  <c r="P500" i="14"/>
  <c r="L420" i="14"/>
  <c r="P172" i="14"/>
  <c r="P105" i="14"/>
  <c r="K504" i="14"/>
  <c r="R504" i="14" s="1"/>
  <c r="L530" i="14"/>
  <c r="L617" i="14"/>
  <c r="L107" i="14"/>
  <c r="Q87" i="14"/>
  <c r="Q544" i="14"/>
  <c r="Q250" i="14"/>
  <c r="P366" i="14"/>
  <c r="P154" i="14"/>
  <c r="L185" i="14"/>
  <c r="K401" i="14"/>
  <c r="R401" i="14" s="1"/>
  <c r="L302" i="14"/>
  <c r="L670" i="14"/>
  <c r="Q605" i="14"/>
  <c r="P354" i="14"/>
  <c r="P138" i="14"/>
  <c r="Q105" i="14"/>
  <c r="K530" i="14"/>
  <c r="R530" i="14" s="1"/>
  <c r="P328" i="14"/>
  <c r="K617" i="14"/>
  <c r="R617" i="14" s="1"/>
  <c r="K107" i="14"/>
  <c r="R107" i="14" s="1"/>
  <c r="L256" i="14"/>
  <c r="L550" i="14"/>
  <c r="Q366" i="14"/>
  <c r="Q154" i="14"/>
  <c r="L553" i="14"/>
  <c r="K185" i="14"/>
  <c r="R185" i="14" s="1"/>
  <c r="K302" i="14"/>
  <c r="R302" i="14" s="1"/>
  <c r="K670" i="14"/>
  <c r="R670" i="14" s="1"/>
  <c r="L265" i="14"/>
  <c r="P189" i="14"/>
  <c r="P132" i="14"/>
  <c r="L376" i="14"/>
  <c r="L187" i="14"/>
  <c r="Q354" i="14"/>
  <c r="L608" i="14"/>
  <c r="K412" i="14"/>
  <c r="R412" i="14" s="1"/>
  <c r="K491" i="14"/>
  <c r="O491" i="14" s="1"/>
  <c r="Q129" i="14"/>
  <c r="Q138" i="14"/>
  <c r="L60" i="14"/>
  <c r="L135" i="14"/>
  <c r="P55" i="14"/>
  <c r="Q159" i="14"/>
  <c r="L286" i="14"/>
  <c r="P417" i="14"/>
  <c r="P593" i="14"/>
  <c r="L328" i="14"/>
  <c r="Q121" i="14"/>
  <c r="Q256" i="14"/>
  <c r="P520" i="14"/>
  <c r="Q550" i="14"/>
  <c r="Q553" i="14"/>
  <c r="P269" i="14"/>
  <c r="Q265" i="14"/>
  <c r="L189" i="14"/>
  <c r="L132" i="14"/>
  <c r="Q376" i="14"/>
  <c r="Q187" i="14"/>
  <c r="P548" i="14"/>
  <c r="Q608" i="14"/>
  <c r="K129" i="14"/>
  <c r="R129" i="14" s="1"/>
  <c r="Q60" i="14"/>
  <c r="Q135" i="14"/>
  <c r="P379" i="14"/>
  <c r="Q286" i="14"/>
  <c r="P131" i="14"/>
  <c r="P57" i="14"/>
  <c r="L417" i="14"/>
  <c r="L593" i="14"/>
  <c r="Q328" i="14"/>
  <c r="P309" i="14"/>
  <c r="L520" i="14"/>
  <c r="P445" i="14"/>
  <c r="P587" i="14"/>
  <c r="L269" i="14"/>
  <c r="P240" i="14"/>
  <c r="P127" i="14"/>
  <c r="L340" i="14"/>
  <c r="Q189" i="14"/>
  <c r="Q132" i="14"/>
  <c r="L548" i="14"/>
  <c r="K268" i="14"/>
  <c r="R268" i="14" s="1"/>
  <c r="K337" i="14"/>
  <c r="R337" i="14" s="1"/>
  <c r="P94" i="14"/>
  <c r="P628" i="14"/>
  <c r="L663" i="14"/>
  <c r="Q664" i="14"/>
  <c r="L379" i="14"/>
  <c r="P251" i="14"/>
  <c r="P499" i="14"/>
  <c r="P464" i="14"/>
  <c r="P640" i="14"/>
  <c r="L131" i="14"/>
  <c r="L57" i="14"/>
  <c r="P504" i="14"/>
  <c r="L309" i="14"/>
  <c r="Q520" i="14"/>
  <c r="L445" i="14"/>
  <c r="L587" i="14"/>
  <c r="L240" i="14"/>
  <c r="L127" i="14"/>
  <c r="P401" i="14"/>
  <c r="P451" i="14"/>
  <c r="Q548" i="14"/>
  <c r="L94" i="14"/>
  <c r="P284" i="14"/>
  <c r="K628" i="14"/>
  <c r="R628" i="14" s="1"/>
  <c r="Q663" i="14"/>
  <c r="L662" i="14"/>
  <c r="P510" i="14"/>
  <c r="K238" i="14"/>
  <c r="O238" i="14" s="1"/>
  <c r="L504" i="14"/>
  <c r="Q309" i="14"/>
  <c r="P544" i="14"/>
  <c r="P250" i="14"/>
  <c r="Q445" i="14"/>
  <c r="Q587" i="14"/>
  <c r="Q240" i="14"/>
  <c r="Q127" i="14"/>
  <c r="L401" i="14"/>
  <c r="P605" i="14"/>
  <c r="Q284" i="14"/>
  <c r="K284" i="14"/>
  <c r="R284" i="14" s="1"/>
  <c r="Q397" i="14"/>
  <c r="K323" i="14"/>
  <c r="R323" i="14" s="1"/>
  <c r="K340" i="14"/>
  <c r="R340" i="14" s="1"/>
  <c r="L117" i="14"/>
  <c r="L268" i="14"/>
  <c r="K209" i="14"/>
  <c r="R209" i="14" s="1"/>
  <c r="L337" i="14"/>
  <c r="P220" i="14"/>
  <c r="K505" i="14"/>
  <c r="R505" i="14" s="1"/>
  <c r="Q363" i="14"/>
  <c r="K459" i="14"/>
  <c r="O459" i="14" s="1"/>
  <c r="P193" i="14"/>
  <c r="Q413" i="14"/>
  <c r="L300" i="14"/>
  <c r="P501" i="14"/>
  <c r="Q238" i="14"/>
  <c r="P664" i="14"/>
  <c r="Q168" i="14"/>
  <c r="Q560" i="14"/>
  <c r="Q637" i="14"/>
  <c r="K226" i="14"/>
  <c r="R226" i="14" s="1"/>
  <c r="P126" i="14"/>
  <c r="L153" i="14"/>
  <c r="L264" i="14"/>
  <c r="Q104" i="14"/>
  <c r="K99" i="14"/>
  <c r="R99" i="14" s="1"/>
  <c r="P260" i="14"/>
  <c r="K423" i="14"/>
  <c r="R423" i="14" s="1"/>
  <c r="P357" i="14"/>
  <c r="P103" i="14"/>
  <c r="P163" i="14"/>
  <c r="P43" i="14"/>
  <c r="Q260" i="14"/>
  <c r="Q606" i="14"/>
  <c r="L80" i="14"/>
  <c r="K611" i="14"/>
  <c r="O611" i="14" s="1"/>
  <c r="K283" i="14"/>
  <c r="R283" i="14" s="1"/>
  <c r="L146" i="14"/>
  <c r="K319" i="14"/>
  <c r="O319" i="14" s="1"/>
  <c r="L658" i="14"/>
  <c r="L637" i="14"/>
  <c r="P153" i="14"/>
  <c r="P600" i="14"/>
  <c r="Q75" i="14"/>
  <c r="L203" i="14"/>
  <c r="P264" i="14"/>
  <c r="P247" i="14"/>
  <c r="L104" i="14"/>
  <c r="K317" i="14"/>
  <c r="O317" i="14" s="1"/>
  <c r="K202" i="14"/>
  <c r="O202" i="14" s="1"/>
  <c r="Q188" i="14"/>
  <c r="Q226" i="14"/>
  <c r="K236" i="14"/>
  <c r="R236" i="14" s="1"/>
  <c r="Q99" i="14"/>
  <c r="L341" i="14"/>
  <c r="L549" i="14"/>
  <c r="K80" i="14"/>
  <c r="R80" i="14" s="1"/>
  <c r="L119" i="14"/>
  <c r="K146" i="14"/>
  <c r="R146" i="14" s="1"/>
  <c r="L616" i="14"/>
  <c r="L655" i="14"/>
  <c r="L442" i="14"/>
  <c r="K658" i="14"/>
  <c r="O658" i="14" s="1"/>
  <c r="K637" i="14"/>
  <c r="R637" i="14" s="1"/>
  <c r="Q153" i="14"/>
  <c r="Q600" i="14"/>
  <c r="L163" i="14"/>
  <c r="P668" i="14"/>
  <c r="K203" i="14"/>
  <c r="R203" i="14" s="1"/>
  <c r="Q264" i="14"/>
  <c r="Q247" i="14"/>
  <c r="K104" i="14"/>
  <c r="R104" i="14" s="1"/>
  <c r="L126" i="14"/>
  <c r="P622" i="14"/>
  <c r="P42" i="14"/>
  <c r="P484" i="14"/>
  <c r="Q119" i="14"/>
  <c r="P538" i="14"/>
  <c r="Q616" i="14"/>
  <c r="Q655" i="14"/>
  <c r="Q442" i="14"/>
  <c r="P147" i="14"/>
  <c r="Q163" i="14"/>
  <c r="L668" i="14"/>
  <c r="P502" i="14"/>
  <c r="P157" i="14"/>
  <c r="Q126" i="14"/>
  <c r="L622" i="14"/>
  <c r="L42" i="14"/>
  <c r="P32" i="14"/>
  <c r="P330" i="14"/>
  <c r="P604" i="14"/>
  <c r="L484" i="14"/>
  <c r="P648" i="14"/>
  <c r="L538" i="14"/>
  <c r="P199" i="14"/>
  <c r="P395" i="14"/>
  <c r="L147" i="14"/>
  <c r="P657" i="14"/>
  <c r="Q668" i="14"/>
  <c r="P378" i="14"/>
  <c r="P461" i="14"/>
  <c r="L502" i="14"/>
  <c r="L157" i="14"/>
  <c r="Q622" i="14"/>
  <c r="L305" i="14"/>
  <c r="P271" i="14"/>
  <c r="Q42" i="14"/>
  <c r="L32" i="14"/>
  <c r="L330" i="14"/>
  <c r="P611" i="14"/>
  <c r="L604" i="14"/>
  <c r="P283" i="14"/>
  <c r="Q484" i="14"/>
  <c r="L648" i="14"/>
  <c r="Q538" i="14"/>
  <c r="P319" i="14"/>
  <c r="L199" i="14"/>
  <c r="L395" i="14"/>
  <c r="Q147" i="14"/>
  <c r="L657" i="14"/>
  <c r="L378" i="14"/>
  <c r="L461" i="14"/>
  <c r="Q502" i="14"/>
  <c r="P317" i="14"/>
  <c r="Q157" i="14"/>
  <c r="P202" i="14"/>
  <c r="P236" i="14"/>
  <c r="Q32" i="14"/>
  <c r="L611" i="14"/>
  <c r="Q604" i="14"/>
  <c r="Q648" i="14"/>
  <c r="L319" i="14"/>
  <c r="Q199" i="14"/>
  <c r="Q395" i="14"/>
  <c r="Q657" i="14"/>
  <c r="P75" i="14"/>
  <c r="Q378" i="14"/>
  <c r="Q461" i="14"/>
  <c r="L317" i="14"/>
  <c r="L202" i="14"/>
  <c r="P188" i="14"/>
  <c r="P226" i="14"/>
  <c r="L236" i="14"/>
  <c r="P99" i="14"/>
  <c r="Q585" i="14"/>
  <c r="P26" i="14"/>
  <c r="P557" i="14"/>
  <c r="P381" i="14"/>
  <c r="K397" i="14"/>
  <c r="R397" i="14" s="1"/>
  <c r="L450" i="14"/>
  <c r="Q56" i="14"/>
  <c r="Q382" i="14"/>
  <c r="L353" i="14"/>
  <c r="K363" i="14"/>
  <c r="R363" i="14" s="1"/>
  <c r="P299" i="14"/>
  <c r="P295" i="14"/>
  <c r="K466" i="14"/>
  <c r="R466" i="14" s="1"/>
  <c r="P601" i="14"/>
  <c r="P181" i="14"/>
  <c r="K168" i="14"/>
  <c r="R168" i="14" s="1"/>
  <c r="L501" i="14"/>
  <c r="Q492" i="14"/>
  <c r="K574" i="14"/>
  <c r="O574" i="14" s="1"/>
  <c r="P324" i="14"/>
  <c r="Q136" i="14"/>
  <c r="K492" i="14"/>
  <c r="R492" i="14" s="1"/>
  <c r="Q362" i="14"/>
  <c r="P448" i="14"/>
  <c r="P410" i="14"/>
  <c r="P586" i="14"/>
  <c r="P642" i="14"/>
  <c r="L675" i="14"/>
  <c r="Q462" i="14"/>
  <c r="K170" i="14"/>
  <c r="R170" i="14" s="1"/>
  <c r="K546" i="14"/>
  <c r="O546" i="14" s="1"/>
  <c r="Q489" i="14"/>
  <c r="Q280" i="14"/>
  <c r="P569" i="14"/>
  <c r="K585" i="14"/>
  <c r="R585" i="14" s="1"/>
  <c r="K41" i="14"/>
  <c r="R41" i="14" s="1"/>
  <c r="L26" i="14"/>
  <c r="L557" i="14"/>
  <c r="L381" i="14"/>
  <c r="L348" i="14"/>
  <c r="L324" i="14"/>
  <c r="P518" i="14"/>
  <c r="Q450" i="14"/>
  <c r="K56" i="14"/>
  <c r="R56" i="14" s="1"/>
  <c r="K382" i="14"/>
  <c r="R382" i="14" s="1"/>
  <c r="Q353" i="14"/>
  <c r="P197" i="14"/>
  <c r="L299" i="14"/>
  <c r="L295" i="14"/>
  <c r="P482" i="14"/>
  <c r="P535" i="14"/>
  <c r="P508" i="14"/>
  <c r="L601" i="14"/>
  <c r="L181" i="14"/>
  <c r="Q501" i="14"/>
  <c r="L136" i="14"/>
  <c r="P348" i="14"/>
  <c r="P511" i="14"/>
  <c r="K362" i="14"/>
  <c r="R362" i="14" s="1"/>
  <c r="L448" i="14"/>
  <c r="L410" i="14"/>
  <c r="L586" i="14"/>
  <c r="L642" i="14"/>
  <c r="Q675" i="14"/>
  <c r="P89" i="14"/>
  <c r="K462" i="14"/>
  <c r="R462" i="14" s="1"/>
  <c r="Q170" i="14"/>
  <c r="K489" i="14"/>
  <c r="O489" i="14" s="1"/>
  <c r="K280" i="14"/>
  <c r="O280" i="14" s="1"/>
  <c r="L569" i="14"/>
  <c r="P297" i="14"/>
  <c r="Q26" i="14"/>
  <c r="Q557" i="14"/>
  <c r="Q381" i="14"/>
  <c r="Q348" i="14"/>
  <c r="Q324" i="14"/>
  <c r="L518" i="14"/>
  <c r="P403" i="14"/>
  <c r="L197" i="14"/>
  <c r="Q299" i="14"/>
  <c r="Q295" i="14"/>
  <c r="L482" i="14"/>
  <c r="L535" i="14"/>
  <c r="L508" i="14"/>
  <c r="P66" i="14"/>
  <c r="P371" i="14"/>
  <c r="Q601" i="14"/>
  <c r="Q181" i="14"/>
  <c r="L140" i="14"/>
  <c r="Q217" i="14"/>
  <c r="L122" i="14"/>
  <c r="Q546" i="14"/>
  <c r="L511" i="14"/>
  <c r="P338" i="14"/>
  <c r="P458" i="14"/>
  <c r="Q448" i="14"/>
  <c r="Q410" i="14"/>
  <c r="Q586" i="14"/>
  <c r="Q642" i="14"/>
  <c r="K675" i="14"/>
  <c r="R675" i="14" s="1"/>
  <c r="L89" i="14"/>
  <c r="P59" i="14"/>
  <c r="P170" i="14"/>
  <c r="Q569" i="14"/>
  <c r="L297" i="14"/>
  <c r="Q518" i="14"/>
  <c r="P576" i="14"/>
  <c r="L403" i="14"/>
  <c r="P554" i="14"/>
  <c r="Q197" i="14"/>
  <c r="P329" i="14"/>
  <c r="Q482" i="14"/>
  <c r="Q535" i="14"/>
  <c r="Q508" i="14"/>
  <c r="L66" i="14"/>
  <c r="L371" i="14"/>
  <c r="P225" i="14"/>
  <c r="P93" i="14"/>
  <c r="P192" i="14"/>
  <c r="Q140" i="14"/>
  <c r="K101" i="14"/>
  <c r="R101" i="14" s="1"/>
  <c r="Q511" i="14"/>
  <c r="L338" i="14"/>
  <c r="L458" i="14"/>
  <c r="P344" i="14"/>
  <c r="P391" i="14"/>
  <c r="Q89" i="14"/>
  <c r="L59" i="14"/>
  <c r="P408" i="14"/>
  <c r="Q297" i="14"/>
  <c r="P386" i="14"/>
  <c r="L576" i="14"/>
  <c r="P332" i="14"/>
  <c r="Q403" i="14"/>
  <c r="P459" i="14"/>
  <c r="L554" i="14"/>
  <c r="P505" i="14"/>
  <c r="L329" i="14"/>
  <c r="P323" i="14"/>
  <c r="Q66" i="14"/>
  <c r="Q371" i="14"/>
  <c r="L225" i="14"/>
  <c r="L93" i="14"/>
  <c r="L192" i="14"/>
  <c r="Q41" i="14"/>
  <c r="P150" i="14"/>
  <c r="L150" i="14"/>
  <c r="L282" i="14"/>
  <c r="Q338" i="14"/>
  <c r="Q458" i="14"/>
  <c r="P249" i="14"/>
  <c r="L344" i="14"/>
  <c r="L391" i="14"/>
  <c r="P574" i="14"/>
  <c r="Q59" i="14"/>
  <c r="P632" i="14"/>
  <c r="P101" i="14"/>
  <c r="L408" i="14"/>
  <c r="L386" i="14"/>
  <c r="P397" i="14"/>
  <c r="Q576" i="14"/>
  <c r="L332" i="14"/>
  <c r="L459" i="14"/>
  <c r="Q554" i="14"/>
  <c r="L505" i="14"/>
  <c r="P363" i="14"/>
  <c r="Q329" i="14"/>
  <c r="L323" i="14"/>
  <c r="P466" i="14"/>
  <c r="Q225" i="14"/>
  <c r="Q93" i="14"/>
  <c r="P168" i="14"/>
  <c r="Q192" i="14"/>
  <c r="Q233" i="14"/>
  <c r="P517" i="14"/>
  <c r="Q364" i="14"/>
  <c r="K249" i="14"/>
  <c r="R249" i="14" s="1"/>
  <c r="K632" i="14"/>
  <c r="R632" i="14" s="1"/>
  <c r="P282" i="14"/>
  <c r="L517" i="14"/>
  <c r="Q245" i="14"/>
  <c r="K626" i="14"/>
  <c r="R626" i="14" s="1"/>
  <c r="P350" i="14"/>
  <c r="P654" i="14"/>
  <c r="P615" i="14"/>
  <c r="P139" i="14"/>
  <c r="L54" i="14"/>
  <c r="L98" i="14"/>
  <c r="L296" i="14"/>
  <c r="K527" i="14"/>
  <c r="R527" i="14" s="1"/>
  <c r="L212" i="14"/>
  <c r="L164" i="14"/>
  <c r="K307" i="14"/>
  <c r="R307" i="14" s="1"/>
  <c r="P460" i="14"/>
  <c r="Q124" i="14"/>
  <c r="K310" i="14"/>
  <c r="R310" i="14" s="1"/>
  <c r="L599" i="14"/>
  <c r="Q644" i="14"/>
  <c r="Q160" i="14"/>
  <c r="K232" i="14"/>
  <c r="R232" i="14" s="1"/>
  <c r="K245" i="14"/>
  <c r="R245" i="14" s="1"/>
  <c r="P583" i="14"/>
  <c r="K561" i="14"/>
  <c r="R561" i="14" s="1"/>
  <c r="L350" i="14"/>
  <c r="L654" i="14"/>
  <c r="L615" i="14"/>
  <c r="L139" i="14"/>
  <c r="Q54" i="14"/>
  <c r="Q98" i="14"/>
  <c r="Q296" i="14"/>
  <c r="K421" i="14"/>
  <c r="R421" i="14" s="1"/>
  <c r="P495" i="14"/>
  <c r="Q212" i="14"/>
  <c r="P519" i="14"/>
  <c r="Q636" i="14"/>
  <c r="Q164" i="14"/>
  <c r="L460" i="14"/>
  <c r="Q599" i="14"/>
  <c r="K644" i="14"/>
  <c r="R644" i="14" s="1"/>
  <c r="K160" i="14"/>
  <c r="R160" i="14" s="1"/>
  <c r="P633" i="14"/>
  <c r="L583" i="14"/>
  <c r="Q350" i="14"/>
  <c r="Q654" i="14"/>
  <c r="Q615" i="14"/>
  <c r="Q139" i="14"/>
  <c r="P474" i="14"/>
  <c r="L495" i="14"/>
  <c r="P387" i="14"/>
  <c r="L519" i="14"/>
  <c r="P336" i="14"/>
  <c r="Q460" i="14"/>
  <c r="P432" i="14"/>
  <c r="K223" i="14"/>
  <c r="O223" i="14" s="1"/>
  <c r="P169" i="14"/>
  <c r="P674" i="14"/>
  <c r="L474" i="14"/>
  <c r="Q495" i="14"/>
  <c r="P306" i="14"/>
  <c r="K83" i="14"/>
  <c r="R83" i="14" s="1"/>
  <c r="L387" i="14"/>
  <c r="Q519" i="14"/>
  <c r="Q28" i="14"/>
  <c r="P529" i="14"/>
  <c r="Q69" i="14"/>
  <c r="L336" i="14"/>
  <c r="L432" i="14"/>
  <c r="Q583" i="14"/>
  <c r="Q633" i="14"/>
  <c r="L169" i="14"/>
  <c r="L674" i="14"/>
  <c r="Q474" i="14"/>
  <c r="P218" i="14"/>
  <c r="K158" i="14"/>
  <c r="R158" i="14" s="1"/>
  <c r="L306" i="14"/>
  <c r="P490" i="14"/>
  <c r="Q387" i="14"/>
  <c r="L529" i="14"/>
  <c r="Q336" i="14"/>
  <c r="P262" i="14"/>
  <c r="Q432" i="14"/>
  <c r="P677" i="14"/>
  <c r="L633" i="14"/>
  <c r="K214" i="14"/>
  <c r="R214" i="14" s="1"/>
  <c r="P626" i="14"/>
  <c r="Q169" i="14"/>
  <c r="Q674" i="14"/>
  <c r="L218" i="14"/>
  <c r="Q306" i="14"/>
  <c r="L490" i="14"/>
  <c r="P307" i="14"/>
  <c r="Q529" i="14"/>
  <c r="L262" i="14"/>
  <c r="P310" i="14"/>
  <c r="K23" i="14"/>
  <c r="R23" i="14" s="1"/>
  <c r="K51" i="14"/>
  <c r="R51" i="14" s="1"/>
  <c r="L455" i="14"/>
  <c r="L428" i="14"/>
  <c r="L531" i="14"/>
  <c r="L171" i="14"/>
  <c r="L174" i="14"/>
  <c r="L463" i="14"/>
  <c r="Q64" i="14"/>
  <c r="Q641" i="14"/>
  <c r="L116" i="14"/>
  <c r="L579" i="14"/>
  <c r="K498" i="14"/>
  <c r="O498" i="14" s="1"/>
  <c r="K507" i="14"/>
  <c r="R507" i="14" s="1"/>
  <c r="Q118" i="14"/>
  <c r="L471" i="14"/>
  <c r="L53" i="14"/>
  <c r="L671" i="14"/>
  <c r="P479" i="14"/>
  <c r="K516" i="14"/>
  <c r="R516" i="14" s="1"/>
  <c r="Q308" i="14"/>
  <c r="Q63" i="14"/>
  <c r="K43" i="14"/>
  <c r="R43" i="14" s="1"/>
  <c r="L125" i="14"/>
  <c r="L152" i="14"/>
  <c r="Q661" i="14"/>
  <c r="P178" i="14"/>
  <c r="L568" i="14"/>
  <c r="P333" i="14"/>
  <c r="P248" i="14"/>
  <c r="P36" i="14"/>
  <c r="K173" i="14"/>
  <c r="R173" i="14" s="1"/>
  <c r="Q455" i="14"/>
  <c r="Q428" i="14"/>
  <c r="Q531" i="14"/>
  <c r="Q171" i="14"/>
  <c r="Q174" i="14"/>
  <c r="Q463" i="14"/>
  <c r="P494" i="14"/>
  <c r="K64" i="14"/>
  <c r="R64" i="14" s="1"/>
  <c r="K641" i="14"/>
  <c r="R641" i="14" s="1"/>
  <c r="Q116" i="14"/>
  <c r="Q579" i="14"/>
  <c r="P627" i="14"/>
  <c r="K118" i="14"/>
  <c r="R118" i="14" s="1"/>
  <c r="Q471" i="14"/>
  <c r="Q53" i="14"/>
  <c r="Q671" i="14"/>
  <c r="L479" i="14"/>
  <c r="P204" i="14"/>
  <c r="P184" i="14"/>
  <c r="K308" i="14"/>
  <c r="R308" i="14" s="1"/>
  <c r="K63" i="14"/>
  <c r="R63" i="14" s="1"/>
  <c r="Q125" i="14"/>
  <c r="K152" i="14"/>
  <c r="R152" i="14" s="1"/>
  <c r="L58" i="14"/>
  <c r="K661" i="14"/>
  <c r="R661" i="14" s="1"/>
  <c r="L178" i="14"/>
  <c r="P568" i="14"/>
  <c r="K227" i="14"/>
  <c r="O227" i="14" s="1"/>
  <c r="Q173" i="14"/>
  <c r="Q568" i="14"/>
  <c r="L333" i="14"/>
  <c r="L248" i="14"/>
  <c r="L36" i="14"/>
  <c r="L494" i="14"/>
  <c r="L627" i="14"/>
  <c r="Q479" i="14"/>
  <c r="L204" i="14"/>
  <c r="L184" i="14"/>
  <c r="P252" i="14"/>
  <c r="P581" i="14"/>
  <c r="P120" i="14"/>
  <c r="P547" i="14"/>
  <c r="P619" i="14"/>
  <c r="Q361" i="14"/>
  <c r="P481" i="14"/>
  <c r="P34" i="14"/>
  <c r="Q333" i="14"/>
  <c r="P207" i="14"/>
  <c r="P90" i="14"/>
  <c r="Q494" i="14"/>
  <c r="P390" i="14"/>
  <c r="P427" i="14"/>
  <c r="P582" i="14"/>
  <c r="P33" i="14"/>
  <c r="P566" i="14"/>
  <c r="Q627" i="14"/>
  <c r="P261" i="14"/>
  <c r="P198" i="14"/>
  <c r="P200" i="14"/>
  <c r="P572" i="14"/>
  <c r="Q204" i="14"/>
  <c r="Q184" i="14"/>
  <c r="L252" i="14"/>
  <c r="L581" i="14"/>
  <c r="L120" i="14"/>
  <c r="L547" i="14"/>
  <c r="L619" i="14"/>
  <c r="P669" i="14"/>
  <c r="P443" i="14"/>
  <c r="P425" i="14"/>
  <c r="L34" i="14"/>
  <c r="P259" i="14"/>
  <c r="P536" i="14"/>
  <c r="P533" i="14"/>
  <c r="K248" i="14"/>
  <c r="R248" i="14" s="1"/>
  <c r="K36" i="14"/>
  <c r="R36" i="14" s="1"/>
  <c r="L358" i="14"/>
  <c r="L545" i="14"/>
  <c r="L207" i="14"/>
  <c r="L288" i="14"/>
  <c r="L259" i="14"/>
  <c r="L90" i="14"/>
  <c r="P487" i="14"/>
  <c r="L390" i="14"/>
  <c r="L427" i="14"/>
  <c r="L582" i="14"/>
  <c r="L33" i="14"/>
  <c r="L566" i="14"/>
  <c r="P389" i="14"/>
  <c r="P437" i="14"/>
  <c r="L261" i="14"/>
  <c r="L198" i="14"/>
  <c r="L200" i="14"/>
  <c r="L572" i="14"/>
  <c r="P196" i="14"/>
  <c r="P621" i="14"/>
  <c r="Q252" i="14"/>
  <c r="Q581" i="14"/>
  <c r="Q120" i="14"/>
  <c r="Q547" i="14"/>
  <c r="Q619" i="14"/>
  <c r="L669" i="14"/>
  <c r="L443" i="14"/>
  <c r="L425" i="14"/>
  <c r="L677" i="14"/>
  <c r="P358" i="14"/>
  <c r="P545" i="14"/>
  <c r="L536" i="14"/>
  <c r="L533" i="14"/>
  <c r="P227" i="14"/>
  <c r="Q358" i="14"/>
  <c r="Q545" i="14"/>
  <c r="Q207" i="14"/>
  <c r="Q288" i="14"/>
  <c r="Q259" i="14"/>
  <c r="Q90" i="14"/>
  <c r="L487" i="14"/>
  <c r="Q390" i="14"/>
  <c r="Q427" i="14"/>
  <c r="Q582" i="14"/>
  <c r="Q33" i="14"/>
  <c r="Q566" i="14"/>
  <c r="L389" i="14"/>
  <c r="L437" i="14"/>
  <c r="P498" i="14"/>
  <c r="P507" i="14"/>
  <c r="Q261" i="14"/>
  <c r="Q198" i="14"/>
  <c r="Q200" i="14"/>
  <c r="Q572" i="14"/>
  <c r="L196" i="14"/>
  <c r="L621" i="14"/>
  <c r="P516" i="14"/>
  <c r="Q669" i="14"/>
  <c r="Q443" i="14"/>
  <c r="Q425" i="14"/>
  <c r="Q255" i="14"/>
  <c r="Q677" i="14"/>
  <c r="P405" i="14"/>
  <c r="P288" i="14"/>
  <c r="K405" i="14"/>
  <c r="R405" i="14" s="1"/>
  <c r="Q400" i="14"/>
  <c r="L43" i="14"/>
  <c r="P468" i="14"/>
  <c r="K394" i="14"/>
  <c r="R394" i="14" s="1"/>
  <c r="L481" i="14"/>
  <c r="Q122" i="14"/>
  <c r="P661" i="14"/>
  <c r="L211" i="14"/>
  <c r="Q142" i="14"/>
  <c r="K468" i="14"/>
  <c r="R468" i="14" s="1"/>
  <c r="Q524" i="14"/>
  <c r="Q430" i="14"/>
  <c r="Q634" i="14"/>
  <c r="K58" i="14"/>
  <c r="R58" i="14" s="1"/>
  <c r="P232" i="14"/>
  <c r="P560" i="14"/>
  <c r="Q178" i="14"/>
  <c r="P238" i="14"/>
  <c r="Q25" i="14"/>
  <c r="L560" i="14"/>
  <c r="P300" i="14"/>
  <c r="P140" i="14"/>
  <c r="K217" i="14"/>
  <c r="O217" i="14" s="1"/>
  <c r="K233" i="14"/>
  <c r="R233" i="14" s="1"/>
  <c r="K413" i="14"/>
  <c r="O413" i="14" s="1"/>
  <c r="Q394" i="14"/>
  <c r="P122" i="14"/>
  <c r="L364" i="14"/>
  <c r="Q44" i="14"/>
  <c r="K430" i="14"/>
  <c r="R430" i="14" s="1"/>
  <c r="P217" i="14"/>
  <c r="P233" i="14"/>
  <c r="P413" i="14"/>
  <c r="P430" i="14"/>
  <c r="L394" i="14"/>
  <c r="P142" i="14"/>
  <c r="L468" i="14"/>
  <c r="L628" i="14"/>
  <c r="Q481" i="14"/>
  <c r="K60" i="14"/>
  <c r="O60" i="14" s="1"/>
  <c r="K663" i="14"/>
  <c r="R663" i="14" s="1"/>
  <c r="L666" i="14"/>
  <c r="Q34" i="14"/>
  <c r="Q475" i="14"/>
  <c r="L405" i="14"/>
  <c r="Q359" i="14"/>
  <c r="L142" i="14"/>
  <c r="Q666" i="14"/>
  <c r="P412" i="14"/>
  <c r="P152" i="14"/>
  <c r="P491" i="14"/>
  <c r="P58" i="14"/>
  <c r="P423" i="14"/>
  <c r="L327" i="14"/>
  <c r="L289" i="14"/>
  <c r="P540" i="14"/>
  <c r="P303" i="14"/>
  <c r="P331" i="14"/>
  <c r="P177" i="14"/>
  <c r="P509" i="14"/>
  <c r="P345" i="14"/>
  <c r="P552" i="14"/>
  <c r="P369" i="14"/>
  <c r="P294" i="14"/>
  <c r="P555" i="14"/>
  <c r="P385" i="14"/>
  <c r="K636" i="14"/>
  <c r="R636" i="14" s="1"/>
  <c r="K28" i="14"/>
  <c r="R28" i="14" s="1"/>
  <c r="K69" i="14"/>
  <c r="R69" i="14" s="1"/>
  <c r="K124" i="14"/>
  <c r="O124" i="14" s="1"/>
  <c r="K400" i="14"/>
  <c r="R400" i="14" s="1"/>
  <c r="K25" i="14"/>
  <c r="R25" i="14" s="1"/>
  <c r="K361" i="14"/>
  <c r="O361" i="14" s="1"/>
  <c r="K359" i="14"/>
  <c r="R359" i="14" s="1"/>
  <c r="K255" i="14"/>
  <c r="R255" i="14" s="1"/>
  <c r="K634" i="14"/>
  <c r="R634" i="14" s="1"/>
  <c r="K524" i="14"/>
  <c r="R524" i="14" s="1"/>
  <c r="K44" i="14"/>
  <c r="O44" i="14" s="1"/>
  <c r="L540" i="14"/>
  <c r="L303" i="14"/>
  <c r="L331" i="14"/>
  <c r="L177" i="14"/>
  <c r="L509" i="14"/>
  <c r="L345" i="14"/>
  <c r="L552" i="14"/>
  <c r="L369" i="14"/>
  <c r="L294" i="14"/>
  <c r="L555" i="14"/>
  <c r="L385" i="14"/>
  <c r="P473" i="14"/>
  <c r="P457" i="14"/>
  <c r="P591" i="14"/>
  <c r="P673" i="14"/>
  <c r="P67" i="14"/>
  <c r="K676" i="14"/>
  <c r="O676" i="14" s="1"/>
  <c r="P476" i="14"/>
  <c r="P496" i="14"/>
  <c r="P431" i="14"/>
  <c r="P666" i="14"/>
  <c r="P570" i="14"/>
  <c r="P364" i="14"/>
  <c r="P211" i="14"/>
  <c r="Q540" i="14"/>
  <c r="Q303" i="14"/>
  <c r="Q331" i="14"/>
  <c r="Q177" i="14"/>
  <c r="Q509" i="14"/>
  <c r="Q345" i="14"/>
  <c r="Q552" i="14"/>
  <c r="Q369" i="14"/>
  <c r="Q294" i="14"/>
  <c r="Q555" i="14"/>
  <c r="Q385" i="14"/>
  <c r="L473" i="14"/>
  <c r="L457" i="14"/>
  <c r="L591" i="14"/>
  <c r="L673" i="14"/>
  <c r="L67" i="14"/>
  <c r="P676" i="14"/>
  <c r="L476" i="14"/>
  <c r="L496" i="14"/>
  <c r="L431" i="14"/>
  <c r="Q473" i="14"/>
  <c r="Q457" i="14"/>
  <c r="Q591" i="14"/>
  <c r="Q673" i="14"/>
  <c r="Q67" i="14"/>
  <c r="Q676" i="14"/>
  <c r="Q476" i="14"/>
  <c r="Q496" i="14"/>
  <c r="Q431" i="14"/>
  <c r="Q211" i="14"/>
  <c r="P214" i="14"/>
  <c r="P561" i="14"/>
  <c r="P223" i="14"/>
  <c r="P23" i="14"/>
  <c r="P527" i="14"/>
  <c r="P421" i="14"/>
  <c r="P158" i="14"/>
  <c r="P83" i="14"/>
  <c r="P51" i="14"/>
  <c r="H2" i="14"/>
  <c r="L214" i="14"/>
  <c r="L561" i="14"/>
  <c r="L223" i="14"/>
  <c r="L23" i="14"/>
  <c r="L527" i="14"/>
  <c r="L421" i="14"/>
  <c r="L158" i="14"/>
  <c r="L83" i="14"/>
  <c r="L51" i="14"/>
  <c r="P636" i="14"/>
  <c r="P28" i="14"/>
  <c r="P69" i="14"/>
  <c r="P124" i="14"/>
  <c r="P400" i="14"/>
  <c r="P25" i="14"/>
  <c r="P361" i="14"/>
  <c r="P359" i="14"/>
  <c r="P255" i="14"/>
  <c r="P634" i="14"/>
  <c r="P524" i="14"/>
  <c r="P44" i="14"/>
  <c r="R175" i="14"/>
  <c r="O175" i="14"/>
  <c r="R278" i="14"/>
  <c r="O278" i="14"/>
  <c r="R29" i="14"/>
  <c r="R216" i="14"/>
  <c r="O216" i="14"/>
  <c r="R325" i="14"/>
  <c r="O325" i="14"/>
  <c r="R436" i="14"/>
  <c r="O436" i="14"/>
  <c r="R411" i="14"/>
  <c r="O411" i="14"/>
  <c r="R190" i="14"/>
  <c r="O190" i="14"/>
  <c r="R338" i="14"/>
  <c r="O338" i="14"/>
  <c r="R583" i="14"/>
  <c r="O583" i="14"/>
  <c r="R68" i="14"/>
  <c r="O68" i="14"/>
  <c r="R458" i="14"/>
  <c r="O458" i="14"/>
  <c r="R577" i="14"/>
  <c r="O577" i="14"/>
  <c r="R62" i="14"/>
  <c r="O62" i="14"/>
  <c r="R16" i="14"/>
  <c r="O16" i="14"/>
  <c r="R74" i="14"/>
  <c r="O74" i="14"/>
  <c r="R221" i="14"/>
  <c r="O221" i="14"/>
  <c r="R562" i="14"/>
  <c r="O562" i="14"/>
  <c r="R222" i="14"/>
  <c r="O222" i="14"/>
  <c r="R102" i="14"/>
  <c r="O102" i="14"/>
  <c r="R631" i="14"/>
  <c r="O631" i="14"/>
  <c r="R134" i="14"/>
  <c r="O134" i="14"/>
  <c r="R281" i="14"/>
  <c r="O281" i="14"/>
  <c r="R350" i="14"/>
  <c r="O350" i="14"/>
  <c r="O654" i="14"/>
  <c r="R654" i="14"/>
  <c r="R342" i="14"/>
  <c r="O342" i="14"/>
  <c r="R590" i="14"/>
  <c r="O590" i="14"/>
  <c r="R629" i="14"/>
  <c r="O629" i="14"/>
  <c r="R258" i="14"/>
  <c r="O258" i="14"/>
  <c r="R49" i="14"/>
  <c r="O49" i="14"/>
  <c r="R205" i="14"/>
  <c r="O205" i="14"/>
  <c r="R586" i="14"/>
  <c r="O586" i="14"/>
  <c r="R573" i="14"/>
  <c r="O573" i="14"/>
  <c r="R257" i="14"/>
  <c r="O257" i="14"/>
  <c r="R288" i="14"/>
  <c r="O288" i="14"/>
  <c r="R642" i="14"/>
  <c r="O642" i="14"/>
  <c r="R179" i="14"/>
  <c r="O179" i="14"/>
  <c r="R61" i="14"/>
  <c r="O61" i="14"/>
  <c r="R455" i="14"/>
  <c r="O455" i="14"/>
  <c r="R428" i="14"/>
  <c r="O428" i="14"/>
  <c r="R531" i="14"/>
  <c r="O531" i="14"/>
  <c r="R228" i="14"/>
  <c r="O228" i="14"/>
  <c r="R367" i="14"/>
  <c r="O367" i="14"/>
  <c r="R39" i="14"/>
  <c r="O39" i="14"/>
  <c r="R370" i="14"/>
  <c r="O370" i="14"/>
  <c r="R335" i="14"/>
  <c r="O335" i="14"/>
  <c r="R277" i="14"/>
  <c r="O277" i="14"/>
  <c r="R506" i="14"/>
  <c r="O506" i="14"/>
  <c r="R54" i="14"/>
  <c r="O54" i="14"/>
  <c r="R90" i="14"/>
  <c r="O90" i="14"/>
  <c r="R438" i="14"/>
  <c r="O438" i="14"/>
  <c r="R384" i="14"/>
  <c r="O384" i="14"/>
  <c r="R89" i="14"/>
  <c r="O89" i="14"/>
  <c r="R92" i="14"/>
  <c r="O92" i="14"/>
  <c r="R40" i="14"/>
  <c r="O40" i="14"/>
  <c r="R7" i="14"/>
  <c r="O7" i="14"/>
  <c r="R674" i="14"/>
  <c r="O674" i="14"/>
  <c r="R416" i="14"/>
  <c r="O416" i="14"/>
  <c r="R8" i="14"/>
  <c r="O8" i="14"/>
  <c r="R441" i="14"/>
  <c r="O441" i="14"/>
  <c r="R224" i="14"/>
  <c r="O224" i="14"/>
  <c r="R301" i="14"/>
  <c r="O301" i="14"/>
  <c r="R290" i="14"/>
  <c r="O290" i="14"/>
  <c r="R229" i="14"/>
  <c r="O229" i="14"/>
  <c r="R463" i="14"/>
  <c r="O463" i="14"/>
  <c r="R469" i="14"/>
  <c r="O469" i="14"/>
  <c r="R598" i="14"/>
  <c r="O598" i="14"/>
  <c r="R213" i="14"/>
  <c r="O213" i="14"/>
  <c r="R487" i="14"/>
  <c r="O487" i="14"/>
  <c r="R589" i="14"/>
  <c r="O589" i="14"/>
  <c r="R286" i="14"/>
  <c r="O286" i="14"/>
  <c r="R494" i="14"/>
  <c r="O494" i="14"/>
  <c r="R646" i="14"/>
  <c r="O646" i="14"/>
  <c r="R513" i="14"/>
  <c r="O513" i="14"/>
  <c r="R285" i="14"/>
  <c r="O285" i="14"/>
  <c r="R347" i="14"/>
  <c r="O347" i="14"/>
  <c r="R495" i="14"/>
  <c r="O495" i="14"/>
  <c r="R341" i="14"/>
  <c r="O341" i="14"/>
  <c r="R500" i="14"/>
  <c r="O500" i="14"/>
  <c r="O84" i="14"/>
  <c r="R315" i="14"/>
  <c r="O315" i="14"/>
  <c r="R417" i="14"/>
  <c r="R427" i="14"/>
  <c r="O427" i="14"/>
  <c r="R582" i="14"/>
  <c r="O582" i="14"/>
  <c r="R149" i="14"/>
  <c r="O149" i="14"/>
  <c r="R297" i="14"/>
  <c r="O297" i="14"/>
  <c r="R17" i="14"/>
  <c r="O17" i="14"/>
  <c r="R42" i="14"/>
  <c r="O42" i="14"/>
  <c r="R579" i="14"/>
  <c r="O579" i="14"/>
  <c r="R647" i="14"/>
  <c r="O647" i="14"/>
  <c r="R26" i="14"/>
  <c r="O26" i="14"/>
  <c r="R478" i="14"/>
  <c r="O478" i="14"/>
  <c r="R383" i="14"/>
  <c r="O383" i="14"/>
  <c r="R557" i="14"/>
  <c r="O557" i="14"/>
  <c r="R381" i="14"/>
  <c r="O381" i="14"/>
  <c r="R348" i="14"/>
  <c r="O348" i="14"/>
  <c r="R324" i="14"/>
  <c r="O324" i="14"/>
  <c r="R73" i="14"/>
  <c r="O73" i="14"/>
  <c r="R105" i="14"/>
  <c r="O105" i="14"/>
  <c r="R566" i="14"/>
  <c r="O566" i="14"/>
  <c r="R493" i="14"/>
  <c r="O493" i="14"/>
  <c r="R651" i="14"/>
  <c r="O651" i="14"/>
  <c r="R528" i="14"/>
  <c r="O528" i="14"/>
  <c r="R576" i="14"/>
  <c r="O576" i="14"/>
  <c r="R450" i="14"/>
  <c r="O450" i="14"/>
  <c r="R497" i="14"/>
  <c r="O497" i="14"/>
  <c r="R604" i="14"/>
  <c r="O604" i="14"/>
  <c r="R627" i="14"/>
  <c r="O627" i="14"/>
  <c r="R424" i="14"/>
  <c r="O424" i="14"/>
  <c r="R635" i="14"/>
  <c r="O635" i="14"/>
  <c r="R85" i="14"/>
  <c r="O85" i="14"/>
  <c r="R274" i="14"/>
  <c r="O274" i="14"/>
  <c r="R452" i="14"/>
  <c r="O452" i="14"/>
  <c r="R48" i="14"/>
  <c r="O48" i="14"/>
  <c r="R633" i="14"/>
  <c r="O633" i="14"/>
  <c r="R4" i="14"/>
  <c r="O4" i="14"/>
  <c r="R446" i="14"/>
  <c r="O446" i="14"/>
  <c r="R141" i="14"/>
  <c r="O141" i="14"/>
  <c r="R519" i="14"/>
  <c r="O519" i="14"/>
  <c r="R121" i="14"/>
  <c r="O121" i="14"/>
  <c r="R256" i="14"/>
  <c r="O256" i="14"/>
  <c r="R564" i="14"/>
  <c r="O564" i="14"/>
  <c r="R114" i="14"/>
  <c r="O114" i="14"/>
  <c r="R27" i="14"/>
  <c r="O27" i="14"/>
  <c r="R521" i="14"/>
  <c r="O521" i="14"/>
  <c r="R261" i="14"/>
  <c r="O261" i="14"/>
  <c r="R88" i="14"/>
  <c r="O88" i="14"/>
  <c r="R198" i="14"/>
  <c r="O198" i="14"/>
  <c r="R161" i="14"/>
  <c r="O161" i="14"/>
  <c r="R270" i="14"/>
  <c r="O270" i="14"/>
  <c r="R365" i="14"/>
  <c r="O365" i="14"/>
  <c r="R151" i="14"/>
  <c r="O151" i="14"/>
  <c r="R200" i="14"/>
  <c r="O200" i="14"/>
  <c r="R195" i="14"/>
  <c r="O195" i="14"/>
  <c r="R572" i="14"/>
  <c r="O572" i="14"/>
  <c r="R538" i="14"/>
  <c r="O538" i="14"/>
  <c r="R554" i="14"/>
  <c r="O554" i="14"/>
  <c r="R671" i="14"/>
  <c r="O671" i="14"/>
  <c r="R665" i="14"/>
  <c r="O665" i="14"/>
  <c r="R529" i="14"/>
  <c r="O529" i="14"/>
  <c r="R616" i="14"/>
  <c r="O616" i="14"/>
  <c r="R655" i="14"/>
  <c r="O655" i="14"/>
  <c r="R253" i="14"/>
  <c r="O253" i="14"/>
  <c r="R197" i="14"/>
  <c r="O197" i="14"/>
  <c r="R445" i="14"/>
  <c r="O445" i="14"/>
  <c r="R366" i="14"/>
  <c r="O366" i="14"/>
  <c r="R154" i="14"/>
  <c r="O154" i="14"/>
  <c r="R534" i="14"/>
  <c r="O534" i="14"/>
  <c r="R12" i="14"/>
  <c r="O12" i="14"/>
  <c r="R204" i="14"/>
  <c r="O204" i="14"/>
  <c r="R184" i="14"/>
  <c r="O184" i="14"/>
  <c r="R111" i="14"/>
  <c r="O111" i="14"/>
  <c r="R329" i="14"/>
  <c r="O329" i="14"/>
  <c r="R287" i="14"/>
  <c r="O287" i="14"/>
  <c r="R442" i="14"/>
  <c r="O442" i="14"/>
  <c r="R299" i="14"/>
  <c r="O299" i="14"/>
  <c r="R295" i="14"/>
  <c r="O295" i="14"/>
  <c r="R460" i="14"/>
  <c r="O460" i="14"/>
  <c r="R638" i="14"/>
  <c r="O638" i="14"/>
  <c r="R240" i="14"/>
  <c r="O240" i="14"/>
  <c r="R147" i="14"/>
  <c r="O147" i="14"/>
  <c r="R153" i="14"/>
  <c r="O153" i="14"/>
  <c r="R600" i="14"/>
  <c r="O600" i="14"/>
  <c r="O407" i="14"/>
  <c r="R9" i="14"/>
  <c r="O9" i="14"/>
  <c r="R219" i="14"/>
  <c r="O219" i="14"/>
  <c r="R508" i="14"/>
  <c r="O508" i="14"/>
  <c r="R163" i="14"/>
  <c r="O163" i="14"/>
  <c r="R451" i="14"/>
  <c r="O451" i="14"/>
  <c r="R66" i="14"/>
  <c r="O66" i="14"/>
  <c r="R371" i="14"/>
  <c r="O371" i="14"/>
  <c r="R668" i="14"/>
  <c r="O668" i="14"/>
  <c r="R132" i="14"/>
  <c r="O132" i="14"/>
  <c r="R120" i="14"/>
  <c r="O120" i="14"/>
  <c r="R186" i="14"/>
  <c r="O186" i="14"/>
  <c r="R396" i="14"/>
  <c r="O396" i="14"/>
  <c r="R376" i="14"/>
  <c r="O376" i="14"/>
  <c r="R266" i="14"/>
  <c r="O266" i="14"/>
  <c r="R18" i="14"/>
  <c r="O18" i="14"/>
  <c r="R599" i="14"/>
  <c r="O599" i="14"/>
  <c r="R378" i="14"/>
  <c r="O378" i="14"/>
  <c r="R247" i="14"/>
  <c r="O247" i="14"/>
  <c r="R377" i="14"/>
  <c r="O377" i="14"/>
  <c r="R619" i="14"/>
  <c r="O619" i="14"/>
  <c r="R354" i="14"/>
  <c r="O354" i="14"/>
  <c r="R575" i="14"/>
  <c r="O575" i="14"/>
  <c r="R548" i="14"/>
  <c r="O548" i="14"/>
  <c r="R311" i="14"/>
  <c r="O311" i="14"/>
  <c r="R514" i="14"/>
  <c r="O514" i="14"/>
  <c r="R263" i="14"/>
  <c r="O263" i="14"/>
  <c r="R244" i="14"/>
  <c r="O244" i="14"/>
  <c r="O316" i="14"/>
  <c r="R192" i="14"/>
  <c r="O192" i="14"/>
  <c r="R588" i="14"/>
  <c r="O588" i="14"/>
  <c r="R432" i="14"/>
  <c r="O432" i="14"/>
  <c r="R97" i="14"/>
  <c r="O97" i="14"/>
  <c r="R502" i="14"/>
  <c r="O502" i="14"/>
  <c r="R125" i="14"/>
  <c r="O125" i="14"/>
  <c r="R128" i="14"/>
  <c r="O128" i="14"/>
  <c r="R157" i="14"/>
  <c r="O157" i="14"/>
  <c r="R220" i="14"/>
  <c r="O220" i="14"/>
  <c r="R622" i="14"/>
  <c r="O622" i="14"/>
  <c r="R138" i="14"/>
  <c r="O138" i="14"/>
  <c r="R560" i="14"/>
  <c r="O560" i="14"/>
  <c r="R22" i="14"/>
  <c r="O22" i="14"/>
  <c r="R327" i="14"/>
  <c r="O327" i="14"/>
  <c r="R122" i="14"/>
  <c r="O122" i="14"/>
  <c r="R10" i="14"/>
  <c r="O10" i="14"/>
  <c r="R300" i="14"/>
  <c r="O300" i="14"/>
  <c r="R289" i="14"/>
  <c r="O289" i="14"/>
  <c r="R13" i="14"/>
  <c r="O13" i="14"/>
  <c r="R501" i="14"/>
  <c r="O501" i="14"/>
  <c r="R178" i="14"/>
  <c r="O178" i="14"/>
  <c r="R677" i="14"/>
  <c r="O677" i="14"/>
  <c r="R475" i="14"/>
  <c r="O475" i="14"/>
  <c r="R65" i="14"/>
  <c r="O65" i="14"/>
  <c r="R279" i="14"/>
  <c r="O279" i="14"/>
  <c r="R568" i="14"/>
  <c r="O568" i="14"/>
  <c r="R165" i="14"/>
  <c r="O165" i="14"/>
  <c r="R150" i="14"/>
  <c r="O150" i="14"/>
  <c r="R95" i="14"/>
  <c r="O95" i="14"/>
  <c r="R540" i="14"/>
  <c r="O540" i="14"/>
  <c r="R480" i="14"/>
  <c r="O480" i="14"/>
  <c r="R536" i="14"/>
  <c r="O536" i="14"/>
  <c r="R210" i="14"/>
  <c r="O210" i="14"/>
  <c r="R239" i="14"/>
  <c r="O239" i="14"/>
  <c r="R486" i="14"/>
  <c r="O486" i="14"/>
  <c r="R515" i="14"/>
  <c r="O515" i="14"/>
  <c r="R176" i="14"/>
  <c r="O176" i="14"/>
  <c r="R303" i="14"/>
  <c r="O303" i="14"/>
  <c r="R272" i="14"/>
  <c r="O272" i="14"/>
  <c r="R533" i="14"/>
  <c r="O533" i="14"/>
  <c r="O402" i="14"/>
  <c r="R511" i="14"/>
  <c r="O511" i="14"/>
  <c r="R512" i="14"/>
  <c r="O512" i="14"/>
  <c r="R194" i="14"/>
  <c r="O194" i="14"/>
  <c r="R333" i="14"/>
  <c r="O333" i="14"/>
  <c r="R70" i="14"/>
  <c r="O70" i="14"/>
  <c r="R318" i="14"/>
  <c r="O318" i="14"/>
  <c r="R20" i="14"/>
  <c r="O20" i="14"/>
  <c r="R595" i="14"/>
  <c r="O595" i="14"/>
  <c r="R242" i="14"/>
  <c r="O242" i="14"/>
  <c r="R565" i="14"/>
  <c r="O565" i="14"/>
  <c r="R273" i="14"/>
  <c r="O273" i="14"/>
  <c r="R539" i="14"/>
  <c r="O539" i="14"/>
  <c r="R108" i="14"/>
  <c r="O108" i="14"/>
  <c r="R580" i="14"/>
  <c r="O580" i="14"/>
  <c r="R291" i="14"/>
  <c r="O291" i="14"/>
  <c r="R46" i="14"/>
  <c r="O46" i="14"/>
  <c r="R603" i="14"/>
  <c r="O603" i="14"/>
  <c r="R563" i="14"/>
  <c r="O563" i="14"/>
  <c r="R418" i="14"/>
  <c r="O418" i="14"/>
  <c r="R86" i="14"/>
  <c r="O86" i="14"/>
  <c r="R45" i="14"/>
  <c r="O45" i="14"/>
  <c r="R448" i="14"/>
  <c r="O448" i="14"/>
  <c r="R246" i="14"/>
  <c r="O246" i="14"/>
  <c r="R623" i="14"/>
  <c r="O623" i="14"/>
  <c r="R410" i="14"/>
  <c r="O410" i="14"/>
  <c r="R358" i="14"/>
  <c r="O358" i="14"/>
  <c r="R615" i="14"/>
  <c r="O615" i="14"/>
  <c r="R360" i="14"/>
  <c r="O360" i="14"/>
  <c r="R545" i="14"/>
  <c r="O545" i="14"/>
  <c r="R207" i="14"/>
  <c r="O207" i="14"/>
  <c r="R331" i="14"/>
  <c r="O331" i="14"/>
  <c r="R406" i="14"/>
  <c r="R313" i="14"/>
  <c r="O313" i="14"/>
  <c r="R139" i="14"/>
  <c r="O139" i="14"/>
  <c r="R304" i="14"/>
  <c r="O304" i="14"/>
  <c r="R177" i="14"/>
  <c r="O177" i="14"/>
  <c r="R320" i="14"/>
  <c r="O320" i="14"/>
  <c r="R351" i="14"/>
  <c r="O351" i="14"/>
  <c r="R259" i="14"/>
  <c r="O259" i="14"/>
  <c r="R398" i="14"/>
  <c r="O398" i="14"/>
  <c r="R509" i="14"/>
  <c r="O509" i="14"/>
  <c r="R454" i="14"/>
  <c r="O454" i="14"/>
  <c r="R208" i="14"/>
  <c r="O208" i="14"/>
  <c r="R169" i="14"/>
  <c r="O169" i="14"/>
  <c r="R667" i="14"/>
  <c r="O667" i="14"/>
  <c r="R368" i="14"/>
  <c r="O368" i="14"/>
  <c r="R414" i="14"/>
  <c r="O414" i="14"/>
  <c r="R275" i="14"/>
  <c r="O275" i="14"/>
  <c r="R612" i="14"/>
  <c r="O612" i="14"/>
  <c r="R98" i="14"/>
  <c r="O98" i="14"/>
  <c r="R409" i="14"/>
  <c r="O409" i="14"/>
  <c r="R296" i="14"/>
  <c r="O296" i="14"/>
  <c r="R660" i="14"/>
  <c r="O660" i="14"/>
  <c r="R59" i="14"/>
  <c r="O59" i="14"/>
  <c r="R171" i="14"/>
  <c r="O171" i="14"/>
  <c r="R167" i="14"/>
  <c r="O167" i="14"/>
  <c r="R174" i="14"/>
  <c r="O174" i="14"/>
  <c r="R625" i="14"/>
  <c r="O625" i="14"/>
  <c r="R19" i="14"/>
  <c r="O19" i="14"/>
  <c r="R449" i="14"/>
  <c r="O449" i="14"/>
  <c r="R379" i="14"/>
  <c r="O379" i="14"/>
  <c r="R251" i="14"/>
  <c r="O251" i="14"/>
  <c r="R345" i="14"/>
  <c r="O345" i="14"/>
  <c r="R159" i="14"/>
  <c r="O159" i="14"/>
  <c r="R243" i="14"/>
  <c r="O243" i="14"/>
  <c r="R474" i="14"/>
  <c r="O474" i="14"/>
  <c r="R50" i="14"/>
  <c r="O50" i="14"/>
  <c r="R235" i="14"/>
  <c r="O235" i="14"/>
  <c r="R109" i="14"/>
  <c r="O109" i="14"/>
  <c r="R467" i="14"/>
  <c r="O467" i="14"/>
  <c r="R532" i="14"/>
  <c r="O532" i="14"/>
  <c r="R435" i="14"/>
  <c r="O435" i="14"/>
  <c r="R305" i="14"/>
  <c r="O305" i="14"/>
  <c r="R630" i="14"/>
  <c r="O630" i="14"/>
  <c r="R552" i="14"/>
  <c r="O552" i="14"/>
  <c r="R38" i="14"/>
  <c r="O38" i="14"/>
  <c r="R569" i="14"/>
  <c r="O569" i="14"/>
  <c r="R271" i="14"/>
  <c r="O271" i="14"/>
  <c r="R131" i="14"/>
  <c r="O131" i="14"/>
  <c r="R57" i="14"/>
  <c r="O57" i="14"/>
  <c r="R390" i="14"/>
  <c r="O390" i="14"/>
  <c r="R483" i="14"/>
  <c r="O483" i="14"/>
  <c r="R369" i="14"/>
  <c r="O369" i="14"/>
  <c r="R596" i="14"/>
  <c r="O596" i="14"/>
  <c r="R339" i="14"/>
  <c r="O339" i="14"/>
  <c r="R420" i="14"/>
  <c r="O420" i="14"/>
  <c r="R24" i="14"/>
  <c r="R115" i="14"/>
  <c r="O115" i="14"/>
  <c r="R116" i="14"/>
  <c r="O116" i="14"/>
  <c r="R294" i="14"/>
  <c r="O294" i="14"/>
  <c r="R172" i="14"/>
  <c r="O172" i="14"/>
  <c r="R571" i="14"/>
  <c r="O571" i="14"/>
  <c r="R322" i="14"/>
  <c r="O322" i="14"/>
  <c r="R404" i="14"/>
  <c r="O404" i="14"/>
  <c r="R306" i="14"/>
  <c r="O306" i="14"/>
  <c r="R33" i="14"/>
  <c r="O33" i="14"/>
  <c r="R433" i="14"/>
  <c r="O433" i="14"/>
  <c r="R549" i="14"/>
  <c r="O549" i="14"/>
  <c r="R212" i="14"/>
  <c r="O212" i="14"/>
  <c r="R112" i="14"/>
  <c r="O112" i="14"/>
  <c r="R555" i="14"/>
  <c r="O555" i="14"/>
  <c r="R79" i="14"/>
  <c r="O79" i="14"/>
  <c r="R518" i="14"/>
  <c r="O518" i="14"/>
  <c r="R32" i="14"/>
  <c r="O32" i="14"/>
  <c r="R422" i="14"/>
  <c r="O422" i="14"/>
  <c r="R385" i="14"/>
  <c r="O385" i="14"/>
  <c r="R613" i="14"/>
  <c r="O613" i="14"/>
  <c r="R387" i="14"/>
  <c r="O387" i="14"/>
  <c r="R375" i="14"/>
  <c r="O375" i="14"/>
  <c r="R349" i="14"/>
  <c r="O349" i="14"/>
  <c r="R328" i="14"/>
  <c r="O328" i="14"/>
  <c r="R144" i="14"/>
  <c r="O144" i="14"/>
  <c r="R136" i="14"/>
  <c r="O136" i="14"/>
  <c r="R484" i="14"/>
  <c r="O484" i="14"/>
  <c r="R434" i="14"/>
  <c r="O434" i="14"/>
  <c r="R403" i="14"/>
  <c r="O403" i="14"/>
  <c r="R648" i="14"/>
  <c r="O648" i="14"/>
  <c r="R230" i="14"/>
  <c r="O230" i="14"/>
  <c r="R119" i="14"/>
  <c r="O119" i="14"/>
  <c r="R321" i="14"/>
  <c r="O321" i="14"/>
  <c r="R164" i="14"/>
  <c r="O164" i="14"/>
  <c r="R477" i="14"/>
  <c r="O477" i="14"/>
  <c r="R471" i="14"/>
  <c r="O471" i="14"/>
  <c r="R309" i="14"/>
  <c r="O309" i="14"/>
  <c r="R343" i="14"/>
  <c r="O343" i="14"/>
  <c r="R473" i="14"/>
  <c r="O473" i="14"/>
  <c r="R457" i="14"/>
  <c r="O457" i="14"/>
  <c r="R399" i="14"/>
  <c r="O399" i="14"/>
  <c r="R53" i="14"/>
  <c r="O53" i="14"/>
  <c r="R314" i="14"/>
  <c r="O314" i="14"/>
  <c r="O87" i="14"/>
  <c r="R37" i="14"/>
  <c r="O37" i="14"/>
  <c r="R355" i="14"/>
  <c r="O355" i="14"/>
  <c r="R353" i="14"/>
  <c r="O353" i="14"/>
  <c r="R162" i="14"/>
  <c r="O162" i="14"/>
  <c r="R591" i="14"/>
  <c r="O591" i="14"/>
  <c r="R520" i="14"/>
  <c r="O520" i="14"/>
  <c r="R30" i="14"/>
  <c r="O30" i="14"/>
  <c r="R550" i="14"/>
  <c r="O550" i="14"/>
  <c r="R250" i="14"/>
  <c r="O250" i="14"/>
  <c r="R479" i="14"/>
  <c r="O479" i="14"/>
  <c r="R352" i="14"/>
  <c r="O352" i="14"/>
  <c r="R336" i="14"/>
  <c r="O336" i="14"/>
  <c r="R199" i="14"/>
  <c r="O199" i="14"/>
  <c r="R587" i="14"/>
  <c r="O587" i="14"/>
  <c r="R71" i="14"/>
  <c r="O71" i="14"/>
  <c r="R137" i="14"/>
  <c r="O137" i="14"/>
  <c r="R31" i="14"/>
  <c r="O31" i="14"/>
  <c r="R395" i="14"/>
  <c r="O395" i="14"/>
  <c r="R91" i="14"/>
  <c r="O91" i="14"/>
  <c r="O180" i="14"/>
  <c r="R553" i="14"/>
  <c r="O553" i="14"/>
  <c r="R649" i="14"/>
  <c r="O649" i="14"/>
  <c r="R440" i="14"/>
  <c r="O440" i="14"/>
  <c r="R77" i="14"/>
  <c r="O77" i="14"/>
  <c r="R127" i="14"/>
  <c r="O127" i="14"/>
  <c r="R657" i="14"/>
  <c r="O657" i="14"/>
  <c r="R276" i="14"/>
  <c r="O276" i="14"/>
  <c r="R482" i="14"/>
  <c r="O482" i="14"/>
  <c r="R346" i="14"/>
  <c r="O346" i="14"/>
  <c r="R535" i="14"/>
  <c r="O535" i="14"/>
  <c r="R252" i="14"/>
  <c r="O252" i="14"/>
  <c r="R292" i="14"/>
  <c r="O292" i="14"/>
  <c r="R673" i="14"/>
  <c r="O673" i="14"/>
  <c r="R265" i="14"/>
  <c r="O265" i="14"/>
  <c r="R653" i="14"/>
  <c r="O653" i="14"/>
  <c r="R67" i="14"/>
  <c r="O67" i="14"/>
  <c r="R189" i="14"/>
  <c r="O189" i="14"/>
  <c r="R581" i="14"/>
  <c r="O581" i="14"/>
  <c r="R100" i="14"/>
  <c r="O100" i="14"/>
  <c r="R193" i="14"/>
  <c r="O193" i="14"/>
  <c r="R426" i="14"/>
  <c r="O426" i="14"/>
  <c r="R225" i="14"/>
  <c r="O225" i="14"/>
  <c r="R652" i="14"/>
  <c r="O652" i="14"/>
  <c r="R6" i="14"/>
  <c r="O6" i="14"/>
  <c r="R547" i="14"/>
  <c r="O547" i="14"/>
  <c r="R93" i="14"/>
  <c r="O93" i="14"/>
  <c r="R155" i="14"/>
  <c r="O155" i="14"/>
  <c r="R601" i="14"/>
  <c r="O601" i="14"/>
  <c r="R264" i="14"/>
  <c r="O264" i="14"/>
  <c r="R187" i="14"/>
  <c r="O187" i="14"/>
  <c r="R181" i="14"/>
  <c r="O181" i="14"/>
  <c r="R620" i="14"/>
  <c r="O620" i="14"/>
  <c r="R669" i="14"/>
  <c r="O669" i="14"/>
  <c r="R461" i="14"/>
  <c r="O461" i="14"/>
  <c r="R443" i="14"/>
  <c r="O443" i="14"/>
  <c r="R237" i="14"/>
  <c r="O237" i="14"/>
  <c r="R659" i="14"/>
  <c r="O659" i="14"/>
  <c r="O650" i="14"/>
  <c r="R78" i="14"/>
  <c r="O78" i="14"/>
  <c r="R52" i="14"/>
  <c r="O52" i="14"/>
  <c r="R183" i="14"/>
  <c r="O183" i="14"/>
  <c r="R672" i="14"/>
  <c r="O672" i="14"/>
  <c r="R425" i="14"/>
  <c r="O425" i="14"/>
  <c r="R21" i="14"/>
  <c r="O21" i="14"/>
  <c r="R608" i="14"/>
  <c r="O608" i="14"/>
  <c r="R140" i="14"/>
  <c r="O140" i="14"/>
  <c r="R5" i="14"/>
  <c r="O5" i="14"/>
  <c r="R488" i="14"/>
  <c r="O488" i="14"/>
  <c r="R476" i="14"/>
  <c r="O476" i="14"/>
  <c r="R522" i="14"/>
  <c r="O522" i="14"/>
  <c r="R126" i="14"/>
  <c r="O126" i="14"/>
  <c r="R142" i="14"/>
  <c r="O142" i="14"/>
  <c r="R326" i="14"/>
  <c r="O326" i="14"/>
  <c r="R496" i="14"/>
  <c r="O496" i="14"/>
  <c r="R485" i="14"/>
  <c r="O485" i="14"/>
  <c r="R481" i="14"/>
  <c r="O481" i="14"/>
  <c r="R431" i="14"/>
  <c r="O431" i="14"/>
  <c r="R525" i="14"/>
  <c r="O525" i="14"/>
  <c r="R567" i="14"/>
  <c r="O567" i="14"/>
  <c r="R135" i="14"/>
  <c r="O135" i="14"/>
  <c r="R666" i="14"/>
  <c r="O666" i="14"/>
  <c r="R34" i="14"/>
  <c r="O34" i="14"/>
  <c r="R570" i="14"/>
  <c r="O570" i="14"/>
  <c r="R364" i="14"/>
  <c r="O364" i="14"/>
  <c r="R14" i="14"/>
  <c r="O14" i="14"/>
  <c r="R106" i="14"/>
  <c r="O106" i="14"/>
  <c r="R82" i="14"/>
  <c r="O82" i="14"/>
  <c r="R215" i="14"/>
  <c r="O215" i="14"/>
  <c r="R211" i="14"/>
  <c r="O211" i="14"/>
  <c r="R664" i="14"/>
  <c r="O664" i="14"/>
  <c r="M17" i="12"/>
  <c r="BW2" i="10"/>
  <c r="AP2" i="10"/>
  <c r="H2" i="10"/>
  <c r="R317" i="14" l="1"/>
  <c r="O55" i="14"/>
  <c r="R391" i="14"/>
  <c r="R72" i="14"/>
  <c r="O99" i="14"/>
  <c r="O268" i="14"/>
  <c r="O389" i="14"/>
  <c r="O47" i="14"/>
  <c r="R662" i="14"/>
  <c r="R130" i="14"/>
  <c r="O544" i="14"/>
  <c r="O15" i="14"/>
  <c r="O234" i="14"/>
  <c r="R280" i="14"/>
  <c r="O606" i="14"/>
  <c r="O503" i="14"/>
  <c r="R489" i="14"/>
  <c r="O505" i="14"/>
  <c r="O542" i="14"/>
  <c r="R319" i="14"/>
  <c r="R231" i="14"/>
  <c r="R526" i="14"/>
  <c r="R408" i="14"/>
  <c r="O510" i="14"/>
  <c r="O645" i="14"/>
  <c r="O644" i="14"/>
  <c r="R609" i="14"/>
  <c r="R282" i="14"/>
  <c r="O499" i="14"/>
  <c r="R597" i="14"/>
  <c r="O356" i="14"/>
  <c r="O76" i="14"/>
  <c r="O206" i="14"/>
  <c r="O637" i="14"/>
  <c r="R584" i="14"/>
  <c r="O639" i="14"/>
  <c r="O628" i="14"/>
  <c r="O330" i="14"/>
  <c r="R380" i="14"/>
  <c r="R117" i="14"/>
  <c r="O196" i="14"/>
  <c r="O507" i="14"/>
  <c r="O592" i="14"/>
  <c r="O188" i="14"/>
  <c r="O35" i="14"/>
  <c r="O388" i="14"/>
  <c r="O96" i="14"/>
  <c r="R332" i="14"/>
  <c r="O166" i="14"/>
  <c r="R361" i="14"/>
  <c r="O393" i="14"/>
  <c r="R60" i="14"/>
  <c r="O412" i="14"/>
  <c r="O284" i="14"/>
  <c r="O113" i="14"/>
  <c r="O148" i="14"/>
  <c r="O462" i="14"/>
  <c r="O337" i="14"/>
  <c r="O670" i="14"/>
  <c r="R658" i="14"/>
  <c r="O465" i="14"/>
  <c r="O101" i="14"/>
  <c r="O585" i="14"/>
  <c r="O254" i="14"/>
  <c r="O107" i="14"/>
  <c r="O556" i="14"/>
  <c r="O307" i="14"/>
  <c r="R413" i="14"/>
  <c r="O249" i="14"/>
  <c r="R574" i="14"/>
  <c r="O56" i="14"/>
  <c r="O133" i="14"/>
  <c r="R643" i="14"/>
  <c r="R602" i="14"/>
  <c r="O523" i="14"/>
  <c r="R656" i="14"/>
  <c r="O374" i="14"/>
  <c r="O145" i="14"/>
  <c r="O558" i="14"/>
  <c r="R676" i="14"/>
  <c r="O400" i="14"/>
  <c r="O245" i="14"/>
  <c r="R11" i="14"/>
  <c r="O260" i="14"/>
  <c r="O64" i="14"/>
  <c r="O94" i="14"/>
  <c r="O323" i="14"/>
  <c r="O382" i="14"/>
  <c r="O559" i="14"/>
  <c r="O594" i="14"/>
  <c r="R156" i="14"/>
  <c r="O80" i="14"/>
  <c r="O386" i="14"/>
  <c r="O530" i="14"/>
  <c r="O466" i="14"/>
  <c r="O123" i="14"/>
  <c r="O610" i="14"/>
  <c r="O397" i="14"/>
  <c r="O453" i="14"/>
  <c r="O173" i="14"/>
  <c r="R546" i="14"/>
  <c r="R267" i="14"/>
  <c r="O578" i="14"/>
  <c r="R456" i="14"/>
  <c r="O541" i="14"/>
  <c r="O269" i="14"/>
  <c r="R124" i="14"/>
  <c r="O470" i="14"/>
  <c r="O607" i="14"/>
  <c r="O241" i="14"/>
  <c r="O218" i="14"/>
  <c r="O429" i="14"/>
  <c r="O444" i="14"/>
  <c r="O618" i="14"/>
  <c r="O537" i="14"/>
  <c r="R498" i="14"/>
  <c r="R44" i="14"/>
  <c r="O143" i="14"/>
  <c r="O182" i="14"/>
  <c r="O415" i="14"/>
  <c r="O614" i="14"/>
  <c r="O293" i="14"/>
  <c r="O201" i="14"/>
  <c r="O81" i="14"/>
  <c r="O110" i="14"/>
  <c r="O439" i="14"/>
  <c r="R357" i="14"/>
  <c r="O373" i="14"/>
  <c r="O103" i="14"/>
  <c r="R624" i="14"/>
  <c r="R472" i="14"/>
  <c r="O191" i="14"/>
  <c r="O593" i="14"/>
  <c r="O423" i="14"/>
  <c r="O419" i="14"/>
  <c r="O262" i="14"/>
  <c r="O392" i="14"/>
  <c r="O298" i="14"/>
  <c r="O490" i="14"/>
  <c r="O334" i="14"/>
  <c r="O312" i="14"/>
  <c r="O447" i="14"/>
  <c r="O551" i="14"/>
  <c r="O543" i="14"/>
  <c r="R611" i="14"/>
  <c r="R464" i="14"/>
  <c r="O661" i="14"/>
  <c r="O214" i="14"/>
  <c r="R238" i="14"/>
  <c r="R344" i="14"/>
  <c r="R372" i="14"/>
  <c r="R459" i="14"/>
  <c r="O340" i="14"/>
  <c r="O146" i="14"/>
  <c r="O492" i="14"/>
  <c r="O504" i="14"/>
  <c r="O517" i="14"/>
  <c r="R227" i="14"/>
  <c r="O605" i="14"/>
  <c r="O36" i="14"/>
  <c r="O41" i="14"/>
  <c r="O75" i="14"/>
  <c r="O118" i="14"/>
  <c r="O617" i="14"/>
  <c r="O232" i="14"/>
  <c r="O302" i="14"/>
  <c r="O437" i="14"/>
  <c r="O63" i="14"/>
  <c r="O233" i="14"/>
  <c r="O83" i="14"/>
  <c r="O363" i="14"/>
  <c r="O405" i="14"/>
  <c r="O663" i="14"/>
  <c r="O632" i="14"/>
  <c r="O362" i="14"/>
  <c r="O468" i="14"/>
  <c r="O152" i="14"/>
  <c r="O104" i="14"/>
  <c r="O25" i="14"/>
  <c r="O621" i="14"/>
  <c r="R491" i="14"/>
  <c r="O129" i="14"/>
  <c r="O43" i="14"/>
  <c r="R223" i="14"/>
  <c r="O69" i="14"/>
  <c r="O226" i="14"/>
  <c r="O203" i="14"/>
  <c r="O185" i="14"/>
  <c r="O640" i="14"/>
  <c r="O283" i="14"/>
  <c r="O209" i="14"/>
  <c r="O236" i="14"/>
  <c r="O401" i="14"/>
  <c r="O308" i="14"/>
  <c r="O516" i="14"/>
  <c r="R202" i="14"/>
  <c r="O170" i="14"/>
  <c r="O23" i="14"/>
  <c r="O675" i="14"/>
  <c r="O561" i="14"/>
  <c r="O421" i="14"/>
  <c r="O394" i="14"/>
  <c r="O248" i="14"/>
  <c r="O527" i="14"/>
  <c r="O58" i="14"/>
  <c r="O430" i="14"/>
  <c r="O634" i="14"/>
  <c r="O168" i="14"/>
  <c r="O158" i="14"/>
  <c r="O626" i="14"/>
  <c r="O160" i="14"/>
  <c r="O641" i="14"/>
  <c r="O359" i="14"/>
  <c r="O51" i="14"/>
  <c r="O636" i="14"/>
  <c r="O310" i="14"/>
  <c r="O255" i="14"/>
  <c r="K2" i="14"/>
  <c r="R217" i="14"/>
  <c r="O28" i="14"/>
  <c r="O524" i="14"/>
  <c r="AQ2" i="10"/>
  <c r="BX2" i="10"/>
  <c r="I2" i="10"/>
  <c r="AR2" i="10" l="1"/>
  <c r="BY2" i="10"/>
  <c r="J2" i="10"/>
  <c r="AS2" i="10" l="1"/>
  <c r="BZ2" i="10"/>
  <c r="K2" i="10"/>
  <c r="CA2" i="10" l="1"/>
  <c r="AT2" i="10"/>
  <c r="L2" i="10"/>
  <c r="AU2" i="10" l="1"/>
  <c r="CB2" i="10"/>
  <c r="M2" i="10"/>
  <c r="AV2" i="10" l="1"/>
  <c r="CC2" i="10"/>
  <c r="N2" i="10"/>
  <c r="AW2" i="10" l="1"/>
  <c r="CD2" i="10"/>
  <c r="O2" i="10"/>
  <c r="AX2" i="10" l="1"/>
  <c r="CE2" i="10"/>
  <c r="P2" i="10"/>
  <c r="AY2" i="10" l="1"/>
  <c r="CF2" i="10"/>
  <c r="Q2" i="10"/>
  <c r="AZ2" i="10" l="1"/>
  <c r="CG2" i="10"/>
  <c r="R2" i="10"/>
  <c r="BA2" i="10" l="1"/>
  <c r="CH2" i="10"/>
  <c r="S2" i="10"/>
  <c r="CI2" i="10" l="1"/>
  <c r="BB2" i="10"/>
  <c r="T2" i="10"/>
  <c r="BC2" i="10" l="1"/>
  <c r="CJ2" i="10"/>
  <c r="U2" i="10"/>
  <c r="BD2" i="10" l="1"/>
  <c r="CK2" i="10"/>
  <c r="V2" i="10"/>
  <c r="BE2" i="10" l="1"/>
  <c r="CL2" i="10"/>
  <c r="W2" i="10"/>
  <c r="CM2" i="10" l="1"/>
  <c r="BF2" i="10"/>
  <c r="X2" i="10"/>
  <c r="BG2" i="10" l="1"/>
  <c r="Y2" i="10"/>
  <c r="BH2" i="10" l="1"/>
  <c r="Z2" i="10"/>
  <c r="BI2" i="10" l="1"/>
  <c r="AA2" i="10"/>
  <c r="BJ2" i="10" l="1"/>
  <c r="AB2" i="10"/>
  <c r="BK2" i="10" l="1"/>
  <c r="AC2" i="10"/>
  <c r="BL2" i="10" l="1"/>
  <c r="AD2" i="10"/>
  <c r="BM2" i="10" l="1"/>
  <c r="AE2" i="10"/>
  <c r="BN2" i="10" l="1"/>
  <c r="AF2" i="10"/>
  <c r="BO2" i="10" l="1"/>
  <c r="AG2" i="10"/>
  <c r="BP2" i="10" l="1"/>
  <c r="AH2" i="10"/>
  <c r="BQ2" i="10" l="1"/>
  <c r="AI2" i="10"/>
  <c r="BR2" i="10" l="1"/>
  <c r="AJ2" i="10"/>
  <c r="BS2" i="10" l="1"/>
  <c r="AK2" i="10"/>
  <c r="BT2" i="10" l="1"/>
  <c r="AL2" i="10"/>
  <c r="BU2" i="10" l="1"/>
  <c r="AM2" i="10"/>
  <c r="AN2" i="10" l="1"/>
  <c r="C2" i="10" s="1"/>
  <c r="C4" i="10"/>
</calcChain>
</file>

<file path=xl/sharedStrings.xml><?xml version="1.0" encoding="utf-8"?>
<sst xmlns="http://schemas.openxmlformats.org/spreadsheetml/2006/main" count="19568" uniqueCount="827">
  <si>
    <t>CD_Corr</t>
  </si>
  <si>
    <t>Provincia</t>
  </si>
  <si>
    <t>Distrito</t>
  </si>
  <si>
    <t>Corregimiento</t>
  </si>
  <si>
    <t>SUM Correg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</si>
  <si>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</si>
  <si>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</si>
  <si>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</si>
  <si>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</si>
  <si>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</si>
  <si>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</si>
  <si>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</si>
  <si>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</si>
  <si>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</si>
  <si>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</si>
  <si>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</si>
  <si>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</si>
  <si>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</si>
  <si>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</si>
  <si>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</si>
  <si>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</si>
  <si>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</si>
  <si>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</si>
  <si>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</si>
  <si>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</si>
  <si>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</si>
  <si>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</si>
  <si>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1-abr</t>
  </si>
  <si>
    <t>2-abr</t>
  </si>
  <si>
    <t>3-abr</t>
  </si>
  <si>
    <t>4-abr</t>
  </si>
  <si>
    <t>5-abr</t>
  </si>
  <si>
    <t>6-abr</t>
  </si>
  <si>
    <t>7-abr</t>
  </si>
  <si>
    <t>8-abr</t>
  </si>
  <si>
    <t>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</si>
  <si>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</si>
  <si>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</si>
  <si>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</si>
  <si>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</si>
  <si>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</si>
  <si>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</si>
  <si>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</si>
  <si>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</si>
  <si>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</si>
  <si>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</si>
  <si>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</si>
  <si>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</si>
  <si>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</si>
  <si>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</si>
  <si>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</si>
  <si>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</si>
  <si>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</si>
  <si>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</si>
  <si>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</si>
  <si>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</si>
  <si>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</si>
  <si>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</si>
  <si>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</si>
  <si>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</si>
  <si>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</si>
  <si>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</si>
  <si>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</si>
  <si>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</si>
  <si>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</si>
  <si>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</si>
  <si>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</si>
  <si>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</si>
  <si>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</si>
  <si>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</si>
  <si>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</si>
  <si>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</si>
  <si>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</si>
  <si>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</si>
  <si>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</si>
  <si>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</si>
  <si>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</si>
  <si>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</si>
  <si>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</si>
  <si>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</si>
  <si>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</si>
  <si>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</si>
  <si>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</si>
  <si>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</si>
  <si>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</si>
  <si>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</si>
  <si>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</si>
  <si>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</si>
  <si>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</si>
  <si>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</si>
  <si>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</si>
  <si>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</si>
  <si>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</si>
  <si>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</si>
  <si>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07-jun</t>
  </si>
  <si>
    <t>08-jun</t>
  </si>
  <si>
    <t>09-jun</t>
  </si>
  <si>
    <t>Panamá</t>
  </si>
  <si>
    <t>24 de Diciembre</t>
  </si>
  <si>
    <t>Colón</t>
  </si>
  <si>
    <t>Chagres</t>
  </si>
  <si>
    <t>Achiote</t>
  </si>
  <si>
    <t>Los Santos</t>
  </si>
  <si>
    <t>Agua Buena</t>
  </si>
  <si>
    <t>Comarca Ngäbe Buglé</t>
  </si>
  <si>
    <t>Ñürün</t>
  </si>
  <si>
    <t>Agua de Salud</t>
  </si>
  <si>
    <t>Darién</t>
  </si>
  <si>
    <t>Santa Fe</t>
  </si>
  <si>
    <t>Agua Fría</t>
  </si>
  <si>
    <t>Coclé</t>
  </si>
  <si>
    <t>Aguadulce</t>
  </si>
  <si>
    <t>Aguadulce (Cabecera)</t>
  </si>
  <si>
    <t>Comarca Kuna Yala</t>
  </si>
  <si>
    <t>Ailigandí</t>
  </si>
  <si>
    <t>Chiriquí</t>
  </si>
  <si>
    <t>Alanje</t>
  </si>
  <si>
    <t>Alanje (Cabecera)</t>
  </si>
  <si>
    <t>Alcalde Díaz</t>
  </si>
  <si>
    <t>Bocas del Toro</t>
  </si>
  <si>
    <t>Almirante</t>
  </si>
  <si>
    <t>Almirante (Cabecera)</t>
  </si>
  <si>
    <t>Santa Catalina o Calovébora</t>
  </si>
  <si>
    <t>Alto Bilingüe o Gdogüeshia</t>
  </si>
  <si>
    <t>Boquete</t>
  </si>
  <si>
    <t>Alto Boquete</t>
  </si>
  <si>
    <t>Müna</t>
  </si>
  <si>
    <t>Alto Caballero</t>
  </si>
  <si>
    <t>Alto de Jesús</t>
  </si>
  <si>
    <t>Tonosí</t>
  </si>
  <si>
    <t>Altos de Güera</t>
  </si>
  <si>
    <t>Panamá Oeste</t>
  </si>
  <si>
    <t>La Chorrera</t>
  </si>
  <si>
    <t>Amador</t>
  </si>
  <si>
    <t>San Miguelito</t>
  </si>
  <si>
    <t>Amelia Denis de Icaza</t>
  </si>
  <si>
    <t>Ancón</t>
  </si>
  <si>
    <t>Antón</t>
  </si>
  <si>
    <t>Antón (Cabecera)</t>
  </si>
  <si>
    <t>Veraguas</t>
  </si>
  <si>
    <t>Mariato</t>
  </si>
  <si>
    <t>Arenas</t>
  </si>
  <si>
    <t>Arnulfo Arias</t>
  </si>
  <si>
    <t>Arosemena</t>
  </si>
  <si>
    <t>Arraiján</t>
  </si>
  <si>
    <t>Arraiján (Cabecera)</t>
  </si>
  <si>
    <t>Bugaba</t>
  </si>
  <si>
    <t>Aserrío de Gariché</t>
  </si>
  <si>
    <t>Atalaya</t>
  </si>
  <si>
    <t>Atalaya (Cabecera)</t>
  </si>
  <si>
    <t>Barú</t>
  </si>
  <si>
    <t>Baco</t>
  </si>
  <si>
    <t>Boquerón</t>
  </si>
  <si>
    <t>Bágala</t>
  </si>
  <si>
    <t>Kusapín</t>
  </si>
  <si>
    <t>Bahía Azul</t>
  </si>
  <si>
    <t>Soná</t>
  </si>
  <si>
    <t>Bahía Honda</t>
  </si>
  <si>
    <t>Macaracas</t>
  </si>
  <si>
    <t>Chiriquí Grande</t>
  </si>
  <si>
    <t>Bajo Cedro</t>
  </si>
  <si>
    <t>Las Tablas</t>
  </si>
  <si>
    <t>Bajo Corral</t>
  </si>
  <si>
    <t>Bajos de Güera</t>
  </si>
  <si>
    <t>Bakama</t>
  </si>
  <si>
    <t>Calobre</t>
  </si>
  <si>
    <t>Barnizal</t>
  </si>
  <si>
    <t>Changuinola</t>
  </si>
  <si>
    <t>Barriada 4 de Abril</t>
  </si>
  <si>
    <t>Barriada Guaymí</t>
  </si>
  <si>
    <t>Barrio Balboa</t>
  </si>
  <si>
    <t>Barrio Colón</t>
  </si>
  <si>
    <t>Barrio Francés</t>
  </si>
  <si>
    <t>Barrio Norte</t>
  </si>
  <si>
    <t>Barrio Sur</t>
  </si>
  <si>
    <t>Barrios Unidos</t>
  </si>
  <si>
    <t>Bastimentos</t>
  </si>
  <si>
    <t>Bayano</t>
  </si>
  <si>
    <t>Chame</t>
  </si>
  <si>
    <t>Bejuco</t>
  </si>
  <si>
    <t>Belisario Frías</t>
  </si>
  <si>
    <t>Belisario Porras</t>
  </si>
  <si>
    <t>Bella Vista</t>
  </si>
  <si>
    <t>Tolé</t>
  </si>
  <si>
    <t>Betania</t>
  </si>
  <si>
    <t>David</t>
  </si>
  <si>
    <t>Bijagual</t>
  </si>
  <si>
    <t>Kankintú</t>
  </si>
  <si>
    <t>Bisira (Cabecera)</t>
  </si>
  <si>
    <t>La Mesa</t>
  </si>
  <si>
    <t>Bisvalles</t>
  </si>
  <si>
    <t>San Lorenzo</t>
  </si>
  <si>
    <t>Boca Chica</t>
  </si>
  <si>
    <t>Besiko</t>
  </si>
  <si>
    <t>Boca de Balsa</t>
  </si>
  <si>
    <t>Pinogana</t>
  </si>
  <si>
    <t>Boca de Cupe</t>
  </si>
  <si>
    <t>Boca del Monte</t>
  </si>
  <si>
    <t>Bocas del Toro (Cabecera)</t>
  </si>
  <si>
    <t>Boquerón (Cabecera)</t>
  </si>
  <si>
    <t>Boquete (Cabecera)</t>
  </si>
  <si>
    <t>Boró</t>
  </si>
  <si>
    <t>Renacimiento</t>
  </si>
  <si>
    <t>Breñón</t>
  </si>
  <si>
    <t>Chimán</t>
  </si>
  <si>
    <t>Brujas</t>
  </si>
  <si>
    <t>Buena Vista</t>
  </si>
  <si>
    <t>Buenos Aires</t>
  </si>
  <si>
    <t>Buenos Aires (Cabecera)</t>
  </si>
  <si>
    <t>Jirondai</t>
  </si>
  <si>
    <t>Büri</t>
  </si>
  <si>
    <t>Burunga</t>
  </si>
  <si>
    <t>Caballero</t>
  </si>
  <si>
    <t>Cabuya</t>
  </si>
  <si>
    <t>Herrera</t>
  </si>
  <si>
    <t>Parita</t>
  </si>
  <si>
    <t>Portobelo</t>
  </si>
  <si>
    <t>Cacique</t>
  </si>
  <si>
    <t>Caimitillo</t>
  </si>
  <si>
    <t>Capira</t>
  </si>
  <si>
    <t>Caimito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</si>
  <si>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</si>
  <si>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</si>
  <si>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</si>
  <si>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</si>
  <si>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</si>
  <si>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</si>
  <si>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</si>
  <si>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Chepigana</t>
  </si>
  <si>
    <t>Camogantí</t>
  </si>
  <si>
    <t>Campana</t>
  </si>
  <si>
    <t>Canta Gallo</t>
  </si>
  <si>
    <t>Santiago</t>
  </si>
  <si>
    <t>Canto del Llano</t>
  </si>
  <si>
    <t>Cañas</t>
  </si>
  <si>
    <t>Cañas Gordas</t>
  </si>
  <si>
    <t>Penonomé</t>
  </si>
  <si>
    <t>Cañaveral</t>
  </si>
  <si>
    <t>Cañazas</t>
  </si>
  <si>
    <t>Cañazas (Cabecera)</t>
  </si>
  <si>
    <t>Chepo</t>
  </si>
  <si>
    <t>Cañita</t>
  </si>
  <si>
    <t>Natá</t>
  </si>
  <si>
    <t>Capellanía</t>
  </si>
  <si>
    <t>Capira (Cabecera)</t>
  </si>
  <si>
    <t>Carlos Santana Ávila</t>
  </si>
  <si>
    <t>Mironó</t>
  </si>
  <si>
    <t>Cascabel</t>
  </si>
  <si>
    <t>Cativá</t>
  </si>
  <si>
    <t>Cativé</t>
  </si>
  <si>
    <t>Río de Jesús</t>
  </si>
  <si>
    <t>Catorce de Noviembre</t>
  </si>
  <si>
    <t>Cauchero</t>
  </si>
  <si>
    <t>Montijo</t>
  </si>
  <si>
    <t>Cébaco</t>
  </si>
  <si>
    <t>Cermeño</t>
  </si>
  <si>
    <t>Cerro Banco</t>
  </si>
  <si>
    <t>Cerro Caña</t>
  </si>
  <si>
    <t>Las Palmas</t>
  </si>
  <si>
    <t>Cerro de Casa</t>
  </si>
  <si>
    <t>Cerro de Patena</t>
  </si>
  <si>
    <t>Nole Duima</t>
  </si>
  <si>
    <t>Cerro Iglesias (Cabecera)</t>
  </si>
  <si>
    <t>Ocú</t>
  </si>
  <si>
    <t>Cerro Largo</t>
  </si>
  <si>
    <t>Cerro Pelado</t>
  </si>
  <si>
    <t>Cerro Plata</t>
  </si>
  <si>
    <t>Cerro Puerco</t>
  </si>
  <si>
    <t>Tierras Altas</t>
  </si>
  <si>
    <t>Cerro Punta</t>
  </si>
  <si>
    <t>Cerro Silvestre</t>
  </si>
  <si>
    <t>Cerro Viejo</t>
  </si>
  <si>
    <t>Chame (Cabecera)</t>
  </si>
  <si>
    <t>Changuinola (Cabecera)</t>
  </si>
  <si>
    <t>Las Minas</t>
  </si>
  <si>
    <t>Chepo (Cabecera</t>
  </si>
  <si>
    <t>Chicá</t>
  </si>
  <si>
    <t>Chichica (Cabecera)</t>
  </si>
  <si>
    <t>Chiguirí Arriba</t>
  </si>
  <si>
    <t>Chimán (Cabecera)</t>
  </si>
  <si>
    <t>Chiriquí Grande (Cabecera)</t>
  </si>
  <si>
    <t>Chitra</t>
  </si>
  <si>
    <t>Chitré</t>
  </si>
  <si>
    <t>Chitré (Cabecera)</t>
  </si>
  <si>
    <t>Chumical</t>
  </si>
  <si>
    <t>Chupa</t>
  </si>
  <si>
    <t>Santa María</t>
  </si>
  <si>
    <t>Chupampa</t>
  </si>
  <si>
    <t>Cirí de Los Sotos</t>
  </si>
  <si>
    <t>Cirí Grande</t>
  </si>
  <si>
    <t>Ciricito</t>
  </si>
  <si>
    <t>Comarca Emberá Wounaán</t>
  </si>
  <si>
    <t>Cémaco</t>
  </si>
  <si>
    <t>Cirilo Guaynora (Cabecera)</t>
  </si>
  <si>
    <t>Cochea</t>
  </si>
  <si>
    <t>Cochigró</t>
  </si>
  <si>
    <t>Donoso</t>
  </si>
  <si>
    <t>Coclé del Norte</t>
  </si>
  <si>
    <t>Comarca Kuna de Madugandi</t>
  </si>
  <si>
    <t>Comarca Kuna de Wargandí</t>
  </si>
  <si>
    <t>Cordillera</t>
  </si>
  <si>
    <t>Corozal</t>
  </si>
  <si>
    <t>San Francisco</t>
  </si>
  <si>
    <t>Corral Falso</t>
  </si>
  <si>
    <t>Costa Hermosa</t>
  </si>
  <si>
    <t>Cristóbal</t>
  </si>
  <si>
    <t>Cristóbal Este</t>
  </si>
  <si>
    <t>Santa Isabel</t>
  </si>
  <si>
    <t>Cuango</t>
  </si>
  <si>
    <t>Cucunatí</t>
  </si>
  <si>
    <t>Cuesta de Piedra</t>
  </si>
  <si>
    <t>Curundú</t>
  </si>
  <si>
    <t>David (Cabecera)</t>
  </si>
  <si>
    <t>David Este</t>
  </si>
  <si>
    <t>David Sur</t>
  </si>
  <si>
    <t>Dikeri</t>
  </si>
  <si>
    <t>Diko</t>
  </si>
  <si>
    <t>Divalá</t>
  </si>
  <si>
    <t>Dolega</t>
  </si>
  <si>
    <t>Dolega (Cabecera)</t>
  </si>
  <si>
    <t>Dominical</t>
  </si>
  <si>
    <t>Don Bosco</t>
  </si>
  <si>
    <t>Dos Ríos</t>
  </si>
  <si>
    <t>Edwin Fábrega</t>
  </si>
  <si>
    <t>El Alto</t>
  </si>
  <si>
    <t>El Arado</t>
  </si>
  <si>
    <t>El Aromillo</t>
  </si>
  <si>
    <t>El Bale</t>
  </si>
  <si>
    <t>Pesé</t>
  </si>
  <si>
    <t>El Barrero</t>
  </si>
  <si>
    <t>El Barrito</t>
  </si>
  <si>
    <t>El Bebedero</t>
  </si>
  <si>
    <t>El Bongo</t>
  </si>
  <si>
    <t>El Cacao</t>
  </si>
  <si>
    <t>Los Pozos</t>
  </si>
  <si>
    <t>El Calabacito</t>
  </si>
  <si>
    <t>Pocrí</t>
  </si>
  <si>
    <t>El Cañafístulo</t>
  </si>
  <si>
    <t>El Caño</t>
  </si>
  <si>
    <t>El Capurí</t>
  </si>
  <si>
    <t>El Carate</t>
  </si>
  <si>
    <t>El Cedro</t>
  </si>
  <si>
    <t>El Chirú</t>
  </si>
  <si>
    <t>El Chorrillo</t>
  </si>
  <si>
    <t>El Ciruelo</t>
  </si>
  <si>
    <t>El Cocal</t>
  </si>
  <si>
    <t>El Cocla</t>
  </si>
  <si>
    <t>El Coco</t>
  </si>
  <si>
    <t>Olá</t>
  </si>
  <si>
    <t>El Copé</t>
  </si>
  <si>
    <t>El Cortezo</t>
  </si>
  <si>
    <t>El Cristo</t>
  </si>
  <si>
    <t>El Cuay</t>
  </si>
  <si>
    <t>El Ejido</t>
  </si>
  <si>
    <t>El Empalme</t>
  </si>
  <si>
    <t>Guararé</t>
  </si>
  <si>
    <t>El Espinal</t>
  </si>
  <si>
    <t>San Carlos</t>
  </si>
  <si>
    <t>El Espino</t>
  </si>
  <si>
    <t>El Guabo</t>
  </si>
  <si>
    <t>El Guásimo</t>
  </si>
  <si>
    <t>La Pintada</t>
  </si>
  <si>
    <t>El Harino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</si>
  <si>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</si>
  <si>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</si>
  <si>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</si>
  <si>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</si>
  <si>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</si>
  <si>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</si>
  <si>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</si>
  <si>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</si>
  <si>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</si>
  <si>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</si>
  <si>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</si>
  <si>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Remedios</t>
  </si>
  <si>
    <t>El Nancito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</si>
  <si>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</si>
  <si>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</si>
  <si>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</si>
  <si>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</si>
  <si>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</si>
  <si>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</si>
  <si>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</si>
  <si>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</si>
  <si>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</si>
  <si>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</si>
  <si>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</si>
  <si>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</si>
  <si>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</si>
  <si>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</si>
  <si>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</si>
  <si>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</si>
  <si>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</si>
  <si>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</si>
  <si>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</si>
  <si>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</si>
  <si>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</si>
  <si>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</si>
  <si>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</si>
  <si>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</si>
  <si>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</si>
  <si>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</si>
  <si>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Ernesto Córdoba Campos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</si>
  <si>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</si>
  <si>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</si>
  <si>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</si>
  <si>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</si>
  <si>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</si>
  <si>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</si>
  <si>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</si>
  <si>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</si>
  <si>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</si>
  <si>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</si>
  <si>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</si>
  <si>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</si>
  <si>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</si>
  <si>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</si>
  <si>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</si>
  <si>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Guadalupe</t>
  </si>
  <si>
    <t>Gualaca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</si>
  <si>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</si>
  <si>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</si>
  <si>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</si>
  <si>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</si>
  <si>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</si>
  <si>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</si>
  <si>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</si>
  <si>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</si>
  <si>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</si>
  <si>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</si>
  <si>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Chamí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</si>
  <si>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</si>
  <si>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</si>
  <si>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</si>
  <si>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</si>
  <si>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</si>
  <si>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</si>
  <si>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</si>
  <si>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</si>
  <si>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</si>
  <si>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</si>
  <si>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</si>
  <si>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</si>
  <si>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</si>
  <si>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</si>
  <si>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</si>
  <si>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Sambú</t>
  </si>
  <si>
    <t>Jingurudó</t>
  </si>
  <si>
    <t>José Domingo Espinar</t>
  </si>
  <si>
    <t>Juan Demóstenes Arosemena</t>
  </si>
  <si>
    <t>Juan Díaz</t>
  </si>
  <si>
    <t>San Félix</t>
  </si>
  <si>
    <t>Juay o Las Mareas</t>
  </si>
  <si>
    <t>Justo Fidel Palacios</t>
  </si>
  <si>
    <t>Krüa</t>
  </si>
  <si>
    <t>La Arena</t>
  </si>
  <si>
    <t>La Carrillo</t>
  </si>
  <si>
    <t>La Colorada</t>
  </si>
  <si>
    <t>La Concepción (Cabecera)</t>
  </si>
  <si>
    <t>La Encantada</t>
  </si>
  <si>
    <t>La Enea</t>
  </si>
  <si>
    <t>Balboa</t>
  </si>
  <si>
    <t>La Ensenada</t>
  </si>
  <si>
    <t>La Ermita</t>
  </si>
  <si>
    <t>La Esmeralda</t>
  </si>
  <si>
    <t>La Espigadilla</t>
  </si>
  <si>
    <t>La Estrella</t>
  </si>
  <si>
    <t>La Exposición o Calidonia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</si>
  <si>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</si>
  <si>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</si>
  <si>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</si>
  <si>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</si>
  <si>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</si>
  <si>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</si>
  <si>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</si>
  <si>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</si>
  <si>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</si>
  <si>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</si>
  <si>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</si>
  <si>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</si>
  <si>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</si>
  <si>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</si>
  <si>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</si>
  <si>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</si>
  <si>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</si>
  <si>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</si>
  <si>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</si>
  <si>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</si>
  <si>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</si>
  <si>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</si>
  <si>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</si>
  <si>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</si>
  <si>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</si>
  <si>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</si>
  <si>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</si>
  <si>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</si>
  <si>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Blancas</t>
  </si>
  <si>
    <t>Lajas de Tolé</t>
  </si>
  <si>
    <t>Lajero</t>
  </si>
  <si>
    <t>Las Cabras</t>
  </si>
  <si>
    <t>Las Cruces</t>
  </si>
  <si>
    <t>Las Cumbres</t>
  </si>
  <si>
    <t>Las Delicias</t>
  </si>
  <si>
    <t>Las Guabas</t>
  </si>
  <si>
    <t>Las Guías</t>
  </si>
  <si>
    <t>Las Huacas</t>
  </si>
  <si>
    <t>Las Lajas</t>
  </si>
  <si>
    <t>Las Llanas</t>
  </si>
  <si>
    <t>Las Lomas</t>
  </si>
  <si>
    <t>Las Mañanitas</t>
  </si>
  <si>
    <t>Las Margaritas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</si>
  <si>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</si>
  <si>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</si>
  <si>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</si>
  <si>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</si>
  <si>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</si>
  <si>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</si>
  <si>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</si>
  <si>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</si>
  <si>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</si>
  <si>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</si>
  <si>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</si>
  <si>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</si>
  <si>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</si>
  <si>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</si>
  <si>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</si>
  <si>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</si>
  <si>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</si>
  <si>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</si>
  <si>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</si>
  <si>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</si>
  <si>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</si>
  <si>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</si>
  <si>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Algarrobos</t>
  </si>
  <si>
    <t>Los Anastacios</t>
  </si>
  <si>
    <t>Los Ángeles</t>
  </si>
  <si>
    <t>Pedasí</t>
  </si>
  <si>
    <t>Los Asientos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</si>
  <si>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</si>
  <si>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</si>
  <si>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</si>
  <si>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</si>
  <si>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</si>
  <si>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</si>
  <si>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</si>
  <si>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</si>
  <si>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</si>
  <si>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</si>
  <si>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</si>
  <si>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</si>
  <si>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</si>
  <si>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</si>
  <si>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</si>
  <si>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</si>
  <si>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</si>
  <si>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</si>
  <si>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</si>
  <si>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</si>
  <si>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Mateo Iturralde</t>
  </si>
  <si>
    <t>Menchaca</t>
  </si>
  <si>
    <t>Mendoza</t>
  </si>
  <si>
    <t>Metetí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</si>
  <si>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</si>
  <si>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</si>
  <si>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</si>
  <si>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</si>
  <si>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</si>
  <si>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</si>
  <si>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</si>
  <si>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</si>
  <si>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</si>
  <si>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</si>
  <si>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</si>
  <si>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Narganá (Cabecera)</t>
  </si>
  <si>
    <t>Natá (Cabecera)</t>
  </si>
  <si>
    <t>Niba</t>
  </si>
  <si>
    <t>Nibra</t>
  </si>
  <si>
    <t>Nombre de Dios</t>
  </si>
  <si>
    <t>Nuario</t>
  </si>
  <si>
    <t>Nueva California</t>
  </si>
  <si>
    <t>Omar Torrijos Herrera</t>
  </si>
  <si>
    <t>Nueva Esperanza</t>
  </si>
  <si>
    <t>Nueva Gorgona</t>
  </si>
  <si>
    <t>Nueva Providencia</t>
  </si>
  <si>
    <t>Nuevo Chagres (Cabecera)</t>
  </si>
  <si>
    <t>Nuevo Emperador</t>
  </si>
  <si>
    <t>Nuevo México</t>
  </si>
  <si>
    <t>Nuevo Santiago</t>
  </si>
  <si>
    <t>Obaldía</t>
  </si>
  <si>
    <t>Ocú (Cabecera)</t>
  </si>
  <si>
    <t>Olá (Cabecera)</t>
  </si>
  <si>
    <t>Omar Torrijos</t>
  </si>
  <si>
    <t>Oria Arriba</t>
  </si>
  <si>
    <t>Taboga</t>
  </si>
  <si>
    <t>Otoque Occidente</t>
  </si>
  <si>
    <t>Otoque Oriente</t>
  </si>
  <si>
    <t>Pacora</t>
  </si>
  <si>
    <t>Paja de Sombrero</t>
  </si>
  <si>
    <t>Pajonal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</si>
  <si>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</si>
  <si>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</si>
  <si>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</si>
  <si>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</si>
  <si>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</si>
  <si>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</si>
  <si>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</si>
  <si>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</si>
  <si>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Parque Lefevre</t>
  </si>
  <si>
    <t>Pásiga</t>
  </si>
  <si>
    <t>Paso Ancho</t>
  </si>
  <si>
    <t>Paya</t>
  </si>
  <si>
    <t>Pedasí (Cabecera)</t>
  </si>
  <si>
    <t>Pedregal</t>
  </si>
  <si>
    <t>Pedro González</t>
  </si>
  <si>
    <t>Penonomé (Cabecera)</t>
  </si>
  <si>
    <t>Peña Blanca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</si>
  <si>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</si>
  <si>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</si>
  <si>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</si>
  <si>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</si>
  <si>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</si>
  <si>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</si>
  <si>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</si>
  <si>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</si>
  <si>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</si>
  <si>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Playa Leona</t>
  </si>
  <si>
    <t>Plaza Caisán</t>
  </si>
  <si>
    <t>Pocrí (Cabecera)</t>
  </si>
  <si>
    <t>Ponuga</t>
  </si>
  <si>
    <t>Portobelillo</t>
  </si>
  <si>
    <t>Portobelo (Cabecera)</t>
  </si>
  <si>
    <t>Potrerillos</t>
  </si>
  <si>
    <t>Potrerillos Abajo</t>
  </si>
  <si>
    <t>Potrero de Caña</t>
  </si>
  <si>
    <t>Potuga</t>
  </si>
  <si>
    <t>Progreso</t>
  </si>
  <si>
    <t>Púcuro</t>
  </si>
  <si>
    <t>Pueblo Nuevo</t>
  </si>
  <si>
    <t>Pueblos Unidos</t>
  </si>
  <si>
    <t>Puerto Armuelles (Cabecera)</t>
  </si>
  <si>
    <t>Puerto Caimito</t>
  </si>
  <si>
    <t>Puerto Lindo o Garrote</t>
  </si>
  <si>
    <t>Puerto Obaldía</t>
  </si>
  <si>
    <t>Puerto Pilón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</si>
  <si>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</si>
  <si>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</si>
  <si>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</si>
  <si>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</si>
  <si>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</si>
  <si>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</si>
  <si>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</si>
  <si>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</si>
  <si>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</si>
  <si>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</si>
  <si>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</si>
  <si>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</si>
  <si>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</si>
  <si>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</si>
  <si>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Rambala</t>
  </si>
  <si>
    <t>Remance</t>
  </si>
  <si>
    <t>Remedios (Cabecera)</t>
  </si>
  <si>
    <t>Rincón</t>
  </si>
  <si>
    <t>Rincón Hondo</t>
  </si>
  <si>
    <t>Río Abajo</t>
  </si>
  <si>
    <t>Río Chiriquí</t>
  </si>
  <si>
    <t>Río Congo</t>
  </si>
  <si>
    <t>Río Congo Arriba</t>
  </si>
  <si>
    <t>Río de Jesús (Cabecera)</t>
  </si>
  <si>
    <t>Río Grande</t>
  </si>
  <si>
    <t>Río Hato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</si>
  <si>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</si>
  <si>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</si>
  <si>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</si>
  <si>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</si>
  <si>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</si>
  <si>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</si>
  <si>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</si>
  <si>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</si>
  <si>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</si>
  <si>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</si>
  <si>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</si>
  <si>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</si>
  <si>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Rufina Alfaro</t>
  </si>
  <si>
    <t>Sabana Grande</t>
  </si>
  <si>
    <t>Sabanitas</t>
  </si>
  <si>
    <t>Saboga</t>
  </si>
  <si>
    <t>Sajalices</t>
  </si>
  <si>
    <t>Salamanca</t>
  </si>
  <si>
    <t>Salto Dupí</t>
  </si>
  <si>
    <t>Salud</t>
  </si>
  <si>
    <t>Samboa (Cabecera)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</si>
  <si>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</si>
  <si>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</si>
  <si>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</si>
  <si>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</si>
  <si>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</si>
  <si>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</si>
  <si>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</si>
  <si>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</si>
  <si>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</si>
  <si>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</t>
  </si>
  <si>
    <t>San Juan Bautista</t>
  </si>
  <si>
    <t>San Juan de Dios</t>
  </si>
  <si>
    <t>San Juan de Turbe</t>
  </si>
  <si>
    <t>San Marcelo</t>
  </si>
  <si>
    <t>San Martín</t>
  </si>
  <si>
    <t>San Martín de Porres</t>
  </si>
  <si>
    <t>San Miguel</t>
  </si>
  <si>
    <t>San Miguel (Cabecera)</t>
  </si>
  <si>
    <t>San Pablo Nuevo</t>
  </si>
  <si>
    <t>San Pablo Viejo</t>
  </si>
  <si>
    <t>San Pedrito o Jiküi</t>
  </si>
  <si>
    <t>San Pedro del Espino</t>
  </si>
  <si>
    <t>Santa Ana</t>
  </si>
  <si>
    <t>Santa Catalina o Calovébora o Bledeshia (Cabecera</t>
  </si>
  <si>
    <t>Santa Clara</t>
  </si>
  <si>
    <t>Santa Cruz</t>
  </si>
  <si>
    <t>Santa Cruz de Chinina</t>
  </si>
  <si>
    <t>Santa Fe (Cabecera)</t>
  </si>
  <si>
    <t>Santa Lucía</t>
  </si>
  <si>
    <t>Santa María (Cabecera)</t>
  </si>
  <si>
    <t>Santa Marta</t>
  </si>
  <si>
    <t>Santa Rita</t>
  </si>
  <si>
    <t>Santa Rosa</t>
  </si>
  <si>
    <t>Santiago (Cabecera)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</si>
  <si>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</si>
  <si>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</si>
  <si>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</si>
  <si>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</si>
  <si>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</si>
  <si>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</si>
  <si>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</si>
  <si>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</si>
  <si>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</si>
  <si>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</si>
  <si>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</si>
  <si>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</si>
  <si>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</si>
  <si>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Taboga (Cabecera)</t>
  </si>
  <si>
    <t>Taimatí</t>
  </si>
  <si>
    <t>Tebario</t>
  </si>
  <si>
    <t>Tierra Oscura</t>
  </si>
  <si>
    <t>Tijeras</t>
  </si>
  <si>
    <t>Tinajas</t>
  </si>
  <si>
    <t>Toabré</t>
  </si>
  <si>
    <t>Tobobe</t>
  </si>
  <si>
    <t>Tocumen</t>
  </si>
  <si>
    <t>Tolé (Cabecera)</t>
  </si>
  <si>
    <t>Tolote</t>
  </si>
  <si>
    <t>Tonosí (Cabecera)</t>
  </si>
  <si>
    <t>Tortí</t>
  </si>
  <si>
    <t>Toza</t>
  </si>
  <si>
    <t>Tres Quebradas</t>
  </si>
  <si>
    <t>Tu Gwai (Tuwai)</t>
  </si>
  <si>
    <t>Tubualá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</si>
  <si>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</si>
  <si>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</si>
  <si>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</si>
  <si>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</si>
  <si>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</si>
  <si>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</si>
  <si>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</si>
  <si>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</si>
  <si>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</si>
  <si>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</si>
  <si>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</si>
  <si>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</si>
  <si>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</si>
  <si>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Veracruz</t>
  </si>
  <si>
    <t>Victoriano Lorenzo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</si>
  <si>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</si>
  <si>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</si>
  <si>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</si>
  <si>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</si>
  <si>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</si>
  <si>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</si>
  <si>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</si>
  <si>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Vista Alegre</t>
  </si>
  <si>
    <t>Volcán (Cabecera)</t>
  </si>
  <si>
    <t>Yape</t>
  </si>
  <si>
    <t>Yaviza</t>
  </si>
  <si>
    <t>Zapallal</t>
  </si>
  <si>
    <t>Zapotillo</t>
  </si>
  <si>
    <t>CD_Prov</t>
  </si>
  <si>
    <t>SUM Prov</t>
  </si>
  <si>
    <t>05-jun</t>
  </si>
  <si>
    <t>06-jun</t>
  </si>
  <si>
    <t>Recuperados</t>
  </si>
  <si>
    <t>03-06-2020</t>
  </si>
  <si>
    <t>04-06-2020</t>
  </si>
  <si>
    <t>5/6/2020</t>
  </si>
  <si>
    <t>6/6/2020</t>
  </si>
  <si>
    <t>07-06-2020</t>
  </si>
  <si>
    <t>08-06-2020</t>
  </si>
  <si>
    <t>09-06-2020</t>
  </si>
  <si>
    <t>3/6/2020</t>
  </si>
  <si>
    <t>4/6/2020</t>
  </si>
  <si>
    <t>Fallecidos</t>
  </si>
  <si>
    <t>Fila</t>
  </si>
  <si>
    <t>Cod_Corr</t>
  </si>
  <si>
    <t>Lat</t>
  </si>
  <si>
    <t>Long</t>
  </si>
  <si>
    <t>Población</t>
  </si>
  <si>
    <t>Casos</t>
  </si>
  <si>
    <t>Activos</t>
  </si>
  <si>
    <t>Casos/1M hab</t>
  </si>
  <si>
    <t>Fallecidos/1M hab</t>
  </si>
  <si>
    <t>Recuperados/1M hab</t>
  </si>
  <si>
    <t>Activos/1M hab</t>
  </si>
  <si>
    <t>%Fallecidos</t>
  </si>
  <si>
    <t>%Recuperados</t>
  </si>
  <si>
    <t>%Activos</t>
  </si>
  <si>
    <t>Nuevos Casos</t>
  </si>
  <si>
    <t>Nuevos Fallecidos</t>
  </si>
  <si>
    <t>Nuevos Recuperados</t>
  </si>
  <si>
    <t>Nuevos Activos</t>
  </si>
  <si>
    <t>Cod_Prov</t>
  </si>
  <si>
    <t>Lat_Prov</t>
  </si>
  <si>
    <t>Long_Prov</t>
  </si>
  <si>
    <t>Poblacion Provincia</t>
  </si>
  <si>
    <t>PAIS</t>
  </si>
  <si>
    <t>FID</t>
  </si>
  <si>
    <t>Corregim 1</t>
  </si>
  <si>
    <t>Cod_Dist</t>
  </si>
  <si>
    <t>Lat_Dist</t>
  </si>
  <si>
    <t>Long_Dist</t>
  </si>
  <si>
    <t>Poblacion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</si>
</sst>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0.39997558519241921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19" fillId="0" borderId="0" xfId="0" applyFont="1" applyAlignment="1">
      <alignment vertical="top" wrapText="1"/>
    </xf>
    <xf numFmtId="0" fontId="20" fillId="0" borderId="0" xfId="0" applyFont="1" applyAlignment="1">
      <alignment horizontal="center"/>
    </xf>
    <xf numFmtId="165" fontId="1" fillId="0" borderId="0" xfId="42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33" borderId="0" xfId="0" applyFill="1"/>
    <xf numFmtId="0" fontId="19" fillId="33" borderId="0" xfId="0" applyFont="1" applyFill="1" applyAlignment="1">
      <alignment vertical="top" wrapText="1"/>
    </xf>
    <xf numFmtId="1" fontId="0" fillId="0" borderId="0" xfId="0" applyNumberFormat="1"/>
    <xf numFmtId="1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top" wrapText="1"/>
    </xf>
    <xf numFmtId="1" fontId="22" fillId="34" borderId="0" xfId="0" applyNumberFormat="1" applyFont="1" applyFill="1" applyAlignment="1">
      <alignment horizontal="center" vertical="top" wrapText="1"/>
    </xf>
    <xf numFmtId="1" fontId="1" fillId="0" borderId="0" xfId="42" applyNumberFormat="1" applyFont="1" applyAlignment="1">
      <alignment horizontal="center" vertical="top" wrapText="1"/>
    </xf>
    <xf numFmtId="1" fontId="22" fillId="0" borderId="0" xfId="42" applyNumberFormat="1" applyFont="1" applyAlignment="1">
      <alignment horizontal="center" vertical="top" wrapText="1"/>
    </xf>
    <xf numFmtId="165" fontId="22" fillId="34" borderId="0" xfId="0" applyNumberFormat="1" applyFont="1" applyFill="1" applyAlignment="1">
      <alignment horizontal="center" vertical="top" wrapText="1"/>
    </xf>
    <xf numFmtId="165" fontId="0" fillId="0" borderId="0" xfId="0" applyNumberFormat="1"/>
    <xf numFmtId="165" fontId="16" fillId="0" borderId="0" xfId="0" applyNumberFormat="1" applyFont="1"/>
    <xf numFmtId="165" fontId="22" fillId="0" borderId="0" xfId="42" applyNumberFormat="1" applyFont="1" applyAlignment="1">
      <alignment horizontal="center" vertical="top" wrapText="1"/>
    </xf>
    <xf numFmtId="165" fontId="22" fillId="0" borderId="0" xfId="0" applyNumberFormat="1" applyFont="1" applyFill="1" applyAlignment="1">
      <alignment horizontal="center" vertical="top" wrapText="1"/>
    </xf>
    <xf numFmtId="165" fontId="16" fillId="0" borderId="0" xfId="42" applyNumberFormat="1" applyFont="1" applyAlignment="1">
      <alignment horizontal="center"/>
    </xf>
    <xf numFmtId="165" fontId="0" fillId="0" borderId="0" xfId="42" applyNumberFormat="1" applyFont="1"/>
    <xf numFmtId="166" fontId="0" fillId="0" borderId="0" xfId="0" applyNumberFormat="1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165" fontId="16" fillId="0" borderId="0" xfId="42" applyNumberFormat="1" applyFont="1"/>
    <xf numFmtId="0" fontId="16" fillId="34" borderId="0" xfId="0" applyFont="1" applyFill="1"/>
    <xf numFmtId="165" fontId="16" fillId="34" borderId="0" xfId="42" applyNumberFormat="1" applyFont="1" applyFill="1"/>
    <xf numFmtId="165" fontId="16" fillId="34" borderId="0" xfId="0" applyNumberFormat="1" applyFont="1" applyFill="1"/>
    <xf numFmtId="166" fontId="16" fillId="34" borderId="0" xfId="0" applyNumberFormat="1" applyFont="1" applyFill="1"/>
    <xf numFmtId="0" fontId="2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vertical="top"/>
    </xf>
    <xf numFmtId="0" fontId="19" fillId="35" borderId="0" xfId="0" applyFont="1" applyFill="1" applyAlignment="1">
      <alignment vertical="top" wrapText="1"/>
    </xf>
    <xf numFmtId="165" fontId="22" fillId="0" borderId="0" xfId="0" applyNumberFormat="1" applyFont="1" applyAlignment="1">
      <alignment horizontal="center" vertical="top" wrapText="1"/>
    </xf>
    <xf numFmtId="0" fontId="19" fillId="36" borderId="0" xfId="0" applyFont="1" applyFill="1" applyAlignment="1">
      <alignment vertical="top" wrapText="1"/>
    </xf>
    <xf numFmtId="1" fontId="0" fillId="0" borderId="0" xfId="42" applyNumberFormat="1" applyFont="1" applyAlignment="1">
      <alignment horizontal="center" vertical="top" wrapText="1"/>
    </xf>
    <xf numFmtId="1" fontId="19" fillId="0" borderId="0" xfId="0" applyNumberFormat="1" applyFont="1" applyAlignment="1">
      <alignment horizontal="center" vertical="top" wrapText="1"/>
    </xf>
    <xf numFmtId="0" fontId="0" fillId="35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applyNumberFormat="1"/>
    <xf numFmtId="0" fontId="0" fillId="0" borderId="0" xfId="0" applyAlignment="1">
      <alignment vertical="top"/>
    </xf>
    <xf numFmtId="1" fontId="16" fillId="0" borderId="0" xfId="0" applyNumberFormat="1" applyFont="1"/>
    <xf numFmtId="1" fontId="16" fillId="0" borderId="0" xfId="0" applyNumberFormat="1" applyFont="1" applyAlignment="1">
      <alignment horizontal="center"/>
    </xf>
    <xf numFmtId="0" fontId="19" fillId="0" borderId="0" xfId="0" applyFont="1" applyFill="1" applyAlignment="1">
      <alignment vertical="center" wrapText="1"/>
    </xf>
    <xf numFmtId="1" fontId="22" fillId="0" borderId="0" xfId="0" applyNumberFormat="1" applyFont="1" applyFill="1" applyAlignment="1">
      <alignment horizontal="center" vertical="top" wrapText="1"/>
    </xf>
    <xf numFmtId="1" fontId="1" fillId="0" borderId="0" xfId="42" applyNumberFormat="1" applyFont="1" applyFill="1" applyAlignment="1">
      <alignment horizontal="center" vertical="top" wrapText="1"/>
    </xf>
    <xf numFmtId="1" fontId="22" fillId="0" borderId="0" xfId="42" applyNumberFormat="1" applyFont="1" applyFill="1" applyAlignment="1">
      <alignment horizontal="center" vertical="top" wrapText="1"/>
    </xf>
    <xf numFmtId="1" fontId="0" fillId="0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4">
    <dxf>
      <numFmt numFmtId="166" formatCode="0.000"/>
    </dxf>
    <dxf>
      <numFmt numFmtId="166" formatCode="0.000"/>
    </dxf>
    <dxf>
      <numFmt numFmtId="166" formatCode="0.000"/>
    </dxf>
    <dxf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1" formatCode="0"/>
      <alignment horizontal="center" vertical="top" textRotation="0" wrapText="1" indent="0" justifyLastLine="0" shrinkToFit="0" readingOrder="0"/>
    </dxf>
    <dxf>
      <font>
        <sz val="10"/>
      </font>
      <numFmt numFmtId="1" formatCode="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99060</xdr:colOff>
      <xdr:row>8</xdr:row>
      <xdr:rowOff>182880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DB32CAFB-3D57-4F9B-91A1-271B4BE08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74142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327660</xdr:colOff>
      <xdr:row>0</xdr:row>
      <xdr:rowOff>1</xdr:rowOff>
    </xdr:from>
    <xdr:to>
      <xdr:col>11</xdr:col>
      <xdr:colOff>419100</xdr:colOff>
      <xdr:row>8</xdr:row>
      <xdr:rowOff>167640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istrito">
              <a:extLst>
                <a:ext uri="{FF2B5EF4-FFF2-40B4-BE49-F238E27FC236}">
                  <a16:creationId xmlns:a16="http://schemas.microsoft.com/office/drawing/2014/main" id="{DF9AB4B9-A6B4-44DA-A4CD-71EC14F14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0020" y="1"/>
              <a:ext cx="8793480" cy="1706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84DD569F-5BEE-4E51-B119-153047FE1D51}" sourceName="Provinc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611C14ED-4D23-4B37-AA87-8B6AEF51E134}" sourceName="Distri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746C2F56-9CD6-43A5-A092-974073F3C685}" cache="SegmentaciónDeDatos_Provincia" caption="Provincia" columnCount="3" style="SlicerStyleDark3" rowHeight="234950"/>
  <slicer name="Distrito" xr10:uid="{AEACA679-73D6-4D69-BC25-1B48935AA89F}" cache="SegmentaciónDeDatos_Distrito" caption="Distrito" columnCount="8" style="SlicerStyleDark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57445-1BD9-4CF1-B8E0-B876D8B619FB}" name="Casos_PN_CORR" displayName="Casos_PN_CORR" ref="A3:CS677" totalsRowShown="0" headerRowDxfId="82">
  <autoFilter ref="A3:CS677" xr:uid="{0ABBA619-8E8C-4FF6-9EE3-8555C576648C}"/>
  <sortState xmlns:xlrd2="http://schemas.microsoft.com/office/spreadsheetml/2017/richdata2" ref="A4:CS677">
    <sortCondition ref="D3:D677"/>
  </sortState>
  <tableColumns count="97">
    <tableColumn id="1" xr3:uid="{77D2F8DD-0A3A-4CA6-8C0B-C862187C35E3}" name="CD_Corr" dataDxfId="81"/>
    <tableColumn id="2" xr3:uid="{12C4533D-B668-4C58-B97D-B432BDC2C459}" name="Provincia" dataDxfId="80"/>
    <tableColumn id="3" xr3:uid="{A49B6E44-C9E8-4415-81FA-173861D47F1E}" name="Distrito" dataDxfId="79"/>
    <tableColumn id="4" xr3:uid="{AFE28018-6707-42AB-BBDC-2A1E0B01895B}" name="Corregimiento" dataDxfId="78"/>
    <tableColumn id="102" xr3:uid="{49E81FEF-9A5B-42AB-91F0-D24004FB6828}" name="SUM Correg" dataDxfId="77">
      <calculatedColumnFormula>SUM(F4:AEY4)</calculatedColumnFormula>
    </tableColumn>
    <tableColumn id="5" xr3:uid="{323231EA-332E-4643-9A58-82F872093F49}" name="10-mar"/>
    <tableColumn id="6" xr3:uid="{7424D247-1FC9-4648-A683-F11F75F16BF3}" name="11-mar"/>
    <tableColumn id="7" xr3:uid="{F76923EF-E6EB-4A02-BF73-717AE1BC440D}" name="12-mar"/>
    <tableColumn id="8" xr3:uid="{673C31EF-6E73-4163-9637-11DCCA8864B3}" name="13-mar"/>
    <tableColumn id="9" xr3:uid="{244AA317-01CA-467E-9B5C-FE66D838B5AC}" name="14-mar"/>
    <tableColumn id="10" xr3:uid="{8657C70F-8001-4808-A802-B874A3308242}" name="15-mar"/>
    <tableColumn id="11" xr3:uid="{40ECC49C-3A94-40DD-B92E-ECC49D9E3BCA}" name="16-mar"/>
    <tableColumn id="12" xr3:uid="{8901DC5A-35D7-4093-8413-F63542AF9946}" name="17-mar"/>
    <tableColumn id="13" xr3:uid="{75FDCC8B-9189-41EE-8470-F63F772CB7E1}" name="18-mar"/>
    <tableColumn id="14" xr3:uid="{727E38FA-B42A-454D-83F1-9C612D322E1F}" name="19-mar"/>
    <tableColumn id="15" xr3:uid="{84928606-F724-4D95-BC4C-72A97348588A}" name="20-mar"/>
    <tableColumn id="16" xr3:uid="{A19ED31B-770B-441C-82C4-C3DE489227D2}" name="21-mar"/>
    <tableColumn id="17" xr3:uid="{06342A12-EE4E-4CAB-9322-A4930D44DA48}" name="22-mar"/>
    <tableColumn id="18" xr3:uid="{2368DC8B-AFB4-43F7-80EC-B41BAE302459}" name="23-mar"/>
    <tableColumn id="19" xr3:uid="{1ADBB2A3-9BA6-4067-82C9-DE0B8DDBC3DC}" name="24-mar"/>
    <tableColumn id="20" xr3:uid="{2799473F-32BE-44C0-942D-9E99915309C7}" name="25-mar"/>
    <tableColumn id="21" xr3:uid="{5D85BC64-653E-4CA8-834A-D201B5E486D1}" name="26-mar"/>
    <tableColumn id="22" xr3:uid="{6C65802A-B53E-4C2D-908F-AB3A78577EB7}" name="27-mar"/>
    <tableColumn id="23" xr3:uid="{66FD7891-2676-4275-890F-48A7B0C52E5F}" name="28-mar"/>
    <tableColumn id="24" xr3:uid="{0C332B2B-4CF0-4DFA-BFB4-B21E1F52BC16}" name="29-mar"/>
    <tableColumn id="25" xr3:uid="{73C180A4-7809-4A00-99FC-A77D034D8F75}" name="30-mar"/>
    <tableColumn id="26" xr3:uid="{C4276AE9-D58F-4E94-898E-2B532D1CDE58}" name="31-mar"/>
    <tableColumn id="27" xr3:uid="{0C28A7D0-E278-4AE4-A165-29A1465F5E72}" name="1-abr"/>
    <tableColumn id="28" xr3:uid="{63B26EB7-D9F2-46AA-AD28-DED7DDBAADEC}" name="2-abr"/>
    <tableColumn id="29" xr3:uid="{B8556FFF-B1BA-406E-BB70-5DCCDE523413}" name="3-abr"/>
    <tableColumn id="30" xr3:uid="{5806BEE4-FBA5-438A-A1D4-856F982AC01F}" name="4-abr"/>
    <tableColumn id="31" xr3:uid="{CD46B160-61BC-4186-8E0B-C496367A891A}" name="5-abr"/>
    <tableColumn id="32" xr3:uid="{978CF63A-F449-43E7-92C5-17709E80061A}" name="6-abr"/>
    <tableColumn id="33" xr3:uid="{F83FC125-FE17-48CB-9B20-1133579BE98E}" name="7-abr"/>
    <tableColumn id="34" xr3:uid="{9BCF6475-7BDE-49DB-AD21-4DEE3BDF8C93}" name="8-abr"/>
    <tableColumn id="35" xr3:uid="{72204DA6-957F-4D43-9C8F-10B387D2655C}" name="9-abr"/>
    <tableColumn id="36" xr3:uid="{A4055F2D-6A99-4975-A36D-36BD7E91366E}" name="10-abr"/>
    <tableColumn id="37" xr3:uid="{3EEF6F30-253C-404D-9030-8230DBDDBB8A}" name="11-abr"/>
    <tableColumn id="38" xr3:uid="{4030D7FC-EA66-4D42-AA5B-6EEB8AE16B19}" name="12-abr"/>
    <tableColumn id="39" xr3:uid="{A78F3D2B-6DB0-4B93-8D53-89E7F6815FD0}" name="13-abr"/>
    <tableColumn id="40" xr3:uid="{6E7E9304-42DC-4366-AA43-59DE1FB6166F}" name="14-abr"/>
    <tableColumn id="41" xr3:uid="{28FD5B18-8D63-4951-A11D-D9B698B95292}" name="15-abr"/>
    <tableColumn id="42" xr3:uid="{BC7196FD-1ED4-4F21-835D-CEFE5D6D94EC}" name="16-abr"/>
    <tableColumn id="43" xr3:uid="{292DED58-7E97-4215-845C-AA30C7ACEF27}" name="17-abr"/>
    <tableColumn id="44" xr3:uid="{175356A6-8FB9-479E-8CE9-8694305BE2FE}" name="18-abr"/>
    <tableColumn id="45" xr3:uid="{DCC5FB23-A11F-47A7-9975-7DFDA1318D43}" name="19-abr"/>
    <tableColumn id="46" xr3:uid="{A885C313-A60E-44A1-A16E-FDC3D17DBDD8}" name="20-abr"/>
    <tableColumn id="47" xr3:uid="{BFA16CFA-8A9E-4D50-8429-6366A0127808}" name="21-abr"/>
    <tableColumn id="48" xr3:uid="{A787303E-03EE-45A5-8951-4C906CB9A496}" name="22-abr"/>
    <tableColumn id="49" xr3:uid="{4FA5C339-8752-4B60-B1AF-ABDA1BF2DA26}" name="23-abr"/>
    <tableColumn id="50" xr3:uid="{0CC19983-9F4C-4415-8660-3FE47238EE1A}" name="24-abr"/>
    <tableColumn id="51" xr3:uid="{6D8B4B32-5067-47AC-A507-130D95ED4572}" name="25-abr"/>
    <tableColumn id="52" xr3:uid="{CA00B68A-0773-4526-966A-3A697C412F51}" name="26-abr"/>
    <tableColumn id="53" xr3:uid="{4CB971BA-D7B5-4038-8E53-239462547BDF}" name="27-abr"/>
    <tableColumn id="54" xr3:uid="{FF50CBF2-C7D5-4F07-915F-5C37B3B1D9A6}" name="28-abr"/>
    <tableColumn id="55" xr3:uid="{6877041A-05FF-43F4-B264-D7563C628165}" name="29-abr"/>
    <tableColumn id="56" xr3:uid="{194E836A-27DB-4198-8AF3-A567B877D64F}" name="30-abr"/>
    <tableColumn id="57" xr3:uid="{B0A099FF-DCCC-4CBD-962A-CB188BA304E8}" name="1-may"/>
    <tableColumn id="58" xr3:uid="{26001BA5-CA52-4725-A479-DDED4F3EA567}" name="2-may"/>
    <tableColumn id="59" xr3:uid="{FA5D37CF-FA76-46D7-9BEE-076FFE545393}" name="3-may"/>
    <tableColumn id="60" xr3:uid="{D8F39FD7-36DF-4BD3-BBCB-E8BF2FCFE7C8}" name="4-may"/>
    <tableColumn id="61" xr3:uid="{FBCA5F30-4DF9-40E0-B0A3-73737129EE9F}" name="5-may"/>
    <tableColumn id="62" xr3:uid="{6FA6D603-61F3-414D-AB64-3BF5F36ABD67}" name="6-may"/>
    <tableColumn id="63" xr3:uid="{4A81F6B3-276E-4B8E-8C01-E79526A2ED52}" name="7-may"/>
    <tableColumn id="64" xr3:uid="{E2DC131D-DC89-4171-97D3-94B80AAC69F4}" name="8-may"/>
    <tableColumn id="65" xr3:uid="{E0016EEB-CAB0-410C-B04E-3742ED6B1A17}" name="9-may"/>
    <tableColumn id="66" xr3:uid="{3BA5BD54-3A16-4282-AC46-29C6A3E0C7BD}" name="10-may"/>
    <tableColumn id="67" xr3:uid="{E7673B6D-8533-44F9-A37C-0504EF995A2D}" name="11-may"/>
    <tableColumn id="68" xr3:uid="{093B2154-F5FC-4C7A-A9FA-F57EAB6A467B}" name="12-may"/>
    <tableColumn id="69" xr3:uid="{B349DF22-BCF4-474D-82A6-35204E8081D3}" name="13-may"/>
    <tableColumn id="70" xr3:uid="{8662814B-280F-45C9-8D50-344DB515A7A0}" name="14-may"/>
    <tableColumn id="71" xr3:uid="{9DAE2D0C-F428-4814-A253-5CB861BB7363}" name="15-may"/>
    <tableColumn id="72" xr3:uid="{49E952A4-4808-4243-B6CC-53257E9DC893}" name="16-may"/>
    <tableColumn id="73" xr3:uid="{430E9D94-B2BA-4F71-A0BD-639631DEF461}" name="17-may"/>
    <tableColumn id="74" xr3:uid="{1993B75F-1F40-4AE3-B276-20A68877B4E0}" name="18-may"/>
    <tableColumn id="75" xr3:uid="{D6715163-1435-470E-8378-58290CD15653}" name="19-may"/>
    <tableColumn id="76" xr3:uid="{C00AA0AA-098E-4783-B238-1BCA1635A347}" name="20-may"/>
    <tableColumn id="77" xr3:uid="{F9F8F35F-0C79-4AA9-83AC-8715693E8FA4}" name="21-may"/>
    <tableColumn id="78" xr3:uid="{919E39B3-E3B5-4936-B8A8-9B8624AA8D01}" name="22-may"/>
    <tableColumn id="79" xr3:uid="{B468D647-7602-4257-9B1F-943DE784007E}" name="23-may"/>
    <tableColumn id="80" xr3:uid="{42EEAC40-3CD6-4639-8620-CAD9BEC4895B}" name="24-may"/>
    <tableColumn id="81" xr3:uid="{4DC67704-3D47-40CB-A711-BD19FDB1167C}" name="25-may"/>
    <tableColumn id="82" xr3:uid="{1D1EC188-708B-447F-86D4-F16B49275A93}" name="26-may"/>
    <tableColumn id="83" xr3:uid="{D5350F93-E32B-48A8-8088-ECDE724329ED}" name="27-may"/>
    <tableColumn id="84" xr3:uid="{C89892B4-1CC2-44AC-9EB9-028325D0CD69}" name="28-may"/>
    <tableColumn id="85" xr3:uid="{B36FB5EA-97C6-42C3-BC77-53128D133A41}" name="29-may"/>
    <tableColumn id="86" xr3:uid="{AA6D2741-7B64-497D-9B24-493C7DCC97C8}" name="30-may"/>
    <tableColumn id="87" xr3:uid="{FF4C77F5-4B81-45F1-BED9-1E681C544CB6}" name="31-may"/>
    <tableColumn id="88" xr3:uid="{8DEB61CC-E06E-4BF5-8BBB-A471000EAF96}" name="1-jun"/>
    <tableColumn id="89" xr3:uid="{87903A9B-A20F-444C-8B3D-5DCFECF3628A}" name="2-jun"/>
    <tableColumn id="90" xr3:uid="{026C2CCE-FFA0-4A6B-934B-024FFACD03D9}" name="3-jun"/>
    <tableColumn id="91" xr3:uid="{CBEADDB2-6D89-4416-9208-800173B0572F}" name="4-jun"/>
    <tableColumn id="92" xr3:uid="{29EDDBAF-0940-46F9-B649-EFFBD0F8CAB6}" name="5-jun"/>
    <tableColumn id="93" xr3:uid="{DB6ABA35-18FC-4497-AB10-1A4DDA7FC5CF}" name="6-jun"/>
    <tableColumn id="94" xr3:uid="{54B1ACED-04D5-4BB0-87F7-1E5F7CA61CB2}" name="07-jun"/>
    <tableColumn id="95" xr3:uid="{CB84FBD0-346A-4BE8-9623-5A8F6CF963EB}" name="08-jun"/>
    <tableColumn id="96" xr3:uid="{482E300E-4DE9-45B2-9D1B-9D9309A1956F}" name="09-ju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9F4BA3-D1AF-4376-A3D3-8AA9E2AC93BB}" name="Muertes_PN_DIA13" displayName="Muertes_PN_DIA13" ref="A3:I677" totalsRowShown="0" headerRowDxfId="20">
  <autoFilter ref="A3:I677" xr:uid="{0ABBA619-8E8C-4FF6-9EE3-8555C576648C}"/>
  <sortState xmlns:xlrd2="http://schemas.microsoft.com/office/spreadsheetml/2017/richdata2" ref="A4:F677">
    <sortCondition ref="D3:D677"/>
  </sortState>
  <tableColumns count="9">
    <tableColumn id="1" xr3:uid="{ED2ED250-1DBF-4F3B-A52A-E976D1B17ACB}" name="CD_Corr"/>
    <tableColumn id="2" xr3:uid="{87007F7F-DEBF-4563-B4C9-BCD1EC99A0D7}" name="Provincia" dataDxfId="19"/>
    <tableColumn id="3" xr3:uid="{B3C5910B-2D68-466C-B0B0-30BF235AB165}" name="Distrito" dataDxfId="18"/>
    <tableColumn id="4" xr3:uid="{E482598C-9DA8-447B-A87C-F45095005F36}" name="Corregimiento" dataDxfId="17"/>
    <tableColumn id="6" xr3:uid="{8F95D663-214D-4A21-8DF5-A90163B1F1C2}" name="Fallecidos" dataDxfId="16">
      <calculatedColumnFormula>+MAX(F4:CO4)</calculatedColumnFormula>
    </tableColumn>
    <tableColumn id="102" xr3:uid="{A4C8151D-F6F8-4B9B-AAC5-0F165D2E8A40}" name="03-06-2020" dataDxfId="15">
      <calculatedColumnFormula>+Muertes_PN_ACUM[[#This Row],[03-06-2020]]</calculatedColumnFormula>
    </tableColumn>
    <tableColumn id="5" xr3:uid="{39781BCC-56C3-4F64-9287-94D0ADD95B26}" name="04-06-2020" dataDxfId="14">
      <calculatedColumnFormula>+Muertes_PN_ACUM[[#This Row],[04-06-2020]]-Muertes_PN_ACUM[[#This Row],[03-06-2020]]</calculatedColumnFormula>
    </tableColumn>
    <tableColumn id="7" xr3:uid="{893F2545-5553-484B-8D7B-E1E2C72789BB}" name="5/6/2020" dataDxfId="13">
      <calculatedColumnFormula>+Muertes_PN_ACUM[[#This Row],[5/6/2020]]-Muertes_PN_ACUM[[#This Row],[04-06-2020]]</calculatedColumnFormula>
    </tableColumn>
    <tableColumn id="8" xr3:uid="{01D62C39-E8FB-49FC-A34E-BBCEA0C0F14B}" name="6/6/2020" dataDxfId="12">
      <calculatedColumnFormula>+Muertes_PN_ACUM[[#This Row],[6/6/2020]]-Muertes_PN_ACUM[[#This Row],[5/6/2020]]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913C8F-45BB-4AFE-A1C4-C3F4FC83C745}" name="Localiza_PN1112" displayName="Localiza_PN1112" ref="B3:V677" totalsRowShown="0">
  <autoFilter ref="B3:V677" xr:uid="{75652BD3-2D1D-4381-8B10-FBA068E0B987}"/>
  <sortState xmlns:xlrd2="http://schemas.microsoft.com/office/spreadsheetml/2017/richdata2" ref="B4:V677">
    <sortCondition ref="D4:D677"/>
  </sortState>
  <tableColumns count="21">
    <tableColumn id="21" xr3:uid="{3F667F73-5163-40D8-ACE4-956EA2BBB8A0}" name="Fila"/>
    <tableColumn id="13" xr3:uid="{DC726CBA-8B80-4E2A-BEBC-CADFA7DAD717}" name="Cod_Corr"/>
    <tableColumn id="14" xr3:uid="{ECC65D16-D745-498F-8821-3C699DB85AEF}" name="Corregimiento"/>
    <tableColumn id="15" xr3:uid="{D57C1A38-5D99-4C46-B720-563D415070D5}" name="Lat"/>
    <tableColumn id="16" xr3:uid="{5D42809F-E85A-4DB7-8DFB-8798E1FA161F}" name="Long"/>
    <tableColumn id="17" xr3:uid="{29A948F2-BCE8-4ED5-8741-5169565501D7}" name="Población"/>
    <tableColumn id="1" xr3:uid="{A4436663-1BA6-4C6C-AF18-8A4551CF9821}" name="Casos" dataDxfId="10"/>
    <tableColumn id="2" xr3:uid="{A01D6702-3900-4010-B1FD-6F52B91289F8}" name="Fallecidos" dataDxfId="9">
      <calculatedColumnFormula>+Muertes_PN_ACUM[[#This Row],[Fallecidos]]</calculatedColumnFormula>
    </tableColumn>
    <tableColumn id="3" xr3:uid="{5AF5A8F8-3015-425F-93DF-BCDCF56DABA8}" name="Recuperados" dataDxfId="8"/>
    <tableColumn id="4" xr3:uid="{088A0EF7-BF46-4704-A998-89B41C37E61C}" name="Activos" dataDxfId="7"/>
    <tableColumn id="5" xr3:uid="{C8973157-E87B-4C3D-915A-37AA57D330A7}" name="Casos/1M hab">
      <calculatedColumnFormula>+Localiza_PN1112[[#This Row],[Casos]]/(Localiza_PN1112[[#This Row],[Población]]/1000000)</calculatedColumnFormula>
    </tableColumn>
    <tableColumn id="6" xr3:uid="{CBE492EF-7EC0-4B18-92A7-141DF3F2E48A}" name="Fallecidos/1M hab">
      <calculatedColumnFormula>+Localiza_PN1112[[#This Row],[Fallecidos]]/(Localiza_PN1112[[#This Row],[Población]]/1000000)</calculatedColumnFormula>
    </tableColumn>
    <tableColumn id="7" xr3:uid="{48281784-802D-4EDB-9D17-45352BA17060}" name="Recuperados/1M hab">
      <calculatedColumnFormula>+Localiza_PN1112[[#This Row],[Recuperados]]/(Localiza_PN1112[[#This Row],[Población]]/1000000)</calculatedColumnFormula>
    </tableColumn>
    <tableColumn id="8" xr3:uid="{085A4DEF-CC9E-4898-B91E-8D1E831B10B6}" name="Activos/1M hab">
      <calculatedColumnFormula>+Localiza_PN1112[[#This Row],[Activos]]/(Localiza_PN1112[[#This Row],[Población]]/1000000)</calculatedColumnFormula>
    </tableColumn>
    <tableColumn id="9" xr3:uid="{F5C38B41-4CD0-4447-A6F5-D5797DE972E1}" name="%Fallecidos">
      <calculatedColumnFormula>+Localiza_PN1112[[#This Row],[Fallecidos]]/Localiza_PN1112[[#This Row],[Casos]]</calculatedColumnFormula>
    </tableColumn>
    <tableColumn id="10" xr3:uid="{F5530A56-1175-4255-8DB7-A45BF5936DEE}" name="%Recuperados">
      <calculatedColumnFormula>+Localiza_PN1112[[#This Row],[Recuperados]]/Localiza_PN1112[[#This Row],[Casos]]</calculatedColumnFormula>
    </tableColumn>
    <tableColumn id="11" xr3:uid="{BA512161-78F9-4DC0-8AA7-B70FAF9BF9CE}" name="%Activos">
      <calculatedColumnFormula>Localiza_PN1112[[#This Row],[Activos]]/Localiza_PN1112[[#This Row],[Casos]]</calculatedColumnFormula>
    </tableColumn>
    <tableColumn id="12" xr3:uid="{1AD2971B-8D80-429D-AC63-0A2AA802B8B0}" name="Nuevos Casos">
      <calculatedColumnFormula>+HLOOKUP($R$1,'Casos DIA Corr'!$CM$1:$CP$755,Localiza_PN1112[[#This Row],[Fila]],0)</calculatedColumnFormula>
    </tableColumn>
    <tableColumn id="18" xr3:uid="{41CB40B2-D40A-4613-A90E-D82CA633B0F3}" name="Nuevos Fallecidos" dataDxfId="6">
      <calculatedColumnFormula>+HLOOKUP($R$1,'Muertes DIA'!$F$1:$I$770,Localiza_PN1112[[#This Row],[Fila]],0)</calculatedColumnFormula>
    </tableColumn>
    <tableColumn id="19" xr3:uid="{C135215D-F4F8-42C6-BC4D-2A714142EAAC}" name="Nuevos Recuperados" dataDxfId="5">
      <calculatedColumnFormula>+HLOOKUP($R$1,'Recuperados DIA'!$E$1:$H$763,Localiza_PN1112[[#This Row],[Fila]],0)</calculatedColumnFormula>
    </tableColumn>
    <tableColumn id="20" xr3:uid="{76AB54A0-D50F-4827-A179-63AAE0634BAE}" name="Nuevos Activos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F55F36-3DE8-4687-AE1B-0BE84584C3DD}" name="Localiza_PN11" displayName="Localiza_PN11" ref="A3:P17" totalsRowShown="0" headerRowDxfId="4">
  <autoFilter ref="A3:P17" xr:uid="{75652BD3-2D1D-4381-8B10-FBA068E0B987}"/>
  <tableColumns count="16">
    <tableColumn id="3" xr3:uid="{F017395F-42C2-4701-A3B5-65B754CFA088}" name="Cod_Prov"/>
    <tableColumn id="4" xr3:uid="{53B04127-2926-4C39-8B06-55A0486943F7}" name="Provincia"/>
    <tableColumn id="5" xr3:uid="{8551CEE3-2649-4C87-8252-7DE30C2A6E90}" name="Lat_Prov"/>
    <tableColumn id="6" xr3:uid="{D90905BD-1F2B-444A-A9BF-1019BB866248}" name="Long_Prov"/>
    <tableColumn id="7" xr3:uid="{4C43C585-7978-466B-A88A-E0EC08819D7C}" name="Poblacion Provincia" dataDxfId="3" dataCellStyle="Millares"/>
    <tableColumn id="1" xr3:uid="{E335E3E6-C3FC-4A07-BF2E-2C11E32EEC55}" name="Casos">
      <calculatedColumnFormula>+'Casos ACUM Prov'!C4</calculatedColumnFormula>
    </tableColumn>
    <tableColumn id="2" xr3:uid="{4ADF30CA-B3F2-486E-B955-2CA6249B599B}" name="Fallecidos">
      <calculatedColumnFormula>+SUMIFS(Muertes_PN_ACUM[Fallecidos],Muertes_PN_ACUM[Provincia],Localiza_PN11[[#This Row],[Provincia]])</calculatedColumnFormula>
    </tableColumn>
    <tableColumn id="8" xr3:uid="{8968AF29-D54D-484F-99BF-AC4020EEF342}" name="Recuperados">
      <calculatedColumnFormula>+SUMIFS(Recupera_PN_ACUM[Recuperados],Recupera_PN_ACUM[Provincia],Localiza_PN11[[#This Row],[Provincia]])</calculatedColumnFormula>
    </tableColumn>
    <tableColumn id="9" xr3:uid="{0A6A5704-F9D9-4E13-BF05-A591D4A32093}" name="Activos">
      <calculatedColumnFormula>+Localiza_PN11[[#This Row],[Casos]]-Localiza_PN11[[#This Row],[Fallecidos]]-Localiza_PN11[[#This Row],[Recuperados]]</calculatedColumnFormula>
    </tableColumn>
    <tableColumn id="10" xr3:uid="{C2CD0D9B-98EA-4642-8F5A-04BB17E441E9}" name="Casos/1M hab">
      <calculatedColumnFormula>+Localiza_PN11[[#This Row],[Casos]]/(Localiza_PN11[[#This Row],[Poblacion Provincia]]/1000000)</calculatedColumnFormula>
    </tableColumn>
    <tableColumn id="11" xr3:uid="{9D2C6A52-14A6-4740-8A01-B1B175C44515}" name="Fallecidos/1M hab">
      <calculatedColumnFormula>+Localiza_PN11[[#This Row],[Fallecidos]]/(Localiza_PN11[[#This Row],[Poblacion Provincia]]/1000000)</calculatedColumnFormula>
    </tableColumn>
    <tableColumn id="12" xr3:uid="{E8619B89-A391-400C-AC5D-E5748FFB043F}" name="Recuperados/1M hab">
      <calculatedColumnFormula>+Localiza_PN11[[#This Row],[Recuperados]]/(Localiza_PN11[[#This Row],[Poblacion Provincia]]/1000000)</calculatedColumnFormula>
    </tableColumn>
    <tableColumn id="13" xr3:uid="{BB5F47F7-EAD0-402B-8B28-8F590370F6FE}" name="Activos/1M hab">
      <calculatedColumnFormula>+Localiza_PN11[[#This Row],[Activos]]/(Localiza_PN11[[#This Row],[Poblacion Provincia]]/1000000)</calculatedColumnFormula>
    </tableColumn>
    <tableColumn id="14" xr3:uid="{9A6A6FBB-70AD-4D2C-A9B2-D3751822C07A}" name="%Fallecidos" dataDxfId="2">
      <calculatedColumnFormula>+IFERROR(Localiza_PN11[[#This Row],[Fallecidos]]/Localiza_PN11[[#This Row],[Casos]],0)</calculatedColumnFormula>
    </tableColumn>
    <tableColumn id="15" xr3:uid="{2DD12D07-5C35-4ADC-A7D5-C388CFB8E0EC}" name="%Recuperados" dataDxfId="1">
      <calculatedColumnFormula>+IFERROR(Localiza_PN11[[#This Row],[Recuperados]]/Localiza_PN11[[#This Row],[Casos]],0)</calculatedColumnFormula>
    </tableColumn>
    <tableColumn id="16" xr3:uid="{2259419B-D11C-45FE-9050-EAFD28684186}" name="%Activos" dataDxfId="0">
      <calculatedColumnFormula>+IFERROR(Localiza_PN11[[#This Row],[Activos]]/Localiza_PN11[[#This Row],[Casos]],0)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40931-F5F4-4316-9083-139283292EF9}" name="Localiza_PN" displayName="Localiza_PN" ref="A10:Q684" totalsRowShown="0">
  <autoFilter ref="A10:Q684" xr:uid="{6FFE6D0E-A85B-47F2-AD1A-4532884D55F6}"/>
  <sortState xmlns:xlrd2="http://schemas.microsoft.com/office/spreadsheetml/2017/richdata2" ref="A11:Q684">
    <sortCondition ref="D10:D684"/>
  </sortState>
  <tableColumns count="17">
    <tableColumn id="1" xr3:uid="{A58EE53F-38DF-4748-80DB-F3FFB5C07130}" name="FID"/>
    <tableColumn id="2" xr3:uid="{1E733EA5-7064-4F60-89BA-61D8739B11E9}" name="Corregim 1">
      <calculatedColumnFormula>+N11</calculatedColumnFormula>
    </tableColumn>
    <tableColumn id="3" xr3:uid="{9983E59A-19FA-43AA-98A4-8369FCD54DB5}" name="Cod_Prov"/>
    <tableColumn id="4" xr3:uid="{759DAD81-2DD0-417B-97B7-48D594CF3CF5}" name="Provincia"/>
    <tableColumn id="5" xr3:uid="{293B3A96-DCCC-4234-9767-0A314CE2615A}" name="Lat_Prov"/>
    <tableColumn id="6" xr3:uid="{3C036CDB-26FB-4397-A2C1-8DC4C69B2085}" name="Long_Prov"/>
    <tableColumn id="7" xr3:uid="{C0A616E2-B62A-421E-A85F-0B239B16CA47}" name="Poblacion Provincia"/>
    <tableColumn id="8" xr3:uid="{B7A96C8A-B52C-4F10-A084-CB7F5219CC9D}" name="Cod_Dist"/>
    <tableColumn id="9" xr3:uid="{AF6E8882-49C1-4809-94F2-7E5101A07572}" name="Distrito"/>
    <tableColumn id="10" xr3:uid="{D7D9D777-527B-4262-9870-62F0FD8C8B9D}" name="Lat_Dist"/>
    <tableColumn id="11" xr3:uid="{3DF20130-EED2-40E6-8836-7ED56285E121}" name="Long_Dist"/>
    <tableColumn id="12" xr3:uid="{6752BF11-D04A-4D04-88F8-005111C2ED4F}" name="Poblacion Dist"/>
    <tableColumn id="13" xr3:uid="{8B07261E-D29F-4C4A-8257-3D73A731C261}" name="Cod_Corr"/>
    <tableColumn id="14" xr3:uid="{9CABDC6F-E898-42C4-BB78-7CA54BD81721}" name="Corregimiento"/>
    <tableColumn id="15" xr3:uid="{4191B2D9-61B1-43E6-A3D3-7D71C960AA0B}" name="Lat"/>
    <tableColumn id="16" xr3:uid="{51661433-023A-4C48-B04C-41FF3132E1C1}" name="Long"/>
    <tableColumn id="17" xr3:uid="{2A35BB53-6C22-456D-B9B2-B96C42D73CDA}" name="Població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4AD94E-81E7-49EC-9869-A707E1042FAA}" name="Casos_PN_CORR14" displayName="Casos_PN_CORR14" ref="A3:CP677" totalsRowShown="0" headerRowDxfId="75">
  <autoFilter ref="A3:CP677" xr:uid="{0ABBA619-8E8C-4FF6-9EE3-8555C576648C}"/>
  <sortState xmlns:xlrd2="http://schemas.microsoft.com/office/spreadsheetml/2017/richdata2" ref="A4:CP677">
    <sortCondition ref="D4:D677"/>
  </sortState>
  <tableColumns count="94">
    <tableColumn id="1" xr3:uid="{1463AC6C-F0CB-4D95-BAF4-BD366DDD07CF}" name="CD_Corr" dataDxfId="74"/>
    <tableColumn id="2" xr3:uid="{15B7D64A-AC7C-4AD0-BFA4-BD7BACD971BC}" name="Provincia" dataDxfId="73"/>
    <tableColumn id="3" xr3:uid="{09C4D8B2-454C-451D-A2C3-A35C719F742F}" name="Distrito" dataDxfId="72"/>
    <tableColumn id="4" xr3:uid="{01078A7E-022C-4E3D-8912-DDA07CF6A19C}" name="Corregimiento" dataDxfId="71"/>
    <tableColumn id="102" xr3:uid="{6FA8D16C-EC49-4E0A-ACDC-D3BCACCE91BA}" name="SUM Correg" dataDxfId="70">
      <calculatedColumnFormula>SUM(F4:AEZ4)</calculatedColumnFormula>
    </tableColumn>
    <tableColumn id="5" xr3:uid="{5E0B0915-A72E-405A-B2B7-F4E88AC894B8}" name="10-mar">
      <calculatedColumnFormula>+Casos_PN_CORR[[#This Row],[10-mar]]</calculatedColumnFormula>
    </tableColumn>
    <tableColumn id="6" xr3:uid="{DD873043-61BA-4A10-B80C-D56301988780}" name="11-mar">
      <calculatedColumnFormula>+Casos_PN_CORR[[#This Row],[11-mar]]-Casos_PN_CORR[[#This Row],[10-mar]]</calculatedColumnFormula>
    </tableColumn>
    <tableColumn id="7" xr3:uid="{FA77B212-BCB3-44AD-B08E-7BFCF56D95AE}" name="12-mar">
      <calculatedColumnFormula>+Casos_PN_CORR[[#This Row],[12-mar]]-Casos_PN_CORR[[#This Row],[11-mar]]</calculatedColumnFormula>
    </tableColumn>
    <tableColumn id="8" xr3:uid="{FBF560E7-969F-4CDF-8291-C603C811E6F2}" name="13-mar">
      <calculatedColumnFormula>+Casos_PN_CORR[[#This Row],[13-mar]]-Casos_PN_CORR[[#This Row],[12-mar]]</calculatedColumnFormula>
    </tableColumn>
    <tableColumn id="9" xr3:uid="{4437CCD3-D697-448B-AF29-AD26AFF52FDD}" name="14-mar">
      <calculatedColumnFormula>+Casos_PN_CORR[[#This Row],[14-mar]]-Casos_PN_CORR[[#This Row],[13-mar]]</calculatedColumnFormula>
    </tableColumn>
    <tableColumn id="10" xr3:uid="{E59C5E18-14DE-4341-9EBB-00E273E2AA3B}" name="15-mar">
      <calculatedColumnFormula>+Casos_PN_CORR[[#This Row],[15-mar]]-Casos_PN_CORR[[#This Row],[14-mar]]</calculatedColumnFormula>
    </tableColumn>
    <tableColumn id="11" xr3:uid="{1A601BBE-9D4F-4284-AFD1-CB4C6D236D61}" name="16-mar">
      <calculatedColumnFormula>+Casos_PN_CORR[[#This Row],[16-mar]]-Casos_PN_CORR[[#This Row],[15-mar]]</calculatedColumnFormula>
    </tableColumn>
    <tableColumn id="12" xr3:uid="{1A2F17CC-FD9E-417C-9F8F-ABEBFCA51474}" name="17-mar">
      <calculatedColumnFormula>+Casos_PN_CORR[[#This Row],[17-mar]]-Casos_PN_CORR[[#This Row],[16-mar]]</calculatedColumnFormula>
    </tableColumn>
    <tableColumn id="13" xr3:uid="{9E34A251-8D36-4AC3-8985-88CCA0353809}" name="18-mar">
      <calculatedColumnFormula>+Casos_PN_CORR[[#This Row],[18-mar]]-Casos_PN_CORR[[#This Row],[17-mar]]</calculatedColumnFormula>
    </tableColumn>
    <tableColumn id="14" xr3:uid="{8FD09CCB-1429-40B7-BC61-0346FC1DE897}" name="19-mar">
      <calculatedColumnFormula>+Casos_PN_CORR[[#This Row],[19-mar]]-Casos_PN_CORR[[#This Row],[18-mar]]</calculatedColumnFormula>
    </tableColumn>
    <tableColumn id="15" xr3:uid="{A72140A6-CCD6-42F4-BCF2-0A302039D7BA}" name="20-mar">
      <calculatedColumnFormula>+Casos_PN_CORR[[#This Row],[20-mar]]-Casos_PN_CORR[[#This Row],[19-mar]]</calculatedColumnFormula>
    </tableColumn>
    <tableColumn id="16" xr3:uid="{ACD9D083-696B-4E8F-A3E6-3E3C34C014A5}" name="21-mar">
      <calculatedColumnFormula>+Casos_PN_CORR[[#This Row],[21-mar]]-Casos_PN_CORR[[#This Row],[20-mar]]</calculatedColumnFormula>
    </tableColumn>
    <tableColumn id="17" xr3:uid="{F102681F-BC51-4EA2-9E96-5E5B1FF3D097}" name="22-mar">
      <calculatedColumnFormula>+Casos_PN_CORR[[#This Row],[22-mar]]-Casos_PN_CORR[[#This Row],[21-mar]]</calculatedColumnFormula>
    </tableColumn>
    <tableColumn id="18" xr3:uid="{69A64C6F-CA99-47A7-9935-6B1503ECC69B}" name="23-mar">
      <calculatedColumnFormula>+Casos_PN_CORR[[#This Row],[23-mar]]-Casos_PN_CORR[[#This Row],[22-mar]]</calculatedColumnFormula>
    </tableColumn>
    <tableColumn id="19" xr3:uid="{F70DEF29-C8E8-4AD7-873C-C944D9711B8F}" name="24-mar">
      <calculatedColumnFormula>+Casos_PN_CORR[[#This Row],[24-mar]]-Casos_PN_CORR[[#This Row],[23-mar]]</calculatedColumnFormula>
    </tableColumn>
    <tableColumn id="20" xr3:uid="{DA75B9E8-C4B7-4C35-99E2-CA030E8FFFEE}" name="25-mar">
      <calculatedColumnFormula>+Casos_PN_CORR[[#This Row],[25-mar]]-Casos_PN_CORR[[#This Row],[24-mar]]</calculatedColumnFormula>
    </tableColumn>
    <tableColumn id="21" xr3:uid="{3C2D2E70-E7F8-4A01-8FA1-E5998929A1AA}" name="26-mar">
      <calculatedColumnFormula>+Casos_PN_CORR[[#This Row],[26-mar]]-Casos_PN_CORR[[#This Row],[25-mar]]</calculatedColumnFormula>
    </tableColumn>
    <tableColumn id="22" xr3:uid="{4C822BC1-96AB-4559-A2C0-52F3B9E20691}" name="27-mar">
      <calculatedColumnFormula>+Casos_PN_CORR[[#This Row],[27-mar]]-Casos_PN_CORR[[#This Row],[26-mar]]</calculatedColumnFormula>
    </tableColumn>
    <tableColumn id="23" xr3:uid="{E9F49902-6506-478C-96D8-BD00555CA997}" name="28-mar">
      <calculatedColumnFormula>+Casos_PN_CORR[[#This Row],[28-mar]]-Casos_PN_CORR[[#This Row],[27-mar]]</calculatedColumnFormula>
    </tableColumn>
    <tableColumn id="24" xr3:uid="{C674D7BF-BEEA-46A3-88BA-290100EDE5E2}" name="29-mar">
      <calculatedColumnFormula>+Casos_PN_CORR[[#This Row],[29-mar]]-Casos_PN_CORR[[#This Row],[28-mar]]</calculatedColumnFormula>
    </tableColumn>
    <tableColumn id="25" xr3:uid="{5F8B5DA7-8A43-4D32-AA30-E3CBA38D593F}" name="30-mar">
      <calculatedColumnFormula>+Casos_PN_CORR[[#This Row],[30-mar]]-Casos_PN_CORR[[#This Row],[29-mar]]</calculatedColumnFormula>
    </tableColumn>
    <tableColumn id="26" xr3:uid="{87080B3E-3ED7-4C93-8E30-4C11CDD3D749}" name="31-mar">
      <calculatedColumnFormula>+Casos_PN_CORR[[#This Row],[31-mar]]-Casos_PN_CORR[[#This Row],[30-mar]]</calculatedColumnFormula>
    </tableColumn>
    <tableColumn id="27" xr3:uid="{2C49A480-AFE8-4C09-B7AA-DDAA92C81F36}" name="1-abr">
      <calculatedColumnFormula>+Casos_PN_CORR[[#This Row],[1-abr]]-Casos_PN_CORR[[#This Row],[31-mar]]</calculatedColumnFormula>
    </tableColumn>
    <tableColumn id="28" xr3:uid="{DB6B6227-3C1B-4E2B-81CA-C6931774B681}" name="2-abr">
      <calculatedColumnFormula>+Casos_PN_CORR[[#This Row],[2-abr]]-Casos_PN_CORR[[#This Row],[1-abr]]</calculatedColumnFormula>
    </tableColumn>
    <tableColumn id="29" xr3:uid="{E725409D-0AA1-4CF9-A24F-2FF0A65901E5}" name="3-abr">
      <calculatedColumnFormula>+Casos_PN_CORR[[#This Row],[3-abr]]-Casos_PN_CORR[[#This Row],[2-abr]]</calculatedColumnFormula>
    </tableColumn>
    <tableColumn id="30" xr3:uid="{4367F385-7936-47FB-8C24-73D313BCCBF2}" name="4-abr">
      <calculatedColumnFormula>+Casos_PN_CORR[[#This Row],[4-abr]]-Casos_PN_CORR[[#This Row],[3-abr]]</calculatedColumnFormula>
    </tableColumn>
    <tableColumn id="31" xr3:uid="{EE18312F-76D1-4E83-B7DE-D3BC1D592346}" name="5-abr">
      <calculatedColumnFormula>+Casos_PN_CORR[[#This Row],[5-abr]]-Casos_PN_CORR[[#This Row],[4-abr]]</calculatedColumnFormula>
    </tableColumn>
    <tableColumn id="32" xr3:uid="{D87A6F06-25D5-4D92-8B76-D7A06B8B55F3}" name="6-abr">
      <calculatedColumnFormula>+Casos_PN_CORR[[#This Row],[6-abr]]-Casos_PN_CORR[[#This Row],[5-abr]]</calculatedColumnFormula>
    </tableColumn>
    <tableColumn id="33" xr3:uid="{4685A60B-6D36-49B5-9461-1A9E82F6A089}" name="7-abr">
      <calculatedColumnFormula>+Casos_PN_CORR[[#This Row],[7-abr]]-Casos_PN_CORR[[#This Row],[6-abr]]</calculatedColumnFormula>
    </tableColumn>
    <tableColumn id="34" xr3:uid="{9273570B-9636-4472-9213-F59896E11B21}" name="8-abr">
      <calculatedColumnFormula>+Casos_PN_CORR[[#This Row],[8-abr]]-Casos_PN_CORR[[#This Row],[7-abr]]</calculatedColumnFormula>
    </tableColumn>
    <tableColumn id="35" xr3:uid="{03D017F4-9800-4AF5-B0D1-C210AD5AC59F}" name="9-abr">
      <calculatedColumnFormula>+Casos_PN_CORR[[#This Row],[9-abr]]-Casos_PN_CORR[[#This Row],[8-abr]]</calculatedColumnFormula>
    </tableColumn>
    <tableColumn id="36" xr3:uid="{092D1718-F7E7-4D06-B66A-160F0226D8A3}" name="10-abr">
      <calculatedColumnFormula>+Casos_PN_CORR[[#This Row],[10-abr]]-Casos_PN_CORR[[#This Row],[9-abr]]</calculatedColumnFormula>
    </tableColumn>
    <tableColumn id="37" xr3:uid="{2EFA110D-95AD-419C-B5AD-CE3037FC8674}" name="11-abr">
      <calculatedColumnFormula>+Casos_PN_CORR[[#This Row],[11-abr]]-Casos_PN_CORR[[#This Row],[10-abr]]</calculatedColumnFormula>
    </tableColumn>
    <tableColumn id="38" xr3:uid="{ED08A1D1-BAB5-433E-85DD-AF8492440DAF}" name="12-abr">
      <calculatedColumnFormula>+Casos_PN_CORR[[#This Row],[12-abr]]-Casos_PN_CORR[[#This Row],[11-abr]]</calculatedColumnFormula>
    </tableColumn>
    <tableColumn id="39" xr3:uid="{B4F6B487-DB1F-431E-B472-8D66DDC6A696}" name="13-abr">
      <calculatedColumnFormula>+Casos_PN_CORR[[#This Row],[13-abr]]-Casos_PN_CORR[[#This Row],[12-abr]]</calculatedColumnFormula>
    </tableColumn>
    <tableColumn id="40" xr3:uid="{892568FC-2CD1-4A6D-A9E5-2443E439AE57}" name="14-abr">
      <calculatedColumnFormula>+Casos_PN_CORR[[#This Row],[14-abr]]-Casos_PN_CORR[[#This Row],[13-abr]]</calculatedColumnFormula>
    </tableColumn>
    <tableColumn id="41" xr3:uid="{51B98DC2-8514-4B82-A63F-B174557E9E2C}" name="15-abr">
      <calculatedColumnFormula>+Casos_PN_CORR[[#This Row],[15-abr]]-Casos_PN_CORR[[#This Row],[14-abr]]</calculatedColumnFormula>
    </tableColumn>
    <tableColumn id="42" xr3:uid="{4D04BE2B-1377-4784-A5C6-DAEE7A3D52D7}" name="16-abr">
      <calculatedColumnFormula>+Casos_PN_CORR[[#This Row],[16-abr]]-Casos_PN_CORR[[#This Row],[15-abr]]</calculatedColumnFormula>
    </tableColumn>
    <tableColumn id="43" xr3:uid="{E1C0502A-6B4C-4ADE-893C-6AFE90A07A19}" name="17-abr">
      <calculatedColumnFormula>+Casos_PN_CORR[[#This Row],[17-abr]]-Casos_PN_CORR[[#This Row],[16-abr]]</calculatedColumnFormula>
    </tableColumn>
    <tableColumn id="44" xr3:uid="{6F9E5D96-87A7-40D2-BB64-BAA027E5771B}" name="18-abr">
      <calculatedColumnFormula>+Casos_PN_CORR[[#This Row],[18-abr]]-Casos_PN_CORR[[#This Row],[17-abr]]</calculatedColumnFormula>
    </tableColumn>
    <tableColumn id="45" xr3:uid="{F2135F54-E386-4041-A198-8D77621B0C2C}" name="19-abr">
      <calculatedColumnFormula>+Casos_PN_CORR[[#This Row],[19-abr]]-Casos_PN_CORR[[#This Row],[18-abr]]</calculatedColumnFormula>
    </tableColumn>
    <tableColumn id="46" xr3:uid="{6D1B2379-47BD-4381-95C0-2027DDCA785B}" name="20-abr">
      <calculatedColumnFormula>+Casos_PN_CORR[[#This Row],[20-abr]]-Casos_PN_CORR[[#This Row],[19-abr]]</calculatedColumnFormula>
    </tableColumn>
    <tableColumn id="47" xr3:uid="{BD974ED2-3FE7-45B5-BB2C-03CAE6EC12CA}" name="21-abr">
      <calculatedColumnFormula>+Casos_PN_CORR[[#This Row],[21-abr]]-Casos_PN_CORR[[#This Row],[20-abr]]</calculatedColumnFormula>
    </tableColumn>
    <tableColumn id="48" xr3:uid="{B06E5195-CFA2-4A32-8973-AC3DB8686AC4}" name="22-abr">
      <calculatedColumnFormula>+Casos_PN_CORR[[#This Row],[22-abr]]-Casos_PN_CORR[[#This Row],[21-abr]]</calculatedColumnFormula>
    </tableColumn>
    <tableColumn id="49" xr3:uid="{94FC5EC9-855B-4AE1-88CE-6FC514E7BEF8}" name="23-abr">
      <calculatedColumnFormula>+Casos_PN_CORR[[#This Row],[23-abr]]-Casos_PN_CORR[[#This Row],[22-abr]]</calculatedColumnFormula>
    </tableColumn>
    <tableColumn id="50" xr3:uid="{289AF3E3-403D-497D-9B24-F86E86879CEA}" name="24-abr">
      <calculatedColumnFormula>+Casos_PN_CORR[[#This Row],[24-abr]]-Casos_PN_CORR[[#This Row],[23-abr]]</calculatedColumnFormula>
    </tableColumn>
    <tableColumn id="51" xr3:uid="{501D94FA-0758-4478-BC6B-AE3991FE03B5}" name="25-abr">
      <calculatedColumnFormula>+Casos_PN_CORR[[#This Row],[25-abr]]-Casos_PN_CORR[[#This Row],[24-abr]]</calculatedColumnFormula>
    </tableColumn>
    <tableColumn id="52" xr3:uid="{8FAEEBB3-984E-40F7-AFB4-8E31CF558241}" name="26-abr">
      <calculatedColumnFormula>+Casos_PN_CORR[[#This Row],[26-abr]]-Casos_PN_CORR[[#This Row],[25-abr]]</calculatedColumnFormula>
    </tableColumn>
    <tableColumn id="53" xr3:uid="{7771ADD8-2D3D-43BE-AE6E-E4B90C2B1DFF}" name="27-abr">
      <calculatedColumnFormula>+Casos_PN_CORR[[#This Row],[27-abr]]-Casos_PN_CORR[[#This Row],[26-abr]]</calculatedColumnFormula>
    </tableColumn>
    <tableColumn id="54" xr3:uid="{818A7685-6C11-4206-B41F-DE4ADC2351FE}" name="28-abr">
      <calculatedColumnFormula>+Casos_PN_CORR[[#This Row],[28-abr]]-Casos_PN_CORR[[#This Row],[27-abr]]</calculatedColumnFormula>
    </tableColumn>
    <tableColumn id="55" xr3:uid="{8240AA12-F378-4C48-9FC6-22FAB3B3030E}" name="29-abr">
      <calculatedColumnFormula>+Casos_PN_CORR[[#This Row],[29-abr]]-Casos_PN_CORR[[#This Row],[28-abr]]</calculatedColumnFormula>
    </tableColumn>
    <tableColumn id="56" xr3:uid="{F573C8B9-DA55-4A97-8A1E-0CD8E8E70994}" name="30-abr">
      <calculatedColumnFormula>+Casos_PN_CORR[[#This Row],[30-abr]]-Casos_PN_CORR[[#This Row],[29-abr]]</calculatedColumnFormula>
    </tableColumn>
    <tableColumn id="57" xr3:uid="{08393776-5A0C-4258-BC84-9DF93174AE49}" name="1-may">
      <calculatedColumnFormula>+Casos_PN_CORR[[#This Row],[1-may]]-Casos_PN_CORR[[#This Row],[30-abr]]</calculatedColumnFormula>
    </tableColumn>
    <tableColumn id="58" xr3:uid="{FA24235F-EA04-4B32-A7A1-FE9C31E5027F}" name="2-may">
      <calculatedColumnFormula>+Casos_PN_CORR[[#This Row],[2-may]]-Casos_PN_CORR[[#This Row],[1-may]]</calculatedColumnFormula>
    </tableColumn>
    <tableColumn id="59" xr3:uid="{A8D480AD-603F-4FD5-B04B-27D2005F1B08}" name="3-may">
      <calculatedColumnFormula>+Casos_PN_CORR[[#This Row],[3-may]]-Casos_PN_CORR[[#This Row],[2-may]]</calculatedColumnFormula>
    </tableColumn>
    <tableColumn id="60" xr3:uid="{C0D2F9D6-5080-49A8-AF84-CE92AFFC4815}" name="4-may">
      <calculatedColumnFormula>+Casos_PN_CORR[[#This Row],[4-may]]-Casos_PN_CORR[[#This Row],[3-may]]</calculatedColumnFormula>
    </tableColumn>
    <tableColumn id="61" xr3:uid="{B6130E7C-6E55-45B7-99E8-6DDAA6F76411}" name="5-may">
      <calculatedColumnFormula>+Casos_PN_CORR[[#This Row],[5-may]]-Casos_PN_CORR[[#This Row],[4-may]]</calculatedColumnFormula>
    </tableColumn>
    <tableColumn id="62" xr3:uid="{A8DB67B3-42BB-44E7-B61A-DE997A0064B3}" name="6-may">
      <calculatedColumnFormula>+Casos_PN_CORR[[#This Row],[6-may]]-Casos_PN_CORR[[#This Row],[5-may]]</calculatedColumnFormula>
    </tableColumn>
    <tableColumn id="63" xr3:uid="{AF55434C-C48F-4A12-9082-69A2FB6FC89D}" name="7-may">
      <calculatedColumnFormula>+Casos_PN_CORR[[#This Row],[7-may]]-Casos_PN_CORR[[#This Row],[6-may]]</calculatedColumnFormula>
    </tableColumn>
    <tableColumn id="64" xr3:uid="{239C7AF2-8B3C-4103-9793-7A960DBE0150}" name="8-may">
      <calculatedColumnFormula>+Casos_PN_CORR[[#This Row],[8-may]]-Casos_PN_CORR[[#This Row],[7-may]]</calculatedColumnFormula>
    </tableColumn>
    <tableColumn id="65" xr3:uid="{216165FB-E7E6-4F04-B5C2-F425DCEFF9D6}" name="9-may">
      <calculatedColumnFormula>+Casos_PN_CORR[[#This Row],[9-may]]-Casos_PN_CORR[[#This Row],[8-may]]</calculatedColumnFormula>
    </tableColumn>
    <tableColumn id="66" xr3:uid="{995EF437-C2A6-4D28-8D44-87265499508B}" name="10-may">
      <calculatedColumnFormula>+Casos_PN_CORR[[#This Row],[10-may]]-Casos_PN_CORR[[#This Row],[9-may]]</calculatedColumnFormula>
    </tableColumn>
    <tableColumn id="67" xr3:uid="{292DBFBB-3E6B-4AF6-8E04-A39BFE62CE50}" name="11-may">
      <calculatedColumnFormula>+Casos_PN_CORR[[#This Row],[11-may]]-Casos_PN_CORR[[#This Row],[10-may]]</calculatedColumnFormula>
    </tableColumn>
    <tableColumn id="68" xr3:uid="{99DA395C-9015-4BE6-BB41-FE7476ECE8E9}" name="12-may">
      <calculatedColumnFormula>+Casos_PN_CORR[[#This Row],[12-may]]-Casos_PN_CORR[[#This Row],[11-may]]</calculatedColumnFormula>
    </tableColumn>
    <tableColumn id="69" xr3:uid="{34974435-095B-4811-A64F-5480E570F50D}" name="13-may">
      <calculatedColumnFormula>+Casos_PN_CORR[[#This Row],[13-may]]-Casos_PN_CORR[[#This Row],[12-may]]</calculatedColumnFormula>
    </tableColumn>
    <tableColumn id="70" xr3:uid="{AF5F027B-685A-40EB-B31E-402E2BF5D9E0}" name="14-may">
      <calculatedColumnFormula>+Casos_PN_CORR[[#This Row],[14-may]]-Casos_PN_CORR[[#This Row],[13-may]]</calculatedColumnFormula>
    </tableColumn>
    <tableColumn id="71" xr3:uid="{CB8667B7-D72B-4D2A-98E1-49F3D9E56397}" name="15-may">
      <calculatedColumnFormula>+Casos_PN_CORR[[#This Row],[15-may]]-Casos_PN_CORR[[#This Row],[14-may]]</calculatedColumnFormula>
    </tableColumn>
    <tableColumn id="72" xr3:uid="{19A67A47-4A55-46BC-9996-BAAB21DCD582}" name="16-may">
      <calculatedColumnFormula>+Casos_PN_CORR[[#This Row],[16-may]]-Casos_PN_CORR[[#This Row],[15-may]]</calculatedColumnFormula>
    </tableColumn>
    <tableColumn id="73" xr3:uid="{13B7E404-276B-4AD5-9B56-03115DC033F5}" name="17-may">
      <calculatedColumnFormula>+Casos_PN_CORR[[#This Row],[17-may]]-Casos_PN_CORR[[#This Row],[16-may]]</calculatedColumnFormula>
    </tableColumn>
    <tableColumn id="74" xr3:uid="{15F4A469-C77A-43F0-AD81-B8A02680BC31}" name="18-may">
      <calculatedColumnFormula>+Casos_PN_CORR[[#This Row],[18-may]]-Casos_PN_CORR[[#This Row],[17-may]]</calculatedColumnFormula>
    </tableColumn>
    <tableColumn id="75" xr3:uid="{D3C20129-1059-49F4-8033-3B0F3280D9C3}" name="19-may">
      <calculatedColumnFormula>+Casos_PN_CORR[[#This Row],[19-may]]-Casos_PN_CORR[[#This Row],[18-may]]</calculatedColumnFormula>
    </tableColumn>
    <tableColumn id="76" xr3:uid="{DC1FC810-2CBA-475F-B6D1-958AD0F94893}" name="20-may">
      <calculatedColumnFormula>+Casos_PN_CORR[[#This Row],[20-may]]-Casos_PN_CORR[[#This Row],[19-may]]</calculatedColumnFormula>
    </tableColumn>
    <tableColumn id="77" xr3:uid="{C9EF9C4D-BA8C-421B-822B-54838893B5F5}" name="21-may">
      <calculatedColumnFormula>+Casos_PN_CORR[[#This Row],[21-may]]-Casos_PN_CORR[[#This Row],[20-may]]</calculatedColumnFormula>
    </tableColumn>
    <tableColumn id="78" xr3:uid="{694255A0-25A9-412F-91B0-DD80218CFFF2}" name="22-may">
      <calculatedColumnFormula>+Casos_PN_CORR[[#This Row],[22-may]]-Casos_PN_CORR[[#This Row],[21-may]]</calculatedColumnFormula>
    </tableColumn>
    <tableColumn id="79" xr3:uid="{91F36600-D1A9-40E3-9CC2-B80376CFE391}" name="23-may">
      <calculatedColumnFormula>+Casos_PN_CORR[[#This Row],[23-may]]-Casos_PN_CORR[[#This Row],[22-may]]</calculatedColumnFormula>
    </tableColumn>
    <tableColumn id="80" xr3:uid="{AE992B3F-2FA6-4250-82D7-6EC23F8215C0}" name="24-may">
      <calculatedColumnFormula>+Casos_PN_CORR[[#This Row],[24-may]]-Casos_PN_CORR[[#This Row],[23-may]]</calculatedColumnFormula>
    </tableColumn>
    <tableColumn id="81" xr3:uid="{556014F4-91C3-4032-BD7B-55504FBE5D64}" name="25-may">
      <calculatedColumnFormula>+Casos_PN_CORR[[#This Row],[25-may]]-Casos_PN_CORR[[#This Row],[24-may]]</calculatedColumnFormula>
    </tableColumn>
    <tableColumn id="82" xr3:uid="{8A5825BC-6163-4C85-A1BC-BD2EE2B2121D}" name="26-may">
      <calculatedColumnFormula>+Casos_PN_CORR[[#This Row],[26-may]]-Casos_PN_CORR[[#This Row],[25-may]]</calculatedColumnFormula>
    </tableColumn>
    <tableColumn id="83" xr3:uid="{7A28A6D2-4593-4882-8C26-FF60DD5DEE51}" name="27-may">
      <calculatedColumnFormula>+Casos_PN_CORR[[#This Row],[27-may]]-Casos_PN_CORR[[#This Row],[26-may]]</calculatedColumnFormula>
    </tableColumn>
    <tableColumn id="84" xr3:uid="{669C5D7A-868D-41A8-A45F-CF7898ACA5EA}" name="28-may">
      <calculatedColumnFormula>+Casos_PN_CORR[[#This Row],[28-may]]-Casos_PN_CORR[[#This Row],[27-may]]</calculatedColumnFormula>
    </tableColumn>
    <tableColumn id="85" xr3:uid="{24244859-E904-4EBD-86FC-B223B9F61372}" name="29-may">
      <calculatedColumnFormula>+Casos_PN_CORR[[#This Row],[29-may]]-Casos_PN_CORR[[#This Row],[28-may]]</calculatedColumnFormula>
    </tableColumn>
    <tableColumn id="86" xr3:uid="{41742539-D186-4995-ACB7-7C37E78D5805}" name="30-may">
      <calculatedColumnFormula>+Casos_PN_CORR[[#This Row],[30-may]]-Casos_PN_CORR[[#This Row],[29-may]]</calculatedColumnFormula>
    </tableColumn>
    <tableColumn id="87" xr3:uid="{0E6A229A-26C1-4A9B-BB6F-DF3FBA72FF6D}" name="31-may">
      <calculatedColumnFormula>+Casos_PN_CORR[[#This Row],[31-may]]-Casos_PN_CORR[[#This Row],[30-may]]</calculatedColumnFormula>
    </tableColumn>
    <tableColumn id="88" xr3:uid="{FE845398-CEE7-4FDA-A9C2-B40BDB1C89B7}" name="1-jun">
      <calculatedColumnFormula>+Casos_PN_CORR[[#This Row],[1-jun]]-Casos_PN_CORR[[#This Row],[31-may]]</calculatedColumnFormula>
    </tableColumn>
    <tableColumn id="89" xr3:uid="{02524B10-6204-43F0-BB37-CF5FB61E4504}" name="2-jun">
      <calculatedColumnFormula>+Casos_PN_CORR[[#This Row],[2-jun]]-Casos_PN_CORR[[#This Row],[1-jun]]</calculatedColumnFormula>
    </tableColumn>
    <tableColumn id="90" xr3:uid="{DD18502F-2190-40BE-AB87-3E97A8CFF254}" name="3-jun">
      <calculatedColumnFormula>+Casos_PN_CORR[[#This Row],[3-jun]]-Casos_PN_CORR[[#This Row],[2-jun]]</calculatedColumnFormula>
    </tableColumn>
    <tableColumn id="91" xr3:uid="{CEC0D548-11DD-4074-B403-316F2B5F7474}" name="4-jun">
      <calculatedColumnFormula>+Casos_PN_CORR[[#This Row],[4-jun]]-Casos_PN_CORR[[#This Row],[3-jun]]</calculatedColumnFormula>
    </tableColumn>
    <tableColumn id="92" xr3:uid="{C3B9A5D5-6004-4E2B-AF5D-DB675204DAA2}" name="5-jun">
      <calculatedColumnFormula>+Casos_PN_CORR[[#This Row],[5-jun]]-Casos_PN_CORR[[#This Row],[4-jun]]</calculatedColumnFormula>
    </tableColumn>
    <tableColumn id="93" xr3:uid="{FE04BF9C-7302-4227-9F3D-1F73AE54A6B8}" name="6-jun">
      <calculatedColumnFormula>+Casos_PN_CORR[[#This Row],[6-jun]]-Casos_PN_CORR[[#This Row],[5-jun]]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83C610-2CAC-4D7B-A777-FF1F789E74B1}" name="CasosAC_PROV_PN" displayName="CasosAC_PROV_PN" ref="A3:CQ16" totalsRowShown="0" headerRowDxfId="69">
  <autoFilter ref="A3:CQ16" xr:uid="{0ABBA619-8E8C-4FF6-9EE3-8555C576648C}"/>
  <tableColumns count="95">
    <tableColumn id="1" xr3:uid="{29099242-B417-45E9-8B72-F9D622E5CFCB}" name="CD_Prov"/>
    <tableColumn id="2" xr3:uid="{6BDD50F4-2094-499D-B3B4-0F1BE52C5C96}" name="Provincia" dataDxfId="68"/>
    <tableColumn id="102" xr3:uid="{60487D1D-F53F-499E-BAE3-2E18C40A5705}" name="SUM Prov" dataDxfId="67">
      <calculatedColumnFormula>+MAX(D4:HH4)</calculatedColumnFormula>
    </tableColumn>
    <tableColumn id="5" xr3:uid="{2F072B07-270A-4EE1-AFAD-04CA44057882}" name="10-mar"/>
    <tableColumn id="6" xr3:uid="{98494C57-B902-4393-8EE0-98685B875965}" name="11-mar"/>
    <tableColumn id="7" xr3:uid="{BC07A7F5-0FD2-4ABA-9196-6F34E409F50C}" name="12-mar"/>
    <tableColumn id="8" xr3:uid="{42ABCDE7-05E4-403F-A6ED-419EB5465181}" name="13-mar"/>
    <tableColumn id="9" xr3:uid="{3A71D644-3C33-40EA-B02A-0A1573A7306C}" name="14-mar"/>
    <tableColumn id="10" xr3:uid="{9137A4CF-1024-4D22-9DF7-8A8A64BE3562}" name="15-mar"/>
    <tableColumn id="11" xr3:uid="{58BD4263-E1DE-421F-AA3D-670B16406776}" name="16-mar"/>
    <tableColumn id="12" xr3:uid="{5689A990-2158-4417-A616-D561B9F82BC6}" name="17-mar"/>
    <tableColumn id="13" xr3:uid="{06688FE6-7C98-413F-B947-E8D50B96821B}" name="18-mar"/>
    <tableColumn id="14" xr3:uid="{DB4FF893-0B88-41CE-AA9C-4840D1460C94}" name="19-mar"/>
    <tableColumn id="15" xr3:uid="{08009009-93A5-45E6-B259-F4F370E63575}" name="20-mar"/>
    <tableColumn id="16" xr3:uid="{09DA0658-5AB7-4D1E-BC2E-F370E5DE20C6}" name="21-mar"/>
    <tableColumn id="17" xr3:uid="{4B7D493E-920C-4089-B47F-990DF46F85DC}" name="22-mar"/>
    <tableColumn id="18" xr3:uid="{90244572-AA02-441A-8F4D-F36BAFB148CF}" name="23-mar"/>
    <tableColumn id="19" xr3:uid="{30FC88AF-1B9F-47A6-B3FE-56904E88ADD6}" name="24-mar"/>
    <tableColumn id="20" xr3:uid="{67D4A034-2BD0-470F-BF57-58C388FD6C7A}" name="25-mar"/>
    <tableColumn id="21" xr3:uid="{A7850F30-9C67-4786-8792-BF3A612E3CF6}" name="26-mar"/>
    <tableColumn id="22" xr3:uid="{E8F87E02-7667-49C1-A976-10DF7EAD03C1}" name="27-mar"/>
    <tableColumn id="23" xr3:uid="{BB24613B-A926-4490-9830-5A8073ACA708}" name="28-mar"/>
    <tableColumn id="24" xr3:uid="{63C3F90B-2FB1-4FE3-A5C6-93EA11E6A5A5}" name="29-mar"/>
    <tableColumn id="25" xr3:uid="{0F0F25E0-55DD-4DED-8AFE-2A566D015187}" name="30-mar"/>
    <tableColumn id="26" xr3:uid="{87A05D28-28FA-4613-9667-A7BBC62885E1}" name="31-mar"/>
    <tableColumn id="27" xr3:uid="{A86AE325-F4B6-4FB6-9703-3182EF8C413C}" name="1-abr"/>
    <tableColumn id="28" xr3:uid="{C81438D3-3113-4A3C-BA05-096ACDD263AC}" name="2-abr"/>
    <tableColumn id="29" xr3:uid="{53169F4D-40B7-4FAA-85B4-5E2907B69899}" name="3-abr"/>
    <tableColumn id="30" xr3:uid="{45F4C217-49CC-461B-84FE-6706BB8ED03B}" name="4-abr"/>
    <tableColumn id="31" xr3:uid="{871B28C9-EC73-4BB8-9DF4-76D3CA5C698E}" name="5-abr"/>
    <tableColumn id="32" xr3:uid="{4DFB9239-1CE6-4206-97D1-28A30270D9F1}" name="6-abr"/>
    <tableColumn id="33" xr3:uid="{95400E68-2643-4064-BDE8-B74CAE53D535}" name="7-abr"/>
    <tableColumn id="34" xr3:uid="{013C6E20-1174-43A0-92B0-83200E30D57C}" name="8-abr"/>
    <tableColumn id="35" xr3:uid="{B847B29B-29C8-487F-A4EE-F0BF5483BB96}" name="9-abr"/>
    <tableColumn id="36" xr3:uid="{A81FADA7-FD48-46D8-B0F6-B3C1DAF412DA}" name="10-abr"/>
    <tableColumn id="37" xr3:uid="{6F65900D-686C-4851-AA12-782D703073B1}" name="11-abr"/>
    <tableColumn id="38" xr3:uid="{CDE0AF6C-DB41-42BE-BF33-1D1FE65D7D6A}" name="12-abr"/>
    <tableColumn id="39" xr3:uid="{1E292A15-6033-4B62-8D3A-34C4A1F02569}" name="13-abr"/>
    <tableColumn id="40" xr3:uid="{D47A5DC0-2531-4B17-B357-439D63B1B073}" name="14-abr"/>
    <tableColumn id="41" xr3:uid="{8B073637-C77E-4851-B9CF-8FEFF9000484}" name="15-abr"/>
    <tableColumn id="42" xr3:uid="{F97787E8-1704-4614-AC9F-49B8CE38D089}" name="16-abr"/>
    <tableColumn id="43" xr3:uid="{A1165AD0-A801-463A-9ACE-AA08CF235D33}" name="17-abr"/>
    <tableColumn id="44" xr3:uid="{3F72B150-ECDE-4C70-AF4A-8342C3644AB0}" name="18-abr"/>
    <tableColumn id="45" xr3:uid="{5956680B-351E-45C4-975C-A30362AA1B5D}" name="19-abr"/>
    <tableColumn id="46" xr3:uid="{B1D6BEB4-5979-4F11-9495-E422F75D092D}" name="20-abr"/>
    <tableColumn id="47" xr3:uid="{306BEECE-7CE3-436F-9BD5-AD7B33CF30B1}" name="21-abr"/>
    <tableColumn id="48" xr3:uid="{81F3C62B-ECB9-43FE-956D-605E3841CCAD}" name="22-abr"/>
    <tableColumn id="49" xr3:uid="{C6268A7C-A4F3-4163-A615-9BAFF3B50223}" name="23-abr"/>
    <tableColumn id="50" xr3:uid="{1362F460-D050-4D7D-9C74-22A787D72899}" name="24-abr"/>
    <tableColumn id="51" xr3:uid="{0C601349-6FB1-4A83-A4A1-5EE74778E5B2}" name="25-abr"/>
    <tableColumn id="52" xr3:uid="{BDB42063-3D4B-4268-AD45-D7428BEB2F9D}" name="26-abr"/>
    <tableColumn id="53" xr3:uid="{5D274158-4876-4C20-9DAE-A9E25D04BEED}" name="27-abr"/>
    <tableColumn id="54" xr3:uid="{E5095B23-F227-4611-8916-1FFC8045CB06}" name="28-abr"/>
    <tableColumn id="55" xr3:uid="{21F75B23-7072-4A9B-8D73-4AB8CEC0A0A6}" name="29-abr"/>
    <tableColumn id="56" xr3:uid="{93ED8FE0-4927-479D-B866-7A365B124B46}" name="30-abr"/>
    <tableColumn id="57" xr3:uid="{327DF3EF-ADAA-4233-83C2-8F1063CBA116}" name="1-may"/>
    <tableColumn id="58" xr3:uid="{16AAFC37-D8A0-43B7-ADB7-F75BE954372C}" name="2-may"/>
    <tableColumn id="59" xr3:uid="{A26EC9EB-6F04-47CE-AAAF-3CFF4C7BA49F}" name="3-may"/>
    <tableColumn id="60" xr3:uid="{5EB2D438-BCE5-48B6-8F90-2D0D18BBF0FB}" name="4-may"/>
    <tableColumn id="61" xr3:uid="{86310790-5A91-4762-AFC7-D8A25F4DA1F3}" name="5-may"/>
    <tableColumn id="62" xr3:uid="{4D408CA2-7BE9-4F74-954D-4613E547F0A9}" name="6-may"/>
    <tableColumn id="63" xr3:uid="{F9E2E9B7-9529-4808-8D63-BB1D001B065F}" name="7-may"/>
    <tableColumn id="64" xr3:uid="{0F75A51A-1071-4FF8-8076-6CAEC032D93A}" name="8-may"/>
    <tableColumn id="65" xr3:uid="{EDC9C542-4338-4156-A2E8-0F25AE1F44E4}" name="9-may"/>
    <tableColumn id="66" xr3:uid="{A2D8FE6C-5032-425C-A891-273A3F917EFE}" name="10-may"/>
    <tableColumn id="67" xr3:uid="{CE3A8BDB-084B-4A46-B4DD-2DA3FF086D1D}" name="11-may"/>
    <tableColumn id="68" xr3:uid="{ED663764-57D8-47CE-B6D4-5DB7EC0CB592}" name="12-may"/>
    <tableColumn id="69" xr3:uid="{BD4961BD-21DD-4BC1-B8F5-4EADEFC0F233}" name="13-may"/>
    <tableColumn id="70" xr3:uid="{6BAEC38F-ABA2-4A48-B77D-2FD1286DE9C0}" name="14-may"/>
    <tableColumn id="71" xr3:uid="{8028B650-E7D5-4DD5-B107-C927348F41E5}" name="15-may"/>
    <tableColumn id="72" xr3:uid="{3A280459-D9D5-4320-931B-26EB26D42EC4}" name="16-may"/>
    <tableColumn id="73" xr3:uid="{5B0009F9-7B6C-4E75-94CE-2A6C6E3A5B3B}" name="17-may"/>
    <tableColumn id="74" xr3:uid="{E196AF3E-9576-47FD-A5CA-2D0DC381EFEB}" name="18-may"/>
    <tableColumn id="75" xr3:uid="{8F8B6F7D-434D-4852-9864-8A9D936C8A52}" name="19-may"/>
    <tableColumn id="76" xr3:uid="{982D4531-C9B5-4BD7-944D-2C40234EA018}" name="20-may"/>
    <tableColumn id="77" xr3:uid="{E9BF8BBD-02EE-45D1-B621-BFFB1BD0DA31}" name="21-may"/>
    <tableColumn id="78" xr3:uid="{3B9DE776-51CD-4EC8-94D4-A617DC9E6C7E}" name="22-may"/>
    <tableColumn id="79" xr3:uid="{1041A09F-FBE0-4C72-8E7B-B93491A09088}" name="23-may"/>
    <tableColumn id="80" xr3:uid="{85ED4791-7110-4971-9C9C-9B2D64B476D6}" name="24-may"/>
    <tableColumn id="81" xr3:uid="{DCBCF9FB-ACB1-473E-AB94-C61CC951B1A3}" name="25-may"/>
    <tableColumn id="82" xr3:uid="{B1AE888C-756F-4A0A-BCAE-19956A31B448}" name="26-may"/>
    <tableColumn id="83" xr3:uid="{573865A0-8019-4C6C-A849-87548C92FF6B}" name="27-may"/>
    <tableColumn id="84" xr3:uid="{170D8AA7-D87F-40E2-88C7-94276B459CEC}" name="28-may"/>
    <tableColumn id="85" xr3:uid="{79637EFE-E40B-4A66-881B-7977C962CF12}" name="29-may"/>
    <tableColumn id="86" xr3:uid="{94C943E3-A6E2-452B-92F5-E9CF5EB0C6C0}" name="30-may"/>
    <tableColumn id="87" xr3:uid="{E0921811-7578-4623-8A54-07EC3112C6E9}" name="31-may"/>
    <tableColumn id="88" xr3:uid="{83FE1012-D1FB-4491-A947-7D2CDCAA2CBD}" name="1-jun"/>
    <tableColumn id="89" xr3:uid="{61852ACF-49DB-4AB0-9D4E-9C7BE64B3FCD}" name="2-jun"/>
    <tableColumn id="90" xr3:uid="{2B48D153-D607-44D4-8006-152D0D70E71F}" name="3-jun"/>
    <tableColumn id="91" xr3:uid="{95B4ED81-8449-487D-9E78-B890E8C568F3}" name="4-jun"/>
    <tableColumn id="3" xr3:uid="{D605E002-18F2-4A9E-97FA-39657014224A}" name="05-jun"/>
    <tableColumn id="4" xr3:uid="{27BCF924-6100-404E-A881-56B8C79E932E}" name="06-jun"/>
    <tableColumn id="92" xr3:uid="{DD16A0B2-D194-476A-818F-85C75BB59751}" name="07-jun"/>
    <tableColumn id="93" xr3:uid="{DBDF5BE7-6085-47C4-8EBE-F25A38B61E5E}" name="08-jun"/>
    <tableColumn id="94" xr3:uid="{CDE73E80-D7A4-4465-B0F6-9FA0BCC69141}" name="09-ju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C824F0-198C-42C4-BDAB-48186A93B090}" name="CasosDia_PROV_PN" displayName="CasosDia_PROV_PN" ref="A3:CM16" totalsRowShown="0" headerRowDxfId="65">
  <autoFilter ref="A3:CM16" xr:uid="{0ABBA619-8E8C-4FF6-9EE3-8555C576648C}"/>
  <tableColumns count="91">
    <tableColumn id="1" xr3:uid="{68451CBD-EEE2-4E39-B891-A4C80D57CB0B}" name="CD_Prov"/>
    <tableColumn id="2" xr3:uid="{C328AC4D-3889-4ADB-ADFB-FD1A61DC7134}" name="Provincia" dataDxfId="64"/>
    <tableColumn id="102" xr3:uid="{BBE19ED7-EF7A-4E53-B142-71E98E57BB9D}" name="SUM Prov" dataDxfId="63">
      <calculatedColumnFormula>SUM(D4:AEX4)</calculatedColumnFormula>
    </tableColumn>
    <tableColumn id="5" xr3:uid="{794558C5-FC17-4830-BB61-1A04792DDEF4}" name="10-mar">
      <calculatedColumnFormula>+'Casos ACUM Prov'!D7</calculatedColumnFormula>
    </tableColumn>
    <tableColumn id="6" xr3:uid="{FF07414C-75B2-4293-AAD9-46C0AF8B897E}" name="11-mar">
      <calculatedColumnFormula>+'Casos ACUM Prov'!E4-'Casos ACUM Prov'!D4</calculatedColumnFormula>
    </tableColumn>
    <tableColumn id="7" xr3:uid="{5AD1DBCE-C7D3-4995-9DF2-7ED427B236DB}" name="12-mar">
      <calculatedColumnFormula>+'Casos ACUM Prov'!F4-'Casos ACUM Prov'!E4</calculatedColumnFormula>
    </tableColumn>
    <tableColumn id="8" xr3:uid="{D156B54B-F456-49C4-9EF6-799640A45F67}" name="13-mar">
      <calculatedColumnFormula>+'Casos ACUM Prov'!G4-'Casos ACUM Prov'!F4</calculatedColumnFormula>
    </tableColumn>
    <tableColumn id="9" xr3:uid="{4024E94B-83EA-4362-A88F-5933ED77735F}" name="14-mar">
      <calculatedColumnFormula>+'Casos ACUM Prov'!H4-'Casos ACUM Prov'!G4</calculatedColumnFormula>
    </tableColumn>
    <tableColumn id="10" xr3:uid="{FE383286-6C2B-4374-8858-F67E6F5B0003}" name="15-mar">
      <calculatedColumnFormula>+'Casos ACUM Prov'!I4-'Casos ACUM Prov'!H4</calculatedColumnFormula>
    </tableColumn>
    <tableColumn id="11" xr3:uid="{E9A931EE-607E-406B-B488-F52EB9947D99}" name="16-mar">
      <calculatedColumnFormula>+'Casos ACUM Prov'!J4-'Casos ACUM Prov'!I4</calculatedColumnFormula>
    </tableColumn>
    <tableColumn id="12" xr3:uid="{097CE4C8-BC14-47C5-B22E-88E5CEC972DF}" name="17-mar">
      <calculatedColumnFormula>+'Casos ACUM Prov'!K4-'Casos ACUM Prov'!J4</calculatedColumnFormula>
    </tableColumn>
    <tableColumn id="13" xr3:uid="{C7E10EAE-C97C-45BD-AF65-E2B8B0867C5E}" name="18-mar">
      <calculatedColumnFormula>+'Casos ACUM Prov'!L4-'Casos ACUM Prov'!K4</calculatedColumnFormula>
    </tableColumn>
    <tableColumn id="14" xr3:uid="{6299E8D9-E745-4BB3-948A-45AE3F239931}" name="19-mar">
      <calculatedColumnFormula>+'Casos ACUM Prov'!M4-'Casos ACUM Prov'!L4</calculatedColumnFormula>
    </tableColumn>
    <tableColumn id="15" xr3:uid="{9D909550-83BE-4F7D-818B-CDDD04EC3B0D}" name="20-mar">
      <calculatedColumnFormula>+'Casos ACUM Prov'!N4-'Casos ACUM Prov'!M4</calculatedColumnFormula>
    </tableColumn>
    <tableColumn id="16" xr3:uid="{782EA6B7-E5E0-4C04-979B-88DDFDACCD46}" name="21-mar">
      <calculatedColumnFormula>+'Casos ACUM Prov'!O4-'Casos ACUM Prov'!N4</calculatedColumnFormula>
    </tableColumn>
    <tableColumn id="17" xr3:uid="{11D631C8-EE68-495E-86C4-22B27FEC5D32}" name="22-mar">
      <calculatedColumnFormula>+'Casos ACUM Prov'!P4-'Casos ACUM Prov'!O4</calculatedColumnFormula>
    </tableColumn>
    <tableColumn id="18" xr3:uid="{E368BC46-4198-42CF-8733-3390E3CC994C}" name="23-mar">
      <calculatedColumnFormula>+'Casos ACUM Prov'!Q4-'Casos ACUM Prov'!P4</calculatedColumnFormula>
    </tableColumn>
    <tableColumn id="19" xr3:uid="{6149CCF8-BBAE-4FF8-936B-02B905BC4D98}" name="24-mar">
      <calculatedColumnFormula>+'Casos ACUM Prov'!R4-'Casos ACUM Prov'!Q4</calculatedColumnFormula>
    </tableColumn>
    <tableColumn id="20" xr3:uid="{0B5CA02A-2983-48BD-A731-782E4E5A21B4}" name="25-mar">
      <calculatedColumnFormula>+'Casos ACUM Prov'!S4-'Casos ACUM Prov'!R4</calculatedColumnFormula>
    </tableColumn>
    <tableColumn id="21" xr3:uid="{1FD26D28-B307-4537-97B1-B45124C40035}" name="26-mar">
      <calculatedColumnFormula>+'Casos ACUM Prov'!T4-'Casos ACUM Prov'!S4</calculatedColumnFormula>
    </tableColumn>
    <tableColumn id="22" xr3:uid="{7B9345ED-DA20-4E5A-B1F9-A87AE085DDA7}" name="27-mar">
      <calculatedColumnFormula>+'Casos ACUM Prov'!U4-'Casos ACUM Prov'!T4</calculatedColumnFormula>
    </tableColumn>
    <tableColumn id="23" xr3:uid="{2BD12725-9A3D-41D4-8313-822BAFC680F0}" name="28-mar">
      <calculatedColumnFormula>+'Casos ACUM Prov'!V4-'Casos ACUM Prov'!U4</calculatedColumnFormula>
    </tableColumn>
    <tableColumn id="24" xr3:uid="{C1E95FA5-BFE6-4DA9-B834-ED885054CECD}" name="29-mar">
      <calculatedColumnFormula>+'Casos ACUM Prov'!W4-'Casos ACUM Prov'!V4</calculatedColumnFormula>
    </tableColumn>
    <tableColumn id="25" xr3:uid="{91B40567-CBD6-4052-9CC5-00CFA014BC83}" name="30-mar">
      <calculatedColumnFormula>+'Casos ACUM Prov'!X4-'Casos ACUM Prov'!W4</calculatedColumnFormula>
    </tableColumn>
    <tableColumn id="26" xr3:uid="{771C15EA-9093-42F7-B856-E19506A0E5B7}" name="31-mar">
      <calculatedColumnFormula>+'Casos ACUM Prov'!Y4-'Casos ACUM Prov'!X4</calculatedColumnFormula>
    </tableColumn>
    <tableColumn id="27" xr3:uid="{BD349741-6EA7-4FDC-91B0-2532DD5E1451}" name="1-abr">
      <calculatedColumnFormula>+'Casos ACUM Prov'!Z4-'Casos ACUM Prov'!Y4</calculatedColumnFormula>
    </tableColumn>
    <tableColumn id="28" xr3:uid="{38A2F370-58D8-406C-8704-C5D9BD436B8B}" name="2-abr">
      <calculatedColumnFormula>+'Casos ACUM Prov'!AA4-'Casos ACUM Prov'!Z4</calculatedColumnFormula>
    </tableColumn>
    <tableColumn id="29" xr3:uid="{C619869A-E975-4721-850C-3F63F25A12D2}" name="3-abr">
      <calculatedColumnFormula>+'Casos ACUM Prov'!AB4-'Casos ACUM Prov'!AA4</calculatedColumnFormula>
    </tableColumn>
    <tableColumn id="30" xr3:uid="{CA347D77-528E-4D81-9580-F1C2E53E0254}" name="4-abr">
      <calculatedColumnFormula>+'Casos ACUM Prov'!AC4-'Casos ACUM Prov'!AB4</calculatedColumnFormula>
    </tableColumn>
    <tableColumn id="31" xr3:uid="{A524F357-84C5-40DF-9B25-4EB33CFFE5E0}" name="5-abr">
      <calculatedColumnFormula>+'Casos ACUM Prov'!AD4-'Casos ACUM Prov'!AC4</calculatedColumnFormula>
    </tableColumn>
    <tableColumn id="32" xr3:uid="{D398BFEF-2691-48AF-9705-2722B127D6E4}" name="6-abr">
      <calculatedColumnFormula>+'Casos ACUM Prov'!AE4-'Casos ACUM Prov'!AD4</calculatedColumnFormula>
    </tableColumn>
    <tableColumn id="33" xr3:uid="{8F071912-5BDE-42DC-AA11-EC3324F00CBE}" name="7-abr">
      <calculatedColumnFormula>+'Casos ACUM Prov'!AF4-'Casos ACUM Prov'!AE4</calculatedColumnFormula>
    </tableColumn>
    <tableColumn id="34" xr3:uid="{22FD791E-9C59-4BC2-A7E8-DE342075DDA5}" name="8-abr">
      <calculatedColumnFormula>+'Casos ACUM Prov'!AG4-'Casos ACUM Prov'!AF4</calculatedColumnFormula>
    </tableColumn>
    <tableColumn id="35" xr3:uid="{C33BA128-9370-499E-90F2-EDFC7C24DAE7}" name="9-abr">
      <calculatedColumnFormula>+'Casos ACUM Prov'!AH4-'Casos ACUM Prov'!AG4</calculatedColumnFormula>
    </tableColumn>
    <tableColumn id="36" xr3:uid="{52A5D680-805C-4C66-9928-EF117B32E706}" name="10-abr">
      <calculatedColumnFormula>+'Casos ACUM Prov'!AI4-'Casos ACUM Prov'!AH4</calculatedColumnFormula>
    </tableColumn>
    <tableColumn id="37" xr3:uid="{3211D09E-D0CB-4E45-A763-5AAAC1C48E21}" name="11-abr">
      <calculatedColumnFormula>+'Casos ACUM Prov'!AJ4-'Casos ACUM Prov'!AI4</calculatedColumnFormula>
    </tableColumn>
    <tableColumn id="38" xr3:uid="{E3E327B8-CC1B-46CD-83C2-D0EEFE4B8378}" name="12-abr">
      <calculatedColumnFormula>+'Casos ACUM Prov'!AK4-'Casos ACUM Prov'!AJ4</calculatedColumnFormula>
    </tableColumn>
    <tableColumn id="39" xr3:uid="{F1B5DD38-AAA7-48C0-AB08-61E83A1F1CF2}" name="13-abr">
      <calculatedColumnFormula>+'Casos ACUM Prov'!AL4-'Casos ACUM Prov'!AK4</calculatedColumnFormula>
    </tableColumn>
    <tableColumn id="40" xr3:uid="{D88BFA8C-7928-4C17-AADB-A4F8288652FF}" name="14-abr">
      <calculatedColumnFormula>+'Casos ACUM Prov'!AM4-'Casos ACUM Prov'!AL4</calculatedColumnFormula>
    </tableColumn>
    <tableColumn id="41" xr3:uid="{427A3FC8-58A5-4AFC-A10B-2A41F4237182}" name="15-abr">
      <calculatedColumnFormula>+'Casos ACUM Prov'!AN4-'Casos ACUM Prov'!AM4</calculatedColumnFormula>
    </tableColumn>
    <tableColumn id="42" xr3:uid="{E5EECF31-525C-4D9E-8880-A6380DA19CD3}" name="16-abr">
      <calculatedColumnFormula>+'Casos ACUM Prov'!AO4-'Casos ACUM Prov'!AN4</calculatedColumnFormula>
    </tableColumn>
    <tableColumn id="43" xr3:uid="{E0BB7C29-BCA9-4718-B8DF-216CEE88EE64}" name="17-abr">
      <calculatedColumnFormula>+'Casos ACUM Prov'!AP4-'Casos ACUM Prov'!AO4</calculatedColumnFormula>
    </tableColumn>
    <tableColumn id="44" xr3:uid="{120BD8FB-392A-477B-B4A8-776859E98928}" name="18-abr">
      <calculatedColumnFormula>+'Casos ACUM Prov'!AQ4-'Casos ACUM Prov'!AP4</calculatedColumnFormula>
    </tableColumn>
    <tableColumn id="45" xr3:uid="{54A699D4-6DDE-417A-A4A0-C2032061B744}" name="19-abr">
      <calculatedColumnFormula>+'Casos ACUM Prov'!AR4-'Casos ACUM Prov'!AQ4</calculatedColumnFormula>
    </tableColumn>
    <tableColumn id="46" xr3:uid="{D5701282-5B2F-4117-9883-65B593B7040F}" name="20-abr">
      <calculatedColumnFormula>+'Casos ACUM Prov'!AS4-'Casos ACUM Prov'!AR4</calculatedColumnFormula>
    </tableColumn>
    <tableColumn id="47" xr3:uid="{A3B26B8A-5271-47DA-9732-40DAFD6CD65D}" name="21-abr">
      <calculatedColumnFormula>+'Casos ACUM Prov'!AT4-'Casos ACUM Prov'!AS4</calculatedColumnFormula>
    </tableColumn>
    <tableColumn id="48" xr3:uid="{D508F413-77FA-4A97-9EA6-6D9A3BB05E3F}" name="22-abr">
      <calculatedColumnFormula>+'Casos ACUM Prov'!AU4-'Casos ACUM Prov'!AT4</calculatedColumnFormula>
    </tableColumn>
    <tableColumn id="49" xr3:uid="{83ABEBC4-FC15-491F-A74A-A00802F99A21}" name="23-abr">
      <calculatedColumnFormula>+'Casos ACUM Prov'!AV4-'Casos ACUM Prov'!AU4</calculatedColumnFormula>
    </tableColumn>
    <tableColumn id="50" xr3:uid="{649B3B41-5702-492D-BD51-C9E04226052C}" name="24-abr">
      <calculatedColumnFormula>+'Casos ACUM Prov'!AW4-'Casos ACUM Prov'!AV4</calculatedColumnFormula>
    </tableColumn>
    <tableColumn id="51" xr3:uid="{A3537B7D-95C5-4487-BD53-43B70E54A77E}" name="25-abr">
      <calculatedColumnFormula>+'Casos ACUM Prov'!AX4-'Casos ACUM Prov'!AW4</calculatedColumnFormula>
    </tableColumn>
    <tableColumn id="52" xr3:uid="{D757737C-E53F-44DE-AEFD-EA74DB192B40}" name="26-abr">
      <calculatedColumnFormula>+'Casos ACUM Prov'!AY4-'Casos ACUM Prov'!AX4</calculatedColumnFormula>
    </tableColumn>
    <tableColumn id="53" xr3:uid="{2C07FBB5-CD67-474D-B042-4B31562F6BAC}" name="27-abr">
      <calculatedColumnFormula>+'Casos ACUM Prov'!AZ4-'Casos ACUM Prov'!AY4</calculatedColumnFormula>
    </tableColumn>
    <tableColumn id="54" xr3:uid="{1DD922EC-D016-4F87-8CF0-FB795D19720E}" name="28-abr">
      <calculatedColumnFormula>+'Casos ACUM Prov'!BA4-'Casos ACUM Prov'!AZ4</calculatedColumnFormula>
    </tableColumn>
    <tableColumn id="55" xr3:uid="{990A3510-9E2F-446A-9E15-88FF9E428501}" name="29-abr">
      <calculatedColumnFormula>+'Casos ACUM Prov'!BB4-'Casos ACUM Prov'!BA4</calculatedColumnFormula>
    </tableColumn>
    <tableColumn id="56" xr3:uid="{98AF6867-6A33-4BBB-BF3E-944CEBEEAC10}" name="30-abr">
      <calculatedColumnFormula>+'Casos ACUM Prov'!BC4-'Casos ACUM Prov'!BB4</calculatedColumnFormula>
    </tableColumn>
    <tableColumn id="57" xr3:uid="{4BFCCA0D-D918-4E1D-96B0-E17585509C8B}" name="1-may">
      <calculatedColumnFormula>+'Casos ACUM Prov'!BD4-'Casos ACUM Prov'!BC4</calculatedColumnFormula>
    </tableColumn>
    <tableColumn id="58" xr3:uid="{E07AB5DA-8041-413B-ACEB-D3374B6E9ECE}" name="2-may">
      <calculatedColumnFormula>+'Casos ACUM Prov'!BE4-'Casos ACUM Prov'!BD4</calculatedColumnFormula>
    </tableColumn>
    <tableColumn id="59" xr3:uid="{55CFBE04-DCD2-4802-8913-A584F367BE0D}" name="3-may">
      <calculatedColumnFormula>+'Casos ACUM Prov'!BF4-'Casos ACUM Prov'!BE4</calculatedColumnFormula>
    </tableColumn>
    <tableColumn id="60" xr3:uid="{7BE698F5-4E4D-445C-8D55-589D96EB54E9}" name="4-may">
      <calculatedColumnFormula>+'Casos ACUM Prov'!BG4-'Casos ACUM Prov'!BF4</calculatedColumnFormula>
    </tableColumn>
    <tableColumn id="61" xr3:uid="{030BD979-296C-4E21-8AB1-B35068BB3124}" name="5-may">
      <calculatedColumnFormula>+'Casos ACUM Prov'!BH4-'Casos ACUM Prov'!BG4</calculatedColumnFormula>
    </tableColumn>
    <tableColumn id="62" xr3:uid="{4B1DC060-3319-4BE1-BD90-4ACB0E1CE151}" name="6-may">
      <calculatedColumnFormula>+'Casos ACUM Prov'!BI4-'Casos ACUM Prov'!BH4</calculatedColumnFormula>
    </tableColumn>
    <tableColumn id="63" xr3:uid="{4363FA6D-981F-4DAD-9438-9BCC95DFFEC1}" name="7-may">
      <calculatedColumnFormula>+'Casos ACUM Prov'!BJ4-'Casos ACUM Prov'!BI4</calculatedColumnFormula>
    </tableColumn>
    <tableColumn id="64" xr3:uid="{10A3B576-9F04-4CD5-8A43-3B308AB52C58}" name="8-may">
      <calculatedColumnFormula>+'Casos ACUM Prov'!BK4-'Casos ACUM Prov'!BJ4</calculatedColumnFormula>
    </tableColumn>
    <tableColumn id="65" xr3:uid="{EC50B02F-CDB6-44E7-8211-2E5DC9A2056A}" name="9-may">
      <calculatedColumnFormula>+'Casos ACUM Prov'!BL4-'Casos ACUM Prov'!BK4</calculatedColumnFormula>
    </tableColumn>
    <tableColumn id="66" xr3:uid="{AECEF10A-FC5A-4D4A-B98E-05FD8D46EE48}" name="10-may">
      <calculatedColumnFormula>+'Casos ACUM Prov'!BM4-'Casos ACUM Prov'!BL4</calculatedColumnFormula>
    </tableColumn>
    <tableColumn id="67" xr3:uid="{021752CF-1F76-4880-895C-F77206A16158}" name="11-may">
      <calculatedColumnFormula>+'Casos ACUM Prov'!BN4-'Casos ACUM Prov'!BM4</calculatedColumnFormula>
    </tableColumn>
    <tableColumn id="68" xr3:uid="{CE9BB80F-6B57-4EB1-A903-31A2E5E93C6D}" name="12-may">
      <calculatedColumnFormula>+'Casos ACUM Prov'!BO4-'Casos ACUM Prov'!BN4</calculatedColumnFormula>
    </tableColumn>
    <tableColumn id="69" xr3:uid="{95D653D0-4B0E-4A8B-BE94-C5AC75F5E486}" name="13-may">
      <calculatedColumnFormula>+'Casos ACUM Prov'!BP4-'Casos ACUM Prov'!BO4</calculatedColumnFormula>
    </tableColumn>
    <tableColumn id="70" xr3:uid="{AA57DAA2-E423-4AB9-8A38-A75844397177}" name="14-may">
      <calculatedColumnFormula>+'Casos ACUM Prov'!BQ4-'Casos ACUM Prov'!BP4</calculatedColumnFormula>
    </tableColumn>
    <tableColumn id="71" xr3:uid="{5C1616AC-04F9-4E25-9281-E4A748BBD431}" name="15-may">
      <calculatedColumnFormula>+'Casos ACUM Prov'!BR4-'Casos ACUM Prov'!BQ4</calculatedColumnFormula>
    </tableColumn>
    <tableColumn id="72" xr3:uid="{E99535D0-3902-40BA-9577-E425E109EC11}" name="16-may">
      <calculatedColumnFormula>+'Casos ACUM Prov'!BS4-'Casos ACUM Prov'!BR4</calculatedColumnFormula>
    </tableColumn>
    <tableColumn id="73" xr3:uid="{C0323F78-FD01-41E8-BFF7-3615B4AE73ED}" name="17-may">
      <calculatedColumnFormula>+'Casos ACUM Prov'!BT4-'Casos ACUM Prov'!BS4</calculatedColumnFormula>
    </tableColumn>
    <tableColumn id="74" xr3:uid="{C7B669A1-C5A4-4581-B4EC-893D58C6179E}" name="18-may">
      <calculatedColumnFormula>+'Casos ACUM Prov'!BU4-'Casos ACUM Prov'!BT4</calculatedColumnFormula>
    </tableColumn>
    <tableColumn id="75" xr3:uid="{C2712197-9F3A-422B-A5B1-2E862CBEBFBE}" name="19-may">
      <calculatedColumnFormula>+'Casos ACUM Prov'!BV4-'Casos ACUM Prov'!BU4</calculatedColumnFormula>
    </tableColumn>
    <tableColumn id="76" xr3:uid="{26FA400A-3037-4B85-98FB-D122FC5EA3CD}" name="20-may">
      <calculatedColumnFormula>+'Casos ACUM Prov'!BW4-'Casos ACUM Prov'!BV4</calculatedColumnFormula>
    </tableColumn>
    <tableColumn id="77" xr3:uid="{B37F75AC-2DEB-4462-9913-A30939A7810E}" name="21-may">
      <calculatedColumnFormula>+'Casos ACUM Prov'!BX4-'Casos ACUM Prov'!BW4</calculatedColumnFormula>
    </tableColumn>
    <tableColumn id="78" xr3:uid="{04A822D9-68C5-4A0C-BD33-0692BE5C9207}" name="22-may">
      <calculatedColumnFormula>+'Casos ACUM Prov'!BY4-'Casos ACUM Prov'!BX4</calculatedColumnFormula>
    </tableColumn>
    <tableColumn id="79" xr3:uid="{77D3A1B8-517A-4DEB-86E5-28BB03EDC6E8}" name="23-may">
      <calculatedColumnFormula>+'Casos ACUM Prov'!BZ4-'Casos ACUM Prov'!BY4</calculatedColumnFormula>
    </tableColumn>
    <tableColumn id="80" xr3:uid="{11FC1794-4B60-4072-B528-FAB758ABE19C}" name="24-may">
      <calculatedColumnFormula>+'Casos ACUM Prov'!CA4-'Casos ACUM Prov'!BZ4</calculatedColumnFormula>
    </tableColumn>
    <tableColumn id="81" xr3:uid="{7C1B68DC-DDF6-44AF-AB5D-10C88AAF96C2}" name="25-may">
      <calculatedColumnFormula>+'Casos ACUM Prov'!CB4-'Casos ACUM Prov'!CA4</calculatedColumnFormula>
    </tableColumn>
    <tableColumn id="82" xr3:uid="{75D75651-0A81-4B78-90D1-A92054316475}" name="26-may">
      <calculatedColumnFormula>+'Casos ACUM Prov'!CC4-'Casos ACUM Prov'!CB4</calculatedColumnFormula>
    </tableColumn>
    <tableColumn id="83" xr3:uid="{8C4BC549-3D0B-4278-B5ED-92758A0DD724}" name="27-may">
      <calculatedColumnFormula>+'Casos ACUM Prov'!CD4-'Casos ACUM Prov'!CC4</calculatedColumnFormula>
    </tableColumn>
    <tableColumn id="84" xr3:uid="{303880D8-CE19-4646-8F93-54EC8276251E}" name="28-may">
      <calculatedColumnFormula>+'Casos ACUM Prov'!CE4-'Casos ACUM Prov'!CD4</calculatedColumnFormula>
    </tableColumn>
    <tableColumn id="85" xr3:uid="{0E767DDF-6853-4B92-8D58-89FA4863D89C}" name="29-may">
      <calculatedColumnFormula>+'Casos ACUM Prov'!CF4-'Casos ACUM Prov'!CE4</calculatedColumnFormula>
    </tableColumn>
    <tableColumn id="86" xr3:uid="{D0485AD9-504E-4C1E-9D84-932C20DBC9A6}" name="30-may">
      <calculatedColumnFormula>+'Casos ACUM Prov'!CG4-'Casos ACUM Prov'!CF4</calculatedColumnFormula>
    </tableColumn>
    <tableColumn id="87" xr3:uid="{BE2DB7AF-7D2B-4866-B6CE-24BB21FEA11D}" name="31-may">
      <calculatedColumnFormula>+'Casos ACUM Prov'!CH4-'Casos ACUM Prov'!CG4</calculatedColumnFormula>
    </tableColumn>
    <tableColumn id="88" xr3:uid="{5E685861-F642-4847-A089-E82EC74983B1}" name="1-jun">
      <calculatedColumnFormula>+'Casos ACUM Prov'!CI4-'Casos ACUM Prov'!CH4</calculatedColumnFormula>
    </tableColumn>
    <tableColumn id="89" xr3:uid="{490DB296-D70B-40F9-A0D7-D0560FCBA157}" name="2-jun">
      <calculatedColumnFormula>+'Casos ACUM Prov'!CJ4-'Casos ACUM Prov'!CI4</calculatedColumnFormula>
    </tableColumn>
    <tableColumn id="90" xr3:uid="{0FAFAC33-DAD7-4E53-98AE-A2626299AB66}" name="3-jun">
      <calculatedColumnFormula>+'Casos ACUM Prov'!CK4-'Casos ACUM Prov'!CJ4</calculatedColumnFormula>
    </tableColumn>
    <tableColumn id="91" xr3:uid="{A5154860-9F31-4D61-9206-D523CF918033}" name="4-jun">
      <calculatedColumnFormula>+'Casos ACUM Prov'!CL4-'Casos ACUM Prov'!CK4</calculatedColumnFormula>
    </tableColumn>
    <tableColumn id="3" xr3:uid="{69E2B529-44AF-49CC-BD14-D69258FA9269}" name="05-jun">
      <calculatedColumnFormula>+'Casos ACUM Prov'!CM4-'Casos ACUM Prov'!CL4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767BEF-525B-4BD7-BA78-BCB54C1A7E6D}" name="Recupera_PN_ACUM" displayName="Recupera_PN_ACUM" ref="A3:L677" totalsRowShown="0" headerRowDxfId="62">
  <autoFilter ref="A3:L677" xr:uid="{0ABBA619-8E8C-4FF6-9EE3-8555C576648C}"/>
  <sortState xmlns:xlrd2="http://schemas.microsoft.com/office/spreadsheetml/2017/richdata2" ref="A4:L677">
    <sortCondition descending="1" ref="L3:L677"/>
  </sortState>
  <tableColumns count="12">
    <tableColumn id="1" xr3:uid="{F5450875-17A5-4839-9AB7-310E718378CD}" name="CD_Corr" dataDxfId="61"/>
    <tableColumn id="2" xr3:uid="{B078FB80-A1BF-486A-974A-26035186D86E}" name="Provincia" dataDxfId="60"/>
    <tableColumn id="3" xr3:uid="{BEE55D87-3885-4CA6-962F-19D87E37305C}" name="Distrito" dataDxfId="59"/>
    <tableColumn id="4" xr3:uid="{C375C2D2-2203-4EC6-88F5-39B41643E0CE}" name="Corregimiento" dataDxfId="58"/>
    <tableColumn id="6" xr3:uid="{B34A60B8-3430-4C8B-82CF-8E1FA6770298}" name="Recuperados" dataDxfId="57">
      <calculatedColumnFormula>+MAX(F4:FK4)</calculatedColumnFormula>
    </tableColumn>
    <tableColumn id="102" xr3:uid="{7D1E47E0-E201-4D82-A5B6-5AE1B744A393}" name="03-06-2020" dataDxfId="56">
      <calculatedColumnFormula>SUM(G4:ABC4)</calculatedColumnFormula>
    </tableColumn>
    <tableColumn id="5" xr3:uid="{AE87ECAB-2039-4BC1-B294-66F3237DFE7B}" name="04-06-2020" dataDxfId="55"/>
    <tableColumn id="7" xr3:uid="{12E9B46C-9853-4B9B-A881-5314FF33C7F5}" name="5/6/2020" dataDxfId="54"/>
    <tableColumn id="8" xr3:uid="{BF382D85-D018-4ADA-8A65-AE1A71AF692C}" name="6/6/2020" dataDxfId="53"/>
    <tableColumn id="10" xr3:uid="{94430C0B-2C61-4B87-8C91-0A28E697BC0F}" name="07-06-2020"/>
    <tableColumn id="11" xr3:uid="{FB080F06-2597-4A60-9365-49A82A99C5ED}" name="08-06-2020"/>
    <tableColumn id="9" xr3:uid="{BDC5DF97-B74B-4E86-9F3E-00BACF84052A}" name="09-06-202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564F6F-D033-469F-9C58-0E3F57B829FE}" name="Recupera_PN" displayName="Recupera_PN" ref="A3:CN677" totalsRowShown="0" headerRowDxfId="52">
  <autoFilter ref="A3:CN677" xr:uid="{0ABBA619-8E8C-4FF6-9EE3-8555C576648C}"/>
  <tableColumns count="92">
    <tableColumn id="1" xr3:uid="{7A042768-BC1E-404B-8FB9-83E55EADC7CE}" name="CD_Corr"/>
    <tableColumn id="2" xr3:uid="{B08CE68F-0D5B-4638-8743-C1C730A67B22}" name="Provincia" dataDxfId="51"/>
    <tableColumn id="3" xr3:uid="{55AD1902-1154-4163-8279-F133D1DAC164}" name="Distrito" dataDxfId="50"/>
    <tableColumn id="4" xr3:uid="{D0EADBFE-6731-4E76-9A95-0CC4555B4717}" name="Corregimiento" dataDxfId="49"/>
    <tableColumn id="102" xr3:uid="{23A6F19A-22EB-4E40-8EE2-C556D945F106}" name="SUM Correg" dataDxfId="48">
      <calculatedColumnFormula>SUM(F4:AEZ4)</calculatedColumnFormula>
    </tableColumn>
    <tableColumn id="5" xr3:uid="{6B734473-45C0-4DAF-B736-DC8D19925431}" name="10-mar"/>
    <tableColumn id="6" xr3:uid="{247D631E-84DA-4C0E-86D3-C52C2D20A930}" name="11-mar"/>
    <tableColumn id="7" xr3:uid="{697A9480-8774-45DE-A61B-7C31568B4F8E}" name="12-mar"/>
    <tableColumn id="8" xr3:uid="{E2769324-939C-4099-B677-A5D3214E9574}" name="13-mar"/>
    <tableColumn id="9" xr3:uid="{8A197FE5-3885-4D7E-BB99-BECAA7AD2000}" name="14-mar"/>
    <tableColumn id="10" xr3:uid="{8DCBE88C-F3A5-4272-BEDE-A582F198197E}" name="15-mar"/>
    <tableColumn id="11" xr3:uid="{E919226D-C0AD-4A6B-8506-7343E296C58D}" name="16-mar"/>
    <tableColumn id="12" xr3:uid="{722B9059-9374-4793-9F68-C47A76E6D970}" name="17-mar"/>
    <tableColumn id="13" xr3:uid="{0F623F9C-3AA8-4947-B1CB-78CE5D2675AB}" name="18-mar"/>
    <tableColumn id="14" xr3:uid="{9B62790A-EC2A-4463-94F7-381FC6ADE3DA}" name="19-mar"/>
    <tableColumn id="15" xr3:uid="{13BE4F87-F375-49FD-9298-DD68409523E3}" name="20-mar"/>
    <tableColumn id="16" xr3:uid="{4C688BB5-7D90-4CBD-A120-10A58854D77C}" name="21-mar"/>
    <tableColumn id="17" xr3:uid="{D8024797-1AFF-45D6-AB62-FCA9BBAB7387}" name="22-mar"/>
    <tableColumn id="18" xr3:uid="{41D114D9-131D-46E8-84B8-46D400D18745}" name="23-mar"/>
    <tableColumn id="19" xr3:uid="{E52E1E55-8A83-4F99-BB04-7FECA2F14A0A}" name="24-mar"/>
    <tableColumn id="20" xr3:uid="{0657B3DC-5650-4302-B307-2D4AAC8DB67E}" name="25-mar"/>
    <tableColumn id="21" xr3:uid="{25A08AA3-CBE0-4634-87E9-EFF9B2ABD366}" name="26-mar"/>
    <tableColumn id="22" xr3:uid="{5DE69BCB-C474-4C96-B6BA-87750497C47A}" name="27-mar"/>
    <tableColumn id="23" xr3:uid="{1EC228BE-EE4F-4076-AC05-C9D84B143655}" name="28-mar"/>
    <tableColumn id="24" xr3:uid="{16307D51-0915-450F-8463-9330854394AE}" name="29-mar"/>
    <tableColumn id="25" xr3:uid="{772AEE74-8204-4B80-8B1A-1F7CE24D7505}" name="30-mar"/>
    <tableColumn id="26" xr3:uid="{B2BB3552-EB04-45CD-9695-EDDAF519641C}" name="31-mar"/>
    <tableColumn id="27" xr3:uid="{F2D6F4F9-7398-420A-A1B2-0B50F4EC5983}" name="1-abr"/>
    <tableColumn id="28" xr3:uid="{F3EF8C09-F673-492E-B44C-4AA5BD6B9A1C}" name="2-abr"/>
    <tableColumn id="29" xr3:uid="{43EF1512-89C9-4356-9AC1-659658CDEBD6}" name="3-abr"/>
    <tableColumn id="30" xr3:uid="{9DD132C5-9949-4EAA-815A-B72601215AAB}" name="4-abr"/>
    <tableColumn id="31" xr3:uid="{207BDDB2-8E26-4683-874B-C37BDB1FA0B7}" name="5-abr"/>
    <tableColumn id="32" xr3:uid="{C1D3565B-7395-4996-87E6-A88D95B6679D}" name="6-abr"/>
    <tableColumn id="33" xr3:uid="{42197E23-3DB0-4DEA-85DD-D98204E148D1}" name="7-abr"/>
    <tableColumn id="34" xr3:uid="{80924A96-390D-49F5-B452-A44257995779}" name="8-abr"/>
    <tableColumn id="35" xr3:uid="{04F607BF-CECE-4C8F-9023-4D42F2F2853F}" name="9-abr"/>
    <tableColumn id="36" xr3:uid="{9114BDAE-0364-47C3-A22A-FD60CBEB3EAF}" name="10-abr"/>
    <tableColumn id="37" xr3:uid="{61CDA5F7-2BE8-4637-8D0E-F61C047C254E}" name="11-abr"/>
    <tableColumn id="38" xr3:uid="{80BE9307-F1EF-41E7-899E-F8DEBB49642E}" name="12-abr"/>
    <tableColumn id="39" xr3:uid="{58B20F2A-081F-40C8-89D4-7601954258B6}" name="13-abr"/>
    <tableColumn id="40" xr3:uid="{9094681E-7510-485C-90BB-F98944BEB8E7}" name="14-abr"/>
    <tableColumn id="41" xr3:uid="{B0A288E0-B9EE-4682-A958-62A80DD8BDBA}" name="15-abr"/>
    <tableColumn id="42" xr3:uid="{C72E0D5B-443E-4D84-8961-03F51CE8B2AC}" name="16-abr"/>
    <tableColumn id="43" xr3:uid="{3E9A4C49-2457-4442-A82A-DA4B9399E072}" name="17-abr"/>
    <tableColumn id="44" xr3:uid="{C6D102C8-9B45-4EEF-BE57-11D3EF43701E}" name="18-abr"/>
    <tableColumn id="45" xr3:uid="{4F82E423-7285-4301-92E9-B35AF0DD258C}" name="19-abr"/>
    <tableColumn id="46" xr3:uid="{1268E1AA-BE3A-47B7-B563-B5899C45B3D7}" name="20-abr"/>
    <tableColumn id="47" xr3:uid="{CD689203-43CC-4E7A-8B36-45BF1D27845F}" name="21-abr"/>
    <tableColumn id="48" xr3:uid="{BED10089-CA94-48F9-A18C-5AC3E197CD5C}" name="22-abr"/>
    <tableColumn id="49" xr3:uid="{DAE39FC0-8F05-4093-B76A-3E414C1EB10F}" name="23-abr"/>
    <tableColumn id="50" xr3:uid="{2E0A2067-520F-4A05-B328-E1BC70157256}" name="24-abr"/>
    <tableColumn id="51" xr3:uid="{1C9CC0F3-2875-4939-A96A-4CC02AD4976C}" name="25-abr"/>
    <tableColumn id="52" xr3:uid="{6C6DBC4B-7964-475B-A08C-0FE573AFAD3B}" name="26-abr"/>
    <tableColumn id="53" xr3:uid="{6628DD5E-0C78-4167-B31E-4C0E6466777B}" name="27-abr"/>
    <tableColumn id="54" xr3:uid="{0D77B00A-021C-4156-97B3-574814C65BB2}" name="28-abr"/>
    <tableColumn id="55" xr3:uid="{C8E30F61-7BC8-4381-A5F5-521816718AB7}" name="29-abr"/>
    <tableColumn id="56" xr3:uid="{382F6842-1778-4A25-93F8-C8AAA0F541CC}" name="30-abr"/>
    <tableColumn id="57" xr3:uid="{1A6A65D7-064B-42F3-BFAA-B052B59B194B}" name="1-may"/>
    <tableColumn id="58" xr3:uid="{71406104-E87D-4656-91C4-489CB5F080FE}" name="2-may"/>
    <tableColumn id="59" xr3:uid="{0053D0EB-F264-4A81-B9B9-972866CB8808}" name="3-may"/>
    <tableColumn id="60" xr3:uid="{3EE8F894-A295-463C-92F7-7ADE40A72916}" name="4-may"/>
    <tableColumn id="61" xr3:uid="{60743BE6-3350-49EA-B1A9-2541A1A80F37}" name="5-may"/>
    <tableColumn id="62" xr3:uid="{F8C567EC-FAF6-4B14-93A1-779D76E8E8AC}" name="6-may"/>
    <tableColumn id="63" xr3:uid="{540E8340-DB8D-4175-99F3-CA241A0FBB8B}" name="7-may"/>
    <tableColumn id="64" xr3:uid="{D07021B7-2E51-4D4C-8C51-DD64B1F9CF02}" name="8-may"/>
    <tableColumn id="65" xr3:uid="{06C3174E-2C5B-48DD-B06F-6788B4793ACE}" name="9-may"/>
    <tableColumn id="66" xr3:uid="{F1ED2525-D380-47BF-BB53-0A718D80E333}" name="10-may"/>
    <tableColumn id="67" xr3:uid="{AD8EF37D-AC9D-4CC2-86C5-05DEA68F1BF5}" name="11-may"/>
    <tableColumn id="68" xr3:uid="{552EDD1A-0034-442A-AED0-54E442163449}" name="12-may"/>
    <tableColumn id="69" xr3:uid="{A8C7AB56-9F42-475A-A0FB-F62BDBCC1C2E}" name="13-may"/>
    <tableColumn id="70" xr3:uid="{770572FE-1B78-47EC-86BD-4D96744CC629}" name="14-may"/>
    <tableColumn id="71" xr3:uid="{F5E06DC2-2493-415A-B94C-0532CB6B351F}" name="15-may"/>
    <tableColumn id="72" xr3:uid="{AE0F5804-FDFD-48AE-BEB9-2532EB21C814}" name="16-may"/>
    <tableColumn id="73" xr3:uid="{3BA30E31-E895-4AD2-9D3E-E9A817D54D23}" name="17-may"/>
    <tableColumn id="74" xr3:uid="{9919CCF6-6AFE-491E-9F13-9D8DAAF262D4}" name="18-may"/>
    <tableColumn id="75" xr3:uid="{AD90DA13-7868-4CB1-AE8D-7292E25C1BBF}" name="19-may"/>
    <tableColumn id="76" xr3:uid="{A4D75355-2528-48BE-97BE-A5B3B98139A9}" name="20-may"/>
    <tableColumn id="77" xr3:uid="{4DA948BE-E496-412C-BD5E-39D672526C21}" name="21-may"/>
    <tableColumn id="78" xr3:uid="{7B7D8070-C363-403E-84B5-1364EE43D01A}" name="22-may"/>
    <tableColumn id="79" xr3:uid="{E20069A5-D862-430B-A293-62F57D4FEA83}" name="23-may"/>
    <tableColumn id="80" xr3:uid="{60C9129B-AFF7-479F-907D-128B40A18621}" name="24-may"/>
    <tableColumn id="81" xr3:uid="{6A7DC740-6727-4607-A72B-9EC3360FEAC1}" name="25-may"/>
    <tableColumn id="82" xr3:uid="{7680F3E4-3A0C-4F30-B762-CF3E6B960476}" name="26-may"/>
    <tableColumn id="83" xr3:uid="{D51F9520-F555-4A5D-9375-3DF79DFE01F7}" name="27-may"/>
    <tableColumn id="84" xr3:uid="{01981635-94B3-44F9-B750-3353C60BBD27}" name="28-may"/>
    <tableColumn id="85" xr3:uid="{DDE1C84C-F402-467F-AFC3-0682B268FBC1}" name="29-may"/>
    <tableColumn id="86" xr3:uid="{978A5D8F-5BCA-4EBF-AD99-7C4394F30893}" name="30-may"/>
    <tableColumn id="87" xr3:uid="{F5306E67-EE3E-4F65-95BA-C32DC22EB8FA}" name="31-may"/>
    <tableColumn id="88" xr3:uid="{5B2F96DC-21B0-4177-9000-EA90AF40C956}" name="1-jun"/>
    <tableColumn id="89" xr3:uid="{75081652-E81B-4D27-99A9-7ABC0D4352CC}" name="2-jun"/>
    <tableColumn id="90" xr3:uid="{2AB3B0B8-163A-4B82-A9C5-3009343D4F35}" name="3-jun"/>
    <tableColumn id="91" xr3:uid="{730E5654-BBDB-4712-B674-DE1765C287D3}" name="4-jun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D53B76-FBED-41C7-B808-5D132A6075EE}" name="Recupera_PN_DIA" displayName="Recupera_PN_DIA" ref="A3:H677" totalsRowShown="0" headerRowDxfId="47">
  <autoFilter ref="A3:H677" xr:uid="{0ABBA619-8E8C-4FF6-9EE3-8555C576648C}"/>
  <sortState xmlns:xlrd2="http://schemas.microsoft.com/office/spreadsheetml/2017/richdata2" ref="A4:E677">
    <sortCondition ref="D3:D677"/>
  </sortState>
  <tableColumns count="8">
    <tableColumn id="1" xr3:uid="{D5C17004-8154-42A4-B6F0-B72B519B85E8}" name="CD_Corr"/>
    <tableColumn id="2" xr3:uid="{657717F2-EC2B-454A-BAA2-EED9752D0CE3}" name="Provincia" dataDxfId="46"/>
    <tableColumn id="3" xr3:uid="{183F5219-D4F3-4C37-AF32-13F828709AF7}" name="Distrito" dataDxfId="45"/>
    <tableColumn id="4" xr3:uid="{69AB6B50-2FF7-4B5F-9FB3-2A42CB24E472}" name="Corregimiento" dataDxfId="44"/>
    <tableColumn id="102" xr3:uid="{BFFBCD28-4589-4BCA-8F59-9C66C3F634CC}" name="3/6/2020" dataDxfId="43">
      <calculatedColumnFormula>SUM(F4:ABQ4)</calculatedColumnFormula>
    </tableColumn>
    <tableColumn id="5" xr3:uid="{CA622E11-8AB9-4954-9A61-2D53BFEB97FA}" name="4/6/2020" dataDxfId="42">
      <calculatedColumnFormula>+Recupera_PN_ACUM[[#This Row],[04-06-2020]]-Recupera_PN_ACUM[[#This Row],[03-06-2020]]</calculatedColumnFormula>
    </tableColumn>
    <tableColumn id="6" xr3:uid="{18FF9EAB-5EE6-47A7-B548-897005235257}" name="5/6/2020" dataDxfId="41">
      <calculatedColumnFormula>+Recupera_PN_ACUM[[#This Row],[5/6/2020]]-Recupera_PN_ACUM[[#This Row],[04-06-2020]]</calculatedColumnFormula>
    </tableColumn>
    <tableColumn id="7" xr3:uid="{C84DF718-64EA-4F16-8D22-C2B1B5431725}" name="6/6/2020" dataDxfId="40">
      <calculatedColumnFormula>+Recupera_PN_ACUM[[#This Row],[6/6/2020]]-Recupera_PN_ACUM[[#This Row],[5/6/2020]]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CD59A8-0E7C-4903-8B18-6F9F85409CF0}" name="Muertes_PN" displayName="Muertes_PN" ref="A3:CN677" totalsRowShown="0" headerRowDxfId="39">
  <autoFilter ref="A3:CN677" xr:uid="{0ABBA619-8E8C-4FF6-9EE3-8555C576648C}"/>
  <tableColumns count="92">
    <tableColumn id="1" xr3:uid="{B0E342B6-D17D-42A3-BD98-F1A4C74F1D3C}" name="CD_Corr"/>
    <tableColumn id="2" xr3:uid="{8C62F7DC-99AD-4488-973A-831BA6364CDF}" name="Provincia" dataDxfId="38"/>
    <tableColumn id="3" xr3:uid="{4D3C3FC4-73FB-45EB-8FD4-180AD2F9D20F}" name="Distrito" dataDxfId="37"/>
    <tableColumn id="4" xr3:uid="{DE276EEC-4949-41B1-969A-66DA0AF37A7D}" name="Corregimiento" dataDxfId="36"/>
    <tableColumn id="102" xr3:uid="{78EA6977-50B6-4A89-8BC2-D5011FB3558D}" name="SUM Correg" dataDxfId="35">
      <calculatedColumnFormula>SUM(F4:AEZ4)</calculatedColumnFormula>
    </tableColumn>
    <tableColumn id="5" xr3:uid="{4E619981-72D9-4900-91CE-BD914B2B3028}" name="10-mar"/>
    <tableColumn id="6" xr3:uid="{6900E5A4-C260-4668-BF97-C235C5A51D03}" name="11-mar"/>
    <tableColumn id="7" xr3:uid="{D764CD30-D335-4023-A41D-CD073C4BEF9D}" name="12-mar"/>
    <tableColumn id="8" xr3:uid="{120BCFD0-E811-42FB-ABB5-C0C56C76B9AB}" name="13-mar"/>
    <tableColumn id="9" xr3:uid="{B1C6DEEC-00C3-4CAF-8278-A66CEC7A21FD}" name="14-mar"/>
    <tableColumn id="10" xr3:uid="{476345F3-E687-4948-B809-D5CF2C7748D7}" name="15-mar"/>
    <tableColumn id="11" xr3:uid="{F6E30062-BEB5-4EC8-A894-D61FD91F4EEE}" name="16-mar"/>
    <tableColumn id="12" xr3:uid="{FD6819E0-BD0E-40CE-A2AB-BB3EA120E0D5}" name="17-mar"/>
    <tableColumn id="13" xr3:uid="{658CB73B-26D3-4769-A040-C69B234AC8BC}" name="18-mar"/>
    <tableColumn id="14" xr3:uid="{FB7F8E30-9DA9-4822-9FA0-C9CEFA6ED6CF}" name="19-mar"/>
    <tableColumn id="15" xr3:uid="{554BFE4E-CF9A-4D1B-B40B-586319B088FD}" name="20-mar"/>
    <tableColumn id="16" xr3:uid="{A9A0C31A-2E91-4453-B4C5-023C9F326822}" name="21-mar"/>
    <tableColumn id="17" xr3:uid="{119040FC-E442-4F4E-B823-CBB51B494FFA}" name="22-mar"/>
    <tableColumn id="18" xr3:uid="{8772C5B0-3110-4767-A31B-58A7B5F833C4}" name="23-mar"/>
    <tableColumn id="19" xr3:uid="{0F78CC81-BDBA-479B-9857-B075E965DDD1}" name="24-mar"/>
    <tableColumn id="20" xr3:uid="{26EE0792-0778-4FC6-B12E-6488C3B91BB0}" name="25-mar"/>
    <tableColumn id="21" xr3:uid="{434FBB0F-0278-4507-A321-75D249F8B254}" name="26-mar"/>
    <tableColumn id="22" xr3:uid="{F09B58F0-AA42-446D-9C30-8AA5CDDC93E6}" name="27-mar"/>
    <tableColumn id="23" xr3:uid="{6C778545-D91B-4E32-8B13-DD434FD85F63}" name="28-mar"/>
    <tableColumn id="24" xr3:uid="{527E6DF5-CB68-433F-8F43-308786110BAE}" name="29-mar"/>
    <tableColumn id="25" xr3:uid="{182B072D-0880-4587-AF80-8B607092364D}" name="30-mar"/>
    <tableColumn id="26" xr3:uid="{21CCC1E6-0314-423F-9C46-D9B35EBAF5C5}" name="31-mar"/>
    <tableColumn id="27" xr3:uid="{60988EE0-19D1-439E-A7CB-6BB40EE0DCBF}" name="1-abr"/>
    <tableColumn id="28" xr3:uid="{E1808766-B47A-4814-8B29-06B57A44B901}" name="2-abr"/>
    <tableColumn id="29" xr3:uid="{F19624E9-58C0-41B7-93CC-E3F9FD074FCC}" name="3-abr"/>
    <tableColumn id="30" xr3:uid="{5E0CCED8-168F-4B09-BF1E-6DDA0C78B560}" name="4-abr"/>
    <tableColumn id="31" xr3:uid="{E94EEB1B-84DD-40BA-8B39-F31257A60D3B}" name="5-abr"/>
    <tableColumn id="32" xr3:uid="{F5D97D73-400B-4D22-A8C6-6776EADE0E93}" name="6-abr"/>
    <tableColumn id="33" xr3:uid="{2EFF2ADA-B0F4-4F62-BF0A-F3B0A1DE7B12}" name="7-abr"/>
    <tableColumn id="34" xr3:uid="{9E2F1839-F0B0-45B1-B674-F59496F4F166}" name="8-abr"/>
    <tableColumn id="35" xr3:uid="{38BBAD0D-DB1C-4528-9B15-E13DC6477FE3}" name="9-abr"/>
    <tableColumn id="36" xr3:uid="{3F5875E0-96AF-4875-88C4-10089F05AAB5}" name="10-abr"/>
    <tableColumn id="37" xr3:uid="{53136DB9-0047-4CE3-8972-3278B5575887}" name="11-abr"/>
    <tableColumn id="38" xr3:uid="{FF7538E1-45BC-4833-BA72-A912FA5C57C7}" name="12-abr"/>
    <tableColumn id="39" xr3:uid="{1AD1D32E-2B34-434B-BF1B-FBE50E50A064}" name="13-abr"/>
    <tableColumn id="40" xr3:uid="{0AEB024D-4AF8-4B8D-BE2D-D4E177506976}" name="14-abr"/>
    <tableColumn id="41" xr3:uid="{3B220AEC-34B5-42B0-8E19-610536B38D30}" name="15-abr"/>
    <tableColumn id="42" xr3:uid="{1BCFD1C6-CEAA-4BD4-BC2D-B2DEF1F2891D}" name="16-abr"/>
    <tableColumn id="43" xr3:uid="{2D0BEE05-3BAA-4958-83CD-8CD1644BCB62}" name="17-abr"/>
    <tableColumn id="44" xr3:uid="{03A09D1C-8624-4E6A-B157-40269F21AED8}" name="18-abr"/>
    <tableColumn id="45" xr3:uid="{2B9ED23E-8BB7-444C-97E2-C883F0BE4570}" name="19-abr"/>
    <tableColumn id="46" xr3:uid="{861FBF14-D5D0-426A-961A-460801CF9702}" name="20-abr"/>
    <tableColumn id="47" xr3:uid="{F8E2CB84-CEC6-4B56-924A-D1A24E4DFB75}" name="21-abr"/>
    <tableColumn id="48" xr3:uid="{0FE40498-E769-42CA-B3AD-C24B87580FD1}" name="22-abr"/>
    <tableColumn id="49" xr3:uid="{E98D90C5-F398-4CB3-AE7D-3A68FD90D2E9}" name="23-abr"/>
    <tableColumn id="50" xr3:uid="{08401853-848B-4476-AEF2-C66876D79DDB}" name="24-abr"/>
    <tableColumn id="51" xr3:uid="{8511EE74-5E2A-46C6-B8B6-CD3651BA24C7}" name="25-abr"/>
    <tableColumn id="52" xr3:uid="{58BEDADA-3071-4635-ABF3-6AD81E89E73C}" name="26-abr"/>
    <tableColumn id="53" xr3:uid="{CE363836-17CB-40CE-BF3F-DEE5EBEAB5DC}" name="27-abr"/>
    <tableColumn id="54" xr3:uid="{6A1E5A61-BB00-430B-ACD6-49F1797B83FD}" name="28-abr"/>
    <tableColumn id="55" xr3:uid="{05522A48-9A36-471A-9DD2-A3DBD834F00E}" name="29-abr"/>
    <tableColumn id="56" xr3:uid="{712028DE-8B54-45A5-9108-9D95D116FE85}" name="30-abr"/>
    <tableColumn id="57" xr3:uid="{FF98D91F-CC51-419D-9D26-3F7A5FC6EFD2}" name="1-may"/>
    <tableColumn id="58" xr3:uid="{D38B190E-F506-49E2-A621-4459B3463503}" name="2-may"/>
    <tableColumn id="59" xr3:uid="{FF155A82-0D1F-4965-9303-EA8820180602}" name="3-may"/>
    <tableColumn id="60" xr3:uid="{11C3D477-CCCE-4B9D-80A3-C12D1F25291D}" name="4-may"/>
    <tableColumn id="61" xr3:uid="{CB0EE95B-96DA-4603-B553-255C0321F5A2}" name="5-may"/>
    <tableColumn id="62" xr3:uid="{BAF4C325-9CD8-432A-94C2-1FCB86670761}" name="6-may"/>
    <tableColumn id="63" xr3:uid="{9B51D4CE-36ED-41F8-8FA0-38F67EFBA285}" name="7-may"/>
    <tableColumn id="64" xr3:uid="{CBD09337-337F-4D28-9F57-D13E795485A8}" name="8-may"/>
    <tableColumn id="65" xr3:uid="{1210E709-5DCF-4205-B709-8B92B026D587}" name="9-may"/>
    <tableColumn id="66" xr3:uid="{BD7E1CBF-A5AC-4FB0-B06B-60BFA70D370C}" name="10-may"/>
    <tableColumn id="67" xr3:uid="{94816EB4-5BFE-4279-B45B-8681B4AC9F8D}" name="11-may"/>
    <tableColumn id="68" xr3:uid="{7E810920-B63D-4E8C-9D0D-115EA691CA48}" name="12-may"/>
    <tableColumn id="69" xr3:uid="{961F3C19-5712-4CD7-BA17-EFD17FAFCBE9}" name="13-may"/>
    <tableColumn id="70" xr3:uid="{56873A0E-4974-49A7-81D3-00ED829C0FD8}" name="14-may"/>
    <tableColumn id="71" xr3:uid="{0F0BA25F-AA6B-4856-8494-8043D04621F6}" name="15-may"/>
    <tableColumn id="72" xr3:uid="{CFE065A7-851A-40E6-8034-FAFBD2586014}" name="16-may"/>
    <tableColumn id="73" xr3:uid="{FF2D27C3-3250-4B48-BA0E-1EAE5BD86036}" name="17-may"/>
    <tableColumn id="74" xr3:uid="{325A7D1F-E100-4BC8-90B7-D4575F991E6B}" name="18-may"/>
    <tableColumn id="75" xr3:uid="{AD5A9B77-838B-4F67-A299-3407696F5A00}" name="19-may"/>
    <tableColumn id="76" xr3:uid="{B4C30F7E-4F6C-4344-8B9C-631F5B7ACF1C}" name="20-may"/>
    <tableColumn id="77" xr3:uid="{2F8AD57A-5C2A-41A5-B987-A4085C5F4839}" name="21-may"/>
    <tableColumn id="78" xr3:uid="{CA709140-CD10-4567-B3CC-5C67335CCE23}" name="22-may"/>
    <tableColumn id="79" xr3:uid="{2E0F381A-613C-4C84-9860-DCA09E5C2105}" name="23-may"/>
    <tableColumn id="80" xr3:uid="{0BA7D82F-BD27-448C-B14A-A82C15F5C554}" name="24-may"/>
    <tableColumn id="81" xr3:uid="{024D2116-4477-47BC-8EDB-921BB3D84F73}" name="25-may"/>
    <tableColumn id="82" xr3:uid="{0EF94CA1-7FF6-4E02-9911-FED1EEC6718A}" name="26-may"/>
    <tableColumn id="83" xr3:uid="{D90B0E51-9352-4F91-B417-68B1B0C40EE8}" name="27-may"/>
    <tableColumn id="84" xr3:uid="{59E90E0F-E33A-42F5-AD25-AA473AFBD476}" name="28-may"/>
    <tableColumn id="85" xr3:uid="{EADB12C2-ADBA-4955-A69E-DFBC8AD431AE}" name="29-may"/>
    <tableColumn id="86" xr3:uid="{08C62392-FD21-4828-88BC-6D3EE9566786}" name="30-may"/>
    <tableColumn id="87" xr3:uid="{5566CE0B-4B3D-4002-A81A-518B2EF63F0D}" name="31-may"/>
    <tableColumn id="88" xr3:uid="{D6DEAEA2-2D7E-47A2-9164-2B154EA4D4DE}" name="1-jun"/>
    <tableColumn id="89" xr3:uid="{941EA6EC-CF4F-42B6-838D-5BDD6E036B19}" name="2-jun"/>
    <tableColumn id="90" xr3:uid="{A646640B-1B1C-4519-A6E4-0765F2028253}" name="3-jun"/>
    <tableColumn id="91" xr3:uid="{6371771B-EA9E-41C1-8319-7C89B6F6E7DA}" name="4-jun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95C8C4-B47E-4778-A68B-F08BB4776A03}" name="Muertes_PN_ACUM" displayName="Muertes_PN_ACUM" ref="A3:L677" totalsRowShown="0" headerRowDxfId="34">
  <autoFilter ref="A3:L677" xr:uid="{0ABBA619-8E8C-4FF6-9EE3-8555C576648C}"/>
  <sortState xmlns:xlrd2="http://schemas.microsoft.com/office/spreadsheetml/2017/richdata2" ref="A4:I677">
    <sortCondition ref="D4:D677"/>
  </sortState>
  <tableColumns count="12">
    <tableColumn id="1" xr3:uid="{80781D1C-D563-4696-A4AB-354A9978B44B}" name="CD_Corr" dataDxfId="33"/>
    <tableColumn id="2" xr3:uid="{83700828-76FE-4080-A6A4-00EDE08082E8}" name="Provincia" dataDxfId="32"/>
    <tableColumn id="3" xr3:uid="{95EECC9F-301B-4117-A0C7-67E8A446073F}" name="Distrito" dataDxfId="31"/>
    <tableColumn id="4" xr3:uid="{DF2A5EBF-079C-41CF-848C-D5556F232EA3}" name="Corregimiento" dataDxfId="30"/>
    <tableColumn id="6" xr3:uid="{5C3000C7-9824-4AE8-86F1-55AB1F210543}" name="Fallecidos" dataDxfId="29">
      <calculatedColumnFormula>+MAX(F4:BW4)</calculatedColumnFormula>
    </tableColumn>
    <tableColumn id="102" xr3:uid="{F22F14F6-48D7-4784-B447-EF0430F26A2A}" name="03-06-2020" dataDxfId="28">
      <calculatedColumnFormula>SUM(G4:AAZ4)</calculatedColumnFormula>
    </tableColumn>
    <tableColumn id="5" xr3:uid="{96632380-4303-48ED-BBA5-D3B9E930AFF4}" name="04-06-2020" dataDxfId="27"/>
    <tableColumn id="7" xr3:uid="{62DD1F4A-F279-4CB3-8936-E0046DABFF6C}" name="5/6/2020" dataDxfId="26"/>
    <tableColumn id="8" xr3:uid="{3212A8DF-1EE1-4C73-81E5-16638F6D57A6}" name="6/6/2020" dataDxfId="25"/>
    <tableColumn id="9" xr3:uid="{CE31062D-8F84-449A-BAAF-ABB1EDE9ADC0}" name="07-06-2020" dataDxfId="24"/>
    <tableColumn id="10" xr3:uid="{CA544681-B557-46C3-8675-EB2BEDDB28CD}" name="08-06-2020" dataDxfId="23"/>
    <tableColumn id="11" xr3:uid="{21CAD0E2-36C4-4223-9829-9CC766D21273}" name="09-06-2020" dataDxfId="2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8A82-025C-48C0-A286-FA3BEAFE0CC5}">
  <sheetPr>
    <tabColor rgb="FFFF0000"/>
  </sheetPr>
  <dimension ref="A2:CS677"/>
  <sheetViews>
    <sheetView showGridLines="0" workbookViewId="0">
      <pane xSplit="4" ySplit="3" topLeftCell="E4" activePane="bottomRight" state="frozen"/>
      <selection pane="bottomRight" activeCell="CR12" sqref="CR12"/>
      <selection pane="bottomLeft" activeCell="CJ20" sqref="CJ20"/>
      <selection pane="topRight" activeCell="CJ20" sqref="CJ20"/>
    </sheetView>
  </sheetViews>
  <sheetFormatPr defaultColWidth="11.42578125" defaultRowHeight="14.45"/>
  <cols>
    <col min="1" max="1" width="10.140625" bestFit="1" customWidth="1"/>
    <col min="2" max="2" width="15.85546875" customWidth="1"/>
    <col min="3" max="3" width="15.7109375" bestFit="1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  <col min="94" max="94" width="10" customWidth="1"/>
    <col min="97" max="97" width="16.7109375" customWidth="1"/>
  </cols>
  <sheetData>
    <row r="2" spans="1:97" ht="15.6">
      <c r="E2" s="5">
        <f>SUM(Casos_PN_CORR[10-mar])</f>
        <v>0</v>
      </c>
      <c r="F2" s="3">
        <f>SUM(Casos_PN_CORR[10-mar])</f>
        <v>0</v>
      </c>
      <c r="G2" s="3">
        <f>SUM(Casos_PN_CORR[11-mar])</f>
        <v>0</v>
      </c>
      <c r="H2" s="3">
        <f>SUM(Casos_PN_CORR[12-mar])</f>
        <v>0</v>
      </c>
      <c r="I2" s="3">
        <f>SUM(Casos_PN_CORR[13-mar])</f>
        <v>0</v>
      </c>
      <c r="J2" s="3">
        <f>SUM(Casos_PN_CORR[14-mar])</f>
        <v>0</v>
      </c>
      <c r="K2" s="3">
        <f>SUM(Casos_PN_CORR[15-mar])</f>
        <v>0</v>
      </c>
      <c r="L2" s="3">
        <f>SUM(Casos_PN_CORR[16-mar])</f>
        <v>0</v>
      </c>
      <c r="M2" s="3">
        <f>SUM(Casos_PN_CORR[17-mar])</f>
        <v>0</v>
      </c>
      <c r="N2" s="3">
        <f>SUM(Casos_PN_CORR[18-mar])</f>
        <v>0</v>
      </c>
      <c r="O2" s="3">
        <f>SUM(Casos_PN_CORR[19-mar])</f>
        <v>0</v>
      </c>
      <c r="P2" s="3">
        <f>SUM(Casos_PN_CORR[20-mar])</f>
        <v>0</v>
      </c>
      <c r="Q2" s="3">
        <f>SUM(Casos_PN_CORR[21-mar])</f>
        <v>0</v>
      </c>
      <c r="R2" s="3">
        <f>SUM(Casos_PN_CORR[22-mar])</f>
        <v>0</v>
      </c>
      <c r="S2" s="3">
        <f>SUM(Casos_PN_CORR[23-mar])</f>
        <v>0</v>
      </c>
      <c r="T2" s="3">
        <f>SUM(Casos_PN_CORR[24-mar])</f>
        <v>0</v>
      </c>
      <c r="U2" s="3">
        <f>SUM(Casos_PN_CORR[25-mar])</f>
        <v>0</v>
      </c>
      <c r="V2" s="3">
        <f>SUM(Casos_PN_CORR[26-mar])</f>
        <v>0</v>
      </c>
      <c r="W2" s="3">
        <f>SUM(Casos_PN_CORR[27-mar])</f>
        <v>0</v>
      </c>
      <c r="X2" s="3">
        <f>SUM(Casos_PN_CORR[28-mar])</f>
        <v>0</v>
      </c>
      <c r="Y2" s="3">
        <f>SUM(Casos_PN_CORR[29-mar])</f>
        <v>0</v>
      </c>
      <c r="Z2" s="3">
        <f>SUM(Casos_PN_CORR[30-mar])</f>
        <v>0</v>
      </c>
      <c r="AA2" s="3">
        <f>SUM(Casos_PN_CORR[31-mar])</f>
        <v>0</v>
      </c>
      <c r="AB2" s="3">
        <f>SUM(Casos_PN_CORR[1-abr])</f>
        <v>0</v>
      </c>
      <c r="AC2" s="3">
        <f>SUM(Casos_PN_CORR[2-abr])</f>
        <v>0</v>
      </c>
      <c r="AD2" s="3">
        <f>SUM(Casos_PN_CORR[3-abr])</f>
        <v>0</v>
      </c>
      <c r="AE2" s="3">
        <f>SUM(Casos_PN_CORR[4-abr])</f>
        <v>0</v>
      </c>
      <c r="AF2" s="3">
        <f>SUM(Casos_PN_CORR[5-abr])</f>
        <v>0</v>
      </c>
      <c r="AG2" s="3">
        <f>SUM(Casos_PN_CORR[6-abr])</f>
        <v>0</v>
      </c>
      <c r="AH2" s="3">
        <f>SUM(Casos_PN_CORR[7-abr])</f>
        <v>0</v>
      </c>
      <c r="AI2" s="3">
        <f>SUM(Casos_PN_CORR[8-abr])</f>
        <v>0</v>
      </c>
      <c r="AJ2" s="3">
        <f>SUM(Casos_PN_CORR[9-abr])</f>
        <v>0</v>
      </c>
      <c r="AK2" s="3">
        <f>SUM(Casos_PN_CORR[10-abr])</f>
        <v>0</v>
      </c>
      <c r="AL2" s="3">
        <f>SUM(Casos_PN_CORR[11-abr])</f>
        <v>0</v>
      </c>
      <c r="AM2" s="3">
        <f>SUM(Casos_PN_CORR[12-abr])</f>
        <v>0</v>
      </c>
      <c r="AN2" s="3">
        <f>SUM(Casos_PN_CORR[13-abr])</f>
        <v>0</v>
      </c>
      <c r="AO2" s="3">
        <f>SUM(Casos_PN_CORR[14-abr])</f>
        <v>0</v>
      </c>
      <c r="AP2" s="3">
        <f>SUM(Casos_PN_CORR[15-abr])</f>
        <v>0</v>
      </c>
      <c r="AQ2" s="3">
        <f>SUM(Casos_PN_CORR[16-abr])</f>
        <v>0</v>
      </c>
      <c r="AR2" s="3">
        <f>SUM(Casos_PN_CORR[17-abr])</f>
        <v>0</v>
      </c>
      <c r="AS2" s="3">
        <f>SUM(Casos_PN_CORR[18-abr])</f>
        <v>0</v>
      </c>
      <c r="AT2" s="3">
        <f>SUM(Casos_PN_CORR[19-abr])</f>
        <v>0</v>
      </c>
      <c r="AU2" s="3">
        <f>SUM(Casos_PN_CORR[20-abr])</f>
        <v>0</v>
      </c>
      <c r="AV2" s="3">
        <f>SUM(Casos_PN_CORR[21-abr])</f>
        <v>0</v>
      </c>
      <c r="AW2" s="3">
        <f>SUM(Casos_PN_CORR[22-abr])</f>
        <v>0</v>
      </c>
      <c r="AX2" s="3">
        <f>SUM(Casos_PN_CORR[23-abr])</f>
        <v>0</v>
      </c>
      <c r="AY2" s="3">
        <f>SUM(Casos_PN_CORR[24-abr])</f>
        <v>0</v>
      </c>
      <c r="AZ2" s="3">
        <f>SUM(Casos_PN_CORR[25-abr])</f>
        <v>0</v>
      </c>
      <c r="BA2" s="3">
        <f>SUM(Casos_PN_CORR[26-abr])</f>
        <v>0</v>
      </c>
      <c r="BB2" s="3">
        <f>SUM(Casos_PN_CORR[27-abr])</f>
        <v>0</v>
      </c>
      <c r="BC2" s="3">
        <f>SUM(Casos_PN_CORR[28-abr])</f>
        <v>0</v>
      </c>
      <c r="BD2" s="3">
        <f>SUM(Casos_PN_CORR[29-abr])</f>
        <v>0</v>
      </c>
      <c r="BE2" s="3">
        <f>SUM(Casos_PN_CORR[30-abr])</f>
        <v>0</v>
      </c>
      <c r="BF2" s="3">
        <f>SUM(Casos_PN_CORR[1-may])</f>
        <v>0</v>
      </c>
      <c r="BG2" s="3">
        <f>SUM(Casos_PN_CORR[2-may])</f>
        <v>0</v>
      </c>
      <c r="BH2" s="3">
        <f>SUM(Casos_PN_CORR[3-may])</f>
        <v>0</v>
      </c>
      <c r="BI2" s="3">
        <f>SUM(Casos_PN_CORR[4-may])</f>
        <v>0</v>
      </c>
      <c r="BJ2" s="3">
        <f>SUM(Casos_PN_CORR[5-may])</f>
        <v>0</v>
      </c>
      <c r="BK2" s="3">
        <f>SUM(Casos_PN_CORR[6-may])</f>
        <v>0</v>
      </c>
      <c r="BL2" s="3">
        <f>SUM(Casos_PN_CORR[7-may])</f>
        <v>0</v>
      </c>
      <c r="BM2" s="3">
        <f>SUM(Casos_PN_CORR[8-may])</f>
        <v>0</v>
      </c>
      <c r="BN2" s="3">
        <f>SUM(Casos_PN_CORR[9-may])</f>
        <v>0</v>
      </c>
      <c r="BO2" s="3">
        <f>SUM(Casos_PN_CORR[10-may])</f>
        <v>0</v>
      </c>
      <c r="BP2" s="3">
        <f>SUM(Casos_PN_CORR[11-may])</f>
        <v>0</v>
      </c>
      <c r="BQ2" s="3">
        <f>SUM(Casos_PN_CORR[12-may])</f>
        <v>0</v>
      </c>
      <c r="BR2" s="3">
        <f>SUM(Casos_PN_CORR[13-may])</f>
        <v>0</v>
      </c>
      <c r="BS2" s="3">
        <f>SUM(Casos_PN_CORR[14-may])</f>
        <v>0</v>
      </c>
      <c r="BT2" s="3">
        <f>SUM(Casos_PN_CORR[15-may])</f>
        <v>0</v>
      </c>
      <c r="BU2" s="3">
        <f>SUM(Casos_PN_CORR[16-may])</f>
        <v>0</v>
      </c>
      <c r="BV2" s="3">
        <f>SUM(Casos_PN_CORR[17-may])</f>
        <v>0</v>
      </c>
      <c r="BW2" s="3">
        <f>SUM(Casos_PN_CORR[18-may])</f>
        <v>0</v>
      </c>
      <c r="BX2" s="3">
        <f>SUM(Casos_PN_CORR[19-may])</f>
        <v>0</v>
      </c>
      <c r="BY2" s="3">
        <f>SUM(Casos_PN_CORR[20-may])</f>
        <v>0</v>
      </c>
      <c r="BZ2" s="3">
        <f>SUM(Casos_PN_CORR[21-may])</f>
        <v>0</v>
      </c>
      <c r="CA2" s="3">
        <f>SUM(Casos_PN_CORR[22-may])</f>
        <v>0</v>
      </c>
      <c r="CB2" s="3">
        <f>SUM(Casos_PN_CORR[23-may])</f>
        <v>0</v>
      </c>
      <c r="CC2" s="3">
        <f>SUM(Casos_PN_CORR[24-may])</f>
        <v>0</v>
      </c>
      <c r="CD2" s="3">
        <f>SUM(Casos_PN_CORR[25-may])</f>
        <v>0</v>
      </c>
      <c r="CE2" s="3">
        <f>SUM(Casos_PN_CORR[26-may])</f>
        <v>0</v>
      </c>
      <c r="CF2" s="3">
        <f>SUM(Casos_PN_CORR[27-may])</f>
        <v>0</v>
      </c>
      <c r="CG2" s="3">
        <f>SUM(Casos_PN_CORR[28-may])</f>
        <v>0</v>
      </c>
      <c r="CH2" s="3">
        <f>SUM(Casos_PN_CORR[29-may])</f>
        <v>0</v>
      </c>
      <c r="CI2" s="3">
        <f>SUM(Casos_PN_CORR[30-may])</f>
        <v>0</v>
      </c>
      <c r="CJ2" s="3">
        <f>SUM(Casos_PN_CORR[31-may])</f>
        <v>0</v>
      </c>
      <c r="CK2" s="3">
        <f>SUM(Casos_PN_CORR[1-jun])</f>
        <v>0</v>
      </c>
      <c r="CL2" s="3">
        <f>SUM(Casos_PN_CORR[2-jun])</f>
        <v>0</v>
      </c>
      <c r="CM2" s="3">
        <f>SUM(Casos_PN_CORR[3-jun])</f>
        <v>0</v>
      </c>
      <c r="CN2" s="3">
        <f>SUM(Casos_PN_CORR[4-jun])</f>
        <v>0</v>
      </c>
      <c r="CO2" s="3">
        <f>SUM(Casos_PN_CORR[5-jun])</f>
        <v>15469</v>
      </c>
      <c r="CP2" s="3">
        <f>SUM(Casos_PN_CORR[6-jun])</f>
        <v>15469</v>
      </c>
      <c r="CQ2" s="3">
        <f>SUM(Casos_PN_CORR[07-jun])</f>
        <v>15469</v>
      </c>
      <c r="CR2" s="3">
        <f>SUM(Casos_PN_CORR[08-jun])</f>
        <v>15469</v>
      </c>
      <c r="CS2" s="3">
        <f>SUM(Casos_PN_CORR[09-jun])</f>
        <v>17209</v>
      </c>
    </row>
    <row r="3" spans="1:97" s="6" customFormat="1" ht="25.9" customHeight="1">
      <c r="A3" s="26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38" t="s">
        <v>5</v>
      </c>
      <c r="G3" s="38" t="s">
        <v>6</v>
      </c>
      <c r="H3" s="38" t="s">
        <v>7</v>
      </c>
      <c r="I3" s="38" t="s">
        <v>8</v>
      </c>
      <c r="J3" s="38" t="s">
        <v>9</v>
      </c>
      <c r="K3" s="38" t="s">
        <v>10</v>
      </c>
      <c r="L3" s="38" t="s">
        <v>11</v>
      </c>
      <c r="M3" s="38" t="s">
        <v>12</v>
      </c>
      <c r="N3" s="38" t="s">
        <v>13</v>
      </c>
      <c r="O3" s="38" t="s">
        <v>14</v>
      </c>
      <c r="P3" s="38" t="s">
        <v>15</v>
      </c>
      <c r="Q3" s="38" t="s">
        <v>16</v>
      </c>
      <c r="R3" s="38" t="s">
        <v>17</v>
      </c>
      <c r="S3" s="38" t="s">
        <v>18</v>
      </c>
      <c r="T3" s="38" t="s">
        <v>19</v>
      </c>
      <c r="U3" s="38" t="s">
        <v>20</v>
      </c>
      <c r="V3" s="38" t="s">
        <v>21</v>
      </c>
      <c r="W3" s="38" t="s">
        <v>22</v>
      </c>
      <c r="X3" s="38" t="s">
        <v>23</v>
      </c>
      <c r="Y3" s="38" t="s">
        <v>24</v>
      </c>
      <c r="Z3" s="38" t="s">
        <v>25</v>
      </c>
      <c r="AA3" s="38" t="s">
        <v>26</v>
      </c>
      <c r="AB3" s="38" t="s">
        <v>27</v>
      </c>
      <c r="AC3" s="38" t="s">
        <v>28</v>
      </c>
      <c r="AD3" s="38" t="s">
        <v>29</v>
      </c>
      <c r="AE3" s="38" t="s">
        <v>30</v>
      </c>
      <c r="AF3" s="38" t="s">
        <v>31</v>
      </c>
      <c r="AG3" s="38" t="s">
        <v>32</v>
      </c>
      <c r="AH3" s="38" t="s">
        <v>33</v>
      </c>
      <c r="AI3" s="38" t="s">
        <v>34</v>
      </c>
      <c r="AJ3" s="38" t="s">
        <v>35</v>
      </c>
      <c r="AK3" s="38" t="s">
        <v>36</v>
      </c>
      <c r="AL3" s="38" t="s">
        <v>37</v>
      </c>
      <c r="AM3" s="38" t="s">
        <v>38</v>
      </c>
      <c r="AN3" s="38" t="s">
        <v>39</v>
      </c>
      <c r="AO3" s="38" t="s">
        <v>40</v>
      </c>
      <c r="AP3" s="38" t="s">
        <v>41</v>
      </c>
      <c r="AQ3" s="38" t="s">
        <v>42</v>
      </c>
      <c r="AR3" s="38" t="s">
        <v>43</v>
      </c>
      <c r="AS3" s="38" t="s">
        <v>44</v>
      </c>
      <c r="AT3" s="38" t="s">
        <v>45</v>
      </c>
      <c r="AU3" s="38" t="s">
        <v>46</v>
      </c>
      <c r="AV3" s="38" t="s">
        <v>47</v>
      </c>
      <c r="AW3" s="38" t="s">
        <v>48</v>
      </c>
      <c r="AX3" s="38" t="s">
        <v>49</v>
      </c>
      <c r="AY3" s="38" t="s">
        <v>50</v>
      </c>
      <c r="AZ3" s="38" t="s">
        <v>51</v>
      </c>
      <c r="BA3" s="38" t="s">
        <v>52</v>
      </c>
      <c r="BB3" s="38" t="s">
        <v>53</v>
      </c>
      <c r="BC3" s="38" t="s">
        <v>54</v>
      </c>
      <c r="BD3" s="38" t="s">
        <v>55</v>
      </c>
      <c r="BE3" s="38" t="s">
        <v>56</v>
      </c>
      <c r="BF3" s="38" t="s">
        <v>57</v>
      </c>
      <c r="BG3" s="38" t="s">
        <v>58</v>
      </c>
      <c r="BH3" s="38" t="s">
        <v>59</v>
      </c>
      <c r="BI3" s="38" t="s">
        <v>60</v>
      </c>
      <c r="BJ3" s="38" t="s">
        <v>61</v>
      </c>
      <c r="BK3" s="38" t="s">
        <v>62</v>
      </c>
      <c r="BL3" s="38" t="s">
        <v>63</v>
      </c>
      <c r="BM3" s="38" t="s">
        <v>64</v>
      </c>
      <c r="BN3" s="38" t="s">
        <v>65</v>
      </c>
      <c r="BO3" s="38" t="s">
        <v>66</v>
      </c>
      <c r="BP3" s="38" t="s">
        <v>67</v>
      </c>
      <c r="BQ3" s="38" t="s">
        <v>68</v>
      </c>
      <c r="BR3" s="38" t="s">
        <v>69</v>
      </c>
      <c r="BS3" s="38" t="s">
        <v>70</v>
      </c>
      <c r="BT3" s="38" t="s">
        <v>71</v>
      </c>
      <c r="BU3" s="38" t="s">
        <v>72</v>
      </c>
      <c r="BV3" s="38" t="s">
        <v>73</v>
      </c>
      <c r="BW3" s="38" t="s">
        <v>74</v>
      </c>
      <c r="BX3" s="38" t="s">
        <v>75</v>
      </c>
      <c r="BY3" s="38" t="s">
        <v>76</v>
      </c>
      <c r="BZ3" s="38" t="s">
        <v>77</v>
      </c>
      <c r="CA3" s="38" t="s">
        <v>78</v>
      </c>
      <c r="CB3" s="38" t="s">
        <v>79</v>
      </c>
      <c r="CC3" s="38" t="s">
        <v>80</v>
      </c>
      <c r="CD3" s="38" t="s">
        <v>81</v>
      </c>
      <c r="CE3" s="38" t="s">
        <v>82</v>
      </c>
      <c r="CF3" s="38" t="s">
        <v>83</v>
      </c>
      <c r="CG3" s="38" t="s">
        <v>84</v>
      </c>
      <c r="CH3" s="38" t="s">
        <v>85</v>
      </c>
      <c r="CI3" s="38" t="s">
        <v>86</v>
      </c>
      <c r="CJ3" s="38" t="s">
        <v>87</v>
      </c>
      <c r="CK3" s="38" t="s">
        <v>88</v>
      </c>
      <c r="CL3" s="38" t="s">
        <v>89</v>
      </c>
      <c r="CM3" s="38" t="s">
        <v>90</v>
      </c>
      <c r="CN3" s="38" t="s">
        <v>91</v>
      </c>
      <c r="CO3" s="38" t="s">
        <v>92</v>
      </c>
      <c r="CP3" s="38" t="s">
        <v>93</v>
      </c>
      <c r="CQ3" s="7" t="s">
        <v>94</v>
      </c>
      <c r="CR3" s="7" t="s">
        <v>95</v>
      </c>
      <c r="CS3" s="7" t="s">
        <v>96</v>
      </c>
    </row>
    <row r="4" spans="1:97" ht="15">
      <c r="A4" s="65">
        <v>80821</v>
      </c>
      <c r="B4" s="2" t="s">
        <v>97</v>
      </c>
      <c r="C4" s="2" t="s">
        <v>97</v>
      </c>
      <c r="D4" s="2" t="s">
        <v>98</v>
      </c>
      <c r="E4" s="4">
        <f>SUM(F4:AEY4)</f>
        <v>2923</v>
      </c>
      <c r="CO4">
        <v>574</v>
      </c>
      <c r="CP4">
        <v>574</v>
      </c>
      <c r="CQ4">
        <v>574</v>
      </c>
      <c r="CR4">
        <v>574</v>
      </c>
      <c r="CS4">
        <v>627</v>
      </c>
    </row>
    <row r="5" spans="1:97" ht="15">
      <c r="A5" s="65">
        <v>30202</v>
      </c>
      <c r="B5" s="2" t="s">
        <v>99</v>
      </c>
      <c r="C5" s="2" t="s">
        <v>100</v>
      </c>
      <c r="D5" s="2" t="s">
        <v>101</v>
      </c>
      <c r="E5" s="4">
        <f>SUM(F5:AEY5)</f>
        <v>0</v>
      </c>
      <c r="R5" s="1"/>
    </row>
    <row r="6" spans="1:97" ht="15">
      <c r="A6" s="65">
        <v>70313</v>
      </c>
      <c r="B6" s="2" t="s">
        <v>102</v>
      </c>
      <c r="C6" s="2" t="s">
        <v>102</v>
      </c>
      <c r="D6" s="2" t="s">
        <v>103</v>
      </c>
      <c r="E6" s="4">
        <f>SUM(F6:AEY6)</f>
        <v>0</v>
      </c>
    </row>
    <row r="7" spans="1:97" ht="24">
      <c r="A7" s="65">
        <v>120502</v>
      </c>
      <c r="B7" s="2" t="s">
        <v>104</v>
      </c>
      <c r="C7" s="2" t="s">
        <v>105</v>
      </c>
      <c r="D7" s="2" t="s">
        <v>106</v>
      </c>
      <c r="E7" s="4">
        <f>SUM(F7:AEY7)</f>
        <v>0</v>
      </c>
    </row>
    <row r="8" spans="1:97" ht="15">
      <c r="A8" s="65">
        <v>50313</v>
      </c>
      <c r="B8" s="2" t="s">
        <v>107</v>
      </c>
      <c r="C8" s="2" t="s">
        <v>108</v>
      </c>
      <c r="D8" s="2" t="s">
        <v>109</v>
      </c>
      <c r="E8" s="4">
        <f>SUM(F8:AEY8)</f>
        <v>5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ht="15">
      <c r="A9" s="65">
        <v>20101</v>
      </c>
      <c r="B9" s="2" t="s">
        <v>110</v>
      </c>
      <c r="C9" s="2" t="s">
        <v>111</v>
      </c>
      <c r="D9" s="2" t="s">
        <v>112</v>
      </c>
      <c r="E9" s="4">
        <f>SUM(F9:AEY9)</f>
        <v>85</v>
      </c>
      <c r="R9" s="1"/>
      <c r="CO9">
        <v>17</v>
      </c>
      <c r="CP9">
        <v>17</v>
      </c>
      <c r="CQ9">
        <v>17</v>
      </c>
      <c r="CR9">
        <v>17</v>
      </c>
      <c r="CS9">
        <v>17</v>
      </c>
    </row>
    <row r="10" spans="1:97" ht="24">
      <c r="A10" s="65">
        <v>100102</v>
      </c>
      <c r="B10" s="2" t="s">
        <v>113</v>
      </c>
      <c r="C10" s="2" t="s">
        <v>113</v>
      </c>
      <c r="D10" s="2" t="s">
        <v>114</v>
      </c>
      <c r="E10" s="4">
        <f>SUM(F10:AEY10)</f>
        <v>506</v>
      </c>
      <c r="CO10">
        <v>101</v>
      </c>
      <c r="CP10">
        <v>101</v>
      </c>
      <c r="CQ10">
        <v>101</v>
      </c>
      <c r="CR10">
        <v>101</v>
      </c>
      <c r="CS10">
        <v>102</v>
      </c>
    </row>
    <row r="11" spans="1:97" ht="15">
      <c r="A11" s="65">
        <v>40101</v>
      </c>
      <c r="B11" s="2" t="s">
        <v>115</v>
      </c>
      <c r="C11" s="2" t="s">
        <v>116</v>
      </c>
      <c r="D11" s="2" t="s">
        <v>117</v>
      </c>
      <c r="E11" s="4">
        <f>SUM(F11:AEY11)</f>
        <v>43</v>
      </c>
      <c r="CO11">
        <v>8</v>
      </c>
      <c r="CP11">
        <v>8</v>
      </c>
      <c r="CQ11">
        <v>9</v>
      </c>
      <c r="CR11">
        <v>9</v>
      </c>
      <c r="CS11">
        <v>9</v>
      </c>
    </row>
    <row r="12" spans="1:97" ht="15">
      <c r="A12" s="65">
        <v>80822</v>
      </c>
      <c r="B12" s="2" t="s">
        <v>97</v>
      </c>
      <c r="C12" s="2" t="s">
        <v>97</v>
      </c>
      <c r="D12" s="2" t="s">
        <v>118</v>
      </c>
      <c r="E12" s="4">
        <f>SUM(F12:AEY12)</f>
        <v>1325</v>
      </c>
      <c r="CO12">
        <v>255</v>
      </c>
      <c r="CP12">
        <v>255</v>
      </c>
      <c r="CQ12">
        <v>255</v>
      </c>
      <c r="CR12">
        <v>255</v>
      </c>
      <c r="CS12">
        <v>305</v>
      </c>
    </row>
    <row r="13" spans="1:97" ht="15">
      <c r="A13" s="65">
        <v>10401</v>
      </c>
      <c r="B13" s="2" t="s">
        <v>119</v>
      </c>
      <c r="C13" s="2" t="s">
        <v>120</v>
      </c>
      <c r="D13" s="2" t="s">
        <v>121</v>
      </c>
      <c r="E13" s="4">
        <f>SUM(F13:AEY13)</f>
        <v>22</v>
      </c>
      <c r="CO13">
        <v>4</v>
      </c>
      <c r="CP13">
        <v>4</v>
      </c>
      <c r="CQ13">
        <v>4</v>
      </c>
      <c r="CR13">
        <v>4</v>
      </c>
      <c r="CS13">
        <v>6</v>
      </c>
    </row>
    <row r="14" spans="1:97" ht="24">
      <c r="A14" s="65">
        <v>120902</v>
      </c>
      <c r="B14" s="2" t="s">
        <v>104</v>
      </c>
      <c r="C14" s="2" t="s">
        <v>122</v>
      </c>
      <c r="D14" s="2" t="s">
        <v>123</v>
      </c>
      <c r="E14" s="4">
        <f>SUM(F14:AEY14)</f>
        <v>0</v>
      </c>
    </row>
    <row r="15" spans="1:97" ht="15">
      <c r="A15" s="65">
        <v>40404</v>
      </c>
      <c r="B15" s="2" t="s">
        <v>115</v>
      </c>
      <c r="C15" s="2" t="s">
        <v>124</v>
      </c>
      <c r="D15" s="2" t="s">
        <v>125</v>
      </c>
      <c r="E15" s="4">
        <f>SUM(F15:AEY15)</f>
        <v>70</v>
      </c>
      <c r="CO15">
        <v>14</v>
      </c>
      <c r="CP15">
        <v>14</v>
      </c>
      <c r="CQ15">
        <v>14</v>
      </c>
      <c r="CR15">
        <v>14</v>
      </c>
      <c r="CS15">
        <v>14</v>
      </c>
    </row>
    <row r="16" spans="1:97" ht="24">
      <c r="A16" s="65">
        <v>120302</v>
      </c>
      <c r="B16" s="2" t="s">
        <v>104</v>
      </c>
      <c r="C16" s="2" t="s">
        <v>126</v>
      </c>
      <c r="D16" s="2" t="s">
        <v>127</v>
      </c>
      <c r="E16" s="4">
        <f>SUM(F16:AEY16)</f>
        <v>0</v>
      </c>
    </row>
    <row r="17" spans="1:97" ht="24">
      <c r="A17" s="65">
        <v>120503</v>
      </c>
      <c r="B17" s="2" t="s">
        <v>104</v>
      </c>
      <c r="C17" s="2" t="s">
        <v>105</v>
      </c>
      <c r="D17" s="2" t="s">
        <v>128</v>
      </c>
      <c r="E17" s="4">
        <f>SUM(F17:AEY17)</f>
        <v>0</v>
      </c>
    </row>
    <row r="18" spans="1:97" ht="15">
      <c r="A18" s="65">
        <v>70702</v>
      </c>
      <c r="B18" s="2" t="s">
        <v>102</v>
      </c>
      <c r="C18" s="2" t="s">
        <v>129</v>
      </c>
      <c r="D18" s="2" t="s">
        <v>130</v>
      </c>
      <c r="E18" s="4">
        <f>SUM(F18:AEY18)</f>
        <v>0</v>
      </c>
    </row>
    <row r="19" spans="1:97" ht="15">
      <c r="A19" s="65">
        <v>130703</v>
      </c>
      <c r="B19" s="2" t="s">
        <v>131</v>
      </c>
      <c r="C19" s="2" t="s">
        <v>132</v>
      </c>
      <c r="D19" s="2" t="s">
        <v>133</v>
      </c>
      <c r="E19" s="4">
        <f>SUM(F19:AEY19)</f>
        <v>20</v>
      </c>
      <c r="CO19">
        <v>4</v>
      </c>
      <c r="CP19">
        <v>4</v>
      </c>
      <c r="CQ19">
        <v>4</v>
      </c>
      <c r="CR19">
        <v>4</v>
      </c>
      <c r="CS19">
        <v>4</v>
      </c>
    </row>
    <row r="20" spans="1:97" ht="15">
      <c r="A20" s="65">
        <v>81001</v>
      </c>
      <c r="B20" s="2" t="s">
        <v>97</v>
      </c>
      <c r="C20" s="2" t="s">
        <v>134</v>
      </c>
      <c r="D20" s="2" t="s">
        <v>135</v>
      </c>
      <c r="E20" s="4">
        <f>SUM(F20:AEY20)</f>
        <v>1325</v>
      </c>
      <c r="CO20">
        <v>258</v>
      </c>
      <c r="CP20">
        <v>258</v>
      </c>
      <c r="CQ20">
        <v>258</v>
      </c>
      <c r="CR20">
        <v>258</v>
      </c>
      <c r="CS20">
        <v>293</v>
      </c>
    </row>
    <row r="21" spans="1:97" ht="15">
      <c r="A21" s="65">
        <v>80814</v>
      </c>
      <c r="B21" s="2" t="s">
        <v>97</v>
      </c>
      <c r="C21" s="2" t="s">
        <v>97</v>
      </c>
      <c r="D21" s="2" t="s">
        <v>136</v>
      </c>
      <c r="E21" s="4">
        <f>SUM(F21:AEY21)</f>
        <v>1416</v>
      </c>
      <c r="CO21">
        <v>280</v>
      </c>
      <c r="CP21">
        <v>280</v>
      </c>
      <c r="CQ21">
        <v>280</v>
      </c>
      <c r="CR21">
        <v>280</v>
      </c>
      <c r="CS21">
        <v>296</v>
      </c>
    </row>
    <row r="22" spans="1:97" ht="15">
      <c r="A22" s="65">
        <v>20201</v>
      </c>
      <c r="B22" s="2" t="s">
        <v>110</v>
      </c>
      <c r="C22" s="2" t="s">
        <v>137</v>
      </c>
      <c r="D22" s="2" t="s">
        <v>138</v>
      </c>
      <c r="E22" s="4">
        <f>SUM(F22:AEY22)</f>
        <v>50</v>
      </c>
      <c r="R22" s="1"/>
      <c r="CO22">
        <v>10</v>
      </c>
      <c r="CP22">
        <v>10</v>
      </c>
      <c r="CQ22">
        <v>10</v>
      </c>
      <c r="CR22">
        <v>10</v>
      </c>
      <c r="CS22">
        <v>10</v>
      </c>
    </row>
    <row r="23" spans="1:97" ht="15">
      <c r="A23" s="65">
        <v>91202</v>
      </c>
      <c r="B23" s="2" t="s">
        <v>139</v>
      </c>
      <c r="C23" s="2" t="s">
        <v>140</v>
      </c>
      <c r="D23" s="2" t="s">
        <v>141</v>
      </c>
      <c r="E23" s="4">
        <f>SUM(F23:AEY23)</f>
        <v>0</v>
      </c>
    </row>
    <row r="24" spans="1:97" ht="15">
      <c r="A24" s="65">
        <v>81006</v>
      </c>
      <c r="B24" s="2" t="s">
        <v>97</v>
      </c>
      <c r="C24" s="2" t="s">
        <v>134</v>
      </c>
      <c r="D24" s="2" t="s">
        <v>142</v>
      </c>
      <c r="E24" s="4">
        <f>SUM(F24:AEY24)</f>
        <v>1272</v>
      </c>
      <c r="CO24">
        <v>246</v>
      </c>
      <c r="CP24">
        <v>246</v>
      </c>
      <c r="CQ24">
        <v>246</v>
      </c>
      <c r="CR24">
        <v>246</v>
      </c>
      <c r="CS24">
        <v>288</v>
      </c>
    </row>
    <row r="25" spans="1:97" ht="15">
      <c r="A25" s="65">
        <v>130704</v>
      </c>
      <c r="B25" s="2" t="s">
        <v>131</v>
      </c>
      <c r="C25" s="2" t="s">
        <v>132</v>
      </c>
      <c r="D25" s="2" t="s">
        <v>143</v>
      </c>
      <c r="E25" s="4">
        <f>SUM(F25:AEY25)</f>
        <v>6</v>
      </c>
      <c r="CO25">
        <v>1</v>
      </c>
      <c r="CP25">
        <v>1</v>
      </c>
      <c r="CQ25">
        <v>1</v>
      </c>
      <c r="CR25">
        <v>1</v>
      </c>
      <c r="CS25">
        <v>2</v>
      </c>
    </row>
    <row r="26" spans="1:97" ht="15">
      <c r="A26" s="65">
        <v>130101</v>
      </c>
      <c r="B26" s="2" t="s">
        <v>131</v>
      </c>
      <c r="C26" s="2" t="s">
        <v>144</v>
      </c>
      <c r="D26" s="2" t="s">
        <v>145</v>
      </c>
      <c r="E26" s="4">
        <f>SUM(F26:AEY26)</f>
        <v>3575</v>
      </c>
      <c r="CO26">
        <v>704</v>
      </c>
      <c r="CP26">
        <v>704</v>
      </c>
      <c r="CQ26">
        <v>704</v>
      </c>
      <c r="CR26">
        <v>704</v>
      </c>
      <c r="CS26">
        <v>759</v>
      </c>
    </row>
    <row r="27" spans="1:97" ht="15">
      <c r="A27" s="65">
        <v>40502</v>
      </c>
      <c r="B27" s="2" t="s">
        <v>115</v>
      </c>
      <c r="C27" s="2" t="s">
        <v>146</v>
      </c>
      <c r="D27" s="2" t="s">
        <v>147</v>
      </c>
      <c r="E27" s="4">
        <f>SUM(F27:AEY27)</f>
        <v>40</v>
      </c>
      <c r="CO27">
        <v>8</v>
      </c>
      <c r="CP27">
        <v>8</v>
      </c>
      <c r="CQ27">
        <v>8</v>
      </c>
      <c r="CR27">
        <v>8</v>
      </c>
      <c r="CS27">
        <v>8</v>
      </c>
    </row>
    <row r="28" spans="1:97" ht="15">
      <c r="A28" s="65">
        <v>90101</v>
      </c>
      <c r="B28" s="2" t="s">
        <v>139</v>
      </c>
      <c r="C28" s="2" t="s">
        <v>148</v>
      </c>
      <c r="D28" s="2" t="s">
        <v>149</v>
      </c>
      <c r="E28" s="4">
        <f>SUM(F28:AEY28)</f>
        <v>141</v>
      </c>
      <c r="CO28">
        <v>28</v>
      </c>
      <c r="CP28">
        <v>28</v>
      </c>
      <c r="CQ28">
        <v>28</v>
      </c>
      <c r="CR28">
        <v>28</v>
      </c>
      <c r="CS28">
        <v>29</v>
      </c>
    </row>
    <row r="29" spans="1:97" ht="15">
      <c r="A29" s="65">
        <v>40204</v>
      </c>
      <c r="B29" s="2" t="s">
        <v>115</v>
      </c>
      <c r="C29" s="2" t="s">
        <v>150</v>
      </c>
      <c r="D29" s="2" t="s">
        <v>151</v>
      </c>
      <c r="E29" s="4">
        <f>SUM(F29:AEY29)</f>
        <v>61</v>
      </c>
      <c r="CO29">
        <v>12</v>
      </c>
      <c r="CP29">
        <v>12</v>
      </c>
      <c r="CQ29">
        <v>12</v>
      </c>
      <c r="CR29">
        <v>12</v>
      </c>
      <c r="CS29">
        <v>13</v>
      </c>
    </row>
    <row r="30" spans="1:97" ht="15">
      <c r="A30" s="65">
        <v>40302</v>
      </c>
      <c r="B30" s="2" t="s">
        <v>115</v>
      </c>
      <c r="C30" s="2" t="s">
        <v>152</v>
      </c>
      <c r="D30" s="2" t="s">
        <v>153</v>
      </c>
      <c r="E30" s="4">
        <f>SUM(F30:AEY30)</f>
        <v>5</v>
      </c>
      <c r="CO30">
        <v>1</v>
      </c>
      <c r="CP30">
        <v>1</v>
      </c>
      <c r="CQ30">
        <v>1</v>
      </c>
      <c r="CR30">
        <v>1</v>
      </c>
      <c r="CS30">
        <v>1</v>
      </c>
    </row>
    <row r="31" spans="1:97" ht="24">
      <c r="A31" s="65">
        <v>120702</v>
      </c>
      <c r="B31" s="2" t="s">
        <v>104</v>
      </c>
      <c r="C31" s="2" t="s">
        <v>154</v>
      </c>
      <c r="D31" s="2" t="s">
        <v>155</v>
      </c>
      <c r="E31" s="4">
        <f>SUM(F31:AEY31)</f>
        <v>0</v>
      </c>
    </row>
    <row r="32" spans="1:97" ht="15">
      <c r="A32" s="65">
        <v>91102</v>
      </c>
      <c r="B32" s="2" t="s">
        <v>139</v>
      </c>
      <c r="C32" s="2" t="s">
        <v>156</v>
      </c>
      <c r="D32" s="2" t="s">
        <v>157</v>
      </c>
      <c r="E32" s="4">
        <f>SUM(F32:AEY32)</f>
        <v>5</v>
      </c>
      <c r="CO32">
        <v>1</v>
      </c>
      <c r="CP32">
        <v>1</v>
      </c>
      <c r="CQ32">
        <v>1</v>
      </c>
      <c r="CR32">
        <v>1</v>
      </c>
      <c r="CS32">
        <v>1</v>
      </c>
    </row>
    <row r="33" spans="1:97" ht="15">
      <c r="A33" s="65">
        <v>70402</v>
      </c>
      <c r="B33" s="2" t="s">
        <v>102</v>
      </c>
      <c r="C33" s="2" t="s">
        <v>158</v>
      </c>
      <c r="D33" s="2" t="s">
        <v>157</v>
      </c>
      <c r="E33" s="4">
        <f>SUM(F33:AEY33)</f>
        <v>0</v>
      </c>
    </row>
    <row r="34" spans="1:97" ht="15">
      <c r="A34" s="65">
        <v>10306</v>
      </c>
      <c r="B34" s="2" t="s">
        <v>119</v>
      </c>
      <c r="C34" s="2" t="s">
        <v>159</v>
      </c>
      <c r="D34" s="2" t="s">
        <v>160</v>
      </c>
      <c r="E34" s="4">
        <f>SUM(F34:AEY34)</f>
        <v>15</v>
      </c>
      <c r="R34" s="1"/>
      <c r="CO34">
        <v>3</v>
      </c>
      <c r="CP34">
        <v>3</v>
      </c>
      <c r="CQ34">
        <v>3</v>
      </c>
      <c r="CR34">
        <v>3</v>
      </c>
      <c r="CS34">
        <v>3</v>
      </c>
    </row>
    <row r="35" spans="1:97" ht="15">
      <c r="A35" s="65">
        <v>70202</v>
      </c>
      <c r="B35" s="2" t="s">
        <v>102</v>
      </c>
      <c r="C35" s="2" t="s">
        <v>161</v>
      </c>
      <c r="D35" s="2" t="s">
        <v>162</v>
      </c>
      <c r="E35" s="4">
        <f>SUM(F35:AEY35)</f>
        <v>0</v>
      </c>
    </row>
    <row r="36" spans="1:97" ht="15">
      <c r="A36" s="65">
        <v>70403</v>
      </c>
      <c r="B36" s="2" t="s">
        <v>102</v>
      </c>
      <c r="C36" s="2" t="s">
        <v>158</v>
      </c>
      <c r="D36" s="2" t="s">
        <v>163</v>
      </c>
      <c r="E36" s="4">
        <f>SUM(F36:AEY36)</f>
        <v>0</v>
      </c>
    </row>
    <row r="37" spans="1:97" ht="24">
      <c r="A37" s="65">
        <v>120303</v>
      </c>
      <c r="B37" s="2" t="s">
        <v>104</v>
      </c>
      <c r="C37" s="2" t="s">
        <v>126</v>
      </c>
      <c r="D37" s="2" t="s">
        <v>164</v>
      </c>
      <c r="E37" s="4">
        <f>SUM(F37:AEY37)</f>
        <v>5</v>
      </c>
      <c r="CO37">
        <v>1</v>
      </c>
      <c r="CP37">
        <v>1</v>
      </c>
      <c r="CQ37">
        <v>1</v>
      </c>
      <c r="CR37">
        <v>1</v>
      </c>
      <c r="CS37">
        <v>1</v>
      </c>
    </row>
    <row r="38" spans="1:97" ht="15">
      <c r="A38" s="65">
        <v>90202</v>
      </c>
      <c r="B38" s="2" t="s">
        <v>139</v>
      </c>
      <c r="C38" s="2" t="s">
        <v>165</v>
      </c>
      <c r="D38" s="2" t="s">
        <v>166</v>
      </c>
      <c r="E38" s="4">
        <f>SUM(F38:AEY38)</f>
        <v>0</v>
      </c>
    </row>
    <row r="39" spans="1:97" ht="15">
      <c r="A39" s="65">
        <v>10213</v>
      </c>
      <c r="B39" s="2" t="s">
        <v>119</v>
      </c>
      <c r="C39" s="2" t="s">
        <v>167</v>
      </c>
      <c r="D39" s="2" t="s">
        <v>168</v>
      </c>
      <c r="E39" s="4">
        <f>SUM(F39:AEY39)</f>
        <v>36</v>
      </c>
      <c r="CO39">
        <v>7</v>
      </c>
      <c r="CP39">
        <v>7</v>
      </c>
      <c r="CQ39">
        <v>7</v>
      </c>
      <c r="CR39">
        <v>7</v>
      </c>
      <c r="CS39">
        <v>8</v>
      </c>
    </row>
    <row r="40" spans="1:97" ht="15">
      <c r="A40" s="65">
        <v>10403</v>
      </c>
      <c r="B40" s="2" t="s">
        <v>119</v>
      </c>
      <c r="C40" s="2" t="s">
        <v>120</v>
      </c>
      <c r="D40" s="2" t="s">
        <v>169</v>
      </c>
      <c r="E40" s="4">
        <f>SUM(F40:AEY40)</f>
        <v>6</v>
      </c>
      <c r="CO40">
        <v>1</v>
      </c>
      <c r="CP40">
        <v>1</v>
      </c>
      <c r="CQ40">
        <v>1</v>
      </c>
      <c r="CR40">
        <v>1</v>
      </c>
      <c r="CS40">
        <v>2</v>
      </c>
    </row>
    <row r="41" spans="1:97" ht="15">
      <c r="A41" s="65">
        <v>130701</v>
      </c>
      <c r="B41" s="2" t="s">
        <v>131</v>
      </c>
      <c r="C41" s="2" t="s">
        <v>132</v>
      </c>
      <c r="D41" s="2" t="s">
        <v>170</v>
      </c>
      <c r="E41" s="4">
        <f>SUM(F41:AEY41)</f>
        <v>399</v>
      </c>
      <c r="CO41">
        <v>79</v>
      </c>
      <c r="CP41">
        <v>79</v>
      </c>
      <c r="CQ41">
        <v>79</v>
      </c>
      <c r="CR41">
        <v>79</v>
      </c>
      <c r="CS41">
        <v>83</v>
      </c>
    </row>
    <row r="42" spans="1:97">
      <c r="A42" s="65">
        <v>130702</v>
      </c>
      <c r="B42" s="2" t="s">
        <v>131</v>
      </c>
      <c r="C42" s="2" t="s">
        <v>132</v>
      </c>
      <c r="D42" s="2" t="s">
        <v>171</v>
      </c>
      <c r="E42" s="4">
        <f>SUM(F42:AEY42)</f>
        <v>711</v>
      </c>
      <c r="CO42">
        <v>139</v>
      </c>
      <c r="CP42">
        <v>139</v>
      </c>
      <c r="CQ42">
        <v>139</v>
      </c>
      <c r="CR42">
        <v>139</v>
      </c>
      <c r="CS42">
        <v>155</v>
      </c>
    </row>
    <row r="43" spans="1:97" ht="15">
      <c r="A43" s="65">
        <v>10402</v>
      </c>
      <c r="B43" s="2" t="s">
        <v>119</v>
      </c>
      <c r="C43" s="2" t="s">
        <v>120</v>
      </c>
      <c r="D43" s="2" t="s">
        <v>172</v>
      </c>
      <c r="E43" s="4">
        <f>SUM(F43:AEY43)</f>
        <v>48</v>
      </c>
      <c r="CO43">
        <v>12</v>
      </c>
      <c r="CP43">
        <v>12</v>
      </c>
      <c r="CQ43">
        <v>12</v>
      </c>
      <c r="CR43">
        <v>12</v>
      </c>
    </row>
    <row r="44" spans="1:97" ht="15">
      <c r="A44" s="65">
        <v>30101</v>
      </c>
      <c r="B44" s="2" t="s">
        <v>99</v>
      </c>
      <c r="C44" s="2" t="s">
        <v>99</v>
      </c>
      <c r="D44" s="2" t="s">
        <v>173</v>
      </c>
      <c r="E44" s="4">
        <f>SUM(F44:AEY44)</f>
        <v>62</v>
      </c>
      <c r="R44" s="1"/>
      <c r="CO44">
        <v>12</v>
      </c>
      <c r="CP44">
        <v>12</v>
      </c>
      <c r="CQ44">
        <v>12</v>
      </c>
      <c r="CR44">
        <v>12</v>
      </c>
      <c r="CS44">
        <v>14</v>
      </c>
    </row>
    <row r="45" spans="1:97" ht="15">
      <c r="A45" s="65">
        <v>30102</v>
      </c>
      <c r="B45" s="2" t="s">
        <v>99</v>
      </c>
      <c r="C45" s="2" t="s">
        <v>99</v>
      </c>
      <c r="D45" s="2" t="s">
        <v>174</v>
      </c>
      <c r="E45" s="4">
        <f>SUM(F45:AEY45)</f>
        <v>61</v>
      </c>
      <c r="R45" s="1"/>
      <c r="CO45">
        <v>12</v>
      </c>
      <c r="CP45">
        <v>12</v>
      </c>
      <c r="CQ45">
        <v>12</v>
      </c>
      <c r="CR45">
        <v>12</v>
      </c>
      <c r="CS45">
        <v>13</v>
      </c>
    </row>
    <row r="46" spans="1:97" ht="15">
      <c r="A46" s="65">
        <v>20105</v>
      </c>
      <c r="B46" s="2" t="s">
        <v>110</v>
      </c>
      <c r="C46" s="2" t="s">
        <v>111</v>
      </c>
      <c r="D46" s="2" t="s">
        <v>175</v>
      </c>
      <c r="E46" s="4">
        <f>SUM(F46:AEY46)</f>
        <v>25</v>
      </c>
      <c r="R46" s="1"/>
      <c r="CO46">
        <v>5</v>
      </c>
      <c r="CP46">
        <v>5</v>
      </c>
      <c r="CQ46">
        <v>5</v>
      </c>
      <c r="CR46">
        <v>5</v>
      </c>
      <c r="CS46">
        <v>5</v>
      </c>
    </row>
    <row r="47" spans="1:97" ht="15">
      <c r="A47" s="65">
        <v>10102</v>
      </c>
      <c r="B47" s="2" t="s">
        <v>119</v>
      </c>
      <c r="C47" s="2" t="s">
        <v>119</v>
      </c>
      <c r="D47" s="2" t="s">
        <v>176</v>
      </c>
      <c r="E47" s="4">
        <f>SUM(F47:AEY47)</f>
        <v>0</v>
      </c>
      <c r="R47" s="1"/>
    </row>
    <row r="48" spans="1:97" ht="15">
      <c r="A48" s="65">
        <v>70203</v>
      </c>
      <c r="B48" s="2" t="s">
        <v>102</v>
      </c>
      <c r="C48" s="2" t="s">
        <v>161</v>
      </c>
      <c r="D48" s="2" t="s">
        <v>177</v>
      </c>
      <c r="E48" s="4">
        <f>SUM(F48:AEY48)</f>
        <v>0</v>
      </c>
    </row>
    <row r="49" spans="1:97" ht="15">
      <c r="A49" s="65">
        <v>130402</v>
      </c>
      <c r="B49" s="2" t="s">
        <v>131</v>
      </c>
      <c r="C49" s="2" t="s">
        <v>178</v>
      </c>
      <c r="D49" s="2" t="s">
        <v>179</v>
      </c>
      <c r="E49" s="4">
        <f>SUM(F49:AEY49)</f>
        <v>11</v>
      </c>
      <c r="CO49">
        <v>2</v>
      </c>
      <c r="CP49">
        <v>2</v>
      </c>
      <c r="CQ49">
        <v>2</v>
      </c>
      <c r="CR49">
        <v>2</v>
      </c>
      <c r="CS49">
        <v>3</v>
      </c>
    </row>
    <row r="50" spans="1:97" ht="15">
      <c r="A50" s="65">
        <v>81007</v>
      </c>
      <c r="B50" s="2" t="s">
        <v>97</v>
      </c>
      <c r="C50" s="2" t="s">
        <v>134</v>
      </c>
      <c r="D50" s="2" t="s">
        <v>180</v>
      </c>
      <c r="E50" s="4">
        <f>SUM(F50:AEY50)</f>
        <v>1468</v>
      </c>
      <c r="CO50">
        <v>281</v>
      </c>
      <c r="CP50">
        <v>281</v>
      </c>
      <c r="CQ50">
        <v>281</v>
      </c>
      <c r="CR50">
        <v>281</v>
      </c>
      <c r="CS50">
        <v>344</v>
      </c>
    </row>
    <row r="51" spans="1:97" ht="15">
      <c r="A51" s="65">
        <v>81002</v>
      </c>
      <c r="B51" s="2" t="s">
        <v>97</v>
      </c>
      <c r="C51" s="2" t="s">
        <v>134</v>
      </c>
      <c r="D51" s="2" t="s">
        <v>181</v>
      </c>
      <c r="E51" s="4">
        <f>SUM(F51:AEY51)</f>
        <v>2310</v>
      </c>
      <c r="CO51">
        <v>451</v>
      </c>
      <c r="CP51">
        <v>451</v>
      </c>
      <c r="CQ51">
        <v>451</v>
      </c>
      <c r="CR51">
        <v>451</v>
      </c>
      <c r="CS51">
        <v>506</v>
      </c>
    </row>
    <row r="52" spans="1:97" ht="15">
      <c r="A52" s="65">
        <v>80807</v>
      </c>
      <c r="B52" s="2" t="s">
        <v>97</v>
      </c>
      <c r="C52" s="2" t="s">
        <v>97</v>
      </c>
      <c r="D52" s="2" t="s">
        <v>182</v>
      </c>
      <c r="E52" s="4">
        <f>SUM(F52:AEY52)</f>
        <v>789</v>
      </c>
      <c r="CO52">
        <v>157</v>
      </c>
      <c r="CP52">
        <v>157</v>
      </c>
      <c r="CQ52">
        <v>157</v>
      </c>
      <c r="CR52">
        <v>157</v>
      </c>
      <c r="CS52">
        <v>161</v>
      </c>
    </row>
    <row r="53" spans="1:97" ht="15">
      <c r="A53" s="65">
        <v>41302</v>
      </c>
      <c r="B53" s="2" t="s">
        <v>115</v>
      </c>
      <c r="C53" s="2" t="s">
        <v>183</v>
      </c>
      <c r="D53" s="2" t="s">
        <v>182</v>
      </c>
      <c r="E53" s="4">
        <f>SUM(F53:AEY53)</f>
        <v>0</v>
      </c>
    </row>
    <row r="54" spans="1:97" ht="15">
      <c r="A54" s="65">
        <v>80806</v>
      </c>
      <c r="B54" s="2" t="s">
        <v>97</v>
      </c>
      <c r="C54" s="2" t="s">
        <v>97</v>
      </c>
      <c r="D54" s="2" t="s">
        <v>184</v>
      </c>
      <c r="E54" s="4">
        <f>SUM(F54:AEY54)</f>
        <v>1102</v>
      </c>
      <c r="CO54">
        <v>218</v>
      </c>
      <c r="CP54">
        <v>218</v>
      </c>
      <c r="CQ54">
        <v>218</v>
      </c>
      <c r="CR54">
        <v>218</v>
      </c>
      <c r="CS54">
        <v>230</v>
      </c>
    </row>
    <row r="55" spans="1:97" ht="15">
      <c r="A55" s="65">
        <v>40602</v>
      </c>
      <c r="B55" s="2" t="s">
        <v>115</v>
      </c>
      <c r="C55" s="2" t="s">
        <v>185</v>
      </c>
      <c r="D55" s="2" t="s">
        <v>186</v>
      </c>
      <c r="E55" s="4">
        <f>SUM(F55:AEY55)</f>
        <v>0</v>
      </c>
    </row>
    <row r="56" spans="1:97" ht="24">
      <c r="A56" s="65">
        <v>120601</v>
      </c>
      <c r="B56" s="2" t="s">
        <v>104</v>
      </c>
      <c r="C56" s="2" t="s">
        <v>187</v>
      </c>
      <c r="D56" s="2" t="s">
        <v>188</v>
      </c>
      <c r="E56" s="4">
        <f>SUM(F56:AEY56)</f>
        <v>0</v>
      </c>
    </row>
    <row r="57" spans="1:97" ht="15">
      <c r="A57" s="65">
        <v>90402</v>
      </c>
      <c r="B57" s="2" t="s">
        <v>139</v>
      </c>
      <c r="C57" s="2" t="s">
        <v>189</v>
      </c>
      <c r="D57" s="2" t="s">
        <v>190</v>
      </c>
      <c r="E57" s="4">
        <f>SUM(F57:AEY57)</f>
        <v>0</v>
      </c>
    </row>
    <row r="58" spans="1:97" ht="15">
      <c r="A58" s="65">
        <v>41202</v>
      </c>
      <c r="B58" s="2" t="s">
        <v>115</v>
      </c>
      <c r="C58" s="2" t="s">
        <v>191</v>
      </c>
      <c r="D58" s="2" t="s">
        <v>192</v>
      </c>
      <c r="E58" s="4">
        <f>SUM(F58:AEY58)</f>
        <v>0</v>
      </c>
    </row>
    <row r="59" spans="1:97" ht="24">
      <c r="A59" s="65">
        <v>120102</v>
      </c>
      <c r="B59" s="2" t="s">
        <v>104</v>
      </c>
      <c r="C59" s="2" t="s">
        <v>193</v>
      </c>
      <c r="D59" s="2" t="s">
        <v>194</v>
      </c>
      <c r="E59" s="4">
        <f>SUM(F59:AEY59)</f>
        <v>0</v>
      </c>
    </row>
    <row r="60" spans="1:97" ht="15">
      <c r="A60" s="65">
        <v>50202</v>
      </c>
      <c r="B60" s="2" t="s">
        <v>107</v>
      </c>
      <c r="C60" s="2" t="s">
        <v>195</v>
      </c>
      <c r="D60" s="2" t="s">
        <v>196</v>
      </c>
      <c r="E60" s="4">
        <f>SUM(F60:AEY60)</f>
        <v>5</v>
      </c>
      <c r="CO60">
        <v>1</v>
      </c>
      <c r="CP60">
        <v>1</v>
      </c>
      <c r="CQ60">
        <v>1</v>
      </c>
      <c r="CR60">
        <v>1</v>
      </c>
      <c r="CS60">
        <v>1</v>
      </c>
    </row>
    <row r="61" spans="1:97" ht="15">
      <c r="A61" s="65">
        <v>41203</v>
      </c>
      <c r="B61" s="2" t="s">
        <v>115</v>
      </c>
      <c r="C61" s="2" t="s">
        <v>191</v>
      </c>
      <c r="D61" s="2" t="s">
        <v>197</v>
      </c>
      <c r="E61" s="4">
        <f>SUM(F61:AEY61)</f>
        <v>0</v>
      </c>
    </row>
    <row r="62" spans="1:97" ht="15">
      <c r="A62" s="65">
        <v>10101</v>
      </c>
      <c r="B62" s="2" t="s">
        <v>119</v>
      </c>
      <c r="C62" s="2" t="s">
        <v>119</v>
      </c>
      <c r="D62" s="2" t="s">
        <v>198</v>
      </c>
      <c r="E62" s="4">
        <f>SUM(F62:AEY62)</f>
        <v>35</v>
      </c>
      <c r="CO62">
        <v>5</v>
      </c>
      <c r="CP62">
        <v>5</v>
      </c>
      <c r="CQ62">
        <v>5</v>
      </c>
      <c r="CR62">
        <v>5</v>
      </c>
      <c r="CS62">
        <v>15</v>
      </c>
    </row>
    <row r="63" spans="1:97" ht="15">
      <c r="A63" s="65">
        <v>40301</v>
      </c>
      <c r="B63" s="2" t="s">
        <v>115</v>
      </c>
      <c r="C63" s="2" t="s">
        <v>152</v>
      </c>
      <c r="D63" s="2" t="s">
        <v>199</v>
      </c>
      <c r="E63" s="4">
        <f>SUM(F63:AEY63)</f>
        <v>32</v>
      </c>
      <c r="CO63">
        <v>6</v>
      </c>
      <c r="CP63">
        <v>6</v>
      </c>
      <c r="CQ63">
        <v>6</v>
      </c>
      <c r="CR63">
        <v>6</v>
      </c>
      <c r="CS63">
        <v>8</v>
      </c>
    </row>
    <row r="64" spans="1:97" ht="15">
      <c r="A64" s="65">
        <v>40401</v>
      </c>
      <c r="B64" s="2" t="s">
        <v>115</v>
      </c>
      <c r="C64" s="2" t="s">
        <v>124</v>
      </c>
      <c r="D64" s="2" t="s">
        <v>200</v>
      </c>
      <c r="E64" s="4">
        <f>SUM(F64:AEY64)</f>
        <v>15</v>
      </c>
      <c r="CO64">
        <v>3</v>
      </c>
      <c r="CP64">
        <v>3</v>
      </c>
      <c r="CQ64">
        <v>3</v>
      </c>
      <c r="CR64">
        <v>3</v>
      </c>
      <c r="CS64">
        <v>3</v>
      </c>
    </row>
    <row r="65" spans="1:97" ht="15">
      <c r="A65" s="65">
        <v>90403</v>
      </c>
      <c r="B65" s="2" t="s">
        <v>139</v>
      </c>
      <c r="C65" s="2" t="s">
        <v>189</v>
      </c>
      <c r="D65" s="2" t="s">
        <v>201</v>
      </c>
      <c r="E65" s="4">
        <f>SUM(F65:AEY65)</f>
        <v>0</v>
      </c>
    </row>
    <row r="66" spans="1:97" ht="15">
      <c r="A66" s="65">
        <v>41002</v>
      </c>
      <c r="B66" s="2" t="s">
        <v>115</v>
      </c>
      <c r="C66" s="2" t="s">
        <v>202</v>
      </c>
      <c r="D66" s="2" t="s">
        <v>203</v>
      </c>
      <c r="E66" s="4">
        <f>SUM(F66:AEY66)</f>
        <v>0</v>
      </c>
    </row>
    <row r="67" spans="1:97" ht="15">
      <c r="A67" s="65">
        <v>80602</v>
      </c>
      <c r="B67" s="2" t="s">
        <v>97</v>
      </c>
      <c r="C67" s="2" t="s">
        <v>204</v>
      </c>
      <c r="D67" s="2" t="s">
        <v>205</v>
      </c>
      <c r="E67" s="4">
        <f>SUM(F67:AEY67)</f>
        <v>0</v>
      </c>
    </row>
    <row r="68" spans="1:97" ht="15">
      <c r="A68" s="65">
        <v>30103</v>
      </c>
      <c r="B68" s="2" t="s">
        <v>99</v>
      </c>
      <c r="C68" s="2" t="s">
        <v>99</v>
      </c>
      <c r="D68" s="2" t="s">
        <v>206</v>
      </c>
      <c r="E68" s="4">
        <f>SUM(F68:AEY68)</f>
        <v>96</v>
      </c>
      <c r="R68" s="1"/>
      <c r="CO68">
        <v>19</v>
      </c>
      <c r="CP68">
        <v>19</v>
      </c>
      <c r="CQ68">
        <v>19</v>
      </c>
      <c r="CR68">
        <v>19</v>
      </c>
      <c r="CS68">
        <v>20</v>
      </c>
    </row>
    <row r="69" spans="1:97" ht="15">
      <c r="A69" s="65">
        <v>130403</v>
      </c>
      <c r="B69" s="2" t="s">
        <v>131</v>
      </c>
      <c r="C69" s="2" t="s">
        <v>178</v>
      </c>
      <c r="D69" s="2" t="s">
        <v>207</v>
      </c>
      <c r="E69" s="4">
        <f>SUM(F69:AEY69)</f>
        <v>0</v>
      </c>
    </row>
    <row r="70" spans="1:97" ht="24">
      <c r="A70" s="65">
        <v>120501</v>
      </c>
      <c r="B70" s="2" t="s">
        <v>104</v>
      </c>
      <c r="C70" s="2" t="s">
        <v>105</v>
      </c>
      <c r="D70" s="2" t="s">
        <v>208</v>
      </c>
      <c r="E70" s="4">
        <f>SUM(F70:AEY70)</f>
        <v>0</v>
      </c>
    </row>
    <row r="71" spans="1:97" ht="15">
      <c r="A71" s="65">
        <v>40503</v>
      </c>
      <c r="B71" s="2" t="s">
        <v>115</v>
      </c>
      <c r="C71" s="2" t="s">
        <v>146</v>
      </c>
      <c r="D71" s="2" t="s">
        <v>146</v>
      </c>
      <c r="E71" s="4">
        <f>SUM(F71:AEY71)</f>
        <v>58</v>
      </c>
      <c r="CO71">
        <v>11</v>
      </c>
      <c r="CP71">
        <v>11</v>
      </c>
      <c r="CQ71">
        <v>11</v>
      </c>
      <c r="CR71">
        <v>11</v>
      </c>
      <c r="CS71">
        <v>14</v>
      </c>
    </row>
    <row r="72" spans="1:97" ht="24">
      <c r="A72" s="65">
        <v>120802</v>
      </c>
      <c r="B72" s="2" t="s">
        <v>104</v>
      </c>
      <c r="C72" s="2" t="s">
        <v>209</v>
      </c>
      <c r="D72" s="2" t="s">
        <v>210</v>
      </c>
      <c r="E72" s="4">
        <f>SUM(F72:AEY72)</f>
        <v>151</v>
      </c>
      <c r="CO72">
        <v>30</v>
      </c>
      <c r="CP72">
        <v>30</v>
      </c>
      <c r="CQ72">
        <v>30</v>
      </c>
      <c r="CR72">
        <v>30</v>
      </c>
      <c r="CS72">
        <v>31</v>
      </c>
    </row>
    <row r="73" spans="1:97" ht="15">
      <c r="A73" s="65">
        <v>130107</v>
      </c>
      <c r="B73" s="2" t="s">
        <v>131</v>
      </c>
      <c r="C73" s="2" t="s">
        <v>144</v>
      </c>
      <c r="D73" s="2" t="s">
        <v>211</v>
      </c>
      <c r="E73" s="4">
        <f>SUM(F73:AEY73)</f>
        <v>1512</v>
      </c>
      <c r="CO73">
        <v>297</v>
      </c>
      <c r="CP73">
        <v>297</v>
      </c>
      <c r="CQ73">
        <v>297</v>
      </c>
      <c r="CR73">
        <v>297</v>
      </c>
      <c r="CS73">
        <v>324</v>
      </c>
    </row>
    <row r="74" spans="1:97" ht="15">
      <c r="A74" s="65">
        <v>20210</v>
      </c>
      <c r="B74" s="2" t="s">
        <v>110</v>
      </c>
      <c r="C74" s="2" t="s">
        <v>137</v>
      </c>
      <c r="D74" s="2" t="s">
        <v>212</v>
      </c>
      <c r="E74" s="4">
        <f>SUM(F74:AEY74)</f>
        <v>5</v>
      </c>
      <c r="R74" s="1"/>
      <c r="CO74">
        <v>1</v>
      </c>
      <c r="CP74">
        <v>1</v>
      </c>
      <c r="CQ74">
        <v>1</v>
      </c>
      <c r="CR74">
        <v>1</v>
      </c>
      <c r="CS74">
        <v>1</v>
      </c>
    </row>
    <row r="75" spans="1:97" ht="15">
      <c r="A75" s="65">
        <v>20202</v>
      </c>
      <c r="B75" s="2" t="s">
        <v>110</v>
      </c>
      <c r="C75" s="2" t="s">
        <v>137</v>
      </c>
      <c r="D75" s="2" t="s">
        <v>213</v>
      </c>
      <c r="E75" s="4">
        <f>SUM(F75:AEY75)</f>
        <v>20</v>
      </c>
      <c r="R75" s="1"/>
      <c r="CO75">
        <v>4</v>
      </c>
      <c r="CP75">
        <v>4</v>
      </c>
      <c r="CQ75">
        <v>4</v>
      </c>
      <c r="CR75">
        <v>4</v>
      </c>
      <c r="CS75">
        <v>4</v>
      </c>
    </row>
    <row r="76" spans="1:97" ht="15">
      <c r="A76" s="65">
        <v>60502</v>
      </c>
      <c r="B76" s="2" t="s">
        <v>214</v>
      </c>
      <c r="C76" s="2" t="s">
        <v>215</v>
      </c>
      <c r="D76" s="2" t="s">
        <v>213</v>
      </c>
      <c r="E76" s="4">
        <f>SUM(F76:AEY76)</f>
        <v>0</v>
      </c>
    </row>
    <row r="77" spans="1:97" ht="15">
      <c r="A77" s="65">
        <v>130404</v>
      </c>
      <c r="B77" s="2" t="s">
        <v>131</v>
      </c>
      <c r="C77" s="2" t="s">
        <v>178</v>
      </c>
      <c r="D77" s="2" t="s">
        <v>213</v>
      </c>
      <c r="E77" s="4">
        <f>SUM(F77:AEY77)</f>
        <v>0</v>
      </c>
    </row>
    <row r="78" spans="1:97" ht="15">
      <c r="A78" s="65">
        <v>30402</v>
      </c>
      <c r="B78" s="2" t="s">
        <v>99</v>
      </c>
      <c r="C78" s="2" t="s">
        <v>216</v>
      </c>
      <c r="D78" s="2" t="s">
        <v>217</v>
      </c>
      <c r="E78" s="4">
        <f>SUM(F78:AEY78)</f>
        <v>0</v>
      </c>
    </row>
    <row r="79" spans="1:97" ht="15">
      <c r="A79" s="65">
        <v>80815</v>
      </c>
      <c r="B79" s="2" t="s">
        <v>97</v>
      </c>
      <c r="C79" s="2" t="s">
        <v>97</v>
      </c>
      <c r="D79" s="2" t="s">
        <v>218</v>
      </c>
      <c r="E79" s="4">
        <f>SUM(F79:AEY79)</f>
        <v>1658</v>
      </c>
      <c r="CO79">
        <v>324</v>
      </c>
      <c r="CP79">
        <v>324</v>
      </c>
      <c r="CQ79">
        <v>324</v>
      </c>
      <c r="CR79">
        <v>324</v>
      </c>
      <c r="CS79">
        <v>362</v>
      </c>
    </row>
    <row r="80" spans="1:97" ht="15">
      <c r="A80" s="65">
        <v>130302</v>
      </c>
      <c r="B80" s="2" t="s">
        <v>131</v>
      </c>
      <c r="C80" s="2" t="s">
        <v>219</v>
      </c>
      <c r="D80" s="2" t="s">
        <v>220</v>
      </c>
      <c r="E80" s="4">
        <f>SUM(F80:AEY80)</f>
        <v>10</v>
      </c>
      <c r="CO80">
        <v>2</v>
      </c>
      <c r="CP80">
        <v>2</v>
      </c>
      <c r="CQ80">
        <v>2</v>
      </c>
      <c r="CR80">
        <v>2</v>
      </c>
      <c r="CS80">
        <v>2</v>
      </c>
    </row>
    <row r="81" spans="1:97" ht="24">
      <c r="A81" s="65">
        <v>120610</v>
      </c>
      <c r="B81" s="2" t="s">
        <v>104</v>
      </c>
      <c r="C81" s="2" t="s">
        <v>187</v>
      </c>
      <c r="D81" s="2" t="s">
        <v>221</v>
      </c>
      <c r="E81" s="4">
        <f>SUM(F81:AEY81)</f>
        <v>0</v>
      </c>
    </row>
    <row r="82" spans="1:97" ht="15">
      <c r="A82" s="65">
        <v>40402</v>
      </c>
      <c r="B82" s="2" t="s">
        <v>115</v>
      </c>
      <c r="C82" s="2" t="s">
        <v>124</v>
      </c>
      <c r="D82" s="2" t="s">
        <v>222</v>
      </c>
      <c r="E82" s="4">
        <f>SUM(F82:AEY82)</f>
        <v>0</v>
      </c>
    </row>
    <row r="83" spans="1:97" ht="15">
      <c r="A83" s="65">
        <v>91103</v>
      </c>
      <c r="B83" s="2" t="s">
        <v>139</v>
      </c>
      <c r="C83" s="2" t="s">
        <v>156</v>
      </c>
      <c r="D83" s="2" t="s">
        <v>223</v>
      </c>
      <c r="E83" s="4">
        <f>SUM(F83:AEY83)</f>
        <v>0</v>
      </c>
    </row>
    <row r="84" spans="1:97" ht="15">
      <c r="A84" s="65">
        <v>90201</v>
      </c>
      <c r="B84" s="2" t="s">
        <v>139</v>
      </c>
      <c r="C84" s="2" t="s">
        <v>165</v>
      </c>
      <c r="D84" s="2" t="s">
        <v>224</v>
      </c>
      <c r="E84" s="4">
        <f>SUM(F84:AEY84)</f>
        <v>0</v>
      </c>
    </row>
    <row r="85" spans="1:97" ht="15">
      <c r="A85" s="65">
        <v>90902</v>
      </c>
      <c r="B85" s="2" t="s">
        <v>139</v>
      </c>
      <c r="C85" s="2" t="s">
        <v>108</v>
      </c>
      <c r="D85" s="2" t="s">
        <v>225</v>
      </c>
      <c r="E85" s="4">
        <f>SUM(F85:AEY85)</f>
        <v>0</v>
      </c>
    </row>
    <row r="86" spans="1:97" ht="24">
      <c r="A86" s="65">
        <v>120103</v>
      </c>
      <c r="B86" s="2" t="s">
        <v>104</v>
      </c>
      <c r="C86" s="2" t="s">
        <v>193</v>
      </c>
      <c r="D86" s="2" t="s">
        <v>226</v>
      </c>
      <c r="E86" s="4">
        <f>SUM(F86:AEY86)</f>
        <v>0</v>
      </c>
    </row>
    <row r="87" spans="1:97" ht="15">
      <c r="A87" s="65">
        <v>70710</v>
      </c>
      <c r="B87" s="2" t="s">
        <v>102</v>
      </c>
      <c r="C87" s="2" t="s">
        <v>129</v>
      </c>
      <c r="D87" s="2" t="s">
        <v>227</v>
      </c>
      <c r="E87" s="4">
        <f>SUM(F87:AEY87)</f>
        <v>0</v>
      </c>
    </row>
    <row r="88" spans="1:97" ht="15">
      <c r="A88" s="65">
        <v>50102</v>
      </c>
      <c r="B88" s="2" t="s">
        <v>107</v>
      </c>
      <c r="C88" s="2" t="s">
        <v>228</v>
      </c>
      <c r="D88" s="2" t="s">
        <v>229</v>
      </c>
      <c r="E88" s="4">
        <f>SUM(F88:AEY88)</f>
        <v>0</v>
      </c>
    </row>
    <row r="89" spans="1:97" ht="15">
      <c r="A89" s="65">
        <v>130303</v>
      </c>
      <c r="B89" s="2" t="s">
        <v>131</v>
      </c>
      <c r="C89" s="2" t="s">
        <v>219</v>
      </c>
      <c r="D89" s="2" t="s">
        <v>230</v>
      </c>
      <c r="E89" s="4">
        <f>SUM(F89:AEY89)</f>
        <v>20</v>
      </c>
      <c r="CO89">
        <v>4</v>
      </c>
      <c r="CP89">
        <v>4</v>
      </c>
      <c r="CQ89">
        <v>4</v>
      </c>
      <c r="CR89">
        <v>4</v>
      </c>
      <c r="CS89">
        <v>4</v>
      </c>
    </row>
    <row r="90" spans="1:97" ht="15">
      <c r="A90" s="65">
        <v>40108</v>
      </c>
      <c r="B90" s="2" t="s">
        <v>115</v>
      </c>
      <c r="C90" s="2" t="s">
        <v>116</v>
      </c>
      <c r="D90" s="2" t="s">
        <v>231</v>
      </c>
      <c r="E90" s="4">
        <f>SUM(F90:AEY90)</f>
        <v>0</v>
      </c>
    </row>
    <row r="91" spans="1:97" ht="15">
      <c r="A91" s="65">
        <v>91007</v>
      </c>
      <c r="B91" s="2" t="s">
        <v>139</v>
      </c>
      <c r="C91" s="2" t="s">
        <v>232</v>
      </c>
      <c r="D91" s="2" t="s">
        <v>233</v>
      </c>
      <c r="E91" s="4">
        <f>SUM(F91:AEY91)</f>
        <v>206</v>
      </c>
      <c r="CO91">
        <v>40</v>
      </c>
      <c r="CP91">
        <v>40</v>
      </c>
      <c r="CQ91">
        <v>40</v>
      </c>
      <c r="CR91">
        <v>40</v>
      </c>
      <c r="CS91">
        <v>46</v>
      </c>
    </row>
    <row r="92" spans="1:97" ht="15">
      <c r="A92" s="65">
        <v>70703</v>
      </c>
      <c r="B92" s="2" t="s">
        <v>102</v>
      </c>
      <c r="C92" s="2" t="s">
        <v>129</v>
      </c>
      <c r="D92" s="2" t="s">
        <v>234</v>
      </c>
      <c r="E92" s="4">
        <f>SUM(F92:AEY92)</f>
        <v>0</v>
      </c>
    </row>
    <row r="93" spans="1:97" ht="15">
      <c r="A93" s="65">
        <v>41003</v>
      </c>
      <c r="B93" s="2" t="s">
        <v>115</v>
      </c>
      <c r="C93" s="2" t="s">
        <v>202</v>
      </c>
      <c r="D93" s="2" t="s">
        <v>235</v>
      </c>
      <c r="E93" s="4">
        <f>SUM(F93:AEY93)</f>
        <v>10</v>
      </c>
      <c r="CO93">
        <v>2</v>
      </c>
      <c r="CP93">
        <v>2</v>
      </c>
      <c r="CQ93">
        <v>2</v>
      </c>
      <c r="CR93">
        <v>2</v>
      </c>
      <c r="CS93">
        <v>2</v>
      </c>
    </row>
    <row r="94" spans="1:97" ht="15">
      <c r="A94" s="65">
        <v>20602</v>
      </c>
      <c r="B94" s="2" t="s">
        <v>110</v>
      </c>
      <c r="C94" s="2" t="s">
        <v>236</v>
      </c>
      <c r="D94" s="2" t="s">
        <v>237</v>
      </c>
      <c r="E94" s="4">
        <f>SUM(F94:AEY94)</f>
        <v>25</v>
      </c>
      <c r="R94" s="1"/>
      <c r="CO94">
        <v>5</v>
      </c>
      <c r="CP94">
        <v>5</v>
      </c>
      <c r="CQ94">
        <v>5</v>
      </c>
      <c r="CR94">
        <v>5</v>
      </c>
      <c r="CS94">
        <v>5</v>
      </c>
    </row>
    <row r="95" spans="1:97" ht="24">
      <c r="A95" s="65">
        <v>120708</v>
      </c>
      <c r="B95" s="2" t="s">
        <v>104</v>
      </c>
      <c r="C95" s="2" t="s">
        <v>154</v>
      </c>
      <c r="D95" s="2" t="s">
        <v>237</v>
      </c>
      <c r="E95" s="4">
        <f>SUM(F95:AEY95)</f>
        <v>5</v>
      </c>
      <c r="CO95">
        <v>1</v>
      </c>
      <c r="CP95">
        <v>1</v>
      </c>
      <c r="CQ95">
        <v>1</v>
      </c>
      <c r="CR95">
        <v>1</v>
      </c>
      <c r="CS95">
        <v>1</v>
      </c>
    </row>
    <row r="96" spans="1:97" ht="15">
      <c r="A96" s="65">
        <v>90301</v>
      </c>
      <c r="B96" s="2" t="s">
        <v>139</v>
      </c>
      <c r="C96" s="2" t="s">
        <v>238</v>
      </c>
      <c r="D96" s="2" t="s">
        <v>239</v>
      </c>
      <c r="E96" s="4">
        <f>SUM(F96:AEY96)</f>
        <v>25</v>
      </c>
      <c r="CO96">
        <v>5</v>
      </c>
      <c r="CP96">
        <v>5</v>
      </c>
      <c r="CQ96">
        <v>5</v>
      </c>
      <c r="CR96">
        <v>5</v>
      </c>
      <c r="CS96">
        <v>5</v>
      </c>
    </row>
    <row r="97" spans="1:97" ht="15">
      <c r="A97" s="65">
        <v>80502</v>
      </c>
      <c r="B97" s="2" t="s">
        <v>97</v>
      </c>
      <c r="C97" s="2" t="s">
        <v>240</v>
      </c>
      <c r="D97" s="2" t="s">
        <v>241</v>
      </c>
      <c r="E97" s="4">
        <f>SUM(F97:AEY97)</f>
        <v>26</v>
      </c>
      <c r="CO97">
        <v>5</v>
      </c>
      <c r="CP97">
        <v>5</v>
      </c>
      <c r="CQ97">
        <v>5</v>
      </c>
      <c r="CR97">
        <v>5</v>
      </c>
      <c r="CS97">
        <v>6</v>
      </c>
    </row>
    <row r="98" spans="1:97" ht="15">
      <c r="A98" s="65">
        <v>20402</v>
      </c>
      <c r="B98" s="2" t="s">
        <v>110</v>
      </c>
      <c r="C98" s="2" t="s">
        <v>242</v>
      </c>
      <c r="D98" s="2" t="s">
        <v>243</v>
      </c>
      <c r="E98" s="4">
        <f>SUM(F98:AEY98)</f>
        <v>0</v>
      </c>
      <c r="R98" s="1"/>
    </row>
    <row r="99" spans="1:97" ht="15">
      <c r="A99" s="65">
        <v>130301</v>
      </c>
      <c r="B99" s="2" t="s">
        <v>131</v>
      </c>
      <c r="C99" s="2" t="s">
        <v>219</v>
      </c>
      <c r="D99" s="2" t="s">
        <v>244</v>
      </c>
      <c r="E99" s="4">
        <f>SUM(F99:AEY99)</f>
        <v>71</v>
      </c>
      <c r="CO99">
        <v>14</v>
      </c>
      <c r="CP99">
        <v>14</v>
      </c>
      <c r="CQ99">
        <v>14</v>
      </c>
      <c r="CR99">
        <v>14</v>
      </c>
      <c r="CS99">
        <v>15</v>
      </c>
    </row>
    <row r="100" spans="1:97" ht="15">
      <c r="A100" s="65">
        <v>91009</v>
      </c>
      <c r="B100" s="2" t="s">
        <v>139</v>
      </c>
      <c r="C100" s="2" t="s">
        <v>232</v>
      </c>
      <c r="D100" s="2" t="s">
        <v>245</v>
      </c>
      <c r="E100" s="4">
        <f>SUM(F100:AEY100)</f>
        <v>5</v>
      </c>
      <c r="CO100">
        <v>1</v>
      </c>
      <c r="CP100">
        <v>1</v>
      </c>
      <c r="CQ100">
        <v>1</v>
      </c>
      <c r="CR100">
        <v>1</v>
      </c>
      <c r="CS100">
        <v>1</v>
      </c>
    </row>
    <row r="101" spans="1:97" ht="24">
      <c r="A101" s="65">
        <v>120202</v>
      </c>
      <c r="B101" s="2" t="s">
        <v>104</v>
      </c>
      <c r="C101" s="2" t="s">
        <v>246</v>
      </c>
      <c r="D101" s="2" t="s">
        <v>247</v>
      </c>
      <c r="E101" s="4">
        <f>SUM(F101:AEY101)</f>
        <v>0</v>
      </c>
    </row>
    <row r="102" spans="1:97" ht="15">
      <c r="A102" s="65">
        <v>30104</v>
      </c>
      <c r="B102" s="2" t="s">
        <v>99</v>
      </c>
      <c r="C102" s="2" t="s">
        <v>99</v>
      </c>
      <c r="D102" s="2" t="s">
        <v>248</v>
      </c>
      <c r="E102" s="4">
        <f>SUM(F102:AEY102)</f>
        <v>264</v>
      </c>
      <c r="R102" s="1"/>
      <c r="CO102">
        <v>52</v>
      </c>
      <c r="CP102">
        <v>52</v>
      </c>
      <c r="CQ102">
        <v>52</v>
      </c>
      <c r="CR102">
        <v>52</v>
      </c>
      <c r="CS102">
        <v>56</v>
      </c>
    </row>
    <row r="103" spans="1:97" ht="15">
      <c r="A103" s="65">
        <v>91104</v>
      </c>
      <c r="B103" s="2" t="s">
        <v>139</v>
      </c>
      <c r="C103" s="2" t="s">
        <v>156</v>
      </c>
      <c r="D103" s="2" t="s">
        <v>249</v>
      </c>
      <c r="E103" s="4">
        <f>SUM(F103:AEY103)</f>
        <v>0</v>
      </c>
    </row>
    <row r="104" spans="1:97" ht="15">
      <c r="A104" s="65">
        <v>90705</v>
      </c>
      <c r="B104" s="2" t="s">
        <v>139</v>
      </c>
      <c r="C104" s="2" t="s">
        <v>250</v>
      </c>
      <c r="D104" s="2" t="s">
        <v>251</v>
      </c>
      <c r="E104" s="4">
        <f>SUM(F104:AEY104)</f>
        <v>0</v>
      </c>
    </row>
    <row r="105" spans="1:97" ht="15">
      <c r="A105" s="65">
        <v>10103</v>
      </c>
      <c r="B105" s="2" t="s">
        <v>119</v>
      </c>
      <c r="C105" s="2" t="s">
        <v>119</v>
      </c>
      <c r="D105" s="2" t="s">
        <v>252</v>
      </c>
      <c r="E105" s="4">
        <f>SUM(F105:AEY105)</f>
        <v>0</v>
      </c>
      <c r="R105" s="1"/>
    </row>
    <row r="106" spans="1:97" ht="15">
      <c r="A106" s="65">
        <v>90606</v>
      </c>
      <c r="B106" s="2" t="s">
        <v>139</v>
      </c>
      <c r="C106" s="2" t="s">
        <v>253</v>
      </c>
      <c r="D106" s="2" t="s">
        <v>254</v>
      </c>
      <c r="E106" s="4">
        <f>SUM(F106:AEY106)</f>
        <v>0</v>
      </c>
    </row>
    <row r="107" spans="1:97" ht="15">
      <c r="A107" s="65">
        <v>130304</v>
      </c>
      <c r="B107" s="2" t="s">
        <v>131</v>
      </c>
      <c r="C107" s="2" t="s">
        <v>219</v>
      </c>
      <c r="D107" s="2" t="s">
        <v>255</v>
      </c>
      <c r="E107" s="4">
        <f>SUM(F107:AEY107)</f>
        <v>5</v>
      </c>
      <c r="CO107">
        <v>1</v>
      </c>
      <c r="CP107">
        <v>1</v>
      </c>
      <c r="CQ107">
        <v>1</v>
      </c>
      <c r="CR107">
        <v>1</v>
      </c>
      <c r="CS107">
        <v>1</v>
      </c>
    </row>
    <row r="108" spans="1:97" ht="24">
      <c r="A108" s="65">
        <v>120104</v>
      </c>
      <c r="B108" s="2" t="s">
        <v>104</v>
      </c>
      <c r="C108" s="2" t="s">
        <v>193</v>
      </c>
      <c r="D108" s="2" t="s">
        <v>256</v>
      </c>
      <c r="E108" s="4">
        <f>SUM(F108:AEY108)</f>
        <v>10</v>
      </c>
      <c r="CO108">
        <v>2</v>
      </c>
      <c r="CP108">
        <v>2</v>
      </c>
      <c r="CQ108">
        <v>2</v>
      </c>
      <c r="CR108">
        <v>2</v>
      </c>
      <c r="CS108">
        <v>2</v>
      </c>
    </row>
    <row r="109" spans="1:97" ht="24">
      <c r="A109" s="65">
        <v>120304</v>
      </c>
      <c r="B109" s="2" t="s">
        <v>104</v>
      </c>
      <c r="C109" s="2" t="s">
        <v>126</v>
      </c>
      <c r="D109" s="2" t="s">
        <v>257</v>
      </c>
      <c r="E109" s="4">
        <f>SUM(F109:AEY109)</f>
        <v>5</v>
      </c>
      <c r="CO109">
        <v>1</v>
      </c>
      <c r="CP109">
        <v>1</v>
      </c>
      <c r="CQ109">
        <v>1</v>
      </c>
      <c r="CR109">
        <v>1</v>
      </c>
      <c r="CS109">
        <v>1</v>
      </c>
    </row>
    <row r="110" spans="1:97" ht="15">
      <c r="A110" s="65">
        <v>90502</v>
      </c>
      <c r="B110" s="2" t="s">
        <v>139</v>
      </c>
      <c r="C110" s="2" t="s">
        <v>258</v>
      </c>
      <c r="D110" s="2" t="s">
        <v>259</v>
      </c>
      <c r="E110" s="4">
        <f>SUM(F110:AEY110)</f>
        <v>0</v>
      </c>
    </row>
    <row r="111" spans="1:97" ht="24">
      <c r="A111" s="65">
        <v>120105</v>
      </c>
      <c r="B111" s="2" t="s">
        <v>104</v>
      </c>
      <c r="C111" s="2" t="s">
        <v>193</v>
      </c>
      <c r="D111" s="2" t="s">
        <v>260</v>
      </c>
      <c r="E111" s="4">
        <f>SUM(F111:AEY111)</f>
        <v>0</v>
      </c>
    </row>
    <row r="112" spans="1:97" ht="24">
      <c r="A112" s="65">
        <v>120401</v>
      </c>
      <c r="B112" s="2" t="s">
        <v>104</v>
      </c>
      <c r="C112" s="2" t="s">
        <v>261</v>
      </c>
      <c r="D112" s="2" t="s">
        <v>262</v>
      </c>
      <c r="E112" s="4">
        <f>SUM(F112:AEY112)</f>
        <v>0</v>
      </c>
    </row>
    <row r="113" spans="1:97" ht="15">
      <c r="A113" s="65">
        <v>60402</v>
      </c>
      <c r="B113" s="2" t="s">
        <v>214</v>
      </c>
      <c r="C113" s="2" t="s">
        <v>263</v>
      </c>
      <c r="D113" s="2" t="s">
        <v>264</v>
      </c>
      <c r="E113" s="4">
        <f>SUM(F113:AEY113)</f>
        <v>0</v>
      </c>
    </row>
    <row r="114" spans="1:97" ht="24">
      <c r="A114" s="65">
        <v>120504</v>
      </c>
      <c r="B114" s="2" t="s">
        <v>104</v>
      </c>
      <c r="C114" s="2" t="s">
        <v>105</v>
      </c>
      <c r="D114" s="2" t="s">
        <v>265</v>
      </c>
      <c r="E114" s="4">
        <f>SUM(F114:AEY114)</f>
        <v>0</v>
      </c>
    </row>
    <row r="115" spans="1:97" ht="15">
      <c r="A115" s="65">
        <v>90302</v>
      </c>
      <c r="B115" s="2" t="s">
        <v>139</v>
      </c>
      <c r="C115" s="2" t="s">
        <v>238</v>
      </c>
      <c r="D115" s="2" t="s">
        <v>266</v>
      </c>
      <c r="E115" s="4">
        <f>SUM(F115:AEY115)</f>
        <v>0</v>
      </c>
    </row>
    <row r="116" spans="1:97" ht="24">
      <c r="A116" s="65">
        <v>120305</v>
      </c>
      <c r="B116" s="2" t="s">
        <v>104</v>
      </c>
      <c r="C116" s="2" t="s">
        <v>126</v>
      </c>
      <c r="D116" s="2" t="s">
        <v>267</v>
      </c>
      <c r="E116" s="4">
        <f>SUM(F116:AEY116)</f>
        <v>0</v>
      </c>
    </row>
    <row r="117" spans="1:97" ht="15">
      <c r="A117" s="65">
        <v>41402</v>
      </c>
      <c r="B117" s="2" t="s">
        <v>115</v>
      </c>
      <c r="C117" s="2" t="s">
        <v>268</v>
      </c>
      <c r="D117" s="2" t="s">
        <v>269</v>
      </c>
      <c r="E117" s="4">
        <f>SUM(F117:AEY117)</f>
        <v>0</v>
      </c>
    </row>
    <row r="118" spans="1:97" ht="15">
      <c r="A118" s="65">
        <v>130108</v>
      </c>
      <c r="B118" s="2" t="s">
        <v>131</v>
      </c>
      <c r="C118" s="2" t="s">
        <v>144</v>
      </c>
      <c r="D118" s="2" t="s">
        <v>270</v>
      </c>
      <c r="E118" s="4">
        <f>SUM(F118:AEY118)</f>
        <v>568</v>
      </c>
      <c r="CO118">
        <v>110</v>
      </c>
      <c r="CP118">
        <v>110</v>
      </c>
      <c r="CQ118">
        <v>110</v>
      </c>
      <c r="CR118">
        <v>110</v>
      </c>
      <c r="CS118">
        <v>128</v>
      </c>
    </row>
    <row r="119" spans="1:97" ht="15">
      <c r="A119" s="65">
        <v>41303</v>
      </c>
      <c r="B119" s="2" t="s">
        <v>115</v>
      </c>
      <c r="C119" s="2" t="s">
        <v>183</v>
      </c>
      <c r="D119" s="2" t="s">
        <v>271</v>
      </c>
      <c r="E119" s="4">
        <f>SUM(F119:AEY119)</f>
        <v>0</v>
      </c>
    </row>
    <row r="120" spans="1:97" ht="15">
      <c r="A120" s="65">
        <v>130401</v>
      </c>
      <c r="B120" s="2" t="s">
        <v>131</v>
      </c>
      <c r="C120" s="2" t="s">
        <v>178</v>
      </c>
      <c r="D120" s="2" t="s">
        <v>272</v>
      </c>
      <c r="E120" s="4">
        <f>SUM(F120:AEY120)</f>
        <v>35</v>
      </c>
      <c r="CO120">
        <v>7</v>
      </c>
      <c r="CP120">
        <v>7</v>
      </c>
      <c r="CQ120">
        <v>7</v>
      </c>
      <c r="CR120">
        <v>7</v>
      </c>
      <c r="CS120">
        <v>7</v>
      </c>
    </row>
    <row r="121" spans="1:97" ht="15">
      <c r="A121" s="65">
        <v>10201</v>
      </c>
      <c r="B121" s="2" t="s">
        <v>119</v>
      </c>
      <c r="C121" s="2" t="s">
        <v>167</v>
      </c>
      <c r="D121" s="2" t="s">
        <v>273</v>
      </c>
      <c r="E121" s="4">
        <f>SUM(F121:AEY121)</f>
        <v>362</v>
      </c>
      <c r="R121" s="1"/>
      <c r="CO121">
        <v>66</v>
      </c>
      <c r="CP121">
        <v>66</v>
      </c>
      <c r="CQ121">
        <v>66</v>
      </c>
      <c r="CR121">
        <v>66</v>
      </c>
      <c r="CS121">
        <v>98</v>
      </c>
    </row>
    <row r="122" spans="1:97" ht="15">
      <c r="A122" s="65">
        <v>50103</v>
      </c>
      <c r="B122" s="2" t="s">
        <v>107</v>
      </c>
      <c r="C122" s="2" t="s">
        <v>228</v>
      </c>
      <c r="D122" s="2" t="s">
        <v>228</v>
      </c>
      <c r="E122" s="4">
        <f>SUM(F122:AEY122)</f>
        <v>0</v>
      </c>
    </row>
    <row r="123" spans="1:97" ht="15">
      <c r="A123" s="65">
        <v>60202</v>
      </c>
      <c r="B123" s="2" t="s">
        <v>214</v>
      </c>
      <c r="C123" s="2" t="s">
        <v>274</v>
      </c>
      <c r="D123" s="2" t="s">
        <v>240</v>
      </c>
      <c r="E123" s="4">
        <f>SUM(F123:AEY123)</f>
        <v>0</v>
      </c>
    </row>
    <row r="124" spans="1:97" ht="15">
      <c r="A124" s="65">
        <v>80501</v>
      </c>
      <c r="B124" s="2" t="s">
        <v>97</v>
      </c>
      <c r="C124" s="2" t="s">
        <v>240</v>
      </c>
      <c r="D124" s="2" t="s">
        <v>275</v>
      </c>
      <c r="E124" s="4">
        <f>SUM(F124:AEY124)</f>
        <v>811</v>
      </c>
      <c r="CO124">
        <v>154</v>
      </c>
      <c r="CP124">
        <v>154</v>
      </c>
      <c r="CQ124">
        <v>154</v>
      </c>
      <c r="CR124">
        <v>154</v>
      </c>
      <c r="CS124">
        <v>195</v>
      </c>
    </row>
    <row r="125" spans="1:97" ht="15">
      <c r="A125" s="65">
        <v>130405</v>
      </c>
      <c r="B125" s="2" t="s">
        <v>131</v>
      </c>
      <c r="C125" s="2" t="s">
        <v>178</v>
      </c>
      <c r="D125" s="2" t="s">
        <v>276</v>
      </c>
      <c r="E125" s="4">
        <f>SUM(F125:AEY125)</f>
        <v>0</v>
      </c>
    </row>
    <row r="126" spans="1:97" ht="24">
      <c r="A126" s="65">
        <v>120301</v>
      </c>
      <c r="B126" s="2" t="s">
        <v>104</v>
      </c>
      <c r="C126" s="2" t="s">
        <v>126</v>
      </c>
      <c r="D126" s="2" t="s">
        <v>277</v>
      </c>
      <c r="E126" s="4">
        <f>SUM(F126:AEY126)</f>
        <v>5</v>
      </c>
      <c r="CO126">
        <v>1</v>
      </c>
      <c r="CP126">
        <v>1</v>
      </c>
      <c r="CQ126">
        <v>1</v>
      </c>
      <c r="CR126">
        <v>1</v>
      </c>
      <c r="CS126">
        <v>1</v>
      </c>
    </row>
    <row r="127" spans="1:97" ht="15">
      <c r="A127" s="65">
        <v>20604</v>
      </c>
      <c r="B127" s="2" t="s">
        <v>110</v>
      </c>
      <c r="C127" s="2" t="s">
        <v>236</v>
      </c>
      <c r="D127" s="2" t="s">
        <v>278</v>
      </c>
      <c r="E127" s="4">
        <f>SUM(F127:AEY127)</f>
        <v>15</v>
      </c>
      <c r="R127" s="1"/>
      <c r="CO127">
        <v>3</v>
      </c>
      <c r="CP127">
        <v>3</v>
      </c>
      <c r="CQ127">
        <v>3</v>
      </c>
      <c r="CR127">
        <v>3</v>
      </c>
      <c r="CS127">
        <v>3</v>
      </c>
    </row>
    <row r="128" spans="1:97" ht="15">
      <c r="A128" s="65">
        <v>80601</v>
      </c>
      <c r="B128" s="2" t="s">
        <v>97</v>
      </c>
      <c r="C128" s="2" t="s">
        <v>204</v>
      </c>
      <c r="D128" s="2" t="s">
        <v>279</v>
      </c>
      <c r="E128" s="4">
        <f>SUM(F128:AEY128)</f>
        <v>0</v>
      </c>
    </row>
    <row r="129" spans="1:97" ht="15">
      <c r="A129" s="65">
        <v>40604</v>
      </c>
      <c r="B129" s="2" t="s">
        <v>115</v>
      </c>
      <c r="C129" s="2" t="s">
        <v>185</v>
      </c>
      <c r="D129" s="2" t="s">
        <v>115</v>
      </c>
      <c r="E129" s="4">
        <f>SUM(F129:AEY129)</f>
        <v>0</v>
      </c>
    </row>
    <row r="130" spans="1:97" ht="15">
      <c r="A130" s="65">
        <v>10301</v>
      </c>
      <c r="B130" s="2" t="s">
        <v>119</v>
      </c>
      <c r="C130" s="2" t="s">
        <v>159</v>
      </c>
      <c r="D130" s="2" t="s">
        <v>280</v>
      </c>
      <c r="E130" s="4">
        <f>SUM(F130:AEY130)</f>
        <v>431</v>
      </c>
      <c r="R130" s="1"/>
      <c r="CO130">
        <v>83</v>
      </c>
      <c r="CP130">
        <v>83</v>
      </c>
      <c r="CQ130">
        <v>83</v>
      </c>
      <c r="CR130">
        <v>83</v>
      </c>
      <c r="CS130">
        <v>99</v>
      </c>
    </row>
    <row r="131" spans="1:97" ht="15">
      <c r="A131" s="65">
        <v>90203</v>
      </c>
      <c r="B131" s="2" t="s">
        <v>139</v>
      </c>
      <c r="C131" s="2" t="s">
        <v>165</v>
      </c>
      <c r="D131" s="2" t="s">
        <v>281</v>
      </c>
      <c r="E131" s="4">
        <f>SUM(F131:AEY131)</f>
        <v>0</v>
      </c>
    </row>
    <row r="132" spans="1:97" ht="15">
      <c r="A132" s="65">
        <v>60101</v>
      </c>
      <c r="B132" s="2" t="s">
        <v>214</v>
      </c>
      <c r="C132" s="2" t="s">
        <v>282</v>
      </c>
      <c r="D132" s="2" t="s">
        <v>283</v>
      </c>
      <c r="E132" s="4">
        <f>SUM(F132:AEY132)</f>
        <v>15</v>
      </c>
      <c r="CO132">
        <v>3</v>
      </c>
      <c r="CP132">
        <v>3</v>
      </c>
      <c r="CQ132">
        <v>3</v>
      </c>
      <c r="CR132">
        <v>3</v>
      </c>
      <c r="CS132">
        <v>3</v>
      </c>
    </row>
    <row r="133" spans="1:97" ht="15">
      <c r="A133" s="65">
        <v>60203</v>
      </c>
      <c r="B133" s="2" t="s">
        <v>214</v>
      </c>
      <c r="C133" s="2" t="s">
        <v>274</v>
      </c>
      <c r="D133" s="2" t="s">
        <v>284</v>
      </c>
      <c r="E133" s="4">
        <f>SUM(F133:AEY133)</f>
        <v>0</v>
      </c>
    </row>
    <row r="134" spans="1:97" ht="15">
      <c r="A134" s="65">
        <v>70405</v>
      </c>
      <c r="B134" s="2" t="s">
        <v>102</v>
      </c>
      <c r="C134" s="2" t="s">
        <v>158</v>
      </c>
      <c r="D134" s="2" t="s">
        <v>285</v>
      </c>
      <c r="E134" s="4">
        <f>SUM(F134:AEY134)</f>
        <v>0</v>
      </c>
    </row>
    <row r="135" spans="1:97" ht="15">
      <c r="A135" s="65">
        <v>60702</v>
      </c>
      <c r="B135" s="2" t="s">
        <v>214</v>
      </c>
      <c r="C135" s="2" t="s">
        <v>286</v>
      </c>
      <c r="D135" s="2" t="s">
        <v>287</v>
      </c>
      <c r="E135" s="4">
        <f>SUM(F135:AEY135)</f>
        <v>1</v>
      </c>
      <c r="CS135">
        <v>1</v>
      </c>
    </row>
    <row r="136" spans="1:97" ht="15">
      <c r="A136" s="65">
        <v>130305</v>
      </c>
      <c r="B136" s="2" t="s">
        <v>131</v>
      </c>
      <c r="C136" s="2" t="s">
        <v>219</v>
      </c>
      <c r="D136" s="2" t="s">
        <v>288</v>
      </c>
      <c r="E136" s="4">
        <f>SUM(F136:AEY136)</f>
        <v>0</v>
      </c>
    </row>
    <row r="137" spans="1:97" ht="15">
      <c r="A137" s="65">
        <v>130306</v>
      </c>
      <c r="B137" s="2" t="s">
        <v>131</v>
      </c>
      <c r="C137" s="2" t="s">
        <v>219</v>
      </c>
      <c r="D137" s="2" t="s">
        <v>289</v>
      </c>
      <c r="E137" s="4">
        <f>SUM(F137:AEY137)</f>
        <v>0</v>
      </c>
    </row>
    <row r="138" spans="1:97" ht="15">
      <c r="A138" s="65">
        <v>30105</v>
      </c>
      <c r="B138" s="2" t="s">
        <v>99</v>
      </c>
      <c r="C138" s="2" t="s">
        <v>99</v>
      </c>
      <c r="D138" s="2" t="s">
        <v>290</v>
      </c>
      <c r="E138" s="4">
        <f>SUM(F138:AEY138)</f>
        <v>0</v>
      </c>
      <c r="R138" s="1"/>
    </row>
    <row r="139" spans="1:97" ht="24">
      <c r="A139" s="65">
        <v>110101</v>
      </c>
      <c r="B139" s="2" t="s">
        <v>291</v>
      </c>
      <c r="C139" s="2" t="s">
        <v>292</v>
      </c>
      <c r="D139" s="2" t="s">
        <v>293</v>
      </c>
      <c r="E139" s="4">
        <f>SUM(F139:AEY139)</f>
        <v>22</v>
      </c>
      <c r="CO139">
        <v>3</v>
      </c>
      <c r="CP139">
        <v>3</v>
      </c>
      <c r="CQ139">
        <v>3</v>
      </c>
      <c r="CR139">
        <v>3</v>
      </c>
      <c r="CS139">
        <v>10</v>
      </c>
    </row>
    <row r="140" spans="1:97" ht="15">
      <c r="A140" s="65">
        <v>40603</v>
      </c>
      <c r="B140" s="2" t="s">
        <v>115</v>
      </c>
      <c r="C140" s="2" t="s">
        <v>185</v>
      </c>
      <c r="D140" s="2" t="s">
        <v>294</v>
      </c>
      <c r="E140" s="4">
        <f>SUM(F140:AEY140)</f>
        <v>5</v>
      </c>
      <c r="CO140">
        <v>1</v>
      </c>
      <c r="CP140">
        <v>1</v>
      </c>
      <c r="CQ140">
        <v>1</v>
      </c>
      <c r="CR140">
        <v>1</v>
      </c>
      <c r="CS140">
        <v>1</v>
      </c>
    </row>
    <row r="141" spans="1:97" ht="15">
      <c r="A141" s="65">
        <v>10208</v>
      </c>
      <c r="B141" s="2" t="s">
        <v>119</v>
      </c>
      <c r="C141" s="2" t="s">
        <v>167</v>
      </c>
      <c r="D141" s="2" t="s">
        <v>295</v>
      </c>
      <c r="E141" s="4">
        <f>SUM(F141:AEY141)</f>
        <v>0</v>
      </c>
      <c r="R141" s="1"/>
    </row>
    <row r="142" spans="1:97" ht="15">
      <c r="A142" s="65">
        <v>20603</v>
      </c>
      <c r="B142" s="2" t="s">
        <v>110</v>
      </c>
      <c r="C142" s="2" t="s">
        <v>236</v>
      </c>
      <c r="D142" s="2" t="s">
        <v>110</v>
      </c>
      <c r="E142" s="4">
        <f>SUM(F142:AEY142)</f>
        <v>0</v>
      </c>
      <c r="R142" s="1"/>
    </row>
    <row r="143" spans="1:97" ht="15">
      <c r="A143" s="65">
        <v>30302</v>
      </c>
      <c r="B143" s="2" t="s">
        <v>99</v>
      </c>
      <c r="C143" s="2" t="s">
        <v>296</v>
      </c>
      <c r="D143" s="2" t="s">
        <v>297</v>
      </c>
      <c r="E143" s="4">
        <f>SUM(F143:AEY143)</f>
        <v>0</v>
      </c>
      <c r="R143" s="1"/>
    </row>
    <row r="144" spans="1:97" ht="24">
      <c r="A144" s="65">
        <v>80507</v>
      </c>
      <c r="B144" s="2" t="s">
        <v>97</v>
      </c>
      <c r="C144" s="2" t="s">
        <v>240</v>
      </c>
      <c r="D144" s="2" t="s">
        <v>298</v>
      </c>
      <c r="E144" s="4">
        <f>SUM(F144:AEY144)</f>
        <v>146</v>
      </c>
      <c r="CO144">
        <v>29</v>
      </c>
      <c r="CP144">
        <v>29</v>
      </c>
      <c r="CQ144">
        <v>29</v>
      </c>
      <c r="CR144">
        <v>29</v>
      </c>
      <c r="CS144">
        <v>30</v>
      </c>
    </row>
    <row r="145" spans="1:97" ht="24">
      <c r="A145" s="65">
        <v>50209</v>
      </c>
      <c r="B145" s="2" t="s">
        <v>107</v>
      </c>
      <c r="C145" s="2" t="s">
        <v>195</v>
      </c>
      <c r="D145" s="2" t="s">
        <v>299</v>
      </c>
      <c r="E145" s="4">
        <f>SUM(F145:AEY145)</f>
        <v>105</v>
      </c>
      <c r="CO145">
        <v>21</v>
      </c>
      <c r="CP145">
        <v>21</v>
      </c>
      <c r="CQ145">
        <v>21</v>
      </c>
      <c r="CR145">
        <v>21</v>
      </c>
      <c r="CS145">
        <v>21</v>
      </c>
    </row>
    <row r="146" spans="1:97" ht="15">
      <c r="A146" s="65">
        <v>40303</v>
      </c>
      <c r="B146" s="2" t="s">
        <v>115</v>
      </c>
      <c r="C146" s="2" t="s">
        <v>152</v>
      </c>
      <c r="D146" s="2" t="s">
        <v>300</v>
      </c>
      <c r="E146" s="4">
        <f>SUM(F146:AEY146)</f>
        <v>0</v>
      </c>
    </row>
    <row r="147" spans="1:97" ht="15">
      <c r="A147" s="65">
        <v>90503</v>
      </c>
      <c r="B147" s="2" t="s">
        <v>139</v>
      </c>
      <c r="C147" s="2" t="s">
        <v>258</v>
      </c>
      <c r="D147" s="2" t="s">
        <v>301</v>
      </c>
      <c r="E147" s="4">
        <f>SUM(F147:AEY147)</f>
        <v>1</v>
      </c>
      <c r="CS147">
        <v>1</v>
      </c>
    </row>
    <row r="148" spans="1:97" ht="15">
      <c r="A148" s="65">
        <v>70404</v>
      </c>
      <c r="B148" s="2" t="s">
        <v>102</v>
      </c>
      <c r="C148" s="2" t="s">
        <v>158</v>
      </c>
      <c r="D148" s="2" t="s">
        <v>301</v>
      </c>
      <c r="E148" s="4">
        <f>SUM(F148:AEY148)</f>
        <v>0</v>
      </c>
    </row>
    <row r="149" spans="1:97" ht="15">
      <c r="A149" s="65">
        <v>90802</v>
      </c>
      <c r="B149" s="2" t="s">
        <v>139</v>
      </c>
      <c r="C149" s="2" t="s">
        <v>302</v>
      </c>
      <c r="D149" s="2" t="s">
        <v>303</v>
      </c>
      <c r="E149" s="4">
        <f>SUM(F149:AEY149)</f>
        <v>0</v>
      </c>
    </row>
    <row r="150" spans="1:97" ht="15">
      <c r="A150" s="65">
        <v>90607</v>
      </c>
      <c r="B150" s="2" t="s">
        <v>139</v>
      </c>
      <c r="C150" s="2" t="s">
        <v>253</v>
      </c>
      <c r="D150" s="2" t="s">
        <v>304</v>
      </c>
      <c r="E150" s="4">
        <f>SUM(F150:AEY150)</f>
        <v>20</v>
      </c>
      <c r="CO150">
        <v>4</v>
      </c>
      <c r="CP150">
        <v>4</v>
      </c>
      <c r="CQ150">
        <v>4</v>
      </c>
      <c r="CR150">
        <v>4</v>
      </c>
      <c r="CS150">
        <v>4</v>
      </c>
    </row>
    <row r="151" spans="1:97" ht="15">
      <c r="A151" s="65">
        <v>30107</v>
      </c>
      <c r="B151" s="2" t="s">
        <v>99</v>
      </c>
      <c r="C151" s="2" t="s">
        <v>99</v>
      </c>
      <c r="D151" s="2" t="s">
        <v>305</v>
      </c>
      <c r="E151" s="4">
        <f>SUM(F151:AEY151)</f>
        <v>650</v>
      </c>
      <c r="R151" s="1"/>
      <c r="CO151">
        <v>128</v>
      </c>
      <c r="CP151">
        <v>128</v>
      </c>
      <c r="CQ151">
        <v>128</v>
      </c>
      <c r="CR151">
        <v>128</v>
      </c>
      <c r="CS151">
        <v>138</v>
      </c>
    </row>
    <row r="152" spans="1:97" ht="15">
      <c r="A152" s="65">
        <v>30115</v>
      </c>
      <c r="B152" s="2" t="s">
        <v>99</v>
      </c>
      <c r="C152" s="2" t="s">
        <v>99</v>
      </c>
      <c r="D152" s="2" t="s">
        <v>306</v>
      </c>
      <c r="E152" s="4">
        <f>SUM(F152:AEY152)</f>
        <v>0</v>
      </c>
    </row>
    <row r="153" spans="1:97" ht="15">
      <c r="A153" s="65">
        <v>30502</v>
      </c>
      <c r="B153" s="2" t="s">
        <v>99</v>
      </c>
      <c r="C153" s="2" t="s">
        <v>307</v>
      </c>
      <c r="D153" s="2" t="s">
        <v>308</v>
      </c>
      <c r="E153" s="4">
        <f>SUM(F153:AEY153)</f>
        <v>0</v>
      </c>
    </row>
    <row r="154" spans="1:97" ht="15">
      <c r="A154" s="65">
        <v>50314</v>
      </c>
      <c r="B154" s="2" t="s">
        <v>107</v>
      </c>
      <c r="C154" s="2" t="s">
        <v>108</v>
      </c>
      <c r="D154" s="2" t="s">
        <v>309</v>
      </c>
      <c r="E154" s="4">
        <f>SUM(F154:AEY154)</f>
        <v>0</v>
      </c>
    </row>
    <row r="155" spans="1:97" ht="15">
      <c r="A155" s="65">
        <v>41403</v>
      </c>
      <c r="B155" s="2" t="s">
        <v>115</v>
      </c>
      <c r="C155" s="2" t="s">
        <v>268</v>
      </c>
      <c r="D155" s="2" t="s">
        <v>310</v>
      </c>
      <c r="E155" s="4">
        <f>SUM(F155:AEY155)</f>
        <v>0</v>
      </c>
    </row>
    <row r="156" spans="1:97" ht="15">
      <c r="A156" s="65">
        <v>80805</v>
      </c>
      <c r="B156" s="2" t="s">
        <v>97</v>
      </c>
      <c r="C156" s="2" t="s">
        <v>97</v>
      </c>
      <c r="D156" s="2" t="s">
        <v>311</v>
      </c>
      <c r="E156" s="4">
        <f>SUM(F156:AEY156)</f>
        <v>2289</v>
      </c>
      <c r="CO156">
        <v>450</v>
      </c>
      <c r="CP156">
        <v>450</v>
      </c>
      <c r="CQ156">
        <v>450</v>
      </c>
      <c r="CR156">
        <v>450</v>
      </c>
      <c r="CS156">
        <v>489</v>
      </c>
    </row>
    <row r="157" spans="1:97" ht="15">
      <c r="A157" s="65">
        <v>40601</v>
      </c>
      <c r="B157" s="2" t="s">
        <v>115</v>
      </c>
      <c r="C157" s="2" t="s">
        <v>185</v>
      </c>
      <c r="D157" s="2" t="s">
        <v>312</v>
      </c>
      <c r="E157" s="4">
        <f>SUM(F157:AEY157)</f>
        <v>265</v>
      </c>
      <c r="CO157">
        <v>49</v>
      </c>
      <c r="CP157">
        <v>49</v>
      </c>
      <c r="CQ157">
        <v>49</v>
      </c>
      <c r="CR157">
        <v>49</v>
      </c>
      <c r="CS157">
        <v>69</v>
      </c>
    </row>
    <row r="158" spans="1:97" ht="15">
      <c r="A158" s="65">
        <v>40611</v>
      </c>
      <c r="B158" s="2" t="s">
        <v>115</v>
      </c>
      <c r="C158" s="2" t="s">
        <v>185</v>
      </c>
      <c r="D158" s="2" t="s">
        <v>313</v>
      </c>
      <c r="E158" s="4">
        <f>SUM(F158:AEY158)</f>
        <v>0</v>
      </c>
    </row>
    <row r="159" spans="1:97" ht="15">
      <c r="A159" s="65">
        <v>40612</v>
      </c>
      <c r="B159" s="2" t="s">
        <v>115</v>
      </c>
      <c r="C159" s="2" t="s">
        <v>185</v>
      </c>
      <c r="D159" s="2" t="s">
        <v>314</v>
      </c>
      <c r="E159" s="4">
        <f>SUM(F159:AEY159)</f>
        <v>0</v>
      </c>
    </row>
    <row r="160" spans="1:97" ht="24">
      <c r="A160" s="65">
        <v>120313</v>
      </c>
      <c r="B160" s="2" t="s">
        <v>104</v>
      </c>
      <c r="C160" s="2" t="s">
        <v>126</v>
      </c>
      <c r="D160" s="2" t="s">
        <v>315</v>
      </c>
      <c r="E160" s="4">
        <f>SUM(F160:AEY160)</f>
        <v>0</v>
      </c>
    </row>
    <row r="161" spans="1:97" ht="24">
      <c r="A161" s="65">
        <v>120315</v>
      </c>
      <c r="B161" s="2" t="s">
        <v>104</v>
      </c>
      <c r="C161" s="2" t="s">
        <v>126</v>
      </c>
      <c r="D161" s="2" t="s">
        <v>316</v>
      </c>
      <c r="E161" s="4">
        <f>SUM(F161:AEY161)</f>
        <v>0</v>
      </c>
    </row>
    <row r="162" spans="1:97" ht="15">
      <c r="A162" s="65">
        <v>40102</v>
      </c>
      <c r="B162" s="2" t="s">
        <v>115</v>
      </c>
      <c r="C162" s="2" t="s">
        <v>116</v>
      </c>
      <c r="D162" s="2" t="s">
        <v>317</v>
      </c>
      <c r="E162" s="4">
        <f>SUM(F162:AEY162)</f>
        <v>647</v>
      </c>
      <c r="CO162">
        <v>129</v>
      </c>
      <c r="CP162">
        <v>129</v>
      </c>
      <c r="CQ162">
        <v>129</v>
      </c>
      <c r="CR162">
        <v>129</v>
      </c>
      <c r="CS162">
        <v>131</v>
      </c>
    </row>
    <row r="163" spans="1:97" ht="15">
      <c r="A163" s="65">
        <v>40701</v>
      </c>
      <c r="B163" s="2" t="s">
        <v>115</v>
      </c>
      <c r="C163" s="2" t="s">
        <v>318</v>
      </c>
      <c r="D163" s="2" t="s">
        <v>319</v>
      </c>
      <c r="E163" s="4">
        <f>SUM(F163:AEY163)</f>
        <v>13</v>
      </c>
      <c r="CO163">
        <v>2</v>
      </c>
      <c r="CP163">
        <v>2</v>
      </c>
      <c r="CQ163">
        <v>2</v>
      </c>
      <c r="CR163">
        <v>2</v>
      </c>
      <c r="CS163">
        <v>5</v>
      </c>
    </row>
    <row r="164" spans="1:97" ht="15">
      <c r="A164" s="65">
        <v>41007</v>
      </c>
      <c r="B164" s="2" t="s">
        <v>115</v>
      </c>
      <c r="C164" s="2" t="s">
        <v>202</v>
      </c>
      <c r="D164" s="2" t="s">
        <v>320</v>
      </c>
      <c r="E164" s="4">
        <f>SUM(F164:AEY164)</f>
        <v>0</v>
      </c>
    </row>
    <row r="165" spans="1:97" ht="15">
      <c r="A165" s="65">
        <v>80826</v>
      </c>
      <c r="B165" s="2" t="s">
        <v>97</v>
      </c>
      <c r="C165" s="2" t="s">
        <v>97</v>
      </c>
      <c r="D165" s="2" t="s">
        <v>321</v>
      </c>
      <c r="E165" s="4">
        <f>SUM(F165:AEY165)</f>
        <v>918</v>
      </c>
      <c r="CO165">
        <v>181</v>
      </c>
      <c r="CP165">
        <v>181</v>
      </c>
      <c r="CQ165">
        <v>181</v>
      </c>
      <c r="CR165">
        <v>181</v>
      </c>
      <c r="CS165">
        <v>194</v>
      </c>
    </row>
    <row r="166" spans="1:97" ht="15">
      <c r="A166" s="65">
        <v>40702</v>
      </c>
      <c r="B166" s="2" t="s">
        <v>115</v>
      </c>
      <c r="C166" s="2" t="s">
        <v>318</v>
      </c>
      <c r="D166" s="2" t="s">
        <v>322</v>
      </c>
      <c r="E166" s="4">
        <f>SUM(F166:AEY166)</f>
        <v>0</v>
      </c>
    </row>
    <row r="167" spans="1:97" ht="15">
      <c r="A167" s="65">
        <v>91010</v>
      </c>
      <c r="B167" s="2" t="s">
        <v>139</v>
      </c>
      <c r="C167" s="2" t="s">
        <v>232</v>
      </c>
      <c r="D167" s="2" t="s">
        <v>323</v>
      </c>
      <c r="E167" s="4">
        <f>SUM(F167:AEY167)</f>
        <v>35</v>
      </c>
      <c r="CO167">
        <v>7</v>
      </c>
      <c r="CP167">
        <v>7</v>
      </c>
      <c r="CQ167">
        <v>7</v>
      </c>
      <c r="CR167">
        <v>7</v>
      </c>
      <c r="CS167">
        <v>7</v>
      </c>
    </row>
    <row r="168" spans="1:97" ht="15">
      <c r="A168" s="65">
        <v>90903</v>
      </c>
      <c r="B168" s="2" t="s">
        <v>139</v>
      </c>
      <c r="C168" s="2" t="s">
        <v>108</v>
      </c>
      <c r="D168" s="2" t="s">
        <v>324</v>
      </c>
      <c r="E168" s="4">
        <f>SUM(F168:AEY168)</f>
        <v>0</v>
      </c>
    </row>
    <row r="169" spans="1:97" ht="15">
      <c r="A169" s="65">
        <v>130705</v>
      </c>
      <c r="B169" s="2" t="s">
        <v>131</v>
      </c>
      <c r="C169" s="2" t="s">
        <v>132</v>
      </c>
      <c r="D169" s="2" t="s">
        <v>325</v>
      </c>
      <c r="E169" s="4">
        <f>SUM(F169:AEY169)</f>
        <v>127</v>
      </c>
      <c r="CO169">
        <v>25</v>
      </c>
      <c r="CP169">
        <v>25</v>
      </c>
      <c r="CQ169">
        <v>25</v>
      </c>
      <c r="CR169">
        <v>25</v>
      </c>
      <c r="CS169">
        <v>27</v>
      </c>
    </row>
    <row r="170" spans="1:97" ht="15">
      <c r="A170" s="65">
        <v>90307</v>
      </c>
      <c r="B170" s="2" t="s">
        <v>139</v>
      </c>
      <c r="C170" s="2" t="s">
        <v>238</v>
      </c>
      <c r="D170" s="2" t="s">
        <v>326</v>
      </c>
      <c r="E170" s="4">
        <f>SUM(F170:AEY170)</f>
        <v>0</v>
      </c>
    </row>
    <row r="171" spans="1:97" ht="24">
      <c r="A171" s="65">
        <v>120505</v>
      </c>
      <c r="B171" s="2" t="s">
        <v>104</v>
      </c>
      <c r="C171" s="2" t="s">
        <v>105</v>
      </c>
      <c r="D171" s="2" t="s">
        <v>327</v>
      </c>
      <c r="E171" s="4">
        <f>SUM(F171:AEY171)</f>
        <v>0</v>
      </c>
    </row>
    <row r="172" spans="1:97" ht="15">
      <c r="A172" s="65">
        <v>60604</v>
      </c>
      <c r="B172" s="2" t="s">
        <v>214</v>
      </c>
      <c r="C172" s="2" t="s">
        <v>328</v>
      </c>
      <c r="D172" s="2" t="s">
        <v>329</v>
      </c>
      <c r="E172" s="4">
        <f>SUM(F172:AEY172)</f>
        <v>10</v>
      </c>
      <c r="CO172">
        <v>2</v>
      </c>
      <c r="CP172">
        <v>2</v>
      </c>
      <c r="CQ172">
        <v>2</v>
      </c>
      <c r="CR172">
        <v>2</v>
      </c>
      <c r="CS172">
        <v>2</v>
      </c>
    </row>
    <row r="173" spans="1:97" ht="15">
      <c r="A173" s="65">
        <v>90102</v>
      </c>
      <c r="B173" s="2" t="s">
        <v>139</v>
      </c>
      <c r="C173" s="2" t="s">
        <v>148</v>
      </c>
      <c r="D173" s="2" t="s">
        <v>330</v>
      </c>
      <c r="E173" s="4">
        <f>SUM(F173:AEY173)</f>
        <v>1</v>
      </c>
      <c r="CS173">
        <v>1</v>
      </c>
    </row>
    <row r="174" spans="1:97" ht="15">
      <c r="A174" s="65">
        <v>70704</v>
      </c>
      <c r="B174" s="2" t="s">
        <v>102</v>
      </c>
      <c r="C174" s="2" t="s">
        <v>129</v>
      </c>
      <c r="D174" s="2" t="s">
        <v>331</v>
      </c>
      <c r="E174" s="4">
        <f>SUM(F174:AEY174)</f>
        <v>0</v>
      </c>
    </row>
    <row r="175" spans="1:97" ht="15">
      <c r="A175" s="65">
        <v>40513</v>
      </c>
      <c r="B175" s="2" t="s">
        <v>115</v>
      </c>
      <c r="C175" s="2" t="s">
        <v>146</v>
      </c>
      <c r="D175" s="2" t="s">
        <v>332</v>
      </c>
      <c r="E175" s="4">
        <f>SUM(F175:AEY175)</f>
        <v>0</v>
      </c>
    </row>
    <row r="176" spans="1:97" ht="15">
      <c r="A176" s="65">
        <v>70705</v>
      </c>
      <c r="B176" s="2" t="s">
        <v>102</v>
      </c>
      <c r="C176" s="2" t="s">
        <v>129</v>
      </c>
      <c r="D176" s="2" t="s">
        <v>333</v>
      </c>
      <c r="E176" s="4">
        <f>SUM(F176:AEY176)</f>
        <v>0</v>
      </c>
    </row>
    <row r="177" spans="1:97" ht="15">
      <c r="A177" s="65">
        <v>91203</v>
      </c>
      <c r="B177" s="2" t="s">
        <v>139</v>
      </c>
      <c r="C177" s="2" t="s">
        <v>140</v>
      </c>
      <c r="D177" s="2" t="s">
        <v>333</v>
      </c>
      <c r="E177" s="4">
        <f>SUM(F177:AEY177)</f>
        <v>0</v>
      </c>
    </row>
    <row r="178" spans="1:97" ht="15">
      <c r="A178" s="65">
        <v>130307</v>
      </c>
      <c r="B178" s="2" t="s">
        <v>131</v>
      </c>
      <c r="C178" s="2" t="s">
        <v>219</v>
      </c>
      <c r="D178" s="2" t="s">
        <v>333</v>
      </c>
      <c r="E178" s="4">
        <f>SUM(F178:AEY178)</f>
        <v>0</v>
      </c>
    </row>
    <row r="179" spans="1:97" ht="15">
      <c r="A179" s="65">
        <v>60303</v>
      </c>
      <c r="B179" s="2" t="s">
        <v>214</v>
      </c>
      <c r="C179" s="2" t="s">
        <v>334</v>
      </c>
      <c r="D179" s="2" t="s">
        <v>335</v>
      </c>
      <c r="E179" s="4">
        <f>SUM(F179:AEY179)</f>
        <v>0</v>
      </c>
    </row>
    <row r="180" spans="1:97" ht="15">
      <c r="A180" s="65">
        <v>70602</v>
      </c>
      <c r="B180" s="2" t="s">
        <v>102</v>
      </c>
      <c r="C180" s="2" t="s">
        <v>336</v>
      </c>
      <c r="D180" s="2" t="s">
        <v>337</v>
      </c>
      <c r="E180" s="4">
        <f>SUM(F180:AEY180)</f>
        <v>0</v>
      </c>
    </row>
    <row r="181" spans="1:97" ht="15">
      <c r="A181" s="65">
        <v>20403</v>
      </c>
      <c r="B181" s="2" t="s">
        <v>110</v>
      </c>
      <c r="C181" s="2" t="s">
        <v>242</v>
      </c>
      <c r="D181" s="2" t="s">
        <v>338</v>
      </c>
      <c r="E181" s="4">
        <f>SUM(F181:AEY181)</f>
        <v>0</v>
      </c>
      <c r="R181" s="1"/>
    </row>
    <row r="182" spans="1:97" ht="15">
      <c r="A182" s="65">
        <v>60302</v>
      </c>
      <c r="B182" s="2" t="s">
        <v>214</v>
      </c>
      <c r="C182" s="2" t="s">
        <v>334</v>
      </c>
      <c r="D182" s="2" t="s">
        <v>339</v>
      </c>
      <c r="E182" s="4">
        <f>SUM(F182:AEY182)</f>
        <v>0</v>
      </c>
    </row>
    <row r="183" spans="1:97" ht="15">
      <c r="A183" s="65">
        <v>70204</v>
      </c>
      <c r="B183" s="2" t="s">
        <v>102</v>
      </c>
      <c r="C183" s="2" t="s">
        <v>161</v>
      </c>
      <c r="D183" s="2" t="s">
        <v>340</v>
      </c>
      <c r="E183" s="4">
        <f>SUM(F183:AEY183)</f>
        <v>0</v>
      </c>
    </row>
    <row r="184" spans="1:97" ht="15">
      <c r="A184" s="65">
        <v>60304</v>
      </c>
      <c r="B184" s="2" t="s">
        <v>214</v>
      </c>
      <c r="C184" s="2" t="s">
        <v>334</v>
      </c>
      <c r="D184" s="2" t="s">
        <v>341</v>
      </c>
      <c r="E184" s="4">
        <f>SUM(F184:AEY184)</f>
        <v>0</v>
      </c>
    </row>
    <row r="185" spans="1:97" ht="15">
      <c r="A185" s="65">
        <v>70406</v>
      </c>
      <c r="B185" s="2" t="s">
        <v>102</v>
      </c>
      <c r="C185" s="2" t="s">
        <v>158</v>
      </c>
      <c r="D185" s="2" t="s">
        <v>341</v>
      </c>
      <c r="E185" s="4">
        <f>SUM(F185:AEY185)</f>
        <v>0</v>
      </c>
    </row>
    <row r="186" spans="1:97" ht="15">
      <c r="A186" s="65">
        <v>20203</v>
      </c>
      <c r="B186" s="2" t="s">
        <v>110</v>
      </c>
      <c r="C186" s="2" t="s">
        <v>137</v>
      </c>
      <c r="D186" s="2" t="s">
        <v>342</v>
      </c>
      <c r="E186" s="4">
        <f>SUM(F186:AEY186)</f>
        <v>5</v>
      </c>
      <c r="R186" s="1"/>
      <c r="CO186">
        <v>1</v>
      </c>
      <c r="CP186">
        <v>1</v>
      </c>
      <c r="CQ186">
        <v>1</v>
      </c>
      <c r="CR186">
        <v>1</v>
      </c>
      <c r="CS186">
        <v>1</v>
      </c>
    </row>
    <row r="187" spans="1:97" ht="15">
      <c r="A187" s="65">
        <v>80802</v>
      </c>
      <c r="B187" s="2" t="s">
        <v>97</v>
      </c>
      <c r="C187" s="2" t="s">
        <v>97</v>
      </c>
      <c r="D187" s="2" t="s">
        <v>343</v>
      </c>
      <c r="E187" s="4">
        <f>SUM(F187:AEY187)</f>
        <v>1841</v>
      </c>
      <c r="CO187">
        <v>362</v>
      </c>
      <c r="CP187">
        <v>362</v>
      </c>
      <c r="CQ187">
        <v>362</v>
      </c>
      <c r="CR187">
        <v>362</v>
      </c>
      <c r="CS187">
        <v>393</v>
      </c>
    </row>
    <row r="188" spans="1:97" ht="15">
      <c r="A188" s="65">
        <v>60606</v>
      </c>
      <c r="B188" s="2" t="s">
        <v>214</v>
      </c>
      <c r="C188" s="2" t="s">
        <v>328</v>
      </c>
      <c r="D188" s="2" t="s">
        <v>344</v>
      </c>
      <c r="E188" s="4">
        <f>SUM(F188:AEY188)</f>
        <v>5</v>
      </c>
      <c r="CO188">
        <v>1</v>
      </c>
      <c r="CP188">
        <v>1</v>
      </c>
      <c r="CQ188">
        <v>1</v>
      </c>
      <c r="CR188">
        <v>1</v>
      </c>
      <c r="CS188">
        <v>1</v>
      </c>
    </row>
    <row r="189" spans="1:97" ht="15">
      <c r="A189" s="65">
        <v>70205</v>
      </c>
      <c r="B189" s="2" t="s">
        <v>102</v>
      </c>
      <c r="C189" s="2" t="s">
        <v>161</v>
      </c>
      <c r="D189" s="2" t="s">
        <v>345</v>
      </c>
      <c r="E189" s="4">
        <f>SUM(F189:AEY189)</f>
        <v>0</v>
      </c>
    </row>
    <row r="190" spans="1:97" ht="15">
      <c r="A190" s="65">
        <v>90204</v>
      </c>
      <c r="B190" s="2" t="s">
        <v>139</v>
      </c>
      <c r="C190" s="2" t="s">
        <v>165</v>
      </c>
      <c r="D190" s="2" t="s">
        <v>346</v>
      </c>
      <c r="E190" s="4">
        <f>SUM(F190:AEY190)</f>
        <v>0</v>
      </c>
    </row>
    <row r="191" spans="1:97" ht="15">
      <c r="A191" s="65">
        <v>130706</v>
      </c>
      <c r="B191" s="2" t="s">
        <v>131</v>
      </c>
      <c r="C191" s="2" t="s">
        <v>132</v>
      </c>
      <c r="D191" s="2" t="s">
        <v>347</v>
      </c>
      <c r="E191" s="4">
        <f>SUM(F191:AEY191)</f>
        <v>315</v>
      </c>
      <c r="CO191">
        <v>62</v>
      </c>
      <c r="CP191">
        <v>62</v>
      </c>
      <c r="CQ191">
        <v>62</v>
      </c>
      <c r="CR191">
        <v>62</v>
      </c>
      <c r="CS191">
        <v>67</v>
      </c>
    </row>
    <row r="192" spans="1:97" ht="15">
      <c r="A192" s="65">
        <v>20605</v>
      </c>
      <c r="B192" s="2" t="s">
        <v>110</v>
      </c>
      <c r="C192" s="2" t="s">
        <v>236</v>
      </c>
      <c r="D192" s="2" t="s">
        <v>347</v>
      </c>
      <c r="E192" s="4">
        <f>SUM(F192:AEY192)</f>
        <v>51</v>
      </c>
      <c r="R192" s="1"/>
      <c r="CO192">
        <v>10</v>
      </c>
      <c r="CP192">
        <v>10</v>
      </c>
      <c r="CQ192">
        <v>10</v>
      </c>
      <c r="CR192">
        <v>10</v>
      </c>
      <c r="CS192">
        <v>11</v>
      </c>
    </row>
    <row r="193" spans="1:97" ht="15">
      <c r="A193" s="65">
        <v>20502</v>
      </c>
      <c r="B193" s="2" t="s">
        <v>110</v>
      </c>
      <c r="C193" s="2" t="s">
        <v>348</v>
      </c>
      <c r="D193" s="2" t="s">
        <v>349</v>
      </c>
      <c r="E193" s="4">
        <f>SUM(F193:AEY193)</f>
        <v>0</v>
      </c>
      <c r="R193" s="1"/>
    </row>
    <row r="194" spans="1:97" ht="15">
      <c r="A194" s="65">
        <v>70706</v>
      </c>
      <c r="B194" s="2" t="s">
        <v>102</v>
      </c>
      <c r="C194" s="2" t="s">
        <v>129</v>
      </c>
      <c r="D194" s="2" t="s">
        <v>350</v>
      </c>
      <c r="E194" s="4">
        <f>SUM(F194:AEY194)</f>
        <v>0</v>
      </c>
    </row>
    <row r="195" spans="1:97" ht="15">
      <c r="A195" s="65">
        <v>20102</v>
      </c>
      <c r="B195" s="2" t="s">
        <v>110</v>
      </c>
      <c r="C195" s="2" t="s">
        <v>111</v>
      </c>
      <c r="D195" s="2" t="s">
        <v>351</v>
      </c>
      <c r="E195" s="4">
        <f>SUM(F195:AEY195)</f>
        <v>0</v>
      </c>
      <c r="R195" s="1"/>
    </row>
    <row r="196" spans="1:97" ht="15">
      <c r="A196" s="65">
        <v>41304</v>
      </c>
      <c r="B196" s="2" t="s">
        <v>115</v>
      </c>
      <c r="C196" s="2" t="s">
        <v>183</v>
      </c>
      <c r="D196" s="2" t="s">
        <v>351</v>
      </c>
      <c r="E196" s="4">
        <f>SUM(F196:AEY196)</f>
        <v>0</v>
      </c>
    </row>
    <row r="197" spans="1:97" ht="15">
      <c r="A197" s="65">
        <v>90904</v>
      </c>
      <c r="B197" s="2" t="s">
        <v>139</v>
      </c>
      <c r="C197" s="2" t="s">
        <v>108</v>
      </c>
      <c r="D197" s="2" t="s">
        <v>352</v>
      </c>
      <c r="E197" s="4">
        <f>SUM(F197:AEY197)</f>
        <v>0</v>
      </c>
    </row>
    <row r="198" spans="1:97" ht="15">
      <c r="A198" s="65">
        <v>70315</v>
      </c>
      <c r="B198" s="2" t="s">
        <v>102</v>
      </c>
      <c r="C198" s="2" t="s">
        <v>102</v>
      </c>
      <c r="D198" s="2" t="s">
        <v>353</v>
      </c>
      <c r="E198" s="4">
        <f>SUM(F198:AEY198)</f>
        <v>5</v>
      </c>
      <c r="CO198">
        <v>1</v>
      </c>
      <c r="CP198">
        <v>1</v>
      </c>
      <c r="CQ198">
        <v>1</v>
      </c>
      <c r="CR198">
        <v>1</v>
      </c>
      <c r="CS198">
        <v>1</v>
      </c>
    </row>
    <row r="199" spans="1:97" ht="15">
      <c r="A199" s="65">
        <v>10206</v>
      </c>
      <c r="B199" s="2" t="s">
        <v>119</v>
      </c>
      <c r="C199" s="2" t="s">
        <v>167</v>
      </c>
      <c r="D199" s="2" t="s">
        <v>354</v>
      </c>
      <c r="E199" s="4">
        <f>SUM(F199:AEY199)</f>
        <v>264</v>
      </c>
      <c r="R199" s="1"/>
      <c r="CO199">
        <v>50</v>
      </c>
      <c r="CP199">
        <v>50</v>
      </c>
      <c r="CQ199">
        <v>50</v>
      </c>
      <c r="CR199">
        <v>50</v>
      </c>
      <c r="CS199">
        <v>64</v>
      </c>
    </row>
    <row r="200" spans="1:97" ht="15">
      <c r="A200" s="65">
        <v>70102</v>
      </c>
      <c r="B200" s="2" t="s">
        <v>102</v>
      </c>
      <c r="C200" s="2" t="s">
        <v>355</v>
      </c>
      <c r="D200" s="2" t="s">
        <v>356</v>
      </c>
      <c r="E200" s="4">
        <f>SUM(F200:AEY200)</f>
        <v>0</v>
      </c>
    </row>
    <row r="201" spans="1:97" ht="15">
      <c r="A201" s="65">
        <v>130902</v>
      </c>
      <c r="B201" s="2" t="s">
        <v>131</v>
      </c>
      <c r="C201" s="2" t="s">
        <v>357</v>
      </c>
      <c r="D201" s="2" t="s">
        <v>358</v>
      </c>
      <c r="E201" s="4">
        <f>SUM(F201:AEY201)</f>
        <v>0</v>
      </c>
    </row>
    <row r="202" spans="1:97" ht="15">
      <c r="A202" s="65">
        <v>30203</v>
      </c>
      <c r="B202" s="2" t="s">
        <v>99</v>
      </c>
      <c r="C202" s="2" t="s">
        <v>100</v>
      </c>
      <c r="D202" s="2" t="s">
        <v>359</v>
      </c>
      <c r="E202" s="4">
        <f>SUM(F202:AEY202)</f>
        <v>0</v>
      </c>
      <c r="R202" s="1"/>
    </row>
    <row r="203" spans="1:97" ht="15">
      <c r="A203" s="65">
        <v>30303</v>
      </c>
      <c r="B203" s="2" t="s">
        <v>99</v>
      </c>
      <c r="C203" s="2" t="s">
        <v>296</v>
      </c>
      <c r="D203" s="2" t="s">
        <v>360</v>
      </c>
      <c r="E203" s="4">
        <f>SUM(F203:AEY203)</f>
        <v>0</v>
      </c>
      <c r="R203" s="1"/>
    </row>
    <row r="204" spans="1:97" ht="15">
      <c r="A204" s="65">
        <v>70302</v>
      </c>
      <c r="B204" s="2" t="s">
        <v>102</v>
      </c>
      <c r="C204" s="2" t="s">
        <v>102</v>
      </c>
      <c r="D204" s="2" t="s">
        <v>360</v>
      </c>
      <c r="E204" s="4">
        <f>SUM(F204:AEY204)</f>
        <v>0</v>
      </c>
    </row>
    <row r="205" spans="1:97" ht="15">
      <c r="A205" s="65">
        <v>20302</v>
      </c>
      <c r="B205" s="2" t="s">
        <v>110</v>
      </c>
      <c r="C205" s="2" t="s">
        <v>361</v>
      </c>
      <c r="D205" s="2" t="s">
        <v>362</v>
      </c>
      <c r="E205" s="4">
        <f>SUM(F205:AEY205)</f>
        <v>10</v>
      </c>
      <c r="R205" s="1"/>
      <c r="CO205">
        <v>2</v>
      </c>
      <c r="CP205">
        <v>2</v>
      </c>
      <c r="CQ205">
        <v>2</v>
      </c>
      <c r="CR205">
        <v>2</v>
      </c>
      <c r="CS205">
        <v>2</v>
      </c>
    </row>
    <row r="206" spans="1:97" ht="15">
      <c r="A206" s="65">
        <v>70109</v>
      </c>
      <c r="B206" s="2" t="s">
        <v>102</v>
      </c>
      <c r="C206" s="2" t="s">
        <v>355</v>
      </c>
      <c r="D206" s="2" t="s">
        <v>363</v>
      </c>
      <c r="E206" s="4">
        <f>SUM(F206:AEY206)</f>
        <v>0</v>
      </c>
    </row>
    <row r="207" spans="1:97" ht="24">
      <c r="A207" s="65">
        <v>20108</v>
      </c>
      <c r="B207" s="2" t="s">
        <v>110</v>
      </c>
      <c r="C207" s="2" t="s">
        <v>111</v>
      </c>
      <c r="D207" s="2" t="s">
        <v>364</v>
      </c>
      <c r="E207" s="4">
        <f>SUM(F207:AEY207)</f>
        <v>0</v>
      </c>
    </row>
    <row r="208" spans="1:97" ht="15">
      <c r="A208" s="65">
        <v>130903</v>
      </c>
      <c r="B208" s="2" t="s">
        <v>131</v>
      </c>
      <c r="C208" s="2" t="s">
        <v>357</v>
      </c>
      <c r="D208" s="2" t="s">
        <v>365</v>
      </c>
      <c r="E208" s="4">
        <f>SUM(F208:AEY208)</f>
        <v>15</v>
      </c>
      <c r="CO208">
        <v>3</v>
      </c>
      <c r="CP208">
        <v>3</v>
      </c>
      <c r="CQ208">
        <v>3</v>
      </c>
      <c r="CR208">
        <v>3</v>
      </c>
      <c r="CS208">
        <v>3</v>
      </c>
    </row>
    <row r="209" spans="1:97" ht="15">
      <c r="A209" s="65">
        <v>90407</v>
      </c>
      <c r="B209" s="2" t="s">
        <v>139</v>
      </c>
      <c r="C209" s="2" t="s">
        <v>189</v>
      </c>
      <c r="D209" s="2" t="s">
        <v>365</v>
      </c>
      <c r="E209" s="4">
        <f>SUM(F209:AEY209)</f>
        <v>0</v>
      </c>
    </row>
    <row r="210" spans="1:97" ht="15">
      <c r="A210" s="65">
        <v>130406</v>
      </c>
      <c r="B210" s="2" t="s">
        <v>131</v>
      </c>
      <c r="C210" s="2" t="s">
        <v>178</v>
      </c>
      <c r="D210" s="2" t="s">
        <v>366</v>
      </c>
      <c r="E210" s="4">
        <f>SUM(F210:AEY210)</f>
        <v>0</v>
      </c>
    </row>
    <row r="211" spans="1:97" ht="15">
      <c r="A211" s="65">
        <v>60704</v>
      </c>
      <c r="B211" s="2" t="s">
        <v>214</v>
      </c>
      <c r="C211" s="2" t="s">
        <v>286</v>
      </c>
      <c r="D211" s="2" t="s">
        <v>367</v>
      </c>
      <c r="E211" s="4">
        <f>SUM(F211:AEY211)</f>
        <v>0</v>
      </c>
    </row>
    <row r="212" spans="1:97" ht="15">
      <c r="A212" s="65">
        <v>80504</v>
      </c>
      <c r="B212" s="2" t="s">
        <v>97</v>
      </c>
      <c r="C212" s="2" t="s">
        <v>240</v>
      </c>
      <c r="D212" s="2" t="s">
        <v>368</v>
      </c>
      <c r="E212" s="4">
        <f>SUM(F212:AEY212)</f>
        <v>5</v>
      </c>
      <c r="CO212">
        <v>1</v>
      </c>
      <c r="CP212">
        <v>1</v>
      </c>
      <c r="CQ212">
        <v>1</v>
      </c>
      <c r="CR212">
        <v>1</v>
      </c>
      <c r="CS212">
        <v>1</v>
      </c>
    </row>
    <row r="213" spans="1:97" ht="15">
      <c r="A213" s="65">
        <v>70103</v>
      </c>
      <c r="B213" s="2" t="s">
        <v>102</v>
      </c>
      <c r="C213" s="2" t="s">
        <v>355</v>
      </c>
      <c r="D213" s="2" t="s">
        <v>369</v>
      </c>
      <c r="E213" s="4">
        <f>SUM(F213:AEY213)</f>
        <v>0</v>
      </c>
    </row>
    <row r="214" spans="1:97" ht="15">
      <c r="A214" s="65">
        <v>70206</v>
      </c>
      <c r="B214" s="2" t="s">
        <v>102</v>
      </c>
      <c r="C214" s="2" t="s">
        <v>161</v>
      </c>
      <c r="D214" s="2" t="s">
        <v>370</v>
      </c>
      <c r="E214" s="4">
        <f>SUM(F214:AEY214)</f>
        <v>0</v>
      </c>
    </row>
    <row r="215" spans="1:97" ht="15">
      <c r="A215" s="65">
        <v>91105</v>
      </c>
      <c r="B215" s="2" t="s">
        <v>139</v>
      </c>
      <c r="C215" s="2" t="s">
        <v>156</v>
      </c>
      <c r="D215" s="2" t="s">
        <v>371</v>
      </c>
      <c r="E215" s="4">
        <f>SUM(F215:AEY215)</f>
        <v>15</v>
      </c>
      <c r="CO215">
        <v>3</v>
      </c>
      <c r="CP215">
        <v>3</v>
      </c>
      <c r="CQ215">
        <v>3</v>
      </c>
      <c r="CR215">
        <v>3</v>
      </c>
      <c r="CS215">
        <v>3</v>
      </c>
    </row>
    <row r="216" spans="1:97" ht="15">
      <c r="A216" s="65">
        <v>90504</v>
      </c>
      <c r="B216" s="2" t="s">
        <v>139</v>
      </c>
      <c r="C216" s="2" t="s">
        <v>258</v>
      </c>
      <c r="D216" s="2" t="s">
        <v>372</v>
      </c>
      <c r="E216" s="4">
        <f>SUM(F216:AEY216)</f>
        <v>0</v>
      </c>
    </row>
    <row r="217" spans="1:97" ht="15">
      <c r="A217" s="65">
        <v>70207</v>
      </c>
      <c r="B217" s="2" t="s">
        <v>102</v>
      </c>
      <c r="C217" s="2" t="s">
        <v>161</v>
      </c>
      <c r="D217" s="2" t="s">
        <v>373</v>
      </c>
      <c r="E217" s="4">
        <f>SUM(F217:AEY217)</f>
        <v>0</v>
      </c>
    </row>
    <row r="218" spans="1:97" ht="15">
      <c r="A218" s="65">
        <v>40902</v>
      </c>
      <c r="B218" s="2" t="s">
        <v>115</v>
      </c>
      <c r="C218" s="2" t="s">
        <v>374</v>
      </c>
      <c r="D218" s="2" t="s">
        <v>375</v>
      </c>
      <c r="E218" s="4">
        <f>SUM(F218:AEY218)</f>
        <v>0</v>
      </c>
    </row>
    <row r="219" spans="1:97" ht="15">
      <c r="A219" s="65">
        <v>60603</v>
      </c>
      <c r="B219" s="2" t="s">
        <v>214</v>
      </c>
      <c r="C219" s="2" t="s">
        <v>328</v>
      </c>
      <c r="D219" s="2" t="s">
        <v>376</v>
      </c>
      <c r="E219" s="4">
        <f>SUM(F219:AEY219)</f>
        <v>0</v>
      </c>
    </row>
    <row r="220" spans="1:97" ht="15">
      <c r="A220" s="65">
        <v>20503</v>
      </c>
      <c r="B220" s="2" t="s">
        <v>110</v>
      </c>
      <c r="C220" s="2" t="s">
        <v>348</v>
      </c>
      <c r="D220" s="2" t="s">
        <v>377</v>
      </c>
      <c r="E220" s="4">
        <f>SUM(F220:AEY220)</f>
        <v>0</v>
      </c>
      <c r="R220" s="1"/>
    </row>
    <row r="221" spans="1:97" ht="15">
      <c r="A221" s="65">
        <v>90905</v>
      </c>
      <c r="B221" s="2" t="s">
        <v>139</v>
      </c>
      <c r="C221" s="2" t="s">
        <v>108</v>
      </c>
      <c r="D221" s="2" t="s">
        <v>378</v>
      </c>
      <c r="E221" s="4">
        <f>SUM(F221:AEY221)</f>
        <v>0</v>
      </c>
    </row>
    <row r="222" spans="1:97" ht="24">
      <c r="A222" s="65">
        <v>120506</v>
      </c>
      <c r="B222" s="2" t="s">
        <v>104</v>
      </c>
      <c r="C222" s="2" t="s">
        <v>105</v>
      </c>
      <c r="D222" s="2" t="s">
        <v>379</v>
      </c>
      <c r="E222" s="4">
        <f>SUM(F222:AEY222)</f>
        <v>0</v>
      </c>
    </row>
    <row r="223" spans="1:97" ht="15">
      <c r="A223" s="65">
        <v>60605</v>
      </c>
      <c r="B223" s="2" t="s">
        <v>214</v>
      </c>
      <c r="C223" s="2" t="s">
        <v>328</v>
      </c>
      <c r="D223" s="2" t="s">
        <v>380</v>
      </c>
      <c r="E223" s="4">
        <f>SUM(F223:AEY223)</f>
        <v>0</v>
      </c>
    </row>
    <row r="224" spans="1:97" ht="15">
      <c r="A224" s="65">
        <v>70208</v>
      </c>
      <c r="B224" s="2" t="s">
        <v>102</v>
      </c>
      <c r="C224" s="2" t="s">
        <v>161</v>
      </c>
      <c r="D224" s="2" t="s">
        <v>380</v>
      </c>
      <c r="E224" s="4">
        <f>SUM(F224:AEY224)</f>
        <v>0</v>
      </c>
    </row>
    <row r="225" spans="1:97" ht="24">
      <c r="A225" s="65">
        <v>120510</v>
      </c>
      <c r="B225" s="2" t="s">
        <v>104</v>
      </c>
      <c r="C225" s="2" t="s">
        <v>105</v>
      </c>
      <c r="D225" s="2" t="s">
        <v>381</v>
      </c>
      <c r="E225" s="4">
        <f>SUM(F225:AEY225)</f>
        <v>0</v>
      </c>
    </row>
    <row r="226" spans="1:97" ht="15">
      <c r="A226" s="65">
        <v>20504</v>
      </c>
      <c r="B226" s="2" t="s">
        <v>110</v>
      </c>
      <c r="C226" s="2" t="s">
        <v>348</v>
      </c>
      <c r="D226" s="2" t="s">
        <v>382</v>
      </c>
      <c r="E226" s="4">
        <f>SUM(F226:AEY226)</f>
        <v>0</v>
      </c>
      <c r="R226" s="1"/>
    </row>
    <row r="227" spans="1:97" ht="15">
      <c r="A227" s="65">
        <v>90303</v>
      </c>
      <c r="B227" s="2" t="s">
        <v>139</v>
      </c>
      <c r="C227" s="2" t="s">
        <v>238</v>
      </c>
      <c r="D227" s="2" t="s">
        <v>383</v>
      </c>
      <c r="E227" s="4">
        <f>SUM(F227:AEY227)</f>
        <v>0</v>
      </c>
    </row>
    <row r="228" spans="1:97" ht="24">
      <c r="A228" s="65">
        <v>120507</v>
      </c>
      <c r="B228" s="2" t="s">
        <v>104</v>
      </c>
      <c r="C228" s="2" t="s">
        <v>105</v>
      </c>
      <c r="D228" s="2" t="s">
        <v>384</v>
      </c>
      <c r="E228" s="4">
        <f>SUM(F228:AEY228)</f>
        <v>0</v>
      </c>
    </row>
    <row r="229" spans="1:97" ht="24">
      <c r="A229" s="65">
        <v>120511</v>
      </c>
      <c r="B229" s="2" t="s">
        <v>104</v>
      </c>
      <c r="C229" s="2" t="s">
        <v>105</v>
      </c>
      <c r="D229" s="2" t="s">
        <v>385</v>
      </c>
      <c r="E229" s="4">
        <f>SUM(F229:AEY229)</f>
        <v>0</v>
      </c>
    </row>
    <row r="230" spans="1:97" ht="15">
      <c r="A230" s="65">
        <v>40903</v>
      </c>
      <c r="B230" s="2" t="s">
        <v>115</v>
      </c>
      <c r="C230" s="2" t="s">
        <v>374</v>
      </c>
      <c r="D230" s="2" t="s">
        <v>386</v>
      </c>
      <c r="E230" s="4">
        <f>SUM(F230:AEY230)</f>
        <v>0</v>
      </c>
    </row>
    <row r="231" spans="1:97" ht="15">
      <c r="A231" s="65">
        <v>20303</v>
      </c>
      <c r="B231" s="2" t="s">
        <v>110</v>
      </c>
      <c r="C231" s="2" t="s">
        <v>361</v>
      </c>
      <c r="D231" s="2" t="s">
        <v>387</v>
      </c>
      <c r="E231" s="4">
        <f>SUM(F231:AEY231)</f>
        <v>0</v>
      </c>
      <c r="R231" s="1"/>
    </row>
    <row r="232" spans="1:97" ht="15">
      <c r="A232" s="65">
        <v>90205</v>
      </c>
      <c r="B232" s="2" t="s">
        <v>139</v>
      </c>
      <c r="C232" s="2" t="s">
        <v>165</v>
      </c>
      <c r="D232" s="2" t="s">
        <v>387</v>
      </c>
      <c r="E232" s="4">
        <f>SUM(F232:AEY232)</f>
        <v>0</v>
      </c>
    </row>
    <row r="233" spans="1:97" ht="15">
      <c r="A233" s="65">
        <v>90505</v>
      </c>
      <c r="B233" s="2" t="s">
        <v>139</v>
      </c>
      <c r="C233" s="2" t="s">
        <v>258</v>
      </c>
      <c r="D233" s="2" t="s">
        <v>388</v>
      </c>
      <c r="E233" s="4">
        <f>SUM(F233:AEY233)</f>
        <v>0</v>
      </c>
    </row>
    <row r="234" spans="1:97" ht="15">
      <c r="A234" s="65">
        <v>40904</v>
      </c>
      <c r="B234" s="2" t="s">
        <v>115</v>
      </c>
      <c r="C234" s="2" t="s">
        <v>374</v>
      </c>
      <c r="D234" s="2" t="s">
        <v>389</v>
      </c>
      <c r="E234" s="4">
        <f>SUM(F234:AEY234)</f>
        <v>0</v>
      </c>
    </row>
    <row r="235" spans="1:97" ht="24">
      <c r="A235" s="65">
        <v>50201</v>
      </c>
      <c r="B235" s="2" t="s">
        <v>107</v>
      </c>
      <c r="C235" s="2" t="s">
        <v>195</v>
      </c>
      <c r="D235" s="2" t="s">
        <v>390</v>
      </c>
      <c r="E235" s="4">
        <f>SUM(F235:AEY235)</f>
        <v>0</v>
      </c>
    </row>
    <row r="236" spans="1:97" ht="15">
      <c r="A236" s="65">
        <v>20204</v>
      </c>
      <c r="B236" s="2" t="s">
        <v>110</v>
      </c>
      <c r="C236" s="2" t="s">
        <v>137</v>
      </c>
      <c r="D236" s="2" t="s">
        <v>391</v>
      </c>
      <c r="E236" s="4">
        <f>SUM(F236:AEY236)</f>
        <v>0</v>
      </c>
      <c r="R236" s="1"/>
    </row>
    <row r="237" spans="1:97" ht="15">
      <c r="A237" s="65">
        <v>60703</v>
      </c>
      <c r="B237" s="2" t="s">
        <v>214</v>
      </c>
      <c r="C237" s="2" t="s">
        <v>286</v>
      </c>
      <c r="D237" s="2" t="s">
        <v>392</v>
      </c>
      <c r="E237" s="4">
        <f>SUM(F237:AEY237)</f>
        <v>0</v>
      </c>
    </row>
    <row r="238" spans="1:97" ht="15">
      <c r="A238" s="65">
        <v>90506</v>
      </c>
      <c r="B238" s="2" t="s">
        <v>139</v>
      </c>
      <c r="C238" s="2" t="s">
        <v>258</v>
      </c>
      <c r="D238" s="2" t="s">
        <v>392</v>
      </c>
      <c r="E238" s="4">
        <f>SUM(F238:AEY238)</f>
        <v>0</v>
      </c>
    </row>
    <row r="239" spans="1:97" ht="15">
      <c r="A239" s="65">
        <v>20103</v>
      </c>
      <c r="B239" s="2" t="s">
        <v>110</v>
      </c>
      <c r="C239" s="2" t="s">
        <v>111</v>
      </c>
      <c r="D239" s="2" t="s">
        <v>393</v>
      </c>
      <c r="E239" s="4">
        <f>SUM(F239:AEY239)</f>
        <v>35</v>
      </c>
      <c r="R239" s="1"/>
      <c r="CO239">
        <v>7</v>
      </c>
      <c r="CP239">
        <v>7</v>
      </c>
      <c r="CQ239">
        <v>7</v>
      </c>
      <c r="CR239">
        <v>7</v>
      </c>
      <c r="CS239">
        <v>7</v>
      </c>
    </row>
    <row r="240" spans="1:97" ht="15">
      <c r="A240" s="65">
        <v>10214</v>
      </c>
      <c r="B240" s="2" t="s">
        <v>119</v>
      </c>
      <c r="C240" s="2" t="s">
        <v>167</v>
      </c>
      <c r="D240" s="2" t="s">
        <v>394</v>
      </c>
      <c r="E240" s="4">
        <f>SUM(F240:AEY240)</f>
        <v>5</v>
      </c>
      <c r="CS240">
        <v>5</v>
      </c>
    </row>
    <row r="241" spans="1:97" ht="15">
      <c r="A241" s="65">
        <v>40103</v>
      </c>
      <c r="B241" s="2" t="s">
        <v>115</v>
      </c>
      <c r="C241" s="2" t="s">
        <v>116</v>
      </c>
      <c r="D241" s="2" t="s">
        <v>395</v>
      </c>
      <c r="E241" s="4">
        <f>SUM(F241:AEY241)</f>
        <v>60</v>
      </c>
      <c r="CO241">
        <v>12</v>
      </c>
      <c r="CP241">
        <v>12</v>
      </c>
      <c r="CQ241">
        <v>12</v>
      </c>
      <c r="CR241">
        <v>12</v>
      </c>
      <c r="CS241">
        <v>12</v>
      </c>
    </row>
    <row r="242" spans="1:97" ht="15">
      <c r="A242" s="65">
        <v>10204</v>
      </c>
      <c r="B242" s="2" t="s">
        <v>119</v>
      </c>
      <c r="C242" s="2" t="s">
        <v>167</v>
      </c>
      <c r="D242" s="2" t="s">
        <v>396</v>
      </c>
      <c r="E242" s="4">
        <f>SUM(F242:AEY242)</f>
        <v>0</v>
      </c>
      <c r="R242" s="1"/>
    </row>
    <row r="243" spans="1:97" ht="15">
      <c r="A243" s="65">
        <v>60406</v>
      </c>
      <c r="B243" s="2" t="s">
        <v>214</v>
      </c>
      <c r="C243" s="2" t="s">
        <v>263</v>
      </c>
      <c r="D243" s="2" t="s">
        <v>397</v>
      </c>
      <c r="E243" s="4">
        <f>SUM(F243:AEY243)</f>
        <v>0</v>
      </c>
    </row>
    <row r="244" spans="1:97" ht="15">
      <c r="A244" s="65">
        <v>60204</v>
      </c>
      <c r="B244" s="2" t="s">
        <v>214</v>
      </c>
      <c r="C244" s="2" t="s">
        <v>274</v>
      </c>
      <c r="D244" s="2" t="s">
        <v>398</v>
      </c>
      <c r="E244" s="4">
        <f>SUM(F244:AEY244)</f>
        <v>0</v>
      </c>
    </row>
    <row r="245" spans="1:97" ht="15">
      <c r="A245" s="65">
        <v>20205</v>
      </c>
      <c r="B245" s="2" t="s">
        <v>110</v>
      </c>
      <c r="C245" s="2" t="s">
        <v>137</v>
      </c>
      <c r="D245" s="2" t="s">
        <v>399</v>
      </c>
      <c r="E245" s="4">
        <f>SUM(F245:AEY245)</f>
        <v>5</v>
      </c>
      <c r="R245" s="1"/>
      <c r="CO245">
        <v>1</v>
      </c>
      <c r="CP245">
        <v>1</v>
      </c>
      <c r="CQ245">
        <v>1</v>
      </c>
      <c r="CR245">
        <v>1</v>
      </c>
      <c r="CS245">
        <v>1</v>
      </c>
    </row>
    <row r="246" spans="1:97" ht="24">
      <c r="A246" s="65">
        <v>120106</v>
      </c>
      <c r="B246" s="2" t="s">
        <v>104</v>
      </c>
      <c r="C246" s="2" t="s">
        <v>193</v>
      </c>
      <c r="D246" s="2" t="s">
        <v>400</v>
      </c>
      <c r="E246" s="4">
        <f>SUM(F246:AEY246)</f>
        <v>0</v>
      </c>
    </row>
    <row r="247" spans="1:97" ht="15">
      <c r="A247" s="65">
        <v>60408</v>
      </c>
      <c r="B247" s="2" t="s">
        <v>214</v>
      </c>
      <c r="C247" s="2" t="s">
        <v>263</v>
      </c>
      <c r="D247" s="2" t="s">
        <v>401</v>
      </c>
      <c r="E247" s="4">
        <f>SUM(F247:AEY247)</f>
        <v>0</v>
      </c>
    </row>
    <row r="248" spans="1:97" ht="15">
      <c r="A248" s="65">
        <v>80823</v>
      </c>
      <c r="B248" s="2" t="s">
        <v>97</v>
      </c>
      <c r="C248" s="2" t="s">
        <v>97</v>
      </c>
      <c r="D248" s="2" t="s">
        <v>402</v>
      </c>
      <c r="E248" s="4">
        <f>SUM(F248:AEY248)</f>
        <v>1287</v>
      </c>
      <c r="CO248">
        <v>248</v>
      </c>
      <c r="CP248">
        <v>248</v>
      </c>
      <c r="CQ248">
        <v>248</v>
      </c>
      <c r="CR248">
        <v>248</v>
      </c>
      <c r="CS248">
        <v>295</v>
      </c>
    </row>
    <row r="249" spans="1:97" ht="15">
      <c r="A249" s="65">
        <v>70407</v>
      </c>
      <c r="B249" s="2" t="s">
        <v>102</v>
      </c>
      <c r="C249" s="2" t="s">
        <v>158</v>
      </c>
      <c r="D249" s="2" t="s">
        <v>403</v>
      </c>
      <c r="E249" s="4">
        <f>SUM(F249:AEY249)</f>
        <v>0</v>
      </c>
    </row>
    <row r="250" spans="1:97" ht="15">
      <c r="A250" s="65">
        <v>130707</v>
      </c>
      <c r="B250" s="2" t="s">
        <v>131</v>
      </c>
      <c r="C250" s="2" t="s">
        <v>132</v>
      </c>
      <c r="D250" s="2" t="s">
        <v>404</v>
      </c>
      <c r="E250" s="4">
        <f>SUM(F250:AEY250)</f>
        <v>31</v>
      </c>
      <c r="CO250">
        <v>6</v>
      </c>
      <c r="CP250">
        <v>6</v>
      </c>
      <c r="CQ250">
        <v>6</v>
      </c>
      <c r="CR250">
        <v>6</v>
      </c>
      <c r="CS250">
        <v>7</v>
      </c>
    </row>
    <row r="251" spans="1:97" ht="15">
      <c r="A251" s="65">
        <v>10216</v>
      </c>
      <c r="B251" s="2" t="s">
        <v>119</v>
      </c>
      <c r="C251" s="2" t="s">
        <v>167</v>
      </c>
      <c r="D251" s="2" t="s">
        <v>405</v>
      </c>
      <c r="E251" s="4">
        <f>SUM(F251:AEY251)</f>
        <v>23</v>
      </c>
      <c r="CO251">
        <v>3</v>
      </c>
      <c r="CP251">
        <v>3</v>
      </c>
      <c r="CQ251">
        <v>3</v>
      </c>
      <c r="CR251">
        <v>3</v>
      </c>
      <c r="CS251">
        <v>11</v>
      </c>
    </row>
    <row r="252" spans="1:97" ht="15">
      <c r="A252" s="65">
        <v>10215</v>
      </c>
      <c r="B252" s="2" t="s">
        <v>119</v>
      </c>
      <c r="C252" s="2" t="s">
        <v>167</v>
      </c>
      <c r="D252" s="2" t="s">
        <v>406</v>
      </c>
      <c r="E252" s="4">
        <f>SUM(F252:AEY252)</f>
        <v>27</v>
      </c>
      <c r="CO252">
        <v>4</v>
      </c>
      <c r="CP252">
        <v>4</v>
      </c>
      <c r="CQ252">
        <v>4</v>
      </c>
      <c r="CR252">
        <v>4</v>
      </c>
      <c r="CS252">
        <v>11</v>
      </c>
    </row>
    <row r="253" spans="1:97" ht="15">
      <c r="A253" s="65">
        <v>10217</v>
      </c>
      <c r="B253" s="2" t="s">
        <v>119</v>
      </c>
      <c r="C253" s="2" t="s">
        <v>167</v>
      </c>
      <c r="D253" s="2" t="s">
        <v>407</v>
      </c>
      <c r="E253" s="4">
        <f>SUM(F253:AEY253)</f>
        <v>83</v>
      </c>
      <c r="CO253">
        <v>14</v>
      </c>
      <c r="CP253">
        <v>14</v>
      </c>
      <c r="CQ253">
        <v>14</v>
      </c>
      <c r="CR253">
        <v>14</v>
      </c>
      <c r="CS253">
        <v>27</v>
      </c>
    </row>
    <row r="254" spans="1:97" ht="15">
      <c r="A254" s="65">
        <v>70707</v>
      </c>
      <c r="B254" s="2" t="s">
        <v>102</v>
      </c>
      <c r="C254" s="2" t="s">
        <v>129</v>
      </c>
      <c r="D254" s="2" t="s">
        <v>408</v>
      </c>
      <c r="E254" s="4">
        <f>SUM(F254:AEY254)</f>
        <v>0</v>
      </c>
    </row>
    <row r="255" spans="1:97" ht="15">
      <c r="A255" s="65">
        <v>50104</v>
      </c>
      <c r="B255" s="2" t="s">
        <v>107</v>
      </c>
      <c r="C255" s="2" t="s">
        <v>228</v>
      </c>
      <c r="D255" s="2" t="s">
        <v>409</v>
      </c>
      <c r="E255" s="4">
        <f>SUM(F255:AEY255)</f>
        <v>0</v>
      </c>
    </row>
    <row r="256" spans="1:97" ht="15">
      <c r="A256" s="65">
        <v>90906</v>
      </c>
      <c r="B256" s="2" t="s">
        <v>139</v>
      </c>
      <c r="C256" s="2" t="s">
        <v>108</v>
      </c>
      <c r="D256" s="2" t="s">
        <v>410</v>
      </c>
      <c r="E256" s="4">
        <f>SUM(F256:AEY256)</f>
        <v>0</v>
      </c>
    </row>
    <row r="257" spans="1:97" ht="15">
      <c r="A257" s="65">
        <v>30304</v>
      </c>
      <c r="B257" s="2" t="s">
        <v>99</v>
      </c>
      <c r="C257" s="2" t="s">
        <v>296</v>
      </c>
      <c r="D257" s="2" t="s">
        <v>411</v>
      </c>
      <c r="E257" s="4">
        <f>SUM(F257:AEY257)</f>
        <v>0</v>
      </c>
      <c r="R257" s="1"/>
    </row>
    <row r="258" spans="1:97" ht="15">
      <c r="A258" s="65">
        <v>90602</v>
      </c>
      <c r="B258" s="2" t="s">
        <v>139</v>
      </c>
      <c r="C258" s="2" t="s">
        <v>253</v>
      </c>
      <c r="D258" s="2" t="s">
        <v>412</v>
      </c>
      <c r="E258" s="4">
        <f>SUM(F258:AEY258)</f>
        <v>0</v>
      </c>
    </row>
    <row r="259" spans="1:97" ht="15">
      <c r="A259" s="65">
        <v>40505</v>
      </c>
      <c r="B259" s="2" t="s">
        <v>115</v>
      </c>
      <c r="C259" s="2" t="s">
        <v>146</v>
      </c>
      <c r="D259" s="2" t="s">
        <v>413</v>
      </c>
      <c r="E259" s="4">
        <f>SUM(F259:AEY259)</f>
        <v>0</v>
      </c>
    </row>
    <row r="260" spans="1:97" ht="15">
      <c r="A260" s="65">
        <v>80603</v>
      </c>
      <c r="B260" s="2" t="s">
        <v>97</v>
      </c>
      <c r="C260" s="2" t="s">
        <v>204</v>
      </c>
      <c r="D260" s="2" t="s">
        <v>414</v>
      </c>
      <c r="E260" s="4">
        <f>SUM(F260:AEY260)</f>
        <v>0</v>
      </c>
    </row>
    <row r="261" spans="1:97" ht="15">
      <c r="A261" s="65">
        <v>40304</v>
      </c>
      <c r="B261" s="2" t="s">
        <v>115</v>
      </c>
      <c r="C261" s="2" t="s">
        <v>152</v>
      </c>
      <c r="D261" s="2" t="s">
        <v>415</v>
      </c>
      <c r="E261" s="4">
        <f>SUM(F261:AEY261)</f>
        <v>0</v>
      </c>
    </row>
    <row r="262" spans="1:97" ht="15">
      <c r="A262" s="65">
        <v>10203</v>
      </c>
      <c r="B262" s="2" t="s">
        <v>119</v>
      </c>
      <c r="C262" s="2" t="s">
        <v>167</v>
      </c>
      <c r="D262" s="2" t="s">
        <v>416</v>
      </c>
      <c r="E262" s="4">
        <f>SUM(F262:AEY262)</f>
        <v>24</v>
      </c>
      <c r="R262" s="1"/>
      <c r="CO262">
        <v>4</v>
      </c>
      <c r="CP262">
        <v>4</v>
      </c>
      <c r="CQ262">
        <v>4</v>
      </c>
      <c r="CR262">
        <v>4</v>
      </c>
      <c r="CS262">
        <v>8</v>
      </c>
    </row>
    <row r="263" spans="1:97" ht="15">
      <c r="A263" s="65">
        <v>40605</v>
      </c>
      <c r="B263" s="2" t="s">
        <v>115</v>
      </c>
      <c r="C263" s="2" t="s">
        <v>185</v>
      </c>
      <c r="D263" s="2" t="s">
        <v>417</v>
      </c>
      <c r="E263" s="4">
        <f>SUM(F263:AEY263)</f>
        <v>0</v>
      </c>
    </row>
    <row r="264" spans="1:97" ht="15">
      <c r="A264" s="65">
        <v>130708</v>
      </c>
      <c r="B264" s="2" t="s">
        <v>131</v>
      </c>
      <c r="C264" s="2" t="s">
        <v>132</v>
      </c>
      <c r="D264" s="2" t="s">
        <v>418</v>
      </c>
      <c r="E264" s="4">
        <f>SUM(F264:AEY264)</f>
        <v>859</v>
      </c>
      <c r="CO264">
        <v>170</v>
      </c>
      <c r="CP264">
        <v>170</v>
      </c>
      <c r="CQ264">
        <v>170</v>
      </c>
      <c r="CR264">
        <v>170</v>
      </c>
      <c r="CS264">
        <v>179</v>
      </c>
    </row>
    <row r="265" spans="1:97" ht="15">
      <c r="A265" s="65">
        <v>40801</v>
      </c>
      <c r="B265" s="2" t="s">
        <v>115</v>
      </c>
      <c r="C265" s="2" t="s">
        <v>419</v>
      </c>
      <c r="D265" s="2" t="s">
        <v>419</v>
      </c>
      <c r="E265" s="4">
        <f>SUM(F265:AEY265)</f>
        <v>25</v>
      </c>
      <c r="CO265">
        <v>5</v>
      </c>
      <c r="CP265">
        <v>5</v>
      </c>
      <c r="CQ265">
        <v>5</v>
      </c>
      <c r="CR265">
        <v>5</v>
      </c>
      <c r="CS265">
        <v>5</v>
      </c>
    </row>
    <row r="266" spans="1:97" ht="15">
      <c r="A266" s="65">
        <v>70708</v>
      </c>
      <c r="B266" s="2" t="s">
        <v>102</v>
      </c>
      <c r="C266" s="2" t="s">
        <v>129</v>
      </c>
      <c r="D266" s="2" t="s">
        <v>420</v>
      </c>
      <c r="E266" s="4">
        <f>SUM(F266:AEY266)</f>
        <v>0</v>
      </c>
    </row>
    <row r="267" spans="1:97" ht="15">
      <c r="A267" s="65">
        <v>70101</v>
      </c>
      <c r="B267" s="2" t="s">
        <v>102</v>
      </c>
      <c r="C267" s="2" t="s">
        <v>355</v>
      </c>
      <c r="D267" s="2" t="s">
        <v>421</v>
      </c>
      <c r="E267" s="4">
        <f>SUM(F267:AEY267)</f>
        <v>0</v>
      </c>
    </row>
    <row r="268" spans="1:97" ht="15">
      <c r="A268" s="65">
        <v>70104</v>
      </c>
      <c r="B268" s="2" t="s">
        <v>102</v>
      </c>
      <c r="C268" s="2" t="s">
        <v>355</v>
      </c>
      <c r="D268" s="2" t="s">
        <v>422</v>
      </c>
      <c r="E268" s="4">
        <f>SUM(F268:AEY268)</f>
        <v>0</v>
      </c>
    </row>
    <row r="269" spans="1:97" ht="15">
      <c r="A269" s="65">
        <v>91106</v>
      </c>
      <c r="B269" s="2" t="s">
        <v>139</v>
      </c>
      <c r="C269" s="2" t="s">
        <v>156</v>
      </c>
      <c r="D269" s="2" t="s">
        <v>423</v>
      </c>
      <c r="E269" s="4">
        <f>SUM(F269:AEY269)</f>
        <v>5</v>
      </c>
      <c r="CO269">
        <v>1</v>
      </c>
      <c r="CP269">
        <v>1</v>
      </c>
      <c r="CQ269">
        <v>1</v>
      </c>
      <c r="CR269">
        <v>1</v>
      </c>
      <c r="CS269">
        <v>1</v>
      </c>
    </row>
    <row r="270" spans="1:97" ht="15">
      <c r="A270" s="65">
        <v>40104</v>
      </c>
      <c r="B270" s="2" t="s">
        <v>115</v>
      </c>
      <c r="C270" s="2" t="s">
        <v>116</v>
      </c>
      <c r="D270" s="2" t="s">
        <v>423</v>
      </c>
      <c r="E270" s="4">
        <f>SUM(F270:AEY270)</f>
        <v>0</v>
      </c>
    </row>
    <row r="271" spans="1:97" ht="15">
      <c r="A271" s="65">
        <v>40305</v>
      </c>
      <c r="B271" s="2" t="s">
        <v>115</v>
      </c>
      <c r="C271" s="2" t="s">
        <v>152</v>
      </c>
      <c r="D271" s="2" t="s">
        <v>424</v>
      </c>
      <c r="E271" s="4">
        <f>SUM(F271:AEY271)</f>
        <v>0</v>
      </c>
    </row>
    <row r="272" spans="1:97" ht="24">
      <c r="A272" s="65">
        <v>120508</v>
      </c>
      <c r="B272" s="2" t="s">
        <v>104</v>
      </c>
      <c r="C272" s="2" t="s">
        <v>105</v>
      </c>
      <c r="D272" s="2" t="s">
        <v>425</v>
      </c>
      <c r="E272" s="4">
        <f>SUM(F272:AEY272)</f>
        <v>0</v>
      </c>
    </row>
    <row r="273" spans="1:97" ht="15">
      <c r="A273" s="65">
        <v>130904</v>
      </c>
      <c r="B273" s="2" t="s">
        <v>131</v>
      </c>
      <c r="C273" s="2" t="s">
        <v>357</v>
      </c>
      <c r="D273" s="2" t="s">
        <v>425</v>
      </c>
      <c r="E273" s="4">
        <f>SUM(F273:AEY273)</f>
        <v>0</v>
      </c>
    </row>
    <row r="274" spans="1:97" ht="24">
      <c r="A274" s="65">
        <v>120509</v>
      </c>
      <c r="B274" s="2" t="s">
        <v>104</v>
      </c>
      <c r="C274" s="2" t="s">
        <v>105</v>
      </c>
      <c r="D274" s="2" t="s">
        <v>426</v>
      </c>
      <c r="E274" s="4">
        <f>SUM(F274:AEY274)</f>
        <v>0</v>
      </c>
    </row>
    <row r="275" spans="1:97" ht="15">
      <c r="A275" s="65">
        <v>20404</v>
      </c>
      <c r="B275" s="2" t="s">
        <v>110</v>
      </c>
      <c r="C275" s="2" t="s">
        <v>242</v>
      </c>
      <c r="D275" s="2" t="s">
        <v>427</v>
      </c>
      <c r="E275" s="4">
        <f>SUM(F275:AEY275)</f>
        <v>0</v>
      </c>
      <c r="R275" s="1"/>
    </row>
    <row r="276" spans="1:97" ht="24">
      <c r="A276" s="65">
        <v>120803</v>
      </c>
      <c r="B276" s="2" t="s">
        <v>104</v>
      </c>
      <c r="C276" s="2" t="s">
        <v>209</v>
      </c>
      <c r="D276" s="2" t="s">
        <v>428</v>
      </c>
      <c r="E276" s="4">
        <f>SUM(F276:AEY276)</f>
        <v>0</v>
      </c>
    </row>
    <row r="277" spans="1:97" ht="24">
      <c r="A277" s="65">
        <v>120604</v>
      </c>
      <c r="B277" s="2" t="s">
        <v>104</v>
      </c>
      <c r="C277" s="2" t="s">
        <v>187</v>
      </c>
      <c r="D277" s="2" t="s">
        <v>429</v>
      </c>
      <c r="E277" s="4">
        <f>SUM(F277:AEY277)</f>
        <v>0</v>
      </c>
    </row>
    <row r="278" spans="1:97" ht="24">
      <c r="A278" s="65">
        <v>120402</v>
      </c>
      <c r="B278" s="2" t="s">
        <v>104</v>
      </c>
      <c r="C278" s="2" t="s">
        <v>261</v>
      </c>
      <c r="D278" s="2" t="s">
        <v>430</v>
      </c>
      <c r="E278" s="4">
        <f>SUM(F278:AEY278)</f>
        <v>0</v>
      </c>
    </row>
    <row r="279" spans="1:97" ht="24">
      <c r="A279" s="65">
        <v>120203</v>
      </c>
      <c r="B279" s="2" t="s">
        <v>104</v>
      </c>
      <c r="C279" s="2" t="s">
        <v>246</v>
      </c>
      <c r="D279" s="2" t="s">
        <v>431</v>
      </c>
      <c r="E279" s="4">
        <f>SUM(F279:AEY279)</f>
        <v>20</v>
      </c>
      <c r="CO279">
        <v>4</v>
      </c>
      <c r="CP279">
        <v>4</v>
      </c>
      <c r="CQ279">
        <v>4</v>
      </c>
      <c r="CR279">
        <v>4</v>
      </c>
      <c r="CS279">
        <v>4</v>
      </c>
    </row>
    <row r="280" spans="1:97" ht="24">
      <c r="A280" s="65">
        <v>120204</v>
      </c>
      <c r="B280" s="2" t="s">
        <v>104</v>
      </c>
      <c r="C280" s="2" t="s">
        <v>246</v>
      </c>
      <c r="D280" s="2" t="s">
        <v>432</v>
      </c>
      <c r="E280" s="4">
        <f>SUM(F280:AEY280)</f>
        <v>15</v>
      </c>
      <c r="CO280">
        <v>3</v>
      </c>
      <c r="CP280">
        <v>3</v>
      </c>
      <c r="CQ280">
        <v>3</v>
      </c>
      <c r="CR280">
        <v>3</v>
      </c>
      <c r="CS280">
        <v>3</v>
      </c>
    </row>
    <row r="281" spans="1:97" ht="24">
      <c r="A281" s="65">
        <v>120205</v>
      </c>
      <c r="B281" s="2" t="s">
        <v>104</v>
      </c>
      <c r="C281" s="2" t="s">
        <v>246</v>
      </c>
      <c r="D281" s="2" t="s">
        <v>433</v>
      </c>
      <c r="E281" s="4">
        <f>SUM(F281:AEY281)</f>
        <v>5</v>
      </c>
      <c r="CO281">
        <v>1</v>
      </c>
      <c r="CP281">
        <v>1</v>
      </c>
      <c r="CQ281">
        <v>1</v>
      </c>
      <c r="CR281">
        <v>1</v>
      </c>
      <c r="CS281">
        <v>1</v>
      </c>
    </row>
    <row r="282" spans="1:97" ht="24">
      <c r="A282" s="65">
        <v>120206</v>
      </c>
      <c r="B282" s="2" t="s">
        <v>104</v>
      </c>
      <c r="C282" s="2" t="s">
        <v>246</v>
      </c>
      <c r="D282" s="2" t="s">
        <v>434</v>
      </c>
      <c r="E282" s="4">
        <f>SUM(F282:AEY282)</f>
        <v>35</v>
      </c>
      <c r="CO282">
        <v>7</v>
      </c>
      <c r="CP282">
        <v>7</v>
      </c>
      <c r="CQ282">
        <v>7</v>
      </c>
      <c r="CR282">
        <v>7</v>
      </c>
      <c r="CS282">
        <v>7</v>
      </c>
    </row>
    <row r="283" spans="1:97" ht="24">
      <c r="A283" s="65">
        <v>120201</v>
      </c>
      <c r="B283" s="2" t="s">
        <v>104</v>
      </c>
      <c r="C283" s="2" t="s">
        <v>246</v>
      </c>
      <c r="D283" s="2" t="s">
        <v>435</v>
      </c>
      <c r="E283" s="4">
        <f>SUM(F283:AEY283)</f>
        <v>0</v>
      </c>
    </row>
    <row r="284" spans="1:97" ht="15">
      <c r="A284" s="65">
        <v>130709</v>
      </c>
      <c r="B284" s="2" t="s">
        <v>131</v>
      </c>
      <c r="C284" s="2" t="s">
        <v>132</v>
      </c>
      <c r="D284" s="2" t="s">
        <v>214</v>
      </c>
      <c r="E284" s="4">
        <f>SUM(F284:AEY284)</f>
        <v>566</v>
      </c>
      <c r="CO284">
        <v>111</v>
      </c>
      <c r="CP284">
        <v>111</v>
      </c>
      <c r="CQ284">
        <v>111</v>
      </c>
      <c r="CR284">
        <v>111</v>
      </c>
      <c r="CS284">
        <v>122</v>
      </c>
    </row>
    <row r="285" spans="1:97" ht="15">
      <c r="A285" s="65">
        <v>91111</v>
      </c>
      <c r="B285" s="2" t="s">
        <v>139</v>
      </c>
      <c r="C285" s="2" t="s">
        <v>156</v>
      </c>
      <c r="D285" s="2" t="s">
        <v>436</v>
      </c>
      <c r="E285" s="4">
        <f>SUM(F285:AEY285)</f>
        <v>5</v>
      </c>
      <c r="CO285">
        <v>1</v>
      </c>
      <c r="CP285">
        <v>1</v>
      </c>
      <c r="CQ285">
        <v>1</v>
      </c>
      <c r="CR285">
        <v>1</v>
      </c>
      <c r="CS285">
        <v>1</v>
      </c>
    </row>
    <row r="286" spans="1:97" ht="15">
      <c r="A286" s="65">
        <v>41201</v>
      </c>
      <c r="B286" s="2" t="s">
        <v>115</v>
      </c>
      <c r="C286" s="2" t="s">
        <v>191</v>
      </c>
      <c r="D286" s="2" t="s">
        <v>437</v>
      </c>
      <c r="E286" s="4">
        <f>SUM(F286:AEY286)</f>
        <v>0</v>
      </c>
    </row>
    <row r="287" spans="1:97" ht="15">
      <c r="A287" s="65">
        <v>40802</v>
      </c>
      <c r="B287" s="2" t="s">
        <v>115</v>
      </c>
      <c r="C287" s="2" t="s">
        <v>419</v>
      </c>
      <c r="D287" s="2" t="s">
        <v>438</v>
      </c>
      <c r="E287" s="4">
        <f>SUM(F287:AEY287)</f>
        <v>0</v>
      </c>
    </row>
    <row r="288" spans="1:97" ht="15">
      <c r="A288" s="65">
        <v>130710</v>
      </c>
      <c r="B288" s="2" t="s">
        <v>131</v>
      </c>
      <c r="C288" s="2" t="s">
        <v>132</v>
      </c>
      <c r="D288" s="2" t="s">
        <v>439</v>
      </c>
      <c r="E288" s="4">
        <f>SUM(F288:AEY288)</f>
        <v>0</v>
      </c>
    </row>
    <row r="289" spans="1:97" ht="15">
      <c r="A289" s="65">
        <v>70711</v>
      </c>
      <c r="B289" s="2" t="s">
        <v>102</v>
      </c>
      <c r="C289" s="2" t="s">
        <v>129</v>
      </c>
      <c r="D289" s="2" t="s">
        <v>440</v>
      </c>
      <c r="E289" s="4">
        <f>SUM(F289:AEY289)</f>
        <v>0</v>
      </c>
    </row>
    <row r="290" spans="1:97" ht="15">
      <c r="A290" s="65">
        <v>30404</v>
      </c>
      <c r="B290" s="2" t="s">
        <v>99</v>
      </c>
      <c r="C290" s="2" t="s">
        <v>216</v>
      </c>
      <c r="D290" s="2" t="s">
        <v>441</v>
      </c>
      <c r="E290" s="4">
        <f>SUM(F290:AEY290)</f>
        <v>0</v>
      </c>
    </row>
    <row r="291" spans="1:97" ht="15">
      <c r="A291" s="65">
        <v>130711</v>
      </c>
      <c r="B291" s="2" t="s">
        <v>131</v>
      </c>
      <c r="C291" s="2" t="s">
        <v>132</v>
      </c>
      <c r="D291" s="2" t="s">
        <v>442</v>
      </c>
      <c r="E291" s="4">
        <f>SUM(F291:AEY291)</f>
        <v>0</v>
      </c>
    </row>
    <row r="292" spans="1:97" ht="24">
      <c r="A292" s="65">
        <v>120403</v>
      </c>
      <c r="B292" s="2" t="s">
        <v>104</v>
      </c>
      <c r="C292" s="2" t="s">
        <v>261</v>
      </c>
      <c r="D292" s="2" t="s">
        <v>443</v>
      </c>
      <c r="E292" s="4">
        <f>SUM(F292:AEY292)</f>
        <v>0</v>
      </c>
    </row>
    <row r="293" spans="1:97" ht="15">
      <c r="A293" s="65">
        <v>50105</v>
      </c>
      <c r="B293" s="2" t="s">
        <v>107</v>
      </c>
      <c r="C293" s="2" t="s">
        <v>228</v>
      </c>
      <c r="D293" s="2" t="s">
        <v>444</v>
      </c>
      <c r="E293" s="4">
        <f>SUM(F293:AEY293)</f>
        <v>0</v>
      </c>
    </row>
    <row r="294" spans="1:97" ht="15">
      <c r="A294" s="65">
        <v>40405</v>
      </c>
      <c r="B294" s="2" t="s">
        <v>115</v>
      </c>
      <c r="C294" s="2" t="s">
        <v>124</v>
      </c>
      <c r="D294" s="2" t="s">
        <v>445</v>
      </c>
      <c r="E294" s="4">
        <f>SUM(F294:AEY294)</f>
        <v>0</v>
      </c>
    </row>
    <row r="295" spans="1:97" ht="24">
      <c r="A295" s="65">
        <v>110202</v>
      </c>
      <c r="B295" s="2" t="s">
        <v>291</v>
      </c>
      <c r="C295" s="2" t="s">
        <v>446</v>
      </c>
      <c r="D295" s="2" t="s">
        <v>447</v>
      </c>
      <c r="E295" s="4">
        <f>SUM(F295:AEY295)</f>
        <v>0</v>
      </c>
    </row>
    <row r="296" spans="1:97" ht="15">
      <c r="A296" s="65">
        <v>81003</v>
      </c>
      <c r="B296" s="2" t="s">
        <v>97</v>
      </c>
      <c r="C296" s="2" t="s">
        <v>134</v>
      </c>
      <c r="D296" s="2" t="s">
        <v>448</v>
      </c>
      <c r="E296" s="4">
        <f>SUM(F296:AEY296)</f>
        <v>865</v>
      </c>
      <c r="CO296">
        <v>170</v>
      </c>
      <c r="CP296">
        <v>170</v>
      </c>
      <c r="CQ296">
        <v>170</v>
      </c>
      <c r="CR296">
        <v>170</v>
      </c>
      <c r="CS296">
        <v>185</v>
      </c>
    </row>
    <row r="297" spans="1:97" ht="24">
      <c r="A297" s="65">
        <v>130102</v>
      </c>
      <c r="B297" s="2" t="s">
        <v>131</v>
      </c>
      <c r="C297" s="2" t="s">
        <v>144</v>
      </c>
      <c r="D297" s="2" t="s">
        <v>449</v>
      </c>
      <c r="E297" s="4">
        <f>SUM(F297:AEY297)</f>
        <v>1433</v>
      </c>
      <c r="CO297">
        <v>284</v>
      </c>
      <c r="CP297">
        <v>284</v>
      </c>
      <c r="CQ297">
        <v>284</v>
      </c>
      <c r="CR297">
        <v>284</v>
      </c>
      <c r="CS297">
        <v>297</v>
      </c>
    </row>
    <row r="298" spans="1:97" ht="15">
      <c r="A298" s="65">
        <v>80812</v>
      </c>
      <c r="B298" s="2" t="s">
        <v>97</v>
      </c>
      <c r="C298" s="2" t="s">
        <v>97</v>
      </c>
      <c r="D298" s="2" t="s">
        <v>450</v>
      </c>
      <c r="E298" s="4">
        <f>SUM(F298:AEY298)</f>
        <v>2036</v>
      </c>
      <c r="CO298">
        <v>399</v>
      </c>
      <c r="CP298">
        <v>399</v>
      </c>
      <c r="CQ298">
        <v>399</v>
      </c>
      <c r="CR298">
        <v>399</v>
      </c>
      <c r="CS298">
        <v>440</v>
      </c>
    </row>
    <row r="299" spans="1:97" ht="15">
      <c r="A299" s="65">
        <v>20206</v>
      </c>
      <c r="B299" s="2" t="s">
        <v>110</v>
      </c>
      <c r="C299" s="2" t="s">
        <v>137</v>
      </c>
      <c r="D299" s="2" t="s">
        <v>450</v>
      </c>
      <c r="E299" s="4">
        <f>SUM(F299:AEY299)</f>
        <v>0</v>
      </c>
      <c r="R299" s="1"/>
    </row>
    <row r="300" spans="1:97" ht="15">
      <c r="A300" s="65">
        <v>41102</v>
      </c>
      <c r="B300" s="2" t="s">
        <v>115</v>
      </c>
      <c r="C300" s="2" t="s">
        <v>451</v>
      </c>
      <c r="D300" s="2" t="s">
        <v>452</v>
      </c>
      <c r="E300" s="4">
        <f>SUM(F300:AEY300)</f>
        <v>0</v>
      </c>
    </row>
    <row r="301" spans="1:97" ht="15">
      <c r="A301" s="65">
        <v>41305</v>
      </c>
      <c r="B301" s="2" t="s">
        <v>115</v>
      </c>
      <c r="C301" s="2" t="s">
        <v>183</v>
      </c>
      <c r="D301" s="2" t="s">
        <v>453</v>
      </c>
      <c r="E301" s="4">
        <f>SUM(F301:AEY301)</f>
        <v>0</v>
      </c>
    </row>
    <row r="302" spans="1:97" ht="24">
      <c r="A302" s="65">
        <v>120605</v>
      </c>
      <c r="B302" s="2" t="s">
        <v>104</v>
      </c>
      <c r="C302" s="2" t="s">
        <v>187</v>
      </c>
      <c r="D302" s="2" t="s">
        <v>187</v>
      </c>
      <c r="E302" s="4">
        <f>SUM(F302:AEY302)</f>
        <v>0</v>
      </c>
    </row>
    <row r="303" spans="1:97" ht="24">
      <c r="A303" s="65">
        <v>120306</v>
      </c>
      <c r="B303" s="2" t="s">
        <v>104</v>
      </c>
      <c r="C303" s="2" t="s">
        <v>126</v>
      </c>
      <c r="D303" s="2" t="s">
        <v>454</v>
      </c>
      <c r="E303" s="4">
        <f>SUM(F303:AEY303)</f>
        <v>0</v>
      </c>
    </row>
    <row r="304" spans="1:97" ht="24">
      <c r="A304" s="65">
        <v>120701</v>
      </c>
      <c r="B304" s="2" t="s">
        <v>104</v>
      </c>
      <c r="C304" s="2" t="s">
        <v>154</v>
      </c>
      <c r="D304" s="2" t="s">
        <v>154</v>
      </c>
      <c r="E304" s="4">
        <f>SUM(F304:AEY304)</f>
        <v>5</v>
      </c>
      <c r="CO304">
        <v>1</v>
      </c>
      <c r="CP304">
        <v>1</v>
      </c>
      <c r="CQ304">
        <v>1</v>
      </c>
      <c r="CR304">
        <v>1</v>
      </c>
      <c r="CS304">
        <v>1</v>
      </c>
    </row>
    <row r="305" spans="1:97" ht="15">
      <c r="A305" s="65">
        <v>60102</v>
      </c>
      <c r="B305" s="2" t="s">
        <v>214</v>
      </c>
      <c r="C305" s="2" t="s">
        <v>282</v>
      </c>
      <c r="D305" s="2" t="s">
        <v>455</v>
      </c>
      <c r="E305" s="4">
        <f>SUM(F305:AEY305)</f>
        <v>15</v>
      </c>
      <c r="CO305">
        <v>3</v>
      </c>
      <c r="CP305">
        <v>3</v>
      </c>
      <c r="CQ305">
        <v>3</v>
      </c>
      <c r="CR305">
        <v>3</v>
      </c>
      <c r="CS305">
        <v>3</v>
      </c>
    </row>
    <row r="306" spans="1:97" ht="15">
      <c r="A306" s="65">
        <v>60305</v>
      </c>
      <c r="B306" s="2" t="s">
        <v>214</v>
      </c>
      <c r="C306" s="2" t="s">
        <v>334</v>
      </c>
      <c r="D306" s="2" t="s">
        <v>455</v>
      </c>
      <c r="E306" s="4">
        <f>SUM(F306:AEY306)</f>
        <v>0</v>
      </c>
    </row>
    <row r="307" spans="1:97" ht="15">
      <c r="A307" s="65">
        <v>90104</v>
      </c>
      <c r="B307" s="2" t="s">
        <v>139</v>
      </c>
      <c r="C307" s="2" t="s">
        <v>148</v>
      </c>
      <c r="D307" s="2" t="s">
        <v>456</v>
      </c>
      <c r="E307" s="4">
        <f>SUM(F307:AEY307)</f>
        <v>0</v>
      </c>
    </row>
    <row r="308" spans="1:97" ht="15">
      <c r="A308" s="65">
        <v>91002</v>
      </c>
      <c r="B308" s="2" t="s">
        <v>139</v>
      </c>
      <c r="C308" s="2" t="s">
        <v>232</v>
      </c>
      <c r="D308" s="2" t="s">
        <v>457</v>
      </c>
      <c r="E308" s="4">
        <f>SUM(F308:AEY308)</f>
        <v>40</v>
      </c>
      <c r="CO308">
        <v>8</v>
      </c>
      <c r="CP308">
        <v>8</v>
      </c>
      <c r="CQ308">
        <v>8</v>
      </c>
      <c r="CR308">
        <v>8</v>
      </c>
      <c r="CS308">
        <v>8</v>
      </c>
    </row>
    <row r="309" spans="1:97" ht="15">
      <c r="A309" s="65">
        <v>70303</v>
      </c>
      <c r="B309" s="2" t="s">
        <v>102</v>
      </c>
      <c r="C309" s="2" t="s">
        <v>102</v>
      </c>
      <c r="D309" s="2" t="s">
        <v>457</v>
      </c>
      <c r="E309" s="4">
        <f>SUM(F309:AEY309)</f>
        <v>35</v>
      </c>
      <c r="CO309">
        <v>7</v>
      </c>
      <c r="CP309">
        <v>7</v>
      </c>
      <c r="CQ309">
        <v>7</v>
      </c>
      <c r="CR309">
        <v>7</v>
      </c>
      <c r="CS309">
        <v>7</v>
      </c>
    </row>
    <row r="310" spans="1:97" ht="15">
      <c r="A310" s="65">
        <v>40501</v>
      </c>
      <c r="B310" s="2" t="s">
        <v>115</v>
      </c>
      <c r="C310" s="2" t="s">
        <v>146</v>
      </c>
      <c r="D310" s="2" t="s">
        <v>458</v>
      </c>
      <c r="E310" s="4">
        <f>SUM(F310:AEY310)</f>
        <v>9</v>
      </c>
      <c r="CO310">
        <v>2</v>
      </c>
      <c r="CP310">
        <v>2</v>
      </c>
      <c r="CQ310">
        <v>1</v>
      </c>
      <c r="CR310">
        <v>1</v>
      </c>
      <c r="CS310">
        <v>3</v>
      </c>
    </row>
    <row r="311" spans="1:97" ht="15">
      <c r="A311" s="65">
        <v>30204</v>
      </c>
      <c r="B311" s="2" t="s">
        <v>99</v>
      </c>
      <c r="C311" s="2" t="s">
        <v>100</v>
      </c>
      <c r="D311" s="2" t="s">
        <v>459</v>
      </c>
      <c r="E311" s="4">
        <f>SUM(F311:AEY311)</f>
        <v>0</v>
      </c>
      <c r="R311" s="1"/>
    </row>
    <row r="312" spans="1:97" ht="15">
      <c r="A312" s="65">
        <v>70105</v>
      </c>
      <c r="B312" s="2" t="s">
        <v>102</v>
      </c>
      <c r="C312" s="2" t="s">
        <v>355</v>
      </c>
      <c r="D312" s="2" t="s">
        <v>460</v>
      </c>
      <c r="E312" s="4">
        <f>SUM(F312:AEY312)</f>
        <v>0</v>
      </c>
    </row>
    <row r="313" spans="1:97" ht="15">
      <c r="A313" s="65">
        <v>80202</v>
      </c>
      <c r="B313" s="2" t="s">
        <v>97</v>
      </c>
      <c r="C313" s="2" t="s">
        <v>461</v>
      </c>
      <c r="D313" s="2" t="s">
        <v>462</v>
      </c>
      <c r="E313" s="4">
        <f>SUM(F313:AEY313)</f>
        <v>0</v>
      </c>
    </row>
    <row r="314" spans="1:97" ht="15">
      <c r="A314" s="65">
        <v>130905</v>
      </c>
      <c r="B314" s="2" t="s">
        <v>131</v>
      </c>
      <c r="C314" s="2" t="s">
        <v>357</v>
      </c>
      <c r="D314" s="2" t="s">
        <v>463</v>
      </c>
      <c r="E314" s="4">
        <f>SUM(F314:AEY314)</f>
        <v>0</v>
      </c>
    </row>
    <row r="315" spans="1:97" ht="15">
      <c r="A315" s="65">
        <v>80203</v>
      </c>
      <c r="B315" s="2" t="s">
        <v>97</v>
      </c>
      <c r="C315" s="2" t="s">
        <v>461</v>
      </c>
      <c r="D315" s="2" t="s">
        <v>464</v>
      </c>
      <c r="E315" s="4">
        <f>SUM(F315:AEY315)</f>
        <v>0</v>
      </c>
    </row>
    <row r="316" spans="1:97" ht="15">
      <c r="A316" s="65">
        <v>70304</v>
      </c>
      <c r="B316" s="2" t="s">
        <v>102</v>
      </c>
      <c r="C316" s="2" t="s">
        <v>102</v>
      </c>
      <c r="D316" s="2" t="s">
        <v>465</v>
      </c>
      <c r="E316" s="4">
        <f>SUM(F316:AEY316)</f>
        <v>0</v>
      </c>
    </row>
    <row r="317" spans="1:97" ht="15">
      <c r="A317" s="65">
        <v>40506</v>
      </c>
      <c r="B317" s="2" t="s">
        <v>115</v>
      </c>
      <c r="C317" s="2" t="s">
        <v>146</v>
      </c>
      <c r="D317" s="2" t="s">
        <v>466</v>
      </c>
      <c r="E317" s="4">
        <f>SUM(F317:AEY317)</f>
        <v>5</v>
      </c>
      <c r="CO317">
        <v>1</v>
      </c>
      <c r="CP317">
        <v>1</v>
      </c>
      <c r="CQ317">
        <v>1</v>
      </c>
      <c r="CR317">
        <v>1</v>
      </c>
      <c r="CS317">
        <v>1</v>
      </c>
    </row>
    <row r="318" spans="1:97" ht="15">
      <c r="A318" s="65">
        <v>80804</v>
      </c>
      <c r="B318" s="2" t="s">
        <v>97</v>
      </c>
      <c r="C318" s="2" t="s">
        <v>97</v>
      </c>
      <c r="D318" s="2" t="s">
        <v>467</v>
      </c>
      <c r="E318" s="4">
        <f>SUM(F318:AEY318)</f>
        <v>1386</v>
      </c>
      <c r="CO318">
        <v>274</v>
      </c>
      <c r="CP318">
        <v>274</v>
      </c>
      <c r="CQ318">
        <v>274</v>
      </c>
      <c r="CR318">
        <v>274</v>
      </c>
      <c r="CS318">
        <v>290</v>
      </c>
    </row>
    <row r="319" spans="1:97" ht="15">
      <c r="A319" s="65">
        <v>90603</v>
      </c>
      <c r="B319" s="2" t="s">
        <v>139</v>
      </c>
      <c r="C319" s="2" t="s">
        <v>253</v>
      </c>
      <c r="D319" s="2" t="s">
        <v>468</v>
      </c>
      <c r="E319" s="4">
        <f>SUM(F319:AEY319)</f>
        <v>0</v>
      </c>
    </row>
    <row r="320" spans="1:97" ht="15">
      <c r="A320" s="65">
        <v>10209</v>
      </c>
      <c r="B320" s="2" t="s">
        <v>119</v>
      </c>
      <c r="C320" s="2" t="s">
        <v>167</v>
      </c>
      <c r="D320" s="2" t="s">
        <v>469</v>
      </c>
      <c r="E320" s="4">
        <f>SUM(F320:AEY320)</f>
        <v>6</v>
      </c>
      <c r="R320" s="1"/>
      <c r="CO320">
        <v>1</v>
      </c>
      <c r="CP320">
        <v>1</v>
      </c>
      <c r="CQ320">
        <v>1</v>
      </c>
      <c r="CR320">
        <v>1</v>
      </c>
      <c r="CS320">
        <v>2</v>
      </c>
    </row>
    <row r="321" spans="1:97" ht="15">
      <c r="A321" s="65">
        <v>80204</v>
      </c>
      <c r="B321" s="2" t="s">
        <v>97</v>
      </c>
      <c r="C321" s="2" t="s">
        <v>461</v>
      </c>
      <c r="D321" s="2" t="s">
        <v>470</v>
      </c>
      <c r="E321" s="4">
        <f>SUM(F321:AEY321)</f>
        <v>0</v>
      </c>
    </row>
    <row r="322" spans="1:97" ht="15">
      <c r="A322" s="65">
        <v>130906</v>
      </c>
      <c r="B322" s="2" t="s">
        <v>131</v>
      </c>
      <c r="C322" s="2" t="s">
        <v>357</v>
      </c>
      <c r="D322" s="2" t="s">
        <v>471</v>
      </c>
      <c r="E322" s="4">
        <f>SUM(F322:AEY322)</f>
        <v>10</v>
      </c>
      <c r="CO322">
        <v>2</v>
      </c>
      <c r="CP322">
        <v>2</v>
      </c>
      <c r="CQ322">
        <v>2</v>
      </c>
      <c r="CR322">
        <v>2</v>
      </c>
      <c r="CS322">
        <v>2</v>
      </c>
    </row>
    <row r="323" spans="1:97" ht="15">
      <c r="A323" s="65">
        <v>90206</v>
      </c>
      <c r="B323" s="2" t="s">
        <v>139</v>
      </c>
      <c r="C323" s="2" t="s">
        <v>165</v>
      </c>
      <c r="D323" s="2" t="s">
        <v>471</v>
      </c>
      <c r="E323" s="4">
        <f>SUM(F323:AEY323)</f>
        <v>0</v>
      </c>
    </row>
    <row r="324" spans="1:97" ht="15">
      <c r="A324" s="65">
        <v>70209</v>
      </c>
      <c r="B324" s="2" t="s">
        <v>102</v>
      </c>
      <c r="C324" s="2" t="s">
        <v>161</v>
      </c>
      <c r="D324" s="2" t="s">
        <v>472</v>
      </c>
      <c r="E324" s="4">
        <f>SUM(F324:AEY324)</f>
        <v>0</v>
      </c>
    </row>
    <row r="325" spans="1:97" ht="15">
      <c r="A325" s="65">
        <v>70408</v>
      </c>
      <c r="B325" s="2" t="s">
        <v>102</v>
      </c>
      <c r="C325" s="2" t="s">
        <v>158</v>
      </c>
      <c r="D325" s="2" t="s">
        <v>189</v>
      </c>
      <c r="E325" s="4">
        <f>SUM(F325:AEY325)</f>
        <v>0</v>
      </c>
    </row>
    <row r="326" spans="1:97" ht="15">
      <c r="A326" s="65">
        <v>90401</v>
      </c>
      <c r="B326" s="2" t="s">
        <v>139</v>
      </c>
      <c r="C326" s="2" t="s">
        <v>189</v>
      </c>
      <c r="D326" s="2" t="s">
        <v>473</v>
      </c>
      <c r="E326" s="4">
        <f>SUM(F326:AEY326)</f>
        <v>65</v>
      </c>
      <c r="CO326">
        <v>13</v>
      </c>
      <c r="CP326">
        <v>13</v>
      </c>
      <c r="CQ326">
        <v>13</v>
      </c>
      <c r="CR326">
        <v>13</v>
      </c>
      <c r="CS326">
        <v>13</v>
      </c>
    </row>
    <row r="327" spans="1:97" ht="15">
      <c r="A327" s="65">
        <v>70210</v>
      </c>
      <c r="B327" s="2" t="s">
        <v>102</v>
      </c>
      <c r="C327" s="2" t="s">
        <v>161</v>
      </c>
      <c r="D327" s="2" t="s">
        <v>474</v>
      </c>
      <c r="E327" s="4">
        <f>SUM(F327:AEY327)</f>
        <v>0</v>
      </c>
    </row>
    <row r="328" spans="1:97" ht="15">
      <c r="A328" s="65">
        <v>90103</v>
      </c>
      <c r="B328" s="2" t="s">
        <v>139</v>
      </c>
      <c r="C328" s="2" t="s">
        <v>148</v>
      </c>
      <c r="D328" s="2" t="s">
        <v>475</v>
      </c>
      <c r="E328" s="4">
        <f>SUM(F328:AEY328)</f>
        <v>0</v>
      </c>
    </row>
    <row r="329" spans="1:97" ht="15">
      <c r="A329" s="65">
        <v>70211</v>
      </c>
      <c r="B329" s="2" t="s">
        <v>102</v>
      </c>
      <c r="C329" s="2" t="s">
        <v>161</v>
      </c>
      <c r="D329" s="2" t="s">
        <v>476</v>
      </c>
      <c r="E329" s="4">
        <f>SUM(F329:AEY329)</f>
        <v>0</v>
      </c>
    </row>
    <row r="330" spans="1:97" ht="15">
      <c r="A330" s="65">
        <v>50101</v>
      </c>
      <c r="B330" s="2" t="s">
        <v>107</v>
      </c>
      <c r="C330" s="2" t="s">
        <v>228</v>
      </c>
      <c r="D330" s="2" t="s">
        <v>477</v>
      </c>
      <c r="E330" s="4">
        <f>SUM(F330:AEY330)</f>
        <v>35</v>
      </c>
      <c r="CO330">
        <v>7</v>
      </c>
      <c r="CP330">
        <v>7</v>
      </c>
      <c r="CQ330">
        <v>7</v>
      </c>
      <c r="CR330">
        <v>7</v>
      </c>
      <c r="CS330">
        <v>7</v>
      </c>
    </row>
    <row r="331" spans="1:97" ht="15">
      <c r="A331" s="65">
        <v>70106</v>
      </c>
      <c r="B331" s="2" t="s">
        <v>102</v>
      </c>
      <c r="C331" s="2" t="s">
        <v>355</v>
      </c>
      <c r="D331" s="2" t="s">
        <v>478</v>
      </c>
      <c r="E331" s="4">
        <f>SUM(F331:AEY331)</f>
        <v>5</v>
      </c>
      <c r="CO331">
        <v>1</v>
      </c>
      <c r="CP331">
        <v>1</v>
      </c>
      <c r="CQ331">
        <v>1</v>
      </c>
      <c r="CR331">
        <v>1</v>
      </c>
      <c r="CS331">
        <v>1</v>
      </c>
    </row>
    <row r="332" spans="1:97" ht="15">
      <c r="A332" s="65">
        <v>20505</v>
      </c>
      <c r="B332" s="2" t="s">
        <v>110</v>
      </c>
      <c r="C332" s="2" t="s">
        <v>348</v>
      </c>
      <c r="D332" s="2" t="s">
        <v>479</v>
      </c>
      <c r="E332" s="4">
        <f>SUM(F332:AEY332)</f>
        <v>5</v>
      </c>
      <c r="R332" s="1"/>
      <c r="CO332">
        <v>1</v>
      </c>
      <c r="CP332">
        <v>1</v>
      </c>
      <c r="CQ332">
        <v>1</v>
      </c>
      <c r="CR332">
        <v>1</v>
      </c>
      <c r="CS332">
        <v>1</v>
      </c>
    </row>
    <row r="333" spans="1:97" ht="15">
      <c r="A333" s="65">
        <v>91003</v>
      </c>
      <c r="B333" s="2" t="s">
        <v>139</v>
      </c>
      <c r="C333" s="2" t="s">
        <v>232</v>
      </c>
      <c r="D333" s="2" t="s">
        <v>480</v>
      </c>
      <c r="E333" s="4">
        <f>SUM(F333:AEY333)</f>
        <v>58</v>
      </c>
      <c r="CO333">
        <v>11</v>
      </c>
      <c r="CP333">
        <v>11</v>
      </c>
      <c r="CQ333">
        <v>11</v>
      </c>
      <c r="CR333">
        <v>11</v>
      </c>
      <c r="CS333">
        <v>14</v>
      </c>
    </row>
    <row r="334" spans="1:97" ht="15">
      <c r="A334" s="65">
        <v>20301</v>
      </c>
      <c r="B334" s="2" t="s">
        <v>110</v>
      </c>
      <c r="C334" s="2" t="s">
        <v>361</v>
      </c>
      <c r="D334" s="2" t="s">
        <v>481</v>
      </c>
      <c r="E334" s="4">
        <f>SUM(F334:AEY334)</f>
        <v>34</v>
      </c>
      <c r="R334" s="1"/>
      <c r="CO334">
        <v>6</v>
      </c>
      <c r="CP334">
        <v>6</v>
      </c>
      <c r="CQ334">
        <v>6</v>
      </c>
      <c r="CR334">
        <v>6</v>
      </c>
      <c r="CS334">
        <v>10</v>
      </c>
    </row>
    <row r="335" spans="1:97" ht="15">
      <c r="A335" s="65">
        <v>60306</v>
      </c>
      <c r="B335" s="2" t="s">
        <v>214</v>
      </c>
      <c r="C335" s="2" t="s">
        <v>334</v>
      </c>
      <c r="D335" s="2" t="s">
        <v>482</v>
      </c>
      <c r="E335" s="4">
        <f>SUM(F335:AEY335)</f>
        <v>0</v>
      </c>
    </row>
    <row r="336" spans="1:97" ht="15">
      <c r="A336" s="65">
        <v>90207</v>
      </c>
      <c r="B336" s="2" t="s">
        <v>139</v>
      </c>
      <c r="C336" s="2" t="s">
        <v>165</v>
      </c>
      <c r="D336" s="2" t="s">
        <v>483</v>
      </c>
      <c r="E336" s="4">
        <f>SUM(F336:AEY336)</f>
        <v>0</v>
      </c>
    </row>
    <row r="337" spans="1:97" ht="15">
      <c r="A337" s="65">
        <v>91004</v>
      </c>
      <c r="B337" s="2" t="s">
        <v>139</v>
      </c>
      <c r="C337" s="2" t="s">
        <v>232</v>
      </c>
      <c r="D337" s="2" t="s">
        <v>484</v>
      </c>
      <c r="E337" s="4">
        <f>SUM(F337:AEY337)</f>
        <v>0</v>
      </c>
    </row>
    <row r="338" spans="1:97" ht="15">
      <c r="A338" s="65">
        <v>130712</v>
      </c>
      <c r="B338" s="2" t="s">
        <v>131</v>
      </c>
      <c r="C338" s="2" t="s">
        <v>132</v>
      </c>
      <c r="D338" s="2" t="s">
        <v>485</v>
      </c>
      <c r="E338" s="4">
        <f>SUM(F338:AEY338)</f>
        <v>10</v>
      </c>
      <c r="CO338">
        <v>2</v>
      </c>
      <c r="CP338">
        <v>2</v>
      </c>
      <c r="CQ338">
        <v>2</v>
      </c>
      <c r="CR338">
        <v>2</v>
      </c>
      <c r="CS338">
        <v>2</v>
      </c>
    </row>
    <row r="339" spans="1:97" ht="15">
      <c r="A339" s="65">
        <v>91107</v>
      </c>
      <c r="B339" s="2" t="s">
        <v>139</v>
      </c>
      <c r="C339" s="2" t="s">
        <v>156</v>
      </c>
      <c r="D339" s="2" t="s">
        <v>486</v>
      </c>
      <c r="E339" s="4">
        <f>SUM(F339:AEY339)</f>
        <v>20</v>
      </c>
      <c r="CO339">
        <v>4</v>
      </c>
      <c r="CP339">
        <v>4</v>
      </c>
      <c r="CQ339">
        <v>4</v>
      </c>
      <c r="CR339">
        <v>4</v>
      </c>
      <c r="CS339">
        <v>4</v>
      </c>
    </row>
    <row r="340" spans="1:97" ht="15">
      <c r="A340" s="65">
        <v>90208</v>
      </c>
      <c r="B340" s="2" t="s">
        <v>139</v>
      </c>
      <c r="C340" s="2" t="s">
        <v>165</v>
      </c>
      <c r="D340" s="2" t="s">
        <v>487</v>
      </c>
      <c r="E340" s="4">
        <f>SUM(F340:AEY340)</f>
        <v>0</v>
      </c>
    </row>
    <row r="341" spans="1:97" ht="15">
      <c r="A341" s="65">
        <v>70212</v>
      </c>
      <c r="B341" s="2" t="s">
        <v>102</v>
      </c>
      <c r="C341" s="2" t="s">
        <v>161</v>
      </c>
      <c r="D341" s="2" t="s">
        <v>488</v>
      </c>
      <c r="E341" s="4">
        <f>SUM(F341:AEY341)</f>
        <v>0</v>
      </c>
    </row>
    <row r="342" spans="1:97" ht="15">
      <c r="A342" s="65">
        <v>91112</v>
      </c>
      <c r="B342" s="2" t="s">
        <v>139</v>
      </c>
      <c r="C342" s="2" t="s">
        <v>156</v>
      </c>
      <c r="D342" s="2" t="s">
        <v>489</v>
      </c>
      <c r="E342" s="4">
        <f>SUM(F342:AEY342)</f>
        <v>15</v>
      </c>
      <c r="CO342">
        <v>3</v>
      </c>
      <c r="CP342">
        <v>3</v>
      </c>
      <c r="CQ342">
        <v>3</v>
      </c>
      <c r="CR342">
        <v>3</v>
      </c>
      <c r="CS342">
        <v>3</v>
      </c>
    </row>
    <row r="343" spans="1:97" ht="15">
      <c r="A343" s="65">
        <v>130308</v>
      </c>
      <c r="B343" s="2" t="s">
        <v>131</v>
      </c>
      <c r="C343" s="2" t="s">
        <v>219</v>
      </c>
      <c r="D343" s="2" t="s">
        <v>490</v>
      </c>
      <c r="E343" s="4">
        <f>SUM(F343:AEY343)</f>
        <v>0</v>
      </c>
    </row>
    <row r="344" spans="1:97" ht="15">
      <c r="A344" s="65">
        <v>70709</v>
      </c>
      <c r="B344" s="2" t="s">
        <v>102</v>
      </c>
      <c r="C344" s="2" t="s">
        <v>129</v>
      </c>
      <c r="D344" s="2" t="s">
        <v>491</v>
      </c>
      <c r="E344" s="4">
        <f>SUM(F344:AEY344)</f>
        <v>0</v>
      </c>
    </row>
    <row r="345" spans="1:97" ht="24">
      <c r="A345" s="65">
        <v>70301</v>
      </c>
      <c r="B345" s="2" t="s">
        <v>102</v>
      </c>
      <c r="C345" s="2" t="s">
        <v>102</v>
      </c>
      <c r="D345" s="2" t="s">
        <v>492</v>
      </c>
      <c r="E345" s="4">
        <f>SUM(F345:AEY345)</f>
        <v>20</v>
      </c>
      <c r="CO345">
        <v>4</v>
      </c>
      <c r="CP345">
        <v>4</v>
      </c>
      <c r="CQ345">
        <v>4</v>
      </c>
      <c r="CR345">
        <v>4</v>
      </c>
      <c r="CS345">
        <v>4</v>
      </c>
    </row>
    <row r="346" spans="1:97" ht="15">
      <c r="A346" s="65">
        <v>90209</v>
      </c>
      <c r="B346" s="2" t="s">
        <v>139</v>
      </c>
      <c r="C346" s="2" t="s">
        <v>165</v>
      </c>
      <c r="D346" s="2" t="s">
        <v>493</v>
      </c>
      <c r="E346" s="4">
        <f>SUM(F346:AEY346)</f>
        <v>0</v>
      </c>
    </row>
    <row r="347" spans="1:97" ht="15">
      <c r="A347" s="65">
        <v>70603</v>
      </c>
      <c r="B347" s="2" t="s">
        <v>102</v>
      </c>
      <c r="C347" s="2" t="s">
        <v>336</v>
      </c>
      <c r="D347" s="2" t="s">
        <v>494</v>
      </c>
      <c r="E347" s="4">
        <f>SUM(F347:AEY347)</f>
        <v>0</v>
      </c>
    </row>
    <row r="348" spans="1:97" ht="15">
      <c r="A348" s="65">
        <v>41103</v>
      </c>
      <c r="B348" s="2" t="s">
        <v>115</v>
      </c>
      <c r="C348" s="2" t="s">
        <v>451</v>
      </c>
      <c r="D348" s="2" t="s">
        <v>495</v>
      </c>
      <c r="E348" s="4">
        <f>SUM(F348:AEY348)</f>
        <v>0</v>
      </c>
    </row>
    <row r="349" spans="1:97" ht="24">
      <c r="A349" s="65">
        <v>110102</v>
      </c>
      <c r="B349" s="2" t="s">
        <v>291</v>
      </c>
      <c r="C349" s="2" t="s">
        <v>292</v>
      </c>
      <c r="D349" s="2" t="s">
        <v>496</v>
      </c>
      <c r="E349" s="4">
        <f>SUM(F349:AEY349)</f>
        <v>59</v>
      </c>
      <c r="CO349">
        <v>7</v>
      </c>
      <c r="CP349">
        <v>7</v>
      </c>
      <c r="CQ349">
        <v>7</v>
      </c>
      <c r="CR349">
        <v>7</v>
      </c>
      <c r="CS349">
        <v>31</v>
      </c>
    </row>
    <row r="350" spans="1:97" ht="15">
      <c r="A350" s="65">
        <v>41306</v>
      </c>
      <c r="B350" s="2" t="s">
        <v>115</v>
      </c>
      <c r="C350" s="2" t="s">
        <v>183</v>
      </c>
      <c r="D350" s="2" t="s">
        <v>497</v>
      </c>
      <c r="E350" s="4">
        <f>SUM(F350:AEY350)</f>
        <v>0</v>
      </c>
    </row>
    <row r="351" spans="1:97" ht="24">
      <c r="A351" s="65">
        <v>120404</v>
      </c>
      <c r="B351" s="2" t="s">
        <v>104</v>
      </c>
      <c r="C351" s="2" t="s">
        <v>261</v>
      </c>
      <c r="D351" s="2" t="s">
        <v>498</v>
      </c>
      <c r="E351" s="4">
        <f>SUM(F351:AEY351)</f>
        <v>0</v>
      </c>
    </row>
    <row r="352" spans="1:97" ht="15">
      <c r="A352" s="65">
        <v>60602</v>
      </c>
      <c r="B352" s="2" t="s">
        <v>214</v>
      </c>
      <c r="C352" s="2" t="s">
        <v>328</v>
      </c>
      <c r="D352" s="2" t="s">
        <v>499</v>
      </c>
      <c r="E352" s="4">
        <f>SUM(F352:AEY352)</f>
        <v>0</v>
      </c>
    </row>
    <row r="353" spans="1:97" ht="15">
      <c r="A353" s="65">
        <v>70305</v>
      </c>
      <c r="B353" s="2" t="s">
        <v>102</v>
      </c>
      <c r="C353" s="2" t="s">
        <v>102</v>
      </c>
      <c r="D353" s="2" t="s">
        <v>500</v>
      </c>
      <c r="E353" s="4">
        <f>SUM(F353:AEY353)</f>
        <v>0</v>
      </c>
    </row>
    <row r="354" spans="1:97" ht="15">
      <c r="A354" s="65">
        <v>90308</v>
      </c>
      <c r="B354" s="2" t="s">
        <v>139</v>
      </c>
      <c r="C354" s="2" t="s">
        <v>238</v>
      </c>
      <c r="D354" s="2" t="s">
        <v>500</v>
      </c>
      <c r="E354" s="4">
        <f>SUM(F354:AEY354)</f>
        <v>0</v>
      </c>
    </row>
    <row r="355" spans="1:97" ht="15">
      <c r="A355" s="65">
        <v>80816</v>
      </c>
      <c r="B355" s="2" t="s">
        <v>97</v>
      </c>
      <c r="C355" s="2" t="s">
        <v>97</v>
      </c>
      <c r="D355" s="2" t="s">
        <v>501</v>
      </c>
      <c r="E355" s="4">
        <f>SUM(F355:AEY355)</f>
        <v>1235</v>
      </c>
      <c r="CO355">
        <v>238</v>
      </c>
      <c r="CP355">
        <v>238</v>
      </c>
      <c r="CQ355">
        <v>238</v>
      </c>
      <c r="CR355">
        <v>238</v>
      </c>
      <c r="CS355">
        <v>283</v>
      </c>
    </row>
    <row r="356" spans="1:97" ht="15">
      <c r="A356" s="65">
        <v>10210</v>
      </c>
      <c r="B356" s="2" t="s">
        <v>119</v>
      </c>
      <c r="C356" s="2" t="s">
        <v>167</v>
      </c>
      <c r="D356" s="2" t="s">
        <v>502</v>
      </c>
      <c r="E356" s="4">
        <f>SUM(F356:AEY356)</f>
        <v>0</v>
      </c>
      <c r="R356" s="1"/>
    </row>
    <row r="357" spans="1:97" ht="15">
      <c r="A357" s="65">
        <v>70306</v>
      </c>
      <c r="B357" s="2" t="s">
        <v>102</v>
      </c>
      <c r="C357" s="2" t="s">
        <v>102</v>
      </c>
      <c r="D357" s="2" t="s">
        <v>503</v>
      </c>
      <c r="E357" s="4">
        <f>SUM(F357:AEY357)</f>
        <v>0</v>
      </c>
    </row>
    <row r="358" spans="1:97" ht="15">
      <c r="A358" s="65">
        <v>90210</v>
      </c>
      <c r="B358" s="2" t="s">
        <v>139</v>
      </c>
      <c r="C358" s="2" t="s">
        <v>165</v>
      </c>
      <c r="D358" s="2" t="s">
        <v>504</v>
      </c>
      <c r="E358" s="4">
        <f>SUM(F358:AEY358)</f>
        <v>0</v>
      </c>
    </row>
    <row r="359" spans="1:97" ht="15">
      <c r="A359" s="65">
        <v>20405</v>
      </c>
      <c r="B359" s="2" t="s">
        <v>110</v>
      </c>
      <c r="C359" s="2" t="s">
        <v>242</v>
      </c>
      <c r="D359" s="2" t="s">
        <v>505</v>
      </c>
      <c r="E359" s="4">
        <f>SUM(F359:AEY359)</f>
        <v>0</v>
      </c>
      <c r="R359" s="1"/>
    </row>
    <row r="360" spans="1:97" ht="15">
      <c r="A360" s="65">
        <v>90702</v>
      </c>
      <c r="B360" s="2" t="s">
        <v>139</v>
      </c>
      <c r="C360" s="2" t="s">
        <v>250</v>
      </c>
      <c r="D360" s="2" t="s">
        <v>505</v>
      </c>
      <c r="E360" s="4">
        <f>SUM(F360:AEY360)</f>
        <v>0</v>
      </c>
    </row>
    <row r="361" spans="1:97" ht="15">
      <c r="A361" s="65">
        <v>130407</v>
      </c>
      <c r="B361" s="2" t="s">
        <v>131</v>
      </c>
      <c r="C361" s="2" t="s">
        <v>178</v>
      </c>
      <c r="D361" s="2" t="s">
        <v>506</v>
      </c>
      <c r="E361" s="4">
        <f>SUM(F361:AEY361)</f>
        <v>5</v>
      </c>
      <c r="CO361">
        <v>1</v>
      </c>
      <c r="CP361">
        <v>1</v>
      </c>
      <c r="CQ361">
        <v>1</v>
      </c>
      <c r="CR361">
        <v>1</v>
      </c>
      <c r="CS361">
        <v>1</v>
      </c>
    </row>
    <row r="362" spans="1:97" ht="15">
      <c r="A362" s="65">
        <v>41101</v>
      </c>
      <c r="B362" s="2" t="s">
        <v>115</v>
      </c>
      <c r="C362" s="2" t="s">
        <v>451</v>
      </c>
      <c r="D362" s="2" t="s">
        <v>506</v>
      </c>
      <c r="E362" s="4">
        <f>SUM(F362:AEY362)</f>
        <v>0</v>
      </c>
    </row>
    <row r="363" spans="1:97" ht="15">
      <c r="A363" s="65">
        <v>60309</v>
      </c>
      <c r="B363" s="2" t="s">
        <v>214</v>
      </c>
      <c r="C363" s="2" t="s">
        <v>334</v>
      </c>
      <c r="D363" s="2" t="s">
        <v>507</v>
      </c>
      <c r="E363" s="4">
        <f>SUM(F363:AEY363)</f>
        <v>0</v>
      </c>
    </row>
    <row r="364" spans="1:97" ht="15">
      <c r="A364" s="65">
        <v>40606</v>
      </c>
      <c r="B364" s="2" t="s">
        <v>115</v>
      </c>
      <c r="C364" s="2" t="s">
        <v>185</v>
      </c>
      <c r="D364" s="2" t="s">
        <v>508</v>
      </c>
      <c r="E364" s="4">
        <f>SUM(F364:AEY364)</f>
        <v>52</v>
      </c>
      <c r="CO364">
        <v>10</v>
      </c>
      <c r="CP364">
        <v>10</v>
      </c>
      <c r="CQ364">
        <v>10</v>
      </c>
      <c r="CR364">
        <v>10</v>
      </c>
      <c r="CS364">
        <v>12</v>
      </c>
    </row>
    <row r="365" spans="1:97" ht="15">
      <c r="A365" s="65">
        <v>20306</v>
      </c>
      <c r="B365" s="2" t="s">
        <v>110</v>
      </c>
      <c r="C365" s="2" t="s">
        <v>361</v>
      </c>
      <c r="D365" s="2" t="s">
        <v>508</v>
      </c>
      <c r="E365" s="4">
        <f>SUM(F365:AEY365)</f>
        <v>0</v>
      </c>
      <c r="R365" s="1"/>
    </row>
    <row r="366" spans="1:97" ht="15">
      <c r="A366" s="65">
        <v>80820</v>
      </c>
      <c r="B366" s="2" t="s">
        <v>97</v>
      </c>
      <c r="C366" s="2" t="s">
        <v>97</v>
      </c>
      <c r="D366" s="2" t="s">
        <v>509</v>
      </c>
      <c r="E366" s="4">
        <f>SUM(F366:AEY366)</f>
        <v>1445</v>
      </c>
      <c r="CO366">
        <v>285</v>
      </c>
      <c r="CP366">
        <v>285</v>
      </c>
      <c r="CQ366">
        <v>285</v>
      </c>
      <c r="CR366">
        <v>285</v>
      </c>
      <c r="CS366">
        <v>305</v>
      </c>
    </row>
    <row r="367" spans="1:97" ht="15">
      <c r="A367" s="65">
        <v>80505</v>
      </c>
      <c r="B367" s="2" t="s">
        <v>97</v>
      </c>
      <c r="C367" s="2" t="s">
        <v>240</v>
      </c>
      <c r="D367" s="2" t="s">
        <v>510</v>
      </c>
      <c r="E367" s="4">
        <f>SUM(F367:AEY367)</f>
        <v>88</v>
      </c>
      <c r="CO367">
        <v>16</v>
      </c>
      <c r="CP367">
        <v>16</v>
      </c>
      <c r="CQ367">
        <v>16</v>
      </c>
      <c r="CR367">
        <v>16</v>
      </c>
      <c r="CS367">
        <v>24</v>
      </c>
    </row>
    <row r="368" spans="1:97" ht="15">
      <c r="A368" s="65">
        <v>60201</v>
      </c>
      <c r="B368" s="2" t="s">
        <v>214</v>
      </c>
      <c r="C368" s="2" t="s">
        <v>274</v>
      </c>
      <c r="D368" s="2" t="s">
        <v>511</v>
      </c>
      <c r="E368" s="4">
        <f>SUM(F368:AEY368)</f>
        <v>0</v>
      </c>
    </row>
    <row r="369" spans="1:97" ht="15">
      <c r="A369" s="65">
        <v>130309</v>
      </c>
      <c r="B369" s="2" t="s">
        <v>131</v>
      </c>
      <c r="C369" s="2" t="s">
        <v>219</v>
      </c>
      <c r="D369" s="2" t="s">
        <v>512</v>
      </c>
      <c r="E369" s="4">
        <f>SUM(F369:AEY369)</f>
        <v>20</v>
      </c>
      <c r="CO369">
        <v>4</v>
      </c>
      <c r="CP369">
        <v>4</v>
      </c>
      <c r="CQ369">
        <v>4</v>
      </c>
      <c r="CR369">
        <v>4</v>
      </c>
      <c r="CS369">
        <v>4</v>
      </c>
    </row>
    <row r="370" spans="1:97" ht="15">
      <c r="A370" s="65">
        <v>70409</v>
      </c>
      <c r="B370" s="2" t="s">
        <v>102</v>
      </c>
      <c r="C370" s="2" t="s">
        <v>158</v>
      </c>
      <c r="D370" s="2" t="s">
        <v>258</v>
      </c>
      <c r="E370" s="4">
        <f>SUM(F370:AEY370)</f>
        <v>0</v>
      </c>
    </row>
    <row r="371" spans="1:97" ht="15">
      <c r="A371" s="65">
        <v>90501</v>
      </c>
      <c r="B371" s="2" t="s">
        <v>139</v>
      </c>
      <c r="C371" s="2" t="s">
        <v>258</v>
      </c>
      <c r="D371" s="2" t="s">
        <v>513</v>
      </c>
      <c r="E371" s="4">
        <f>SUM(F371:AEY371)</f>
        <v>16</v>
      </c>
      <c r="CO371">
        <v>3</v>
      </c>
      <c r="CP371">
        <v>3</v>
      </c>
      <c r="CQ371">
        <v>3</v>
      </c>
      <c r="CR371">
        <v>3</v>
      </c>
      <c r="CS371">
        <v>4</v>
      </c>
    </row>
    <row r="372" spans="1:97" ht="15">
      <c r="A372" s="65">
        <v>70213</v>
      </c>
      <c r="B372" s="2" t="s">
        <v>102</v>
      </c>
      <c r="C372" s="2" t="s">
        <v>161</v>
      </c>
      <c r="D372" s="2" t="s">
        <v>514</v>
      </c>
      <c r="E372" s="4">
        <f>SUM(F372:AEY372)</f>
        <v>0</v>
      </c>
    </row>
    <row r="373" spans="1:97" ht="15">
      <c r="A373" s="65">
        <v>10207</v>
      </c>
      <c r="B373" s="2" t="s">
        <v>119</v>
      </c>
      <c r="C373" s="2" t="s">
        <v>167</v>
      </c>
      <c r="D373" s="2" t="s">
        <v>161</v>
      </c>
      <c r="E373" s="4">
        <f>SUM(F373:AEY373)</f>
        <v>6</v>
      </c>
      <c r="R373" s="1"/>
      <c r="CO373">
        <v>1</v>
      </c>
      <c r="CP373">
        <v>1</v>
      </c>
      <c r="CQ373">
        <v>1</v>
      </c>
      <c r="CR373">
        <v>1</v>
      </c>
      <c r="CS373">
        <v>2</v>
      </c>
    </row>
    <row r="374" spans="1:97" ht="15">
      <c r="A374" s="65">
        <v>70201</v>
      </c>
      <c r="B374" s="2" t="s">
        <v>102</v>
      </c>
      <c r="C374" s="2" t="s">
        <v>161</v>
      </c>
      <c r="D374" s="2" t="s">
        <v>515</v>
      </c>
      <c r="E374" s="4">
        <f>SUM(F374:AEY374)</f>
        <v>10</v>
      </c>
      <c r="CO374">
        <v>2</v>
      </c>
      <c r="CP374">
        <v>2</v>
      </c>
      <c r="CQ374">
        <v>2</v>
      </c>
      <c r="CR374">
        <v>2</v>
      </c>
      <c r="CS374">
        <v>2</v>
      </c>
    </row>
    <row r="375" spans="1:97" ht="15">
      <c r="A375" s="65">
        <v>70214</v>
      </c>
      <c r="B375" s="2" t="s">
        <v>102</v>
      </c>
      <c r="C375" s="2" t="s">
        <v>161</v>
      </c>
      <c r="D375" s="2" t="s">
        <v>516</v>
      </c>
      <c r="E375" s="4">
        <f>SUM(F375:AEY375)</f>
        <v>0</v>
      </c>
    </row>
    <row r="376" spans="1:97" ht="15">
      <c r="A376" s="65">
        <v>70107</v>
      </c>
      <c r="B376" s="2" t="s">
        <v>102</v>
      </c>
      <c r="C376" s="2" t="s">
        <v>355</v>
      </c>
      <c r="D376" s="2" t="s">
        <v>517</v>
      </c>
      <c r="E376" s="4">
        <f>SUM(F376:AEY376)</f>
        <v>0</v>
      </c>
    </row>
    <row r="377" spans="1:97" ht="15">
      <c r="A377" s="65">
        <v>130907</v>
      </c>
      <c r="B377" s="2" t="s">
        <v>131</v>
      </c>
      <c r="C377" s="2" t="s">
        <v>357</v>
      </c>
      <c r="D377" s="2" t="s">
        <v>518</v>
      </c>
      <c r="E377" s="4">
        <f>SUM(F377:AEY377)</f>
        <v>0</v>
      </c>
    </row>
    <row r="378" spans="1:97" ht="15">
      <c r="A378" s="65">
        <v>60205</v>
      </c>
      <c r="B378" s="2" t="s">
        <v>214</v>
      </c>
      <c r="C378" s="2" t="s">
        <v>274</v>
      </c>
      <c r="D378" s="2" t="s">
        <v>519</v>
      </c>
      <c r="E378" s="4">
        <f>SUM(F378:AEY378)</f>
        <v>10</v>
      </c>
      <c r="CO378">
        <v>2</v>
      </c>
      <c r="CP378">
        <v>2</v>
      </c>
      <c r="CQ378">
        <v>2</v>
      </c>
      <c r="CR378">
        <v>2</v>
      </c>
      <c r="CS378">
        <v>2</v>
      </c>
    </row>
    <row r="379" spans="1:97" ht="15">
      <c r="A379" s="65">
        <v>90604</v>
      </c>
      <c r="B379" s="2" t="s">
        <v>139</v>
      </c>
      <c r="C379" s="2" t="s">
        <v>253</v>
      </c>
      <c r="D379" s="2" t="s">
        <v>519</v>
      </c>
      <c r="E379" s="4">
        <f>SUM(F379:AEY379)</f>
        <v>0</v>
      </c>
    </row>
    <row r="380" spans="1:97" ht="15">
      <c r="A380" s="65">
        <v>130310</v>
      </c>
      <c r="B380" s="2" t="s">
        <v>131</v>
      </c>
      <c r="C380" s="2" t="s">
        <v>219</v>
      </c>
      <c r="D380" s="2" t="s">
        <v>520</v>
      </c>
      <c r="E380" s="4">
        <f>SUM(F380:AEY380)</f>
        <v>80</v>
      </c>
      <c r="CO380">
        <v>16</v>
      </c>
      <c r="CP380">
        <v>16</v>
      </c>
      <c r="CQ380">
        <v>16</v>
      </c>
      <c r="CR380">
        <v>16</v>
      </c>
      <c r="CS380">
        <v>16</v>
      </c>
    </row>
    <row r="381" spans="1:97" ht="15">
      <c r="A381" s="65">
        <v>30108</v>
      </c>
      <c r="B381" s="2" t="s">
        <v>99</v>
      </c>
      <c r="C381" s="2" t="s">
        <v>99</v>
      </c>
      <c r="D381" s="2" t="s">
        <v>521</v>
      </c>
      <c r="E381" s="4">
        <f>SUM(F381:AEY381)</f>
        <v>20</v>
      </c>
      <c r="R381" s="1"/>
      <c r="CO381">
        <v>4</v>
      </c>
      <c r="CP381">
        <v>4</v>
      </c>
      <c r="CQ381">
        <v>4</v>
      </c>
      <c r="CR381">
        <v>4</v>
      </c>
      <c r="CS381">
        <v>4</v>
      </c>
    </row>
    <row r="382" spans="1:97" ht="15">
      <c r="A382" s="65">
        <v>40202</v>
      </c>
      <c r="B382" s="2" t="s">
        <v>115</v>
      </c>
      <c r="C382" s="2" t="s">
        <v>150</v>
      </c>
      <c r="D382" s="2" t="s">
        <v>522</v>
      </c>
      <c r="E382" s="4">
        <f>SUM(F382:AEY382)</f>
        <v>0</v>
      </c>
    </row>
    <row r="383" spans="1:97" ht="15">
      <c r="A383" s="65">
        <v>70108</v>
      </c>
      <c r="B383" s="2" t="s">
        <v>102</v>
      </c>
      <c r="C383" s="2" t="s">
        <v>355</v>
      </c>
      <c r="D383" s="2" t="s">
        <v>523</v>
      </c>
      <c r="E383" s="4">
        <f>SUM(F383:AEY383)</f>
        <v>0</v>
      </c>
    </row>
    <row r="384" spans="1:97" ht="15">
      <c r="A384" s="65">
        <v>60104</v>
      </c>
      <c r="B384" s="2" t="s">
        <v>214</v>
      </c>
      <c r="C384" s="2" t="s">
        <v>282</v>
      </c>
      <c r="D384" s="2" t="s">
        <v>524</v>
      </c>
      <c r="E384" s="4">
        <f>SUM(F384:AEY384)</f>
        <v>5</v>
      </c>
      <c r="CO384">
        <v>1</v>
      </c>
      <c r="CP384">
        <v>1</v>
      </c>
      <c r="CQ384">
        <v>1</v>
      </c>
      <c r="CR384">
        <v>1</v>
      </c>
      <c r="CS384">
        <v>1</v>
      </c>
    </row>
    <row r="385" spans="1:97" ht="24">
      <c r="A385" s="65">
        <v>91201</v>
      </c>
      <c r="B385" s="2" t="s">
        <v>139</v>
      </c>
      <c r="C385" s="2" t="s">
        <v>140</v>
      </c>
      <c r="D385" s="2" t="s">
        <v>525</v>
      </c>
      <c r="E385" s="4">
        <f>SUM(F385:AEY385)</f>
        <v>15</v>
      </c>
      <c r="CO385">
        <v>3</v>
      </c>
      <c r="CP385">
        <v>3</v>
      </c>
      <c r="CQ385">
        <v>3</v>
      </c>
      <c r="CR385">
        <v>3</v>
      </c>
      <c r="CS385">
        <v>3</v>
      </c>
    </row>
    <row r="386" spans="1:97" ht="15">
      <c r="A386" s="65">
        <v>60504</v>
      </c>
      <c r="B386" s="2" t="s">
        <v>214</v>
      </c>
      <c r="C386" s="2" t="s">
        <v>215</v>
      </c>
      <c r="D386" s="2" t="s">
        <v>526</v>
      </c>
      <c r="E386" s="4">
        <f>SUM(F386:AEY386)</f>
        <v>0</v>
      </c>
    </row>
    <row r="387" spans="1:97" ht="15">
      <c r="A387" s="65">
        <v>70410</v>
      </c>
      <c r="B387" s="2" t="s">
        <v>102</v>
      </c>
      <c r="C387" s="2" t="s">
        <v>158</v>
      </c>
      <c r="D387" s="2" t="s">
        <v>527</v>
      </c>
      <c r="E387" s="4">
        <f>SUM(F387:AEY387)</f>
        <v>0</v>
      </c>
    </row>
    <row r="388" spans="1:97" ht="15">
      <c r="A388" s="65">
        <v>20304</v>
      </c>
      <c r="B388" s="2" t="s">
        <v>110</v>
      </c>
      <c r="C388" s="2" t="s">
        <v>361</v>
      </c>
      <c r="D388" s="2" t="s">
        <v>528</v>
      </c>
      <c r="E388" s="4">
        <f>SUM(F388:AEY388)</f>
        <v>0</v>
      </c>
      <c r="R388" s="1"/>
    </row>
    <row r="389" spans="1:97" ht="15">
      <c r="A389" s="65">
        <v>60404</v>
      </c>
      <c r="B389" s="2" t="s">
        <v>214</v>
      </c>
      <c r="C389" s="2" t="s">
        <v>263</v>
      </c>
      <c r="D389" s="2" t="s">
        <v>528</v>
      </c>
      <c r="E389" s="4">
        <f>SUM(F389:AEY389)</f>
        <v>0</v>
      </c>
    </row>
    <row r="390" spans="1:97" ht="15">
      <c r="A390" s="65">
        <v>90404</v>
      </c>
      <c r="B390" s="2" t="s">
        <v>139</v>
      </c>
      <c r="C390" s="2" t="s">
        <v>189</v>
      </c>
      <c r="D390" s="2" t="s">
        <v>528</v>
      </c>
      <c r="E390" s="4">
        <f>SUM(F390:AEY390)</f>
        <v>0</v>
      </c>
    </row>
    <row r="391" spans="1:97" ht="15">
      <c r="A391" s="65">
        <v>70309</v>
      </c>
      <c r="B391" s="2" t="s">
        <v>102</v>
      </c>
      <c r="C391" s="2" t="s">
        <v>102</v>
      </c>
      <c r="D391" s="2" t="s">
        <v>529</v>
      </c>
      <c r="E391" s="4">
        <f>SUM(F391:AEY391)</f>
        <v>0</v>
      </c>
    </row>
    <row r="392" spans="1:97" ht="15">
      <c r="A392" s="65">
        <v>20307</v>
      </c>
      <c r="B392" s="2" t="s">
        <v>110</v>
      </c>
      <c r="C392" s="2" t="s">
        <v>361</v>
      </c>
      <c r="D392" s="2" t="s">
        <v>530</v>
      </c>
      <c r="E392" s="4">
        <f>SUM(F392:AEY392)</f>
        <v>0</v>
      </c>
    </row>
    <row r="393" spans="1:97" ht="15">
      <c r="A393" s="65">
        <v>90507</v>
      </c>
      <c r="B393" s="2" t="s">
        <v>139</v>
      </c>
      <c r="C393" s="2" t="s">
        <v>258</v>
      </c>
      <c r="D393" s="2" t="s">
        <v>531</v>
      </c>
      <c r="E393" s="4">
        <f>SUM(F393:AEY393)</f>
        <v>0</v>
      </c>
    </row>
    <row r="394" spans="1:97" ht="24">
      <c r="A394" s="65">
        <v>120903</v>
      </c>
      <c r="B394" s="2" t="s">
        <v>104</v>
      </c>
      <c r="C394" s="2" t="s">
        <v>122</v>
      </c>
      <c r="D394" s="2" t="s">
        <v>532</v>
      </c>
      <c r="E394" s="4">
        <f>SUM(F394:AEY394)</f>
        <v>0</v>
      </c>
    </row>
    <row r="395" spans="1:97" ht="15">
      <c r="A395" s="65">
        <v>91008</v>
      </c>
      <c r="B395" s="2" t="s">
        <v>139</v>
      </c>
      <c r="C395" s="2" t="s">
        <v>232</v>
      </c>
      <c r="D395" s="2" t="s">
        <v>533</v>
      </c>
      <c r="E395" s="4">
        <f>SUM(F395:AEY395)</f>
        <v>127</v>
      </c>
      <c r="CO395">
        <v>25</v>
      </c>
      <c r="CP395">
        <v>25</v>
      </c>
      <c r="CQ395">
        <v>25</v>
      </c>
      <c r="CR395">
        <v>25</v>
      </c>
      <c r="CS395">
        <v>27</v>
      </c>
    </row>
    <row r="396" spans="1:97" ht="15">
      <c r="A396" s="65">
        <v>40708</v>
      </c>
      <c r="B396" s="2" t="s">
        <v>115</v>
      </c>
      <c r="C396" s="2" t="s">
        <v>318</v>
      </c>
      <c r="D396" s="2" t="s">
        <v>533</v>
      </c>
      <c r="E396" s="4">
        <f>SUM(F396:AEY396)</f>
        <v>20</v>
      </c>
      <c r="CO396">
        <v>4</v>
      </c>
      <c r="CP396">
        <v>4</v>
      </c>
      <c r="CQ396">
        <v>4</v>
      </c>
      <c r="CR396">
        <v>4</v>
      </c>
      <c r="CS396">
        <v>4</v>
      </c>
    </row>
    <row r="397" spans="1:97" ht="15">
      <c r="A397" s="65">
        <v>40703</v>
      </c>
      <c r="B397" s="2" t="s">
        <v>115</v>
      </c>
      <c r="C397" s="2" t="s">
        <v>318</v>
      </c>
      <c r="D397" s="2" t="s">
        <v>534</v>
      </c>
      <c r="E397" s="4">
        <f>SUM(F397:AEY397)</f>
        <v>0</v>
      </c>
    </row>
    <row r="398" spans="1:97" ht="15">
      <c r="A398" s="65">
        <v>40803</v>
      </c>
      <c r="B398" s="2" t="s">
        <v>115</v>
      </c>
      <c r="C398" s="2" t="s">
        <v>419</v>
      </c>
      <c r="D398" s="2" t="s">
        <v>535</v>
      </c>
      <c r="E398" s="4">
        <f>SUM(F398:AEY398)</f>
        <v>10</v>
      </c>
      <c r="CO398">
        <v>2</v>
      </c>
      <c r="CP398">
        <v>2</v>
      </c>
      <c r="CQ398">
        <v>2</v>
      </c>
      <c r="CR398">
        <v>2</v>
      </c>
      <c r="CS398">
        <v>2</v>
      </c>
    </row>
    <row r="399" spans="1:97" ht="15">
      <c r="A399" s="65">
        <v>70307</v>
      </c>
      <c r="B399" s="2" t="s">
        <v>102</v>
      </c>
      <c r="C399" s="2" t="s">
        <v>102</v>
      </c>
      <c r="D399" s="2" t="s">
        <v>535</v>
      </c>
      <c r="E399" s="4">
        <f>SUM(F399:AEY399)</f>
        <v>0</v>
      </c>
    </row>
    <row r="400" spans="1:97" ht="15">
      <c r="A400" s="65">
        <v>70502</v>
      </c>
      <c r="B400" s="2" t="s">
        <v>102</v>
      </c>
      <c r="C400" s="2" t="s">
        <v>536</v>
      </c>
      <c r="D400" s="2" t="s">
        <v>537</v>
      </c>
      <c r="E400" s="4">
        <f>SUM(F400:AEY400)</f>
        <v>0</v>
      </c>
    </row>
    <row r="401" spans="1:97" ht="15">
      <c r="A401" s="65">
        <v>60705</v>
      </c>
      <c r="B401" s="2" t="s">
        <v>214</v>
      </c>
      <c r="C401" s="2" t="s">
        <v>286</v>
      </c>
      <c r="D401" s="2" t="s">
        <v>538</v>
      </c>
      <c r="E401" s="4">
        <f>SUM(F401:AEY401)</f>
        <v>10</v>
      </c>
      <c r="CO401">
        <v>2</v>
      </c>
      <c r="CP401">
        <v>2</v>
      </c>
      <c r="CQ401">
        <v>2</v>
      </c>
      <c r="CR401">
        <v>2</v>
      </c>
      <c r="CS401">
        <v>2</v>
      </c>
    </row>
    <row r="402" spans="1:97" ht="15">
      <c r="A402" s="65">
        <v>60503</v>
      </c>
      <c r="B402" s="2" t="s">
        <v>214</v>
      </c>
      <c r="C402" s="2" t="s">
        <v>215</v>
      </c>
      <c r="D402" s="2" t="s">
        <v>539</v>
      </c>
      <c r="E402" s="4">
        <f>SUM(F402:AEY402)</f>
        <v>0</v>
      </c>
    </row>
    <row r="403" spans="1:97" ht="15">
      <c r="A403" s="65">
        <v>90703</v>
      </c>
      <c r="B403" s="2" t="s">
        <v>139</v>
      </c>
      <c r="C403" s="2" t="s">
        <v>250</v>
      </c>
      <c r="D403" s="2" t="s">
        <v>539</v>
      </c>
      <c r="E403" s="4">
        <f>SUM(F403:AEY403)</f>
        <v>0</v>
      </c>
    </row>
    <row r="404" spans="1:97" ht="15">
      <c r="A404" s="65">
        <v>60307</v>
      </c>
      <c r="B404" s="2" t="s">
        <v>214</v>
      </c>
      <c r="C404" s="2" t="s">
        <v>334</v>
      </c>
      <c r="D404" s="2" t="s">
        <v>540</v>
      </c>
      <c r="E404" s="4">
        <f>SUM(F404:AEY404)</f>
        <v>0</v>
      </c>
    </row>
    <row r="405" spans="1:97" ht="15">
      <c r="A405" s="65">
        <v>60308</v>
      </c>
      <c r="B405" s="2" t="s">
        <v>214</v>
      </c>
      <c r="C405" s="2" t="s">
        <v>334</v>
      </c>
      <c r="D405" s="2" t="s">
        <v>541</v>
      </c>
      <c r="E405" s="4">
        <f>SUM(F405:AEY405)</f>
        <v>0</v>
      </c>
    </row>
    <row r="406" spans="1:97" ht="15">
      <c r="A406" s="65">
        <v>130713</v>
      </c>
      <c r="B406" s="2" t="s">
        <v>131</v>
      </c>
      <c r="C406" s="2" t="s">
        <v>132</v>
      </c>
      <c r="D406" s="2" t="s">
        <v>542</v>
      </c>
      <c r="E406" s="4">
        <f>SUM(F406:AEY406)</f>
        <v>10</v>
      </c>
      <c r="CO406">
        <v>2</v>
      </c>
      <c r="CP406">
        <v>2</v>
      </c>
      <c r="CQ406">
        <v>2</v>
      </c>
      <c r="CR406">
        <v>2</v>
      </c>
      <c r="CS406">
        <v>2</v>
      </c>
    </row>
    <row r="407" spans="1:97" ht="15">
      <c r="A407" s="65">
        <v>90803</v>
      </c>
      <c r="B407" s="2" t="s">
        <v>139</v>
      </c>
      <c r="C407" s="2" t="s">
        <v>302</v>
      </c>
      <c r="D407" s="2" t="s">
        <v>543</v>
      </c>
      <c r="E407" s="4">
        <f>SUM(F407:AEY407)</f>
        <v>0</v>
      </c>
    </row>
    <row r="408" spans="1:97" ht="15">
      <c r="A408" s="65">
        <v>130908</v>
      </c>
      <c r="B408" s="2" t="s">
        <v>131</v>
      </c>
      <c r="C408" s="2" t="s">
        <v>357</v>
      </c>
      <c r="D408" s="2" t="s">
        <v>544</v>
      </c>
      <c r="E408" s="4">
        <f>SUM(F408:AEY408)</f>
        <v>5</v>
      </c>
      <c r="CO408">
        <v>1</v>
      </c>
      <c r="CP408">
        <v>1</v>
      </c>
      <c r="CQ408">
        <v>1</v>
      </c>
      <c r="CR408">
        <v>1</v>
      </c>
      <c r="CS408">
        <v>1</v>
      </c>
    </row>
    <row r="409" spans="1:97" ht="15">
      <c r="A409" s="65">
        <v>60403</v>
      </c>
      <c r="B409" s="2" t="s">
        <v>214</v>
      </c>
      <c r="C409" s="2" t="s">
        <v>263</v>
      </c>
      <c r="D409" s="2" t="s">
        <v>545</v>
      </c>
      <c r="E409" s="4">
        <f>SUM(F409:AEY409)</f>
        <v>0</v>
      </c>
    </row>
    <row r="410" spans="1:97" ht="15">
      <c r="A410" s="65">
        <v>90406</v>
      </c>
      <c r="B410" s="2" t="s">
        <v>139</v>
      </c>
      <c r="C410" s="2" t="s">
        <v>189</v>
      </c>
      <c r="D410" s="2" t="s">
        <v>546</v>
      </c>
      <c r="E410" s="4">
        <f>SUM(F410:AEY410)</f>
        <v>10</v>
      </c>
      <c r="CO410">
        <v>2</v>
      </c>
      <c r="CP410">
        <v>2</v>
      </c>
      <c r="CQ410">
        <v>2</v>
      </c>
      <c r="CR410">
        <v>2</v>
      </c>
      <c r="CS410">
        <v>2</v>
      </c>
    </row>
    <row r="411" spans="1:97" ht="15">
      <c r="A411" s="65">
        <v>40406</v>
      </c>
      <c r="B411" s="2" t="s">
        <v>115</v>
      </c>
      <c r="C411" s="2" t="s">
        <v>124</v>
      </c>
      <c r="D411" s="2" t="s">
        <v>547</v>
      </c>
      <c r="E411" s="4">
        <f>SUM(F411:AEY411)</f>
        <v>0</v>
      </c>
    </row>
    <row r="412" spans="1:97" ht="15">
      <c r="A412" s="65">
        <v>70308</v>
      </c>
      <c r="B412" s="2" t="s">
        <v>102</v>
      </c>
      <c r="C412" s="2" t="s">
        <v>102</v>
      </c>
      <c r="D412" s="2" t="s">
        <v>548</v>
      </c>
      <c r="E412" s="4">
        <f>SUM(F412:AEY412)</f>
        <v>5</v>
      </c>
      <c r="CO412">
        <v>1</v>
      </c>
      <c r="CP412">
        <v>1</v>
      </c>
      <c r="CQ412">
        <v>1</v>
      </c>
      <c r="CR412">
        <v>1</v>
      </c>
      <c r="CS412">
        <v>1</v>
      </c>
    </row>
    <row r="413" spans="1:97" ht="15">
      <c r="A413" s="65">
        <v>60301</v>
      </c>
      <c r="B413" s="2" t="s">
        <v>214</v>
      </c>
      <c r="C413" s="2" t="s">
        <v>334</v>
      </c>
      <c r="D413" s="2" t="s">
        <v>549</v>
      </c>
      <c r="E413" s="4">
        <f>SUM(F413:AEY413)</f>
        <v>5</v>
      </c>
      <c r="CO413">
        <v>1</v>
      </c>
      <c r="CP413">
        <v>1</v>
      </c>
      <c r="CQ413">
        <v>1</v>
      </c>
      <c r="CR413">
        <v>1</v>
      </c>
      <c r="CS413">
        <v>1</v>
      </c>
    </row>
    <row r="414" spans="1:97" ht="15">
      <c r="A414" s="65">
        <v>90304</v>
      </c>
      <c r="B414" s="2" t="s">
        <v>139</v>
      </c>
      <c r="C414" s="2" t="s">
        <v>238</v>
      </c>
      <c r="D414" s="2" t="s">
        <v>550</v>
      </c>
      <c r="E414" s="4">
        <f>SUM(F414:AEY414)</f>
        <v>0</v>
      </c>
    </row>
    <row r="415" spans="1:97" ht="15">
      <c r="A415" s="65">
        <v>70401</v>
      </c>
      <c r="B415" s="2" t="s">
        <v>102</v>
      </c>
      <c r="C415" s="2" t="s">
        <v>158</v>
      </c>
      <c r="D415" s="2" t="s">
        <v>551</v>
      </c>
      <c r="E415" s="4">
        <f>SUM(F415:AEY415)</f>
        <v>15</v>
      </c>
      <c r="CO415">
        <v>3</v>
      </c>
      <c r="CP415">
        <v>3</v>
      </c>
      <c r="CQ415">
        <v>3</v>
      </c>
      <c r="CR415">
        <v>3</v>
      </c>
      <c r="CS415">
        <v>3</v>
      </c>
    </row>
    <row r="416" spans="1:97" ht="24">
      <c r="A416" s="65">
        <v>120804</v>
      </c>
      <c r="B416" s="2" t="s">
        <v>104</v>
      </c>
      <c r="C416" s="2" t="s">
        <v>209</v>
      </c>
      <c r="D416" s="2" t="s">
        <v>552</v>
      </c>
      <c r="E416" s="4">
        <f>SUM(F416:AEY416)</f>
        <v>0</v>
      </c>
    </row>
    <row r="417" spans="1:97" ht="15">
      <c r="A417" s="65">
        <v>90513</v>
      </c>
      <c r="B417" s="2" t="s">
        <v>139</v>
      </c>
      <c r="C417" s="2" t="s">
        <v>258</v>
      </c>
      <c r="D417" s="2" t="s">
        <v>553</v>
      </c>
      <c r="E417" s="4">
        <f>SUM(F417:AEY417)</f>
        <v>0</v>
      </c>
    </row>
    <row r="418" spans="1:97" ht="24">
      <c r="A418" s="65">
        <v>110103</v>
      </c>
      <c r="B418" s="2" t="s">
        <v>291</v>
      </c>
      <c r="C418" s="2" t="s">
        <v>292</v>
      </c>
      <c r="D418" s="2" t="s">
        <v>554</v>
      </c>
      <c r="E418" s="4">
        <f>SUM(F418:AEY418)</f>
        <v>5</v>
      </c>
      <c r="CO418">
        <v>1</v>
      </c>
      <c r="CP418">
        <v>1</v>
      </c>
      <c r="CQ418">
        <v>1</v>
      </c>
      <c r="CR418">
        <v>1</v>
      </c>
      <c r="CS418">
        <v>1</v>
      </c>
    </row>
    <row r="419" spans="1:97" ht="24">
      <c r="A419" s="65">
        <v>120307</v>
      </c>
      <c r="B419" s="2" t="s">
        <v>104</v>
      </c>
      <c r="C419" s="2" t="s">
        <v>126</v>
      </c>
      <c r="D419" s="2" t="s">
        <v>555</v>
      </c>
      <c r="E419" s="4">
        <f>SUM(F419:AEY419)</f>
        <v>0</v>
      </c>
    </row>
    <row r="420" spans="1:97" ht="15">
      <c r="A420" s="65">
        <v>30405</v>
      </c>
      <c r="B420" s="2" t="s">
        <v>99</v>
      </c>
      <c r="C420" s="2" t="s">
        <v>216</v>
      </c>
      <c r="D420" s="2" t="s">
        <v>556</v>
      </c>
      <c r="E420" s="4">
        <f>SUM(F420:AEY420)</f>
        <v>15</v>
      </c>
      <c r="CO420">
        <v>3</v>
      </c>
      <c r="CP420">
        <v>3</v>
      </c>
      <c r="CQ420">
        <v>3</v>
      </c>
      <c r="CR420">
        <v>3</v>
      </c>
      <c r="CS420">
        <v>3</v>
      </c>
    </row>
    <row r="421" spans="1:97" ht="15">
      <c r="A421" s="65">
        <v>70503</v>
      </c>
      <c r="B421" s="2" t="s">
        <v>102</v>
      </c>
      <c r="C421" s="2" t="s">
        <v>536</v>
      </c>
      <c r="D421" s="2" t="s">
        <v>557</v>
      </c>
      <c r="E421" s="4">
        <f>SUM(F421:AEY421)</f>
        <v>0</v>
      </c>
    </row>
    <row r="422" spans="1:97" ht="15">
      <c r="A422" s="65">
        <v>81004</v>
      </c>
      <c r="B422" s="2" t="s">
        <v>97</v>
      </c>
      <c r="C422" s="2" t="s">
        <v>134</v>
      </c>
      <c r="D422" s="2" t="s">
        <v>558</v>
      </c>
      <c r="E422" s="4">
        <f>SUM(F422:AEY422)</f>
        <v>336</v>
      </c>
      <c r="CO422">
        <v>65</v>
      </c>
      <c r="CP422">
        <v>65</v>
      </c>
      <c r="CQ422">
        <v>65</v>
      </c>
      <c r="CR422">
        <v>65</v>
      </c>
      <c r="CS422">
        <v>76</v>
      </c>
    </row>
    <row r="423" spans="1:97" ht="15">
      <c r="A423" s="65">
        <v>60407</v>
      </c>
      <c r="B423" s="2" t="s">
        <v>214</v>
      </c>
      <c r="C423" s="2" t="s">
        <v>263</v>
      </c>
      <c r="D423" s="2" t="s">
        <v>559</v>
      </c>
      <c r="E423" s="4">
        <f>SUM(F423:AEY423)</f>
        <v>0</v>
      </c>
    </row>
    <row r="424" spans="1:97" ht="15">
      <c r="A424" s="65">
        <v>130714</v>
      </c>
      <c r="B424" s="2" t="s">
        <v>131</v>
      </c>
      <c r="C424" s="2" t="s">
        <v>132</v>
      </c>
      <c r="D424" s="2" t="s">
        <v>560</v>
      </c>
      <c r="E424" s="4">
        <f>SUM(F424:AEY424)</f>
        <v>51</v>
      </c>
      <c r="CO424">
        <v>10</v>
      </c>
      <c r="CP424">
        <v>10</v>
      </c>
      <c r="CQ424">
        <v>10</v>
      </c>
      <c r="CR424">
        <v>10</v>
      </c>
      <c r="CS424">
        <v>11</v>
      </c>
    </row>
    <row r="425" spans="1:97" ht="15">
      <c r="A425" s="65">
        <v>50208</v>
      </c>
      <c r="B425" s="2" t="s">
        <v>107</v>
      </c>
      <c r="C425" s="2" t="s">
        <v>195</v>
      </c>
      <c r="D425" s="2" t="s">
        <v>561</v>
      </c>
      <c r="E425" s="4">
        <f>SUM(F425:AEY425)</f>
        <v>611</v>
      </c>
      <c r="CO425">
        <v>121</v>
      </c>
      <c r="CP425">
        <v>121</v>
      </c>
      <c r="CQ425">
        <v>121</v>
      </c>
      <c r="CR425">
        <v>121</v>
      </c>
      <c r="CS425">
        <v>127</v>
      </c>
    </row>
    <row r="426" spans="1:97" ht="24">
      <c r="A426" s="65">
        <v>30301</v>
      </c>
      <c r="B426" s="2" t="s">
        <v>99</v>
      </c>
      <c r="C426" s="2" t="s">
        <v>296</v>
      </c>
      <c r="D426" s="2" t="s">
        <v>562</v>
      </c>
      <c r="E426" s="4">
        <f>SUM(F426:AEY426)</f>
        <v>0</v>
      </c>
      <c r="R426" s="1"/>
    </row>
    <row r="427" spans="1:97" ht="15">
      <c r="A427" s="65">
        <v>10302</v>
      </c>
      <c r="B427" s="2" t="s">
        <v>119</v>
      </c>
      <c r="C427" s="2" t="s">
        <v>159</v>
      </c>
      <c r="D427" s="2" t="s">
        <v>563</v>
      </c>
      <c r="E427" s="4">
        <f>SUM(F427:AEY427)</f>
        <v>110</v>
      </c>
      <c r="R427" s="1"/>
      <c r="CO427">
        <v>22</v>
      </c>
      <c r="CP427">
        <v>22</v>
      </c>
      <c r="CQ427">
        <v>22</v>
      </c>
      <c r="CR427">
        <v>22</v>
      </c>
      <c r="CS427">
        <v>22</v>
      </c>
    </row>
    <row r="428" spans="1:97" ht="15">
      <c r="A428" s="65">
        <v>30503</v>
      </c>
      <c r="B428" s="2" t="s">
        <v>99</v>
      </c>
      <c r="C428" s="2" t="s">
        <v>307</v>
      </c>
      <c r="D428" s="2" t="s">
        <v>563</v>
      </c>
      <c r="E428" s="4">
        <f>SUM(F428:AEY428)</f>
        <v>0</v>
      </c>
    </row>
    <row r="429" spans="1:97" ht="15">
      <c r="A429" s="65">
        <v>70411</v>
      </c>
      <c r="B429" s="2" t="s">
        <v>102</v>
      </c>
      <c r="C429" s="2" t="s">
        <v>158</v>
      </c>
      <c r="D429" s="2" t="s">
        <v>564</v>
      </c>
      <c r="E429" s="4">
        <f>SUM(F429:AEY429)</f>
        <v>0</v>
      </c>
    </row>
    <row r="430" spans="1:97" ht="15">
      <c r="A430" s="65">
        <v>60103</v>
      </c>
      <c r="B430" s="2" t="s">
        <v>214</v>
      </c>
      <c r="C430" s="2" t="s">
        <v>282</v>
      </c>
      <c r="D430" s="2" t="s">
        <v>565</v>
      </c>
      <c r="E430" s="4">
        <f>SUM(F430:AEY430)</f>
        <v>16</v>
      </c>
      <c r="CO430">
        <v>3</v>
      </c>
      <c r="CP430">
        <v>3</v>
      </c>
      <c r="CQ430">
        <v>3</v>
      </c>
      <c r="CR430">
        <v>3</v>
      </c>
      <c r="CS430">
        <v>4</v>
      </c>
    </row>
    <row r="431" spans="1:97" ht="15">
      <c r="A431" s="65">
        <v>90211</v>
      </c>
      <c r="B431" s="2" t="s">
        <v>139</v>
      </c>
      <c r="C431" s="2" t="s">
        <v>165</v>
      </c>
      <c r="D431" s="2" t="s">
        <v>566</v>
      </c>
      <c r="E431" s="4">
        <f>SUM(F431:AEY431)</f>
        <v>0</v>
      </c>
    </row>
    <row r="432" spans="1:97" ht="15">
      <c r="A432" s="65">
        <v>41004</v>
      </c>
      <c r="B432" s="2" t="s">
        <v>115</v>
      </c>
      <c r="C432" s="2" t="s">
        <v>202</v>
      </c>
      <c r="D432" s="2" t="s">
        <v>567</v>
      </c>
      <c r="E432" s="4">
        <f>SUM(F432:AEY432)</f>
        <v>0</v>
      </c>
    </row>
    <row r="433" spans="1:97" ht="15">
      <c r="A433" s="65">
        <v>90601</v>
      </c>
      <c r="B433" s="2" t="s">
        <v>139</v>
      </c>
      <c r="C433" s="2" t="s">
        <v>253</v>
      </c>
      <c r="D433" s="2" t="s">
        <v>568</v>
      </c>
      <c r="E433" s="4">
        <f>SUM(F433:AEY433)</f>
        <v>12</v>
      </c>
      <c r="CO433">
        <v>2</v>
      </c>
      <c r="CP433">
        <v>2</v>
      </c>
      <c r="CQ433">
        <v>2</v>
      </c>
      <c r="CR433">
        <v>2</v>
      </c>
      <c r="CS433">
        <v>4</v>
      </c>
    </row>
    <row r="434" spans="1:97" ht="24">
      <c r="A434" s="65">
        <v>120316</v>
      </c>
      <c r="B434" s="2" t="s">
        <v>104</v>
      </c>
      <c r="C434" s="2" t="s">
        <v>126</v>
      </c>
      <c r="D434" s="2" t="s">
        <v>569</v>
      </c>
      <c r="E434" s="4">
        <f>SUM(F434:AEY434)</f>
        <v>0</v>
      </c>
    </row>
    <row r="435" spans="1:97" ht="24">
      <c r="A435" s="65">
        <v>120606</v>
      </c>
      <c r="B435" s="2" t="s">
        <v>104</v>
      </c>
      <c r="C435" s="2" t="s">
        <v>187</v>
      </c>
      <c r="D435" s="2" t="s">
        <v>570</v>
      </c>
      <c r="E435" s="4">
        <f>SUM(F435:AEY435)</f>
        <v>0</v>
      </c>
    </row>
    <row r="436" spans="1:97" ht="24">
      <c r="A436" s="65">
        <v>120107</v>
      </c>
      <c r="B436" s="2" t="s">
        <v>104</v>
      </c>
      <c r="C436" s="2" t="s">
        <v>193</v>
      </c>
      <c r="D436" s="2" t="s">
        <v>571</v>
      </c>
      <c r="E436" s="4">
        <f>SUM(F436:AEY436)</f>
        <v>5</v>
      </c>
      <c r="CO436">
        <v>1</v>
      </c>
      <c r="CP436">
        <v>1</v>
      </c>
      <c r="CQ436">
        <v>1</v>
      </c>
      <c r="CR436">
        <v>1</v>
      </c>
      <c r="CS436">
        <v>1</v>
      </c>
    </row>
    <row r="437" spans="1:97" ht="15">
      <c r="A437" s="65">
        <v>10404</v>
      </c>
      <c r="B437" s="2" t="s">
        <v>119</v>
      </c>
      <c r="C437" s="2" t="s">
        <v>120</v>
      </c>
      <c r="D437" s="2" t="s">
        <v>572</v>
      </c>
      <c r="E437" s="4">
        <f>SUM(F437:AEY437)</f>
        <v>0</v>
      </c>
    </row>
    <row r="438" spans="1:97" ht="24">
      <c r="A438" s="65">
        <v>100101</v>
      </c>
      <c r="B438" s="2" t="s">
        <v>113</v>
      </c>
      <c r="C438" s="2" t="s">
        <v>113</v>
      </c>
      <c r="D438" s="2" t="s">
        <v>573</v>
      </c>
      <c r="E438" s="4">
        <f>SUM(F438:AEY438)</f>
        <v>704</v>
      </c>
      <c r="CO438">
        <v>140</v>
      </c>
      <c r="CP438">
        <v>140</v>
      </c>
      <c r="CQ438">
        <v>140</v>
      </c>
      <c r="CR438">
        <v>140</v>
      </c>
      <c r="CS438">
        <v>144</v>
      </c>
    </row>
    <row r="439" spans="1:97" ht="15">
      <c r="A439" s="65">
        <v>20401</v>
      </c>
      <c r="B439" s="2" t="s">
        <v>110</v>
      </c>
      <c r="C439" s="2" t="s">
        <v>242</v>
      </c>
      <c r="D439" s="2" t="s">
        <v>574</v>
      </c>
      <c r="E439" s="4">
        <f>SUM(F439:AEY439)</f>
        <v>32</v>
      </c>
      <c r="R439" s="1"/>
      <c r="CO439">
        <v>6</v>
      </c>
      <c r="CP439">
        <v>6</v>
      </c>
      <c r="CQ439">
        <v>6</v>
      </c>
      <c r="CR439">
        <v>6</v>
      </c>
      <c r="CS439">
        <v>8</v>
      </c>
    </row>
    <row r="440" spans="1:97" ht="24">
      <c r="A440" s="65">
        <v>120108</v>
      </c>
      <c r="B440" s="2" t="s">
        <v>104</v>
      </c>
      <c r="C440" s="2" t="s">
        <v>193</v>
      </c>
      <c r="D440" s="2" t="s">
        <v>575</v>
      </c>
      <c r="E440" s="4">
        <f>SUM(F440:AEY440)</f>
        <v>25</v>
      </c>
      <c r="CO440">
        <v>5</v>
      </c>
      <c r="CP440">
        <v>5</v>
      </c>
      <c r="CQ440">
        <v>5</v>
      </c>
      <c r="CR440">
        <v>5</v>
      </c>
      <c r="CS440">
        <v>5</v>
      </c>
    </row>
    <row r="441" spans="1:97" ht="24">
      <c r="A441" s="65">
        <v>120308</v>
      </c>
      <c r="B441" s="2" t="s">
        <v>104</v>
      </c>
      <c r="C441" s="2" t="s">
        <v>126</v>
      </c>
      <c r="D441" s="2" t="s">
        <v>576</v>
      </c>
      <c r="E441" s="4">
        <f>SUM(F441:AEY441)</f>
        <v>0</v>
      </c>
    </row>
    <row r="442" spans="1:97" ht="15">
      <c r="A442" s="65">
        <v>30504</v>
      </c>
      <c r="B442" s="2" t="s">
        <v>99</v>
      </c>
      <c r="C442" s="2" t="s">
        <v>307</v>
      </c>
      <c r="D442" s="2" t="s">
        <v>577</v>
      </c>
      <c r="E442" s="4">
        <f>SUM(F442:AEY442)</f>
        <v>1</v>
      </c>
      <c r="CS442">
        <v>1</v>
      </c>
    </row>
    <row r="443" spans="1:97" ht="15">
      <c r="A443" s="65">
        <v>70215</v>
      </c>
      <c r="B443" s="2" t="s">
        <v>102</v>
      </c>
      <c r="C443" s="2" t="s">
        <v>161</v>
      </c>
      <c r="D443" s="2" t="s">
        <v>578</v>
      </c>
      <c r="E443" s="4">
        <f>SUM(F443:AEY443)</f>
        <v>0</v>
      </c>
    </row>
    <row r="444" spans="1:97" ht="15">
      <c r="A444" s="65">
        <v>41404</v>
      </c>
      <c r="B444" s="2" t="s">
        <v>115</v>
      </c>
      <c r="C444" s="2" t="s">
        <v>268</v>
      </c>
      <c r="D444" s="2" t="s">
        <v>579</v>
      </c>
      <c r="E444" s="4">
        <f>SUM(F444:AEY444)</f>
        <v>5</v>
      </c>
      <c r="CO444">
        <v>1</v>
      </c>
      <c r="CP444">
        <v>1</v>
      </c>
      <c r="CQ444">
        <v>1</v>
      </c>
      <c r="CR444">
        <v>1</v>
      </c>
      <c r="CS444">
        <v>1</v>
      </c>
    </row>
    <row r="445" spans="1:97" ht="24">
      <c r="A445" s="65">
        <v>30602</v>
      </c>
      <c r="B445" s="2" t="s">
        <v>99</v>
      </c>
      <c r="C445" s="2" t="s">
        <v>580</v>
      </c>
      <c r="D445" s="2" t="s">
        <v>581</v>
      </c>
      <c r="E445" s="4">
        <f>SUM(F445:AEY445)</f>
        <v>835</v>
      </c>
      <c r="CO445">
        <v>167</v>
      </c>
      <c r="CP445">
        <v>167</v>
      </c>
      <c r="CQ445">
        <v>167</v>
      </c>
      <c r="CR445">
        <v>167</v>
      </c>
      <c r="CS445">
        <v>167</v>
      </c>
    </row>
    <row r="446" spans="1:97" ht="15">
      <c r="A446" s="65">
        <v>130408</v>
      </c>
      <c r="B446" s="2" t="s">
        <v>131</v>
      </c>
      <c r="C446" s="2" t="s">
        <v>178</v>
      </c>
      <c r="D446" s="2" t="s">
        <v>582</v>
      </c>
      <c r="E446" s="4">
        <f>SUM(F446:AEY446)</f>
        <v>26</v>
      </c>
      <c r="CO446">
        <v>5</v>
      </c>
      <c r="CP446">
        <v>5</v>
      </c>
      <c r="CQ446">
        <v>5</v>
      </c>
      <c r="CR446">
        <v>5</v>
      </c>
      <c r="CS446">
        <v>6</v>
      </c>
    </row>
    <row r="447" spans="1:97" ht="15">
      <c r="A447" s="65">
        <v>30109</v>
      </c>
      <c r="B447" s="2" t="s">
        <v>99</v>
      </c>
      <c r="C447" s="2" t="s">
        <v>99</v>
      </c>
      <c r="D447" s="2" t="s">
        <v>583</v>
      </c>
      <c r="E447" s="4">
        <f>SUM(F447:AEY447)</f>
        <v>35</v>
      </c>
      <c r="R447" s="1"/>
      <c r="CO447">
        <v>7</v>
      </c>
      <c r="CP447">
        <v>7</v>
      </c>
      <c r="CQ447">
        <v>7</v>
      </c>
      <c r="CR447">
        <v>7</v>
      </c>
      <c r="CS447">
        <v>7</v>
      </c>
    </row>
    <row r="448" spans="1:97" ht="15">
      <c r="A448" s="65">
        <v>30201</v>
      </c>
      <c r="B448" s="2" t="s">
        <v>99</v>
      </c>
      <c r="C448" s="2" t="s">
        <v>100</v>
      </c>
      <c r="D448" s="2" t="s">
        <v>584</v>
      </c>
      <c r="E448" s="4">
        <f>SUM(F448:AEY448)</f>
        <v>0</v>
      </c>
      <c r="R448" s="1"/>
    </row>
    <row r="449" spans="1:97" ht="15">
      <c r="A449" s="65">
        <v>130103</v>
      </c>
      <c r="B449" s="2" t="s">
        <v>131</v>
      </c>
      <c r="C449" s="2" t="s">
        <v>144</v>
      </c>
      <c r="D449" s="2" t="s">
        <v>585</v>
      </c>
      <c r="E449" s="4">
        <f>SUM(F449:AEY449)</f>
        <v>237</v>
      </c>
      <c r="CO449">
        <v>47</v>
      </c>
      <c r="CP449">
        <v>47</v>
      </c>
      <c r="CQ449">
        <v>47</v>
      </c>
      <c r="CR449">
        <v>47</v>
      </c>
      <c r="CS449">
        <v>49</v>
      </c>
    </row>
    <row r="450" spans="1:97" ht="15">
      <c r="A450" s="65">
        <v>40109</v>
      </c>
      <c r="B450" s="2" t="s">
        <v>115</v>
      </c>
      <c r="C450" s="2" t="s">
        <v>116</v>
      </c>
      <c r="D450" s="2" t="s">
        <v>586</v>
      </c>
      <c r="E450" s="4">
        <f>SUM(F450:AEY450)</f>
        <v>357</v>
      </c>
      <c r="CO450">
        <v>71</v>
      </c>
      <c r="CP450">
        <v>71</v>
      </c>
      <c r="CQ450">
        <v>71</v>
      </c>
      <c r="CR450">
        <v>71</v>
      </c>
      <c r="CS450">
        <v>73</v>
      </c>
    </row>
    <row r="451" spans="1:97" ht="15">
      <c r="A451" s="65">
        <v>91014</v>
      </c>
      <c r="B451" s="2" t="s">
        <v>139</v>
      </c>
      <c r="C451" s="2" t="s">
        <v>232</v>
      </c>
      <c r="D451" s="2" t="s">
        <v>587</v>
      </c>
      <c r="E451" s="4">
        <f>SUM(F451:AEY451)</f>
        <v>145</v>
      </c>
      <c r="CO451">
        <v>29</v>
      </c>
      <c r="CP451">
        <v>29</v>
      </c>
      <c r="CQ451">
        <v>29</v>
      </c>
      <c r="CR451">
        <v>29</v>
      </c>
      <c r="CS451">
        <v>29</v>
      </c>
    </row>
    <row r="452" spans="1:97" ht="15">
      <c r="A452" s="65">
        <v>130715</v>
      </c>
      <c r="B452" s="2" t="s">
        <v>131</v>
      </c>
      <c r="C452" s="2" t="s">
        <v>132</v>
      </c>
      <c r="D452" s="2" t="s">
        <v>588</v>
      </c>
      <c r="E452" s="4">
        <f>SUM(F452:AEY452)</f>
        <v>20</v>
      </c>
      <c r="CO452">
        <v>4</v>
      </c>
      <c r="CP452">
        <v>4</v>
      </c>
      <c r="CQ452">
        <v>4</v>
      </c>
      <c r="CR452">
        <v>4</v>
      </c>
      <c r="CS452">
        <v>4</v>
      </c>
    </row>
    <row r="453" spans="1:97" ht="15">
      <c r="A453" s="65">
        <v>60401</v>
      </c>
      <c r="B453" s="2" t="s">
        <v>214</v>
      </c>
      <c r="C453" s="2" t="s">
        <v>263</v>
      </c>
      <c r="D453" s="2" t="s">
        <v>589</v>
      </c>
      <c r="E453" s="4">
        <f>SUM(F453:AEY453)</f>
        <v>11</v>
      </c>
      <c r="CO453">
        <v>2</v>
      </c>
      <c r="CP453">
        <v>2</v>
      </c>
      <c r="CQ453">
        <v>2</v>
      </c>
      <c r="CR453">
        <v>2</v>
      </c>
      <c r="CS453">
        <v>3</v>
      </c>
    </row>
    <row r="454" spans="1:97" ht="15">
      <c r="A454" s="65">
        <v>20501</v>
      </c>
      <c r="B454" s="2" t="s">
        <v>110</v>
      </c>
      <c r="C454" s="2" t="s">
        <v>348</v>
      </c>
      <c r="D454" s="2" t="s">
        <v>590</v>
      </c>
      <c r="E454" s="4">
        <f>SUM(F454:AEY454)</f>
        <v>10</v>
      </c>
      <c r="R454" s="1"/>
      <c r="CO454">
        <v>2</v>
      </c>
      <c r="CP454">
        <v>2</v>
      </c>
      <c r="CQ454">
        <v>2</v>
      </c>
      <c r="CR454">
        <v>2</v>
      </c>
      <c r="CS454">
        <v>2</v>
      </c>
    </row>
    <row r="455" spans="1:97" ht="15">
      <c r="A455" s="65">
        <v>81008</v>
      </c>
      <c r="B455" s="2" t="s">
        <v>97</v>
      </c>
      <c r="C455" s="2" t="s">
        <v>134</v>
      </c>
      <c r="D455" s="2" t="s">
        <v>591</v>
      </c>
      <c r="E455" s="4">
        <f>SUM(F455:AEY455)</f>
        <v>912</v>
      </c>
      <c r="CO455">
        <v>175</v>
      </c>
      <c r="CP455">
        <v>175</v>
      </c>
      <c r="CQ455">
        <v>175</v>
      </c>
      <c r="CR455">
        <v>175</v>
      </c>
      <c r="CS455">
        <v>212</v>
      </c>
    </row>
    <row r="456" spans="1:97" ht="15">
      <c r="A456" s="65">
        <v>70505</v>
      </c>
      <c r="B456" s="2" t="s">
        <v>102</v>
      </c>
      <c r="C456" s="2" t="s">
        <v>536</v>
      </c>
      <c r="D456" s="2" t="s">
        <v>592</v>
      </c>
      <c r="E456" s="4">
        <f>SUM(F456:AEY456)</f>
        <v>0</v>
      </c>
    </row>
    <row r="457" spans="1:97" ht="15">
      <c r="A457" s="65">
        <v>81102</v>
      </c>
      <c r="B457" s="2" t="s">
        <v>97</v>
      </c>
      <c r="C457" s="2" t="s">
        <v>593</v>
      </c>
      <c r="D457" s="2" t="s">
        <v>594</v>
      </c>
      <c r="E457" s="4">
        <f>SUM(F457:AEY457)</f>
        <v>0</v>
      </c>
    </row>
    <row r="458" spans="1:97" ht="15">
      <c r="A458" s="65">
        <v>81103</v>
      </c>
      <c r="B458" s="2" t="s">
        <v>97</v>
      </c>
      <c r="C458" s="2" t="s">
        <v>593</v>
      </c>
      <c r="D458" s="2" t="s">
        <v>595</v>
      </c>
      <c r="E458" s="4">
        <f>SUM(F458:AEY458)</f>
        <v>0</v>
      </c>
    </row>
    <row r="459" spans="1:97" ht="15">
      <c r="A459" s="65">
        <v>80817</v>
      </c>
      <c r="B459" s="2" t="s">
        <v>97</v>
      </c>
      <c r="C459" s="2" t="s">
        <v>97</v>
      </c>
      <c r="D459" s="2" t="s">
        <v>596</v>
      </c>
      <c r="E459" s="4">
        <f>SUM(F459:AEY459)</f>
        <v>3993</v>
      </c>
      <c r="CO459">
        <v>774</v>
      </c>
      <c r="CP459">
        <v>774</v>
      </c>
      <c r="CQ459">
        <v>774</v>
      </c>
      <c r="CR459">
        <v>774</v>
      </c>
      <c r="CS459">
        <v>897</v>
      </c>
    </row>
    <row r="460" spans="1:97" ht="15">
      <c r="A460" s="65">
        <v>40804</v>
      </c>
      <c r="B460" s="2" t="s">
        <v>115</v>
      </c>
      <c r="C460" s="2" t="s">
        <v>419</v>
      </c>
      <c r="D460" s="2" t="s">
        <v>597</v>
      </c>
      <c r="E460" s="4">
        <f>SUM(F460:AEY460)</f>
        <v>0</v>
      </c>
    </row>
    <row r="461" spans="1:97" ht="15">
      <c r="A461" s="65">
        <v>20606</v>
      </c>
      <c r="B461" s="2" t="s">
        <v>110</v>
      </c>
      <c r="C461" s="2" t="s">
        <v>236</v>
      </c>
      <c r="D461" s="2" t="s">
        <v>598</v>
      </c>
      <c r="E461" s="4">
        <f>SUM(F461:AEY461)</f>
        <v>35</v>
      </c>
      <c r="R461" s="1"/>
      <c r="CO461">
        <v>7</v>
      </c>
      <c r="CP461">
        <v>7</v>
      </c>
      <c r="CQ461">
        <v>7</v>
      </c>
      <c r="CR461">
        <v>7</v>
      </c>
      <c r="CS461">
        <v>7</v>
      </c>
    </row>
    <row r="462" spans="1:97" ht="15">
      <c r="A462" s="65">
        <v>30501</v>
      </c>
      <c r="B462" s="2" t="s">
        <v>99</v>
      </c>
      <c r="C462" s="2" t="s">
        <v>307</v>
      </c>
      <c r="D462" s="2" t="s">
        <v>599</v>
      </c>
      <c r="E462" s="4">
        <f>SUM(F462:AEY462)</f>
        <v>5</v>
      </c>
      <c r="CO462">
        <v>1</v>
      </c>
      <c r="CP462">
        <v>1</v>
      </c>
      <c r="CQ462">
        <v>1</v>
      </c>
      <c r="CR462">
        <v>1</v>
      </c>
      <c r="CS462">
        <v>1</v>
      </c>
    </row>
    <row r="463" spans="1:97" ht="15">
      <c r="A463" s="65">
        <v>30205</v>
      </c>
      <c r="B463" s="2" t="s">
        <v>99</v>
      </c>
      <c r="C463" s="2" t="s">
        <v>100</v>
      </c>
      <c r="D463" s="2" t="s">
        <v>600</v>
      </c>
      <c r="E463" s="4">
        <f>SUM(F463:AEY463)</f>
        <v>5</v>
      </c>
      <c r="R463" s="1"/>
      <c r="CO463">
        <v>1</v>
      </c>
      <c r="CP463">
        <v>1</v>
      </c>
      <c r="CQ463">
        <v>1</v>
      </c>
      <c r="CR463">
        <v>1</v>
      </c>
      <c r="CS463">
        <v>1</v>
      </c>
    </row>
    <row r="464" spans="1:97" ht="15">
      <c r="A464" s="65">
        <v>30505</v>
      </c>
      <c r="B464" s="2" t="s">
        <v>99</v>
      </c>
      <c r="C464" s="2" t="s">
        <v>307</v>
      </c>
      <c r="D464" s="2" t="s">
        <v>601</v>
      </c>
      <c r="E464" s="4">
        <f>SUM(F464:AEY464)</f>
        <v>1</v>
      </c>
      <c r="CS464">
        <v>1</v>
      </c>
    </row>
    <row r="465" spans="1:97" ht="15">
      <c r="A465" s="65">
        <v>40403</v>
      </c>
      <c r="B465" s="2" t="s">
        <v>115</v>
      </c>
      <c r="C465" s="2" t="s">
        <v>124</v>
      </c>
      <c r="D465" s="2" t="s">
        <v>601</v>
      </c>
      <c r="E465" s="4">
        <f>SUM(F465:AEY465)</f>
        <v>0</v>
      </c>
    </row>
    <row r="466" spans="1:97" ht="15">
      <c r="A466" s="65">
        <v>70216</v>
      </c>
      <c r="B466" s="2" t="s">
        <v>102</v>
      </c>
      <c r="C466" s="2" t="s">
        <v>161</v>
      </c>
      <c r="D466" s="2" t="s">
        <v>601</v>
      </c>
      <c r="E466" s="4">
        <f>SUM(F466:AEY466)</f>
        <v>0</v>
      </c>
    </row>
    <row r="467" spans="1:97" ht="15">
      <c r="A467" s="65">
        <v>40105</v>
      </c>
      <c r="B467" s="2" t="s">
        <v>115</v>
      </c>
      <c r="C467" s="2" t="s">
        <v>116</v>
      </c>
      <c r="D467" s="2" t="s">
        <v>602</v>
      </c>
      <c r="E467" s="4">
        <f>SUM(F467:AEY467)</f>
        <v>0</v>
      </c>
    </row>
    <row r="468" spans="1:97" ht="15">
      <c r="A468" s="65">
        <v>40306</v>
      </c>
      <c r="B468" s="2" t="s">
        <v>115</v>
      </c>
      <c r="C468" s="2" t="s">
        <v>152</v>
      </c>
      <c r="D468" s="2" t="s">
        <v>603</v>
      </c>
      <c r="E468" s="4">
        <f>SUM(F468:AEY468)</f>
        <v>0</v>
      </c>
    </row>
    <row r="469" spans="1:97" ht="15">
      <c r="A469" s="65">
        <v>70604</v>
      </c>
      <c r="B469" s="2" t="s">
        <v>102</v>
      </c>
      <c r="C469" s="2" t="s">
        <v>336</v>
      </c>
      <c r="D469" s="2" t="s">
        <v>603</v>
      </c>
      <c r="E469" s="4">
        <f>SUM(F469:AEY469)</f>
        <v>0</v>
      </c>
    </row>
    <row r="470" spans="1:97" ht="15">
      <c r="A470" s="65">
        <v>60505</v>
      </c>
      <c r="B470" s="2" t="s">
        <v>214</v>
      </c>
      <c r="C470" s="2" t="s">
        <v>215</v>
      </c>
      <c r="D470" s="2" t="s">
        <v>604</v>
      </c>
      <c r="E470" s="4">
        <f>SUM(F470:AEY470)</f>
        <v>5</v>
      </c>
      <c r="CO470">
        <v>1</v>
      </c>
      <c r="CP470">
        <v>1</v>
      </c>
      <c r="CQ470">
        <v>1</v>
      </c>
      <c r="CR470">
        <v>1</v>
      </c>
      <c r="CS470">
        <v>1</v>
      </c>
    </row>
    <row r="471" spans="1:97" ht="15">
      <c r="A471" s="65">
        <v>60501</v>
      </c>
      <c r="B471" s="2" t="s">
        <v>214</v>
      </c>
      <c r="C471" s="2" t="s">
        <v>215</v>
      </c>
      <c r="D471" s="2" t="s">
        <v>605</v>
      </c>
      <c r="E471" s="4">
        <f>SUM(F471:AEY471)</f>
        <v>5</v>
      </c>
      <c r="CO471">
        <v>1</v>
      </c>
      <c r="CP471">
        <v>1</v>
      </c>
      <c r="CQ471">
        <v>1</v>
      </c>
      <c r="CR471">
        <v>1</v>
      </c>
      <c r="CS471">
        <v>1</v>
      </c>
    </row>
    <row r="472" spans="1:97" ht="15">
      <c r="A472" s="65">
        <v>70605</v>
      </c>
      <c r="B472" s="2" t="s">
        <v>102</v>
      </c>
      <c r="C472" s="2" t="s">
        <v>336</v>
      </c>
      <c r="D472" s="2" t="s">
        <v>606</v>
      </c>
      <c r="E472" s="4">
        <f>SUM(F472:AEY472)</f>
        <v>0</v>
      </c>
    </row>
    <row r="473" spans="1:97" ht="15">
      <c r="A473" s="65">
        <v>80810</v>
      </c>
      <c r="B473" s="2" t="s">
        <v>97</v>
      </c>
      <c r="C473" s="2" t="s">
        <v>97</v>
      </c>
      <c r="D473" s="2" t="s">
        <v>607</v>
      </c>
      <c r="E473" s="4">
        <f>SUM(F473:AEY473)</f>
        <v>925</v>
      </c>
      <c r="CO473">
        <v>182</v>
      </c>
      <c r="CP473">
        <v>182</v>
      </c>
      <c r="CQ473">
        <v>182</v>
      </c>
      <c r="CR473">
        <v>182</v>
      </c>
      <c r="CS473">
        <v>197</v>
      </c>
    </row>
    <row r="474" spans="1:97" ht="15">
      <c r="A474" s="65">
        <v>80604</v>
      </c>
      <c r="B474" s="2" t="s">
        <v>97</v>
      </c>
      <c r="C474" s="2" t="s">
        <v>204</v>
      </c>
      <c r="D474" s="2" t="s">
        <v>608</v>
      </c>
      <c r="E474" s="4">
        <f>SUM(F474:AEY474)</f>
        <v>0</v>
      </c>
    </row>
    <row r="475" spans="1:97" ht="15">
      <c r="A475" s="65">
        <v>41405</v>
      </c>
      <c r="B475" s="2" t="s">
        <v>115</v>
      </c>
      <c r="C475" s="2" t="s">
        <v>268</v>
      </c>
      <c r="D475" s="2" t="s">
        <v>609</v>
      </c>
      <c r="E475" s="4">
        <f>SUM(F475:AEY475)</f>
        <v>0</v>
      </c>
    </row>
    <row r="476" spans="1:97" ht="15">
      <c r="A476" s="65">
        <v>50203</v>
      </c>
      <c r="B476" s="2" t="s">
        <v>107</v>
      </c>
      <c r="C476" s="2" t="s">
        <v>195</v>
      </c>
      <c r="D476" s="2" t="s">
        <v>610</v>
      </c>
      <c r="E476" s="4">
        <f>SUM(F476:AEY476)</f>
        <v>0</v>
      </c>
    </row>
    <row r="477" spans="1:97" ht="15">
      <c r="A477" s="65">
        <v>70501</v>
      </c>
      <c r="B477" s="2" t="s">
        <v>102</v>
      </c>
      <c r="C477" s="2" t="s">
        <v>536</v>
      </c>
      <c r="D477" s="2" t="s">
        <v>611</v>
      </c>
      <c r="E477" s="4">
        <f>SUM(F477:AEY477)</f>
        <v>0</v>
      </c>
    </row>
    <row r="478" spans="1:97" ht="15">
      <c r="A478" s="65">
        <v>80813</v>
      </c>
      <c r="B478" s="2" t="s">
        <v>97</v>
      </c>
      <c r="C478" s="2" t="s">
        <v>97</v>
      </c>
      <c r="D478" s="2" t="s">
        <v>612</v>
      </c>
      <c r="E478" s="4">
        <f>SUM(F478:AEY478)</f>
        <v>2056</v>
      </c>
      <c r="CO478">
        <v>405</v>
      </c>
      <c r="CP478">
        <v>405</v>
      </c>
      <c r="CQ478">
        <v>405</v>
      </c>
      <c r="CR478">
        <v>405</v>
      </c>
      <c r="CS478">
        <v>436</v>
      </c>
    </row>
    <row r="479" spans="1:97" ht="15">
      <c r="A479" s="65">
        <v>40607</v>
      </c>
      <c r="B479" s="2" t="s">
        <v>115</v>
      </c>
      <c r="C479" s="2" t="s">
        <v>185</v>
      </c>
      <c r="D479" s="2" t="s">
        <v>612</v>
      </c>
      <c r="E479" s="4">
        <f>SUM(F479:AEY479)</f>
        <v>118</v>
      </c>
      <c r="CO479">
        <v>19</v>
      </c>
      <c r="CP479">
        <v>19</v>
      </c>
      <c r="CQ479">
        <v>19</v>
      </c>
      <c r="CR479">
        <v>19</v>
      </c>
      <c r="CS479">
        <v>42</v>
      </c>
    </row>
    <row r="480" spans="1:97" ht="15">
      <c r="A480" s="65">
        <v>40307</v>
      </c>
      <c r="B480" s="2" t="s">
        <v>115</v>
      </c>
      <c r="C480" s="2" t="s">
        <v>152</v>
      </c>
      <c r="D480" s="2" t="s">
        <v>612</v>
      </c>
      <c r="E480" s="4">
        <f>SUM(F480:AEY480)</f>
        <v>0</v>
      </c>
    </row>
    <row r="481" spans="1:97" ht="15">
      <c r="A481" s="65">
        <v>80205</v>
      </c>
      <c r="B481" s="2" t="s">
        <v>97</v>
      </c>
      <c r="C481" s="2" t="s">
        <v>461</v>
      </c>
      <c r="D481" s="2" t="s">
        <v>613</v>
      </c>
      <c r="E481" s="4">
        <f>SUM(F481:AEY481)</f>
        <v>0</v>
      </c>
    </row>
    <row r="482" spans="1:97" ht="15">
      <c r="A482" s="65">
        <v>20601</v>
      </c>
      <c r="B482" s="2" t="s">
        <v>110</v>
      </c>
      <c r="C482" s="2" t="s">
        <v>236</v>
      </c>
      <c r="D482" s="2" t="s">
        <v>614</v>
      </c>
      <c r="E482" s="4">
        <f>SUM(F482:AEY482)</f>
        <v>100</v>
      </c>
      <c r="R482" s="1"/>
      <c r="CO482">
        <v>20</v>
      </c>
      <c r="CP482">
        <v>20</v>
      </c>
      <c r="CQ482">
        <v>20</v>
      </c>
      <c r="CR482">
        <v>20</v>
      </c>
      <c r="CS482">
        <v>20</v>
      </c>
    </row>
    <row r="483" spans="1:97" ht="15">
      <c r="A483" s="65">
        <v>70217</v>
      </c>
      <c r="B483" s="2" t="s">
        <v>102</v>
      </c>
      <c r="C483" s="2" t="s">
        <v>161</v>
      </c>
      <c r="D483" s="2" t="s">
        <v>615</v>
      </c>
      <c r="E483" s="4">
        <f>SUM(F483:AEY483)</f>
        <v>0</v>
      </c>
    </row>
    <row r="484" spans="1:97" ht="24">
      <c r="A484" s="65">
        <v>120309</v>
      </c>
      <c r="B484" s="2" t="s">
        <v>104</v>
      </c>
      <c r="C484" s="2" t="s">
        <v>126</v>
      </c>
      <c r="D484" s="2" t="s">
        <v>615</v>
      </c>
      <c r="E484" s="4">
        <f>SUM(F484:AEY484)</f>
        <v>0</v>
      </c>
    </row>
    <row r="485" spans="1:97" ht="15">
      <c r="A485" s="65">
        <v>60405</v>
      </c>
      <c r="B485" s="2" t="s">
        <v>214</v>
      </c>
      <c r="C485" s="2" t="s">
        <v>263</v>
      </c>
      <c r="D485" s="2" t="s">
        <v>616</v>
      </c>
      <c r="E485" s="4">
        <f>SUM(F485:AEY485)</f>
        <v>0</v>
      </c>
    </row>
    <row r="486" spans="1:97" ht="15">
      <c r="A486" s="65">
        <v>70110</v>
      </c>
      <c r="B486" s="2" t="s">
        <v>102</v>
      </c>
      <c r="C486" s="2" t="s">
        <v>355</v>
      </c>
      <c r="D486" s="2" t="s">
        <v>617</v>
      </c>
      <c r="E486" s="4">
        <f>SUM(F486:AEY486)</f>
        <v>4</v>
      </c>
      <c r="CO486">
        <v>2</v>
      </c>
      <c r="CP486">
        <v>2</v>
      </c>
    </row>
    <row r="487" spans="1:97" ht="15">
      <c r="A487" s="65">
        <v>60601</v>
      </c>
      <c r="B487" s="2" t="s">
        <v>214</v>
      </c>
      <c r="C487" s="2" t="s">
        <v>328</v>
      </c>
      <c r="D487" s="2" t="s">
        <v>618</v>
      </c>
      <c r="E487" s="4">
        <f>SUM(F487:AEY487)</f>
        <v>6</v>
      </c>
      <c r="CQ487">
        <v>2</v>
      </c>
      <c r="CR487">
        <v>2</v>
      </c>
      <c r="CS487">
        <v>2</v>
      </c>
    </row>
    <row r="488" spans="1:97" ht="24">
      <c r="A488" s="65">
        <v>120607</v>
      </c>
      <c r="B488" s="2" t="s">
        <v>104</v>
      </c>
      <c r="C488" s="2" t="s">
        <v>187</v>
      </c>
      <c r="D488" s="2" t="s">
        <v>619</v>
      </c>
      <c r="E488" s="4">
        <f>SUM(F488:AEY488)</f>
        <v>0</v>
      </c>
    </row>
    <row r="489" spans="1:97" ht="15">
      <c r="A489" s="65">
        <v>20305</v>
      </c>
      <c r="B489" s="2" t="s">
        <v>110</v>
      </c>
      <c r="C489" s="2" t="s">
        <v>361</v>
      </c>
      <c r="D489" s="2" t="s">
        <v>620</v>
      </c>
      <c r="E489" s="4">
        <f>SUM(F489:AEY489)</f>
        <v>0</v>
      </c>
      <c r="R489" s="1"/>
    </row>
    <row r="490" spans="1:97" ht="15">
      <c r="A490" s="65">
        <v>90605</v>
      </c>
      <c r="B490" s="2" t="s">
        <v>139</v>
      </c>
      <c r="C490" s="2" t="s">
        <v>253</v>
      </c>
      <c r="D490" s="2" t="s">
        <v>621</v>
      </c>
      <c r="E490" s="4">
        <f>SUM(F490:AEY490)</f>
        <v>5</v>
      </c>
      <c r="CO490">
        <v>1</v>
      </c>
      <c r="CP490">
        <v>1</v>
      </c>
      <c r="CQ490">
        <v>1</v>
      </c>
      <c r="CR490">
        <v>1</v>
      </c>
      <c r="CS490">
        <v>1</v>
      </c>
    </row>
    <row r="491" spans="1:97" ht="15">
      <c r="A491" s="65">
        <v>50204</v>
      </c>
      <c r="B491" s="2" t="s">
        <v>107</v>
      </c>
      <c r="C491" s="2" t="s">
        <v>195</v>
      </c>
      <c r="D491" s="2" t="s">
        <v>195</v>
      </c>
      <c r="E491" s="4">
        <f>SUM(F491:AEY491)</f>
        <v>15</v>
      </c>
      <c r="CO491">
        <v>3</v>
      </c>
      <c r="CP491">
        <v>3</v>
      </c>
      <c r="CQ491">
        <v>3</v>
      </c>
      <c r="CR491">
        <v>3</v>
      </c>
      <c r="CS491">
        <v>3</v>
      </c>
    </row>
    <row r="492" spans="1:97" ht="15">
      <c r="A492" s="65">
        <v>30206</v>
      </c>
      <c r="B492" s="2" t="s">
        <v>99</v>
      </c>
      <c r="C492" s="2" t="s">
        <v>100</v>
      </c>
      <c r="D492" s="2" t="s">
        <v>622</v>
      </c>
      <c r="E492" s="4">
        <f>SUM(F492:AEY492)</f>
        <v>0</v>
      </c>
      <c r="R492" s="1"/>
    </row>
    <row r="493" spans="1:97" ht="15">
      <c r="A493" s="65">
        <v>90508</v>
      </c>
      <c r="B493" s="2" t="s">
        <v>139</v>
      </c>
      <c r="C493" s="2" t="s">
        <v>258</v>
      </c>
      <c r="D493" s="2" t="s">
        <v>623</v>
      </c>
      <c r="E493" s="4">
        <f>SUM(F493:AEY493)</f>
        <v>0</v>
      </c>
    </row>
    <row r="494" spans="1:97" ht="15">
      <c r="A494" s="65">
        <v>30506</v>
      </c>
      <c r="B494" s="2" t="s">
        <v>99</v>
      </c>
      <c r="C494" s="2" t="s">
        <v>307</v>
      </c>
      <c r="D494" s="2" t="s">
        <v>624</v>
      </c>
      <c r="E494" s="4">
        <f>SUM(F494:AEY494)</f>
        <v>0</v>
      </c>
    </row>
    <row r="495" spans="1:97" ht="15">
      <c r="A495" s="65">
        <v>130716</v>
      </c>
      <c r="B495" s="2" t="s">
        <v>131</v>
      </c>
      <c r="C495" s="2" t="s">
        <v>132</v>
      </c>
      <c r="D495" s="2" t="s">
        <v>625</v>
      </c>
      <c r="E495" s="4">
        <f>SUM(F495:AEY495)</f>
        <v>555</v>
      </c>
      <c r="CO495">
        <v>110</v>
      </c>
      <c r="CP495">
        <v>110</v>
      </c>
      <c r="CQ495">
        <v>110</v>
      </c>
      <c r="CR495">
        <v>110</v>
      </c>
      <c r="CS495">
        <v>115</v>
      </c>
    </row>
    <row r="496" spans="1:97" ht="15">
      <c r="A496" s="65">
        <v>41005</v>
      </c>
      <c r="B496" s="2" t="s">
        <v>115</v>
      </c>
      <c r="C496" s="2" t="s">
        <v>202</v>
      </c>
      <c r="D496" s="2" t="s">
        <v>626</v>
      </c>
      <c r="E496" s="4">
        <f>SUM(F496:AEY496)</f>
        <v>5</v>
      </c>
      <c r="CO496">
        <v>1</v>
      </c>
      <c r="CP496">
        <v>1</v>
      </c>
      <c r="CQ496">
        <v>1</v>
      </c>
      <c r="CR496">
        <v>1</v>
      </c>
      <c r="CS496">
        <v>1</v>
      </c>
    </row>
    <row r="497" spans="1:97" ht="15">
      <c r="A497" s="65">
        <v>20104</v>
      </c>
      <c r="B497" s="2" t="s">
        <v>110</v>
      </c>
      <c r="C497" s="2" t="s">
        <v>111</v>
      </c>
      <c r="D497" s="2" t="s">
        <v>336</v>
      </c>
      <c r="E497" s="4">
        <f>SUM(F497:AEY497)</f>
        <v>50</v>
      </c>
      <c r="R497" s="1"/>
      <c r="CO497">
        <v>10</v>
      </c>
      <c r="CP497">
        <v>10</v>
      </c>
      <c r="CQ497">
        <v>10</v>
      </c>
      <c r="CR497">
        <v>10</v>
      </c>
      <c r="CS497">
        <v>10</v>
      </c>
    </row>
    <row r="498" spans="1:97" ht="15">
      <c r="A498" s="65">
        <v>70601</v>
      </c>
      <c r="B498" s="2" t="s">
        <v>102</v>
      </c>
      <c r="C498" s="2" t="s">
        <v>336</v>
      </c>
      <c r="D498" s="2" t="s">
        <v>627</v>
      </c>
      <c r="E498" s="4">
        <f>SUM(F498:AEY498)</f>
        <v>0</v>
      </c>
    </row>
    <row r="499" spans="1:97" ht="15">
      <c r="A499" s="65">
        <v>91005</v>
      </c>
      <c r="B499" s="2" t="s">
        <v>139</v>
      </c>
      <c r="C499" s="2" t="s">
        <v>232</v>
      </c>
      <c r="D499" s="2" t="s">
        <v>628</v>
      </c>
      <c r="E499" s="4">
        <f>SUM(F499:AEY499)</f>
        <v>35</v>
      </c>
      <c r="CO499">
        <v>7</v>
      </c>
      <c r="CP499">
        <v>7</v>
      </c>
      <c r="CQ499">
        <v>7</v>
      </c>
      <c r="CR499">
        <v>7</v>
      </c>
      <c r="CS499">
        <v>7</v>
      </c>
    </row>
    <row r="500" spans="1:97" ht="15">
      <c r="A500" s="65">
        <v>60506</v>
      </c>
      <c r="B500" s="2" t="s">
        <v>214</v>
      </c>
      <c r="C500" s="2" t="s">
        <v>215</v>
      </c>
      <c r="D500" s="2" t="s">
        <v>629</v>
      </c>
      <c r="E500" s="4">
        <f>SUM(F500:AEY500)</f>
        <v>0</v>
      </c>
    </row>
    <row r="501" spans="1:97" ht="15">
      <c r="A501" s="65">
        <v>30401</v>
      </c>
      <c r="B501" s="2" t="s">
        <v>99</v>
      </c>
      <c r="C501" s="2" t="s">
        <v>216</v>
      </c>
      <c r="D501" s="2" t="s">
        <v>630</v>
      </c>
      <c r="E501" s="4">
        <f>SUM(F501:AEY501)</f>
        <v>15</v>
      </c>
      <c r="CO501">
        <v>3</v>
      </c>
      <c r="CP501">
        <v>3</v>
      </c>
      <c r="CQ501">
        <v>3</v>
      </c>
      <c r="CR501">
        <v>3</v>
      </c>
      <c r="CS501">
        <v>3</v>
      </c>
    </row>
    <row r="502" spans="1:97" ht="15">
      <c r="A502" s="65">
        <v>40704</v>
      </c>
      <c r="B502" s="2" t="s">
        <v>115</v>
      </c>
      <c r="C502" s="2" t="s">
        <v>318</v>
      </c>
      <c r="D502" s="2" t="s">
        <v>631</v>
      </c>
      <c r="E502" s="4">
        <f>SUM(F502:AEY502)</f>
        <v>0</v>
      </c>
    </row>
    <row r="503" spans="1:97" ht="15">
      <c r="A503" s="65">
        <v>40705</v>
      </c>
      <c r="B503" s="2" t="s">
        <v>115</v>
      </c>
      <c r="C503" s="2" t="s">
        <v>318</v>
      </c>
      <c r="D503" s="2" t="s">
        <v>632</v>
      </c>
      <c r="E503" s="4">
        <f>SUM(F503:AEY503)</f>
        <v>0</v>
      </c>
    </row>
    <row r="504" spans="1:97" ht="15">
      <c r="A504" s="65">
        <v>41307</v>
      </c>
      <c r="B504" s="2" t="s">
        <v>115</v>
      </c>
      <c r="C504" s="2" t="s">
        <v>183</v>
      </c>
      <c r="D504" s="2" t="s">
        <v>633</v>
      </c>
      <c r="E504" s="4">
        <f>SUM(F504:AEY504)</f>
        <v>0</v>
      </c>
    </row>
    <row r="505" spans="1:97" ht="15">
      <c r="A505" s="65">
        <v>60507</v>
      </c>
      <c r="B505" s="2" t="s">
        <v>214</v>
      </c>
      <c r="C505" s="2" t="s">
        <v>215</v>
      </c>
      <c r="D505" s="2" t="s">
        <v>634</v>
      </c>
      <c r="E505" s="4">
        <f>SUM(F505:AEY505)</f>
        <v>5</v>
      </c>
      <c r="CO505">
        <v>1</v>
      </c>
      <c r="CP505">
        <v>1</v>
      </c>
      <c r="CQ505">
        <v>1</v>
      </c>
      <c r="CR505">
        <v>1</v>
      </c>
      <c r="CS505">
        <v>1</v>
      </c>
    </row>
    <row r="506" spans="1:97" ht="15">
      <c r="A506" s="65">
        <v>40203</v>
      </c>
      <c r="B506" s="2" t="s">
        <v>115</v>
      </c>
      <c r="C506" s="2" t="s">
        <v>150</v>
      </c>
      <c r="D506" s="2" t="s">
        <v>635</v>
      </c>
      <c r="E506" s="4">
        <f>SUM(F506:AEY506)</f>
        <v>10</v>
      </c>
      <c r="CO506">
        <v>2</v>
      </c>
      <c r="CP506">
        <v>2</v>
      </c>
      <c r="CQ506">
        <v>2</v>
      </c>
      <c r="CR506">
        <v>2</v>
      </c>
      <c r="CS506">
        <v>2</v>
      </c>
    </row>
    <row r="507" spans="1:97" ht="15">
      <c r="A507" s="65">
        <v>50205</v>
      </c>
      <c r="B507" s="2" t="s">
        <v>107</v>
      </c>
      <c r="C507" s="2" t="s">
        <v>195</v>
      </c>
      <c r="D507" s="2" t="s">
        <v>636</v>
      </c>
      <c r="E507" s="4">
        <f>SUM(F507:AEY507)</f>
        <v>0</v>
      </c>
    </row>
    <row r="508" spans="1:97" ht="15">
      <c r="A508" s="65">
        <v>80808</v>
      </c>
      <c r="B508" s="2" t="s">
        <v>97</v>
      </c>
      <c r="C508" s="2" t="s">
        <v>97</v>
      </c>
      <c r="D508" s="2" t="s">
        <v>637</v>
      </c>
      <c r="E508" s="4">
        <f>SUM(F508:AEY508)</f>
        <v>467</v>
      </c>
      <c r="CO508">
        <v>92</v>
      </c>
      <c r="CP508">
        <v>92</v>
      </c>
      <c r="CQ508">
        <v>92</v>
      </c>
      <c r="CR508">
        <v>92</v>
      </c>
      <c r="CS508">
        <v>99</v>
      </c>
    </row>
    <row r="509" spans="1:97" ht="15">
      <c r="A509" s="65">
        <v>20106</v>
      </c>
      <c r="B509" s="2" t="s">
        <v>110</v>
      </c>
      <c r="C509" s="2" t="s">
        <v>111</v>
      </c>
      <c r="D509" s="2" t="s">
        <v>638</v>
      </c>
      <c r="E509" s="4">
        <f>SUM(F509:AEY509)</f>
        <v>0</v>
      </c>
    </row>
    <row r="510" spans="1:97" ht="24">
      <c r="A510" s="65">
        <v>40201</v>
      </c>
      <c r="B510" s="2" t="s">
        <v>115</v>
      </c>
      <c r="C510" s="2" t="s">
        <v>150</v>
      </c>
      <c r="D510" s="2" t="s">
        <v>639</v>
      </c>
      <c r="E510" s="4">
        <f>SUM(F510:AEY510)</f>
        <v>50</v>
      </c>
      <c r="CO510">
        <v>10</v>
      </c>
      <c r="CP510">
        <v>10</v>
      </c>
      <c r="CQ510">
        <v>10</v>
      </c>
      <c r="CR510">
        <v>10</v>
      </c>
      <c r="CS510">
        <v>10</v>
      </c>
    </row>
    <row r="511" spans="1:97" ht="15">
      <c r="A511" s="65">
        <v>130717</v>
      </c>
      <c r="B511" s="2" t="s">
        <v>131</v>
      </c>
      <c r="C511" s="2" t="s">
        <v>132</v>
      </c>
      <c r="D511" s="2" t="s">
        <v>640</v>
      </c>
      <c r="E511" s="4">
        <f>SUM(F511:AEY511)</f>
        <v>852</v>
      </c>
      <c r="CO511">
        <v>167</v>
      </c>
      <c r="CP511">
        <v>167</v>
      </c>
      <c r="CQ511">
        <v>167</v>
      </c>
      <c r="CR511">
        <v>167</v>
      </c>
      <c r="CS511">
        <v>184</v>
      </c>
    </row>
    <row r="512" spans="1:97" ht="15">
      <c r="A512" s="65">
        <v>30403</v>
      </c>
      <c r="B512" s="2" t="s">
        <v>99</v>
      </c>
      <c r="C512" s="2" t="s">
        <v>216</v>
      </c>
      <c r="D512" s="2" t="s">
        <v>641</v>
      </c>
      <c r="E512" s="4">
        <f>SUM(F512:AEY512)</f>
        <v>0</v>
      </c>
    </row>
    <row r="513" spans="1:97" ht="24">
      <c r="A513" s="65">
        <v>100103</v>
      </c>
      <c r="B513" s="2" t="s">
        <v>113</v>
      </c>
      <c r="C513" s="2" t="s">
        <v>113</v>
      </c>
      <c r="D513" s="2" t="s">
        <v>642</v>
      </c>
      <c r="E513" s="4">
        <f>SUM(F513:AEY513)</f>
        <v>145</v>
      </c>
      <c r="CO513">
        <v>29</v>
      </c>
      <c r="CP513">
        <v>29</v>
      </c>
      <c r="CQ513">
        <v>29</v>
      </c>
      <c r="CR513">
        <v>29</v>
      </c>
      <c r="CS513">
        <v>29</v>
      </c>
    </row>
    <row r="514" spans="1:97" ht="15">
      <c r="A514" s="65">
        <v>30110</v>
      </c>
      <c r="B514" s="2" t="s">
        <v>99</v>
      </c>
      <c r="C514" s="2" t="s">
        <v>99</v>
      </c>
      <c r="D514" s="2" t="s">
        <v>643</v>
      </c>
      <c r="E514" s="4">
        <f>SUM(F514:AEY514)</f>
        <v>70</v>
      </c>
      <c r="R514" s="1"/>
      <c r="CO514">
        <v>14</v>
      </c>
      <c r="CP514">
        <v>14</v>
      </c>
      <c r="CQ514">
        <v>14</v>
      </c>
      <c r="CR514">
        <v>14</v>
      </c>
      <c r="CS514">
        <v>14</v>
      </c>
    </row>
    <row r="515" spans="1:97" ht="15">
      <c r="A515" s="65">
        <v>50106</v>
      </c>
      <c r="B515" s="2" t="s">
        <v>107</v>
      </c>
      <c r="C515" s="2" t="s">
        <v>228</v>
      </c>
      <c r="D515" s="2" t="s">
        <v>644</v>
      </c>
      <c r="E515" s="4">
        <f>SUM(F515:AEY515)</f>
        <v>0</v>
      </c>
    </row>
    <row r="516" spans="1:97" ht="15">
      <c r="A516" s="65">
        <v>90509</v>
      </c>
      <c r="B516" s="2" t="s">
        <v>139</v>
      </c>
      <c r="C516" s="2" t="s">
        <v>258</v>
      </c>
      <c r="D516" s="2" t="s">
        <v>645</v>
      </c>
      <c r="E516" s="4">
        <f>SUM(F516:AEY516)</f>
        <v>0</v>
      </c>
    </row>
    <row r="517" spans="1:97" ht="15">
      <c r="A517" s="65">
        <v>130409</v>
      </c>
      <c r="B517" s="2" t="s">
        <v>131</v>
      </c>
      <c r="C517" s="2" t="s">
        <v>178</v>
      </c>
      <c r="D517" s="2" t="s">
        <v>646</v>
      </c>
      <c r="E517" s="4">
        <f>SUM(F517:AEY517)</f>
        <v>15</v>
      </c>
      <c r="CO517">
        <v>3</v>
      </c>
      <c r="CP517">
        <v>3</v>
      </c>
      <c r="CQ517">
        <v>3</v>
      </c>
      <c r="CR517">
        <v>3</v>
      </c>
      <c r="CS517">
        <v>3</v>
      </c>
    </row>
    <row r="518" spans="1:97" ht="15">
      <c r="A518" s="65">
        <v>10104</v>
      </c>
      <c r="B518" s="2" t="s">
        <v>119</v>
      </c>
      <c r="C518" s="2" t="s">
        <v>119</v>
      </c>
      <c r="D518" s="2" t="s">
        <v>647</v>
      </c>
      <c r="E518" s="4">
        <f>SUM(F518:AEY518)</f>
        <v>0</v>
      </c>
      <c r="R518" s="1"/>
    </row>
    <row r="519" spans="1:97" ht="15">
      <c r="A519" s="65">
        <v>10303</v>
      </c>
      <c r="B519" s="2" t="s">
        <v>119</v>
      </c>
      <c r="C519" s="2" t="s">
        <v>159</v>
      </c>
      <c r="D519" s="2" t="s">
        <v>648</v>
      </c>
      <c r="E519" s="4">
        <f>SUM(F519:AEY519)</f>
        <v>25</v>
      </c>
      <c r="R519" s="1"/>
      <c r="CO519">
        <v>5</v>
      </c>
      <c r="CP519">
        <v>5</v>
      </c>
      <c r="CQ519">
        <v>5</v>
      </c>
      <c r="CR519">
        <v>5</v>
      </c>
      <c r="CS519">
        <v>5</v>
      </c>
    </row>
    <row r="520" spans="1:97" ht="15">
      <c r="A520" s="65">
        <v>10304</v>
      </c>
      <c r="B520" s="2" t="s">
        <v>119</v>
      </c>
      <c r="C520" s="2" t="s">
        <v>159</v>
      </c>
      <c r="D520" s="2" t="s">
        <v>649</v>
      </c>
      <c r="E520" s="4">
        <f>SUM(F520:AEY520)</f>
        <v>0</v>
      </c>
      <c r="R520" s="1"/>
    </row>
    <row r="521" spans="1:97" ht="15">
      <c r="A521" s="65">
        <v>70504</v>
      </c>
      <c r="B521" s="2" t="s">
        <v>102</v>
      </c>
      <c r="C521" s="2" t="s">
        <v>536</v>
      </c>
      <c r="D521" s="2" t="s">
        <v>650</v>
      </c>
      <c r="E521" s="4">
        <f>SUM(F521:AEY521)</f>
        <v>0</v>
      </c>
    </row>
    <row r="522" spans="1:97" ht="24">
      <c r="A522" s="65">
        <v>120207</v>
      </c>
      <c r="B522" s="2" t="s">
        <v>104</v>
      </c>
      <c r="C522" s="2" t="s">
        <v>246</v>
      </c>
      <c r="D522" s="2" t="s">
        <v>651</v>
      </c>
      <c r="E522" s="4">
        <f>SUM(F522:AEY522)</f>
        <v>0</v>
      </c>
    </row>
    <row r="523" spans="1:97" ht="15">
      <c r="A523" s="65">
        <v>91108</v>
      </c>
      <c r="B523" s="2" t="s">
        <v>139</v>
      </c>
      <c r="C523" s="2" t="s">
        <v>156</v>
      </c>
      <c r="D523" s="2" t="s">
        <v>652</v>
      </c>
      <c r="E523" s="4">
        <f>SUM(F523:AEY523)</f>
        <v>0</v>
      </c>
    </row>
    <row r="524" spans="1:97" ht="15">
      <c r="A524" s="65">
        <v>41308</v>
      </c>
      <c r="B524" s="2" t="s">
        <v>115</v>
      </c>
      <c r="C524" s="2" t="s">
        <v>183</v>
      </c>
      <c r="D524" s="2" t="s">
        <v>653</v>
      </c>
      <c r="E524" s="4">
        <f>SUM(F524:AEY524)</f>
        <v>0</v>
      </c>
    </row>
    <row r="525" spans="1:97" ht="15">
      <c r="A525" s="65">
        <v>60206</v>
      </c>
      <c r="B525" s="2" t="s">
        <v>214</v>
      </c>
      <c r="C525" s="2" t="s">
        <v>274</v>
      </c>
      <c r="D525" s="2" t="s">
        <v>654</v>
      </c>
      <c r="E525" s="4">
        <f>SUM(F525:AEY525)</f>
        <v>0</v>
      </c>
    </row>
    <row r="526" spans="1:97" ht="15">
      <c r="A526" s="65">
        <v>60207</v>
      </c>
      <c r="B526" s="2" t="s">
        <v>214</v>
      </c>
      <c r="C526" s="2" t="s">
        <v>274</v>
      </c>
      <c r="D526" s="2" t="s">
        <v>655</v>
      </c>
      <c r="E526" s="4">
        <f>SUM(F526:AEY526)</f>
        <v>0</v>
      </c>
    </row>
    <row r="527" spans="1:97" ht="15">
      <c r="A527" s="65">
        <v>91204</v>
      </c>
      <c r="B527" s="2" t="s">
        <v>139</v>
      </c>
      <c r="C527" s="2" t="s">
        <v>140</v>
      </c>
      <c r="D527" s="2" t="s">
        <v>656</v>
      </c>
      <c r="E527" s="4">
        <f>SUM(F527:AEY527)</f>
        <v>0</v>
      </c>
    </row>
    <row r="528" spans="1:97" ht="15">
      <c r="A528" s="65">
        <v>40106</v>
      </c>
      <c r="B528" s="2" t="s">
        <v>115</v>
      </c>
      <c r="C528" s="2" t="s">
        <v>116</v>
      </c>
      <c r="D528" s="2" t="s">
        <v>657</v>
      </c>
      <c r="E528" s="4">
        <f>SUM(F528:AEY528)</f>
        <v>0</v>
      </c>
    </row>
    <row r="529" spans="1:97" ht="15">
      <c r="A529" s="65">
        <v>10305</v>
      </c>
      <c r="B529" s="2" t="s">
        <v>119</v>
      </c>
      <c r="C529" s="2" t="s">
        <v>159</v>
      </c>
      <c r="D529" s="2" t="s">
        <v>658</v>
      </c>
      <c r="E529" s="4">
        <f>SUM(F529:AEY529)</f>
        <v>12</v>
      </c>
      <c r="R529" s="1"/>
      <c r="CO529">
        <v>2</v>
      </c>
      <c r="CP529">
        <v>2</v>
      </c>
      <c r="CQ529">
        <v>2</v>
      </c>
      <c r="CR529">
        <v>2</v>
      </c>
      <c r="CS529">
        <v>4</v>
      </c>
    </row>
    <row r="530" spans="1:97" ht="15">
      <c r="A530" s="65">
        <v>90804</v>
      </c>
      <c r="B530" s="2" t="s">
        <v>139</v>
      </c>
      <c r="C530" s="2" t="s">
        <v>302</v>
      </c>
      <c r="D530" s="2" t="s">
        <v>659</v>
      </c>
      <c r="E530" s="4">
        <f>SUM(F530:AEY530)</f>
        <v>0</v>
      </c>
    </row>
    <row r="531" spans="1:97" ht="15">
      <c r="A531" s="65">
        <v>40901</v>
      </c>
      <c r="B531" s="2" t="s">
        <v>115</v>
      </c>
      <c r="C531" s="2" t="s">
        <v>374</v>
      </c>
      <c r="D531" s="2" t="s">
        <v>660</v>
      </c>
      <c r="E531" s="4">
        <f>SUM(F531:AEY531)</f>
        <v>10</v>
      </c>
      <c r="CO531">
        <v>2</v>
      </c>
      <c r="CP531">
        <v>2</v>
      </c>
      <c r="CQ531">
        <v>2</v>
      </c>
      <c r="CR531">
        <v>2</v>
      </c>
      <c r="CS531">
        <v>2</v>
      </c>
    </row>
    <row r="532" spans="1:97" ht="15">
      <c r="A532" s="65">
        <v>40805</v>
      </c>
      <c r="B532" s="2" t="s">
        <v>115</v>
      </c>
      <c r="C532" s="2" t="s">
        <v>419</v>
      </c>
      <c r="D532" s="2" t="s">
        <v>661</v>
      </c>
      <c r="E532" s="4">
        <f>SUM(F532:AEY532)</f>
        <v>0</v>
      </c>
    </row>
    <row r="533" spans="1:97" ht="15">
      <c r="A533" s="65">
        <v>60608</v>
      </c>
      <c r="B533" s="2" t="s">
        <v>214</v>
      </c>
      <c r="C533" s="2" t="s">
        <v>328</v>
      </c>
      <c r="D533" s="2" t="s">
        <v>662</v>
      </c>
      <c r="E533" s="4">
        <f>SUM(F533:AEY533)</f>
        <v>0</v>
      </c>
    </row>
    <row r="534" spans="1:97" ht="15">
      <c r="A534" s="65">
        <v>80811</v>
      </c>
      <c r="B534" s="2" t="s">
        <v>97</v>
      </c>
      <c r="C534" s="2" t="s">
        <v>97</v>
      </c>
      <c r="D534" s="2" t="s">
        <v>663</v>
      </c>
      <c r="E534" s="4">
        <f>SUM(F534:AEY534)</f>
        <v>1074</v>
      </c>
      <c r="CO534">
        <v>202</v>
      </c>
      <c r="CP534">
        <v>202</v>
      </c>
      <c r="CQ534">
        <v>202</v>
      </c>
      <c r="CR534">
        <v>202</v>
      </c>
      <c r="CS534">
        <v>266</v>
      </c>
    </row>
    <row r="535" spans="1:97" ht="24">
      <c r="A535" s="65">
        <v>120705</v>
      </c>
      <c r="B535" s="2" t="s">
        <v>104</v>
      </c>
      <c r="C535" s="2" t="s">
        <v>154</v>
      </c>
      <c r="D535" s="2" t="s">
        <v>664</v>
      </c>
      <c r="E535" s="4">
        <f>SUM(F535:AEY535)</f>
        <v>0</v>
      </c>
    </row>
    <row r="536" spans="1:97" ht="15">
      <c r="A536" s="65">
        <v>50307</v>
      </c>
      <c r="B536" s="2" t="s">
        <v>107</v>
      </c>
      <c r="C536" s="2" t="s">
        <v>108</v>
      </c>
      <c r="D536" s="2" t="s">
        <v>665</v>
      </c>
      <c r="E536" s="4">
        <f>SUM(F536:AEY536)</f>
        <v>0</v>
      </c>
    </row>
    <row r="537" spans="1:97" ht="15">
      <c r="A537" s="65">
        <v>50315</v>
      </c>
      <c r="B537" s="2" t="s">
        <v>107</v>
      </c>
      <c r="C537" s="2" t="s">
        <v>108</v>
      </c>
      <c r="D537" s="2" t="s">
        <v>666</v>
      </c>
      <c r="E537" s="4">
        <f>SUM(F537:AEY537)</f>
        <v>0</v>
      </c>
    </row>
    <row r="538" spans="1:97" ht="15">
      <c r="A538" s="65">
        <v>90701</v>
      </c>
      <c r="B538" s="2" t="s">
        <v>139</v>
      </c>
      <c r="C538" s="2" t="s">
        <v>250</v>
      </c>
      <c r="D538" s="2" t="s">
        <v>667</v>
      </c>
      <c r="E538" s="4">
        <f>SUM(F538:AEY538)</f>
        <v>10</v>
      </c>
      <c r="CO538">
        <v>2</v>
      </c>
      <c r="CP538">
        <v>2</v>
      </c>
      <c r="CQ538">
        <v>2</v>
      </c>
      <c r="CR538">
        <v>2</v>
      </c>
      <c r="CS538">
        <v>2</v>
      </c>
    </row>
    <row r="539" spans="1:97" ht="15">
      <c r="A539" s="65">
        <v>91109</v>
      </c>
      <c r="B539" s="2" t="s">
        <v>139</v>
      </c>
      <c r="C539" s="2" t="s">
        <v>156</v>
      </c>
      <c r="D539" s="2" t="s">
        <v>668</v>
      </c>
      <c r="E539" s="4">
        <f>SUM(F539:AEY539)</f>
        <v>5</v>
      </c>
      <c r="CO539">
        <v>1</v>
      </c>
      <c r="CP539">
        <v>1</v>
      </c>
      <c r="CQ539">
        <v>1</v>
      </c>
      <c r="CR539">
        <v>1</v>
      </c>
      <c r="CS539">
        <v>1</v>
      </c>
    </row>
    <row r="540" spans="1:97" ht="15">
      <c r="A540" s="65">
        <v>20607</v>
      </c>
      <c r="B540" s="2" t="s">
        <v>110</v>
      </c>
      <c r="C540" s="2" t="s">
        <v>236</v>
      </c>
      <c r="D540" s="2" t="s">
        <v>668</v>
      </c>
      <c r="E540" s="4">
        <f>SUM(F540:AEY540)</f>
        <v>0</v>
      </c>
      <c r="R540" s="1"/>
    </row>
    <row r="541" spans="1:97" ht="15">
      <c r="A541" s="65">
        <v>20207</v>
      </c>
      <c r="B541" s="2" t="s">
        <v>110</v>
      </c>
      <c r="C541" s="2" t="s">
        <v>137</v>
      </c>
      <c r="D541" s="2" t="s">
        <v>669</v>
      </c>
      <c r="E541" s="4">
        <f>SUM(F541:AEY541)</f>
        <v>95</v>
      </c>
      <c r="R541" s="1"/>
      <c r="CO541">
        <v>19</v>
      </c>
      <c r="CP541">
        <v>19</v>
      </c>
      <c r="CQ541">
        <v>19</v>
      </c>
      <c r="CR541">
        <v>19</v>
      </c>
      <c r="CS541">
        <v>19</v>
      </c>
    </row>
    <row r="542" spans="1:97" ht="15">
      <c r="A542" s="65">
        <v>70218</v>
      </c>
      <c r="B542" s="2" t="s">
        <v>102</v>
      </c>
      <c r="C542" s="2" t="s">
        <v>161</v>
      </c>
      <c r="D542" s="2" t="s">
        <v>670</v>
      </c>
      <c r="E542" s="4">
        <f>SUM(F542:AEY542)</f>
        <v>0</v>
      </c>
    </row>
    <row r="543" spans="1:97" ht="15">
      <c r="A543" s="65">
        <v>50308</v>
      </c>
      <c r="B543" s="2" t="s">
        <v>107</v>
      </c>
      <c r="C543" s="2" t="s">
        <v>108</v>
      </c>
      <c r="D543" s="2" t="s">
        <v>671</v>
      </c>
      <c r="E543" s="4">
        <f>SUM(F543:AEY543)</f>
        <v>0</v>
      </c>
    </row>
    <row r="544" spans="1:97" ht="15">
      <c r="A544" s="65">
        <v>30305</v>
      </c>
      <c r="B544" s="2" t="s">
        <v>99</v>
      </c>
      <c r="C544" s="2" t="s">
        <v>296</v>
      </c>
      <c r="D544" s="2" t="s">
        <v>672</v>
      </c>
      <c r="E544" s="4">
        <f>SUM(F544:AEY544)</f>
        <v>5</v>
      </c>
      <c r="CO544">
        <v>1</v>
      </c>
      <c r="CP544">
        <v>1</v>
      </c>
      <c r="CQ544">
        <v>1</v>
      </c>
      <c r="CR544">
        <v>1</v>
      </c>
      <c r="CS544">
        <v>1</v>
      </c>
    </row>
    <row r="545" spans="1:97" ht="15">
      <c r="A545" s="65">
        <v>20608</v>
      </c>
      <c r="B545" s="2" t="s">
        <v>110</v>
      </c>
      <c r="C545" s="2" t="s">
        <v>236</v>
      </c>
      <c r="D545" s="2" t="s">
        <v>672</v>
      </c>
      <c r="E545" s="4">
        <f>SUM(F545:AEY545)</f>
        <v>0</v>
      </c>
      <c r="R545" s="1"/>
    </row>
    <row r="546" spans="1:97" ht="15">
      <c r="A546" s="65">
        <v>90907</v>
      </c>
      <c r="B546" s="2" t="s">
        <v>139</v>
      </c>
      <c r="C546" s="2" t="s">
        <v>108</v>
      </c>
      <c r="D546" s="2" t="s">
        <v>673</v>
      </c>
      <c r="E546" s="4">
        <f>SUM(F546:AEY546)</f>
        <v>0</v>
      </c>
    </row>
    <row r="547" spans="1:97" ht="24">
      <c r="A547" s="65">
        <v>110201</v>
      </c>
      <c r="B547" s="2" t="s">
        <v>291</v>
      </c>
      <c r="C547" s="2" t="s">
        <v>446</v>
      </c>
      <c r="D547" s="2" t="s">
        <v>674</v>
      </c>
      <c r="E547" s="4">
        <f>SUM(F547:AEY547)</f>
        <v>5</v>
      </c>
      <c r="CO547">
        <v>1</v>
      </c>
      <c r="CP547">
        <v>1</v>
      </c>
      <c r="CQ547">
        <v>1</v>
      </c>
      <c r="CR547">
        <v>1</v>
      </c>
      <c r="CS547">
        <v>1</v>
      </c>
    </row>
    <row r="548" spans="1:97" ht="15">
      <c r="A548" s="65">
        <v>41001</v>
      </c>
      <c r="B548" s="2" t="s">
        <v>115</v>
      </c>
      <c r="C548" s="2" t="s">
        <v>202</v>
      </c>
      <c r="D548" s="2" t="s">
        <v>675</v>
      </c>
      <c r="E548" s="4">
        <f>SUM(F548:AEY548)</f>
        <v>6</v>
      </c>
      <c r="CO548">
        <v>1</v>
      </c>
      <c r="CP548">
        <v>1</v>
      </c>
      <c r="CQ548">
        <v>1</v>
      </c>
      <c r="CR548">
        <v>1</v>
      </c>
      <c r="CS548">
        <v>2</v>
      </c>
    </row>
    <row r="549" spans="1:97" ht="15">
      <c r="A549" s="65">
        <v>91110</v>
      </c>
      <c r="B549" s="2" t="s">
        <v>139</v>
      </c>
      <c r="C549" s="2" t="s">
        <v>156</v>
      </c>
      <c r="D549" s="2" t="s">
        <v>676</v>
      </c>
      <c r="E549" s="4">
        <f>SUM(F549:AEY549)</f>
        <v>5</v>
      </c>
      <c r="CO549">
        <v>1</v>
      </c>
      <c r="CP549">
        <v>1</v>
      </c>
      <c r="CQ549">
        <v>1</v>
      </c>
      <c r="CR549">
        <v>1</v>
      </c>
      <c r="CS549">
        <v>1</v>
      </c>
    </row>
    <row r="550" spans="1:97" ht="15">
      <c r="A550" s="65">
        <v>40205</v>
      </c>
      <c r="B550" s="2" t="s">
        <v>115</v>
      </c>
      <c r="C550" s="2" t="s">
        <v>150</v>
      </c>
      <c r="D550" s="2" t="s">
        <v>677</v>
      </c>
      <c r="E550" s="4">
        <f>SUM(F550:AEY550)</f>
        <v>95</v>
      </c>
      <c r="CO550">
        <v>16</v>
      </c>
      <c r="CP550">
        <v>16</v>
      </c>
      <c r="CQ550">
        <v>16</v>
      </c>
      <c r="CR550">
        <v>16</v>
      </c>
      <c r="CS550">
        <v>31</v>
      </c>
    </row>
    <row r="551" spans="1:97" ht="15">
      <c r="A551" s="65">
        <v>91013</v>
      </c>
      <c r="B551" s="2" t="s">
        <v>139</v>
      </c>
      <c r="C551" s="2" t="s">
        <v>232</v>
      </c>
      <c r="D551" s="2" t="s">
        <v>678</v>
      </c>
      <c r="E551" s="4">
        <f>SUM(F551:AEY551)</f>
        <v>361</v>
      </c>
      <c r="CO551">
        <v>72</v>
      </c>
      <c r="CP551">
        <v>72</v>
      </c>
      <c r="CQ551">
        <v>72</v>
      </c>
      <c r="CR551">
        <v>72</v>
      </c>
      <c r="CS551">
        <v>73</v>
      </c>
    </row>
    <row r="552" spans="1:97" ht="24">
      <c r="A552" s="65">
        <v>120310</v>
      </c>
      <c r="B552" s="2" t="s">
        <v>104</v>
      </c>
      <c r="C552" s="2" t="s">
        <v>126</v>
      </c>
      <c r="D552" s="2" t="s">
        <v>679</v>
      </c>
      <c r="E552" s="4">
        <f>SUM(F552:AEY552)</f>
        <v>0</v>
      </c>
    </row>
    <row r="553" spans="1:97" ht="15">
      <c r="A553" s="65">
        <v>40706</v>
      </c>
      <c r="B553" s="2" t="s">
        <v>115</v>
      </c>
      <c r="C553" s="2" t="s">
        <v>318</v>
      </c>
      <c r="D553" s="2" t="s">
        <v>680</v>
      </c>
      <c r="E553" s="4">
        <f>SUM(F553:AEY553)</f>
        <v>0</v>
      </c>
    </row>
    <row r="554" spans="1:97" ht="15">
      <c r="A554" s="65">
        <v>90908</v>
      </c>
      <c r="B554" s="2" t="s">
        <v>139</v>
      </c>
      <c r="C554" s="2" t="s">
        <v>108</v>
      </c>
      <c r="D554" s="2" t="s">
        <v>681</v>
      </c>
      <c r="E554" s="4">
        <f>SUM(F554:AEY554)</f>
        <v>0</v>
      </c>
    </row>
    <row r="555" spans="1:97" ht="15">
      <c r="A555" s="65">
        <v>81009</v>
      </c>
      <c r="B555" s="2" t="s">
        <v>97</v>
      </c>
      <c r="C555" s="2" t="s">
        <v>134</v>
      </c>
      <c r="D555" s="2" t="s">
        <v>682</v>
      </c>
      <c r="E555" s="4">
        <f>SUM(F555:AEY555)</f>
        <v>742</v>
      </c>
      <c r="CO555">
        <v>144</v>
      </c>
      <c r="CP555">
        <v>144</v>
      </c>
      <c r="CQ555">
        <v>144</v>
      </c>
      <c r="CR555">
        <v>144</v>
      </c>
      <c r="CS555">
        <v>166</v>
      </c>
    </row>
    <row r="556" spans="1:97" ht="15">
      <c r="A556" s="65">
        <v>70310</v>
      </c>
      <c r="B556" s="2" t="s">
        <v>102</v>
      </c>
      <c r="C556" s="2" t="s">
        <v>102</v>
      </c>
      <c r="D556" s="2" t="s">
        <v>683</v>
      </c>
      <c r="E556" s="4">
        <f>SUM(F556:AEY556)</f>
        <v>10</v>
      </c>
      <c r="CO556">
        <v>2</v>
      </c>
      <c r="CP556">
        <v>2</v>
      </c>
      <c r="CQ556">
        <v>2</v>
      </c>
      <c r="CR556">
        <v>2</v>
      </c>
      <c r="CS556">
        <v>2</v>
      </c>
    </row>
    <row r="557" spans="1:97" ht="15">
      <c r="A557" s="65">
        <v>60607</v>
      </c>
      <c r="B557" s="2" t="s">
        <v>214</v>
      </c>
      <c r="C557" s="2" t="s">
        <v>328</v>
      </c>
      <c r="D557" s="2" t="s">
        <v>683</v>
      </c>
      <c r="E557" s="4">
        <f>SUM(F557:AEY557)</f>
        <v>0</v>
      </c>
    </row>
    <row r="558" spans="1:97" ht="15">
      <c r="A558" s="65">
        <v>30111</v>
      </c>
      <c r="B558" s="2" t="s">
        <v>99</v>
      </c>
      <c r="C558" s="2" t="s">
        <v>99</v>
      </c>
      <c r="D558" s="2" t="s">
        <v>684</v>
      </c>
      <c r="E558" s="4">
        <f>SUM(F558:AEY558)</f>
        <v>166</v>
      </c>
      <c r="R558" s="1"/>
      <c r="CO558">
        <v>31</v>
      </c>
      <c r="CP558">
        <v>31</v>
      </c>
      <c r="CQ558">
        <v>31</v>
      </c>
      <c r="CR558">
        <v>31</v>
      </c>
      <c r="CS558">
        <v>42</v>
      </c>
    </row>
    <row r="559" spans="1:97" ht="15">
      <c r="A559" s="65">
        <v>80206</v>
      </c>
      <c r="B559" s="2" t="s">
        <v>97</v>
      </c>
      <c r="C559" s="2" t="s">
        <v>461</v>
      </c>
      <c r="D559" s="2" t="s">
        <v>685</v>
      </c>
      <c r="E559" s="4">
        <f>SUM(F559:AEY559)</f>
        <v>0</v>
      </c>
    </row>
    <row r="560" spans="1:97" ht="15">
      <c r="A560" s="65">
        <v>130410</v>
      </c>
      <c r="B560" s="2" t="s">
        <v>131</v>
      </c>
      <c r="C560" s="2" t="s">
        <v>178</v>
      </c>
      <c r="D560" s="2" t="s">
        <v>686</v>
      </c>
      <c r="E560" s="4">
        <f>SUM(F560:AEY560)</f>
        <v>5</v>
      </c>
      <c r="CO560">
        <v>1</v>
      </c>
      <c r="CP560">
        <v>1</v>
      </c>
      <c r="CQ560">
        <v>1</v>
      </c>
      <c r="CR560">
        <v>1</v>
      </c>
      <c r="CS560">
        <v>1</v>
      </c>
    </row>
    <row r="561" spans="1:97" ht="15">
      <c r="A561" s="65">
        <v>30112</v>
      </c>
      <c r="B561" s="2" t="s">
        <v>99</v>
      </c>
      <c r="C561" s="2" t="s">
        <v>99</v>
      </c>
      <c r="D561" s="2" t="s">
        <v>687</v>
      </c>
      <c r="E561" s="4">
        <f>SUM(F561:AEY561)</f>
        <v>20</v>
      </c>
      <c r="R561" s="1"/>
      <c r="CO561">
        <v>4</v>
      </c>
      <c r="CP561">
        <v>4</v>
      </c>
      <c r="CQ561">
        <v>4</v>
      </c>
      <c r="CR561">
        <v>4</v>
      </c>
      <c r="CS561">
        <v>4</v>
      </c>
    </row>
    <row r="562" spans="1:97" ht="24">
      <c r="A562" s="65">
        <v>120208</v>
      </c>
      <c r="B562" s="2" t="s">
        <v>104</v>
      </c>
      <c r="C562" s="2" t="s">
        <v>246</v>
      </c>
      <c r="D562" s="2" t="s">
        <v>688</v>
      </c>
      <c r="E562" s="4">
        <f>SUM(F562:AEY562)</f>
        <v>0</v>
      </c>
    </row>
    <row r="563" spans="1:97" ht="15">
      <c r="A563" s="65">
        <v>30207</v>
      </c>
      <c r="B563" s="2" t="s">
        <v>99</v>
      </c>
      <c r="C563" s="2" t="s">
        <v>100</v>
      </c>
      <c r="D563" s="2" t="s">
        <v>689</v>
      </c>
      <c r="E563" s="4">
        <f>SUM(F563:AEY563)</f>
        <v>0</v>
      </c>
      <c r="R563" s="1"/>
    </row>
    <row r="564" spans="1:97" ht="24">
      <c r="A564" s="65">
        <v>120801</v>
      </c>
      <c r="B564" s="2" t="s">
        <v>104</v>
      </c>
      <c r="C564" s="2" t="s">
        <v>209</v>
      </c>
      <c r="D564" s="2" t="s">
        <v>690</v>
      </c>
      <c r="E564" s="4">
        <f>SUM(F564:AEY564)</f>
        <v>0</v>
      </c>
    </row>
    <row r="565" spans="1:97" ht="15">
      <c r="A565" s="65">
        <v>50109</v>
      </c>
      <c r="B565" s="2" t="s">
        <v>107</v>
      </c>
      <c r="C565" s="2" t="s">
        <v>228</v>
      </c>
      <c r="D565" s="2" t="s">
        <v>446</v>
      </c>
      <c r="E565" s="4">
        <f>SUM(F565:AEY565)</f>
        <v>0</v>
      </c>
    </row>
    <row r="566" spans="1:97" ht="15">
      <c r="A566" s="65">
        <v>40507</v>
      </c>
      <c r="B566" s="2" t="s">
        <v>115</v>
      </c>
      <c r="C566" s="2" t="s">
        <v>146</v>
      </c>
      <c r="D566" s="2" t="s">
        <v>691</v>
      </c>
      <c r="E566" s="4">
        <f>SUM(F566:AEY566)</f>
        <v>0</v>
      </c>
    </row>
    <row r="567" spans="1:97" ht="15">
      <c r="A567" s="65">
        <v>90105</v>
      </c>
      <c r="B567" s="2" t="s">
        <v>139</v>
      </c>
      <c r="C567" s="2" t="s">
        <v>148</v>
      </c>
      <c r="D567" s="2" t="s">
        <v>692</v>
      </c>
      <c r="E567" s="4">
        <f>SUM(F567:AEY567)</f>
        <v>96</v>
      </c>
      <c r="CO567">
        <v>19</v>
      </c>
      <c r="CP567">
        <v>19</v>
      </c>
      <c r="CQ567">
        <v>19</v>
      </c>
      <c r="CR567">
        <v>19</v>
      </c>
      <c r="CS567">
        <v>20</v>
      </c>
    </row>
    <row r="568" spans="1:97" ht="15">
      <c r="A568" s="65">
        <v>90405</v>
      </c>
      <c r="B568" s="2" t="s">
        <v>139</v>
      </c>
      <c r="C568" s="2" t="s">
        <v>189</v>
      </c>
      <c r="D568" s="2" t="s">
        <v>693</v>
      </c>
      <c r="E568" s="4">
        <f>SUM(F568:AEY568)</f>
        <v>0</v>
      </c>
    </row>
    <row r="569" spans="1:97" ht="15">
      <c r="A569" s="65">
        <v>40608</v>
      </c>
      <c r="B569" s="2" t="s">
        <v>115</v>
      </c>
      <c r="C569" s="2" t="s">
        <v>185</v>
      </c>
      <c r="D569" s="2" t="s">
        <v>357</v>
      </c>
      <c r="E569" s="4">
        <f>SUM(F569:AEY569)</f>
        <v>5</v>
      </c>
      <c r="CO569">
        <v>1</v>
      </c>
      <c r="CP569">
        <v>1</v>
      </c>
      <c r="CQ569">
        <v>1</v>
      </c>
      <c r="CR569">
        <v>1</v>
      </c>
      <c r="CS569">
        <v>1</v>
      </c>
    </row>
    <row r="570" spans="1:97" ht="15">
      <c r="A570" s="65">
        <v>130901</v>
      </c>
      <c r="B570" s="2" t="s">
        <v>131</v>
      </c>
      <c r="C570" s="2" t="s">
        <v>357</v>
      </c>
      <c r="D570" s="2" t="s">
        <v>694</v>
      </c>
      <c r="E570" s="4">
        <f>SUM(F570:AEY570)</f>
        <v>0</v>
      </c>
    </row>
    <row r="571" spans="1:97" ht="15">
      <c r="A571" s="65">
        <v>80801</v>
      </c>
      <c r="B571" s="2" t="s">
        <v>97</v>
      </c>
      <c r="C571" s="2" t="s">
        <v>97</v>
      </c>
      <c r="D571" s="2" t="s">
        <v>695</v>
      </c>
      <c r="E571" s="4">
        <f>SUM(F571:AEY571)</f>
        <v>151</v>
      </c>
      <c r="CO571">
        <v>29</v>
      </c>
      <c r="CP571">
        <v>29</v>
      </c>
      <c r="CQ571">
        <v>29</v>
      </c>
      <c r="CR571">
        <v>29</v>
      </c>
      <c r="CS571">
        <v>35</v>
      </c>
    </row>
    <row r="572" spans="1:97" ht="15">
      <c r="A572" s="65">
        <v>41104</v>
      </c>
      <c r="B572" s="2" t="s">
        <v>115</v>
      </c>
      <c r="C572" s="2" t="s">
        <v>451</v>
      </c>
      <c r="D572" s="2" t="s">
        <v>451</v>
      </c>
      <c r="E572" s="4">
        <f>SUM(F572:AEY572)</f>
        <v>28</v>
      </c>
      <c r="CO572">
        <v>5</v>
      </c>
      <c r="CP572">
        <v>5</v>
      </c>
      <c r="CQ572">
        <v>5</v>
      </c>
      <c r="CR572">
        <v>5</v>
      </c>
      <c r="CS572">
        <v>8</v>
      </c>
    </row>
    <row r="573" spans="1:97" ht="15">
      <c r="A573" s="65">
        <v>80809</v>
      </c>
      <c r="B573" s="2" t="s">
        <v>97</v>
      </c>
      <c r="C573" s="2" t="s">
        <v>97</v>
      </c>
      <c r="D573" s="2" t="s">
        <v>302</v>
      </c>
      <c r="E573" s="4">
        <f>SUM(F573:AEY573)</f>
        <v>1621</v>
      </c>
      <c r="CO573">
        <v>319</v>
      </c>
      <c r="CP573">
        <v>319</v>
      </c>
      <c r="CQ573">
        <v>319</v>
      </c>
      <c r="CR573">
        <v>319</v>
      </c>
      <c r="CS573">
        <v>345</v>
      </c>
    </row>
    <row r="574" spans="1:97" ht="15">
      <c r="A574" s="65">
        <v>90801</v>
      </c>
      <c r="B574" s="2" t="s">
        <v>139</v>
      </c>
      <c r="C574" s="2" t="s">
        <v>302</v>
      </c>
      <c r="D574" s="2" t="s">
        <v>696</v>
      </c>
      <c r="E574" s="4">
        <f>SUM(F574:AEY574)</f>
        <v>22</v>
      </c>
      <c r="CO574">
        <v>4</v>
      </c>
      <c r="CP574">
        <v>4</v>
      </c>
      <c r="CQ574">
        <v>4</v>
      </c>
      <c r="CR574">
        <v>4</v>
      </c>
      <c r="CS574">
        <v>6</v>
      </c>
    </row>
    <row r="575" spans="1:97" ht="15">
      <c r="A575" s="65">
        <v>40515</v>
      </c>
      <c r="B575" s="2" t="s">
        <v>115</v>
      </c>
      <c r="C575" s="2" t="s">
        <v>146</v>
      </c>
      <c r="D575" s="2" t="s">
        <v>697</v>
      </c>
      <c r="E575" s="4">
        <f>SUM(F575:AEY575)</f>
        <v>30</v>
      </c>
      <c r="CO575">
        <v>6</v>
      </c>
      <c r="CP575">
        <v>6</v>
      </c>
      <c r="CQ575">
        <v>6</v>
      </c>
      <c r="CR575">
        <v>6</v>
      </c>
      <c r="CS575">
        <v>6</v>
      </c>
    </row>
    <row r="576" spans="1:97" ht="15">
      <c r="A576" s="65">
        <v>70219</v>
      </c>
      <c r="B576" s="2" t="s">
        <v>102</v>
      </c>
      <c r="C576" s="2" t="s">
        <v>161</v>
      </c>
      <c r="D576" s="2" t="s">
        <v>698</v>
      </c>
      <c r="E576" s="4">
        <f>SUM(F576:AEY576)</f>
        <v>0</v>
      </c>
    </row>
    <row r="577" spans="1:97" ht="15">
      <c r="A577" s="65">
        <v>90212</v>
      </c>
      <c r="B577" s="2" t="s">
        <v>139</v>
      </c>
      <c r="C577" s="2" t="s">
        <v>165</v>
      </c>
      <c r="D577" s="2" t="s">
        <v>698</v>
      </c>
      <c r="E577" s="4">
        <f>SUM(F577:AEY577)</f>
        <v>0</v>
      </c>
    </row>
    <row r="578" spans="1:97" ht="15">
      <c r="A578" s="65">
        <v>90305</v>
      </c>
      <c r="B578" s="2" t="s">
        <v>139</v>
      </c>
      <c r="C578" s="2" t="s">
        <v>238</v>
      </c>
      <c r="D578" s="2" t="s">
        <v>698</v>
      </c>
      <c r="E578" s="4">
        <f>SUM(F578:AEY578)</f>
        <v>0</v>
      </c>
    </row>
    <row r="579" spans="1:97" ht="15">
      <c r="A579" s="65">
        <v>90806</v>
      </c>
      <c r="B579" s="2" t="s">
        <v>139</v>
      </c>
      <c r="C579" s="2" t="s">
        <v>302</v>
      </c>
      <c r="D579" s="2" t="s">
        <v>698</v>
      </c>
      <c r="E579" s="4">
        <f>SUM(F579:AEY579)</f>
        <v>0</v>
      </c>
    </row>
    <row r="580" spans="1:97" ht="15">
      <c r="A580" s="65">
        <v>130909</v>
      </c>
      <c r="B580" s="2" t="s">
        <v>131</v>
      </c>
      <c r="C580" s="2" t="s">
        <v>357</v>
      </c>
      <c r="D580" s="2" t="s">
        <v>698</v>
      </c>
      <c r="E580" s="4">
        <f>SUM(F580:AEY580)</f>
        <v>0</v>
      </c>
    </row>
    <row r="581" spans="1:97" ht="24">
      <c r="A581" s="65">
        <v>30601</v>
      </c>
      <c r="B581" s="2" t="s">
        <v>99</v>
      </c>
      <c r="C581" s="2" t="s">
        <v>580</v>
      </c>
      <c r="D581" s="2" t="s">
        <v>699</v>
      </c>
      <c r="E581" s="4">
        <f>SUM(F581:AEY581)</f>
        <v>20</v>
      </c>
      <c r="CO581">
        <v>4</v>
      </c>
      <c r="CP581">
        <v>4</v>
      </c>
      <c r="CQ581">
        <v>4</v>
      </c>
      <c r="CR581">
        <v>4</v>
      </c>
      <c r="CS581">
        <v>4</v>
      </c>
    </row>
    <row r="582" spans="1:97" ht="15">
      <c r="A582" s="65">
        <v>30113</v>
      </c>
      <c r="B582" s="2" t="s">
        <v>99</v>
      </c>
      <c r="C582" s="2" t="s">
        <v>99</v>
      </c>
      <c r="D582" s="2" t="s">
        <v>700</v>
      </c>
      <c r="E582" s="4">
        <f>SUM(F582:AEY582)</f>
        <v>277</v>
      </c>
      <c r="R582" s="1"/>
      <c r="CO582">
        <v>55</v>
      </c>
      <c r="CP582">
        <v>55</v>
      </c>
      <c r="CQ582">
        <v>55</v>
      </c>
      <c r="CR582">
        <v>55</v>
      </c>
      <c r="CS582">
        <v>57</v>
      </c>
    </row>
    <row r="583" spans="1:97" ht="15">
      <c r="A583" s="65">
        <v>41204</v>
      </c>
      <c r="B583" s="2" t="s">
        <v>115</v>
      </c>
      <c r="C583" s="2" t="s">
        <v>191</v>
      </c>
      <c r="D583" s="2" t="s">
        <v>700</v>
      </c>
      <c r="E583" s="4">
        <f>SUM(F583:AEY583)</f>
        <v>5</v>
      </c>
      <c r="CO583">
        <v>1</v>
      </c>
      <c r="CP583">
        <v>1</v>
      </c>
      <c r="CQ583">
        <v>1</v>
      </c>
      <c r="CR583">
        <v>1</v>
      </c>
      <c r="CS583">
        <v>1</v>
      </c>
    </row>
    <row r="584" spans="1:97" ht="15">
      <c r="A584" s="65">
        <v>90805</v>
      </c>
      <c r="B584" s="2" t="s">
        <v>139</v>
      </c>
      <c r="C584" s="2" t="s">
        <v>302</v>
      </c>
      <c r="D584" s="2" t="s">
        <v>700</v>
      </c>
      <c r="E584" s="4">
        <f>SUM(F584:AEY584)</f>
        <v>0</v>
      </c>
    </row>
    <row r="585" spans="1:97" ht="15">
      <c r="A585" s="65">
        <v>60105</v>
      </c>
      <c r="B585" s="2" t="s">
        <v>214</v>
      </c>
      <c r="C585" s="2" t="s">
        <v>282</v>
      </c>
      <c r="D585" s="2" t="s">
        <v>701</v>
      </c>
      <c r="E585" s="4">
        <f>SUM(F585:AEY585)</f>
        <v>10</v>
      </c>
      <c r="CO585">
        <v>2</v>
      </c>
      <c r="CP585">
        <v>2</v>
      </c>
      <c r="CQ585">
        <v>2</v>
      </c>
      <c r="CR585">
        <v>2</v>
      </c>
      <c r="CS585">
        <v>2</v>
      </c>
    </row>
    <row r="586" spans="1:97" ht="15">
      <c r="A586" s="65">
        <v>20208</v>
      </c>
      <c r="B586" s="2" t="s">
        <v>110</v>
      </c>
      <c r="C586" s="2" t="s">
        <v>137</v>
      </c>
      <c r="D586" s="2" t="s">
        <v>702</v>
      </c>
      <c r="E586" s="4">
        <f>SUM(F586:AEY586)</f>
        <v>0</v>
      </c>
      <c r="R586" s="1"/>
    </row>
    <row r="587" spans="1:97" ht="24">
      <c r="A587" s="65">
        <v>30603</v>
      </c>
      <c r="B587" s="2" t="s">
        <v>99</v>
      </c>
      <c r="C587" s="2" t="s">
        <v>580</v>
      </c>
      <c r="D587" s="2" t="s">
        <v>703</v>
      </c>
      <c r="E587" s="4">
        <f>SUM(F587:AEY587)</f>
        <v>0</v>
      </c>
    </row>
    <row r="588" spans="1:97" ht="15">
      <c r="A588" s="65">
        <v>41205</v>
      </c>
      <c r="B588" s="2" t="s">
        <v>115</v>
      </c>
      <c r="C588" s="2" t="s">
        <v>191</v>
      </c>
      <c r="D588" s="2" t="s">
        <v>191</v>
      </c>
      <c r="E588" s="4">
        <f>SUM(F588:AEY588)</f>
        <v>0</v>
      </c>
    </row>
    <row r="589" spans="1:97" ht="15">
      <c r="A589" s="65">
        <v>90306</v>
      </c>
      <c r="B589" s="2" t="s">
        <v>139</v>
      </c>
      <c r="C589" s="2" t="s">
        <v>238</v>
      </c>
      <c r="D589" s="2" t="s">
        <v>704</v>
      </c>
      <c r="E589" s="4">
        <f>SUM(F589:AEY589)</f>
        <v>0</v>
      </c>
    </row>
    <row r="590" spans="1:97" ht="15">
      <c r="A590" s="65">
        <v>80818</v>
      </c>
      <c r="B590" s="2" t="s">
        <v>97</v>
      </c>
      <c r="C590" s="2" t="s">
        <v>97</v>
      </c>
      <c r="D590" s="2" t="s">
        <v>705</v>
      </c>
      <c r="E590" s="4">
        <f>SUM(F590:AEY590)</f>
        <v>438</v>
      </c>
      <c r="CO590">
        <v>87</v>
      </c>
      <c r="CP590">
        <v>87</v>
      </c>
      <c r="CQ590">
        <v>87</v>
      </c>
      <c r="CR590">
        <v>87</v>
      </c>
      <c r="CS590">
        <v>90</v>
      </c>
    </row>
    <row r="591" spans="1:97" ht="15">
      <c r="A591" s="65">
        <v>91011</v>
      </c>
      <c r="B591" s="2" t="s">
        <v>139</v>
      </c>
      <c r="C591" s="2" t="s">
        <v>232</v>
      </c>
      <c r="D591" s="2" t="s">
        <v>706</v>
      </c>
      <c r="E591" s="4">
        <f>SUM(F591:AEY591)</f>
        <v>266</v>
      </c>
      <c r="CO591">
        <v>53</v>
      </c>
      <c r="CP591">
        <v>53</v>
      </c>
      <c r="CQ591">
        <v>53</v>
      </c>
      <c r="CR591">
        <v>53</v>
      </c>
      <c r="CS591">
        <v>54</v>
      </c>
    </row>
    <row r="592" spans="1:97" ht="15">
      <c r="A592" s="65">
        <v>90510</v>
      </c>
      <c r="B592" s="2" t="s">
        <v>139</v>
      </c>
      <c r="C592" s="2" t="s">
        <v>258</v>
      </c>
      <c r="D592" s="2" t="s">
        <v>706</v>
      </c>
      <c r="E592" s="4">
        <f>SUM(F592:AEY592)</f>
        <v>0</v>
      </c>
    </row>
    <row r="593" spans="1:97" ht="15">
      <c r="A593" s="65">
        <v>70220</v>
      </c>
      <c r="B593" s="2" t="s">
        <v>102</v>
      </c>
      <c r="C593" s="2" t="s">
        <v>161</v>
      </c>
      <c r="D593" s="2" t="s">
        <v>707</v>
      </c>
      <c r="E593" s="4">
        <f>SUM(F593:AEY593)</f>
        <v>0</v>
      </c>
    </row>
    <row r="594" spans="1:97" ht="15">
      <c r="A594" s="65">
        <v>80201</v>
      </c>
      <c r="B594" s="2" t="s">
        <v>97</v>
      </c>
      <c r="C594" s="2" t="s">
        <v>461</v>
      </c>
      <c r="D594" s="2" t="s">
        <v>708</v>
      </c>
      <c r="E594" s="4">
        <f>SUM(F594:AEY594)</f>
        <v>0</v>
      </c>
    </row>
    <row r="595" spans="1:97" ht="15">
      <c r="A595" s="65">
        <v>40609</v>
      </c>
      <c r="B595" s="2" t="s">
        <v>115</v>
      </c>
      <c r="C595" s="2" t="s">
        <v>185</v>
      </c>
      <c r="D595" s="2" t="s">
        <v>709</v>
      </c>
      <c r="E595" s="4">
        <f>SUM(F595:AEY595)</f>
        <v>2</v>
      </c>
      <c r="CS595">
        <v>2</v>
      </c>
    </row>
    <row r="596" spans="1:97" ht="15">
      <c r="A596" s="65">
        <v>40610</v>
      </c>
      <c r="B596" s="2" t="s">
        <v>115</v>
      </c>
      <c r="C596" s="2" t="s">
        <v>185</v>
      </c>
      <c r="D596" s="2" t="s">
        <v>710</v>
      </c>
      <c r="E596" s="4">
        <f>SUM(F596:AEY596)</f>
        <v>55</v>
      </c>
      <c r="CO596">
        <v>11</v>
      </c>
      <c r="CP596">
        <v>11</v>
      </c>
      <c r="CQ596">
        <v>11</v>
      </c>
      <c r="CR596">
        <v>11</v>
      </c>
      <c r="CS596">
        <v>11</v>
      </c>
    </row>
    <row r="597" spans="1:97" ht="24">
      <c r="A597" s="65">
        <v>120904</v>
      </c>
      <c r="B597" s="2" t="s">
        <v>104</v>
      </c>
      <c r="C597" s="2" t="s">
        <v>122</v>
      </c>
      <c r="D597" s="2" t="s">
        <v>711</v>
      </c>
      <c r="E597" s="4">
        <f>SUM(F597:AEY597)</f>
        <v>0</v>
      </c>
    </row>
    <row r="598" spans="1:97" ht="15">
      <c r="A598" s="65">
        <v>91006</v>
      </c>
      <c r="B598" s="2" t="s">
        <v>139</v>
      </c>
      <c r="C598" s="2" t="s">
        <v>232</v>
      </c>
      <c r="D598" s="2" t="s">
        <v>712</v>
      </c>
      <c r="E598" s="4">
        <f>SUM(F598:AEY598)</f>
        <v>20</v>
      </c>
      <c r="CO598">
        <v>4</v>
      </c>
      <c r="CP598">
        <v>4</v>
      </c>
      <c r="CQ598">
        <v>4</v>
      </c>
      <c r="CR598">
        <v>4</v>
      </c>
      <c r="CS598">
        <v>4</v>
      </c>
    </row>
    <row r="599" spans="1:97" ht="15">
      <c r="A599" s="65">
        <v>80803</v>
      </c>
      <c r="B599" s="2" t="s">
        <v>97</v>
      </c>
      <c r="C599" s="2" t="s">
        <v>97</v>
      </c>
      <c r="D599" s="2" t="s">
        <v>713</v>
      </c>
      <c r="E599" s="4">
        <f>SUM(F599:AEY599)</f>
        <v>1157</v>
      </c>
      <c r="CO599">
        <v>228</v>
      </c>
      <c r="CP599">
        <v>228</v>
      </c>
      <c r="CQ599">
        <v>228</v>
      </c>
      <c r="CR599">
        <v>228</v>
      </c>
      <c r="CS599">
        <v>245</v>
      </c>
    </row>
    <row r="600" spans="1:97" ht="15">
      <c r="A600" s="65">
        <v>70311</v>
      </c>
      <c r="B600" s="2" t="s">
        <v>102</v>
      </c>
      <c r="C600" s="2" t="s">
        <v>102</v>
      </c>
      <c r="D600" s="2" t="s">
        <v>713</v>
      </c>
      <c r="E600" s="4">
        <f>SUM(F600:AEY600)</f>
        <v>0</v>
      </c>
    </row>
    <row r="601" spans="1:97" ht="36">
      <c r="A601" s="65">
        <v>120901</v>
      </c>
      <c r="B601" s="2" t="s">
        <v>104</v>
      </c>
      <c r="C601" s="2" t="s">
        <v>122</v>
      </c>
      <c r="D601" s="2" t="s">
        <v>714</v>
      </c>
      <c r="E601" s="4">
        <f>SUM(F601:AEY601)</f>
        <v>0</v>
      </c>
    </row>
    <row r="602" spans="1:97" ht="15">
      <c r="A602" s="65">
        <v>130104</v>
      </c>
      <c r="B602" s="2" t="s">
        <v>131</v>
      </c>
      <c r="C602" s="2" t="s">
        <v>144</v>
      </c>
      <c r="D602" s="2" t="s">
        <v>715</v>
      </c>
      <c r="E602" s="4">
        <f>SUM(F602:AEY602)</f>
        <v>30</v>
      </c>
      <c r="CO602">
        <v>6</v>
      </c>
      <c r="CP602">
        <v>6</v>
      </c>
      <c r="CQ602">
        <v>6</v>
      </c>
      <c r="CR602">
        <v>6</v>
      </c>
      <c r="CS602">
        <v>6</v>
      </c>
    </row>
    <row r="603" spans="1:97" ht="15">
      <c r="A603" s="65">
        <v>41008</v>
      </c>
      <c r="B603" s="2" t="s">
        <v>115</v>
      </c>
      <c r="C603" s="2" t="s">
        <v>202</v>
      </c>
      <c r="D603" s="2" t="s">
        <v>715</v>
      </c>
      <c r="E603" s="4">
        <f>SUM(F603:AEY603)</f>
        <v>0</v>
      </c>
    </row>
    <row r="604" spans="1:97" ht="15">
      <c r="A604" s="65">
        <v>41006</v>
      </c>
      <c r="B604" s="2" t="s">
        <v>115</v>
      </c>
      <c r="C604" s="2" t="s">
        <v>202</v>
      </c>
      <c r="D604" s="2" t="s">
        <v>716</v>
      </c>
      <c r="E604" s="4">
        <f>SUM(F604:AEY604)</f>
        <v>0</v>
      </c>
    </row>
    <row r="605" spans="1:97" ht="15">
      <c r="A605" s="65">
        <v>41105</v>
      </c>
      <c r="B605" s="2" t="s">
        <v>115</v>
      </c>
      <c r="C605" s="2" t="s">
        <v>451</v>
      </c>
      <c r="D605" s="2" t="s">
        <v>716</v>
      </c>
      <c r="E605" s="4">
        <f>SUM(F605:AEY605)</f>
        <v>0</v>
      </c>
    </row>
    <row r="606" spans="1:97" ht="15">
      <c r="A606" s="65">
        <v>80506</v>
      </c>
      <c r="B606" s="2" t="s">
        <v>97</v>
      </c>
      <c r="C606" s="2" t="s">
        <v>240</v>
      </c>
      <c r="D606" s="2" t="s">
        <v>717</v>
      </c>
      <c r="E606" s="4">
        <f>SUM(F606:AEY606)</f>
        <v>0</v>
      </c>
    </row>
    <row r="607" spans="1:97" ht="15">
      <c r="A607" s="65">
        <v>50316</v>
      </c>
      <c r="B607" s="2" t="s">
        <v>107</v>
      </c>
      <c r="C607" s="2" t="s">
        <v>108</v>
      </c>
      <c r="D607" s="2" t="s">
        <v>718</v>
      </c>
      <c r="E607" s="4">
        <f>SUM(F607:AEY607)</f>
        <v>94</v>
      </c>
      <c r="CO607">
        <v>18</v>
      </c>
      <c r="CP607">
        <v>18</v>
      </c>
      <c r="CQ607">
        <v>18</v>
      </c>
      <c r="CR607">
        <v>18</v>
      </c>
      <c r="CS607">
        <v>22</v>
      </c>
    </row>
    <row r="608" spans="1:97" ht="15">
      <c r="A608" s="65">
        <v>90901</v>
      </c>
      <c r="B608" s="2" t="s">
        <v>139</v>
      </c>
      <c r="C608" s="2" t="s">
        <v>108</v>
      </c>
      <c r="D608" s="2" t="s">
        <v>718</v>
      </c>
      <c r="E608" s="4">
        <f>SUM(F608:AEY608)</f>
        <v>5</v>
      </c>
      <c r="CO608">
        <v>1</v>
      </c>
      <c r="CP608">
        <v>1</v>
      </c>
      <c r="CQ608">
        <v>1</v>
      </c>
      <c r="CR608">
        <v>1</v>
      </c>
      <c r="CS608">
        <v>1</v>
      </c>
    </row>
    <row r="609" spans="1:97" ht="15">
      <c r="A609" s="65">
        <v>30507</v>
      </c>
      <c r="B609" s="2" t="s">
        <v>99</v>
      </c>
      <c r="C609" s="2" t="s">
        <v>307</v>
      </c>
      <c r="D609" s="2" t="s">
        <v>307</v>
      </c>
      <c r="E609" s="4">
        <f>SUM(F609:AEY609)</f>
        <v>0</v>
      </c>
    </row>
    <row r="610" spans="1:97" ht="15">
      <c r="A610" s="65">
        <v>40905</v>
      </c>
      <c r="B610" s="2" t="s">
        <v>115</v>
      </c>
      <c r="C610" s="2" t="s">
        <v>374</v>
      </c>
      <c r="D610" s="2" t="s">
        <v>719</v>
      </c>
      <c r="E610" s="4">
        <f>SUM(F610:AEY610)</f>
        <v>0</v>
      </c>
    </row>
    <row r="611" spans="1:97" ht="15">
      <c r="A611" s="65">
        <v>60701</v>
      </c>
      <c r="B611" s="2" t="s">
        <v>214</v>
      </c>
      <c r="C611" s="2" t="s">
        <v>286</v>
      </c>
      <c r="D611" s="2" t="s">
        <v>720</v>
      </c>
      <c r="E611" s="4">
        <f>SUM(F611:AEY611)</f>
        <v>10</v>
      </c>
      <c r="CO611">
        <v>2</v>
      </c>
      <c r="CP611">
        <v>2</v>
      </c>
      <c r="CQ611">
        <v>2</v>
      </c>
      <c r="CR611">
        <v>2</v>
      </c>
      <c r="CS611">
        <v>2</v>
      </c>
    </row>
    <row r="612" spans="1:97" ht="15">
      <c r="A612" s="65">
        <v>40508</v>
      </c>
      <c r="B612" s="2" t="s">
        <v>115</v>
      </c>
      <c r="C612" s="2" t="s">
        <v>146</v>
      </c>
      <c r="D612" s="2" t="s">
        <v>721</v>
      </c>
      <c r="E612" s="4">
        <f>SUM(F612:AEY612)</f>
        <v>5</v>
      </c>
      <c r="CO612">
        <v>1</v>
      </c>
      <c r="CP612">
        <v>1</v>
      </c>
      <c r="CQ612">
        <v>1</v>
      </c>
      <c r="CR612">
        <v>1</v>
      </c>
      <c r="CS612">
        <v>1</v>
      </c>
    </row>
    <row r="613" spans="1:97" ht="15">
      <c r="A613" s="65">
        <v>130718</v>
      </c>
      <c r="B613" s="2" t="s">
        <v>131</v>
      </c>
      <c r="C613" s="2" t="s">
        <v>132</v>
      </c>
      <c r="D613" s="2" t="s">
        <v>722</v>
      </c>
      <c r="E613" s="4">
        <f>SUM(F613:AEY613)</f>
        <v>26</v>
      </c>
      <c r="CO613">
        <v>5</v>
      </c>
      <c r="CP613">
        <v>5</v>
      </c>
      <c r="CQ613">
        <v>5</v>
      </c>
      <c r="CR613">
        <v>5</v>
      </c>
      <c r="CS613">
        <v>6</v>
      </c>
    </row>
    <row r="614" spans="1:97" ht="15">
      <c r="A614" s="65">
        <v>20209</v>
      </c>
      <c r="B614" s="2" t="s">
        <v>110</v>
      </c>
      <c r="C614" s="2" t="s">
        <v>137</v>
      </c>
      <c r="D614" s="2" t="s">
        <v>722</v>
      </c>
      <c r="E614" s="4">
        <f>SUM(F614:AEY614)</f>
        <v>0</v>
      </c>
      <c r="R614" s="1"/>
    </row>
    <row r="615" spans="1:97" ht="15">
      <c r="A615" s="65">
        <v>30114</v>
      </c>
      <c r="B615" s="2" t="s">
        <v>99</v>
      </c>
      <c r="C615" s="2" t="s">
        <v>99</v>
      </c>
      <c r="D615" s="2" t="s">
        <v>723</v>
      </c>
      <c r="E615" s="4">
        <f>SUM(F615:AEY615)</f>
        <v>0</v>
      </c>
      <c r="R615" s="1"/>
    </row>
    <row r="616" spans="1:97" ht="15">
      <c r="A616" s="65">
        <v>40509</v>
      </c>
      <c r="B616" s="2" t="s">
        <v>115</v>
      </c>
      <c r="C616" s="2" t="s">
        <v>146</v>
      </c>
      <c r="D616" s="2" t="s">
        <v>723</v>
      </c>
      <c r="E616" s="4">
        <f>SUM(F616:AEY616)</f>
        <v>0</v>
      </c>
    </row>
    <row r="617" spans="1:97" ht="15">
      <c r="A617" s="65">
        <v>130313</v>
      </c>
      <c r="B617" s="2" t="s">
        <v>131</v>
      </c>
      <c r="C617" s="2" t="s">
        <v>219</v>
      </c>
      <c r="D617" s="2" t="s">
        <v>723</v>
      </c>
      <c r="E617" s="4">
        <f>SUM(F617:AEY617)</f>
        <v>0</v>
      </c>
    </row>
    <row r="618" spans="1:97" ht="15">
      <c r="A618" s="65">
        <v>91001</v>
      </c>
      <c r="B618" s="2" t="s">
        <v>139</v>
      </c>
      <c r="C618" s="2" t="s">
        <v>232</v>
      </c>
      <c r="D618" s="2" t="s">
        <v>724</v>
      </c>
      <c r="E618" s="4">
        <f>SUM(F618:AEY618)</f>
        <v>1934</v>
      </c>
      <c r="CO618">
        <v>385</v>
      </c>
      <c r="CP618">
        <v>385</v>
      </c>
      <c r="CQ618">
        <v>385</v>
      </c>
      <c r="CR618">
        <v>385</v>
      </c>
      <c r="CS618">
        <v>394</v>
      </c>
    </row>
    <row r="619" spans="1:97" ht="15">
      <c r="A619" s="65">
        <v>91015</v>
      </c>
      <c r="B619" s="2" t="s">
        <v>139</v>
      </c>
      <c r="C619" s="2" t="s">
        <v>232</v>
      </c>
      <c r="D619" s="2" t="s">
        <v>725</v>
      </c>
      <c r="E619" s="4">
        <f>SUM(F619:AEY619)</f>
        <v>0</v>
      </c>
    </row>
    <row r="620" spans="1:97" ht="15">
      <c r="A620" s="65">
        <v>91016</v>
      </c>
      <c r="B620" s="2" t="s">
        <v>139</v>
      </c>
      <c r="C620" s="2" t="s">
        <v>232</v>
      </c>
      <c r="D620" s="2" t="s">
        <v>726</v>
      </c>
      <c r="E620" s="4">
        <f>SUM(F620:AEY620)</f>
        <v>0</v>
      </c>
    </row>
    <row r="621" spans="1:97" ht="15">
      <c r="A621" s="65">
        <v>40510</v>
      </c>
      <c r="B621" s="2" t="s">
        <v>115</v>
      </c>
      <c r="C621" s="2" t="s">
        <v>146</v>
      </c>
      <c r="D621" s="2" t="s">
        <v>727</v>
      </c>
      <c r="E621" s="4">
        <f>SUM(F621:AEY621)</f>
        <v>6</v>
      </c>
      <c r="CO621">
        <v>1</v>
      </c>
      <c r="CP621">
        <v>1</v>
      </c>
      <c r="CQ621">
        <v>1</v>
      </c>
      <c r="CR621">
        <v>1</v>
      </c>
      <c r="CS621">
        <v>2</v>
      </c>
    </row>
    <row r="622" spans="1:97" ht="15">
      <c r="A622" s="65">
        <v>70221</v>
      </c>
      <c r="B622" s="2" t="s">
        <v>102</v>
      </c>
      <c r="C622" s="2" t="s">
        <v>161</v>
      </c>
      <c r="D622" s="2" t="s">
        <v>727</v>
      </c>
      <c r="E622" s="4">
        <f>SUM(F622:AEY622)</f>
        <v>0</v>
      </c>
    </row>
    <row r="623" spans="1:97" ht="15">
      <c r="A623" s="65">
        <v>40107</v>
      </c>
      <c r="B623" s="2" t="s">
        <v>115</v>
      </c>
      <c r="C623" s="2" t="s">
        <v>116</v>
      </c>
      <c r="D623" s="2" t="s">
        <v>728</v>
      </c>
      <c r="E623" s="4">
        <f>SUM(F623:AEY623)</f>
        <v>5</v>
      </c>
      <c r="CO623">
        <v>1</v>
      </c>
      <c r="CP623">
        <v>1</v>
      </c>
      <c r="CQ623">
        <v>1</v>
      </c>
      <c r="CR623">
        <v>1</v>
      </c>
      <c r="CS623">
        <v>1</v>
      </c>
    </row>
    <row r="624" spans="1:97" ht="15">
      <c r="A624" s="65">
        <v>70222</v>
      </c>
      <c r="B624" s="2" t="s">
        <v>102</v>
      </c>
      <c r="C624" s="2" t="s">
        <v>161</v>
      </c>
      <c r="D624" s="2" t="s">
        <v>729</v>
      </c>
      <c r="E624" s="4">
        <f>SUM(F624:AEY624)</f>
        <v>0</v>
      </c>
    </row>
    <row r="625" spans="1:97" ht="15">
      <c r="A625" s="65">
        <v>50110</v>
      </c>
      <c r="B625" s="2" t="s">
        <v>107</v>
      </c>
      <c r="C625" s="2" t="s">
        <v>228</v>
      </c>
      <c r="D625" s="2" t="s">
        <v>730</v>
      </c>
      <c r="E625" s="4">
        <f>SUM(F625:AEY625)</f>
        <v>0</v>
      </c>
    </row>
    <row r="626" spans="1:97" ht="24">
      <c r="A626" s="65">
        <v>120311</v>
      </c>
      <c r="B626" s="2" t="s">
        <v>104</v>
      </c>
      <c r="C626" s="2" t="s">
        <v>126</v>
      </c>
      <c r="D626" s="2" t="s">
        <v>731</v>
      </c>
      <c r="E626" s="4">
        <f>SUM(F626:AEY626)</f>
        <v>0</v>
      </c>
    </row>
    <row r="627" spans="1:97" ht="15">
      <c r="A627" s="65">
        <v>40514</v>
      </c>
      <c r="B627" s="2" t="s">
        <v>115</v>
      </c>
      <c r="C627" s="2" t="s">
        <v>146</v>
      </c>
      <c r="D627" s="2" t="s">
        <v>732</v>
      </c>
      <c r="E627" s="4">
        <f>SUM(F627:AEY627)</f>
        <v>0</v>
      </c>
    </row>
    <row r="628" spans="1:97" ht="24">
      <c r="A628" s="65">
        <v>120101</v>
      </c>
      <c r="B628" s="2" t="s">
        <v>104</v>
      </c>
      <c r="C628" s="2" t="s">
        <v>193</v>
      </c>
      <c r="D628" s="2" t="s">
        <v>733</v>
      </c>
      <c r="E628" s="4">
        <f>SUM(F628:AEY628)</f>
        <v>25</v>
      </c>
      <c r="CO628">
        <v>5</v>
      </c>
      <c r="CP628">
        <v>5</v>
      </c>
      <c r="CQ628">
        <v>5</v>
      </c>
      <c r="CR628">
        <v>5</v>
      </c>
      <c r="CS628">
        <v>5</v>
      </c>
    </row>
    <row r="629" spans="1:97" ht="15">
      <c r="A629" s="65">
        <v>91101</v>
      </c>
      <c r="B629" s="2" t="s">
        <v>139</v>
      </c>
      <c r="C629" s="2" t="s">
        <v>156</v>
      </c>
      <c r="D629" s="2" t="s">
        <v>734</v>
      </c>
      <c r="E629" s="4">
        <f>SUM(F629:AEY629)</f>
        <v>197</v>
      </c>
      <c r="CO629">
        <v>39</v>
      </c>
      <c r="CP629">
        <v>39</v>
      </c>
      <c r="CQ629">
        <v>39</v>
      </c>
      <c r="CR629">
        <v>39</v>
      </c>
      <c r="CS629">
        <v>41</v>
      </c>
    </row>
    <row r="630" spans="1:97" ht="15">
      <c r="A630" s="65">
        <v>130411</v>
      </c>
      <c r="B630" s="2" t="s">
        <v>131</v>
      </c>
      <c r="C630" s="2" t="s">
        <v>178</v>
      </c>
      <c r="D630" s="2" t="s">
        <v>735</v>
      </c>
      <c r="E630" s="4">
        <f>SUM(F630:AEY630)</f>
        <v>0</v>
      </c>
    </row>
    <row r="631" spans="1:97" ht="15">
      <c r="A631" s="65">
        <v>40511</v>
      </c>
      <c r="B631" s="2" t="s">
        <v>115</v>
      </c>
      <c r="C631" s="2" t="s">
        <v>146</v>
      </c>
      <c r="D631" s="2" t="s">
        <v>736</v>
      </c>
      <c r="E631" s="4">
        <f>SUM(F631:AEY631)</f>
        <v>0</v>
      </c>
    </row>
    <row r="632" spans="1:97" ht="24">
      <c r="A632" s="65">
        <v>120405</v>
      </c>
      <c r="B632" s="2" t="s">
        <v>104</v>
      </c>
      <c r="C632" s="2" t="s">
        <v>261</v>
      </c>
      <c r="D632" s="2" t="s">
        <v>737</v>
      </c>
      <c r="E632" s="4">
        <f>SUM(F632:AEY632)</f>
        <v>0</v>
      </c>
    </row>
    <row r="633" spans="1:97" ht="15">
      <c r="A633" s="65">
        <v>81101</v>
      </c>
      <c r="B633" s="2" t="s">
        <v>97</v>
      </c>
      <c r="C633" s="2" t="s">
        <v>593</v>
      </c>
      <c r="D633" s="2" t="s">
        <v>738</v>
      </c>
      <c r="E633" s="4">
        <f>SUM(F633:AEY633)</f>
        <v>0</v>
      </c>
    </row>
    <row r="634" spans="1:97" ht="15">
      <c r="A634" s="65">
        <v>50111</v>
      </c>
      <c r="B634" s="2" t="s">
        <v>107</v>
      </c>
      <c r="C634" s="2" t="s">
        <v>228</v>
      </c>
      <c r="D634" s="2" t="s">
        <v>739</v>
      </c>
      <c r="E634" s="4">
        <f>SUM(F634:AEY634)</f>
        <v>0</v>
      </c>
    </row>
    <row r="635" spans="1:97" ht="15">
      <c r="A635" s="65">
        <v>91205</v>
      </c>
      <c r="B635" s="2" t="s">
        <v>139</v>
      </c>
      <c r="C635" s="2" t="s">
        <v>140</v>
      </c>
      <c r="D635" s="2" t="s">
        <v>740</v>
      </c>
      <c r="E635" s="4">
        <f>SUM(F635:AEY635)</f>
        <v>10</v>
      </c>
      <c r="CO635">
        <v>2</v>
      </c>
      <c r="CP635">
        <v>2</v>
      </c>
      <c r="CQ635">
        <v>2</v>
      </c>
      <c r="CR635">
        <v>2</v>
      </c>
      <c r="CS635">
        <v>2</v>
      </c>
    </row>
    <row r="636" spans="1:97" ht="15">
      <c r="A636" s="65">
        <v>10105</v>
      </c>
      <c r="B636" s="2" t="s">
        <v>119</v>
      </c>
      <c r="C636" s="2" t="s">
        <v>119</v>
      </c>
      <c r="D636" s="2" t="s">
        <v>741</v>
      </c>
      <c r="E636" s="4">
        <f>SUM(F636:AEY636)</f>
        <v>0</v>
      </c>
      <c r="R636" s="1"/>
    </row>
    <row r="637" spans="1:97" ht="15">
      <c r="A637" s="65">
        <v>40308</v>
      </c>
      <c r="B637" s="2" t="s">
        <v>115</v>
      </c>
      <c r="C637" s="2" t="s">
        <v>152</v>
      </c>
      <c r="D637" s="2" t="s">
        <v>742</v>
      </c>
      <c r="E637" s="4">
        <f>SUM(F637:AEY637)</f>
        <v>5</v>
      </c>
      <c r="CO637">
        <v>1</v>
      </c>
      <c r="CP637">
        <v>1</v>
      </c>
      <c r="CQ637">
        <v>1</v>
      </c>
      <c r="CR637">
        <v>1</v>
      </c>
      <c r="CS637">
        <v>1</v>
      </c>
    </row>
    <row r="638" spans="1:97" ht="15">
      <c r="A638" s="65">
        <v>40707</v>
      </c>
      <c r="B638" s="2" t="s">
        <v>115</v>
      </c>
      <c r="C638" s="2" t="s">
        <v>318</v>
      </c>
      <c r="D638" s="2" t="s">
        <v>743</v>
      </c>
      <c r="E638" s="4">
        <f>SUM(F638:AEY638)</f>
        <v>0</v>
      </c>
    </row>
    <row r="639" spans="1:97" ht="15">
      <c r="A639" s="65">
        <v>20609</v>
      </c>
      <c r="B639" s="2" t="s">
        <v>110</v>
      </c>
      <c r="C639" s="2" t="s">
        <v>236</v>
      </c>
      <c r="D639" s="2" t="s">
        <v>744</v>
      </c>
      <c r="E639" s="4">
        <f>SUM(F639:AEY639)</f>
        <v>5</v>
      </c>
      <c r="R639" s="1"/>
      <c r="CO639">
        <v>1</v>
      </c>
      <c r="CP639">
        <v>1</v>
      </c>
      <c r="CQ639">
        <v>1</v>
      </c>
      <c r="CR639">
        <v>1</v>
      </c>
      <c r="CS639">
        <v>1</v>
      </c>
    </row>
    <row r="640" spans="1:97" ht="24">
      <c r="A640" s="65">
        <v>120706</v>
      </c>
      <c r="B640" s="2" t="s">
        <v>104</v>
      </c>
      <c r="C640" s="2" t="s">
        <v>154</v>
      </c>
      <c r="D640" s="2" t="s">
        <v>745</v>
      </c>
      <c r="E640" s="4">
        <f>SUM(F640:AEY640)</f>
        <v>0</v>
      </c>
    </row>
    <row r="641" spans="1:97" ht="15">
      <c r="A641" s="65">
        <v>80819</v>
      </c>
      <c r="B641" s="2" t="s">
        <v>97</v>
      </c>
      <c r="C641" s="2" t="s">
        <v>97</v>
      </c>
      <c r="D641" s="2" t="s">
        <v>746</v>
      </c>
      <c r="E641" s="4">
        <f>SUM(F641:AEY641)</f>
        <v>4048</v>
      </c>
      <c r="CO641">
        <v>797</v>
      </c>
      <c r="CP641">
        <v>797</v>
      </c>
      <c r="CQ641">
        <v>797</v>
      </c>
      <c r="CR641">
        <v>797</v>
      </c>
      <c r="CS641">
        <v>860</v>
      </c>
    </row>
    <row r="642" spans="1:97" ht="15">
      <c r="A642" s="65">
        <v>41301</v>
      </c>
      <c r="B642" s="2" t="s">
        <v>115</v>
      </c>
      <c r="C642" s="2" t="s">
        <v>183</v>
      </c>
      <c r="D642" s="2" t="s">
        <v>747</v>
      </c>
      <c r="E642" s="4">
        <f>SUM(F642:AEY642)</f>
        <v>0</v>
      </c>
    </row>
    <row r="643" spans="1:97" ht="24">
      <c r="A643" s="65">
        <v>120611</v>
      </c>
      <c r="B643" s="2" t="s">
        <v>104</v>
      </c>
      <c r="C643" s="2" t="s">
        <v>187</v>
      </c>
      <c r="D643" s="2" t="s">
        <v>748</v>
      </c>
      <c r="E643" s="4">
        <f>SUM(F643:AEY643)</f>
        <v>0</v>
      </c>
    </row>
    <row r="644" spans="1:97" ht="15">
      <c r="A644" s="65">
        <v>70701</v>
      </c>
      <c r="B644" s="2" t="s">
        <v>102</v>
      </c>
      <c r="C644" s="2" t="s">
        <v>129</v>
      </c>
      <c r="D644" s="2" t="s">
        <v>749</v>
      </c>
      <c r="E644" s="4">
        <f>SUM(F644:AEY644)</f>
        <v>0</v>
      </c>
    </row>
    <row r="645" spans="1:97" ht="15">
      <c r="A645" s="65">
        <v>80508</v>
      </c>
      <c r="B645" s="2" t="s">
        <v>97</v>
      </c>
      <c r="C645" s="2" t="s">
        <v>240</v>
      </c>
      <c r="D645" s="2" t="s">
        <v>750</v>
      </c>
      <c r="E645" s="4">
        <f>SUM(F645:AEY645)</f>
        <v>122</v>
      </c>
      <c r="CO645">
        <v>24</v>
      </c>
      <c r="CP645">
        <v>24</v>
      </c>
      <c r="CQ645">
        <v>24</v>
      </c>
      <c r="CR645">
        <v>24</v>
      </c>
      <c r="CS645">
        <v>26</v>
      </c>
    </row>
    <row r="646" spans="1:97" ht="15">
      <c r="A646" s="65">
        <v>20406</v>
      </c>
      <c r="B646" s="2" t="s">
        <v>110</v>
      </c>
      <c r="C646" s="2" t="s">
        <v>242</v>
      </c>
      <c r="D646" s="2" t="s">
        <v>751</v>
      </c>
      <c r="E646" s="4">
        <f>SUM(F646:AEY646)</f>
        <v>5</v>
      </c>
      <c r="R646" s="1"/>
      <c r="CO646">
        <v>1</v>
      </c>
      <c r="CP646">
        <v>1</v>
      </c>
      <c r="CQ646">
        <v>1</v>
      </c>
      <c r="CR646">
        <v>1</v>
      </c>
      <c r="CS646">
        <v>1</v>
      </c>
    </row>
    <row r="647" spans="1:97" ht="15">
      <c r="A647" s="65">
        <v>70312</v>
      </c>
      <c r="B647" s="2" t="s">
        <v>102</v>
      </c>
      <c r="C647" s="2" t="s">
        <v>102</v>
      </c>
      <c r="D647" s="2" t="s">
        <v>752</v>
      </c>
      <c r="E647" s="4">
        <f>SUM(F647:AEY647)</f>
        <v>0</v>
      </c>
    </row>
    <row r="648" spans="1:97" ht="24">
      <c r="A648" s="65">
        <v>120805</v>
      </c>
      <c r="B648" s="2" t="s">
        <v>104</v>
      </c>
      <c r="C648" s="2" t="s">
        <v>209</v>
      </c>
      <c r="D648" s="2" t="s">
        <v>753</v>
      </c>
      <c r="E648" s="4">
        <f>SUM(F648:AEY648)</f>
        <v>186</v>
      </c>
      <c r="CO648">
        <v>36</v>
      </c>
      <c r="CP648">
        <v>36</v>
      </c>
      <c r="CQ648">
        <v>36</v>
      </c>
      <c r="CR648">
        <v>36</v>
      </c>
      <c r="CS648">
        <v>42</v>
      </c>
    </row>
    <row r="649" spans="1:97" ht="24">
      <c r="A649" s="65">
        <v>100104</v>
      </c>
      <c r="B649" s="2" t="s">
        <v>113</v>
      </c>
      <c r="C649" s="2" t="s">
        <v>113</v>
      </c>
      <c r="D649" s="2" t="s">
        <v>754</v>
      </c>
      <c r="E649" s="4">
        <f>SUM(F649:AEY649)</f>
        <v>5</v>
      </c>
      <c r="CO649">
        <v>1</v>
      </c>
      <c r="CP649">
        <v>1</v>
      </c>
      <c r="CQ649">
        <v>1</v>
      </c>
      <c r="CR649">
        <v>1</v>
      </c>
      <c r="CS649">
        <v>1</v>
      </c>
    </row>
    <row r="650" spans="1:97" ht="15">
      <c r="A650" s="65">
        <v>50112</v>
      </c>
      <c r="B650" s="2" t="s">
        <v>107</v>
      </c>
      <c r="C650" s="2" t="s">
        <v>228</v>
      </c>
      <c r="D650" s="2" t="s">
        <v>755</v>
      </c>
      <c r="E650" s="4">
        <f>SUM(F650:AEY650)</f>
        <v>0</v>
      </c>
    </row>
    <row r="651" spans="1:97" ht="15">
      <c r="A651" s="65">
        <v>20610</v>
      </c>
      <c r="B651" s="2" t="s">
        <v>110</v>
      </c>
      <c r="C651" s="2" t="s">
        <v>236</v>
      </c>
      <c r="D651" s="2" t="s">
        <v>756</v>
      </c>
      <c r="E651" s="4">
        <f>SUM(F651:AEY651)</f>
        <v>0</v>
      </c>
      <c r="R651" s="1"/>
    </row>
    <row r="652" spans="1:97" ht="24">
      <c r="A652" s="65">
        <v>120312</v>
      </c>
      <c r="B652" s="2" t="s">
        <v>104</v>
      </c>
      <c r="C652" s="2" t="s">
        <v>126</v>
      </c>
      <c r="D652" s="2" t="s">
        <v>757</v>
      </c>
      <c r="E652" s="4">
        <f>SUM(F652:AEY652)</f>
        <v>0</v>
      </c>
    </row>
    <row r="653" spans="1:97" ht="15">
      <c r="A653" s="65">
        <v>90608</v>
      </c>
      <c r="B653" s="2" t="s">
        <v>139</v>
      </c>
      <c r="C653" s="2" t="s">
        <v>253</v>
      </c>
      <c r="D653" s="2" t="s">
        <v>758</v>
      </c>
      <c r="E653" s="4">
        <f>SUM(F653:AEY653)</f>
        <v>0</v>
      </c>
    </row>
    <row r="654" spans="1:97" ht="15">
      <c r="A654" s="65">
        <v>80605</v>
      </c>
      <c r="B654" s="2" t="s">
        <v>97</v>
      </c>
      <c r="C654" s="2" t="s">
        <v>204</v>
      </c>
      <c r="D654" s="2" t="s">
        <v>759</v>
      </c>
      <c r="E654" s="4">
        <f>SUM(F654:AEY654)</f>
        <v>0</v>
      </c>
    </row>
    <row r="655" spans="1:97" ht="15">
      <c r="A655" s="65">
        <v>91012</v>
      </c>
      <c r="B655" s="2" t="s">
        <v>139</v>
      </c>
      <c r="C655" s="2" t="s">
        <v>232</v>
      </c>
      <c r="D655" s="2" t="s">
        <v>760</v>
      </c>
      <c r="E655" s="4">
        <f>SUM(F655:AEY655)</f>
        <v>0</v>
      </c>
    </row>
    <row r="656" spans="1:97" ht="15">
      <c r="A656" s="65">
        <v>90704</v>
      </c>
      <c r="B656" s="2" t="s">
        <v>139</v>
      </c>
      <c r="C656" s="2" t="s">
        <v>250</v>
      </c>
      <c r="D656" s="2" t="s">
        <v>761</v>
      </c>
      <c r="E656" s="4">
        <f>SUM(F656:AEY656)</f>
        <v>0</v>
      </c>
    </row>
    <row r="657" spans="1:97" ht="24">
      <c r="A657" s="65">
        <v>120905</v>
      </c>
      <c r="B657" s="2" t="s">
        <v>104</v>
      </c>
      <c r="C657" s="2" t="s">
        <v>122</v>
      </c>
      <c r="D657" s="2" t="s">
        <v>762</v>
      </c>
      <c r="E657" s="4">
        <f>SUM(F657:AEY657)</f>
        <v>0</v>
      </c>
    </row>
    <row r="658" spans="1:97" ht="15">
      <c r="A658" s="65">
        <v>10405</v>
      </c>
      <c r="B658" s="2" t="s">
        <v>119</v>
      </c>
      <c r="C658" s="2" t="s">
        <v>120</v>
      </c>
      <c r="D658" s="2" t="s">
        <v>763</v>
      </c>
      <c r="E658" s="4">
        <f>SUM(F658:AEY658)</f>
        <v>1</v>
      </c>
      <c r="CS658">
        <v>1</v>
      </c>
    </row>
    <row r="659" spans="1:97" ht="15">
      <c r="A659" s="65">
        <v>10406</v>
      </c>
      <c r="B659" s="2" t="s">
        <v>119</v>
      </c>
      <c r="C659" s="2" t="s">
        <v>120</v>
      </c>
      <c r="D659" s="2" t="s">
        <v>764</v>
      </c>
      <c r="E659" s="4">
        <f>SUM(F659:AEY659)</f>
        <v>2</v>
      </c>
      <c r="CS659">
        <v>2</v>
      </c>
    </row>
    <row r="660" spans="1:97" ht="15">
      <c r="A660" s="65">
        <v>70223</v>
      </c>
      <c r="B660" s="2" t="s">
        <v>102</v>
      </c>
      <c r="C660" s="2" t="s">
        <v>161</v>
      </c>
      <c r="D660" s="2" t="s">
        <v>765</v>
      </c>
      <c r="E660" s="4">
        <f>SUM(F660:AEY660)</f>
        <v>0</v>
      </c>
    </row>
    <row r="661" spans="1:97" ht="15">
      <c r="A661" s="65">
        <v>70224</v>
      </c>
      <c r="B661" s="2" t="s">
        <v>102</v>
      </c>
      <c r="C661" s="2" t="s">
        <v>161</v>
      </c>
      <c r="D661" s="2" t="s">
        <v>766</v>
      </c>
      <c r="E661" s="4">
        <f>SUM(F661:AEY661)</f>
        <v>0</v>
      </c>
    </row>
    <row r="662" spans="1:97" ht="15">
      <c r="A662" s="65">
        <v>41309</v>
      </c>
      <c r="B662" s="2" t="s">
        <v>115</v>
      </c>
      <c r="C662" s="2" t="s">
        <v>183</v>
      </c>
      <c r="D662" s="2" t="s">
        <v>767</v>
      </c>
      <c r="E662" s="4">
        <f>SUM(F662:AEY662)</f>
        <v>0</v>
      </c>
    </row>
    <row r="663" spans="1:97" ht="15">
      <c r="A663" s="65">
        <v>130105</v>
      </c>
      <c r="B663" s="2" t="s">
        <v>131</v>
      </c>
      <c r="C663" s="2" t="s">
        <v>144</v>
      </c>
      <c r="D663" s="2" t="s">
        <v>768</v>
      </c>
      <c r="E663" s="4">
        <f>SUM(F663:AEY663)</f>
        <v>1560</v>
      </c>
      <c r="CO663">
        <v>308</v>
      </c>
      <c r="CP663">
        <v>308</v>
      </c>
      <c r="CQ663">
        <v>308</v>
      </c>
      <c r="CR663">
        <v>308</v>
      </c>
      <c r="CS663">
        <v>328</v>
      </c>
    </row>
    <row r="664" spans="1:97" ht="15">
      <c r="A664" s="65">
        <v>81005</v>
      </c>
      <c r="B664" s="2" t="s">
        <v>97</v>
      </c>
      <c r="C664" s="2" t="s">
        <v>134</v>
      </c>
      <c r="D664" s="2" t="s">
        <v>769</v>
      </c>
      <c r="E664" s="4">
        <f>SUM(F664:AEY664)</f>
        <v>465</v>
      </c>
      <c r="CO664">
        <v>90</v>
      </c>
      <c r="CP664">
        <v>90</v>
      </c>
      <c r="CQ664">
        <v>90</v>
      </c>
      <c r="CR664">
        <v>90</v>
      </c>
      <c r="CS664">
        <v>105</v>
      </c>
    </row>
    <row r="665" spans="1:97" ht="15">
      <c r="A665" s="65">
        <v>30508</v>
      </c>
      <c r="B665" s="2" t="s">
        <v>99</v>
      </c>
      <c r="C665" s="2" t="s">
        <v>307</v>
      </c>
      <c r="D665" s="2" t="s">
        <v>770</v>
      </c>
      <c r="E665" s="4">
        <f>SUM(F665:AEY665)</f>
        <v>0</v>
      </c>
    </row>
    <row r="666" spans="1:97" ht="15">
      <c r="A666" s="65">
        <v>90511</v>
      </c>
      <c r="B666" s="2" t="s">
        <v>139</v>
      </c>
      <c r="C666" s="2" t="s">
        <v>258</v>
      </c>
      <c r="D666" s="2" t="s">
        <v>771</v>
      </c>
      <c r="E666" s="4">
        <f>SUM(F666:AEY666)</f>
        <v>0</v>
      </c>
    </row>
    <row r="667" spans="1:97" ht="15">
      <c r="A667" s="65">
        <v>130311</v>
      </c>
      <c r="B667" s="2" t="s">
        <v>131</v>
      </c>
      <c r="C667" s="2" t="s">
        <v>219</v>
      </c>
      <c r="D667" s="2" t="s">
        <v>772</v>
      </c>
      <c r="E667" s="4">
        <f>SUM(F667:AEY667)</f>
        <v>0</v>
      </c>
    </row>
    <row r="668" spans="1:97" ht="15">
      <c r="A668" s="65">
        <v>70314</v>
      </c>
      <c r="B668" s="2" t="s">
        <v>102</v>
      </c>
      <c r="C668" s="2" t="s">
        <v>102</v>
      </c>
      <c r="D668" s="2" t="s">
        <v>773</v>
      </c>
      <c r="E668" s="4">
        <f>SUM(F668:AEY668)</f>
        <v>0</v>
      </c>
    </row>
    <row r="669" spans="1:97" ht="15">
      <c r="A669" s="65">
        <v>130312</v>
      </c>
      <c r="B669" s="2" t="s">
        <v>131</v>
      </c>
      <c r="C669" s="2" t="s">
        <v>219</v>
      </c>
      <c r="D669" s="2" t="s">
        <v>774</v>
      </c>
      <c r="E669" s="4">
        <f>SUM(F669:AEY669)</f>
        <v>56</v>
      </c>
      <c r="CO669">
        <v>11</v>
      </c>
      <c r="CP669">
        <v>11</v>
      </c>
      <c r="CQ669">
        <v>11</v>
      </c>
      <c r="CR669">
        <v>11</v>
      </c>
      <c r="CS669">
        <v>12</v>
      </c>
    </row>
    <row r="670" spans="1:97" ht="15">
      <c r="A670" s="65">
        <v>20407</v>
      </c>
      <c r="B670" s="2" t="s">
        <v>110</v>
      </c>
      <c r="C670" s="2" t="s">
        <v>242</v>
      </c>
      <c r="D670" s="2" t="s">
        <v>775</v>
      </c>
      <c r="E670" s="4">
        <f>SUM(F670:AEY670)</f>
        <v>16</v>
      </c>
      <c r="CO670">
        <v>3</v>
      </c>
      <c r="CP670">
        <v>3</v>
      </c>
      <c r="CQ670">
        <v>3</v>
      </c>
      <c r="CR670">
        <v>3</v>
      </c>
      <c r="CS670">
        <v>4</v>
      </c>
    </row>
    <row r="671" spans="1:97" ht="15">
      <c r="A671" s="65">
        <v>20107</v>
      </c>
      <c r="B671" s="2" t="s">
        <v>110</v>
      </c>
      <c r="C671" s="2" t="s">
        <v>111</v>
      </c>
      <c r="D671" s="2" t="s">
        <v>776</v>
      </c>
      <c r="E671" s="4">
        <f>SUM(F671:AEY671)</f>
        <v>0</v>
      </c>
    </row>
    <row r="672" spans="1:97" ht="15">
      <c r="A672" s="65">
        <v>130106</v>
      </c>
      <c r="B672" s="2" t="s">
        <v>131</v>
      </c>
      <c r="C672" s="2" t="s">
        <v>144</v>
      </c>
      <c r="D672" s="2" t="s">
        <v>777</v>
      </c>
      <c r="E672" s="4">
        <f>SUM(F672:AEY672)</f>
        <v>2248</v>
      </c>
      <c r="CO672">
        <v>440</v>
      </c>
      <c r="CP672">
        <v>440</v>
      </c>
      <c r="CQ672">
        <v>440</v>
      </c>
      <c r="CR672">
        <v>440</v>
      </c>
      <c r="CS672">
        <v>488</v>
      </c>
    </row>
    <row r="673" spans="1:97" ht="15">
      <c r="A673" s="65">
        <v>41401</v>
      </c>
      <c r="B673" s="2" t="s">
        <v>115</v>
      </c>
      <c r="C673" s="2" t="s">
        <v>268</v>
      </c>
      <c r="D673" s="2" t="s">
        <v>778</v>
      </c>
      <c r="E673" s="4">
        <f>SUM(F673:AEY673)</f>
        <v>10</v>
      </c>
      <c r="CO673">
        <v>2</v>
      </c>
      <c r="CP673">
        <v>2</v>
      </c>
      <c r="CQ673">
        <v>2</v>
      </c>
      <c r="CR673">
        <v>2</v>
      </c>
      <c r="CS673">
        <v>2</v>
      </c>
    </row>
    <row r="674" spans="1:97" ht="15">
      <c r="A674" s="65">
        <v>50206</v>
      </c>
      <c r="B674" s="2" t="s">
        <v>107</v>
      </c>
      <c r="C674" s="2" t="s">
        <v>195</v>
      </c>
      <c r="D674" s="2" t="s">
        <v>779</v>
      </c>
      <c r="E674" s="4">
        <f>SUM(F674:AEY674)</f>
        <v>0</v>
      </c>
    </row>
    <row r="675" spans="1:97" ht="15">
      <c r="A675" s="65">
        <v>50207</v>
      </c>
      <c r="B675" s="2" t="s">
        <v>107</v>
      </c>
      <c r="C675" s="2" t="s">
        <v>195</v>
      </c>
      <c r="D675" s="2" t="s">
        <v>780</v>
      </c>
      <c r="E675" s="4">
        <f>SUM(F675:AEY675)</f>
        <v>327</v>
      </c>
      <c r="CO675">
        <v>59</v>
      </c>
      <c r="CP675">
        <v>59</v>
      </c>
      <c r="CQ675">
        <v>59</v>
      </c>
      <c r="CR675">
        <v>59</v>
      </c>
      <c r="CS675">
        <v>91</v>
      </c>
    </row>
    <row r="676" spans="1:97">
      <c r="A676" s="65">
        <v>50317</v>
      </c>
      <c r="B676" s="2" t="s">
        <v>107</v>
      </c>
      <c r="C676" s="2" t="s">
        <v>108</v>
      </c>
      <c r="D676" s="2" t="s">
        <v>781</v>
      </c>
      <c r="E676" s="4">
        <f>SUM(F676:AEY676)</f>
        <v>0</v>
      </c>
    </row>
    <row r="677" spans="1:97">
      <c r="A677" s="65">
        <v>90512</v>
      </c>
      <c r="B677" s="2" t="s">
        <v>139</v>
      </c>
      <c r="C677" s="2" t="s">
        <v>258</v>
      </c>
      <c r="D677" s="2" t="s">
        <v>782</v>
      </c>
      <c r="E677" s="4">
        <f>SUM(F677:AEY677)</f>
        <v>0</v>
      </c>
    </row>
  </sheetData>
  <phoneticPr fontId="18" type="noConversion"/>
  <conditionalFormatting sqref="A4:A677">
    <cfRule type="duplicateValues" dxfId="83" priority="70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8DCD-E5B1-4B4A-899C-B40D3BDCA51A}">
  <sheetPr>
    <tabColor theme="0" tint="-0.34998626667073579"/>
  </sheetPr>
  <dimension ref="A1:N677"/>
  <sheetViews>
    <sheetView showGridLines="0" workbookViewId="0">
      <selection activeCell="J14" sqref="J14"/>
    </sheetView>
  </sheetViews>
  <sheetFormatPr defaultColWidth="11.42578125" defaultRowHeight="14.45"/>
  <cols>
    <col min="1" max="1" width="9.140625" bestFit="1" customWidth="1"/>
    <col min="2" max="2" width="19.28515625" bestFit="1" customWidth="1"/>
    <col min="3" max="3" width="19.85546875" bestFit="1" customWidth="1"/>
    <col min="4" max="4" width="35.7109375" bestFit="1" customWidth="1"/>
    <col min="5" max="5" width="11.28515625" bestFit="1" customWidth="1"/>
    <col min="6" max="7" width="12.5703125" bestFit="1" customWidth="1"/>
  </cols>
  <sheetData>
    <row r="1" spans="1:14">
      <c r="F1" s="39">
        <f>+DATEVALUE(Muertes_PN_DIA13[[#Headers],[03-06-2020]])</f>
        <v>43985</v>
      </c>
      <c r="G1" s="39">
        <f>+DATEVALUE(Muertes_PN_DIA13[[#Headers],[04-06-2020]])</f>
        <v>43986</v>
      </c>
      <c r="H1" s="39">
        <f>+DATEVALUE(Muertes_PN_DIA13[[#Headers],[5/6/2020]])</f>
        <v>43987</v>
      </c>
      <c r="I1" s="39">
        <f>+DATEVALUE(Muertes_PN_DIA13[[#Headers],[6/6/2020]])</f>
        <v>43988</v>
      </c>
    </row>
    <row r="2" spans="1:14" ht="15.6">
      <c r="E2" s="12">
        <f>SUM(Muertes_PN_DIA13[Fallecidos])</f>
        <v>359</v>
      </c>
      <c r="F2" s="12">
        <f>SUM(Muertes_PN_DIA13[03-06-2020])</f>
        <v>344</v>
      </c>
      <c r="G2" s="12">
        <f>SUM(Muertes_PN_DIA13[04-06-2020])</f>
        <v>12</v>
      </c>
      <c r="H2" s="12">
        <f>SUM(Muertes_PN_DIA13[5/6/2020])</f>
        <v>14</v>
      </c>
      <c r="I2" s="12">
        <f>SUM(Muertes_PN_DIA13[6/6/2020])</f>
        <v>0</v>
      </c>
    </row>
    <row r="3" spans="1:14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797</v>
      </c>
      <c r="F3" s="8" t="s">
        <v>788</v>
      </c>
      <c r="G3" s="8" t="s">
        <v>789</v>
      </c>
      <c r="H3" s="8" t="s">
        <v>790</v>
      </c>
      <c r="I3" s="8" t="s">
        <v>791</v>
      </c>
    </row>
    <row r="4" spans="1:14">
      <c r="A4">
        <v>80821</v>
      </c>
      <c r="B4" s="2" t="s">
        <v>97</v>
      </c>
      <c r="C4" s="2" t="s">
        <v>97</v>
      </c>
      <c r="D4" s="2" t="s">
        <v>98</v>
      </c>
      <c r="E4" s="15">
        <f>+MAX(F4:CO4)</f>
        <v>16</v>
      </c>
      <c r="F4" s="16">
        <f>+Muertes_PN_ACUM[[#This Row],[03-06-2020]]</f>
        <v>16</v>
      </c>
      <c r="G4" s="14">
        <f>+Muertes_PN_ACUM[[#This Row],[04-06-2020]]-Muertes_PN_ACUM[[#This Row],[03-06-2020]]</f>
        <v>0</v>
      </c>
      <c r="H4" s="14">
        <f>+Muertes_PN_ACUM[[#This Row],[5/6/2020]]-Muertes_PN_ACUM[[#This Row],[04-06-2020]]</f>
        <v>0</v>
      </c>
      <c r="I4" s="14">
        <f>+Muertes_PN_ACUM[[#This Row],[6/6/2020]]-Muertes_PN_ACUM[[#This Row],[5/6/2020]]</f>
        <v>0</v>
      </c>
      <c r="J4" s="11"/>
      <c r="K4" s="11"/>
      <c r="L4" s="11"/>
      <c r="M4" s="11"/>
      <c r="N4" s="11"/>
    </row>
    <row r="5" spans="1:14">
      <c r="A5">
        <v>30202</v>
      </c>
      <c r="B5" s="2" t="s">
        <v>99</v>
      </c>
      <c r="C5" s="2" t="s">
        <v>100</v>
      </c>
      <c r="D5" s="2" t="s">
        <v>101</v>
      </c>
      <c r="E5" s="15">
        <f t="shared" ref="E5:E68" si="0">+MAX(F5:CO5)</f>
        <v>0</v>
      </c>
      <c r="F5" s="16">
        <f>+Muertes_PN_ACUM[[#This Row],[03-06-2020]]</f>
        <v>0</v>
      </c>
      <c r="G5" s="14">
        <f>+Muertes_PN_ACUM[[#This Row],[04-06-2020]]-Muertes_PN_ACUM[[#This Row],[03-06-2020]]</f>
        <v>0</v>
      </c>
      <c r="H5" s="14">
        <f>+Muertes_PN_ACUM[[#This Row],[5/6/2020]]-Muertes_PN_ACUM[[#This Row],[04-06-2020]]</f>
        <v>0</v>
      </c>
      <c r="I5" s="14">
        <f>+Muertes_PN_ACUM[[#This Row],[6/6/2020]]-Muertes_PN_ACUM[[#This Row],[5/6/2020]]</f>
        <v>0</v>
      </c>
      <c r="J5" s="11"/>
      <c r="K5" s="11"/>
      <c r="L5" s="11"/>
      <c r="M5" s="11"/>
      <c r="N5" s="11"/>
    </row>
    <row r="6" spans="1:14">
      <c r="A6">
        <v>70313</v>
      </c>
      <c r="B6" s="2" t="s">
        <v>102</v>
      </c>
      <c r="C6" s="2" t="s">
        <v>102</v>
      </c>
      <c r="D6" s="2" t="s">
        <v>103</v>
      </c>
      <c r="E6" s="15">
        <f t="shared" si="0"/>
        <v>0</v>
      </c>
      <c r="F6" s="16">
        <f>+Muertes_PN_ACUM[[#This Row],[03-06-2020]]</f>
        <v>0</v>
      </c>
      <c r="G6" s="14">
        <f>+Muertes_PN_ACUM[[#This Row],[04-06-2020]]-Muertes_PN_ACUM[[#This Row],[03-06-2020]]</f>
        <v>0</v>
      </c>
      <c r="H6" s="14">
        <f>+Muertes_PN_ACUM[[#This Row],[5/6/2020]]-Muertes_PN_ACUM[[#This Row],[04-06-2020]]</f>
        <v>0</v>
      </c>
      <c r="I6" s="14">
        <f>+Muertes_PN_ACUM[[#This Row],[6/6/2020]]-Muertes_PN_ACUM[[#This Row],[5/6/2020]]</f>
        <v>0</v>
      </c>
      <c r="J6" s="11"/>
      <c r="K6" s="11"/>
      <c r="L6" s="11"/>
      <c r="M6" s="11"/>
      <c r="N6" s="11"/>
    </row>
    <row r="7" spans="1:14">
      <c r="A7">
        <v>120502</v>
      </c>
      <c r="B7" s="2" t="s">
        <v>104</v>
      </c>
      <c r="C7" s="2" t="s">
        <v>105</v>
      </c>
      <c r="D7" s="2" t="s">
        <v>106</v>
      </c>
      <c r="E7" s="15">
        <f t="shared" si="0"/>
        <v>0</v>
      </c>
      <c r="F7" s="16">
        <f>+Muertes_PN_ACUM[[#This Row],[03-06-2020]]</f>
        <v>0</v>
      </c>
      <c r="G7" s="14">
        <f>+Muertes_PN_ACUM[[#This Row],[04-06-2020]]-Muertes_PN_ACUM[[#This Row],[03-06-2020]]</f>
        <v>0</v>
      </c>
      <c r="H7" s="14">
        <f>+Muertes_PN_ACUM[[#This Row],[5/6/2020]]-Muertes_PN_ACUM[[#This Row],[04-06-2020]]</f>
        <v>0</v>
      </c>
      <c r="I7" s="14">
        <f>+Muertes_PN_ACUM[[#This Row],[6/6/2020]]-Muertes_PN_ACUM[[#This Row],[5/6/2020]]</f>
        <v>0</v>
      </c>
      <c r="J7" s="11"/>
      <c r="K7" s="11"/>
      <c r="L7" s="11"/>
      <c r="M7" s="11"/>
      <c r="N7" s="11"/>
    </row>
    <row r="8" spans="1:14">
      <c r="A8">
        <v>50313</v>
      </c>
      <c r="B8" s="2" t="s">
        <v>107</v>
      </c>
      <c r="C8" s="2" t="s">
        <v>108</v>
      </c>
      <c r="D8" s="2" t="s">
        <v>109</v>
      </c>
      <c r="E8" s="15">
        <f t="shared" si="0"/>
        <v>0</v>
      </c>
      <c r="F8" s="16">
        <f>+Muertes_PN_ACUM[[#This Row],[03-06-2020]]</f>
        <v>0</v>
      </c>
      <c r="G8" s="14">
        <f>+Muertes_PN_ACUM[[#This Row],[04-06-2020]]-Muertes_PN_ACUM[[#This Row],[03-06-2020]]</f>
        <v>0</v>
      </c>
      <c r="H8" s="14">
        <f>+Muertes_PN_ACUM[[#This Row],[5/6/2020]]-Muertes_PN_ACUM[[#This Row],[04-06-2020]]</f>
        <v>0</v>
      </c>
      <c r="I8" s="14">
        <f>+Muertes_PN_ACUM[[#This Row],[6/6/2020]]-Muertes_PN_ACUM[[#This Row],[5/6/2020]]</f>
        <v>0</v>
      </c>
      <c r="J8" s="11"/>
      <c r="K8" s="11"/>
      <c r="L8" s="11"/>
      <c r="M8" s="11"/>
      <c r="N8" s="11"/>
    </row>
    <row r="9" spans="1:14">
      <c r="A9">
        <v>20101</v>
      </c>
      <c r="B9" s="2" t="s">
        <v>110</v>
      </c>
      <c r="C9" s="2" t="s">
        <v>111</v>
      </c>
      <c r="D9" s="2" t="s">
        <v>112</v>
      </c>
      <c r="E9" s="15">
        <f t="shared" si="0"/>
        <v>1</v>
      </c>
      <c r="F9" s="16">
        <f>+Muertes_PN_ACUM[[#This Row],[03-06-2020]]</f>
        <v>1</v>
      </c>
      <c r="G9" s="14">
        <f>+Muertes_PN_ACUM[[#This Row],[04-06-2020]]-Muertes_PN_ACUM[[#This Row],[03-06-2020]]</f>
        <v>-1</v>
      </c>
      <c r="H9" s="14">
        <f>+Muertes_PN_ACUM[[#This Row],[5/6/2020]]-Muertes_PN_ACUM[[#This Row],[04-06-2020]]</f>
        <v>0</v>
      </c>
      <c r="I9" s="14">
        <f>+Muertes_PN_ACUM[[#This Row],[6/6/2020]]-Muertes_PN_ACUM[[#This Row],[5/6/2020]]</f>
        <v>0</v>
      </c>
      <c r="J9" s="11"/>
      <c r="K9" s="11"/>
      <c r="L9" s="11"/>
      <c r="M9" s="11"/>
      <c r="N9" s="11"/>
    </row>
    <row r="10" spans="1:14">
      <c r="A10">
        <v>100102</v>
      </c>
      <c r="B10" s="2" t="s">
        <v>113</v>
      </c>
      <c r="C10" s="2" t="s">
        <v>113</v>
      </c>
      <c r="D10" s="2" t="s">
        <v>114</v>
      </c>
      <c r="E10" s="15">
        <f t="shared" si="0"/>
        <v>4</v>
      </c>
      <c r="F10" s="16">
        <f>+Muertes_PN_ACUM[[#This Row],[03-06-2020]]</f>
        <v>4</v>
      </c>
      <c r="G10" s="14">
        <f>+Muertes_PN_ACUM[[#This Row],[04-06-2020]]-Muertes_PN_ACUM[[#This Row],[03-06-2020]]</f>
        <v>0</v>
      </c>
      <c r="H10" s="14">
        <f>+Muertes_PN_ACUM[[#This Row],[5/6/2020]]-Muertes_PN_ACUM[[#This Row],[04-06-2020]]</f>
        <v>0</v>
      </c>
      <c r="I10" s="14">
        <f>+Muertes_PN_ACUM[[#This Row],[6/6/2020]]-Muertes_PN_ACUM[[#This Row],[5/6/2020]]</f>
        <v>0</v>
      </c>
      <c r="J10" s="11"/>
      <c r="K10" s="11"/>
      <c r="L10" s="11"/>
      <c r="M10" s="11"/>
      <c r="N10" s="11"/>
    </row>
    <row r="11" spans="1:14">
      <c r="A11">
        <v>40101</v>
      </c>
      <c r="B11" s="2" t="s">
        <v>115</v>
      </c>
      <c r="C11" s="2" t="s">
        <v>116</v>
      </c>
      <c r="D11" s="2" t="s">
        <v>117</v>
      </c>
      <c r="E11" s="15">
        <f t="shared" si="0"/>
        <v>0</v>
      </c>
      <c r="F11" s="16">
        <f>+Muertes_PN_ACUM[[#This Row],[03-06-2020]]</f>
        <v>0</v>
      </c>
      <c r="G11" s="14">
        <f>+Muertes_PN_ACUM[[#This Row],[04-06-2020]]-Muertes_PN_ACUM[[#This Row],[03-06-2020]]</f>
        <v>0</v>
      </c>
      <c r="H11" s="14">
        <f>+Muertes_PN_ACUM[[#This Row],[5/6/2020]]-Muertes_PN_ACUM[[#This Row],[04-06-2020]]</f>
        <v>0</v>
      </c>
      <c r="I11" s="14">
        <f>+Muertes_PN_ACUM[[#This Row],[6/6/2020]]-Muertes_PN_ACUM[[#This Row],[5/6/2020]]</f>
        <v>0</v>
      </c>
      <c r="J11" s="11"/>
      <c r="K11" s="11"/>
      <c r="L11" s="11"/>
      <c r="M11" s="11"/>
      <c r="N11" s="11"/>
    </row>
    <row r="12" spans="1:14">
      <c r="A12">
        <v>80822</v>
      </c>
      <c r="B12" s="2" t="s">
        <v>97</v>
      </c>
      <c r="C12" s="2" t="s">
        <v>97</v>
      </c>
      <c r="D12" s="2" t="s">
        <v>118</v>
      </c>
      <c r="E12" s="15">
        <f t="shared" si="0"/>
        <v>2</v>
      </c>
      <c r="F12" s="16">
        <f>+Muertes_PN_ACUM[[#This Row],[03-06-2020]]</f>
        <v>2</v>
      </c>
      <c r="G12" s="14">
        <f>+Muertes_PN_ACUM[[#This Row],[04-06-2020]]-Muertes_PN_ACUM[[#This Row],[03-06-2020]]</f>
        <v>0</v>
      </c>
      <c r="H12" s="14">
        <f>+Muertes_PN_ACUM[[#This Row],[5/6/2020]]-Muertes_PN_ACUM[[#This Row],[04-06-2020]]</f>
        <v>0</v>
      </c>
      <c r="I12" s="14">
        <f>+Muertes_PN_ACUM[[#This Row],[6/6/2020]]-Muertes_PN_ACUM[[#This Row],[5/6/2020]]</f>
        <v>0</v>
      </c>
      <c r="J12" s="11"/>
      <c r="K12" s="11"/>
      <c r="L12" s="11"/>
      <c r="M12" s="11"/>
      <c r="N12" s="11"/>
    </row>
    <row r="13" spans="1:14">
      <c r="A13">
        <v>10401</v>
      </c>
      <c r="B13" s="2" t="s">
        <v>119</v>
      </c>
      <c r="C13" s="2" t="s">
        <v>120</v>
      </c>
      <c r="D13" s="2" t="s">
        <v>121</v>
      </c>
      <c r="E13" s="15">
        <f t="shared" si="0"/>
        <v>0</v>
      </c>
      <c r="F13" s="16">
        <f>+Muertes_PN_ACUM[[#This Row],[03-06-2020]]</f>
        <v>0</v>
      </c>
      <c r="G13" s="14">
        <f>+Muertes_PN_ACUM[[#This Row],[04-06-2020]]-Muertes_PN_ACUM[[#This Row],[03-06-2020]]</f>
        <v>0</v>
      </c>
      <c r="H13" s="14">
        <f>+Muertes_PN_ACUM[[#This Row],[5/6/2020]]-Muertes_PN_ACUM[[#This Row],[04-06-2020]]</f>
        <v>0</v>
      </c>
      <c r="I13" s="14">
        <f>+Muertes_PN_ACUM[[#This Row],[6/6/2020]]-Muertes_PN_ACUM[[#This Row],[5/6/2020]]</f>
        <v>0</v>
      </c>
      <c r="J13" s="11"/>
      <c r="K13" s="11"/>
      <c r="L13" s="11"/>
      <c r="M13" s="11"/>
      <c r="N13" s="11"/>
    </row>
    <row r="14" spans="1:14">
      <c r="A14">
        <v>120902</v>
      </c>
      <c r="B14" s="2" t="s">
        <v>104</v>
      </c>
      <c r="C14" s="2" t="s">
        <v>122</v>
      </c>
      <c r="D14" s="2" t="s">
        <v>123</v>
      </c>
      <c r="E14" s="15">
        <f t="shared" si="0"/>
        <v>0</v>
      </c>
      <c r="F14" s="16">
        <f>+Muertes_PN_ACUM[[#This Row],[03-06-2020]]</f>
        <v>0</v>
      </c>
      <c r="G14" s="14">
        <f>+Muertes_PN_ACUM[[#This Row],[04-06-2020]]-Muertes_PN_ACUM[[#This Row],[03-06-2020]]</f>
        <v>0</v>
      </c>
      <c r="H14" s="14">
        <f>+Muertes_PN_ACUM[[#This Row],[5/6/2020]]-Muertes_PN_ACUM[[#This Row],[04-06-2020]]</f>
        <v>0</v>
      </c>
      <c r="I14" s="14">
        <f>+Muertes_PN_ACUM[[#This Row],[6/6/2020]]-Muertes_PN_ACUM[[#This Row],[5/6/2020]]</f>
        <v>0</v>
      </c>
      <c r="J14" s="11"/>
      <c r="K14" s="11"/>
      <c r="L14" s="11"/>
      <c r="M14" s="11"/>
      <c r="N14" s="11"/>
    </row>
    <row r="15" spans="1:14">
      <c r="A15">
        <v>40404</v>
      </c>
      <c r="B15" s="2" t="s">
        <v>115</v>
      </c>
      <c r="C15" s="2" t="s">
        <v>124</v>
      </c>
      <c r="D15" s="2" t="s">
        <v>125</v>
      </c>
      <c r="E15" s="15">
        <f t="shared" si="0"/>
        <v>0</v>
      </c>
      <c r="F15" s="16">
        <f>+Muertes_PN_ACUM[[#This Row],[03-06-2020]]</f>
        <v>0</v>
      </c>
      <c r="G15" s="14">
        <f>+Muertes_PN_ACUM[[#This Row],[04-06-2020]]-Muertes_PN_ACUM[[#This Row],[03-06-2020]]</f>
        <v>0</v>
      </c>
      <c r="H15" s="14">
        <f>+Muertes_PN_ACUM[[#This Row],[5/6/2020]]-Muertes_PN_ACUM[[#This Row],[04-06-2020]]</f>
        <v>0</v>
      </c>
      <c r="I15" s="14">
        <f>+Muertes_PN_ACUM[[#This Row],[6/6/2020]]-Muertes_PN_ACUM[[#This Row],[5/6/2020]]</f>
        <v>0</v>
      </c>
      <c r="J15" s="11"/>
      <c r="K15" s="11"/>
      <c r="L15" s="11"/>
      <c r="M15" s="11"/>
      <c r="N15" s="11"/>
    </row>
    <row r="16" spans="1:14">
      <c r="A16">
        <v>120302</v>
      </c>
      <c r="B16" s="2" t="s">
        <v>104</v>
      </c>
      <c r="C16" s="2" t="s">
        <v>126</v>
      </c>
      <c r="D16" s="2" t="s">
        <v>127</v>
      </c>
      <c r="E16" s="15">
        <f t="shared" si="0"/>
        <v>0</v>
      </c>
      <c r="F16" s="16">
        <f>+Muertes_PN_ACUM[[#This Row],[03-06-2020]]</f>
        <v>0</v>
      </c>
      <c r="G16" s="14">
        <f>+Muertes_PN_ACUM[[#This Row],[04-06-2020]]-Muertes_PN_ACUM[[#This Row],[03-06-2020]]</f>
        <v>0</v>
      </c>
      <c r="H16" s="14">
        <f>+Muertes_PN_ACUM[[#This Row],[5/6/2020]]-Muertes_PN_ACUM[[#This Row],[04-06-2020]]</f>
        <v>0</v>
      </c>
      <c r="I16" s="14">
        <f>+Muertes_PN_ACUM[[#This Row],[6/6/2020]]-Muertes_PN_ACUM[[#This Row],[5/6/2020]]</f>
        <v>0</v>
      </c>
      <c r="J16" s="11"/>
      <c r="K16" s="11"/>
      <c r="L16" s="11"/>
      <c r="M16" s="11"/>
      <c r="N16" s="11"/>
    </row>
    <row r="17" spans="1:14">
      <c r="A17">
        <v>120503</v>
      </c>
      <c r="B17" s="2" t="s">
        <v>104</v>
      </c>
      <c r="C17" s="2" t="s">
        <v>105</v>
      </c>
      <c r="D17" s="2" t="s">
        <v>128</v>
      </c>
      <c r="E17" s="15">
        <f t="shared" si="0"/>
        <v>0</v>
      </c>
      <c r="F17" s="16">
        <f>+Muertes_PN_ACUM[[#This Row],[03-06-2020]]</f>
        <v>0</v>
      </c>
      <c r="G17" s="14">
        <f>+Muertes_PN_ACUM[[#This Row],[04-06-2020]]-Muertes_PN_ACUM[[#This Row],[03-06-2020]]</f>
        <v>0</v>
      </c>
      <c r="H17" s="14">
        <f>+Muertes_PN_ACUM[[#This Row],[5/6/2020]]-Muertes_PN_ACUM[[#This Row],[04-06-2020]]</f>
        <v>0</v>
      </c>
      <c r="I17" s="14">
        <f>+Muertes_PN_ACUM[[#This Row],[6/6/2020]]-Muertes_PN_ACUM[[#This Row],[5/6/2020]]</f>
        <v>0</v>
      </c>
      <c r="J17" s="11"/>
      <c r="K17" s="11"/>
      <c r="L17" s="11"/>
      <c r="M17" s="11"/>
      <c r="N17" s="11"/>
    </row>
    <row r="18" spans="1:14">
      <c r="A18">
        <v>70702</v>
      </c>
      <c r="B18" s="2" t="s">
        <v>102</v>
      </c>
      <c r="C18" s="2" t="s">
        <v>129</v>
      </c>
      <c r="D18" s="2" t="s">
        <v>130</v>
      </c>
      <c r="E18" s="15">
        <f t="shared" si="0"/>
        <v>0</v>
      </c>
      <c r="F18" s="16">
        <f>+Muertes_PN_ACUM[[#This Row],[03-06-2020]]</f>
        <v>0</v>
      </c>
      <c r="G18" s="14">
        <f>+Muertes_PN_ACUM[[#This Row],[04-06-2020]]-Muertes_PN_ACUM[[#This Row],[03-06-2020]]</f>
        <v>0</v>
      </c>
      <c r="H18" s="14">
        <f>+Muertes_PN_ACUM[[#This Row],[5/6/2020]]-Muertes_PN_ACUM[[#This Row],[04-06-2020]]</f>
        <v>0</v>
      </c>
      <c r="I18" s="14">
        <f>+Muertes_PN_ACUM[[#This Row],[6/6/2020]]-Muertes_PN_ACUM[[#This Row],[5/6/2020]]</f>
        <v>0</v>
      </c>
      <c r="J18" s="11"/>
      <c r="K18" s="11"/>
      <c r="L18" s="11"/>
      <c r="M18" s="11"/>
      <c r="N18" s="11"/>
    </row>
    <row r="19" spans="1:14">
      <c r="A19">
        <v>130703</v>
      </c>
      <c r="B19" s="2" t="s">
        <v>131</v>
      </c>
      <c r="C19" s="2" t="s">
        <v>132</v>
      </c>
      <c r="D19" s="2" t="s">
        <v>133</v>
      </c>
      <c r="E19" s="15">
        <f t="shared" si="0"/>
        <v>0</v>
      </c>
      <c r="F19" s="16">
        <f>+Muertes_PN_ACUM[[#This Row],[03-06-2020]]</f>
        <v>0</v>
      </c>
      <c r="G19" s="14">
        <f>+Muertes_PN_ACUM[[#This Row],[04-06-2020]]-Muertes_PN_ACUM[[#This Row],[03-06-2020]]</f>
        <v>0</v>
      </c>
      <c r="H19" s="14">
        <f>+Muertes_PN_ACUM[[#This Row],[5/6/2020]]-Muertes_PN_ACUM[[#This Row],[04-06-2020]]</f>
        <v>0</v>
      </c>
      <c r="I19" s="14">
        <f>+Muertes_PN_ACUM[[#This Row],[6/6/2020]]-Muertes_PN_ACUM[[#This Row],[5/6/2020]]</f>
        <v>0</v>
      </c>
      <c r="J19" s="11"/>
      <c r="K19" s="11"/>
      <c r="L19" s="11"/>
      <c r="M19" s="11"/>
      <c r="N19" s="11"/>
    </row>
    <row r="20" spans="1:14">
      <c r="A20">
        <v>81001</v>
      </c>
      <c r="B20" s="2" t="s">
        <v>97</v>
      </c>
      <c r="C20" s="2" t="s">
        <v>134</v>
      </c>
      <c r="D20" s="2" t="s">
        <v>135</v>
      </c>
      <c r="E20" s="15">
        <f t="shared" si="0"/>
        <v>8</v>
      </c>
      <c r="F20" s="16">
        <f>+Muertes_PN_ACUM[[#This Row],[03-06-2020]]</f>
        <v>8</v>
      </c>
      <c r="G20" s="14">
        <f>+Muertes_PN_ACUM[[#This Row],[04-06-2020]]-Muertes_PN_ACUM[[#This Row],[03-06-2020]]</f>
        <v>0</v>
      </c>
      <c r="H20" s="14">
        <f>+Muertes_PN_ACUM[[#This Row],[5/6/2020]]-Muertes_PN_ACUM[[#This Row],[04-06-2020]]</f>
        <v>0</v>
      </c>
      <c r="I20" s="14">
        <f>+Muertes_PN_ACUM[[#This Row],[6/6/2020]]-Muertes_PN_ACUM[[#This Row],[5/6/2020]]</f>
        <v>0</v>
      </c>
      <c r="J20" s="11"/>
      <c r="K20" s="11"/>
      <c r="L20" s="11"/>
      <c r="M20" s="11"/>
      <c r="N20" s="11"/>
    </row>
    <row r="21" spans="1:14">
      <c r="A21">
        <v>80814</v>
      </c>
      <c r="B21" s="2" t="s">
        <v>97</v>
      </c>
      <c r="C21" s="2" t="s">
        <v>97</v>
      </c>
      <c r="D21" s="2" t="s">
        <v>136</v>
      </c>
      <c r="E21" s="15">
        <f t="shared" si="0"/>
        <v>7</v>
      </c>
      <c r="F21" s="16">
        <f>+Muertes_PN_ACUM[[#This Row],[03-06-2020]]</f>
        <v>7</v>
      </c>
      <c r="G21" s="14">
        <f>+Muertes_PN_ACUM[[#This Row],[04-06-2020]]-Muertes_PN_ACUM[[#This Row],[03-06-2020]]</f>
        <v>0</v>
      </c>
      <c r="H21" s="14">
        <f>+Muertes_PN_ACUM[[#This Row],[5/6/2020]]-Muertes_PN_ACUM[[#This Row],[04-06-2020]]</f>
        <v>0</v>
      </c>
      <c r="I21" s="14">
        <f>+Muertes_PN_ACUM[[#This Row],[6/6/2020]]-Muertes_PN_ACUM[[#This Row],[5/6/2020]]</f>
        <v>0</v>
      </c>
      <c r="J21" s="11"/>
      <c r="K21" s="11"/>
      <c r="L21" s="11"/>
      <c r="M21" s="11"/>
      <c r="N21" s="11"/>
    </row>
    <row r="22" spans="1:14">
      <c r="A22" s="9">
        <v>20201</v>
      </c>
      <c r="B22" s="10" t="s">
        <v>110</v>
      </c>
      <c r="C22" s="10" t="s">
        <v>137</v>
      </c>
      <c r="D22" s="10" t="s">
        <v>138</v>
      </c>
      <c r="E22" s="15">
        <f t="shared" si="0"/>
        <v>0</v>
      </c>
      <c r="F22" s="16">
        <f>+Muertes_PN_ACUM[[#This Row],[03-06-2020]]</f>
        <v>0</v>
      </c>
      <c r="G22" s="14">
        <f>+Muertes_PN_ACUM[[#This Row],[04-06-2020]]-Muertes_PN_ACUM[[#This Row],[03-06-2020]]</f>
        <v>0</v>
      </c>
      <c r="H22" s="14">
        <f>+Muertes_PN_ACUM[[#This Row],[5/6/2020]]-Muertes_PN_ACUM[[#This Row],[04-06-2020]]</f>
        <v>0</v>
      </c>
      <c r="I22" s="14">
        <f>+Muertes_PN_ACUM[[#This Row],[6/6/2020]]-Muertes_PN_ACUM[[#This Row],[5/6/2020]]</f>
        <v>0</v>
      </c>
      <c r="J22" s="11"/>
      <c r="K22" s="11"/>
      <c r="L22" s="11"/>
      <c r="M22" s="11"/>
      <c r="N22" s="11"/>
    </row>
    <row r="23" spans="1:14">
      <c r="A23">
        <v>91202</v>
      </c>
      <c r="B23" s="2" t="s">
        <v>139</v>
      </c>
      <c r="C23" s="2" t="s">
        <v>140</v>
      </c>
      <c r="D23" s="2" t="s">
        <v>141</v>
      </c>
      <c r="E23" s="15">
        <f t="shared" si="0"/>
        <v>0</v>
      </c>
      <c r="F23" s="16">
        <f>+Muertes_PN_ACUM[[#This Row],[03-06-2020]]</f>
        <v>0</v>
      </c>
      <c r="G23" s="14">
        <f>+Muertes_PN_ACUM[[#This Row],[04-06-2020]]-Muertes_PN_ACUM[[#This Row],[03-06-2020]]</f>
        <v>0</v>
      </c>
      <c r="H23" s="14">
        <f>+Muertes_PN_ACUM[[#This Row],[5/6/2020]]-Muertes_PN_ACUM[[#This Row],[04-06-2020]]</f>
        <v>0</v>
      </c>
      <c r="I23" s="14">
        <f>+Muertes_PN_ACUM[[#This Row],[6/6/2020]]-Muertes_PN_ACUM[[#This Row],[5/6/2020]]</f>
        <v>0</v>
      </c>
      <c r="J23" s="11"/>
      <c r="K23" s="11"/>
      <c r="L23" s="11"/>
      <c r="M23" s="11"/>
      <c r="N23" s="11"/>
    </row>
    <row r="24" spans="1:14">
      <c r="A24">
        <v>81006</v>
      </c>
      <c r="B24" s="2" t="s">
        <v>97</v>
      </c>
      <c r="C24" s="2" t="s">
        <v>134</v>
      </c>
      <c r="D24" s="2" t="s">
        <v>142</v>
      </c>
      <c r="E24" s="15">
        <f t="shared" si="0"/>
        <v>5</v>
      </c>
      <c r="F24" s="16">
        <f>+Muertes_PN_ACUM[[#This Row],[03-06-2020]]</f>
        <v>5</v>
      </c>
      <c r="G24" s="14">
        <f>+Muertes_PN_ACUM[[#This Row],[04-06-2020]]-Muertes_PN_ACUM[[#This Row],[03-06-2020]]</f>
        <v>0</v>
      </c>
      <c r="H24" s="14">
        <f>+Muertes_PN_ACUM[[#This Row],[5/6/2020]]-Muertes_PN_ACUM[[#This Row],[04-06-2020]]</f>
        <v>0</v>
      </c>
      <c r="I24" s="14">
        <f>+Muertes_PN_ACUM[[#This Row],[6/6/2020]]-Muertes_PN_ACUM[[#This Row],[5/6/2020]]</f>
        <v>0</v>
      </c>
      <c r="J24" s="11"/>
      <c r="K24" s="11"/>
      <c r="L24" s="11"/>
      <c r="M24" s="11"/>
      <c r="N24" s="11"/>
    </row>
    <row r="25" spans="1:14">
      <c r="A25">
        <v>130704</v>
      </c>
      <c r="B25" s="2" t="s">
        <v>131</v>
      </c>
      <c r="C25" s="2" t="s">
        <v>132</v>
      </c>
      <c r="D25" s="2" t="s">
        <v>143</v>
      </c>
      <c r="E25" s="15">
        <f t="shared" si="0"/>
        <v>0</v>
      </c>
      <c r="F25" s="16">
        <f>+Muertes_PN_ACUM[[#This Row],[03-06-2020]]</f>
        <v>0</v>
      </c>
      <c r="G25" s="14">
        <f>+Muertes_PN_ACUM[[#This Row],[04-06-2020]]-Muertes_PN_ACUM[[#This Row],[03-06-2020]]</f>
        <v>0</v>
      </c>
      <c r="H25" s="14">
        <f>+Muertes_PN_ACUM[[#This Row],[5/6/2020]]-Muertes_PN_ACUM[[#This Row],[04-06-2020]]</f>
        <v>0</v>
      </c>
      <c r="I25" s="14">
        <f>+Muertes_PN_ACUM[[#This Row],[6/6/2020]]-Muertes_PN_ACUM[[#This Row],[5/6/2020]]</f>
        <v>0</v>
      </c>
      <c r="J25" s="11"/>
      <c r="K25" s="11"/>
      <c r="L25" s="11"/>
      <c r="M25" s="11"/>
      <c r="N25" s="11"/>
    </row>
    <row r="26" spans="1:14">
      <c r="A26" s="9">
        <v>130101</v>
      </c>
      <c r="B26" s="10" t="s">
        <v>131</v>
      </c>
      <c r="C26" s="10" t="s">
        <v>144</v>
      </c>
      <c r="D26" s="10" t="s">
        <v>145</v>
      </c>
      <c r="E26" s="15">
        <f t="shared" si="0"/>
        <v>24</v>
      </c>
      <c r="F26" s="16">
        <f>+Muertes_PN_ACUM[[#This Row],[03-06-2020]]</f>
        <v>24</v>
      </c>
      <c r="G26" s="14">
        <f>+Muertes_PN_ACUM[[#This Row],[04-06-2020]]-Muertes_PN_ACUM[[#This Row],[03-06-2020]]</f>
        <v>0</v>
      </c>
      <c r="H26" s="14">
        <f>+Muertes_PN_ACUM[[#This Row],[5/6/2020]]-Muertes_PN_ACUM[[#This Row],[04-06-2020]]</f>
        <v>0</v>
      </c>
      <c r="I26" s="14">
        <f>+Muertes_PN_ACUM[[#This Row],[6/6/2020]]-Muertes_PN_ACUM[[#This Row],[5/6/2020]]</f>
        <v>0</v>
      </c>
      <c r="J26" s="11"/>
      <c r="K26" s="11"/>
      <c r="L26" s="11"/>
      <c r="M26" s="11"/>
      <c r="N26" s="11"/>
    </row>
    <row r="27" spans="1:14">
      <c r="A27" s="9">
        <v>40502</v>
      </c>
      <c r="B27" s="10" t="s">
        <v>115</v>
      </c>
      <c r="C27" s="10" t="s">
        <v>146</v>
      </c>
      <c r="D27" s="10" t="s">
        <v>147</v>
      </c>
      <c r="E27" s="15">
        <f t="shared" si="0"/>
        <v>0</v>
      </c>
      <c r="F27" s="16">
        <f>+Muertes_PN_ACUM[[#This Row],[03-06-2020]]</f>
        <v>0</v>
      </c>
      <c r="G27" s="14">
        <f>+Muertes_PN_ACUM[[#This Row],[04-06-2020]]-Muertes_PN_ACUM[[#This Row],[03-06-2020]]</f>
        <v>0</v>
      </c>
      <c r="H27" s="14">
        <f>+Muertes_PN_ACUM[[#This Row],[5/6/2020]]-Muertes_PN_ACUM[[#This Row],[04-06-2020]]</f>
        <v>0</v>
      </c>
      <c r="I27" s="14">
        <f>+Muertes_PN_ACUM[[#This Row],[6/6/2020]]-Muertes_PN_ACUM[[#This Row],[5/6/2020]]</f>
        <v>0</v>
      </c>
      <c r="J27" s="11"/>
      <c r="K27" s="11"/>
      <c r="L27" s="11"/>
      <c r="M27" s="11"/>
      <c r="N27" s="11"/>
    </row>
    <row r="28" spans="1:14">
      <c r="A28">
        <v>90101</v>
      </c>
      <c r="B28" s="2" t="s">
        <v>139</v>
      </c>
      <c r="C28" s="2" t="s">
        <v>148</v>
      </c>
      <c r="D28" s="2" t="s">
        <v>149</v>
      </c>
      <c r="E28" s="15">
        <f t="shared" si="0"/>
        <v>0</v>
      </c>
      <c r="F28" s="16">
        <f>+Muertes_PN_ACUM[[#This Row],[03-06-2020]]</f>
        <v>0</v>
      </c>
      <c r="G28" s="14">
        <f>+Muertes_PN_ACUM[[#This Row],[04-06-2020]]-Muertes_PN_ACUM[[#This Row],[03-06-2020]]</f>
        <v>0</v>
      </c>
      <c r="H28" s="14">
        <f>+Muertes_PN_ACUM[[#This Row],[5/6/2020]]-Muertes_PN_ACUM[[#This Row],[04-06-2020]]</f>
        <v>0</v>
      </c>
      <c r="I28" s="14">
        <f>+Muertes_PN_ACUM[[#This Row],[6/6/2020]]-Muertes_PN_ACUM[[#This Row],[5/6/2020]]</f>
        <v>0</v>
      </c>
      <c r="J28" s="11"/>
      <c r="K28" s="11"/>
      <c r="L28" s="11"/>
      <c r="M28" s="11"/>
      <c r="N28" s="11"/>
    </row>
    <row r="29" spans="1:14">
      <c r="A29">
        <v>40204</v>
      </c>
      <c r="B29" s="2" t="s">
        <v>115</v>
      </c>
      <c r="C29" s="2" t="s">
        <v>150</v>
      </c>
      <c r="D29" s="2" t="s">
        <v>151</v>
      </c>
      <c r="E29" s="15">
        <f t="shared" si="0"/>
        <v>0</v>
      </c>
      <c r="F29" s="16">
        <f>+Muertes_PN_ACUM[[#This Row],[03-06-2020]]</f>
        <v>0</v>
      </c>
      <c r="G29" s="14">
        <f>+Muertes_PN_ACUM[[#This Row],[04-06-2020]]-Muertes_PN_ACUM[[#This Row],[03-06-2020]]</f>
        <v>0</v>
      </c>
      <c r="H29" s="14">
        <f>+Muertes_PN_ACUM[[#This Row],[5/6/2020]]-Muertes_PN_ACUM[[#This Row],[04-06-2020]]</f>
        <v>0</v>
      </c>
      <c r="I29" s="14">
        <f>+Muertes_PN_ACUM[[#This Row],[6/6/2020]]-Muertes_PN_ACUM[[#This Row],[5/6/2020]]</f>
        <v>0</v>
      </c>
      <c r="J29" s="11"/>
      <c r="K29" s="11"/>
      <c r="L29" s="11"/>
      <c r="M29" s="11"/>
      <c r="N29" s="11"/>
    </row>
    <row r="30" spans="1:14">
      <c r="A30">
        <v>40302</v>
      </c>
      <c r="B30" s="2" t="s">
        <v>115</v>
      </c>
      <c r="C30" s="2" t="s">
        <v>152</v>
      </c>
      <c r="D30" s="2" t="s">
        <v>153</v>
      </c>
      <c r="E30" s="15">
        <f t="shared" si="0"/>
        <v>0</v>
      </c>
      <c r="F30" s="16">
        <f>+Muertes_PN_ACUM[[#This Row],[03-06-2020]]</f>
        <v>0</v>
      </c>
      <c r="G30" s="14">
        <f>+Muertes_PN_ACUM[[#This Row],[04-06-2020]]-Muertes_PN_ACUM[[#This Row],[03-06-2020]]</f>
        <v>0</v>
      </c>
      <c r="H30" s="14">
        <f>+Muertes_PN_ACUM[[#This Row],[5/6/2020]]-Muertes_PN_ACUM[[#This Row],[04-06-2020]]</f>
        <v>0</v>
      </c>
      <c r="I30" s="14">
        <f>+Muertes_PN_ACUM[[#This Row],[6/6/2020]]-Muertes_PN_ACUM[[#This Row],[5/6/2020]]</f>
        <v>0</v>
      </c>
      <c r="J30" s="11"/>
      <c r="K30" s="11"/>
      <c r="L30" s="11"/>
      <c r="M30" s="11"/>
      <c r="N30" s="11"/>
    </row>
    <row r="31" spans="1:14">
      <c r="A31">
        <v>120702</v>
      </c>
      <c r="B31" s="2" t="s">
        <v>104</v>
      </c>
      <c r="C31" s="2" t="s">
        <v>154</v>
      </c>
      <c r="D31" s="2" t="s">
        <v>155</v>
      </c>
      <c r="E31" s="15">
        <f t="shared" si="0"/>
        <v>0</v>
      </c>
      <c r="F31" s="16">
        <f>+Muertes_PN_ACUM[[#This Row],[03-06-2020]]</f>
        <v>0</v>
      </c>
      <c r="G31" s="14">
        <f>+Muertes_PN_ACUM[[#This Row],[04-06-2020]]-Muertes_PN_ACUM[[#This Row],[03-06-2020]]</f>
        <v>0</v>
      </c>
      <c r="H31" s="14">
        <f>+Muertes_PN_ACUM[[#This Row],[5/6/2020]]-Muertes_PN_ACUM[[#This Row],[04-06-2020]]</f>
        <v>0</v>
      </c>
      <c r="I31" s="14">
        <f>+Muertes_PN_ACUM[[#This Row],[6/6/2020]]-Muertes_PN_ACUM[[#This Row],[5/6/2020]]</f>
        <v>0</v>
      </c>
      <c r="J31" s="11"/>
      <c r="K31" s="11"/>
      <c r="L31" s="11"/>
      <c r="M31" s="11"/>
      <c r="N31" s="11"/>
    </row>
    <row r="32" spans="1:14">
      <c r="A32">
        <v>70402</v>
      </c>
      <c r="B32" s="2" t="s">
        <v>102</v>
      </c>
      <c r="C32" s="2" t="s">
        <v>158</v>
      </c>
      <c r="D32" s="2" t="s">
        <v>157</v>
      </c>
      <c r="E32" s="15">
        <f t="shared" si="0"/>
        <v>0</v>
      </c>
      <c r="F32" s="16">
        <f>+Muertes_PN_ACUM[[#This Row],[03-06-2020]]</f>
        <v>0</v>
      </c>
      <c r="G32" s="14">
        <f>+Muertes_PN_ACUM[[#This Row],[04-06-2020]]-Muertes_PN_ACUM[[#This Row],[03-06-2020]]</f>
        <v>0</v>
      </c>
      <c r="H32" s="14">
        <f>+Muertes_PN_ACUM[[#This Row],[5/6/2020]]-Muertes_PN_ACUM[[#This Row],[04-06-2020]]</f>
        <v>0</v>
      </c>
      <c r="I32" s="14">
        <f>+Muertes_PN_ACUM[[#This Row],[6/6/2020]]-Muertes_PN_ACUM[[#This Row],[5/6/2020]]</f>
        <v>0</v>
      </c>
      <c r="J32" s="11"/>
      <c r="K32" s="11"/>
      <c r="L32" s="11"/>
      <c r="M32" s="11"/>
      <c r="N32" s="11"/>
    </row>
    <row r="33" spans="1:14">
      <c r="A33">
        <v>91102</v>
      </c>
      <c r="B33" s="2" t="s">
        <v>139</v>
      </c>
      <c r="C33" s="2" t="s">
        <v>156</v>
      </c>
      <c r="D33" s="2" t="s">
        <v>157</v>
      </c>
      <c r="E33" s="15">
        <f t="shared" si="0"/>
        <v>0</v>
      </c>
      <c r="F33" s="16">
        <f>+Muertes_PN_ACUM[[#This Row],[03-06-2020]]</f>
        <v>0</v>
      </c>
      <c r="G33" s="14">
        <f>+Muertes_PN_ACUM[[#This Row],[04-06-2020]]-Muertes_PN_ACUM[[#This Row],[03-06-2020]]</f>
        <v>0</v>
      </c>
      <c r="H33" s="14">
        <f>+Muertes_PN_ACUM[[#This Row],[5/6/2020]]-Muertes_PN_ACUM[[#This Row],[04-06-2020]]</f>
        <v>0</v>
      </c>
      <c r="I33" s="14">
        <f>+Muertes_PN_ACUM[[#This Row],[6/6/2020]]-Muertes_PN_ACUM[[#This Row],[5/6/2020]]</f>
        <v>0</v>
      </c>
      <c r="J33" s="11"/>
      <c r="K33" s="11"/>
      <c r="L33" s="11"/>
      <c r="M33" s="11"/>
      <c r="N33" s="11"/>
    </row>
    <row r="34" spans="1:14">
      <c r="A34">
        <v>10306</v>
      </c>
      <c r="B34" s="2" t="s">
        <v>119</v>
      </c>
      <c r="C34" s="2" t="s">
        <v>159</v>
      </c>
      <c r="D34" s="2" t="s">
        <v>160</v>
      </c>
      <c r="E34" s="15">
        <f t="shared" si="0"/>
        <v>0</v>
      </c>
      <c r="F34" s="16">
        <f>+Muertes_PN_ACUM[[#This Row],[03-06-2020]]</f>
        <v>0</v>
      </c>
      <c r="G34" s="14">
        <f>+Muertes_PN_ACUM[[#This Row],[04-06-2020]]-Muertes_PN_ACUM[[#This Row],[03-06-2020]]</f>
        <v>0</v>
      </c>
      <c r="H34" s="14">
        <f>+Muertes_PN_ACUM[[#This Row],[5/6/2020]]-Muertes_PN_ACUM[[#This Row],[04-06-2020]]</f>
        <v>0</v>
      </c>
      <c r="I34" s="14">
        <f>+Muertes_PN_ACUM[[#This Row],[6/6/2020]]-Muertes_PN_ACUM[[#This Row],[5/6/2020]]</f>
        <v>0</v>
      </c>
      <c r="J34" s="11"/>
      <c r="K34" s="11"/>
      <c r="L34" s="11"/>
      <c r="M34" s="11"/>
      <c r="N34" s="11"/>
    </row>
    <row r="35" spans="1:14">
      <c r="A35">
        <v>70202</v>
      </c>
      <c r="B35" s="2" t="s">
        <v>102</v>
      </c>
      <c r="C35" s="2" t="s">
        <v>161</v>
      </c>
      <c r="D35" s="2" t="s">
        <v>162</v>
      </c>
      <c r="E35" s="15">
        <f t="shared" si="0"/>
        <v>0</v>
      </c>
      <c r="F35" s="16">
        <f>+Muertes_PN_ACUM[[#This Row],[03-06-2020]]</f>
        <v>0</v>
      </c>
      <c r="G35" s="14">
        <f>+Muertes_PN_ACUM[[#This Row],[04-06-2020]]-Muertes_PN_ACUM[[#This Row],[03-06-2020]]</f>
        <v>0</v>
      </c>
      <c r="H35" s="14">
        <f>+Muertes_PN_ACUM[[#This Row],[5/6/2020]]-Muertes_PN_ACUM[[#This Row],[04-06-2020]]</f>
        <v>0</v>
      </c>
      <c r="I35" s="14">
        <f>+Muertes_PN_ACUM[[#This Row],[6/6/2020]]-Muertes_PN_ACUM[[#This Row],[5/6/2020]]</f>
        <v>0</v>
      </c>
      <c r="J35" s="11"/>
      <c r="K35" s="11"/>
      <c r="L35" s="11"/>
      <c r="M35" s="11"/>
      <c r="N35" s="11"/>
    </row>
    <row r="36" spans="1:14">
      <c r="A36">
        <v>70403</v>
      </c>
      <c r="B36" s="2" t="s">
        <v>102</v>
      </c>
      <c r="C36" s="2" t="s">
        <v>158</v>
      </c>
      <c r="D36" s="2" t="s">
        <v>163</v>
      </c>
      <c r="E36" s="15">
        <f t="shared" si="0"/>
        <v>0</v>
      </c>
      <c r="F36" s="16">
        <f>+Muertes_PN_ACUM[[#This Row],[03-06-2020]]</f>
        <v>0</v>
      </c>
      <c r="G36" s="14">
        <f>+Muertes_PN_ACUM[[#This Row],[04-06-2020]]-Muertes_PN_ACUM[[#This Row],[03-06-2020]]</f>
        <v>0</v>
      </c>
      <c r="H36" s="14">
        <f>+Muertes_PN_ACUM[[#This Row],[5/6/2020]]-Muertes_PN_ACUM[[#This Row],[04-06-2020]]</f>
        <v>0</v>
      </c>
      <c r="I36" s="14">
        <f>+Muertes_PN_ACUM[[#This Row],[6/6/2020]]-Muertes_PN_ACUM[[#This Row],[5/6/2020]]</f>
        <v>0</v>
      </c>
      <c r="J36" s="11"/>
      <c r="K36" s="11"/>
      <c r="L36" s="11"/>
      <c r="M36" s="11"/>
      <c r="N36" s="11"/>
    </row>
    <row r="37" spans="1:14">
      <c r="A37">
        <v>120303</v>
      </c>
      <c r="B37" s="2" t="s">
        <v>104</v>
      </c>
      <c r="C37" s="2" t="s">
        <v>126</v>
      </c>
      <c r="D37" s="2" t="s">
        <v>164</v>
      </c>
      <c r="E37" s="15">
        <f t="shared" si="0"/>
        <v>0</v>
      </c>
      <c r="F37" s="16">
        <f>+Muertes_PN_ACUM[[#This Row],[03-06-2020]]</f>
        <v>0</v>
      </c>
      <c r="G37" s="14">
        <f>+Muertes_PN_ACUM[[#This Row],[04-06-2020]]-Muertes_PN_ACUM[[#This Row],[03-06-2020]]</f>
        <v>0</v>
      </c>
      <c r="H37" s="14">
        <f>+Muertes_PN_ACUM[[#This Row],[5/6/2020]]-Muertes_PN_ACUM[[#This Row],[04-06-2020]]</f>
        <v>0</v>
      </c>
      <c r="I37" s="14">
        <f>+Muertes_PN_ACUM[[#This Row],[6/6/2020]]-Muertes_PN_ACUM[[#This Row],[5/6/2020]]</f>
        <v>0</v>
      </c>
      <c r="J37" s="11"/>
      <c r="K37" s="11"/>
      <c r="L37" s="11"/>
      <c r="M37" s="11"/>
      <c r="N37" s="11"/>
    </row>
    <row r="38" spans="1:14">
      <c r="A38">
        <v>90202</v>
      </c>
      <c r="B38" s="2" t="s">
        <v>139</v>
      </c>
      <c r="C38" s="2" t="s">
        <v>165</v>
      </c>
      <c r="D38" s="2" t="s">
        <v>166</v>
      </c>
      <c r="E38" s="15">
        <f t="shared" si="0"/>
        <v>0</v>
      </c>
      <c r="F38" s="16">
        <f>+Muertes_PN_ACUM[[#This Row],[03-06-2020]]</f>
        <v>0</v>
      </c>
      <c r="G38" s="14">
        <f>+Muertes_PN_ACUM[[#This Row],[04-06-2020]]-Muertes_PN_ACUM[[#This Row],[03-06-2020]]</f>
        <v>0</v>
      </c>
      <c r="H38" s="14">
        <f>+Muertes_PN_ACUM[[#This Row],[5/6/2020]]-Muertes_PN_ACUM[[#This Row],[04-06-2020]]</f>
        <v>0</v>
      </c>
      <c r="I38" s="14">
        <f>+Muertes_PN_ACUM[[#This Row],[6/6/2020]]-Muertes_PN_ACUM[[#This Row],[5/6/2020]]</f>
        <v>0</v>
      </c>
      <c r="J38" s="11"/>
      <c r="K38" s="11"/>
      <c r="L38" s="11"/>
      <c r="M38" s="11"/>
      <c r="N38" s="11"/>
    </row>
    <row r="39" spans="1:14">
      <c r="A39">
        <v>10213</v>
      </c>
      <c r="B39" s="2" t="s">
        <v>119</v>
      </c>
      <c r="C39" s="2" t="s">
        <v>167</v>
      </c>
      <c r="D39" s="2" t="s">
        <v>168</v>
      </c>
      <c r="E39" s="15">
        <f t="shared" si="0"/>
        <v>0</v>
      </c>
      <c r="F39" s="16">
        <f>+Muertes_PN_ACUM[[#This Row],[03-06-2020]]</f>
        <v>0</v>
      </c>
      <c r="G39" s="14">
        <f>+Muertes_PN_ACUM[[#This Row],[04-06-2020]]-Muertes_PN_ACUM[[#This Row],[03-06-2020]]</f>
        <v>0</v>
      </c>
      <c r="H39" s="14">
        <f>+Muertes_PN_ACUM[[#This Row],[5/6/2020]]-Muertes_PN_ACUM[[#This Row],[04-06-2020]]</f>
        <v>0</v>
      </c>
      <c r="I39" s="14">
        <f>+Muertes_PN_ACUM[[#This Row],[6/6/2020]]-Muertes_PN_ACUM[[#This Row],[5/6/2020]]</f>
        <v>0</v>
      </c>
      <c r="J39" s="11"/>
      <c r="K39" s="11"/>
      <c r="L39" s="11"/>
      <c r="M39" s="11"/>
      <c r="N39" s="11"/>
    </row>
    <row r="40" spans="1:14">
      <c r="A40">
        <v>10403</v>
      </c>
      <c r="B40" s="2" t="s">
        <v>119</v>
      </c>
      <c r="C40" s="2" t="s">
        <v>120</v>
      </c>
      <c r="D40" s="2" t="s">
        <v>169</v>
      </c>
      <c r="E40" s="15">
        <f t="shared" si="0"/>
        <v>0</v>
      </c>
      <c r="F40" s="16">
        <f>+Muertes_PN_ACUM[[#This Row],[03-06-2020]]</f>
        <v>0</v>
      </c>
      <c r="G40" s="14">
        <f>+Muertes_PN_ACUM[[#This Row],[04-06-2020]]-Muertes_PN_ACUM[[#This Row],[03-06-2020]]</f>
        <v>0</v>
      </c>
      <c r="H40" s="14">
        <f>+Muertes_PN_ACUM[[#This Row],[5/6/2020]]-Muertes_PN_ACUM[[#This Row],[04-06-2020]]</f>
        <v>0</v>
      </c>
      <c r="I40" s="14">
        <f>+Muertes_PN_ACUM[[#This Row],[6/6/2020]]-Muertes_PN_ACUM[[#This Row],[5/6/2020]]</f>
        <v>0</v>
      </c>
      <c r="J40" s="11"/>
      <c r="K40" s="11"/>
      <c r="L40" s="11"/>
      <c r="M40" s="11"/>
      <c r="N40" s="11"/>
    </row>
    <row r="41" spans="1:14">
      <c r="A41">
        <v>130701</v>
      </c>
      <c r="B41" s="2" t="s">
        <v>131</v>
      </c>
      <c r="C41" s="2" t="s">
        <v>132</v>
      </c>
      <c r="D41" s="2" t="s">
        <v>170</v>
      </c>
      <c r="E41" s="15">
        <f t="shared" si="0"/>
        <v>1</v>
      </c>
      <c r="F41" s="16">
        <f>+Muertes_PN_ACUM[[#This Row],[03-06-2020]]</f>
        <v>1</v>
      </c>
      <c r="G41" s="14">
        <f>+Muertes_PN_ACUM[[#This Row],[04-06-2020]]-Muertes_PN_ACUM[[#This Row],[03-06-2020]]</f>
        <v>0</v>
      </c>
      <c r="H41" s="14">
        <f>+Muertes_PN_ACUM[[#This Row],[5/6/2020]]-Muertes_PN_ACUM[[#This Row],[04-06-2020]]</f>
        <v>0</v>
      </c>
      <c r="I41" s="14">
        <f>+Muertes_PN_ACUM[[#This Row],[6/6/2020]]-Muertes_PN_ACUM[[#This Row],[5/6/2020]]</f>
        <v>0</v>
      </c>
      <c r="J41" s="11"/>
      <c r="K41" s="11"/>
      <c r="L41" s="11"/>
      <c r="M41" s="11"/>
      <c r="N41" s="11"/>
    </row>
    <row r="42" spans="1:14">
      <c r="A42">
        <v>130702</v>
      </c>
      <c r="B42" s="2" t="s">
        <v>131</v>
      </c>
      <c r="C42" s="2" t="s">
        <v>132</v>
      </c>
      <c r="D42" s="2" t="s">
        <v>171</v>
      </c>
      <c r="E42" s="15">
        <f t="shared" si="0"/>
        <v>4</v>
      </c>
      <c r="F42" s="16">
        <f>+Muertes_PN_ACUM[[#This Row],[03-06-2020]]</f>
        <v>4</v>
      </c>
      <c r="G42" s="14">
        <f>+Muertes_PN_ACUM[[#This Row],[04-06-2020]]-Muertes_PN_ACUM[[#This Row],[03-06-2020]]</f>
        <v>0</v>
      </c>
      <c r="H42" s="14">
        <f>+Muertes_PN_ACUM[[#This Row],[5/6/2020]]-Muertes_PN_ACUM[[#This Row],[04-06-2020]]</f>
        <v>0</v>
      </c>
      <c r="I42" s="14">
        <f>+Muertes_PN_ACUM[[#This Row],[6/6/2020]]-Muertes_PN_ACUM[[#This Row],[5/6/2020]]</f>
        <v>0</v>
      </c>
      <c r="J42" s="11"/>
      <c r="K42" s="11"/>
      <c r="L42" s="11"/>
      <c r="M42" s="11"/>
      <c r="N42" s="11"/>
    </row>
    <row r="43" spans="1:14">
      <c r="A43">
        <v>10402</v>
      </c>
      <c r="B43" s="2" t="s">
        <v>119</v>
      </c>
      <c r="C43" s="2" t="s">
        <v>120</v>
      </c>
      <c r="D43" s="2" t="s">
        <v>172</v>
      </c>
      <c r="E43" s="15">
        <f t="shared" si="0"/>
        <v>0</v>
      </c>
      <c r="F43" s="16">
        <f>+Muertes_PN_ACUM[[#This Row],[03-06-2020]]</f>
        <v>0</v>
      </c>
      <c r="G43" s="14">
        <f>+Muertes_PN_ACUM[[#This Row],[04-06-2020]]-Muertes_PN_ACUM[[#This Row],[03-06-2020]]</f>
        <v>0</v>
      </c>
      <c r="H43" s="14">
        <f>+Muertes_PN_ACUM[[#This Row],[5/6/2020]]-Muertes_PN_ACUM[[#This Row],[04-06-2020]]</f>
        <v>0</v>
      </c>
      <c r="I43" s="14">
        <f>+Muertes_PN_ACUM[[#This Row],[6/6/2020]]-Muertes_PN_ACUM[[#This Row],[5/6/2020]]</f>
        <v>0</v>
      </c>
      <c r="J43" s="11"/>
      <c r="K43" s="11"/>
      <c r="L43" s="11"/>
      <c r="M43" s="11"/>
      <c r="N43" s="11"/>
    </row>
    <row r="44" spans="1:14">
      <c r="A44">
        <v>30101</v>
      </c>
      <c r="B44" s="2" t="s">
        <v>99</v>
      </c>
      <c r="C44" s="2" t="s">
        <v>99</v>
      </c>
      <c r="D44" s="2" t="s">
        <v>173</v>
      </c>
      <c r="E44" s="15">
        <f t="shared" si="0"/>
        <v>0</v>
      </c>
      <c r="F44" s="16">
        <f>+Muertes_PN_ACUM[[#This Row],[03-06-2020]]</f>
        <v>0</v>
      </c>
      <c r="G44" s="14">
        <f>+Muertes_PN_ACUM[[#This Row],[04-06-2020]]-Muertes_PN_ACUM[[#This Row],[03-06-2020]]</f>
        <v>0</v>
      </c>
      <c r="H44" s="14">
        <f>+Muertes_PN_ACUM[[#This Row],[5/6/2020]]-Muertes_PN_ACUM[[#This Row],[04-06-2020]]</f>
        <v>0</v>
      </c>
      <c r="I44" s="14">
        <f>+Muertes_PN_ACUM[[#This Row],[6/6/2020]]-Muertes_PN_ACUM[[#This Row],[5/6/2020]]</f>
        <v>0</v>
      </c>
      <c r="J44" s="11"/>
      <c r="K44" s="11"/>
      <c r="L44" s="11"/>
      <c r="M44" s="11"/>
      <c r="N44" s="11"/>
    </row>
    <row r="45" spans="1:14">
      <c r="A45">
        <v>30102</v>
      </c>
      <c r="B45" s="2" t="s">
        <v>99</v>
      </c>
      <c r="C45" s="2" t="s">
        <v>99</v>
      </c>
      <c r="D45" s="2" t="s">
        <v>174</v>
      </c>
      <c r="E45" s="15">
        <f t="shared" si="0"/>
        <v>1</v>
      </c>
      <c r="F45" s="16">
        <f>+Muertes_PN_ACUM[[#This Row],[03-06-2020]]</f>
        <v>1</v>
      </c>
      <c r="G45" s="14">
        <f>+Muertes_PN_ACUM[[#This Row],[04-06-2020]]-Muertes_PN_ACUM[[#This Row],[03-06-2020]]</f>
        <v>0</v>
      </c>
      <c r="H45" s="14">
        <f>+Muertes_PN_ACUM[[#This Row],[5/6/2020]]-Muertes_PN_ACUM[[#This Row],[04-06-2020]]</f>
        <v>0</v>
      </c>
      <c r="I45" s="14">
        <f>+Muertes_PN_ACUM[[#This Row],[6/6/2020]]-Muertes_PN_ACUM[[#This Row],[5/6/2020]]</f>
        <v>0</v>
      </c>
      <c r="J45" s="11"/>
      <c r="K45" s="11"/>
      <c r="L45" s="11"/>
      <c r="M45" s="11"/>
      <c r="N45" s="11"/>
    </row>
    <row r="46" spans="1:14">
      <c r="A46">
        <v>20105</v>
      </c>
      <c r="B46" s="2" t="s">
        <v>110</v>
      </c>
      <c r="C46" s="2" t="s">
        <v>111</v>
      </c>
      <c r="D46" s="2" t="s">
        <v>175</v>
      </c>
      <c r="E46" s="15">
        <f t="shared" si="0"/>
        <v>0</v>
      </c>
      <c r="F46" s="16">
        <f>+Muertes_PN_ACUM[[#This Row],[03-06-2020]]</f>
        <v>0</v>
      </c>
      <c r="G46" s="14">
        <f>+Muertes_PN_ACUM[[#This Row],[04-06-2020]]-Muertes_PN_ACUM[[#This Row],[03-06-2020]]</f>
        <v>0</v>
      </c>
      <c r="H46" s="14">
        <f>+Muertes_PN_ACUM[[#This Row],[5/6/2020]]-Muertes_PN_ACUM[[#This Row],[04-06-2020]]</f>
        <v>0</v>
      </c>
      <c r="I46" s="14">
        <f>+Muertes_PN_ACUM[[#This Row],[6/6/2020]]-Muertes_PN_ACUM[[#This Row],[5/6/2020]]</f>
        <v>0</v>
      </c>
      <c r="J46" s="11"/>
      <c r="K46" s="11"/>
      <c r="L46" s="11"/>
      <c r="M46" s="11"/>
      <c r="N46" s="11"/>
    </row>
    <row r="47" spans="1:14">
      <c r="A47">
        <v>10102</v>
      </c>
      <c r="B47" s="2" t="s">
        <v>119</v>
      </c>
      <c r="C47" s="2" t="s">
        <v>119</v>
      </c>
      <c r="D47" s="2" t="s">
        <v>176</v>
      </c>
      <c r="E47" s="15">
        <f t="shared" si="0"/>
        <v>0</v>
      </c>
      <c r="F47" s="16">
        <f>+Muertes_PN_ACUM[[#This Row],[03-06-2020]]</f>
        <v>0</v>
      </c>
      <c r="G47" s="14">
        <f>+Muertes_PN_ACUM[[#This Row],[04-06-2020]]-Muertes_PN_ACUM[[#This Row],[03-06-2020]]</f>
        <v>0</v>
      </c>
      <c r="H47" s="14">
        <f>+Muertes_PN_ACUM[[#This Row],[5/6/2020]]-Muertes_PN_ACUM[[#This Row],[04-06-2020]]</f>
        <v>0</v>
      </c>
      <c r="I47" s="14">
        <f>+Muertes_PN_ACUM[[#This Row],[6/6/2020]]-Muertes_PN_ACUM[[#This Row],[5/6/2020]]</f>
        <v>0</v>
      </c>
      <c r="J47" s="11"/>
      <c r="K47" s="11"/>
      <c r="L47" s="11"/>
      <c r="M47" s="11"/>
      <c r="N47" s="11"/>
    </row>
    <row r="48" spans="1:14">
      <c r="A48">
        <v>70203</v>
      </c>
      <c r="B48" s="2" t="s">
        <v>102</v>
      </c>
      <c r="C48" s="2" t="s">
        <v>161</v>
      </c>
      <c r="D48" s="2" t="s">
        <v>177</v>
      </c>
      <c r="E48" s="15">
        <f t="shared" si="0"/>
        <v>0</v>
      </c>
      <c r="F48" s="16">
        <f>+Muertes_PN_ACUM[[#This Row],[03-06-2020]]</f>
        <v>0</v>
      </c>
      <c r="G48" s="14">
        <f>+Muertes_PN_ACUM[[#This Row],[04-06-2020]]-Muertes_PN_ACUM[[#This Row],[03-06-2020]]</f>
        <v>0</v>
      </c>
      <c r="H48" s="14">
        <f>+Muertes_PN_ACUM[[#This Row],[5/6/2020]]-Muertes_PN_ACUM[[#This Row],[04-06-2020]]</f>
        <v>0</v>
      </c>
      <c r="I48" s="14">
        <f>+Muertes_PN_ACUM[[#This Row],[6/6/2020]]-Muertes_PN_ACUM[[#This Row],[5/6/2020]]</f>
        <v>0</v>
      </c>
      <c r="J48" s="11"/>
      <c r="K48" s="11"/>
      <c r="L48" s="11"/>
      <c r="M48" s="11"/>
      <c r="N48" s="11"/>
    </row>
    <row r="49" spans="1:14">
      <c r="A49">
        <v>130402</v>
      </c>
      <c r="B49" s="2" t="s">
        <v>131</v>
      </c>
      <c r="C49" s="2" t="s">
        <v>178</v>
      </c>
      <c r="D49" s="2" t="s">
        <v>179</v>
      </c>
      <c r="E49" s="15">
        <f t="shared" si="0"/>
        <v>0</v>
      </c>
      <c r="F49" s="16">
        <f>+Muertes_PN_ACUM[[#This Row],[03-06-2020]]</f>
        <v>0</v>
      </c>
      <c r="G49" s="14">
        <f>+Muertes_PN_ACUM[[#This Row],[04-06-2020]]-Muertes_PN_ACUM[[#This Row],[03-06-2020]]</f>
        <v>0</v>
      </c>
      <c r="H49" s="14">
        <f>+Muertes_PN_ACUM[[#This Row],[5/6/2020]]-Muertes_PN_ACUM[[#This Row],[04-06-2020]]</f>
        <v>0</v>
      </c>
      <c r="I49" s="14">
        <f>+Muertes_PN_ACUM[[#This Row],[6/6/2020]]-Muertes_PN_ACUM[[#This Row],[5/6/2020]]</f>
        <v>0</v>
      </c>
      <c r="J49" s="11"/>
      <c r="K49" s="11"/>
      <c r="L49" s="11"/>
      <c r="M49" s="11"/>
      <c r="N49" s="11"/>
    </row>
    <row r="50" spans="1:14">
      <c r="A50">
        <v>81007</v>
      </c>
      <c r="B50" s="2" t="s">
        <v>97</v>
      </c>
      <c r="C50" s="2" t="s">
        <v>134</v>
      </c>
      <c r="D50" s="2" t="s">
        <v>180</v>
      </c>
      <c r="E50" s="15">
        <f t="shared" si="0"/>
        <v>4</v>
      </c>
      <c r="F50" s="16">
        <f>+Muertes_PN_ACUM[[#This Row],[03-06-2020]]</f>
        <v>4</v>
      </c>
      <c r="G50" s="14">
        <f>+Muertes_PN_ACUM[[#This Row],[04-06-2020]]-Muertes_PN_ACUM[[#This Row],[03-06-2020]]</f>
        <v>0</v>
      </c>
      <c r="H50" s="14">
        <f>+Muertes_PN_ACUM[[#This Row],[5/6/2020]]-Muertes_PN_ACUM[[#This Row],[04-06-2020]]</f>
        <v>0</v>
      </c>
      <c r="I50" s="14">
        <f>+Muertes_PN_ACUM[[#This Row],[6/6/2020]]-Muertes_PN_ACUM[[#This Row],[5/6/2020]]</f>
        <v>0</v>
      </c>
      <c r="J50" s="11"/>
      <c r="K50" s="11"/>
      <c r="L50" s="11"/>
      <c r="M50" s="11"/>
      <c r="N50" s="11"/>
    </row>
    <row r="51" spans="1:14">
      <c r="A51">
        <v>81002</v>
      </c>
      <c r="B51" s="2" t="s">
        <v>97</v>
      </c>
      <c r="C51" s="2" t="s">
        <v>134</v>
      </c>
      <c r="D51" s="2" t="s">
        <v>181</v>
      </c>
      <c r="E51" s="15">
        <f t="shared" si="0"/>
        <v>9</v>
      </c>
      <c r="F51" s="16">
        <f>+Muertes_PN_ACUM[[#This Row],[03-06-2020]]</f>
        <v>9</v>
      </c>
      <c r="G51" s="14">
        <f>+Muertes_PN_ACUM[[#This Row],[04-06-2020]]-Muertes_PN_ACUM[[#This Row],[03-06-2020]]</f>
        <v>0</v>
      </c>
      <c r="H51" s="14">
        <f>+Muertes_PN_ACUM[[#This Row],[5/6/2020]]-Muertes_PN_ACUM[[#This Row],[04-06-2020]]</f>
        <v>-1</v>
      </c>
      <c r="I51" s="14">
        <f>+Muertes_PN_ACUM[[#This Row],[6/6/2020]]-Muertes_PN_ACUM[[#This Row],[5/6/2020]]</f>
        <v>0</v>
      </c>
      <c r="J51" s="11"/>
      <c r="K51" s="11"/>
      <c r="L51" s="11"/>
      <c r="M51" s="11"/>
      <c r="N51" s="11"/>
    </row>
    <row r="52" spans="1:14">
      <c r="A52">
        <v>41302</v>
      </c>
      <c r="B52" s="2" t="s">
        <v>115</v>
      </c>
      <c r="C52" s="2" t="s">
        <v>183</v>
      </c>
      <c r="D52" s="2" t="s">
        <v>182</v>
      </c>
      <c r="E52" s="15">
        <f t="shared" si="0"/>
        <v>0</v>
      </c>
      <c r="F52" s="16">
        <f>+Muertes_PN_ACUM[[#This Row],[03-06-2020]]</f>
        <v>0</v>
      </c>
      <c r="G52" s="14">
        <f>+Muertes_PN_ACUM[[#This Row],[04-06-2020]]-Muertes_PN_ACUM[[#This Row],[03-06-2020]]</f>
        <v>0</v>
      </c>
      <c r="H52" s="14">
        <f>+Muertes_PN_ACUM[[#This Row],[5/6/2020]]-Muertes_PN_ACUM[[#This Row],[04-06-2020]]</f>
        <v>0</v>
      </c>
      <c r="I52" s="14">
        <f>+Muertes_PN_ACUM[[#This Row],[6/6/2020]]-Muertes_PN_ACUM[[#This Row],[5/6/2020]]</f>
        <v>0</v>
      </c>
      <c r="J52" s="11"/>
      <c r="K52" s="11"/>
      <c r="L52" s="11"/>
      <c r="M52" s="11"/>
      <c r="N52" s="11"/>
    </row>
    <row r="53" spans="1:14">
      <c r="A53">
        <v>80807</v>
      </c>
      <c r="B53" s="2" t="s">
        <v>97</v>
      </c>
      <c r="C53" s="2" t="s">
        <v>97</v>
      </c>
      <c r="D53" s="2" t="s">
        <v>182</v>
      </c>
      <c r="E53" s="15">
        <f t="shared" si="0"/>
        <v>7</v>
      </c>
      <c r="F53" s="16">
        <f>+Muertes_PN_ACUM[[#This Row],[03-06-2020]]</f>
        <v>7</v>
      </c>
      <c r="G53" s="14">
        <f>+Muertes_PN_ACUM[[#This Row],[04-06-2020]]-Muertes_PN_ACUM[[#This Row],[03-06-2020]]</f>
        <v>0</v>
      </c>
      <c r="H53" s="14">
        <f>+Muertes_PN_ACUM[[#This Row],[5/6/2020]]-Muertes_PN_ACUM[[#This Row],[04-06-2020]]</f>
        <v>-1</v>
      </c>
      <c r="I53" s="14">
        <f>+Muertes_PN_ACUM[[#This Row],[6/6/2020]]-Muertes_PN_ACUM[[#This Row],[5/6/2020]]</f>
        <v>0</v>
      </c>
      <c r="J53" s="11"/>
      <c r="K53" s="11"/>
      <c r="L53" s="11"/>
      <c r="M53" s="11"/>
      <c r="N53" s="11"/>
    </row>
    <row r="54" spans="1:14">
      <c r="A54">
        <v>80806</v>
      </c>
      <c r="B54" s="2" t="s">
        <v>97</v>
      </c>
      <c r="C54" s="2" t="s">
        <v>97</v>
      </c>
      <c r="D54" s="2" t="s">
        <v>184</v>
      </c>
      <c r="E54" s="15">
        <f t="shared" si="0"/>
        <v>8</v>
      </c>
      <c r="F54" s="16">
        <f>+Muertes_PN_ACUM[[#This Row],[03-06-2020]]</f>
        <v>8</v>
      </c>
      <c r="G54" s="14">
        <f>+Muertes_PN_ACUM[[#This Row],[04-06-2020]]-Muertes_PN_ACUM[[#This Row],[03-06-2020]]</f>
        <v>0</v>
      </c>
      <c r="H54" s="14">
        <f>+Muertes_PN_ACUM[[#This Row],[5/6/2020]]-Muertes_PN_ACUM[[#This Row],[04-06-2020]]</f>
        <v>1</v>
      </c>
      <c r="I54" s="14">
        <f>+Muertes_PN_ACUM[[#This Row],[6/6/2020]]-Muertes_PN_ACUM[[#This Row],[5/6/2020]]</f>
        <v>0</v>
      </c>
      <c r="J54" s="11"/>
      <c r="K54" s="11"/>
      <c r="L54" s="11"/>
      <c r="M54" s="11"/>
      <c r="N54" s="11"/>
    </row>
    <row r="55" spans="1:14">
      <c r="A55">
        <v>40602</v>
      </c>
      <c r="B55" s="2" t="s">
        <v>115</v>
      </c>
      <c r="C55" s="2" t="s">
        <v>185</v>
      </c>
      <c r="D55" s="2" t="s">
        <v>186</v>
      </c>
      <c r="E55" s="15">
        <f t="shared" si="0"/>
        <v>0</v>
      </c>
      <c r="F55" s="16">
        <f>+Muertes_PN_ACUM[[#This Row],[03-06-2020]]</f>
        <v>0</v>
      </c>
      <c r="G55" s="14">
        <f>+Muertes_PN_ACUM[[#This Row],[04-06-2020]]-Muertes_PN_ACUM[[#This Row],[03-06-2020]]</f>
        <v>0</v>
      </c>
      <c r="H55" s="14">
        <f>+Muertes_PN_ACUM[[#This Row],[5/6/2020]]-Muertes_PN_ACUM[[#This Row],[04-06-2020]]</f>
        <v>0</v>
      </c>
      <c r="I55" s="14">
        <f>+Muertes_PN_ACUM[[#This Row],[6/6/2020]]-Muertes_PN_ACUM[[#This Row],[5/6/2020]]</f>
        <v>0</v>
      </c>
      <c r="J55" s="11"/>
      <c r="K55" s="11"/>
      <c r="L55" s="11"/>
      <c r="M55" s="11"/>
      <c r="N55" s="11"/>
    </row>
    <row r="56" spans="1:14">
      <c r="A56">
        <v>120601</v>
      </c>
      <c r="B56" s="2" t="s">
        <v>104</v>
      </c>
      <c r="C56" s="2" t="s">
        <v>187</v>
      </c>
      <c r="D56" s="2" t="s">
        <v>188</v>
      </c>
      <c r="E56" s="15">
        <f t="shared" si="0"/>
        <v>0</v>
      </c>
      <c r="F56" s="16">
        <f>+Muertes_PN_ACUM[[#This Row],[03-06-2020]]</f>
        <v>0</v>
      </c>
      <c r="G56" s="14">
        <f>+Muertes_PN_ACUM[[#This Row],[04-06-2020]]-Muertes_PN_ACUM[[#This Row],[03-06-2020]]</f>
        <v>0</v>
      </c>
      <c r="H56" s="14">
        <f>+Muertes_PN_ACUM[[#This Row],[5/6/2020]]-Muertes_PN_ACUM[[#This Row],[04-06-2020]]</f>
        <v>0</v>
      </c>
      <c r="I56" s="14">
        <f>+Muertes_PN_ACUM[[#This Row],[6/6/2020]]-Muertes_PN_ACUM[[#This Row],[5/6/2020]]</f>
        <v>0</v>
      </c>
      <c r="J56" s="11"/>
      <c r="K56" s="11"/>
      <c r="L56" s="11"/>
      <c r="M56" s="11"/>
      <c r="N56" s="11"/>
    </row>
    <row r="57" spans="1:14">
      <c r="A57">
        <v>90402</v>
      </c>
      <c r="B57" s="2" t="s">
        <v>139</v>
      </c>
      <c r="C57" s="2" t="s">
        <v>189</v>
      </c>
      <c r="D57" s="2" t="s">
        <v>190</v>
      </c>
      <c r="E57" s="15">
        <f t="shared" si="0"/>
        <v>0</v>
      </c>
      <c r="F57" s="16">
        <f>+Muertes_PN_ACUM[[#This Row],[03-06-2020]]</f>
        <v>0</v>
      </c>
      <c r="G57" s="14">
        <f>+Muertes_PN_ACUM[[#This Row],[04-06-2020]]-Muertes_PN_ACUM[[#This Row],[03-06-2020]]</f>
        <v>0</v>
      </c>
      <c r="H57" s="14">
        <f>+Muertes_PN_ACUM[[#This Row],[5/6/2020]]-Muertes_PN_ACUM[[#This Row],[04-06-2020]]</f>
        <v>0</v>
      </c>
      <c r="I57" s="14">
        <f>+Muertes_PN_ACUM[[#This Row],[6/6/2020]]-Muertes_PN_ACUM[[#This Row],[5/6/2020]]</f>
        <v>0</v>
      </c>
      <c r="J57" s="11"/>
      <c r="K57" s="11"/>
      <c r="L57" s="11"/>
      <c r="M57" s="11"/>
      <c r="N57" s="11"/>
    </row>
    <row r="58" spans="1:14">
      <c r="A58">
        <v>41202</v>
      </c>
      <c r="B58" s="2" t="s">
        <v>115</v>
      </c>
      <c r="C58" s="2" t="s">
        <v>191</v>
      </c>
      <c r="D58" s="2" t="s">
        <v>192</v>
      </c>
      <c r="E58" s="15">
        <f t="shared" si="0"/>
        <v>0</v>
      </c>
      <c r="F58" s="16">
        <f>+Muertes_PN_ACUM[[#This Row],[03-06-2020]]</f>
        <v>0</v>
      </c>
      <c r="G58" s="14">
        <f>+Muertes_PN_ACUM[[#This Row],[04-06-2020]]-Muertes_PN_ACUM[[#This Row],[03-06-2020]]</f>
        <v>0</v>
      </c>
      <c r="H58" s="14">
        <f>+Muertes_PN_ACUM[[#This Row],[5/6/2020]]-Muertes_PN_ACUM[[#This Row],[04-06-2020]]</f>
        <v>0</v>
      </c>
      <c r="I58" s="14">
        <f>+Muertes_PN_ACUM[[#This Row],[6/6/2020]]-Muertes_PN_ACUM[[#This Row],[5/6/2020]]</f>
        <v>0</v>
      </c>
      <c r="J58" s="11"/>
      <c r="K58" s="11"/>
      <c r="L58" s="11"/>
      <c r="M58" s="11"/>
      <c r="N58" s="11"/>
    </row>
    <row r="59" spans="1:14">
      <c r="A59">
        <v>120102</v>
      </c>
      <c r="B59" s="2" t="s">
        <v>104</v>
      </c>
      <c r="C59" s="2" t="s">
        <v>193</v>
      </c>
      <c r="D59" s="2" t="s">
        <v>194</v>
      </c>
      <c r="E59" s="15">
        <f t="shared" si="0"/>
        <v>0</v>
      </c>
      <c r="F59" s="16">
        <f>+Muertes_PN_ACUM[[#This Row],[03-06-2020]]</f>
        <v>0</v>
      </c>
      <c r="G59" s="14">
        <f>+Muertes_PN_ACUM[[#This Row],[04-06-2020]]-Muertes_PN_ACUM[[#This Row],[03-06-2020]]</f>
        <v>0</v>
      </c>
      <c r="H59" s="14">
        <f>+Muertes_PN_ACUM[[#This Row],[5/6/2020]]-Muertes_PN_ACUM[[#This Row],[04-06-2020]]</f>
        <v>0</v>
      </c>
      <c r="I59" s="14">
        <f>+Muertes_PN_ACUM[[#This Row],[6/6/2020]]-Muertes_PN_ACUM[[#This Row],[5/6/2020]]</f>
        <v>0</v>
      </c>
      <c r="J59" s="11"/>
      <c r="K59" s="11"/>
      <c r="L59" s="11"/>
      <c r="M59" s="11"/>
      <c r="N59" s="11"/>
    </row>
    <row r="60" spans="1:14">
      <c r="A60">
        <v>50202</v>
      </c>
      <c r="B60" s="2" t="s">
        <v>107</v>
      </c>
      <c r="C60" s="2" t="s">
        <v>195</v>
      </c>
      <c r="D60" s="2" t="s">
        <v>196</v>
      </c>
      <c r="E60" s="15">
        <f t="shared" si="0"/>
        <v>0</v>
      </c>
      <c r="F60" s="16">
        <f>+Muertes_PN_ACUM[[#This Row],[03-06-2020]]</f>
        <v>0</v>
      </c>
      <c r="G60" s="14">
        <f>+Muertes_PN_ACUM[[#This Row],[04-06-2020]]-Muertes_PN_ACUM[[#This Row],[03-06-2020]]</f>
        <v>0</v>
      </c>
      <c r="H60" s="14">
        <f>+Muertes_PN_ACUM[[#This Row],[5/6/2020]]-Muertes_PN_ACUM[[#This Row],[04-06-2020]]</f>
        <v>0</v>
      </c>
      <c r="I60" s="14">
        <f>+Muertes_PN_ACUM[[#This Row],[6/6/2020]]-Muertes_PN_ACUM[[#This Row],[5/6/2020]]</f>
        <v>0</v>
      </c>
      <c r="J60" s="11"/>
      <c r="K60" s="11"/>
      <c r="L60" s="11"/>
      <c r="M60" s="11"/>
      <c r="N60" s="11"/>
    </row>
    <row r="61" spans="1:14">
      <c r="A61">
        <v>41203</v>
      </c>
      <c r="B61" s="2" t="s">
        <v>115</v>
      </c>
      <c r="C61" s="2" t="s">
        <v>191</v>
      </c>
      <c r="D61" s="2" t="s">
        <v>197</v>
      </c>
      <c r="E61" s="15">
        <f t="shared" si="0"/>
        <v>0</v>
      </c>
      <c r="F61" s="16">
        <f>+Muertes_PN_ACUM[[#This Row],[03-06-2020]]</f>
        <v>0</v>
      </c>
      <c r="G61" s="14">
        <f>+Muertes_PN_ACUM[[#This Row],[04-06-2020]]-Muertes_PN_ACUM[[#This Row],[03-06-2020]]</f>
        <v>0</v>
      </c>
      <c r="H61" s="14">
        <f>+Muertes_PN_ACUM[[#This Row],[5/6/2020]]-Muertes_PN_ACUM[[#This Row],[04-06-2020]]</f>
        <v>0</v>
      </c>
      <c r="I61" s="14">
        <f>+Muertes_PN_ACUM[[#This Row],[6/6/2020]]-Muertes_PN_ACUM[[#This Row],[5/6/2020]]</f>
        <v>0</v>
      </c>
      <c r="J61" s="11"/>
      <c r="K61" s="11"/>
      <c r="L61" s="11"/>
      <c r="M61" s="11"/>
      <c r="N61" s="11"/>
    </row>
    <row r="62" spans="1:14">
      <c r="A62">
        <v>10101</v>
      </c>
      <c r="B62" s="2" t="s">
        <v>119</v>
      </c>
      <c r="C62" s="2" t="s">
        <v>119</v>
      </c>
      <c r="D62" s="2" t="s">
        <v>198</v>
      </c>
      <c r="E62" s="15">
        <f t="shared" si="0"/>
        <v>0</v>
      </c>
      <c r="F62" s="16">
        <f>+Muertes_PN_ACUM[[#This Row],[03-06-2020]]</f>
        <v>0</v>
      </c>
      <c r="G62" s="14">
        <f>+Muertes_PN_ACUM[[#This Row],[04-06-2020]]-Muertes_PN_ACUM[[#This Row],[03-06-2020]]</f>
        <v>0</v>
      </c>
      <c r="H62" s="14">
        <f>+Muertes_PN_ACUM[[#This Row],[5/6/2020]]-Muertes_PN_ACUM[[#This Row],[04-06-2020]]</f>
        <v>0</v>
      </c>
      <c r="I62" s="14">
        <f>+Muertes_PN_ACUM[[#This Row],[6/6/2020]]-Muertes_PN_ACUM[[#This Row],[5/6/2020]]</f>
        <v>0</v>
      </c>
      <c r="J62" s="11"/>
      <c r="K62" s="11"/>
      <c r="L62" s="11"/>
      <c r="M62" s="11"/>
      <c r="N62" s="11"/>
    </row>
    <row r="63" spans="1:14">
      <c r="A63">
        <v>40301</v>
      </c>
      <c r="B63" s="2" t="s">
        <v>115</v>
      </c>
      <c r="C63" s="2" t="s">
        <v>152</v>
      </c>
      <c r="D63" s="2" t="s">
        <v>199</v>
      </c>
      <c r="E63" s="15">
        <f t="shared" si="0"/>
        <v>0</v>
      </c>
      <c r="F63" s="16">
        <f>+Muertes_PN_ACUM[[#This Row],[03-06-2020]]</f>
        <v>0</v>
      </c>
      <c r="G63" s="14">
        <f>+Muertes_PN_ACUM[[#This Row],[04-06-2020]]-Muertes_PN_ACUM[[#This Row],[03-06-2020]]</f>
        <v>0</v>
      </c>
      <c r="H63" s="14">
        <f>+Muertes_PN_ACUM[[#This Row],[5/6/2020]]-Muertes_PN_ACUM[[#This Row],[04-06-2020]]</f>
        <v>0</v>
      </c>
      <c r="I63" s="14">
        <f>+Muertes_PN_ACUM[[#This Row],[6/6/2020]]-Muertes_PN_ACUM[[#This Row],[5/6/2020]]</f>
        <v>0</v>
      </c>
      <c r="J63" s="11"/>
      <c r="K63" s="11"/>
      <c r="L63" s="11"/>
      <c r="M63" s="11"/>
      <c r="N63" s="11"/>
    </row>
    <row r="64" spans="1:14">
      <c r="A64">
        <v>40401</v>
      </c>
      <c r="B64" s="2" t="s">
        <v>115</v>
      </c>
      <c r="C64" s="2" t="s">
        <v>124</v>
      </c>
      <c r="D64" s="2" t="s">
        <v>200</v>
      </c>
      <c r="E64" s="15">
        <f t="shared" si="0"/>
        <v>0</v>
      </c>
      <c r="F64" s="16">
        <f>+Muertes_PN_ACUM[[#This Row],[03-06-2020]]</f>
        <v>0</v>
      </c>
      <c r="G64" s="14">
        <f>+Muertes_PN_ACUM[[#This Row],[04-06-2020]]-Muertes_PN_ACUM[[#This Row],[03-06-2020]]</f>
        <v>0</v>
      </c>
      <c r="H64" s="14">
        <f>+Muertes_PN_ACUM[[#This Row],[5/6/2020]]-Muertes_PN_ACUM[[#This Row],[04-06-2020]]</f>
        <v>0</v>
      </c>
      <c r="I64" s="14">
        <f>+Muertes_PN_ACUM[[#This Row],[6/6/2020]]-Muertes_PN_ACUM[[#This Row],[5/6/2020]]</f>
        <v>0</v>
      </c>
      <c r="J64" s="11"/>
      <c r="K64" s="11"/>
      <c r="L64" s="11"/>
      <c r="M64" s="11"/>
      <c r="N64" s="11"/>
    </row>
    <row r="65" spans="1:14">
      <c r="A65">
        <v>90403</v>
      </c>
      <c r="B65" s="2" t="s">
        <v>139</v>
      </c>
      <c r="C65" s="2" t="s">
        <v>189</v>
      </c>
      <c r="D65" s="2" t="s">
        <v>201</v>
      </c>
      <c r="E65" s="15">
        <f t="shared" si="0"/>
        <v>0</v>
      </c>
      <c r="F65" s="16">
        <f>+Muertes_PN_ACUM[[#This Row],[03-06-2020]]</f>
        <v>0</v>
      </c>
      <c r="G65" s="14">
        <f>+Muertes_PN_ACUM[[#This Row],[04-06-2020]]-Muertes_PN_ACUM[[#This Row],[03-06-2020]]</f>
        <v>0</v>
      </c>
      <c r="H65" s="14">
        <f>+Muertes_PN_ACUM[[#This Row],[5/6/2020]]-Muertes_PN_ACUM[[#This Row],[04-06-2020]]</f>
        <v>0</v>
      </c>
      <c r="I65" s="14">
        <f>+Muertes_PN_ACUM[[#This Row],[6/6/2020]]-Muertes_PN_ACUM[[#This Row],[5/6/2020]]</f>
        <v>0</v>
      </c>
      <c r="J65" s="11"/>
      <c r="K65" s="11"/>
      <c r="L65" s="11"/>
      <c r="M65" s="11"/>
      <c r="N65" s="11"/>
    </row>
    <row r="66" spans="1:14">
      <c r="A66">
        <v>41002</v>
      </c>
      <c r="B66" s="2" t="s">
        <v>115</v>
      </c>
      <c r="C66" s="2" t="s">
        <v>202</v>
      </c>
      <c r="D66" s="2" t="s">
        <v>203</v>
      </c>
      <c r="E66" s="15">
        <f t="shared" si="0"/>
        <v>0</v>
      </c>
      <c r="F66" s="16">
        <f>+Muertes_PN_ACUM[[#This Row],[03-06-2020]]</f>
        <v>0</v>
      </c>
      <c r="G66" s="14">
        <f>+Muertes_PN_ACUM[[#This Row],[04-06-2020]]-Muertes_PN_ACUM[[#This Row],[03-06-2020]]</f>
        <v>0</v>
      </c>
      <c r="H66" s="14">
        <f>+Muertes_PN_ACUM[[#This Row],[5/6/2020]]-Muertes_PN_ACUM[[#This Row],[04-06-2020]]</f>
        <v>0</v>
      </c>
      <c r="I66" s="14">
        <f>+Muertes_PN_ACUM[[#This Row],[6/6/2020]]-Muertes_PN_ACUM[[#This Row],[5/6/2020]]</f>
        <v>0</v>
      </c>
      <c r="J66" s="11"/>
      <c r="K66" s="11"/>
      <c r="L66" s="11"/>
      <c r="M66" s="11"/>
      <c r="N66" s="11"/>
    </row>
    <row r="67" spans="1:14">
      <c r="A67">
        <v>80602</v>
      </c>
      <c r="B67" s="2" t="s">
        <v>97</v>
      </c>
      <c r="C67" s="2" t="s">
        <v>204</v>
      </c>
      <c r="D67" s="2" t="s">
        <v>205</v>
      </c>
      <c r="E67" s="15">
        <f t="shared" si="0"/>
        <v>0</v>
      </c>
      <c r="F67" s="16">
        <f>+Muertes_PN_ACUM[[#This Row],[03-06-2020]]</f>
        <v>0</v>
      </c>
      <c r="G67" s="14">
        <f>+Muertes_PN_ACUM[[#This Row],[04-06-2020]]-Muertes_PN_ACUM[[#This Row],[03-06-2020]]</f>
        <v>0</v>
      </c>
      <c r="H67" s="14">
        <f>+Muertes_PN_ACUM[[#This Row],[5/6/2020]]-Muertes_PN_ACUM[[#This Row],[04-06-2020]]</f>
        <v>0</v>
      </c>
      <c r="I67" s="14">
        <f>+Muertes_PN_ACUM[[#This Row],[6/6/2020]]-Muertes_PN_ACUM[[#This Row],[5/6/2020]]</f>
        <v>0</v>
      </c>
      <c r="J67" s="11"/>
      <c r="K67" s="11"/>
      <c r="L67" s="11"/>
      <c r="M67" s="11"/>
      <c r="N67" s="11"/>
    </row>
    <row r="68" spans="1:14">
      <c r="A68">
        <v>30103</v>
      </c>
      <c r="B68" s="2" t="s">
        <v>99</v>
      </c>
      <c r="C68" s="2" t="s">
        <v>99</v>
      </c>
      <c r="D68" s="2" t="s">
        <v>206</v>
      </c>
      <c r="E68" s="15">
        <f t="shared" si="0"/>
        <v>1</v>
      </c>
      <c r="F68" s="16">
        <f>+Muertes_PN_ACUM[[#This Row],[03-06-2020]]</f>
        <v>1</v>
      </c>
      <c r="G68" s="14">
        <f>+Muertes_PN_ACUM[[#This Row],[04-06-2020]]-Muertes_PN_ACUM[[#This Row],[03-06-2020]]</f>
        <v>0</v>
      </c>
      <c r="H68" s="14">
        <f>+Muertes_PN_ACUM[[#This Row],[5/6/2020]]-Muertes_PN_ACUM[[#This Row],[04-06-2020]]</f>
        <v>0</v>
      </c>
      <c r="I68" s="14">
        <f>+Muertes_PN_ACUM[[#This Row],[6/6/2020]]-Muertes_PN_ACUM[[#This Row],[5/6/2020]]</f>
        <v>0</v>
      </c>
      <c r="J68" s="11"/>
      <c r="K68" s="11"/>
      <c r="L68" s="11"/>
      <c r="M68" s="11"/>
      <c r="N68" s="11"/>
    </row>
    <row r="69" spans="1:14">
      <c r="A69">
        <v>130403</v>
      </c>
      <c r="B69" s="2" t="s">
        <v>131</v>
      </c>
      <c r="C69" s="2" t="s">
        <v>178</v>
      </c>
      <c r="D69" s="2" t="s">
        <v>207</v>
      </c>
      <c r="E69" s="15">
        <f t="shared" ref="E69:E132" si="1">+MAX(F69:CO69)</f>
        <v>0</v>
      </c>
      <c r="F69" s="16">
        <f>+Muertes_PN_ACUM[[#This Row],[03-06-2020]]</f>
        <v>0</v>
      </c>
      <c r="G69" s="14">
        <f>+Muertes_PN_ACUM[[#This Row],[04-06-2020]]-Muertes_PN_ACUM[[#This Row],[03-06-2020]]</f>
        <v>0</v>
      </c>
      <c r="H69" s="14">
        <f>+Muertes_PN_ACUM[[#This Row],[5/6/2020]]-Muertes_PN_ACUM[[#This Row],[04-06-2020]]</f>
        <v>0</v>
      </c>
      <c r="I69" s="14">
        <f>+Muertes_PN_ACUM[[#This Row],[6/6/2020]]-Muertes_PN_ACUM[[#This Row],[5/6/2020]]</f>
        <v>0</v>
      </c>
      <c r="J69" s="11"/>
      <c r="K69" s="11"/>
      <c r="L69" s="11"/>
      <c r="M69" s="11"/>
      <c r="N69" s="11"/>
    </row>
    <row r="70" spans="1:14">
      <c r="A70">
        <v>120501</v>
      </c>
      <c r="B70" s="2" t="s">
        <v>104</v>
      </c>
      <c r="C70" s="2" t="s">
        <v>105</v>
      </c>
      <c r="D70" s="2" t="s">
        <v>208</v>
      </c>
      <c r="E70" s="15">
        <f t="shared" si="1"/>
        <v>0</v>
      </c>
      <c r="F70" s="16">
        <f>+Muertes_PN_ACUM[[#This Row],[03-06-2020]]</f>
        <v>0</v>
      </c>
      <c r="G70" s="14">
        <f>+Muertes_PN_ACUM[[#This Row],[04-06-2020]]-Muertes_PN_ACUM[[#This Row],[03-06-2020]]</f>
        <v>0</v>
      </c>
      <c r="H70" s="14">
        <f>+Muertes_PN_ACUM[[#This Row],[5/6/2020]]-Muertes_PN_ACUM[[#This Row],[04-06-2020]]</f>
        <v>0</v>
      </c>
      <c r="I70" s="14">
        <f>+Muertes_PN_ACUM[[#This Row],[6/6/2020]]-Muertes_PN_ACUM[[#This Row],[5/6/2020]]</f>
        <v>0</v>
      </c>
      <c r="J70" s="11"/>
      <c r="K70" s="11"/>
      <c r="L70" s="11"/>
      <c r="M70" s="11"/>
      <c r="N70" s="11"/>
    </row>
    <row r="71" spans="1:14">
      <c r="A71">
        <v>40503</v>
      </c>
      <c r="B71" s="2" t="s">
        <v>115</v>
      </c>
      <c r="C71" s="2" t="s">
        <v>146</v>
      </c>
      <c r="D71" s="2" t="s">
        <v>146</v>
      </c>
      <c r="E71" s="15">
        <f t="shared" si="1"/>
        <v>1</v>
      </c>
      <c r="F71" s="16">
        <f>+Muertes_PN_ACUM[[#This Row],[03-06-2020]]</f>
        <v>1</v>
      </c>
      <c r="G71" s="14">
        <f>+Muertes_PN_ACUM[[#This Row],[04-06-2020]]-Muertes_PN_ACUM[[#This Row],[03-06-2020]]</f>
        <v>0</v>
      </c>
      <c r="H71" s="14">
        <f>+Muertes_PN_ACUM[[#This Row],[5/6/2020]]-Muertes_PN_ACUM[[#This Row],[04-06-2020]]</f>
        <v>0</v>
      </c>
      <c r="I71" s="14">
        <f>+Muertes_PN_ACUM[[#This Row],[6/6/2020]]-Muertes_PN_ACUM[[#This Row],[5/6/2020]]</f>
        <v>0</v>
      </c>
      <c r="J71" s="11"/>
      <c r="K71" s="11"/>
      <c r="L71" s="11"/>
      <c r="M71" s="11"/>
      <c r="N71" s="11"/>
    </row>
    <row r="72" spans="1:14">
      <c r="A72">
        <v>120802</v>
      </c>
      <c r="B72" s="2" t="s">
        <v>104</v>
      </c>
      <c r="C72" s="2" t="s">
        <v>209</v>
      </c>
      <c r="D72" s="2" t="s">
        <v>210</v>
      </c>
      <c r="E72" s="15">
        <f t="shared" si="1"/>
        <v>0</v>
      </c>
      <c r="F72" s="16">
        <f>+Muertes_PN_ACUM[[#This Row],[03-06-2020]]</f>
        <v>0</v>
      </c>
      <c r="G72" s="14">
        <f>+Muertes_PN_ACUM[[#This Row],[04-06-2020]]-Muertes_PN_ACUM[[#This Row],[03-06-2020]]</f>
        <v>0</v>
      </c>
      <c r="H72" s="14">
        <f>+Muertes_PN_ACUM[[#This Row],[5/6/2020]]-Muertes_PN_ACUM[[#This Row],[04-06-2020]]</f>
        <v>0</v>
      </c>
      <c r="I72" s="14">
        <f>+Muertes_PN_ACUM[[#This Row],[6/6/2020]]-Muertes_PN_ACUM[[#This Row],[5/6/2020]]</f>
        <v>0</v>
      </c>
      <c r="J72" s="11"/>
      <c r="K72" s="11"/>
      <c r="L72" s="11"/>
      <c r="M72" s="11"/>
      <c r="N72" s="11"/>
    </row>
    <row r="73" spans="1:14">
      <c r="A73">
        <v>130107</v>
      </c>
      <c r="B73" s="2" t="s">
        <v>131</v>
      </c>
      <c r="C73" s="2" t="s">
        <v>144</v>
      </c>
      <c r="D73" s="2" t="s">
        <v>211</v>
      </c>
      <c r="E73" s="15">
        <f t="shared" si="1"/>
        <v>2</v>
      </c>
      <c r="F73" s="16">
        <f>+Muertes_PN_ACUM[[#This Row],[03-06-2020]]</f>
        <v>2</v>
      </c>
      <c r="G73" s="14">
        <f>+Muertes_PN_ACUM[[#This Row],[04-06-2020]]-Muertes_PN_ACUM[[#This Row],[03-06-2020]]</f>
        <v>0</v>
      </c>
      <c r="H73" s="14">
        <f>+Muertes_PN_ACUM[[#This Row],[5/6/2020]]-Muertes_PN_ACUM[[#This Row],[04-06-2020]]</f>
        <v>0</v>
      </c>
      <c r="I73" s="14">
        <f>+Muertes_PN_ACUM[[#This Row],[6/6/2020]]-Muertes_PN_ACUM[[#This Row],[5/6/2020]]</f>
        <v>0</v>
      </c>
      <c r="J73" s="11"/>
      <c r="K73" s="11"/>
      <c r="L73" s="11"/>
      <c r="M73" s="11"/>
      <c r="N73" s="11"/>
    </row>
    <row r="74" spans="1:14">
      <c r="A74">
        <v>20210</v>
      </c>
      <c r="B74" s="2" t="s">
        <v>110</v>
      </c>
      <c r="C74" s="2" t="s">
        <v>137</v>
      </c>
      <c r="D74" s="2" t="s">
        <v>212</v>
      </c>
      <c r="E74" s="15">
        <f t="shared" si="1"/>
        <v>0</v>
      </c>
      <c r="F74" s="16">
        <f>+Muertes_PN_ACUM[[#This Row],[03-06-2020]]</f>
        <v>0</v>
      </c>
      <c r="G74" s="14">
        <f>+Muertes_PN_ACUM[[#This Row],[04-06-2020]]-Muertes_PN_ACUM[[#This Row],[03-06-2020]]</f>
        <v>0</v>
      </c>
      <c r="H74" s="14">
        <f>+Muertes_PN_ACUM[[#This Row],[5/6/2020]]-Muertes_PN_ACUM[[#This Row],[04-06-2020]]</f>
        <v>0</v>
      </c>
      <c r="I74" s="14">
        <f>+Muertes_PN_ACUM[[#This Row],[6/6/2020]]-Muertes_PN_ACUM[[#This Row],[5/6/2020]]</f>
        <v>0</v>
      </c>
      <c r="J74" s="11"/>
      <c r="K74" s="11"/>
      <c r="L74" s="11"/>
      <c r="M74" s="11"/>
      <c r="N74" s="11"/>
    </row>
    <row r="75" spans="1:14">
      <c r="A75" s="9">
        <v>20202</v>
      </c>
      <c r="B75" s="10" t="s">
        <v>110</v>
      </c>
      <c r="C75" s="10" t="s">
        <v>137</v>
      </c>
      <c r="D75" s="10" t="s">
        <v>213</v>
      </c>
      <c r="E75" s="15">
        <f t="shared" si="1"/>
        <v>0</v>
      </c>
      <c r="F75" s="16">
        <f>+Muertes_PN_ACUM[[#This Row],[03-06-2020]]</f>
        <v>0</v>
      </c>
      <c r="G75" s="14">
        <f>+Muertes_PN_ACUM[[#This Row],[04-06-2020]]-Muertes_PN_ACUM[[#This Row],[03-06-2020]]</f>
        <v>0</v>
      </c>
      <c r="H75" s="14">
        <f>+Muertes_PN_ACUM[[#This Row],[5/6/2020]]-Muertes_PN_ACUM[[#This Row],[04-06-2020]]</f>
        <v>0</v>
      </c>
      <c r="I75" s="14">
        <f>+Muertes_PN_ACUM[[#This Row],[6/6/2020]]-Muertes_PN_ACUM[[#This Row],[5/6/2020]]</f>
        <v>0</v>
      </c>
      <c r="J75" s="11"/>
      <c r="K75" s="11"/>
      <c r="L75" s="11"/>
      <c r="M75" s="11"/>
      <c r="N75" s="11"/>
    </row>
    <row r="76" spans="1:14">
      <c r="A76">
        <v>60502</v>
      </c>
      <c r="B76" s="2" t="s">
        <v>214</v>
      </c>
      <c r="C76" s="2" t="s">
        <v>215</v>
      </c>
      <c r="D76" s="2" t="s">
        <v>213</v>
      </c>
      <c r="E76" s="15">
        <f t="shared" si="1"/>
        <v>0</v>
      </c>
      <c r="F76" s="16">
        <f>+Muertes_PN_ACUM[[#This Row],[03-06-2020]]</f>
        <v>0</v>
      </c>
      <c r="G76" s="14">
        <f>+Muertes_PN_ACUM[[#This Row],[04-06-2020]]-Muertes_PN_ACUM[[#This Row],[03-06-2020]]</f>
        <v>0</v>
      </c>
      <c r="H76" s="14">
        <f>+Muertes_PN_ACUM[[#This Row],[5/6/2020]]-Muertes_PN_ACUM[[#This Row],[04-06-2020]]</f>
        <v>0</v>
      </c>
      <c r="I76" s="14">
        <f>+Muertes_PN_ACUM[[#This Row],[6/6/2020]]-Muertes_PN_ACUM[[#This Row],[5/6/2020]]</f>
        <v>0</v>
      </c>
      <c r="J76" s="11"/>
      <c r="K76" s="11"/>
      <c r="L76" s="11"/>
      <c r="M76" s="11"/>
      <c r="N76" s="11"/>
    </row>
    <row r="77" spans="1:14">
      <c r="A77">
        <v>130404</v>
      </c>
      <c r="B77" s="2" t="s">
        <v>131</v>
      </c>
      <c r="C77" s="2" t="s">
        <v>178</v>
      </c>
      <c r="D77" s="2" t="s">
        <v>213</v>
      </c>
      <c r="E77" s="15">
        <f t="shared" si="1"/>
        <v>0</v>
      </c>
      <c r="F77" s="16">
        <f>+Muertes_PN_ACUM[[#This Row],[03-06-2020]]</f>
        <v>0</v>
      </c>
      <c r="G77" s="14">
        <f>+Muertes_PN_ACUM[[#This Row],[04-06-2020]]-Muertes_PN_ACUM[[#This Row],[03-06-2020]]</f>
        <v>0</v>
      </c>
      <c r="H77" s="14">
        <f>+Muertes_PN_ACUM[[#This Row],[5/6/2020]]-Muertes_PN_ACUM[[#This Row],[04-06-2020]]</f>
        <v>0</v>
      </c>
      <c r="I77" s="14">
        <f>+Muertes_PN_ACUM[[#This Row],[6/6/2020]]-Muertes_PN_ACUM[[#This Row],[5/6/2020]]</f>
        <v>0</v>
      </c>
      <c r="J77" s="11"/>
      <c r="K77" s="11"/>
      <c r="L77" s="11"/>
      <c r="M77" s="11"/>
      <c r="N77" s="11"/>
    </row>
    <row r="78" spans="1:14">
      <c r="A78">
        <v>30402</v>
      </c>
      <c r="B78" s="2" t="s">
        <v>99</v>
      </c>
      <c r="C78" s="2" t="s">
        <v>216</v>
      </c>
      <c r="D78" s="2" t="s">
        <v>217</v>
      </c>
      <c r="E78" s="15">
        <f t="shared" si="1"/>
        <v>0</v>
      </c>
      <c r="F78" s="16">
        <f>+Muertes_PN_ACUM[[#This Row],[03-06-2020]]</f>
        <v>0</v>
      </c>
      <c r="G78" s="14">
        <f>+Muertes_PN_ACUM[[#This Row],[04-06-2020]]-Muertes_PN_ACUM[[#This Row],[03-06-2020]]</f>
        <v>0</v>
      </c>
      <c r="H78" s="14">
        <f>+Muertes_PN_ACUM[[#This Row],[5/6/2020]]-Muertes_PN_ACUM[[#This Row],[04-06-2020]]</f>
        <v>0</v>
      </c>
      <c r="I78" s="14">
        <f>+Muertes_PN_ACUM[[#This Row],[6/6/2020]]-Muertes_PN_ACUM[[#This Row],[5/6/2020]]</f>
        <v>0</v>
      </c>
      <c r="J78" s="11"/>
      <c r="K78" s="11"/>
      <c r="L78" s="11"/>
      <c r="M78" s="11"/>
      <c r="N78" s="11"/>
    </row>
    <row r="79" spans="1:14">
      <c r="A79">
        <v>80815</v>
      </c>
      <c r="B79" s="2" t="s">
        <v>97</v>
      </c>
      <c r="C79" s="2" t="s">
        <v>97</v>
      </c>
      <c r="D79" s="2" t="s">
        <v>218</v>
      </c>
      <c r="E79" s="15">
        <f t="shared" si="1"/>
        <v>7</v>
      </c>
      <c r="F79" s="16">
        <f>+Muertes_PN_ACUM[[#This Row],[03-06-2020]]</f>
        <v>0</v>
      </c>
      <c r="G79" s="14">
        <f>+Muertes_PN_ACUM[[#This Row],[04-06-2020]]-Muertes_PN_ACUM[[#This Row],[03-06-2020]]</f>
        <v>0</v>
      </c>
      <c r="H79" s="14">
        <f>+Muertes_PN_ACUM[[#This Row],[5/6/2020]]-Muertes_PN_ACUM[[#This Row],[04-06-2020]]</f>
        <v>7</v>
      </c>
      <c r="I79" s="14">
        <f>+Muertes_PN_ACUM[[#This Row],[6/6/2020]]-Muertes_PN_ACUM[[#This Row],[5/6/2020]]</f>
        <v>0</v>
      </c>
      <c r="J79" s="11"/>
      <c r="K79" s="11"/>
      <c r="L79" s="11"/>
      <c r="M79" s="11"/>
      <c r="N79" s="11"/>
    </row>
    <row r="80" spans="1:14">
      <c r="A80">
        <v>130302</v>
      </c>
      <c r="B80" s="2" t="s">
        <v>131</v>
      </c>
      <c r="C80" s="2" t="s">
        <v>219</v>
      </c>
      <c r="D80" s="2" t="s">
        <v>220</v>
      </c>
      <c r="E80" s="15">
        <f t="shared" si="1"/>
        <v>0</v>
      </c>
      <c r="F80" s="16">
        <f>+Muertes_PN_ACUM[[#This Row],[03-06-2020]]</f>
        <v>0</v>
      </c>
      <c r="G80" s="14">
        <f>+Muertes_PN_ACUM[[#This Row],[04-06-2020]]-Muertes_PN_ACUM[[#This Row],[03-06-2020]]</f>
        <v>0</v>
      </c>
      <c r="H80" s="14">
        <f>+Muertes_PN_ACUM[[#This Row],[5/6/2020]]-Muertes_PN_ACUM[[#This Row],[04-06-2020]]</f>
        <v>0</v>
      </c>
      <c r="I80" s="14">
        <f>+Muertes_PN_ACUM[[#This Row],[6/6/2020]]-Muertes_PN_ACUM[[#This Row],[5/6/2020]]</f>
        <v>0</v>
      </c>
      <c r="J80" s="11"/>
      <c r="K80" s="11"/>
      <c r="L80" s="11"/>
      <c r="M80" s="11"/>
      <c r="N80" s="11"/>
    </row>
    <row r="81" spans="1:14">
      <c r="A81">
        <v>120610</v>
      </c>
      <c r="B81" s="2" t="s">
        <v>104</v>
      </c>
      <c r="C81" s="2" t="s">
        <v>187</v>
      </c>
      <c r="D81" s="2" t="s">
        <v>221</v>
      </c>
      <c r="E81" s="15">
        <f t="shared" si="1"/>
        <v>0</v>
      </c>
      <c r="F81" s="16">
        <f>+Muertes_PN_ACUM[[#This Row],[03-06-2020]]</f>
        <v>0</v>
      </c>
      <c r="G81" s="14">
        <f>+Muertes_PN_ACUM[[#This Row],[04-06-2020]]-Muertes_PN_ACUM[[#This Row],[03-06-2020]]</f>
        <v>0</v>
      </c>
      <c r="H81" s="14">
        <f>+Muertes_PN_ACUM[[#This Row],[5/6/2020]]-Muertes_PN_ACUM[[#This Row],[04-06-2020]]</f>
        <v>0</v>
      </c>
      <c r="I81" s="14">
        <f>+Muertes_PN_ACUM[[#This Row],[6/6/2020]]-Muertes_PN_ACUM[[#This Row],[5/6/2020]]</f>
        <v>0</v>
      </c>
      <c r="J81" s="11"/>
      <c r="K81" s="11"/>
      <c r="L81" s="11"/>
      <c r="M81" s="11"/>
      <c r="N81" s="11"/>
    </row>
    <row r="82" spans="1:14">
      <c r="A82">
        <v>40402</v>
      </c>
      <c r="B82" s="2" t="s">
        <v>115</v>
      </c>
      <c r="C82" s="2" t="s">
        <v>124</v>
      </c>
      <c r="D82" s="2" t="s">
        <v>222</v>
      </c>
      <c r="E82" s="15">
        <f t="shared" si="1"/>
        <v>0</v>
      </c>
      <c r="F82" s="16">
        <f>+Muertes_PN_ACUM[[#This Row],[03-06-2020]]</f>
        <v>0</v>
      </c>
      <c r="G82" s="14">
        <f>+Muertes_PN_ACUM[[#This Row],[04-06-2020]]-Muertes_PN_ACUM[[#This Row],[03-06-2020]]</f>
        <v>0</v>
      </c>
      <c r="H82" s="14">
        <f>+Muertes_PN_ACUM[[#This Row],[5/6/2020]]-Muertes_PN_ACUM[[#This Row],[04-06-2020]]</f>
        <v>0</v>
      </c>
      <c r="I82" s="14">
        <f>+Muertes_PN_ACUM[[#This Row],[6/6/2020]]-Muertes_PN_ACUM[[#This Row],[5/6/2020]]</f>
        <v>0</v>
      </c>
      <c r="J82" s="11"/>
      <c r="K82" s="11"/>
      <c r="L82" s="11"/>
      <c r="M82" s="11"/>
      <c r="N82" s="11"/>
    </row>
    <row r="83" spans="1:14">
      <c r="A83">
        <v>91103</v>
      </c>
      <c r="B83" s="2" t="s">
        <v>139</v>
      </c>
      <c r="C83" s="2" t="s">
        <v>156</v>
      </c>
      <c r="D83" s="2" t="s">
        <v>223</v>
      </c>
      <c r="E83" s="15">
        <f t="shared" si="1"/>
        <v>0</v>
      </c>
      <c r="F83" s="16">
        <f>+Muertes_PN_ACUM[[#This Row],[03-06-2020]]</f>
        <v>0</v>
      </c>
      <c r="G83" s="14">
        <f>+Muertes_PN_ACUM[[#This Row],[04-06-2020]]-Muertes_PN_ACUM[[#This Row],[03-06-2020]]</f>
        <v>0</v>
      </c>
      <c r="H83" s="14">
        <f>+Muertes_PN_ACUM[[#This Row],[5/6/2020]]-Muertes_PN_ACUM[[#This Row],[04-06-2020]]</f>
        <v>0</v>
      </c>
      <c r="I83" s="14">
        <f>+Muertes_PN_ACUM[[#This Row],[6/6/2020]]-Muertes_PN_ACUM[[#This Row],[5/6/2020]]</f>
        <v>0</v>
      </c>
      <c r="J83" s="11"/>
      <c r="K83" s="11"/>
      <c r="L83" s="11"/>
      <c r="M83" s="11"/>
      <c r="N83" s="11"/>
    </row>
    <row r="84" spans="1:14">
      <c r="A84">
        <v>90201</v>
      </c>
      <c r="B84" s="2" t="s">
        <v>139</v>
      </c>
      <c r="C84" s="2" t="s">
        <v>165</v>
      </c>
      <c r="D84" s="2" t="s">
        <v>224</v>
      </c>
      <c r="E84" s="15">
        <f t="shared" si="1"/>
        <v>0</v>
      </c>
      <c r="F84" s="16">
        <f>+Muertes_PN_ACUM[[#This Row],[03-06-2020]]</f>
        <v>0</v>
      </c>
      <c r="G84" s="14">
        <f>+Muertes_PN_ACUM[[#This Row],[04-06-2020]]-Muertes_PN_ACUM[[#This Row],[03-06-2020]]</f>
        <v>0</v>
      </c>
      <c r="H84" s="14">
        <f>+Muertes_PN_ACUM[[#This Row],[5/6/2020]]-Muertes_PN_ACUM[[#This Row],[04-06-2020]]</f>
        <v>0</v>
      </c>
      <c r="I84" s="14">
        <f>+Muertes_PN_ACUM[[#This Row],[6/6/2020]]-Muertes_PN_ACUM[[#This Row],[5/6/2020]]</f>
        <v>0</v>
      </c>
      <c r="J84" s="11"/>
      <c r="K84" s="11"/>
      <c r="L84" s="11"/>
      <c r="M84" s="11"/>
      <c r="N84" s="11"/>
    </row>
    <row r="85" spans="1:14">
      <c r="A85">
        <v>90902</v>
      </c>
      <c r="B85" s="2" t="s">
        <v>139</v>
      </c>
      <c r="C85" s="2" t="s">
        <v>108</v>
      </c>
      <c r="D85" s="2" t="s">
        <v>225</v>
      </c>
      <c r="E85" s="15">
        <f t="shared" si="1"/>
        <v>0</v>
      </c>
      <c r="F85" s="16">
        <f>+Muertes_PN_ACUM[[#This Row],[03-06-2020]]</f>
        <v>0</v>
      </c>
      <c r="G85" s="14">
        <f>+Muertes_PN_ACUM[[#This Row],[04-06-2020]]-Muertes_PN_ACUM[[#This Row],[03-06-2020]]</f>
        <v>0</v>
      </c>
      <c r="H85" s="14">
        <f>+Muertes_PN_ACUM[[#This Row],[5/6/2020]]-Muertes_PN_ACUM[[#This Row],[04-06-2020]]</f>
        <v>0</v>
      </c>
      <c r="I85" s="14">
        <f>+Muertes_PN_ACUM[[#This Row],[6/6/2020]]-Muertes_PN_ACUM[[#This Row],[5/6/2020]]</f>
        <v>0</v>
      </c>
      <c r="J85" s="11"/>
      <c r="K85" s="11"/>
      <c r="L85" s="11"/>
      <c r="M85" s="11"/>
      <c r="N85" s="11"/>
    </row>
    <row r="86" spans="1:14">
      <c r="A86">
        <v>120103</v>
      </c>
      <c r="B86" s="2" t="s">
        <v>104</v>
      </c>
      <c r="C86" s="2" t="s">
        <v>193</v>
      </c>
      <c r="D86" s="2" t="s">
        <v>226</v>
      </c>
      <c r="E86" s="15">
        <f t="shared" si="1"/>
        <v>0</v>
      </c>
      <c r="F86" s="16">
        <f>+Muertes_PN_ACUM[[#This Row],[03-06-2020]]</f>
        <v>0</v>
      </c>
      <c r="G86" s="14">
        <f>+Muertes_PN_ACUM[[#This Row],[04-06-2020]]-Muertes_PN_ACUM[[#This Row],[03-06-2020]]</f>
        <v>0</v>
      </c>
      <c r="H86" s="14">
        <f>+Muertes_PN_ACUM[[#This Row],[5/6/2020]]-Muertes_PN_ACUM[[#This Row],[04-06-2020]]</f>
        <v>0</v>
      </c>
      <c r="I86" s="14">
        <f>+Muertes_PN_ACUM[[#This Row],[6/6/2020]]-Muertes_PN_ACUM[[#This Row],[5/6/2020]]</f>
        <v>0</v>
      </c>
      <c r="J86" s="11"/>
      <c r="K86" s="11"/>
      <c r="L86" s="11"/>
      <c r="M86" s="11"/>
      <c r="N86" s="11"/>
    </row>
    <row r="87" spans="1:14">
      <c r="A87">
        <v>70710</v>
      </c>
      <c r="B87" s="2" t="s">
        <v>102</v>
      </c>
      <c r="C87" s="2" t="s">
        <v>129</v>
      </c>
      <c r="D87" s="2" t="s">
        <v>227</v>
      </c>
      <c r="E87" s="15">
        <f t="shared" si="1"/>
        <v>0</v>
      </c>
      <c r="F87" s="16">
        <f>+Muertes_PN_ACUM[[#This Row],[03-06-2020]]</f>
        <v>0</v>
      </c>
      <c r="G87" s="14">
        <f>+Muertes_PN_ACUM[[#This Row],[04-06-2020]]-Muertes_PN_ACUM[[#This Row],[03-06-2020]]</f>
        <v>0</v>
      </c>
      <c r="H87" s="14">
        <f>+Muertes_PN_ACUM[[#This Row],[5/6/2020]]-Muertes_PN_ACUM[[#This Row],[04-06-2020]]</f>
        <v>0</v>
      </c>
      <c r="I87" s="14">
        <f>+Muertes_PN_ACUM[[#This Row],[6/6/2020]]-Muertes_PN_ACUM[[#This Row],[5/6/2020]]</f>
        <v>0</v>
      </c>
      <c r="J87" s="11"/>
      <c r="K87" s="11"/>
      <c r="L87" s="11"/>
      <c r="M87" s="11"/>
      <c r="N87" s="11"/>
    </row>
    <row r="88" spans="1:14">
      <c r="A88">
        <v>50102</v>
      </c>
      <c r="B88" s="2" t="s">
        <v>107</v>
      </c>
      <c r="C88" s="2" t="s">
        <v>228</v>
      </c>
      <c r="D88" s="2" t="s">
        <v>229</v>
      </c>
      <c r="E88" s="15">
        <f t="shared" si="1"/>
        <v>0</v>
      </c>
      <c r="F88" s="16">
        <f>+Muertes_PN_ACUM[[#This Row],[03-06-2020]]</f>
        <v>0</v>
      </c>
      <c r="G88" s="14">
        <f>+Muertes_PN_ACUM[[#This Row],[04-06-2020]]-Muertes_PN_ACUM[[#This Row],[03-06-2020]]</f>
        <v>0</v>
      </c>
      <c r="H88" s="14">
        <f>+Muertes_PN_ACUM[[#This Row],[5/6/2020]]-Muertes_PN_ACUM[[#This Row],[04-06-2020]]</f>
        <v>0</v>
      </c>
      <c r="I88" s="14">
        <f>+Muertes_PN_ACUM[[#This Row],[6/6/2020]]-Muertes_PN_ACUM[[#This Row],[5/6/2020]]</f>
        <v>0</v>
      </c>
      <c r="J88" s="11"/>
      <c r="K88" s="11"/>
      <c r="L88" s="11"/>
      <c r="M88" s="11"/>
      <c r="N88" s="11"/>
    </row>
    <row r="89" spans="1:14">
      <c r="A89">
        <v>130303</v>
      </c>
      <c r="B89" s="2" t="s">
        <v>131</v>
      </c>
      <c r="C89" s="2" t="s">
        <v>219</v>
      </c>
      <c r="D89" s="2" t="s">
        <v>230</v>
      </c>
      <c r="E89" s="15">
        <f t="shared" si="1"/>
        <v>0</v>
      </c>
      <c r="F89" s="16">
        <f>+Muertes_PN_ACUM[[#This Row],[03-06-2020]]</f>
        <v>0</v>
      </c>
      <c r="G89" s="14">
        <f>+Muertes_PN_ACUM[[#This Row],[04-06-2020]]-Muertes_PN_ACUM[[#This Row],[03-06-2020]]</f>
        <v>0</v>
      </c>
      <c r="H89" s="14">
        <f>+Muertes_PN_ACUM[[#This Row],[5/6/2020]]-Muertes_PN_ACUM[[#This Row],[04-06-2020]]</f>
        <v>0</v>
      </c>
      <c r="I89" s="14">
        <f>+Muertes_PN_ACUM[[#This Row],[6/6/2020]]-Muertes_PN_ACUM[[#This Row],[5/6/2020]]</f>
        <v>0</v>
      </c>
      <c r="J89" s="11"/>
      <c r="K89" s="11"/>
      <c r="L89" s="11"/>
      <c r="M89" s="11"/>
      <c r="N89" s="11"/>
    </row>
    <row r="90" spans="1:14">
      <c r="A90">
        <v>40108</v>
      </c>
      <c r="B90" s="2" t="s">
        <v>115</v>
      </c>
      <c r="C90" s="2" t="s">
        <v>116</v>
      </c>
      <c r="D90" s="2" t="s">
        <v>231</v>
      </c>
      <c r="E90" s="15">
        <f t="shared" si="1"/>
        <v>0</v>
      </c>
      <c r="F90" s="16">
        <f>+Muertes_PN_ACUM[[#This Row],[03-06-2020]]</f>
        <v>0</v>
      </c>
      <c r="G90" s="14">
        <f>+Muertes_PN_ACUM[[#This Row],[04-06-2020]]-Muertes_PN_ACUM[[#This Row],[03-06-2020]]</f>
        <v>0</v>
      </c>
      <c r="H90" s="14">
        <f>+Muertes_PN_ACUM[[#This Row],[5/6/2020]]-Muertes_PN_ACUM[[#This Row],[04-06-2020]]</f>
        <v>0</v>
      </c>
      <c r="I90" s="14">
        <f>+Muertes_PN_ACUM[[#This Row],[6/6/2020]]-Muertes_PN_ACUM[[#This Row],[5/6/2020]]</f>
        <v>0</v>
      </c>
      <c r="J90" s="11"/>
      <c r="K90" s="11"/>
      <c r="L90" s="11"/>
      <c r="M90" s="11"/>
      <c r="N90" s="11"/>
    </row>
    <row r="91" spans="1:14">
      <c r="A91">
        <v>91007</v>
      </c>
      <c r="B91" s="2" t="s">
        <v>139</v>
      </c>
      <c r="C91" s="2" t="s">
        <v>232</v>
      </c>
      <c r="D91" s="2" t="s">
        <v>233</v>
      </c>
      <c r="E91" s="15">
        <f t="shared" si="1"/>
        <v>0</v>
      </c>
      <c r="F91" s="16">
        <f>+Muertes_PN_ACUM[[#This Row],[03-06-2020]]</f>
        <v>0</v>
      </c>
      <c r="G91" s="14">
        <f>+Muertes_PN_ACUM[[#This Row],[04-06-2020]]-Muertes_PN_ACUM[[#This Row],[03-06-2020]]</f>
        <v>0</v>
      </c>
      <c r="H91" s="14">
        <f>+Muertes_PN_ACUM[[#This Row],[5/6/2020]]-Muertes_PN_ACUM[[#This Row],[04-06-2020]]</f>
        <v>0</v>
      </c>
      <c r="I91" s="14">
        <f>+Muertes_PN_ACUM[[#This Row],[6/6/2020]]-Muertes_PN_ACUM[[#This Row],[5/6/2020]]</f>
        <v>0</v>
      </c>
      <c r="J91" s="11"/>
      <c r="K91" s="11"/>
      <c r="L91" s="11"/>
      <c r="M91" s="11"/>
      <c r="N91" s="11"/>
    </row>
    <row r="92" spans="1:14">
      <c r="A92">
        <v>70703</v>
      </c>
      <c r="B92" s="2" t="s">
        <v>102</v>
      </c>
      <c r="C92" s="2" t="s">
        <v>129</v>
      </c>
      <c r="D92" s="2" t="s">
        <v>234</v>
      </c>
      <c r="E92" s="15">
        <f t="shared" si="1"/>
        <v>0</v>
      </c>
      <c r="F92" s="16">
        <f>+Muertes_PN_ACUM[[#This Row],[03-06-2020]]</f>
        <v>0</v>
      </c>
      <c r="G92" s="14">
        <f>+Muertes_PN_ACUM[[#This Row],[04-06-2020]]-Muertes_PN_ACUM[[#This Row],[03-06-2020]]</f>
        <v>0</v>
      </c>
      <c r="H92" s="14">
        <f>+Muertes_PN_ACUM[[#This Row],[5/6/2020]]-Muertes_PN_ACUM[[#This Row],[04-06-2020]]</f>
        <v>0</v>
      </c>
      <c r="I92" s="14">
        <f>+Muertes_PN_ACUM[[#This Row],[6/6/2020]]-Muertes_PN_ACUM[[#This Row],[5/6/2020]]</f>
        <v>0</v>
      </c>
      <c r="J92" s="11"/>
      <c r="K92" s="11"/>
      <c r="L92" s="11"/>
      <c r="M92" s="11"/>
      <c r="N92" s="11"/>
    </row>
    <row r="93" spans="1:14">
      <c r="A93">
        <v>41003</v>
      </c>
      <c r="B93" s="2" t="s">
        <v>115</v>
      </c>
      <c r="C93" s="2" t="s">
        <v>202</v>
      </c>
      <c r="D93" s="2" t="s">
        <v>235</v>
      </c>
      <c r="E93" s="15">
        <f t="shared" si="1"/>
        <v>0</v>
      </c>
      <c r="F93" s="16">
        <f>+Muertes_PN_ACUM[[#This Row],[03-06-2020]]</f>
        <v>0</v>
      </c>
      <c r="G93" s="14">
        <f>+Muertes_PN_ACUM[[#This Row],[04-06-2020]]-Muertes_PN_ACUM[[#This Row],[03-06-2020]]</f>
        <v>0</v>
      </c>
      <c r="H93" s="14">
        <f>+Muertes_PN_ACUM[[#This Row],[5/6/2020]]-Muertes_PN_ACUM[[#This Row],[04-06-2020]]</f>
        <v>0</v>
      </c>
      <c r="I93" s="14">
        <f>+Muertes_PN_ACUM[[#This Row],[6/6/2020]]-Muertes_PN_ACUM[[#This Row],[5/6/2020]]</f>
        <v>0</v>
      </c>
      <c r="J93" s="11"/>
      <c r="K93" s="11"/>
      <c r="L93" s="11"/>
      <c r="M93" s="11"/>
      <c r="N93" s="11"/>
    </row>
    <row r="94" spans="1:14">
      <c r="A94">
        <v>20602</v>
      </c>
      <c r="B94" s="2" t="s">
        <v>110</v>
      </c>
      <c r="C94" s="2" t="s">
        <v>236</v>
      </c>
      <c r="D94" s="2" t="s">
        <v>237</v>
      </c>
      <c r="E94" s="15">
        <f t="shared" si="1"/>
        <v>0</v>
      </c>
      <c r="F94" s="16">
        <f>+Muertes_PN_ACUM[[#This Row],[03-06-2020]]</f>
        <v>0</v>
      </c>
      <c r="G94" s="14">
        <f>+Muertes_PN_ACUM[[#This Row],[04-06-2020]]-Muertes_PN_ACUM[[#This Row],[03-06-2020]]</f>
        <v>0</v>
      </c>
      <c r="H94" s="14">
        <f>+Muertes_PN_ACUM[[#This Row],[5/6/2020]]-Muertes_PN_ACUM[[#This Row],[04-06-2020]]</f>
        <v>0</v>
      </c>
      <c r="I94" s="14">
        <f>+Muertes_PN_ACUM[[#This Row],[6/6/2020]]-Muertes_PN_ACUM[[#This Row],[5/6/2020]]</f>
        <v>0</v>
      </c>
      <c r="J94" s="11"/>
      <c r="K94" s="11"/>
      <c r="L94" s="11"/>
      <c r="M94" s="11"/>
      <c r="N94" s="11"/>
    </row>
    <row r="95" spans="1:14">
      <c r="A95">
        <v>120708</v>
      </c>
      <c r="B95" s="2" t="s">
        <v>104</v>
      </c>
      <c r="C95" s="2" t="s">
        <v>154</v>
      </c>
      <c r="D95" s="2" t="s">
        <v>237</v>
      </c>
      <c r="E95" s="15">
        <f t="shared" si="1"/>
        <v>0</v>
      </c>
      <c r="F95" s="16">
        <f>+Muertes_PN_ACUM[[#This Row],[03-06-2020]]</f>
        <v>0</v>
      </c>
      <c r="G95" s="14">
        <f>+Muertes_PN_ACUM[[#This Row],[04-06-2020]]-Muertes_PN_ACUM[[#This Row],[03-06-2020]]</f>
        <v>0</v>
      </c>
      <c r="H95" s="14">
        <f>+Muertes_PN_ACUM[[#This Row],[5/6/2020]]-Muertes_PN_ACUM[[#This Row],[04-06-2020]]</f>
        <v>0</v>
      </c>
      <c r="I95" s="14">
        <f>+Muertes_PN_ACUM[[#This Row],[6/6/2020]]-Muertes_PN_ACUM[[#This Row],[5/6/2020]]</f>
        <v>0</v>
      </c>
      <c r="J95" s="11"/>
      <c r="K95" s="11"/>
      <c r="L95" s="11"/>
      <c r="M95" s="11"/>
      <c r="N95" s="11"/>
    </row>
    <row r="96" spans="1:14">
      <c r="A96">
        <v>90301</v>
      </c>
      <c r="B96" s="2" t="s">
        <v>139</v>
      </c>
      <c r="C96" s="2" t="s">
        <v>238</v>
      </c>
      <c r="D96" s="2" t="s">
        <v>239</v>
      </c>
      <c r="E96" s="15">
        <f t="shared" si="1"/>
        <v>0</v>
      </c>
      <c r="F96" s="16">
        <f>+Muertes_PN_ACUM[[#This Row],[03-06-2020]]</f>
        <v>0</v>
      </c>
      <c r="G96" s="14">
        <f>+Muertes_PN_ACUM[[#This Row],[04-06-2020]]-Muertes_PN_ACUM[[#This Row],[03-06-2020]]</f>
        <v>0</v>
      </c>
      <c r="H96" s="14">
        <f>+Muertes_PN_ACUM[[#This Row],[5/6/2020]]-Muertes_PN_ACUM[[#This Row],[04-06-2020]]</f>
        <v>0</v>
      </c>
      <c r="I96" s="14">
        <f>+Muertes_PN_ACUM[[#This Row],[6/6/2020]]-Muertes_PN_ACUM[[#This Row],[5/6/2020]]</f>
        <v>0</v>
      </c>
      <c r="J96" s="11"/>
      <c r="K96" s="11"/>
      <c r="L96" s="11"/>
      <c r="M96" s="11"/>
      <c r="N96" s="11"/>
    </row>
    <row r="97" spans="1:14">
      <c r="A97">
        <v>80502</v>
      </c>
      <c r="B97" s="2" t="s">
        <v>97</v>
      </c>
      <c r="C97" s="2" t="s">
        <v>240</v>
      </c>
      <c r="D97" s="2" t="s">
        <v>241</v>
      </c>
      <c r="E97" s="15">
        <f t="shared" si="1"/>
        <v>0</v>
      </c>
      <c r="F97" s="16">
        <f>+Muertes_PN_ACUM[[#This Row],[03-06-2020]]</f>
        <v>0</v>
      </c>
      <c r="G97" s="14">
        <f>+Muertes_PN_ACUM[[#This Row],[04-06-2020]]-Muertes_PN_ACUM[[#This Row],[03-06-2020]]</f>
        <v>0</v>
      </c>
      <c r="H97" s="14">
        <f>+Muertes_PN_ACUM[[#This Row],[5/6/2020]]-Muertes_PN_ACUM[[#This Row],[04-06-2020]]</f>
        <v>0</v>
      </c>
      <c r="I97" s="14">
        <f>+Muertes_PN_ACUM[[#This Row],[6/6/2020]]-Muertes_PN_ACUM[[#This Row],[5/6/2020]]</f>
        <v>0</v>
      </c>
      <c r="J97" s="11"/>
      <c r="K97" s="11"/>
      <c r="L97" s="11"/>
      <c r="M97" s="11"/>
      <c r="N97" s="11"/>
    </row>
    <row r="98" spans="1:14">
      <c r="A98">
        <v>20402</v>
      </c>
      <c r="B98" s="2" t="s">
        <v>110</v>
      </c>
      <c r="C98" s="2" t="s">
        <v>242</v>
      </c>
      <c r="D98" s="2" t="s">
        <v>243</v>
      </c>
      <c r="E98" s="15">
        <f t="shared" si="1"/>
        <v>0</v>
      </c>
      <c r="F98" s="16">
        <f>+Muertes_PN_ACUM[[#This Row],[03-06-2020]]</f>
        <v>0</v>
      </c>
      <c r="G98" s="14">
        <f>+Muertes_PN_ACUM[[#This Row],[04-06-2020]]-Muertes_PN_ACUM[[#This Row],[03-06-2020]]</f>
        <v>0</v>
      </c>
      <c r="H98" s="14">
        <f>+Muertes_PN_ACUM[[#This Row],[5/6/2020]]-Muertes_PN_ACUM[[#This Row],[04-06-2020]]</f>
        <v>0</v>
      </c>
      <c r="I98" s="14">
        <f>+Muertes_PN_ACUM[[#This Row],[6/6/2020]]-Muertes_PN_ACUM[[#This Row],[5/6/2020]]</f>
        <v>0</v>
      </c>
      <c r="J98" s="11"/>
      <c r="K98" s="11"/>
      <c r="L98" s="11"/>
      <c r="M98" s="11"/>
      <c r="N98" s="11"/>
    </row>
    <row r="99" spans="1:14">
      <c r="A99">
        <v>130301</v>
      </c>
      <c r="B99" s="2" t="s">
        <v>131</v>
      </c>
      <c r="C99" s="2" t="s">
        <v>219</v>
      </c>
      <c r="D99" s="2" t="s">
        <v>244</v>
      </c>
      <c r="E99" s="15">
        <f t="shared" si="1"/>
        <v>1</v>
      </c>
      <c r="F99" s="16">
        <f>+Muertes_PN_ACUM[[#This Row],[03-06-2020]]</f>
        <v>1</v>
      </c>
      <c r="G99" s="14">
        <f>+Muertes_PN_ACUM[[#This Row],[04-06-2020]]-Muertes_PN_ACUM[[#This Row],[03-06-2020]]</f>
        <v>0</v>
      </c>
      <c r="H99" s="14">
        <f>+Muertes_PN_ACUM[[#This Row],[5/6/2020]]-Muertes_PN_ACUM[[#This Row],[04-06-2020]]</f>
        <v>0</v>
      </c>
      <c r="I99" s="14">
        <f>+Muertes_PN_ACUM[[#This Row],[6/6/2020]]-Muertes_PN_ACUM[[#This Row],[5/6/2020]]</f>
        <v>0</v>
      </c>
      <c r="J99" s="11"/>
      <c r="K99" s="11"/>
      <c r="L99" s="11"/>
      <c r="M99" s="11"/>
      <c r="N99" s="11"/>
    </row>
    <row r="100" spans="1:14">
      <c r="A100">
        <v>91009</v>
      </c>
      <c r="B100" s="2" t="s">
        <v>139</v>
      </c>
      <c r="C100" s="2" t="s">
        <v>232</v>
      </c>
      <c r="D100" s="2" t="s">
        <v>245</v>
      </c>
      <c r="E100" s="15">
        <f t="shared" si="1"/>
        <v>0</v>
      </c>
      <c r="F100" s="16">
        <f>+Muertes_PN_ACUM[[#This Row],[03-06-2020]]</f>
        <v>0</v>
      </c>
      <c r="G100" s="14">
        <f>+Muertes_PN_ACUM[[#This Row],[04-06-2020]]-Muertes_PN_ACUM[[#This Row],[03-06-2020]]</f>
        <v>0</v>
      </c>
      <c r="H100" s="14">
        <f>+Muertes_PN_ACUM[[#This Row],[5/6/2020]]-Muertes_PN_ACUM[[#This Row],[04-06-2020]]</f>
        <v>0</v>
      </c>
      <c r="I100" s="14">
        <f>+Muertes_PN_ACUM[[#This Row],[6/6/2020]]-Muertes_PN_ACUM[[#This Row],[5/6/2020]]</f>
        <v>0</v>
      </c>
      <c r="J100" s="11"/>
      <c r="K100" s="11"/>
      <c r="L100" s="11"/>
      <c r="M100" s="11"/>
      <c r="N100" s="11"/>
    </row>
    <row r="101" spans="1:14">
      <c r="A101">
        <v>120202</v>
      </c>
      <c r="B101" s="2" t="s">
        <v>104</v>
      </c>
      <c r="C101" s="2" t="s">
        <v>246</v>
      </c>
      <c r="D101" s="2" t="s">
        <v>247</v>
      </c>
      <c r="E101" s="15">
        <f t="shared" si="1"/>
        <v>0</v>
      </c>
      <c r="F101" s="16">
        <f>+Muertes_PN_ACUM[[#This Row],[03-06-2020]]</f>
        <v>0</v>
      </c>
      <c r="G101" s="14">
        <f>+Muertes_PN_ACUM[[#This Row],[04-06-2020]]-Muertes_PN_ACUM[[#This Row],[03-06-2020]]</f>
        <v>0</v>
      </c>
      <c r="H101" s="14">
        <f>+Muertes_PN_ACUM[[#This Row],[5/6/2020]]-Muertes_PN_ACUM[[#This Row],[04-06-2020]]</f>
        <v>0</v>
      </c>
      <c r="I101" s="14">
        <f>+Muertes_PN_ACUM[[#This Row],[6/6/2020]]-Muertes_PN_ACUM[[#This Row],[5/6/2020]]</f>
        <v>0</v>
      </c>
      <c r="J101" s="11"/>
      <c r="K101" s="11"/>
      <c r="L101" s="11"/>
      <c r="M101" s="11"/>
      <c r="N101" s="11"/>
    </row>
    <row r="102" spans="1:14">
      <c r="A102">
        <v>30104</v>
      </c>
      <c r="B102" s="2" t="s">
        <v>99</v>
      </c>
      <c r="C102" s="2" t="s">
        <v>99</v>
      </c>
      <c r="D102" s="2" t="s">
        <v>248</v>
      </c>
      <c r="E102" s="15">
        <f t="shared" si="1"/>
        <v>2</v>
      </c>
      <c r="F102" s="16">
        <f>+Muertes_PN_ACUM[[#This Row],[03-06-2020]]</f>
        <v>2</v>
      </c>
      <c r="G102" s="14">
        <f>+Muertes_PN_ACUM[[#This Row],[04-06-2020]]-Muertes_PN_ACUM[[#This Row],[03-06-2020]]</f>
        <v>0</v>
      </c>
      <c r="H102" s="14">
        <f>+Muertes_PN_ACUM[[#This Row],[5/6/2020]]-Muertes_PN_ACUM[[#This Row],[04-06-2020]]</f>
        <v>0</v>
      </c>
      <c r="I102" s="14">
        <f>+Muertes_PN_ACUM[[#This Row],[6/6/2020]]-Muertes_PN_ACUM[[#This Row],[5/6/2020]]</f>
        <v>0</v>
      </c>
      <c r="J102" s="11"/>
      <c r="K102" s="11"/>
      <c r="L102" s="11"/>
      <c r="M102" s="11"/>
      <c r="N102" s="11"/>
    </row>
    <row r="103" spans="1:14">
      <c r="A103">
        <v>91104</v>
      </c>
      <c r="B103" s="2" t="s">
        <v>139</v>
      </c>
      <c r="C103" s="2" t="s">
        <v>156</v>
      </c>
      <c r="D103" s="2" t="s">
        <v>249</v>
      </c>
      <c r="E103" s="15">
        <f t="shared" si="1"/>
        <v>0</v>
      </c>
      <c r="F103" s="16">
        <f>+Muertes_PN_ACUM[[#This Row],[03-06-2020]]</f>
        <v>0</v>
      </c>
      <c r="G103" s="14">
        <f>+Muertes_PN_ACUM[[#This Row],[04-06-2020]]-Muertes_PN_ACUM[[#This Row],[03-06-2020]]</f>
        <v>0</v>
      </c>
      <c r="H103" s="14">
        <f>+Muertes_PN_ACUM[[#This Row],[5/6/2020]]-Muertes_PN_ACUM[[#This Row],[04-06-2020]]</f>
        <v>0</v>
      </c>
      <c r="I103" s="14">
        <f>+Muertes_PN_ACUM[[#This Row],[6/6/2020]]-Muertes_PN_ACUM[[#This Row],[5/6/2020]]</f>
        <v>0</v>
      </c>
      <c r="J103" s="11"/>
      <c r="K103" s="11"/>
      <c r="L103" s="11"/>
      <c r="M103" s="11"/>
      <c r="N103" s="11"/>
    </row>
    <row r="104" spans="1:14">
      <c r="A104">
        <v>90705</v>
      </c>
      <c r="B104" s="2" t="s">
        <v>139</v>
      </c>
      <c r="C104" s="2" t="s">
        <v>250</v>
      </c>
      <c r="D104" s="2" t="s">
        <v>251</v>
      </c>
      <c r="E104" s="15">
        <f t="shared" si="1"/>
        <v>0</v>
      </c>
      <c r="F104" s="16">
        <f>+Muertes_PN_ACUM[[#This Row],[03-06-2020]]</f>
        <v>0</v>
      </c>
      <c r="G104" s="14">
        <f>+Muertes_PN_ACUM[[#This Row],[04-06-2020]]-Muertes_PN_ACUM[[#This Row],[03-06-2020]]</f>
        <v>0</v>
      </c>
      <c r="H104" s="14">
        <f>+Muertes_PN_ACUM[[#This Row],[5/6/2020]]-Muertes_PN_ACUM[[#This Row],[04-06-2020]]</f>
        <v>0</v>
      </c>
      <c r="I104" s="14">
        <f>+Muertes_PN_ACUM[[#This Row],[6/6/2020]]-Muertes_PN_ACUM[[#This Row],[5/6/2020]]</f>
        <v>0</v>
      </c>
      <c r="J104" s="11"/>
      <c r="K104" s="11"/>
      <c r="L104" s="11"/>
      <c r="M104" s="11"/>
      <c r="N104" s="11"/>
    </row>
    <row r="105" spans="1:14">
      <c r="A105">
        <v>10103</v>
      </c>
      <c r="B105" s="2" t="s">
        <v>119</v>
      </c>
      <c r="C105" s="2" t="s">
        <v>119</v>
      </c>
      <c r="D105" s="2" t="s">
        <v>252</v>
      </c>
      <c r="E105" s="15">
        <f t="shared" si="1"/>
        <v>0</v>
      </c>
      <c r="F105" s="16">
        <f>+Muertes_PN_ACUM[[#This Row],[03-06-2020]]</f>
        <v>0</v>
      </c>
      <c r="G105" s="14">
        <f>+Muertes_PN_ACUM[[#This Row],[04-06-2020]]-Muertes_PN_ACUM[[#This Row],[03-06-2020]]</f>
        <v>0</v>
      </c>
      <c r="H105" s="14">
        <f>+Muertes_PN_ACUM[[#This Row],[5/6/2020]]-Muertes_PN_ACUM[[#This Row],[04-06-2020]]</f>
        <v>0</v>
      </c>
      <c r="I105" s="14">
        <f>+Muertes_PN_ACUM[[#This Row],[6/6/2020]]-Muertes_PN_ACUM[[#This Row],[5/6/2020]]</f>
        <v>0</v>
      </c>
      <c r="J105" s="11"/>
      <c r="K105" s="11"/>
      <c r="L105" s="11"/>
      <c r="M105" s="11"/>
      <c r="N105" s="11"/>
    </row>
    <row r="106" spans="1:14">
      <c r="A106">
        <v>90606</v>
      </c>
      <c r="B106" s="2" t="s">
        <v>139</v>
      </c>
      <c r="C106" s="2" t="s">
        <v>253</v>
      </c>
      <c r="D106" s="2" t="s">
        <v>254</v>
      </c>
      <c r="E106" s="15">
        <f t="shared" si="1"/>
        <v>0</v>
      </c>
      <c r="F106" s="16">
        <f>+Muertes_PN_ACUM[[#This Row],[03-06-2020]]</f>
        <v>0</v>
      </c>
      <c r="G106" s="14">
        <f>+Muertes_PN_ACUM[[#This Row],[04-06-2020]]-Muertes_PN_ACUM[[#This Row],[03-06-2020]]</f>
        <v>0</v>
      </c>
      <c r="H106" s="14">
        <f>+Muertes_PN_ACUM[[#This Row],[5/6/2020]]-Muertes_PN_ACUM[[#This Row],[04-06-2020]]</f>
        <v>0</v>
      </c>
      <c r="I106" s="14">
        <f>+Muertes_PN_ACUM[[#This Row],[6/6/2020]]-Muertes_PN_ACUM[[#This Row],[5/6/2020]]</f>
        <v>0</v>
      </c>
      <c r="J106" s="11"/>
      <c r="K106" s="11"/>
      <c r="L106" s="11"/>
      <c r="M106" s="11"/>
      <c r="N106" s="11"/>
    </row>
    <row r="107" spans="1:14">
      <c r="A107">
        <v>130304</v>
      </c>
      <c r="B107" s="2" t="s">
        <v>131</v>
      </c>
      <c r="C107" s="2" t="s">
        <v>219</v>
      </c>
      <c r="D107" s="2" t="s">
        <v>255</v>
      </c>
      <c r="E107" s="15">
        <f t="shared" si="1"/>
        <v>0</v>
      </c>
      <c r="F107" s="16">
        <f>+Muertes_PN_ACUM[[#This Row],[03-06-2020]]</f>
        <v>0</v>
      </c>
      <c r="G107" s="14">
        <f>+Muertes_PN_ACUM[[#This Row],[04-06-2020]]-Muertes_PN_ACUM[[#This Row],[03-06-2020]]</f>
        <v>0</v>
      </c>
      <c r="H107" s="14">
        <f>+Muertes_PN_ACUM[[#This Row],[5/6/2020]]-Muertes_PN_ACUM[[#This Row],[04-06-2020]]</f>
        <v>0</v>
      </c>
      <c r="I107" s="14">
        <f>+Muertes_PN_ACUM[[#This Row],[6/6/2020]]-Muertes_PN_ACUM[[#This Row],[5/6/2020]]</f>
        <v>0</v>
      </c>
      <c r="J107" s="11"/>
      <c r="K107" s="11"/>
      <c r="L107" s="11"/>
      <c r="M107" s="11"/>
      <c r="N107" s="11"/>
    </row>
    <row r="108" spans="1:14">
      <c r="A108">
        <v>120104</v>
      </c>
      <c r="B108" s="2" t="s">
        <v>104</v>
      </c>
      <c r="C108" s="2" t="s">
        <v>193</v>
      </c>
      <c r="D108" s="2" t="s">
        <v>256</v>
      </c>
      <c r="E108" s="15">
        <f t="shared" si="1"/>
        <v>0</v>
      </c>
      <c r="F108" s="16">
        <f>+Muertes_PN_ACUM[[#This Row],[03-06-2020]]</f>
        <v>0</v>
      </c>
      <c r="G108" s="14">
        <f>+Muertes_PN_ACUM[[#This Row],[04-06-2020]]-Muertes_PN_ACUM[[#This Row],[03-06-2020]]</f>
        <v>0</v>
      </c>
      <c r="H108" s="14">
        <f>+Muertes_PN_ACUM[[#This Row],[5/6/2020]]-Muertes_PN_ACUM[[#This Row],[04-06-2020]]</f>
        <v>0</v>
      </c>
      <c r="I108" s="14">
        <f>+Muertes_PN_ACUM[[#This Row],[6/6/2020]]-Muertes_PN_ACUM[[#This Row],[5/6/2020]]</f>
        <v>0</v>
      </c>
      <c r="J108" s="11"/>
      <c r="K108" s="11"/>
      <c r="L108" s="11"/>
      <c r="M108" s="11"/>
      <c r="N108" s="11"/>
    </row>
    <row r="109" spans="1:14">
      <c r="A109">
        <v>120304</v>
      </c>
      <c r="B109" s="2" t="s">
        <v>104</v>
      </c>
      <c r="C109" s="2" t="s">
        <v>126</v>
      </c>
      <c r="D109" s="2" t="s">
        <v>257</v>
      </c>
      <c r="E109" s="15">
        <f t="shared" si="1"/>
        <v>0</v>
      </c>
      <c r="F109" s="16">
        <f>+Muertes_PN_ACUM[[#This Row],[03-06-2020]]</f>
        <v>0</v>
      </c>
      <c r="G109" s="14">
        <f>+Muertes_PN_ACUM[[#This Row],[04-06-2020]]-Muertes_PN_ACUM[[#This Row],[03-06-2020]]</f>
        <v>0</v>
      </c>
      <c r="H109" s="14">
        <f>+Muertes_PN_ACUM[[#This Row],[5/6/2020]]-Muertes_PN_ACUM[[#This Row],[04-06-2020]]</f>
        <v>0</v>
      </c>
      <c r="I109" s="14">
        <f>+Muertes_PN_ACUM[[#This Row],[6/6/2020]]-Muertes_PN_ACUM[[#This Row],[5/6/2020]]</f>
        <v>0</v>
      </c>
      <c r="J109" s="11"/>
      <c r="K109" s="11"/>
      <c r="L109" s="11"/>
      <c r="M109" s="11"/>
      <c r="N109" s="11"/>
    </row>
    <row r="110" spans="1:14">
      <c r="A110">
        <v>90502</v>
      </c>
      <c r="B110" s="2" t="s">
        <v>139</v>
      </c>
      <c r="C110" s="2" t="s">
        <v>258</v>
      </c>
      <c r="D110" s="2" t="s">
        <v>259</v>
      </c>
      <c r="E110" s="15">
        <f t="shared" si="1"/>
        <v>0</v>
      </c>
      <c r="F110" s="16">
        <f>+Muertes_PN_ACUM[[#This Row],[03-06-2020]]</f>
        <v>0</v>
      </c>
      <c r="G110" s="14">
        <f>+Muertes_PN_ACUM[[#This Row],[04-06-2020]]-Muertes_PN_ACUM[[#This Row],[03-06-2020]]</f>
        <v>0</v>
      </c>
      <c r="H110" s="14">
        <f>+Muertes_PN_ACUM[[#This Row],[5/6/2020]]-Muertes_PN_ACUM[[#This Row],[04-06-2020]]</f>
        <v>0</v>
      </c>
      <c r="I110" s="14">
        <f>+Muertes_PN_ACUM[[#This Row],[6/6/2020]]-Muertes_PN_ACUM[[#This Row],[5/6/2020]]</f>
        <v>0</v>
      </c>
      <c r="J110" s="11"/>
      <c r="K110" s="11"/>
      <c r="L110" s="11"/>
      <c r="M110" s="11"/>
      <c r="N110" s="11"/>
    </row>
    <row r="111" spans="1:14">
      <c r="A111">
        <v>120105</v>
      </c>
      <c r="B111" s="2" t="s">
        <v>104</v>
      </c>
      <c r="C111" s="2" t="s">
        <v>193</v>
      </c>
      <c r="D111" s="2" t="s">
        <v>260</v>
      </c>
      <c r="E111" s="15">
        <f t="shared" si="1"/>
        <v>0</v>
      </c>
      <c r="F111" s="16">
        <f>+Muertes_PN_ACUM[[#This Row],[03-06-2020]]</f>
        <v>0</v>
      </c>
      <c r="G111" s="14">
        <f>+Muertes_PN_ACUM[[#This Row],[04-06-2020]]-Muertes_PN_ACUM[[#This Row],[03-06-2020]]</f>
        <v>0</v>
      </c>
      <c r="H111" s="14">
        <f>+Muertes_PN_ACUM[[#This Row],[5/6/2020]]-Muertes_PN_ACUM[[#This Row],[04-06-2020]]</f>
        <v>0</v>
      </c>
      <c r="I111" s="14">
        <f>+Muertes_PN_ACUM[[#This Row],[6/6/2020]]-Muertes_PN_ACUM[[#This Row],[5/6/2020]]</f>
        <v>0</v>
      </c>
      <c r="J111" s="11"/>
      <c r="K111" s="11"/>
      <c r="L111" s="11"/>
      <c r="M111" s="11"/>
      <c r="N111" s="11"/>
    </row>
    <row r="112" spans="1:14">
      <c r="A112">
        <v>120401</v>
      </c>
      <c r="B112" s="2" t="s">
        <v>104</v>
      </c>
      <c r="C112" s="2" t="s">
        <v>261</v>
      </c>
      <c r="D112" s="2" t="s">
        <v>262</v>
      </c>
      <c r="E112" s="15">
        <f t="shared" si="1"/>
        <v>0</v>
      </c>
      <c r="F112" s="16">
        <f>+Muertes_PN_ACUM[[#This Row],[03-06-2020]]</f>
        <v>0</v>
      </c>
      <c r="G112" s="14">
        <f>+Muertes_PN_ACUM[[#This Row],[04-06-2020]]-Muertes_PN_ACUM[[#This Row],[03-06-2020]]</f>
        <v>0</v>
      </c>
      <c r="H112" s="14">
        <f>+Muertes_PN_ACUM[[#This Row],[5/6/2020]]-Muertes_PN_ACUM[[#This Row],[04-06-2020]]</f>
        <v>0</v>
      </c>
      <c r="I112" s="14">
        <f>+Muertes_PN_ACUM[[#This Row],[6/6/2020]]-Muertes_PN_ACUM[[#This Row],[5/6/2020]]</f>
        <v>0</v>
      </c>
      <c r="J112" s="11"/>
      <c r="K112" s="11"/>
      <c r="L112" s="11"/>
      <c r="M112" s="11"/>
      <c r="N112" s="11"/>
    </row>
    <row r="113" spans="1:14">
      <c r="A113">
        <v>60402</v>
      </c>
      <c r="B113" s="2" t="s">
        <v>214</v>
      </c>
      <c r="C113" s="2" t="s">
        <v>263</v>
      </c>
      <c r="D113" s="2" t="s">
        <v>264</v>
      </c>
      <c r="E113" s="15">
        <f t="shared" si="1"/>
        <v>0</v>
      </c>
      <c r="F113" s="16">
        <f>+Muertes_PN_ACUM[[#This Row],[03-06-2020]]</f>
        <v>0</v>
      </c>
      <c r="G113" s="14">
        <f>+Muertes_PN_ACUM[[#This Row],[04-06-2020]]-Muertes_PN_ACUM[[#This Row],[03-06-2020]]</f>
        <v>0</v>
      </c>
      <c r="H113" s="14">
        <f>+Muertes_PN_ACUM[[#This Row],[5/6/2020]]-Muertes_PN_ACUM[[#This Row],[04-06-2020]]</f>
        <v>0</v>
      </c>
      <c r="I113" s="14">
        <f>+Muertes_PN_ACUM[[#This Row],[6/6/2020]]-Muertes_PN_ACUM[[#This Row],[5/6/2020]]</f>
        <v>0</v>
      </c>
      <c r="J113" s="11"/>
      <c r="K113" s="11"/>
      <c r="L113" s="11"/>
      <c r="M113" s="11"/>
      <c r="N113" s="11"/>
    </row>
    <row r="114" spans="1:14">
      <c r="A114">
        <v>120504</v>
      </c>
      <c r="B114" s="2" t="s">
        <v>104</v>
      </c>
      <c r="C114" s="2" t="s">
        <v>105</v>
      </c>
      <c r="D114" s="2" t="s">
        <v>265</v>
      </c>
      <c r="E114" s="15">
        <f t="shared" si="1"/>
        <v>0</v>
      </c>
      <c r="F114" s="16">
        <f>+Muertes_PN_ACUM[[#This Row],[03-06-2020]]</f>
        <v>0</v>
      </c>
      <c r="G114" s="14">
        <f>+Muertes_PN_ACUM[[#This Row],[04-06-2020]]-Muertes_PN_ACUM[[#This Row],[03-06-2020]]</f>
        <v>0</v>
      </c>
      <c r="H114" s="14">
        <f>+Muertes_PN_ACUM[[#This Row],[5/6/2020]]-Muertes_PN_ACUM[[#This Row],[04-06-2020]]</f>
        <v>0</v>
      </c>
      <c r="I114" s="14">
        <f>+Muertes_PN_ACUM[[#This Row],[6/6/2020]]-Muertes_PN_ACUM[[#This Row],[5/6/2020]]</f>
        <v>0</v>
      </c>
      <c r="J114" s="11"/>
      <c r="K114" s="11"/>
      <c r="L114" s="11"/>
      <c r="M114" s="11"/>
      <c r="N114" s="11"/>
    </row>
    <row r="115" spans="1:14">
      <c r="A115">
        <v>90302</v>
      </c>
      <c r="B115" s="2" t="s">
        <v>139</v>
      </c>
      <c r="C115" s="2" t="s">
        <v>238</v>
      </c>
      <c r="D115" s="2" t="s">
        <v>266</v>
      </c>
      <c r="E115" s="15">
        <f t="shared" si="1"/>
        <v>0</v>
      </c>
      <c r="F115" s="16">
        <f>+Muertes_PN_ACUM[[#This Row],[03-06-2020]]</f>
        <v>0</v>
      </c>
      <c r="G115" s="14">
        <f>+Muertes_PN_ACUM[[#This Row],[04-06-2020]]-Muertes_PN_ACUM[[#This Row],[03-06-2020]]</f>
        <v>0</v>
      </c>
      <c r="H115" s="14">
        <f>+Muertes_PN_ACUM[[#This Row],[5/6/2020]]-Muertes_PN_ACUM[[#This Row],[04-06-2020]]</f>
        <v>0</v>
      </c>
      <c r="I115" s="14">
        <f>+Muertes_PN_ACUM[[#This Row],[6/6/2020]]-Muertes_PN_ACUM[[#This Row],[5/6/2020]]</f>
        <v>0</v>
      </c>
      <c r="J115" s="11"/>
      <c r="K115" s="11"/>
      <c r="L115" s="11"/>
      <c r="M115" s="11"/>
      <c r="N115" s="11"/>
    </row>
    <row r="116" spans="1:14">
      <c r="A116">
        <v>120305</v>
      </c>
      <c r="B116" s="2" t="s">
        <v>104</v>
      </c>
      <c r="C116" s="2" t="s">
        <v>126</v>
      </c>
      <c r="D116" s="2" t="s">
        <v>267</v>
      </c>
      <c r="E116" s="15">
        <f t="shared" si="1"/>
        <v>0</v>
      </c>
      <c r="F116" s="16">
        <f>+Muertes_PN_ACUM[[#This Row],[03-06-2020]]</f>
        <v>0</v>
      </c>
      <c r="G116" s="14">
        <f>+Muertes_PN_ACUM[[#This Row],[04-06-2020]]-Muertes_PN_ACUM[[#This Row],[03-06-2020]]</f>
        <v>0</v>
      </c>
      <c r="H116" s="14">
        <f>+Muertes_PN_ACUM[[#This Row],[5/6/2020]]-Muertes_PN_ACUM[[#This Row],[04-06-2020]]</f>
        <v>0</v>
      </c>
      <c r="I116" s="14">
        <f>+Muertes_PN_ACUM[[#This Row],[6/6/2020]]-Muertes_PN_ACUM[[#This Row],[5/6/2020]]</f>
        <v>0</v>
      </c>
      <c r="J116" s="11"/>
      <c r="K116" s="11"/>
      <c r="L116" s="11"/>
      <c r="M116" s="11"/>
      <c r="N116" s="11"/>
    </row>
    <row r="117" spans="1:14">
      <c r="A117">
        <v>41402</v>
      </c>
      <c r="B117" s="2" t="s">
        <v>115</v>
      </c>
      <c r="C117" s="2" t="s">
        <v>268</v>
      </c>
      <c r="D117" s="2" t="s">
        <v>269</v>
      </c>
      <c r="E117" s="15">
        <f t="shared" si="1"/>
        <v>0</v>
      </c>
      <c r="F117" s="16">
        <f>+Muertes_PN_ACUM[[#This Row],[03-06-2020]]</f>
        <v>0</v>
      </c>
      <c r="G117" s="14">
        <f>+Muertes_PN_ACUM[[#This Row],[04-06-2020]]-Muertes_PN_ACUM[[#This Row],[03-06-2020]]</f>
        <v>0</v>
      </c>
      <c r="H117" s="14">
        <f>+Muertes_PN_ACUM[[#This Row],[5/6/2020]]-Muertes_PN_ACUM[[#This Row],[04-06-2020]]</f>
        <v>0</v>
      </c>
      <c r="I117" s="14">
        <f>+Muertes_PN_ACUM[[#This Row],[6/6/2020]]-Muertes_PN_ACUM[[#This Row],[5/6/2020]]</f>
        <v>0</v>
      </c>
      <c r="J117" s="11"/>
      <c r="K117" s="11"/>
      <c r="L117" s="11"/>
      <c r="M117" s="11"/>
      <c r="N117" s="11"/>
    </row>
    <row r="118" spans="1:14">
      <c r="A118">
        <v>130108</v>
      </c>
      <c r="B118" s="2" t="s">
        <v>131</v>
      </c>
      <c r="C118" s="2" t="s">
        <v>144</v>
      </c>
      <c r="D118" s="2" t="s">
        <v>270</v>
      </c>
      <c r="E118" s="15">
        <f t="shared" si="1"/>
        <v>2</v>
      </c>
      <c r="F118" s="16">
        <f>+Muertes_PN_ACUM[[#This Row],[03-06-2020]]</f>
        <v>2</v>
      </c>
      <c r="G118" s="14">
        <f>+Muertes_PN_ACUM[[#This Row],[04-06-2020]]-Muertes_PN_ACUM[[#This Row],[03-06-2020]]</f>
        <v>0</v>
      </c>
      <c r="H118" s="14">
        <f>+Muertes_PN_ACUM[[#This Row],[5/6/2020]]-Muertes_PN_ACUM[[#This Row],[04-06-2020]]</f>
        <v>0</v>
      </c>
      <c r="I118" s="14">
        <f>+Muertes_PN_ACUM[[#This Row],[6/6/2020]]-Muertes_PN_ACUM[[#This Row],[5/6/2020]]</f>
        <v>0</v>
      </c>
      <c r="J118" s="11"/>
      <c r="K118" s="11"/>
      <c r="L118" s="11"/>
      <c r="M118" s="11"/>
      <c r="N118" s="11"/>
    </row>
    <row r="119" spans="1:14">
      <c r="A119">
        <v>41303</v>
      </c>
      <c r="B119" s="2" t="s">
        <v>115</v>
      </c>
      <c r="C119" s="2" t="s">
        <v>183</v>
      </c>
      <c r="D119" s="2" t="s">
        <v>271</v>
      </c>
      <c r="E119" s="15">
        <f t="shared" si="1"/>
        <v>0</v>
      </c>
      <c r="F119" s="16">
        <f>+Muertes_PN_ACUM[[#This Row],[03-06-2020]]</f>
        <v>0</v>
      </c>
      <c r="G119" s="14">
        <f>+Muertes_PN_ACUM[[#This Row],[04-06-2020]]-Muertes_PN_ACUM[[#This Row],[03-06-2020]]</f>
        <v>0</v>
      </c>
      <c r="H119" s="14">
        <f>+Muertes_PN_ACUM[[#This Row],[5/6/2020]]-Muertes_PN_ACUM[[#This Row],[04-06-2020]]</f>
        <v>0</v>
      </c>
      <c r="I119" s="14">
        <f>+Muertes_PN_ACUM[[#This Row],[6/6/2020]]-Muertes_PN_ACUM[[#This Row],[5/6/2020]]</f>
        <v>0</v>
      </c>
      <c r="J119" s="11"/>
      <c r="K119" s="11"/>
      <c r="L119" s="11"/>
      <c r="M119" s="11"/>
      <c r="N119" s="11"/>
    </row>
    <row r="120" spans="1:14">
      <c r="A120">
        <v>130401</v>
      </c>
      <c r="B120" s="2" t="s">
        <v>131</v>
      </c>
      <c r="C120" s="2" t="s">
        <v>178</v>
      </c>
      <c r="D120" s="2" t="s">
        <v>272</v>
      </c>
      <c r="E120" s="15">
        <f t="shared" si="1"/>
        <v>0</v>
      </c>
      <c r="F120" s="16">
        <f>+Muertes_PN_ACUM[[#This Row],[03-06-2020]]</f>
        <v>0</v>
      </c>
      <c r="G120" s="14">
        <f>+Muertes_PN_ACUM[[#This Row],[04-06-2020]]-Muertes_PN_ACUM[[#This Row],[03-06-2020]]</f>
        <v>0</v>
      </c>
      <c r="H120" s="14">
        <f>+Muertes_PN_ACUM[[#This Row],[5/6/2020]]-Muertes_PN_ACUM[[#This Row],[04-06-2020]]</f>
        <v>0</v>
      </c>
      <c r="I120" s="14">
        <f>+Muertes_PN_ACUM[[#This Row],[6/6/2020]]-Muertes_PN_ACUM[[#This Row],[5/6/2020]]</f>
        <v>0</v>
      </c>
      <c r="J120" s="11"/>
      <c r="K120" s="11"/>
      <c r="L120" s="11"/>
      <c r="M120" s="11"/>
      <c r="N120" s="11"/>
    </row>
    <row r="121" spans="1:14">
      <c r="A121">
        <v>10201</v>
      </c>
      <c r="B121" s="2" t="s">
        <v>119</v>
      </c>
      <c r="C121" s="2" t="s">
        <v>167</v>
      </c>
      <c r="D121" s="2" t="s">
        <v>273</v>
      </c>
      <c r="E121" s="15">
        <f t="shared" si="1"/>
        <v>0</v>
      </c>
      <c r="F121" s="16">
        <f>+Muertes_PN_ACUM[[#This Row],[03-06-2020]]</f>
        <v>0</v>
      </c>
      <c r="G121" s="14">
        <f>+Muertes_PN_ACUM[[#This Row],[04-06-2020]]-Muertes_PN_ACUM[[#This Row],[03-06-2020]]</f>
        <v>0</v>
      </c>
      <c r="H121" s="14">
        <f>+Muertes_PN_ACUM[[#This Row],[5/6/2020]]-Muertes_PN_ACUM[[#This Row],[04-06-2020]]</f>
        <v>0</v>
      </c>
      <c r="I121" s="14">
        <f>+Muertes_PN_ACUM[[#This Row],[6/6/2020]]-Muertes_PN_ACUM[[#This Row],[5/6/2020]]</f>
        <v>0</v>
      </c>
      <c r="J121" s="11"/>
      <c r="K121" s="11"/>
      <c r="L121" s="11"/>
      <c r="M121" s="11"/>
      <c r="N121" s="11"/>
    </row>
    <row r="122" spans="1:14">
      <c r="A122">
        <v>50103</v>
      </c>
      <c r="B122" s="2" t="s">
        <v>107</v>
      </c>
      <c r="C122" s="2" t="s">
        <v>228</v>
      </c>
      <c r="D122" s="2" t="s">
        <v>228</v>
      </c>
      <c r="E122" s="15">
        <f t="shared" si="1"/>
        <v>0</v>
      </c>
      <c r="F122" s="16">
        <f>+Muertes_PN_ACUM[[#This Row],[03-06-2020]]</f>
        <v>0</v>
      </c>
      <c r="G122" s="14">
        <f>+Muertes_PN_ACUM[[#This Row],[04-06-2020]]-Muertes_PN_ACUM[[#This Row],[03-06-2020]]</f>
        <v>0</v>
      </c>
      <c r="H122" s="14">
        <f>+Muertes_PN_ACUM[[#This Row],[5/6/2020]]-Muertes_PN_ACUM[[#This Row],[04-06-2020]]</f>
        <v>0</v>
      </c>
      <c r="I122" s="14">
        <f>+Muertes_PN_ACUM[[#This Row],[6/6/2020]]-Muertes_PN_ACUM[[#This Row],[5/6/2020]]</f>
        <v>0</v>
      </c>
      <c r="J122" s="11"/>
      <c r="K122" s="11"/>
      <c r="L122" s="11"/>
      <c r="M122" s="11"/>
      <c r="N122" s="11"/>
    </row>
    <row r="123" spans="1:14">
      <c r="A123">
        <v>60202</v>
      </c>
      <c r="B123" s="2" t="s">
        <v>214</v>
      </c>
      <c r="C123" s="2" t="s">
        <v>274</v>
      </c>
      <c r="D123" s="2" t="s">
        <v>240</v>
      </c>
      <c r="E123" s="15">
        <f t="shared" si="1"/>
        <v>0</v>
      </c>
      <c r="F123" s="16">
        <f>+Muertes_PN_ACUM[[#This Row],[03-06-2020]]</f>
        <v>0</v>
      </c>
      <c r="G123" s="14">
        <f>+Muertes_PN_ACUM[[#This Row],[04-06-2020]]-Muertes_PN_ACUM[[#This Row],[03-06-2020]]</f>
        <v>0</v>
      </c>
      <c r="H123" s="14">
        <f>+Muertes_PN_ACUM[[#This Row],[5/6/2020]]-Muertes_PN_ACUM[[#This Row],[04-06-2020]]</f>
        <v>0</v>
      </c>
      <c r="I123" s="14">
        <f>+Muertes_PN_ACUM[[#This Row],[6/6/2020]]-Muertes_PN_ACUM[[#This Row],[5/6/2020]]</f>
        <v>0</v>
      </c>
      <c r="J123" s="11"/>
      <c r="K123" s="11"/>
      <c r="L123" s="11"/>
      <c r="M123" s="11"/>
      <c r="N123" s="11"/>
    </row>
    <row r="124" spans="1:14">
      <c r="A124">
        <v>80501</v>
      </c>
      <c r="B124" s="2" t="s">
        <v>97</v>
      </c>
      <c r="C124" s="2" t="s">
        <v>240</v>
      </c>
      <c r="D124" s="2" t="s">
        <v>275</v>
      </c>
      <c r="E124" s="15">
        <f t="shared" si="1"/>
        <v>4</v>
      </c>
      <c r="F124" s="16">
        <f>+Muertes_PN_ACUM[[#This Row],[03-06-2020]]</f>
        <v>4</v>
      </c>
      <c r="G124" s="14">
        <f>+Muertes_PN_ACUM[[#This Row],[04-06-2020]]-Muertes_PN_ACUM[[#This Row],[03-06-2020]]</f>
        <v>0</v>
      </c>
      <c r="H124" s="14">
        <f>+Muertes_PN_ACUM[[#This Row],[5/6/2020]]-Muertes_PN_ACUM[[#This Row],[04-06-2020]]</f>
        <v>0</v>
      </c>
      <c r="I124" s="14">
        <f>+Muertes_PN_ACUM[[#This Row],[6/6/2020]]-Muertes_PN_ACUM[[#This Row],[5/6/2020]]</f>
        <v>0</v>
      </c>
      <c r="J124" s="11"/>
      <c r="K124" s="11"/>
      <c r="L124" s="11"/>
      <c r="M124" s="11"/>
      <c r="N124" s="11"/>
    </row>
    <row r="125" spans="1:14">
      <c r="A125">
        <v>130405</v>
      </c>
      <c r="B125" s="2" t="s">
        <v>131</v>
      </c>
      <c r="C125" s="2" t="s">
        <v>178</v>
      </c>
      <c r="D125" s="2" t="s">
        <v>276</v>
      </c>
      <c r="E125" s="15">
        <f t="shared" si="1"/>
        <v>0</v>
      </c>
      <c r="F125" s="16">
        <f>+Muertes_PN_ACUM[[#This Row],[03-06-2020]]</f>
        <v>0</v>
      </c>
      <c r="G125" s="14">
        <f>+Muertes_PN_ACUM[[#This Row],[04-06-2020]]-Muertes_PN_ACUM[[#This Row],[03-06-2020]]</f>
        <v>0</v>
      </c>
      <c r="H125" s="14">
        <f>+Muertes_PN_ACUM[[#This Row],[5/6/2020]]-Muertes_PN_ACUM[[#This Row],[04-06-2020]]</f>
        <v>0</v>
      </c>
      <c r="I125" s="14">
        <f>+Muertes_PN_ACUM[[#This Row],[6/6/2020]]-Muertes_PN_ACUM[[#This Row],[5/6/2020]]</f>
        <v>0</v>
      </c>
      <c r="J125" s="11"/>
      <c r="K125" s="11"/>
      <c r="L125" s="11"/>
      <c r="M125" s="11"/>
      <c r="N125" s="11"/>
    </row>
    <row r="126" spans="1:14">
      <c r="A126">
        <v>120301</v>
      </c>
      <c r="B126" s="2" t="s">
        <v>104</v>
      </c>
      <c r="C126" s="2" t="s">
        <v>126</v>
      </c>
      <c r="D126" s="2" t="s">
        <v>277</v>
      </c>
      <c r="E126" s="15">
        <f t="shared" si="1"/>
        <v>1</v>
      </c>
      <c r="F126" s="16">
        <f>+Muertes_PN_ACUM[[#This Row],[03-06-2020]]</f>
        <v>1</v>
      </c>
      <c r="G126" s="14">
        <f>+Muertes_PN_ACUM[[#This Row],[04-06-2020]]-Muertes_PN_ACUM[[#This Row],[03-06-2020]]</f>
        <v>0</v>
      </c>
      <c r="H126" s="14">
        <f>+Muertes_PN_ACUM[[#This Row],[5/6/2020]]-Muertes_PN_ACUM[[#This Row],[04-06-2020]]</f>
        <v>0</v>
      </c>
      <c r="I126" s="14">
        <f>+Muertes_PN_ACUM[[#This Row],[6/6/2020]]-Muertes_PN_ACUM[[#This Row],[5/6/2020]]</f>
        <v>0</v>
      </c>
      <c r="J126" s="11"/>
      <c r="K126" s="11"/>
      <c r="L126" s="11"/>
      <c r="M126" s="11"/>
      <c r="N126" s="11"/>
    </row>
    <row r="127" spans="1:14">
      <c r="A127">
        <v>20604</v>
      </c>
      <c r="B127" s="2" t="s">
        <v>110</v>
      </c>
      <c r="C127" s="2" t="s">
        <v>236</v>
      </c>
      <c r="D127" s="2" t="s">
        <v>278</v>
      </c>
      <c r="E127" s="15">
        <f t="shared" si="1"/>
        <v>0</v>
      </c>
      <c r="F127" s="16">
        <f>+Muertes_PN_ACUM[[#This Row],[03-06-2020]]</f>
        <v>0</v>
      </c>
      <c r="G127" s="14">
        <f>+Muertes_PN_ACUM[[#This Row],[04-06-2020]]-Muertes_PN_ACUM[[#This Row],[03-06-2020]]</f>
        <v>0</v>
      </c>
      <c r="H127" s="14">
        <f>+Muertes_PN_ACUM[[#This Row],[5/6/2020]]-Muertes_PN_ACUM[[#This Row],[04-06-2020]]</f>
        <v>0</v>
      </c>
      <c r="I127" s="14">
        <f>+Muertes_PN_ACUM[[#This Row],[6/6/2020]]-Muertes_PN_ACUM[[#This Row],[5/6/2020]]</f>
        <v>0</v>
      </c>
      <c r="J127" s="11"/>
      <c r="K127" s="11"/>
      <c r="L127" s="11"/>
      <c r="M127" s="11"/>
      <c r="N127" s="11"/>
    </row>
    <row r="128" spans="1:14">
      <c r="A128">
        <v>80601</v>
      </c>
      <c r="B128" s="2" t="s">
        <v>97</v>
      </c>
      <c r="C128" s="2" t="s">
        <v>204</v>
      </c>
      <c r="D128" s="2" t="s">
        <v>279</v>
      </c>
      <c r="E128" s="15">
        <f t="shared" si="1"/>
        <v>0</v>
      </c>
      <c r="F128" s="16">
        <f>+Muertes_PN_ACUM[[#This Row],[03-06-2020]]</f>
        <v>0</v>
      </c>
      <c r="G128" s="14">
        <f>+Muertes_PN_ACUM[[#This Row],[04-06-2020]]-Muertes_PN_ACUM[[#This Row],[03-06-2020]]</f>
        <v>0</v>
      </c>
      <c r="H128" s="14">
        <f>+Muertes_PN_ACUM[[#This Row],[5/6/2020]]-Muertes_PN_ACUM[[#This Row],[04-06-2020]]</f>
        <v>0</v>
      </c>
      <c r="I128" s="14">
        <f>+Muertes_PN_ACUM[[#This Row],[6/6/2020]]-Muertes_PN_ACUM[[#This Row],[5/6/2020]]</f>
        <v>0</v>
      </c>
      <c r="J128" s="11"/>
      <c r="K128" s="11"/>
      <c r="L128" s="11"/>
      <c r="M128" s="11"/>
      <c r="N128" s="11"/>
    </row>
    <row r="129" spans="1:14">
      <c r="A129">
        <v>40604</v>
      </c>
      <c r="B129" s="2" t="s">
        <v>115</v>
      </c>
      <c r="C129" s="2" t="s">
        <v>185</v>
      </c>
      <c r="D129" s="2" t="s">
        <v>115</v>
      </c>
      <c r="E129" s="15">
        <f t="shared" si="1"/>
        <v>0</v>
      </c>
      <c r="F129" s="16">
        <f>+Muertes_PN_ACUM[[#This Row],[03-06-2020]]</f>
        <v>0</v>
      </c>
      <c r="G129" s="14">
        <f>+Muertes_PN_ACUM[[#This Row],[04-06-2020]]-Muertes_PN_ACUM[[#This Row],[03-06-2020]]</f>
        <v>0</v>
      </c>
      <c r="H129" s="14">
        <f>+Muertes_PN_ACUM[[#This Row],[5/6/2020]]-Muertes_PN_ACUM[[#This Row],[04-06-2020]]</f>
        <v>0</v>
      </c>
      <c r="I129" s="14">
        <f>+Muertes_PN_ACUM[[#This Row],[6/6/2020]]-Muertes_PN_ACUM[[#This Row],[5/6/2020]]</f>
        <v>0</v>
      </c>
      <c r="J129" s="11"/>
      <c r="K129" s="11"/>
      <c r="L129" s="11"/>
      <c r="M129" s="11"/>
      <c r="N129" s="11"/>
    </row>
    <row r="130" spans="1:14">
      <c r="A130">
        <v>10301</v>
      </c>
      <c r="B130" s="2" t="s">
        <v>119</v>
      </c>
      <c r="C130" s="2" t="s">
        <v>159</v>
      </c>
      <c r="D130" s="2" t="s">
        <v>280</v>
      </c>
      <c r="E130" s="15">
        <f t="shared" si="1"/>
        <v>0</v>
      </c>
      <c r="F130" s="16">
        <f>+Muertes_PN_ACUM[[#This Row],[03-06-2020]]</f>
        <v>0</v>
      </c>
      <c r="G130" s="14">
        <f>+Muertes_PN_ACUM[[#This Row],[04-06-2020]]-Muertes_PN_ACUM[[#This Row],[03-06-2020]]</f>
        <v>0</v>
      </c>
      <c r="H130" s="14">
        <f>+Muertes_PN_ACUM[[#This Row],[5/6/2020]]-Muertes_PN_ACUM[[#This Row],[04-06-2020]]</f>
        <v>0</v>
      </c>
      <c r="I130" s="14">
        <f>+Muertes_PN_ACUM[[#This Row],[6/6/2020]]-Muertes_PN_ACUM[[#This Row],[5/6/2020]]</f>
        <v>0</v>
      </c>
      <c r="J130" s="11"/>
      <c r="K130" s="11"/>
      <c r="L130" s="11"/>
      <c r="M130" s="11"/>
      <c r="N130" s="11"/>
    </row>
    <row r="131" spans="1:14">
      <c r="A131">
        <v>90203</v>
      </c>
      <c r="B131" s="2" t="s">
        <v>139</v>
      </c>
      <c r="C131" s="2" t="s">
        <v>165</v>
      </c>
      <c r="D131" s="2" t="s">
        <v>281</v>
      </c>
      <c r="E131" s="15">
        <f t="shared" si="1"/>
        <v>0</v>
      </c>
      <c r="F131" s="16">
        <f>+Muertes_PN_ACUM[[#This Row],[03-06-2020]]</f>
        <v>0</v>
      </c>
      <c r="G131" s="14">
        <f>+Muertes_PN_ACUM[[#This Row],[04-06-2020]]-Muertes_PN_ACUM[[#This Row],[03-06-2020]]</f>
        <v>0</v>
      </c>
      <c r="H131" s="14">
        <f>+Muertes_PN_ACUM[[#This Row],[5/6/2020]]-Muertes_PN_ACUM[[#This Row],[04-06-2020]]</f>
        <v>0</v>
      </c>
      <c r="I131" s="14">
        <f>+Muertes_PN_ACUM[[#This Row],[6/6/2020]]-Muertes_PN_ACUM[[#This Row],[5/6/2020]]</f>
        <v>0</v>
      </c>
      <c r="J131" s="11"/>
      <c r="K131" s="11"/>
      <c r="L131" s="11"/>
      <c r="M131" s="11"/>
      <c r="N131" s="11"/>
    </row>
    <row r="132" spans="1:14">
      <c r="A132">
        <v>60101</v>
      </c>
      <c r="B132" s="2" t="s">
        <v>214</v>
      </c>
      <c r="C132" s="2" t="s">
        <v>282</v>
      </c>
      <c r="D132" s="2" t="s">
        <v>283</v>
      </c>
      <c r="E132" s="15">
        <f t="shared" si="1"/>
        <v>0</v>
      </c>
      <c r="F132" s="16">
        <f>+Muertes_PN_ACUM[[#This Row],[03-06-2020]]</f>
        <v>0</v>
      </c>
      <c r="G132" s="14">
        <f>+Muertes_PN_ACUM[[#This Row],[04-06-2020]]-Muertes_PN_ACUM[[#This Row],[03-06-2020]]</f>
        <v>0</v>
      </c>
      <c r="H132" s="14">
        <f>+Muertes_PN_ACUM[[#This Row],[5/6/2020]]-Muertes_PN_ACUM[[#This Row],[04-06-2020]]</f>
        <v>0</v>
      </c>
      <c r="I132" s="14">
        <f>+Muertes_PN_ACUM[[#This Row],[6/6/2020]]-Muertes_PN_ACUM[[#This Row],[5/6/2020]]</f>
        <v>0</v>
      </c>
      <c r="J132" s="11"/>
      <c r="K132" s="11"/>
      <c r="L132" s="11"/>
      <c r="M132" s="11"/>
      <c r="N132" s="11"/>
    </row>
    <row r="133" spans="1:14">
      <c r="A133">
        <v>60203</v>
      </c>
      <c r="B133" s="2" t="s">
        <v>214</v>
      </c>
      <c r="C133" s="2" t="s">
        <v>274</v>
      </c>
      <c r="D133" s="2" t="s">
        <v>284</v>
      </c>
      <c r="E133" s="15">
        <f t="shared" ref="E133:E196" si="2">+MAX(F133:CO133)</f>
        <v>0</v>
      </c>
      <c r="F133" s="16">
        <f>+Muertes_PN_ACUM[[#This Row],[03-06-2020]]</f>
        <v>0</v>
      </c>
      <c r="G133" s="14">
        <f>+Muertes_PN_ACUM[[#This Row],[04-06-2020]]-Muertes_PN_ACUM[[#This Row],[03-06-2020]]</f>
        <v>0</v>
      </c>
      <c r="H133" s="14">
        <f>+Muertes_PN_ACUM[[#This Row],[5/6/2020]]-Muertes_PN_ACUM[[#This Row],[04-06-2020]]</f>
        <v>0</v>
      </c>
      <c r="I133" s="14">
        <f>+Muertes_PN_ACUM[[#This Row],[6/6/2020]]-Muertes_PN_ACUM[[#This Row],[5/6/2020]]</f>
        <v>0</v>
      </c>
      <c r="J133" s="11"/>
      <c r="K133" s="11"/>
      <c r="L133" s="11"/>
      <c r="M133" s="11"/>
      <c r="N133" s="11"/>
    </row>
    <row r="134" spans="1:14">
      <c r="A134">
        <v>70405</v>
      </c>
      <c r="B134" s="2" t="s">
        <v>102</v>
      </c>
      <c r="C134" s="2" t="s">
        <v>158</v>
      </c>
      <c r="D134" s="2" t="s">
        <v>285</v>
      </c>
      <c r="E134" s="15">
        <f t="shared" si="2"/>
        <v>0</v>
      </c>
      <c r="F134" s="16">
        <f>+Muertes_PN_ACUM[[#This Row],[03-06-2020]]</f>
        <v>0</v>
      </c>
      <c r="G134" s="14">
        <f>+Muertes_PN_ACUM[[#This Row],[04-06-2020]]-Muertes_PN_ACUM[[#This Row],[03-06-2020]]</f>
        <v>0</v>
      </c>
      <c r="H134" s="14">
        <f>+Muertes_PN_ACUM[[#This Row],[5/6/2020]]-Muertes_PN_ACUM[[#This Row],[04-06-2020]]</f>
        <v>0</v>
      </c>
      <c r="I134" s="14">
        <f>+Muertes_PN_ACUM[[#This Row],[6/6/2020]]-Muertes_PN_ACUM[[#This Row],[5/6/2020]]</f>
        <v>0</v>
      </c>
      <c r="J134" s="11"/>
      <c r="K134" s="11"/>
      <c r="L134" s="11"/>
      <c r="M134" s="11"/>
      <c r="N134" s="11"/>
    </row>
    <row r="135" spans="1:14">
      <c r="A135">
        <v>60702</v>
      </c>
      <c r="B135" s="2" t="s">
        <v>214</v>
      </c>
      <c r="C135" s="2" t="s">
        <v>286</v>
      </c>
      <c r="D135" s="2" t="s">
        <v>287</v>
      </c>
      <c r="E135" s="15">
        <f t="shared" si="2"/>
        <v>0</v>
      </c>
      <c r="F135" s="16">
        <f>+Muertes_PN_ACUM[[#This Row],[03-06-2020]]</f>
        <v>0</v>
      </c>
      <c r="G135" s="14">
        <f>+Muertes_PN_ACUM[[#This Row],[04-06-2020]]-Muertes_PN_ACUM[[#This Row],[03-06-2020]]</f>
        <v>0</v>
      </c>
      <c r="H135" s="14">
        <f>+Muertes_PN_ACUM[[#This Row],[5/6/2020]]-Muertes_PN_ACUM[[#This Row],[04-06-2020]]</f>
        <v>0</v>
      </c>
      <c r="I135" s="14">
        <f>+Muertes_PN_ACUM[[#This Row],[6/6/2020]]-Muertes_PN_ACUM[[#This Row],[5/6/2020]]</f>
        <v>0</v>
      </c>
      <c r="J135" s="11"/>
      <c r="K135" s="11"/>
      <c r="L135" s="11"/>
      <c r="M135" s="11"/>
      <c r="N135" s="11"/>
    </row>
    <row r="136" spans="1:14">
      <c r="A136">
        <v>130305</v>
      </c>
      <c r="B136" s="2" t="s">
        <v>131</v>
      </c>
      <c r="C136" s="2" t="s">
        <v>219</v>
      </c>
      <c r="D136" s="2" t="s">
        <v>288</v>
      </c>
      <c r="E136" s="15">
        <f t="shared" si="2"/>
        <v>0</v>
      </c>
      <c r="F136" s="16">
        <f>+Muertes_PN_ACUM[[#This Row],[03-06-2020]]</f>
        <v>0</v>
      </c>
      <c r="G136" s="14">
        <f>+Muertes_PN_ACUM[[#This Row],[04-06-2020]]-Muertes_PN_ACUM[[#This Row],[03-06-2020]]</f>
        <v>0</v>
      </c>
      <c r="H136" s="14">
        <f>+Muertes_PN_ACUM[[#This Row],[5/6/2020]]-Muertes_PN_ACUM[[#This Row],[04-06-2020]]</f>
        <v>0</v>
      </c>
      <c r="I136" s="14">
        <f>+Muertes_PN_ACUM[[#This Row],[6/6/2020]]-Muertes_PN_ACUM[[#This Row],[5/6/2020]]</f>
        <v>0</v>
      </c>
      <c r="J136" s="11"/>
      <c r="K136" s="11"/>
      <c r="L136" s="11"/>
      <c r="M136" s="11"/>
      <c r="N136" s="11"/>
    </row>
    <row r="137" spans="1:14">
      <c r="A137">
        <v>130306</v>
      </c>
      <c r="B137" s="2" t="s">
        <v>131</v>
      </c>
      <c r="C137" s="2" t="s">
        <v>219</v>
      </c>
      <c r="D137" s="2" t="s">
        <v>289</v>
      </c>
      <c r="E137" s="15">
        <f t="shared" si="2"/>
        <v>0</v>
      </c>
      <c r="F137" s="16">
        <f>+Muertes_PN_ACUM[[#This Row],[03-06-2020]]</f>
        <v>0</v>
      </c>
      <c r="G137" s="14">
        <f>+Muertes_PN_ACUM[[#This Row],[04-06-2020]]-Muertes_PN_ACUM[[#This Row],[03-06-2020]]</f>
        <v>0</v>
      </c>
      <c r="H137" s="14">
        <f>+Muertes_PN_ACUM[[#This Row],[5/6/2020]]-Muertes_PN_ACUM[[#This Row],[04-06-2020]]</f>
        <v>0</v>
      </c>
      <c r="I137" s="14">
        <f>+Muertes_PN_ACUM[[#This Row],[6/6/2020]]-Muertes_PN_ACUM[[#This Row],[5/6/2020]]</f>
        <v>0</v>
      </c>
      <c r="J137" s="11"/>
      <c r="K137" s="11"/>
      <c r="L137" s="11"/>
      <c r="M137" s="11"/>
      <c r="N137" s="11"/>
    </row>
    <row r="138" spans="1:14">
      <c r="A138">
        <v>30105</v>
      </c>
      <c r="B138" s="2" t="s">
        <v>99</v>
      </c>
      <c r="C138" s="2" t="s">
        <v>99</v>
      </c>
      <c r="D138" s="2" t="s">
        <v>290</v>
      </c>
      <c r="E138" s="15">
        <f t="shared" si="2"/>
        <v>0</v>
      </c>
      <c r="F138" s="16">
        <f>+Muertes_PN_ACUM[[#This Row],[03-06-2020]]</f>
        <v>0</v>
      </c>
      <c r="G138" s="14">
        <f>+Muertes_PN_ACUM[[#This Row],[04-06-2020]]-Muertes_PN_ACUM[[#This Row],[03-06-2020]]</f>
        <v>0</v>
      </c>
      <c r="H138" s="14">
        <f>+Muertes_PN_ACUM[[#This Row],[5/6/2020]]-Muertes_PN_ACUM[[#This Row],[04-06-2020]]</f>
        <v>0</v>
      </c>
      <c r="I138" s="14">
        <f>+Muertes_PN_ACUM[[#This Row],[6/6/2020]]-Muertes_PN_ACUM[[#This Row],[5/6/2020]]</f>
        <v>0</v>
      </c>
      <c r="J138" s="11"/>
      <c r="K138" s="11"/>
      <c r="L138" s="11"/>
      <c r="M138" s="11"/>
      <c r="N138" s="11"/>
    </row>
    <row r="139" spans="1:14">
      <c r="A139">
        <v>110101</v>
      </c>
      <c r="B139" s="2" t="s">
        <v>291</v>
      </c>
      <c r="C139" s="2" t="s">
        <v>292</v>
      </c>
      <c r="D139" s="2" t="s">
        <v>293</v>
      </c>
      <c r="E139" s="15">
        <f t="shared" si="2"/>
        <v>0</v>
      </c>
      <c r="F139" s="16">
        <f>+Muertes_PN_ACUM[[#This Row],[03-06-2020]]</f>
        <v>0</v>
      </c>
      <c r="G139" s="14">
        <f>+Muertes_PN_ACUM[[#This Row],[04-06-2020]]-Muertes_PN_ACUM[[#This Row],[03-06-2020]]</f>
        <v>0</v>
      </c>
      <c r="H139" s="14">
        <f>+Muertes_PN_ACUM[[#This Row],[5/6/2020]]-Muertes_PN_ACUM[[#This Row],[04-06-2020]]</f>
        <v>0</v>
      </c>
      <c r="I139" s="14">
        <f>+Muertes_PN_ACUM[[#This Row],[6/6/2020]]-Muertes_PN_ACUM[[#This Row],[5/6/2020]]</f>
        <v>0</v>
      </c>
      <c r="J139" s="11"/>
      <c r="K139" s="11"/>
      <c r="L139" s="11"/>
      <c r="M139" s="11"/>
      <c r="N139" s="11"/>
    </row>
    <row r="140" spans="1:14">
      <c r="A140">
        <v>40603</v>
      </c>
      <c r="B140" s="2" t="s">
        <v>115</v>
      </c>
      <c r="C140" s="2" t="s">
        <v>185</v>
      </c>
      <c r="D140" s="2" t="s">
        <v>294</v>
      </c>
      <c r="E140" s="15">
        <f t="shared" si="2"/>
        <v>0</v>
      </c>
      <c r="F140" s="16">
        <f>+Muertes_PN_ACUM[[#This Row],[03-06-2020]]</f>
        <v>0</v>
      </c>
      <c r="G140" s="14">
        <f>+Muertes_PN_ACUM[[#This Row],[04-06-2020]]-Muertes_PN_ACUM[[#This Row],[03-06-2020]]</f>
        <v>0</v>
      </c>
      <c r="H140" s="14">
        <f>+Muertes_PN_ACUM[[#This Row],[5/6/2020]]-Muertes_PN_ACUM[[#This Row],[04-06-2020]]</f>
        <v>0</v>
      </c>
      <c r="I140" s="14">
        <f>+Muertes_PN_ACUM[[#This Row],[6/6/2020]]-Muertes_PN_ACUM[[#This Row],[5/6/2020]]</f>
        <v>0</v>
      </c>
      <c r="J140" s="11"/>
      <c r="K140" s="11"/>
      <c r="L140" s="11"/>
      <c r="M140" s="11"/>
      <c r="N140" s="11"/>
    </row>
    <row r="141" spans="1:14">
      <c r="A141">
        <v>10208</v>
      </c>
      <c r="B141" s="2" t="s">
        <v>119</v>
      </c>
      <c r="C141" s="2" t="s">
        <v>167</v>
      </c>
      <c r="D141" s="2" t="s">
        <v>295</v>
      </c>
      <c r="E141" s="15">
        <f t="shared" si="2"/>
        <v>0</v>
      </c>
      <c r="F141" s="16">
        <f>+Muertes_PN_ACUM[[#This Row],[03-06-2020]]</f>
        <v>0</v>
      </c>
      <c r="G141" s="14">
        <f>+Muertes_PN_ACUM[[#This Row],[04-06-2020]]-Muertes_PN_ACUM[[#This Row],[03-06-2020]]</f>
        <v>0</v>
      </c>
      <c r="H141" s="14">
        <f>+Muertes_PN_ACUM[[#This Row],[5/6/2020]]-Muertes_PN_ACUM[[#This Row],[04-06-2020]]</f>
        <v>0</v>
      </c>
      <c r="I141" s="14">
        <f>+Muertes_PN_ACUM[[#This Row],[6/6/2020]]-Muertes_PN_ACUM[[#This Row],[5/6/2020]]</f>
        <v>0</v>
      </c>
      <c r="J141" s="11"/>
      <c r="K141" s="11"/>
      <c r="L141" s="11"/>
      <c r="M141" s="11"/>
      <c r="N141" s="11"/>
    </row>
    <row r="142" spans="1:14">
      <c r="A142">
        <v>20603</v>
      </c>
      <c r="B142" s="2" t="s">
        <v>110</v>
      </c>
      <c r="C142" s="2" t="s">
        <v>236</v>
      </c>
      <c r="D142" s="2" t="s">
        <v>110</v>
      </c>
      <c r="E142" s="15">
        <f t="shared" si="2"/>
        <v>0</v>
      </c>
      <c r="F142" s="16">
        <f>+Muertes_PN_ACUM[[#This Row],[03-06-2020]]</f>
        <v>0</v>
      </c>
      <c r="G142" s="14">
        <f>+Muertes_PN_ACUM[[#This Row],[04-06-2020]]-Muertes_PN_ACUM[[#This Row],[03-06-2020]]</f>
        <v>0</v>
      </c>
      <c r="H142" s="14">
        <f>+Muertes_PN_ACUM[[#This Row],[5/6/2020]]-Muertes_PN_ACUM[[#This Row],[04-06-2020]]</f>
        <v>0</v>
      </c>
      <c r="I142" s="14">
        <f>+Muertes_PN_ACUM[[#This Row],[6/6/2020]]-Muertes_PN_ACUM[[#This Row],[5/6/2020]]</f>
        <v>0</v>
      </c>
      <c r="J142" s="11"/>
      <c r="K142" s="11"/>
      <c r="L142" s="11"/>
      <c r="M142" s="11"/>
      <c r="N142" s="11"/>
    </row>
    <row r="143" spans="1:14">
      <c r="A143">
        <v>30302</v>
      </c>
      <c r="B143" s="2" t="s">
        <v>99</v>
      </c>
      <c r="C143" s="2" t="s">
        <v>296</v>
      </c>
      <c r="D143" s="2" t="s">
        <v>297</v>
      </c>
      <c r="E143" s="15">
        <f t="shared" si="2"/>
        <v>0</v>
      </c>
      <c r="F143" s="16">
        <f>+Muertes_PN_ACUM[[#This Row],[03-06-2020]]</f>
        <v>0</v>
      </c>
      <c r="G143" s="14">
        <f>+Muertes_PN_ACUM[[#This Row],[04-06-2020]]-Muertes_PN_ACUM[[#This Row],[03-06-2020]]</f>
        <v>0</v>
      </c>
      <c r="H143" s="14">
        <f>+Muertes_PN_ACUM[[#This Row],[5/6/2020]]-Muertes_PN_ACUM[[#This Row],[04-06-2020]]</f>
        <v>0</v>
      </c>
      <c r="I143" s="14">
        <f>+Muertes_PN_ACUM[[#This Row],[6/6/2020]]-Muertes_PN_ACUM[[#This Row],[5/6/2020]]</f>
        <v>0</v>
      </c>
      <c r="J143" s="11"/>
      <c r="K143" s="11"/>
      <c r="L143" s="11"/>
      <c r="M143" s="11"/>
      <c r="N143" s="11"/>
    </row>
    <row r="144" spans="1:14">
      <c r="A144">
        <v>80507</v>
      </c>
      <c r="B144" s="2" t="s">
        <v>97</v>
      </c>
      <c r="C144" s="2" t="s">
        <v>240</v>
      </c>
      <c r="D144" s="2" t="s">
        <v>298</v>
      </c>
      <c r="E144" s="15">
        <f t="shared" si="2"/>
        <v>0</v>
      </c>
      <c r="F144" s="16">
        <f>+Muertes_PN_ACUM[[#This Row],[03-06-2020]]</f>
        <v>0</v>
      </c>
      <c r="G144" s="14">
        <f>+Muertes_PN_ACUM[[#This Row],[04-06-2020]]-Muertes_PN_ACUM[[#This Row],[03-06-2020]]</f>
        <v>0</v>
      </c>
      <c r="H144" s="14">
        <f>+Muertes_PN_ACUM[[#This Row],[5/6/2020]]-Muertes_PN_ACUM[[#This Row],[04-06-2020]]</f>
        <v>0</v>
      </c>
      <c r="I144" s="14">
        <f>+Muertes_PN_ACUM[[#This Row],[6/6/2020]]-Muertes_PN_ACUM[[#This Row],[5/6/2020]]</f>
        <v>0</v>
      </c>
      <c r="J144" s="11"/>
      <c r="K144" s="11"/>
      <c r="L144" s="11"/>
      <c r="M144" s="11"/>
      <c r="N144" s="11"/>
    </row>
    <row r="145" spans="1:14">
      <c r="A145">
        <v>50209</v>
      </c>
      <c r="B145" s="2" t="s">
        <v>107</v>
      </c>
      <c r="C145" s="2" t="s">
        <v>195</v>
      </c>
      <c r="D145" s="2" t="s">
        <v>299</v>
      </c>
      <c r="E145" s="15">
        <f t="shared" si="2"/>
        <v>2</v>
      </c>
      <c r="F145" s="16">
        <f>+Muertes_PN_ACUM[[#This Row],[03-06-2020]]</f>
        <v>2</v>
      </c>
      <c r="G145" s="14">
        <f>+Muertes_PN_ACUM[[#This Row],[04-06-2020]]-Muertes_PN_ACUM[[#This Row],[03-06-2020]]</f>
        <v>0</v>
      </c>
      <c r="H145" s="14">
        <f>+Muertes_PN_ACUM[[#This Row],[5/6/2020]]-Muertes_PN_ACUM[[#This Row],[04-06-2020]]</f>
        <v>0</v>
      </c>
      <c r="I145" s="14">
        <f>+Muertes_PN_ACUM[[#This Row],[6/6/2020]]-Muertes_PN_ACUM[[#This Row],[5/6/2020]]</f>
        <v>0</v>
      </c>
      <c r="J145" s="11"/>
      <c r="K145" s="11"/>
      <c r="L145" s="11"/>
      <c r="M145" s="11"/>
      <c r="N145" s="11"/>
    </row>
    <row r="146" spans="1:14">
      <c r="A146">
        <v>40303</v>
      </c>
      <c r="B146" s="2" t="s">
        <v>115</v>
      </c>
      <c r="C146" s="2" t="s">
        <v>152</v>
      </c>
      <c r="D146" s="2" t="s">
        <v>300</v>
      </c>
      <c r="E146" s="15">
        <f t="shared" si="2"/>
        <v>0</v>
      </c>
      <c r="F146" s="16">
        <f>+Muertes_PN_ACUM[[#This Row],[03-06-2020]]</f>
        <v>0</v>
      </c>
      <c r="G146" s="14">
        <f>+Muertes_PN_ACUM[[#This Row],[04-06-2020]]-Muertes_PN_ACUM[[#This Row],[03-06-2020]]</f>
        <v>0</v>
      </c>
      <c r="H146" s="14">
        <f>+Muertes_PN_ACUM[[#This Row],[5/6/2020]]-Muertes_PN_ACUM[[#This Row],[04-06-2020]]</f>
        <v>0</v>
      </c>
      <c r="I146" s="14">
        <f>+Muertes_PN_ACUM[[#This Row],[6/6/2020]]-Muertes_PN_ACUM[[#This Row],[5/6/2020]]</f>
        <v>0</v>
      </c>
      <c r="J146" s="11"/>
      <c r="K146" s="11"/>
      <c r="L146" s="11"/>
      <c r="M146" s="11"/>
      <c r="N146" s="11"/>
    </row>
    <row r="147" spans="1:14">
      <c r="A147">
        <v>70404</v>
      </c>
      <c r="B147" s="2" t="s">
        <v>102</v>
      </c>
      <c r="C147" s="2" t="s">
        <v>158</v>
      </c>
      <c r="D147" s="2" t="s">
        <v>301</v>
      </c>
      <c r="E147" s="15">
        <f t="shared" si="2"/>
        <v>0</v>
      </c>
      <c r="F147" s="16">
        <f>+Muertes_PN_ACUM[[#This Row],[03-06-2020]]</f>
        <v>0</v>
      </c>
      <c r="G147" s="14">
        <f>+Muertes_PN_ACUM[[#This Row],[04-06-2020]]-Muertes_PN_ACUM[[#This Row],[03-06-2020]]</f>
        <v>0</v>
      </c>
      <c r="H147" s="14">
        <f>+Muertes_PN_ACUM[[#This Row],[5/6/2020]]-Muertes_PN_ACUM[[#This Row],[04-06-2020]]</f>
        <v>0</v>
      </c>
      <c r="I147" s="14">
        <f>+Muertes_PN_ACUM[[#This Row],[6/6/2020]]-Muertes_PN_ACUM[[#This Row],[5/6/2020]]</f>
        <v>0</v>
      </c>
      <c r="J147" s="11"/>
      <c r="K147" s="11"/>
      <c r="L147" s="11"/>
      <c r="M147" s="11"/>
      <c r="N147" s="11"/>
    </row>
    <row r="148" spans="1:14">
      <c r="A148">
        <v>90503</v>
      </c>
      <c r="B148" s="2" t="s">
        <v>139</v>
      </c>
      <c r="C148" s="2" t="s">
        <v>258</v>
      </c>
      <c r="D148" s="2" t="s">
        <v>301</v>
      </c>
      <c r="E148" s="15">
        <f t="shared" si="2"/>
        <v>0</v>
      </c>
      <c r="F148" s="16">
        <f>+Muertes_PN_ACUM[[#This Row],[03-06-2020]]</f>
        <v>0</v>
      </c>
      <c r="G148" s="14">
        <f>+Muertes_PN_ACUM[[#This Row],[04-06-2020]]-Muertes_PN_ACUM[[#This Row],[03-06-2020]]</f>
        <v>0</v>
      </c>
      <c r="H148" s="14">
        <f>+Muertes_PN_ACUM[[#This Row],[5/6/2020]]-Muertes_PN_ACUM[[#This Row],[04-06-2020]]</f>
        <v>0</v>
      </c>
      <c r="I148" s="14">
        <f>+Muertes_PN_ACUM[[#This Row],[6/6/2020]]-Muertes_PN_ACUM[[#This Row],[5/6/2020]]</f>
        <v>0</v>
      </c>
      <c r="J148" s="11"/>
      <c r="K148" s="11"/>
      <c r="L148" s="11"/>
      <c r="M148" s="11"/>
      <c r="N148" s="11"/>
    </row>
    <row r="149" spans="1:14">
      <c r="A149">
        <v>90802</v>
      </c>
      <c r="B149" s="2" t="s">
        <v>139</v>
      </c>
      <c r="C149" s="2" t="s">
        <v>302</v>
      </c>
      <c r="D149" s="2" t="s">
        <v>303</v>
      </c>
      <c r="E149" s="15">
        <f t="shared" si="2"/>
        <v>0</v>
      </c>
      <c r="F149" s="16">
        <f>+Muertes_PN_ACUM[[#This Row],[03-06-2020]]</f>
        <v>0</v>
      </c>
      <c r="G149" s="14">
        <f>+Muertes_PN_ACUM[[#This Row],[04-06-2020]]-Muertes_PN_ACUM[[#This Row],[03-06-2020]]</f>
        <v>0</v>
      </c>
      <c r="H149" s="14">
        <f>+Muertes_PN_ACUM[[#This Row],[5/6/2020]]-Muertes_PN_ACUM[[#This Row],[04-06-2020]]</f>
        <v>0</v>
      </c>
      <c r="I149" s="14">
        <f>+Muertes_PN_ACUM[[#This Row],[6/6/2020]]-Muertes_PN_ACUM[[#This Row],[5/6/2020]]</f>
        <v>0</v>
      </c>
      <c r="J149" s="11"/>
      <c r="K149" s="11"/>
      <c r="L149" s="11"/>
      <c r="M149" s="11"/>
      <c r="N149" s="11"/>
    </row>
    <row r="150" spans="1:14">
      <c r="A150">
        <v>90607</v>
      </c>
      <c r="B150" s="2" t="s">
        <v>139</v>
      </c>
      <c r="C150" s="2" t="s">
        <v>253</v>
      </c>
      <c r="D150" s="2" t="s">
        <v>304</v>
      </c>
      <c r="E150" s="15">
        <f t="shared" si="2"/>
        <v>0</v>
      </c>
      <c r="F150" s="16">
        <f>+Muertes_PN_ACUM[[#This Row],[03-06-2020]]</f>
        <v>0</v>
      </c>
      <c r="G150" s="14">
        <f>+Muertes_PN_ACUM[[#This Row],[04-06-2020]]-Muertes_PN_ACUM[[#This Row],[03-06-2020]]</f>
        <v>0</v>
      </c>
      <c r="H150" s="14">
        <f>+Muertes_PN_ACUM[[#This Row],[5/6/2020]]-Muertes_PN_ACUM[[#This Row],[04-06-2020]]</f>
        <v>0</v>
      </c>
      <c r="I150" s="14">
        <f>+Muertes_PN_ACUM[[#This Row],[6/6/2020]]-Muertes_PN_ACUM[[#This Row],[5/6/2020]]</f>
        <v>0</v>
      </c>
      <c r="J150" s="11"/>
      <c r="K150" s="11"/>
      <c r="L150" s="11"/>
      <c r="M150" s="11"/>
      <c r="N150" s="11"/>
    </row>
    <row r="151" spans="1:14">
      <c r="A151">
        <v>30107</v>
      </c>
      <c r="B151" s="2" t="s">
        <v>99</v>
      </c>
      <c r="C151" s="2" t="s">
        <v>99</v>
      </c>
      <c r="D151" s="2" t="s">
        <v>305</v>
      </c>
      <c r="E151" s="15">
        <f t="shared" si="2"/>
        <v>4</v>
      </c>
      <c r="F151" s="16">
        <f>+Muertes_PN_ACUM[[#This Row],[03-06-2020]]</f>
        <v>4</v>
      </c>
      <c r="G151" s="14">
        <f>+Muertes_PN_ACUM[[#This Row],[04-06-2020]]-Muertes_PN_ACUM[[#This Row],[03-06-2020]]</f>
        <v>1</v>
      </c>
      <c r="H151" s="14">
        <f>+Muertes_PN_ACUM[[#This Row],[5/6/2020]]-Muertes_PN_ACUM[[#This Row],[04-06-2020]]</f>
        <v>0</v>
      </c>
      <c r="I151" s="14">
        <f>+Muertes_PN_ACUM[[#This Row],[6/6/2020]]-Muertes_PN_ACUM[[#This Row],[5/6/2020]]</f>
        <v>0</v>
      </c>
      <c r="J151" s="11"/>
      <c r="K151" s="11"/>
      <c r="L151" s="11"/>
      <c r="M151" s="11"/>
      <c r="N151" s="11"/>
    </row>
    <row r="152" spans="1:14">
      <c r="A152">
        <v>30115</v>
      </c>
      <c r="B152" s="2" t="s">
        <v>99</v>
      </c>
      <c r="C152" s="2" t="s">
        <v>99</v>
      </c>
      <c r="D152" s="2" t="s">
        <v>306</v>
      </c>
      <c r="E152" s="15">
        <f t="shared" si="2"/>
        <v>0</v>
      </c>
      <c r="F152" s="16">
        <f>+Muertes_PN_ACUM[[#This Row],[03-06-2020]]</f>
        <v>0</v>
      </c>
      <c r="G152" s="14">
        <f>+Muertes_PN_ACUM[[#This Row],[04-06-2020]]-Muertes_PN_ACUM[[#This Row],[03-06-2020]]</f>
        <v>0</v>
      </c>
      <c r="H152" s="14">
        <f>+Muertes_PN_ACUM[[#This Row],[5/6/2020]]-Muertes_PN_ACUM[[#This Row],[04-06-2020]]</f>
        <v>0</v>
      </c>
      <c r="I152" s="14">
        <f>+Muertes_PN_ACUM[[#This Row],[6/6/2020]]-Muertes_PN_ACUM[[#This Row],[5/6/2020]]</f>
        <v>0</v>
      </c>
      <c r="J152" s="11"/>
      <c r="K152" s="11"/>
      <c r="L152" s="11"/>
      <c r="M152" s="11"/>
      <c r="N152" s="11"/>
    </row>
    <row r="153" spans="1:14">
      <c r="A153">
        <v>30502</v>
      </c>
      <c r="B153" s="2" t="s">
        <v>99</v>
      </c>
      <c r="C153" s="2" t="s">
        <v>307</v>
      </c>
      <c r="D153" s="2" t="s">
        <v>308</v>
      </c>
      <c r="E153" s="15">
        <f t="shared" si="2"/>
        <v>0</v>
      </c>
      <c r="F153" s="16">
        <f>+Muertes_PN_ACUM[[#This Row],[03-06-2020]]</f>
        <v>0</v>
      </c>
      <c r="G153" s="14">
        <f>+Muertes_PN_ACUM[[#This Row],[04-06-2020]]-Muertes_PN_ACUM[[#This Row],[03-06-2020]]</f>
        <v>0</v>
      </c>
      <c r="H153" s="14">
        <f>+Muertes_PN_ACUM[[#This Row],[5/6/2020]]-Muertes_PN_ACUM[[#This Row],[04-06-2020]]</f>
        <v>0</v>
      </c>
      <c r="I153" s="14">
        <f>+Muertes_PN_ACUM[[#This Row],[6/6/2020]]-Muertes_PN_ACUM[[#This Row],[5/6/2020]]</f>
        <v>0</v>
      </c>
      <c r="J153" s="11"/>
      <c r="K153" s="11"/>
      <c r="L153" s="11"/>
      <c r="M153" s="11"/>
      <c r="N153" s="11"/>
    </row>
    <row r="154" spans="1:14">
      <c r="A154">
        <v>50314</v>
      </c>
      <c r="B154" s="2" t="s">
        <v>107</v>
      </c>
      <c r="C154" s="2" t="s">
        <v>108</v>
      </c>
      <c r="D154" s="2" t="s">
        <v>309</v>
      </c>
      <c r="E154" s="15">
        <f t="shared" si="2"/>
        <v>0</v>
      </c>
      <c r="F154" s="16">
        <f>+Muertes_PN_ACUM[[#This Row],[03-06-2020]]</f>
        <v>0</v>
      </c>
      <c r="G154" s="14">
        <f>+Muertes_PN_ACUM[[#This Row],[04-06-2020]]-Muertes_PN_ACUM[[#This Row],[03-06-2020]]</f>
        <v>0</v>
      </c>
      <c r="H154" s="14">
        <f>+Muertes_PN_ACUM[[#This Row],[5/6/2020]]-Muertes_PN_ACUM[[#This Row],[04-06-2020]]</f>
        <v>0</v>
      </c>
      <c r="I154" s="14">
        <f>+Muertes_PN_ACUM[[#This Row],[6/6/2020]]-Muertes_PN_ACUM[[#This Row],[5/6/2020]]</f>
        <v>0</v>
      </c>
      <c r="J154" s="11"/>
      <c r="K154" s="11"/>
      <c r="L154" s="11"/>
      <c r="M154" s="11"/>
      <c r="N154" s="11"/>
    </row>
    <row r="155" spans="1:14">
      <c r="A155">
        <v>41403</v>
      </c>
      <c r="B155" s="2" t="s">
        <v>115</v>
      </c>
      <c r="C155" s="2" t="s">
        <v>268</v>
      </c>
      <c r="D155" s="2" t="s">
        <v>310</v>
      </c>
      <c r="E155" s="15">
        <f t="shared" si="2"/>
        <v>0</v>
      </c>
      <c r="F155" s="16">
        <f>+Muertes_PN_ACUM[[#This Row],[03-06-2020]]</f>
        <v>0</v>
      </c>
      <c r="G155" s="14">
        <f>+Muertes_PN_ACUM[[#This Row],[04-06-2020]]-Muertes_PN_ACUM[[#This Row],[03-06-2020]]</f>
        <v>0</v>
      </c>
      <c r="H155" s="14">
        <f>+Muertes_PN_ACUM[[#This Row],[5/6/2020]]-Muertes_PN_ACUM[[#This Row],[04-06-2020]]</f>
        <v>0</v>
      </c>
      <c r="I155" s="14">
        <f>+Muertes_PN_ACUM[[#This Row],[6/6/2020]]-Muertes_PN_ACUM[[#This Row],[5/6/2020]]</f>
        <v>0</v>
      </c>
      <c r="J155" s="11"/>
      <c r="K155" s="11"/>
      <c r="L155" s="11"/>
      <c r="M155" s="11"/>
      <c r="N155" s="11"/>
    </row>
    <row r="156" spans="1:14">
      <c r="A156">
        <v>80805</v>
      </c>
      <c r="B156" s="2" t="s">
        <v>97</v>
      </c>
      <c r="C156" s="2" t="s">
        <v>97</v>
      </c>
      <c r="D156" s="2" t="s">
        <v>311</v>
      </c>
      <c r="E156" s="15">
        <f t="shared" si="2"/>
        <v>9</v>
      </c>
      <c r="F156" s="16">
        <f>+Muertes_PN_ACUM[[#This Row],[03-06-2020]]</f>
        <v>9</v>
      </c>
      <c r="G156" s="14">
        <f>+Muertes_PN_ACUM[[#This Row],[04-06-2020]]-Muertes_PN_ACUM[[#This Row],[03-06-2020]]</f>
        <v>0</v>
      </c>
      <c r="H156" s="14">
        <f>+Muertes_PN_ACUM[[#This Row],[5/6/2020]]-Muertes_PN_ACUM[[#This Row],[04-06-2020]]</f>
        <v>0</v>
      </c>
      <c r="I156" s="14">
        <f>+Muertes_PN_ACUM[[#This Row],[6/6/2020]]-Muertes_PN_ACUM[[#This Row],[5/6/2020]]</f>
        <v>0</v>
      </c>
      <c r="J156" s="11"/>
      <c r="K156" s="11"/>
      <c r="L156" s="11"/>
      <c r="M156" s="11"/>
      <c r="N156" s="11"/>
    </row>
    <row r="157" spans="1:14">
      <c r="A157">
        <v>40601</v>
      </c>
      <c r="B157" s="2" t="s">
        <v>115</v>
      </c>
      <c r="C157" s="2" t="s">
        <v>185</v>
      </c>
      <c r="D157" s="2" t="s">
        <v>312</v>
      </c>
      <c r="E157" s="15">
        <f t="shared" si="2"/>
        <v>0</v>
      </c>
      <c r="F157" s="16">
        <f>+Muertes_PN_ACUM[[#This Row],[03-06-2020]]</f>
        <v>0</v>
      </c>
      <c r="G157" s="14">
        <f>+Muertes_PN_ACUM[[#This Row],[04-06-2020]]-Muertes_PN_ACUM[[#This Row],[03-06-2020]]</f>
        <v>0</v>
      </c>
      <c r="H157" s="14">
        <f>+Muertes_PN_ACUM[[#This Row],[5/6/2020]]-Muertes_PN_ACUM[[#This Row],[04-06-2020]]</f>
        <v>0</v>
      </c>
      <c r="I157" s="14">
        <f>+Muertes_PN_ACUM[[#This Row],[6/6/2020]]-Muertes_PN_ACUM[[#This Row],[5/6/2020]]</f>
        <v>0</v>
      </c>
      <c r="J157" s="11"/>
      <c r="K157" s="11"/>
      <c r="L157" s="11"/>
      <c r="M157" s="11"/>
      <c r="N157" s="11"/>
    </row>
    <row r="158" spans="1:14">
      <c r="A158">
        <v>40611</v>
      </c>
      <c r="B158" s="2" t="s">
        <v>115</v>
      </c>
      <c r="C158" s="2" t="s">
        <v>185</v>
      </c>
      <c r="D158" s="2" t="s">
        <v>313</v>
      </c>
      <c r="E158" s="15">
        <f t="shared" si="2"/>
        <v>0</v>
      </c>
      <c r="F158" s="16">
        <f>+Muertes_PN_ACUM[[#This Row],[03-06-2020]]</f>
        <v>0</v>
      </c>
      <c r="G158" s="14">
        <f>+Muertes_PN_ACUM[[#This Row],[04-06-2020]]-Muertes_PN_ACUM[[#This Row],[03-06-2020]]</f>
        <v>0</v>
      </c>
      <c r="H158" s="14">
        <f>+Muertes_PN_ACUM[[#This Row],[5/6/2020]]-Muertes_PN_ACUM[[#This Row],[04-06-2020]]</f>
        <v>0</v>
      </c>
      <c r="I158" s="14">
        <f>+Muertes_PN_ACUM[[#This Row],[6/6/2020]]-Muertes_PN_ACUM[[#This Row],[5/6/2020]]</f>
        <v>0</v>
      </c>
      <c r="J158" s="11"/>
      <c r="K158" s="11"/>
      <c r="L158" s="11"/>
      <c r="M158" s="11"/>
      <c r="N158" s="11"/>
    </row>
    <row r="159" spans="1:14">
      <c r="A159" s="9">
        <v>40612</v>
      </c>
      <c r="B159" s="10" t="s">
        <v>115</v>
      </c>
      <c r="C159" s="10" t="s">
        <v>185</v>
      </c>
      <c r="D159" s="10" t="s">
        <v>314</v>
      </c>
      <c r="E159" s="15">
        <f t="shared" si="2"/>
        <v>0</v>
      </c>
      <c r="F159" s="16">
        <f>+Muertes_PN_ACUM[[#This Row],[03-06-2020]]</f>
        <v>0</v>
      </c>
      <c r="G159" s="14">
        <f>+Muertes_PN_ACUM[[#This Row],[04-06-2020]]-Muertes_PN_ACUM[[#This Row],[03-06-2020]]</f>
        <v>0</v>
      </c>
      <c r="H159" s="14">
        <f>+Muertes_PN_ACUM[[#This Row],[5/6/2020]]-Muertes_PN_ACUM[[#This Row],[04-06-2020]]</f>
        <v>0</v>
      </c>
      <c r="I159" s="14">
        <f>+Muertes_PN_ACUM[[#This Row],[6/6/2020]]-Muertes_PN_ACUM[[#This Row],[5/6/2020]]</f>
        <v>0</v>
      </c>
      <c r="J159" s="11"/>
      <c r="K159" s="11"/>
      <c r="L159" s="11"/>
      <c r="M159" s="11"/>
      <c r="N159" s="11"/>
    </row>
    <row r="160" spans="1:14">
      <c r="A160">
        <v>120313</v>
      </c>
      <c r="B160" s="2" t="s">
        <v>104</v>
      </c>
      <c r="C160" s="2" t="s">
        <v>126</v>
      </c>
      <c r="D160" s="2" t="s">
        <v>315</v>
      </c>
      <c r="E160" s="15">
        <f t="shared" si="2"/>
        <v>0</v>
      </c>
      <c r="F160" s="16">
        <f>+Muertes_PN_ACUM[[#This Row],[03-06-2020]]</f>
        <v>0</v>
      </c>
      <c r="G160" s="14">
        <f>+Muertes_PN_ACUM[[#This Row],[04-06-2020]]-Muertes_PN_ACUM[[#This Row],[03-06-2020]]</f>
        <v>0</v>
      </c>
      <c r="H160" s="14">
        <f>+Muertes_PN_ACUM[[#This Row],[5/6/2020]]-Muertes_PN_ACUM[[#This Row],[04-06-2020]]</f>
        <v>0</v>
      </c>
      <c r="I160" s="14">
        <f>+Muertes_PN_ACUM[[#This Row],[6/6/2020]]-Muertes_PN_ACUM[[#This Row],[5/6/2020]]</f>
        <v>0</v>
      </c>
      <c r="J160" s="11"/>
      <c r="K160" s="11"/>
      <c r="L160" s="11"/>
      <c r="M160" s="11"/>
      <c r="N160" s="11"/>
    </row>
    <row r="161" spans="1:14">
      <c r="A161">
        <v>120315</v>
      </c>
      <c r="B161" s="2" t="s">
        <v>104</v>
      </c>
      <c r="C161" s="2" t="s">
        <v>126</v>
      </c>
      <c r="D161" s="2" t="s">
        <v>316</v>
      </c>
      <c r="E161" s="15">
        <f t="shared" si="2"/>
        <v>0</v>
      </c>
      <c r="F161" s="16">
        <f>+Muertes_PN_ACUM[[#This Row],[03-06-2020]]</f>
        <v>0</v>
      </c>
      <c r="G161" s="14">
        <f>+Muertes_PN_ACUM[[#This Row],[04-06-2020]]-Muertes_PN_ACUM[[#This Row],[03-06-2020]]</f>
        <v>0</v>
      </c>
      <c r="H161" s="14">
        <f>+Muertes_PN_ACUM[[#This Row],[5/6/2020]]-Muertes_PN_ACUM[[#This Row],[04-06-2020]]</f>
        <v>0</v>
      </c>
      <c r="I161" s="14">
        <f>+Muertes_PN_ACUM[[#This Row],[6/6/2020]]-Muertes_PN_ACUM[[#This Row],[5/6/2020]]</f>
        <v>0</v>
      </c>
      <c r="J161" s="11"/>
      <c r="K161" s="11"/>
      <c r="L161" s="11"/>
      <c r="M161" s="11"/>
      <c r="N161" s="11"/>
    </row>
    <row r="162" spans="1:14">
      <c r="A162">
        <v>40102</v>
      </c>
      <c r="B162" s="2" t="s">
        <v>115</v>
      </c>
      <c r="C162" s="2" t="s">
        <v>116</v>
      </c>
      <c r="D162" s="2" t="s">
        <v>317</v>
      </c>
      <c r="E162" s="15">
        <f t="shared" si="2"/>
        <v>0</v>
      </c>
      <c r="F162" s="16">
        <f>+Muertes_PN_ACUM[[#This Row],[03-06-2020]]</f>
        <v>0</v>
      </c>
      <c r="G162" s="14">
        <f>+Muertes_PN_ACUM[[#This Row],[04-06-2020]]-Muertes_PN_ACUM[[#This Row],[03-06-2020]]</f>
        <v>0</v>
      </c>
      <c r="H162" s="14">
        <f>+Muertes_PN_ACUM[[#This Row],[5/6/2020]]-Muertes_PN_ACUM[[#This Row],[04-06-2020]]</f>
        <v>0</v>
      </c>
      <c r="I162" s="14">
        <f>+Muertes_PN_ACUM[[#This Row],[6/6/2020]]-Muertes_PN_ACUM[[#This Row],[5/6/2020]]</f>
        <v>0</v>
      </c>
      <c r="J162" s="11"/>
      <c r="K162" s="11"/>
      <c r="L162" s="11"/>
      <c r="M162" s="11"/>
      <c r="N162" s="11"/>
    </row>
    <row r="163" spans="1:14">
      <c r="A163">
        <v>40701</v>
      </c>
      <c r="B163" s="2" t="s">
        <v>115</v>
      </c>
      <c r="C163" s="2" t="s">
        <v>318</v>
      </c>
      <c r="D163" s="2" t="s">
        <v>319</v>
      </c>
      <c r="E163" s="15">
        <f t="shared" si="2"/>
        <v>0</v>
      </c>
      <c r="F163" s="16">
        <f>+Muertes_PN_ACUM[[#This Row],[03-06-2020]]</f>
        <v>0</v>
      </c>
      <c r="G163" s="14">
        <f>+Muertes_PN_ACUM[[#This Row],[04-06-2020]]-Muertes_PN_ACUM[[#This Row],[03-06-2020]]</f>
        <v>0</v>
      </c>
      <c r="H163" s="14">
        <f>+Muertes_PN_ACUM[[#This Row],[5/6/2020]]-Muertes_PN_ACUM[[#This Row],[04-06-2020]]</f>
        <v>0</v>
      </c>
      <c r="I163" s="14">
        <f>+Muertes_PN_ACUM[[#This Row],[6/6/2020]]-Muertes_PN_ACUM[[#This Row],[5/6/2020]]</f>
        <v>0</v>
      </c>
      <c r="J163" s="11"/>
      <c r="K163" s="11"/>
      <c r="L163" s="11"/>
      <c r="M163" s="11"/>
      <c r="N163" s="11"/>
    </row>
    <row r="164" spans="1:14">
      <c r="A164">
        <v>41007</v>
      </c>
      <c r="B164" s="2" t="s">
        <v>115</v>
      </c>
      <c r="C164" s="2" t="s">
        <v>202</v>
      </c>
      <c r="D164" s="2" t="s">
        <v>320</v>
      </c>
      <c r="E164" s="15">
        <f t="shared" si="2"/>
        <v>0</v>
      </c>
      <c r="F164" s="16">
        <f>+Muertes_PN_ACUM[[#This Row],[03-06-2020]]</f>
        <v>0</v>
      </c>
      <c r="G164" s="14">
        <f>+Muertes_PN_ACUM[[#This Row],[04-06-2020]]-Muertes_PN_ACUM[[#This Row],[03-06-2020]]</f>
        <v>0</v>
      </c>
      <c r="H164" s="14">
        <f>+Muertes_PN_ACUM[[#This Row],[5/6/2020]]-Muertes_PN_ACUM[[#This Row],[04-06-2020]]</f>
        <v>0</v>
      </c>
      <c r="I164" s="14">
        <f>+Muertes_PN_ACUM[[#This Row],[6/6/2020]]-Muertes_PN_ACUM[[#This Row],[5/6/2020]]</f>
        <v>0</v>
      </c>
      <c r="J164" s="11"/>
      <c r="K164" s="11"/>
      <c r="L164" s="11"/>
      <c r="M164" s="11"/>
      <c r="N164" s="11"/>
    </row>
    <row r="165" spans="1:14">
      <c r="A165">
        <v>80826</v>
      </c>
      <c r="B165" s="2" t="s">
        <v>97</v>
      </c>
      <c r="C165" s="2" t="s">
        <v>97</v>
      </c>
      <c r="D165" s="2" t="s">
        <v>321</v>
      </c>
      <c r="E165" s="15">
        <f t="shared" si="2"/>
        <v>5</v>
      </c>
      <c r="F165" s="16">
        <f>+Muertes_PN_ACUM[[#This Row],[03-06-2020]]</f>
        <v>5</v>
      </c>
      <c r="G165" s="14">
        <f>+Muertes_PN_ACUM[[#This Row],[04-06-2020]]-Muertes_PN_ACUM[[#This Row],[03-06-2020]]</f>
        <v>0</v>
      </c>
      <c r="H165" s="14">
        <f>+Muertes_PN_ACUM[[#This Row],[5/6/2020]]-Muertes_PN_ACUM[[#This Row],[04-06-2020]]</f>
        <v>0</v>
      </c>
      <c r="I165" s="14">
        <f>+Muertes_PN_ACUM[[#This Row],[6/6/2020]]-Muertes_PN_ACUM[[#This Row],[5/6/2020]]</f>
        <v>0</v>
      </c>
      <c r="J165" s="11"/>
      <c r="K165" s="11"/>
      <c r="L165" s="11"/>
      <c r="M165" s="11"/>
      <c r="N165" s="11"/>
    </row>
    <row r="166" spans="1:14">
      <c r="A166">
        <v>40702</v>
      </c>
      <c r="B166" s="2" t="s">
        <v>115</v>
      </c>
      <c r="C166" s="2" t="s">
        <v>318</v>
      </c>
      <c r="D166" s="2" t="s">
        <v>322</v>
      </c>
      <c r="E166" s="15">
        <f t="shared" si="2"/>
        <v>0</v>
      </c>
      <c r="F166" s="16">
        <f>+Muertes_PN_ACUM[[#This Row],[03-06-2020]]</f>
        <v>0</v>
      </c>
      <c r="G166" s="14">
        <f>+Muertes_PN_ACUM[[#This Row],[04-06-2020]]-Muertes_PN_ACUM[[#This Row],[03-06-2020]]</f>
        <v>0</v>
      </c>
      <c r="H166" s="14">
        <f>+Muertes_PN_ACUM[[#This Row],[5/6/2020]]-Muertes_PN_ACUM[[#This Row],[04-06-2020]]</f>
        <v>0</v>
      </c>
      <c r="I166" s="14">
        <f>+Muertes_PN_ACUM[[#This Row],[6/6/2020]]-Muertes_PN_ACUM[[#This Row],[5/6/2020]]</f>
        <v>0</v>
      </c>
      <c r="J166" s="11"/>
      <c r="K166" s="11"/>
      <c r="L166" s="11"/>
      <c r="M166" s="11"/>
      <c r="N166" s="11"/>
    </row>
    <row r="167" spans="1:14">
      <c r="A167">
        <v>91010</v>
      </c>
      <c r="B167" s="2" t="s">
        <v>139</v>
      </c>
      <c r="C167" s="2" t="s">
        <v>232</v>
      </c>
      <c r="D167" s="2" t="s">
        <v>323</v>
      </c>
      <c r="E167" s="15">
        <f t="shared" si="2"/>
        <v>0</v>
      </c>
      <c r="F167" s="16">
        <f>+Muertes_PN_ACUM[[#This Row],[03-06-2020]]</f>
        <v>0</v>
      </c>
      <c r="G167" s="14">
        <f>+Muertes_PN_ACUM[[#This Row],[04-06-2020]]-Muertes_PN_ACUM[[#This Row],[03-06-2020]]</f>
        <v>0</v>
      </c>
      <c r="H167" s="14">
        <f>+Muertes_PN_ACUM[[#This Row],[5/6/2020]]-Muertes_PN_ACUM[[#This Row],[04-06-2020]]</f>
        <v>0</v>
      </c>
      <c r="I167" s="14">
        <f>+Muertes_PN_ACUM[[#This Row],[6/6/2020]]-Muertes_PN_ACUM[[#This Row],[5/6/2020]]</f>
        <v>0</v>
      </c>
      <c r="J167" s="11"/>
      <c r="K167" s="11"/>
      <c r="L167" s="11"/>
      <c r="M167" s="11"/>
      <c r="N167" s="11"/>
    </row>
    <row r="168" spans="1:14">
      <c r="A168">
        <v>90903</v>
      </c>
      <c r="B168" s="2" t="s">
        <v>139</v>
      </c>
      <c r="C168" s="2" t="s">
        <v>108</v>
      </c>
      <c r="D168" s="2" t="s">
        <v>324</v>
      </c>
      <c r="E168" s="15">
        <f t="shared" si="2"/>
        <v>0</v>
      </c>
      <c r="F168" s="16">
        <f>+Muertes_PN_ACUM[[#This Row],[03-06-2020]]</f>
        <v>0</v>
      </c>
      <c r="G168" s="14">
        <f>+Muertes_PN_ACUM[[#This Row],[04-06-2020]]-Muertes_PN_ACUM[[#This Row],[03-06-2020]]</f>
        <v>0</v>
      </c>
      <c r="H168" s="14">
        <f>+Muertes_PN_ACUM[[#This Row],[5/6/2020]]-Muertes_PN_ACUM[[#This Row],[04-06-2020]]</f>
        <v>0</v>
      </c>
      <c r="I168" s="14">
        <f>+Muertes_PN_ACUM[[#This Row],[6/6/2020]]-Muertes_PN_ACUM[[#This Row],[5/6/2020]]</f>
        <v>0</v>
      </c>
      <c r="J168" s="11"/>
      <c r="K168" s="11"/>
      <c r="L168" s="11"/>
      <c r="M168" s="11"/>
      <c r="N168" s="11"/>
    </row>
    <row r="169" spans="1:14">
      <c r="A169">
        <v>130705</v>
      </c>
      <c r="B169" s="2" t="s">
        <v>131</v>
      </c>
      <c r="C169" s="2" t="s">
        <v>132</v>
      </c>
      <c r="D169" s="2" t="s">
        <v>325</v>
      </c>
      <c r="E169" s="15">
        <f t="shared" si="2"/>
        <v>0</v>
      </c>
      <c r="F169" s="16">
        <f>+Muertes_PN_ACUM[[#This Row],[03-06-2020]]</f>
        <v>0</v>
      </c>
      <c r="G169" s="14">
        <f>+Muertes_PN_ACUM[[#This Row],[04-06-2020]]-Muertes_PN_ACUM[[#This Row],[03-06-2020]]</f>
        <v>0</v>
      </c>
      <c r="H169" s="14">
        <f>+Muertes_PN_ACUM[[#This Row],[5/6/2020]]-Muertes_PN_ACUM[[#This Row],[04-06-2020]]</f>
        <v>0</v>
      </c>
      <c r="I169" s="14">
        <f>+Muertes_PN_ACUM[[#This Row],[6/6/2020]]-Muertes_PN_ACUM[[#This Row],[5/6/2020]]</f>
        <v>0</v>
      </c>
      <c r="J169" s="11"/>
      <c r="K169" s="11"/>
      <c r="L169" s="11"/>
      <c r="M169" s="11"/>
      <c r="N169" s="11"/>
    </row>
    <row r="170" spans="1:14">
      <c r="A170">
        <v>90307</v>
      </c>
      <c r="B170" s="2" t="s">
        <v>139</v>
      </c>
      <c r="C170" s="2" t="s">
        <v>238</v>
      </c>
      <c r="D170" s="2" t="s">
        <v>326</v>
      </c>
      <c r="E170" s="15">
        <f t="shared" si="2"/>
        <v>0</v>
      </c>
      <c r="F170" s="16">
        <f>+Muertes_PN_ACUM[[#This Row],[03-06-2020]]</f>
        <v>0</v>
      </c>
      <c r="G170" s="14">
        <f>+Muertes_PN_ACUM[[#This Row],[04-06-2020]]-Muertes_PN_ACUM[[#This Row],[03-06-2020]]</f>
        <v>0</v>
      </c>
      <c r="H170" s="14">
        <f>+Muertes_PN_ACUM[[#This Row],[5/6/2020]]-Muertes_PN_ACUM[[#This Row],[04-06-2020]]</f>
        <v>0</v>
      </c>
      <c r="I170" s="14">
        <f>+Muertes_PN_ACUM[[#This Row],[6/6/2020]]-Muertes_PN_ACUM[[#This Row],[5/6/2020]]</f>
        <v>0</v>
      </c>
      <c r="J170" s="11"/>
      <c r="K170" s="11"/>
      <c r="L170" s="11"/>
      <c r="M170" s="11"/>
      <c r="N170" s="11"/>
    </row>
    <row r="171" spans="1:14">
      <c r="A171">
        <v>120505</v>
      </c>
      <c r="B171" s="2" t="s">
        <v>104</v>
      </c>
      <c r="C171" s="2" t="s">
        <v>105</v>
      </c>
      <c r="D171" s="2" t="s">
        <v>327</v>
      </c>
      <c r="E171" s="15">
        <f t="shared" si="2"/>
        <v>0</v>
      </c>
      <c r="F171" s="16">
        <f>+Muertes_PN_ACUM[[#This Row],[03-06-2020]]</f>
        <v>0</v>
      </c>
      <c r="G171" s="14">
        <f>+Muertes_PN_ACUM[[#This Row],[04-06-2020]]-Muertes_PN_ACUM[[#This Row],[03-06-2020]]</f>
        <v>0</v>
      </c>
      <c r="H171" s="14">
        <f>+Muertes_PN_ACUM[[#This Row],[5/6/2020]]-Muertes_PN_ACUM[[#This Row],[04-06-2020]]</f>
        <v>0</v>
      </c>
      <c r="I171" s="14">
        <f>+Muertes_PN_ACUM[[#This Row],[6/6/2020]]-Muertes_PN_ACUM[[#This Row],[5/6/2020]]</f>
        <v>0</v>
      </c>
      <c r="J171" s="11"/>
      <c r="K171" s="11"/>
      <c r="L171" s="11"/>
      <c r="M171" s="11"/>
      <c r="N171" s="11"/>
    </row>
    <row r="172" spans="1:14">
      <c r="A172">
        <v>60604</v>
      </c>
      <c r="B172" s="2" t="s">
        <v>214</v>
      </c>
      <c r="C172" s="2" t="s">
        <v>328</v>
      </c>
      <c r="D172" s="2" t="s">
        <v>329</v>
      </c>
      <c r="E172" s="15">
        <f t="shared" si="2"/>
        <v>0</v>
      </c>
      <c r="F172" s="16">
        <f>+Muertes_PN_ACUM[[#This Row],[03-06-2020]]</f>
        <v>0</v>
      </c>
      <c r="G172" s="14">
        <f>+Muertes_PN_ACUM[[#This Row],[04-06-2020]]-Muertes_PN_ACUM[[#This Row],[03-06-2020]]</f>
        <v>0</v>
      </c>
      <c r="H172" s="14">
        <f>+Muertes_PN_ACUM[[#This Row],[5/6/2020]]-Muertes_PN_ACUM[[#This Row],[04-06-2020]]</f>
        <v>0</v>
      </c>
      <c r="I172" s="14">
        <f>+Muertes_PN_ACUM[[#This Row],[6/6/2020]]-Muertes_PN_ACUM[[#This Row],[5/6/2020]]</f>
        <v>0</v>
      </c>
      <c r="J172" s="11"/>
      <c r="K172" s="11"/>
      <c r="L172" s="11"/>
      <c r="M172" s="11"/>
      <c r="N172" s="11"/>
    </row>
    <row r="173" spans="1:14">
      <c r="A173">
        <v>90102</v>
      </c>
      <c r="B173" s="2" t="s">
        <v>139</v>
      </c>
      <c r="C173" s="2" t="s">
        <v>148</v>
      </c>
      <c r="D173" s="2" t="s">
        <v>330</v>
      </c>
      <c r="E173" s="15">
        <f t="shared" si="2"/>
        <v>0</v>
      </c>
      <c r="F173" s="16">
        <f>+Muertes_PN_ACUM[[#This Row],[03-06-2020]]</f>
        <v>0</v>
      </c>
      <c r="G173" s="14">
        <f>+Muertes_PN_ACUM[[#This Row],[04-06-2020]]-Muertes_PN_ACUM[[#This Row],[03-06-2020]]</f>
        <v>0</v>
      </c>
      <c r="H173" s="14">
        <f>+Muertes_PN_ACUM[[#This Row],[5/6/2020]]-Muertes_PN_ACUM[[#This Row],[04-06-2020]]</f>
        <v>0</v>
      </c>
      <c r="I173" s="14">
        <f>+Muertes_PN_ACUM[[#This Row],[6/6/2020]]-Muertes_PN_ACUM[[#This Row],[5/6/2020]]</f>
        <v>0</v>
      </c>
      <c r="J173" s="11"/>
      <c r="K173" s="11"/>
      <c r="L173" s="11"/>
      <c r="M173" s="11"/>
      <c r="N173" s="11"/>
    </row>
    <row r="174" spans="1:14">
      <c r="A174">
        <v>70704</v>
      </c>
      <c r="B174" s="2" t="s">
        <v>102</v>
      </c>
      <c r="C174" s="2" t="s">
        <v>129</v>
      </c>
      <c r="D174" s="2" t="s">
        <v>331</v>
      </c>
      <c r="E174" s="15">
        <f t="shared" si="2"/>
        <v>0</v>
      </c>
      <c r="F174" s="16">
        <f>+Muertes_PN_ACUM[[#This Row],[03-06-2020]]</f>
        <v>0</v>
      </c>
      <c r="G174" s="14">
        <f>+Muertes_PN_ACUM[[#This Row],[04-06-2020]]-Muertes_PN_ACUM[[#This Row],[03-06-2020]]</f>
        <v>0</v>
      </c>
      <c r="H174" s="14">
        <f>+Muertes_PN_ACUM[[#This Row],[5/6/2020]]-Muertes_PN_ACUM[[#This Row],[04-06-2020]]</f>
        <v>0</v>
      </c>
      <c r="I174" s="14">
        <f>+Muertes_PN_ACUM[[#This Row],[6/6/2020]]-Muertes_PN_ACUM[[#This Row],[5/6/2020]]</f>
        <v>0</v>
      </c>
      <c r="J174" s="11"/>
      <c r="K174" s="11"/>
      <c r="L174" s="11"/>
      <c r="M174" s="11"/>
      <c r="N174" s="11"/>
    </row>
    <row r="175" spans="1:14">
      <c r="A175">
        <v>40513</v>
      </c>
      <c r="B175" s="2" t="s">
        <v>115</v>
      </c>
      <c r="C175" s="2" t="s">
        <v>146</v>
      </c>
      <c r="D175" s="2" t="s">
        <v>332</v>
      </c>
      <c r="E175" s="15">
        <f t="shared" si="2"/>
        <v>0</v>
      </c>
      <c r="F175" s="16">
        <f>+Muertes_PN_ACUM[[#This Row],[03-06-2020]]</f>
        <v>0</v>
      </c>
      <c r="G175" s="14">
        <f>+Muertes_PN_ACUM[[#This Row],[04-06-2020]]-Muertes_PN_ACUM[[#This Row],[03-06-2020]]</f>
        <v>0</v>
      </c>
      <c r="H175" s="14">
        <f>+Muertes_PN_ACUM[[#This Row],[5/6/2020]]-Muertes_PN_ACUM[[#This Row],[04-06-2020]]</f>
        <v>0</v>
      </c>
      <c r="I175" s="14">
        <f>+Muertes_PN_ACUM[[#This Row],[6/6/2020]]-Muertes_PN_ACUM[[#This Row],[5/6/2020]]</f>
        <v>0</v>
      </c>
      <c r="J175" s="11"/>
      <c r="K175" s="11"/>
      <c r="L175" s="11"/>
      <c r="M175" s="11"/>
      <c r="N175" s="11"/>
    </row>
    <row r="176" spans="1:14">
      <c r="A176">
        <v>70705</v>
      </c>
      <c r="B176" s="2" t="s">
        <v>102</v>
      </c>
      <c r="C176" s="2" t="s">
        <v>129</v>
      </c>
      <c r="D176" s="2" t="s">
        <v>333</v>
      </c>
      <c r="E176" s="15">
        <f t="shared" si="2"/>
        <v>0</v>
      </c>
      <c r="F176" s="16">
        <f>+Muertes_PN_ACUM[[#This Row],[03-06-2020]]</f>
        <v>0</v>
      </c>
      <c r="G176" s="14">
        <f>+Muertes_PN_ACUM[[#This Row],[04-06-2020]]-Muertes_PN_ACUM[[#This Row],[03-06-2020]]</f>
        <v>0</v>
      </c>
      <c r="H176" s="14">
        <f>+Muertes_PN_ACUM[[#This Row],[5/6/2020]]-Muertes_PN_ACUM[[#This Row],[04-06-2020]]</f>
        <v>0</v>
      </c>
      <c r="I176" s="14">
        <f>+Muertes_PN_ACUM[[#This Row],[6/6/2020]]-Muertes_PN_ACUM[[#This Row],[5/6/2020]]</f>
        <v>0</v>
      </c>
      <c r="J176" s="11"/>
      <c r="K176" s="11"/>
      <c r="L176" s="11"/>
      <c r="M176" s="11"/>
      <c r="N176" s="11"/>
    </row>
    <row r="177" spans="1:14">
      <c r="A177">
        <v>91203</v>
      </c>
      <c r="B177" s="2" t="s">
        <v>139</v>
      </c>
      <c r="C177" s="2" t="s">
        <v>140</v>
      </c>
      <c r="D177" s="2" t="s">
        <v>333</v>
      </c>
      <c r="E177" s="15">
        <f t="shared" si="2"/>
        <v>0</v>
      </c>
      <c r="F177" s="16">
        <f>+Muertes_PN_ACUM[[#This Row],[03-06-2020]]</f>
        <v>0</v>
      </c>
      <c r="G177" s="14">
        <f>+Muertes_PN_ACUM[[#This Row],[04-06-2020]]-Muertes_PN_ACUM[[#This Row],[03-06-2020]]</f>
        <v>0</v>
      </c>
      <c r="H177" s="14">
        <f>+Muertes_PN_ACUM[[#This Row],[5/6/2020]]-Muertes_PN_ACUM[[#This Row],[04-06-2020]]</f>
        <v>0</v>
      </c>
      <c r="I177" s="14">
        <f>+Muertes_PN_ACUM[[#This Row],[6/6/2020]]-Muertes_PN_ACUM[[#This Row],[5/6/2020]]</f>
        <v>0</v>
      </c>
      <c r="J177" s="11"/>
      <c r="K177" s="11"/>
      <c r="L177" s="11"/>
      <c r="M177" s="11"/>
      <c r="N177" s="11"/>
    </row>
    <row r="178" spans="1:14">
      <c r="A178">
        <v>130307</v>
      </c>
      <c r="B178" s="2" t="s">
        <v>131</v>
      </c>
      <c r="C178" s="2" t="s">
        <v>219</v>
      </c>
      <c r="D178" s="2" t="s">
        <v>333</v>
      </c>
      <c r="E178" s="15">
        <f t="shared" si="2"/>
        <v>0</v>
      </c>
      <c r="F178" s="16">
        <f>+Muertes_PN_ACUM[[#This Row],[03-06-2020]]</f>
        <v>0</v>
      </c>
      <c r="G178" s="14">
        <f>+Muertes_PN_ACUM[[#This Row],[04-06-2020]]-Muertes_PN_ACUM[[#This Row],[03-06-2020]]</f>
        <v>0</v>
      </c>
      <c r="H178" s="14">
        <f>+Muertes_PN_ACUM[[#This Row],[5/6/2020]]-Muertes_PN_ACUM[[#This Row],[04-06-2020]]</f>
        <v>0</v>
      </c>
      <c r="I178" s="14">
        <f>+Muertes_PN_ACUM[[#This Row],[6/6/2020]]-Muertes_PN_ACUM[[#This Row],[5/6/2020]]</f>
        <v>0</v>
      </c>
      <c r="J178" s="11"/>
      <c r="K178" s="11"/>
      <c r="L178" s="11"/>
      <c r="M178" s="11"/>
      <c r="N178" s="11"/>
    </row>
    <row r="179" spans="1:14">
      <c r="A179">
        <v>60303</v>
      </c>
      <c r="B179" s="2" t="s">
        <v>214</v>
      </c>
      <c r="C179" s="2" t="s">
        <v>334</v>
      </c>
      <c r="D179" s="2" t="s">
        <v>335</v>
      </c>
      <c r="E179" s="15">
        <f t="shared" si="2"/>
        <v>0</v>
      </c>
      <c r="F179" s="16">
        <f>+Muertes_PN_ACUM[[#This Row],[03-06-2020]]</f>
        <v>0</v>
      </c>
      <c r="G179" s="14">
        <f>+Muertes_PN_ACUM[[#This Row],[04-06-2020]]-Muertes_PN_ACUM[[#This Row],[03-06-2020]]</f>
        <v>0</v>
      </c>
      <c r="H179" s="14">
        <f>+Muertes_PN_ACUM[[#This Row],[5/6/2020]]-Muertes_PN_ACUM[[#This Row],[04-06-2020]]</f>
        <v>0</v>
      </c>
      <c r="I179" s="14">
        <f>+Muertes_PN_ACUM[[#This Row],[6/6/2020]]-Muertes_PN_ACUM[[#This Row],[5/6/2020]]</f>
        <v>0</v>
      </c>
      <c r="J179" s="11"/>
      <c r="K179" s="11"/>
      <c r="L179" s="11"/>
      <c r="M179" s="11"/>
      <c r="N179" s="11"/>
    </row>
    <row r="180" spans="1:14">
      <c r="A180">
        <v>70602</v>
      </c>
      <c r="B180" s="2" t="s">
        <v>102</v>
      </c>
      <c r="C180" s="2" t="s">
        <v>336</v>
      </c>
      <c r="D180" s="2" t="s">
        <v>337</v>
      </c>
      <c r="E180" s="15">
        <f t="shared" si="2"/>
        <v>0</v>
      </c>
      <c r="F180" s="16">
        <f>+Muertes_PN_ACUM[[#This Row],[03-06-2020]]</f>
        <v>0</v>
      </c>
      <c r="G180" s="14">
        <f>+Muertes_PN_ACUM[[#This Row],[04-06-2020]]-Muertes_PN_ACUM[[#This Row],[03-06-2020]]</f>
        <v>0</v>
      </c>
      <c r="H180" s="14">
        <f>+Muertes_PN_ACUM[[#This Row],[5/6/2020]]-Muertes_PN_ACUM[[#This Row],[04-06-2020]]</f>
        <v>0</v>
      </c>
      <c r="I180" s="14">
        <f>+Muertes_PN_ACUM[[#This Row],[6/6/2020]]-Muertes_PN_ACUM[[#This Row],[5/6/2020]]</f>
        <v>0</v>
      </c>
      <c r="J180" s="11"/>
      <c r="K180" s="11"/>
      <c r="L180" s="11"/>
      <c r="M180" s="11"/>
      <c r="N180" s="11"/>
    </row>
    <row r="181" spans="1:14">
      <c r="A181">
        <v>20403</v>
      </c>
      <c r="B181" s="2" t="s">
        <v>110</v>
      </c>
      <c r="C181" s="2" t="s">
        <v>242</v>
      </c>
      <c r="D181" s="2" t="s">
        <v>338</v>
      </c>
      <c r="E181" s="15">
        <f t="shared" si="2"/>
        <v>0</v>
      </c>
      <c r="F181" s="16">
        <f>+Muertes_PN_ACUM[[#This Row],[03-06-2020]]</f>
        <v>0</v>
      </c>
      <c r="G181" s="14">
        <f>+Muertes_PN_ACUM[[#This Row],[04-06-2020]]-Muertes_PN_ACUM[[#This Row],[03-06-2020]]</f>
        <v>0</v>
      </c>
      <c r="H181" s="14">
        <f>+Muertes_PN_ACUM[[#This Row],[5/6/2020]]-Muertes_PN_ACUM[[#This Row],[04-06-2020]]</f>
        <v>0</v>
      </c>
      <c r="I181" s="14">
        <f>+Muertes_PN_ACUM[[#This Row],[6/6/2020]]-Muertes_PN_ACUM[[#This Row],[5/6/2020]]</f>
        <v>0</v>
      </c>
      <c r="J181" s="11"/>
      <c r="K181" s="11"/>
      <c r="L181" s="11"/>
      <c r="M181" s="11"/>
      <c r="N181" s="11"/>
    </row>
    <row r="182" spans="1:14">
      <c r="A182">
        <v>60302</v>
      </c>
      <c r="B182" s="2" t="s">
        <v>214</v>
      </c>
      <c r="C182" s="2" t="s">
        <v>334</v>
      </c>
      <c r="D182" s="2" t="s">
        <v>339</v>
      </c>
      <c r="E182" s="15">
        <f t="shared" si="2"/>
        <v>0</v>
      </c>
      <c r="F182" s="16">
        <f>+Muertes_PN_ACUM[[#This Row],[03-06-2020]]</f>
        <v>0</v>
      </c>
      <c r="G182" s="14">
        <f>+Muertes_PN_ACUM[[#This Row],[04-06-2020]]-Muertes_PN_ACUM[[#This Row],[03-06-2020]]</f>
        <v>0</v>
      </c>
      <c r="H182" s="14">
        <f>+Muertes_PN_ACUM[[#This Row],[5/6/2020]]-Muertes_PN_ACUM[[#This Row],[04-06-2020]]</f>
        <v>0</v>
      </c>
      <c r="I182" s="14">
        <f>+Muertes_PN_ACUM[[#This Row],[6/6/2020]]-Muertes_PN_ACUM[[#This Row],[5/6/2020]]</f>
        <v>0</v>
      </c>
      <c r="J182" s="11"/>
      <c r="K182" s="11"/>
      <c r="L182" s="11"/>
      <c r="M182" s="11"/>
      <c r="N182" s="11"/>
    </row>
    <row r="183" spans="1:14">
      <c r="A183">
        <v>70204</v>
      </c>
      <c r="B183" s="2" t="s">
        <v>102</v>
      </c>
      <c r="C183" s="2" t="s">
        <v>161</v>
      </c>
      <c r="D183" s="2" t="s">
        <v>340</v>
      </c>
      <c r="E183" s="15">
        <f t="shared" si="2"/>
        <v>0</v>
      </c>
      <c r="F183" s="16">
        <f>+Muertes_PN_ACUM[[#This Row],[03-06-2020]]</f>
        <v>0</v>
      </c>
      <c r="G183" s="14">
        <f>+Muertes_PN_ACUM[[#This Row],[04-06-2020]]-Muertes_PN_ACUM[[#This Row],[03-06-2020]]</f>
        <v>0</v>
      </c>
      <c r="H183" s="14">
        <f>+Muertes_PN_ACUM[[#This Row],[5/6/2020]]-Muertes_PN_ACUM[[#This Row],[04-06-2020]]</f>
        <v>0</v>
      </c>
      <c r="I183" s="14">
        <f>+Muertes_PN_ACUM[[#This Row],[6/6/2020]]-Muertes_PN_ACUM[[#This Row],[5/6/2020]]</f>
        <v>0</v>
      </c>
      <c r="J183" s="11"/>
      <c r="K183" s="11"/>
      <c r="L183" s="11"/>
      <c r="M183" s="11"/>
      <c r="N183" s="11"/>
    </row>
    <row r="184" spans="1:14">
      <c r="A184">
        <v>60304</v>
      </c>
      <c r="B184" s="2" t="s">
        <v>214</v>
      </c>
      <c r="C184" s="2" t="s">
        <v>334</v>
      </c>
      <c r="D184" s="2" t="s">
        <v>341</v>
      </c>
      <c r="E184" s="15">
        <f t="shared" si="2"/>
        <v>0</v>
      </c>
      <c r="F184" s="16">
        <f>+Muertes_PN_ACUM[[#This Row],[03-06-2020]]</f>
        <v>0</v>
      </c>
      <c r="G184" s="14">
        <f>+Muertes_PN_ACUM[[#This Row],[04-06-2020]]-Muertes_PN_ACUM[[#This Row],[03-06-2020]]</f>
        <v>0</v>
      </c>
      <c r="H184" s="14">
        <f>+Muertes_PN_ACUM[[#This Row],[5/6/2020]]-Muertes_PN_ACUM[[#This Row],[04-06-2020]]</f>
        <v>0</v>
      </c>
      <c r="I184" s="14">
        <f>+Muertes_PN_ACUM[[#This Row],[6/6/2020]]-Muertes_PN_ACUM[[#This Row],[5/6/2020]]</f>
        <v>0</v>
      </c>
      <c r="J184" s="11"/>
      <c r="K184" s="11"/>
      <c r="L184" s="11"/>
      <c r="M184" s="11"/>
      <c r="N184" s="11"/>
    </row>
    <row r="185" spans="1:14">
      <c r="A185">
        <v>70406</v>
      </c>
      <c r="B185" s="2" t="s">
        <v>102</v>
      </c>
      <c r="C185" s="2" t="s">
        <v>158</v>
      </c>
      <c r="D185" s="2" t="s">
        <v>341</v>
      </c>
      <c r="E185" s="15">
        <f t="shared" si="2"/>
        <v>0</v>
      </c>
      <c r="F185" s="16">
        <f>+Muertes_PN_ACUM[[#This Row],[03-06-2020]]</f>
        <v>0</v>
      </c>
      <c r="G185" s="14">
        <f>+Muertes_PN_ACUM[[#This Row],[04-06-2020]]-Muertes_PN_ACUM[[#This Row],[03-06-2020]]</f>
        <v>0</v>
      </c>
      <c r="H185" s="14">
        <f>+Muertes_PN_ACUM[[#This Row],[5/6/2020]]-Muertes_PN_ACUM[[#This Row],[04-06-2020]]</f>
        <v>0</v>
      </c>
      <c r="I185" s="14">
        <f>+Muertes_PN_ACUM[[#This Row],[6/6/2020]]-Muertes_PN_ACUM[[#This Row],[5/6/2020]]</f>
        <v>0</v>
      </c>
      <c r="J185" s="11"/>
      <c r="K185" s="11"/>
      <c r="L185" s="11"/>
      <c r="M185" s="11"/>
      <c r="N185" s="11"/>
    </row>
    <row r="186" spans="1:14">
      <c r="A186">
        <v>20203</v>
      </c>
      <c r="B186" s="2" t="s">
        <v>110</v>
      </c>
      <c r="C186" s="2" t="s">
        <v>137</v>
      </c>
      <c r="D186" s="2" t="s">
        <v>342</v>
      </c>
      <c r="E186" s="15">
        <f t="shared" si="2"/>
        <v>0</v>
      </c>
      <c r="F186" s="16">
        <f>+Muertes_PN_ACUM[[#This Row],[03-06-2020]]</f>
        <v>0</v>
      </c>
      <c r="G186" s="14">
        <f>+Muertes_PN_ACUM[[#This Row],[04-06-2020]]-Muertes_PN_ACUM[[#This Row],[03-06-2020]]</f>
        <v>0</v>
      </c>
      <c r="H186" s="14">
        <f>+Muertes_PN_ACUM[[#This Row],[5/6/2020]]-Muertes_PN_ACUM[[#This Row],[04-06-2020]]</f>
        <v>0</v>
      </c>
      <c r="I186" s="14">
        <f>+Muertes_PN_ACUM[[#This Row],[6/6/2020]]-Muertes_PN_ACUM[[#This Row],[5/6/2020]]</f>
        <v>0</v>
      </c>
      <c r="J186" s="11"/>
      <c r="K186" s="11"/>
      <c r="L186" s="11"/>
      <c r="M186" s="11"/>
      <c r="N186" s="11"/>
    </row>
    <row r="187" spans="1:14">
      <c r="A187">
        <v>80802</v>
      </c>
      <c r="B187" s="2" t="s">
        <v>97</v>
      </c>
      <c r="C187" s="2" t="s">
        <v>97</v>
      </c>
      <c r="D187" s="2" t="s">
        <v>343</v>
      </c>
      <c r="E187" s="15">
        <f t="shared" si="2"/>
        <v>5</v>
      </c>
      <c r="F187" s="16">
        <f>+Muertes_PN_ACUM[[#This Row],[03-06-2020]]</f>
        <v>5</v>
      </c>
      <c r="G187" s="14">
        <f>+Muertes_PN_ACUM[[#This Row],[04-06-2020]]-Muertes_PN_ACUM[[#This Row],[03-06-2020]]</f>
        <v>0</v>
      </c>
      <c r="H187" s="14">
        <f>+Muertes_PN_ACUM[[#This Row],[5/6/2020]]-Muertes_PN_ACUM[[#This Row],[04-06-2020]]</f>
        <v>0</v>
      </c>
      <c r="I187" s="14">
        <f>+Muertes_PN_ACUM[[#This Row],[6/6/2020]]-Muertes_PN_ACUM[[#This Row],[5/6/2020]]</f>
        <v>0</v>
      </c>
      <c r="J187" s="11"/>
      <c r="K187" s="11"/>
      <c r="L187" s="11"/>
      <c r="M187" s="11"/>
      <c r="N187" s="11"/>
    </row>
    <row r="188" spans="1:14">
      <c r="A188">
        <v>60606</v>
      </c>
      <c r="B188" s="2" t="s">
        <v>214</v>
      </c>
      <c r="C188" s="2" t="s">
        <v>328</v>
      </c>
      <c r="D188" s="2" t="s">
        <v>344</v>
      </c>
      <c r="E188" s="15">
        <f t="shared" si="2"/>
        <v>0</v>
      </c>
      <c r="F188" s="16">
        <f>+Muertes_PN_ACUM[[#This Row],[03-06-2020]]</f>
        <v>0</v>
      </c>
      <c r="G188" s="14">
        <f>+Muertes_PN_ACUM[[#This Row],[04-06-2020]]-Muertes_PN_ACUM[[#This Row],[03-06-2020]]</f>
        <v>0</v>
      </c>
      <c r="H188" s="14">
        <f>+Muertes_PN_ACUM[[#This Row],[5/6/2020]]-Muertes_PN_ACUM[[#This Row],[04-06-2020]]</f>
        <v>0</v>
      </c>
      <c r="I188" s="14">
        <f>+Muertes_PN_ACUM[[#This Row],[6/6/2020]]-Muertes_PN_ACUM[[#This Row],[5/6/2020]]</f>
        <v>0</v>
      </c>
      <c r="J188" s="11"/>
      <c r="K188" s="11"/>
      <c r="L188" s="11"/>
      <c r="M188" s="11"/>
      <c r="N188" s="11"/>
    </row>
    <row r="189" spans="1:14">
      <c r="A189">
        <v>70205</v>
      </c>
      <c r="B189" s="2" t="s">
        <v>102</v>
      </c>
      <c r="C189" s="2" t="s">
        <v>161</v>
      </c>
      <c r="D189" s="2" t="s">
        <v>345</v>
      </c>
      <c r="E189" s="15">
        <f t="shared" si="2"/>
        <v>0</v>
      </c>
      <c r="F189" s="16">
        <f>+Muertes_PN_ACUM[[#This Row],[03-06-2020]]</f>
        <v>0</v>
      </c>
      <c r="G189" s="14">
        <f>+Muertes_PN_ACUM[[#This Row],[04-06-2020]]-Muertes_PN_ACUM[[#This Row],[03-06-2020]]</f>
        <v>0</v>
      </c>
      <c r="H189" s="14">
        <f>+Muertes_PN_ACUM[[#This Row],[5/6/2020]]-Muertes_PN_ACUM[[#This Row],[04-06-2020]]</f>
        <v>0</v>
      </c>
      <c r="I189" s="14">
        <f>+Muertes_PN_ACUM[[#This Row],[6/6/2020]]-Muertes_PN_ACUM[[#This Row],[5/6/2020]]</f>
        <v>0</v>
      </c>
      <c r="J189" s="11"/>
      <c r="K189" s="11"/>
      <c r="L189" s="11"/>
      <c r="M189" s="11"/>
      <c r="N189" s="11"/>
    </row>
    <row r="190" spans="1:14">
      <c r="A190">
        <v>90204</v>
      </c>
      <c r="B190" s="2" t="s">
        <v>139</v>
      </c>
      <c r="C190" s="2" t="s">
        <v>165</v>
      </c>
      <c r="D190" s="2" t="s">
        <v>346</v>
      </c>
      <c r="E190" s="15">
        <f t="shared" si="2"/>
        <v>0</v>
      </c>
      <c r="F190" s="16">
        <f>+Muertes_PN_ACUM[[#This Row],[03-06-2020]]</f>
        <v>0</v>
      </c>
      <c r="G190" s="14">
        <f>+Muertes_PN_ACUM[[#This Row],[04-06-2020]]-Muertes_PN_ACUM[[#This Row],[03-06-2020]]</f>
        <v>0</v>
      </c>
      <c r="H190" s="14">
        <f>+Muertes_PN_ACUM[[#This Row],[5/6/2020]]-Muertes_PN_ACUM[[#This Row],[04-06-2020]]</f>
        <v>0</v>
      </c>
      <c r="I190" s="14">
        <f>+Muertes_PN_ACUM[[#This Row],[6/6/2020]]-Muertes_PN_ACUM[[#This Row],[5/6/2020]]</f>
        <v>0</v>
      </c>
      <c r="J190" s="11"/>
      <c r="K190" s="11"/>
      <c r="L190" s="11"/>
      <c r="M190" s="11"/>
      <c r="N190" s="11"/>
    </row>
    <row r="191" spans="1:14">
      <c r="A191">
        <v>20605</v>
      </c>
      <c r="B191" s="2" t="s">
        <v>110</v>
      </c>
      <c r="C191" s="2" t="s">
        <v>236</v>
      </c>
      <c r="D191" s="2" t="s">
        <v>347</v>
      </c>
      <c r="E191" s="15">
        <f t="shared" si="2"/>
        <v>0</v>
      </c>
      <c r="F191" s="16">
        <f>+Muertes_PN_ACUM[[#This Row],[03-06-2020]]</f>
        <v>0</v>
      </c>
      <c r="G191" s="14">
        <f>+Muertes_PN_ACUM[[#This Row],[04-06-2020]]-Muertes_PN_ACUM[[#This Row],[03-06-2020]]</f>
        <v>0</v>
      </c>
      <c r="H191" s="14">
        <f>+Muertes_PN_ACUM[[#This Row],[5/6/2020]]-Muertes_PN_ACUM[[#This Row],[04-06-2020]]</f>
        <v>0</v>
      </c>
      <c r="I191" s="14">
        <f>+Muertes_PN_ACUM[[#This Row],[6/6/2020]]-Muertes_PN_ACUM[[#This Row],[5/6/2020]]</f>
        <v>0</v>
      </c>
      <c r="J191" s="11"/>
      <c r="K191" s="11"/>
      <c r="L191" s="11"/>
      <c r="M191" s="11"/>
      <c r="N191" s="11"/>
    </row>
    <row r="192" spans="1:14">
      <c r="A192">
        <v>130706</v>
      </c>
      <c r="B192" s="2" t="s">
        <v>131</v>
      </c>
      <c r="C192" s="2" t="s">
        <v>132</v>
      </c>
      <c r="D192" s="2" t="s">
        <v>347</v>
      </c>
      <c r="E192" s="15">
        <f t="shared" si="2"/>
        <v>0</v>
      </c>
      <c r="F192" s="16">
        <f>+Muertes_PN_ACUM[[#This Row],[03-06-2020]]</f>
        <v>0</v>
      </c>
      <c r="G192" s="14">
        <f>+Muertes_PN_ACUM[[#This Row],[04-06-2020]]-Muertes_PN_ACUM[[#This Row],[03-06-2020]]</f>
        <v>0</v>
      </c>
      <c r="H192" s="14">
        <f>+Muertes_PN_ACUM[[#This Row],[5/6/2020]]-Muertes_PN_ACUM[[#This Row],[04-06-2020]]</f>
        <v>0</v>
      </c>
      <c r="I192" s="14">
        <f>+Muertes_PN_ACUM[[#This Row],[6/6/2020]]-Muertes_PN_ACUM[[#This Row],[5/6/2020]]</f>
        <v>0</v>
      </c>
      <c r="J192" s="11"/>
      <c r="K192" s="11"/>
      <c r="L192" s="11"/>
      <c r="M192" s="11"/>
      <c r="N192" s="11"/>
    </row>
    <row r="193" spans="1:14">
      <c r="A193">
        <v>20502</v>
      </c>
      <c r="B193" s="2" t="s">
        <v>110</v>
      </c>
      <c r="C193" s="2" t="s">
        <v>348</v>
      </c>
      <c r="D193" s="2" t="s">
        <v>349</v>
      </c>
      <c r="E193" s="15">
        <f t="shared" si="2"/>
        <v>0</v>
      </c>
      <c r="F193" s="16">
        <f>+Muertes_PN_ACUM[[#This Row],[03-06-2020]]</f>
        <v>0</v>
      </c>
      <c r="G193" s="14">
        <f>+Muertes_PN_ACUM[[#This Row],[04-06-2020]]-Muertes_PN_ACUM[[#This Row],[03-06-2020]]</f>
        <v>0</v>
      </c>
      <c r="H193" s="14">
        <f>+Muertes_PN_ACUM[[#This Row],[5/6/2020]]-Muertes_PN_ACUM[[#This Row],[04-06-2020]]</f>
        <v>0</v>
      </c>
      <c r="I193" s="14">
        <f>+Muertes_PN_ACUM[[#This Row],[6/6/2020]]-Muertes_PN_ACUM[[#This Row],[5/6/2020]]</f>
        <v>0</v>
      </c>
      <c r="J193" s="11"/>
      <c r="K193" s="11"/>
      <c r="L193" s="11"/>
      <c r="M193" s="11"/>
      <c r="N193" s="11"/>
    </row>
    <row r="194" spans="1:14">
      <c r="A194">
        <v>70706</v>
      </c>
      <c r="B194" s="2" t="s">
        <v>102</v>
      </c>
      <c r="C194" s="2" t="s">
        <v>129</v>
      </c>
      <c r="D194" s="2" t="s">
        <v>350</v>
      </c>
      <c r="E194" s="15">
        <f t="shared" si="2"/>
        <v>0</v>
      </c>
      <c r="F194" s="16">
        <f>+Muertes_PN_ACUM[[#This Row],[03-06-2020]]</f>
        <v>0</v>
      </c>
      <c r="G194" s="14">
        <f>+Muertes_PN_ACUM[[#This Row],[04-06-2020]]-Muertes_PN_ACUM[[#This Row],[03-06-2020]]</f>
        <v>0</v>
      </c>
      <c r="H194" s="14">
        <f>+Muertes_PN_ACUM[[#This Row],[5/6/2020]]-Muertes_PN_ACUM[[#This Row],[04-06-2020]]</f>
        <v>0</v>
      </c>
      <c r="I194" s="14">
        <f>+Muertes_PN_ACUM[[#This Row],[6/6/2020]]-Muertes_PN_ACUM[[#This Row],[5/6/2020]]</f>
        <v>0</v>
      </c>
      <c r="J194" s="11"/>
      <c r="K194" s="11"/>
      <c r="L194" s="11"/>
      <c r="M194" s="11"/>
      <c r="N194" s="11"/>
    </row>
    <row r="195" spans="1:14">
      <c r="A195">
        <v>20102</v>
      </c>
      <c r="B195" s="2" t="s">
        <v>110</v>
      </c>
      <c r="C195" s="2" t="s">
        <v>111</v>
      </c>
      <c r="D195" s="2" t="s">
        <v>351</v>
      </c>
      <c r="E195" s="15">
        <f t="shared" si="2"/>
        <v>0</v>
      </c>
      <c r="F195" s="16">
        <f>+Muertes_PN_ACUM[[#This Row],[03-06-2020]]</f>
        <v>0</v>
      </c>
      <c r="G195" s="14">
        <f>+Muertes_PN_ACUM[[#This Row],[04-06-2020]]-Muertes_PN_ACUM[[#This Row],[03-06-2020]]</f>
        <v>0</v>
      </c>
      <c r="H195" s="14">
        <f>+Muertes_PN_ACUM[[#This Row],[5/6/2020]]-Muertes_PN_ACUM[[#This Row],[04-06-2020]]</f>
        <v>0</v>
      </c>
      <c r="I195" s="14">
        <f>+Muertes_PN_ACUM[[#This Row],[6/6/2020]]-Muertes_PN_ACUM[[#This Row],[5/6/2020]]</f>
        <v>0</v>
      </c>
      <c r="J195" s="11"/>
      <c r="K195" s="11"/>
      <c r="L195" s="11"/>
      <c r="M195" s="11"/>
      <c r="N195" s="11"/>
    </row>
    <row r="196" spans="1:14">
      <c r="A196">
        <v>41304</v>
      </c>
      <c r="B196" s="2" t="s">
        <v>115</v>
      </c>
      <c r="C196" s="2" t="s">
        <v>183</v>
      </c>
      <c r="D196" s="2" t="s">
        <v>351</v>
      </c>
      <c r="E196" s="15">
        <f t="shared" si="2"/>
        <v>0</v>
      </c>
      <c r="F196" s="16">
        <f>+Muertes_PN_ACUM[[#This Row],[03-06-2020]]</f>
        <v>0</v>
      </c>
      <c r="G196" s="14">
        <f>+Muertes_PN_ACUM[[#This Row],[04-06-2020]]-Muertes_PN_ACUM[[#This Row],[03-06-2020]]</f>
        <v>0</v>
      </c>
      <c r="H196" s="14">
        <f>+Muertes_PN_ACUM[[#This Row],[5/6/2020]]-Muertes_PN_ACUM[[#This Row],[04-06-2020]]</f>
        <v>0</v>
      </c>
      <c r="I196" s="14">
        <f>+Muertes_PN_ACUM[[#This Row],[6/6/2020]]-Muertes_PN_ACUM[[#This Row],[5/6/2020]]</f>
        <v>0</v>
      </c>
      <c r="J196" s="11"/>
      <c r="K196" s="11"/>
      <c r="L196" s="11"/>
      <c r="M196" s="11"/>
      <c r="N196" s="11"/>
    </row>
    <row r="197" spans="1:14">
      <c r="A197">
        <v>90904</v>
      </c>
      <c r="B197" s="2" t="s">
        <v>139</v>
      </c>
      <c r="C197" s="2" t="s">
        <v>108</v>
      </c>
      <c r="D197" s="2" t="s">
        <v>352</v>
      </c>
      <c r="E197" s="15">
        <f t="shared" ref="E197:E260" si="3">+MAX(F197:CO197)</f>
        <v>0</v>
      </c>
      <c r="F197" s="16">
        <f>+Muertes_PN_ACUM[[#This Row],[03-06-2020]]</f>
        <v>0</v>
      </c>
      <c r="G197" s="14">
        <f>+Muertes_PN_ACUM[[#This Row],[04-06-2020]]-Muertes_PN_ACUM[[#This Row],[03-06-2020]]</f>
        <v>0</v>
      </c>
      <c r="H197" s="14">
        <f>+Muertes_PN_ACUM[[#This Row],[5/6/2020]]-Muertes_PN_ACUM[[#This Row],[04-06-2020]]</f>
        <v>0</v>
      </c>
      <c r="I197" s="14">
        <f>+Muertes_PN_ACUM[[#This Row],[6/6/2020]]-Muertes_PN_ACUM[[#This Row],[5/6/2020]]</f>
        <v>0</v>
      </c>
      <c r="J197" s="11"/>
      <c r="K197" s="11"/>
      <c r="L197" s="11"/>
      <c r="M197" s="11"/>
      <c r="N197" s="11"/>
    </row>
    <row r="198" spans="1:14">
      <c r="A198">
        <v>70315</v>
      </c>
      <c r="B198" s="2" t="s">
        <v>102</v>
      </c>
      <c r="C198" s="2" t="s">
        <v>102</v>
      </c>
      <c r="D198" s="2" t="s">
        <v>353</v>
      </c>
      <c r="E198" s="15">
        <f t="shared" si="3"/>
        <v>0</v>
      </c>
      <c r="F198" s="16">
        <f>+Muertes_PN_ACUM[[#This Row],[03-06-2020]]</f>
        <v>0</v>
      </c>
      <c r="G198" s="14">
        <f>+Muertes_PN_ACUM[[#This Row],[04-06-2020]]-Muertes_PN_ACUM[[#This Row],[03-06-2020]]</f>
        <v>0</v>
      </c>
      <c r="H198" s="14">
        <f>+Muertes_PN_ACUM[[#This Row],[5/6/2020]]-Muertes_PN_ACUM[[#This Row],[04-06-2020]]</f>
        <v>0</v>
      </c>
      <c r="I198" s="14">
        <f>+Muertes_PN_ACUM[[#This Row],[6/6/2020]]-Muertes_PN_ACUM[[#This Row],[5/6/2020]]</f>
        <v>0</v>
      </c>
      <c r="J198" s="11"/>
      <c r="K198" s="11"/>
      <c r="L198" s="11"/>
      <c r="M198" s="11"/>
      <c r="N198" s="11"/>
    </row>
    <row r="199" spans="1:14">
      <c r="A199">
        <v>10206</v>
      </c>
      <c r="B199" s="2" t="s">
        <v>119</v>
      </c>
      <c r="C199" s="2" t="s">
        <v>167</v>
      </c>
      <c r="D199" s="2" t="s">
        <v>354</v>
      </c>
      <c r="E199" s="15">
        <f t="shared" si="3"/>
        <v>1</v>
      </c>
      <c r="F199" s="16">
        <f>+Muertes_PN_ACUM[[#This Row],[03-06-2020]]</f>
        <v>0</v>
      </c>
      <c r="G199" s="14">
        <f>+Muertes_PN_ACUM[[#This Row],[04-06-2020]]-Muertes_PN_ACUM[[#This Row],[03-06-2020]]</f>
        <v>0</v>
      </c>
      <c r="H199" s="14">
        <f>+Muertes_PN_ACUM[[#This Row],[5/6/2020]]-Muertes_PN_ACUM[[#This Row],[04-06-2020]]</f>
        <v>1</v>
      </c>
      <c r="I199" s="14">
        <f>+Muertes_PN_ACUM[[#This Row],[6/6/2020]]-Muertes_PN_ACUM[[#This Row],[5/6/2020]]</f>
        <v>0</v>
      </c>
      <c r="J199" s="11"/>
      <c r="K199" s="11"/>
      <c r="L199" s="11"/>
      <c r="M199" s="11"/>
      <c r="N199" s="11"/>
    </row>
    <row r="200" spans="1:14">
      <c r="A200">
        <v>70102</v>
      </c>
      <c r="B200" s="2" t="s">
        <v>102</v>
      </c>
      <c r="C200" s="2" t="s">
        <v>355</v>
      </c>
      <c r="D200" s="2" t="s">
        <v>356</v>
      </c>
      <c r="E200" s="15">
        <f t="shared" si="3"/>
        <v>0</v>
      </c>
      <c r="F200" s="16">
        <f>+Muertes_PN_ACUM[[#This Row],[03-06-2020]]</f>
        <v>0</v>
      </c>
      <c r="G200" s="14">
        <f>+Muertes_PN_ACUM[[#This Row],[04-06-2020]]-Muertes_PN_ACUM[[#This Row],[03-06-2020]]</f>
        <v>0</v>
      </c>
      <c r="H200" s="14">
        <f>+Muertes_PN_ACUM[[#This Row],[5/6/2020]]-Muertes_PN_ACUM[[#This Row],[04-06-2020]]</f>
        <v>0</v>
      </c>
      <c r="I200" s="14">
        <f>+Muertes_PN_ACUM[[#This Row],[6/6/2020]]-Muertes_PN_ACUM[[#This Row],[5/6/2020]]</f>
        <v>0</v>
      </c>
      <c r="J200" s="11"/>
      <c r="K200" s="11"/>
      <c r="L200" s="11"/>
      <c r="M200" s="11"/>
      <c r="N200" s="11"/>
    </row>
    <row r="201" spans="1:14">
      <c r="A201">
        <v>130902</v>
      </c>
      <c r="B201" s="2" t="s">
        <v>131</v>
      </c>
      <c r="C201" s="2" t="s">
        <v>357</v>
      </c>
      <c r="D201" s="2" t="s">
        <v>358</v>
      </c>
      <c r="E201" s="15">
        <f t="shared" si="3"/>
        <v>0</v>
      </c>
      <c r="F201" s="16">
        <f>+Muertes_PN_ACUM[[#This Row],[03-06-2020]]</f>
        <v>0</v>
      </c>
      <c r="G201" s="14">
        <f>+Muertes_PN_ACUM[[#This Row],[04-06-2020]]-Muertes_PN_ACUM[[#This Row],[03-06-2020]]</f>
        <v>0</v>
      </c>
      <c r="H201" s="14">
        <f>+Muertes_PN_ACUM[[#This Row],[5/6/2020]]-Muertes_PN_ACUM[[#This Row],[04-06-2020]]</f>
        <v>0</v>
      </c>
      <c r="I201" s="14">
        <f>+Muertes_PN_ACUM[[#This Row],[6/6/2020]]-Muertes_PN_ACUM[[#This Row],[5/6/2020]]</f>
        <v>0</v>
      </c>
      <c r="J201" s="11"/>
      <c r="K201" s="11"/>
      <c r="L201" s="11"/>
      <c r="M201" s="11"/>
      <c r="N201" s="11"/>
    </row>
    <row r="202" spans="1:14">
      <c r="A202">
        <v>30203</v>
      </c>
      <c r="B202" s="2" t="s">
        <v>99</v>
      </c>
      <c r="C202" s="2" t="s">
        <v>100</v>
      </c>
      <c r="D202" s="2" t="s">
        <v>359</v>
      </c>
      <c r="E202" s="15">
        <f t="shared" si="3"/>
        <v>0</v>
      </c>
      <c r="F202" s="16">
        <f>+Muertes_PN_ACUM[[#This Row],[03-06-2020]]</f>
        <v>0</v>
      </c>
      <c r="G202" s="14">
        <f>+Muertes_PN_ACUM[[#This Row],[04-06-2020]]-Muertes_PN_ACUM[[#This Row],[03-06-2020]]</f>
        <v>0</v>
      </c>
      <c r="H202" s="14">
        <f>+Muertes_PN_ACUM[[#This Row],[5/6/2020]]-Muertes_PN_ACUM[[#This Row],[04-06-2020]]</f>
        <v>0</v>
      </c>
      <c r="I202" s="14">
        <f>+Muertes_PN_ACUM[[#This Row],[6/6/2020]]-Muertes_PN_ACUM[[#This Row],[5/6/2020]]</f>
        <v>0</v>
      </c>
      <c r="J202" s="11"/>
      <c r="K202" s="11"/>
      <c r="L202" s="11"/>
      <c r="M202" s="11"/>
      <c r="N202" s="11"/>
    </row>
    <row r="203" spans="1:14">
      <c r="A203">
        <v>30303</v>
      </c>
      <c r="B203" s="2" t="s">
        <v>99</v>
      </c>
      <c r="C203" s="2" t="s">
        <v>296</v>
      </c>
      <c r="D203" s="2" t="s">
        <v>360</v>
      </c>
      <c r="E203" s="15">
        <f t="shared" si="3"/>
        <v>0</v>
      </c>
      <c r="F203" s="16">
        <f>+Muertes_PN_ACUM[[#This Row],[03-06-2020]]</f>
        <v>0</v>
      </c>
      <c r="G203" s="14">
        <f>+Muertes_PN_ACUM[[#This Row],[04-06-2020]]-Muertes_PN_ACUM[[#This Row],[03-06-2020]]</f>
        <v>0</v>
      </c>
      <c r="H203" s="14">
        <f>+Muertes_PN_ACUM[[#This Row],[5/6/2020]]-Muertes_PN_ACUM[[#This Row],[04-06-2020]]</f>
        <v>0</v>
      </c>
      <c r="I203" s="14">
        <f>+Muertes_PN_ACUM[[#This Row],[6/6/2020]]-Muertes_PN_ACUM[[#This Row],[5/6/2020]]</f>
        <v>0</v>
      </c>
      <c r="J203" s="11"/>
      <c r="K203" s="11"/>
      <c r="L203" s="11"/>
      <c r="M203" s="11"/>
      <c r="N203" s="11"/>
    </row>
    <row r="204" spans="1:14">
      <c r="A204">
        <v>70302</v>
      </c>
      <c r="B204" s="2" t="s">
        <v>102</v>
      </c>
      <c r="C204" s="2" t="s">
        <v>102</v>
      </c>
      <c r="D204" s="2" t="s">
        <v>360</v>
      </c>
      <c r="E204" s="15">
        <f t="shared" si="3"/>
        <v>0</v>
      </c>
      <c r="F204" s="16">
        <f>+Muertes_PN_ACUM[[#This Row],[03-06-2020]]</f>
        <v>0</v>
      </c>
      <c r="G204" s="14">
        <f>+Muertes_PN_ACUM[[#This Row],[04-06-2020]]-Muertes_PN_ACUM[[#This Row],[03-06-2020]]</f>
        <v>0</v>
      </c>
      <c r="H204" s="14">
        <f>+Muertes_PN_ACUM[[#This Row],[5/6/2020]]-Muertes_PN_ACUM[[#This Row],[04-06-2020]]</f>
        <v>0</v>
      </c>
      <c r="I204" s="14">
        <f>+Muertes_PN_ACUM[[#This Row],[6/6/2020]]-Muertes_PN_ACUM[[#This Row],[5/6/2020]]</f>
        <v>0</v>
      </c>
      <c r="J204" s="11"/>
      <c r="K204" s="11"/>
      <c r="L204" s="11"/>
      <c r="M204" s="11"/>
      <c r="N204" s="11"/>
    </row>
    <row r="205" spans="1:14">
      <c r="A205">
        <v>20302</v>
      </c>
      <c r="B205" s="2" t="s">
        <v>110</v>
      </c>
      <c r="C205" s="2" t="s">
        <v>361</v>
      </c>
      <c r="D205" s="2" t="s">
        <v>362</v>
      </c>
      <c r="E205" s="15">
        <f t="shared" si="3"/>
        <v>0</v>
      </c>
      <c r="F205" s="16">
        <f>+Muertes_PN_ACUM[[#This Row],[03-06-2020]]</f>
        <v>0</v>
      </c>
      <c r="G205" s="14">
        <f>+Muertes_PN_ACUM[[#This Row],[04-06-2020]]-Muertes_PN_ACUM[[#This Row],[03-06-2020]]</f>
        <v>0</v>
      </c>
      <c r="H205" s="14">
        <f>+Muertes_PN_ACUM[[#This Row],[5/6/2020]]-Muertes_PN_ACUM[[#This Row],[04-06-2020]]</f>
        <v>0</v>
      </c>
      <c r="I205" s="14">
        <f>+Muertes_PN_ACUM[[#This Row],[6/6/2020]]-Muertes_PN_ACUM[[#This Row],[5/6/2020]]</f>
        <v>0</v>
      </c>
      <c r="J205" s="11"/>
      <c r="K205" s="11"/>
      <c r="L205" s="11"/>
      <c r="M205" s="11"/>
      <c r="N205" s="11"/>
    </row>
    <row r="206" spans="1:14">
      <c r="A206">
        <v>70109</v>
      </c>
      <c r="B206" s="2" t="s">
        <v>102</v>
      </c>
      <c r="C206" s="2" t="s">
        <v>355</v>
      </c>
      <c r="D206" s="2" t="s">
        <v>363</v>
      </c>
      <c r="E206" s="15">
        <f t="shared" si="3"/>
        <v>0</v>
      </c>
      <c r="F206" s="16">
        <f>+Muertes_PN_ACUM[[#This Row],[03-06-2020]]</f>
        <v>0</v>
      </c>
      <c r="G206" s="14">
        <f>+Muertes_PN_ACUM[[#This Row],[04-06-2020]]-Muertes_PN_ACUM[[#This Row],[03-06-2020]]</f>
        <v>0</v>
      </c>
      <c r="H206" s="14">
        <f>+Muertes_PN_ACUM[[#This Row],[5/6/2020]]-Muertes_PN_ACUM[[#This Row],[04-06-2020]]</f>
        <v>0</v>
      </c>
      <c r="I206" s="14">
        <f>+Muertes_PN_ACUM[[#This Row],[6/6/2020]]-Muertes_PN_ACUM[[#This Row],[5/6/2020]]</f>
        <v>0</v>
      </c>
      <c r="J206" s="11"/>
      <c r="K206" s="11"/>
      <c r="L206" s="11"/>
      <c r="M206" s="11"/>
      <c r="N206" s="11"/>
    </row>
    <row r="207" spans="1:14">
      <c r="A207">
        <v>20108</v>
      </c>
      <c r="B207" s="2" t="s">
        <v>110</v>
      </c>
      <c r="C207" s="2" t="s">
        <v>111</v>
      </c>
      <c r="D207" s="2" t="s">
        <v>364</v>
      </c>
      <c r="E207" s="15">
        <f t="shared" si="3"/>
        <v>0</v>
      </c>
      <c r="F207" s="16">
        <f>+Muertes_PN_ACUM[[#This Row],[03-06-2020]]</f>
        <v>0</v>
      </c>
      <c r="G207" s="14">
        <f>+Muertes_PN_ACUM[[#This Row],[04-06-2020]]-Muertes_PN_ACUM[[#This Row],[03-06-2020]]</f>
        <v>0</v>
      </c>
      <c r="H207" s="14">
        <f>+Muertes_PN_ACUM[[#This Row],[5/6/2020]]-Muertes_PN_ACUM[[#This Row],[04-06-2020]]</f>
        <v>0</v>
      </c>
      <c r="I207" s="14">
        <f>+Muertes_PN_ACUM[[#This Row],[6/6/2020]]-Muertes_PN_ACUM[[#This Row],[5/6/2020]]</f>
        <v>0</v>
      </c>
      <c r="J207" s="11"/>
      <c r="K207" s="11"/>
      <c r="L207" s="11"/>
      <c r="M207" s="11"/>
      <c r="N207" s="11"/>
    </row>
    <row r="208" spans="1:14">
      <c r="A208">
        <v>90407</v>
      </c>
      <c r="B208" s="2" t="s">
        <v>139</v>
      </c>
      <c r="C208" s="2" t="s">
        <v>189</v>
      </c>
      <c r="D208" s="2" t="s">
        <v>365</v>
      </c>
      <c r="E208" s="15">
        <f t="shared" si="3"/>
        <v>0</v>
      </c>
      <c r="F208" s="16">
        <f>+Muertes_PN_ACUM[[#This Row],[03-06-2020]]</f>
        <v>0</v>
      </c>
      <c r="G208" s="14">
        <f>+Muertes_PN_ACUM[[#This Row],[04-06-2020]]-Muertes_PN_ACUM[[#This Row],[03-06-2020]]</f>
        <v>0</v>
      </c>
      <c r="H208" s="14">
        <f>+Muertes_PN_ACUM[[#This Row],[5/6/2020]]-Muertes_PN_ACUM[[#This Row],[04-06-2020]]</f>
        <v>0</v>
      </c>
      <c r="I208" s="14">
        <f>+Muertes_PN_ACUM[[#This Row],[6/6/2020]]-Muertes_PN_ACUM[[#This Row],[5/6/2020]]</f>
        <v>0</v>
      </c>
      <c r="J208" s="11"/>
      <c r="K208" s="11"/>
      <c r="L208" s="11"/>
      <c r="M208" s="11"/>
      <c r="N208" s="11"/>
    </row>
    <row r="209" spans="1:14">
      <c r="A209">
        <v>130903</v>
      </c>
      <c r="B209" s="2" t="s">
        <v>131</v>
      </c>
      <c r="C209" s="2" t="s">
        <v>357</v>
      </c>
      <c r="D209" s="2" t="s">
        <v>365</v>
      </c>
      <c r="E209" s="15">
        <f t="shared" si="3"/>
        <v>0</v>
      </c>
      <c r="F209" s="16">
        <f>+Muertes_PN_ACUM[[#This Row],[03-06-2020]]</f>
        <v>0</v>
      </c>
      <c r="G209" s="14">
        <f>+Muertes_PN_ACUM[[#This Row],[04-06-2020]]-Muertes_PN_ACUM[[#This Row],[03-06-2020]]</f>
        <v>0</v>
      </c>
      <c r="H209" s="14">
        <f>+Muertes_PN_ACUM[[#This Row],[5/6/2020]]-Muertes_PN_ACUM[[#This Row],[04-06-2020]]</f>
        <v>0</v>
      </c>
      <c r="I209" s="14">
        <f>+Muertes_PN_ACUM[[#This Row],[6/6/2020]]-Muertes_PN_ACUM[[#This Row],[5/6/2020]]</f>
        <v>0</v>
      </c>
      <c r="J209" s="11"/>
      <c r="K209" s="11"/>
      <c r="L209" s="11"/>
      <c r="M209" s="11"/>
      <c r="N209" s="11"/>
    </row>
    <row r="210" spans="1:14">
      <c r="A210">
        <v>130406</v>
      </c>
      <c r="B210" s="2" t="s">
        <v>131</v>
      </c>
      <c r="C210" s="2" t="s">
        <v>178</v>
      </c>
      <c r="D210" s="2" t="s">
        <v>366</v>
      </c>
      <c r="E210" s="15">
        <f t="shared" si="3"/>
        <v>0</v>
      </c>
      <c r="F210" s="16">
        <f>+Muertes_PN_ACUM[[#This Row],[03-06-2020]]</f>
        <v>0</v>
      </c>
      <c r="G210" s="14">
        <f>+Muertes_PN_ACUM[[#This Row],[04-06-2020]]-Muertes_PN_ACUM[[#This Row],[03-06-2020]]</f>
        <v>0</v>
      </c>
      <c r="H210" s="14">
        <f>+Muertes_PN_ACUM[[#This Row],[5/6/2020]]-Muertes_PN_ACUM[[#This Row],[04-06-2020]]</f>
        <v>0</v>
      </c>
      <c r="I210" s="14">
        <f>+Muertes_PN_ACUM[[#This Row],[6/6/2020]]-Muertes_PN_ACUM[[#This Row],[5/6/2020]]</f>
        <v>0</v>
      </c>
      <c r="J210" s="11"/>
      <c r="K210" s="11"/>
      <c r="L210" s="11"/>
      <c r="M210" s="11"/>
      <c r="N210" s="11"/>
    </row>
    <row r="211" spans="1:14">
      <c r="A211">
        <v>60704</v>
      </c>
      <c r="B211" s="2" t="s">
        <v>214</v>
      </c>
      <c r="C211" s="2" t="s">
        <v>286</v>
      </c>
      <c r="D211" s="2" t="s">
        <v>367</v>
      </c>
      <c r="E211" s="15">
        <f t="shared" si="3"/>
        <v>0</v>
      </c>
      <c r="F211" s="16">
        <f>+Muertes_PN_ACUM[[#This Row],[03-06-2020]]</f>
        <v>0</v>
      </c>
      <c r="G211" s="14">
        <f>+Muertes_PN_ACUM[[#This Row],[04-06-2020]]-Muertes_PN_ACUM[[#This Row],[03-06-2020]]</f>
        <v>0</v>
      </c>
      <c r="H211" s="14">
        <f>+Muertes_PN_ACUM[[#This Row],[5/6/2020]]-Muertes_PN_ACUM[[#This Row],[04-06-2020]]</f>
        <v>0</v>
      </c>
      <c r="I211" s="14">
        <f>+Muertes_PN_ACUM[[#This Row],[6/6/2020]]-Muertes_PN_ACUM[[#This Row],[5/6/2020]]</f>
        <v>0</v>
      </c>
      <c r="J211" s="11"/>
      <c r="K211" s="11"/>
      <c r="L211" s="11"/>
      <c r="M211" s="11"/>
      <c r="N211" s="11"/>
    </row>
    <row r="212" spans="1:14">
      <c r="A212">
        <v>80504</v>
      </c>
      <c r="B212" s="2" t="s">
        <v>97</v>
      </c>
      <c r="C212" s="2" t="s">
        <v>240</v>
      </c>
      <c r="D212" s="2" t="s">
        <v>368</v>
      </c>
      <c r="E212" s="15">
        <f t="shared" si="3"/>
        <v>0</v>
      </c>
      <c r="F212" s="16">
        <f>+Muertes_PN_ACUM[[#This Row],[03-06-2020]]</f>
        <v>0</v>
      </c>
      <c r="G212" s="14">
        <f>+Muertes_PN_ACUM[[#This Row],[04-06-2020]]-Muertes_PN_ACUM[[#This Row],[03-06-2020]]</f>
        <v>0</v>
      </c>
      <c r="H212" s="14">
        <f>+Muertes_PN_ACUM[[#This Row],[5/6/2020]]-Muertes_PN_ACUM[[#This Row],[04-06-2020]]</f>
        <v>0</v>
      </c>
      <c r="I212" s="14">
        <f>+Muertes_PN_ACUM[[#This Row],[6/6/2020]]-Muertes_PN_ACUM[[#This Row],[5/6/2020]]</f>
        <v>0</v>
      </c>
      <c r="J212" s="11"/>
      <c r="K212" s="11"/>
      <c r="L212" s="11"/>
      <c r="M212" s="11"/>
      <c r="N212" s="11"/>
    </row>
    <row r="213" spans="1:14">
      <c r="A213">
        <v>70103</v>
      </c>
      <c r="B213" s="2" t="s">
        <v>102</v>
      </c>
      <c r="C213" s="2" t="s">
        <v>355</v>
      </c>
      <c r="D213" s="2" t="s">
        <v>369</v>
      </c>
      <c r="E213" s="15">
        <f t="shared" si="3"/>
        <v>0</v>
      </c>
      <c r="F213" s="16">
        <f>+Muertes_PN_ACUM[[#This Row],[03-06-2020]]</f>
        <v>0</v>
      </c>
      <c r="G213" s="14">
        <f>+Muertes_PN_ACUM[[#This Row],[04-06-2020]]-Muertes_PN_ACUM[[#This Row],[03-06-2020]]</f>
        <v>0</v>
      </c>
      <c r="H213" s="14">
        <f>+Muertes_PN_ACUM[[#This Row],[5/6/2020]]-Muertes_PN_ACUM[[#This Row],[04-06-2020]]</f>
        <v>0</v>
      </c>
      <c r="I213" s="14">
        <f>+Muertes_PN_ACUM[[#This Row],[6/6/2020]]-Muertes_PN_ACUM[[#This Row],[5/6/2020]]</f>
        <v>0</v>
      </c>
      <c r="J213" s="11"/>
      <c r="K213" s="11"/>
      <c r="L213" s="11"/>
      <c r="M213" s="11"/>
      <c r="N213" s="11"/>
    </row>
    <row r="214" spans="1:14">
      <c r="A214">
        <v>70206</v>
      </c>
      <c r="B214" s="2" t="s">
        <v>102</v>
      </c>
      <c r="C214" s="2" t="s">
        <v>161</v>
      </c>
      <c r="D214" s="2" t="s">
        <v>370</v>
      </c>
      <c r="E214" s="15">
        <f t="shared" si="3"/>
        <v>0</v>
      </c>
      <c r="F214" s="16">
        <f>+Muertes_PN_ACUM[[#This Row],[03-06-2020]]</f>
        <v>0</v>
      </c>
      <c r="G214" s="14">
        <f>+Muertes_PN_ACUM[[#This Row],[04-06-2020]]-Muertes_PN_ACUM[[#This Row],[03-06-2020]]</f>
        <v>0</v>
      </c>
      <c r="H214" s="14">
        <f>+Muertes_PN_ACUM[[#This Row],[5/6/2020]]-Muertes_PN_ACUM[[#This Row],[04-06-2020]]</f>
        <v>0</v>
      </c>
      <c r="I214" s="14">
        <f>+Muertes_PN_ACUM[[#This Row],[6/6/2020]]-Muertes_PN_ACUM[[#This Row],[5/6/2020]]</f>
        <v>0</v>
      </c>
      <c r="J214" s="11"/>
      <c r="K214" s="11"/>
      <c r="L214" s="11"/>
      <c r="M214" s="11"/>
      <c r="N214" s="11"/>
    </row>
    <row r="215" spans="1:14">
      <c r="A215">
        <v>91105</v>
      </c>
      <c r="B215" s="2" t="s">
        <v>139</v>
      </c>
      <c r="C215" s="2" t="s">
        <v>156</v>
      </c>
      <c r="D215" s="2" t="s">
        <v>371</v>
      </c>
      <c r="E215" s="15">
        <f t="shared" si="3"/>
        <v>1</v>
      </c>
      <c r="F215" s="16">
        <f>+Muertes_PN_ACUM[[#This Row],[03-06-2020]]</f>
        <v>1</v>
      </c>
      <c r="G215" s="14">
        <f>+Muertes_PN_ACUM[[#This Row],[04-06-2020]]-Muertes_PN_ACUM[[#This Row],[03-06-2020]]</f>
        <v>0</v>
      </c>
      <c r="H215" s="14">
        <f>+Muertes_PN_ACUM[[#This Row],[5/6/2020]]-Muertes_PN_ACUM[[#This Row],[04-06-2020]]</f>
        <v>0</v>
      </c>
      <c r="I215" s="14">
        <f>+Muertes_PN_ACUM[[#This Row],[6/6/2020]]-Muertes_PN_ACUM[[#This Row],[5/6/2020]]</f>
        <v>0</v>
      </c>
      <c r="J215" s="11"/>
      <c r="K215" s="11"/>
      <c r="L215" s="11"/>
      <c r="M215" s="11"/>
      <c r="N215" s="11"/>
    </row>
    <row r="216" spans="1:14">
      <c r="A216">
        <v>90504</v>
      </c>
      <c r="B216" s="2" t="s">
        <v>139</v>
      </c>
      <c r="C216" s="2" t="s">
        <v>258</v>
      </c>
      <c r="D216" s="2" t="s">
        <v>372</v>
      </c>
      <c r="E216" s="15">
        <f t="shared" si="3"/>
        <v>0</v>
      </c>
      <c r="F216" s="16">
        <f>+Muertes_PN_ACUM[[#This Row],[03-06-2020]]</f>
        <v>0</v>
      </c>
      <c r="G216" s="14">
        <f>+Muertes_PN_ACUM[[#This Row],[04-06-2020]]-Muertes_PN_ACUM[[#This Row],[03-06-2020]]</f>
        <v>0</v>
      </c>
      <c r="H216" s="14">
        <f>+Muertes_PN_ACUM[[#This Row],[5/6/2020]]-Muertes_PN_ACUM[[#This Row],[04-06-2020]]</f>
        <v>0</v>
      </c>
      <c r="I216" s="14">
        <f>+Muertes_PN_ACUM[[#This Row],[6/6/2020]]-Muertes_PN_ACUM[[#This Row],[5/6/2020]]</f>
        <v>0</v>
      </c>
      <c r="J216" s="11"/>
      <c r="K216" s="11"/>
      <c r="L216" s="11"/>
      <c r="M216" s="11"/>
      <c r="N216" s="11"/>
    </row>
    <row r="217" spans="1:14">
      <c r="A217">
        <v>70207</v>
      </c>
      <c r="B217" s="2" t="s">
        <v>102</v>
      </c>
      <c r="C217" s="2" t="s">
        <v>161</v>
      </c>
      <c r="D217" s="2" t="s">
        <v>373</v>
      </c>
      <c r="E217" s="15">
        <f t="shared" si="3"/>
        <v>0</v>
      </c>
      <c r="F217" s="16">
        <f>+Muertes_PN_ACUM[[#This Row],[03-06-2020]]</f>
        <v>0</v>
      </c>
      <c r="G217" s="14">
        <f>+Muertes_PN_ACUM[[#This Row],[04-06-2020]]-Muertes_PN_ACUM[[#This Row],[03-06-2020]]</f>
        <v>0</v>
      </c>
      <c r="H217" s="14">
        <f>+Muertes_PN_ACUM[[#This Row],[5/6/2020]]-Muertes_PN_ACUM[[#This Row],[04-06-2020]]</f>
        <v>0</v>
      </c>
      <c r="I217" s="14">
        <f>+Muertes_PN_ACUM[[#This Row],[6/6/2020]]-Muertes_PN_ACUM[[#This Row],[5/6/2020]]</f>
        <v>0</v>
      </c>
      <c r="J217" s="11"/>
      <c r="K217" s="11"/>
      <c r="L217" s="11"/>
      <c r="M217" s="11"/>
      <c r="N217" s="11"/>
    </row>
    <row r="218" spans="1:14">
      <c r="A218">
        <v>40902</v>
      </c>
      <c r="B218" s="2" t="s">
        <v>115</v>
      </c>
      <c r="C218" s="2" t="s">
        <v>374</v>
      </c>
      <c r="D218" s="2" t="s">
        <v>375</v>
      </c>
      <c r="E218" s="15">
        <f t="shared" si="3"/>
        <v>0</v>
      </c>
      <c r="F218" s="16">
        <f>+Muertes_PN_ACUM[[#This Row],[03-06-2020]]</f>
        <v>0</v>
      </c>
      <c r="G218" s="14">
        <f>+Muertes_PN_ACUM[[#This Row],[04-06-2020]]-Muertes_PN_ACUM[[#This Row],[03-06-2020]]</f>
        <v>0</v>
      </c>
      <c r="H218" s="14">
        <f>+Muertes_PN_ACUM[[#This Row],[5/6/2020]]-Muertes_PN_ACUM[[#This Row],[04-06-2020]]</f>
        <v>0</v>
      </c>
      <c r="I218" s="14">
        <f>+Muertes_PN_ACUM[[#This Row],[6/6/2020]]-Muertes_PN_ACUM[[#This Row],[5/6/2020]]</f>
        <v>0</v>
      </c>
      <c r="J218" s="11"/>
      <c r="K218" s="11"/>
      <c r="L218" s="11"/>
      <c r="M218" s="11"/>
      <c r="N218" s="11"/>
    </row>
    <row r="219" spans="1:14">
      <c r="A219">
        <v>60603</v>
      </c>
      <c r="B219" s="2" t="s">
        <v>214</v>
      </c>
      <c r="C219" s="2" t="s">
        <v>328</v>
      </c>
      <c r="D219" s="2" t="s">
        <v>376</v>
      </c>
      <c r="E219" s="15">
        <f t="shared" si="3"/>
        <v>0</v>
      </c>
      <c r="F219" s="16">
        <f>+Muertes_PN_ACUM[[#This Row],[03-06-2020]]</f>
        <v>0</v>
      </c>
      <c r="G219" s="14">
        <f>+Muertes_PN_ACUM[[#This Row],[04-06-2020]]-Muertes_PN_ACUM[[#This Row],[03-06-2020]]</f>
        <v>0</v>
      </c>
      <c r="H219" s="14">
        <f>+Muertes_PN_ACUM[[#This Row],[5/6/2020]]-Muertes_PN_ACUM[[#This Row],[04-06-2020]]</f>
        <v>0</v>
      </c>
      <c r="I219" s="14">
        <f>+Muertes_PN_ACUM[[#This Row],[6/6/2020]]-Muertes_PN_ACUM[[#This Row],[5/6/2020]]</f>
        <v>0</v>
      </c>
      <c r="J219" s="11"/>
      <c r="K219" s="11"/>
      <c r="L219" s="11"/>
      <c r="M219" s="11"/>
      <c r="N219" s="11"/>
    </row>
    <row r="220" spans="1:14">
      <c r="A220">
        <v>20503</v>
      </c>
      <c r="B220" s="2" t="s">
        <v>110</v>
      </c>
      <c r="C220" s="2" t="s">
        <v>348</v>
      </c>
      <c r="D220" s="2" t="s">
        <v>377</v>
      </c>
      <c r="E220" s="15">
        <f t="shared" si="3"/>
        <v>0</v>
      </c>
      <c r="F220" s="16">
        <f>+Muertes_PN_ACUM[[#This Row],[03-06-2020]]</f>
        <v>0</v>
      </c>
      <c r="G220" s="14">
        <f>+Muertes_PN_ACUM[[#This Row],[04-06-2020]]-Muertes_PN_ACUM[[#This Row],[03-06-2020]]</f>
        <v>0</v>
      </c>
      <c r="H220" s="14">
        <f>+Muertes_PN_ACUM[[#This Row],[5/6/2020]]-Muertes_PN_ACUM[[#This Row],[04-06-2020]]</f>
        <v>0</v>
      </c>
      <c r="I220" s="14">
        <f>+Muertes_PN_ACUM[[#This Row],[6/6/2020]]-Muertes_PN_ACUM[[#This Row],[5/6/2020]]</f>
        <v>0</v>
      </c>
      <c r="J220" s="11"/>
      <c r="K220" s="11"/>
      <c r="L220" s="11"/>
      <c r="M220" s="11"/>
      <c r="N220" s="11"/>
    </row>
    <row r="221" spans="1:14">
      <c r="A221">
        <v>90905</v>
      </c>
      <c r="B221" s="2" t="s">
        <v>139</v>
      </c>
      <c r="C221" s="2" t="s">
        <v>108</v>
      </c>
      <c r="D221" s="2" t="s">
        <v>378</v>
      </c>
      <c r="E221" s="15">
        <f t="shared" si="3"/>
        <v>0</v>
      </c>
      <c r="F221" s="16">
        <f>+Muertes_PN_ACUM[[#This Row],[03-06-2020]]</f>
        <v>0</v>
      </c>
      <c r="G221" s="14">
        <f>+Muertes_PN_ACUM[[#This Row],[04-06-2020]]-Muertes_PN_ACUM[[#This Row],[03-06-2020]]</f>
        <v>0</v>
      </c>
      <c r="H221" s="14">
        <f>+Muertes_PN_ACUM[[#This Row],[5/6/2020]]-Muertes_PN_ACUM[[#This Row],[04-06-2020]]</f>
        <v>0</v>
      </c>
      <c r="I221" s="14">
        <f>+Muertes_PN_ACUM[[#This Row],[6/6/2020]]-Muertes_PN_ACUM[[#This Row],[5/6/2020]]</f>
        <v>0</v>
      </c>
      <c r="J221" s="11"/>
      <c r="K221" s="11"/>
      <c r="L221" s="11"/>
      <c r="M221" s="11"/>
      <c r="N221" s="11"/>
    </row>
    <row r="222" spans="1:14">
      <c r="A222">
        <v>120506</v>
      </c>
      <c r="B222" s="2" t="s">
        <v>104</v>
      </c>
      <c r="C222" s="2" t="s">
        <v>105</v>
      </c>
      <c r="D222" s="2" t="s">
        <v>379</v>
      </c>
      <c r="E222" s="15">
        <f t="shared" si="3"/>
        <v>0</v>
      </c>
      <c r="F222" s="16">
        <f>+Muertes_PN_ACUM[[#This Row],[03-06-2020]]</f>
        <v>0</v>
      </c>
      <c r="G222" s="14">
        <f>+Muertes_PN_ACUM[[#This Row],[04-06-2020]]-Muertes_PN_ACUM[[#This Row],[03-06-2020]]</f>
        <v>0</v>
      </c>
      <c r="H222" s="14">
        <f>+Muertes_PN_ACUM[[#This Row],[5/6/2020]]-Muertes_PN_ACUM[[#This Row],[04-06-2020]]</f>
        <v>0</v>
      </c>
      <c r="I222" s="14">
        <f>+Muertes_PN_ACUM[[#This Row],[6/6/2020]]-Muertes_PN_ACUM[[#This Row],[5/6/2020]]</f>
        <v>0</v>
      </c>
      <c r="J222" s="11"/>
      <c r="K222" s="11"/>
      <c r="L222" s="11"/>
      <c r="M222" s="11"/>
      <c r="N222" s="11"/>
    </row>
    <row r="223" spans="1:14">
      <c r="A223">
        <v>60605</v>
      </c>
      <c r="B223" s="2" t="s">
        <v>214</v>
      </c>
      <c r="C223" s="2" t="s">
        <v>328</v>
      </c>
      <c r="D223" s="2" t="s">
        <v>380</v>
      </c>
      <c r="E223" s="15">
        <f t="shared" si="3"/>
        <v>0</v>
      </c>
      <c r="F223" s="16">
        <f>+Muertes_PN_ACUM[[#This Row],[03-06-2020]]</f>
        <v>0</v>
      </c>
      <c r="G223" s="14">
        <f>+Muertes_PN_ACUM[[#This Row],[04-06-2020]]-Muertes_PN_ACUM[[#This Row],[03-06-2020]]</f>
        <v>0</v>
      </c>
      <c r="H223" s="14">
        <f>+Muertes_PN_ACUM[[#This Row],[5/6/2020]]-Muertes_PN_ACUM[[#This Row],[04-06-2020]]</f>
        <v>0</v>
      </c>
      <c r="I223" s="14">
        <f>+Muertes_PN_ACUM[[#This Row],[6/6/2020]]-Muertes_PN_ACUM[[#This Row],[5/6/2020]]</f>
        <v>0</v>
      </c>
      <c r="J223" s="11"/>
      <c r="K223" s="11"/>
      <c r="L223" s="11"/>
      <c r="M223" s="11"/>
      <c r="N223" s="11"/>
    </row>
    <row r="224" spans="1:14">
      <c r="A224">
        <v>70208</v>
      </c>
      <c r="B224" s="2" t="s">
        <v>102</v>
      </c>
      <c r="C224" s="2" t="s">
        <v>161</v>
      </c>
      <c r="D224" s="2" t="s">
        <v>380</v>
      </c>
      <c r="E224" s="15">
        <f t="shared" si="3"/>
        <v>0</v>
      </c>
      <c r="F224" s="16">
        <f>+Muertes_PN_ACUM[[#This Row],[03-06-2020]]</f>
        <v>0</v>
      </c>
      <c r="G224" s="14">
        <f>+Muertes_PN_ACUM[[#This Row],[04-06-2020]]-Muertes_PN_ACUM[[#This Row],[03-06-2020]]</f>
        <v>0</v>
      </c>
      <c r="H224" s="14">
        <f>+Muertes_PN_ACUM[[#This Row],[5/6/2020]]-Muertes_PN_ACUM[[#This Row],[04-06-2020]]</f>
        <v>0</v>
      </c>
      <c r="I224" s="14">
        <f>+Muertes_PN_ACUM[[#This Row],[6/6/2020]]-Muertes_PN_ACUM[[#This Row],[5/6/2020]]</f>
        <v>0</v>
      </c>
      <c r="J224" s="11"/>
      <c r="K224" s="11"/>
      <c r="L224" s="11"/>
      <c r="M224" s="11"/>
      <c r="N224" s="11"/>
    </row>
    <row r="225" spans="1:14">
      <c r="A225">
        <v>120510</v>
      </c>
      <c r="B225" s="2" t="s">
        <v>104</v>
      </c>
      <c r="C225" s="2" t="s">
        <v>105</v>
      </c>
      <c r="D225" s="2" t="s">
        <v>381</v>
      </c>
      <c r="E225" s="15">
        <f t="shared" si="3"/>
        <v>0</v>
      </c>
      <c r="F225" s="16">
        <f>+Muertes_PN_ACUM[[#This Row],[03-06-2020]]</f>
        <v>0</v>
      </c>
      <c r="G225" s="14">
        <f>+Muertes_PN_ACUM[[#This Row],[04-06-2020]]-Muertes_PN_ACUM[[#This Row],[03-06-2020]]</f>
        <v>0</v>
      </c>
      <c r="H225" s="14">
        <f>+Muertes_PN_ACUM[[#This Row],[5/6/2020]]-Muertes_PN_ACUM[[#This Row],[04-06-2020]]</f>
        <v>0</v>
      </c>
      <c r="I225" s="14">
        <f>+Muertes_PN_ACUM[[#This Row],[6/6/2020]]-Muertes_PN_ACUM[[#This Row],[5/6/2020]]</f>
        <v>0</v>
      </c>
      <c r="J225" s="11"/>
      <c r="K225" s="11"/>
      <c r="L225" s="11"/>
      <c r="M225" s="11"/>
      <c r="N225" s="11"/>
    </row>
    <row r="226" spans="1:14">
      <c r="A226">
        <v>20504</v>
      </c>
      <c r="B226" s="2" t="s">
        <v>110</v>
      </c>
      <c r="C226" s="2" t="s">
        <v>348</v>
      </c>
      <c r="D226" s="2" t="s">
        <v>382</v>
      </c>
      <c r="E226" s="15">
        <f t="shared" si="3"/>
        <v>0</v>
      </c>
      <c r="F226" s="16">
        <f>+Muertes_PN_ACUM[[#This Row],[03-06-2020]]</f>
        <v>0</v>
      </c>
      <c r="G226" s="14">
        <f>+Muertes_PN_ACUM[[#This Row],[04-06-2020]]-Muertes_PN_ACUM[[#This Row],[03-06-2020]]</f>
        <v>0</v>
      </c>
      <c r="H226" s="14">
        <f>+Muertes_PN_ACUM[[#This Row],[5/6/2020]]-Muertes_PN_ACUM[[#This Row],[04-06-2020]]</f>
        <v>0</v>
      </c>
      <c r="I226" s="14">
        <f>+Muertes_PN_ACUM[[#This Row],[6/6/2020]]-Muertes_PN_ACUM[[#This Row],[5/6/2020]]</f>
        <v>0</v>
      </c>
      <c r="J226" s="11"/>
      <c r="K226" s="11"/>
      <c r="L226" s="11"/>
      <c r="M226" s="11"/>
      <c r="N226" s="11"/>
    </row>
    <row r="227" spans="1:14">
      <c r="A227">
        <v>90303</v>
      </c>
      <c r="B227" s="2" t="s">
        <v>139</v>
      </c>
      <c r="C227" s="2" t="s">
        <v>238</v>
      </c>
      <c r="D227" s="2" t="s">
        <v>383</v>
      </c>
      <c r="E227" s="15">
        <f t="shared" si="3"/>
        <v>0</v>
      </c>
      <c r="F227" s="16">
        <f>+Muertes_PN_ACUM[[#This Row],[03-06-2020]]</f>
        <v>0</v>
      </c>
      <c r="G227" s="14">
        <f>+Muertes_PN_ACUM[[#This Row],[04-06-2020]]-Muertes_PN_ACUM[[#This Row],[03-06-2020]]</f>
        <v>0</v>
      </c>
      <c r="H227" s="14">
        <f>+Muertes_PN_ACUM[[#This Row],[5/6/2020]]-Muertes_PN_ACUM[[#This Row],[04-06-2020]]</f>
        <v>0</v>
      </c>
      <c r="I227" s="14">
        <f>+Muertes_PN_ACUM[[#This Row],[6/6/2020]]-Muertes_PN_ACUM[[#This Row],[5/6/2020]]</f>
        <v>0</v>
      </c>
      <c r="J227" s="11"/>
      <c r="K227" s="11"/>
      <c r="L227" s="11"/>
      <c r="M227" s="11"/>
      <c r="N227" s="11"/>
    </row>
    <row r="228" spans="1:14">
      <c r="A228">
        <v>120507</v>
      </c>
      <c r="B228" s="2" t="s">
        <v>104</v>
      </c>
      <c r="C228" s="2" t="s">
        <v>105</v>
      </c>
      <c r="D228" s="2" t="s">
        <v>384</v>
      </c>
      <c r="E228" s="15">
        <f t="shared" si="3"/>
        <v>0</v>
      </c>
      <c r="F228" s="16">
        <f>+Muertes_PN_ACUM[[#This Row],[03-06-2020]]</f>
        <v>0</v>
      </c>
      <c r="G228" s="14">
        <f>+Muertes_PN_ACUM[[#This Row],[04-06-2020]]-Muertes_PN_ACUM[[#This Row],[03-06-2020]]</f>
        <v>0</v>
      </c>
      <c r="H228" s="14">
        <f>+Muertes_PN_ACUM[[#This Row],[5/6/2020]]-Muertes_PN_ACUM[[#This Row],[04-06-2020]]</f>
        <v>0</v>
      </c>
      <c r="I228" s="14">
        <f>+Muertes_PN_ACUM[[#This Row],[6/6/2020]]-Muertes_PN_ACUM[[#This Row],[5/6/2020]]</f>
        <v>0</v>
      </c>
      <c r="J228" s="11"/>
      <c r="K228" s="11"/>
      <c r="L228" s="11"/>
      <c r="M228" s="11"/>
      <c r="N228" s="11"/>
    </row>
    <row r="229" spans="1:14">
      <c r="A229">
        <v>120511</v>
      </c>
      <c r="B229" s="2" t="s">
        <v>104</v>
      </c>
      <c r="C229" s="2" t="s">
        <v>105</v>
      </c>
      <c r="D229" s="2" t="s">
        <v>385</v>
      </c>
      <c r="E229" s="15">
        <f t="shared" si="3"/>
        <v>0</v>
      </c>
      <c r="F229" s="16">
        <f>+Muertes_PN_ACUM[[#This Row],[03-06-2020]]</f>
        <v>0</v>
      </c>
      <c r="G229" s="14">
        <f>+Muertes_PN_ACUM[[#This Row],[04-06-2020]]-Muertes_PN_ACUM[[#This Row],[03-06-2020]]</f>
        <v>0</v>
      </c>
      <c r="H229" s="14">
        <f>+Muertes_PN_ACUM[[#This Row],[5/6/2020]]-Muertes_PN_ACUM[[#This Row],[04-06-2020]]</f>
        <v>0</v>
      </c>
      <c r="I229" s="14">
        <f>+Muertes_PN_ACUM[[#This Row],[6/6/2020]]-Muertes_PN_ACUM[[#This Row],[5/6/2020]]</f>
        <v>0</v>
      </c>
      <c r="J229" s="11"/>
      <c r="K229" s="11"/>
      <c r="L229" s="11"/>
      <c r="M229" s="11"/>
      <c r="N229" s="11"/>
    </row>
    <row r="230" spans="1:14">
      <c r="A230">
        <v>40903</v>
      </c>
      <c r="B230" s="2" t="s">
        <v>115</v>
      </c>
      <c r="C230" s="2" t="s">
        <v>374</v>
      </c>
      <c r="D230" s="2" t="s">
        <v>386</v>
      </c>
      <c r="E230" s="15">
        <f t="shared" si="3"/>
        <v>0</v>
      </c>
      <c r="F230" s="16">
        <f>+Muertes_PN_ACUM[[#This Row],[03-06-2020]]</f>
        <v>0</v>
      </c>
      <c r="G230" s="14">
        <f>+Muertes_PN_ACUM[[#This Row],[04-06-2020]]-Muertes_PN_ACUM[[#This Row],[03-06-2020]]</f>
        <v>0</v>
      </c>
      <c r="H230" s="14">
        <f>+Muertes_PN_ACUM[[#This Row],[5/6/2020]]-Muertes_PN_ACUM[[#This Row],[04-06-2020]]</f>
        <v>0</v>
      </c>
      <c r="I230" s="14">
        <f>+Muertes_PN_ACUM[[#This Row],[6/6/2020]]-Muertes_PN_ACUM[[#This Row],[5/6/2020]]</f>
        <v>0</v>
      </c>
      <c r="J230" s="11"/>
      <c r="K230" s="11"/>
      <c r="L230" s="11"/>
      <c r="M230" s="11"/>
      <c r="N230" s="11"/>
    </row>
    <row r="231" spans="1:14">
      <c r="A231">
        <v>20303</v>
      </c>
      <c r="B231" s="2" t="s">
        <v>110</v>
      </c>
      <c r="C231" s="2" t="s">
        <v>361</v>
      </c>
      <c r="D231" s="2" t="s">
        <v>387</v>
      </c>
      <c r="E231" s="15">
        <f t="shared" si="3"/>
        <v>0</v>
      </c>
      <c r="F231" s="16">
        <f>+Muertes_PN_ACUM[[#This Row],[03-06-2020]]</f>
        <v>0</v>
      </c>
      <c r="G231" s="14">
        <f>+Muertes_PN_ACUM[[#This Row],[04-06-2020]]-Muertes_PN_ACUM[[#This Row],[03-06-2020]]</f>
        <v>0</v>
      </c>
      <c r="H231" s="14">
        <f>+Muertes_PN_ACUM[[#This Row],[5/6/2020]]-Muertes_PN_ACUM[[#This Row],[04-06-2020]]</f>
        <v>0</v>
      </c>
      <c r="I231" s="14">
        <f>+Muertes_PN_ACUM[[#This Row],[6/6/2020]]-Muertes_PN_ACUM[[#This Row],[5/6/2020]]</f>
        <v>0</v>
      </c>
      <c r="J231" s="11"/>
      <c r="K231" s="11"/>
      <c r="L231" s="11"/>
      <c r="M231" s="11"/>
      <c r="N231" s="11"/>
    </row>
    <row r="232" spans="1:14">
      <c r="A232">
        <v>90205</v>
      </c>
      <c r="B232" s="2" t="s">
        <v>139</v>
      </c>
      <c r="C232" s="2" t="s">
        <v>165</v>
      </c>
      <c r="D232" s="2" t="s">
        <v>387</v>
      </c>
      <c r="E232" s="15">
        <f t="shared" si="3"/>
        <v>0</v>
      </c>
      <c r="F232" s="16">
        <f>+Muertes_PN_ACUM[[#This Row],[03-06-2020]]</f>
        <v>0</v>
      </c>
      <c r="G232" s="14">
        <f>+Muertes_PN_ACUM[[#This Row],[04-06-2020]]-Muertes_PN_ACUM[[#This Row],[03-06-2020]]</f>
        <v>0</v>
      </c>
      <c r="H232" s="14">
        <f>+Muertes_PN_ACUM[[#This Row],[5/6/2020]]-Muertes_PN_ACUM[[#This Row],[04-06-2020]]</f>
        <v>0</v>
      </c>
      <c r="I232" s="14">
        <f>+Muertes_PN_ACUM[[#This Row],[6/6/2020]]-Muertes_PN_ACUM[[#This Row],[5/6/2020]]</f>
        <v>0</v>
      </c>
      <c r="J232" s="11"/>
      <c r="K232" s="11"/>
      <c r="L232" s="11"/>
      <c r="M232" s="11"/>
      <c r="N232" s="11"/>
    </row>
    <row r="233" spans="1:14">
      <c r="A233">
        <v>90505</v>
      </c>
      <c r="B233" s="2" t="s">
        <v>139</v>
      </c>
      <c r="C233" s="2" t="s">
        <v>258</v>
      </c>
      <c r="D233" s="2" t="s">
        <v>388</v>
      </c>
      <c r="E233" s="15">
        <f t="shared" si="3"/>
        <v>0</v>
      </c>
      <c r="F233" s="16">
        <f>+Muertes_PN_ACUM[[#This Row],[03-06-2020]]</f>
        <v>0</v>
      </c>
      <c r="G233" s="14">
        <f>+Muertes_PN_ACUM[[#This Row],[04-06-2020]]-Muertes_PN_ACUM[[#This Row],[03-06-2020]]</f>
        <v>0</v>
      </c>
      <c r="H233" s="14">
        <f>+Muertes_PN_ACUM[[#This Row],[5/6/2020]]-Muertes_PN_ACUM[[#This Row],[04-06-2020]]</f>
        <v>0</v>
      </c>
      <c r="I233" s="14">
        <f>+Muertes_PN_ACUM[[#This Row],[6/6/2020]]-Muertes_PN_ACUM[[#This Row],[5/6/2020]]</f>
        <v>0</v>
      </c>
      <c r="J233" s="11"/>
      <c r="K233" s="11"/>
      <c r="L233" s="11"/>
      <c r="M233" s="11"/>
      <c r="N233" s="11"/>
    </row>
    <row r="234" spans="1:14">
      <c r="A234">
        <v>40904</v>
      </c>
      <c r="B234" s="2" t="s">
        <v>115</v>
      </c>
      <c r="C234" s="2" t="s">
        <v>374</v>
      </c>
      <c r="D234" s="2" t="s">
        <v>389</v>
      </c>
      <c r="E234" s="15">
        <f t="shared" si="3"/>
        <v>0</v>
      </c>
      <c r="F234" s="16">
        <f>+Muertes_PN_ACUM[[#This Row],[03-06-2020]]</f>
        <v>0</v>
      </c>
      <c r="G234" s="14">
        <f>+Muertes_PN_ACUM[[#This Row],[04-06-2020]]-Muertes_PN_ACUM[[#This Row],[03-06-2020]]</f>
        <v>0</v>
      </c>
      <c r="H234" s="14">
        <f>+Muertes_PN_ACUM[[#This Row],[5/6/2020]]-Muertes_PN_ACUM[[#This Row],[04-06-2020]]</f>
        <v>0</v>
      </c>
      <c r="I234" s="14">
        <f>+Muertes_PN_ACUM[[#This Row],[6/6/2020]]-Muertes_PN_ACUM[[#This Row],[5/6/2020]]</f>
        <v>0</v>
      </c>
      <c r="J234" s="11"/>
      <c r="K234" s="11"/>
      <c r="L234" s="11"/>
      <c r="M234" s="11"/>
      <c r="N234" s="11"/>
    </row>
    <row r="235" spans="1:14">
      <c r="A235">
        <v>50201</v>
      </c>
      <c r="B235" s="2" t="s">
        <v>107</v>
      </c>
      <c r="C235" s="2" t="s">
        <v>195</v>
      </c>
      <c r="D235" s="2" t="s">
        <v>390</v>
      </c>
      <c r="E235" s="15">
        <f t="shared" si="3"/>
        <v>0</v>
      </c>
      <c r="F235" s="16">
        <f>+Muertes_PN_ACUM[[#This Row],[03-06-2020]]</f>
        <v>0</v>
      </c>
      <c r="G235" s="14">
        <f>+Muertes_PN_ACUM[[#This Row],[04-06-2020]]-Muertes_PN_ACUM[[#This Row],[03-06-2020]]</f>
        <v>0</v>
      </c>
      <c r="H235" s="14">
        <f>+Muertes_PN_ACUM[[#This Row],[5/6/2020]]-Muertes_PN_ACUM[[#This Row],[04-06-2020]]</f>
        <v>0</v>
      </c>
      <c r="I235" s="14">
        <f>+Muertes_PN_ACUM[[#This Row],[6/6/2020]]-Muertes_PN_ACUM[[#This Row],[5/6/2020]]</f>
        <v>0</v>
      </c>
      <c r="J235" s="11"/>
      <c r="K235" s="11"/>
      <c r="L235" s="11"/>
      <c r="M235" s="11"/>
      <c r="N235" s="11"/>
    </row>
    <row r="236" spans="1:14">
      <c r="A236">
        <v>20204</v>
      </c>
      <c r="B236" s="2" t="s">
        <v>110</v>
      </c>
      <c r="C236" s="2" t="s">
        <v>137</v>
      </c>
      <c r="D236" s="2" t="s">
        <v>391</v>
      </c>
      <c r="E236" s="15">
        <f t="shared" si="3"/>
        <v>0</v>
      </c>
      <c r="F236" s="16">
        <f>+Muertes_PN_ACUM[[#This Row],[03-06-2020]]</f>
        <v>0</v>
      </c>
      <c r="G236" s="14">
        <f>+Muertes_PN_ACUM[[#This Row],[04-06-2020]]-Muertes_PN_ACUM[[#This Row],[03-06-2020]]</f>
        <v>0</v>
      </c>
      <c r="H236" s="14">
        <f>+Muertes_PN_ACUM[[#This Row],[5/6/2020]]-Muertes_PN_ACUM[[#This Row],[04-06-2020]]</f>
        <v>0</v>
      </c>
      <c r="I236" s="14">
        <f>+Muertes_PN_ACUM[[#This Row],[6/6/2020]]-Muertes_PN_ACUM[[#This Row],[5/6/2020]]</f>
        <v>0</v>
      </c>
      <c r="J236" s="11"/>
      <c r="K236" s="11"/>
      <c r="L236" s="11"/>
      <c r="M236" s="11"/>
      <c r="N236" s="11"/>
    </row>
    <row r="237" spans="1:14">
      <c r="A237">
        <v>60703</v>
      </c>
      <c r="B237" s="2" t="s">
        <v>214</v>
      </c>
      <c r="C237" s="2" t="s">
        <v>286</v>
      </c>
      <c r="D237" s="2" t="s">
        <v>392</v>
      </c>
      <c r="E237" s="15">
        <f t="shared" si="3"/>
        <v>0</v>
      </c>
      <c r="F237" s="16">
        <f>+Muertes_PN_ACUM[[#This Row],[03-06-2020]]</f>
        <v>0</v>
      </c>
      <c r="G237" s="14">
        <f>+Muertes_PN_ACUM[[#This Row],[04-06-2020]]-Muertes_PN_ACUM[[#This Row],[03-06-2020]]</f>
        <v>0</v>
      </c>
      <c r="H237" s="14">
        <f>+Muertes_PN_ACUM[[#This Row],[5/6/2020]]-Muertes_PN_ACUM[[#This Row],[04-06-2020]]</f>
        <v>0</v>
      </c>
      <c r="I237" s="14">
        <f>+Muertes_PN_ACUM[[#This Row],[6/6/2020]]-Muertes_PN_ACUM[[#This Row],[5/6/2020]]</f>
        <v>0</v>
      </c>
      <c r="J237" s="11"/>
      <c r="K237" s="11"/>
      <c r="L237" s="11"/>
      <c r="M237" s="11"/>
      <c r="N237" s="11"/>
    </row>
    <row r="238" spans="1:14">
      <c r="A238">
        <v>90506</v>
      </c>
      <c r="B238" s="2" t="s">
        <v>139</v>
      </c>
      <c r="C238" s="2" t="s">
        <v>258</v>
      </c>
      <c r="D238" s="2" t="s">
        <v>392</v>
      </c>
      <c r="E238" s="15">
        <f t="shared" si="3"/>
        <v>0</v>
      </c>
      <c r="F238" s="16">
        <f>+Muertes_PN_ACUM[[#This Row],[03-06-2020]]</f>
        <v>0</v>
      </c>
      <c r="G238" s="14">
        <f>+Muertes_PN_ACUM[[#This Row],[04-06-2020]]-Muertes_PN_ACUM[[#This Row],[03-06-2020]]</f>
        <v>0</v>
      </c>
      <c r="H238" s="14">
        <f>+Muertes_PN_ACUM[[#This Row],[5/6/2020]]-Muertes_PN_ACUM[[#This Row],[04-06-2020]]</f>
        <v>0</v>
      </c>
      <c r="I238" s="14">
        <f>+Muertes_PN_ACUM[[#This Row],[6/6/2020]]-Muertes_PN_ACUM[[#This Row],[5/6/2020]]</f>
        <v>0</v>
      </c>
      <c r="J238" s="11"/>
      <c r="K238" s="11"/>
      <c r="L238" s="11"/>
      <c r="M238" s="11"/>
      <c r="N238" s="11"/>
    </row>
    <row r="239" spans="1:14">
      <c r="A239">
        <v>20103</v>
      </c>
      <c r="B239" s="2" t="s">
        <v>110</v>
      </c>
      <c r="C239" s="2" t="s">
        <v>111</v>
      </c>
      <c r="D239" s="2" t="s">
        <v>393</v>
      </c>
      <c r="E239" s="15">
        <f t="shared" si="3"/>
        <v>0</v>
      </c>
      <c r="F239" s="16">
        <f>+Muertes_PN_ACUM[[#This Row],[03-06-2020]]</f>
        <v>0</v>
      </c>
      <c r="G239" s="14">
        <f>+Muertes_PN_ACUM[[#This Row],[04-06-2020]]-Muertes_PN_ACUM[[#This Row],[03-06-2020]]</f>
        <v>0</v>
      </c>
      <c r="H239" s="14">
        <f>+Muertes_PN_ACUM[[#This Row],[5/6/2020]]-Muertes_PN_ACUM[[#This Row],[04-06-2020]]</f>
        <v>0</v>
      </c>
      <c r="I239" s="14">
        <f>+Muertes_PN_ACUM[[#This Row],[6/6/2020]]-Muertes_PN_ACUM[[#This Row],[5/6/2020]]</f>
        <v>0</v>
      </c>
      <c r="J239" s="11"/>
      <c r="K239" s="11"/>
      <c r="L239" s="11"/>
      <c r="M239" s="11"/>
      <c r="N239" s="11"/>
    </row>
    <row r="240" spans="1:14">
      <c r="A240">
        <v>10214</v>
      </c>
      <c r="B240" s="2" t="s">
        <v>119</v>
      </c>
      <c r="C240" s="2" t="s">
        <v>167</v>
      </c>
      <c r="D240" s="2" t="s">
        <v>394</v>
      </c>
      <c r="E240" s="15">
        <f t="shared" si="3"/>
        <v>0</v>
      </c>
      <c r="F240" s="16">
        <f>+Muertes_PN_ACUM[[#This Row],[03-06-2020]]</f>
        <v>0</v>
      </c>
      <c r="G240" s="14">
        <f>+Muertes_PN_ACUM[[#This Row],[04-06-2020]]-Muertes_PN_ACUM[[#This Row],[03-06-2020]]</f>
        <v>0</v>
      </c>
      <c r="H240" s="14">
        <f>+Muertes_PN_ACUM[[#This Row],[5/6/2020]]-Muertes_PN_ACUM[[#This Row],[04-06-2020]]</f>
        <v>0</v>
      </c>
      <c r="I240" s="14">
        <f>+Muertes_PN_ACUM[[#This Row],[6/6/2020]]-Muertes_PN_ACUM[[#This Row],[5/6/2020]]</f>
        <v>0</v>
      </c>
      <c r="J240" s="11"/>
      <c r="K240" s="11"/>
      <c r="L240" s="11"/>
      <c r="M240" s="11"/>
      <c r="N240" s="11"/>
    </row>
    <row r="241" spans="1:14">
      <c r="A241">
        <v>40103</v>
      </c>
      <c r="B241" s="2" t="s">
        <v>115</v>
      </c>
      <c r="C241" s="2" t="s">
        <v>116</v>
      </c>
      <c r="D241" s="2" t="s">
        <v>395</v>
      </c>
      <c r="E241" s="15">
        <f t="shared" si="3"/>
        <v>0</v>
      </c>
      <c r="F241" s="16">
        <f>+Muertes_PN_ACUM[[#This Row],[03-06-2020]]</f>
        <v>0</v>
      </c>
      <c r="G241" s="14">
        <f>+Muertes_PN_ACUM[[#This Row],[04-06-2020]]-Muertes_PN_ACUM[[#This Row],[03-06-2020]]</f>
        <v>0</v>
      </c>
      <c r="H241" s="14">
        <f>+Muertes_PN_ACUM[[#This Row],[5/6/2020]]-Muertes_PN_ACUM[[#This Row],[04-06-2020]]</f>
        <v>0</v>
      </c>
      <c r="I241" s="14">
        <f>+Muertes_PN_ACUM[[#This Row],[6/6/2020]]-Muertes_PN_ACUM[[#This Row],[5/6/2020]]</f>
        <v>0</v>
      </c>
      <c r="J241" s="11"/>
      <c r="K241" s="11"/>
      <c r="L241" s="11"/>
      <c r="M241" s="11"/>
      <c r="N241" s="11"/>
    </row>
    <row r="242" spans="1:14">
      <c r="A242">
        <v>10204</v>
      </c>
      <c r="B242" s="2" t="s">
        <v>119</v>
      </c>
      <c r="C242" s="2" t="s">
        <v>167</v>
      </c>
      <c r="D242" s="2" t="s">
        <v>396</v>
      </c>
      <c r="E242" s="15">
        <f t="shared" si="3"/>
        <v>0</v>
      </c>
      <c r="F242" s="16">
        <f>+Muertes_PN_ACUM[[#This Row],[03-06-2020]]</f>
        <v>0</v>
      </c>
      <c r="G242" s="14">
        <f>+Muertes_PN_ACUM[[#This Row],[04-06-2020]]-Muertes_PN_ACUM[[#This Row],[03-06-2020]]</f>
        <v>0</v>
      </c>
      <c r="H242" s="14">
        <f>+Muertes_PN_ACUM[[#This Row],[5/6/2020]]-Muertes_PN_ACUM[[#This Row],[04-06-2020]]</f>
        <v>0</v>
      </c>
      <c r="I242" s="14">
        <f>+Muertes_PN_ACUM[[#This Row],[6/6/2020]]-Muertes_PN_ACUM[[#This Row],[5/6/2020]]</f>
        <v>0</v>
      </c>
      <c r="J242" s="11"/>
      <c r="K242" s="11"/>
      <c r="L242" s="11"/>
      <c r="M242" s="11"/>
      <c r="N242" s="11"/>
    </row>
    <row r="243" spans="1:14">
      <c r="A243">
        <v>60406</v>
      </c>
      <c r="B243" s="2" t="s">
        <v>214</v>
      </c>
      <c r="C243" s="2" t="s">
        <v>263</v>
      </c>
      <c r="D243" s="2" t="s">
        <v>397</v>
      </c>
      <c r="E243" s="15">
        <f t="shared" si="3"/>
        <v>0</v>
      </c>
      <c r="F243" s="16">
        <f>+Muertes_PN_ACUM[[#This Row],[03-06-2020]]</f>
        <v>0</v>
      </c>
      <c r="G243" s="14">
        <f>+Muertes_PN_ACUM[[#This Row],[04-06-2020]]-Muertes_PN_ACUM[[#This Row],[03-06-2020]]</f>
        <v>0</v>
      </c>
      <c r="H243" s="14">
        <f>+Muertes_PN_ACUM[[#This Row],[5/6/2020]]-Muertes_PN_ACUM[[#This Row],[04-06-2020]]</f>
        <v>0</v>
      </c>
      <c r="I243" s="14">
        <f>+Muertes_PN_ACUM[[#This Row],[6/6/2020]]-Muertes_PN_ACUM[[#This Row],[5/6/2020]]</f>
        <v>0</v>
      </c>
      <c r="J243" s="11"/>
      <c r="K243" s="11"/>
      <c r="L243" s="11"/>
      <c r="M243" s="11"/>
      <c r="N243" s="11"/>
    </row>
    <row r="244" spans="1:14">
      <c r="A244">
        <v>60204</v>
      </c>
      <c r="B244" s="2" t="s">
        <v>214</v>
      </c>
      <c r="C244" s="2" t="s">
        <v>274</v>
      </c>
      <c r="D244" s="2" t="s">
        <v>398</v>
      </c>
      <c r="E244" s="15">
        <f t="shared" si="3"/>
        <v>0</v>
      </c>
      <c r="F244" s="16">
        <f>+Muertes_PN_ACUM[[#This Row],[03-06-2020]]</f>
        <v>0</v>
      </c>
      <c r="G244" s="14">
        <f>+Muertes_PN_ACUM[[#This Row],[04-06-2020]]-Muertes_PN_ACUM[[#This Row],[03-06-2020]]</f>
        <v>0</v>
      </c>
      <c r="H244" s="14">
        <f>+Muertes_PN_ACUM[[#This Row],[5/6/2020]]-Muertes_PN_ACUM[[#This Row],[04-06-2020]]</f>
        <v>0</v>
      </c>
      <c r="I244" s="14">
        <f>+Muertes_PN_ACUM[[#This Row],[6/6/2020]]-Muertes_PN_ACUM[[#This Row],[5/6/2020]]</f>
        <v>0</v>
      </c>
      <c r="J244" s="11"/>
      <c r="K244" s="11"/>
      <c r="L244" s="11"/>
      <c r="M244" s="11"/>
      <c r="N244" s="11"/>
    </row>
    <row r="245" spans="1:14">
      <c r="A245">
        <v>20205</v>
      </c>
      <c r="B245" s="2" t="s">
        <v>110</v>
      </c>
      <c r="C245" s="2" t="s">
        <v>137</v>
      </c>
      <c r="D245" s="2" t="s">
        <v>399</v>
      </c>
      <c r="E245" s="15">
        <f t="shared" si="3"/>
        <v>0</v>
      </c>
      <c r="F245" s="16">
        <f>+Muertes_PN_ACUM[[#This Row],[03-06-2020]]</f>
        <v>0</v>
      </c>
      <c r="G245" s="14">
        <f>+Muertes_PN_ACUM[[#This Row],[04-06-2020]]-Muertes_PN_ACUM[[#This Row],[03-06-2020]]</f>
        <v>0</v>
      </c>
      <c r="H245" s="14">
        <f>+Muertes_PN_ACUM[[#This Row],[5/6/2020]]-Muertes_PN_ACUM[[#This Row],[04-06-2020]]</f>
        <v>0</v>
      </c>
      <c r="I245" s="14">
        <f>+Muertes_PN_ACUM[[#This Row],[6/6/2020]]-Muertes_PN_ACUM[[#This Row],[5/6/2020]]</f>
        <v>0</v>
      </c>
      <c r="J245" s="11"/>
      <c r="K245" s="11"/>
      <c r="L245" s="11"/>
      <c r="M245" s="11"/>
      <c r="N245" s="11"/>
    </row>
    <row r="246" spans="1:14">
      <c r="A246">
        <v>120106</v>
      </c>
      <c r="B246" s="2" t="s">
        <v>104</v>
      </c>
      <c r="C246" s="2" t="s">
        <v>193</v>
      </c>
      <c r="D246" s="2" t="s">
        <v>400</v>
      </c>
      <c r="E246" s="15">
        <f t="shared" si="3"/>
        <v>0</v>
      </c>
      <c r="F246" s="16">
        <f>+Muertes_PN_ACUM[[#This Row],[03-06-2020]]</f>
        <v>0</v>
      </c>
      <c r="G246" s="14">
        <f>+Muertes_PN_ACUM[[#This Row],[04-06-2020]]-Muertes_PN_ACUM[[#This Row],[03-06-2020]]</f>
        <v>0</v>
      </c>
      <c r="H246" s="14">
        <f>+Muertes_PN_ACUM[[#This Row],[5/6/2020]]-Muertes_PN_ACUM[[#This Row],[04-06-2020]]</f>
        <v>0</v>
      </c>
      <c r="I246" s="14">
        <f>+Muertes_PN_ACUM[[#This Row],[6/6/2020]]-Muertes_PN_ACUM[[#This Row],[5/6/2020]]</f>
        <v>0</v>
      </c>
      <c r="J246" s="11"/>
      <c r="K246" s="11"/>
      <c r="L246" s="11"/>
      <c r="M246" s="11"/>
      <c r="N246" s="11"/>
    </row>
    <row r="247" spans="1:14">
      <c r="A247">
        <v>60408</v>
      </c>
      <c r="B247" s="2" t="s">
        <v>214</v>
      </c>
      <c r="C247" s="2" t="s">
        <v>263</v>
      </c>
      <c r="D247" s="2" t="s">
        <v>401</v>
      </c>
      <c r="E247" s="15">
        <f t="shared" si="3"/>
        <v>0</v>
      </c>
      <c r="F247" s="16">
        <f>+Muertes_PN_ACUM[[#This Row],[03-06-2020]]</f>
        <v>0</v>
      </c>
      <c r="G247" s="14">
        <f>+Muertes_PN_ACUM[[#This Row],[04-06-2020]]-Muertes_PN_ACUM[[#This Row],[03-06-2020]]</f>
        <v>0</v>
      </c>
      <c r="H247" s="14">
        <f>+Muertes_PN_ACUM[[#This Row],[5/6/2020]]-Muertes_PN_ACUM[[#This Row],[04-06-2020]]</f>
        <v>0</v>
      </c>
      <c r="I247" s="14">
        <f>+Muertes_PN_ACUM[[#This Row],[6/6/2020]]-Muertes_PN_ACUM[[#This Row],[5/6/2020]]</f>
        <v>0</v>
      </c>
      <c r="J247" s="11"/>
      <c r="K247" s="11"/>
      <c r="L247" s="11"/>
      <c r="M247" s="11"/>
      <c r="N247" s="11"/>
    </row>
    <row r="248" spans="1:14">
      <c r="A248">
        <v>80823</v>
      </c>
      <c r="B248" s="2" t="s">
        <v>97</v>
      </c>
      <c r="C248" s="2" t="s">
        <v>97</v>
      </c>
      <c r="D248" s="2" t="s">
        <v>402</v>
      </c>
      <c r="E248" s="15">
        <f t="shared" si="3"/>
        <v>6</v>
      </c>
      <c r="F248" s="16">
        <f>+Muertes_PN_ACUM[[#This Row],[03-06-2020]]</f>
        <v>6</v>
      </c>
      <c r="G248" s="14">
        <f>+Muertes_PN_ACUM[[#This Row],[04-06-2020]]-Muertes_PN_ACUM[[#This Row],[03-06-2020]]</f>
        <v>0</v>
      </c>
      <c r="H248" s="14">
        <f>+Muertes_PN_ACUM[[#This Row],[5/6/2020]]-Muertes_PN_ACUM[[#This Row],[04-06-2020]]</f>
        <v>0</v>
      </c>
      <c r="I248" s="14">
        <f>+Muertes_PN_ACUM[[#This Row],[6/6/2020]]-Muertes_PN_ACUM[[#This Row],[5/6/2020]]</f>
        <v>0</v>
      </c>
      <c r="J248" s="11"/>
      <c r="K248" s="11"/>
      <c r="L248" s="11"/>
      <c r="M248" s="11"/>
      <c r="N248" s="11"/>
    </row>
    <row r="249" spans="1:14">
      <c r="A249">
        <v>70407</v>
      </c>
      <c r="B249" s="2" t="s">
        <v>102</v>
      </c>
      <c r="C249" s="2" t="s">
        <v>158</v>
      </c>
      <c r="D249" s="2" t="s">
        <v>403</v>
      </c>
      <c r="E249" s="15">
        <f t="shared" si="3"/>
        <v>0</v>
      </c>
      <c r="F249" s="16">
        <f>+Muertes_PN_ACUM[[#This Row],[03-06-2020]]</f>
        <v>0</v>
      </c>
      <c r="G249" s="14">
        <f>+Muertes_PN_ACUM[[#This Row],[04-06-2020]]-Muertes_PN_ACUM[[#This Row],[03-06-2020]]</f>
        <v>0</v>
      </c>
      <c r="H249" s="14">
        <f>+Muertes_PN_ACUM[[#This Row],[5/6/2020]]-Muertes_PN_ACUM[[#This Row],[04-06-2020]]</f>
        <v>0</v>
      </c>
      <c r="I249" s="14">
        <f>+Muertes_PN_ACUM[[#This Row],[6/6/2020]]-Muertes_PN_ACUM[[#This Row],[5/6/2020]]</f>
        <v>0</v>
      </c>
      <c r="J249" s="11"/>
      <c r="K249" s="11"/>
      <c r="L249" s="11"/>
      <c r="M249" s="11"/>
      <c r="N249" s="11"/>
    </row>
    <row r="250" spans="1:14">
      <c r="A250">
        <v>130707</v>
      </c>
      <c r="B250" s="2" t="s">
        <v>131</v>
      </c>
      <c r="C250" s="2" t="s">
        <v>132</v>
      </c>
      <c r="D250" s="2" t="s">
        <v>404</v>
      </c>
      <c r="E250" s="15">
        <f t="shared" si="3"/>
        <v>0</v>
      </c>
      <c r="F250" s="16">
        <f>+Muertes_PN_ACUM[[#This Row],[03-06-2020]]</f>
        <v>0</v>
      </c>
      <c r="G250" s="14">
        <f>+Muertes_PN_ACUM[[#This Row],[04-06-2020]]-Muertes_PN_ACUM[[#This Row],[03-06-2020]]</f>
        <v>0</v>
      </c>
      <c r="H250" s="14">
        <f>+Muertes_PN_ACUM[[#This Row],[5/6/2020]]-Muertes_PN_ACUM[[#This Row],[04-06-2020]]</f>
        <v>0</v>
      </c>
      <c r="I250" s="14">
        <f>+Muertes_PN_ACUM[[#This Row],[6/6/2020]]-Muertes_PN_ACUM[[#This Row],[5/6/2020]]</f>
        <v>0</v>
      </c>
      <c r="J250" s="11"/>
      <c r="K250" s="11"/>
      <c r="L250" s="11"/>
      <c r="M250" s="11"/>
      <c r="N250" s="11"/>
    </row>
    <row r="251" spans="1:14">
      <c r="A251">
        <v>10216</v>
      </c>
      <c r="B251" s="2" t="s">
        <v>119</v>
      </c>
      <c r="C251" s="2" t="s">
        <v>167</v>
      </c>
      <c r="D251" s="2" t="s">
        <v>405</v>
      </c>
      <c r="E251" s="15">
        <f t="shared" si="3"/>
        <v>0</v>
      </c>
      <c r="F251" s="16">
        <f>+Muertes_PN_ACUM[[#This Row],[03-06-2020]]</f>
        <v>0</v>
      </c>
      <c r="G251" s="14">
        <f>+Muertes_PN_ACUM[[#This Row],[04-06-2020]]-Muertes_PN_ACUM[[#This Row],[03-06-2020]]</f>
        <v>0</v>
      </c>
      <c r="H251" s="14">
        <f>+Muertes_PN_ACUM[[#This Row],[5/6/2020]]-Muertes_PN_ACUM[[#This Row],[04-06-2020]]</f>
        <v>0</v>
      </c>
      <c r="I251" s="14">
        <f>+Muertes_PN_ACUM[[#This Row],[6/6/2020]]-Muertes_PN_ACUM[[#This Row],[5/6/2020]]</f>
        <v>0</v>
      </c>
      <c r="J251" s="11"/>
      <c r="K251" s="11"/>
      <c r="L251" s="11"/>
      <c r="M251" s="11"/>
      <c r="N251" s="11"/>
    </row>
    <row r="252" spans="1:14">
      <c r="A252">
        <v>10215</v>
      </c>
      <c r="B252" s="2" t="s">
        <v>119</v>
      </c>
      <c r="C252" s="2" t="s">
        <v>167</v>
      </c>
      <c r="D252" s="2" t="s">
        <v>406</v>
      </c>
      <c r="E252" s="15">
        <f t="shared" si="3"/>
        <v>0</v>
      </c>
      <c r="F252" s="16">
        <f>+Muertes_PN_ACUM[[#This Row],[03-06-2020]]</f>
        <v>0</v>
      </c>
      <c r="G252" s="14">
        <f>+Muertes_PN_ACUM[[#This Row],[04-06-2020]]-Muertes_PN_ACUM[[#This Row],[03-06-2020]]</f>
        <v>0</v>
      </c>
      <c r="H252" s="14">
        <f>+Muertes_PN_ACUM[[#This Row],[5/6/2020]]-Muertes_PN_ACUM[[#This Row],[04-06-2020]]</f>
        <v>0</v>
      </c>
      <c r="I252" s="14">
        <f>+Muertes_PN_ACUM[[#This Row],[6/6/2020]]-Muertes_PN_ACUM[[#This Row],[5/6/2020]]</f>
        <v>0</v>
      </c>
      <c r="J252" s="11"/>
      <c r="K252" s="11"/>
      <c r="L252" s="11"/>
      <c r="M252" s="11"/>
      <c r="N252" s="11"/>
    </row>
    <row r="253" spans="1:14">
      <c r="A253">
        <v>10217</v>
      </c>
      <c r="B253" s="2" t="s">
        <v>119</v>
      </c>
      <c r="C253" s="2" t="s">
        <v>167</v>
      </c>
      <c r="D253" s="2" t="s">
        <v>407</v>
      </c>
      <c r="E253" s="15">
        <f t="shared" si="3"/>
        <v>0</v>
      </c>
      <c r="F253" s="16">
        <f>+Muertes_PN_ACUM[[#This Row],[03-06-2020]]</f>
        <v>0</v>
      </c>
      <c r="G253" s="14">
        <f>+Muertes_PN_ACUM[[#This Row],[04-06-2020]]-Muertes_PN_ACUM[[#This Row],[03-06-2020]]</f>
        <v>0</v>
      </c>
      <c r="H253" s="14">
        <f>+Muertes_PN_ACUM[[#This Row],[5/6/2020]]-Muertes_PN_ACUM[[#This Row],[04-06-2020]]</f>
        <v>0</v>
      </c>
      <c r="I253" s="14">
        <f>+Muertes_PN_ACUM[[#This Row],[6/6/2020]]-Muertes_PN_ACUM[[#This Row],[5/6/2020]]</f>
        <v>0</v>
      </c>
      <c r="J253" s="11"/>
      <c r="K253" s="11"/>
      <c r="L253" s="11"/>
      <c r="M253" s="11"/>
      <c r="N253" s="11"/>
    </row>
    <row r="254" spans="1:14">
      <c r="A254">
        <v>70707</v>
      </c>
      <c r="B254" s="2" t="s">
        <v>102</v>
      </c>
      <c r="C254" s="2" t="s">
        <v>129</v>
      </c>
      <c r="D254" s="2" t="s">
        <v>408</v>
      </c>
      <c r="E254" s="15">
        <f t="shared" si="3"/>
        <v>0</v>
      </c>
      <c r="F254" s="16">
        <f>+Muertes_PN_ACUM[[#This Row],[03-06-2020]]</f>
        <v>0</v>
      </c>
      <c r="G254" s="14">
        <f>+Muertes_PN_ACUM[[#This Row],[04-06-2020]]-Muertes_PN_ACUM[[#This Row],[03-06-2020]]</f>
        <v>0</v>
      </c>
      <c r="H254" s="14">
        <f>+Muertes_PN_ACUM[[#This Row],[5/6/2020]]-Muertes_PN_ACUM[[#This Row],[04-06-2020]]</f>
        <v>0</v>
      </c>
      <c r="I254" s="14">
        <f>+Muertes_PN_ACUM[[#This Row],[6/6/2020]]-Muertes_PN_ACUM[[#This Row],[5/6/2020]]</f>
        <v>0</v>
      </c>
      <c r="J254" s="11"/>
      <c r="K254" s="11"/>
      <c r="L254" s="11"/>
      <c r="M254" s="11"/>
      <c r="N254" s="11"/>
    </row>
    <row r="255" spans="1:14">
      <c r="A255">
        <v>50104</v>
      </c>
      <c r="B255" s="2" t="s">
        <v>107</v>
      </c>
      <c r="C255" s="2" t="s">
        <v>228</v>
      </c>
      <c r="D255" s="2" t="s">
        <v>409</v>
      </c>
      <c r="E255" s="15">
        <f t="shared" si="3"/>
        <v>0</v>
      </c>
      <c r="F255" s="16">
        <f>+Muertes_PN_ACUM[[#This Row],[03-06-2020]]</f>
        <v>0</v>
      </c>
      <c r="G255" s="14">
        <f>+Muertes_PN_ACUM[[#This Row],[04-06-2020]]-Muertes_PN_ACUM[[#This Row],[03-06-2020]]</f>
        <v>0</v>
      </c>
      <c r="H255" s="14">
        <f>+Muertes_PN_ACUM[[#This Row],[5/6/2020]]-Muertes_PN_ACUM[[#This Row],[04-06-2020]]</f>
        <v>0</v>
      </c>
      <c r="I255" s="14">
        <f>+Muertes_PN_ACUM[[#This Row],[6/6/2020]]-Muertes_PN_ACUM[[#This Row],[5/6/2020]]</f>
        <v>0</v>
      </c>
      <c r="J255" s="11"/>
      <c r="K255" s="11"/>
      <c r="L255" s="11"/>
      <c r="M255" s="11"/>
      <c r="N255" s="11"/>
    </row>
    <row r="256" spans="1:14">
      <c r="A256">
        <v>90906</v>
      </c>
      <c r="B256" s="2" t="s">
        <v>139</v>
      </c>
      <c r="C256" s="2" t="s">
        <v>108</v>
      </c>
      <c r="D256" s="2" t="s">
        <v>410</v>
      </c>
      <c r="E256" s="15">
        <f t="shared" si="3"/>
        <v>0</v>
      </c>
      <c r="F256" s="16">
        <f>+Muertes_PN_ACUM[[#This Row],[03-06-2020]]</f>
        <v>0</v>
      </c>
      <c r="G256" s="14">
        <f>+Muertes_PN_ACUM[[#This Row],[04-06-2020]]-Muertes_PN_ACUM[[#This Row],[03-06-2020]]</f>
        <v>0</v>
      </c>
      <c r="H256" s="14">
        <f>+Muertes_PN_ACUM[[#This Row],[5/6/2020]]-Muertes_PN_ACUM[[#This Row],[04-06-2020]]</f>
        <v>0</v>
      </c>
      <c r="I256" s="14">
        <f>+Muertes_PN_ACUM[[#This Row],[6/6/2020]]-Muertes_PN_ACUM[[#This Row],[5/6/2020]]</f>
        <v>0</v>
      </c>
      <c r="J256" s="11"/>
      <c r="K256" s="11"/>
      <c r="L256" s="11"/>
      <c r="M256" s="11"/>
      <c r="N256" s="11"/>
    </row>
    <row r="257" spans="1:14">
      <c r="A257">
        <v>30304</v>
      </c>
      <c r="B257" s="2" t="s">
        <v>99</v>
      </c>
      <c r="C257" s="2" t="s">
        <v>296</v>
      </c>
      <c r="D257" s="2" t="s">
        <v>411</v>
      </c>
      <c r="E257" s="15">
        <f t="shared" si="3"/>
        <v>0</v>
      </c>
      <c r="F257" s="16">
        <f>+Muertes_PN_ACUM[[#This Row],[03-06-2020]]</f>
        <v>0</v>
      </c>
      <c r="G257" s="14">
        <f>+Muertes_PN_ACUM[[#This Row],[04-06-2020]]-Muertes_PN_ACUM[[#This Row],[03-06-2020]]</f>
        <v>0</v>
      </c>
      <c r="H257" s="14">
        <f>+Muertes_PN_ACUM[[#This Row],[5/6/2020]]-Muertes_PN_ACUM[[#This Row],[04-06-2020]]</f>
        <v>0</v>
      </c>
      <c r="I257" s="14">
        <f>+Muertes_PN_ACUM[[#This Row],[6/6/2020]]-Muertes_PN_ACUM[[#This Row],[5/6/2020]]</f>
        <v>0</v>
      </c>
      <c r="J257" s="11"/>
      <c r="K257" s="11"/>
      <c r="L257" s="11"/>
      <c r="M257" s="11"/>
      <c r="N257" s="11"/>
    </row>
    <row r="258" spans="1:14">
      <c r="A258">
        <v>90602</v>
      </c>
      <c r="B258" s="2" t="s">
        <v>139</v>
      </c>
      <c r="C258" s="2" t="s">
        <v>253</v>
      </c>
      <c r="D258" s="2" t="s">
        <v>412</v>
      </c>
      <c r="E258" s="15">
        <f t="shared" si="3"/>
        <v>0</v>
      </c>
      <c r="F258" s="16">
        <f>+Muertes_PN_ACUM[[#This Row],[03-06-2020]]</f>
        <v>0</v>
      </c>
      <c r="G258" s="14">
        <f>+Muertes_PN_ACUM[[#This Row],[04-06-2020]]-Muertes_PN_ACUM[[#This Row],[03-06-2020]]</f>
        <v>0</v>
      </c>
      <c r="H258" s="14">
        <f>+Muertes_PN_ACUM[[#This Row],[5/6/2020]]-Muertes_PN_ACUM[[#This Row],[04-06-2020]]</f>
        <v>0</v>
      </c>
      <c r="I258" s="14">
        <f>+Muertes_PN_ACUM[[#This Row],[6/6/2020]]-Muertes_PN_ACUM[[#This Row],[5/6/2020]]</f>
        <v>0</v>
      </c>
      <c r="J258" s="11"/>
      <c r="K258" s="11"/>
      <c r="L258" s="11"/>
      <c r="M258" s="11"/>
      <c r="N258" s="11"/>
    </row>
    <row r="259" spans="1:14">
      <c r="A259">
        <v>40505</v>
      </c>
      <c r="B259" s="2" t="s">
        <v>115</v>
      </c>
      <c r="C259" s="2" t="s">
        <v>146</v>
      </c>
      <c r="D259" s="2" t="s">
        <v>413</v>
      </c>
      <c r="E259" s="15">
        <f t="shared" si="3"/>
        <v>0</v>
      </c>
      <c r="F259" s="16">
        <f>+Muertes_PN_ACUM[[#This Row],[03-06-2020]]</f>
        <v>0</v>
      </c>
      <c r="G259" s="14">
        <f>+Muertes_PN_ACUM[[#This Row],[04-06-2020]]-Muertes_PN_ACUM[[#This Row],[03-06-2020]]</f>
        <v>0</v>
      </c>
      <c r="H259" s="14">
        <f>+Muertes_PN_ACUM[[#This Row],[5/6/2020]]-Muertes_PN_ACUM[[#This Row],[04-06-2020]]</f>
        <v>0</v>
      </c>
      <c r="I259" s="14">
        <f>+Muertes_PN_ACUM[[#This Row],[6/6/2020]]-Muertes_PN_ACUM[[#This Row],[5/6/2020]]</f>
        <v>0</v>
      </c>
      <c r="J259" s="11"/>
      <c r="K259" s="11"/>
      <c r="L259" s="11"/>
      <c r="M259" s="11"/>
      <c r="N259" s="11"/>
    </row>
    <row r="260" spans="1:14">
      <c r="A260">
        <v>80603</v>
      </c>
      <c r="B260" s="2" t="s">
        <v>97</v>
      </c>
      <c r="C260" s="2" t="s">
        <v>204</v>
      </c>
      <c r="D260" s="2" t="s">
        <v>414</v>
      </c>
      <c r="E260" s="15">
        <f t="shared" si="3"/>
        <v>0</v>
      </c>
      <c r="F260" s="16">
        <f>+Muertes_PN_ACUM[[#This Row],[03-06-2020]]</f>
        <v>0</v>
      </c>
      <c r="G260" s="14">
        <f>+Muertes_PN_ACUM[[#This Row],[04-06-2020]]-Muertes_PN_ACUM[[#This Row],[03-06-2020]]</f>
        <v>0</v>
      </c>
      <c r="H260" s="14">
        <f>+Muertes_PN_ACUM[[#This Row],[5/6/2020]]-Muertes_PN_ACUM[[#This Row],[04-06-2020]]</f>
        <v>0</v>
      </c>
      <c r="I260" s="14">
        <f>+Muertes_PN_ACUM[[#This Row],[6/6/2020]]-Muertes_PN_ACUM[[#This Row],[5/6/2020]]</f>
        <v>0</v>
      </c>
      <c r="J260" s="11"/>
      <c r="K260" s="11"/>
      <c r="L260" s="11"/>
      <c r="M260" s="11"/>
      <c r="N260" s="11"/>
    </row>
    <row r="261" spans="1:14">
      <c r="A261">
        <v>40304</v>
      </c>
      <c r="B261" s="2" t="s">
        <v>115</v>
      </c>
      <c r="C261" s="2" t="s">
        <v>152</v>
      </c>
      <c r="D261" s="2" t="s">
        <v>415</v>
      </c>
      <c r="E261" s="15">
        <f t="shared" ref="E261:E324" si="4">+MAX(F261:CO261)</f>
        <v>0</v>
      </c>
      <c r="F261" s="16">
        <f>+Muertes_PN_ACUM[[#This Row],[03-06-2020]]</f>
        <v>0</v>
      </c>
      <c r="G261" s="14">
        <f>+Muertes_PN_ACUM[[#This Row],[04-06-2020]]-Muertes_PN_ACUM[[#This Row],[03-06-2020]]</f>
        <v>0</v>
      </c>
      <c r="H261" s="14">
        <f>+Muertes_PN_ACUM[[#This Row],[5/6/2020]]-Muertes_PN_ACUM[[#This Row],[04-06-2020]]</f>
        <v>0</v>
      </c>
      <c r="I261" s="14">
        <f>+Muertes_PN_ACUM[[#This Row],[6/6/2020]]-Muertes_PN_ACUM[[#This Row],[5/6/2020]]</f>
        <v>0</v>
      </c>
      <c r="J261" s="11"/>
      <c r="K261" s="11"/>
      <c r="L261" s="11"/>
      <c r="M261" s="11"/>
      <c r="N261" s="11"/>
    </row>
    <row r="262" spans="1:14">
      <c r="A262">
        <v>10203</v>
      </c>
      <c r="B262" s="2" t="s">
        <v>119</v>
      </c>
      <c r="C262" s="2" t="s">
        <v>167</v>
      </c>
      <c r="D262" s="2" t="s">
        <v>416</v>
      </c>
      <c r="E262" s="15">
        <f t="shared" si="4"/>
        <v>0</v>
      </c>
      <c r="F262" s="16">
        <f>+Muertes_PN_ACUM[[#This Row],[03-06-2020]]</f>
        <v>0</v>
      </c>
      <c r="G262" s="14">
        <f>+Muertes_PN_ACUM[[#This Row],[04-06-2020]]-Muertes_PN_ACUM[[#This Row],[03-06-2020]]</f>
        <v>0</v>
      </c>
      <c r="H262" s="14">
        <f>+Muertes_PN_ACUM[[#This Row],[5/6/2020]]-Muertes_PN_ACUM[[#This Row],[04-06-2020]]</f>
        <v>0</v>
      </c>
      <c r="I262" s="14">
        <f>+Muertes_PN_ACUM[[#This Row],[6/6/2020]]-Muertes_PN_ACUM[[#This Row],[5/6/2020]]</f>
        <v>0</v>
      </c>
      <c r="J262" s="11"/>
      <c r="K262" s="11"/>
      <c r="L262" s="11"/>
      <c r="M262" s="11"/>
      <c r="N262" s="11"/>
    </row>
    <row r="263" spans="1:14">
      <c r="A263">
        <v>40605</v>
      </c>
      <c r="B263" s="2" t="s">
        <v>115</v>
      </c>
      <c r="C263" s="2" t="s">
        <v>185</v>
      </c>
      <c r="D263" s="2" t="s">
        <v>417</v>
      </c>
      <c r="E263" s="15">
        <f t="shared" si="4"/>
        <v>0</v>
      </c>
      <c r="F263" s="16">
        <f>+Muertes_PN_ACUM[[#This Row],[03-06-2020]]</f>
        <v>0</v>
      </c>
      <c r="G263" s="14">
        <f>+Muertes_PN_ACUM[[#This Row],[04-06-2020]]-Muertes_PN_ACUM[[#This Row],[03-06-2020]]</f>
        <v>0</v>
      </c>
      <c r="H263" s="14">
        <f>+Muertes_PN_ACUM[[#This Row],[5/6/2020]]-Muertes_PN_ACUM[[#This Row],[04-06-2020]]</f>
        <v>0</v>
      </c>
      <c r="I263" s="14">
        <f>+Muertes_PN_ACUM[[#This Row],[6/6/2020]]-Muertes_PN_ACUM[[#This Row],[5/6/2020]]</f>
        <v>0</v>
      </c>
      <c r="J263" s="11"/>
      <c r="K263" s="11"/>
      <c r="L263" s="11"/>
      <c r="M263" s="11"/>
      <c r="N263" s="11"/>
    </row>
    <row r="264" spans="1:14">
      <c r="A264">
        <v>130708</v>
      </c>
      <c r="B264" s="2" t="s">
        <v>131</v>
      </c>
      <c r="C264" s="2" t="s">
        <v>132</v>
      </c>
      <c r="D264" s="2" t="s">
        <v>418</v>
      </c>
      <c r="E264" s="15">
        <f t="shared" si="4"/>
        <v>4</v>
      </c>
      <c r="F264" s="16">
        <f>+Muertes_PN_ACUM[[#This Row],[03-06-2020]]</f>
        <v>4</v>
      </c>
      <c r="G264" s="14">
        <f>+Muertes_PN_ACUM[[#This Row],[04-06-2020]]-Muertes_PN_ACUM[[#This Row],[03-06-2020]]</f>
        <v>1</v>
      </c>
      <c r="H264" s="14">
        <f>+Muertes_PN_ACUM[[#This Row],[5/6/2020]]-Muertes_PN_ACUM[[#This Row],[04-06-2020]]</f>
        <v>0</v>
      </c>
      <c r="I264" s="14">
        <f>+Muertes_PN_ACUM[[#This Row],[6/6/2020]]-Muertes_PN_ACUM[[#This Row],[5/6/2020]]</f>
        <v>0</v>
      </c>
      <c r="J264" s="11"/>
      <c r="K264" s="11"/>
      <c r="L264" s="11"/>
      <c r="M264" s="11"/>
      <c r="N264" s="11"/>
    </row>
    <row r="265" spans="1:14">
      <c r="A265">
        <v>40801</v>
      </c>
      <c r="B265" s="2" t="s">
        <v>115</v>
      </c>
      <c r="C265" s="2" t="s">
        <v>419</v>
      </c>
      <c r="D265" s="2" t="s">
        <v>419</v>
      </c>
      <c r="E265" s="15">
        <f t="shared" si="4"/>
        <v>2</v>
      </c>
      <c r="F265" s="16">
        <f>+Muertes_PN_ACUM[[#This Row],[03-06-2020]]</f>
        <v>2</v>
      </c>
      <c r="G265" s="14">
        <f>+Muertes_PN_ACUM[[#This Row],[04-06-2020]]-Muertes_PN_ACUM[[#This Row],[03-06-2020]]</f>
        <v>0</v>
      </c>
      <c r="H265" s="14">
        <f>+Muertes_PN_ACUM[[#This Row],[5/6/2020]]-Muertes_PN_ACUM[[#This Row],[04-06-2020]]</f>
        <v>0</v>
      </c>
      <c r="I265" s="14">
        <f>+Muertes_PN_ACUM[[#This Row],[6/6/2020]]-Muertes_PN_ACUM[[#This Row],[5/6/2020]]</f>
        <v>0</v>
      </c>
      <c r="J265" s="11"/>
      <c r="K265" s="11"/>
      <c r="L265" s="11"/>
      <c r="M265" s="11"/>
      <c r="N265" s="11"/>
    </row>
    <row r="266" spans="1:14">
      <c r="A266">
        <v>70708</v>
      </c>
      <c r="B266" s="2" t="s">
        <v>102</v>
      </c>
      <c r="C266" s="2" t="s">
        <v>129</v>
      </c>
      <c r="D266" s="2" t="s">
        <v>420</v>
      </c>
      <c r="E266" s="15">
        <f t="shared" si="4"/>
        <v>0</v>
      </c>
      <c r="F266" s="16">
        <f>+Muertes_PN_ACUM[[#This Row],[03-06-2020]]</f>
        <v>0</v>
      </c>
      <c r="G266" s="14">
        <f>+Muertes_PN_ACUM[[#This Row],[04-06-2020]]-Muertes_PN_ACUM[[#This Row],[03-06-2020]]</f>
        <v>0</v>
      </c>
      <c r="H266" s="14">
        <f>+Muertes_PN_ACUM[[#This Row],[5/6/2020]]-Muertes_PN_ACUM[[#This Row],[04-06-2020]]</f>
        <v>0</v>
      </c>
      <c r="I266" s="14">
        <f>+Muertes_PN_ACUM[[#This Row],[6/6/2020]]-Muertes_PN_ACUM[[#This Row],[5/6/2020]]</f>
        <v>0</v>
      </c>
      <c r="J266" s="11"/>
      <c r="K266" s="11"/>
      <c r="L266" s="11"/>
      <c r="M266" s="11"/>
      <c r="N266" s="11"/>
    </row>
    <row r="267" spans="1:14">
      <c r="A267">
        <v>70101</v>
      </c>
      <c r="B267" s="2" t="s">
        <v>102</v>
      </c>
      <c r="C267" s="2" t="s">
        <v>355</v>
      </c>
      <c r="D267" s="2" t="s">
        <v>421</v>
      </c>
      <c r="E267" s="15">
        <f t="shared" si="4"/>
        <v>0</v>
      </c>
      <c r="F267" s="16">
        <f>+Muertes_PN_ACUM[[#This Row],[03-06-2020]]</f>
        <v>0</v>
      </c>
      <c r="G267" s="14">
        <f>+Muertes_PN_ACUM[[#This Row],[04-06-2020]]-Muertes_PN_ACUM[[#This Row],[03-06-2020]]</f>
        <v>0</v>
      </c>
      <c r="H267" s="14">
        <f>+Muertes_PN_ACUM[[#This Row],[5/6/2020]]-Muertes_PN_ACUM[[#This Row],[04-06-2020]]</f>
        <v>0</v>
      </c>
      <c r="I267" s="14">
        <f>+Muertes_PN_ACUM[[#This Row],[6/6/2020]]-Muertes_PN_ACUM[[#This Row],[5/6/2020]]</f>
        <v>0</v>
      </c>
      <c r="J267" s="11"/>
      <c r="K267" s="11"/>
      <c r="L267" s="11"/>
      <c r="M267" s="11"/>
      <c r="N267" s="11"/>
    </row>
    <row r="268" spans="1:14">
      <c r="A268">
        <v>70104</v>
      </c>
      <c r="B268" s="2" t="s">
        <v>102</v>
      </c>
      <c r="C268" s="2" t="s">
        <v>355</v>
      </c>
      <c r="D268" s="2" t="s">
        <v>422</v>
      </c>
      <c r="E268" s="15">
        <f t="shared" si="4"/>
        <v>0</v>
      </c>
      <c r="F268" s="16">
        <f>+Muertes_PN_ACUM[[#This Row],[03-06-2020]]</f>
        <v>0</v>
      </c>
      <c r="G268" s="14">
        <f>+Muertes_PN_ACUM[[#This Row],[04-06-2020]]-Muertes_PN_ACUM[[#This Row],[03-06-2020]]</f>
        <v>0</v>
      </c>
      <c r="H268" s="14">
        <f>+Muertes_PN_ACUM[[#This Row],[5/6/2020]]-Muertes_PN_ACUM[[#This Row],[04-06-2020]]</f>
        <v>0</v>
      </c>
      <c r="I268" s="14">
        <f>+Muertes_PN_ACUM[[#This Row],[6/6/2020]]-Muertes_PN_ACUM[[#This Row],[5/6/2020]]</f>
        <v>0</v>
      </c>
      <c r="J268" s="11"/>
      <c r="K268" s="11"/>
      <c r="L268" s="11"/>
      <c r="M268" s="11"/>
      <c r="N268" s="11"/>
    </row>
    <row r="269" spans="1:14">
      <c r="A269">
        <v>40104</v>
      </c>
      <c r="B269" s="2" t="s">
        <v>115</v>
      </c>
      <c r="C269" s="2" t="s">
        <v>116</v>
      </c>
      <c r="D269" s="2" t="s">
        <v>423</v>
      </c>
      <c r="E269" s="15">
        <f t="shared" si="4"/>
        <v>0</v>
      </c>
      <c r="F269" s="16">
        <f>+Muertes_PN_ACUM[[#This Row],[03-06-2020]]</f>
        <v>0</v>
      </c>
      <c r="G269" s="14">
        <f>+Muertes_PN_ACUM[[#This Row],[04-06-2020]]-Muertes_PN_ACUM[[#This Row],[03-06-2020]]</f>
        <v>0</v>
      </c>
      <c r="H269" s="14">
        <f>+Muertes_PN_ACUM[[#This Row],[5/6/2020]]-Muertes_PN_ACUM[[#This Row],[04-06-2020]]</f>
        <v>0</v>
      </c>
      <c r="I269" s="14">
        <f>+Muertes_PN_ACUM[[#This Row],[6/6/2020]]-Muertes_PN_ACUM[[#This Row],[5/6/2020]]</f>
        <v>0</v>
      </c>
      <c r="J269" s="11"/>
      <c r="K269" s="11"/>
      <c r="L269" s="11"/>
      <c r="M269" s="11"/>
      <c r="N269" s="11"/>
    </row>
    <row r="270" spans="1:14">
      <c r="A270">
        <v>91106</v>
      </c>
      <c r="B270" s="2" t="s">
        <v>139</v>
      </c>
      <c r="C270" s="2" t="s">
        <v>156</v>
      </c>
      <c r="D270" s="2" t="s">
        <v>423</v>
      </c>
      <c r="E270" s="15">
        <f t="shared" si="4"/>
        <v>0</v>
      </c>
      <c r="F270" s="16">
        <f>+Muertes_PN_ACUM[[#This Row],[03-06-2020]]</f>
        <v>0</v>
      </c>
      <c r="G270" s="14">
        <f>+Muertes_PN_ACUM[[#This Row],[04-06-2020]]-Muertes_PN_ACUM[[#This Row],[03-06-2020]]</f>
        <v>0</v>
      </c>
      <c r="H270" s="14">
        <f>+Muertes_PN_ACUM[[#This Row],[5/6/2020]]-Muertes_PN_ACUM[[#This Row],[04-06-2020]]</f>
        <v>0</v>
      </c>
      <c r="I270" s="14">
        <f>+Muertes_PN_ACUM[[#This Row],[6/6/2020]]-Muertes_PN_ACUM[[#This Row],[5/6/2020]]</f>
        <v>0</v>
      </c>
      <c r="J270" s="11"/>
      <c r="K270" s="11"/>
      <c r="L270" s="11"/>
      <c r="M270" s="11"/>
      <c r="N270" s="11"/>
    </row>
    <row r="271" spans="1:14">
      <c r="A271">
        <v>40305</v>
      </c>
      <c r="B271" s="2" t="s">
        <v>115</v>
      </c>
      <c r="C271" s="2" t="s">
        <v>152</v>
      </c>
      <c r="D271" s="2" t="s">
        <v>424</v>
      </c>
      <c r="E271" s="15">
        <f t="shared" si="4"/>
        <v>0</v>
      </c>
      <c r="F271" s="16">
        <f>+Muertes_PN_ACUM[[#This Row],[03-06-2020]]</f>
        <v>0</v>
      </c>
      <c r="G271" s="14">
        <f>+Muertes_PN_ACUM[[#This Row],[04-06-2020]]-Muertes_PN_ACUM[[#This Row],[03-06-2020]]</f>
        <v>0</v>
      </c>
      <c r="H271" s="14">
        <f>+Muertes_PN_ACUM[[#This Row],[5/6/2020]]-Muertes_PN_ACUM[[#This Row],[04-06-2020]]</f>
        <v>0</v>
      </c>
      <c r="I271" s="14">
        <f>+Muertes_PN_ACUM[[#This Row],[6/6/2020]]-Muertes_PN_ACUM[[#This Row],[5/6/2020]]</f>
        <v>0</v>
      </c>
      <c r="J271" s="11"/>
      <c r="K271" s="11"/>
      <c r="L271" s="11"/>
      <c r="M271" s="11"/>
      <c r="N271" s="11"/>
    </row>
    <row r="272" spans="1:14">
      <c r="A272">
        <v>120508</v>
      </c>
      <c r="B272" s="2" t="s">
        <v>104</v>
      </c>
      <c r="C272" s="2" t="s">
        <v>105</v>
      </c>
      <c r="D272" s="2" t="s">
        <v>425</v>
      </c>
      <c r="E272" s="15">
        <f t="shared" si="4"/>
        <v>0</v>
      </c>
      <c r="F272" s="16">
        <f>+Muertes_PN_ACUM[[#This Row],[03-06-2020]]</f>
        <v>0</v>
      </c>
      <c r="G272" s="14">
        <f>+Muertes_PN_ACUM[[#This Row],[04-06-2020]]-Muertes_PN_ACUM[[#This Row],[03-06-2020]]</f>
        <v>0</v>
      </c>
      <c r="H272" s="14">
        <f>+Muertes_PN_ACUM[[#This Row],[5/6/2020]]-Muertes_PN_ACUM[[#This Row],[04-06-2020]]</f>
        <v>0</v>
      </c>
      <c r="I272" s="14">
        <f>+Muertes_PN_ACUM[[#This Row],[6/6/2020]]-Muertes_PN_ACUM[[#This Row],[5/6/2020]]</f>
        <v>0</v>
      </c>
      <c r="J272" s="11"/>
      <c r="K272" s="11"/>
      <c r="L272" s="11"/>
      <c r="M272" s="11"/>
      <c r="N272" s="11"/>
    </row>
    <row r="273" spans="1:14">
      <c r="A273">
        <v>130904</v>
      </c>
      <c r="B273" s="2" t="s">
        <v>131</v>
      </c>
      <c r="C273" s="2" t="s">
        <v>357</v>
      </c>
      <c r="D273" s="2" t="s">
        <v>425</v>
      </c>
      <c r="E273" s="15">
        <f t="shared" si="4"/>
        <v>0</v>
      </c>
      <c r="F273" s="16">
        <f>+Muertes_PN_ACUM[[#This Row],[03-06-2020]]</f>
        <v>0</v>
      </c>
      <c r="G273" s="14">
        <f>+Muertes_PN_ACUM[[#This Row],[04-06-2020]]-Muertes_PN_ACUM[[#This Row],[03-06-2020]]</f>
        <v>0</v>
      </c>
      <c r="H273" s="14">
        <f>+Muertes_PN_ACUM[[#This Row],[5/6/2020]]-Muertes_PN_ACUM[[#This Row],[04-06-2020]]</f>
        <v>0</v>
      </c>
      <c r="I273" s="14">
        <f>+Muertes_PN_ACUM[[#This Row],[6/6/2020]]-Muertes_PN_ACUM[[#This Row],[5/6/2020]]</f>
        <v>0</v>
      </c>
      <c r="J273" s="11"/>
      <c r="K273" s="11"/>
      <c r="L273" s="11"/>
      <c r="M273" s="11"/>
      <c r="N273" s="11"/>
    </row>
    <row r="274" spans="1:14">
      <c r="A274">
        <v>120509</v>
      </c>
      <c r="B274" s="2" t="s">
        <v>104</v>
      </c>
      <c r="C274" s="2" t="s">
        <v>105</v>
      </c>
      <c r="D274" s="2" t="s">
        <v>426</v>
      </c>
      <c r="E274" s="15">
        <f t="shared" si="4"/>
        <v>0</v>
      </c>
      <c r="F274" s="16">
        <f>+Muertes_PN_ACUM[[#This Row],[03-06-2020]]</f>
        <v>0</v>
      </c>
      <c r="G274" s="14">
        <f>+Muertes_PN_ACUM[[#This Row],[04-06-2020]]-Muertes_PN_ACUM[[#This Row],[03-06-2020]]</f>
        <v>0</v>
      </c>
      <c r="H274" s="14">
        <f>+Muertes_PN_ACUM[[#This Row],[5/6/2020]]-Muertes_PN_ACUM[[#This Row],[04-06-2020]]</f>
        <v>0</v>
      </c>
      <c r="I274" s="14">
        <f>+Muertes_PN_ACUM[[#This Row],[6/6/2020]]-Muertes_PN_ACUM[[#This Row],[5/6/2020]]</f>
        <v>0</v>
      </c>
      <c r="J274" s="11"/>
      <c r="K274" s="11"/>
      <c r="L274" s="11"/>
      <c r="M274" s="11"/>
      <c r="N274" s="11"/>
    </row>
    <row r="275" spans="1:14">
      <c r="A275">
        <v>20404</v>
      </c>
      <c r="B275" s="2" t="s">
        <v>110</v>
      </c>
      <c r="C275" s="2" t="s">
        <v>242</v>
      </c>
      <c r="D275" s="2" t="s">
        <v>427</v>
      </c>
      <c r="E275" s="15">
        <f t="shared" si="4"/>
        <v>0</v>
      </c>
      <c r="F275" s="16">
        <f>+Muertes_PN_ACUM[[#This Row],[03-06-2020]]</f>
        <v>0</v>
      </c>
      <c r="G275" s="14">
        <f>+Muertes_PN_ACUM[[#This Row],[04-06-2020]]-Muertes_PN_ACUM[[#This Row],[03-06-2020]]</f>
        <v>0</v>
      </c>
      <c r="H275" s="14">
        <f>+Muertes_PN_ACUM[[#This Row],[5/6/2020]]-Muertes_PN_ACUM[[#This Row],[04-06-2020]]</f>
        <v>0</v>
      </c>
      <c r="I275" s="14">
        <f>+Muertes_PN_ACUM[[#This Row],[6/6/2020]]-Muertes_PN_ACUM[[#This Row],[5/6/2020]]</f>
        <v>0</v>
      </c>
      <c r="J275" s="11"/>
      <c r="K275" s="11"/>
      <c r="L275" s="11"/>
      <c r="M275" s="11"/>
      <c r="N275" s="11"/>
    </row>
    <row r="276" spans="1:14">
      <c r="A276">
        <v>120803</v>
      </c>
      <c r="B276" s="2" t="s">
        <v>104</v>
      </c>
      <c r="C276" s="2" t="s">
        <v>209</v>
      </c>
      <c r="D276" s="2" t="s">
        <v>428</v>
      </c>
      <c r="E276" s="15">
        <f t="shared" si="4"/>
        <v>0</v>
      </c>
      <c r="F276" s="16">
        <f>+Muertes_PN_ACUM[[#This Row],[03-06-2020]]</f>
        <v>0</v>
      </c>
      <c r="G276" s="14">
        <f>+Muertes_PN_ACUM[[#This Row],[04-06-2020]]-Muertes_PN_ACUM[[#This Row],[03-06-2020]]</f>
        <v>0</v>
      </c>
      <c r="H276" s="14">
        <f>+Muertes_PN_ACUM[[#This Row],[5/6/2020]]-Muertes_PN_ACUM[[#This Row],[04-06-2020]]</f>
        <v>0</v>
      </c>
      <c r="I276" s="14">
        <f>+Muertes_PN_ACUM[[#This Row],[6/6/2020]]-Muertes_PN_ACUM[[#This Row],[5/6/2020]]</f>
        <v>0</v>
      </c>
      <c r="J276" s="11"/>
      <c r="K276" s="11"/>
      <c r="L276" s="11"/>
      <c r="M276" s="11"/>
      <c r="N276" s="11"/>
    </row>
    <row r="277" spans="1:14">
      <c r="A277">
        <v>120604</v>
      </c>
      <c r="B277" s="2" t="s">
        <v>104</v>
      </c>
      <c r="C277" s="2" t="s">
        <v>187</v>
      </c>
      <c r="D277" s="2" t="s">
        <v>429</v>
      </c>
      <c r="E277" s="15">
        <f t="shared" si="4"/>
        <v>0</v>
      </c>
      <c r="F277" s="16">
        <f>+Muertes_PN_ACUM[[#This Row],[03-06-2020]]</f>
        <v>0</v>
      </c>
      <c r="G277" s="14">
        <f>+Muertes_PN_ACUM[[#This Row],[04-06-2020]]-Muertes_PN_ACUM[[#This Row],[03-06-2020]]</f>
        <v>0</v>
      </c>
      <c r="H277" s="14">
        <f>+Muertes_PN_ACUM[[#This Row],[5/6/2020]]-Muertes_PN_ACUM[[#This Row],[04-06-2020]]</f>
        <v>0</v>
      </c>
      <c r="I277" s="14">
        <f>+Muertes_PN_ACUM[[#This Row],[6/6/2020]]-Muertes_PN_ACUM[[#This Row],[5/6/2020]]</f>
        <v>0</v>
      </c>
      <c r="J277" s="11"/>
      <c r="K277" s="11"/>
      <c r="L277" s="11"/>
      <c r="M277" s="11"/>
      <c r="N277" s="11"/>
    </row>
    <row r="278" spans="1:14">
      <c r="A278">
        <v>120402</v>
      </c>
      <c r="B278" s="2" t="s">
        <v>104</v>
      </c>
      <c r="C278" s="2" t="s">
        <v>261</v>
      </c>
      <c r="D278" s="2" t="s">
        <v>430</v>
      </c>
      <c r="E278" s="15">
        <f t="shared" si="4"/>
        <v>0</v>
      </c>
      <c r="F278" s="16">
        <f>+Muertes_PN_ACUM[[#This Row],[03-06-2020]]</f>
        <v>0</v>
      </c>
      <c r="G278" s="14">
        <f>+Muertes_PN_ACUM[[#This Row],[04-06-2020]]-Muertes_PN_ACUM[[#This Row],[03-06-2020]]</f>
        <v>0</v>
      </c>
      <c r="H278" s="14">
        <f>+Muertes_PN_ACUM[[#This Row],[5/6/2020]]-Muertes_PN_ACUM[[#This Row],[04-06-2020]]</f>
        <v>0</v>
      </c>
      <c r="I278" s="14">
        <f>+Muertes_PN_ACUM[[#This Row],[6/6/2020]]-Muertes_PN_ACUM[[#This Row],[5/6/2020]]</f>
        <v>0</v>
      </c>
      <c r="J278" s="11"/>
      <c r="K278" s="11"/>
      <c r="L278" s="11"/>
      <c r="M278" s="11"/>
      <c r="N278" s="11"/>
    </row>
    <row r="279" spans="1:14">
      <c r="A279">
        <v>120203</v>
      </c>
      <c r="B279" s="2" t="s">
        <v>104</v>
      </c>
      <c r="C279" s="2" t="s">
        <v>246</v>
      </c>
      <c r="D279" s="2" t="s">
        <v>431</v>
      </c>
      <c r="E279" s="15">
        <f t="shared" si="4"/>
        <v>0</v>
      </c>
      <c r="F279" s="16">
        <f>+Muertes_PN_ACUM[[#This Row],[03-06-2020]]</f>
        <v>0</v>
      </c>
      <c r="G279" s="14">
        <f>+Muertes_PN_ACUM[[#This Row],[04-06-2020]]-Muertes_PN_ACUM[[#This Row],[03-06-2020]]</f>
        <v>0</v>
      </c>
      <c r="H279" s="14">
        <f>+Muertes_PN_ACUM[[#This Row],[5/6/2020]]-Muertes_PN_ACUM[[#This Row],[04-06-2020]]</f>
        <v>0</v>
      </c>
      <c r="I279" s="14">
        <f>+Muertes_PN_ACUM[[#This Row],[6/6/2020]]-Muertes_PN_ACUM[[#This Row],[5/6/2020]]</f>
        <v>0</v>
      </c>
      <c r="J279" s="11"/>
      <c r="K279" s="11"/>
      <c r="L279" s="11"/>
      <c r="M279" s="11"/>
      <c r="N279" s="11"/>
    </row>
    <row r="280" spans="1:14">
      <c r="A280">
        <v>120204</v>
      </c>
      <c r="B280" s="2" t="s">
        <v>104</v>
      </c>
      <c r="C280" s="2" t="s">
        <v>246</v>
      </c>
      <c r="D280" s="2" t="s">
        <v>432</v>
      </c>
      <c r="E280" s="15">
        <f t="shared" si="4"/>
        <v>0</v>
      </c>
      <c r="F280" s="16">
        <f>+Muertes_PN_ACUM[[#This Row],[03-06-2020]]</f>
        <v>0</v>
      </c>
      <c r="G280" s="14">
        <f>+Muertes_PN_ACUM[[#This Row],[04-06-2020]]-Muertes_PN_ACUM[[#This Row],[03-06-2020]]</f>
        <v>0</v>
      </c>
      <c r="H280" s="14">
        <f>+Muertes_PN_ACUM[[#This Row],[5/6/2020]]-Muertes_PN_ACUM[[#This Row],[04-06-2020]]</f>
        <v>0</v>
      </c>
      <c r="I280" s="14">
        <f>+Muertes_PN_ACUM[[#This Row],[6/6/2020]]-Muertes_PN_ACUM[[#This Row],[5/6/2020]]</f>
        <v>0</v>
      </c>
      <c r="J280" s="11"/>
      <c r="K280" s="11"/>
      <c r="L280" s="11"/>
      <c r="M280" s="11"/>
      <c r="N280" s="11"/>
    </row>
    <row r="281" spans="1:14">
      <c r="A281">
        <v>120205</v>
      </c>
      <c r="B281" s="2" t="s">
        <v>104</v>
      </c>
      <c r="C281" s="2" t="s">
        <v>246</v>
      </c>
      <c r="D281" s="2" t="s">
        <v>433</v>
      </c>
      <c r="E281" s="15">
        <f t="shared" si="4"/>
        <v>0</v>
      </c>
      <c r="F281" s="16">
        <f>+Muertes_PN_ACUM[[#This Row],[03-06-2020]]</f>
        <v>0</v>
      </c>
      <c r="G281" s="14">
        <f>+Muertes_PN_ACUM[[#This Row],[04-06-2020]]-Muertes_PN_ACUM[[#This Row],[03-06-2020]]</f>
        <v>0</v>
      </c>
      <c r="H281" s="14">
        <f>+Muertes_PN_ACUM[[#This Row],[5/6/2020]]-Muertes_PN_ACUM[[#This Row],[04-06-2020]]</f>
        <v>0</v>
      </c>
      <c r="I281" s="14">
        <f>+Muertes_PN_ACUM[[#This Row],[6/6/2020]]-Muertes_PN_ACUM[[#This Row],[5/6/2020]]</f>
        <v>0</v>
      </c>
      <c r="J281" s="11"/>
      <c r="K281" s="11"/>
      <c r="L281" s="11"/>
      <c r="M281" s="11"/>
      <c r="N281" s="11"/>
    </row>
    <row r="282" spans="1:14">
      <c r="A282">
        <v>120206</v>
      </c>
      <c r="B282" s="2" t="s">
        <v>104</v>
      </c>
      <c r="C282" s="2" t="s">
        <v>246</v>
      </c>
      <c r="D282" s="2" t="s">
        <v>434</v>
      </c>
      <c r="E282" s="15">
        <f t="shared" si="4"/>
        <v>0</v>
      </c>
      <c r="F282" s="16">
        <f>+Muertes_PN_ACUM[[#This Row],[03-06-2020]]</f>
        <v>0</v>
      </c>
      <c r="G282" s="14">
        <f>+Muertes_PN_ACUM[[#This Row],[04-06-2020]]-Muertes_PN_ACUM[[#This Row],[03-06-2020]]</f>
        <v>0</v>
      </c>
      <c r="H282" s="14">
        <f>+Muertes_PN_ACUM[[#This Row],[5/6/2020]]-Muertes_PN_ACUM[[#This Row],[04-06-2020]]</f>
        <v>0</v>
      </c>
      <c r="I282" s="14">
        <f>+Muertes_PN_ACUM[[#This Row],[6/6/2020]]-Muertes_PN_ACUM[[#This Row],[5/6/2020]]</f>
        <v>0</v>
      </c>
      <c r="J282" s="11"/>
      <c r="K282" s="11"/>
      <c r="L282" s="11"/>
      <c r="M282" s="11"/>
      <c r="N282" s="11"/>
    </row>
    <row r="283" spans="1:14">
      <c r="A283">
        <v>120201</v>
      </c>
      <c r="B283" s="2" t="s">
        <v>104</v>
      </c>
      <c r="C283" s="2" t="s">
        <v>246</v>
      </c>
      <c r="D283" s="2" t="s">
        <v>435</v>
      </c>
      <c r="E283" s="15">
        <f t="shared" si="4"/>
        <v>0</v>
      </c>
      <c r="F283" s="16">
        <f>+Muertes_PN_ACUM[[#This Row],[03-06-2020]]</f>
        <v>0</v>
      </c>
      <c r="G283" s="14">
        <f>+Muertes_PN_ACUM[[#This Row],[04-06-2020]]-Muertes_PN_ACUM[[#This Row],[03-06-2020]]</f>
        <v>0</v>
      </c>
      <c r="H283" s="14">
        <f>+Muertes_PN_ACUM[[#This Row],[5/6/2020]]-Muertes_PN_ACUM[[#This Row],[04-06-2020]]</f>
        <v>0</v>
      </c>
      <c r="I283" s="14">
        <f>+Muertes_PN_ACUM[[#This Row],[6/6/2020]]-Muertes_PN_ACUM[[#This Row],[5/6/2020]]</f>
        <v>0</v>
      </c>
      <c r="J283" s="11"/>
      <c r="K283" s="11"/>
      <c r="L283" s="11"/>
      <c r="M283" s="11"/>
      <c r="N283" s="11"/>
    </row>
    <row r="284" spans="1:14">
      <c r="A284">
        <v>130709</v>
      </c>
      <c r="B284" s="2" t="s">
        <v>131</v>
      </c>
      <c r="C284" s="2" t="s">
        <v>132</v>
      </c>
      <c r="D284" s="2" t="s">
        <v>214</v>
      </c>
      <c r="E284" s="15">
        <f t="shared" si="4"/>
        <v>1</v>
      </c>
      <c r="F284" s="16">
        <f>+Muertes_PN_ACUM[[#This Row],[03-06-2020]]</f>
        <v>1</v>
      </c>
      <c r="G284" s="14">
        <f>+Muertes_PN_ACUM[[#This Row],[04-06-2020]]-Muertes_PN_ACUM[[#This Row],[03-06-2020]]</f>
        <v>0</v>
      </c>
      <c r="H284" s="14">
        <f>+Muertes_PN_ACUM[[#This Row],[5/6/2020]]-Muertes_PN_ACUM[[#This Row],[04-06-2020]]</f>
        <v>0</v>
      </c>
      <c r="I284" s="14">
        <f>+Muertes_PN_ACUM[[#This Row],[6/6/2020]]-Muertes_PN_ACUM[[#This Row],[5/6/2020]]</f>
        <v>0</v>
      </c>
      <c r="J284" s="11"/>
      <c r="K284" s="11"/>
      <c r="L284" s="11"/>
      <c r="M284" s="11"/>
      <c r="N284" s="11"/>
    </row>
    <row r="285" spans="1:14">
      <c r="A285">
        <v>91111</v>
      </c>
      <c r="B285" s="2" t="s">
        <v>139</v>
      </c>
      <c r="C285" s="2" t="s">
        <v>156</v>
      </c>
      <c r="D285" s="2" t="s">
        <v>436</v>
      </c>
      <c r="E285" s="15">
        <f t="shared" si="4"/>
        <v>1</v>
      </c>
      <c r="F285" s="16">
        <f>+Muertes_PN_ACUM[[#This Row],[03-06-2020]]</f>
        <v>1</v>
      </c>
      <c r="G285" s="14">
        <f>+Muertes_PN_ACUM[[#This Row],[04-06-2020]]-Muertes_PN_ACUM[[#This Row],[03-06-2020]]</f>
        <v>0</v>
      </c>
      <c r="H285" s="14">
        <f>+Muertes_PN_ACUM[[#This Row],[5/6/2020]]-Muertes_PN_ACUM[[#This Row],[04-06-2020]]</f>
        <v>0</v>
      </c>
      <c r="I285" s="14">
        <f>+Muertes_PN_ACUM[[#This Row],[6/6/2020]]-Muertes_PN_ACUM[[#This Row],[5/6/2020]]</f>
        <v>0</v>
      </c>
      <c r="J285" s="11"/>
      <c r="K285" s="11"/>
      <c r="L285" s="11"/>
      <c r="M285" s="11"/>
      <c r="N285" s="11"/>
    </row>
    <row r="286" spans="1:14">
      <c r="A286">
        <v>41201</v>
      </c>
      <c r="B286" s="2" t="s">
        <v>115</v>
      </c>
      <c r="C286" s="2" t="s">
        <v>191</v>
      </c>
      <c r="D286" s="2" t="s">
        <v>437</v>
      </c>
      <c r="E286" s="15">
        <f t="shared" si="4"/>
        <v>0</v>
      </c>
      <c r="F286" s="16">
        <f>+Muertes_PN_ACUM[[#This Row],[03-06-2020]]</f>
        <v>0</v>
      </c>
      <c r="G286" s="14">
        <f>+Muertes_PN_ACUM[[#This Row],[04-06-2020]]-Muertes_PN_ACUM[[#This Row],[03-06-2020]]</f>
        <v>0</v>
      </c>
      <c r="H286" s="14">
        <f>+Muertes_PN_ACUM[[#This Row],[5/6/2020]]-Muertes_PN_ACUM[[#This Row],[04-06-2020]]</f>
        <v>0</v>
      </c>
      <c r="I286" s="14">
        <f>+Muertes_PN_ACUM[[#This Row],[6/6/2020]]-Muertes_PN_ACUM[[#This Row],[5/6/2020]]</f>
        <v>0</v>
      </c>
      <c r="J286" s="11"/>
      <c r="K286" s="11"/>
      <c r="L286" s="11"/>
      <c r="M286" s="11"/>
      <c r="N286" s="11"/>
    </row>
    <row r="287" spans="1:14">
      <c r="A287">
        <v>40802</v>
      </c>
      <c r="B287" s="2" t="s">
        <v>115</v>
      </c>
      <c r="C287" s="2" t="s">
        <v>419</v>
      </c>
      <c r="D287" s="2" t="s">
        <v>438</v>
      </c>
      <c r="E287" s="15">
        <f t="shared" si="4"/>
        <v>0</v>
      </c>
      <c r="F287" s="16">
        <f>+Muertes_PN_ACUM[[#This Row],[03-06-2020]]</f>
        <v>0</v>
      </c>
      <c r="G287" s="14">
        <f>+Muertes_PN_ACUM[[#This Row],[04-06-2020]]-Muertes_PN_ACUM[[#This Row],[03-06-2020]]</f>
        <v>0</v>
      </c>
      <c r="H287" s="14">
        <f>+Muertes_PN_ACUM[[#This Row],[5/6/2020]]-Muertes_PN_ACUM[[#This Row],[04-06-2020]]</f>
        <v>0</v>
      </c>
      <c r="I287" s="14">
        <f>+Muertes_PN_ACUM[[#This Row],[6/6/2020]]-Muertes_PN_ACUM[[#This Row],[5/6/2020]]</f>
        <v>0</v>
      </c>
      <c r="J287" s="11"/>
      <c r="K287" s="11"/>
      <c r="L287" s="11"/>
      <c r="M287" s="11"/>
      <c r="N287" s="11"/>
    </row>
    <row r="288" spans="1:14">
      <c r="A288">
        <v>130710</v>
      </c>
      <c r="B288" s="2" t="s">
        <v>131</v>
      </c>
      <c r="C288" s="2" t="s">
        <v>132</v>
      </c>
      <c r="D288" s="2" t="s">
        <v>439</v>
      </c>
      <c r="E288" s="15">
        <f t="shared" si="4"/>
        <v>0</v>
      </c>
      <c r="F288" s="16">
        <f>+Muertes_PN_ACUM[[#This Row],[03-06-2020]]</f>
        <v>0</v>
      </c>
      <c r="G288" s="14">
        <f>+Muertes_PN_ACUM[[#This Row],[04-06-2020]]-Muertes_PN_ACUM[[#This Row],[03-06-2020]]</f>
        <v>0</v>
      </c>
      <c r="H288" s="14">
        <f>+Muertes_PN_ACUM[[#This Row],[5/6/2020]]-Muertes_PN_ACUM[[#This Row],[04-06-2020]]</f>
        <v>0</v>
      </c>
      <c r="I288" s="14">
        <f>+Muertes_PN_ACUM[[#This Row],[6/6/2020]]-Muertes_PN_ACUM[[#This Row],[5/6/2020]]</f>
        <v>0</v>
      </c>
      <c r="J288" s="11"/>
      <c r="K288" s="11"/>
      <c r="L288" s="11"/>
      <c r="M288" s="11"/>
      <c r="N288" s="11"/>
    </row>
    <row r="289" spans="1:14">
      <c r="A289">
        <v>70711</v>
      </c>
      <c r="B289" s="2" t="s">
        <v>102</v>
      </c>
      <c r="C289" s="2" t="s">
        <v>129</v>
      </c>
      <c r="D289" s="2" t="s">
        <v>440</v>
      </c>
      <c r="E289" s="15">
        <f t="shared" si="4"/>
        <v>0</v>
      </c>
      <c r="F289" s="16">
        <f>+Muertes_PN_ACUM[[#This Row],[03-06-2020]]</f>
        <v>0</v>
      </c>
      <c r="G289" s="14">
        <f>+Muertes_PN_ACUM[[#This Row],[04-06-2020]]-Muertes_PN_ACUM[[#This Row],[03-06-2020]]</f>
        <v>0</v>
      </c>
      <c r="H289" s="14">
        <f>+Muertes_PN_ACUM[[#This Row],[5/6/2020]]-Muertes_PN_ACUM[[#This Row],[04-06-2020]]</f>
        <v>0</v>
      </c>
      <c r="I289" s="14">
        <f>+Muertes_PN_ACUM[[#This Row],[6/6/2020]]-Muertes_PN_ACUM[[#This Row],[5/6/2020]]</f>
        <v>0</v>
      </c>
      <c r="J289" s="11"/>
      <c r="K289" s="11"/>
      <c r="L289" s="11"/>
      <c r="M289" s="11"/>
      <c r="N289" s="11"/>
    </row>
    <row r="290" spans="1:14">
      <c r="A290">
        <v>30404</v>
      </c>
      <c r="B290" s="2" t="s">
        <v>99</v>
      </c>
      <c r="C290" s="2" t="s">
        <v>216</v>
      </c>
      <c r="D290" s="2" t="s">
        <v>441</v>
      </c>
      <c r="E290" s="15">
        <f t="shared" si="4"/>
        <v>0</v>
      </c>
      <c r="F290" s="16">
        <f>+Muertes_PN_ACUM[[#This Row],[03-06-2020]]</f>
        <v>0</v>
      </c>
      <c r="G290" s="14">
        <f>+Muertes_PN_ACUM[[#This Row],[04-06-2020]]-Muertes_PN_ACUM[[#This Row],[03-06-2020]]</f>
        <v>0</v>
      </c>
      <c r="H290" s="14">
        <f>+Muertes_PN_ACUM[[#This Row],[5/6/2020]]-Muertes_PN_ACUM[[#This Row],[04-06-2020]]</f>
        <v>0</v>
      </c>
      <c r="I290" s="14">
        <f>+Muertes_PN_ACUM[[#This Row],[6/6/2020]]-Muertes_PN_ACUM[[#This Row],[5/6/2020]]</f>
        <v>0</v>
      </c>
      <c r="J290" s="11"/>
      <c r="K290" s="11"/>
      <c r="L290" s="11"/>
      <c r="M290" s="11"/>
      <c r="N290" s="11"/>
    </row>
    <row r="291" spans="1:14">
      <c r="A291">
        <v>130711</v>
      </c>
      <c r="B291" s="2" t="s">
        <v>131</v>
      </c>
      <c r="C291" s="2" t="s">
        <v>132</v>
      </c>
      <c r="D291" s="2" t="s">
        <v>442</v>
      </c>
      <c r="E291" s="15">
        <f t="shared" si="4"/>
        <v>0</v>
      </c>
      <c r="F291" s="16">
        <f>+Muertes_PN_ACUM[[#This Row],[03-06-2020]]</f>
        <v>0</v>
      </c>
      <c r="G291" s="14">
        <f>+Muertes_PN_ACUM[[#This Row],[04-06-2020]]-Muertes_PN_ACUM[[#This Row],[03-06-2020]]</f>
        <v>0</v>
      </c>
      <c r="H291" s="14">
        <f>+Muertes_PN_ACUM[[#This Row],[5/6/2020]]-Muertes_PN_ACUM[[#This Row],[04-06-2020]]</f>
        <v>0</v>
      </c>
      <c r="I291" s="14">
        <f>+Muertes_PN_ACUM[[#This Row],[6/6/2020]]-Muertes_PN_ACUM[[#This Row],[5/6/2020]]</f>
        <v>0</v>
      </c>
      <c r="J291" s="11"/>
      <c r="K291" s="11"/>
      <c r="L291" s="11"/>
      <c r="M291" s="11"/>
      <c r="N291" s="11"/>
    </row>
    <row r="292" spans="1:14">
      <c r="A292">
        <v>120403</v>
      </c>
      <c r="B292" s="2" t="s">
        <v>104</v>
      </c>
      <c r="C292" s="2" t="s">
        <v>261</v>
      </c>
      <c r="D292" s="2" t="s">
        <v>443</v>
      </c>
      <c r="E292" s="15">
        <f t="shared" si="4"/>
        <v>0</v>
      </c>
      <c r="F292" s="16">
        <f>+Muertes_PN_ACUM[[#This Row],[03-06-2020]]</f>
        <v>0</v>
      </c>
      <c r="G292" s="14">
        <f>+Muertes_PN_ACUM[[#This Row],[04-06-2020]]-Muertes_PN_ACUM[[#This Row],[03-06-2020]]</f>
        <v>0</v>
      </c>
      <c r="H292" s="14">
        <f>+Muertes_PN_ACUM[[#This Row],[5/6/2020]]-Muertes_PN_ACUM[[#This Row],[04-06-2020]]</f>
        <v>0</v>
      </c>
      <c r="I292" s="14">
        <f>+Muertes_PN_ACUM[[#This Row],[6/6/2020]]-Muertes_PN_ACUM[[#This Row],[5/6/2020]]</f>
        <v>0</v>
      </c>
      <c r="J292" s="11"/>
      <c r="K292" s="11"/>
      <c r="L292" s="11"/>
      <c r="M292" s="11"/>
      <c r="N292" s="11"/>
    </row>
    <row r="293" spans="1:14">
      <c r="A293">
        <v>50105</v>
      </c>
      <c r="B293" s="2" t="s">
        <v>107</v>
      </c>
      <c r="C293" s="2" t="s">
        <v>228</v>
      </c>
      <c r="D293" s="2" t="s">
        <v>444</v>
      </c>
      <c r="E293" s="15">
        <f t="shared" si="4"/>
        <v>0</v>
      </c>
      <c r="F293" s="16">
        <f>+Muertes_PN_ACUM[[#This Row],[03-06-2020]]</f>
        <v>0</v>
      </c>
      <c r="G293" s="14">
        <f>+Muertes_PN_ACUM[[#This Row],[04-06-2020]]-Muertes_PN_ACUM[[#This Row],[03-06-2020]]</f>
        <v>0</v>
      </c>
      <c r="H293" s="14">
        <f>+Muertes_PN_ACUM[[#This Row],[5/6/2020]]-Muertes_PN_ACUM[[#This Row],[04-06-2020]]</f>
        <v>0</v>
      </c>
      <c r="I293" s="14">
        <f>+Muertes_PN_ACUM[[#This Row],[6/6/2020]]-Muertes_PN_ACUM[[#This Row],[5/6/2020]]</f>
        <v>0</v>
      </c>
      <c r="J293" s="11"/>
      <c r="K293" s="11"/>
      <c r="L293" s="11"/>
      <c r="M293" s="11"/>
      <c r="N293" s="11"/>
    </row>
    <row r="294" spans="1:14">
      <c r="A294">
        <v>40405</v>
      </c>
      <c r="B294" s="2" t="s">
        <v>115</v>
      </c>
      <c r="C294" s="2" t="s">
        <v>124</v>
      </c>
      <c r="D294" s="2" t="s">
        <v>445</v>
      </c>
      <c r="E294" s="15">
        <f t="shared" si="4"/>
        <v>0</v>
      </c>
      <c r="F294" s="16">
        <f>+Muertes_PN_ACUM[[#This Row],[03-06-2020]]</f>
        <v>0</v>
      </c>
      <c r="G294" s="14">
        <f>+Muertes_PN_ACUM[[#This Row],[04-06-2020]]-Muertes_PN_ACUM[[#This Row],[03-06-2020]]</f>
        <v>0</v>
      </c>
      <c r="H294" s="14">
        <f>+Muertes_PN_ACUM[[#This Row],[5/6/2020]]-Muertes_PN_ACUM[[#This Row],[04-06-2020]]</f>
        <v>0</v>
      </c>
      <c r="I294" s="14">
        <f>+Muertes_PN_ACUM[[#This Row],[6/6/2020]]-Muertes_PN_ACUM[[#This Row],[5/6/2020]]</f>
        <v>0</v>
      </c>
      <c r="J294" s="11"/>
      <c r="K294" s="11"/>
      <c r="L294" s="11"/>
      <c r="M294" s="11"/>
      <c r="N294" s="11"/>
    </row>
    <row r="295" spans="1:14">
      <c r="A295">
        <v>110202</v>
      </c>
      <c r="B295" s="2" t="s">
        <v>291</v>
      </c>
      <c r="C295" s="2" t="s">
        <v>446</v>
      </c>
      <c r="D295" s="2" t="s">
        <v>447</v>
      </c>
      <c r="E295" s="15">
        <f t="shared" si="4"/>
        <v>0</v>
      </c>
      <c r="F295" s="16">
        <f>+Muertes_PN_ACUM[[#This Row],[03-06-2020]]</f>
        <v>0</v>
      </c>
      <c r="G295" s="14">
        <f>+Muertes_PN_ACUM[[#This Row],[04-06-2020]]-Muertes_PN_ACUM[[#This Row],[03-06-2020]]</f>
        <v>0</v>
      </c>
      <c r="H295" s="14">
        <f>+Muertes_PN_ACUM[[#This Row],[5/6/2020]]-Muertes_PN_ACUM[[#This Row],[04-06-2020]]</f>
        <v>0</v>
      </c>
      <c r="I295" s="14">
        <f>+Muertes_PN_ACUM[[#This Row],[6/6/2020]]-Muertes_PN_ACUM[[#This Row],[5/6/2020]]</f>
        <v>0</v>
      </c>
      <c r="J295" s="11"/>
      <c r="K295" s="11"/>
      <c r="L295" s="11"/>
      <c r="M295" s="11"/>
      <c r="N295" s="11"/>
    </row>
    <row r="296" spans="1:14">
      <c r="A296">
        <v>81003</v>
      </c>
      <c r="B296" s="2" t="s">
        <v>97</v>
      </c>
      <c r="C296" s="2" t="s">
        <v>134</v>
      </c>
      <c r="D296" s="2" t="s">
        <v>448</v>
      </c>
      <c r="E296" s="15">
        <f t="shared" si="4"/>
        <v>7</v>
      </c>
      <c r="F296" s="16">
        <f>+Muertes_PN_ACUM[[#This Row],[03-06-2020]]</f>
        <v>7</v>
      </c>
      <c r="G296" s="14">
        <f>+Muertes_PN_ACUM[[#This Row],[04-06-2020]]-Muertes_PN_ACUM[[#This Row],[03-06-2020]]</f>
        <v>0</v>
      </c>
      <c r="H296" s="14">
        <f>+Muertes_PN_ACUM[[#This Row],[5/6/2020]]-Muertes_PN_ACUM[[#This Row],[04-06-2020]]</f>
        <v>0</v>
      </c>
      <c r="I296" s="14">
        <f>+Muertes_PN_ACUM[[#This Row],[6/6/2020]]-Muertes_PN_ACUM[[#This Row],[5/6/2020]]</f>
        <v>0</v>
      </c>
      <c r="J296" s="11"/>
      <c r="K296" s="11"/>
      <c r="L296" s="11"/>
      <c r="M296" s="11"/>
      <c r="N296" s="11"/>
    </row>
    <row r="297" spans="1:14">
      <c r="A297">
        <v>130102</v>
      </c>
      <c r="B297" s="2" t="s">
        <v>131</v>
      </c>
      <c r="C297" s="2" t="s">
        <v>144</v>
      </c>
      <c r="D297" s="2" t="s">
        <v>449</v>
      </c>
      <c r="E297" s="15">
        <f t="shared" si="4"/>
        <v>5</v>
      </c>
      <c r="F297" s="16">
        <f>+Muertes_PN_ACUM[[#This Row],[03-06-2020]]</f>
        <v>5</v>
      </c>
      <c r="G297" s="14">
        <f>+Muertes_PN_ACUM[[#This Row],[04-06-2020]]-Muertes_PN_ACUM[[#This Row],[03-06-2020]]</f>
        <v>0</v>
      </c>
      <c r="H297" s="14">
        <f>+Muertes_PN_ACUM[[#This Row],[5/6/2020]]-Muertes_PN_ACUM[[#This Row],[04-06-2020]]</f>
        <v>0</v>
      </c>
      <c r="I297" s="14">
        <f>+Muertes_PN_ACUM[[#This Row],[6/6/2020]]-Muertes_PN_ACUM[[#This Row],[5/6/2020]]</f>
        <v>0</v>
      </c>
      <c r="J297" s="11"/>
      <c r="K297" s="11"/>
      <c r="L297" s="11"/>
      <c r="M297" s="11"/>
      <c r="N297" s="11"/>
    </row>
    <row r="298" spans="1:14">
      <c r="A298">
        <v>20206</v>
      </c>
      <c r="B298" s="2" t="s">
        <v>110</v>
      </c>
      <c r="C298" s="2" t="s">
        <v>137</v>
      </c>
      <c r="D298" s="2" t="s">
        <v>450</v>
      </c>
      <c r="E298" s="15">
        <f t="shared" si="4"/>
        <v>0</v>
      </c>
      <c r="F298" s="16">
        <f>+Muertes_PN_ACUM[[#This Row],[03-06-2020]]</f>
        <v>0</v>
      </c>
      <c r="G298" s="14">
        <f>+Muertes_PN_ACUM[[#This Row],[04-06-2020]]-Muertes_PN_ACUM[[#This Row],[03-06-2020]]</f>
        <v>0</v>
      </c>
      <c r="H298" s="14">
        <f>+Muertes_PN_ACUM[[#This Row],[5/6/2020]]-Muertes_PN_ACUM[[#This Row],[04-06-2020]]</f>
        <v>0</v>
      </c>
      <c r="I298" s="14">
        <f>+Muertes_PN_ACUM[[#This Row],[6/6/2020]]-Muertes_PN_ACUM[[#This Row],[5/6/2020]]</f>
        <v>0</v>
      </c>
      <c r="J298" s="11"/>
      <c r="K298" s="11"/>
      <c r="L298" s="11"/>
      <c r="M298" s="11"/>
      <c r="N298" s="11"/>
    </row>
    <row r="299" spans="1:14">
      <c r="A299">
        <v>80812</v>
      </c>
      <c r="B299" s="2" t="s">
        <v>97</v>
      </c>
      <c r="C299" s="2" t="s">
        <v>97</v>
      </c>
      <c r="D299" s="2" t="s">
        <v>450</v>
      </c>
      <c r="E299" s="15">
        <f t="shared" si="4"/>
        <v>21</v>
      </c>
      <c r="F299" s="16">
        <f>+Muertes_PN_ACUM[[#This Row],[03-06-2020]]</f>
        <v>21</v>
      </c>
      <c r="G299" s="14">
        <f>+Muertes_PN_ACUM[[#This Row],[04-06-2020]]-Muertes_PN_ACUM[[#This Row],[03-06-2020]]</f>
        <v>2</v>
      </c>
      <c r="H299" s="14">
        <f>+Muertes_PN_ACUM[[#This Row],[5/6/2020]]-Muertes_PN_ACUM[[#This Row],[04-06-2020]]</f>
        <v>0</v>
      </c>
      <c r="I299" s="14">
        <f>+Muertes_PN_ACUM[[#This Row],[6/6/2020]]-Muertes_PN_ACUM[[#This Row],[5/6/2020]]</f>
        <v>0</v>
      </c>
      <c r="J299" s="11"/>
      <c r="K299" s="11"/>
      <c r="L299" s="11"/>
      <c r="M299" s="11"/>
      <c r="N299" s="11"/>
    </row>
    <row r="300" spans="1:14">
      <c r="A300">
        <v>41102</v>
      </c>
      <c r="B300" s="2" t="s">
        <v>115</v>
      </c>
      <c r="C300" s="2" t="s">
        <v>451</v>
      </c>
      <c r="D300" s="2" t="s">
        <v>452</v>
      </c>
      <c r="E300" s="15">
        <f t="shared" si="4"/>
        <v>0</v>
      </c>
      <c r="F300" s="16">
        <f>+Muertes_PN_ACUM[[#This Row],[03-06-2020]]</f>
        <v>0</v>
      </c>
      <c r="G300" s="14">
        <f>+Muertes_PN_ACUM[[#This Row],[04-06-2020]]-Muertes_PN_ACUM[[#This Row],[03-06-2020]]</f>
        <v>0</v>
      </c>
      <c r="H300" s="14">
        <f>+Muertes_PN_ACUM[[#This Row],[5/6/2020]]-Muertes_PN_ACUM[[#This Row],[04-06-2020]]</f>
        <v>0</v>
      </c>
      <c r="I300" s="14">
        <f>+Muertes_PN_ACUM[[#This Row],[6/6/2020]]-Muertes_PN_ACUM[[#This Row],[5/6/2020]]</f>
        <v>0</v>
      </c>
      <c r="J300" s="11"/>
      <c r="K300" s="11"/>
      <c r="L300" s="11"/>
      <c r="M300" s="11"/>
      <c r="N300" s="11"/>
    </row>
    <row r="301" spans="1:14">
      <c r="A301">
        <v>41305</v>
      </c>
      <c r="B301" s="2" t="s">
        <v>115</v>
      </c>
      <c r="C301" s="2" t="s">
        <v>183</v>
      </c>
      <c r="D301" s="2" t="s">
        <v>453</v>
      </c>
      <c r="E301" s="15">
        <f t="shared" si="4"/>
        <v>0</v>
      </c>
      <c r="F301" s="16">
        <f>+Muertes_PN_ACUM[[#This Row],[03-06-2020]]</f>
        <v>0</v>
      </c>
      <c r="G301" s="14">
        <f>+Muertes_PN_ACUM[[#This Row],[04-06-2020]]-Muertes_PN_ACUM[[#This Row],[03-06-2020]]</f>
        <v>0</v>
      </c>
      <c r="H301" s="14">
        <f>+Muertes_PN_ACUM[[#This Row],[5/6/2020]]-Muertes_PN_ACUM[[#This Row],[04-06-2020]]</f>
        <v>0</v>
      </c>
      <c r="I301" s="14">
        <f>+Muertes_PN_ACUM[[#This Row],[6/6/2020]]-Muertes_PN_ACUM[[#This Row],[5/6/2020]]</f>
        <v>0</v>
      </c>
      <c r="J301" s="11"/>
      <c r="K301" s="11"/>
      <c r="L301" s="11"/>
      <c r="M301" s="11"/>
      <c r="N301" s="11"/>
    </row>
    <row r="302" spans="1:14">
      <c r="A302">
        <v>120605</v>
      </c>
      <c r="B302" s="2" t="s">
        <v>104</v>
      </c>
      <c r="C302" s="2" t="s">
        <v>187</v>
      </c>
      <c r="D302" s="2" t="s">
        <v>187</v>
      </c>
      <c r="E302" s="15">
        <f t="shared" si="4"/>
        <v>0</v>
      </c>
      <c r="F302" s="16">
        <f>+Muertes_PN_ACUM[[#This Row],[03-06-2020]]</f>
        <v>0</v>
      </c>
      <c r="G302" s="14">
        <f>+Muertes_PN_ACUM[[#This Row],[04-06-2020]]-Muertes_PN_ACUM[[#This Row],[03-06-2020]]</f>
        <v>0</v>
      </c>
      <c r="H302" s="14">
        <f>+Muertes_PN_ACUM[[#This Row],[5/6/2020]]-Muertes_PN_ACUM[[#This Row],[04-06-2020]]</f>
        <v>0</v>
      </c>
      <c r="I302" s="14">
        <f>+Muertes_PN_ACUM[[#This Row],[6/6/2020]]-Muertes_PN_ACUM[[#This Row],[5/6/2020]]</f>
        <v>0</v>
      </c>
      <c r="J302" s="11"/>
      <c r="K302" s="11"/>
      <c r="L302" s="11"/>
      <c r="M302" s="11"/>
      <c r="N302" s="11"/>
    </row>
    <row r="303" spans="1:14">
      <c r="A303">
        <v>120306</v>
      </c>
      <c r="B303" s="2" t="s">
        <v>104</v>
      </c>
      <c r="C303" s="2" t="s">
        <v>126</v>
      </c>
      <c r="D303" s="2" t="s">
        <v>454</v>
      </c>
      <c r="E303" s="15">
        <f t="shared" si="4"/>
        <v>0</v>
      </c>
      <c r="F303" s="16">
        <f>+Muertes_PN_ACUM[[#This Row],[03-06-2020]]</f>
        <v>0</v>
      </c>
      <c r="G303" s="14">
        <f>+Muertes_PN_ACUM[[#This Row],[04-06-2020]]-Muertes_PN_ACUM[[#This Row],[03-06-2020]]</f>
        <v>0</v>
      </c>
      <c r="H303" s="14">
        <f>+Muertes_PN_ACUM[[#This Row],[5/6/2020]]-Muertes_PN_ACUM[[#This Row],[04-06-2020]]</f>
        <v>0</v>
      </c>
      <c r="I303" s="14">
        <f>+Muertes_PN_ACUM[[#This Row],[6/6/2020]]-Muertes_PN_ACUM[[#This Row],[5/6/2020]]</f>
        <v>0</v>
      </c>
      <c r="J303" s="11"/>
      <c r="K303" s="11"/>
      <c r="L303" s="11"/>
      <c r="M303" s="11"/>
      <c r="N303" s="11"/>
    </row>
    <row r="304" spans="1:14">
      <c r="A304">
        <v>120701</v>
      </c>
      <c r="B304" s="2" t="s">
        <v>104</v>
      </c>
      <c r="C304" s="2" t="s">
        <v>154</v>
      </c>
      <c r="D304" s="2" t="s">
        <v>154</v>
      </c>
      <c r="E304" s="15">
        <f t="shared" si="4"/>
        <v>0</v>
      </c>
      <c r="F304" s="16">
        <f>+Muertes_PN_ACUM[[#This Row],[03-06-2020]]</f>
        <v>0</v>
      </c>
      <c r="G304" s="14">
        <f>+Muertes_PN_ACUM[[#This Row],[04-06-2020]]-Muertes_PN_ACUM[[#This Row],[03-06-2020]]</f>
        <v>0</v>
      </c>
      <c r="H304" s="14">
        <f>+Muertes_PN_ACUM[[#This Row],[5/6/2020]]-Muertes_PN_ACUM[[#This Row],[04-06-2020]]</f>
        <v>0</v>
      </c>
      <c r="I304" s="14">
        <f>+Muertes_PN_ACUM[[#This Row],[6/6/2020]]-Muertes_PN_ACUM[[#This Row],[5/6/2020]]</f>
        <v>0</v>
      </c>
      <c r="J304" s="11"/>
      <c r="K304" s="11"/>
      <c r="L304" s="11"/>
      <c r="M304" s="11"/>
      <c r="N304" s="11"/>
    </row>
    <row r="305" spans="1:14">
      <c r="A305">
        <v>60102</v>
      </c>
      <c r="B305" s="2" t="s">
        <v>214</v>
      </c>
      <c r="C305" s="2" t="s">
        <v>282</v>
      </c>
      <c r="D305" s="2" t="s">
        <v>455</v>
      </c>
      <c r="E305" s="15">
        <f t="shared" si="4"/>
        <v>0</v>
      </c>
      <c r="F305" s="16">
        <f>+Muertes_PN_ACUM[[#This Row],[03-06-2020]]</f>
        <v>0</v>
      </c>
      <c r="G305" s="14">
        <f>+Muertes_PN_ACUM[[#This Row],[04-06-2020]]-Muertes_PN_ACUM[[#This Row],[03-06-2020]]</f>
        <v>0</v>
      </c>
      <c r="H305" s="14">
        <f>+Muertes_PN_ACUM[[#This Row],[5/6/2020]]-Muertes_PN_ACUM[[#This Row],[04-06-2020]]</f>
        <v>0</v>
      </c>
      <c r="I305" s="14">
        <f>+Muertes_PN_ACUM[[#This Row],[6/6/2020]]-Muertes_PN_ACUM[[#This Row],[5/6/2020]]</f>
        <v>0</v>
      </c>
      <c r="J305" s="11"/>
      <c r="K305" s="11"/>
      <c r="L305" s="11"/>
      <c r="M305" s="11"/>
      <c r="N305" s="11"/>
    </row>
    <row r="306" spans="1:14">
      <c r="A306">
        <v>60305</v>
      </c>
      <c r="B306" s="2" t="s">
        <v>214</v>
      </c>
      <c r="C306" s="2" t="s">
        <v>334</v>
      </c>
      <c r="D306" s="2" t="s">
        <v>455</v>
      </c>
      <c r="E306" s="15">
        <f t="shared" si="4"/>
        <v>0</v>
      </c>
      <c r="F306" s="16">
        <f>+Muertes_PN_ACUM[[#This Row],[03-06-2020]]</f>
        <v>0</v>
      </c>
      <c r="G306" s="14">
        <f>+Muertes_PN_ACUM[[#This Row],[04-06-2020]]-Muertes_PN_ACUM[[#This Row],[03-06-2020]]</f>
        <v>0</v>
      </c>
      <c r="H306" s="14">
        <f>+Muertes_PN_ACUM[[#This Row],[5/6/2020]]-Muertes_PN_ACUM[[#This Row],[04-06-2020]]</f>
        <v>0</v>
      </c>
      <c r="I306" s="14">
        <f>+Muertes_PN_ACUM[[#This Row],[6/6/2020]]-Muertes_PN_ACUM[[#This Row],[5/6/2020]]</f>
        <v>0</v>
      </c>
      <c r="J306" s="11"/>
      <c r="K306" s="11"/>
      <c r="L306" s="11"/>
      <c r="M306" s="11"/>
      <c r="N306" s="11"/>
    </row>
    <row r="307" spans="1:14">
      <c r="A307">
        <v>90104</v>
      </c>
      <c r="B307" s="2" t="s">
        <v>139</v>
      </c>
      <c r="C307" s="2" t="s">
        <v>148</v>
      </c>
      <c r="D307" s="2" t="s">
        <v>456</v>
      </c>
      <c r="E307" s="15">
        <f t="shared" si="4"/>
        <v>0</v>
      </c>
      <c r="F307" s="16">
        <f>+Muertes_PN_ACUM[[#This Row],[03-06-2020]]</f>
        <v>0</v>
      </c>
      <c r="G307" s="14">
        <f>+Muertes_PN_ACUM[[#This Row],[04-06-2020]]-Muertes_PN_ACUM[[#This Row],[03-06-2020]]</f>
        <v>0</v>
      </c>
      <c r="H307" s="14">
        <f>+Muertes_PN_ACUM[[#This Row],[5/6/2020]]-Muertes_PN_ACUM[[#This Row],[04-06-2020]]</f>
        <v>0</v>
      </c>
      <c r="I307" s="14">
        <f>+Muertes_PN_ACUM[[#This Row],[6/6/2020]]-Muertes_PN_ACUM[[#This Row],[5/6/2020]]</f>
        <v>0</v>
      </c>
      <c r="J307" s="11"/>
      <c r="K307" s="11"/>
      <c r="L307" s="11"/>
      <c r="M307" s="11"/>
      <c r="N307" s="11"/>
    </row>
    <row r="308" spans="1:14">
      <c r="A308">
        <v>70303</v>
      </c>
      <c r="B308" s="2" t="s">
        <v>102</v>
      </c>
      <c r="C308" s="2" t="s">
        <v>102</v>
      </c>
      <c r="D308" s="2" t="s">
        <v>457</v>
      </c>
      <c r="E308" s="15">
        <f t="shared" si="4"/>
        <v>1</v>
      </c>
      <c r="F308" s="16">
        <f>+Muertes_PN_ACUM[[#This Row],[03-06-2020]]</f>
        <v>1</v>
      </c>
      <c r="G308" s="14">
        <f>+Muertes_PN_ACUM[[#This Row],[04-06-2020]]-Muertes_PN_ACUM[[#This Row],[03-06-2020]]</f>
        <v>0</v>
      </c>
      <c r="H308" s="14">
        <f>+Muertes_PN_ACUM[[#This Row],[5/6/2020]]-Muertes_PN_ACUM[[#This Row],[04-06-2020]]</f>
        <v>0</v>
      </c>
      <c r="I308" s="14">
        <f>+Muertes_PN_ACUM[[#This Row],[6/6/2020]]-Muertes_PN_ACUM[[#This Row],[5/6/2020]]</f>
        <v>0</v>
      </c>
      <c r="J308" s="11"/>
      <c r="K308" s="11"/>
      <c r="L308" s="11"/>
      <c r="M308" s="11"/>
      <c r="N308" s="11"/>
    </row>
    <row r="309" spans="1:14">
      <c r="A309">
        <v>91002</v>
      </c>
      <c r="B309" s="2" t="s">
        <v>139</v>
      </c>
      <c r="C309" s="2" t="s">
        <v>232</v>
      </c>
      <c r="D309" s="2" t="s">
        <v>457</v>
      </c>
      <c r="E309" s="15">
        <f t="shared" si="4"/>
        <v>0</v>
      </c>
      <c r="F309" s="16">
        <f>+Muertes_PN_ACUM[[#This Row],[03-06-2020]]</f>
        <v>0</v>
      </c>
      <c r="G309" s="14">
        <f>+Muertes_PN_ACUM[[#This Row],[04-06-2020]]-Muertes_PN_ACUM[[#This Row],[03-06-2020]]</f>
        <v>0</v>
      </c>
      <c r="H309" s="14">
        <f>+Muertes_PN_ACUM[[#This Row],[5/6/2020]]-Muertes_PN_ACUM[[#This Row],[04-06-2020]]</f>
        <v>0</v>
      </c>
      <c r="I309" s="14">
        <f>+Muertes_PN_ACUM[[#This Row],[6/6/2020]]-Muertes_PN_ACUM[[#This Row],[5/6/2020]]</f>
        <v>0</v>
      </c>
      <c r="J309" s="11"/>
      <c r="K309" s="11"/>
      <c r="L309" s="11"/>
      <c r="M309" s="11"/>
      <c r="N309" s="11"/>
    </row>
    <row r="310" spans="1:14">
      <c r="A310">
        <v>40501</v>
      </c>
      <c r="B310" s="2" t="s">
        <v>115</v>
      </c>
      <c r="C310" s="2" t="s">
        <v>146</v>
      </c>
      <c r="D310" s="2" t="s">
        <v>458</v>
      </c>
      <c r="E310" s="15">
        <f t="shared" si="4"/>
        <v>0</v>
      </c>
      <c r="F310" s="16">
        <f>+Muertes_PN_ACUM[[#This Row],[03-06-2020]]</f>
        <v>0</v>
      </c>
      <c r="G310" s="14">
        <f>+Muertes_PN_ACUM[[#This Row],[04-06-2020]]-Muertes_PN_ACUM[[#This Row],[03-06-2020]]</f>
        <v>0</v>
      </c>
      <c r="H310" s="14">
        <f>+Muertes_PN_ACUM[[#This Row],[5/6/2020]]-Muertes_PN_ACUM[[#This Row],[04-06-2020]]</f>
        <v>0</v>
      </c>
      <c r="I310" s="14">
        <f>+Muertes_PN_ACUM[[#This Row],[6/6/2020]]-Muertes_PN_ACUM[[#This Row],[5/6/2020]]</f>
        <v>0</v>
      </c>
      <c r="J310" s="11"/>
      <c r="K310" s="11"/>
      <c r="L310" s="11"/>
      <c r="M310" s="11"/>
      <c r="N310" s="11"/>
    </row>
    <row r="311" spans="1:14">
      <c r="A311">
        <v>30204</v>
      </c>
      <c r="B311" s="2" t="s">
        <v>99</v>
      </c>
      <c r="C311" s="2" t="s">
        <v>100</v>
      </c>
      <c r="D311" s="2" t="s">
        <v>459</v>
      </c>
      <c r="E311" s="15">
        <f t="shared" si="4"/>
        <v>0</v>
      </c>
      <c r="F311" s="16">
        <f>+Muertes_PN_ACUM[[#This Row],[03-06-2020]]</f>
        <v>0</v>
      </c>
      <c r="G311" s="14">
        <f>+Muertes_PN_ACUM[[#This Row],[04-06-2020]]-Muertes_PN_ACUM[[#This Row],[03-06-2020]]</f>
        <v>0</v>
      </c>
      <c r="H311" s="14">
        <f>+Muertes_PN_ACUM[[#This Row],[5/6/2020]]-Muertes_PN_ACUM[[#This Row],[04-06-2020]]</f>
        <v>0</v>
      </c>
      <c r="I311" s="14">
        <f>+Muertes_PN_ACUM[[#This Row],[6/6/2020]]-Muertes_PN_ACUM[[#This Row],[5/6/2020]]</f>
        <v>0</v>
      </c>
      <c r="J311" s="11"/>
      <c r="K311" s="11"/>
      <c r="L311" s="11"/>
      <c r="M311" s="11"/>
      <c r="N311" s="11"/>
    </row>
    <row r="312" spans="1:14">
      <c r="A312">
        <v>70105</v>
      </c>
      <c r="B312" s="2" t="s">
        <v>102</v>
      </c>
      <c r="C312" s="2" t="s">
        <v>355</v>
      </c>
      <c r="D312" s="2" t="s">
        <v>460</v>
      </c>
      <c r="E312" s="15">
        <f t="shared" si="4"/>
        <v>0</v>
      </c>
      <c r="F312" s="16">
        <f>+Muertes_PN_ACUM[[#This Row],[03-06-2020]]</f>
        <v>0</v>
      </c>
      <c r="G312" s="14">
        <f>+Muertes_PN_ACUM[[#This Row],[04-06-2020]]-Muertes_PN_ACUM[[#This Row],[03-06-2020]]</f>
        <v>0</v>
      </c>
      <c r="H312" s="14">
        <f>+Muertes_PN_ACUM[[#This Row],[5/6/2020]]-Muertes_PN_ACUM[[#This Row],[04-06-2020]]</f>
        <v>0</v>
      </c>
      <c r="I312" s="14">
        <f>+Muertes_PN_ACUM[[#This Row],[6/6/2020]]-Muertes_PN_ACUM[[#This Row],[5/6/2020]]</f>
        <v>0</v>
      </c>
      <c r="J312" s="11"/>
      <c r="K312" s="11"/>
      <c r="L312" s="11"/>
      <c r="M312" s="11"/>
      <c r="N312" s="11"/>
    </row>
    <row r="313" spans="1:14">
      <c r="A313">
        <v>80202</v>
      </c>
      <c r="B313" s="2" t="s">
        <v>97</v>
      </c>
      <c r="C313" s="2" t="s">
        <v>461</v>
      </c>
      <c r="D313" s="2" t="s">
        <v>462</v>
      </c>
      <c r="E313" s="15">
        <f t="shared" si="4"/>
        <v>0</v>
      </c>
      <c r="F313" s="16">
        <f>+Muertes_PN_ACUM[[#This Row],[03-06-2020]]</f>
        <v>0</v>
      </c>
      <c r="G313" s="14">
        <f>+Muertes_PN_ACUM[[#This Row],[04-06-2020]]-Muertes_PN_ACUM[[#This Row],[03-06-2020]]</f>
        <v>0</v>
      </c>
      <c r="H313" s="14">
        <f>+Muertes_PN_ACUM[[#This Row],[5/6/2020]]-Muertes_PN_ACUM[[#This Row],[04-06-2020]]</f>
        <v>0</v>
      </c>
      <c r="I313" s="14">
        <f>+Muertes_PN_ACUM[[#This Row],[6/6/2020]]-Muertes_PN_ACUM[[#This Row],[5/6/2020]]</f>
        <v>0</v>
      </c>
      <c r="J313" s="11"/>
      <c r="K313" s="11"/>
      <c r="L313" s="11"/>
      <c r="M313" s="11"/>
      <c r="N313" s="11"/>
    </row>
    <row r="314" spans="1:14">
      <c r="A314">
        <v>130905</v>
      </c>
      <c r="B314" s="2" t="s">
        <v>131</v>
      </c>
      <c r="C314" s="2" t="s">
        <v>357</v>
      </c>
      <c r="D314" s="2" t="s">
        <v>463</v>
      </c>
      <c r="E314" s="15">
        <f t="shared" si="4"/>
        <v>0</v>
      </c>
      <c r="F314" s="16">
        <f>+Muertes_PN_ACUM[[#This Row],[03-06-2020]]</f>
        <v>0</v>
      </c>
      <c r="G314" s="14">
        <f>+Muertes_PN_ACUM[[#This Row],[04-06-2020]]-Muertes_PN_ACUM[[#This Row],[03-06-2020]]</f>
        <v>0</v>
      </c>
      <c r="H314" s="14">
        <f>+Muertes_PN_ACUM[[#This Row],[5/6/2020]]-Muertes_PN_ACUM[[#This Row],[04-06-2020]]</f>
        <v>0</v>
      </c>
      <c r="I314" s="14">
        <f>+Muertes_PN_ACUM[[#This Row],[6/6/2020]]-Muertes_PN_ACUM[[#This Row],[5/6/2020]]</f>
        <v>0</v>
      </c>
      <c r="J314" s="11"/>
      <c r="K314" s="11"/>
      <c r="L314" s="11"/>
      <c r="M314" s="11"/>
      <c r="N314" s="11"/>
    </row>
    <row r="315" spans="1:14">
      <c r="A315">
        <v>80203</v>
      </c>
      <c r="B315" s="2" t="s">
        <v>97</v>
      </c>
      <c r="C315" s="2" t="s">
        <v>461</v>
      </c>
      <c r="D315" s="2" t="s">
        <v>464</v>
      </c>
      <c r="E315" s="15">
        <f t="shared" si="4"/>
        <v>0</v>
      </c>
      <c r="F315" s="16">
        <f>+Muertes_PN_ACUM[[#This Row],[03-06-2020]]</f>
        <v>0</v>
      </c>
      <c r="G315" s="14">
        <f>+Muertes_PN_ACUM[[#This Row],[04-06-2020]]-Muertes_PN_ACUM[[#This Row],[03-06-2020]]</f>
        <v>0</v>
      </c>
      <c r="H315" s="14">
        <f>+Muertes_PN_ACUM[[#This Row],[5/6/2020]]-Muertes_PN_ACUM[[#This Row],[04-06-2020]]</f>
        <v>0</v>
      </c>
      <c r="I315" s="14">
        <f>+Muertes_PN_ACUM[[#This Row],[6/6/2020]]-Muertes_PN_ACUM[[#This Row],[5/6/2020]]</f>
        <v>0</v>
      </c>
      <c r="J315" s="11"/>
      <c r="K315" s="11"/>
      <c r="L315" s="11"/>
      <c r="M315" s="11"/>
      <c r="N315" s="11"/>
    </row>
    <row r="316" spans="1:14">
      <c r="A316">
        <v>70304</v>
      </c>
      <c r="B316" s="2" t="s">
        <v>102</v>
      </c>
      <c r="C316" s="2" t="s">
        <v>102</v>
      </c>
      <c r="D316" s="2" t="s">
        <v>465</v>
      </c>
      <c r="E316" s="15">
        <f t="shared" si="4"/>
        <v>0</v>
      </c>
      <c r="F316" s="16">
        <f>+Muertes_PN_ACUM[[#This Row],[03-06-2020]]</f>
        <v>0</v>
      </c>
      <c r="G316" s="14">
        <f>+Muertes_PN_ACUM[[#This Row],[04-06-2020]]-Muertes_PN_ACUM[[#This Row],[03-06-2020]]</f>
        <v>0</v>
      </c>
      <c r="H316" s="14">
        <f>+Muertes_PN_ACUM[[#This Row],[5/6/2020]]-Muertes_PN_ACUM[[#This Row],[04-06-2020]]</f>
        <v>0</v>
      </c>
      <c r="I316" s="14">
        <f>+Muertes_PN_ACUM[[#This Row],[6/6/2020]]-Muertes_PN_ACUM[[#This Row],[5/6/2020]]</f>
        <v>0</v>
      </c>
      <c r="J316" s="11"/>
      <c r="K316" s="11"/>
      <c r="L316" s="11"/>
      <c r="M316" s="11"/>
      <c r="N316" s="11"/>
    </row>
    <row r="317" spans="1:14">
      <c r="A317">
        <v>40506</v>
      </c>
      <c r="B317" s="2" t="s">
        <v>115</v>
      </c>
      <c r="C317" s="2" t="s">
        <v>146</v>
      </c>
      <c r="D317" s="2" t="s">
        <v>466</v>
      </c>
      <c r="E317" s="15">
        <f t="shared" si="4"/>
        <v>0</v>
      </c>
      <c r="F317" s="16">
        <f>+Muertes_PN_ACUM[[#This Row],[03-06-2020]]</f>
        <v>0</v>
      </c>
      <c r="G317" s="14">
        <f>+Muertes_PN_ACUM[[#This Row],[04-06-2020]]-Muertes_PN_ACUM[[#This Row],[03-06-2020]]</f>
        <v>0</v>
      </c>
      <c r="H317" s="14">
        <f>+Muertes_PN_ACUM[[#This Row],[5/6/2020]]-Muertes_PN_ACUM[[#This Row],[04-06-2020]]</f>
        <v>0</v>
      </c>
      <c r="I317" s="14">
        <f>+Muertes_PN_ACUM[[#This Row],[6/6/2020]]-Muertes_PN_ACUM[[#This Row],[5/6/2020]]</f>
        <v>0</v>
      </c>
      <c r="J317" s="11"/>
      <c r="K317" s="11"/>
      <c r="L317" s="11"/>
      <c r="M317" s="11"/>
      <c r="N317" s="11"/>
    </row>
    <row r="318" spans="1:14">
      <c r="A318">
        <v>80804</v>
      </c>
      <c r="B318" s="2" t="s">
        <v>97</v>
      </c>
      <c r="C318" s="2" t="s">
        <v>97</v>
      </c>
      <c r="D318" s="2" t="s">
        <v>467</v>
      </c>
      <c r="E318" s="15">
        <f t="shared" si="4"/>
        <v>10</v>
      </c>
      <c r="F318" s="16">
        <f>+Muertes_PN_ACUM[[#This Row],[03-06-2020]]</f>
        <v>10</v>
      </c>
      <c r="G318" s="14">
        <f>+Muertes_PN_ACUM[[#This Row],[04-06-2020]]-Muertes_PN_ACUM[[#This Row],[03-06-2020]]</f>
        <v>1</v>
      </c>
      <c r="H318" s="14">
        <f>+Muertes_PN_ACUM[[#This Row],[5/6/2020]]-Muertes_PN_ACUM[[#This Row],[04-06-2020]]</f>
        <v>1</v>
      </c>
      <c r="I318" s="14">
        <f>+Muertes_PN_ACUM[[#This Row],[6/6/2020]]-Muertes_PN_ACUM[[#This Row],[5/6/2020]]</f>
        <v>0</v>
      </c>
      <c r="J318" s="11"/>
      <c r="K318" s="11"/>
      <c r="L318" s="11"/>
      <c r="M318" s="11"/>
      <c r="N318" s="11"/>
    </row>
    <row r="319" spans="1:14">
      <c r="A319">
        <v>90603</v>
      </c>
      <c r="B319" s="2" t="s">
        <v>139</v>
      </c>
      <c r="C319" s="2" t="s">
        <v>253</v>
      </c>
      <c r="D319" s="2" t="s">
        <v>468</v>
      </c>
      <c r="E319" s="15">
        <f t="shared" si="4"/>
        <v>0</v>
      </c>
      <c r="F319" s="16">
        <f>+Muertes_PN_ACUM[[#This Row],[03-06-2020]]</f>
        <v>0</v>
      </c>
      <c r="G319" s="14">
        <f>+Muertes_PN_ACUM[[#This Row],[04-06-2020]]-Muertes_PN_ACUM[[#This Row],[03-06-2020]]</f>
        <v>0</v>
      </c>
      <c r="H319" s="14">
        <f>+Muertes_PN_ACUM[[#This Row],[5/6/2020]]-Muertes_PN_ACUM[[#This Row],[04-06-2020]]</f>
        <v>0</v>
      </c>
      <c r="I319" s="14">
        <f>+Muertes_PN_ACUM[[#This Row],[6/6/2020]]-Muertes_PN_ACUM[[#This Row],[5/6/2020]]</f>
        <v>0</v>
      </c>
      <c r="J319" s="11"/>
      <c r="K319" s="11"/>
      <c r="L319" s="11"/>
      <c r="M319" s="11"/>
      <c r="N319" s="11"/>
    </row>
    <row r="320" spans="1:14">
      <c r="A320">
        <v>10209</v>
      </c>
      <c r="B320" s="2" t="s">
        <v>119</v>
      </c>
      <c r="C320" s="2" t="s">
        <v>167</v>
      </c>
      <c r="D320" s="2" t="s">
        <v>469</v>
      </c>
      <c r="E320" s="15">
        <f t="shared" si="4"/>
        <v>0</v>
      </c>
      <c r="F320" s="16">
        <f>+Muertes_PN_ACUM[[#This Row],[03-06-2020]]</f>
        <v>0</v>
      </c>
      <c r="G320" s="14">
        <f>+Muertes_PN_ACUM[[#This Row],[04-06-2020]]-Muertes_PN_ACUM[[#This Row],[03-06-2020]]</f>
        <v>0</v>
      </c>
      <c r="H320" s="14">
        <f>+Muertes_PN_ACUM[[#This Row],[5/6/2020]]-Muertes_PN_ACUM[[#This Row],[04-06-2020]]</f>
        <v>0</v>
      </c>
      <c r="I320" s="14">
        <f>+Muertes_PN_ACUM[[#This Row],[6/6/2020]]-Muertes_PN_ACUM[[#This Row],[5/6/2020]]</f>
        <v>0</v>
      </c>
      <c r="J320" s="11"/>
      <c r="K320" s="11"/>
      <c r="L320" s="11"/>
      <c r="M320" s="11"/>
      <c r="N320" s="11"/>
    </row>
    <row r="321" spans="1:14">
      <c r="A321">
        <v>80204</v>
      </c>
      <c r="B321" s="2" t="s">
        <v>97</v>
      </c>
      <c r="C321" s="2" t="s">
        <v>461</v>
      </c>
      <c r="D321" s="2" t="s">
        <v>470</v>
      </c>
      <c r="E321" s="15">
        <f t="shared" si="4"/>
        <v>0</v>
      </c>
      <c r="F321" s="16">
        <f>+Muertes_PN_ACUM[[#This Row],[03-06-2020]]</f>
        <v>0</v>
      </c>
      <c r="G321" s="14">
        <f>+Muertes_PN_ACUM[[#This Row],[04-06-2020]]-Muertes_PN_ACUM[[#This Row],[03-06-2020]]</f>
        <v>0</v>
      </c>
      <c r="H321" s="14">
        <f>+Muertes_PN_ACUM[[#This Row],[5/6/2020]]-Muertes_PN_ACUM[[#This Row],[04-06-2020]]</f>
        <v>0</v>
      </c>
      <c r="I321" s="14">
        <f>+Muertes_PN_ACUM[[#This Row],[6/6/2020]]-Muertes_PN_ACUM[[#This Row],[5/6/2020]]</f>
        <v>0</v>
      </c>
      <c r="J321" s="11"/>
      <c r="K321" s="11"/>
      <c r="L321" s="11"/>
      <c r="M321" s="11"/>
      <c r="N321" s="11"/>
    </row>
    <row r="322" spans="1:14">
      <c r="A322">
        <v>90206</v>
      </c>
      <c r="B322" s="2" t="s">
        <v>139</v>
      </c>
      <c r="C322" s="2" t="s">
        <v>165</v>
      </c>
      <c r="D322" s="2" t="s">
        <v>471</v>
      </c>
      <c r="E322" s="15">
        <f t="shared" si="4"/>
        <v>0</v>
      </c>
      <c r="F322" s="16">
        <f>+Muertes_PN_ACUM[[#This Row],[03-06-2020]]</f>
        <v>0</v>
      </c>
      <c r="G322" s="14">
        <f>+Muertes_PN_ACUM[[#This Row],[04-06-2020]]-Muertes_PN_ACUM[[#This Row],[03-06-2020]]</f>
        <v>0</v>
      </c>
      <c r="H322" s="14">
        <f>+Muertes_PN_ACUM[[#This Row],[5/6/2020]]-Muertes_PN_ACUM[[#This Row],[04-06-2020]]</f>
        <v>0</v>
      </c>
      <c r="I322" s="14">
        <f>+Muertes_PN_ACUM[[#This Row],[6/6/2020]]-Muertes_PN_ACUM[[#This Row],[5/6/2020]]</f>
        <v>0</v>
      </c>
      <c r="J322" s="11"/>
      <c r="K322" s="11"/>
      <c r="L322" s="11"/>
      <c r="M322" s="11"/>
      <c r="N322" s="11"/>
    </row>
    <row r="323" spans="1:14">
      <c r="A323">
        <v>130906</v>
      </c>
      <c r="B323" s="2" t="s">
        <v>131</v>
      </c>
      <c r="C323" s="2" t="s">
        <v>357</v>
      </c>
      <c r="D323" s="2" t="s">
        <v>471</v>
      </c>
      <c r="E323" s="15">
        <f t="shared" si="4"/>
        <v>0</v>
      </c>
      <c r="F323" s="16">
        <f>+Muertes_PN_ACUM[[#This Row],[03-06-2020]]</f>
        <v>0</v>
      </c>
      <c r="G323" s="14">
        <f>+Muertes_PN_ACUM[[#This Row],[04-06-2020]]-Muertes_PN_ACUM[[#This Row],[03-06-2020]]</f>
        <v>0</v>
      </c>
      <c r="H323" s="14">
        <f>+Muertes_PN_ACUM[[#This Row],[5/6/2020]]-Muertes_PN_ACUM[[#This Row],[04-06-2020]]</f>
        <v>0</v>
      </c>
      <c r="I323" s="14">
        <f>+Muertes_PN_ACUM[[#This Row],[6/6/2020]]-Muertes_PN_ACUM[[#This Row],[5/6/2020]]</f>
        <v>0</v>
      </c>
      <c r="J323" s="11"/>
      <c r="K323" s="11"/>
      <c r="L323" s="11"/>
      <c r="M323" s="11"/>
      <c r="N323" s="11"/>
    </row>
    <row r="324" spans="1:14">
      <c r="A324">
        <v>70209</v>
      </c>
      <c r="B324" s="2" t="s">
        <v>102</v>
      </c>
      <c r="C324" s="2" t="s">
        <v>161</v>
      </c>
      <c r="D324" s="2" t="s">
        <v>472</v>
      </c>
      <c r="E324" s="15">
        <f t="shared" si="4"/>
        <v>0</v>
      </c>
      <c r="F324" s="16">
        <f>+Muertes_PN_ACUM[[#This Row],[03-06-2020]]</f>
        <v>0</v>
      </c>
      <c r="G324" s="14">
        <f>+Muertes_PN_ACUM[[#This Row],[04-06-2020]]-Muertes_PN_ACUM[[#This Row],[03-06-2020]]</f>
        <v>0</v>
      </c>
      <c r="H324" s="14">
        <f>+Muertes_PN_ACUM[[#This Row],[5/6/2020]]-Muertes_PN_ACUM[[#This Row],[04-06-2020]]</f>
        <v>0</v>
      </c>
      <c r="I324" s="14">
        <f>+Muertes_PN_ACUM[[#This Row],[6/6/2020]]-Muertes_PN_ACUM[[#This Row],[5/6/2020]]</f>
        <v>0</v>
      </c>
      <c r="J324" s="11"/>
      <c r="K324" s="11"/>
      <c r="L324" s="11"/>
      <c r="M324" s="11"/>
      <c r="N324" s="11"/>
    </row>
    <row r="325" spans="1:14">
      <c r="A325">
        <v>70408</v>
      </c>
      <c r="B325" s="2" t="s">
        <v>102</v>
      </c>
      <c r="C325" s="2" t="s">
        <v>158</v>
      </c>
      <c r="D325" s="2" t="s">
        <v>189</v>
      </c>
      <c r="E325" s="15">
        <f t="shared" ref="E325:E388" si="5">+MAX(F325:CO325)</f>
        <v>0</v>
      </c>
      <c r="F325" s="16">
        <f>+Muertes_PN_ACUM[[#This Row],[03-06-2020]]</f>
        <v>0</v>
      </c>
      <c r="G325" s="14">
        <f>+Muertes_PN_ACUM[[#This Row],[04-06-2020]]-Muertes_PN_ACUM[[#This Row],[03-06-2020]]</f>
        <v>0</v>
      </c>
      <c r="H325" s="14">
        <f>+Muertes_PN_ACUM[[#This Row],[5/6/2020]]-Muertes_PN_ACUM[[#This Row],[04-06-2020]]</f>
        <v>0</v>
      </c>
      <c r="I325" s="14">
        <f>+Muertes_PN_ACUM[[#This Row],[6/6/2020]]-Muertes_PN_ACUM[[#This Row],[5/6/2020]]</f>
        <v>0</v>
      </c>
      <c r="J325" s="11"/>
      <c r="K325" s="11"/>
      <c r="L325" s="11"/>
      <c r="M325" s="11"/>
      <c r="N325" s="11"/>
    </row>
    <row r="326" spans="1:14">
      <c r="A326">
        <v>90401</v>
      </c>
      <c r="B326" s="2" t="s">
        <v>139</v>
      </c>
      <c r="C326" s="2" t="s">
        <v>189</v>
      </c>
      <c r="D326" s="2" t="s">
        <v>473</v>
      </c>
      <c r="E326" s="15">
        <f t="shared" si="5"/>
        <v>0</v>
      </c>
      <c r="F326" s="16">
        <f>+Muertes_PN_ACUM[[#This Row],[03-06-2020]]</f>
        <v>0</v>
      </c>
      <c r="G326" s="14">
        <f>+Muertes_PN_ACUM[[#This Row],[04-06-2020]]-Muertes_PN_ACUM[[#This Row],[03-06-2020]]</f>
        <v>0</v>
      </c>
      <c r="H326" s="14">
        <f>+Muertes_PN_ACUM[[#This Row],[5/6/2020]]-Muertes_PN_ACUM[[#This Row],[04-06-2020]]</f>
        <v>0</v>
      </c>
      <c r="I326" s="14">
        <f>+Muertes_PN_ACUM[[#This Row],[6/6/2020]]-Muertes_PN_ACUM[[#This Row],[5/6/2020]]</f>
        <v>0</v>
      </c>
      <c r="J326" s="11"/>
      <c r="K326" s="11"/>
      <c r="L326" s="11"/>
      <c r="M326" s="11"/>
      <c r="N326" s="11"/>
    </row>
    <row r="327" spans="1:14">
      <c r="A327">
        <v>70210</v>
      </c>
      <c r="B327" s="2" t="s">
        <v>102</v>
      </c>
      <c r="C327" s="2" t="s">
        <v>161</v>
      </c>
      <c r="D327" s="2" t="s">
        <v>474</v>
      </c>
      <c r="E327" s="15">
        <f t="shared" si="5"/>
        <v>0</v>
      </c>
      <c r="F327" s="16">
        <f>+Muertes_PN_ACUM[[#This Row],[03-06-2020]]</f>
        <v>0</v>
      </c>
      <c r="G327" s="14">
        <f>+Muertes_PN_ACUM[[#This Row],[04-06-2020]]-Muertes_PN_ACUM[[#This Row],[03-06-2020]]</f>
        <v>0</v>
      </c>
      <c r="H327" s="14">
        <f>+Muertes_PN_ACUM[[#This Row],[5/6/2020]]-Muertes_PN_ACUM[[#This Row],[04-06-2020]]</f>
        <v>0</v>
      </c>
      <c r="I327" s="14">
        <f>+Muertes_PN_ACUM[[#This Row],[6/6/2020]]-Muertes_PN_ACUM[[#This Row],[5/6/2020]]</f>
        <v>0</v>
      </c>
      <c r="J327" s="11"/>
      <c r="K327" s="11"/>
      <c r="L327" s="11"/>
      <c r="M327" s="11"/>
      <c r="N327" s="11"/>
    </row>
    <row r="328" spans="1:14">
      <c r="A328">
        <v>90103</v>
      </c>
      <c r="B328" s="2" t="s">
        <v>139</v>
      </c>
      <c r="C328" s="2" t="s">
        <v>148</v>
      </c>
      <c r="D328" s="2" t="s">
        <v>475</v>
      </c>
      <c r="E328" s="15">
        <f t="shared" si="5"/>
        <v>0</v>
      </c>
      <c r="F328" s="16">
        <f>+Muertes_PN_ACUM[[#This Row],[03-06-2020]]</f>
        <v>0</v>
      </c>
      <c r="G328" s="14">
        <f>+Muertes_PN_ACUM[[#This Row],[04-06-2020]]-Muertes_PN_ACUM[[#This Row],[03-06-2020]]</f>
        <v>0</v>
      </c>
      <c r="H328" s="14">
        <f>+Muertes_PN_ACUM[[#This Row],[5/6/2020]]-Muertes_PN_ACUM[[#This Row],[04-06-2020]]</f>
        <v>0</v>
      </c>
      <c r="I328" s="14">
        <f>+Muertes_PN_ACUM[[#This Row],[6/6/2020]]-Muertes_PN_ACUM[[#This Row],[5/6/2020]]</f>
        <v>0</v>
      </c>
      <c r="J328" s="11"/>
      <c r="K328" s="11"/>
      <c r="L328" s="11"/>
      <c r="M328" s="11"/>
      <c r="N328" s="11"/>
    </row>
    <row r="329" spans="1:14">
      <c r="A329">
        <v>70211</v>
      </c>
      <c r="B329" s="2" t="s">
        <v>102</v>
      </c>
      <c r="C329" s="2" t="s">
        <v>161</v>
      </c>
      <c r="D329" s="2" t="s">
        <v>476</v>
      </c>
      <c r="E329" s="15">
        <f t="shared" si="5"/>
        <v>0</v>
      </c>
      <c r="F329" s="16">
        <f>+Muertes_PN_ACUM[[#This Row],[03-06-2020]]</f>
        <v>0</v>
      </c>
      <c r="G329" s="14">
        <f>+Muertes_PN_ACUM[[#This Row],[04-06-2020]]-Muertes_PN_ACUM[[#This Row],[03-06-2020]]</f>
        <v>0</v>
      </c>
      <c r="H329" s="14">
        <f>+Muertes_PN_ACUM[[#This Row],[5/6/2020]]-Muertes_PN_ACUM[[#This Row],[04-06-2020]]</f>
        <v>0</v>
      </c>
      <c r="I329" s="14">
        <f>+Muertes_PN_ACUM[[#This Row],[6/6/2020]]-Muertes_PN_ACUM[[#This Row],[5/6/2020]]</f>
        <v>0</v>
      </c>
      <c r="J329" s="11"/>
      <c r="K329" s="11"/>
      <c r="L329" s="11"/>
      <c r="M329" s="11"/>
      <c r="N329" s="11"/>
    </row>
    <row r="330" spans="1:14">
      <c r="A330">
        <v>50101</v>
      </c>
      <c r="B330" s="2" t="s">
        <v>107</v>
      </c>
      <c r="C330" s="2" t="s">
        <v>228</v>
      </c>
      <c r="D330" s="2" t="s">
        <v>477</v>
      </c>
      <c r="E330" s="15">
        <f t="shared" si="5"/>
        <v>0</v>
      </c>
      <c r="F330" s="16">
        <f>+Muertes_PN_ACUM[[#This Row],[03-06-2020]]</f>
        <v>0</v>
      </c>
      <c r="G330" s="14">
        <f>+Muertes_PN_ACUM[[#This Row],[04-06-2020]]-Muertes_PN_ACUM[[#This Row],[03-06-2020]]</f>
        <v>0</v>
      </c>
      <c r="H330" s="14">
        <f>+Muertes_PN_ACUM[[#This Row],[5/6/2020]]-Muertes_PN_ACUM[[#This Row],[04-06-2020]]</f>
        <v>0</v>
      </c>
      <c r="I330" s="14">
        <f>+Muertes_PN_ACUM[[#This Row],[6/6/2020]]-Muertes_PN_ACUM[[#This Row],[5/6/2020]]</f>
        <v>0</v>
      </c>
      <c r="J330" s="11"/>
      <c r="K330" s="11"/>
      <c r="L330" s="11"/>
      <c r="M330" s="11"/>
      <c r="N330" s="11"/>
    </row>
    <row r="331" spans="1:14">
      <c r="A331">
        <v>70106</v>
      </c>
      <c r="B331" s="2" t="s">
        <v>102</v>
      </c>
      <c r="C331" s="2" t="s">
        <v>355</v>
      </c>
      <c r="D331" s="2" t="s">
        <v>478</v>
      </c>
      <c r="E331" s="15">
        <f t="shared" si="5"/>
        <v>0</v>
      </c>
      <c r="F331" s="16">
        <f>+Muertes_PN_ACUM[[#This Row],[03-06-2020]]</f>
        <v>0</v>
      </c>
      <c r="G331" s="14">
        <f>+Muertes_PN_ACUM[[#This Row],[04-06-2020]]-Muertes_PN_ACUM[[#This Row],[03-06-2020]]</f>
        <v>0</v>
      </c>
      <c r="H331" s="14">
        <f>+Muertes_PN_ACUM[[#This Row],[5/6/2020]]-Muertes_PN_ACUM[[#This Row],[04-06-2020]]</f>
        <v>0</v>
      </c>
      <c r="I331" s="14">
        <f>+Muertes_PN_ACUM[[#This Row],[6/6/2020]]-Muertes_PN_ACUM[[#This Row],[5/6/2020]]</f>
        <v>0</v>
      </c>
      <c r="J331" s="11"/>
      <c r="K331" s="11"/>
      <c r="L331" s="11"/>
      <c r="M331" s="11"/>
      <c r="N331" s="11"/>
    </row>
    <row r="332" spans="1:14">
      <c r="A332">
        <v>20505</v>
      </c>
      <c r="B332" s="2" t="s">
        <v>110</v>
      </c>
      <c r="C332" s="2" t="s">
        <v>348</v>
      </c>
      <c r="D332" s="2" t="s">
        <v>479</v>
      </c>
      <c r="E332" s="15">
        <f t="shared" si="5"/>
        <v>0</v>
      </c>
      <c r="F332" s="16">
        <f>+Muertes_PN_ACUM[[#This Row],[03-06-2020]]</f>
        <v>0</v>
      </c>
      <c r="G332" s="14">
        <f>+Muertes_PN_ACUM[[#This Row],[04-06-2020]]-Muertes_PN_ACUM[[#This Row],[03-06-2020]]</f>
        <v>0</v>
      </c>
      <c r="H332" s="14">
        <f>+Muertes_PN_ACUM[[#This Row],[5/6/2020]]-Muertes_PN_ACUM[[#This Row],[04-06-2020]]</f>
        <v>0</v>
      </c>
      <c r="I332" s="14">
        <f>+Muertes_PN_ACUM[[#This Row],[6/6/2020]]-Muertes_PN_ACUM[[#This Row],[5/6/2020]]</f>
        <v>0</v>
      </c>
      <c r="J332" s="11"/>
      <c r="K332" s="11"/>
      <c r="L332" s="11"/>
      <c r="M332" s="11"/>
      <c r="N332" s="11"/>
    </row>
    <row r="333" spans="1:14">
      <c r="A333">
        <v>91003</v>
      </c>
      <c r="B333" s="2" t="s">
        <v>139</v>
      </c>
      <c r="C333" s="2" t="s">
        <v>232</v>
      </c>
      <c r="D333" s="2" t="s">
        <v>480</v>
      </c>
      <c r="E333" s="15">
        <f t="shared" si="5"/>
        <v>0</v>
      </c>
      <c r="F333" s="16">
        <f>+Muertes_PN_ACUM[[#This Row],[03-06-2020]]</f>
        <v>0</v>
      </c>
      <c r="G333" s="14">
        <f>+Muertes_PN_ACUM[[#This Row],[04-06-2020]]-Muertes_PN_ACUM[[#This Row],[03-06-2020]]</f>
        <v>0</v>
      </c>
      <c r="H333" s="14">
        <f>+Muertes_PN_ACUM[[#This Row],[5/6/2020]]-Muertes_PN_ACUM[[#This Row],[04-06-2020]]</f>
        <v>0</v>
      </c>
      <c r="I333" s="14">
        <f>+Muertes_PN_ACUM[[#This Row],[6/6/2020]]-Muertes_PN_ACUM[[#This Row],[5/6/2020]]</f>
        <v>0</v>
      </c>
      <c r="J333" s="11"/>
      <c r="K333" s="11"/>
      <c r="L333" s="11"/>
      <c r="M333" s="11"/>
      <c r="N333" s="11"/>
    </row>
    <row r="334" spans="1:14">
      <c r="A334">
        <v>20301</v>
      </c>
      <c r="B334" s="2" t="s">
        <v>110</v>
      </c>
      <c r="C334" s="2" t="s">
        <v>361</v>
      </c>
      <c r="D334" s="2" t="s">
        <v>481</v>
      </c>
      <c r="E334" s="15">
        <f t="shared" si="5"/>
        <v>0</v>
      </c>
      <c r="F334" s="16">
        <f>+Muertes_PN_ACUM[[#This Row],[03-06-2020]]</f>
        <v>0</v>
      </c>
      <c r="G334" s="14">
        <f>+Muertes_PN_ACUM[[#This Row],[04-06-2020]]-Muertes_PN_ACUM[[#This Row],[03-06-2020]]</f>
        <v>0</v>
      </c>
      <c r="H334" s="14">
        <f>+Muertes_PN_ACUM[[#This Row],[5/6/2020]]-Muertes_PN_ACUM[[#This Row],[04-06-2020]]</f>
        <v>0</v>
      </c>
      <c r="I334" s="14">
        <f>+Muertes_PN_ACUM[[#This Row],[6/6/2020]]-Muertes_PN_ACUM[[#This Row],[5/6/2020]]</f>
        <v>0</v>
      </c>
      <c r="J334" s="11"/>
      <c r="K334" s="11"/>
      <c r="L334" s="11"/>
      <c r="M334" s="11"/>
      <c r="N334" s="11"/>
    </row>
    <row r="335" spans="1:14">
      <c r="A335">
        <v>60306</v>
      </c>
      <c r="B335" s="2" t="s">
        <v>214</v>
      </c>
      <c r="C335" s="2" t="s">
        <v>334</v>
      </c>
      <c r="D335" s="2" t="s">
        <v>482</v>
      </c>
      <c r="E335" s="15">
        <f t="shared" si="5"/>
        <v>0</v>
      </c>
      <c r="F335" s="16">
        <f>+Muertes_PN_ACUM[[#This Row],[03-06-2020]]</f>
        <v>0</v>
      </c>
      <c r="G335" s="14">
        <f>+Muertes_PN_ACUM[[#This Row],[04-06-2020]]-Muertes_PN_ACUM[[#This Row],[03-06-2020]]</f>
        <v>0</v>
      </c>
      <c r="H335" s="14">
        <f>+Muertes_PN_ACUM[[#This Row],[5/6/2020]]-Muertes_PN_ACUM[[#This Row],[04-06-2020]]</f>
        <v>0</v>
      </c>
      <c r="I335" s="14">
        <f>+Muertes_PN_ACUM[[#This Row],[6/6/2020]]-Muertes_PN_ACUM[[#This Row],[5/6/2020]]</f>
        <v>0</v>
      </c>
      <c r="J335" s="11"/>
      <c r="K335" s="11"/>
      <c r="L335" s="11"/>
      <c r="M335" s="11"/>
      <c r="N335" s="11"/>
    </row>
    <row r="336" spans="1:14">
      <c r="A336">
        <v>90207</v>
      </c>
      <c r="B336" s="2" t="s">
        <v>139</v>
      </c>
      <c r="C336" s="2" t="s">
        <v>165</v>
      </c>
      <c r="D336" s="2" t="s">
        <v>483</v>
      </c>
      <c r="E336" s="15">
        <f t="shared" si="5"/>
        <v>0</v>
      </c>
      <c r="F336" s="16">
        <f>+Muertes_PN_ACUM[[#This Row],[03-06-2020]]</f>
        <v>0</v>
      </c>
      <c r="G336" s="14">
        <f>+Muertes_PN_ACUM[[#This Row],[04-06-2020]]-Muertes_PN_ACUM[[#This Row],[03-06-2020]]</f>
        <v>0</v>
      </c>
      <c r="H336" s="14">
        <f>+Muertes_PN_ACUM[[#This Row],[5/6/2020]]-Muertes_PN_ACUM[[#This Row],[04-06-2020]]</f>
        <v>0</v>
      </c>
      <c r="I336" s="14">
        <f>+Muertes_PN_ACUM[[#This Row],[6/6/2020]]-Muertes_PN_ACUM[[#This Row],[5/6/2020]]</f>
        <v>0</v>
      </c>
      <c r="J336" s="11"/>
      <c r="K336" s="11"/>
      <c r="L336" s="11"/>
      <c r="M336" s="11"/>
      <c r="N336" s="11"/>
    </row>
    <row r="337" spans="1:14">
      <c r="A337">
        <v>91004</v>
      </c>
      <c r="B337" s="2" t="s">
        <v>139</v>
      </c>
      <c r="C337" s="2" t="s">
        <v>232</v>
      </c>
      <c r="D337" s="2" t="s">
        <v>484</v>
      </c>
      <c r="E337" s="15">
        <f t="shared" si="5"/>
        <v>0</v>
      </c>
      <c r="F337" s="16">
        <f>+Muertes_PN_ACUM[[#This Row],[03-06-2020]]</f>
        <v>0</v>
      </c>
      <c r="G337" s="14">
        <f>+Muertes_PN_ACUM[[#This Row],[04-06-2020]]-Muertes_PN_ACUM[[#This Row],[03-06-2020]]</f>
        <v>0</v>
      </c>
      <c r="H337" s="14">
        <f>+Muertes_PN_ACUM[[#This Row],[5/6/2020]]-Muertes_PN_ACUM[[#This Row],[04-06-2020]]</f>
        <v>0</v>
      </c>
      <c r="I337" s="14">
        <f>+Muertes_PN_ACUM[[#This Row],[6/6/2020]]-Muertes_PN_ACUM[[#This Row],[5/6/2020]]</f>
        <v>0</v>
      </c>
      <c r="J337" s="11"/>
      <c r="K337" s="11"/>
      <c r="L337" s="11"/>
      <c r="M337" s="11"/>
      <c r="N337" s="11"/>
    </row>
    <row r="338" spans="1:14">
      <c r="A338">
        <v>130712</v>
      </c>
      <c r="B338" s="2" t="s">
        <v>131</v>
      </c>
      <c r="C338" s="2" t="s">
        <v>132</v>
      </c>
      <c r="D338" s="2" t="s">
        <v>485</v>
      </c>
      <c r="E338" s="15">
        <f t="shared" si="5"/>
        <v>0</v>
      </c>
      <c r="F338" s="16">
        <f>+Muertes_PN_ACUM[[#This Row],[03-06-2020]]</f>
        <v>0</v>
      </c>
      <c r="G338" s="14">
        <f>+Muertes_PN_ACUM[[#This Row],[04-06-2020]]-Muertes_PN_ACUM[[#This Row],[03-06-2020]]</f>
        <v>0</v>
      </c>
      <c r="H338" s="14">
        <f>+Muertes_PN_ACUM[[#This Row],[5/6/2020]]-Muertes_PN_ACUM[[#This Row],[04-06-2020]]</f>
        <v>0</v>
      </c>
      <c r="I338" s="14">
        <f>+Muertes_PN_ACUM[[#This Row],[6/6/2020]]-Muertes_PN_ACUM[[#This Row],[5/6/2020]]</f>
        <v>0</v>
      </c>
      <c r="J338" s="11"/>
      <c r="K338" s="11"/>
      <c r="L338" s="11"/>
      <c r="M338" s="11"/>
      <c r="N338" s="11"/>
    </row>
    <row r="339" spans="1:14">
      <c r="A339">
        <v>91107</v>
      </c>
      <c r="B339" s="2" t="s">
        <v>139</v>
      </c>
      <c r="C339" s="2" t="s">
        <v>156</v>
      </c>
      <c r="D339" s="2" t="s">
        <v>486</v>
      </c>
      <c r="E339" s="15">
        <f t="shared" si="5"/>
        <v>0</v>
      </c>
      <c r="F339" s="16">
        <f>+Muertes_PN_ACUM[[#This Row],[03-06-2020]]</f>
        <v>0</v>
      </c>
      <c r="G339" s="14">
        <f>+Muertes_PN_ACUM[[#This Row],[04-06-2020]]-Muertes_PN_ACUM[[#This Row],[03-06-2020]]</f>
        <v>0</v>
      </c>
      <c r="H339" s="14">
        <f>+Muertes_PN_ACUM[[#This Row],[5/6/2020]]-Muertes_PN_ACUM[[#This Row],[04-06-2020]]</f>
        <v>0</v>
      </c>
      <c r="I339" s="14">
        <f>+Muertes_PN_ACUM[[#This Row],[6/6/2020]]-Muertes_PN_ACUM[[#This Row],[5/6/2020]]</f>
        <v>0</v>
      </c>
      <c r="J339" s="11"/>
      <c r="K339" s="11"/>
      <c r="L339" s="11"/>
      <c r="M339" s="11"/>
      <c r="N339" s="11"/>
    </row>
    <row r="340" spans="1:14">
      <c r="A340">
        <v>90208</v>
      </c>
      <c r="B340" s="2" t="s">
        <v>139</v>
      </c>
      <c r="C340" s="2" t="s">
        <v>165</v>
      </c>
      <c r="D340" s="2" t="s">
        <v>487</v>
      </c>
      <c r="E340" s="15">
        <f t="shared" si="5"/>
        <v>0</v>
      </c>
      <c r="F340" s="16">
        <f>+Muertes_PN_ACUM[[#This Row],[03-06-2020]]</f>
        <v>0</v>
      </c>
      <c r="G340" s="14">
        <f>+Muertes_PN_ACUM[[#This Row],[04-06-2020]]-Muertes_PN_ACUM[[#This Row],[03-06-2020]]</f>
        <v>0</v>
      </c>
      <c r="H340" s="14">
        <f>+Muertes_PN_ACUM[[#This Row],[5/6/2020]]-Muertes_PN_ACUM[[#This Row],[04-06-2020]]</f>
        <v>0</v>
      </c>
      <c r="I340" s="14">
        <f>+Muertes_PN_ACUM[[#This Row],[6/6/2020]]-Muertes_PN_ACUM[[#This Row],[5/6/2020]]</f>
        <v>0</v>
      </c>
      <c r="J340" s="11"/>
      <c r="K340" s="11"/>
      <c r="L340" s="11"/>
      <c r="M340" s="11"/>
      <c r="N340" s="11"/>
    </row>
    <row r="341" spans="1:14">
      <c r="A341">
        <v>70212</v>
      </c>
      <c r="B341" s="2" t="s">
        <v>102</v>
      </c>
      <c r="C341" s="2" t="s">
        <v>161</v>
      </c>
      <c r="D341" s="2" t="s">
        <v>488</v>
      </c>
      <c r="E341" s="15">
        <f t="shared" si="5"/>
        <v>0</v>
      </c>
      <c r="F341" s="16">
        <f>+Muertes_PN_ACUM[[#This Row],[03-06-2020]]</f>
        <v>0</v>
      </c>
      <c r="G341" s="14">
        <f>+Muertes_PN_ACUM[[#This Row],[04-06-2020]]-Muertes_PN_ACUM[[#This Row],[03-06-2020]]</f>
        <v>0</v>
      </c>
      <c r="H341" s="14">
        <f>+Muertes_PN_ACUM[[#This Row],[5/6/2020]]-Muertes_PN_ACUM[[#This Row],[04-06-2020]]</f>
        <v>0</v>
      </c>
      <c r="I341" s="14">
        <f>+Muertes_PN_ACUM[[#This Row],[6/6/2020]]-Muertes_PN_ACUM[[#This Row],[5/6/2020]]</f>
        <v>0</v>
      </c>
      <c r="J341" s="11"/>
      <c r="K341" s="11"/>
      <c r="L341" s="11"/>
      <c r="M341" s="11"/>
      <c r="N341" s="11"/>
    </row>
    <row r="342" spans="1:14">
      <c r="A342">
        <v>91112</v>
      </c>
      <c r="B342" s="2" t="s">
        <v>139</v>
      </c>
      <c r="C342" s="2" t="s">
        <v>156</v>
      </c>
      <c r="D342" s="2" t="s">
        <v>489</v>
      </c>
      <c r="E342" s="15">
        <f t="shared" si="5"/>
        <v>0</v>
      </c>
      <c r="F342" s="16">
        <f>+Muertes_PN_ACUM[[#This Row],[03-06-2020]]</f>
        <v>0</v>
      </c>
      <c r="G342" s="14">
        <f>+Muertes_PN_ACUM[[#This Row],[04-06-2020]]-Muertes_PN_ACUM[[#This Row],[03-06-2020]]</f>
        <v>0</v>
      </c>
      <c r="H342" s="14">
        <f>+Muertes_PN_ACUM[[#This Row],[5/6/2020]]-Muertes_PN_ACUM[[#This Row],[04-06-2020]]</f>
        <v>0</v>
      </c>
      <c r="I342" s="14">
        <f>+Muertes_PN_ACUM[[#This Row],[6/6/2020]]-Muertes_PN_ACUM[[#This Row],[5/6/2020]]</f>
        <v>0</v>
      </c>
      <c r="J342" s="11"/>
      <c r="K342" s="11"/>
      <c r="L342" s="11"/>
      <c r="M342" s="11"/>
      <c r="N342" s="11"/>
    </row>
    <row r="343" spans="1:14">
      <c r="A343">
        <v>130308</v>
      </c>
      <c r="B343" s="2" t="s">
        <v>131</v>
      </c>
      <c r="C343" s="2" t="s">
        <v>219</v>
      </c>
      <c r="D343" s="2" t="s">
        <v>490</v>
      </c>
      <c r="E343" s="15">
        <f t="shared" si="5"/>
        <v>0</v>
      </c>
      <c r="F343" s="16">
        <f>+Muertes_PN_ACUM[[#This Row],[03-06-2020]]</f>
        <v>0</v>
      </c>
      <c r="G343" s="14">
        <f>+Muertes_PN_ACUM[[#This Row],[04-06-2020]]-Muertes_PN_ACUM[[#This Row],[03-06-2020]]</f>
        <v>0</v>
      </c>
      <c r="H343" s="14">
        <f>+Muertes_PN_ACUM[[#This Row],[5/6/2020]]-Muertes_PN_ACUM[[#This Row],[04-06-2020]]</f>
        <v>0</v>
      </c>
      <c r="I343" s="14">
        <f>+Muertes_PN_ACUM[[#This Row],[6/6/2020]]-Muertes_PN_ACUM[[#This Row],[5/6/2020]]</f>
        <v>0</v>
      </c>
      <c r="J343" s="11"/>
      <c r="K343" s="11"/>
      <c r="L343" s="11"/>
      <c r="M343" s="11"/>
      <c r="N343" s="11"/>
    </row>
    <row r="344" spans="1:14">
      <c r="A344">
        <v>70709</v>
      </c>
      <c r="B344" s="2" t="s">
        <v>102</v>
      </c>
      <c r="C344" s="2" t="s">
        <v>129</v>
      </c>
      <c r="D344" s="2" t="s">
        <v>491</v>
      </c>
      <c r="E344" s="15">
        <f t="shared" si="5"/>
        <v>0</v>
      </c>
      <c r="F344" s="16">
        <f>+Muertes_PN_ACUM[[#This Row],[03-06-2020]]</f>
        <v>0</v>
      </c>
      <c r="G344" s="14">
        <f>+Muertes_PN_ACUM[[#This Row],[04-06-2020]]-Muertes_PN_ACUM[[#This Row],[03-06-2020]]</f>
        <v>0</v>
      </c>
      <c r="H344" s="14">
        <f>+Muertes_PN_ACUM[[#This Row],[5/6/2020]]-Muertes_PN_ACUM[[#This Row],[04-06-2020]]</f>
        <v>0</v>
      </c>
      <c r="I344" s="14">
        <f>+Muertes_PN_ACUM[[#This Row],[6/6/2020]]-Muertes_PN_ACUM[[#This Row],[5/6/2020]]</f>
        <v>0</v>
      </c>
      <c r="J344" s="11"/>
      <c r="K344" s="11"/>
      <c r="L344" s="11"/>
      <c r="M344" s="11"/>
      <c r="N344" s="11"/>
    </row>
    <row r="345" spans="1:14">
      <c r="A345">
        <v>70301</v>
      </c>
      <c r="B345" s="2" t="s">
        <v>102</v>
      </c>
      <c r="C345" s="2" t="s">
        <v>102</v>
      </c>
      <c r="D345" s="2" t="s">
        <v>492</v>
      </c>
      <c r="E345" s="15">
        <f t="shared" si="5"/>
        <v>0</v>
      </c>
      <c r="F345" s="16">
        <f>+Muertes_PN_ACUM[[#This Row],[03-06-2020]]</f>
        <v>0</v>
      </c>
      <c r="G345" s="14">
        <f>+Muertes_PN_ACUM[[#This Row],[04-06-2020]]-Muertes_PN_ACUM[[#This Row],[03-06-2020]]</f>
        <v>0</v>
      </c>
      <c r="H345" s="14">
        <f>+Muertes_PN_ACUM[[#This Row],[5/6/2020]]-Muertes_PN_ACUM[[#This Row],[04-06-2020]]</f>
        <v>0</v>
      </c>
      <c r="I345" s="14">
        <f>+Muertes_PN_ACUM[[#This Row],[6/6/2020]]-Muertes_PN_ACUM[[#This Row],[5/6/2020]]</f>
        <v>0</v>
      </c>
      <c r="J345" s="11"/>
      <c r="K345" s="11"/>
      <c r="L345" s="11"/>
      <c r="M345" s="11"/>
      <c r="N345" s="11"/>
    </row>
    <row r="346" spans="1:14">
      <c r="A346">
        <v>90209</v>
      </c>
      <c r="B346" s="2" t="s">
        <v>139</v>
      </c>
      <c r="C346" s="2" t="s">
        <v>165</v>
      </c>
      <c r="D346" s="2" t="s">
        <v>493</v>
      </c>
      <c r="E346" s="15">
        <f t="shared" si="5"/>
        <v>0</v>
      </c>
      <c r="F346" s="16">
        <f>+Muertes_PN_ACUM[[#This Row],[03-06-2020]]</f>
        <v>0</v>
      </c>
      <c r="G346" s="14">
        <f>+Muertes_PN_ACUM[[#This Row],[04-06-2020]]-Muertes_PN_ACUM[[#This Row],[03-06-2020]]</f>
        <v>0</v>
      </c>
      <c r="H346" s="14">
        <f>+Muertes_PN_ACUM[[#This Row],[5/6/2020]]-Muertes_PN_ACUM[[#This Row],[04-06-2020]]</f>
        <v>0</v>
      </c>
      <c r="I346" s="14">
        <f>+Muertes_PN_ACUM[[#This Row],[6/6/2020]]-Muertes_PN_ACUM[[#This Row],[5/6/2020]]</f>
        <v>0</v>
      </c>
      <c r="J346" s="11"/>
      <c r="K346" s="11"/>
      <c r="L346" s="11"/>
      <c r="M346" s="11"/>
      <c r="N346" s="11"/>
    </row>
    <row r="347" spans="1:14">
      <c r="A347">
        <v>70603</v>
      </c>
      <c r="B347" s="2" t="s">
        <v>102</v>
      </c>
      <c r="C347" s="2" t="s">
        <v>336</v>
      </c>
      <c r="D347" s="2" t="s">
        <v>494</v>
      </c>
      <c r="E347" s="15">
        <f t="shared" si="5"/>
        <v>0</v>
      </c>
      <c r="F347" s="16">
        <f>+Muertes_PN_ACUM[[#This Row],[03-06-2020]]</f>
        <v>0</v>
      </c>
      <c r="G347" s="14">
        <f>+Muertes_PN_ACUM[[#This Row],[04-06-2020]]-Muertes_PN_ACUM[[#This Row],[03-06-2020]]</f>
        <v>0</v>
      </c>
      <c r="H347" s="14">
        <f>+Muertes_PN_ACUM[[#This Row],[5/6/2020]]-Muertes_PN_ACUM[[#This Row],[04-06-2020]]</f>
        <v>0</v>
      </c>
      <c r="I347" s="14">
        <f>+Muertes_PN_ACUM[[#This Row],[6/6/2020]]-Muertes_PN_ACUM[[#This Row],[5/6/2020]]</f>
        <v>0</v>
      </c>
      <c r="J347" s="11"/>
      <c r="K347" s="11"/>
      <c r="L347" s="11"/>
      <c r="M347" s="11"/>
      <c r="N347" s="11"/>
    </row>
    <row r="348" spans="1:14">
      <c r="A348">
        <v>41103</v>
      </c>
      <c r="B348" s="2" t="s">
        <v>115</v>
      </c>
      <c r="C348" s="2" t="s">
        <v>451</v>
      </c>
      <c r="D348" s="2" t="s">
        <v>495</v>
      </c>
      <c r="E348" s="15">
        <f t="shared" si="5"/>
        <v>0</v>
      </c>
      <c r="F348" s="16">
        <f>+Muertes_PN_ACUM[[#This Row],[03-06-2020]]</f>
        <v>0</v>
      </c>
      <c r="G348" s="14">
        <f>+Muertes_PN_ACUM[[#This Row],[04-06-2020]]-Muertes_PN_ACUM[[#This Row],[03-06-2020]]</f>
        <v>0</v>
      </c>
      <c r="H348" s="14">
        <f>+Muertes_PN_ACUM[[#This Row],[5/6/2020]]-Muertes_PN_ACUM[[#This Row],[04-06-2020]]</f>
        <v>0</v>
      </c>
      <c r="I348" s="14">
        <f>+Muertes_PN_ACUM[[#This Row],[6/6/2020]]-Muertes_PN_ACUM[[#This Row],[5/6/2020]]</f>
        <v>0</v>
      </c>
      <c r="J348" s="11"/>
      <c r="K348" s="11"/>
      <c r="L348" s="11"/>
      <c r="M348" s="11"/>
      <c r="N348" s="11"/>
    </row>
    <row r="349" spans="1:14">
      <c r="A349">
        <v>110102</v>
      </c>
      <c r="B349" s="2" t="s">
        <v>291</v>
      </c>
      <c r="C349" s="2" t="s">
        <v>292</v>
      </c>
      <c r="D349" s="2" t="s">
        <v>496</v>
      </c>
      <c r="E349" s="15">
        <f t="shared" si="5"/>
        <v>0</v>
      </c>
      <c r="F349" s="16">
        <f>+Muertes_PN_ACUM[[#This Row],[03-06-2020]]</f>
        <v>0</v>
      </c>
      <c r="G349" s="14">
        <f>+Muertes_PN_ACUM[[#This Row],[04-06-2020]]-Muertes_PN_ACUM[[#This Row],[03-06-2020]]</f>
        <v>0</v>
      </c>
      <c r="H349" s="14">
        <f>+Muertes_PN_ACUM[[#This Row],[5/6/2020]]-Muertes_PN_ACUM[[#This Row],[04-06-2020]]</f>
        <v>0</v>
      </c>
      <c r="I349" s="14">
        <f>+Muertes_PN_ACUM[[#This Row],[6/6/2020]]-Muertes_PN_ACUM[[#This Row],[5/6/2020]]</f>
        <v>0</v>
      </c>
      <c r="J349" s="11"/>
      <c r="K349" s="11"/>
      <c r="L349" s="11"/>
      <c r="M349" s="11"/>
      <c r="N349" s="11"/>
    </row>
    <row r="350" spans="1:14">
      <c r="A350">
        <v>41306</v>
      </c>
      <c r="B350" s="2" t="s">
        <v>115</v>
      </c>
      <c r="C350" s="2" t="s">
        <v>183</v>
      </c>
      <c r="D350" s="2" t="s">
        <v>497</v>
      </c>
      <c r="E350" s="15">
        <f t="shared" si="5"/>
        <v>0</v>
      </c>
      <c r="F350" s="16">
        <f>+Muertes_PN_ACUM[[#This Row],[03-06-2020]]</f>
        <v>0</v>
      </c>
      <c r="G350" s="14">
        <f>+Muertes_PN_ACUM[[#This Row],[04-06-2020]]-Muertes_PN_ACUM[[#This Row],[03-06-2020]]</f>
        <v>0</v>
      </c>
      <c r="H350" s="14">
        <f>+Muertes_PN_ACUM[[#This Row],[5/6/2020]]-Muertes_PN_ACUM[[#This Row],[04-06-2020]]</f>
        <v>0</v>
      </c>
      <c r="I350" s="14">
        <f>+Muertes_PN_ACUM[[#This Row],[6/6/2020]]-Muertes_PN_ACUM[[#This Row],[5/6/2020]]</f>
        <v>0</v>
      </c>
      <c r="J350" s="11"/>
      <c r="K350" s="11"/>
      <c r="L350" s="11"/>
      <c r="M350" s="11"/>
      <c r="N350" s="11"/>
    </row>
    <row r="351" spans="1:14">
      <c r="A351">
        <v>120404</v>
      </c>
      <c r="B351" s="2" t="s">
        <v>104</v>
      </c>
      <c r="C351" s="2" t="s">
        <v>261</v>
      </c>
      <c r="D351" s="2" t="s">
        <v>498</v>
      </c>
      <c r="E351" s="15">
        <f t="shared" si="5"/>
        <v>0</v>
      </c>
      <c r="F351" s="16">
        <f>+Muertes_PN_ACUM[[#This Row],[03-06-2020]]</f>
        <v>0</v>
      </c>
      <c r="G351" s="14">
        <f>+Muertes_PN_ACUM[[#This Row],[04-06-2020]]-Muertes_PN_ACUM[[#This Row],[03-06-2020]]</f>
        <v>0</v>
      </c>
      <c r="H351" s="14">
        <f>+Muertes_PN_ACUM[[#This Row],[5/6/2020]]-Muertes_PN_ACUM[[#This Row],[04-06-2020]]</f>
        <v>0</v>
      </c>
      <c r="I351" s="14">
        <f>+Muertes_PN_ACUM[[#This Row],[6/6/2020]]-Muertes_PN_ACUM[[#This Row],[5/6/2020]]</f>
        <v>0</v>
      </c>
      <c r="J351" s="11"/>
      <c r="K351" s="11"/>
      <c r="L351" s="11"/>
      <c r="M351" s="11"/>
      <c r="N351" s="11"/>
    </row>
    <row r="352" spans="1:14">
      <c r="A352">
        <v>60602</v>
      </c>
      <c r="B352" s="2" t="s">
        <v>214</v>
      </c>
      <c r="C352" s="2" t="s">
        <v>328</v>
      </c>
      <c r="D352" s="2" t="s">
        <v>499</v>
      </c>
      <c r="E352" s="15">
        <f t="shared" si="5"/>
        <v>0</v>
      </c>
      <c r="F352" s="16">
        <f>+Muertes_PN_ACUM[[#This Row],[03-06-2020]]</f>
        <v>0</v>
      </c>
      <c r="G352" s="14">
        <f>+Muertes_PN_ACUM[[#This Row],[04-06-2020]]-Muertes_PN_ACUM[[#This Row],[03-06-2020]]</f>
        <v>0</v>
      </c>
      <c r="H352" s="14">
        <f>+Muertes_PN_ACUM[[#This Row],[5/6/2020]]-Muertes_PN_ACUM[[#This Row],[04-06-2020]]</f>
        <v>0</v>
      </c>
      <c r="I352" s="14">
        <f>+Muertes_PN_ACUM[[#This Row],[6/6/2020]]-Muertes_PN_ACUM[[#This Row],[5/6/2020]]</f>
        <v>0</v>
      </c>
      <c r="J352" s="11"/>
      <c r="K352" s="11"/>
      <c r="L352" s="11"/>
      <c r="M352" s="11"/>
      <c r="N352" s="11"/>
    </row>
    <row r="353" spans="1:14">
      <c r="A353">
        <v>70305</v>
      </c>
      <c r="B353" s="2" t="s">
        <v>102</v>
      </c>
      <c r="C353" s="2" t="s">
        <v>102</v>
      </c>
      <c r="D353" s="2" t="s">
        <v>500</v>
      </c>
      <c r="E353" s="15">
        <f t="shared" si="5"/>
        <v>0</v>
      </c>
      <c r="F353" s="16">
        <f>+Muertes_PN_ACUM[[#This Row],[03-06-2020]]</f>
        <v>0</v>
      </c>
      <c r="G353" s="14">
        <f>+Muertes_PN_ACUM[[#This Row],[04-06-2020]]-Muertes_PN_ACUM[[#This Row],[03-06-2020]]</f>
        <v>0</v>
      </c>
      <c r="H353" s="14">
        <f>+Muertes_PN_ACUM[[#This Row],[5/6/2020]]-Muertes_PN_ACUM[[#This Row],[04-06-2020]]</f>
        <v>0</v>
      </c>
      <c r="I353" s="14">
        <f>+Muertes_PN_ACUM[[#This Row],[6/6/2020]]-Muertes_PN_ACUM[[#This Row],[5/6/2020]]</f>
        <v>0</v>
      </c>
      <c r="J353" s="11"/>
      <c r="K353" s="11"/>
      <c r="L353" s="11"/>
      <c r="M353" s="11"/>
      <c r="N353" s="11"/>
    </row>
    <row r="354" spans="1:14">
      <c r="A354">
        <v>90308</v>
      </c>
      <c r="B354" s="2" t="s">
        <v>139</v>
      </c>
      <c r="C354" s="2" t="s">
        <v>238</v>
      </c>
      <c r="D354" s="2" t="s">
        <v>500</v>
      </c>
      <c r="E354" s="15">
        <f t="shared" si="5"/>
        <v>0</v>
      </c>
      <c r="F354" s="16">
        <f>+Muertes_PN_ACUM[[#This Row],[03-06-2020]]</f>
        <v>0</v>
      </c>
      <c r="G354" s="14">
        <f>+Muertes_PN_ACUM[[#This Row],[04-06-2020]]-Muertes_PN_ACUM[[#This Row],[03-06-2020]]</f>
        <v>0</v>
      </c>
      <c r="H354" s="14">
        <f>+Muertes_PN_ACUM[[#This Row],[5/6/2020]]-Muertes_PN_ACUM[[#This Row],[04-06-2020]]</f>
        <v>0</v>
      </c>
      <c r="I354" s="14">
        <f>+Muertes_PN_ACUM[[#This Row],[6/6/2020]]-Muertes_PN_ACUM[[#This Row],[5/6/2020]]</f>
        <v>0</v>
      </c>
      <c r="J354" s="11"/>
      <c r="K354" s="11"/>
      <c r="L354" s="11"/>
      <c r="M354" s="11"/>
      <c r="N354" s="11"/>
    </row>
    <row r="355" spans="1:14">
      <c r="A355">
        <v>80816</v>
      </c>
      <c r="B355" s="2" t="s">
        <v>97</v>
      </c>
      <c r="C355" s="2" t="s">
        <v>97</v>
      </c>
      <c r="D355" s="2" t="s">
        <v>501</v>
      </c>
      <c r="E355" s="15">
        <f t="shared" si="5"/>
        <v>6</v>
      </c>
      <c r="F355" s="16">
        <f>+Muertes_PN_ACUM[[#This Row],[03-06-2020]]</f>
        <v>6</v>
      </c>
      <c r="G355" s="14">
        <f>+Muertes_PN_ACUM[[#This Row],[04-06-2020]]-Muertes_PN_ACUM[[#This Row],[03-06-2020]]</f>
        <v>0</v>
      </c>
      <c r="H355" s="14">
        <f>+Muertes_PN_ACUM[[#This Row],[5/6/2020]]-Muertes_PN_ACUM[[#This Row],[04-06-2020]]</f>
        <v>0</v>
      </c>
      <c r="I355" s="14">
        <f>+Muertes_PN_ACUM[[#This Row],[6/6/2020]]-Muertes_PN_ACUM[[#This Row],[5/6/2020]]</f>
        <v>0</v>
      </c>
      <c r="J355" s="11"/>
      <c r="K355" s="11"/>
      <c r="L355" s="11"/>
      <c r="M355" s="11"/>
      <c r="N355" s="11"/>
    </row>
    <row r="356" spans="1:14">
      <c r="A356">
        <v>10210</v>
      </c>
      <c r="B356" s="2" t="s">
        <v>119</v>
      </c>
      <c r="C356" s="2" t="s">
        <v>167</v>
      </c>
      <c r="D356" s="2" t="s">
        <v>502</v>
      </c>
      <c r="E356" s="15">
        <f t="shared" si="5"/>
        <v>0</v>
      </c>
      <c r="F356" s="16">
        <f>+Muertes_PN_ACUM[[#This Row],[03-06-2020]]</f>
        <v>0</v>
      </c>
      <c r="G356" s="14">
        <f>+Muertes_PN_ACUM[[#This Row],[04-06-2020]]-Muertes_PN_ACUM[[#This Row],[03-06-2020]]</f>
        <v>0</v>
      </c>
      <c r="H356" s="14">
        <f>+Muertes_PN_ACUM[[#This Row],[5/6/2020]]-Muertes_PN_ACUM[[#This Row],[04-06-2020]]</f>
        <v>0</v>
      </c>
      <c r="I356" s="14">
        <f>+Muertes_PN_ACUM[[#This Row],[6/6/2020]]-Muertes_PN_ACUM[[#This Row],[5/6/2020]]</f>
        <v>0</v>
      </c>
      <c r="J356" s="11"/>
      <c r="K356" s="11"/>
      <c r="L356" s="11"/>
      <c r="M356" s="11"/>
      <c r="N356" s="11"/>
    </row>
    <row r="357" spans="1:14">
      <c r="A357">
        <v>70306</v>
      </c>
      <c r="B357" s="2" t="s">
        <v>102</v>
      </c>
      <c r="C357" s="2" t="s">
        <v>102</v>
      </c>
      <c r="D357" s="2" t="s">
        <v>503</v>
      </c>
      <c r="E357" s="15">
        <f t="shared" si="5"/>
        <v>0</v>
      </c>
      <c r="F357" s="16">
        <f>+Muertes_PN_ACUM[[#This Row],[03-06-2020]]</f>
        <v>0</v>
      </c>
      <c r="G357" s="14">
        <f>+Muertes_PN_ACUM[[#This Row],[04-06-2020]]-Muertes_PN_ACUM[[#This Row],[03-06-2020]]</f>
        <v>0</v>
      </c>
      <c r="H357" s="14">
        <f>+Muertes_PN_ACUM[[#This Row],[5/6/2020]]-Muertes_PN_ACUM[[#This Row],[04-06-2020]]</f>
        <v>0</v>
      </c>
      <c r="I357" s="14">
        <f>+Muertes_PN_ACUM[[#This Row],[6/6/2020]]-Muertes_PN_ACUM[[#This Row],[5/6/2020]]</f>
        <v>0</v>
      </c>
      <c r="J357" s="11"/>
      <c r="K357" s="11"/>
      <c r="L357" s="11"/>
      <c r="M357" s="11"/>
      <c r="N357" s="11"/>
    </row>
    <row r="358" spans="1:14">
      <c r="A358">
        <v>90210</v>
      </c>
      <c r="B358" s="2" t="s">
        <v>139</v>
      </c>
      <c r="C358" s="2" t="s">
        <v>165</v>
      </c>
      <c r="D358" s="2" t="s">
        <v>504</v>
      </c>
      <c r="E358" s="15">
        <f t="shared" si="5"/>
        <v>0</v>
      </c>
      <c r="F358" s="16">
        <f>+Muertes_PN_ACUM[[#This Row],[03-06-2020]]</f>
        <v>0</v>
      </c>
      <c r="G358" s="14">
        <f>+Muertes_PN_ACUM[[#This Row],[04-06-2020]]-Muertes_PN_ACUM[[#This Row],[03-06-2020]]</f>
        <v>0</v>
      </c>
      <c r="H358" s="14">
        <f>+Muertes_PN_ACUM[[#This Row],[5/6/2020]]-Muertes_PN_ACUM[[#This Row],[04-06-2020]]</f>
        <v>0</v>
      </c>
      <c r="I358" s="14">
        <f>+Muertes_PN_ACUM[[#This Row],[6/6/2020]]-Muertes_PN_ACUM[[#This Row],[5/6/2020]]</f>
        <v>0</v>
      </c>
      <c r="J358" s="11"/>
      <c r="K358" s="11"/>
      <c r="L358" s="11"/>
      <c r="M358" s="11"/>
      <c r="N358" s="11"/>
    </row>
    <row r="359" spans="1:14">
      <c r="A359">
        <v>20405</v>
      </c>
      <c r="B359" s="2" t="s">
        <v>110</v>
      </c>
      <c r="C359" s="2" t="s">
        <v>242</v>
      </c>
      <c r="D359" s="2" t="s">
        <v>505</v>
      </c>
      <c r="E359" s="15">
        <f t="shared" si="5"/>
        <v>0</v>
      </c>
      <c r="F359" s="16">
        <f>+Muertes_PN_ACUM[[#This Row],[03-06-2020]]</f>
        <v>0</v>
      </c>
      <c r="G359" s="14">
        <f>+Muertes_PN_ACUM[[#This Row],[04-06-2020]]-Muertes_PN_ACUM[[#This Row],[03-06-2020]]</f>
        <v>0</v>
      </c>
      <c r="H359" s="14">
        <f>+Muertes_PN_ACUM[[#This Row],[5/6/2020]]-Muertes_PN_ACUM[[#This Row],[04-06-2020]]</f>
        <v>0</v>
      </c>
      <c r="I359" s="14">
        <f>+Muertes_PN_ACUM[[#This Row],[6/6/2020]]-Muertes_PN_ACUM[[#This Row],[5/6/2020]]</f>
        <v>0</v>
      </c>
      <c r="J359" s="11"/>
      <c r="K359" s="11"/>
      <c r="L359" s="11"/>
      <c r="M359" s="11"/>
      <c r="N359" s="11"/>
    </row>
    <row r="360" spans="1:14">
      <c r="A360">
        <v>90702</v>
      </c>
      <c r="B360" s="2" t="s">
        <v>139</v>
      </c>
      <c r="C360" s="2" t="s">
        <v>250</v>
      </c>
      <c r="D360" s="2" t="s">
        <v>505</v>
      </c>
      <c r="E360" s="15">
        <f t="shared" si="5"/>
        <v>0</v>
      </c>
      <c r="F360" s="16">
        <f>+Muertes_PN_ACUM[[#This Row],[03-06-2020]]</f>
        <v>0</v>
      </c>
      <c r="G360" s="14">
        <f>+Muertes_PN_ACUM[[#This Row],[04-06-2020]]-Muertes_PN_ACUM[[#This Row],[03-06-2020]]</f>
        <v>0</v>
      </c>
      <c r="H360" s="14">
        <f>+Muertes_PN_ACUM[[#This Row],[5/6/2020]]-Muertes_PN_ACUM[[#This Row],[04-06-2020]]</f>
        <v>0</v>
      </c>
      <c r="I360" s="14">
        <f>+Muertes_PN_ACUM[[#This Row],[6/6/2020]]-Muertes_PN_ACUM[[#This Row],[5/6/2020]]</f>
        <v>0</v>
      </c>
      <c r="J360" s="11"/>
      <c r="K360" s="11"/>
      <c r="L360" s="11"/>
      <c r="M360" s="11"/>
      <c r="N360" s="11"/>
    </row>
    <row r="361" spans="1:14">
      <c r="A361">
        <v>41101</v>
      </c>
      <c r="B361" s="2" t="s">
        <v>115</v>
      </c>
      <c r="C361" s="2" t="s">
        <v>451</v>
      </c>
      <c r="D361" s="2" t="s">
        <v>506</v>
      </c>
      <c r="E361" s="15">
        <f t="shared" si="5"/>
        <v>0</v>
      </c>
      <c r="F361" s="16">
        <f>+Muertes_PN_ACUM[[#This Row],[03-06-2020]]</f>
        <v>0</v>
      </c>
      <c r="G361" s="14">
        <f>+Muertes_PN_ACUM[[#This Row],[04-06-2020]]-Muertes_PN_ACUM[[#This Row],[03-06-2020]]</f>
        <v>0</v>
      </c>
      <c r="H361" s="14">
        <f>+Muertes_PN_ACUM[[#This Row],[5/6/2020]]-Muertes_PN_ACUM[[#This Row],[04-06-2020]]</f>
        <v>0</v>
      </c>
      <c r="I361" s="14">
        <f>+Muertes_PN_ACUM[[#This Row],[6/6/2020]]-Muertes_PN_ACUM[[#This Row],[5/6/2020]]</f>
        <v>0</v>
      </c>
      <c r="J361" s="11"/>
      <c r="K361" s="11"/>
      <c r="L361" s="11"/>
      <c r="M361" s="11"/>
      <c r="N361" s="11"/>
    </row>
    <row r="362" spans="1:14">
      <c r="A362">
        <v>130407</v>
      </c>
      <c r="B362" s="2" t="s">
        <v>131</v>
      </c>
      <c r="C362" s="2" t="s">
        <v>178</v>
      </c>
      <c r="D362" s="2" t="s">
        <v>506</v>
      </c>
      <c r="E362" s="15">
        <f t="shared" si="5"/>
        <v>0</v>
      </c>
      <c r="F362" s="16">
        <f>+Muertes_PN_ACUM[[#This Row],[03-06-2020]]</f>
        <v>0</v>
      </c>
      <c r="G362" s="14">
        <f>+Muertes_PN_ACUM[[#This Row],[04-06-2020]]-Muertes_PN_ACUM[[#This Row],[03-06-2020]]</f>
        <v>0</v>
      </c>
      <c r="H362" s="14">
        <f>+Muertes_PN_ACUM[[#This Row],[5/6/2020]]-Muertes_PN_ACUM[[#This Row],[04-06-2020]]</f>
        <v>0</v>
      </c>
      <c r="I362" s="14">
        <f>+Muertes_PN_ACUM[[#This Row],[6/6/2020]]-Muertes_PN_ACUM[[#This Row],[5/6/2020]]</f>
        <v>0</v>
      </c>
      <c r="J362" s="11"/>
      <c r="K362" s="11"/>
      <c r="L362" s="11"/>
      <c r="M362" s="11"/>
      <c r="N362" s="11"/>
    </row>
    <row r="363" spans="1:14">
      <c r="A363">
        <v>60309</v>
      </c>
      <c r="B363" s="2" t="s">
        <v>214</v>
      </c>
      <c r="C363" s="2" t="s">
        <v>334</v>
      </c>
      <c r="D363" s="2" t="s">
        <v>507</v>
      </c>
      <c r="E363" s="15">
        <f t="shared" si="5"/>
        <v>0</v>
      </c>
      <c r="F363" s="16">
        <f>+Muertes_PN_ACUM[[#This Row],[03-06-2020]]</f>
        <v>0</v>
      </c>
      <c r="G363" s="14">
        <f>+Muertes_PN_ACUM[[#This Row],[04-06-2020]]-Muertes_PN_ACUM[[#This Row],[03-06-2020]]</f>
        <v>0</v>
      </c>
      <c r="H363" s="14">
        <f>+Muertes_PN_ACUM[[#This Row],[5/6/2020]]-Muertes_PN_ACUM[[#This Row],[04-06-2020]]</f>
        <v>0</v>
      </c>
      <c r="I363" s="14">
        <f>+Muertes_PN_ACUM[[#This Row],[6/6/2020]]-Muertes_PN_ACUM[[#This Row],[5/6/2020]]</f>
        <v>0</v>
      </c>
      <c r="J363" s="11"/>
      <c r="K363" s="11"/>
      <c r="L363" s="11"/>
      <c r="M363" s="11"/>
      <c r="N363" s="11"/>
    </row>
    <row r="364" spans="1:14">
      <c r="A364">
        <v>20306</v>
      </c>
      <c r="B364" s="2" t="s">
        <v>110</v>
      </c>
      <c r="C364" s="2" t="s">
        <v>361</v>
      </c>
      <c r="D364" s="2" t="s">
        <v>508</v>
      </c>
      <c r="E364" s="15">
        <f t="shared" si="5"/>
        <v>0</v>
      </c>
      <c r="F364" s="16">
        <f>+Muertes_PN_ACUM[[#This Row],[03-06-2020]]</f>
        <v>0</v>
      </c>
      <c r="G364" s="14">
        <f>+Muertes_PN_ACUM[[#This Row],[04-06-2020]]-Muertes_PN_ACUM[[#This Row],[03-06-2020]]</f>
        <v>0</v>
      </c>
      <c r="H364" s="14">
        <f>+Muertes_PN_ACUM[[#This Row],[5/6/2020]]-Muertes_PN_ACUM[[#This Row],[04-06-2020]]</f>
        <v>0</v>
      </c>
      <c r="I364" s="14">
        <f>+Muertes_PN_ACUM[[#This Row],[6/6/2020]]-Muertes_PN_ACUM[[#This Row],[5/6/2020]]</f>
        <v>0</v>
      </c>
      <c r="J364" s="11"/>
      <c r="K364" s="11"/>
      <c r="L364" s="11"/>
      <c r="M364" s="11"/>
      <c r="N364" s="11"/>
    </row>
    <row r="365" spans="1:14">
      <c r="A365">
        <v>40606</v>
      </c>
      <c r="B365" s="2" t="s">
        <v>115</v>
      </c>
      <c r="C365" s="2" t="s">
        <v>185</v>
      </c>
      <c r="D365" s="2" t="s">
        <v>508</v>
      </c>
      <c r="E365" s="15">
        <f t="shared" si="5"/>
        <v>1</v>
      </c>
      <c r="F365" s="16">
        <f>+Muertes_PN_ACUM[[#This Row],[03-06-2020]]</f>
        <v>1</v>
      </c>
      <c r="G365" s="14">
        <f>+Muertes_PN_ACUM[[#This Row],[04-06-2020]]-Muertes_PN_ACUM[[#This Row],[03-06-2020]]</f>
        <v>0</v>
      </c>
      <c r="H365" s="14">
        <f>+Muertes_PN_ACUM[[#This Row],[5/6/2020]]-Muertes_PN_ACUM[[#This Row],[04-06-2020]]</f>
        <v>0</v>
      </c>
      <c r="I365" s="14">
        <f>+Muertes_PN_ACUM[[#This Row],[6/6/2020]]-Muertes_PN_ACUM[[#This Row],[5/6/2020]]</f>
        <v>0</v>
      </c>
      <c r="J365" s="11"/>
      <c r="K365" s="11"/>
      <c r="L365" s="11"/>
      <c r="M365" s="11"/>
      <c r="N365" s="11"/>
    </row>
    <row r="366" spans="1:14">
      <c r="A366">
        <v>80820</v>
      </c>
      <c r="B366" s="2" t="s">
        <v>97</v>
      </c>
      <c r="C366" s="2" t="s">
        <v>97</v>
      </c>
      <c r="D366" s="2" t="s">
        <v>509</v>
      </c>
      <c r="E366" s="15">
        <f t="shared" si="5"/>
        <v>6</v>
      </c>
      <c r="F366" s="16">
        <f>+Muertes_PN_ACUM[[#This Row],[03-06-2020]]</f>
        <v>6</v>
      </c>
      <c r="G366" s="14">
        <f>+Muertes_PN_ACUM[[#This Row],[04-06-2020]]-Muertes_PN_ACUM[[#This Row],[03-06-2020]]</f>
        <v>0</v>
      </c>
      <c r="H366" s="14">
        <f>+Muertes_PN_ACUM[[#This Row],[5/6/2020]]-Muertes_PN_ACUM[[#This Row],[04-06-2020]]</f>
        <v>0</v>
      </c>
      <c r="I366" s="14">
        <f>+Muertes_PN_ACUM[[#This Row],[6/6/2020]]-Muertes_PN_ACUM[[#This Row],[5/6/2020]]</f>
        <v>0</v>
      </c>
      <c r="J366" s="11"/>
      <c r="K366" s="11"/>
      <c r="L366" s="11"/>
      <c r="M366" s="11"/>
      <c r="N366" s="11"/>
    </row>
    <row r="367" spans="1:14">
      <c r="A367">
        <v>80505</v>
      </c>
      <c r="B367" s="2" t="s">
        <v>97</v>
      </c>
      <c r="C367" s="2" t="s">
        <v>240</v>
      </c>
      <c r="D367" s="2" t="s">
        <v>510</v>
      </c>
      <c r="E367" s="15">
        <f t="shared" si="5"/>
        <v>0</v>
      </c>
      <c r="F367" s="16">
        <f>+Muertes_PN_ACUM[[#This Row],[03-06-2020]]</f>
        <v>0</v>
      </c>
      <c r="G367" s="14">
        <f>+Muertes_PN_ACUM[[#This Row],[04-06-2020]]-Muertes_PN_ACUM[[#This Row],[03-06-2020]]</f>
        <v>0</v>
      </c>
      <c r="H367" s="14">
        <f>+Muertes_PN_ACUM[[#This Row],[5/6/2020]]-Muertes_PN_ACUM[[#This Row],[04-06-2020]]</f>
        <v>0</v>
      </c>
      <c r="I367" s="14">
        <f>+Muertes_PN_ACUM[[#This Row],[6/6/2020]]-Muertes_PN_ACUM[[#This Row],[5/6/2020]]</f>
        <v>0</v>
      </c>
      <c r="J367" s="11"/>
      <c r="K367" s="11"/>
      <c r="L367" s="11"/>
      <c r="M367" s="11"/>
      <c r="N367" s="11"/>
    </row>
    <row r="368" spans="1:14">
      <c r="A368">
        <v>60201</v>
      </c>
      <c r="B368" s="2" t="s">
        <v>214</v>
      </c>
      <c r="C368" s="2" t="s">
        <v>274</v>
      </c>
      <c r="D368" s="2" t="s">
        <v>511</v>
      </c>
      <c r="E368" s="15">
        <f t="shared" si="5"/>
        <v>0</v>
      </c>
      <c r="F368" s="16">
        <f>+Muertes_PN_ACUM[[#This Row],[03-06-2020]]</f>
        <v>0</v>
      </c>
      <c r="G368" s="14">
        <f>+Muertes_PN_ACUM[[#This Row],[04-06-2020]]-Muertes_PN_ACUM[[#This Row],[03-06-2020]]</f>
        <v>0</v>
      </c>
      <c r="H368" s="14">
        <f>+Muertes_PN_ACUM[[#This Row],[5/6/2020]]-Muertes_PN_ACUM[[#This Row],[04-06-2020]]</f>
        <v>0</v>
      </c>
      <c r="I368" s="14">
        <f>+Muertes_PN_ACUM[[#This Row],[6/6/2020]]-Muertes_PN_ACUM[[#This Row],[5/6/2020]]</f>
        <v>0</v>
      </c>
      <c r="J368" s="11"/>
      <c r="K368" s="11"/>
      <c r="L368" s="11"/>
      <c r="M368" s="11"/>
      <c r="N368" s="11"/>
    </row>
    <row r="369" spans="1:14">
      <c r="A369">
        <v>130309</v>
      </c>
      <c r="B369" s="2" t="s">
        <v>131</v>
      </c>
      <c r="C369" s="2" t="s">
        <v>219</v>
      </c>
      <c r="D369" s="2" t="s">
        <v>512</v>
      </c>
      <c r="E369" s="15">
        <f t="shared" si="5"/>
        <v>0</v>
      </c>
      <c r="F369" s="16">
        <f>+Muertes_PN_ACUM[[#This Row],[03-06-2020]]</f>
        <v>0</v>
      </c>
      <c r="G369" s="14">
        <f>+Muertes_PN_ACUM[[#This Row],[04-06-2020]]-Muertes_PN_ACUM[[#This Row],[03-06-2020]]</f>
        <v>0</v>
      </c>
      <c r="H369" s="14">
        <f>+Muertes_PN_ACUM[[#This Row],[5/6/2020]]-Muertes_PN_ACUM[[#This Row],[04-06-2020]]</f>
        <v>0</v>
      </c>
      <c r="I369" s="14">
        <f>+Muertes_PN_ACUM[[#This Row],[6/6/2020]]-Muertes_PN_ACUM[[#This Row],[5/6/2020]]</f>
        <v>0</v>
      </c>
      <c r="J369" s="11"/>
      <c r="K369" s="11"/>
      <c r="L369" s="11"/>
      <c r="M369" s="11"/>
      <c r="N369" s="11"/>
    </row>
    <row r="370" spans="1:14">
      <c r="A370">
        <v>70409</v>
      </c>
      <c r="B370" s="2" t="s">
        <v>102</v>
      </c>
      <c r="C370" s="2" t="s">
        <v>158</v>
      </c>
      <c r="D370" s="2" t="s">
        <v>258</v>
      </c>
      <c r="E370" s="15">
        <f t="shared" si="5"/>
        <v>0</v>
      </c>
      <c r="F370" s="16">
        <f>+Muertes_PN_ACUM[[#This Row],[03-06-2020]]</f>
        <v>0</v>
      </c>
      <c r="G370" s="14">
        <f>+Muertes_PN_ACUM[[#This Row],[04-06-2020]]-Muertes_PN_ACUM[[#This Row],[03-06-2020]]</f>
        <v>0</v>
      </c>
      <c r="H370" s="14">
        <f>+Muertes_PN_ACUM[[#This Row],[5/6/2020]]-Muertes_PN_ACUM[[#This Row],[04-06-2020]]</f>
        <v>0</v>
      </c>
      <c r="I370" s="14">
        <f>+Muertes_PN_ACUM[[#This Row],[6/6/2020]]-Muertes_PN_ACUM[[#This Row],[5/6/2020]]</f>
        <v>0</v>
      </c>
      <c r="J370" s="11"/>
      <c r="K370" s="11"/>
      <c r="L370" s="11"/>
      <c r="M370" s="11"/>
      <c r="N370" s="11"/>
    </row>
    <row r="371" spans="1:14">
      <c r="A371">
        <v>90501</v>
      </c>
      <c r="B371" s="2" t="s">
        <v>139</v>
      </c>
      <c r="C371" s="2" t="s">
        <v>258</v>
      </c>
      <c r="D371" s="2" t="s">
        <v>513</v>
      </c>
      <c r="E371" s="15">
        <f t="shared" si="5"/>
        <v>0</v>
      </c>
      <c r="F371" s="16">
        <f>+Muertes_PN_ACUM[[#This Row],[03-06-2020]]</f>
        <v>0</v>
      </c>
      <c r="G371" s="14">
        <f>+Muertes_PN_ACUM[[#This Row],[04-06-2020]]-Muertes_PN_ACUM[[#This Row],[03-06-2020]]</f>
        <v>0</v>
      </c>
      <c r="H371" s="14">
        <f>+Muertes_PN_ACUM[[#This Row],[5/6/2020]]-Muertes_PN_ACUM[[#This Row],[04-06-2020]]</f>
        <v>0</v>
      </c>
      <c r="I371" s="14">
        <f>+Muertes_PN_ACUM[[#This Row],[6/6/2020]]-Muertes_PN_ACUM[[#This Row],[5/6/2020]]</f>
        <v>0</v>
      </c>
      <c r="J371" s="11"/>
      <c r="K371" s="11"/>
      <c r="L371" s="11"/>
      <c r="M371" s="11"/>
      <c r="N371" s="11"/>
    </row>
    <row r="372" spans="1:14">
      <c r="A372">
        <v>70213</v>
      </c>
      <c r="B372" s="2" t="s">
        <v>102</v>
      </c>
      <c r="C372" s="2" t="s">
        <v>161</v>
      </c>
      <c r="D372" s="2" t="s">
        <v>514</v>
      </c>
      <c r="E372" s="15">
        <f t="shared" si="5"/>
        <v>0</v>
      </c>
      <c r="F372" s="16">
        <f>+Muertes_PN_ACUM[[#This Row],[03-06-2020]]</f>
        <v>0</v>
      </c>
      <c r="G372" s="14">
        <f>+Muertes_PN_ACUM[[#This Row],[04-06-2020]]-Muertes_PN_ACUM[[#This Row],[03-06-2020]]</f>
        <v>0</v>
      </c>
      <c r="H372" s="14">
        <f>+Muertes_PN_ACUM[[#This Row],[5/6/2020]]-Muertes_PN_ACUM[[#This Row],[04-06-2020]]</f>
        <v>0</v>
      </c>
      <c r="I372" s="14">
        <f>+Muertes_PN_ACUM[[#This Row],[6/6/2020]]-Muertes_PN_ACUM[[#This Row],[5/6/2020]]</f>
        <v>0</v>
      </c>
      <c r="J372" s="11"/>
      <c r="K372" s="11"/>
      <c r="L372" s="11"/>
      <c r="M372" s="11"/>
      <c r="N372" s="11"/>
    </row>
    <row r="373" spans="1:14">
      <c r="A373">
        <v>10207</v>
      </c>
      <c r="B373" s="2" t="s">
        <v>119</v>
      </c>
      <c r="C373" s="2" t="s">
        <v>167</v>
      </c>
      <c r="D373" s="2" t="s">
        <v>161</v>
      </c>
      <c r="E373" s="15">
        <f t="shared" si="5"/>
        <v>0</v>
      </c>
      <c r="F373" s="16">
        <f>+Muertes_PN_ACUM[[#This Row],[03-06-2020]]</f>
        <v>0</v>
      </c>
      <c r="G373" s="14">
        <f>+Muertes_PN_ACUM[[#This Row],[04-06-2020]]-Muertes_PN_ACUM[[#This Row],[03-06-2020]]</f>
        <v>0</v>
      </c>
      <c r="H373" s="14">
        <f>+Muertes_PN_ACUM[[#This Row],[5/6/2020]]-Muertes_PN_ACUM[[#This Row],[04-06-2020]]</f>
        <v>0</v>
      </c>
      <c r="I373" s="14">
        <f>+Muertes_PN_ACUM[[#This Row],[6/6/2020]]-Muertes_PN_ACUM[[#This Row],[5/6/2020]]</f>
        <v>0</v>
      </c>
      <c r="J373" s="11"/>
      <c r="K373" s="11"/>
      <c r="L373" s="11"/>
      <c r="M373" s="11"/>
      <c r="N373" s="11"/>
    </row>
    <row r="374" spans="1:14">
      <c r="A374">
        <v>70201</v>
      </c>
      <c r="B374" s="2" t="s">
        <v>102</v>
      </c>
      <c r="C374" s="2" t="s">
        <v>161</v>
      </c>
      <c r="D374" s="2" t="s">
        <v>515</v>
      </c>
      <c r="E374" s="15">
        <f t="shared" si="5"/>
        <v>0</v>
      </c>
      <c r="F374" s="16">
        <f>+Muertes_PN_ACUM[[#This Row],[03-06-2020]]</f>
        <v>0</v>
      </c>
      <c r="G374" s="14">
        <f>+Muertes_PN_ACUM[[#This Row],[04-06-2020]]-Muertes_PN_ACUM[[#This Row],[03-06-2020]]</f>
        <v>0</v>
      </c>
      <c r="H374" s="14">
        <f>+Muertes_PN_ACUM[[#This Row],[5/6/2020]]-Muertes_PN_ACUM[[#This Row],[04-06-2020]]</f>
        <v>0</v>
      </c>
      <c r="I374" s="14">
        <f>+Muertes_PN_ACUM[[#This Row],[6/6/2020]]-Muertes_PN_ACUM[[#This Row],[5/6/2020]]</f>
        <v>0</v>
      </c>
      <c r="J374" s="11"/>
      <c r="K374" s="11"/>
      <c r="L374" s="11"/>
      <c r="M374" s="11"/>
      <c r="N374" s="11"/>
    </row>
    <row r="375" spans="1:14">
      <c r="A375">
        <v>70214</v>
      </c>
      <c r="B375" s="2" t="s">
        <v>102</v>
      </c>
      <c r="C375" s="2" t="s">
        <v>161</v>
      </c>
      <c r="D375" s="2" t="s">
        <v>516</v>
      </c>
      <c r="E375" s="15">
        <f t="shared" si="5"/>
        <v>0</v>
      </c>
      <c r="F375" s="16">
        <f>+Muertes_PN_ACUM[[#This Row],[03-06-2020]]</f>
        <v>0</v>
      </c>
      <c r="G375" s="14">
        <f>+Muertes_PN_ACUM[[#This Row],[04-06-2020]]-Muertes_PN_ACUM[[#This Row],[03-06-2020]]</f>
        <v>0</v>
      </c>
      <c r="H375" s="14">
        <f>+Muertes_PN_ACUM[[#This Row],[5/6/2020]]-Muertes_PN_ACUM[[#This Row],[04-06-2020]]</f>
        <v>0</v>
      </c>
      <c r="I375" s="14">
        <f>+Muertes_PN_ACUM[[#This Row],[6/6/2020]]-Muertes_PN_ACUM[[#This Row],[5/6/2020]]</f>
        <v>0</v>
      </c>
      <c r="J375" s="11"/>
      <c r="K375" s="11"/>
      <c r="L375" s="11"/>
      <c r="M375" s="11"/>
      <c r="N375" s="11"/>
    </row>
    <row r="376" spans="1:14">
      <c r="A376">
        <v>70107</v>
      </c>
      <c r="B376" s="2" t="s">
        <v>102</v>
      </c>
      <c r="C376" s="2" t="s">
        <v>355</v>
      </c>
      <c r="D376" s="2" t="s">
        <v>517</v>
      </c>
      <c r="E376" s="15">
        <f t="shared" si="5"/>
        <v>0</v>
      </c>
      <c r="F376" s="16">
        <f>+Muertes_PN_ACUM[[#This Row],[03-06-2020]]</f>
        <v>0</v>
      </c>
      <c r="G376" s="14">
        <f>+Muertes_PN_ACUM[[#This Row],[04-06-2020]]-Muertes_PN_ACUM[[#This Row],[03-06-2020]]</f>
        <v>0</v>
      </c>
      <c r="H376" s="14">
        <f>+Muertes_PN_ACUM[[#This Row],[5/6/2020]]-Muertes_PN_ACUM[[#This Row],[04-06-2020]]</f>
        <v>0</v>
      </c>
      <c r="I376" s="14">
        <f>+Muertes_PN_ACUM[[#This Row],[6/6/2020]]-Muertes_PN_ACUM[[#This Row],[5/6/2020]]</f>
        <v>0</v>
      </c>
      <c r="J376" s="11"/>
      <c r="K376" s="11"/>
      <c r="L376" s="11"/>
      <c r="M376" s="11"/>
      <c r="N376" s="11"/>
    </row>
    <row r="377" spans="1:14">
      <c r="A377">
        <v>130907</v>
      </c>
      <c r="B377" s="2" t="s">
        <v>131</v>
      </c>
      <c r="C377" s="2" t="s">
        <v>357</v>
      </c>
      <c r="D377" s="2" t="s">
        <v>518</v>
      </c>
      <c r="E377" s="15">
        <f t="shared" si="5"/>
        <v>0</v>
      </c>
      <c r="F377" s="16">
        <f>+Muertes_PN_ACUM[[#This Row],[03-06-2020]]</f>
        <v>0</v>
      </c>
      <c r="G377" s="14">
        <f>+Muertes_PN_ACUM[[#This Row],[04-06-2020]]-Muertes_PN_ACUM[[#This Row],[03-06-2020]]</f>
        <v>0</v>
      </c>
      <c r="H377" s="14">
        <f>+Muertes_PN_ACUM[[#This Row],[5/6/2020]]-Muertes_PN_ACUM[[#This Row],[04-06-2020]]</f>
        <v>0</v>
      </c>
      <c r="I377" s="14">
        <f>+Muertes_PN_ACUM[[#This Row],[6/6/2020]]-Muertes_PN_ACUM[[#This Row],[5/6/2020]]</f>
        <v>0</v>
      </c>
      <c r="J377" s="11"/>
      <c r="K377" s="11"/>
      <c r="L377" s="11"/>
      <c r="M377" s="11"/>
      <c r="N377" s="11"/>
    </row>
    <row r="378" spans="1:14">
      <c r="A378">
        <v>60205</v>
      </c>
      <c r="B378" s="2" t="s">
        <v>214</v>
      </c>
      <c r="C378" s="2" t="s">
        <v>274</v>
      </c>
      <c r="D378" s="2" t="s">
        <v>519</v>
      </c>
      <c r="E378" s="15">
        <f t="shared" si="5"/>
        <v>0</v>
      </c>
      <c r="F378" s="16">
        <f>+Muertes_PN_ACUM[[#This Row],[03-06-2020]]</f>
        <v>0</v>
      </c>
      <c r="G378" s="14">
        <f>+Muertes_PN_ACUM[[#This Row],[04-06-2020]]-Muertes_PN_ACUM[[#This Row],[03-06-2020]]</f>
        <v>0</v>
      </c>
      <c r="H378" s="14">
        <f>+Muertes_PN_ACUM[[#This Row],[5/6/2020]]-Muertes_PN_ACUM[[#This Row],[04-06-2020]]</f>
        <v>0</v>
      </c>
      <c r="I378" s="14">
        <f>+Muertes_PN_ACUM[[#This Row],[6/6/2020]]-Muertes_PN_ACUM[[#This Row],[5/6/2020]]</f>
        <v>0</v>
      </c>
      <c r="J378" s="11"/>
      <c r="K378" s="11"/>
      <c r="L378" s="11"/>
      <c r="M378" s="11"/>
      <c r="N378" s="11"/>
    </row>
    <row r="379" spans="1:14">
      <c r="A379">
        <v>90604</v>
      </c>
      <c r="B379" s="2" t="s">
        <v>139</v>
      </c>
      <c r="C379" s="2" t="s">
        <v>253</v>
      </c>
      <c r="D379" s="2" t="s">
        <v>519</v>
      </c>
      <c r="E379" s="15">
        <f t="shared" si="5"/>
        <v>0</v>
      </c>
      <c r="F379" s="16">
        <f>+Muertes_PN_ACUM[[#This Row],[03-06-2020]]</f>
        <v>0</v>
      </c>
      <c r="G379" s="14">
        <f>+Muertes_PN_ACUM[[#This Row],[04-06-2020]]-Muertes_PN_ACUM[[#This Row],[03-06-2020]]</f>
        <v>0</v>
      </c>
      <c r="H379" s="14">
        <f>+Muertes_PN_ACUM[[#This Row],[5/6/2020]]-Muertes_PN_ACUM[[#This Row],[04-06-2020]]</f>
        <v>0</v>
      </c>
      <c r="I379" s="14">
        <f>+Muertes_PN_ACUM[[#This Row],[6/6/2020]]-Muertes_PN_ACUM[[#This Row],[5/6/2020]]</f>
        <v>0</v>
      </c>
      <c r="J379" s="11"/>
      <c r="K379" s="11"/>
      <c r="L379" s="11"/>
      <c r="M379" s="11"/>
      <c r="N379" s="11"/>
    </row>
    <row r="380" spans="1:14">
      <c r="A380">
        <v>130310</v>
      </c>
      <c r="B380" s="2" t="s">
        <v>131</v>
      </c>
      <c r="C380" s="2" t="s">
        <v>219</v>
      </c>
      <c r="D380" s="2" t="s">
        <v>520</v>
      </c>
      <c r="E380" s="15">
        <f t="shared" si="5"/>
        <v>1</v>
      </c>
      <c r="F380" s="16">
        <f>+Muertes_PN_ACUM[[#This Row],[03-06-2020]]</f>
        <v>1</v>
      </c>
      <c r="G380" s="14">
        <f>+Muertes_PN_ACUM[[#This Row],[04-06-2020]]-Muertes_PN_ACUM[[#This Row],[03-06-2020]]</f>
        <v>0</v>
      </c>
      <c r="H380" s="14">
        <f>+Muertes_PN_ACUM[[#This Row],[5/6/2020]]-Muertes_PN_ACUM[[#This Row],[04-06-2020]]</f>
        <v>0</v>
      </c>
      <c r="I380" s="14">
        <f>+Muertes_PN_ACUM[[#This Row],[6/6/2020]]-Muertes_PN_ACUM[[#This Row],[5/6/2020]]</f>
        <v>0</v>
      </c>
      <c r="J380" s="11"/>
      <c r="K380" s="11"/>
      <c r="L380" s="11"/>
      <c r="M380" s="11"/>
      <c r="N380" s="11"/>
    </row>
    <row r="381" spans="1:14">
      <c r="A381">
        <v>30108</v>
      </c>
      <c r="B381" s="2" t="s">
        <v>99</v>
      </c>
      <c r="C381" s="2" t="s">
        <v>99</v>
      </c>
      <c r="D381" s="2" t="s">
        <v>521</v>
      </c>
      <c r="E381" s="15">
        <f t="shared" si="5"/>
        <v>0</v>
      </c>
      <c r="F381" s="16">
        <f>+Muertes_PN_ACUM[[#This Row],[03-06-2020]]</f>
        <v>0</v>
      </c>
      <c r="G381" s="14">
        <f>+Muertes_PN_ACUM[[#This Row],[04-06-2020]]-Muertes_PN_ACUM[[#This Row],[03-06-2020]]</f>
        <v>0</v>
      </c>
      <c r="H381" s="14">
        <f>+Muertes_PN_ACUM[[#This Row],[5/6/2020]]-Muertes_PN_ACUM[[#This Row],[04-06-2020]]</f>
        <v>0</v>
      </c>
      <c r="I381" s="14">
        <f>+Muertes_PN_ACUM[[#This Row],[6/6/2020]]-Muertes_PN_ACUM[[#This Row],[5/6/2020]]</f>
        <v>0</v>
      </c>
      <c r="J381" s="11"/>
      <c r="K381" s="11"/>
      <c r="L381" s="11"/>
      <c r="M381" s="11"/>
      <c r="N381" s="11"/>
    </row>
    <row r="382" spans="1:14">
      <c r="A382">
        <v>40202</v>
      </c>
      <c r="B382" s="2" t="s">
        <v>115</v>
      </c>
      <c r="C382" s="2" t="s">
        <v>150</v>
      </c>
      <c r="D382" s="2" t="s">
        <v>522</v>
      </c>
      <c r="E382" s="15">
        <f t="shared" si="5"/>
        <v>0</v>
      </c>
      <c r="F382" s="16">
        <f>+Muertes_PN_ACUM[[#This Row],[03-06-2020]]</f>
        <v>0</v>
      </c>
      <c r="G382" s="14">
        <f>+Muertes_PN_ACUM[[#This Row],[04-06-2020]]-Muertes_PN_ACUM[[#This Row],[03-06-2020]]</f>
        <v>0</v>
      </c>
      <c r="H382" s="14">
        <f>+Muertes_PN_ACUM[[#This Row],[5/6/2020]]-Muertes_PN_ACUM[[#This Row],[04-06-2020]]</f>
        <v>0</v>
      </c>
      <c r="I382" s="14">
        <f>+Muertes_PN_ACUM[[#This Row],[6/6/2020]]-Muertes_PN_ACUM[[#This Row],[5/6/2020]]</f>
        <v>0</v>
      </c>
      <c r="J382" s="11"/>
      <c r="K382" s="11"/>
      <c r="L382" s="11"/>
      <c r="M382" s="11"/>
      <c r="N382" s="11"/>
    </row>
    <row r="383" spans="1:14">
      <c r="A383">
        <v>70108</v>
      </c>
      <c r="B383" s="2" t="s">
        <v>102</v>
      </c>
      <c r="C383" s="2" t="s">
        <v>355</v>
      </c>
      <c r="D383" s="2" t="s">
        <v>523</v>
      </c>
      <c r="E383" s="15">
        <f t="shared" si="5"/>
        <v>0</v>
      </c>
      <c r="F383" s="16">
        <f>+Muertes_PN_ACUM[[#This Row],[03-06-2020]]</f>
        <v>0</v>
      </c>
      <c r="G383" s="14">
        <f>+Muertes_PN_ACUM[[#This Row],[04-06-2020]]-Muertes_PN_ACUM[[#This Row],[03-06-2020]]</f>
        <v>0</v>
      </c>
      <c r="H383" s="14">
        <f>+Muertes_PN_ACUM[[#This Row],[5/6/2020]]-Muertes_PN_ACUM[[#This Row],[04-06-2020]]</f>
        <v>0</v>
      </c>
      <c r="I383" s="14">
        <f>+Muertes_PN_ACUM[[#This Row],[6/6/2020]]-Muertes_PN_ACUM[[#This Row],[5/6/2020]]</f>
        <v>0</v>
      </c>
      <c r="J383" s="11"/>
      <c r="K383" s="11"/>
      <c r="L383" s="11"/>
      <c r="M383" s="11"/>
      <c r="N383" s="11"/>
    </row>
    <row r="384" spans="1:14">
      <c r="A384">
        <v>60104</v>
      </c>
      <c r="B384" s="2" t="s">
        <v>214</v>
      </c>
      <c r="C384" s="2" t="s">
        <v>282</v>
      </c>
      <c r="D384" s="2" t="s">
        <v>524</v>
      </c>
      <c r="E384" s="15">
        <f t="shared" si="5"/>
        <v>0</v>
      </c>
      <c r="F384" s="16">
        <f>+Muertes_PN_ACUM[[#This Row],[03-06-2020]]</f>
        <v>0</v>
      </c>
      <c r="G384" s="14">
        <f>+Muertes_PN_ACUM[[#This Row],[04-06-2020]]-Muertes_PN_ACUM[[#This Row],[03-06-2020]]</f>
        <v>0</v>
      </c>
      <c r="H384" s="14">
        <f>+Muertes_PN_ACUM[[#This Row],[5/6/2020]]-Muertes_PN_ACUM[[#This Row],[04-06-2020]]</f>
        <v>0</v>
      </c>
      <c r="I384" s="14">
        <f>+Muertes_PN_ACUM[[#This Row],[6/6/2020]]-Muertes_PN_ACUM[[#This Row],[5/6/2020]]</f>
        <v>0</v>
      </c>
      <c r="J384" s="11"/>
      <c r="K384" s="11"/>
      <c r="L384" s="11"/>
      <c r="M384" s="11"/>
      <c r="N384" s="11"/>
    </row>
    <row r="385" spans="1:14">
      <c r="A385">
        <v>91201</v>
      </c>
      <c r="B385" s="2" t="s">
        <v>139</v>
      </c>
      <c r="C385" s="2" t="s">
        <v>140</v>
      </c>
      <c r="D385" s="2" t="s">
        <v>525</v>
      </c>
      <c r="E385" s="15">
        <f t="shared" si="5"/>
        <v>0</v>
      </c>
      <c r="F385" s="16">
        <f>+Muertes_PN_ACUM[[#This Row],[03-06-2020]]</f>
        <v>0</v>
      </c>
      <c r="G385" s="14">
        <f>+Muertes_PN_ACUM[[#This Row],[04-06-2020]]-Muertes_PN_ACUM[[#This Row],[03-06-2020]]</f>
        <v>0</v>
      </c>
      <c r="H385" s="14">
        <f>+Muertes_PN_ACUM[[#This Row],[5/6/2020]]-Muertes_PN_ACUM[[#This Row],[04-06-2020]]</f>
        <v>0</v>
      </c>
      <c r="I385" s="14">
        <f>+Muertes_PN_ACUM[[#This Row],[6/6/2020]]-Muertes_PN_ACUM[[#This Row],[5/6/2020]]</f>
        <v>0</v>
      </c>
      <c r="J385" s="11"/>
      <c r="K385" s="11"/>
      <c r="L385" s="11"/>
      <c r="M385" s="11"/>
      <c r="N385" s="11"/>
    </row>
    <row r="386" spans="1:14">
      <c r="A386">
        <v>60504</v>
      </c>
      <c r="B386" s="2" t="s">
        <v>214</v>
      </c>
      <c r="C386" s="2" t="s">
        <v>215</v>
      </c>
      <c r="D386" s="2" t="s">
        <v>526</v>
      </c>
      <c r="E386" s="15">
        <f t="shared" si="5"/>
        <v>0</v>
      </c>
      <c r="F386" s="16">
        <f>+Muertes_PN_ACUM[[#This Row],[03-06-2020]]</f>
        <v>0</v>
      </c>
      <c r="G386" s="14">
        <f>+Muertes_PN_ACUM[[#This Row],[04-06-2020]]-Muertes_PN_ACUM[[#This Row],[03-06-2020]]</f>
        <v>0</v>
      </c>
      <c r="H386" s="14">
        <f>+Muertes_PN_ACUM[[#This Row],[5/6/2020]]-Muertes_PN_ACUM[[#This Row],[04-06-2020]]</f>
        <v>0</v>
      </c>
      <c r="I386" s="14">
        <f>+Muertes_PN_ACUM[[#This Row],[6/6/2020]]-Muertes_PN_ACUM[[#This Row],[5/6/2020]]</f>
        <v>0</v>
      </c>
      <c r="J386" s="11"/>
      <c r="K386" s="11"/>
      <c r="L386" s="11"/>
      <c r="M386" s="11"/>
      <c r="N386" s="11"/>
    </row>
    <row r="387" spans="1:14">
      <c r="A387">
        <v>70410</v>
      </c>
      <c r="B387" s="2" t="s">
        <v>102</v>
      </c>
      <c r="C387" s="2" t="s">
        <v>158</v>
      </c>
      <c r="D387" s="2" t="s">
        <v>527</v>
      </c>
      <c r="E387" s="15">
        <f t="shared" si="5"/>
        <v>0</v>
      </c>
      <c r="F387" s="16">
        <f>+Muertes_PN_ACUM[[#This Row],[03-06-2020]]</f>
        <v>0</v>
      </c>
      <c r="G387" s="14">
        <f>+Muertes_PN_ACUM[[#This Row],[04-06-2020]]-Muertes_PN_ACUM[[#This Row],[03-06-2020]]</f>
        <v>0</v>
      </c>
      <c r="H387" s="14">
        <f>+Muertes_PN_ACUM[[#This Row],[5/6/2020]]-Muertes_PN_ACUM[[#This Row],[04-06-2020]]</f>
        <v>0</v>
      </c>
      <c r="I387" s="14">
        <f>+Muertes_PN_ACUM[[#This Row],[6/6/2020]]-Muertes_PN_ACUM[[#This Row],[5/6/2020]]</f>
        <v>0</v>
      </c>
      <c r="J387" s="11"/>
      <c r="K387" s="11"/>
      <c r="L387" s="11"/>
      <c r="M387" s="11"/>
      <c r="N387" s="11"/>
    </row>
    <row r="388" spans="1:14">
      <c r="A388">
        <v>20304</v>
      </c>
      <c r="B388" s="2" t="s">
        <v>110</v>
      </c>
      <c r="C388" s="2" t="s">
        <v>361</v>
      </c>
      <c r="D388" s="2" t="s">
        <v>528</v>
      </c>
      <c r="E388" s="15">
        <f t="shared" si="5"/>
        <v>0</v>
      </c>
      <c r="F388" s="16">
        <f>+Muertes_PN_ACUM[[#This Row],[03-06-2020]]</f>
        <v>0</v>
      </c>
      <c r="G388" s="14">
        <f>+Muertes_PN_ACUM[[#This Row],[04-06-2020]]-Muertes_PN_ACUM[[#This Row],[03-06-2020]]</f>
        <v>0</v>
      </c>
      <c r="H388" s="14">
        <f>+Muertes_PN_ACUM[[#This Row],[5/6/2020]]-Muertes_PN_ACUM[[#This Row],[04-06-2020]]</f>
        <v>0</v>
      </c>
      <c r="I388" s="14">
        <f>+Muertes_PN_ACUM[[#This Row],[6/6/2020]]-Muertes_PN_ACUM[[#This Row],[5/6/2020]]</f>
        <v>0</v>
      </c>
      <c r="J388" s="11"/>
      <c r="K388" s="11"/>
      <c r="L388" s="11"/>
      <c r="M388" s="11"/>
      <c r="N388" s="11"/>
    </row>
    <row r="389" spans="1:14">
      <c r="A389">
        <v>60404</v>
      </c>
      <c r="B389" s="2" t="s">
        <v>214</v>
      </c>
      <c r="C389" s="2" t="s">
        <v>263</v>
      </c>
      <c r="D389" s="2" t="s">
        <v>528</v>
      </c>
      <c r="E389" s="15">
        <f t="shared" ref="E389:E452" si="6">+MAX(F389:CO389)</f>
        <v>0</v>
      </c>
      <c r="F389" s="16">
        <f>+Muertes_PN_ACUM[[#This Row],[03-06-2020]]</f>
        <v>0</v>
      </c>
      <c r="G389" s="14">
        <f>+Muertes_PN_ACUM[[#This Row],[04-06-2020]]-Muertes_PN_ACUM[[#This Row],[03-06-2020]]</f>
        <v>0</v>
      </c>
      <c r="H389" s="14">
        <f>+Muertes_PN_ACUM[[#This Row],[5/6/2020]]-Muertes_PN_ACUM[[#This Row],[04-06-2020]]</f>
        <v>0</v>
      </c>
      <c r="I389" s="14">
        <f>+Muertes_PN_ACUM[[#This Row],[6/6/2020]]-Muertes_PN_ACUM[[#This Row],[5/6/2020]]</f>
        <v>0</v>
      </c>
      <c r="J389" s="11"/>
      <c r="K389" s="11"/>
      <c r="L389" s="11"/>
      <c r="M389" s="11"/>
      <c r="N389" s="11"/>
    </row>
    <row r="390" spans="1:14">
      <c r="A390">
        <v>90404</v>
      </c>
      <c r="B390" s="2" t="s">
        <v>139</v>
      </c>
      <c r="C390" s="2" t="s">
        <v>189</v>
      </c>
      <c r="D390" s="2" t="s">
        <v>528</v>
      </c>
      <c r="E390" s="15">
        <f t="shared" si="6"/>
        <v>0</v>
      </c>
      <c r="F390" s="16">
        <f>+Muertes_PN_ACUM[[#This Row],[03-06-2020]]</f>
        <v>0</v>
      </c>
      <c r="G390" s="14">
        <f>+Muertes_PN_ACUM[[#This Row],[04-06-2020]]-Muertes_PN_ACUM[[#This Row],[03-06-2020]]</f>
        <v>0</v>
      </c>
      <c r="H390" s="14">
        <f>+Muertes_PN_ACUM[[#This Row],[5/6/2020]]-Muertes_PN_ACUM[[#This Row],[04-06-2020]]</f>
        <v>0</v>
      </c>
      <c r="I390" s="14">
        <f>+Muertes_PN_ACUM[[#This Row],[6/6/2020]]-Muertes_PN_ACUM[[#This Row],[5/6/2020]]</f>
        <v>0</v>
      </c>
      <c r="J390" s="11"/>
      <c r="K390" s="11"/>
      <c r="L390" s="11"/>
      <c r="M390" s="11"/>
      <c r="N390" s="11"/>
    </row>
    <row r="391" spans="1:14">
      <c r="A391">
        <v>70309</v>
      </c>
      <c r="B391" s="2" t="s">
        <v>102</v>
      </c>
      <c r="C391" s="2" t="s">
        <v>102</v>
      </c>
      <c r="D391" s="2" t="s">
        <v>529</v>
      </c>
      <c r="E391" s="15">
        <f t="shared" si="6"/>
        <v>0</v>
      </c>
      <c r="F391" s="16">
        <f>+Muertes_PN_ACUM[[#This Row],[03-06-2020]]</f>
        <v>0</v>
      </c>
      <c r="G391" s="14">
        <f>+Muertes_PN_ACUM[[#This Row],[04-06-2020]]-Muertes_PN_ACUM[[#This Row],[03-06-2020]]</f>
        <v>0</v>
      </c>
      <c r="H391" s="14">
        <f>+Muertes_PN_ACUM[[#This Row],[5/6/2020]]-Muertes_PN_ACUM[[#This Row],[04-06-2020]]</f>
        <v>0</v>
      </c>
      <c r="I391" s="14">
        <f>+Muertes_PN_ACUM[[#This Row],[6/6/2020]]-Muertes_PN_ACUM[[#This Row],[5/6/2020]]</f>
        <v>0</v>
      </c>
      <c r="J391" s="11"/>
      <c r="K391" s="11"/>
      <c r="L391" s="11"/>
      <c r="M391" s="11"/>
      <c r="N391" s="11"/>
    </row>
    <row r="392" spans="1:14">
      <c r="A392">
        <v>20307</v>
      </c>
      <c r="B392" s="2" t="s">
        <v>110</v>
      </c>
      <c r="C392" s="2" t="s">
        <v>361</v>
      </c>
      <c r="D392" s="2" t="s">
        <v>530</v>
      </c>
      <c r="E392" s="15">
        <f t="shared" si="6"/>
        <v>0</v>
      </c>
      <c r="F392" s="16">
        <f>+Muertes_PN_ACUM[[#This Row],[03-06-2020]]</f>
        <v>0</v>
      </c>
      <c r="G392" s="14">
        <f>+Muertes_PN_ACUM[[#This Row],[04-06-2020]]-Muertes_PN_ACUM[[#This Row],[03-06-2020]]</f>
        <v>0</v>
      </c>
      <c r="H392" s="14">
        <f>+Muertes_PN_ACUM[[#This Row],[5/6/2020]]-Muertes_PN_ACUM[[#This Row],[04-06-2020]]</f>
        <v>0</v>
      </c>
      <c r="I392" s="14">
        <f>+Muertes_PN_ACUM[[#This Row],[6/6/2020]]-Muertes_PN_ACUM[[#This Row],[5/6/2020]]</f>
        <v>0</v>
      </c>
      <c r="J392" s="11"/>
      <c r="K392" s="11"/>
      <c r="L392" s="11"/>
      <c r="M392" s="11"/>
      <c r="N392" s="11"/>
    </row>
    <row r="393" spans="1:14">
      <c r="A393">
        <v>90507</v>
      </c>
      <c r="B393" s="2" t="s">
        <v>139</v>
      </c>
      <c r="C393" s="2" t="s">
        <v>258</v>
      </c>
      <c r="D393" s="2" t="s">
        <v>531</v>
      </c>
      <c r="E393" s="15">
        <f t="shared" si="6"/>
        <v>0</v>
      </c>
      <c r="F393" s="16">
        <f>+Muertes_PN_ACUM[[#This Row],[03-06-2020]]</f>
        <v>0</v>
      </c>
      <c r="G393" s="14">
        <f>+Muertes_PN_ACUM[[#This Row],[04-06-2020]]-Muertes_PN_ACUM[[#This Row],[03-06-2020]]</f>
        <v>0</v>
      </c>
      <c r="H393" s="14">
        <f>+Muertes_PN_ACUM[[#This Row],[5/6/2020]]-Muertes_PN_ACUM[[#This Row],[04-06-2020]]</f>
        <v>0</v>
      </c>
      <c r="I393" s="14">
        <f>+Muertes_PN_ACUM[[#This Row],[6/6/2020]]-Muertes_PN_ACUM[[#This Row],[5/6/2020]]</f>
        <v>0</v>
      </c>
      <c r="J393" s="11"/>
      <c r="K393" s="11"/>
      <c r="L393" s="11"/>
      <c r="M393" s="11"/>
      <c r="N393" s="11"/>
    </row>
    <row r="394" spans="1:14">
      <c r="A394">
        <v>120903</v>
      </c>
      <c r="B394" s="2" t="s">
        <v>104</v>
      </c>
      <c r="C394" s="2" t="s">
        <v>122</v>
      </c>
      <c r="D394" s="2" t="s">
        <v>532</v>
      </c>
      <c r="E394" s="15">
        <f t="shared" si="6"/>
        <v>0</v>
      </c>
      <c r="F394" s="16">
        <f>+Muertes_PN_ACUM[[#This Row],[03-06-2020]]</f>
        <v>0</v>
      </c>
      <c r="G394" s="14">
        <f>+Muertes_PN_ACUM[[#This Row],[04-06-2020]]-Muertes_PN_ACUM[[#This Row],[03-06-2020]]</f>
        <v>0</v>
      </c>
      <c r="H394" s="14">
        <f>+Muertes_PN_ACUM[[#This Row],[5/6/2020]]-Muertes_PN_ACUM[[#This Row],[04-06-2020]]</f>
        <v>0</v>
      </c>
      <c r="I394" s="14">
        <f>+Muertes_PN_ACUM[[#This Row],[6/6/2020]]-Muertes_PN_ACUM[[#This Row],[5/6/2020]]</f>
        <v>0</v>
      </c>
      <c r="J394" s="11"/>
      <c r="K394" s="11"/>
      <c r="L394" s="11"/>
      <c r="M394" s="11"/>
      <c r="N394" s="11"/>
    </row>
    <row r="395" spans="1:14">
      <c r="A395">
        <v>40708</v>
      </c>
      <c r="B395" s="2" t="s">
        <v>115</v>
      </c>
      <c r="C395" s="2" t="s">
        <v>318</v>
      </c>
      <c r="D395" s="2" t="s">
        <v>533</v>
      </c>
      <c r="E395" s="15">
        <f t="shared" si="6"/>
        <v>0</v>
      </c>
      <c r="F395" s="16">
        <f>+Muertes_PN_ACUM[[#This Row],[03-06-2020]]</f>
        <v>0</v>
      </c>
      <c r="G395" s="14">
        <f>+Muertes_PN_ACUM[[#This Row],[04-06-2020]]-Muertes_PN_ACUM[[#This Row],[03-06-2020]]</f>
        <v>0</v>
      </c>
      <c r="H395" s="14">
        <f>+Muertes_PN_ACUM[[#This Row],[5/6/2020]]-Muertes_PN_ACUM[[#This Row],[04-06-2020]]</f>
        <v>0</v>
      </c>
      <c r="I395" s="14">
        <f>+Muertes_PN_ACUM[[#This Row],[6/6/2020]]-Muertes_PN_ACUM[[#This Row],[5/6/2020]]</f>
        <v>0</v>
      </c>
      <c r="J395" s="11"/>
      <c r="K395" s="11"/>
      <c r="L395" s="11"/>
      <c r="M395" s="11"/>
      <c r="N395" s="11"/>
    </row>
    <row r="396" spans="1:14">
      <c r="A396">
        <v>91008</v>
      </c>
      <c r="B396" s="2" t="s">
        <v>139</v>
      </c>
      <c r="C396" s="2" t="s">
        <v>232</v>
      </c>
      <c r="D396" s="2" t="s">
        <v>533</v>
      </c>
      <c r="E396" s="15">
        <f t="shared" si="6"/>
        <v>0</v>
      </c>
      <c r="F396" s="16">
        <f>+Muertes_PN_ACUM[[#This Row],[03-06-2020]]</f>
        <v>0</v>
      </c>
      <c r="G396" s="14">
        <f>+Muertes_PN_ACUM[[#This Row],[04-06-2020]]-Muertes_PN_ACUM[[#This Row],[03-06-2020]]</f>
        <v>0</v>
      </c>
      <c r="H396" s="14">
        <f>+Muertes_PN_ACUM[[#This Row],[5/6/2020]]-Muertes_PN_ACUM[[#This Row],[04-06-2020]]</f>
        <v>0</v>
      </c>
      <c r="I396" s="14">
        <f>+Muertes_PN_ACUM[[#This Row],[6/6/2020]]-Muertes_PN_ACUM[[#This Row],[5/6/2020]]</f>
        <v>0</v>
      </c>
      <c r="J396" s="11"/>
      <c r="K396" s="11"/>
      <c r="L396" s="11"/>
      <c r="M396" s="11"/>
      <c r="N396" s="11"/>
    </row>
    <row r="397" spans="1:14">
      <c r="A397">
        <v>40703</v>
      </c>
      <c r="B397" s="2" t="s">
        <v>115</v>
      </c>
      <c r="C397" s="2" t="s">
        <v>318</v>
      </c>
      <c r="D397" s="2" t="s">
        <v>534</v>
      </c>
      <c r="E397" s="15">
        <f t="shared" si="6"/>
        <v>0</v>
      </c>
      <c r="F397" s="16">
        <f>+Muertes_PN_ACUM[[#This Row],[03-06-2020]]</f>
        <v>0</v>
      </c>
      <c r="G397" s="14">
        <f>+Muertes_PN_ACUM[[#This Row],[04-06-2020]]-Muertes_PN_ACUM[[#This Row],[03-06-2020]]</f>
        <v>0</v>
      </c>
      <c r="H397" s="14">
        <f>+Muertes_PN_ACUM[[#This Row],[5/6/2020]]-Muertes_PN_ACUM[[#This Row],[04-06-2020]]</f>
        <v>0</v>
      </c>
      <c r="I397" s="14">
        <f>+Muertes_PN_ACUM[[#This Row],[6/6/2020]]-Muertes_PN_ACUM[[#This Row],[5/6/2020]]</f>
        <v>0</v>
      </c>
      <c r="J397" s="11"/>
      <c r="K397" s="11"/>
      <c r="L397" s="11"/>
      <c r="M397" s="11"/>
      <c r="N397" s="11"/>
    </row>
    <row r="398" spans="1:14">
      <c r="A398">
        <v>40803</v>
      </c>
      <c r="B398" s="2" t="s">
        <v>115</v>
      </c>
      <c r="C398" s="2" t="s">
        <v>419</v>
      </c>
      <c r="D398" s="2" t="s">
        <v>535</v>
      </c>
      <c r="E398" s="15">
        <f t="shared" si="6"/>
        <v>0</v>
      </c>
      <c r="F398" s="16">
        <f>+Muertes_PN_ACUM[[#This Row],[03-06-2020]]</f>
        <v>0</v>
      </c>
      <c r="G398" s="14">
        <f>+Muertes_PN_ACUM[[#This Row],[04-06-2020]]-Muertes_PN_ACUM[[#This Row],[03-06-2020]]</f>
        <v>0</v>
      </c>
      <c r="H398" s="14">
        <f>+Muertes_PN_ACUM[[#This Row],[5/6/2020]]-Muertes_PN_ACUM[[#This Row],[04-06-2020]]</f>
        <v>0</v>
      </c>
      <c r="I398" s="14">
        <f>+Muertes_PN_ACUM[[#This Row],[6/6/2020]]-Muertes_PN_ACUM[[#This Row],[5/6/2020]]</f>
        <v>0</v>
      </c>
      <c r="J398" s="11"/>
      <c r="K398" s="11"/>
      <c r="L398" s="11"/>
      <c r="M398" s="11"/>
      <c r="N398" s="11"/>
    </row>
    <row r="399" spans="1:14">
      <c r="A399">
        <v>70307</v>
      </c>
      <c r="B399" s="2" t="s">
        <v>102</v>
      </c>
      <c r="C399" s="2" t="s">
        <v>102</v>
      </c>
      <c r="D399" s="2" t="s">
        <v>535</v>
      </c>
      <c r="E399" s="15">
        <f t="shared" si="6"/>
        <v>0</v>
      </c>
      <c r="F399" s="16">
        <f>+Muertes_PN_ACUM[[#This Row],[03-06-2020]]</f>
        <v>0</v>
      </c>
      <c r="G399" s="14">
        <f>+Muertes_PN_ACUM[[#This Row],[04-06-2020]]-Muertes_PN_ACUM[[#This Row],[03-06-2020]]</f>
        <v>0</v>
      </c>
      <c r="H399" s="14">
        <f>+Muertes_PN_ACUM[[#This Row],[5/6/2020]]-Muertes_PN_ACUM[[#This Row],[04-06-2020]]</f>
        <v>0</v>
      </c>
      <c r="I399" s="14">
        <f>+Muertes_PN_ACUM[[#This Row],[6/6/2020]]-Muertes_PN_ACUM[[#This Row],[5/6/2020]]</f>
        <v>0</v>
      </c>
      <c r="J399" s="11"/>
      <c r="K399" s="11"/>
      <c r="L399" s="11"/>
      <c r="M399" s="11"/>
      <c r="N399" s="11"/>
    </row>
    <row r="400" spans="1:14">
      <c r="A400">
        <v>70502</v>
      </c>
      <c r="B400" s="2" t="s">
        <v>102</v>
      </c>
      <c r="C400" s="2" t="s">
        <v>536</v>
      </c>
      <c r="D400" s="2" t="s">
        <v>537</v>
      </c>
      <c r="E400" s="15">
        <f t="shared" si="6"/>
        <v>0</v>
      </c>
      <c r="F400" s="16">
        <f>+Muertes_PN_ACUM[[#This Row],[03-06-2020]]</f>
        <v>0</v>
      </c>
      <c r="G400" s="14">
        <f>+Muertes_PN_ACUM[[#This Row],[04-06-2020]]-Muertes_PN_ACUM[[#This Row],[03-06-2020]]</f>
        <v>0</v>
      </c>
      <c r="H400" s="14">
        <f>+Muertes_PN_ACUM[[#This Row],[5/6/2020]]-Muertes_PN_ACUM[[#This Row],[04-06-2020]]</f>
        <v>0</v>
      </c>
      <c r="I400" s="14">
        <f>+Muertes_PN_ACUM[[#This Row],[6/6/2020]]-Muertes_PN_ACUM[[#This Row],[5/6/2020]]</f>
        <v>0</v>
      </c>
      <c r="J400" s="11"/>
      <c r="K400" s="11"/>
      <c r="L400" s="11"/>
      <c r="M400" s="11"/>
      <c r="N400" s="11"/>
    </row>
    <row r="401" spans="1:14">
      <c r="A401">
        <v>60705</v>
      </c>
      <c r="B401" s="2" t="s">
        <v>214</v>
      </c>
      <c r="C401" s="2" t="s">
        <v>286</v>
      </c>
      <c r="D401" s="2" t="s">
        <v>538</v>
      </c>
      <c r="E401" s="15">
        <f t="shared" si="6"/>
        <v>0</v>
      </c>
      <c r="F401" s="16">
        <f>+Muertes_PN_ACUM[[#This Row],[03-06-2020]]</f>
        <v>0</v>
      </c>
      <c r="G401" s="14">
        <f>+Muertes_PN_ACUM[[#This Row],[04-06-2020]]-Muertes_PN_ACUM[[#This Row],[03-06-2020]]</f>
        <v>0</v>
      </c>
      <c r="H401" s="14">
        <f>+Muertes_PN_ACUM[[#This Row],[5/6/2020]]-Muertes_PN_ACUM[[#This Row],[04-06-2020]]</f>
        <v>0</v>
      </c>
      <c r="I401" s="14">
        <f>+Muertes_PN_ACUM[[#This Row],[6/6/2020]]-Muertes_PN_ACUM[[#This Row],[5/6/2020]]</f>
        <v>0</v>
      </c>
      <c r="J401" s="11"/>
      <c r="K401" s="11"/>
      <c r="L401" s="11"/>
      <c r="M401" s="11"/>
      <c r="N401" s="11"/>
    </row>
    <row r="402" spans="1:14">
      <c r="A402">
        <v>60503</v>
      </c>
      <c r="B402" s="2" t="s">
        <v>214</v>
      </c>
      <c r="C402" s="2" t="s">
        <v>215</v>
      </c>
      <c r="D402" s="2" t="s">
        <v>539</v>
      </c>
      <c r="E402" s="15">
        <f t="shared" si="6"/>
        <v>0</v>
      </c>
      <c r="F402" s="16">
        <f>+Muertes_PN_ACUM[[#This Row],[03-06-2020]]</f>
        <v>0</v>
      </c>
      <c r="G402" s="14">
        <f>+Muertes_PN_ACUM[[#This Row],[04-06-2020]]-Muertes_PN_ACUM[[#This Row],[03-06-2020]]</f>
        <v>0</v>
      </c>
      <c r="H402" s="14">
        <f>+Muertes_PN_ACUM[[#This Row],[5/6/2020]]-Muertes_PN_ACUM[[#This Row],[04-06-2020]]</f>
        <v>0</v>
      </c>
      <c r="I402" s="14">
        <f>+Muertes_PN_ACUM[[#This Row],[6/6/2020]]-Muertes_PN_ACUM[[#This Row],[5/6/2020]]</f>
        <v>0</v>
      </c>
      <c r="J402" s="11"/>
      <c r="K402" s="11"/>
      <c r="L402" s="11"/>
      <c r="M402" s="11"/>
      <c r="N402" s="11"/>
    </row>
    <row r="403" spans="1:14">
      <c r="A403">
        <v>90703</v>
      </c>
      <c r="B403" s="2" t="s">
        <v>139</v>
      </c>
      <c r="C403" s="2" t="s">
        <v>250</v>
      </c>
      <c r="D403" s="2" t="s">
        <v>539</v>
      </c>
      <c r="E403" s="15">
        <f t="shared" si="6"/>
        <v>0</v>
      </c>
      <c r="F403" s="16">
        <f>+Muertes_PN_ACUM[[#This Row],[03-06-2020]]</f>
        <v>0</v>
      </c>
      <c r="G403" s="14">
        <f>+Muertes_PN_ACUM[[#This Row],[04-06-2020]]-Muertes_PN_ACUM[[#This Row],[03-06-2020]]</f>
        <v>0</v>
      </c>
      <c r="H403" s="14">
        <f>+Muertes_PN_ACUM[[#This Row],[5/6/2020]]-Muertes_PN_ACUM[[#This Row],[04-06-2020]]</f>
        <v>0</v>
      </c>
      <c r="I403" s="14">
        <f>+Muertes_PN_ACUM[[#This Row],[6/6/2020]]-Muertes_PN_ACUM[[#This Row],[5/6/2020]]</f>
        <v>0</v>
      </c>
      <c r="J403" s="11"/>
      <c r="K403" s="11"/>
      <c r="L403" s="11"/>
      <c r="M403" s="11"/>
      <c r="N403" s="11"/>
    </row>
    <row r="404" spans="1:14">
      <c r="A404">
        <v>60307</v>
      </c>
      <c r="B404" s="2" t="s">
        <v>214</v>
      </c>
      <c r="C404" s="2" t="s">
        <v>334</v>
      </c>
      <c r="D404" s="2" t="s">
        <v>540</v>
      </c>
      <c r="E404" s="15">
        <f t="shared" si="6"/>
        <v>0</v>
      </c>
      <c r="F404" s="16">
        <f>+Muertes_PN_ACUM[[#This Row],[03-06-2020]]</f>
        <v>0</v>
      </c>
      <c r="G404" s="14">
        <f>+Muertes_PN_ACUM[[#This Row],[04-06-2020]]-Muertes_PN_ACUM[[#This Row],[03-06-2020]]</f>
        <v>0</v>
      </c>
      <c r="H404" s="14">
        <f>+Muertes_PN_ACUM[[#This Row],[5/6/2020]]-Muertes_PN_ACUM[[#This Row],[04-06-2020]]</f>
        <v>0</v>
      </c>
      <c r="I404" s="14">
        <f>+Muertes_PN_ACUM[[#This Row],[6/6/2020]]-Muertes_PN_ACUM[[#This Row],[5/6/2020]]</f>
        <v>0</v>
      </c>
      <c r="J404" s="11"/>
      <c r="K404" s="11"/>
      <c r="L404" s="11"/>
      <c r="M404" s="11"/>
      <c r="N404" s="11"/>
    </row>
    <row r="405" spans="1:14">
      <c r="A405">
        <v>60308</v>
      </c>
      <c r="B405" s="2" t="s">
        <v>214</v>
      </c>
      <c r="C405" s="2" t="s">
        <v>334</v>
      </c>
      <c r="D405" s="2" t="s">
        <v>541</v>
      </c>
      <c r="E405" s="15">
        <f t="shared" si="6"/>
        <v>0</v>
      </c>
      <c r="F405" s="16">
        <f>+Muertes_PN_ACUM[[#This Row],[03-06-2020]]</f>
        <v>0</v>
      </c>
      <c r="G405" s="14">
        <f>+Muertes_PN_ACUM[[#This Row],[04-06-2020]]-Muertes_PN_ACUM[[#This Row],[03-06-2020]]</f>
        <v>0</v>
      </c>
      <c r="H405" s="14">
        <f>+Muertes_PN_ACUM[[#This Row],[5/6/2020]]-Muertes_PN_ACUM[[#This Row],[04-06-2020]]</f>
        <v>0</v>
      </c>
      <c r="I405" s="14">
        <f>+Muertes_PN_ACUM[[#This Row],[6/6/2020]]-Muertes_PN_ACUM[[#This Row],[5/6/2020]]</f>
        <v>0</v>
      </c>
      <c r="J405" s="11"/>
      <c r="K405" s="11"/>
      <c r="L405" s="11"/>
      <c r="M405" s="11"/>
      <c r="N405" s="11"/>
    </row>
    <row r="406" spans="1:14">
      <c r="A406">
        <v>130713</v>
      </c>
      <c r="B406" s="2" t="s">
        <v>131</v>
      </c>
      <c r="C406" s="2" t="s">
        <v>132</v>
      </c>
      <c r="D406" s="2" t="s">
        <v>542</v>
      </c>
      <c r="E406" s="15">
        <f t="shared" si="6"/>
        <v>0</v>
      </c>
      <c r="F406" s="16">
        <f>+Muertes_PN_ACUM[[#This Row],[03-06-2020]]</f>
        <v>0</v>
      </c>
      <c r="G406" s="14">
        <f>+Muertes_PN_ACUM[[#This Row],[04-06-2020]]-Muertes_PN_ACUM[[#This Row],[03-06-2020]]</f>
        <v>0</v>
      </c>
      <c r="H406" s="14">
        <f>+Muertes_PN_ACUM[[#This Row],[5/6/2020]]-Muertes_PN_ACUM[[#This Row],[04-06-2020]]</f>
        <v>0</v>
      </c>
      <c r="I406" s="14">
        <f>+Muertes_PN_ACUM[[#This Row],[6/6/2020]]-Muertes_PN_ACUM[[#This Row],[5/6/2020]]</f>
        <v>0</v>
      </c>
      <c r="J406" s="11"/>
      <c r="K406" s="11"/>
      <c r="L406" s="11"/>
      <c r="M406" s="11"/>
      <c r="N406" s="11"/>
    </row>
    <row r="407" spans="1:14">
      <c r="A407">
        <v>90803</v>
      </c>
      <c r="B407" s="2" t="s">
        <v>139</v>
      </c>
      <c r="C407" s="2" t="s">
        <v>302</v>
      </c>
      <c r="D407" s="2" t="s">
        <v>543</v>
      </c>
      <c r="E407" s="15">
        <f t="shared" si="6"/>
        <v>0</v>
      </c>
      <c r="F407" s="16">
        <f>+Muertes_PN_ACUM[[#This Row],[03-06-2020]]</f>
        <v>0</v>
      </c>
      <c r="G407" s="14">
        <f>+Muertes_PN_ACUM[[#This Row],[04-06-2020]]-Muertes_PN_ACUM[[#This Row],[03-06-2020]]</f>
        <v>0</v>
      </c>
      <c r="H407" s="14">
        <f>+Muertes_PN_ACUM[[#This Row],[5/6/2020]]-Muertes_PN_ACUM[[#This Row],[04-06-2020]]</f>
        <v>0</v>
      </c>
      <c r="I407" s="14">
        <f>+Muertes_PN_ACUM[[#This Row],[6/6/2020]]-Muertes_PN_ACUM[[#This Row],[5/6/2020]]</f>
        <v>0</v>
      </c>
      <c r="J407" s="11"/>
      <c r="K407" s="11"/>
      <c r="L407" s="11"/>
      <c r="M407" s="11"/>
      <c r="N407" s="11"/>
    </row>
    <row r="408" spans="1:14">
      <c r="A408">
        <v>130908</v>
      </c>
      <c r="B408" s="2" t="s">
        <v>131</v>
      </c>
      <c r="C408" s="2" t="s">
        <v>357</v>
      </c>
      <c r="D408" s="2" t="s">
        <v>544</v>
      </c>
      <c r="E408" s="15">
        <f t="shared" si="6"/>
        <v>0</v>
      </c>
      <c r="F408" s="16">
        <f>+Muertes_PN_ACUM[[#This Row],[03-06-2020]]</f>
        <v>0</v>
      </c>
      <c r="G408" s="14">
        <f>+Muertes_PN_ACUM[[#This Row],[04-06-2020]]-Muertes_PN_ACUM[[#This Row],[03-06-2020]]</f>
        <v>0</v>
      </c>
      <c r="H408" s="14">
        <f>+Muertes_PN_ACUM[[#This Row],[5/6/2020]]-Muertes_PN_ACUM[[#This Row],[04-06-2020]]</f>
        <v>0</v>
      </c>
      <c r="I408" s="14">
        <f>+Muertes_PN_ACUM[[#This Row],[6/6/2020]]-Muertes_PN_ACUM[[#This Row],[5/6/2020]]</f>
        <v>0</v>
      </c>
      <c r="J408" s="11"/>
      <c r="K408" s="11"/>
      <c r="L408" s="11"/>
      <c r="M408" s="11"/>
      <c r="N408" s="11"/>
    </row>
    <row r="409" spans="1:14">
      <c r="A409">
        <v>60403</v>
      </c>
      <c r="B409" s="2" t="s">
        <v>214</v>
      </c>
      <c r="C409" s="2" t="s">
        <v>263</v>
      </c>
      <c r="D409" s="2" t="s">
        <v>545</v>
      </c>
      <c r="E409" s="15">
        <f t="shared" si="6"/>
        <v>0</v>
      </c>
      <c r="F409" s="16">
        <f>+Muertes_PN_ACUM[[#This Row],[03-06-2020]]</f>
        <v>0</v>
      </c>
      <c r="G409" s="14">
        <f>+Muertes_PN_ACUM[[#This Row],[04-06-2020]]-Muertes_PN_ACUM[[#This Row],[03-06-2020]]</f>
        <v>0</v>
      </c>
      <c r="H409" s="14">
        <f>+Muertes_PN_ACUM[[#This Row],[5/6/2020]]-Muertes_PN_ACUM[[#This Row],[04-06-2020]]</f>
        <v>0</v>
      </c>
      <c r="I409" s="14">
        <f>+Muertes_PN_ACUM[[#This Row],[6/6/2020]]-Muertes_PN_ACUM[[#This Row],[5/6/2020]]</f>
        <v>0</v>
      </c>
      <c r="J409" s="11"/>
      <c r="K409" s="11"/>
      <c r="L409" s="11"/>
      <c r="M409" s="11"/>
      <c r="N409" s="11"/>
    </row>
    <row r="410" spans="1:14">
      <c r="A410">
        <v>90406</v>
      </c>
      <c r="B410" s="2" t="s">
        <v>139</v>
      </c>
      <c r="C410" s="2" t="s">
        <v>189</v>
      </c>
      <c r="D410" s="2" t="s">
        <v>546</v>
      </c>
      <c r="E410" s="15">
        <f t="shared" si="6"/>
        <v>0</v>
      </c>
      <c r="F410" s="16">
        <f>+Muertes_PN_ACUM[[#This Row],[03-06-2020]]</f>
        <v>0</v>
      </c>
      <c r="G410" s="14">
        <f>+Muertes_PN_ACUM[[#This Row],[04-06-2020]]-Muertes_PN_ACUM[[#This Row],[03-06-2020]]</f>
        <v>0</v>
      </c>
      <c r="H410" s="14">
        <f>+Muertes_PN_ACUM[[#This Row],[5/6/2020]]-Muertes_PN_ACUM[[#This Row],[04-06-2020]]</f>
        <v>0</v>
      </c>
      <c r="I410" s="14">
        <f>+Muertes_PN_ACUM[[#This Row],[6/6/2020]]-Muertes_PN_ACUM[[#This Row],[5/6/2020]]</f>
        <v>0</v>
      </c>
      <c r="J410" s="11"/>
      <c r="K410" s="11"/>
      <c r="L410" s="11"/>
      <c r="M410" s="11"/>
      <c r="N410" s="11"/>
    </row>
    <row r="411" spans="1:14">
      <c r="A411">
        <v>40406</v>
      </c>
      <c r="B411" s="2" t="s">
        <v>115</v>
      </c>
      <c r="C411" s="2" t="s">
        <v>124</v>
      </c>
      <c r="D411" s="2" t="s">
        <v>547</v>
      </c>
      <c r="E411" s="15">
        <f t="shared" si="6"/>
        <v>0</v>
      </c>
      <c r="F411" s="16">
        <f>+Muertes_PN_ACUM[[#This Row],[03-06-2020]]</f>
        <v>0</v>
      </c>
      <c r="G411" s="14">
        <f>+Muertes_PN_ACUM[[#This Row],[04-06-2020]]-Muertes_PN_ACUM[[#This Row],[03-06-2020]]</f>
        <v>0</v>
      </c>
      <c r="H411" s="14">
        <f>+Muertes_PN_ACUM[[#This Row],[5/6/2020]]-Muertes_PN_ACUM[[#This Row],[04-06-2020]]</f>
        <v>0</v>
      </c>
      <c r="I411" s="14">
        <f>+Muertes_PN_ACUM[[#This Row],[6/6/2020]]-Muertes_PN_ACUM[[#This Row],[5/6/2020]]</f>
        <v>0</v>
      </c>
      <c r="J411" s="11"/>
      <c r="K411" s="11"/>
      <c r="L411" s="11"/>
      <c r="M411" s="11"/>
      <c r="N411" s="11"/>
    </row>
    <row r="412" spans="1:14">
      <c r="A412">
        <v>70308</v>
      </c>
      <c r="B412" s="2" t="s">
        <v>102</v>
      </c>
      <c r="C412" s="2" t="s">
        <v>102</v>
      </c>
      <c r="D412" s="2" t="s">
        <v>548</v>
      </c>
      <c r="E412" s="15">
        <f t="shared" si="6"/>
        <v>0</v>
      </c>
      <c r="F412" s="16">
        <f>+Muertes_PN_ACUM[[#This Row],[03-06-2020]]</f>
        <v>0</v>
      </c>
      <c r="G412" s="14">
        <f>+Muertes_PN_ACUM[[#This Row],[04-06-2020]]-Muertes_PN_ACUM[[#This Row],[03-06-2020]]</f>
        <v>0</v>
      </c>
      <c r="H412" s="14">
        <f>+Muertes_PN_ACUM[[#This Row],[5/6/2020]]-Muertes_PN_ACUM[[#This Row],[04-06-2020]]</f>
        <v>0</v>
      </c>
      <c r="I412" s="14">
        <f>+Muertes_PN_ACUM[[#This Row],[6/6/2020]]-Muertes_PN_ACUM[[#This Row],[5/6/2020]]</f>
        <v>0</v>
      </c>
      <c r="J412" s="11"/>
      <c r="K412" s="11"/>
      <c r="L412" s="11"/>
      <c r="M412" s="11"/>
      <c r="N412" s="11"/>
    </row>
    <row r="413" spans="1:14">
      <c r="A413">
        <v>60301</v>
      </c>
      <c r="B413" s="2" t="s">
        <v>214</v>
      </c>
      <c r="C413" s="2" t="s">
        <v>334</v>
      </c>
      <c r="D413" s="2" t="s">
        <v>549</v>
      </c>
      <c r="E413" s="15">
        <f t="shared" si="6"/>
        <v>0</v>
      </c>
      <c r="F413" s="16">
        <f>+Muertes_PN_ACUM[[#This Row],[03-06-2020]]</f>
        <v>0</v>
      </c>
      <c r="G413" s="14">
        <f>+Muertes_PN_ACUM[[#This Row],[04-06-2020]]-Muertes_PN_ACUM[[#This Row],[03-06-2020]]</f>
        <v>0</v>
      </c>
      <c r="H413" s="14">
        <f>+Muertes_PN_ACUM[[#This Row],[5/6/2020]]-Muertes_PN_ACUM[[#This Row],[04-06-2020]]</f>
        <v>0</v>
      </c>
      <c r="I413" s="14">
        <f>+Muertes_PN_ACUM[[#This Row],[6/6/2020]]-Muertes_PN_ACUM[[#This Row],[5/6/2020]]</f>
        <v>0</v>
      </c>
      <c r="J413" s="11"/>
      <c r="K413" s="11"/>
      <c r="L413" s="11"/>
      <c r="M413" s="11"/>
      <c r="N413" s="11"/>
    </row>
    <row r="414" spans="1:14">
      <c r="A414">
        <v>90304</v>
      </c>
      <c r="B414" s="2" t="s">
        <v>139</v>
      </c>
      <c r="C414" s="2" t="s">
        <v>238</v>
      </c>
      <c r="D414" s="2" t="s">
        <v>550</v>
      </c>
      <c r="E414" s="15">
        <f t="shared" si="6"/>
        <v>0</v>
      </c>
      <c r="F414" s="16">
        <f>+Muertes_PN_ACUM[[#This Row],[03-06-2020]]</f>
        <v>0</v>
      </c>
      <c r="G414" s="14">
        <f>+Muertes_PN_ACUM[[#This Row],[04-06-2020]]-Muertes_PN_ACUM[[#This Row],[03-06-2020]]</f>
        <v>0</v>
      </c>
      <c r="H414" s="14">
        <f>+Muertes_PN_ACUM[[#This Row],[5/6/2020]]-Muertes_PN_ACUM[[#This Row],[04-06-2020]]</f>
        <v>0</v>
      </c>
      <c r="I414" s="14">
        <f>+Muertes_PN_ACUM[[#This Row],[6/6/2020]]-Muertes_PN_ACUM[[#This Row],[5/6/2020]]</f>
        <v>0</v>
      </c>
      <c r="J414" s="11"/>
      <c r="K414" s="11"/>
      <c r="L414" s="11"/>
      <c r="M414" s="11"/>
      <c r="N414" s="11"/>
    </row>
    <row r="415" spans="1:14">
      <c r="A415">
        <v>70401</v>
      </c>
      <c r="B415" s="2" t="s">
        <v>102</v>
      </c>
      <c r="C415" s="2" t="s">
        <v>158</v>
      </c>
      <c r="D415" s="2" t="s">
        <v>551</v>
      </c>
      <c r="E415" s="15">
        <f t="shared" si="6"/>
        <v>0</v>
      </c>
      <c r="F415" s="16">
        <f>+Muertes_PN_ACUM[[#This Row],[03-06-2020]]</f>
        <v>0</v>
      </c>
      <c r="G415" s="14">
        <f>+Muertes_PN_ACUM[[#This Row],[04-06-2020]]-Muertes_PN_ACUM[[#This Row],[03-06-2020]]</f>
        <v>0</v>
      </c>
      <c r="H415" s="14">
        <f>+Muertes_PN_ACUM[[#This Row],[5/6/2020]]-Muertes_PN_ACUM[[#This Row],[04-06-2020]]</f>
        <v>0</v>
      </c>
      <c r="I415" s="14">
        <f>+Muertes_PN_ACUM[[#This Row],[6/6/2020]]-Muertes_PN_ACUM[[#This Row],[5/6/2020]]</f>
        <v>0</v>
      </c>
      <c r="J415" s="11"/>
      <c r="K415" s="11"/>
      <c r="L415" s="11"/>
      <c r="M415" s="11"/>
      <c r="N415" s="11"/>
    </row>
    <row r="416" spans="1:14">
      <c r="A416">
        <v>120804</v>
      </c>
      <c r="B416" s="2" t="s">
        <v>104</v>
      </c>
      <c r="C416" s="2" t="s">
        <v>209</v>
      </c>
      <c r="D416" s="2" t="s">
        <v>552</v>
      </c>
      <c r="E416" s="15">
        <f t="shared" si="6"/>
        <v>0</v>
      </c>
      <c r="F416" s="16">
        <f>+Muertes_PN_ACUM[[#This Row],[03-06-2020]]</f>
        <v>0</v>
      </c>
      <c r="G416" s="14">
        <f>+Muertes_PN_ACUM[[#This Row],[04-06-2020]]-Muertes_PN_ACUM[[#This Row],[03-06-2020]]</f>
        <v>0</v>
      </c>
      <c r="H416" s="14">
        <f>+Muertes_PN_ACUM[[#This Row],[5/6/2020]]-Muertes_PN_ACUM[[#This Row],[04-06-2020]]</f>
        <v>0</v>
      </c>
      <c r="I416" s="14">
        <f>+Muertes_PN_ACUM[[#This Row],[6/6/2020]]-Muertes_PN_ACUM[[#This Row],[5/6/2020]]</f>
        <v>0</v>
      </c>
      <c r="J416" s="11"/>
      <c r="K416" s="11"/>
      <c r="L416" s="11"/>
      <c r="M416" s="11"/>
      <c r="N416" s="11"/>
    </row>
    <row r="417" spans="1:14">
      <c r="A417">
        <v>90513</v>
      </c>
      <c r="B417" s="2" t="s">
        <v>139</v>
      </c>
      <c r="C417" s="2" t="s">
        <v>258</v>
      </c>
      <c r="D417" s="2" t="s">
        <v>553</v>
      </c>
      <c r="E417" s="15">
        <f t="shared" si="6"/>
        <v>0</v>
      </c>
      <c r="F417" s="16">
        <f>+Muertes_PN_ACUM[[#This Row],[03-06-2020]]</f>
        <v>0</v>
      </c>
      <c r="G417" s="14">
        <f>+Muertes_PN_ACUM[[#This Row],[04-06-2020]]-Muertes_PN_ACUM[[#This Row],[03-06-2020]]</f>
        <v>0</v>
      </c>
      <c r="H417" s="14">
        <f>+Muertes_PN_ACUM[[#This Row],[5/6/2020]]-Muertes_PN_ACUM[[#This Row],[04-06-2020]]</f>
        <v>0</v>
      </c>
      <c r="I417" s="14">
        <f>+Muertes_PN_ACUM[[#This Row],[6/6/2020]]-Muertes_PN_ACUM[[#This Row],[5/6/2020]]</f>
        <v>0</v>
      </c>
      <c r="J417" s="11"/>
      <c r="K417" s="11"/>
      <c r="L417" s="11"/>
      <c r="M417" s="11"/>
      <c r="N417" s="11"/>
    </row>
    <row r="418" spans="1:14">
      <c r="A418">
        <v>110103</v>
      </c>
      <c r="B418" s="2" t="s">
        <v>291</v>
      </c>
      <c r="C418" s="2" t="s">
        <v>292</v>
      </c>
      <c r="D418" s="2" t="s">
        <v>554</v>
      </c>
      <c r="E418" s="15">
        <f t="shared" si="6"/>
        <v>0</v>
      </c>
      <c r="F418" s="16">
        <f>+Muertes_PN_ACUM[[#This Row],[03-06-2020]]</f>
        <v>0</v>
      </c>
      <c r="G418" s="14">
        <f>+Muertes_PN_ACUM[[#This Row],[04-06-2020]]-Muertes_PN_ACUM[[#This Row],[03-06-2020]]</f>
        <v>0</v>
      </c>
      <c r="H418" s="14">
        <f>+Muertes_PN_ACUM[[#This Row],[5/6/2020]]-Muertes_PN_ACUM[[#This Row],[04-06-2020]]</f>
        <v>0</v>
      </c>
      <c r="I418" s="14">
        <f>+Muertes_PN_ACUM[[#This Row],[6/6/2020]]-Muertes_PN_ACUM[[#This Row],[5/6/2020]]</f>
        <v>0</v>
      </c>
      <c r="J418" s="11"/>
      <c r="K418" s="11"/>
      <c r="L418" s="11"/>
      <c r="M418" s="11"/>
      <c r="N418" s="11"/>
    </row>
    <row r="419" spans="1:14">
      <c r="A419">
        <v>120307</v>
      </c>
      <c r="B419" s="2" t="s">
        <v>104</v>
      </c>
      <c r="C419" s="2" t="s">
        <v>126</v>
      </c>
      <c r="D419" s="2" t="s">
        <v>555</v>
      </c>
      <c r="E419" s="15">
        <f t="shared" si="6"/>
        <v>0</v>
      </c>
      <c r="F419" s="16">
        <f>+Muertes_PN_ACUM[[#This Row],[03-06-2020]]</f>
        <v>0</v>
      </c>
      <c r="G419" s="14">
        <f>+Muertes_PN_ACUM[[#This Row],[04-06-2020]]-Muertes_PN_ACUM[[#This Row],[03-06-2020]]</f>
        <v>0</v>
      </c>
      <c r="H419" s="14">
        <f>+Muertes_PN_ACUM[[#This Row],[5/6/2020]]-Muertes_PN_ACUM[[#This Row],[04-06-2020]]</f>
        <v>0</v>
      </c>
      <c r="I419" s="14">
        <f>+Muertes_PN_ACUM[[#This Row],[6/6/2020]]-Muertes_PN_ACUM[[#This Row],[5/6/2020]]</f>
        <v>0</v>
      </c>
      <c r="J419" s="11"/>
      <c r="K419" s="11"/>
      <c r="L419" s="11"/>
      <c r="M419" s="11"/>
      <c r="N419" s="11"/>
    </row>
    <row r="420" spans="1:14">
      <c r="A420">
        <v>30405</v>
      </c>
      <c r="B420" s="2" t="s">
        <v>99</v>
      </c>
      <c r="C420" s="2" t="s">
        <v>216</v>
      </c>
      <c r="D420" s="2" t="s">
        <v>556</v>
      </c>
      <c r="E420" s="15">
        <f t="shared" si="6"/>
        <v>0</v>
      </c>
      <c r="F420" s="16">
        <f>+Muertes_PN_ACUM[[#This Row],[03-06-2020]]</f>
        <v>0</v>
      </c>
      <c r="G420" s="14">
        <f>+Muertes_PN_ACUM[[#This Row],[04-06-2020]]-Muertes_PN_ACUM[[#This Row],[03-06-2020]]</f>
        <v>0</v>
      </c>
      <c r="H420" s="14">
        <f>+Muertes_PN_ACUM[[#This Row],[5/6/2020]]-Muertes_PN_ACUM[[#This Row],[04-06-2020]]</f>
        <v>0</v>
      </c>
      <c r="I420" s="14">
        <f>+Muertes_PN_ACUM[[#This Row],[6/6/2020]]-Muertes_PN_ACUM[[#This Row],[5/6/2020]]</f>
        <v>0</v>
      </c>
      <c r="J420" s="11"/>
      <c r="K420" s="11"/>
      <c r="L420" s="11"/>
      <c r="M420" s="11"/>
      <c r="N420" s="11"/>
    </row>
    <row r="421" spans="1:14">
      <c r="A421">
        <v>70503</v>
      </c>
      <c r="B421" s="2" t="s">
        <v>102</v>
      </c>
      <c r="C421" s="2" t="s">
        <v>536</v>
      </c>
      <c r="D421" s="2" t="s">
        <v>557</v>
      </c>
      <c r="E421" s="15">
        <f t="shared" si="6"/>
        <v>0</v>
      </c>
      <c r="F421" s="16">
        <f>+Muertes_PN_ACUM[[#This Row],[03-06-2020]]</f>
        <v>0</v>
      </c>
      <c r="G421" s="14">
        <f>+Muertes_PN_ACUM[[#This Row],[04-06-2020]]-Muertes_PN_ACUM[[#This Row],[03-06-2020]]</f>
        <v>0</v>
      </c>
      <c r="H421" s="14">
        <f>+Muertes_PN_ACUM[[#This Row],[5/6/2020]]-Muertes_PN_ACUM[[#This Row],[04-06-2020]]</f>
        <v>0</v>
      </c>
      <c r="I421" s="14">
        <f>+Muertes_PN_ACUM[[#This Row],[6/6/2020]]-Muertes_PN_ACUM[[#This Row],[5/6/2020]]</f>
        <v>0</v>
      </c>
      <c r="J421" s="11"/>
      <c r="K421" s="11"/>
      <c r="L421" s="11"/>
      <c r="M421" s="11"/>
      <c r="N421" s="11"/>
    </row>
    <row r="422" spans="1:14">
      <c r="A422">
        <v>81004</v>
      </c>
      <c r="B422" s="2" t="s">
        <v>97</v>
      </c>
      <c r="C422" s="2" t="s">
        <v>134</v>
      </c>
      <c r="D422" s="2" t="s">
        <v>558</v>
      </c>
      <c r="E422" s="15">
        <f t="shared" si="6"/>
        <v>2</v>
      </c>
      <c r="F422" s="16">
        <f>+Muertes_PN_ACUM[[#This Row],[03-06-2020]]</f>
        <v>2</v>
      </c>
      <c r="G422" s="14">
        <f>+Muertes_PN_ACUM[[#This Row],[04-06-2020]]-Muertes_PN_ACUM[[#This Row],[03-06-2020]]</f>
        <v>0</v>
      </c>
      <c r="H422" s="14">
        <f>+Muertes_PN_ACUM[[#This Row],[5/6/2020]]-Muertes_PN_ACUM[[#This Row],[04-06-2020]]</f>
        <v>0</v>
      </c>
      <c r="I422" s="14">
        <f>+Muertes_PN_ACUM[[#This Row],[6/6/2020]]-Muertes_PN_ACUM[[#This Row],[5/6/2020]]</f>
        <v>0</v>
      </c>
      <c r="J422" s="11"/>
      <c r="K422" s="11"/>
      <c r="L422" s="11"/>
      <c r="M422" s="11"/>
      <c r="N422" s="11"/>
    </row>
    <row r="423" spans="1:14">
      <c r="A423">
        <v>60407</v>
      </c>
      <c r="B423" s="2" t="s">
        <v>214</v>
      </c>
      <c r="C423" s="2" t="s">
        <v>263</v>
      </c>
      <c r="D423" s="2" t="s">
        <v>559</v>
      </c>
      <c r="E423" s="15">
        <f t="shared" si="6"/>
        <v>0</v>
      </c>
      <c r="F423" s="16">
        <f>+Muertes_PN_ACUM[[#This Row],[03-06-2020]]</f>
        <v>0</v>
      </c>
      <c r="G423" s="14">
        <f>+Muertes_PN_ACUM[[#This Row],[04-06-2020]]-Muertes_PN_ACUM[[#This Row],[03-06-2020]]</f>
        <v>0</v>
      </c>
      <c r="H423" s="14">
        <f>+Muertes_PN_ACUM[[#This Row],[5/6/2020]]-Muertes_PN_ACUM[[#This Row],[04-06-2020]]</f>
        <v>0</v>
      </c>
      <c r="I423" s="14">
        <f>+Muertes_PN_ACUM[[#This Row],[6/6/2020]]-Muertes_PN_ACUM[[#This Row],[5/6/2020]]</f>
        <v>0</v>
      </c>
      <c r="J423" s="11"/>
      <c r="K423" s="11"/>
      <c r="L423" s="11"/>
      <c r="M423" s="11"/>
      <c r="N423" s="11"/>
    </row>
    <row r="424" spans="1:14">
      <c r="A424">
        <v>130714</v>
      </c>
      <c r="B424" s="2" t="s">
        <v>131</v>
      </c>
      <c r="C424" s="2" t="s">
        <v>132</v>
      </c>
      <c r="D424" s="2" t="s">
        <v>560</v>
      </c>
      <c r="E424" s="15">
        <f t="shared" si="6"/>
        <v>1</v>
      </c>
      <c r="F424" s="16">
        <f>+Muertes_PN_ACUM[[#This Row],[03-06-2020]]</f>
        <v>1</v>
      </c>
      <c r="G424" s="14">
        <f>+Muertes_PN_ACUM[[#This Row],[04-06-2020]]-Muertes_PN_ACUM[[#This Row],[03-06-2020]]</f>
        <v>0</v>
      </c>
      <c r="H424" s="14">
        <f>+Muertes_PN_ACUM[[#This Row],[5/6/2020]]-Muertes_PN_ACUM[[#This Row],[04-06-2020]]</f>
        <v>0</v>
      </c>
      <c r="I424" s="14">
        <f>+Muertes_PN_ACUM[[#This Row],[6/6/2020]]-Muertes_PN_ACUM[[#This Row],[5/6/2020]]</f>
        <v>0</v>
      </c>
      <c r="J424" s="11"/>
      <c r="K424" s="11"/>
      <c r="L424" s="11"/>
      <c r="M424" s="11"/>
      <c r="N424" s="11"/>
    </row>
    <row r="425" spans="1:14">
      <c r="A425">
        <v>50208</v>
      </c>
      <c r="B425" s="2" t="s">
        <v>107</v>
      </c>
      <c r="C425" s="2" t="s">
        <v>195</v>
      </c>
      <c r="D425" s="2" t="s">
        <v>561</v>
      </c>
      <c r="E425" s="15">
        <f t="shared" si="6"/>
        <v>1</v>
      </c>
      <c r="F425" s="16">
        <f>+Muertes_PN_ACUM[[#This Row],[03-06-2020]]</f>
        <v>1</v>
      </c>
      <c r="G425" s="14">
        <f>+Muertes_PN_ACUM[[#This Row],[04-06-2020]]-Muertes_PN_ACUM[[#This Row],[03-06-2020]]</f>
        <v>0</v>
      </c>
      <c r="H425" s="14">
        <f>+Muertes_PN_ACUM[[#This Row],[5/6/2020]]-Muertes_PN_ACUM[[#This Row],[04-06-2020]]</f>
        <v>0</v>
      </c>
      <c r="I425" s="14">
        <f>+Muertes_PN_ACUM[[#This Row],[6/6/2020]]-Muertes_PN_ACUM[[#This Row],[5/6/2020]]</f>
        <v>0</v>
      </c>
      <c r="J425" s="11"/>
      <c r="K425" s="11"/>
      <c r="L425" s="11"/>
      <c r="M425" s="11"/>
      <c r="N425" s="11"/>
    </row>
    <row r="426" spans="1:14">
      <c r="A426">
        <v>30301</v>
      </c>
      <c r="B426" s="2" t="s">
        <v>99</v>
      </c>
      <c r="C426" s="2" t="s">
        <v>296</v>
      </c>
      <c r="D426" s="2" t="s">
        <v>562</v>
      </c>
      <c r="E426" s="15">
        <f t="shared" si="6"/>
        <v>0</v>
      </c>
      <c r="F426" s="16">
        <f>+Muertes_PN_ACUM[[#This Row],[03-06-2020]]</f>
        <v>0</v>
      </c>
      <c r="G426" s="14">
        <f>+Muertes_PN_ACUM[[#This Row],[04-06-2020]]-Muertes_PN_ACUM[[#This Row],[03-06-2020]]</f>
        <v>0</v>
      </c>
      <c r="H426" s="14">
        <f>+Muertes_PN_ACUM[[#This Row],[5/6/2020]]-Muertes_PN_ACUM[[#This Row],[04-06-2020]]</f>
        <v>0</v>
      </c>
      <c r="I426" s="14">
        <f>+Muertes_PN_ACUM[[#This Row],[6/6/2020]]-Muertes_PN_ACUM[[#This Row],[5/6/2020]]</f>
        <v>0</v>
      </c>
      <c r="J426" s="11"/>
      <c r="K426" s="11"/>
      <c r="L426" s="11"/>
      <c r="M426" s="11"/>
      <c r="N426" s="11"/>
    </row>
    <row r="427" spans="1:14">
      <c r="A427">
        <v>10302</v>
      </c>
      <c r="B427" s="2" t="s">
        <v>119</v>
      </c>
      <c r="C427" s="2" t="s">
        <v>159</v>
      </c>
      <c r="D427" s="2" t="s">
        <v>563</v>
      </c>
      <c r="E427" s="15">
        <f t="shared" si="6"/>
        <v>0</v>
      </c>
      <c r="F427" s="16">
        <f>+Muertes_PN_ACUM[[#This Row],[03-06-2020]]</f>
        <v>0</v>
      </c>
      <c r="G427" s="14">
        <f>+Muertes_PN_ACUM[[#This Row],[04-06-2020]]-Muertes_PN_ACUM[[#This Row],[03-06-2020]]</f>
        <v>0</v>
      </c>
      <c r="H427" s="14">
        <f>+Muertes_PN_ACUM[[#This Row],[5/6/2020]]-Muertes_PN_ACUM[[#This Row],[04-06-2020]]</f>
        <v>0</v>
      </c>
      <c r="I427" s="14">
        <f>+Muertes_PN_ACUM[[#This Row],[6/6/2020]]-Muertes_PN_ACUM[[#This Row],[5/6/2020]]</f>
        <v>0</v>
      </c>
      <c r="J427" s="11"/>
      <c r="K427" s="11"/>
      <c r="L427" s="11"/>
      <c r="M427" s="11"/>
      <c r="N427" s="11"/>
    </row>
    <row r="428" spans="1:14">
      <c r="A428">
        <v>30503</v>
      </c>
      <c r="B428" s="2" t="s">
        <v>99</v>
      </c>
      <c r="C428" s="2" t="s">
        <v>307</v>
      </c>
      <c r="D428" s="2" t="s">
        <v>563</v>
      </c>
      <c r="E428" s="15">
        <f t="shared" si="6"/>
        <v>0</v>
      </c>
      <c r="F428" s="16">
        <f>+Muertes_PN_ACUM[[#This Row],[03-06-2020]]</f>
        <v>0</v>
      </c>
      <c r="G428" s="14">
        <f>+Muertes_PN_ACUM[[#This Row],[04-06-2020]]-Muertes_PN_ACUM[[#This Row],[03-06-2020]]</f>
        <v>0</v>
      </c>
      <c r="H428" s="14">
        <f>+Muertes_PN_ACUM[[#This Row],[5/6/2020]]-Muertes_PN_ACUM[[#This Row],[04-06-2020]]</f>
        <v>0</v>
      </c>
      <c r="I428" s="14">
        <f>+Muertes_PN_ACUM[[#This Row],[6/6/2020]]-Muertes_PN_ACUM[[#This Row],[5/6/2020]]</f>
        <v>0</v>
      </c>
      <c r="J428" s="11"/>
      <c r="K428" s="11"/>
      <c r="L428" s="11"/>
      <c r="M428" s="11"/>
      <c r="N428" s="11"/>
    </row>
    <row r="429" spans="1:14">
      <c r="A429">
        <v>70411</v>
      </c>
      <c r="B429" s="2" t="s">
        <v>102</v>
      </c>
      <c r="C429" s="2" t="s">
        <v>158</v>
      </c>
      <c r="D429" s="2" t="s">
        <v>564</v>
      </c>
      <c r="E429" s="15">
        <f t="shared" si="6"/>
        <v>0</v>
      </c>
      <c r="F429" s="16">
        <f>+Muertes_PN_ACUM[[#This Row],[03-06-2020]]</f>
        <v>0</v>
      </c>
      <c r="G429" s="14">
        <f>+Muertes_PN_ACUM[[#This Row],[04-06-2020]]-Muertes_PN_ACUM[[#This Row],[03-06-2020]]</f>
        <v>0</v>
      </c>
      <c r="H429" s="14">
        <f>+Muertes_PN_ACUM[[#This Row],[5/6/2020]]-Muertes_PN_ACUM[[#This Row],[04-06-2020]]</f>
        <v>0</v>
      </c>
      <c r="I429" s="14">
        <f>+Muertes_PN_ACUM[[#This Row],[6/6/2020]]-Muertes_PN_ACUM[[#This Row],[5/6/2020]]</f>
        <v>0</v>
      </c>
      <c r="J429" s="11"/>
      <c r="K429" s="11"/>
      <c r="L429" s="11"/>
      <c r="M429" s="11"/>
      <c r="N429" s="11"/>
    </row>
    <row r="430" spans="1:14">
      <c r="A430">
        <v>60103</v>
      </c>
      <c r="B430" s="2" t="s">
        <v>214</v>
      </c>
      <c r="C430" s="2" t="s">
        <v>282</v>
      </c>
      <c r="D430" s="2" t="s">
        <v>565</v>
      </c>
      <c r="E430" s="15">
        <f t="shared" si="6"/>
        <v>0</v>
      </c>
      <c r="F430" s="16">
        <f>+Muertes_PN_ACUM[[#This Row],[03-06-2020]]</f>
        <v>0</v>
      </c>
      <c r="G430" s="14">
        <f>+Muertes_PN_ACUM[[#This Row],[04-06-2020]]-Muertes_PN_ACUM[[#This Row],[03-06-2020]]</f>
        <v>0</v>
      </c>
      <c r="H430" s="14">
        <f>+Muertes_PN_ACUM[[#This Row],[5/6/2020]]-Muertes_PN_ACUM[[#This Row],[04-06-2020]]</f>
        <v>0</v>
      </c>
      <c r="I430" s="14">
        <f>+Muertes_PN_ACUM[[#This Row],[6/6/2020]]-Muertes_PN_ACUM[[#This Row],[5/6/2020]]</f>
        <v>0</v>
      </c>
      <c r="J430" s="11"/>
      <c r="K430" s="11"/>
      <c r="L430" s="11"/>
      <c r="M430" s="11"/>
      <c r="N430" s="11"/>
    </row>
    <row r="431" spans="1:14">
      <c r="A431">
        <v>90211</v>
      </c>
      <c r="B431" s="2" t="s">
        <v>139</v>
      </c>
      <c r="C431" s="2" t="s">
        <v>165</v>
      </c>
      <c r="D431" s="2" t="s">
        <v>566</v>
      </c>
      <c r="E431" s="15">
        <f t="shared" si="6"/>
        <v>0</v>
      </c>
      <c r="F431" s="16">
        <f>+Muertes_PN_ACUM[[#This Row],[03-06-2020]]</f>
        <v>0</v>
      </c>
      <c r="G431" s="14">
        <f>+Muertes_PN_ACUM[[#This Row],[04-06-2020]]-Muertes_PN_ACUM[[#This Row],[03-06-2020]]</f>
        <v>0</v>
      </c>
      <c r="H431" s="14">
        <f>+Muertes_PN_ACUM[[#This Row],[5/6/2020]]-Muertes_PN_ACUM[[#This Row],[04-06-2020]]</f>
        <v>0</v>
      </c>
      <c r="I431" s="14">
        <f>+Muertes_PN_ACUM[[#This Row],[6/6/2020]]-Muertes_PN_ACUM[[#This Row],[5/6/2020]]</f>
        <v>0</v>
      </c>
      <c r="J431" s="11"/>
      <c r="K431" s="11"/>
      <c r="L431" s="11"/>
      <c r="M431" s="11"/>
      <c r="N431" s="11"/>
    </row>
    <row r="432" spans="1:14">
      <c r="A432">
        <v>41004</v>
      </c>
      <c r="B432" s="2" t="s">
        <v>115</v>
      </c>
      <c r="C432" s="2" t="s">
        <v>202</v>
      </c>
      <c r="D432" s="2" t="s">
        <v>567</v>
      </c>
      <c r="E432" s="15">
        <f t="shared" si="6"/>
        <v>0</v>
      </c>
      <c r="F432" s="16">
        <f>+Muertes_PN_ACUM[[#This Row],[03-06-2020]]</f>
        <v>0</v>
      </c>
      <c r="G432" s="14">
        <f>+Muertes_PN_ACUM[[#This Row],[04-06-2020]]-Muertes_PN_ACUM[[#This Row],[03-06-2020]]</f>
        <v>0</v>
      </c>
      <c r="H432" s="14">
        <f>+Muertes_PN_ACUM[[#This Row],[5/6/2020]]-Muertes_PN_ACUM[[#This Row],[04-06-2020]]</f>
        <v>0</v>
      </c>
      <c r="I432" s="14">
        <f>+Muertes_PN_ACUM[[#This Row],[6/6/2020]]-Muertes_PN_ACUM[[#This Row],[5/6/2020]]</f>
        <v>0</v>
      </c>
      <c r="J432" s="11"/>
      <c r="K432" s="11"/>
      <c r="L432" s="11"/>
      <c r="M432" s="11"/>
      <c r="N432" s="11"/>
    </row>
    <row r="433" spans="1:14">
      <c r="A433">
        <v>90601</v>
      </c>
      <c r="B433" s="2" t="s">
        <v>139</v>
      </c>
      <c r="C433" s="2" t="s">
        <v>253</v>
      </c>
      <c r="D433" s="2" t="s">
        <v>568</v>
      </c>
      <c r="E433" s="15">
        <f t="shared" si="6"/>
        <v>0</v>
      </c>
      <c r="F433" s="16">
        <f>+Muertes_PN_ACUM[[#This Row],[03-06-2020]]</f>
        <v>0</v>
      </c>
      <c r="G433" s="14">
        <f>+Muertes_PN_ACUM[[#This Row],[04-06-2020]]-Muertes_PN_ACUM[[#This Row],[03-06-2020]]</f>
        <v>0</v>
      </c>
      <c r="H433" s="14">
        <f>+Muertes_PN_ACUM[[#This Row],[5/6/2020]]-Muertes_PN_ACUM[[#This Row],[04-06-2020]]</f>
        <v>0</v>
      </c>
      <c r="I433" s="14">
        <f>+Muertes_PN_ACUM[[#This Row],[6/6/2020]]-Muertes_PN_ACUM[[#This Row],[5/6/2020]]</f>
        <v>0</v>
      </c>
      <c r="J433" s="11"/>
      <c r="K433" s="11"/>
      <c r="L433" s="11"/>
      <c r="M433" s="11"/>
      <c r="N433" s="11"/>
    </row>
    <row r="434" spans="1:14">
      <c r="A434">
        <v>120316</v>
      </c>
      <c r="B434" s="2" t="s">
        <v>104</v>
      </c>
      <c r="C434" s="2" t="s">
        <v>126</v>
      </c>
      <c r="D434" s="2" t="s">
        <v>569</v>
      </c>
      <c r="E434" s="15">
        <f t="shared" si="6"/>
        <v>0</v>
      </c>
      <c r="F434" s="16">
        <f>+Muertes_PN_ACUM[[#This Row],[03-06-2020]]</f>
        <v>0</v>
      </c>
      <c r="G434" s="14">
        <f>+Muertes_PN_ACUM[[#This Row],[04-06-2020]]-Muertes_PN_ACUM[[#This Row],[03-06-2020]]</f>
        <v>0</v>
      </c>
      <c r="H434" s="14">
        <f>+Muertes_PN_ACUM[[#This Row],[5/6/2020]]-Muertes_PN_ACUM[[#This Row],[04-06-2020]]</f>
        <v>0</v>
      </c>
      <c r="I434" s="14">
        <f>+Muertes_PN_ACUM[[#This Row],[6/6/2020]]-Muertes_PN_ACUM[[#This Row],[5/6/2020]]</f>
        <v>0</v>
      </c>
      <c r="J434" s="11"/>
      <c r="K434" s="11"/>
      <c r="L434" s="11"/>
      <c r="M434" s="11"/>
      <c r="N434" s="11"/>
    </row>
    <row r="435" spans="1:14">
      <c r="A435">
        <v>120606</v>
      </c>
      <c r="B435" s="2" t="s">
        <v>104</v>
      </c>
      <c r="C435" s="2" t="s">
        <v>187</v>
      </c>
      <c r="D435" s="2" t="s">
        <v>570</v>
      </c>
      <c r="E435" s="15">
        <f t="shared" si="6"/>
        <v>0</v>
      </c>
      <c r="F435" s="16">
        <f>+Muertes_PN_ACUM[[#This Row],[03-06-2020]]</f>
        <v>0</v>
      </c>
      <c r="G435" s="14">
        <f>+Muertes_PN_ACUM[[#This Row],[04-06-2020]]-Muertes_PN_ACUM[[#This Row],[03-06-2020]]</f>
        <v>0</v>
      </c>
      <c r="H435" s="14">
        <f>+Muertes_PN_ACUM[[#This Row],[5/6/2020]]-Muertes_PN_ACUM[[#This Row],[04-06-2020]]</f>
        <v>0</v>
      </c>
      <c r="I435" s="14">
        <f>+Muertes_PN_ACUM[[#This Row],[6/6/2020]]-Muertes_PN_ACUM[[#This Row],[5/6/2020]]</f>
        <v>0</v>
      </c>
      <c r="J435" s="11"/>
      <c r="K435" s="11"/>
      <c r="L435" s="11"/>
      <c r="M435" s="11"/>
      <c r="N435" s="11"/>
    </row>
    <row r="436" spans="1:14">
      <c r="A436">
        <v>120107</v>
      </c>
      <c r="B436" s="2" t="s">
        <v>104</v>
      </c>
      <c r="C436" s="2" t="s">
        <v>193</v>
      </c>
      <c r="D436" s="2" t="s">
        <v>571</v>
      </c>
      <c r="E436" s="15">
        <f t="shared" si="6"/>
        <v>0</v>
      </c>
      <c r="F436" s="16">
        <f>+Muertes_PN_ACUM[[#This Row],[03-06-2020]]</f>
        <v>0</v>
      </c>
      <c r="G436" s="14">
        <f>+Muertes_PN_ACUM[[#This Row],[04-06-2020]]-Muertes_PN_ACUM[[#This Row],[03-06-2020]]</f>
        <v>0</v>
      </c>
      <c r="H436" s="14">
        <f>+Muertes_PN_ACUM[[#This Row],[5/6/2020]]-Muertes_PN_ACUM[[#This Row],[04-06-2020]]</f>
        <v>0</v>
      </c>
      <c r="I436" s="14">
        <f>+Muertes_PN_ACUM[[#This Row],[6/6/2020]]-Muertes_PN_ACUM[[#This Row],[5/6/2020]]</f>
        <v>0</v>
      </c>
      <c r="J436" s="11"/>
      <c r="K436" s="11"/>
      <c r="L436" s="11"/>
      <c r="M436" s="11"/>
      <c r="N436" s="11"/>
    </row>
    <row r="437" spans="1:14">
      <c r="A437">
        <v>10404</v>
      </c>
      <c r="B437" s="2" t="s">
        <v>119</v>
      </c>
      <c r="C437" s="2" t="s">
        <v>120</v>
      </c>
      <c r="D437" s="2" t="s">
        <v>572</v>
      </c>
      <c r="E437" s="15">
        <f t="shared" si="6"/>
        <v>0</v>
      </c>
      <c r="F437" s="16">
        <f>+Muertes_PN_ACUM[[#This Row],[03-06-2020]]</f>
        <v>0</v>
      </c>
      <c r="G437" s="14">
        <f>+Muertes_PN_ACUM[[#This Row],[04-06-2020]]-Muertes_PN_ACUM[[#This Row],[03-06-2020]]</f>
        <v>0</v>
      </c>
      <c r="H437" s="14">
        <f>+Muertes_PN_ACUM[[#This Row],[5/6/2020]]-Muertes_PN_ACUM[[#This Row],[04-06-2020]]</f>
        <v>0</v>
      </c>
      <c r="I437" s="14">
        <f>+Muertes_PN_ACUM[[#This Row],[6/6/2020]]-Muertes_PN_ACUM[[#This Row],[5/6/2020]]</f>
        <v>0</v>
      </c>
      <c r="J437" s="11"/>
      <c r="K437" s="11"/>
      <c r="L437" s="11"/>
      <c r="M437" s="11"/>
      <c r="N437" s="11"/>
    </row>
    <row r="438" spans="1:14">
      <c r="A438">
        <v>100101</v>
      </c>
      <c r="B438" s="2" t="s">
        <v>113</v>
      </c>
      <c r="C438" s="2" t="s">
        <v>113</v>
      </c>
      <c r="D438" s="2" t="s">
        <v>573</v>
      </c>
      <c r="E438" s="15">
        <f t="shared" si="6"/>
        <v>12</v>
      </c>
      <c r="F438" s="16">
        <f>+Muertes_PN_ACUM[[#This Row],[03-06-2020]]</f>
        <v>12</v>
      </c>
      <c r="G438" s="14">
        <f>+Muertes_PN_ACUM[[#This Row],[04-06-2020]]-Muertes_PN_ACUM[[#This Row],[03-06-2020]]</f>
        <v>0</v>
      </c>
      <c r="H438" s="14">
        <f>+Muertes_PN_ACUM[[#This Row],[5/6/2020]]-Muertes_PN_ACUM[[#This Row],[04-06-2020]]</f>
        <v>0</v>
      </c>
      <c r="I438" s="14">
        <f>+Muertes_PN_ACUM[[#This Row],[6/6/2020]]-Muertes_PN_ACUM[[#This Row],[5/6/2020]]</f>
        <v>0</v>
      </c>
      <c r="J438" s="11"/>
      <c r="K438" s="11"/>
      <c r="L438" s="11"/>
      <c r="M438" s="11"/>
      <c r="N438" s="11"/>
    </row>
    <row r="439" spans="1:14">
      <c r="A439">
        <v>20401</v>
      </c>
      <c r="B439" s="2" t="s">
        <v>110</v>
      </c>
      <c r="C439" s="2" t="s">
        <v>242</v>
      </c>
      <c r="D439" s="2" t="s">
        <v>574</v>
      </c>
      <c r="E439" s="15">
        <f t="shared" si="6"/>
        <v>1</v>
      </c>
      <c r="F439" s="16">
        <f>+Muertes_PN_ACUM[[#This Row],[03-06-2020]]</f>
        <v>1</v>
      </c>
      <c r="G439" s="14">
        <f>+Muertes_PN_ACUM[[#This Row],[04-06-2020]]-Muertes_PN_ACUM[[#This Row],[03-06-2020]]</f>
        <v>0</v>
      </c>
      <c r="H439" s="14">
        <f>+Muertes_PN_ACUM[[#This Row],[5/6/2020]]-Muertes_PN_ACUM[[#This Row],[04-06-2020]]</f>
        <v>0</v>
      </c>
      <c r="I439" s="14">
        <f>+Muertes_PN_ACUM[[#This Row],[6/6/2020]]-Muertes_PN_ACUM[[#This Row],[5/6/2020]]</f>
        <v>0</v>
      </c>
      <c r="J439" s="11"/>
      <c r="K439" s="11"/>
      <c r="L439" s="11"/>
      <c r="M439" s="11"/>
      <c r="N439" s="11"/>
    </row>
    <row r="440" spans="1:14">
      <c r="A440">
        <v>120108</v>
      </c>
      <c r="B440" s="2" t="s">
        <v>104</v>
      </c>
      <c r="C440" s="2" t="s">
        <v>193</v>
      </c>
      <c r="D440" s="2" t="s">
        <v>575</v>
      </c>
      <c r="E440" s="15">
        <f t="shared" si="6"/>
        <v>0</v>
      </c>
      <c r="F440" s="16">
        <f>+Muertes_PN_ACUM[[#This Row],[03-06-2020]]</f>
        <v>0</v>
      </c>
      <c r="G440" s="14">
        <f>+Muertes_PN_ACUM[[#This Row],[04-06-2020]]-Muertes_PN_ACUM[[#This Row],[03-06-2020]]</f>
        <v>0</v>
      </c>
      <c r="H440" s="14">
        <f>+Muertes_PN_ACUM[[#This Row],[5/6/2020]]-Muertes_PN_ACUM[[#This Row],[04-06-2020]]</f>
        <v>0</v>
      </c>
      <c r="I440" s="14">
        <f>+Muertes_PN_ACUM[[#This Row],[6/6/2020]]-Muertes_PN_ACUM[[#This Row],[5/6/2020]]</f>
        <v>0</v>
      </c>
      <c r="J440" s="11"/>
      <c r="K440" s="11"/>
      <c r="L440" s="11"/>
      <c r="M440" s="11"/>
      <c r="N440" s="11"/>
    </row>
    <row r="441" spans="1:14">
      <c r="A441">
        <v>120308</v>
      </c>
      <c r="B441" s="2" t="s">
        <v>104</v>
      </c>
      <c r="C441" s="2" t="s">
        <v>126</v>
      </c>
      <c r="D441" s="2" t="s">
        <v>576</v>
      </c>
      <c r="E441" s="15">
        <f t="shared" si="6"/>
        <v>0</v>
      </c>
      <c r="F441" s="16">
        <f>+Muertes_PN_ACUM[[#This Row],[03-06-2020]]</f>
        <v>0</v>
      </c>
      <c r="G441" s="14">
        <f>+Muertes_PN_ACUM[[#This Row],[04-06-2020]]-Muertes_PN_ACUM[[#This Row],[03-06-2020]]</f>
        <v>0</v>
      </c>
      <c r="H441" s="14">
        <f>+Muertes_PN_ACUM[[#This Row],[5/6/2020]]-Muertes_PN_ACUM[[#This Row],[04-06-2020]]</f>
        <v>0</v>
      </c>
      <c r="I441" s="14">
        <f>+Muertes_PN_ACUM[[#This Row],[6/6/2020]]-Muertes_PN_ACUM[[#This Row],[5/6/2020]]</f>
        <v>0</v>
      </c>
      <c r="J441" s="11"/>
      <c r="K441" s="11"/>
      <c r="L441" s="11"/>
      <c r="M441" s="11"/>
      <c r="N441" s="11"/>
    </row>
    <row r="442" spans="1:14">
      <c r="A442">
        <v>30504</v>
      </c>
      <c r="B442" s="2" t="s">
        <v>99</v>
      </c>
      <c r="C442" s="2" t="s">
        <v>307</v>
      </c>
      <c r="D442" s="2" t="s">
        <v>577</v>
      </c>
      <c r="E442" s="15">
        <f t="shared" si="6"/>
        <v>0</v>
      </c>
      <c r="F442" s="16">
        <f>+Muertes_PN_ACUM[[#This Row],[03-06-2020]]</f>
        <v>0</v>
      </c>
      <c r="G442" s="14">
        <f>+Muertes_PN_ACUM[[#This Row],[04-06-2020]]-Muertes_PN_ACUM[[#This Row],[03-06-2020]]</f>
        <v>0</v>
      </c>
      <c r="H442" s="14">
        <f>+Muertes_PN_ACUM[[#This Row],[5/6/2020]]-Muertes_PN_ACUM[[#This Row],[04-06-2020]]</f>
        <v>0</v>
      </c>
      <c r="I442" s="14">
        <f>+Muertes_PN_ACUM[[#This Row],[6/6/2020]]-Muertes_PN_ACUM[[#This Row],[5/6/2020]]</f>
        <v>0</v>
      </c>
      <c r="J442" s="11"/>
      <c r="K442" s="11"/>
      <c r="L442" s="11"/>
      <c r="M442" s="11"/>
      <c r="N442" s="11"/>
    </row>
    <row r="443" spans="1:14">
      <c r="A443">
        <v>70215</v>
      </c>
      <c r="B443" s="2" t="s">
        <v>102</v>
      </c>
      <c r="C443" s="2" t="s">
        <v>161</v>
      </c>
      <c r="D443" s="2" t="s">
        <v>578</v>
      </c>
      <c r="E443" s="15">
        <f t="shared" si="6"/>
        <v>0</v>
      </c>
      <c r="F443" s="16">
        <f>+Muertes_PN_ACUM[[#This Row],[03-06-2020]]</f>
        <v>0</v>
      </c>
      <c r="G443" s="14">
        <f>+Muertes_PN_ACUM[[#This Row],[04-06-2020]]-Muertes_PN_ACUM[[#This Row],[03-06-2020]]</f>
        <v>0</v>
      </c>
      <c r="H443" s="14">
        <f>+Muertes_PN_ACUM[[#This Row],[5/6/2020]]-Muertes_PN_ACUM[[#This Row],[04-06-2020]]</f>
        <v>0</v>
      </c>
      <c r="I443" s="14">
        <f>+Muertes_PN_ACUM[[#This Row],[6/6/2020]]-Muertes_PN_ACUM[[#This Row],[5/6/2020]]</f>
        <v>0</v>
      </c>
      <c r="J443" s="11"/>
      <c r="K443" s="11"/>
      <c r="L443" s="11"/>
      <c r="M443" s="11"/>
      <c r="N443" s="11"/>
    </row>
    <row r="444" spans="1:14">
      <c r="A444" s="9">
        <v>41404</v>
      </c>
      <c r="B444" s="10" t="s">
        <v>115</v>
      </c>
      <c r="C444" s="10" t="s">
        <v>268</v>
      </c>
      <c r="D444" s="10" t="s">
        <v>579</v>
      </c>
      <c r="E444" s="15">
        <f t="shared" si="6"/>
        <v>0</v>
      </c>
      <c r="F444" s="16">
        <f>+Muertes_PN_ACUM[[#This Row],[03-06-2020]]</f>
        <v>0</v>
      </c>
      <c r="G444" s="14">
        <f>+Muertes_PN_ACUM[[#This Row],[04-06-2020]]-Muertes_PN_ACUM[[#This Row],[03-06-2020]]</f>
        <v>0</v>
      </c>
      <c r="H444" s="14">
        <f>+Muertes_PN_ACUM[[#This Row],[5/6/2020]]-Muertes_PN_ACUM[[#This Row],[04-06-2020]]</f>
        <v>0</v>
      </c>
      <c r="I444" s="14">
        <f>+Muertes_PN_ACUM[[#This Row],[6/6/2020]]-Muertes_PN_ACUM[[#This Row],[5/6/2020]]</f>
        <v>0</v>
      </c>
      <c r="J444" s="11"/>
      <c r="K444" s="11"/>
      <c r="L444" s="11"/>
      <c r="M444" s="11"/>
      <c r="N444" s="11"/>
    </row>
    <row r="445" spans="1:14">
      <c r="A445">
        <v>30602</v>
      </c>
      <c r="B445" s="2" t="s">
        <v>99</v>
      </c>
      <c r="C445" s="2" t="s">
        <v>580</v>
      </c>
      <c r="D445" s="2" t="s">
        <v>581</v>
      </c>
      <c r="E445" s="15">
        <f t="shared" si="6"/>
        <v>3</v>
      </c>
      <c r="F445" s="16">
        <f>+Muertes_PN_ACUM[[#This Row],[03-06-2020]]</f>
        <v>3</v>
      </c>
      <c r="G445" s="14">
        <f>+Muertes_PN_ACUM[[#This Row],[04-06-2020]]-Muertes_PN_ACUM[[#This Row],[03-06-2020]]</f>
        <v>0</v>
      </c>
      <c r="H445" s="14">
        <f>+Muertes_PN_ACUM[[#This Row],[5/6/2020]]-Muertes_PN_ACUM[[#This Row],[04-06-2020]]</f>
        <v>0</v>
      </c>
      <c r="I445" s="14">
        <f>+Muertes_PN_ACUM[[#This Row],[6/6/2020]]-Muertes_PN_ACUM[[#This Row],[5/6/2020]]</f>
        <v>0</v>
      </c>
      <c r="J445" s="11"/>
      <c r="K445" s="11"/>
      <c r="L445" s="11"/>
      <c r="M445" s="11"/>
      <c r="N445" s="11"/>
    </row>
    <row r="446" spans="1:14">
      <c r="A446">
        <v>130408</v>
      </c>
      <c r="B446" s="2" t="s">
        <v>131</v>
      </c>
      <c r="C446" s="2" t="s">
        <v>178</v>
      </c>
      <c r="D446" s="2" t="s">
        <v>582</v>
      </c>
      <c r="E446" s="15">
        <f t="shared" si="6"/>
        <v>0</v>
      </c>
      <c r="F446" s="16">
        <f>+Muertes_PN_ACUM[[#This Row],[03-06-2020]]</f>
        <v>0</v>
      </c>
      <c r="G446" s="14">
        <f>+Muertes_PN_ACUM[[#This Row],[04-06-2020]]-Muertes_PN_ACUM[[#This Row],[03-06-2020]]</f>
        <v>0</v>
      </c>
      <c r="H446" s="14">
        <f>+Muertes_PN_ACUM[[#This Row],[5/6/2020]]-Muertes_PN_ACUM[[#This Row],[04-06-2020]]</f>
        <v>0</v>
      </c>
      <c r="I446" s="14">
        <f>+Muertes_PN_ACUM[[#This Row],[6/6/2020]]-Muertes_PN_ACUM[[#This Row],[5/6/2020]]</f>
        <v>0</v>
      </c>
      <c r="J446" s="11"/>
      <c r="K446" s="11"/>
      <c r="L446" s="11"/>
      <c r="M446" s="11"/>
      <c r="N446" s="11"/>
    </row>
    <row r="447" spans="1:14">
      <c r="A447">
        <v>30109</v>
      </c>
      <c r="B447" s="2" t="s">
        <v>99</v>
      </c>
      <c r="C447" s="2" t="s">
        <v>99</v>
      </c>
      <c r="D447" s="2" t="s">
        <v>583</v>
      </c>
      <c r="E447" s="15">
        <f t="shared" si="6"/>
        <v>0</v>
      </c>
      <c r="F447" s="16">
        <f>+Muertes_PN_ACUM[[#This Row],[03-06-2020]]</f>
        <v>0</v>
      </c>
      <c r="G447" s="14">
        <f>+Muertes_PN_ACUM[[#This Row],[04-06-2020]]-Muertes_PN_ACUM[[#This Row],[03-06-2020]]</f>
        <v>0</v>
      </c>
      <c r="H447" s="14">
        <f>+Muertes_PN_ACUM[[#This Row],[5/6/2020]]-Muertes_PN_ACUM[[#This Row],[04-06-2020]]</f>
        <v>0</v>
      </c>
      <c r="I447" s="14">
        <f>+Muertes_PN_ACUM[[#This Row],[6/6/2020]]-Muertes_PN_ACUM[[#This Row],[5/6/2020]]</f>
        <v>0</v>
      </c>
      <c r="J447" s="11"/>
      <c r="K447" s="11"/>
      <c r="L447" s="11"/>
      <c r="M447" s="11"/>
      <c r="N447" s="11"/>
    </row>
    <row r="448" spans="1:14">
      <c r="A448">
        <v>30201</v>
      </c>
      <c r="B448" s="2" t="s">
        <v>99</v>
      </c>
      <c r="C448" s="2" t="s">
        <v>100</v>
      </c>
      <c r="D448" s="2" t="s">
        <v>584</v>
      </c>
      <c r="E448" s="15">
        <f t="shared" si="6"/>
        <v>0</v>
      </c>
      <c r="F448" s="16">
        <f>+Muertes_PN_ACUM[[#This Row],[03-06-2020]]</f>
        <v>0</v>
      </c>
      <c r="G448" s="14">
        <f>+Muertes_PN_ACUM[[#This Row],[04-06-2020]]-Muertes_PN_ACUM[[#This Row],[03-06-2020]]</f>
        <v>0</v>
      </c>
      <c r="H448" s="14">
        <f>+Muertes_PN_ACUM[[#This Row],[5/6/2020]]-Muertes_PN_ACUM[[#This Row],[04-06-2020]]</f>
        <v>0</v>
      </c>
      <c r="I448" s="14">
        <f>+Muertes_PN_ACUM[[#This Row],[6/6/2020]]-Muertes_PN_ACUM[[#This Row],[5/6/2020]]</f>
        <v>0</v>
      </c>
      <c r="J448" s="11"/>
      <c r="K448" s="11"/>
      <c r="L448" s="11"/>
      <c r="M448" s="11"/>
      <c r="N448" s="11"/>
    </row>
    <row r="449" spans="1:14">
      <c r="A449">
        <v>130103</v>
      </c>
      <c r="B449" s="2" t="s">
        <v>131</v>
      </c>
      <c r="C449" s="2" t="s">
        <v>144</v>
      </c>
      <c r="D449" s="2" t="s">
        <v>585</v>
      </c>
      <c r="E449" s="15">
        <f t="shared" si="6"/>
        <v>2</v>
      </c>
      <c r="F449" s="16">
        <f>+Muertes_PN_ACUM[[#This Row],[03-06-2020]]</f>
        <v>2</v>
      </c>
      <c r="G449" s="14">
        <f>+Muertes_PN_ACUM[[#This Row],[04-06-2020]]-Muertes_PN_ACUM[[#This Row],[03-06-2020]]</f>
        <v>0</v>
      </c>
      <c r="H449" s="14">
        <f>+Muertes_PN_ACUM[[#This Row],[5/6/2020]]-Muertes_PN_ACUM[[#This Row],[04-06-2020]]</f>
        <v>0</v>
      </c>
      <c r="I449" s="14">
        <f>+Muertes_PN_ACUM[[#This Row],[6/6/2020]]-Muertes_PN_ACUM[[#This Row],[5/6/2020]]</f>
        <v>0</v>
      </c>
      <c r="J449" s="11"/>
      <c r="K449" s="11"/>
      <c r="L449" s="11"/>
      <c r="M449" s="11"/>
      <c r="N449" s="11"/>
    </row>
    <row r="450" spans="1:14">
      <c r="A450">
        <v>40109</v>
      </c>
      <c r="B450" s="2" t="s">
        <v>115</v>
      </c>
      <c r="C450" s="2" t="s">
        <v>116</v>
      </c>
      <c r="D450" s="2" t="s">
        <v>586</v>
      </c>
      <c r="E450" s="15">
        <f t="shared" si="6"/>
        <v>1</v>
      </c>
      <c r="F450" s="16">
        <f>+Muertes_PN_ACUM[[#This Row],[03-06-2020]]</f>
        <v>1</v>
      </c>
      <c r="G450" s="14">
        <f>+Muertes_PN_ACUM[[#This Row],[04-06-2020]]-Muertes_PN_ACUM[[#This Row],[03-06-2020]]</f>
        <v>0</v>
      </c>
      <c r="H450" s="14">
        <f>+Muertes_PN_ACUM[[#This Row],[5/6/2020]]-Muertes_PN_ACUM[[#This Row],[04-06-2020]]</f>
        <v>0</v>
      </c>
      <c r="I450" s="14">
        <f>+Muertes_PN_ACUM[[#This Row],[6/6/2020]]-Muertes_PN_ACUM[[#This Row],[5/6/2020]]</f>
        <v>0</v>
      </c>
      <c r="J450" s="11"/>
      <c r="K450" s="11"/>
      <c r="L450" s="11"/>
      <c r="M450" s="11"/>
      <c r="N450" s="11"/>
    </row>
    <row r="451" spans="1:14">
      <c r="A451">
        <v>91014</v>
      </c>
      <c r="B451" s="2" t="s">
        <v>139</v>
      </c>
      <c r="C451" s="2" t="s">
        <v>232</v>
      </c>
      <c r="D451" s="2" t="s">
        <v>587</v>
      </c>
      <c r="E451" s="15">
        <f t="shared" si="6"/>
        <v>0</v>
      </c>
      <c r="F451" s="16">
        <f>+Muertes_PN_ACUM[[#This Row],[03-06-2020]]</f>
        <v>0</v>
      </c>
      <c r="G451" s="14">
        <f>+Muertes_PN_ACUM[[#This Row],[04-06-2020]]-Muertes_PN_ACUM[[#This Row],[03-06-2020]]</f>
        <v>0</v>
      </c>
      <c r="H451" s="14">
        <f>+Muertes_PN_ACUM[[#This Row],[5/6/2020]]-Muertes_PN_ACUM[[#This Row],[04-06-2020]]</f>
        <v>0</v>
      </c>
      <c r="I451" s="14">
        <f>+Muertes_PN_ACUM[[#This Row],[6/6/2020]]-Muertes_PN_ACUM[[#This Row],[5/6/2020]]</f>
        <v>0</v>
      </c>
      <c r="J451" s="11"/>
      <c r="K451" s="11"/>
      <c r="L451" s="11"/>
      <c r="M451" s="11"/>
      <c r="N451" s="11"/>
    </row>
    <row r="452" spans="1:14">
      <c r="A452">
        <v>130715</v>
      </c>
      <c r="B452" s="2" t="s">
        <v>131</v>
      </c>
      <c r="C452" s="2" t="s">
        <v>132</v>
      </c>
      <c r="D452" s="2" t="s">
        <v>588</v>
      </c>
      <c r="E452" s="15">
        <f t="shared" si="6"/>
        <v>0</v>
      </c>
      <c r="F452" s="16">
        <f>+Muertes_PN_ACUM[[#This Row],[03-06-2020]]</f>
        <v>0</v>
      </c>
      <c r="G452" s="14">
        <f>+Muertes_PN_ACUM[[#This Row],[04-06-2020]]-Muertes_PN_ACUM[[#This Row],[03-06-2020]]</f>
        <v>0</v>
      </c>
      <c r="H452" s="14">
        <f>+Muertes_PN_ACUM[[#This Row],[5/6/2020]]-Muertes_PN_ACUM[[#This Row],[04-06-2020]]</f>
        <v>0</v>
      </c>
      <c r="I452" s="14">
        <f>+Muertes_PN_ACUM[[#This Row],[6/6/2020]]-Muertes_PN_ACUM[[#This Row],[5/6/2020]]</f>
        <v>0</v>
      </c>
      <c r="J452" s="11"/>
      <c r="K452" s="11"/>
      <c r="L452" s="11"/>
      <c r="M452" s="11"/>
      <c r="N452" s="11"/>
    </row>
    <row r="453" spans="1:14">
      <c r="A453">
        <v>60401</v>
      </c>
      <c r="B453" s="2" t="s">
        <v>214</v>
      </c>
      <c r="C453" s="2" t="s">
        <v>263</v>
      </c>
      <c r="D453" s="2" t="s">
        <v>589</v>
      </c>
      <c r="E453" s="15">
        <f t="shared" ref="E453:E516" si="7">+MAX(F453:CO453)</f>
        <v>0</v>
      </c>
      <c r="F453" s="16">
        <f>+Muertes_PN_ACUM[[#This Row],[03-06-2020]]</f>
        <v>0</v>
      </c>
      <c r="G453" s="14">
        <f>+Muertes_PN_ACUM[[#This Row],[04-06-2020]]-Muertes_PN_ACUM[[#This Row],[03-06-2020]]</f>
        <v>0</v>
      </c>
      <c r="H453" s="14">
        <f>+Muertes_PN_ACUM[[#This Row],[5/6/2020]]-Muertes_PN_ACUM[[#This Row],[04-06-2020]]</f>
        <v>0</v>
      </c>
      <c r="I453" s="14">
        <f>+Muertes_PN_ACUM[[#This Row],[6/6/2020]]-Muertes_PN_ACUM[[#This Row],[5/6/2020]]</f>
        <v>0</v>
      </c>
      <c r="J453" s="11"/>
      <c r="K453" s="11"/>
      <c r="L453" s="11"/>
      <c r="M453" s="11"/>
      <c r="N453" s="11"/>
    </row>
    <row r="454" spans="1:14">
      <c r="A454">
        <v>20501</v>
      </c>
      <c r="B454" s="2" t="s">
        <v>110</v>
      </c>
      <c r="C454" s="2" t="s">
        <v>348</v>
      </c>
      <c r="D454" s="2" t="s">
        <v>590</v>
      </c>
      <c r="E454" s="15">
        <f t="shared" si="7"/>
        <v>0</v>
      </c>
      <c r="F454" s="16">
        <f>+Muertes_PN_ACUM[[#This Row],[03-06-2020]]</f>
        <v>0</v>
      </c>
      <c r="G454" s="14">
        <f>+Muertes_PN_ACUM[[#This Row],[04-06-2020]]-Muertes_PN_ACUM[[#This Row],[03-06-2020]]</f>
        <v>0</v>
      </c>
      <c r="H454" s="14">
        <f>+Muertes_PN_ACUM[[#This Row],[5/6/2020]]-Muertes_PN_ACUM[[#This Row],[04-06-2020]]</f>
        <v>0</v>
      </c>
      <c r="I454" s="14">
        <f>+Muertes_PN_ACUM[[#This Row],[6/6/2020]]-Muertes_PN_ACUM[[#This Row],[5/6/2020]]</f>
        <v>0</v>
      </c>
      <c r="J454" s="11"/>
      <c r="K454" s="11"/>
      <c r="L454" s="11"/>
      <c r="M454" s="11"/>
      <c r="N454" s="11"/>
    </row>
    <row r="455" spans="1:14">
      <c r="A455">
        <v>81008</v>
      </c>
      <c r="B455" s="2" t="s">
        <v>97</v>
      </c>
      <c r="C455" s="2" t="s">
        <v>134</v>
      </c>
      <c r="D455" s="2" t="s">
        <v>591</v>
      </c>
      <c r="E455" s="15">
        <f t="shared" si="7"/>
        <v>5</v>
      </c>
      <c r="F455" s="16">
        <f>+Muertes_PN_ACUM[[#This Row],[03-06-2020]]</f>
        <v>5</v>
      </c>
      <c r="G455" s="14">
        <f>+Muertes_PN_ACUM[[#This Row],[04-06-2020]]-Muertes_PN_ACUM[[#This Row],[03-06-2020]]</f>
        <v>1</v>
      </c>
      <c r="H455" s="14">
        <f>+Muertes_PN_ACUM[[#This Row],[5/6/2020]]-Muertes_PN_ACUM[[#This Row],[04-06-2020]]</f>
        <v>0</v>
      </c>
      <c r="I455" s="14">
        <f>+Muertes_PN_ACUM[[#This Row],[6/6/2020]]-Muertes_PN_ACUM[[#This Row],[5/6/2020]]</f>
        <v>0</v>
      </c>
      <c r="J455" s="11"/>
      <c r="K455" s="11"/>
      <c r="L455" s="11"/>
      <c r="M455" s="11"/>
      <c r="N455" s="11"/>
    </row>
    <row r="456" spans="1:14">
      <c r="A456">
        <v>70505</v>
      </c>
      <c r="B456" s="2" t="s">
        <v>102</v>
      </c>
      <c r="C456" s="2" t="s">
        <v>536</v>
      </c>
      <c r="D456" s="2" t="s">
        <v>592</v>
      </c>
      <c r="E456" s="15">
        <f t="shared" si="7"/>
        <v>0</v>
      </c>
      <c r="F456" s="16">
        <f>+Muertes_PN_ACUM[[#This Row],[03-06-2020]]</f>
        <v>0</v>
      </c>
      <c r="G456" s="14">
        <f>+Muertes_PN_ACUM[[#This Row],[04-06-2020]]-Muertes_PN_ACUM[[#This Row],[03-06-2020]]</f>
        <v>0</v>
      </c>
      <c r="H456" s="14">
        <f>+Muertes_PN_ACUM[[#This Row],[5/6/2020]]-Muertes_PN_ACUM[[#This Row],[04-06-2020]]</f>
        <v>0</v>
      </c>
      <c r="I456" s="14">
        <f>+Muertes_PN_ACUM[[#This Row],[6/6/2020]]-Muertes_PN_ACUM[[#This Row],[5/6/2020]]</f>
        <v>0</v>
      </c>
      <c r="J456" s="11"/>
      <c r="K456" s="11"/>
      <c r="L456" s="11"/>
      <c r="M456" s="11"/>
      <c r="N456" s="11"/>
    </row>
    <row r="457" spans="1:14">
      <c r="A457">
        <v>81102</v>
      </c>
      <c r="B457" s="2" t="s">
        <v>97</v>
      </c>
      <c r="C457" s="2" t="s">
        <v>593</v>
      </c>
      <c r="D457" s="2" t="s">
        <v>594</v>
      </c>
      <c r="E457" s="15">
        <f t="shared" si="7"/>
        <v>0</v>
      </c>
      <c r="F457" s="16">
        <f>+Muertes_PN_ACUM[[#This Row],[03-06-2020]]</f>
        <v>0</v>
      </c>
      <c r="G457" s="14">
        <f>+Muertes_PN_ACUM[[#This Row],[04-06-2020]]-Muertes_PN_ACUM[[#This Row],[03-06-2020]]</f>
        <v>0</v>
      </c>
      <c r="H457" s="14">
        <f>+Muertes_PN_ACUM[[#This Row],[5/6/2020]]-Muertes_PN_ACUM[[#This Row],[04-06-2020]]</f>
        <v>0</v>
      </c>
      <c r="I457" s="14">
        <f>+Muertes_PN_ACUM[[#This Row],[6/6/2020]]-Muertes_PN_ACUM[[#This Row],[5/6/2020]]</f>
        <v>0</v>
      </c>
      <c r="J457" s="11"/>
      <c r="K457" s="11"/>
      <c r="L457" s="11"/>
      <c r="M457" s="11"/>
      <c r="N457" s="11"/>
    </row>
    <row r="458" spans="1:14">
      <c r="A458">
        <v>81103</v>
      </c>
      <c r="B458" s="2" t="s">
        <v>97</v>
      </c>
      <c r="C458" s="2" t="s">
        <v>593</v>
      </c>
      <c r="D458" s="2" t="s">
        <v>595</v>
      </c>
      <c r="E458" s="15">
        <f t="shared" si="7"/>
        <v>0</v>
      </c>
      <c r="F458" s="16">
        <f>+Muertes_PN_ACUM[[#This Row],[03-06-2020]]</f>
        <v>0</v>
      </c>
      <c r="G458" s="14">
        <f>+Muertes_PN_ACUM[[#This Row],[04-06-2020]]-Muertes_PN_ACUM[[#This Row],[03-06-2020]]</f>
        <v>0</v>
      </c>
      <c r="H458" s="14">
        <f>+Muertes_PN_ACUM[[#This Row],[5/6/2020]]-Muertes_PN_ACUM[[#This Row],[04-06-2020]]</f>
        <v>0</v>
      </c>
      <c r="I458" s="14">
        <f>+Muertes_PN_ACUM[[#This Row],[6/6/2020]]-Muertes_PN_ACUM[[#This Row],[5/6/2020]]</f>
        <v>0</v>
      </c>
      <c r="J458" s="11"/>
      <c r="K458" s="11"/>
      <c r="L458" s="11"/>
      <c r="M458" s="11"/>
      <c r="N458" s="11"/>
    </row>
    <row r="459" spans="1:14">
      <c r="A459">
        <v>80817</v>
      </c>
      <c r="B459" s="2" t="s">
        <v>97</v>
      </c>
      <c r="C459" s="2" t="s">
        <v>97</v>
      </c>
      <c r="D459" s="2" t="s">
        <v>596</v>
      </c>
      <c r="E459" s="15">
        <f t="shared" si="7"/>
        <v>3</v>
      </c>
      <c r="F459" s="16">
        <f>+Muertes_PN_ACUM[[#This Row],[03-06-2020]]</f>
        <v>3</v>
      </c>
      <c r="G459" s="14">
        <f>+Muertes_PN_ACUM[[#This Row],[04-06-2020]]-Muertes_PN_ACUM[[#This Row],[03-06-2020]]</f>
        <v>0</v>
      </c>
      <c r="H459" s="14">
        <f>+Muertes_PN_ACUM[[#This Row],[5/6/2020]]-Muertes_PN_ACUM[[#This Row],[04-06-2020]]</f>
        <v>1</v>
      </c>
      <c r="I459" s="14">
        <f>+Muertes_PN_ACUM[[#This Row],[6/6/2020]]-Muertes_PN_ACUM[[#This Row],[5/6/2020]]</f>
        <v>0</v>
      </c>
      <c r="J459" s="11"/>
      <c r="K459" s="11"/>
      <c r="L459" s="11"/>
      <c r="M459" s="11"/>
      <c r="N459" s="11"/>
    </row>
    <row r="460" spans="1:14">
      <c r="A460">
        <v>40804</v>
      </c>
      <c r="B460" s="2" t="s">
        <v>115</v>
      </c>
      <c r="C460" s="2" t="s">
        <v>419</v>
      </c>
      <c r="D460" s="2" t="s">
        <v>597</v>
      </c>
      <c r="E460" s="15">
        <f t="shared" si="7"/>
        <v>0</v>
      </c>
      <c r="F460" s="16">
        <f>+Muertes_PN_ACUM[[#This Row],[03-06-2020]]</f>
        <v>0</v>
      </c>
      <c r="G460" s="14">
        <f>+Muertes_PN_ACUM[[#This Row],[04-06-2020]]-Muertes_PN_ACUM[[#This Row],[03-06-2020]]</f>
        <v>0</v>
      </c>
      <c r="H460" s="14">
        <f>+Muertes_PN_ACUM[[#This Row],[5/6/2020]]-Muertes_PN_ACUM[[#This Row],[04-06-2020]]</f>
        <v>0</v>
      </c>
      <c r="I460" s="14">
        <f>+Muertes_PN_ACUM[[#This Row],[6/6/2020]]-Muertes_PN_ACUM[[#This Row],[5/6/2020]]</f>
        <v>0</v>
      </c>
      <c r="J460" s="11"/>
      <c r="K460" s="11"/>
      <c r="L460" s="11"/>
      <c r="M460" s="11"/>
      <c r="N460" s="11"/>
    </row>
    <row r="461" spans="1:14">
      <c r="A461">
        <v>20606</v>
      </c>
      <c r="B461" s="2" t="s">
        <v>110</v>
      </c>
      <c r="C461" s="2" t="s">
        <v>236</v>
      </c>
      <c r="D461" s="2" t="s">
        <v>598</v>
      </c>
      <c r="E461" s="15">
        <f t="shared" si="7"/>
        <v>0</v>
      </c>
      <c r="F461" s="16">
        <f>+Muertes_PN_ACUM[[#This Row],[03-06-2020]]</f>
        <v>0</v>
      </c>
      <c r="G461" s="14">
        <f>+Muertes_PN_ACUM[[#This Row],[04-06-2020]]-Muertes_PN_ACUM[[#This Row],[03-06-2020]]</f>
        <v>0</v>
      </c>
      <c r="H461" s="14">
        <f>+Muertes_PN_ACUM[[#This Row],[5/6/2020]]-Muertes_PN_ACUM[[#This Row],[04-06-2020]]</f>
        <v>0</v>
      </c>
      <c r="I461" s="14">
        <f>+Muertes_PN_ACUM[[#This Row],[6/6/2020]]-Muertes_PN_ACUM[[#This Row],[5/6/2020]]</f>
        <v>0</v>
      </c>
      <c r="J461" s="11"/>
      <c r="K461" s="11"/>
      <c r="L461" s="11"/>
      <c r="M461" s="11"/>
      <c r="N461" s="11"/>
    </row>
    <row r="462" spans="1:14">
      <c r="A462">
        <v>30501</v>
      </c>
      <c r="B462" s="2" t="s">
        <v>99</v>
      </c>
      <c r="C462" s="2" t="s">
        <v>307</v>
      </c>
      <c r="D462" s="2" t="s">
        <v>599</v>
      </c>
      <c r="E462" s="15">
        <f t="shared" si="7"/>
        <v>0</v>
      </c>
      <c r="F462" s="16">
        <f>+Muertes_PN_ACUM[[#This Row],[03-06-2020]]</f>
        <v>0</v>
      </c>
      <c r="G462" s="14">
        <f>+Muertes_PN_ACUM[[#This Row],[04-06-2020]]-Muertes_PN_ACUM[[#This Row],[03-06-2020]]</f>
        <v>0</v>
      </c>
      <c r="H462" s="14">
        <f>+Muertes_PN_ACUM[[#This Row],[5/6/2020]]-Muertes_PN_ACUM[[#This Row],[04-06-2020]]</f>
        <v>0</v>
      </c>
      <c r="I462" s="14">
        <f>+Muertes_PN_ACUM[[#This Row],[6/6/2020]]-Muertes_PN_ACUM[[#This Row],[5/6/2020]]</f>
        <v>0</v>
      </c>
      <c r="J462" s="11"/>
      <c r="K462" s="11"/>
      <c r="L462" s="11"/>
      <c r="M462" s="11"/>
      <c r="N462" s="11"/>
    </row>
    <row r="463" spans="1:14">
      <c r="A463">
        <v>30205</v>
      </c>
      <c r="B463" s="2" t="s">
        <v>99</v>
      </c>
      <c r="C463" s="2" t="s">
        <v>100</v>
      </c>
      <c r="D463" s="2" t="s">
        <v>600</v>
      </c>
      <c r="E463" s="15">
        <f t="shared" si="7"/>
        <v>0</v>
      </c>
      <c r="F463" s="16">
        <f>+Muertes_PN_ACUM[[#This Row],[03-06-2020]]</f>
        <v>0</v>
      </c>
      <c r="G463" s="14">
        <f>+Muertes_PN_ACUM[[#This Row],[04-06-2020]]-Muertes_PN_ACUM[[#This Row],[03-06-2020]]</f>
        <v>0</v>
      </c>
      <c r="H463" s="14">
        <f>+Muertes_PN_ACUM[[#This Row],[5/6/2020]]-Muertes_PN_ACUM[[#This Row],[04-06-2020]]</f>
        <v>0</v>
      </c>
      <c r="I463" s="14">
        <f>+Muertes_PN_ACUM[[#This Row],[6/6/2020]]-Muertes_PN_ACUM[[#This Row],[5/6/2020]]</f>
        <v>0</v>
      </c>
      <c r="J463" s="11"/>
      <c r="K463" s="11"/>
      <c r="L463" s="11"/>
      <c r="M463" s="11"/>
      <c r="N463" s="11"/>
    </row>
    <row r="464" spans="1:14">
      <c r="A464">
        <v>30505</v>
      </c>
      <c r="B464" s="2" t="s">
        <v>99</v>
      </c>
      <c r="C464" s="2" t="s">
        <v>307</v>
      </c>
      <c r="D464" s="2" t="s">
        <v>601</v>
      </c>
      <c r="E464" s="15">
        <f t="shared" si="7"/>
        <v>0</v>
      </c>
      <c r="F464" s="16">
        <f>+Muertes_PN_ACUM[[#This Row],[03-06-2020]]</f>
        <v>0</v>
      </c>
      <c r="G464" s="14">
        <f>+Muertes_PN_ACUM[[#This Row],[04-06-2020]]-Muertes_PN_ACUM[[#This Row],[03-06-2020]]</f>
        <v>0</v>
      </c>
      <c r="H464" s="14">
        <f>+Muertes_PN_ACUM[[#This Row],[5/6/2020]]-Muertes_PN_ACUM[[#This Row],[04-06-2020]]</f>
        <v>0</v>
      </c>
      <c r="I464" s="14">
        <f>+Muertes_PN_ACUM[[#This Row],[6/6/2020]]-Muertes_PN_ACUM[[#This Row],[5/6/2020]]</f>
        <v>0</v>
      </c>
      <c r="J464" s="11"/>
      <c r="K464" s="11"/>
      <c r="L464" s="11"/>
      <c r="M464" s="11"/>
      <c r="N464" s="11"/>
    </row>
    <row r="465" spans="1:14">
      <c r="A465">
        <v>40403</v>
      </c>
      <c r="B465" s="2" t="s">
        <v>115</v>
      </c>
      <c r="C465" s="2" t="s">
        <v>124</v>
      </c>
      <c r="D465" s="2" t="s">
        <v>601</v>
      </c>
      <c r="E465" s="15">
        <f t="shared" si="7"/>
        <v>0</v>
      </c>
      <c r="F465" s="16">
        <f>+Muertes_PN_ACUM[[#This Row],[03-06-2020]]</f>
        <v>0</v>
      </c>
      <c r="G465" s="14">
        <f>+Muertes_PN_ACUM[[#This Row],[04-06-2020]]-Muertes_PN_ACUM[[#This Row],[03-06-2020]]</f>
        <v>0</v>
      </c>
      <c r="H465" s="14">
        <f>+Muertes_PN_ACUM[[#This Row],[5/6/2020]]-Muertes_PN_ACUM[[#This Row],[04-06-2020]]</f>
        <v>0</v>
      </c>
      <c r="I465" s="14">
        <f>+Muertes_PN_ACUM[[#This Row],[6/6/2020]]-Muertes_PN_ACUM[[#This Row],[5/6/2020]]</f>
        <v>0</v>
      </c>
      <c r="J465" s="11"/>
      <c r="K465" s="11"/>
      <c r="L465" s="11"/>
      <c r="M465" s="11"/>
      <c r="N465" s="11"/>
    </row>
    <row r="466" spans="1:14">
      <c r="A466">
        <v>70216</v>
      </c>
      <c r="B466" s="2" t="s">
        <v>102</v>
      </c>
      <c r="C466" s="2" t="s">
        <v>161</v>
      </c>
      <c r="D466" s="2" t="s">
        <v>601</v>
      </c>
      <c r="E466" s="15">
        <f t="shared" si="7"/>
        <v>0</v>
      </c>
      <c r="F466" s="16">
        <f>+Muertes_PN_ACUM[[#This Row],[03-06-2020]]</f>
        <v>0</v>
      </c>
      <c r="G466" s="14">
        <f>+Muertes_PN_ACUM[[#This Row],[04-06-2020]]-Muertes_PN_ACUM[[#This Row],[03-06-2020]]</f>
        <v>0</v>
      </c>
      <c r="H466" s="14">
        <f>+Muertes_PN_ACUM[[#This Row],[5/6/2020]]-Muertes_PN_ACUM[[#This Row],[04-06-2020]]</f>
        <v>0</v>
      </c>
      <c r="I466" s="14">
        <f>+Muertes_PN_ACUM[[#This Row],[6/6/2020]]-Muertes_PN_ACUM[[#This Row],[5/6/2020]]</f>
        <v>0</v>
      </c>
      <c r="J466" s="11"/>
      <c r="K466" s="11"/>
      <c r="L466" s="11"/>
      <c r="M466" s="11"/>
      <c r="N466" s="11"/>
    </row>
    <row r="467" spans="1:14">
      <c r="A467">
        <v>40105</v>
      </c>
      <c r="B467" s="2" t="s">
        <v>115</v>
      </c>
      <c r="C467" s="2" t="s">
        <v>116</v>
      </c>
      <c r="D467" s="2" t="s">
        <v>602</v>
      </c>
      <c r="E467" s="15">
        <f t="shared" si="7"/>
        <v>0</v>
      </c>
      <c r="F467" s="16">
        <f>+Muertes_PN_ACUM[[#This Row],[03-06-2020]]</f>
        <v>0</v>
      </c>
      <c r="G467" s="14">
        <f>+Muertes_PN_ACUM[[#This Row],[04-06-2020]]-Muertes_PN_ACUM[[#This Row],[03-06-2020]]</f>
        <v>0</v>
      </c>
      <c r="H467" s="14">
        <f>+Muertes_PN_ACUM[[#This Row],[5/6/2020]]-Muertes_PN_ACUM[[#This Row],[04-06-2020]]</f>
        <v>0</v>
      </c>
      <c r="I467" s="14">
        <f>+Muertes_PN_ACUM[[#This Row],[6/6/2020]]-Muertes_PN_ACUM[[#This Row],[5/6/2020]]</f>
        <v>0</v>
      </c>
      <c r="J467" s="11"/>
      <c r="K467" s="11"/>
      <c r="L467" s="11"/>
      <c r="M467" s="11"/>
      <c r="N467" s="11"/>
    </row>
    <row r="468" spans="1:14">
      <c r="A468">
        <v>40306</v>
      </c>
      <c r="B468" s="2" t="s">
        <v>115</v>
      </c>
      <c r="C468" s="2" t="s">
        <v>152</v>
      </c>
      <c r="D468" s="2" t="s">
        <v>603</v>
      </c>
      <c r="E468" s="15">
        <f t="shared" si="7"/>
        <v>0</v>
      </c>
      <c r="F468" s="16">
        <f>+Muertes_PN_ACUM[[#This Row],[03-06-2020]]</f>
        <v>0</v>
      </c>
      <c r="G468" s="14">
        <f>+Muertes_PN_ACUM[[#This Row],[04-06-2020]]-Muertes_PN_ACUM[[#This Row],[03-06-2020]]</f>
        <v>0</v>
      </c>
      <c r="H468" s="14">
        <f>+Muertes_PN_ACUM[[#This Row],[5/6/2020]]-Muertes_PN_ACUM[[#This Row],[04-06-2020]]</f>
        <v>0</v>
      </c>
      <c r="I468" s="14">
        <f>+Muertes_PN_ACUM[[#This Row],[6/6/2020]]-Muertes_PN_ACUM[[#This Row],[5/6/2020]]</f>
        <v>0</v>
      </c>
      <c r="J468" s="11"/>
      <c r="K468" s="11"/>
      <c r="L468" s="11"/>
      <c r="M468" s="11"/>
      <c r="N468" s="11"/>
    </row>
    <row r="469" spans="1:14">
      <c r="A469" s="9">
        <v>70604</v>
      </c>
      <c r="B469" s="10" t="s">
        <v>102</v>
      </c>
      <c r="C469" s="10" t="s">
        <v>336</v>
      </c>
      <c r="D469" s="10" t="s">
        <v>603</v>
      </c>
      <c r="E469" s="15">
        <f t="shared" si="7"/>
        <v>0</v>
      </c>
      <c r="F469" s="16">
        <f>+Muertes_PN_ACUM[[#This Row],[03-06-2020]]</f>
        <v>0</v>
      </c>
      <c r="G469" s="14">
        <f>+Muertes_PN_ACUM[[#This Row],[04-06-2020]]-Muertes_PN_ACUM[[#This Row],[03-06-2020]]</f>
        <v>0</v>
      </c>
      <c r="H469" s="14">
        <f>+Muertes_PN_ACUM[[#This Row],[5/6/2020]]-Muertes_PN_ACUM[[#This Row],[04-06-2020]]</f>
        <v>0</v>
      </c>
      <c r="I469" s="14">
        <f>+Muertes_PN_ACUM[[#This Row],[6/6/2020]]-Muertes_PN_ACUM[[#This Row],[5/6/2020]]</f>
        <v>0</v>
      </c>
      <c r="J469" s="11"/>
      <c r="K469" s="11"/>
      <c r="L469" s="11"/>
      <c r="M469" s="11"/>
      <c r="N469" s="11"/>
    </row>
    <row r="470" spans="1:14">
      <c r="A470">
        <v>60505</v>
      </c>
      <c r="B470" s="2" t="s">
        <v>214</v>
      </c>
      <c r="C470" s="2" t="s">
        <v>215</v>
      </c>
      <c r="D470" s="2" t="s">
        <v>604</v>
      </c>
      <c r="E470" s="15">
        <f t="shared" si="7"/>
        <v>0</v>
      </c>
      <c r="F470" s="16">
        <f>+Muertes_PN_ACUM[[#This Row],[03-06-2020]]</f>
        <v>0</v>
      </c>
      <c r="G470" s="14">
        <f>+Muertes_PN_ACUM[[#This Row],[04-06-2020]]-Muertes_PN_ACUM[[#This Row],[03-06-2020]]</f>
        <v>0</v>
      </c>
      <c r="H470" s="14">
        <f>+Muertes_PN_ACUM[[#This Row],[5/6/2020]]-Muertes_PN_ACUM[[#This Row],[04-06-2020]]</f>
        <v>0</v>
      </c>
      <c r="I470" s="14">
        <f>+Muertes_PN_ACUM[[#This Row],[6/6/2020]]-Muertes_PN_ACUM[[#This Row],[5/6/2020]]</f>
        <v>0</v>
      </c>
      <c r="J470" s="11"/>
      <c r="K470" s="11"/>
      <c r="L470" s="11"/>
      <c r="M470" s="11"/>
      <c r="N470" s="11"/>
    </row>
    <row r="471" spans="1:14">
      <c r="A471">
        <v>60501</v>
      </c>
      <c r="B471" s="2" t="s">
        <v>214</v>
      </c>
      <c r="C471" s="2" t="s">
        <v>215</v>
      </c>
      <c r="D471" s="2" t="s">
        <v>605</v>
      </c>
      <c r="E471" s="15">
        <f t="shared" si="7"/>
        <v>0</v>
      </c>
      <c r="F471" s="16">
        <f>+Muertes_PN_ACUM[[#This Row],[03-06-2020]]</f>
        <v>0</v>
      </c>
      <c r="G471" s="14">
        <f>+Muertes_PN_ACUM[[#This Row],[04-06-2020]]-Muertes_PN_ACUM[[#This Row],[03-06-2020]]</f>
        <v>0</v>
      </c>
      <c r="H471" s="14">
        <f>+Muertes_PN_ACUM[[#This Row],[5/6/2020]]-Muertes_PN_ACUM[[#This Row],[04-06-2020]]</f>
        <v>0</v>
      </c>
      <c r="I471" s="14">
        <f>+Muertes_PN_ACUM[[#This Row],[6/6/2020]]-Muertes_PN_ACUM[[#This Row],[5/6/2020]]</f>
        <v>0</v>
      </c>
      <c r="J471" s="11"/>
      <c r="K471" s="11"/>
      <c r="L471" s="11"/>
      <c r="M471" s="11"/>
      <c r="N471" s="11"/>
    </row>
    <row r="472" spans="1:14">
      <c r="A472">
        <v>70605</v>
      </c>
      <c r="B472" s="2" t="s">
        <v>102</v>
      </c>
      <c r="C472" s="2" t="s">
        <v>336</v>
      </c>
      <c r="D472" s="2" t="s">
        <v>606</v>
      </c>
      <c r="E472" s="15">
        <f t="shared" si="7"/>
        <v>0</v>
      </c>
      <c r="F472" s="16">
        <f>+Muertes_PN_ACUM[[#This Row],[03-06-2020]]</f>
        <v>0</v>
      </c>
      <c r="G472" s="14">
        <f>+Muertes_PN_ACUM[[#This Row],[04-06-2020]]-Muertes_PN_ACUM[[#This Row],[03-06-2020]]</f>
        <v>0</v>
      </c>
      <c r="H472" s="14">
        <f>+Muertes_PN_ACUM[[#This Row],[5/6/2020]]-Muertes_PN_ACUM[[#This Row],[04-06-2020]]</f>
        <v>0</v>
      </c>
      <c r="I472" s="14">
        <f>+Muertes_PN_ACUM[[#This Row],[6/6/2020]]-Muertes_PN_ACUM[[#This Row],[5/6/2020]]</f>
        <v>0</v>
      </c>
      <c r="J472" s="11"/>
      <c r="K472" s="11"/>
      <c r="L472" s="11"/>
      <c r="M472" s="11"/>
      <c r="N472" s="11"/>
    </row>
    <row r="473" spans="1:14">
      <c r="A473">
        <v>80810</v>
      </c>
      <c r="B473" s="2" t="s">
        <v>97</v>
      </c>
      <c r="C473" s="2" t="s">
        <v>97</v>
      </c>
      <c r="D473" s="2" t="s">
        <v>607</v>
      </c>
      <c r="E473" s="15">
        <f t="shared" si="7"/>
        <v>9</v>
      </c>
      <c r="F473" s="16">
        <f>+Muertes_PN_ACUM[[#This Row],[03-06-2020]]</f>
        <v>9</v>
      </c>
      <c r="G473" s="14">
        <f>+Muertes_PN_ACUM[[#This Row],[04-06-2020]]-Muertes_PN_ACUM[[#This Row],[03-06-2020]]</f>
        <v>1</v>
      </c>
      <c r="H473" s="14">
        <f>+Muertes_PN_ACUM[[#This Row],[5/6/2020]]-Muertes_PN_ACUM[[#This Row],[04-06-2020]]</f>
        <v>1</v>
      </c>
      <c r="I473" s="14">
        <f>+Muertes_PN_ACUM[[#This Row],[6/6/2020]]-Muertes_PN_ACUM[[#This Row],[5/6/2020]]</f>
        <v>0</v>
      </c>
      <c r="J473" s="11"/>
      <c r="K473" s="11"/>
      <c r="L473" s="11"/>
      <c r="M473" s="11"/>
      <c r="N473" s="11"/>
    </row>
    <row r="474" spans="1:14">
      <c r="A474">
        <v>80604</v>
      </c>
      <c r="B474" s="2" t="s">
        <v>97</v>
      </c>
      <c r="C474" s="2" t="s">
        <v>204</v>
      </c>
      <c r="D474" s="2" t="s">
        <v>608</v>
      </c>
      <c r="E474" s="15">
        <f t="shared" si="7"/>
        <v>0</v>
      </c>
      <c r="F474" s="16">
        <f>+Muertes_PN_ACUM[[#This Row],[03-06-2020]]</f>
        <v>0</v>
      </c>
      <c r="G474" s="14">
        <f>+Muertes_PN_ACUM[[#This Row],[04-06-2020]]-Muertes_PN_ACUM[[#This Row],[03-06-2020]]</f>
        <v>0</v>
      </c>
      <c r="H474" s="14">
        <f>+Muertes_PN_ACUM[[#This Row],[5/6/2020]]-Muertes_PN_ACUM[[#This Row],[04-06-2020]]</f>
        <v>0</v>
      </c>
      <c r="I474" s="14">
        <f>+Muertes_PN_ACUM[[#This Row],[6/6/2020]]-Muertes_PN_ACUM[[#This Row],[5/6/2020]]</f>
        <v>0</v>
      </c>
      <c r="J474" s="11"/>
      <c r="K474" s="11"/>
      <c r="L474" s="11"/>
      <c r="M474" s="11"/>
      <c r="N474" s="11"/>
    </row>
    <row r="475" spans="1:14">
      <c r="A475">
        <v>41405</v>
      </c>
      <c r="B475" s="2" t="s">
        <v>115</v>
      </c>
      <c r="C475" s="2" t="s">
        <v>268</v>
      </c>
      <c r="D475" s="2" t="s">
        <v>609</v>
      </c>
      <c r="E475" s="15">
        <f t="shared" si="7"/>
        <v>0</v>
      </c>
      <c r="F475" s="16">
        <f>+Muertes_PN_ACUM[[#This Row],[03-06-2020]]</f>
        <v>0</v>
      </c>
      <c r="G475" s="14">
        <f>+Muertes_PN_ACUM[[#This Row],[04-06-2020]]-Muertes_PN_ACUM[[#This Row],[03-06-2020]]</f>
        <v>0</v>
      </c>
      <c r="H475" s="14">
        <f>+Muertes_PN_ACUM[[#This Row],[5/6/2020]]-Muertes_PN_ACUM[[#This Row],[04-06-2020]]</f>
        <v>0</v>
      </c>
      <c r="I475" s="14">
        <f>+Muertes_PN_ACUM[[#This Row],[6/6/2020]]-Muertes_PN_ACUM[[#This Row],[5/6/2020]]</f>
        <v>0</v>
      </c>
      <c r="J475" s="11"/>
      <c r="K475" s="11"/>
      <c r="L475" s="11"/>
      <c r="M475" s="11"/>
      <c r="N475" s="11"/>
    </row>
    <row r="476" spans="1:14">
      <c r="A476">
        <v>50203</v>
      </c>
      <c r="B476" s="2" t="s">
        <v>107</v>
      </c>
      <c r="C476" s="2" t="s">
        <v>195</v>
      </c>
      <c r="D476" s="2" t="s">
        <v>610</v>
      </c>
      <c r="E476" s="15">
        <f t="shared" si="7"/>
        <v>0</v>
      </c>
      <c r="F476" s="16">
        <f>+Muertes_PN_ACUM[[#This Row],[03-06-2020]]</f>
        <v>0</v>
      </c>
      <c r="G476" s="14">
        <f>+Muertes_PN_ACUM[[#This Row],[04-06-2020]]-Muertes_PN_ACUM[[#This Row],[03-06-2020]]</f>
        <v>0</v>
      </c>
      <c r="H476" s="14">
        <f>+Muertes_PN_ACUM[[#This Row],[5/6/2020]]-Muertes_PN_ACUM[[#This Row],[04-06-2020]]</f>
        <v>0</v>
      </c>
      <c r="I476" s="14">
        <f>+Muertes_PN_ACUM[[#This Row],[6/6/2020]]-Muertes_PN_ACUM[[#This Row],[5/6/2020]]</f>
        <v>0</v>
      </c>
      <c r="J476" s="11"/>
      <c r="K476" s="11"/>
      <c r="L476" s="11"/>
      <c r="M476" s="11"/>
      <c r="N476" s="11"/>
    </row>
    <row r="477" spans="1:14">
      <c r="A477">
        <v>70501</v>
      </c>
      <c r="B477" s="2" t="s">
        <v>102</v>
      </c>
      <c r="C477" s="2" t="s">
        <v>536</v>
      </c>
      <c r="D477" s="2" t="s">
        <v>611</v>
      </c>
      <c r="E477" s="15">
        <f t="shared" si="7"/>
        <v>0</v>
      </c>
      <c r="F477" s="16">
        <f>+Muertes_PN_ACUM[[#This Row],[03-06-2020]]</f>
        <v>0</v>
      </c>
      <c r="G477" s="14">
        <f>+Muertes_PN_ACUM[[#This Row],[04-06-2020]]-Muertes_PN_ACUM[[#This Row],[03-06-2020]]</f>
        <v>0</v>
      </c>
      <c r="H477" s="14">
        <f>+Muertes_PN_ACUM[[#This Row],[5/6/2020]]-Muertes_PN_ACUM[[#This Row],[04-06-2020]]</f>
        <v>0</v>
      </c>
      <c r="I477" s="14">
        <f>+Muertes_PN_ACUM[[#This Row],[6/6/2020]]-Muertes_PN_ACUM[[#This Row],[5/6/2020]]</f>
        <v>0</v>
      </c>
      <c r="J477" s="11"/>
      <c r="K477" s="11"/>
      <c r="L477" s="11"/>
      <c r="M477" s="11"/>
      <c r="N477" s="11"/>
    </row>
    <row r="478" spans="1:14">
      <c r="A478">
        <v>40307</v>
      </c>
      <c r="B478" s="2" t="s">
        <v>115</v>
      </c>
      <c r="C478" s="2" t="s">
        <v>152</v>
      </c>
      <c r="D478" s="2" t="s">
        <v>612</v>
      </c>
      <c r="E478" s="15">
        <f t="shared" si="7"/>
        <v>0</v>
      </c>
      <c r="F478" s="16">
        <f>+Muertes_PN_ACUM[[#This Row],[03-06-2020]]</f>
        <v>0</v>
      </c>
      <c r="G478" s="14">
        <f>+Muertes_PN_ACUM[[#This Row],[04-06-2020]]-Muertes_PN_ACUM[[#This Row],[03-06-2020]]</f>
        <v>0</v>
      </c>
      <c r="H478" s="14">
        <f>+Muertes_PN_ACUM[[#This Row],[5/6/2020]]-Muertes_PN_ACUM[[#This Row],[04-06-2020]]</f>
        <v>0</v>
      </c>
      <c r="I478" s="14">
        <f>+Muertes_PN_ACUM[[#This Row],[6/6/2020]]-Muertes_PN_ACUM[[#This Row],[5/6/2020]]</f>
        <v>0</v>
      </c>
      <c r="J478" s="11"/>
      <c r="K478" s="11"/>
      <c r="L478" s="11"/>
      <c r="M478" s="11"/>
      <c r="N478" s="11"/>
    </row>
    <row r="479" spans="1:14">
      <c r="A479">
        <v>40607</v>
      </c>
      <c r="B479" s="2" t="s">
        <v>115</v>
      </c>
      <c r="C479" s="2" t="s">
        <v>185</v>
      </c>
      <c r="D479" s="2" t="s">
        <v>612</v>
      </c>
      <c r="E479" s="15">
        <f t="shared" si="7"/>
        <v>0</v>
      </c>
      <c r="F479" s="16">
        <f>+Muertes_PN_ACUM[[#This Row],[03-06-2020]]</f>
        <v>0</v>
      </c>
      <c r="G479" s="14">
        <f>+Muertes_PN_ACUM[[#This Row],[04-06-2020]]-Muertes_PN_ACUM[[#This Row],[03-06-2020]]</f>
        <v>0</v>
      </c>
      <c r="H479" s="14">
        <f>+Muertes_PN_ACUM[[#This Row],[5/6/2020]]-Muertes_PN_ACUM[[#This Row],[04-06-2020]]</f>
        <v>0</v>
      </c>
      <c r="I479" s="14">
        <f>+Muertes_PN_ACUM[[#This Row],[6/6/2020]]-Muertes_PN_ACUM[[#This Row],[5/6/2020]]</f>
        <v>0</v>
      </c>
      <c r="J479" s="11"/>
      <c r="K479" s="11"/>
      <c r="L479" s="11"/>
      <c r="M479" s="11"/>
      <c r="N479" s="11"/>
    </row>
    <row r="480" spans="1:14">
      <c r="A480">
        <v>80813</v>
      </c>
      <c r="B480" s="2" t="s">
        <v>97</v>
      </c>
      <c r="C480" s="2" t="s">
        <v>97</v>
      </c>
      <c r="D480" s="2" t="s">
        <v>612</v>
      </c>
      <c r="E480" s="15">
        <f t="shared" si="7"/>
        <v>6</v>
      </c>
      <c r="F480" s="16">
        <f>+Muertes_PN_ACUM[[#This Row],[03-06-2020]]</f>
        <v>0</v>
      </c>
      <c r="G480" s="14">
        <f>+Muertes_PN_ACUM[[#This Row],[04-06-2020]]-Muertes_PN_ACUM[[#This Row],[03-06-2020]]</f>
        <v>6</v>
      </c>
      <c r="H480" s="14">
        <f>+Muertes_PN_ACUM[[#This Row],[5/6/2020]]-Muertes_PN_ACUM[[#This Row],[04-06-2020]]</f>
        <v>0</v>
      </c>
      <c r="I480" s="14">
        <f>+Muertes_PN_ACUM[[#This Row],[6/6/2020]]-Muertes_PN_ACUM[[#This Row],[5/6/2020]]</f>
        <v>0</v>
      </c>
      <c r="J480" s="11"/>
      <c r="K480" s="11"/>
      <c r="L480" s="11"/>
      <c r="M480" s="11"/>
      <c r="N480" s="11"/>
    </row>
    <row r="481" spans="1:14">
      <c r="A481">
        <v>80205</v>
      </c>
      <c r="B481" s="2" t="s">
        <v>97</v>
      </c>
      <c r="C481" s="2" t="s">
        <v>461</v>
      </c>
      <c r="D481" s="2" t="s">
        <v>613</v>
      </c>
      <c r="E481" s="15">
        <f t="shared" si="7"/>
        <v>0</v>
      </c>
      <c r="F481" s="16">
        <f>+Muertes_PN_ACUM[[#This Row],[03-06-2020]]</f>
        <v>0</v>
      </c>
      <c r="G481" s="14">
        <f>+Muertes_PN_ACUM[[#This Row],[04-06-2020]]-Muertes_PN_ACUM[[#This Row],[03-06-2020]]</f>
        <v>0</v>
      </c>
      <c r="H481" s="14">
        <f>+Muertes_PN_ACUM[[#This Row],[5/6/2020]]-Muertes_PN_ACUM[[#This Row],[04-06-2020]]</f>
        <v>0</v>
      </c>
      <c r="I481" s="14">
        <f>+Muertes_PN_ACUM[[#This Row],[6/6/2020]]-Muertes_PN_ACUM[[#This Row],[5/6/2020]]</f>
        <v>0</v>
      </c>
      <c r="J481" s="11"/>
      <c r="K481" s="11"/>
      <c r="L481" s="11"/>
      <c r="M481" s="11"/>
      <c r="N481" s="11"/>
    </row>
    <row r="482" spans="1:14">
      <c r="A482">
        <v>20601</v>
      </c>
      <c r="B482" s="2" t="s">
        <v>110</v>
      </c>
      <c r="C482" s="2" t="s">
        <v>236</v>
      </c>
      <c r="D482" s="2" t="s">
        <v>614</v>
      </c>
      <c r="E482" s="15">
        <f t="shared" si="7"/>
        <v>1</v>
      </c>
      <c r="F482" s="16">
        <f>+Muertes_PN_ACUM[[#This Row],[03-06-2020]]</f>
        <v>1</v>
      </c>
      <c r="G482" s="14">
        <f>+Muertes_PN_ACUM[[#This Row],[04-06-2020]]-Muertes_PN_ACUM[[#This Row],[03-06-2020]]</f>
        <v>0</v>
      </c>
      <c r="H482" s="14">
        <f>+Muertes_PN_ACUM[[#This Row],[5/6/2020]]-Muertes_PN_ACUM[[#This Row],[04-06-2020]]</f>
        <v>0</v>
      </c>
      <c r="I482" s="14">
        <f>+Muertes_PN_ACUM[[#This Row],[6/6/2020]]-Muertes_PN_ACUM[[#This Row],[5/6/2020]]</f>
        <v>0</v>
      </c>
      <c r="J482" s="11"/>
      <c r="K482" s="11"/>
      <c r="L482" s="11"/>
      <c r="M482" s="11"/>
      <c r="N482" s="11"/>
    </row>
    <row r="483" spans="1:14">
      <c r="A483">
        <v>70217</v>
      </c>
      <c r="B483" s="2" t="s">
        <v>102</v>
      </c>
      <c r="C483" s="2" t="s">
        <v>161</v>
      </c>
      <c r="D483" s="2" t="s">
        <v>615</v>
      </c>
      <c r="E483" s="15">
        <f t="shared" si="7"/>
        <v>0</v>
      </c>
      <c r="F483" s="16">
        <f>+Muertes_PN_ACUM[[#This Row],[03-06-2020]]</f>
        <v>0</v>
      </c>
      <c r="G483" s="14">
        <f>+Muertes_PN_ACUM[[#This Row],[04-06-2020]]-Muertes_PN_ACUM[[#This Row],[03-06-2020]]</f>
        <v>0</v>
      </c>
      <c r="H483" s="14">
        <f>+Muertes_PN_ACUM[[#This Row],[5/6/2020]]-Muertes_PN_ACUM[[#This Row],[04-06-2020]]</f>
        <v>0</v>
      </c>
      <c r="I483" s="14">
        <f>+Muertes_PN_ACUM[[#This Row],[6/6/2020]]-Muertes_PN_ACUM[[#This Row],[5/6/2020]]</f>
        <v>0</v>
      </c>
      <c r="J483" s="11"/>
      <c r="K483" s="11"/>
      <c r="L483" s="11"/>
      <c r="M483" s="11"/>
      <c r="N483" s="11"/>
    </row>
    <row r="484" spans="1:14">
      <c r="A484">
        <v>120309</v>
      </c>
      <c r="B484" s="2" t="s">
        <v>104</v>
      </c>
      <c r="C484" s="2" t="s">
        <v>126</v>
      </c>
      <c r="D484" s="2" t="s">
        <v>615</v>
      </c>
      <c r="E484" s="15">
        <f t="shared" si="7"/>
        <v>0</v>
      </c>
      <c r="F484" s="16">
        <f>+Muertes_PN_ACUM[[#This Row],[03-06-2020]]</f>
        <v>0</v>
      </c>
      <c r="G484" s="14">
        <f>+Muertes_PN_ACUM[[#This Row],[04-06-2020]]-Muertes_PN_ACUM[[#This Row],[03-06-2020]]</f>
        <v>0</v>
      </c>
      <c r="H484" s="14">
        <f>+Muertes_PN_ACUM[[#This Row],[5/6/2020]]-Muertes_PN_ACUM[[#This Row],[04-06-2020]]</f>
        <v>0</v>
      </c>
      <c r="I484" s="14">
        <f>+Muertes_PN_ACUM[[#This Row],[6/6/2020]]-Muertes_PN_ACUM[[#This Row],[5/6/2020]]</f>
        <v>0</v>
      </c>
      <c r="J484" s="11"/>
      <c r="K484" s="11"/>
      <c r="L484" s="11"/>
      <c r="M484" s="11"/>
      <c r="N484" s="11"/>
    </row>
    <row r="485" spans="1:14">
      <c r="A485">
        <v>60405</v>
      </c>
      <c r="B485" s="2" t="s">
        <v>214</v>
      </c>
      <c r="C485" s="2" t="s">
        <v>263</v>
      </c>
      <c r="D485" s="2" t="s">
        <v>616</v>
      </c>
      <c r="E485" s="15">
        <f t="shared" si="7"/>
        <v>0</v>
      </c>
      <c r="F485" s="16">
        <f>+Muertes_PN_ACUM[[#This Row],[03-06-2020]]</f>
        <v>0</v>
      </c>
      <c r="G485" s="14">
        <f>+Muertes_PN_ACUM[[#This Row],[04-06-2020]]-Muertes_PN_ACUM[[#This Row],[03-06-2020]]</f>
        <v>0</v>
      </c>
      <c r="H485" s="14">
        <f>+Muertes_PN_ACUM[[#This Row],[5/6/2020]]-Muertes_PN_ACUM[[#This Row],[04-06-2020]]</f>
        <v>0</v>
      </c>
      <c r="I485" s="14">
        <f>+Muertes_PN_ACUM[[#This Row],[6/6/2020]]-Muertes_PN_ACUM[[#This Row],[5/6/2020]]</f>
        <v>0</v>
      </c>
      <c r="J485" s="11"/>
      <c r="K485" s="11"/>
      <c r="L485" s="11"/>
      <c r="M485" s="11"/>
      <c r="N485" s="11"/>
    </row>
    <row r="486" spans="1:14">
      <c r="A486">
        <v>70110</v>
      </c>
      <c r="B486" s="2" t="s">
        <v>102</v>
      </c>
      <c r="C486" s="2" t="s">
        <v>355</v>
      </c>
      <c r="D486" s="2" t="s">
        <v>617</v>
      </c>
      <c r="E486" s="15">
        <f t="shared" si="7"/>
        <v>0</v>
      </c>
      <c r="F486" s="16">
        <f>+Muertes_PN_ACUM[[#This Row],[03-06-2020]]</f>
        <v>0</v>
      </c>
      <c r="G486" s="14">
        <f>+Muertes_PN_ACUM[[#This Row],[04-06-2020]]-Muertes_PN_ACUM[[#This Row],[03-06-2020]]</f>
        <v>0</v>
      </c>
      <c r="H486" s="14">
        <f>+Muertes_PN_ACUM[[#This Row],[5/6/2020]]-Muertes_PN_ACUM[[#This Row],[04-06-2020]]</f>
        <v>0</v>
      </c>
      <c r="I486" s="14">
        <f>+Muertes_PN_ACUM[[#This Row],[6/6/2020]]-Muertes_PN_ACUM[[#This Row],[5/6/2020]]</f>
        <v>0</v>
      </c>
      <c r="J486" s="11"/>
      <c r="K486" s="11"/>
      <c r="L486" s="11"/>
      <c r="M486" s="11"/>
      <c r="N486" s="11"/>
    </row>
    <row r="487" spans="1:14">
      <c r="A487">
        <v>60601</v>
      </c>
      <c r="B487" s="2" t="s">
        <v>214</v>
      </c>
      <c r="C487" s="2" t="s">
        <v>328</v>
      </c>
      <c r="D487" s="2" t="s">
        <v>618</v>
      </c>
      <c r="E487" s="15">
        <f t="shared" si="7"/>
        <v>0</v>
      </c>
      <c r="F487" s="16">
        <f>+Muertes_PN_ACUM[[#This Row],[03-06-2020]]</f>
        <v>0</v>
      </c>
      <c r="G487" s="14">
        <f>+Muertes_PN_ACUM[[#This Row],[04-06-2020]]-Muertes_PN_ACUM[[#This Row],[03-06-2020]]</f>
        <v>0</v>
      </c>
      <c r="H487" s="14">
        <f>+Muertes_PN_ACUM[[#This Row],[5/6/2020]]-Muertes_PN_ACUM[[#This Row],[04-06-2020]]</f>
        <v>0</v>
      </c>
      <c r="I487" s="14">
        <f>+Muertes_PN_ACUM[[#This Row],[6/6/2020]]-Muertes_PN_ACUM[[#This Row],[5/6/2020]]</f>
        <v>0</v>
      </c>
      <c r="J487" s="11"/>
      <c r="K487" s="11"/>
      <c r="L487" s="11"/>
      <c r="M487" s="11"/>
      <c r="N487" s="11"/>
    </row>
    <row r="488" spans="1:14">
      <c r="A488">
        <v>120607</v>
      </c>
      <c r="B488" s="2" t="s">
        <v>104</v>
      </c>
      <c r="C488" s="2" t="s">
        <v>187</v>
      </c>
      <c r="D488" s="2" t="s">
        <v>619</v>
      </c>
      <c r="E488" s="15">
        <f t="shared" si="7"/>
        <v>0</v>
      </c>
      <c r="F488" s="16">
        <f>+Muertes_PN_ACUM[[#This Row],[03-06-2020]]</f>
        <v>0</v>
      </c>
      <c r="G488" s="14">
        <f>+Muertes_PN_ACUM[[#This Row],[04-06-2020]]-Muertes_PN_ACUM[[#This Row],[03-06-2020]]</f>
        <v>0</v>
      </c>
      <c r="H488" s="14">
        <f>+Muertes_PN_ACUM[[#This Row],[5/6/2020]]-Muertes_PN_ACUM[[#This Row],[04-06-2020]]</f>
        <v>0</v>
      </c>
      <c r="I488" s="14">
        <f>+Muertes_PN_ACUM[[#This Row],[6/6/2020]]-Muertes_PN_ACUM[[#This Row],[5/6/2020]]</f>
        <v>0</v>
      </c>
      <c r="J488" s="11"/>
      <c r="K488" s="11"/>
      <c r="L488" s="11"/>
      <c r="M488" s="11"/>
      <c r="N488" s="11"/>
    </row>
    <row r="489" spans="1:14">
      <c r="A489">
        <v>20305</v>
      </c>
      <c r="B489" s="2" t="s">
        <v>110</v>
      </c>
      <c r="C489" s="2" t="s">
        <v>361</v>
      </c>
      <c r="D489" s="2" t="s">
        <v>620</v>
      </c>
      <c r="E489" s="15">
        <f t="shared" si="7"/>
        <v>0</v>
      </c>
      <c r="F489" s="16">
        <f>+Muertes_PN_ACUM[[#This Row],[03-06-2020]]</f>
        <v>0</v>
      </c>
      <c r="G489" s="14">
        <f>+Muertes_PN_ACUM[[#This Row],[04-06-2020]]-Muertes_PN_ACUM[[#This Row],[03-06-2020]]</f>
        <v>0</v>
      </c>
      <c r="H489" s="14">
        <f>+Muertes_PN_ACUM[[#This Row],[5/6/2020]]-Muertes_PN_ACUM[[#This Row],[04-06-2020]]</f>
        <v>0</v>
      </c>
      <c r="I489" s="14">
        <f>+Muertes_PN_ACUM[[#This Row],[6/6/2020]]-Muertes_PN_ACUM[[#This Row],[5/6/2020]]</f>
        <v>0</v>
      </c>
      <c r="J489" s="11"/>
      <c r="K489" s="11"/>
      <c r="L489" s="11"/>
      <c r="M489" s="11"/>
      <c r="N489" s="11"/>
    </row>
    <row r="490" spans="1:14">
      <c r="A490">
        <v>90605</v>
      </c>
      <c r="B490" s="2" t="s">
        <v>139</v>
      </c>
      <c r="C490" s="2" t="s">
        <v>253</v>
      </c>
      <c r="D490" s="2" t="s">
        <v>621</v>
      </c>
      <c r="E490" s="15">
        <f t="shared" si="7"/>
        <v>0</v>
      </c>
      <c r="F490" s="16">
        <f>+Muertes_PN_ACUM[[#This Row],[03-06-2020]]</f>
        <v>0</v>
      </c>
      <c r="G490" s="14">
        <f>+Muertes_PN_ACUM[[#This Row],[04-06-2020]]-Muertes_PN_ACUM[[#This Row],[03-06-2020]]</f>
        <v>0</v>
      </c>
      <c r="H490" s="14">
        <f>+Muertes_PN_ACUM[[#This Row],[5/6/2020]]-Muertes_PN_ACUM[[#This Row],[04-06-2020]]</f>
        <v>0</v>
      </c>
      <c r="I490" s="14">
        <f>+Muertes_PN_ACUM[[#This Row],[6/6/2020]]-Muertes_PN_ACUM[[#This Row],[5/6/2020]]</f>
        <v>0</v>
      </c>
      <c r="J490" s="11"/>
      <c r="K490" s="11"/>
      <c r="L490" s="11"/>
      <c r="M490" s="11"/>
      <c r="N490" s="11"/>
    </row>
    <row r="491" spans="1:14">
      <c r="A491">
        <v>50204</v>
      </c>
      <c r="B491" s="2" t="s">
        <v>107</v>
      </c>
      <c r="C491" s="2" t="s">
        <v>195</v>
      </c>
      <c r="D491" s="2" t="s">
        <v>195</v>
      </c>
      <c r="E491" s="15">
        <f t="shared" si="7"/>
        <v>0</v>
      </c>
      <c r="F491" s="16">
        <f>+Muertes_PN_ACUM[[#This Row],[03-06-2020]]</f>
        <v>0</v>
      </c>
      <c r="G491" s="14">
        <f>+Muertes_PN_ACUM[[#This Row],[04-06-2020]]-Muertes_PN_ACUM[[#This Row],[03-06-2020]]</f>
        <v>0</v>
      </c>
      <c r="H491" s="14">
        <f>+Muertes_PN_ACUM[[#This Row],[5/6/2020]]-Muertes_PN_ACUM[[#This Row],[04-06-2020]]</f>
        <v>0</v>
      </c>
      <c r="I491" s="14">
        <f>+Muertes_PN_ACUM[[#This Row],[6/6/2020]]-Muertes_PN_ACUM[[#This Row],[5/6/2020]]</f>
        <v>0</v>
      </c>
      <c r="J491" s="11"/>
      <c r="K491" s="11"/>
      <c r="L491" s="11"/>
      <c r="M491" s="11"/>
      <c r="N491" s="11"/>
    </row>
    <row r="492" spans="1:14">
      <c r="A492">
        <v>30206</v>
      </c>
      <c r="B492" s="2" t="s">
        <v>99</v>
      </c>
      <c r="C492" s="2" t="s">
        <v>100</v>
      </c>
      <c r="D492" s="2" t="s">
        <v>622</v>
      </c>
      <c r="E492" s="15">
        <f t="shared" si="7"/>
        <v>0</v>
      </c>
      <c r="F492" s="16">
        <f>+Muertes_PN_ACUM[[#This Row],[03-06-2020]]</f>
        <v>0</v>
      </c>
      <c r="G492" s="14">
        <f>+Muertes_PN_ACUM[[#This Row],[04-06-2020]]-Muertes_PN_ACUM[[#This Row],[03-06-2020]]</f>
        <v>0</v>
      </c>
      <c r="H492" s="14">
        <f>+Muertes_PN_ACUM[[#This Row],[5/6/2020]]-Muertes_PN_ACUM[[#This Row],[04-06-2020]]</f>
        <v>0</v>
      </c>
      <c r="I492" s="14">
        <f>+Muertes_PN_ACUM[[#This Row],[6/6/2020]]-Muertes_PN_ACUM[[#This Row],[5/6/2020]]</f>
        <v>0</v>
      </c>
      <c r="J492" s="11"/>
      <c r="K492" s="11"/>
      <c r="L492" s="11"/>
      <c r="M492" s="11"/>
      <c r="N492" s="11"/>
    </row>
    <row r="493" spans="1:14">
      <c r="A493">
        <v>90508</v>
      </c>
      <c r="B493" s="2" t="s">
        <v>139</v>
      </c>
      <c r="C493" s="2" t="s">
        <v>258</v>
      </c>
      <c r="D493" s="2" t="s">
        <v>623</v>
      </c>
      <c r="E493" s="15">
        <f t="shared" si="7"/>
        <v>0</v>
      </c>
      <c r="F493" s="16">
        <f>+Muertes_PN_ACUM[[#This Row],[03-06-2020]]</f>
        <v>0</v>
      </c>
      <c r="G493" s="14">
        <f>+Muertes_PN_ACUM[[#This Row],[04-06-2020]]-Muertes_PN_ACUM[[#This Row],[03-06-2020]]</f>
        <v>0</v>
      </c>
      <c r="H493" s="14">
        <f>+Muertes_PN_ACUM[[#This Row],[5/6/2020]]-Muertes_PN_ACUM[[#This Row],[04-06-2020]]</f>
        <v>0</v>
      </c>
      <c r="I493" s="14">
        <f>+Muertes_PN_ACUM[[#This Row],[6/6/2020]]-Muertes_PN_ACUM[[#This Row],[5/6/2020]]</f>
        <v>0</v>
      </c>
      <c r="J493" s="11"/>
      <c r="K493" s="11"/>
      <c r="L493" s="11"/>
      <c r="M493" s="11"/>
      <c r="N493" s="11"/>
    </row>
    <row r="494" spans="1:14">
      <c r="A494">
        <v>30506</v>
      </c>
      <c r="B494" s="2" t="s">
        <v>99</v>
      </c>
      <c r="C494" s="2" t="s">
        <v>307</v>
      </c>
      <c r="D494" s="2" t="s">
        <v>624</v>
      </c>
      <c r="E494" s="15">
        <f t="shared" si="7"/>
        <v>0</v>
      </c>
      <c r="F494" s="16">
        <f>+Muertes_PN_ACUM[[#This Row],[03-06-2020]]</f>
        <v>0</v>
      </c>
      <c r="G494" s="14">
        <f>+Muertes_PN_ACUM[[#This Row],[04-06-2020]]-Muertes_PN_ACUM[[#This Row],[03-06-2020]]</f>
        <v>0</v>
      </c>
      <c r="H494" s="14">
        <f>+Muertes_PN_ACUM[[#This Row],[5/6/2020]]-Muertes_PN_ACUM[[#This Row],[04-06-2020]]</f>
        <v>0</v>
      </c>
      <c r="I494" s="14">
        <f>+Muertes_PN_ACUM[[#This Row],[6/6/2020]]-Muertes_PN_ACUM[[#This Row],[5/6/2020]]</f>
        <v>0</v>
      </c>
      <c r="J494" s="11"/>
      <c r="K494" s="11"/>
      <c r="L494" s="11"/>
      <c r="M494" s="11"/>
      <c r="N494" s="11"/>
    </row>
    <row r="495" spans="1:14">
      <c r="A495">
        <v>130716</v>
      </c>
      <c r="B495" s="2" t="s">
        <v>131</v>
      </c>
      <c r="C495" s="2" t="s">
        <v>132</v>
      </c>
      <c r="D495" s="2" t="s">
        <v>625</v>
      </c>
      <c r="E495" s="15">
        <f t="shared" si="7"/>
        <v>2</v>
      </c>
      <c r="F495" s="16">
        <f>+Muertes_PN_ACUM[[#This Row],[03-06-2020]]</f>
        <v>2</v>
      </c>
      <c r="G495" s="14">
        <f>+Muertes_PN_ACUM[[#This Row],[04-06-2020]]-Muertes_PN_ACUM[[#This Row],[03-06-2020]]</f>
        <v>0</v>
      </c>
      <c r="H495" s="14">
        <f>+Muertes_PN_ACUM[[#This Row],[5/6/2020]]-Muertes_PN_ACUM[[#This Row],[04-06-2020]]</f>
        <v>0</v>
      </c>
      <c r="I495" s="14">
        <f>+Muertes_PN_ACUM[[#This Row],[6/6/2020]]-Muertes_PN_ACUM[[#This Row],[5/6/2020]]</f>
        <v>0</v>
      </c>
      <c r="J495" s="11"/>
      <c r="K495" s="11"/>
      <c r="L495" s="11"/>
      <c r="M495" s="11"/>
      <c r="N495" s="11"/>
    </row>
    <row r="496" spans="1:14">
      <c r="A496">
        <v>41005</v>
      </c>
      <c r="B496" s="2" t="s">
        <v>115</v>
      </c>
      <c r="C496" s="2" t="s">
        <v>202</v>
      </c>
      <c r="D496" s="2" t="s">
        <v>626</v>
      </c>
      <c r="E496" s="15">
        <f t="shared" si="7"/>
        <v>0</v>
      </c>
      <c r="F496" s="16">
        <f>+Muertes_PN_ACUM[[#This Row],[03-06-2020]]</f>
        <v>0</v>
      </c>
      <c r="G496" s="14">
        <f>+Muertes_PN_ACUM[[#This Row],[04-06-2020]]-Muertes_PN_ACUM[[#This Row],[03-06-2020]]</f>
        <v>0</v>
      </c>
      <c r="H496" s="14">
        <f>+Muertes_PN_ACUM[[#This Row],[5/6/2020]]-Muertes_PN_ACUM[[#This Row],[04-06-2020]]</f>
        <v>0</v>
      </c>
      <c r="I496" s="14">
        <f>+Muertes_PN_ACUM[[#This Row],[6/6/2020]]-Muertes_PN_ACUM[[#This Row],[5/6/2020]]</f>
        <v>0</v>
      </c>
      <c r="J496" s="11"/>
      <c r="K496" s="11"/>
      <c r="L496" s="11"/>
      <c r="M496" s="11"/>
      <c r="N496" s="11"/>
    </row>
    <row r="497" spans="1:14">
      <c r="A497">
        <v>20104</v>
      </c>
      <c r="B497" s="2" t="s">
        <v>110</v>
      </c>
      <c r="C497" s="2" t="s">
        <v>111</v>
      </c>
      <c r="D497" s="2" t="s">
        <v>336</v>
      </c>
      <c r="E497" s="15">
        <f t="shared" si="7"/>
        <v>0</v>
      </c>
      <c r="F497" s="16">
        <f>+Muertes_PN_ACUM[[#This Row],[03-06-2020]]</f>
        <v>0</v>
      </c>
      <c r="G497" s="14">
        <f>+Muertes_PN_ACUM[[#This Row],[04-06-2020]]-Muertes_PN_ACUM[[#This Row],[03-06-2020]]</f>
        <v>0</v>
      </c>
      <c r="H497" s="14">
        <f>+Muertes_PN_ACUM[[#This Row],[5/6/2020]]-Muertes_PN_ACUM[[#This Row],[04-06-2020]]</f>
        <v>0</v>
      </c>
      <c r="I497" s="14">
        <f>+Muertes_PN_ACUM[[#This Row],[6/6/2020]]-Muertes_PN_ACUM[[#This Row],[5/6/2020]]</f>
        <v>0</v>
      </c>
      <c r="J497" s="11"/>
      <c r="K497" s="11"/>
      <c r="L497" s="11"/>
      <c r="M497" s="11"/>
      <c r="N497" s="11"/>
    </row>
    <row r="498" spans="1:14">
      <c r="A498">
        <v>70601</v>
      </c>
      <c r="B498" s="2" t="s">
        <v>102</v>
      </c>
      <c r="C498" s="2" t="s">
        <v>336</v>
      </c>
      <c r="D498" s="2" t="s">
        <v>627</v>
      </c>
      <c r="E498" s="15">
        <f t="shared" si="7"/>
        <v>0</v>
      </c>
      <c r="F498" s="16">
        <f>+Muertes_PN_ACUM[[#This Row],[03-06-2020]]</f>
        <v>0</v>
      </c>
      <c r="G498" s="14">
        <f>+Muertes_PN_ACUM[[#This Row],[04-06-2020]]-Muertes_PN_ACUM[[#This Row],[03-06-2020]]</f>
        <v>0</v>
      </c>
      <c r="H498" s="14">
        <f>+Muertes_PN_ACUM[[#This Row],[5/6/2020]]-Muertes_PN_ACUM[[#This Row],[04-06-2020]]</f>
        <v>0</v>
      </c>
      <c r="I498" s="14">
        <f>+Muertes_PN_ACUM[[#This Row],[6/6/2020]]-Muertes_PN_ACUM[[#This Row],[5/6/2020]]</f>
        <v>0</v>
      </c>
      <c r="J498" s="11"/>
      <c r="K498" s="11"/>
      <c r="L498" s="11"/>
      <c r="M498" s="11"/>
      <c r="N498" s="11"/>
    </row>
    <row r="499" spans="1:14">
      <c r="A499">
        <v>91005</v>
      </c>
      <c r="B499" s="2" t="s">
        <v>139</v>
      </c>
      <c r="C499" s="2" t="s">
        <v>232</v>
      </c>
      <c r="D499" s="2" t="s">
        <v>628</v>
      </c>
      <c r="E499" s="15">
        <f t="shared" si="7"/>
        <v>0</v>
      </c>
      <c r="F499" s="16">
        <f>+Muertes_PN_ACUM[[#This Row],[03-06-2020]]</f>
        <v>0</v>
      </c>
      <c r="G499" s="14">
        <f>+Muertes_PN_ACUM[[#This Row],[04-06-2020]]-Muertes_PN_ACUM[[#This Row],[03-06-2020]]</f>
        <v>0</v>
      </c>
      <c r="H499" s="14">
        <f>+Muertes_PN_ACUM[[#This Row],[5/6/2020]]-Muertes_PN_ACUM[[#This Row],[04-06-2020]]</f>
        <v>0</v>
      </c>
      <c r="I499" s="14">
        <f>+Muertes_PN_ACUM[[#This Row],[6/6/2020]]-Muertes_PN_ACUM[[#This Row],[5/6/2020]]</f>
        <v>0</v>
      </c>
      <c r="J499" s="11"/>
      <c r="K499" s="11"/>
      <c r="L499" s="11"/>
      <c r="M499" s="11"/>
      <c r="N499" s="11"/>
    </row>
    <row r="500" spans="1:14">
      <c r="A500">
        <v>60506</v>
      </c>
      <c r="B500" s="2" t="s">
        <v>214</v>
      </c>
      <c r="C500" s="2" t="s">
        <v>215</v>
      </c>
      <c r="D500" s="2" t="s">
        <v>629</v>
      </c>
      <c r="E500" s="15">
        <f t="shared" si="7"/>
        <v>0</v>
      </c>
      <c r="F500" s="16">
        <f>+Muertes_PN_ACUM[[#This Row],[03-06-2020]]</f>
        <v>0</v>
      </c>
      <c r="G500" s="14">
        <f>+Muertes_PN_ACUM[[#This Row],[04-06-2020]]-Muertes_PN_ACUM[[#This Row],[03-06-2020]]</f>
        <v>0</v>
      </c>
      <c r="H500" s="14">
        <f>+Muertes_PN_ACUM[[#This Row],[5/6/2020]]-Muertes_PN_ACUM[[#This Row],[04-06-2020]]</f>
        <v>0</v>
      </c>
      <c r="I500" s="14">
        <f>+Muertes_PN_ACUM[[#This Row],[6/6/2020]]-Muertes_PN_ACUM[[#This Row],[5/6/2020]]</f>
        <v>0</v>
      </c>
      <c r="J500" s="11"/>
      <c r="K500" s="11"/>
      <c r="L500" s="11"/>
      <c r="M500" s="11"/>
      <c r="N500" s="11"/>
    </row>
    <row r="501" spans="1:14">
      <c r="A501">
        <v>30401</v>
      </c>
      <c r="B501" s="2" t="s">
        <v>99</v>
      </c>
      <c r="C501" s="2" t="s">
        <v>216</v>
      </c>
      <c r="D501" s="2" t="s">
        <v>630</v>
      </c>
      <c r="E501" s="15">
        <f t="shared" si="7"/>
        <v>0</v>
      </c>
      <c r="F501" s="16">
        <f>+Muertes_PN_ACUM[[#This Row],[03-06-2020]]</f>
        <v>0</v>
      </c>
      <c r="G501" s="14">
        <f>+Muertes_PN_ACUM[[#This Row],[04-06-2020]]-Muertes_PN_ACUM[[#This Row],[03-06-2020]]</f>
        <v>0</v>
      </c>
      <c r="H501" s="14">
        <f>+Muertes_PN_ACUM[[#This Row],[5/6/2020]]-Muertes_PN_ACUM[[#This Row],[04-06-2020]]</f>
        <v>0</v>
      </c>
      <c r="I501" s="14">
        <f>+Muertes_PN_ACUM[[#This Row],[6/6/2020]]-Muertes_PN_ACUM[[#This Row],[5/6/2020]]</f>
        <v>0</v>
      </c>
      <c r="J501" s="11"/>
      <c r="K501" s="11"/>
      <c r="L501" s="11"/>
      <c r="M501" s="11"/>
      <c r="N501" s="11"/>
    </row>
    <row r="502" spans="1:14">
      <c r="A502">
        <v>40704</v>
      </c>
      <c r="B502" s="2" t="s">
        <v>115</v>
      </c>
      <c r="C502" s="2" t="s">
        <v>318</v>
      </c>
      <c r="D502" s="2" t="s">
        <v>631</v>
      </c>
      <c r="E502" s="15">
        <f t="shared" si="7"/>
        <v>0</v>
      </c>
      <c r="F502" s="16">
        <f>+Muertes_PN_ACUM[[#This Row],[03-06-2020]]</f>
        <v>0</v>
      </c>
      <c r="G502" s="14">
        <f>+Muertes_PN_ACUM[[#This Row],[04-06-2020]]-Muertes_PN_ACUM[[#This Row],[03-06-2020]]</f>
        <v>0</v>
      </c>
      <c r="H502" s="14">
        <f>+Muertes_PN_ACUM[[#This Row],[5/6/2020]]-Muertes_PN_ACUM[[#This Row],[04-06-2020]]</f>
        <v>0</v>
      </c>
      <c r="I502" s="14">
        <f>+Muertes_PN_ACUM[[#This Row],[6/6/2020]]-Muertes_PN_ACUM[[#This Row],[5/6/2020]]</f>
        <v>0</v>
      </c>
      <c r="J502" s="11"/>
      <c r="K502" s="11"/>
      <c r="L502" s="11"/>
      <c r="M502" s="11"/>
      <c r="N502" s="11"/>
    </row>
    <row r="503" spans="1:14">
      <c r="A503">
        <v>40705</v>
      </c>
      <c r="B503" s="2" t="s">
        <v>115</v>
      </c>
      <c r="C503" s="2" t="s">
        <v>318</v>
      </c>
      <c r="D503" s="2" t="s">
        <v>632</v>
      </c>
      <c r="E503" s="15">
        <f t="shared" si="7"/>
        <v>0</v>
      </c>
      <c r="F503" s="16">
        <f>+Muertes_PN_ACUM[[#This Row],[03-06-2020]]</f>
        <v>0</v>
      </c>
      <c r="G503" s="14">
        <f>+Muertes_PN_ACUM[[#This Row],[04-06-2020]]-Muertes_PN_ACUM[[#This Row],[03-06-2020]]</f>
        <v>0</v>
      </c>
      <c r="H503" s="14">
        <f>+Muertes_PN_ACUM[[#This Row],[5/6/2020]]-Muertes_PN_ACUM[[#This Row],[04-06-2020]]</f>
        <v>0</v>
      </c>
      <c r="I503" s="14">
        <f>+Muertes_PN_ACUM[[#This Row],[6/6/2020]]-Muertes_PN_ACUM[[#This Row],[5/6/2020]]</f>
        <v>0</v>
      </c>
      <c r="J503" s="11"/>
      <c r="K503" s="11"/>
      <c r="L503" s="11"/>
      <c r="M503" s="11"/>
      <c r="N503" s="11"/>
    </row>
    <row r="504" spans="1:14">
      <c r="A504">
        <v>41307</v>
      </c>
      <c r="B504" s="2" t="s">
        <v>115</v>
      </c>
      <c r="C504" s="2" t="s">
        <v>183</v>
      </c>
      <c r="D504" s="2" t="s">
        <v>633</v>
      </c>
      <c r="E504" s="15">
        <f t="shared" si="7"/>
        <v>0</v>
      </c>
      <c r="F504" s="16">
        <f>+Muertes_PN_ACUM[[#This Row],[03-06-2020]]</f>
        <v>0</v>
      </c>
      <c r="G504" s="14">
        <f>+Muertes_PN_ACUM[[#This Row],[04-06-2020]]-Muertes_PN_ACUM[[#This Row],[03-06-2020]]</f>
        <v>0</v>
      </c>
      <c r="H504" s="14">
        <f>+Muertes_PN_ACUM[[#This Row],[5/6/2020]]-Muertes_PN_ACUM[[#This Row],[04-06-2020]]</f>
        <v>0</v>
      </c>
      <c r="I504" s="14">
        <f>+Muertes_PN_ACUM[[#This Row],[6/6/2020]]-Muertes_PN_ACUM[[#This Row],[5/6/2020]]</f>
        <v>0</v>
      </c>
      <c r="J504" s="11"/>
      <c r="K504" s="11"/>
      <c r="L504" s="11"/>
      <c r="M504" s="11"/>
      <c r="N504" s="11"/>
    </row>
    <row r="505" spans="1:14">
      <c r="A505">
        <v>60507</v>
      </c>
      <c r="B505" s="2" t="s">
        <v>214</v>
      </c>
      <c r="C505" s="2" t="s">
        <v>215</v>
      </c>
      <c r="D505" s="2" t="s">
        <v>634</v>
      </c>
      <c r="E505" s="15">
        <f t="shared" si="7"/>
        <v>1</v>
      </c>
      <c r="F505" s="16">
        <f>+Muertes_PN_ACUM[[#This Row],[03-06-2020]]</f>
        <v>1</v>
      </c>
      <c r="G505" s="14">
        <f>+Muertes_PN_ACUM[[#This Row],[04-06-2020]]-Muertes_PN_ACUM[[#This Row],[03-06-2020]]</f>
        <v>0</v>
      </c>
      <c r="H505" s="14">
        <f>+Muertes_PN_ACUM[[#This Row],[5/6/2020]]-Muertes_PN_ACUM[[#This Row],[04-06-2020]]</f>
        <v>0</v>
      </c>
      <c r="I505" s="14">
        <f>+Muertes_PN_ACUM[[#This Row],[6/6/2020]]-Muertes_PN_ACUM[[#This Row],[5/6/2020]]</f>
        <v>0</v>
      </c>
      <c r="J505" s="11"/>
      <c r="K505" s="11"/>
      <c r="L505" s="11"/>
      <c r="M505" s="11"/>
      <c r="N505" s="11"/>
    </row>
    <row r="506" spans="1:14">
      <c r="A506">
        <v>40203</v>
      </c>
      <c r="B506" s="2" t="s">
        <v>115</v>
      </c>
      <c r="C506" s="2" t="s">
        <v>150</v>
      </c>
      <c r="D506" s="2" t="s">
        <v>635</v>
      </c>
      <c r="E506" s="15">
        <f t="shared" si="7"/>
        <v>0</v>
      </c>
      <c r="F506" s="16">
        <f>+Muertes_PN_ACUM[[#This Row],[03-06-2020]]</f>
        <v>0</v>
      </c>
      <c r="G506" s="14">
        <f>+Muertes_PN_ACUM[[#This Row],[04-06-2020]]-Muertes_PN_ACUM[[#This Row],[03-06-2020]]</f>
        <v>0</v>
      </c>
      <c r="H506" s="14">
        <f>+Muertes_PN_ACUM[[#This Row],[5/6/2020]]-Muertes_PN_ACUM[[#This Row],[04-06-2020]]</f>
        <v>0</v>
      </c>
      <c r="I506" s="14">
        <f>+Muertes_PN_ACUM[[#This Row],[6/6/2020]]-Muertes_PN_ACUM[[#This Row],[5/6/2020]]</f>
        <v>0</v>
      </c>
      <c r="J506" s="11"/>
      <c r="K506" s="11"/>
      <c r="L506" s="11"/>
      <c r="M506" s="11"/>
      <c r="N506" s="11"/>
    </row>
    <row r="507" spans="1:14">
      <c r="A507">
        <v>50205</v>
      </c>
      <c r="B507" s="2" t="s">
        <v>107</v>
      </c>
      <c r="C507" s="2" t="s">
        <v>195</v>
      </c>
      <c r="D507" s="2" t="s">
        <v>636</v>
      </c>
      <c r="E507" s="15">
        <f t="shared" si="7"/>
        <v>0</v>
      </c>
      <c r="F507" s="16">
        <f>+Muertes_PN_ACUM[[#This Row],[03-06-2020]]</f>
        <v>0</v>
      </c>
      <c r="G507" s="14">
        <f>+Muertes_PN_ACUM[[#This Row],[04-06-2020]]-Muertes_PN_ACUM[[#This Row],[03-06-2020]]</f>
        <v>0</v>
      </c>
      <c r="H507" s="14">
        <f>+Muertes_PN_ACUM[[#This Row],[5/6/2020]]-Muertes_PN_ACUM[[#This Row],[04-06-2020]]</f>
        <v>0</v>
      </c>
      <c r="I507" s="14">
        <f>+Muertes_PN_ACUM[[#This Row],[6/6/2020]]-Muertes_PN_ACUM[[#This Row],[5/6/2020]]</f>
        <v>0</v>
      </c>
      <c r="J507" s="11"/>
      <c r="K507" s="11"/>
      <c r="L507" s="11"/>
      <c r="M507" s="11"/>
      <c r="N507" s="11"/>
    </row>
    <row r="508" spans="1:14">
      <c r="A508">
        <v>80808</v>
      </c>
      <c r="B508" s="2" t="s">
        <v>97</v>
      </c>
      <c r="C508" s="2" t="s">
        <v>97</v>
      </c>
      <c r="D508" s="2" t="s">
        <v>637</v>
      </c>
      <c r="E508" s="15">
        <f t="shared" si="7"/>
        <v>1</v>
      </c>
      <c r="F508" s="16">
        <f>+Muertes_PN_ACUM[[#This Row],[03-06-2020]]</f>
        <v>1</v>
      </c>
      <c r="G508" s="14">
        <f>+Muertes_PN_ACUM[[#This Row],[04-06-2020]]-Muertes_PN_ACUM[[#This Row],[03-06-2020]]</f>
        <v>0</v>
      </c>
      <c r="H508" s="14">
        <f>+Muertes_PN_ACUM[[#This Row],[5/6/2020]]-Muertes_PN_ACUM[[#This Row],[04-06-2020]]</f>
        <v>0</v>
      </c>
      <c r="I508" s="14">
        <f>+Muertes_PN_ACUM[[#This Row],[6/6/2020]]-Muertes_PN_ACUM[[#This Row],[5/6/2020]]</f>
        <v>0</v>
      </c>
      <c r="J508" s="11"/>
      <c r="K508" s="11"/>
      <c r="L508" s="11"/>
      <c r="M508" s="11"/>
      <c r="N508" s="11"/>
    </row>
    <row r="509" spans="1:14">
      <c r="A509">
        <v>20106</v>
      </c>
      <c r="B509" s="2" t="s">
        <v>110</v>
      </c>
      <c r="C509" s="2" t="s">
        <v>111</v>
      </c>
      <c r="D509" s="2" t="s">
        <v>638</v>
      </c>
      <c r="E509" s="15">
        <f t="shared" si="7"/>
        <v>0</v>
      </c>
      <c r="F509" s="16">
        <f>+Muertes_PN_ACUM[[#This Row],[03-06-2020]]</f>
        <v>0</v>
      </c>
      <c r="G509" s="14">
        <f>+Muertes_PN_ACUM[[#This Row],[04-06-2020]]-Muertes_PN_ACUM[[#This Row],[03-06-2020]]</f>
        <v>0</v>
      </c>
      <c r="H509" s="14">
        <f>+Muertes_PN_ACUM[[#This Row],[5/6/2020]]-Muertes_PN_ACUM[[#This Row],[04-06-2020]]</f>
        <v>0</v>
      </c>
      <c r="I509" s="14">
        <f>+Muertes_PN_ACUM[[#This Row],[6/6/2020]]-Muertes_PN_ACUM[[#This Row],[5/6/2020]]</f>
        <v>0</v>
      </c>
      <c r="J509" s="11"/>
      <c r="K509" s="11"/>
      <c r="L509" s="11"/>
      <c r="M509" s="11"/>
      <c r="N509" s="11"/>
    </row>
    <row r="510" spans="1:14">
      <c r="A510">
        <v>40201</v>
      </c>
      <c r="B510" s="2" t="s">
        <v>115</v>
      </c>
      <c r="C510" s="2" t="s">
        <v>150</v>
      </c>
      <c r="D510" s="2" t="s">
        <v>639</v>
      </c>
      <c r="E510" s="15">
        <f t="shared" si="7"/>
        <v>0</v>
      </c>
      <c r="F510" s="16">
        <f>+Muertes_PN_ACUM[[#This Row],[03-06-2020]]</f>
        <v>0</v>
      </c>
      <c r="G510" s="14">
        <f>+Muertes_PN_ACUM[[#This Row],[04-06-2020]]-Muertes_PN_ACUM[[#This Row],[03-06-2020]]</f>
        <v>0</v>
      </c>
      <c r="H510" s="14">
        <f>+Muertes_PN_ACUM[[#This Row],[5/6/2020]]-Muertes_PN_ACUM[[#This Row],[04-06-2020]]</f>
        <v>0</v>
      </c>
      <c r="I510" s="14">
        <f>+Muertes_PN_ACUM[[#This Row],[6/6/2020]]-Muertes_PN_ACUM[[#This Row],[5/6/2020]]</f>
        <v>0</v>
      </c>
      <c r="J510" s="11"/>
      <c r="K510" s="11"/>
      <c r="L510" s="11"/>
      <c r="M510" s="11"/>
      <c r="N510" s="11"/>
    </row>
    <row r="511" spans="1:14">
      <c r="A511">
        <v>130717</v>
      </c>
      <c r="B511" s="2" t="s">
        <v>131</v>
      </c>
      <c r="C511" s="2" t="s">
        <v>132</v>
      </c>
      <c r="D511" s="2" t="s">
        <v>640</v>
      </c>
      <c r="E511" s="15">
        <f t="shared" si="7"/>
        <v>1</v>
      </c>
      <c r="F511" s="16">
        <f>+Muertes_PN_ACUM[[#This Row],[03-06-2020]]</f>
        <v>1</v>
      </c>
      <c r="G511" s="14">
        <f>+Muertes_PN_ACUM[[#This Row],[04-06-2020]]-Muertes_PN_ACUM[[#This Row],[03-06-2020]]</f>
        <v>0</v>
      </c>
      <c r="H511" s="14">
        <f>+Muertes_PN_ACUM[[#This Row],[5/6/2020]]-Muertes_PN_ACUM[[#This Row],[04-06-2020]]</f>
        <v>0</v>
      </c>
      <c r="I511" s="14">
        <f>+Muertes_PN_ACUM[[#This Row],[6/6/2020]]-Muertes_PN_ACUM[[#This Row],[5/6/2020]]</f>
        <v>0</v>
      </c>
      <c r="J511" s="11"/>
      <c r="K511" s="11"/>
      <c r="L511" s="11"/>
      <c r="M511" s="11"/>
      <c r="N511" s="11"/>
    </row>
    <row r="512" spans="1:14">
      <c r="A512">
        <v>30403</v>
      </c>
      <c r="B512" s="2" t="s">
        <v>99</v>
      </c>
      <c r="C512" s="2" t="s">
        <v>216</v>
      </c>
      <c r="D512" s="2" t="s">
        <v>641</v>
      </c>
      <c r="E512" s="15">
        <f t="shared" si="7"/>
        <v>0</v>
      </c>
      <c r="F512" s="16">
        <f>+Muertes_PN_ACUM[[#This Row],[03-06-2020]]</f>
        <v>0</v>
      </c>
      <c r="G512" s="14">
        <f>+Muertes_PN_ACUM[[#This Row],[04-06-2020]]-Muertes_PN_ACUM[[#This Row],[03-06-2020]]</f>
        <v>0</v>
      </c>
      <c r="H512" s="14">
        <f>+Muertes_PN_ACUM[[#This Row],[5/6/2020]]-Muertes_PN_ACUM[[#This Row],[04-06-2020]]</f>
        <v>0</v>
      </c>
      <c r="I512" s="14">
        <f>+Muertes_PN_ACUM[[#This Row],[6/6/2020]]-Muertes_PN_ACUM[[#This Row],[5/6/2020]]</f>
        <v>0</v>
      </c>
      <c r="J512" s="11"/>
      <c r="K512" s="11"/>
      <c r="L512" s="11"/>
      <c r="M512" s="11"/>
      <c r="N512" s="11"/>
    </row>
    <row r="513" spans="1:14">
      <c r="A513">
        <v>100103</v>
      </c>
      <c r="B513" s="2" t="s">
        <v>113</v>
      </c>
      <c r="C513" s="2" t="s">
        <v>113</v>
      </c>
      <c r="D513" s="2" t="s">
        <v>642</v>
      </c>
      <c r="E513" s="15">
        <f t="shared" si="7"/>
        <v>0</v>
      </c>
      <c r="F513" s="16">
        <f>+Muertes_PN_ACUM[[#This Row],[03-06-2020]]</f>
        <v>0</v>
      </c>
      <c r="G513" s="14">
        <f>+Muertes_PN_ACUM[[#This Row],[04-06-2020]]-Muertes_PN_ACUM[[#This Row],[03-06-2020]]</f>
        <v>0</v>
      </c>
      <c r="H513" s="14">
        <f>+Muertes_PN_ACUM[[#This Row],[5/6/2020]]-Muertes_PN_ACUM[[#This Row],[04-06-2020]]</f>
        <v>0</v>
      </c>
      <c r="I513" s="14">
        <f>+Muertes_PN_ACUM[[#This Row],[6/6/2020]]-Muertes_PN_ACUM[[#This Row],[5/6/2020]]</f>
        <v>0</v>
      </c>
      <c r="J513" s="11"/>
      <c r="K513" s="11"/>
      <c r="L513" s="11"/>
      <c r="M513" s="11"/>
      <c r="N513" s="11"/>
    </row>
    <row r="514" spans="1:14">
      <c r="A514">
        <v>30110</v>
      </c>
      <c r="B514" s="2" t="s">
        <v>99</v>
      </c>
      <c r="C514" s="2" t="s">
        <v>99</v>
      </c>
      <c r="D514" s="2" t="s">
        <v>643</v>
      </c>
      <c r="E514" s="15">
        <f t="shared" si="7"/>
        <v>0</v>
      </c>
      <c r="F514" s="16">
        <f>+Muertes_PN_ACUM[[#This Row],[03-06-2020]]</f>
        <v>0</v>
      </c>
      <c r="G514" s="14">
        <f>+Muertes_PN_ACUM[[#This Row],[04-06-2020]]-Muertes_PN_ACUM[[#This Row],[03-06-2020]]</f>
        <v>0</v>
      </c>
      <c r="H514" s="14">
        <f>+Muertes_PN_ACUM[[#This Row],[5/6/2020]]-Muertes_PN_ACUM[[#This Row],[04-06-2020]]</f>
        <v>0</v>
      </c>
      <c r="I514" s="14">
        <f>+Muertes_PN_ACUM[[#This Row],[6/6/2020]]-Muertes_PN_ACUM[[#This Row],[5/6/2020]]</f>
        <v>0</v>
      </c>
      <c r="J514" s="11"/>
      <c r="K514" s="11"/>
      <c r="L514" s="11"/>
      <c r="M514" s="11"/>
      <c r="N514" s="11"/>
    </row>
    <row r="515" spans="1:14">
      <c r="A515">
        <v>50106</v>
      </c>
      <c r="B515" s="2" t="s">
        <v>107</v>
      </c>
      <c r="C515" s="2" t="s">
        <v>228</v>
      </c>
      <c r="D515" s="2" t="s">
        <v>644</v>
      </c>
      <c r="E515" s="15">
        <f t="shared" si="7"/>
        <v>0</v>
      </c>
      <c r="F515" s="16">
        <f>+Muertes_PN_ACUM[[#This Row],[03-06-2020]]</f>
        <v>0</v>
      </c>
      <c r="G515" s="14">
        <f>+Muertes_PN_ACUM[[#This Row],[04-06-2020]]-Muertes_PN_ACUM[[#This Row],[03-06-2020]]</f>
        <v>0</v>
      </c>
      <c r="H515" s="14">
        <f>+Muertes_PN_ACUM[[#This Row],[5/6/2020]]-Muertes_PN_ACUM[[#This Row],[04-06-2020]]</f>
        <v>0</v>
      </c>
      <c r="I515" s="14">
        <f>+Muertes_PN_ACUM[[#This Row],[6/6/2020]]-Muertes_PN_ACUM[[#This Row],[5/6/2020]]</f>
        <v>0</v>
      </c>
      <c r="J515" s="11"/>
      <c r="K515" s="11"/>
      <c r="L515" s="11"/>
      <c r="M515" s="11"/>
      <c r="N515" s="11"/>
    </row>
    <row r="516" spans="1:14">
      <c r="A516">
        <v>90509</v>
      </c>
      <c r="B516" s="2" t="s">
        <v>139</v>
      </c>
      <c r="C516" s="2" t="s">
        <v>258</v>
      </c>
      <c r="D516" s="2" t="s">
        <v>645</v>
      </c>
      <c r="E516" s="15">
        <f t="shared" si="7"/>
        <v>0</v>
      </c>
      <c r="F516" s="16">
        <f>+Muertes_PN_ACUM[[#This Row],[03-06-2020]]</f>
        <v>0</v>
      </c>
      <c r="G516" s="14">
        <f>+Muertes_PN_ACUM[[#This Row],[04-06-2020]]-Muertes_PN_ACUM[[#This Row],[03-06-2020]]</f>
        <v>0</v>
      </c>
      <c r="H516" s="14">
        <f>+Muertes_PN_ACUM[[#This Row],[5/6/2020]]-Muertes_PN_ACUM[[#This Row],[04-06-2020]]</f>
        <v>0</v>
      </c>
      <c r="I516" s="14">
        <f>+Muertes_PN_ACUM[[#This Row],[6/6/2020]]-Muertes_PN_ACUM[[#This Row],[5/6/2020]]</f>
        <v>0</v>
      </c>
      <c r="J516" s="11"/>
      <c r="K516" s="11"/>
      <c r="L516" s="11"/>
      <c r="M516" s="11"/>
      <c r="N516" s="11"/>
    </row>
    <row r="517" spans="1:14">
      <c r="A517">
        <v>130409</v>
      </c>
      <c r="B517" s="2" t="s">
        <v>131</v>
      </c>
      <c r="C517" s="2" t="s">
        <v>178</v>
      </c>
      <c r="D517" s="2" t="s">
        <v>646</v>
      </c>
      <c r="E517" s="15">
        <f t="shared" ref="E517:E580" si="8">+MAX(F517:CO517)</f>
        <v>0</v>
      </c>
      <c r="F517" s="16">
        <f>+Muertes_PN_ACUM[[#This Row],[03-06-2020]]</f>
        <v>0</v>
      </c>
      <c r="G517" s="14">
        <f>+Muertes_PN_ACUM[[#This Row],[04-06-2020]]-Muertes_PN_ACUM[[#This Row],[03-06-2020]]</f>
        <v>0</v>
      </c>
      <c r="H517" s="14">
        <f>+Muertes_PN_ACUM[[#This Row],[5/6/2020]]-Muertes_PN_ACUM[[#This Row],[04-06-2020]]</f>
        <v>0</v>
      </c>
      <c r="I517" s="14">
        <f>+Muertes_PN_ACUM[[#This Row],[6/6/2020]]-Muertes_PN_ACUM[[#This Row],[5/6/2020]]</f>
        <v>0</v>
      </c>
      <c r="J517" s="11"/>
      <c r="K517" s="11"/>
      <c r="L517" s="11"/>
      <c r="M517" s="11"/>
      <c r="N517" s="11"/>
    </row>
    <row r="518" spans="1:14">
      <c r="A518">
        <v>10104</v>
      </c>
      <c r="B518" s="2" t="s">
        <v>119</v>
      </c>
      <c r="C518" s="2" t="s">
        <v>119</v>
      </c>
      <c r="D518" s="2" t="s">
        <v>647</v>
      </c>
      <c r="E518" s="15">
        <f t="shared" si="8"/>
        <v>0</v>
      </c>
      <c r="F518" s="16">
        <f>+Muertes_PN_ACUM[[#This Row],[03-06-2020]]</f>
        <v>0</v>
      </c>
      <c r="G518" s="14">
        <f>+Muertes_PN_ACUM[[#This Row],[04-06-2020]]-Muertes_PN_ACUM[[#This Row],[03-06-2020]]</f>
        <v>0</v>
      </c>
      <c r="H518" s="14">
        <f>+Muertes_PN_ACUM[[#This Row],[5/6/2020]]-Muertes_PN_ACUM[[#This Row],[04-06-2020]]</f>
        <v>0</v>
      </c>
      <c r="I518" s="14">
        <f>+Muertes_PN_ACUM[[#This Row],[6/6/2020]]-Muertes_PN_ACUM[[#This Row],[5/6/2020]]</f>
        <v>0</v>
      </c>
      <c r="J518" s="11"/>
      <c r="K518" s="11"/>
      <c r="L518" s="11"/>
      <c r="M518" s="11"/>
      <c r="N518" s="11"/>
    </row>
    <row r="519" spans="1:14">
      <c r="A519">
        <v>10303</v>
      </c>
      <c r="B519" s="2" t="s">
        <v>119</v>
      </c>
      <c r="C519" s="2" t="s">
        <v>159</v>
      </c>
      <c r="D519" s="2" t="s">
        <v>648</v>
      </c>
      <c r="E519" s="15">
        <f t="shared" si="8"/>
        <v>0</v>
      </c>
      <c r="F519" s="16">
        <f>+Muertes_PN_ACUM[[#This Row],[03-06-2020]]</f>
        <v>0</v>
      </c>
      <c r="G519" s="14">
        <f>+Muertes_PN_ACUM[[#This Row],[04-06-2020]]-Muertes_PN_ACUM[[#This Row],[03-06-2020]]</f>
        <v>0</v>
      </c>
      <c r="H519" s="14">
        <f>+Muertes_PN_ACUM[[#This Row],[5/6/2020]]-Muertes_PN_ACUM[[#This Row],[04-06-2020]]</f>
        <v>0</v>
      </c>
      <c r="I519" s="14">
        <f>+Muertes_PN_ACUM[[#This Row],[6/6/2020]]-Muertes_PN_ACUM[[#This Row],[5/6/2020]]</f>
        <v>0</v>
      </c>
      <c r="J519" s="11"/>
      <c r="K519" s="11"/>
      <c r="L519" s="11"/>
      <c r="M519" s="11"/>
      <c r="N519" s="11"/>
    </row>
    <row r="520" spans="1:14">
      <c r="A520">
        <v>10304</v>
      </c>
      <c r="B520" s="2" t="s">
        <v>119</v>
      </c>
      <c r="C520" s="2" t="s">
        <v>159</v>
      </c>
      <c r="D520" s="2" t="s">
        <v>649</v>
      </c>
      <c r="E520" s="15">
        <f t="shared" si="8"/>
        <v>0</v>
      </c>
      <c r="F520" s="16">
        <f>+Muertes_PN_ACUM[[#This Row],[03-06-2020]]</f>
        <v>0</v>
      </c>
      <c r="G520" s="14">
        <f>+Muertes_PN_ACUM[[#This Row],[04-06-2020]]-Muertes_PN_ACUM[[#This Row],[03-06-2020]]</f>
        <v>0</v>
      </c>
      <c r="H520" s="14">
        <f>+Muertes_PN_ACUM[[#This Row],[5/6/2020]]-Muertes_PN_ACUM[[#This Row],[04-06-2020]]</f>
        <v>0</v>
      </c>
      <c r="I520" s="14">
        <f>+Muertes_PN_ACUM[[#This Row],[6/6/2020]]-Muertes_PN_ACUM[[#This Row],[5/6/2020]]</f>
        <v>0</v>
      </c>
      <c r="J520" s="11"/>
      <c r="K520" s="11"/>
      <c r="L520" s="11"/>
      <c r="M520" s="11"/>
      <c r="N520" s="11"/>
    </row>
    <row r="521" spans="1:14">
      <c r="A521">
        <v>70504</v>
      </c>
      <c r="B521" s="2" t="s">
        <v>102</v>
      </c>
      <c r="C521" s="2" t="s">
        <v>536</v>
      </c>
      <c r="D521" s="2" t="s">
        <v>650</v>
      </c>
      <c r="E521" s="15">
        <f t="shared" si="8"/>
        <v>0</v>
      </c>
      <c r="F521" s="16">
        <f>+Muertes_PN_ACUM[[#This Row],[03-06-2020]]</f>
        <v>0</v>
      </c>
      <c r="G521" s="14">
        <f>+Muertes_PN_ACUM[[#This Row],[04-06-2020]]-Muertes_PN_ACUM[[#This Row],[03-06-2020]]</f>
        <v>0</v>
      </c>
      <c r="H521" s="14">
        <f>+Muertes_PN_ACUM[[#This Row],[5/6/2020]]-Muertes_PN_ACUM[[#This Row],[04-06-2020]]</f>
        <v>0</v>
      </c>
      <c r="I521" s="14">
        <f>+Muertes_PN_ACUM[[#This Row],[6/6/2020]]-Muertes_PN_ACUM[[#This Row],[5/6/2020]]</f>
        <v>0</v>
      </c>
      <c r="J521" s="11"/>
      <c r="K521" s="11"/>
      <c r="L521" s="11"/>
      <c r="M521" s="11"/>
      <c r="N521" s="11"/>
    </row>
    <row r="522" spans="1:14">
      <c r="A522">
        <v>120207</v>
      </c>
      <c r="B522" s="2" t="s">
        <v>104</v>
      </c>
      <c r="C522" s="2" t="s">
        <v>246</v>
      </c>
      <c r="D522" s="2" t="s">
        <v>651</v>
      </c>
      <c r="E522" s="15">
        <f t="shared" si="8"/>
        <v>0</v>
      </c>
      <c r="F522" s="16">
        <f>+Muertes_PN_ACUM[[#This Row],[03-06-2020]]</f>
        <v>0</v>
      </c>
      <c r="G522" s="14">
        <f>+Muertes_PN_ACUM[[#This Row],[04-06-2020]]-Muertes_PN_ACUM[[#This Row],[03-06-2020]]</f>
        <v>0</v>
      </c>
      <c r="H522" s="14">
        <f>+Muertes_PN_ACUM[[#This Row],[5/6/2020]]-Muertes_PN_ACUM[[#This Row],[04-06-2020]]</f>
        <v>0</v>
      </c>
      <c r="I522" s="14">
        <f>+Muertes_PN_ACUM[[#This Row],[6/6/2020]]-Muertes_PN_ACUM[[#This Row],[5/6/2020]]</f>
        <v>0</v>
      </c>
      <c r="J522" s="11"/>
      <c r="K522" s="11"/>
      <c r="L522" s="11"/>
      <c r="M522" s="11"/>
      <c r="N522" s="11"/>
    </row>
    <row r="523" spans="1:14">
      <c r="A523">
        <v>91108</v>
      </c>
      <c r="B523" s="2" t="s">
        <v>139</v>
      </c>
      <c r="C523" s="2" t="s">
        <v>156</v>
      </c>
      <c r="D523" s="2" t="s">
        <v>652</v>
      </c>
      <c r="E523" s="15">
        <f t="shared" si="8"/>
        <v>0</v>
      </c>
      <c r="F523" s="16">
        <f>+Muertes_PN_ACUM[[#This Row],[03-06-2020]]</f>
        <v>0</v>
      </c>
      <c r="G523" s="14">
        <f>+Muertes_PN_ACUM[[#This Row],[04-06-2020]]-Muertes_PN_ACUM[[#This Row],[03-06-2020]]</f>
        <v>0</v>
      </c>
      <c r="H523" s="14">
        <f>+Muertes_PN_ACUM[[#This Row],[5/6/2020]]-Muertes_PN_ACUM[[#This Row],[04-06-2020]]</f>
        <v>0</v>
      </c>
      <c r="I523" s="14">
        <f>+Muertes_PN_ACUM[[#This Row],[6/6/2020]]-Muertes_PN_ACUM[[#This Row],[5/6/2020]]</f>
        <v>0</v>
      </c>
      <c r="J523" s="11"/>
      <c r="K523" s="11"/>
      <c r="L523" s="11"/>
      <c r="M523" s="11"/>
      <c r="N523" s="11"/>
    </row>
    <row r="524" spans="1:14">
      <c r="A524">
        <v>41308</v>
      </c>
      <c r="B524" s="2" t="s">
        <v>115</v>
      </c>
      <c r="C524" s="2" t="s">
        <v>183</v>
      </c>
      <c r="D524" s="2" t="s">
        <v>653</v>
      </c>
      <c r="E524" s="15">
        <f t="shared" si="8"/>
        <v>0</v>
      </c>
      <c r="F524" s="16">
        <f>+Muertes_PN_ACUM[[#This Row],[03-06-2020]]</f>
        <v>0</v>
      </c>
      <c r="G524" s="14">
        <f>+Muertes_PN_ACUM[[#This Row],[04-06-2020]]-Muertes_PN_ACUM[[#This Row],[03-06-2020]]</f>
        <v>0</v>
      </c>
      <c r="H524" s="14">
        <f>+Muertes_PN_ACUM[[#This Row],[5/6/2020]]-Muertes_PN_ACUM[[#This Row],[04-06-2020]]</f>
        <v>0</v>
      </c>
      <c r="I524" s="14">
        <f>+Muertes_PN_ACUM[[#This Row],[6/6/2020]]-Muertes_PN_ACUM[[#This Row],[5/6/2020]]</f>
        <v>0</v>
      </c>
      <c r="J524" s="11"/>
      <c r="K524" s="11"/>
      <c r="L524" s="11"/>
      <c r="M524" s="11"/>
      <c r="N524" s="11"/>
    </row>
    <row r="525" spans="1:14">
      <c r="A525">
        <v>60206</v>
      </c>
      <c r="B525" s="2" t="s">
        <v>214</v>
      </c>
      <c r="C525" s="2" t="s">
        <v>274</v>
      </c>
      <c r="D525" s="2" t="s">
        <v>654</v>
      </c>
      <c r="E525" s="15">
        <f t="shared" si="8"/>
        <v>0</v>
      </c>
      <c r="F525" s="16">
        <f>+Muertes_PN_ACUM[[#This Row],[03-06-2020]]</f>
        <v>0</v>
      </c>
      <c r="G525" s="14">
        <f>+Muertes_PN_ACUM[[#This Row],[04-06-2020]]-Muertes_PN_ACUM[[#This Row],[03-06-2020]]</f>
        <v>0</v>
      </c>
      <c r="H525" s="14">
        <f>+Muertes_PN_ACUM[[#This Row],[5/6/2020]]-Muertes_PN_ACUM[[#This Row],[04-06-2020]]</f>
        <v>0</v>
      </c>
      <c r="I525" s="14">
        <f>+Muertes_PN_ACUM[[#This Row],[6/6/2020]]-Muertes_PN_ACUM[[#This Row],[5/6/2020]]</f>
        <v>0</v>
      </c>
      <c r="J525" s="11"/>
      <c r="K525" s="11"/>
      <c r="L525" s="11"/>
      <c r="M525" s="11"/>
      <c r="N525" s="11"/>
    </row>
    <row r="526" spans="1:14">
      <c r="A526">
        <v>60207</v>
      </c>
      <c r="B526" s="2" t="s">
        <v>214</v>
      </c>
      <c r="C526" s="2" t="s">
        <v>274</v>
      </c>
      <c r="D526" s="2" t="s">
        <v>655</v>
      </c>
      <c r="E526" s="15">
        <f t="shared" si="8"/>
        <v>0</v>
      </c>
      <c r="F526" s="16">
        <f>+Muertes_PN_ACUM[[#This Row],[03-06-2020]]</f>
        <v>0</v>
      </c>
      <c r="G526" s="14">
        <f>+Muertes_PN_ACUM[[#This Row],[04-06-2020]]-Muertes_PN_ACUM[[#This Row],[03-06-2020]]</f>
        <v>0</v>
      </c>
      <c r="H526" s="14">
        <f>+Muertes_PN_ACUM[[#This Row],[5/6/2020]]-Muertes_PN_ACUM[[#This Row],[04-06-2020]]</f>
        <v>0</v>
      </c>
      <c r="I526" s="14">
        <f>+Muertes_PN_ACUM[[#This Row],[6/6/2020]]-Muertes_PN_ACUM[[#This Row],[5/6/2020]]</f>
        <v>0</v>
      </c>
      <c r="J526" s="11"/>
      <c r="K526" s="11"/>
      <c r="L526" s="11"/>
      <c r="M526" s="11"/>
      <c r="N526" s="11"/>
    </row>
    <row r="527" spans="1:14">
      <c r="A527">
        <v>91204</v>
      </c>
      <c r="B527" s="2" t="s">
        <v>139</v>
      </c>
      <c r="C527" s="2" t="s">
        <v>140</v>
      </c>
      <c r="D527" s="2" t="s">
        <v>656</v>
      </c>
      <c r="E527" s="15">
        <f t="shared" si="8"/>
        <v>0</v>
      </c>
      <c r="F527" s="16">
        <f>+Muertes_PN_ACUM[[#This Row],[03-06-2020]]</f>
        <v>0</v>
      </c>
      <c r="G527" s="14">
        <f>+Muertes_PN_ACUM[[#This Row],[04-06-2020]]-Muertes_PN_ACUM[[#This Row],[03-06-2020]]</f>
        <v>0</v>
      </c>
      <c r="H527" s="14">
        <f>+Muertes_PN_ACUM[[#This Row],[5/6/2020]]-Muertes_PN_ACUM[[#This Row],[04-06-2020]]</f>
        <v>0</v>
      </c>
      <c r="I527" s="14">
        <f>+Muertes_PN_ACUM[[#This Row],[6/6/2020]]-Muertes_PN_ACUM[[#This Row],[5/6/2020]]</f>
        <v>0</v>
      </c>
      <c r="J527" s="11"/>
      <c r="K527" s="11"/>
      <c r="L527" s="11"/>
      <c r="M527" s="11"/>
      <c r="N527" s="11"/>
    </row>
    <row r="528" spans="1:14">
      <c r="A528">
        <v>40106</v>
      </c>
      <c r="B528" s="2" t="s">
        <v>115</v>
      </c>
      <c r="C528" s="2" t="s">
        <v>116</v>
      </c>
      <c r="D528" s="2" t="s">
        <v>657</v>
      </c>
      <c r="E528" s="15">
        <f t="shared" si="8"/>
        <v>0</v>
      </c>
      <c r="F528" s="16">
        <f>+Muertes_PN_ACUM[[#This Row],[03-06-2020]]</f>
        <v>0</v>
      </c>
      <c r="G528" s="14">
        <f>+Muertes_PN_ACUM[[#This Row],[04-06-2020]]-Muertes_PN_ACUM[[#This Row],[03-06-2020]]</f>
        <v>0</v>
      </c>
      <c r="H528" s="14">
        <f>+Muertes_PN_ACUM[[#This Row],[5/6/2020]]-Muertes_PN_ACUM[[#This Row],[04-06-2020]]</f>
        <v>0</v>
      </c>
      <c r="I528" s="14">
        <f>+Muertes_PN_ACUM[[#This Row],[6/6/2020]]-Muertes_PN_ACUM[[#This Row],[5/6/2020]]</f>
        <v>0</v>
      </c>
      <c r="J528" s="11"/>
      <c r="K528" s="11"/>
      <c r="L528" s="11"/>
      <c r="M528" s="11"/>
      <c r="N528" s="11"/>
    </row>
    <row r="529" spans="1:14">
      <c r="A529">
        <v>10305</v>
      </c>
      <c r="B529" s="2" t="s">
        <v>119</v>
      </c>
      <c r="C529" s="2" t="s">
        <v>159</v>
      </c>
      <c r="D529" s="2" t="s">
        <v>658</v>
      </c>
      <c r="E529" s="15">
        <f t="shared" si="8"/>
        <v>0</v>
      </c>
      <c r="F529" s="16">
        <f>+Muertes_PN_ACUM[[#This Row],[03-06-2020]]</f>
        <v>0</v>
      </c>
      <c r="G529" s="14">
        <f>+Muertes_PN_ACUM[[#This Row],[04-06-2020]]-Muertes_PN_ACUM[[#This Row],[03-06-2020]]</f>
        <v>0</v>
      </c>
      <c r="H529" s="14">
        <f>+Muertes_PN_ACUM[[#This Row],[5/6/2020]]-Muertes_PN_ACUM[[#This Row],[04-06-2020]]</f>
        <v>0</v>
      </c>
      <c r="I529" s="14">
        <f>+Muertes_PN_ACUM[[#This Row],[6/6/2020]]-Muertes_PN_ACUM[[#This Row],[5/6/2020]]</f>
        <v>0</v>
      </c>
      <c r="J529" s="11"/>
      <c r="K529" s="11"/>
      <c r="L529" s="11"/>
      <c r="M529" s="11"/>
      <c r="N529" s="11"/>
    </row>
    <row r="530" spans="1:14">
      <c r="A530">
        <v>90804</v>
      </c>
      <c r="B530" s="2" t="s">
        <v>139</v>
      </c>
      <c r="C530" s="2" t="s">
        <v>302</v>
      </c>
      <c r="D530" s="2" t="s">
        <v>659</v>
      </c>
      <c r="E530" s="15">
        <f t="shared" si="8"/>
        <v>0</v>
      </c>
      <c r="F530" s="16">
        <f>+Muertes_PN_ACUM[[#This Row],[03-06-2020]]</f>
        <v>0</v>
      </c>
      <c r="G530" s="14">
        <f>+Muertes_PN_ACUM[[#This Row],[04-06-2020]]-Muertes_PN_ACUM[[#This Row],[03-06-2020]]</f>
        <v>0</v>
      </c>
      <c r="H530" s="14">
        <f>+Muertes_PN_ACUM[[#This Row],[5/6/2020]]-Muertes_PN_ACUM[[#This Row],[04-06-2020]]</f>
        <v>0</v>
      </c>
      <c r="I530" s="14">
        <f>+Muertes_PN_ACUM[[#This Row],[6/6/2020]]-Muertes_PN_ACUM[[#This Row],[5/6/2020]]</f>
        <v>0</v>
      </c>
      <c r="J530" s="11"/>
      <c r="K530" s="11"/>
      <c r="L530" s="11"/>
      <c r="M530" s="11"/>
      <c r="N530" s="11"/>
    </row>
    <row r="531" spans="1:14">
      <c r="A531">
        <v>40901</v>
      </c>
      <c r="B531" s="2" t="s">
        <v>115</v>
      </c>
      <c r="C531" s="2" t="s">
        <v>374</v>
      </c>
      <c r="D531" s="2" t="s">
        <v>660</v>
      </c>
      <c r="E531" s="15">
        <f t="shared" si="8"/>
        <v>0</v>
      </c>
      <c r="F531" s="16">
        <f>+Muertes_PN_ACUM[[#This Row],[03-06-2020]]</f>
        <v>0</v>
      </c>
      <c r="G531" s="14">
        <f>+Muertes_PN_ACUM[[#This Row],[04-06-2020]]-Muertes_PN_ACUM[[#This Row],[03-06-2020]]</f>
        <v>0</v>
      </c>
      <c r="H531" s="14">
        <f>+Muertes_PN_ACUM[[#This Row],[5/6/2020]]-Muertes_PN_ACUM[[#This Row],[04-06-2020]]</f>
        <v>0</v>
      </c>
      <c r="I531" s="14">
        <f>+Muertes_PN_ACUM[[#This Row],[6/6/2020]]-Muertes_PN_ACUM[[#This Row],[5/6/2020]]</f>
        <v>0</v>
      </c>
      <c r="J531" s="11"/>
      <c r="K531" s="11"/>
      <c r="L531" s="11"/>
      <c r="M531" s="11"/>
      <c r="N531" s="11"/>
    </row>
    <row r="532" spans="1:14">
      <c r="A532">
        <v>40805</v>
      </c>
      <c r="B532" s="2" t="s">
        <v>115</v>
      </c>
      <c r="C532" s="2" t="s">
        <v>419</v>
      </c>
      <c r="D532" s="2" t="s">
        <v>661</v>
      </c>
      <c r="E532" s="15">
        <f t="shared" si="8"/>
        <v>0</v>
      </c>
      <c r="F532" s="16">
        <f>+Muertes_PN_ACUM[[#This Row],[03-06-2020]]</f>
        <v>0</v>
      </c>
      <c r="G532" s="14">
        <f>+Muertes_PN_ACUM[[#This Row],[04-06-2020]]-Muertes_PN_ACUM[[#This Row],[03-06-2020]]</f>
        <v>0</v>
      </c>
      <c r="H532" s="14">
        <f>+Muertes_PN_ACUM[[#This Row],[5/6/2020]]-Muertes_PN_ACUM[[#This Row],[04-06-2020]]</f>
        <v>0</v>
      </c>
      <c r="I532" s="14">
        <f>+Muertes_PN_ACUM[[#This Row],[6/6/2020]]-Muertes_PN_ACUM[[#This Row],[5/6/2020]]</f>
        <v>0</v>
      </c>
      <c r="J532" s="11"/>
      <c r="K532" s="11"/>
      <c r="L532" s="11"/>
      <c r="M532" s="11"/>
      <c r="N532" s="11"/>
    </row>
    <row r="533" spans="1:14">
      <c r="A533">
        <v>60608</v>
      </c>
      <c r="B533" s="2" t="s">
        <v>214</v>
      </c>
      <c r="C533" s="2" t="s">
        <v>328</v>
      </c>
      <c r="D533" s="2" t="s">
        <v>662</v>
      </c>
      <c r="E533" s="15">
        <f t="shared" si="8"/>
        <v>0</v>
      </c>
      <c r="F533" s="16">
        <f>+Muertes_PN_ACUM[[#This Row],[03-06-2020]]</f>
        <v>0</v>
      </c>
      <c r="G533" s="14">
        <f>+Muertes_PN_ACUM[[#This Row],[04-06-2020]]-Muertes_PN_ACUM[[#This Row],[03-06-2020]]</f>
        <v>0</v>
      </c>
      <c r="H533" s="14">
        <f>+Muertes_PN_ACUM[[#This Row],[5/6/2020]]-Muertes_PN_ACUM[[#This Row],[04-06-2020]]</f>
        <v>0</v>
      </c>
      <c r="I533" s="14">
        <f>+Muertes_PN_ACUM[[#This Row],[6/6/2020]]-Muertes_PN_ACUM[[#This Row],[5/6/2020]]</f>
        <v>0</v>
      </c>
      <c r="J533" s="11"/>
      <c r="K533" s="11"/>
      <c r="L533" s="11"/>
      <c r="M533" s="11"/>
      <c r="N533" s="11"/>
    </row>
    <row r="534" spans="1:14">
      <c r="A534">
        <v>80811</v>
      </c>
      <c r="B534" s="2" t="s">
        <v>97</v>
      </c>
      <c r="C534" s="2" t="s">
        <v>97</v>
      </c>
      <c r="D534" s="2" t="s">
        <v>663</v>
      </c>
      <c r="E534" s="15">
        <f t="shared" si="8"/>
        <v>1</v>
      </c>
      <c r="F534" s="16">
        <f>+Muertes_PN_ACUM[[#This Row],[03-06-2020]]</f>
        <v>1</v>
      </c>
      <c r="G534" s="14">
        <f>+Muertes_PN_ACUM[[#This Row],[04-06-2020]]-Muertes_PN_ACUM[[#This Row],[03-06-2020]]</f>
        <v>0</v>
      </c>
      <c r="H534" s="14">
        <f>+Muertes_PN_ACUM[[#This Row],[5/6/2020]]-Muertes_PN_ACUM[[#This Row],[04-06-2020]]</f>
        <v>0</v>
      </c>
      <c r="I534" s="14">
        <f>+Muertes_PN_ACUM[[#This Row],[6/6/2020]]-Muertes_PN_ACUM[[#This Row],[5/6/2020]]</f>
        <v>0</v>
      </c>
      <c r="J534" s="11"/>
      <c r="K534" s="11"/>
      <c r="L534" s="11"/>
      <c r="M534" s="11"/>
      <c r="N534" s="11"/>
    </row>
    <row r="535" spans="1:14">
      <c r="A535">
        <v>120705</v>
      </c>
      <c r="B535" s="2" t="s">
        <v>104</v>
      </c>
      <c r="C535" s="2" t="s">
        <v>154</v>
      </c>
      <c r="D535" s="2" t="s">
        <v>664</v>
      </c>
      <c r="E535" s="15">
        <f t="shared" si="8"/>
        <v>0</v>
      </c>
      <c r="F535" s="16">
        <f>+Muertes_PN_ACUM[[#This Row],[03-06-2020]]</f>
        <v>0</v>
      </c>
      <c r="G535" s="14">
        <f>+Muertes_PN_ACUM[[#This Row],[04-06-2020]]-Muertes_PN_ACUM[[#This Row],[03-06-2020]]</f>
        <v>0</v>
      </c>
      <c r="H535" s="14">
        <f>+Muertes_PN_ACUM[[#This Row],[5/6/2020]]-Muertes_PN_ACUM[[#This Row],[04-06-2020]]</f>
        <v>0</v>
      </c>
      <c r="I535" s="14">
        <f>+Muertes_PN_ACUM[[#This Row],[6/6/2020]]-Muertes_PN_ACUM[[#This Row],[5/6/2020]]</f>
        <v>0</v>
      </c>
      <c r="J535" s="11"/>
      <c r="K535" s="11"/>
      <c r="L535" s="11"/>
      <c r="M535" s="11"/>
      <c r="N535" s="11"/>
    </row>
    <row r="536" spans="1:14">
      <c r="A536">
        <v>50307</v>
      </c>
      <c r="B536" s="2" t="s">
        <v>107</v>
      </c>
      <c r="C536" s="2" t="s">
        <v>108</v>
      </c>
      <c r="D536" s="2" t="s">
        <v>665</v>
      </c>
      <c r="E536" s="15">
        <f t="shared" si="8"/>
        <v>0</v>
      </c>
      <c r="F536" s="16">
        <f>+Muertes_PN_ACUM[[#This Row],[03-06-2020]]</f>
        <v>0</v>
      </c>
      <c r="G536" s="14">
        <f>+Muertes_PN_ACUM[[#This Row],[04-06-2020]]-Muertes_PN_ACUM[[#This Row],[03-06-2020]]</f>
        <v>0</v>
      </c>
      <c r="H536" s="14">
        <f>+Muertes_PN_ACUM[[#This Row],[5/6/2020]]-Muertes_PN_ACUM[[#This Row],[04-06-2020]]</f>
        <v>0</v>
      </c>
      <c r="I536" s="14">
        <f>+Muertes_PN_ACUM[[#This Row],[6/6/2020]]-Muertes_PN_ACUM[[#This Row],[5/6/2020]]</f>
        <v>0</v>
      </c>
      <c r="J536" s="11"/>
      <c r="K536" s="11"/>
      <c r="L536" s="11"/>
      <c r="M536" s="11"/>
      <c r="N536" s="11"/>
    </row>
    <row r="537" spans="1:14">
      <c r="A537">
        <v>50315</v>
      </c>
      <c r="B537" s="2" t="s">
        <v>107</v>
      </c>
      <c r="C537" s="2" t="s">
        <v>108</v>
      </c>
      <c r="D537" s="2" t="s">
        <v>666</v>
      </c>
      <c r="E537" s="15">
        <f t="shared" si="8"/>
        <v>0</v>
      </c>
      <c r="F537" s="16">
        <f>+Muertes_PN_ACUM[[#This Row],[03-06-2020]]</f>
        <v>0</v>
      </c>
      <c r="G537" s="14">
        <f>+Muertes_PN_ACUM[[#This Row],[04-06-2020]]-Muertes_PN_ACUM[[#This Row],[03-06-2020]]</f>
        <v>0</v>
      </c>
      <c r="H537" s="14">
        <f>+Muertes_PN_ACUM[[#This Row],[5/6/2020]]-Muertes_PN_ACUM[[#This Row],[04-06-2020]]</f>
        <v>0</v>
      </c>
      <c r="I537" s="14">
        <f>+Muertes_PN_ACUM[[#This Row],[6/6/2020]]-Muertes_PN_ACUM[[#This Row],[5/6/2020]]</f>
        <v>0</v>
      </c>
      <c r="J537" s="11"/>
      <c r="K537" s="11"/>
      <c r="L537" s="11"/>
      <c r="M537" s="11"/>
      <c r="N537" s="11"/>
    </row>
    <row r="538" spans="1:14">
      <c r="A538">
        <v>90701</v>
      </c>
      <c r="B538" s="2" t="s">
        <v>139</v>
      </c>
      <c r="C538" s="2" t="s">
        <v>250</v>
      </c>
      <c r="D538" s="2" t="s">
        <v>667</v>
      </c>
      <c r="E538" s="15">
        <f t="shared" si="8"/>
        <v>0</v>
      </c>
      <c r="F538" s="16">
        <f>+Muertes_PN_ACUM[[#This Row],[03-06-2020]]</f>
        <v>0</v>
      </c>
      <c r="G538" s="14">
        <f>+Muertes_PN_ACUM[[#This Row],[04-06-2020]]-Muertes_PN_ACUM[[#This Row],[03-06-2020]]</f>
        <v>0</v>
      </c>
      <c r="H538" s="14">
        <f>+Muertes_PN_ACUM[[#This Row],[5/6/2020]]-Muertes_PN_ACUM[[#This Row],[04-06-2020]]</f>
        <v>0</v>
      </c>
      <c r="I538" s="14">
        <f>+Muertes_PN_ACUM[[#This Row],[6/6/2020]]-Muertes_PN_ACUM[[#This Row],[5/6/2020]]</f>
        <v>0</v>
      </c>
      <c r="J538" s="11"/>
      <c r="K538" s="11"/>
      <c r="L538" s="11"/>
      <c r="M538" s="11"/>
      <c r="N538" s="11"/>
    </row>
    <row r="539" spans="1:14">
      <c r="A539">
        <v>20607</v>
      </c>
      <c r="B539" s="2" t="s">
        <v>110</v>
      </c>
      <c r="C539" s="2" t="s">
        <v>236</v>
      </c>
      <c r="D539" s="2" t="s">
        <v>668</v>
      </c>
      <c r="E539" s="15">
        <f t="shared" si="8"/>
        <v>0</v>
      </c>
      <c r="F539" s="16">
        <f>+Muertes_PN_ACUM[[#This Row],[03-06-2020]]</f>
        <v>0</v>
      </c>
      <c r="G539" s="14">
        <f>+Muertes_PN_ACUM[[#This Row],[04-06-2020]]-Muertes_PN_ACUM[[#This Row],[03-06-2020]]</f>
        <v>0</v>
      </c>
      <c r="H539" s="14">
        <f>+Muertes_PN_ACUM[[#This Row],[5/6/2020]]-Muertes_PN_ACUM[[#This Row],[04-06-2020]]</f>
        <v>0</v>
      </c>
      <c r="I539" s="14">
        <f>+Muertes_PN_ACUM[[#This Row],[6/6/2020]]-Muertes_PN_ACUM[[#This Row],[5/6/2020]]</f>
        <v>0</v>
      </c>
      <c r="J539" s="11"/>
      <c r="K539" s="11"/>
      <c r="L539" s="11"/>
      <c r="M539" s="11"/>
      <c r="N539" s="11"/>
    </row>
    <row r="540" spans="1:14">
      <c r="A540">
        <v>91109</v>
      </c>
      <c r="B540" s="2" t="s">
        <v>139</v>
      </c>
      <c r="C540" s="2" t="s">
        <v>156</v>
      </c>
      <c r="D540" s="2" t="s">
        <v>668</v>
      </c>
      <c r="E540" s="15">
        <f t="shared" si="8"/>
        <v>0</v>
      </c>
      <c r="F540" s="16">
        <f>+Muertes_PN_ACUM[[#This Row],[03-06-2020]]</f>
        <v>0</v>
      </c>
      <c r="G540" s="14">
        <f>+Muertes_PN_ACUM[[#This Row],[04-06-2020]]-Muertes_PN_ACUM[[#This Row],[03-06-2020]]</f>
        <v>0</v>
      </c>
      <c r="H540" s="14">
        <f>+Muertes_PN_ACUM[[#This Row],[5/6/2020]]-Muertes_PN_ACUM[[#This Row],[04-06-2020]]</f>
        <v>0</v>
      </c>
      <c r="I540" s="14">
        <f>+Muertes_PN_ACUM[[#This Row],[6/6/2020]]-Muertes_PN_ACUM[[#This Row],[5/6/2020]]</f>
        <v>0</v>
      </c>
      <c r="J540" s="11"/>
      <c r="K540" s="11"/>
      <c r="L540" s="11"/>
      <c r="M540" s="11"/>
      <c r="N540" s="11"/>
    </row>
    <row r="541" spans="1:14">
      <c r="A541">
        <v>20207</v>
      </c>
      <c r="B541" s="2" t="s">
        <v>110</v>
      </c>
      <c r="C541" s="2" t="s">
        <v>137</v>
      </c>
      <c r="D541" s="2" t="s">
        <v>669</v>
      </c>
      <c r="E541" s="15">
        <f t="shared" si="8"/>
        <v>0</v>
      </c>
      <c r="F541" s="16">
        <f>+Muertes_PN_ACUM[[#This Row],[03-06-2020]]</f>
        <v>0</v>
      </c>
      <c r="G541" s="14">
        <f>+Muertes_PN_ACUM[[#This Row],[04-06-2020]]-Muertes_PN_ACUM[[#This Row],[03-06-2020]]</f>
        <v>0</v>
      </c>
      <c r="H541" s="14">
        <f>+Muertes_PN_ACUM[[#This Row],[5/6/2020]]-Muertes_PN_ACUM[[#This Row],[04-06-2020]]</f>
        <v>0</v>
      </c>
      <c r="I541" s="14">
        <f>+Muertes_PN_ACUM[[#This Row],[6/6/2020]]-Muertes_PN_ACUM[[#This Row],[5/6/2020]]</f>
        <v>0</v>
      </c>
      <c r="J541" s="11"/>
      <c r="K541" s="11"/>
      <c r="L541" s="11"/>
      <c r="M541" s="11"/>
      <c r="N541" s="11"/>
    </row>
    <row r="542" spans="1:14">
      <c r="A542">
        <v>70218</v>
      </c>
      <c r="B542" s="2" t="s">
        <v>102</v>
      </c>
      <c r="C542" s="2" t="s">
        <v>161</v>
      </c>
      <c r="D542" s="2" t="s">
        <v>670</v>
      </c>
      <c r="E542" s="15">
        <f t="shared" si="8"/>
        <v>0</v>
      </c>
      <c r="F542" s="16">
        <f>+Muertes_PN_ACUM[[#This Row],[03-06-2020]]</f>
        <v>0</v>
      </c>
      <c r="G542" s="14">
        <f>+Muertes_PN_ACUM[[#This Row],[04-06-2020]]-Muertes_PN_ACUM[[#This Row],[03-06-2020]]</f>
        <v>0</v>
      </c>
      <c r="H542" s="14">
        <f>+Muertes_PN_ACUM[[#This Row],[5/6/2020]]-Muertes_PN_ACUM[[#This Row],[04-06-2020]]</f>
        <v>0</v>
      </c>
      <c r="I542" s="14">
        <f>+Muertes_PN_ACUM[[#This Row],[6/6/2020]]-Muertes_PN_ACUM[[#This Row],[5/6/2020]]</f>
        <v>0</v>
      </c>
      <c r="J542" s="11"/>
      <c r="K542" s="11"/>
      <c r="L542" s="11"/>
      <c r="M542" s="11"/>
      <c r="N542" s="11"/>
    </row>
    <row r="543" spans="1:14">
      <c r="A543">
        <v>50308</v>
      </c>
      <c r="B543" s="2" t="s">
        <v>107</v>
      </c>
      <c r="C543" s="2" t="s">
        <v>108</v>
      </c>
      <c r="D543" s="2" t="s">
        <v>671</v>
      </c>
      <c r="E543" s="15">
        <f t="shared" si="8"/>
        <v>0</v>
      </c>
      <c r="F543" s="16">
        <f>+Muertes_PN_ACUM[[#This Row],[03-06-2020]]</f>
        <v>0</v>
      </c>
      <c r="G543" s="14">
        <f>+Muertes_PN_ACUM[[#This Row],[04-06-2020]]-Muertes_PN_ACUM[[#This Row],[03-06-2020]]</f>
        <v>0</v>
      </c>
      <c r="H543" s="14">
        <f>+Muertes_PN_ACUM[[#This Row],[5/6/2020]]-Muertes_PN_ACUM[[#This Row],[04-06-2020]]</f>
        <v>0</v>
      </c>
      <c r="I543" s="14">
        <f>+Muertes_PN_ACUM[[#This Row],[6/6/2020]]-Muertes_PN_ACUM[[#This Row],[5/6/2020]]</f>
        <v>0</v>
      </c>
      <c r="J543" s="11"/>
      <c r="K543" s="11"/>
      <c r="L543" s="11"/>
      <c r="M543" s="11"/>
      <c r="N543" s="11"/>
    </row>
    <row r="544" spans="1:14">
      <c r="A544">
        <v>20608</v>
      </c>
      <c r="B544" s="2" t="s">
        <v>110</v>
      </c>
      <c r="C544" s="2" t="s">
        <v>236</v>
      </c>
      <c r="D544" s="2" t="s">
        <v>672</v>
      </c>
      <c r="E544" s="15">
        <f t="shared" si="8"/>
        <v>0</v>
      </c>
      <c r="F544" s="16">
        <f>+Muertes_PN_ACUM[[#This Row],[03-06-2020]]</f>
        <v>0</v>
      </c>
      <c r="G544" s="14">
        <f>+Muertes_PN_ACUM[[#This Row],[04-06-2020]]-Muertes_PN_ACUM[[#This Row],[03-06-2020]]</f>
        <v>0</v>
      </c>
      <c r="H544" s="14">
        <f>+Muertes_PN_ACUM[[#This Row],[5/6/2020]]-Muertes_PN_ACUM[[#This Row],[04-06-2020]]</f>
        <v>0</v>
      </c>
      <c r="I544" s="14">
        <f>+Muertes_PN_ACUM[[#This Row],[6/6/2020]]-Muertes_PN_ACUM[[#This Row],[5/6/2020]]</f>
        <v>0</v>
      </c>
      <c r="J544" s="11"/>
      <c r="K544" s="11"/>
      <c r="L544" s="11"/>
      <c r="M544" s="11"/>
      <c r="N544" s="11"/>
    </row>
    <row r="545" spans="1:14">
      <c r="A545">
        <v>30305</v>
      </c>
      <c r="B545" s="2" t="s">
        <v>99</v>
      </c>
      <c r="C545" s="2" t="s">
        <v>296</v>
      </c>
      <c r="D545" s="2" t="s">
        <v>672</v>
      </c>
      <c r="E545" s="15">
        <f t="shared" si="8"/>
        <v>1</v>
      </c>
      <c r="F545" s="16">
        <f>+Muertes_PN_ACUM[[#This Row],[03-06-2020]]</f>
        <v>1</v>
      </c>
      <c r="G545" s="14">
        <f>+Muertes_PN_ACUM[[#This Row],[04-06-2020]]-Muertes_PN_ACUM[[#This Row],[03-06-2020]]</f>
        <v>0</v>
      </c>
      <c r="H545" s="14">
        <f>+Muertes_PN_ACUM[[#This Row],[5/6/2020]]-Muertes_PN_ACUM[[#This Row],[04-06-2020]]</f>
        <v>0</v>
      </c>
      <c r="I545" s="14">
        <f>+Muertes_PN_ACUM[[#This Row],[6/6/2020]]-Muertes_PN_ACUM[[#This Row],[5/6/2020]]</f>
        <v>0</v>
      </c>
      <c r="J545" s="11"/>
      <c r="K545" s="11"/>
      <c r="L545" s="11"/>
      <c r="M545" s="11"/>
      <c r="N545" s="11"/>
    </row>
    <row r="546" spans="1:14">
      <c r="A546">
        <v>90907</v>
      </c>
      <c r="B546" s="2" t="s">
        <v>139</v>
      </c>
      <c r="C546" s="2" t="s">
        <v>108</v>
      </c>
      <c r="D546" s="2" t="s">
        <v>673</v>
      </c>
      <c r="E546" s="15">
        <f t="shared" si="8"/>
        <v>0</v>
      </c>
      <c r="F546" s="16">
        <f>+Muertes_PN_ACUM[[#This Row],[03-06-2020]]</f>
        <v>0</v>
      </c>
      <c r="G546" s="14">
        <f>+Muertes_PN_ACUM[[#This Row],[04-06-2020]]-Muertes_PN_ACUM[[#This Row],[03-06-2020]]</f>
        <v>0</v>
      </c>
      <c r="H546" s="14">
        <f>+Muertes_PN_ACUM[[#This Row],[5/6/2020]]-Muertes_PN_ACUM[[#This Row],[04-06-2020]]</f>
        <v>0</v>
      </c>
      <c r="I546" s="14">
        <f>+Muertes_PN_ACUM[[#This Row],[6/6/2020]]-Muertes_PN_ACUM[[#This Row],[5/6/2020]]</f>
        <v>0</v>
      </c>
      <c r="J546" s="11"/>
      <c r="K546" s="11"/>
      <c r="L546" s="11"/>
      <c r="M546" s="11"/>
      <c r="N546" s="11"/>
    </row>
    <row r="547" spans="1:14">
      <c r="A547">
        <v>110201</v>
      </c>
      <c r="B547" s="2" t="s">
        <v>291</v>
      </c>
      <c r="C547" s="2" t="s">
        <v>446</v>
      </c>
      <c r="D547" s="2" t="s">
        <v>674</v>
      </c>
      <c r="E547" s="15">
        <f t="shared" si="8"/>
        <v>0</v>
      </c>
      <c r="F547" s="16">
        <f>+Muertes_PN_ACUM[[#This Row],[03-06-2020]]</f>
        <v>0</v>
      </c>
      <c r="G547" s="14">
        <f>+Muertes_PN_ACUM[[#This Row],[04-06-2020]]-Muertes_PN_ACUM[[#This Row],[03-06-2020]]</f>
        <v>0</v>
      </c>
      <c r="H547" s="14">
        <f>+Muertes_PN_ACUM[[#This Row],[5/6/2020]]-Muertes_PN_ACUM[[#This Row],[04-06-2020]]</f>
        <v>0</v>
      </c>
      <c r="I547" s="14">
        <f>+Muertes_PN_ACUM[[#This Row],[6/6/2020]]-Muertes_PN_ACUM[[#This Row],[5/6/2020]]</f>
        <v>0</v>
      </c>
      <c r="J547" s="11"/>
      <c r="K547" s="11"/>
      <c r="L547" s="11"/>
      <c r="M547" s="11"/>
      <c r="N547" s="11"/>
    </row>
    <row r="548" spans="1:14">
      <c r="A548">
        <v>41001</v>
      </c>
      <c r="B548" s="2" t="s">
        <v>115</v>
      </c>
      <c r="C548" s="2" t="s">
        <v>202</v>
      </c>
      <c r="D548" s="2" t="s">
        <v>675</v>
      </c>
      <c r="E548" s="15">
        <f t="shared" si="8"/>
        <v>1</v>
      </c>
      <c r="F548" s="16">
        <f>+Muertes_PN_ACUM[[#This Row],[03-06-2020]]</f>
        <v>1</v>
      </c>
      <c r="G548" s="14">
        <f>+Muertes_PN_ACUM[[#This Row],[04-06-2020]]-Muertes_PN_ACUM[[#This Row],[03-06-2020]]</f>
        <v>0</v>
      </c>
      <c r="H548" s="14">
        <f>+Muertes_PN_ACUM[[#This Row],[5/6/2020]]-Muertes_PN_ACUM[[#This Row],[04-06-2020]]</f>
        <v>0</v>
      </c>
      <c r="I548" s="14">
        <f>+Muertes_PN_ACUM[[#This Row],[6/6/2020]]-Muertes_PN_ACUM[[#This Row],[5/6/2020]]</f>
        <v>0</v>
      </c>
      <c r="J548" s="11"/>
      <c r="K548" s="11"/>
      <c r="L548" s="11"/>
      <c r="M548" s="11"/>
      <c r="N548" s="11"/>
    </row>
    <row r="549" spans="1:14">
      <c r="A549">
        <v>91110</v>
      </c>
      <c r="B549" s="2" t="s">
        <v>139</v>
      </c>
      <c r="C549" s="2" t="s">
        <v>156</v>
      </c>
      <c r="D549" s="2" t="s">
        <v>676</v>
      </c>
      <c r="E549" s="15">
        <f t="shared" si="8"/>
        <v>0</v>
      </c>
      <c r="F549" s="16">
        <f>+Muertes_PN_ACUM[[#This Row],[03-06-2020]]</f>
        <v>0</v>
      </c>
      <c r="G549" s="14">
        <f>+Muertes_PN_ACUM[[#This Row],[04-06-2020]]-Muertes_PN_ACUM[[#This Row],[03-06-2020]]</f>
        <v>0</v>
      </c>
      <c r="H549" s="14">
        <f>+Muertes_PN_ACUM[[#This Row],[5/6/2020]]-Muertes_PN_ACUM[[#This Row],[04-06-2020]]</f>
        <v>0</v>
      </c>
      <c r="I549" s="14">
        <f>+Muertes_PN_ACUM[[#This Row],[6/6/2020]]-Muertes_PN_ACUM[[#This Row],[5/6/2020]]</f>
        <v>0</v>
      </c>
      <c r="J549" s="11"/>
      <c r="K549" s="11"/>
      <c r="L549" s="11"/>
      <c r="M549" s="11"/>
      <c r="N549" s="11"/>
    </row>
    <row r="550" spans="1:14">
      <c r="A550">
        <v>40205</v>
      </c>
      <c r="B550" s="2" t="s">
        <v>115</v>
      </c>
      <c r="C550" s="2" t="s">
        <v>150</v>
      </c>
      <c r="D550" s="2" t="s">
        <v>677</v>
      </c>
      <c r="E550" s="15">
        <f t="shared" si="8"/>
        <v>1</v>
      </c>
      <c r="F550" s="16">
        <f>+Muertes_PN_ACUM[[#This Row],[03-06-2020]]</f>
        <v>0</v>
      </c>
      <c r="G550" s="14">
        <f>+Muertes_PN_ACUM[[#This Row],[04-06-2020]]-Muertes_PN_ACUM[[#This Row],[03-06-2020]]</f>
        <v>0</v>
      </c>
      <c r="H550" s="14">
        <f>+Muertes_PN_ACUM[[#This Row],[5/6/2020]]-Muertes_PN_ACUM[[#This Row],[04-06-2020]]</f>
        <v>1</v>
      </c>
      <c r="I550" s="14">
        <f>+Muertes_PN_ACUM[[#This Row],[6/6/2020]]-Muertes_PN_ACUM[[#This Row],[5/6/2020]]</f>
        <v>0</v>
      </c>
      <c r="J550" s="11"/>
      <c r="K550" s="11"/>
      <c r="L550" s="11"/>
      <c r="M550" s="11"/>
      <c r="N550" s="11"/>
    </row>
    <row r="551" spans="1:14">
      <c r="A551">
        <v>91013</v>
      </c>
      <c r="B551" s="2" t="s">
        <v>139</v>
      </c>
      <c r="C551" s="2" t="s">
        <v>232</v>
      </c>
      <c r="D551" s="2" t="s">
        <v>678</v>
      </c>
      <c r="E551" s="15">
        <f t="shared" si="8"/>
        <v>0</v>
      </c>
      <c r="F551" s="16">
        <f>+Muertes_PN_ACUM[[#This Row],[03-06-2020]]</f>
        <v>0</v>
      </c>
      <c r="G551" s="14">
        <f>+Muertes_PN_ACUM[[#This Row],[04-06-2020]]-Muertes_PN_ACUM[[#This Row],[03-06-2020]]</f>
        <v>0</v>
      </c>
      <c r="H551" s="14">
        <f>+Muertes_PN_ACUM[[#This Row],[5/6/2020]]-Muertes_PN_ACUM[[#This Row],[04-06-2020]]</f>
        <v>0</v>
      </c>
      <c r="I551" s="14">
        <f>+Muertes_PN_ACUM[[#This Row],[6/6/2020]]-Muertes_PN_ACUM[[#This Row],[5/6/2020]]</f>
        <v>0</v>
      </c>
      <c r="J551" s="11"/>
      <c r="K551" s="11"/>
      <c r="L551" s="11"/>
      <c r="M551" s="11"/>
      <c r="N551" s="11"/>
    </row>
    <row r="552" spans="1:14">
      <c r="A552">
        <v>120310</v>
      </c>
      <c r="B552" s="2" t="s">
        <v>104</v>
      </c>
      <c r="C552" s="2" t="s">
        <v>126</v>
      </c>
      <c r="D552" s="2" t="s">
        <v>679</v>
      </c>
      <c r="E552" s="15">
        <f t="shared" si="8"/>
        <v>0</v>
      </c>
      <c r="F552" s="16">
        <f>+Muertes_PN_ACUM[[#This Row],[03-06-2020]]</f>
        <v>0</v>
      </c>
      <c r="G552" s="14">
        <f>+Muertes_PN_ACUM[[#This Row],[04-06-2020]]-Muertes_PN_ACUM[[#This Row],[03-06-2020]]</f>
        <v>0</v>
      </c>
      <c r="H552" s="14">
        <f>+Muertes_PN_ACUM[[#This Row],[5/6/2020]]-Muertes_PN_ACUM[[#This Row],[04-06-2020]]</f>
        <v>0</v>
      </c>
      <c r="I552" s="14">
        <f>+Muertes_PN_ACUM[[#This Row],[6/6/2020]]-Muertes_PN_ACUM[[#This Row],[5/6/2020]]</f>
        <v>0</v>
      </c>
      <c r="J552" s="11"/>
      <c r="K552" s="11"/>
      <c r="L552" s="11"/>
      <c r="M552" s="11"/>
      <c r="N552" s="11"/>
    </row>
    <row r="553" spans="1:14">
      <c r="A553">
        <v>40706</v>
      </c>
      <c r="B553" s="2" t="s">
        <v>115</v>
      </c>
      <c r="C553" s="2" t="s">
        <v>318</v>
      </c>
      <c r="D553" s="2" t="s">
        <v>680</v>
      </c>
      <c r="E553" s="15">
        <f t="shared" si="8"/>
        <v>0</v>
      </c>
      <c r="F553" s="16">
        <f>+Muertes_PN_ACUM[[#This Row],[03-06-2020]]</f>
        <v>0</v>
      </c>
      <c r="G553" s="14">
        <f>+Muertes_PN_ACUM[[#This Row],[04-06-2020]]-Muertes_PN_ACUM[[#This Row],[03-06-2020]]</f>
        <v>0</v>
      </c>
      <c r="H553" s="14">
        <f>+Muertes_PN_ACUM[[#This Row],[5/6/2020]]-Muertes_PN_ACUM[[#This Row],[04-06-2020]]</f>
        <v>0</v>
      </c>
      <c r="I553" s="14">
        <f>+Muertes_PN_ACUM[[#This Row],[6/6/2020]]-Muertes_PN_ACUM[[#This Row],[5/6/2020]]</f>
        <v>0</v>
      </c>
      <c r="J553" s="11"/>
      <c r="K553" s="11"/>
      <c r="L553" s="11"/>
      <c r="M553" s="11"/>
      <c r="N553" s="11"/>
    </row>
    <row r="554" spans="1:14">
      <c r="A554">
        <v>90908</v>
      </c>
      <c r="B554" s="2" t="s">
        <v>139</v>
      </c>
      <c r="C554" s="2" t="s">
        <v>108</v>
      </c>
      <c r="D554" s="2" t="s">
        <v>681</v>
      </c>
      <c r="E554" s="15">
        <f t="shared" si="8"/>
        <v>0</v>
      </c>
      <c r="F554" s="16">
        <f>+Muertes_PN_ACUM[[#This Row],[03-06-2020]]</f>
        <v>0</v>
      </c>
      <c r="G554" s="14">
        <f>+Muertes_PN_ACUM[[#This Row],[04-06-2020]]-Muertes_PN_ACUM[[#This Row],[03-06-2020]]</f>
        <v>0</v>
      </c>
      <c r="H554" s="14">
        <f>+Muertes_PN_ACUM[[#This Row],[5/6/2020]]-Muertes_PN_ACUM[[#This Row],[04-06-2020]]</f>
        <v>0</v>
      </c>
      <c r="I554" s="14">
        <f>+Muertes_PN_ACUM[[#This Row],[6/6/2020]]-Muertes_PN_ACUM[[#This Row],[5/6/2020]]</f>
        <v>0</v>
      </c>
      <c r="J554" s="11"/>
      <c r="K554" s="11"/>
      <c r="L554" s="11"/>
      <c r="M554" s="11"/>
      <c r="N554" s="11"/>
    </row>
    <row r="555" spans="1:14">
      <c r="A555">
        <v>81009</v>
      </c>
      <c r="B555" s="2" t="s">
        <v>97</v>
      </c>
      <c r="C555" s="2" t="s">
        <v>134</v>
      </c>
      <c r="D555" s="2" t="s">
        <v>682</v>
      </c>
      <c r="E555" s="15">
        <f t="shared" si="8"/>
        <v>2</v>
      </c>
      <c r="F555" s="16">
        <f>+Muertes_PN_ACUM[[#This Row],[03-06-2020]]</f>
        <v>2</v>
      </c>
      <c r="G555" s="14">
        <f>+Muertes_PN_ACUM[[#This Row],[04-06-2020]]-Muertes_PN_ACUM[[#This Row],[03-06-2020]]</f>
        <v>0</v>
      </c>
      <c r="H555" s="14">
        <f>+Muertes_PN_ACUM[[#This Row],[5/6/2020]]-Muertes_PN_ACUM[[#This Row],[04-06-2020]]</f>
        <v>0</v>
      </c>
      <c r="I555" s="14">
        <f>+Muertes_PN_ACUM[[#This Row],[6/6/2020]]-Muertes_PN_ACUM[[#This Row],[5/6/2020]]</f>
        <v>0</v>
      </c>
      <c r="J555" s="11"/>
      <c r="K555" s="11"/>
      <c r="L555" s="11"/>
      <c r="M555" s="11"/>
      <c r="N555" s="11"/>
    </row>
    <row r="556" spans="1:14">
      <c r="A556">
        <v>60607</v>
      </c>
      <c r="B556" s="2" t="s">
        <v>214</v>
      </c>
      <c r="C556" s="2" t="s">
        <v>328</v>
      </c>
      <c r="D556" s="2" t="s">
        <v>683</v>
      </c>
      <c r="E556" s="15">
        <f t="shared" si="8"/>
        <v>0</v>
      </c>
      <c r="F556" s="16">
        <f>+Muertes_PN_ACUM[[#This Row],[03-06-2020]]</f>
        <v>0</v>
      </c>
      <c r="G556" s="14">
        <f>+Muertes_PN_ACUM[[#This Row],[04-06-2020]]-Muertes_PN_ACUM[[#This Row],[03-06-2020]]</f>
        <v>0</v>
      </c>
      <c r="H556" s="14">
        <f>+Muertes_PN_ACUM[[#This Row],[5/6/2020]]-Muertes_PN_ACUM[[#This Row],[04-06-2020]]</f>
        <v>0</v>
      </c>
      <c r="I556" s="14">
        <f>+Muertes_PN_ACUM[[#This Row],[6/6/2020]]-Muertes_PN_ACUM[[#This Row],[5/6/2020]]</f>
        <v>0</v>
      </c>
      <c r="J556" s="11"/>
      <c r="K556" s="11"/>
      <c r="L556" s="11"/>
      <c r="M556" s="11"/>
      <c r="N556" s="11"/>
    </row>
    <row r="557" spans="1:14">
      <c r="A557">
        <v>70310</v>
      </c>
      <c r="B557" s="2" t="s">
        <v>102</v>
      </c>
      <c r="C557" s="2" t="s">
        <v>102</v>
      </c>
      <c r="D557" s="2" t="s">
        <v>683</v>
      </c>
      <c r="E557" s="15">
        <f t="shared" si="8"/>
        <v>0</v>
      </c>
      <c r="F557" s="16">
        <f>+Muertes_PN_ACUM[[#This Row],[03-06-2020]]</f>
        <v>0</v>
      </c>
      <c r="G557" s="14">
        <f>+Muertes_PN_ACUM[[#This Row],[04-06-2020]]-Muertes_PN_ACUM[[#This Row],[03-06-2020]]</f>
        <v>0</v>
      </c>
      <c r="H557" s="14">
        <f>+Muertes_PN_ACUM[[#This Row],[5/6/2020]]-Muertes_PN_ACUM[[#This Row],[04-06-2020]]</f>
        <v>0</v>
      </c>
      <c r="I557" s="14">
        <f>+Muertes_PN_ACUM[[#This Row],[6/6/2020]]-Muertes_PN_ACUM[[#This Row],[5/6/2020]]</f>
        <v>0</v>
      </c>
      <c r="J557" s="11"/>
      <c r="K557" s="11"/>
      <c r="L557" s="11"/>
      <c r="M557" s="11"/>
      <c r="N557" s="11"/>
    </row>
    <row r="558" spans="1:14">
      <c r="A558">
        <v>30111</v>
      </c>
      <c r="B558" s="2" t="s">
        <v>99</v>
      </c>
      <c r="C558" s="2" t="s">
        <v>99</v>
      </c>
      <c r="D558" s="2" t="s">
        <v>684</v>
      </c>
      <c r="E558" s="15">
        <f t="shared" si="8"/>
        <v>2</v>
      </c>
      <c r="F558" s="16">
        <f>+Muertes_PN_ACUM[[#This Row],[03-06-2020]]</f>
        <v>2</v>
      </c>
      <c r="G558" s="14">
        <f>+Muertes_PN_ACUM[[#This Row],[04-06-2020]]-Muertes_PN_ACUM[[#This Row],[03-06-2020]]</f>
        <v>0</v>
      </c>
      <c r="H558" s="14">
        <f>+Muertes_PN_ACUM[[#This Row],[5/6/2020]]-Muertes_PN_ACUM[[#This Row],[04-06-2020]]</f>
        <v>0</v>
      </c>
      <c r="I558" s="14">
        <f>+Muertes_PN_ACUM[[#This Row],[6/6/2020]]-Muertes_PN_ACUM[[#This Row],[5/6/2020]]</f>
        <v>0</v>
      </c>
      <c r="J558" s="11"/>
      <c r="K558" s="11"/>
      <c r="L558" s="11"/>
      <c r="M558" s="11"/>
      <c r="N558" s="11"/>
    </row>
    <row r="559" spans="1:14">
      <c r="A559">
        <v>80206</v>
      </c>
      <c r="B559" s="2" t="s">
        <v>97</v>
      </c>
      <c r="C559" s="2" t="s">
        <v>461</v>
      </c>
      <c r="D559" s="2" t="s">
        <v>685</v>
      </c>
      <c r="E559" s="15">
        <f t="shared" si="8"/>
        <v>0</v>
      </c>
      <c r="F559" s="16">
        <f>+Muertes_PN_ACUM[[#This Row],[03-06-2020]]</f>
        <v>0</v>
      </c>
      <c r="G559" s="14">
        <f>+Muertes_PN_ACUM[[#This Row],[04-06-2020]]-Muertes_PN_ACUM[[#This Row],[03-06-2020]]</f>
        <v>0</v>
      </c>
      <c r="H559" s="14">
        <f>+Muertes_PN_ACUM[[#This Row],[5/6/2020]]-Muertes_PN_ACUM[[#This Row],[04-06-2020]]</f>
        <v>0</v>
      </c>
      <c r="I559" s="14">
        <f>+Muertes_PN_ACUM[[#This Row],[6/6/2020]]-Muertes_PN_ACUM[[#This Row],[5/6/2020]]</f>
        <v>0</v>
      </c>
      <c r="J559" s="11"/>
      <c r="K559" s="11"/>
      <c r="L559" s="11"/>
      <c r="M559" s="11"/>
      <c r="N559" s="11"/>
    </row>
    <row r="560" spans="1:14">
      <c r="A560">
        <v>130410</v>
      </c>
      <c r="B560" s="2" t="s">
        <v>131</v>
      </c>
      <c r="C560" s="2" t="s">
        <v>178</v>
      </c>
      <c r="D560" s="2" t="s">
        <v>686</v>
      </c>
      <c r="E560" s="15">
        <f t="shared" si="8"/>
        <v>0</v>
      </c>
      <c r="F560" s="16">
        <f>+Muertes_PN_ACUM[[#This Row],[03-06-2020]]</f>
        <v>0</v>
      </c>
      <c r="G560" s="14">
        <f>+Muertes_PN_ACUM[[#This Row],[04-06-2020]]-Muertes_PN_ACUM[[#This Row],[03-06-2020]]</f>
        <v>0</v>
      </c>
      <c r="H560" s="14">
        <f>+Muertes_PN_ACUM[[#This Row],[5/6/2020]]-Muertes_PN_ACUM[[#This Row],[04-06-2020]]</f>
        <v>0</v>
      </c>
      <c r="I560" s="14">
        <f>+Muertes_PN_ACUM[[#This Row],[6/6/2020]]-Muertes_PN_ACUM[[#This Row],[5/6/2020]]</f>
        <v>0</v>
      </c>
      <c r="J560" s="11"/>
      <c r="K560" s="11"/>
      <c r="L560" s="11"/>
      <c r="M560" s="11"/>
      <c r="N560" s="11"/>
    </row>
    <row r="561" spans="1:14">
      <c r="A561">
        <v>30112</v>
      </c>
      <c r="B561" s="2" t="s">
        <v>99</v>
      </c>
      <c r="C561" s="2" t="s">
        <v>99</v>
      </c>
      <c r="D561" s="2" t="s">
        <v>687</v>
      </c>
      <c r="E561" s="15">
        <f t="shared" si="8"/>
        <v>0</v>
      </c>
      <c r="F561" s="16">
        <f>+Muertes_PN_ACUM[[#This Row],[03-06-2020]]</f>
        <v>0</v>
      </c>
      <c r="G561" s="14">
        <f>+Muertes_PN_ACUM[[#This Row],[04-06-2020]]-Muertes_PN_ACUM[[#This Row],[03-06-2020]]</f>
        <v>0</v>
      </c>
      <c r="H561" s="14">
        <f>+Muertes_PN_ACUM[[#This Row],[5/6/2020]]-Muertes_PN_ACUM[[#This Row],[04-06-2020]]</f>
        <v>0</v>
      </c>
      <c r="I561" s="14">
        <f>+Muertes_PN_ACUM[[#This Row],[6/6/2020]]-Muertes_PN_ACUM[[#This Row],[5/6/2020]]</f>
        <v>0</v>
      </c>
      <c r="J561" s="11"/>
      <c r="K561" s="11"/>
      <c r="L561" s="11"/>
      <c r="M561" s="11"/>
      <c r="N561" s="11"/>
    </row>
    <row r="562" spans="1:14">
      <c r="A562">
        <v>120208</v>
      </c>
      <c r="B562" s="2" t="s">
        <v>104</v>
      </c>
      <c r="C562" s="2" t="s">
        <v>246</v>
      </c>
      <c r="D562" s="2" t="s">
        <v>688</v>
      </c>
      <c r="E562" s="15">
        <f t="shared" si="8"/>
        <v>0</v>
      </c>
      <c r="F562" s="16">
        <f>+Muertes_PN_ACUM[[#This Row],[03-06-2020]]</f>
        <v>0</v>
      </c>
      <c r="G562" s="14">
        <f>+Muertes_PN_ACUM[[#This Row],[04-06-2020]]-Muertes_PN_ACUM[[#This Row],[03-06-2020]]</f>
        <v>0</v>
      </c>
      <c r="H562" s="14">
        <f>+Muertes_PN_ACUM[[#This Row],[5/6/2020]]-Muertes_PN_ACUM[[#This Row],[04-06-2020]]</f>
        <v>0</v>
      </c>
      <c r="I562" s="14">
        <f>+Muertes_PN_ACUM[[#This Row],[6/6/2020]]-Muertes_PN_ACUM[[#This Row],[5/6/2020]]</f>
        <v>0</v>
      </c>
      <c r="J562" s="11"/>
      <c r="K562" s="11"/>
      <c r="L562" s="11"/>
      <c r="M562" s="11"/>
      <c r="N562" s="11"/>
    </row>
    <row r="563" spans="1:14">
      <c r="A563">
        <v>30207</v>
      </c>
      <c r="B563" s="2" t="s">
        <v>99</v>
      </c>
      <c r="C563" s="2" t="s">
        <v>100</v>
      </c>
      <c r="D563" s="2" t="s">
        <v>689</v>
      </c>
      <c r="E563" s="15">
        <f t="shared" si="8"/>
        <v>0</v>
      </c>
      <c r="F563" s="16">
        <f>+Muertes_PN_ACUM[[#This Row],[03-06-2020]]</f>
        <v>0</v>
      </c>
      <c r="G563" s="14">
        <f>+Muertes_PN_ACUM[[#This Row],[04-06-2020]]-Muertes_PN_ACUM[[#This Row],[03-06-2020]]</f>
        <v>0</v>
      </c>
      <c r="H563" s="14">
        <f>+Muertes_PN_ACUM[[#This Row],[5/6/2020]]-Muertes_PN_ACUM[[#This Row],[04-06-2020]]</f>
        <v>0</v>
      </c>
      <c r="I563" s="14">
        <f>+Muertes_PN_ACUM[[#This Row],[6/6/2020]]-Muertes_PN_ACUM[[#This Row],[5/6/2020]]</f>
        <v>0</v>
      </c>
      <c r="J563" s="11"/>
      <c r="K563" s="11"/>
      <c r="L563" s="11"/>
      <c r="M563" s="11"/>
      <c r="N563" s="11"/>
    </row>
    <row r="564" spans="1:14">
      <c r="A564">
        <v>120801</v>
      </c>
      <c r="B564" s="2" t="s">
        <v>104</v>
      </c>
      <c r="C564" s="2" t="s">
        <v>209</v>
      </c>
      <c r="D564" s="2" t="s">
        <v>690</v>
      </c>
      <c r="E564" s="15">
        <f t="shared" si="8"/>
        <v>0</v>
      </c>
      <c r="F564" s="16">
        <f>+Muertes_PN_ACUM[[#This Row],[03-06-2020]]</f>
        <v>0</v>
      </c>
      <c r="G564" s="14">
        <f>+Muertes_PN_ACUM[[#This Row],[04-06-2020]]-Muertes_PN_ACUM[[#This Row],[03-06-2020]]</f>
        <v>0</v>
      </c>
      <c r="H564" s="14">
        <f>+Muertes_PN_ACUM[[#This Row],[5/6/2020]]-Muertes_PN_ACUM[[#This Row],[04-06-2020]]</f>
        <v>0</v>
      </c>
      <c r="I564" s="14">
        <f>+Muertes_PN_ACUM[[#This Row],[6/6/2020]]-Muertes_PN_ACUM[[#This Row],[5/6/2020]]</f>
        <v>0</v>
      </c>
      <c r="J564" s="11"/>
      <c r="K564" s="11"/>
      <c r="L564" s="11"/>
      <c r="M564" s="11"/>
      <c r="N564" s="11"/>
    </row>
    <row r="565" spans="1:14">
      <c r="A565">
        <v>50109</v>
      </c>
      <c r="B565" s="2" t="s">
        <v>107</v>
      </c>
      <c r="C565" s="2" t="s">
        <v>228</v>
      </c>
      <c r="D565" s="2" t="s">
        <v>446</v>
      </c>
      <c r="E565" s="15">
        <f t="shared" si="8"/>
        <v>0</v>
      </c>
      <c r="F565" s="16">
        <f>+Muertes_PN_ACUM[[#This Row],[03-06-2020]]</f>
        <v>0</v>
      </c>
      <c r="G565" s="14">
        <f>+Muertes_PN_ACUM[[#This Row],[04-06-2020]]-Muertes_PN_ACUM[[#This Row],[03-06-2020]]</f>
        <v>0</v>
      </c>
      <c r="H565" s="14">
        <f>+Muertes_PN_ACUM[[#This Row],[5/6/2020]]-Muertes_PN_ACUM[[#This Row],[04-06-2020]]</f>
        <v>0</v>
      </c>
      <c r="I565" s="14">
        <f>+Muertes_PN_ACUM[[#This Row],[6/6/2020]]-Muertes_PN_ACUM[[#This Row],[5/6/2020]]</f>
        <v>0</v>
      </c>
      <c r="J565" s="11"/>
      <c r="K565" s="11"/>
      <c r="L565" s="11"/>
      <c r="M565" s="11"/>
      <c r="N565" s="11"/>
    </row>
    <row r="566" spans="1:14">
      <c r="A566">
        <v>40507</v>
      </c>
      <c r="B566" s="2" t="s">
        <v>115</v>
      </c>
      <c r="C566" s="2" t="s">
        <v>146</v>
      </c>
      <c r="D566" s="2" t="s">
        <v>691</v>
      </c>
      <c r="E566" s="15">
        <f t="shared" si="8"/>
        <v>0</v>
      </c>
      <c r="F566" s="16">
        <f>+Muertes_PN_ACUM[[#This Row],[03-06-2020]]</f>
        <v>0</v>
      </c>
      <c r="G566" s="14">
        <f>+Muertes_PN_ACUM[[#This Row],[04-06-2020]]-Muertes_PN_ACUM[[#This Row],[03-06-2020]]</f>
        <v>0</v>
      </c>
      <c r="H566" s="14">
        <f>+Muertes_PN_ACUM[[#This Row],[5/6/2020]]-Muertes_PN_ACUM[[#This Row],[04-06-2020]]</f>
        <v>0</v>
      </c>
      <c r="I566" s="14">
        <f>+Muertes_PN_ACUM[[#This Row],[6/6/2020]]-Muertes_PN_ACUM[[#This Row],[5/6/2020]]</f>
        <v>0</v>
      </c>
      <c r="J566" s="11"/>
      <c r="K566" s="11"/>
      <c r="L566" s="11"/>
      <c r="M566" s="11"/>
      <c r="N566" s="11"/>
    </row>
    <row r="567" spans="1:14">
      <c r="A567">
        <v>90105</v>
      </c>
      <c r="B567" s="2" t="s">
        <v>139</v>
      </c>
      <c r="C567" s="2" t="s">
        <v>148</v>
      </c>
      <c r="D567" s="2" t="s">
        <v>692</v>
      </c>
      <c r="E567" s="15">
        <f t="shared" si="8"/>
        <v>0</v>
      </c>
      <c r="F567" s="16">
        <f>+Muertes_PN_ACUM[[#This Row],[03-06-2020]]</f>
        <v>0</v>
      </c>
      <c r="G567" s="14">
        <f>+Muertes_PN_ACUM[[#This Row],[04-06-2020]]-Muertes_PN_ACUM[[#This Row],[03-06-2020]]</f>
        <v>0</v>
      </c>
      <c r="H567" s="14">
        <f>+Muertes_PN_ACUM[[#This Row],[5/6/2020]]-Muertes_PN_ACUM[[#This Row],[04-06-2020]]</f>
        <v>0</v>
      </c>
      <c r="I567" s="14">
        <f>+Muertes_PN_ACUM[[#This Row],[6/6/2020]]-Muertes_PN_ACUM[[#This Row],[5/6/2020]]</f>
        <v>0</v>
      </c>
      <c r="J567" s="11"/>
      <c r="K567" s="11"/>
      <c r="L567" s="11"/>
      <c r="M567" s="11"/>
      <c r="N567" s="11"/>
    </row>
    <row r="568" spans="1:14">
      <c r="A568">
        <v>90405</v>
      </c>
      <c r="B568" s="2" t="s">
        <v>139</v>
      </c>
      <c r="C568" s="2" t="s">
        <v>189</v>
      </c>
      <c r="D568" s="2" t="s">
        <v>693</v>
      </c>
      <c r="E568" s="15">
        <f t="shared" si="8"/>
        <v>0</v>
      </c>
      <c r="F568" s="16">
        <f>+Muertes_PN_ACUM[[#This Row],[03-06-2020]]</f>
        <v>0</v>
      </c>
      <c r="G568" s="14">
        <f>+Muertes_PN_ACUM[[#This Row],[04-06-2020]]-Muertes_PN_ACUM[[#This Row],[03-06-2020]]</f>
        <v>0</v>
      </c>
      <c r="H568" s="14">
        <f>+Muertes_PN_ACUM[[#This Row],[5/6/2020]]-Muertes_PN_ACUM[[#This Row],[04-06-2020]]</f>
        <v>0</v>
      </c>
      <c r="I568" s="14">
        <f>+Muertes_PN_ACUM[[#This Row],[6/6/2020]]-Muertes_PN_ACUM[[#This Row],[5/6/2020]]</f>
        <v>0</v>
      </c>
      <c r="J568" s="11"/>
      <c r="K568" s="11"/>
      <c r="L568" s="11"/>
      <c r="M568" s="11"/>
      <c r="N568" s="11"/>
    </row>
    <row r="569" spans="1:14">
      <c r="A569">
        <v>40608</v>
      </c>
      <c r="B569" s="2" t="s">
        <v>115</v>
      </c>
      <c r="C569" s="2" t="s">
        <v>185</v>
      </c>
      <c r="D569" s="2" t="s">
        <v>357</v>
      </c>
      <c r="E569" s="15">
        <f t="shared" si="8"/>
        <v>0</v>
      </c>
      <c r="F569" s="16">
        <f>+Muertes_PN_ACUM[[#This Row],[03-06-2020]]</f>
        <v>0</v>
      </c>
      <c r="G569" s="14">
        <f>+Muertes_PN_ACUM[[#This Row],[04-06-2020]]-Muertes_PN_ACUM[[#This Row],[03-06-2020]]</f>
        <v>0</v>
      </c>
      <c r="H569" s="14">
        <f>+Muertes_PN_ACUM[[#This Row],[5/6/2020]]-Muertes_PN_ACUM[[#This Row],[04-06-2020]]</f>
        <v>0</v>
      </c>
      <c r="I569" s="14">
        <f>+Muertes_PN_ACUM[[#This Row],[6/6/2020]]-Muertes_PN_ACUM[[#This Row],[5/6/2020]]</f>
        <v>0</v>
      </c>
      <c r="J569" s="11"/>
      <c r="K569" s="11"/>
      <c r="L569" s="11"/>
      <c r="M569" s="11"/>
      <c r="N569" s="11"/>
    </row>
    <row r="570" spans="1:14">
      <c r="A570">
        <v>130901</v>
      </c>
      <c r="B570" s="2" t="s">
        <v>131</v>
      </c>
      <c r="C570" s="2" t="s">
        <v>357</v>
      </c>
      <c r="D570" s="2" t="s">
        <v>694</v>
      </c>
      <c r="E570" s="15">
        <f t="shared" si="8"/>
        <v>0</v>
      </c>
      <c r="F570" s="16">
        <f>+Muertes_PN_ACUM[[#This Row],[03-06-2020]]</f>
        <v>0</v>
      </c>
      <c r="G570" s="14">
        <f>+Muertes_PN_ACUM[[#This Row],[04-06-2020]]-Muertes_PN_ACUM[[#This Row],[03-06-2020]]</f>
        <v>0</v>
      </c>
      <c r="H570" s="14">
        <f>+Muertes_PN_ACUM[[#This Row],[5/6/2020]]-Muertes_PN_ACUM[[#This Row],[04-06-2020]]</f>
        <v>0</v>
      </c>
      <c r="I570" s="14">
        <f>+Muertes_PN_ACUM[[#This Row],[6/6/2020]]-Muertes_PN_ACUM[[#This Row],[5/6/2020]]</f>
        <v>0</v>
      </c>
      <c r="J570" s="11"/>
      <c r="K570" s="11"/>
      <c r="L570" s="11"/>
      <c r="M570" s="11"/>
      <c r="N570" s="11"/>
    </row>
    <row r="571" spans="1:14">
      <c r="A571">
        <v>80801</v>
      </c>
      <c r="B571" s="2" t="s">
        <v>97</v>
      </c>
      <c r="C571" s="2" t="s">
        <v>97</v>
      </c>
      <c r="D571" s="2" t="s">
        <v>695</v>
      </c>
      <c r="E571" s="15">
        <f t="shared" si="8"/>
        <v>0</v>
      </c>
      <c r="F571" s="16">
        <f>+Muertes_PN_ACUM[[#This Row],[03-06-2020]]</f>
        <v>0</v>
      </c>
      <c r="G571" s="14">
        <f>+Muertes_PN_ACUM[[#This Row],[04-06-2020]]-Muertes_PN_ACUM[[#This Row],[03-06-2020]]</f>
        <v>0</v>
      </c>
      <c r="H571" s="14">
        <f>+Muertes_PN_ACUM[[#This Row],[5/6/2020]]-Muertes_PN_ACUM[[#This Row],[04-06-2020]]</f>
        <v>0</v>
      </c>
      <c r="I571" s="14">
        <f>+Muertes_PN_ACUM[[#This Row],[6/6/2020]]-Muertes_PN_ACUM[[#This Row],[5/6/2020]]</f>
        <v>0</v>
      </c>
      <c r="J571" s="11"/>
      <c r="K571" s="11"/>
      <c r="L571" s="11"/>
      <c r="M571" s="11"/>
      <c r="N571" s="11"/>
    </row>
    <row r="572" spans="1:14">
      <c r="A572">
        <v>41104</v>
      </c>
      <c r="B572" s="2" t="s">
        <v>115</v>
      </c>
      <c r="C572" s="2" t="s">
        <v>451</v>
      </c>
      <c r="D572" s="2" t="s">
        <v>451</v>
      </c>
      <c r="E572" s="15">
        <f t="shared" si="8"/>
        <v>0</v>
      </c>
      <c r="F572" s="16">
        <f>+Muertes_PN_ACUM[[#This Row],[03-06-2020]]</f>
        <v>0</v>
      </c>
      <c r="G572" s="14">
        <f>+Muertes_PN_ACUM[[#This Row],[04-06-2020]]-Muertes_PN_ACUM[[#This Row],[03-06-2020]]</f>
        <v>0</v>
      </c>
      <c r="H572" s="14">
        <f>+Muertes_PN_ACUM[[#This Row],[5/6/2020]]-Muertes_PN_ACUM[[#This Row],[04-06-2020]]</f>
        <v>0</v>
      </c>
      <c r="I572" s="14">
        <f>+Muertes_PN_ACUM[[#This Row],[6/6/2020]]-Muertes_PN_ACUM[[#This Row],[5/6/2020]]</f>
        <v>0</v>
      </c>
      <c r="J572" s="11"/>
      <c r="K572" s="11"/>
      <c r="L572" s="11"/>
      <c r="M572" s="11"/>
      <c r="N572" s="11"/>
    </row>
    <row r="573" spans="1:14">
      <c r="A573">
        <v>80809</v>
      </c>
      <c r="B573" s="2" t="s">
        <v>97</v>
      </c>
      <c r="C573" s="2" t="s">
        <v>97</v>
      </c>
      <c r="D573" s="2" t="s">
        <v>302</v>
      </c>
      <c r="E573" s="15">
        <f t="shared" si="8"/>
        <v>5</v>
      </c>
      <c r="F573" s="16">
        <f>+Muertes_PN_ACUM[[#This Row],[03-06-2020]]</f>
        <v>5</v>
      </c>
      <c r="G573" s="14">
        <f>+Muertes_PN_ACUM[[#This Row],[04-06-2020]]-Muertes_PN_ACUM[[#This Row],[03-06-2020]]</f>
        <v>0</v>
      </c>
      <c r="H573" s="14">
        <f>+Muertes_PN_ACUM[[#This Row],[5/6/2020]]-Muertes_PN_ACUM[[#This Row],[04-06-2020]]</f>
        <v>0</v>
      </c>
      <c r="I573" s="14">
        <f>+Muertes_PN_ACUM[[#This Row],[6/6/2020]]-Muertes_PN_ACUM[[#This Row],[5/6/2020]]</f>
        <v>0</v>
      </c>
      <c r="J573" s="11"/>
      <c r="K573" s="11"/>
      <c r="L573" s="11"/>
      <c r="M573" s="11"/>
      <c r="N573" s="11"/>
    </row>
    <row r="574" spans="1:14">
      <c r="A574">
        <v>90801</v>
      </c>
      <c r="B574" s="2" t="s">
        <v>139</v>
      </c>
      <c r="C574" s="2" t="s">
        <v>302</v>
      </c>
      <c r="D574" s="2" t="s">
        <v>696</v>
      </c>
      <c r="E574" s="15">
        <f t="shared" si="8"/>
        <v>0</v>
      </c>
      <c r="F574" s="16">
        <f>+Muertes_PN_ACUM[[#This Row],[03-06-2020]]</f>
        <v>0</v>
      </c>
      <c r="G574" s="14">
        <f>+Muertes_PN_ACUM[[#This Row],[04-06-2020]]-Muertes_PN_ACUM[[#This Row],[03-06-2020]]</f>
        <v>0</v>
      </c>
      <c r="H574" s="14">
        <f>+Muertes_PN_ACUM[[#This Row],[5/6/2020]]-Muertes_PN_ACUM[[#This Row],[04-06-2020]]</f>
        <v>0</v>
      </c>
      <c r="I574" s="14">
        <f>+Muertes_PN_ACUM[[#This Row],[6/6/2020]]-Muertes_PN_ACUM[[#This Row],[5/6/2020]]</f>
        <v>0</v>
      </c>
      <c r="J574" s="11"/>
      <c r="K574" s="11"/>
      <c r="L574" s="11"/>
      <c r="M574" s="11"/>
      <c r="N574" s="11"/>
    </row>
    <row r="575" spans="1:14">
      <c r="A575">
        <v>40515</v>
      </c>
      <c r="B575" s="2" t="s">
        <v>115</v>
      </c>
      <c r="C575" s="2" t="s">
        <v>146</v>
      </c>
      <c r="D575" s="2" t="s">
        <v>697</v>
      </c>
      <c r="E575" s="15">
        <f t="shared" si="8"/>
        <v>0</v>
      </c>
      <c r="F575" s="16">
        <f>+Muertes_PN_ACUM[[#This Row],[03-06-2020]]</f>
        <v>0</v>
      </c>
      <c r="G575" s="14">
        <f>+Muertes_PN_ACUM[[#This Row],[04-06-2020]]-Muertes_PN_ACUM[[#This Row],[03-06-2020]]</f>
        <v>0</v>
      </c>
      <c r="H575" s="14">
        <f>+Muertes_PN_ACUM[[#This Row],[5/6/2020]]-Muertes_PN_ACUM[[#This Row],[04-06-2020]]</f>
        <v>0</v>
      </c>
      <c r="I575" s="14">
        <f>+Muertes_PN_ACUM[[#This Row],[6/6/2020]]-Muertes_PN_ACUM[[#This Row],[5/6/2020]]</f>
        <v>0</v>
      </c>
      <c r="J575" s="11"/>
      <c r="K575" s="11"/>
      <c r="L575" s="11"/>
      <c r="M575" s="11"/>
      <c r="N575" s="11"/>
    </row>
    <row r="576" spans="1:14">
      <c r="A576">
        <v>70219</v>
      </c>
      <c r="B576" s="2" t="s">
        <v>102</v>
      </c>
      <c r="C576" s="2" t="s">
        <v>161</v>
      </c>
      <c r="D576" s="2" t="s">
        <v>698</v>
      </c>
      <c r="E576" s="15">
        <f t="shared" si="8"/>
        <v>0</v>
      </c>
      <c r="F576" s="16">
        <f>+Muertes_PN_ACUM[[#This Row],[03-06-2020]]</f>
        <v>0</v>
      </c>
      <c r="G576" s="14">
        <f>+Muertes_PN_ACUM[[#This Row],[04-06-2020]]-Muertes_PN_ACUM[[#This Row],[03-06-2020]]</f>
        <v>0</v>
      </c>
      <c r="H576" s="14">
        <f>+Muertes_PN_ACUM[[#This Row],[5/6/2020]]-Muertes_PN_ACUM[[#This Row],[04-06-2020]]</f>
        <v>0</v>
      </c>
      <c r="I576" s="14">
        <f>+Muertes_PN_ACUM[[#This Row],[6/6/2020]]-Muertes_PN_ACUM[[#This Row],[5/6/2020]]</f>
        <v>0</v>
      </c>
      <c r="J576" s="11"/>
      <c r="K576" s="11"/>
      <c r="L576" s="11"/>
      <c r="M576" s="11"/>
      <c r="N576" s="11"/>
    </row>
    <row r="577" spans="1:14">
      <c r="A577">
        <v>90212</v>
      </c>
      <c r="B577" s="2" t="s">
        <v>139</v>
      </c>
      <c r="C577" s="2" t="s">
        <v>165</v>
      </c>
      <c r="D577" s="2" t="s">
        <v>698</v>
      </c>
      <c r="E577" s="15">
        <f t="shared" si="8"/>
        <v>0</v>
      </c>
      <c r="F577" s="16">
        <f>+Muertes_PN_ACUM[[#This Row],[03-06-2020]]</f>
        <v>0</v>
      </c>
      <c r="G577" s="14">
        <f>+Muertes_PN_ACUM[[#This Row],[04-06-2020]]-Muertes_PN_ACUM[[#This Row],[03-06-2020]]</f>
        <v>0</v>
      </c>
      <c r="H577" s="14">
        <f>+Muertes_PN_ACUM[[#This Row],[5/6/2020]]-Muertes_PN_ACUM[[#This Row],[04-06-2020]]</f>
        <v>0</v>
      </c>
      <c r="I577" s="14">
        <f>+Muertes_PN_ACUM[[#This Row],[6/6/2020]]-Muertes_PN_ACUM[[#This Row],[5/6/2020]]</f>
        <v>0</v>
      </c>
      <c r="J577" s="11"/>
      <c r="K577" s="11"/>
      <c r="L577" s="11"/>
      <c r="M577" s="11"/>
      <c r="N577" s="11"/>
    </row>
    <row r="578" spans="1:14">
      <c r="A578">
        <v>90305</v>
      </c>
      <c r="B578" s="2" t="s">
        <v>139</v>
      </c>
      <c r="C578" s="2" t="s">
        <v>238</v>
      </c>
      <c r="D578" s="2" t="s">
        <v>698</v>
      </c>
      <c r="E578" s="15">
        <f t="shared" si="8"/>
        <v>0</v>
      </c>
      <c r="F578" s="16">
        <f>+Muertes_PN_ACUM[[#This Row],[03-06-2020]]</f>
        <v>0</v>
      </c>
      <c r="G578" s="14">
        <f>+Muertes_PN_ACUM[[#This Row],[04-06-2020]]-Muertes_PN_ACUM[[#This Row],[03-06-2020]]</f>
        <v>0</v>
      </c>
      <c r="H578" s="14">
        <f>+Muertes_PN_ACUM[[#This Row],[5/6/2020]]-Muertes_PN_ACUM[[#This Row],[04-06-2020]]</f>
        <v>0</v>
      </c>
      <c r="I578" s="14">
        <f>+Muertes_PN_ACUM[[#This Row],[6/6/2020]]-Muertes_PN_ACUM[[#This Row],[5/6/2020]]</f>
        <v>0</v>
      </c>
      <c r="J578" s="11"/>
      <c r="K578" s="11"/>
      <c r="L578" s="11"/>
      <c r="M578" s="11"/>
      <c r="N578" s="11"/>
    </row>
    <row r="579" spans="1:14">
      <c r="A579">
        <v>90806</v>
      </c>
      <c r="B579" s="2" t="s">
        <v>139</v>
      </c>
      <c r="C579" s="2" t="s">
        <v>302</v>
      </c>
      <c r="D579" s="2" t="s">
        <v>698</v>
      </c>
      <c r="E579" s="15">
        <f t="shared" si="8"/>
        <v>0</v>
      </c>
      <c r="F579" s="16">
        <f>+Muertes_PN_ACUM[[#This Row],[03-06-2020]]</f>
        <v>0</v>
      </c>
      <c r="G579" s="14">
        <f>+Muertes_PN_ACUM[[#This Row],[04-06-2020]]-Muertes_PN_ACUM[[#This Row],[03-06-2020]]</f>
        <v>0</v>
      </c>
      <c r="H579" s="14">
        <f>+Muertes_PN_ACUM[[#This Row],[5/6/2020]]-Muertes_PN_ACUM[[#This Row],[04-06-2020]]</f>
        <v>0</v>
      </c>
      <c r="I579" s="14">
        <f>+Muertes_PN_ACUM[[#This Row],[6/6/2020]]-Muertes_PN_ACUM[[#This Row],[5/6/2020]]</f>
        <v>0</v>
      </c>
      <c r="J579" s="11"/>
      <c r="K579" s="11"/>
      <c r="L579" s="11"/>
      <c r="M579" s="11"/>
      <c r="N579" s="11"/>
    </row>
    <row r="580" spans="1:14">
      <c r="A580">
        <v>130909</v>
      </c>
      <c r="B580" s="2" t="s">
        <v>131</v>
      </c>
      <c r="C580" s="2" t="s">
        <v>357</v>
      </c>
      <c r="D580" s="2" t="s">
        <v>698</v>
      </c>
      <c r="E580" s="15">
        <f t="shared" si="8"/>
        <v>0</v>
      </c>
      <c r="F580" s="16">
        <f>+Muertes_PN_ACUM[[#This Row],[03-06-2020]]</f>
        <v>0</v>
      </c>
      <c r="G580" s="14">
        <f>+Muertes_PN_ACUM[[#This Row],[04-06-2020]]-Muertes_PN_ACUM[[#This Row],[03-06-2020]]</f>
        <v>0</v>
      </c>
      <c r="H580" s="14">
        <f>+Muertes_PN_ACUM[[#This Row],[5/6/2020]]-Muertes_PN_ACUM[[#This Row],[04-06-2020]]</f>
        <v>0</v>
      </c>
      <c r="I580" s="14">
        <f>+Muertes_PN_ACUM[[#This Row],[6/6/2020]]-Muertes_PN_ACUM[[#This Row],[5/6/2020]]</f>
        <v>0</v>
      </c>
      <c r="J580" s="11"/>
      <c r="K580" s="11"/>
      <c r="L580" s="11"/>
      <c r="M580" s="11"/>
      <c r="N580" s="11"/>
    </row>
    <row r="581" spans="1:14">
      <c r="A581">
        <v>30601</v>
      </c>
      <c r="B581" s="2" t="s">
        <v>99</v>
      </c>
      <c r="C581" s="2" t="s">
        <v>580</v>
      </c>
      <c r="D581" s="2" t="s">
        <v>699</v>
      </c>
      <c r="E581" s="15">
        <f t="shared" ref="E581:E644" si="9">+MAX(F581:CO581)</f>
        <v>0</v>
      </c>
      <c r="F581" s="16">
        <f>+Muertes_PN_ACUM[[#This Row],[03-06-2020]]</f>
        <v>0</v>
      </c>
      <c r="G581" s="14">
        <f>+Muertes_PN_ACUM[[#This Row],[04-06-2020]]-Muertes_PN_ACUM[[#This Row],[03-06-2020]]</f>
        <v>0</v>
      </c>
      <c r="H581" s="14">
        <f>+Muertes_PN_ACUM[[#This Row],[5/6/2020]]-Muertes_PN_ACUM[[#This Row],[04-06-2020]]</f>
        <v>0</v>
      </c>
      <c r="I581" s="14">
        <f>+Muertes_PN_ACUM[[#This Row],[6/6/2020]]-Muertes_PN_ACUM[[#This Row],[5/6/2020]]</f>
        <v>0</v>
      </c>
      <c r="J581" s="11"/>
      <c r="K581" s="11"/>
      <c r="L581" s="11"/>
      <c r="M581" s="11"/>
      <c r="N581" s="11"/>
    </row>
    <row r="582" spans="1:14">
      <c r="A582">
        <v>30113</v>
      </c>
      <c r="B582" s="2" t="s">
        <v>99</v>
      </c>
      <c r="C582" s="2" t="s">
        <v>99</v>
      </c>
      <c r="D582" s="2" t="s">
        <v>700</v>
      </c>
      <c r="E582" s="15">
        <f t="shared" si="9"/>
        <v>0</v>
      </c>
      <c r="F582" s="16">
        <f>+Muertes_PN_ACUM[[#This Row],[03-06-2020]]</f>
        <v>0</v>
      </c>
      <c r="G582" s="14">
        <f>+Muertes_PN_ACUM[[#This Row],[04-06-2020]]-Muertes_PN_ACUM[[#This Row],[03-06-2020]]</f>
        <v>0</v>
      </c>
      <c r="H582" s="14">
        <f>+Muertes_PN_ACUM[[#This Row],[5/6/2020]]-Muertes_PN_ACUM[[#This Row],[04-06-2020]]</f>
        <v>0</v>
      </c>
      <c r="I582" s="14">
        <f>+Muertes_PN_ACUM[[#This Row],[6/6/2020]]-Muertes_PN_ACUM[[#This Row],[5/6/2020]]</f>
        <v>0</v>
      </c>
      <c r="J582" s="11"/>
      <c r="K582" s="11"/>
      <c r="L582" s="11"/>
      <c r="M582" s="11"/>
      <c r="N582" s="11"/>
    </row>
    <row r="583" spans="1:14">
      <c r="A583">
        <v>41204</v>
      </c>
      <c r="B583" s="2" t="s">
        <v>115</v>
      </c>
      <c r="C583" s="2" t="s">
        <v>191</v>
      </c>
      <c r="D583" s="2" t="s">
        <v>700</v>
      </c>
      <c r="E583" s="15">
        <f t="shared" si="9"/>
        <v>0</v>
      </c>
      <c r="F583" s="16">
        <f>+Muertes_PN_ACUM[[#This Row],[03-06-2020]]</f>
        <v>0</v>
      </c>
      <c r="G583" s="14">
        <f>+Muertes_PN_ACUM[[#This Row],[04-06-2020]]-Muertes_PN_ACUM[[#This Row],[03-06-2020]]</f>
        <v>0</v>
      </c>
      <c r="H583" s="14">
        <f>+Muertes_PN_ACUM[[#This Row],[5/6/2020]]-Muertes_PN_ACUM[[#This Row],[04-06-2020]]</f>
        <v>0</v>
      </c>
      <c r="I583" s="14">
        <f>+Muertes_PN_ACUM[[#This Row],[6/6/2020]]-Muertes_PN_ACUM[[#This Row],[5/6/2020]]</f>
        <v>0</v>
      </c>
      <c r="J583" s="11"/>
      <c r="K583" s="11"/>
      <c r="L583" s="11"/>
      <c r="M583" s="11"/>
      <c r="N583" s="11"/>
    </row>
    <row r="584" spans="1:14">
      <c r="A584">
        <v>90805</v>
      </c>
      <c r="B584" s="2" t="s">
        <v>139</v>
      </c>
      <c r="C584" s="2" t="s">
        <v>302</v>
      </c>
      <c r="D584" s="2" t="s">
        <v>700</v>
      </c>
      <c r="E584" s="15">
        <f t="shared" si="9"/>
        <v>0</v>
      </c>
      <c r="F584" s="16">
        <f>+Muertes_PN_ACUM[[#This Row],[03-06-2020]]</f>
        <v>0</v>
      </c>
      <c r="G584" s="14">
        <f>+Muertes_PN_ACUM[[#This Row],[04-06-2020]]-Muertes_PN_ACUM[[#This Row],[03-06-2020]]</f>
        <v>0</v>
      </c>
      <c r="H584" s="14">
        <f>+Muertes_PN_ACUM[[#This Row],[5/6/2020]]-Muertes_PN_ACUM[[#This Row],[04-06-2020]]</f>
        <v>0</v>
      </c>
      <c r="I584" s="14">
        <f>+Muertes_PN_ACUM[[#This Row],[6/6/2020]]-Muertes_PN_ACUM[[#This Row],[5/6/2020]]</f>
        <v>0</v>
      </c>
      <c r="J584" s="11"/>
      <c r="K584" s="11"/>
      <c r="L584" s="11"/>
      <c r="M584" s="11"/>
      <c r="N584" s="11"/>
    </row>
    <row r="585" spans="1:14">
      <c r="A585">
        <v>60105</v>
      </c>
      <c r="B585" s="2" t="s">
        <v>214</v>
      </c>
      <c r="C585" s="2" t="s">
        <v>282</v>
      </c>
      <c r="D585" s="2" t="s">
        <v>701</v>
      </c>
      <c r="E585" s="15">
        <f t="shared" si="9"/>
        <v>0</v>
      </c>
      <c r="F585" s="16">
        <f>+Muertes_PN_ACUM[[#This Row],[03-06-2020]]</f>
        <v>0</v>
      </c>
      <c r="G585" s="14">
        <f>+Muertes_PN_ACUM[[#This Row],[04-06-2020]]-Muertes_PN_ACUM[[#This Row],[03-06-2020]]</f>
        <v>0</v>
      </c>
      <c r="H585" s="14">
        <f>+Muertes_PN_ACUM[[#This Row],[5/6/2020]]-Muertes_PN_ACUM[[#This Row],[04-06-2020]]</f>
        <v>0</v>
      </c>
      <c r="I585" s="14">
        <f>+Muertes_PN_ACUM[[#This Row],[6/6/2020]]-Muertes_PN_ACUM[[#This Row],[5/6/2020]]</f>
        <v>0</v>
      </c>
      <c r="J585" s="11"/>
      <c r="K585" s="11"/>
      <c r="L585" s="11"/>
      <c r="M585" s="11"/>
      <c r="N585" s="11"/>
    </row>
    <row r="586" spans="1:14">
      <c r="A586">
        <v>20208</v>
      </c>
      <c r="B586" s="2" t="s">
        <v>110</v>
      </c>
      <c r="C586" s="2" t="s">
        <v>137</v>
      </c>
      <c r="D586" s="2" t="s">
        <v>702</v>
      </c>
      <c r="E586" s="15">
        <f t="shared" si="9"/>
        <v>0</v>
      </c>
      <c r="F586" s="16">
        <f>+Muertes_PN_ACUM[[#This Row],[03-06-2020]]</f>
        <v>0</v>
      </c>
      <c r="G586" s="14">
        <f>+Muertes_PN_ACUM[[#This Row],[04-06-2020]]-Muertes_PN_ACUM[[#This Row],[03-06-2020]]</f>
        <v>0</v>
      </c>
      <c r="H586" s="14">
        <f>+Muertes_PN_ACUM[[#This Row],[5/6/2020]]-Muertes_PN_ACUM[[#This Row],[04-06-2020]]</f>
        <v>0</v>
      </c>
      <c r="I586" s="14">
        <f>+Muertes_PN_ACUM[[#This Row],[6/6/2020]]-Muertes_PN_ACUM[[#This Row],[5/6/2020]]</f>
        <v>0</v>
      </c>
      <c r="J586" s="11"/>
      <c r="K586" s="11"/>
      <c r="L586" s="11"/>
      <c r="M586" s="11"/>
      <c r="N586" s="11"/>
    </row>
    <row r="587" spans="1:14">
      <c r="A587">
        <v>30603</v>
      </c>
      <c r="B587" s="2" t="s">
        <v>99</v>
      </c>
      <c r="C587" s="2" t="s">
        <v>580</v>
      </c>
      <c r="D587" s="2" t="s">
        <v>703</v>
      </c>
      <c r="E587" s="15">
        <f t="shared" si="9"/>
        <v>0</v>
      </c>
      <c r="F587" s="16">
        <f>+Muertes_PN_ACUM[[#This Row],[03-06-2020]]</f>
        <v>0</v>
      </c>
      <c r="G587" s="14">
        <f>+Muertes_PN_ACUM[[#This Row],[04-06-2020]]-Muertes_PN_ACUM[[#This Row],[03-06-2020]]</f>
        <v>0</v>
      </c>
      <c r="H587" s="14">
        <f>+Muertes_PN_ACUM[[#This Row],[5/6/2020]]-Muertes_PN_ACUM[[#This Row],[04-06-2020]]</f>
        <v>0</v>
      </c>
      <c r="I587" s="14">
        <f>+Muertes_PN_ACUM[[#This Row],[6/6/2020]]-Muertes_PN_ACUM[[#This Row],[5/6/2020]]</f>
        <v>0</v>
      </c>
      <c r="J587" s="11"/>
      <c r="K587" s="11"/>
      <c r="L587" s="11"/>
      <c r="M587" s="11"/>
      <c r="N587" s="11"/>
    </row>
    <row r="588" spans="1:14">
      <c r="A588">
        <v>41205</v>
      </c>
      <c r="B588" s="2" t="s">
        <v>115</v>
      </c>
      <c r="C588" s="2" t="s">
        <v>191</v>
      </c>
      <c r="D588" s="2" t="s">
        <v>191</v>
      </c>
      <c r="E588" s="15">
        <f t="shared" si="9"/>
        <v>0</v>
      </c>
      <c r="F588" s="16">
        <f>+Muertes_PN_ACUM[[#This Row],[03-06-2020]]</f>
        <v>0</v>
      </c>
      <c r="G588" s="14">
        <f>+Muertes_PN_ACUM[[#This Row],[04-06-2020]]-Muertes_PN_ACUM[[#This Row],[03-06-2020]]</f>
        <v>0</v>
      </c>
      <c r="H588" s="14">
        <f>+Muertes_PN_ACUM[[#This Row],[5/6/2020]]-Muertes_PN_ACUM[[#This Row],[04-06-2020]]</f>
        <v>0</v>
      </c>
      <c r="I588" s="14">
        <f>+Muertes_PN_ACUM[[#This Row],[6/6/2020]]-Muertes_PN_ACUM[[#This Row],[5/6/2020]]</f>
        <v>0</v>
      </c>
      <c r="J588" s="11"/>
      <c r="K588" s="11"/>
      <c r="L588" s="11"/>
      <c r="M588" s="11"/>
      <c r="N588" s="11"/>
    </row>
    <row r="589" spans="1:14">
      <c r="A589">
        <v>90306</v>
      </c>
      <c r="B589" s="2" t="s">
        <v>139</v>
      </c>
      <c r="C589" s="2" t="s">
        <v>238</v>
      </c>
      <c r="D589" s="2" t="s">
        <v>704</v>
      </c>
      <c r="E589" s="15">
        <f t="shared" si="9"/>
        <v>0</v>
      </c>
      <c r="F589" s="16">
        <f>+Muertes_PN_ACUM[[#This Row],[03-06-2020]]</f>
        <v>0</v>
      </c>
      <c r="G589" s="14">
        <f>+Muertes_PN_ACUM[[#This Row],[04-06-2020]]-Muertes_PN_ACUM[[#This Row],[03-06-2020]]</f>
        <v>0</v>
      </c>
      <c r="H589" s="14">
        <f>+Muertes_PN_ACUM[[#This Row],[5/6/2020]]-Muertes_PN_ACUM[[#This Row],[04-06-2020]]</f>
        <v>0</v>
      </c>
      <c r="I589" s="14">
        <f>+Muertes_PN_ACUM[[#This Row],[6/6/2020]]-Muertes_PN_ACUM[[#This Row],[5/6/2020]]</f>
        <v>0</v>
      </c>
      <c r="J589" s="11"/>
      <c r="K589" s="11"/>
      <c r="L589" s="11"/>
      <c r="M589" s="11"/>
      <c r="N589" s="11"/>
    </row>
    <row r="590" spans="1:14">
      <c r="A590">
        <v>80818</v>
      </c>
      <c r="B590" s="2" t="s">
        <v>97</v>
      </c>
      <c r="C590" s="2" t="s">
        <v>97</v>
      </c>
      <c r="D590" s="2" t="s">
        <v>705</v>
      </c>
      <c r="E590" s="15">
        <f t="shared" si="9"/>
        <v>0</v>
      </c>
      <c r="F590" s="16">
        <f>+Muertes_PN_ACUM[[#This Row],[03-06-2020]]</f>
        <v>0</v>
      </c>
      <c r="G590" s="14">
        <f>+Muertes_PN_ACUM[[#This Row],[04-06-2020]]-Muertes_PN_ACUM[[#This Row],[03-06-2020]]</f>
        <v>0</v>
      </c>
      <c r="H590" s="14">
        <f>+Muertes_PN_ACUM[[#This Row],[5/6/2020]]-Muertes_PN_ACUM[[#This Row],[04-06-2020]]</f>
        <v>0</v>
      </c>
      <c r="I590" s="14">
        <f>+Muertes_PN_ACUM[[#This Row],[6/6/2020]]-Muertes_PN_ACUM[[#This Row],[5/6/2020]]</f>
        <v>0</v>
      </c>
      <c r="J590" s="11"/>
      <c r="K590" s="11"/>
      <c r="L590" s="11"/>
      <c r="M590" s="11"/>
      <c r="N590" s="11"/>
    </row>
    <row r="591" spans="1:14">
      <c r="A591">
        <v>90510</v>
      </c>
      <c r="B591" s="2" t="s">
        <v>139</v>
      </c>
      <c r="C591" s="2" t="s">
        <v>258</v>
      </c>
      <c r="D591" s="2" t="s">
        <v>706</v>
      </c>
      <c r="E591" s="15">
        <f t="shared" si="9"/>
        <v>0</v>
      </c>
      <c r="F591" s="16">
        <f>+Muertes_PN_ACUM[[#This Row],[03-06-2020]]</f>
        <v>0</v>
      </c>
      <c r="G591" s="14">
        <f>+Muertes_PN_ACUM[[#This Row],[04-06-2020]]-Muertes_PN_ACUM[[#This Row],[03-06-2020]]</f>
        <v>0</v>
      </c>
      <c r="H591" s="14">
        <f>+Muertes_PN_ACUM[[#This Row],[5/6/2020]]-Muertes_PN_ACUM[[#This Row],[04-06-2020]]</f>
        <v>0</v>
      </c>
      <c r="I591" s="14">
        <f>+Muertes_PN_ACUM[[#This Row],[6/6/2020]]-Muertes_PN_ACUM[[#This Row],[5/6/2020]]</f>
        <v>0</v>
      </c>
      <c r="J591" s="11"/>
      <c r="K591" s="11"/>
      <c r="L591" s="11"/>
      <c r="M591" s="11"/>
      <c r="N591" s="11"/>
    </row>
    <row r="592" spans="1:14">
      <c r="A592">
        <v>91011</v>
      </c>
      <c r="B592" s="2" t="s">
        <v>139</v>
      </c>
      <c r="C592" s="2" t="s">
        <v>232</v>
      </c>
      <c r="D592" s="2" t="s">
        <v>706</v>
      </c>
      <c r="E592" s="15">
        <f t="shared" si="9"/>
        <v>1</v>
      </c>
      <c r="F592" s="16">
        <f>+Muertes_PN_ACUM[[#This Row],[03-06-2020]]</f>
        <v>1</v>
      </c>
      <c r="G592" s="14">
        <f>+Muertes_PN_ACUM[[#This Row],[04-06-2020]]-Muertes_PN_ACUM[[#This Row],[03-06-2020]]</f>
        <v>0</v>
      </c>
      <c r="H592" s="14">
        <f>+Muertes_PN_ACUM[[#This Row],[5/6/2020]]-Muertes_PN_ACUM[[#This Row],[04-06-2020]]</f>
        <v>0</v>
      </c>
      <c r="I592" s="14">
        <f>+Muertes_PN_ACUM[[#This Row],[6/6/2020]]-Muertes_PN_ACUM[[#This Row],[5/6/2020]]</f>
        <v>0</v>
      </c>
      <c r="J592" s="11"/>
      <c r="K592" s="11"/>
      <c r="L592" s="11"/>
      <c r="M592" s="11"/>
      <c r="N592" s="11"/>
    </row>
    <row r="593" spans="1:14">
      <c r="A593">
        <v>70220</v>
      </c>
      <c r="B593" s="2" t="s">
        <v>102</v>
      </c>
      <c r="C593" s="2" t="s">
        <v>161</v>
      </c>
      <c r="D593" s="2" t="s">
        <v>707</v>
      </c>
      <c r="E593" s="15">
        <f t="shared" si="9"/>
        <v>0</v>
      </c>
      <c r="F593" s="16">
        <f>+Muertes_PN_ACUM[[#This Row],[03-06-2020]]</f>
        <v>0</v>
      </c>
      <c r="G593" s="14">
        <f>+Muertes_PN_ACUM[[#This Row],[04-06-2020]]-Muertes_PN_ACUM[[#This Row],[03-06-2020]]</f>
        <v>0</v>
      </c>
      <c r="H593" s="14">
        <f>+Muertes_PN_ACUM[[#This Row],[5/6/2020]]-Muertes_PN_ACUM[[#This Row],[04-06-2020]]</f>
        <v>0</v>
      </c>
      <c r="I593" s="14">
        <f>+Muertes_PN_ACUM[[#This Row],[6/6/2020]]-Muertes_PN_ACUM[[#This Row],[5/6/2020]]</f>
        <v>0</v>
      </c>
      <c r="J593" s="11"/>
      <c r="K593" s="11"/>
      <c r="L593" s="11"/>
      <c r="M593" s="11"/>
      <c r="N593" s="11"/>
    </row>
    <row r="594" spans="1:14">
      <c r="A594">
        <v>80201</v>
      </c>
      <c r="B594" s="2" t="s">
        <v>97</v>
      </c>
      <c r="C594" s="2" t="s">
        <v>461</v>
      </c>
      <c r="D594" s="2" t="s">
        <v>708</v>
      </c>
      <c r="E594" s="15">
        <f t="shared" si="9"/>
        <v>0</v>
      </c>
      <c r="F594" s="16">
        <f>+Muertes_PN_ACUM[[#This Row],[03-06-2020]]</f>
        <v>0</v>
      </c>
      <c r="G594" s="14">
        <f>+Muertes_PN_ACUM[[#This Row],[04-06-2020]]-Muertes_PN_ACUM[[#This Row],[03-06-2020]]</f>
        <v>0</v>
      </c>
      <c r="H594" s="14">
        <f>+Muertes_PN_ACUM[[#This Row],[5/6/2020]]-Muertes_PN_ACUM[[#This Row],[04-06-2020]]</f>
        <v>0</v>
      </c>
      <c r="I594" s="14">
        <f>+Muertes_PN_ACUM[[#This Row],[6/6/2020]]-Muertes_PN_ACUM[[#This Row],[5/6/2020]]</f>
        <v>0</v>
      </c>
      <c r="J594" s="11"/>
      <c r="K594" s="11"/>
      <c r="L594" s="11"/>
      <c r="M594" s="11"/>
      <c r="N594" s="11"/>
    </row>
    <row r="595" spans="1:14">
      <c r="A595">
        <v>40609</v>
      </c>
      <c r="B595" s="2" t="s">
        <v>115</v>
      </c>
      <c r="C595" s="2" t="s">
        <v>185</v>
      </c>
      <c r="D595" s="2" t="s">
        <v>709</v>
      </c>
      <c r="E595" s="15">
        <f t="shared" si="9"/>
        <v>0</v>
      </c>
      <c r="F595" s="16">
        <f>+Muertes_PN_ACUM[[#This Row],[03-06-2020]]</f>
        <v>0</v>
      </c>
      <c r="G595" s="14">
        <f>+Muertes_PN_ACUM[[#This Row],[04-06-2020]]-Muertes_PN_ACUM[[#This Row],[03-06-2020]]</f>
        <v>0</v>
      </c>
      <c r="H595" s="14">
        <f>+Muertes_PN_ACUM[[#This Row],[5/6/2020]]-Muertes_PN_ACUM[[#This Row],[04-06-2020]]</f>
        <v>0</v>
      </c>
      <c r="I595" s="14">
        <f>+Muertes_PN_ACUM[[#This Row],[6/6/2020]]-Muertes_PN_ACUM[[#This Row],[5/6/2020]]</f>
        <v>0</v>
      </c>
      <c r="J595" s="11"/>
      <c r="K595" s="11"/>
      <c r="L595" s="11"/>
      <c r="M595" s="11"/>
      <c r="N595" s="11"/>
    </row>
    <row r="596" spans="1:14">
      <c r="A596">
        <v>40610</v>
      </c>
      <c r="B596" s="2" t="s">
        <v>115</v>
      </c>
      <c r="C596" s="2" t="s">
        <v>185</v>
      </c>
      <c r="D596" s="2" t="s">
        <v>710</v>
      </c>
      <c r="E596" s="15">
        <f t="shared" si="9"/>
        <v>0</v>
      </c>
      <c r="F596" s="16">
        <f>+Muertes_PN_ACUM[[#This Row],[03-06-2020]]</f>
        <v>0</v>
      </c>
      <c r="G596" s="14">
        <f>+Muertes_PN_ACUM[[#This Row],[04-06-2020]]-Muertes_PN_ACUM[[#This Row],[03-06-2020]]</f>
        <v>0</v>
      </c>
      <c r="H596" s="14">
        <f>+Muertes_PN_ACUM[[#This Row],[5/6/2020]]-Muertes_PN_ACUM[[#This Row],[04-06-2020]]</f>
        <v>0</v>
      </c>
      <c r="I596" s="14">
        <f>+Muertes_PN_ACUM[[#This Row],[6/6/2020]]-Muertes_PN_ACUM[[#This Row],[5/6/2020]]</f>
        <v>0</v>
      </c>
      <c r="J596" s="11"/>
      <c r="K596" s="11"/>
      <c r="L596" s="11"/>
      <c r="M596" s="11"/>
      <c r="N596" s="11"/>
    </row>
    <row r="597" spans="1:14">
      <c r="A597">
        <v>120904</v>
      </c>
      <c r="B597" s="2" t="s">
        <v>104</v>
      </c>
      <c r="C597" s="2" t="s">
        <v>122</v>
      </c>
      <c r="D597" s="2" t="s">
        <v>711</v>
      </c>
      <c r="E597" s="15">
        <f t="shared" si="9"/>
        <v>0</v>
      </c>
      <c r="F597" s="16">
        <f>+Muertes_PN_ACUM[[#This Row],[03-06-2020]]</f>
        <v>0</v>
      </c>
      <c r="G597" s="14">
        <f>+Muertes_PN_ACUM[[#This Row],[04-06-2020]]-Muertes_PN_ACUM[[#This Row],[03-06-2020]]</f>
        <v>0</v>
      </c>
      <c r="H597" s="14">
        <f>+Muertes_PN_ACUM[[#This Row],[5/6/2020]]-Muertes_PN_ACUM[[#This Row],[04-06-2020]]</f>
        <v>0</v>
      </c>
      <c r="I597" s="14">
        <f>+Muertes_PN_ACUM[[#This Row],[6/6/2020]]-Muertes_PN_ACUM[[#This Row],[5/6/2020]]</f>
        <v>0</v>
      </c>
      <c r="J597" s="11"/>
      <c r="K597" s="11"/>
      <c r="L597" s="11"/>
      <c r="M597" s="11"/>
      <c r="N597" s="11"/>
    </row>
    <row r="598" spans="1:14">
      <c r="A598">
        <v>91006</v>
      </c>
      <c r="B598" s="2" t="s">
        <v>139</v>
      </c>
      <c r="C598" s="2" t="s">
        <v>232</v>
      </c>
      <c r="D598" s="2" t="s">
        <v>712</v>
      </c>
      <c r="E598" s="15">
        <f t="shared" si="9"/>
        <v>0</v>
      </c>
      <c r="F598" s="16">
        <f>+Muertes_PN_ACUM[[#This Row],[03-06-2020]]</f>
        <v>0</v>
      </c>
      <c r="G598" s="14">
        <f>+Muertes_PN_ACUM[[#This Row],[04-06-2020]]-Muertes_PN_ACUM[[#This Row],[03-06-2020]]</f>
        <v>0</v>
      </c>
      <c r="H598" s="14">
        <f>+Muertes_PN_ACUM[[#This Row],[5/6/2020]]-Muertes_PN_ACUM[[#This Row],[04-06-2020]]</f>
        <v>0</v>
      </c>
      <c r="I598" s="14">
        <f>+Muertes_PN_ACUM[[#This Row],[6/6/2020]]-Muertes_PN_ACUM[[#This Row],[5/6/2020]]</f>
        <v>0</v>
      </c>
      <c r="J598" s="11"/>
      <c r="K598" s="11"/>
      <c r="L598" s="11"/>
      <c r="M598" s="11"/>
      <c r="N598" s="11"/>
    </row>
    <row r="599" spans="1:14">
      <c r="A599">
        <v>70311</v>
      </c>
      <c r="B599" s="2" t="s">
        <v>102</v>
      </c>
      <c r="C599" s="2" t="s">
        <v>102</v>
      </c>
      <c r="D599" s="2" t="s">
        <v>713</v>
      </c>
      <c r="E599" s="15">
        <f t="shared" si="9"/>
        <v>0</v>
      </c>
      <c r="F599" s="16">
        <f>+Muertes_PN_ACUM[[#This Row],[03-06-2020]]</f>
        <v>0</v>
      </c>
      <c r="G599" s="14">
        <f>+Muertes_PN_ACUM[[#This Row],[04-06-2020]]-Muertes_PN_ACUM[[#This Row],[03-06-2020]]</f>
        <v>0</v>
      </c>
      <c r="H599" s="14">
        <f>+Muertes_PN_ACUM[[#This Row],[5/6/2020]]-Muertes_PN_ACUM[[#This Row],[04-06-2020]]</f>
        <v>0</v>
      </c>
      <c r="I599" s="14">
        <f>+Muertes_PN_ACUM[[#This Row],[6/6/2020]]-Muertes_PN_ACUM[[#This Row],[5/6/2020]]</f>
        <v>0</v>
      </c>
      <c r="J599" s="11"/>
      <c r="K599" s="11"/>
      <c r="L599" s="11"/>
      <c r="M599" s="11"/>
      <c r="N599" s="11"/>
    </row>
    <row r="600" spans="1:14">
      <c r="A600">
        <v>80803</v>
      </c>
      <c r="B600" s="2" t="s">
        <v>97</v>
      </c>
      <c r="C600" s="2" t="s">
        <v>97</v>
      </c>
      <c r="D600" s="2" t="s">
        <v>713</v>
      </c>
      <c r="E600" s="15">
        <f t="shared" si="9"/>
        <v>13</v>
      </c>
      <c r="F600" s="16">
        <f>+Muertes_PN_ACUM[[#This Row],[03-06-2020]]</f>
        <v>13</v>
      </c>
      <c r="G600" s="14">
        <f>+Muertes_PN_ACUM[[#This Row],[04-06-2020]]-Muertes_PN_ACUM[[#This Row],[03-06-2020]]</f>
        <v>-1</v>
      </c>
      <c r="H600" s="14">
        <f>+Muertes_PN_ACUM[[#This Row],[5/6/2020]]-Muertes_PN_ACUM[[#This Row],[04-06-2020]]</f>
        <v>1</v>
      </c>
      <c r="I600" s="14">
        <f>+Muertes_PN_ACUM[[#This Row],[6/6/2020]]-Muertes_PN_ACUM[[#This Row],[5/6/2020]]</f>
        <v>0</v>
      </c>
      <c r="J600" s="11"/>
      <c r="K600" s="11"/>
      <c r="L600" s="11"/>
      <c r="M600" s="11"/>
      <c r="N600" s="11"/>
    </row>
    <row r="601" spans="1:14" ht="24">
      <c r="A601">
        <v>120901</v>
      </c>
      <c r="B601" s="2" t="s">
        <v>104</v>
      </c>
      <c r="C601" s="2" t="s">
        <v>122</v>
      </c>
      <c r="D601" s="2" t="s">
        <v>714</v>
      </c>
      <c r="E601" s="15">
        <f t="shared" si="9"/>
        <v>0</v>
      </c>
      <c r="F601" s="16">
        <f>+Muertes_PN_ACUM[[#This Row],[03-06-2020]]</f>
        <v>0</v>
      </c>
      <c r="G601" s="14">
        <f>+Muertes_PN_ACUM[[#This Row],[04-06-2020]]-Muertes_PN_ACUM[[#This Row],[03-06-2020]]</f>
        <v>0</v>
      </c>
      <c r="H601" s="14">
        <f>+Muertes_PN_ACUM[[#This Row],[5/6/2020]]-Muertes_PN_ACUM[[#This Row],[04-06-2020]]</f>
        <v>0</v>
      </c>
      <c r="I601" s="14">
        <f>+Muertes_PN_ACUM[[#This Row],[6/6/2020]]-Muertes_PN_ACUM[[#This Row],[5/6/2020]]</f>
        <v>0</v>
      </c>
      <c r="J601" s="11"/>
      <c r="K601" s="11"/>
      <c r="L601" s="11"/>
      <c r="M601" s="11"/>
      <c r="N601" s="11"/>
    </row>
    <row r="602" spans="1:14">
      <c r="A602">
        <v>41008</v>
      </c>
      <c r="B602" s="2" t="s">
        <v>115</v>
      </c>
      <c r="C602" s="2" t="s">
        <v>202</v>
      </c>
      <c r="D602" s="2" t="s">
        <v>715</v>
      </c>
      <c r="E602" s="15">
        <f t="shared" si="9"/>
        <v>0</v>
      </c>
      <c r="F602" s="16">
        <f>+Muertes_PN_ACUM[[#This Row],[03-06-2020]]</f>
        <v>0</v>
      </c>
      <c r="G602" s="14">
        <f>+Muertes_PN_ACUM[[#This Row],[04-06-2020]]-Muertes_PN_ACUM[[#This Row],[03-06-2020]]</f>
        <v>0</v>
      </c>
      <c r="H602" s="14">
        <f>+Muertes_PN_ACUM[[#This Row],[5/6/2020]]-Muertes_PN_ACUM[[#This Row],[04-06-2020]]</f>
        <v>0</v>
      </c>
      <c r="I602" s="14">
        <f>+Muertes_PN_ACUM[[#This Row],[6/6/2020]]-Muertes_PN_ACUM[[#This Row],[5/6/2020]]</f>
        <v>0</v>
      </c>
      <c r="J602" s="11"/>
      <c r="K602" s="11"/>
      <c r="L602" s="11"/>
      <c r="M602" s="11"/>
      <c r="N602" s="11"/>
    </row>
    <row r="603" spans="1:14">
      <c r="A603">
        <v>130104</v>
      </c>
      <c r="B603" s="2" t="s">
        <v>131</v>
      </c>
      <c r="C603" s="2" t="s">
        <v>144</v>
      </c>
      <c r="D603" s="2" t="s">
        <v>715</v>
      </c>
      <c r="E603" s="15">
        <f t="shared" si="9"/>
        <v>0</v>
      </c>
      <c r="F603" s="16">
        <f>+Muertes_PN_ACUM[[#This Row],[03-06-2020]]</f>
        <v>0</v>
      </c>
      <c r="G603" s="14">
        <f>+Muertes_PN_ACUM[[#This Row],[04-06-2020]]-Muertes_PN_ACUM[[#This Row],[03-06-2020]]</f>
        <v>0</v>
      </c>
      <c r="H603" s="14">
        <f>+Muertes_PN_ACUM[[#This Row],[5/6/2020]]-Muertes_PN_ACUM[[#This Row],[04-06-2020]]</f>
        <v>0</v>
      </c>
      <c r="I603" s="14">
        <f>+Muertes_PN_ACUM[[#This Row],[6/6/2020]]-Muertes_PN_ACUM[[#This Row],[5/6/2020]]</f>
        <v>0</v>
      </c>
      <c r="J603" s="11"/>
      <c r="K603" s="11"/>
      <c r="L603" s="11"/>
      <c r="M603" s="11"/>
      <c r="N603" s="11"/>
    </row>
    <row r="604" spans="1:14">
      <c r="A604">
        <v>41006</v>
      </c>
      <c r="B604" s="2" t="s">
        <v>115</v>
      </c>
      <c r="C604" s="2" t="s">
        <v>202</v>
      </c>
      <c r="D604" s="2" t="s">
        <v>716</v>
      </c>
      <c r="E604" s="15">
        <f t="shared" si="9"/>
        <v>0</v>
      </c>
      <c r="F604" s="16">
        <f>+Muertes_PN_ACUM[[#This Row],[03-06-2020]]</f>
        <v>0</v>
      </c>
      <c r="G604" s="14">
        <f>+Muertes_PN_ACUM[[#This Row],[04-06-2020]]-Muertes_PN_ACUM[[#This Row],[03-06-2020]]</f>
        <v>0</v>
      </c>
      <c r="H604" s="14">
        <f>+Muertes_PN_ACUM[[#This Row],[5/6/2020]]-Muertes_PN_ACUM[[#This Row],[04-06-2020]]</f>
        <v>0</v>
      </c>
      <c r="I604" s="14">
        <f>+Muertes_PN_ACUM[[#This Row],[6/6/2020]]-Muertes_PN_ACUM[[#This Row],[5/6/2020]]</f>
        <v>0</v>
      </c>
      <c r="J604" s="11"/>
      <c r="K604" s="11"/>
      <c r="L604" s="11"/>
      <c r="M604" s="11"/>
      <c r="N604" s="11"/>
    </row>
    <row r="605" spans="1:14">
      <c r="A605">
        <v>41105</v>
      </c>
      <c r="B605" s="2" t="s">
        <v>115</v>
      </c>
      <c r="C605" s="2" t="s">
        <v>451</v>
      </c>
      <c r="D605" s="2" t="s">
        <v>716</v>
      </c>
      <c r="E605" s="15">
        <f t="shared" si="9"/>
        <v>0</v>
      </c>
      <c r="F605" s="16">
        <f>+Muertes_PN_ACUM[[#This Row],[03-06-2020]]</f>
        <v>0</v>
      </c>
      <c r="G605" s="14">
        <f>+Muertes_PN_ACUM[[#This Row],[04-06-2020]]-Muertes_PN_ACUM[[#This Row],[03-06-2020]]</f>
        <v>0</v>
      </c>
      <c r="H605" s="14">
        <f>+Muertes_PN_ACUM[[#This Row],[5/6/2020]]-Muertes_PN_ACUM[[#This Row],[04-06-2020]]</f>
        <v>0</v>
      </c>
      <c r="I605" s="14">
        <f>+Muertes_PN_ACUM[[#This Row],[6/6/2020]]-Muertes_PN_ACUM[[#This Row],[5/6/2020]]</f>
        <v>0</v>
      </c>
      <c r="J605" s="11"/>
      <c r="K605" s="11"/>
      <c r="L605" s="11"/>
      <c r="M605" s="11"/>
      <c r="N605" s="11"/>
    </row>
    <row r="606" spans="1:14">
      <c r="A606">
        <v>80506</v>
      </c>
      <c r="B606" s="2" t="s">
        <v>97</v>
      </c>
      <c r="C606" s="2" t="s">
        <v>240</v>
      </c>
      <c r="D606" s="2" t="s">
        <v>717</v>
      </c>
      <c r="E606" s="15">
        <f t="shared" si="9"/>
        <v>0</v>
      </c>
      <c r="F606" s="16">
        <f>+Muertes_PN_ACUM[[#This Row],[03-06-2020]]</f>
        <v>0</v>
      </c>
      <c r="G606" s="14">
        <f>+Muertes_PN_ACUM[[#This Row],[04-06-2020]]-Muertes_PN_ACUM[[#This Row],[03-06-2020]]</f>
        <v>0</v>
      </c>
      <c r="H606" s="14">
        <f>+Muertes_PN_ACUM[[#This Row],[5/6/2020]]-Muertes_PN_ACUM[[#This Row],[04-06-2020]]</f>
        <v>0</v>
      </c>
      <c r="I606" s="14">
        <f>+Muertes_PN_ACUM[[#This Row],[6/6/2020]]-Muertes_PN_ACUM[[#This Row],[5/6/2020]]</f>
        <v>0</v>
      </c>
      <c r="J606" s="11"/>
      <c r="K606" s="11"/>
      <c r="L606" s="11"/>
      <c r="M606" s="11"/>
      <c r="N606" s="11"/>
    </row>
    <row r="607" spans="1:14">
      <c r="A607">
        <v>50316</v>
      </c>
      <c r="B607" s="2" t="s">
        <v>107</v>
      </c>
      <c r="C607" s="2" t="s">
        <v>108</v>
      </c>
      <c r="D607" s="2" t="s">
        <v>718</v>
      </c>
      <c r="E607" s="15">
        <f t="shared" si="9"/>
        <v>0</v>
      </c>
      <c r="F607" s="16">
        <f>+Muertes_PN_ACUM[[#This Row],[03-06-2020]]</f>
        <v>0</v>
      </c>
      <c r="G607" s="14">
        <f>+Muertes_PN_ACUM[[#This Row],[04-06-2020]]-Muertes_PN_ACUM[[#This Row],[03-06-2020]]</f>
        <v>0</v>
      </c>
      <c r="H607" s="14">
        <f>+Muertes_PN_ACUM[[#This Row],[5/6/2020]]-Muertes_PN_ACUM[[#This Row],[04-06-2020]]</f>
        <v>0</v>
      </c>
      <c r="I607" s="14">
        <f>+Muertes_PN_ACUM[[#This Row],[6/6/2020]]-Muertes_PN_ACUM[[#This Row],[5/6/2020]]</f>
        <v>0</v>
      </c>
      <c r="J607" s="11"/>
      <c r="K607" s="11"/>
      <c r="L607" s="11"/>
      <c r="M607" s="11"/>
      <c r="N607" s="11"/>
    </row>
    <row r="608" spans="1:14">
      <c r="A608">
        <v>90901</v>
      </c>
      <c r="B608" s="2" t="s">
        <v>139</v>
      </c>
      <c r="C608" s="2" t="s">
        <v>108</v>
      </c>
      <c r="D608" s="2" t="s">
        <v>718</v>
      </c>
      <c r="E608" s="15">
        <f t="shared" si="9"/>
        <v>0</v>
      </c>
      <c r="F608" s="16">
        <f>+Muertes_PN_ACUM[[#This Row],[03-06-2020]]</f>
        <v>0</v>
      </c>
      <c r="G608" s="14">
        <f>+Muertes_PN_ACUM[[#This Row],[04-06-2020]]-Muertes_PN_ACUM[[#This Row],[03-06-2020]]</f>
        <v>0</v>
      </c>
      <c r="H608" s="14">
        <f>+Muertes_PN_ACUM[[#This Row],[5/6/2020]]-Muertes_PN_ACUM[[#This Row],[04-06-2020]]</f>
        <v>0</v>
      </c>
      <c r="I608" s="14">
        <f>+Muertes_PN_ACUM[[#This Row],[6/6/2020]]-Muertes_PN_ACUM[[#This Row],[5/6/2020]]</f>
        <v>0</v>
      </c>
      <c r="J608" s="11"/>
      <c r="K608" s="11"/>
      <c r="L608" s="11"/>
      <c r="M608" s="11"/>
      <c r="N608" s="11"/>
    </row>
    <row r="609" spans="1:14">
      <c r="A609">
        <v>30507</v>
      </c>
      <c r="B609" s="2" t="s">
        <v>99</v>
      </c>
      <c r="C609" s="2" t="s">
        <v>307</v>
      </c>
      <c r="D609" s="2" t="s">
        <v>307</v>
      </c>
      <c r="E609" s="15">
        <f t="shared" si="9"/>
        <v>0</v>
      </c>
      <c r="F609" s="16">
        <f>+Muertes_PN_ACUM[[#This Row],[03-06-2020]]</f>
        <v>0</v>
      </c>
      <c r="G609" s="14">
        <f>+Muertes_PN_ACUM[[#This Row],[04-06-2020]]-Muertes_PN_ACUM[[#This Row],[03-06-2020]]</f>
        <v>0</v>
      </c>
      <c r="H609" s="14">
        <f>+Muertes_PN_ACUM[[#This Row],[5/6/2020]]-Muertes_PN_ACUM[[#This Row],[04-06-2020]]</f>
        <v>0</v>
      </c>
      <c r="I609" s="14">
        <f>+Muertes_PN_ACUM[[#This Row],[6/6/2020]]-Muertes_PN_ACUM[[#This Row],[5/6/2020]]</f>
        <v>0</v>
      </c>
      <c r="J609" s="11"/>
      <c r="K609" s="11"/>
      <c r="L609" s="11"/>
      <c r="M609" s="11"/>
      <c r="N609" s="11"/>
    </row>
    <row r="610" spans="1:14">
      <c r="A610">
        <v>40905</v>
      </c>
      <c r="B610" s="2" t="s">
        <v>115</v>
      </c>
      <c r="C610" s="2" t="s">
        <v>374</v>
      </c>
      <c r="D610" s="2" t="s">
        <v>719</v>
      </c>
      <c r="E610" s="15">
        <f t="shared" si="9"/>
        <v>0</v>
      </c>
      <c r="F610" s="16">
        <f>+Muertes_PN_ACUM[[#This Row],[03-06-2020]]</f>
        <v>0</v>
      </c>
      <c r="G610" s="14">
        <f>+Muertes_PN_ACUM[[#This Row],[04-06-2020]]-Muertes_PN_ACUM[[#This Row],[03-06-2020]]</f>
        <v>0</v>
      </c>
      <c r="H610" s="14">
        <f>+Muertes_PN_ACUM[[#This Row],[5/6/2020]]-Muertes_PN_ACUM[[#This Row],[04-06-2020]]</f>
        <v>0</v>
      </c>
      <c r="I610" s="14">
        <f>+Muertes_PN_ACUM[[#This Row],[6/6/2020]]-Muertes_PN_ACUM[[#This Row],[5/6/2020]]</f>
        <v>0</v>
      </c>
      <c r="J610" s="11"/>
      <c r="K610" s="11"/>
      <c r="L610" s="11"/>
      <c r="M610" s="11"/>
      <c r="N610" s="11"/>
    </row>
    <row r="611" spans="1:14">
      <c r="A611">
        <v>60701</v>
      </c>
      <c r="B611" s="2" t="s">
        <v>214</v>
      </c>
      <c r="C611" s="2" t="s">
        <v>286</v>
      </c>
      <c r="D611" s="2" t="s">
        <v>720</v>
      </c>
      <c r="E611" s="15">
        <f t="shared" si="9"/>
        <v>0</v>
      </c>
      <c r="F611" s="16">
        <f>+Muertes_PN_ACUM[[#This Row],[03-06-2020]]</f>
        <v>0</v>
      </c>
      <c r="G611" s="14">
        <f>+Muertes_PN_ACUM[[#This Row],[04-06-2020]]-Muertes_PN_ACUM[[#This Row],[03-06-2020]]</f>
        <v>0</v>
      </c>
      <c r="H611" s="14">
        <f>+Muertes_PN_ACUM[[#This Row],[5/6/2020]]-Muertes_PN_ACUM[[#This Row],[04-06-2020]]</f>
        <v>0</v>
      </c>
      <c r="I611" s="14">
        <f>+Muertes_PN_ACUM[[#This Row],[6/6/2020]]-Muertes_PN_ACUM[[#This Row],[5/6/2020]]</f>
        <v>0</v>
      </c>
      <c r="J611" s="11"/>
      <c r="K611" s="11"/>
      <c r="L611" s="11"/>
      <c r="M611" s="11"/>
      <c r="N611" s="11"/>
    </row>
    <row r="612" spans="1:14">
      <c r="A612">
        <v>40508</v>
      </c>
      <c r="B612" s="2" t="s">
        <v>115</v>
      </c>
      <c r="C612" s="2" t="s">
        <v>146</v>
      </c>
      <c r="D612" s="2" t="s">
        <v>721</v>
      </c>
      <c r="E612" s="15">
        <f t="shared" si="9"/>
        <v>1</v>
      </c>
      <c r="F612" s="16">
        <f>+Muertes_PN_ACUM[[#This Row],[03-06-2020]]</f>
        <v>1</v>
      </c>
      <c r="G612" s="14">
        <f>+Muertes_PN_ACUM[[#This Row],[04-06-2020]]-Muertes_PN_ACUM[[#This Row],[03-06-2020]]</f>
        <v>0</v>
      </c>
      <c r="H612" s="14">
        <f>+Muertes_PN_ACUM[[#This Row],[5/6/2020]]-Muertes_PN_ACUM[[#This Row],[04-06-2020]]</f>
        <v>0</v>
      </c>
      <c r="I612" s="14">
        <f>+Muertes_PN_ACUM[[#This Row],[6/6/2020]]-Muertes_PN_ACUM[[#This Row],[5/6/2020]]</f>
        <v>0</v>
      </c>
      <c r="J612" s="11"/>
      <c r="K612" s="11"/>
      <c r="L612" s="11"/>
      <c r="M612" s="11"/>
      <c r="N612" s="11"/>
    </row>
    <row r="613" spans="1:14">
      <c r="A613">
        <v>20209</v>
      </c>
      <c r="B613" s="2" t="s">
        <v>110</v>
      </c>
      <c r="C613" s="2" t="s">
        <v>137</v>
      </c>
      <c r="D613" s="2" t="s">
        <v>722</v>
      </c>
      <c r="E613" s="15">
        <f t="shared" si="9"/>
        <v>0</v>
      </c>
      <c r="F613" s="16">
        <f>+Muertes_PN_ACUM[[#This Row],[03-06-2020]]</f>
        <v>0</v>
      </c>
      <c r="G613" s="14">
        <f>+Muertes_PN_ACUM[[#This Row],[04-06-2020]]-Muertes_PN_ACUM[[#This Row],[03-06-2020]]</f>
        <v>0</v>
      </c>
      <c r="H613" s="14">
        <f>+Muertes_PN_ACUM[[#This Row],[5/6/2020]]-Muertes_PN_ACUM[[#This Row],[04-06-2020]]</f>
        <v>0</v>
      </c>
      <c r="I613" s="14">
        <f>+Muertes_PN_ACUM[[#This Row],[6/6/2020]]-Muertes_PN_ACUM[[#This Row],[5/6/2020]]</f>
        <v>0</v>
      </c>
      <c r="J613" s="11"/>
      <c r="K613" s="11"/>
      <c r="L613" s="11"/>
      <c r="M613" s="11"/>
      <c r="N613" s="11"/>
    </row>
    <row r="614" spans="1:14">
      <c r="A614">
        <v>130718</v>
      </c>
      <c r="B614" s="2" t="s">
        <v>131</v>
      </c>
      <c r="C614" s="2" t="s">
        <v>132</v>
      </c>
      <c r="D614" s="2" t="s">
        <v>722</v>
      </c>
      <c r="E614" s="15">
        <f t="shared" si="9"/>
        <v>0</v>
      </c>
      <c r="F614" s="16">
        <f>+Muertes_PN_ACUM[[#This Row],[03-06-2020]]</f>
        <v>0</v>
      </c>
      <c r="G614" s="14">
        <f>+Muertes_PN_ACUM[[#This Row],[04-06-2020]]-Muertes_PN_ACUM[[#This Row],[03-06-2020]]</f>
        <v>0</v>
      </c>
      <c r="H614" s="14">
        <f>+Muertes_PN_ACUM[[#This Row],[5/6/2020]]-Muertes_PN_ACUM[[#This Row],[04-06-2020]]</f>
        <v>0</v>
      </c>
      <c r="I614" s="14">
        <f>+Muertes_PN_ACUM[[#This Row],[6/6/2020]]-Muertes_PN_ACUM[[#This Row],[5/6/2020]]</f>
        <v>0</v>
      </c>
      <c r="J614" s="11"/>
      <c r="K614" s="11"/>
      <c r="L614" s="11"/>
      <c r="M614" s="11"/>
      <c r="N614" s="11"/>
    </row>
    <row r="615" spans="1:14">
      <c r="A615">
        <v>30114</v>
      </c>
      <c r="B615" s="2" t="s">
        <v>99</v>
      </c>
      <c r="C615" s="2" t="s">
        <v>99</v>
      </c>
      <c r="D615" s="2" t="s">
        <v>723</v>
      </c>
      <c r="E615" s="15">
        <f t="shared" si="9"/>
        <v>0</v>
      </c>
      <c r="F615" s="16">
        <f>+Muertes_PN_ACUM[[#This Row],[03-06-2020]]</f>
        <v>0</v>
      </c>
      <c r="G615" s="14">
        <f>+Muertes_PN_ACUM[[#This Row],[04-06-2020]]-Muertes_PN_ACUM[[#This Row],[03-06-2020]]</f>
        <v>0</v>
      </c>
      <c r="H615" s="14">
        <f>+Muertes_PN_ACUM[[#This Row],[5/6/2020]]-Muertes_PN_ACUM[[#This Row],[04-06-2020]]</f>
        <v>0</v>
      </c>
      <c r="I615" s="14">
        <f>+Muertes_PN_ACUM[[#This Row],[6/6/2020]]-Muertes_PN_ACUM[[#This Row],[5/6/2020]]</f>
        <v>0</v>
      </c>
      <c r="J615" s="11"/>
      <c r="K615" s="11"/>
      <c r="L615" s="11"/>
      <c r="M615" s="11"/>
      <c r="N615" s="11"/>
    </row>
    <row r="616" spans="1:14">
      <c r="A616">
        <v>40509</v>
      </c>
      <c r="B616" s="2" t="s">
        <v>115</v>
      </c>
      <c r="C616" s="2" t="s">
        <v>146</v>
      </c>
      <c r="D616" s="2" t="s">
        <v>723</v>
      </c>
      <c r="E616" s="15">
        <f t="shared" si="9"/>
        <v>0</v>
      </c>
      <c r="F616" s="16">
        <f>+Muertes_PN_ACUM[[#This Row],[03-06-2020]]</f>
        <v>0</v>
      </c>
      <c r="G616" s="14">
        <f>+Muertes_PN_ACUM[[#This Row],[04-06-2020]]-Muertes_PN_ACUM[[#This Row],[03-06-2020]]</f>
        <v>0</v>
      </c>
      <c r="H616" s="14">
        <f>+Muertes_PN_ACUM[[#This Row],[5/6/2020]]-Muertes_PN_ACUM[[#This Row],[04-06-2020]]</f>
        <v>0</v>
      </c>
      <c r="I616" s="14">
        <f>+Muertes_PN_ACUM[[#This Row],[6/6/2020]]-Muertes_PN_ACUM[[#This Row],[5/6/2020]]</f>
        <v>0</v>
      </c>
      <c r="J616" s="11"/>
      <c r="K616" s="11"/>
      <c r="L616" s="11"/>
      <c r="M616" s="11"/>
      <c r="N616" s="11"/>
    </row>
    <row r="617" spans="1:14">
      <c r="A617">
        <v>130313</v>
      </c>
      <c r="B617" s="2" t="s">
        <v>131</v>
      </c>
      <c r="C617" s="2" t="s">
        <v>219</v>
      </c>
      <c r="D617" s="2" t="s">
        <v>723</v>
      </c>
      <c r="E617" s="15">
        <f t="shared" si="9"/>
        <v>0</v>
      </c>
      <c r="F617" s="16">
        <f>+Muertes_PN_ACUM[[#This Row],[03-06-2020]]</f>
        <v>0</v>
      </c>
      <c r="G617" s="14">
        <f>+Muertes_PN_ACUM[[#This Row],[04-06-2020]]-Muertes_PN_ACUM[[#This Row],[03-06-2020]]</f>
        <v>0</v>
      </c>
      <c r="H617" s="14">
        <f>+Muertes_PN_ACUM[[#This Row],[5/6/2020]]-Muertes_PN_ACUM[[#This Row],[04-06-2020]]</f>
        <v>0</v>
      </c>
      <c r="I617" s="14">
        <f>+Muertes_PN_ACUM[[#This Row],[6/6/2020]]-Muertes_PN_ACUM[[#This Row],[5/6/2020]]</f>
        <v>0</v>
      </c>
      <c r="J617" s="11"/>
      <c r="K617" s="11"/>
      <c r="L617" s="11"/>
      <c r="M617" s="11"/>
      <c r="N617" s="11"/>
    </row>
    <row r="618" spans="1:14">
      <c r="A618">
        <v>91001</v>
      </c>
      <c r="B618" s="2" t="s">
        <v>139</v>
      </c>
      <c r="C618" s="2" t="s">
        <v>232</v>
      </c>
      <c r="D618" s="2" t="s">
        <v>724</v>
      </c>
      <c r="E618" s="15">
        <f t="shared" si="9"/>
        <v>3</v>
      </c>
      <c r="F618" s="16">
        <f>+Muertes_PN_ACUM[[#This Row],[03-06-2020]]</f>
        <v>3</v>
      </c>
      <c r="G618" s="14">
        <f>+Muertes_PN_ACUM[[#This Row],[04-06-2020]]-Muertes_PN_ACUM[[#This Row],[03-06-2020]]</f>
        <v>0</v>
      </c>
      <c r="H618" s="14">
        <f>+Muertes_PN_ACUM[[#This Row],[5/6/2020]]-Muertes_PN_ACUM[[#This Row],[04-06-2020]]</f>
        <v>0</v>
      </c>
      <c r="I618" s="14">
        <f>+Muertes_PN_ACUM[[#This Row],[6/6/2020]]-Muertes_PN_ACUM[[#This Row],[5/6/2020]]</f>
        <v>0</v>
      </c>
      <c r="J618" s="11"/>
      <c r="K618" s="11"/>
      <c r="L618" s="11"/>
      <c r="M618" s="11"/>
      <c r="N618" s="11"/>
    </row>
    <row r="619" spans="1:14">
      <c r="A619">
        <v>91015</v>
      </c>
      <c r="B619" s="2" t="s">
        <v>139</v>
      </c>
      <c r="C619" s="2" t="s">
        <v>232</v>
      </c>
      <c r="D619" s="2" t="s">
        <v>725</v>
      </c>
      <c r="E619" s="15">
        <f t="shared" si="9"/>
        <v>0</v>
      </c>
      <c r="F619" s="16">
        <f>+Muertes_PN_ACUM[[#This Row],[03-06-2020]]</f>
        <v>0</v>
      </c>
      <c r="G619" s="14">
        <f>+Muertes_PN_ACUM[[#This Row],[04-06-2020]]-Muertes_PN_ACUM[[#This Row],[03-06-2020]]</f>
        <v>0</v>
      </c>
      <c r="H619" s="14">
        <f>+Muertes_PN_ACUM[[#This Row],[5/6/2020]]-Muertes_PN_ACUM[[#This Row],[04-06-2020]]</f>
        <v>0</v>
      </c>
      <c r="I619" s="14">
        <f>+Muertes_PN_ACUM[[#This Row],[6/6/2020]]-Muertes_PN_ACUM[[#This Row],[5/6/2020]]</f>
        <v>0</v>
      </c>
      <c r="J619" s="11"/>
      <c r="K619" s="11"/>
      <c r="L619" s="11"/>
      <c r="M619" s="11"/>
      <c r="N619" s="11"/>
    </row>
    <row r="620" spans="1:14">
      <c r="A620">
        <v>91016</v>
      </c>
      <c r="B620" s="2" t="s">
        <v>139</v>
      </c>
      <c r="C620" s="2" t="s">
        <v>232</v>
      </c>
      <c r="D620" s="2" t="s">
        <v>726</v>
      </c>
      <c r="E620" s="15">
        <f t="shared" si="9"/>
        <v>0</v>
      </c>
      <c r="F620" s="16">
        <f>+Muertes_PN_ACUM[[#This Row],[03-06-2020]]</f>
        <v>0</v>
      </c>
      <c r="G620" s="14">
        <f>+Muertes_PN_ACUM[[#This Row],[04-06-2020]]-Muertes_PN_ACUM[[#This Row],[03-06-2020]]</f>
        <v>0</v>
      </c>
      <c r="H620" s="14">
        <f>+Muertes_PN_ACUM[[#This Row],[5/6/2020]]-Muertes_PN_ACUM[[#This Row],[04-06-2020]]</f>
        <v>0</v>
      </c>
      <c r="I620" s="14">
        <f>+Muertes_PN_ACUM[[#This Row],[6/6/2020]]-Muertes_PN_ACUM[[#This Row],[5/6/2020]]</f>
        <v>0</v>
      </c>
      <c r="J620" s="11"/>
      <c r="K620" s="11"/>
      <c r="L620" s="11"/>
      <c r="M620" s="11"/>
      <c r="N620" s="11"/>
    </row>
    <row r="621" spans="1:14">
      <c r="A621">
        <v>40510</v>
      </c>
      <c r="B621" s="2" t="s">
        <v>115</v>
      </c>
      <c r="C621" s="2" t="s">
        <v>146</v>
      </c>
      <c r="D621" s="2" t="s">
        <v>727</v>
      </c>
      <c r="E621" s="15">
        <f t="shared" si="9"/>
        <v>0</v>
      </c>
      <c r="F621" s="16">
        <f>+Muertes_PN_ACUM[[#This Row],[03-06-2020]]</f>
        <v>0</v>
      </c>
      <c r="G621" s="14">
        <f>+Muertes_PN_ACUM[[#This Row],[04-06-2020]]-Muertes_PN_ACUM[[#This Row],[03-06-2020]]</f>
        <v>0</v>
      </c>
      <c r="H621" s="14">
        <f>+Muertes_PN_ACUM[[#This Row],[5/6/2020]]-Muertes_PN_ACUM[[#This Row],[04-06-2020]]</f>
        <v>0</v>
      </c>
      <c r="I621" s="14">
        <f>+Muertes_PN_ACUM[[#This Row],[6/6/2020]]-Muertes_PN_ACUM[[#This Row],[5/6/2020]]</f>
        <v>0</v>
      </c>
      <c r="J621" s="11"/>
      <c r="K621" s="11"/>
      <c r="L621" s="11"/>
      <c r="M621" s="11"/>
      <c r="N621" s="11"/>
    </row>
    <row r="622" spans="1:14">
      <c r="A622">
        <v>70221</v>
      </c>
      <c r="B622" s="2" t="s">
        <v>102</v>
      </c>
      <c r="C622" s="2" t="s">
        <v>161</v>
      </c>
      <c r="D622" s="2" t="s">
        <v>727</v>
      </c>
      <c r="E622" s="15">
        <f t="shared" si="9"/>
        <v>0</v>
      </c>
      <c r="F622" s="16">
        <f>+Muertes_PN_ACUM[[#This Row],[03-06-2020]]</f>
        <v>0</v>
      </c>
      <c r="G622" s="14">
        <f>+Muertes_PN_ACUM[[#This Row],[04-06-2020]]-Muertes_PN_ACUM[[#This Row],[03-06-2020]]</f>
        <v>0</v>
      </c>
      <c r="H622" s="14">
        <f>+Muertes_PN_ACUM[[#This Row],[5/6/2020]]-Muertes_PN_ACUM[[#This Row],[04-06-2020]]</f>
        <v>0</v>
      </c>
      <c r="I622" s="14">
        <f>+Muertes_PN_ACUM[[#This Row],[6/6/2020]]-Muertes_PN_ACUM[[#This Row],[5/6/2020]]</f>
        <v>0</v>
      </c>
      <c r="J622" s="11"/>
      <c r="K622" s="11"/>
      <c r="L622" s="11"/>
      <c r="M622" s="11"/>
      <c r="N622" s="11"/>
    </row>
    <row r="623" spans="1:14">
      <c r="A623">
        <v>40107</v>
      </c>
      <c r="B623" s="2" t="s">
        <v>115</v>
      </c>
      <c r="C623" s="2" t="s">
        <v>116</v>
      </c>
      <c r="D623" s="2" t="s">
        <v>728</v>
      </c>
      <c r="E623" s="15">
        <f t="shared" si="9"/>
        <v>0</v>
      </c>
      <c r="F623" s="16">
        <f>+Muertes_PN_ACUM[[#This Row],[03-06-2020]]</f>
        <v>0</v>
      </c>
      <c r="G623" s="14">
        <f>+Muertes_PN_ACUM[[#This Row],[04-06-2020]]-Muertes_PN_ACUM[[#This Row],[03-06-2020]]</f>
        <v>0</v>
      </c>
      <c r="H623" s="14">
        <f>+Muertes_PN_ACUM[[#This Row],[5/6/2020]]-Muertes_PN_ACUM[[#This Row],[04-06-2020]]</f>
        <v>0</v>
      </c>
      <c r="I623" s="14">
        <f>+Muertes_PN_ACUM[[#This Row],[6/6/2020]]-Muertes_PN_ACUM[[#This Row],[5/6/2020]]</f>
        <v>0</v>
      </c>
      <c r="J623" s="11"/>
      <c r="K623" s="11"/>
      <c r="L623" s="11"/>
      <c r="M623" s="11"/>
      <c r="N623" s="11"/>
    </row>
    <row r="624" spans="1:14">
      <c r="A624">
        <v>70222</v>
      </c>
      <c r="B624" s="2" t="s">
        <v>102</v>
      </c>
      <c r="C624" s="2" t="s">
        <v>161</v>
      </c>
      <c r="D624" s="2" t="s">
        <v>729</v>
      </c>
      <c r="E624" s="15">
        <f t="shared" si="9"/>
        <v>0</v>
      </c>
      <c r="F624" s="16">
        <f>+Muertes_PN_ACUM[[#This Row],[03-06-2020]]</f>
        <v>0</v>
      </c>
      <c r="G624" s="14">
        <f>+Muertes_PN_ACUM[[#This Row],[04-06-2020]]-Muertes_PN_ACUM[[#This Row],[03-06-2020]]</f>
        <v>0</v>
      </c>
      <c r="H624" s="14">
        <f>+Muertes_PN_ACUM[[#This Row],[5/6/2020]]-Muertes_PN_ACUM[[#This Row],[04-06-2020]]</f>
        <v>0</v>
      </c>
      <c r="I624" s="14">
        <f>+Muertes_PN_ACUM[[#This Row],[6/6/2020]]-Muertes_PN_ACUM[[#This Row],[5/6/2020]]</f>
        <v>0</v>
      </c>
      <c r="J624" s="11"/>
      <c r="K624" s="11"/>
      <c r="L624" s="11"/>
      <c r="M624" s="11"/>
      <c r="N624" s="11"/>
    </row>
    <row r="625" spans="1:14">
      <c r="A625">
        <v>50110</v>
      </c>
      <c r="B625" s="2" t="s">
        <v>107</v>
      </c>
      <c r="C625" s="2" t="s">
        <v>228</v>
      </c>
      <c r="D625" s="2" t="s">
        <v>730</v>
      </c>
      <c r="E625" s="15">
        <f t="shared" si="9"/>
        <v>0</v>
      </c>
      <c r="F625" s="16">
        <f>+Muertes_PN_ACUM[[#This Row],[03-06-2020]]</f>
        <v>0</v>
      </c>
      <c r="G625" s="14">
        <f>+Muertes_PN_ACUM[[#This Row],[04-06-2020]]-Muertes_PN_ACUM[[#This Row],[03-06-2020]]</f>
        <v>0</v>
      </c>
      <c r="H625" s="14">
        <f>+Muertes_PN_ACUM[[#This Row],[5/6/2020]]-Muertes_PN_ACUM[[#This Row],[04-06-2020]]</f>
        <v>0</v>
      </c>
      <c r="I625" s="14">
        <f>+Muertes_PN_ACUM[[#This Row],[6/6/2020]]-Muertes_PN_ACUM[[#This Row],[5/6/2020]]</f>
        <v>0</v>
      </c>
      <c r="J625" s="11"/>
      <c r="K625" s="11"/>
      <c r="L625" s="11"/>
      <c r="M625" s="11"/>
      <c r="N625" s="11"/>
    </row>
    <row r="626" spans="1:14">
      <c r="A626">
        <v>120311</v>
      </c>
      <c r="B626" s="2" t="s">
        <v>104</v>
      </c>
      <c r="C626" s="2" t="s">
        <v>126</v>
      </c>
      <c r="D626" s="2" t="s">
        <v>731</v>
      </c>
      <c r="E626" s="15">
        <f t="shared" si="9"/>
        <v>0</v>
      </c>
      <c r="F626" s="16">
        <f>+Muertes_PN_ACUM[[#This Row],[03-06-2020]]</f>
        <v>0</v>
      </c>
      <c r="G626" s="14">
        <f>+Muertes_PN_ACUM[[#This Row],[04-06-2020]]-Muertes_PN_ACUM[[#This Row],[03-06-2020]]</f>
        <v>0</v>
      </c>
      <c r="H626" s="14">
        <f>+Muertes_PN_ACUM[[#This Row],[5/6/2020]]-Muertes_PN_ACUM[[#This Row],[04-06-2020]]</f>
        <v>0</v>
      </c>
      <c r="I626" s="14">
        <f>+Muertes_PN_ACUM[[#This Row],[6/6/2020]]-Muertes_PN_ACUM[[#This Row],[5/6/2020]]</f>
        <v>0</v>
      </c>
      <c r="J626" s="11"/>
      <c r="K626" s="11"/>
      <c r="L626" s="11"/>
      <c r="M626" s="11"/>
      <c r="N626" s="11"/>
    </row>
    <row r="627" spans="1:14">
      <c r="A627">
        <v>40514</v>
      </c>
      <c r="B627" s="2" t="s">
        <v>115</v>
      </c>
      <c r="C627" s="2" t="s">
        <v>146</v>
      </c>
      <c r="D627" s="2" t="s">
        <v>732</v>
      </c>
      <c r="E627" s="15">
        <f t="shared" si="9"/>
        <v>0</v>
      </c>
      <c r="F627" s="16">
        <f>+Muertes_PN_ACUM[[#This Row],[03-06-2020]]</f>
        <v>0</v>
      </c>
      <c r="G627" s="14">
        <f>+Muertes_PN_ACUM[[#This Row],[04-06-2020]]-Muertes_PN_ACUM[[#This Row],[03-06-2020]]</f>
        <v>0</v>
      </c>
      <c r="H627" s="14">
        <f>+Muertes_PN_ACUM[[#This Row],[5/6/2020]]-Muertes_PN_ACUM[[#This Row],[04-06-2020]]</f>
        <v>0</v>
      </c>
      <c r="I627" s="14">
        <f>+Muertes_PN_ACUM[[#This Row],[6/6/2020]]-Muertes_PN_ACUM[[#This Row],[5/6/2020]]</f>
        <v>0</v>
      </c>
      <c r="J627" s="11"/>
      <c r="K627" s="11"/>
      <c r="L627" s="11"/>
      <c r="M627" s="11"/>
      <c r="N627" s="11"/>
    </row>
    <row r="628" spans="1:14">
      <c r="A628">
        <v>120101</v>
      </c>
      <c r="B628" s="2" t="s">
        <v>104</v>
      </c>
      <c r="C628" s="2" t="s">
        <v>193</v>
      </c>
      <c r="D628" s="2" t="s">
        <v>733</v>
      </c>
      <c r="E628" s="15">
        <f t="shared" si="9"/>
        <v>0</v>
      </c>
      <c r="F628" s="16">
        <f>+Muertes_PN_ACUM[[#This Row],[03-06-2020]]</f>
        <v>0</v>
      </c>
      <c r="G628" s="14">
        <f>+Muertes_PN_ACUM[[#This Row],[04-06-2020]]-Muertes_PN_ACUM[[#This Row],[03-06-2020]]</f>
        <v>0</v>
      </c>
      <c r="H628" s="14">
        <f>+Muertes_PN_ACUM[[#This Row],[5/6/2020]]-Muertes_PN_ACUM[[#This Row],[04-06-2020]]</f>
        <v>0</v>
      </c>
      <c r="I628" s="14">
        <f>+Muertes_PN_ACUM[[#This Row],[6/6/2020]]-Muertes_PN_ACUM[[#This Row],[5/6/2020]]</f>
        <v>0</v>
      </c>
      <c r="J628" s="11"/>
      <c r="K628" s="11"/>
      <c r="L628" s="11"/>
      <c r="M628" s="11"/>
      <c r="N628" s="11"/>
    </row>
    <row r="629" spans="1:14">
      <c r="A629">
        <v>91101</v>
      </c>
      <c r="B629" s="2" t="s">
        <v>139</v>
      </c>
      <c r="C629" s="2" t="s">
        <v>156</v>
      </c>
      <c r="D629" s="2" t="s">
        <v>734</v>
      </c>
      <c r="E629" s="15">
        <f t="shared" si="9"/>
        <v>1</v>
      </c>
      <c r="F629" s="16">
        <f>+Muertes_PN_ACUM[[#This Row],[03-06-2020]]</f>
        <v>1</v>
      </c>
      <c r="G629" s="14">
        <f>+Muertes_PN_ACUM[[#This Row],[04-06-2020]]-Muertes_PN_ACUM[[#This Row],[03-06-2020]]</f>
        <v>0</v>
      </c>
      <c r="H629" s="14">
        <f>+Muertes_PN_ACUM[[#This Row],[5/6/2020]]-Muertes_PN_ACUM[[#This Row],[04-06-2020]]</f>
        <v>0</v>
      </c>
      <c r="I629" s="14">
        <f>+Muertes_PN_ACUM[[#This Row],[6/6/2020]]-Muertes_PN_ACUM[[#This Row],[5/6/2020]]</f>
        <v>0</v>
      </c>
      <c r="J629" s="11"/>
      <c r="K629" s="11"/>
      <c r="L629" s="11"/>
      <c r="M629" s="11"/>
      <c r="N629" s="11"/>
    </row>
    <row r="630" spans="1:14">
      <c r="A630">
        <v>130411</v>
      </c>
      <c r="B630" s="2" t="s">
        <v>131</v>
      </c>
      <c r="C630" s="2" t="s">
        <v>178</v>
      </c>
      <c r="D630" s="2" t="s">
        <v>735</v>
      </c>
      <c r="E630" s="15">
        <f t="shared" si="9"/>
        <v>0</v>
      </c>
      <c r="F630" s="16">
        <f>+Muertes_PN_ACUM[[#This Row],[03-06-2020]]</f>
        <v>0</v>
      </c>
      <c r="G630" s="14">
        <f>+Muertes_PN_ACUM[[#This Row],[04-06-2020]]-Muertes_PN_ACUM[[#This Row],[03-06-2020]]</f>
        <v>0</v>
      </c>
      <c r="H630" s="14">
        <f>+Muertes_PN_ACUM[[#This Row],[5/6/2020]]-Muertes_PN_ACUM[[#This Row],[04-06-2020]]</f>
        <v>0</v>
      </c>
      <c r="I630" s="14">
        <f>+Muertes_PN_ACUM[[#This Row],[6/6/2020]]-Muertes_PN_ACUM[[#This Row],[5/6/2020]]</f>
        <v>0</v>
      </c>
      <c r="J630" s="11"/>
      <c r="K630" s="11"/>
      <c r="L630" s="11"/>
      <c r="M630" s="11"/>
      <c r="N630" s="11"/>
    </row>
    <row r="631" spans="1:14">
      <c r="A631">
        <v>40511</v>
      </c>
      <c r="B631" s="2" t="s">
        <v>115</v>
      </c>
      <c r="C631" s="2" t="s">
        <v>146</v>
      </c>
      <c r="D631" s="2" t="s">
        <v>736</v>
      </c>
      <c r="E631" s="15">
        <f t="shared" si="9"/>
        <v>0</v>
      </c>
      <c r="F631" s="16">
        <f>+Muertes_PN_ACUM[[#This Row],[03-06-2020]]</f>
        <v>0</v>
      </c>
      <c r="G631" s="14">
        <f>+Muertes_PN_ACUM[[#This Row],[04-06-2020]]-Muertes_PN_ACUM[[#This Row],[03-06-2020]]</f>
        <v>0</v>
      </c>
      <c r="H631" s="14">
        <f>+Muertes_PN_ACUM[[#This Row],[5/6/2020]]-Muertes_PN_ACUM[[#This Row],[04-06-2020]]</f>
        <v>0</v>
      </c>
      <c r="I631" s="14">
        <f>+Muertes_PN_ACUM[[#This Row],[6/6/2020]]-Muertes_PN_ACUM[[#This Row],[5/6/2020]]</f>
        <v>0</v>
      </c>
      <c r="J631" s="11"/>
      <c r="K631" s="11"/>
      <c r="L631" s="11"/>
      <c r="M631" s="11"/>
      <c r="N631" s="11"/>
    </row>
    <row r="632" spans="1:14">
      <c r="A632">
        <v>120405</v>
      </c>
      <c r="B632" s="2" t="s">
        <v>104</v>
      </c>
      <c r="C632" s="2" t="s">
        <v>261</v>
      </c>
      <c r="D632" s="2" t="s">
        <v>737</v>
      </c>
      <c r="E632" s="15">
        <f t="shared" si="9"/>
        <v>0</v>
      </c>
      <c r="F632" s="16">
        <f>+Muertes_PN_ACUM[[#This Row],[03-06-2020]]</f>
        <v>0</v>
      </c>
      <c r="G632" s="14">
        <f>+Muertes_PN_ACUM[[#This Row],[04-06-2020]]-Muertes_PN_ACUM[[#This Row],[03-06-2020]]</f>
        <v>0</v>
      </c>
      <c r="H632" s="14">
        <f>+Muertes_PN_ACUM[[#This Row],[5/6/2020]]-Muertes_PN_ACUM[[#This Row],[04-06-2020]]</f>
        <v>0</v>
      </c>
      <c r="I632" s="14">
        <f>+Muertes_PN_ACUM[[#This Row],[6/6/2020]]-Muertes_PN_ACUM[[#This Row],[5/6/2020]]</f>
        <v>0</v>
      </c>
      <c r="J632" s="11"/>
      <c r="K632" s="11"/>
      <c r="L632" s="11"/>
      <c r="M632" s="11"/>
      <c r="N632" s="11"/>
    </row>
    <row r="633" spans="1:14">
      <c r="A633">
        <v>81101</v>
      </c>
      <c r="B633" s="2" t="s">
        <v>97</v>
      </c>
      <c r="C633" s="2" t="s">
        <v>593</v>
      </c>
      <c r="D633" s="2" t="s">
        <v>738</v>
      </c>
      <c r="E633" s="15">
        <f t="shared" si="9"/>
        <v>0</v>
      </c>
      <c r="F633" s="16">
        <f>+Muertes_PN_ACUM[[#This Row],[03-06-2020]]</f>
        <v>0</v>
      </c>
      <c r="G633" s="14">
        <f>+Muertes_PN_ACUM[[#This Row],[04-06-2020]]-Muertes_PN_ACUM[[#This Row],[03-06-2020]]</f>
        <v>0</v>
      </c>
      <c r="H633" s="14">
        <f>+Muertes_PN_ACUM[[#This Row],[5/6/2020]]-Muertes_PN_ACUM[[#This Row],[04-06-2020]]</f>
        <v>0</v>
      </c>
      <c r="I633" s="14">
        <f>+Muertes_PN_ACUM[[#This Row],[6/6/2020]]-Muertes_PN_ACUM[[#This Row],[5/6/2020]]</f>
        <v>0</v>
      </c>
      <c r="J633" s="11"/>
      <c r="K633" s="11"/>
      <c r="L633" s="11"/>
      <c r="M633" s="11"/>
      <c r="N633" s="11"/>
    </row>
    <row r="634" spans="1:14">
      <c r="A634">
        <v>50111</v>
      </c>
      <c r="B634" s="2" t="s">
        <v>107</v>
      </c>
      <c r="C634" s="2" t="s">
        <v>228</v>
      </c>
      <c r="D634" s="2" t="s">
        <v>739</v>
      </c>
      <c r="E634" s="15">
        <f t="shared" si="9"/>
        <v>0</v>
      </c>
      <c r="F634" s="16">
        <f>+Muertes_PN_ACUM[[#This Row],[03-06-2020]]</f>
        <v>0</v>
      </c>
      <c r="G634" s="14">
        <f>+Muertes_PN_ACUM[[#This Row],[04-06-2020]]-Muertes_PN_ACUM[[#This Row],[03-06-2020]]</f>
        <v>0</v>
      </c>
      <c r="H634" s="14">
        <f>+Muertes_PN_ACUM[[#This Row],[5/6/2020]]-Muertes_PN_ACUM[[#This Row],[04-06-2020]]</f>
        <v>0</v>
      </c>
      <c r="I634" s="14">
        <f>+Muertes_PN_ACUM[[#This Row],[6/6/2020]]-Muertes_PN_ACUM[[#This Row],[5/6/2020]]</f>
        <v>0</v>
      </c>
      <c r="J634" s="11"/>
      <c r="K634" s="11"/>
      <c r="L634" s="11"/>
      <c r="M634" s="11"/>
      <c r="N634" s="11"/>
    </row>
    <row r="635" spans="1:14">
      <c r="A635">
        <v>91205</v>
      </c>
      <c r="B635" s="2" t="s">
        <v>139</v>
      </c>
      <c r="C635" s="2" t="s">
        <v>140</v>
      </c>
      <c r="D635" s="2" t="s">
        <v>740</v>
      </c>
      <c r="E635" s="15">
        <f t="shared" si="9"/>
        <v>0</v>
      </c>
      <c r="F635" s="16">
        <f>+Muertes_PN_ACUM[[#This Row],[03-06-2020]]</f>
        <v>0</v>
      </c>
      <c r="G635" s="14">
        <f>+Muertes_PN_ACUM[[#This Row],[04-06-2020]]-Muertes_PN_ACUM[[#This Row],[03-06-2020]]</f>
        <v>0</v>
      </c>
      <c r="H635" s="14">
        <f>+Muertes_PN_ACUM[[#This Row],[5/6/2020]]-Muertes_PN_ACUM[[#This Row],[04-06-2020]]</f>
        <v>0</v>
      </c>
      <c r="I635" s="14">
        <f>+Muertes_PN_ACUM[[#This Row],[6/6/2020]]-Muertes_PN_ACUM[[#This Row],[5/6/2020]]</f>
        <v>0</v>
      </c>
      <c r="J635" s="11"/>
      <c r="K635" s="11"/>
      <c r="L635" s="11"/>
      <c r="M635" s="11"/>
      <c r="N635" s="11"/>
    </row>
    <row r="636" spans="1:14">
      <c r="A636">
        <v>10105</v>
      </c>
      <c r="B636" s="2" t="s">
        <v>119</v>
      </c>
      <c r="C636" s="2" t="s">
        <v>119</v>
      </c>
      <c r="D636" s="2" t="s">
        <v>741</v>
      </c>
      <c r="E636" s="15">
        <f t="shared" si="9"/>
        <v>0</v>
      </c>
      <c r="F636" s="16">
        <f>+Muertes_PN_ACUM[[#This Row],[03-06-2020]]</f>
        <v>0</v>
      </c>
      <c r="G636" s="14">
        <f>+Muertes_PN_ACUM[[#This Row],[04-06-2020]]-Muertes_PN_ACUM[[#This Row],[03-06-2020]]</f>
        <v>0</v>
      </c>
      <c r="H636" s="14">
        <f>+Muertes_PN_ACUM[[#This Row],[5/6/2020]]-Muertes_PN_ACUM[[#This Row],[04-06-2020]]</f>
        <v>0</v>
      </c>
      <c r="I636" s="14">
        <f>+Muertes_PN_ACUM[[#This Row],[6/6/2020]]-Muertes_PN_ACUM[[#This Row],[5/6/2020]]</f>
        <v>0</v>
      </c>
      <c r="J636" s="11"/>
      <c r="K636" s="11"/>
      <c r="L636" s="11"/>
      <c r="M636" s="11"/>
      <c r="N636" s="11"/>
    </row>
    <row r="637" spans="1:14">
      <c r="A637">
        <v>40308</v>
      </c>
      <c r="B637" s="2" t="s">
        <v>115</v>
      </c>
      <c r="C637" s="2" t="s">
        <v>152</v>
      </c>
      <c r="D637" s="2" t="s">
        <v>742</v>
      </c>
      <c r="E637" s="15">
        <f t="shared" si="9"/>
        <v>0</v>
      </c>
      <c r="F637" s="16">
        <f>+Muertes_PN_ACUM[[#This Row],[03-06-2020]]</f>
        <v>0</v>
      </c>
      <c r="G637" s="14">
        <f>+Muertes_PN_ACUM[[#This Row],[04-06-2020]]-Muertes_PN_ACUM[[#This Row],[03-06-2020]]</f>
        <v>0</v>
      </c>
      <c r="H637" s="14">
        <f>+Muertes_PN_ACUM[[#This Row],[5/6/2020]]-Muertes_PN_ACUM[[#This Row],[04-06-2020]]</f>
        <v>0</v>
      </c>
      <c r="I637" s="14">
        <f>+Muertes_PN_ACUM[[#This Row],[6/6/2020]]-Muertes_PN_ACUM[[#This Row],[5/6/2020]]</f>
        <v>0</v>
      </c>
      <c r="J637" s="11"/>
      <c r="K637" s="11"/>
      <c r="L637" s="11"/>
      <c r="M637" s="11"/>
      <c r="N637" s="11"/>
    </row>
    <row r="638" spans="1:14">
      <c r="A638">
        <v>40707</v>
      </c>
      <c r="B638" s="2" t="s">
        <v>115</v>
      </c>
      <c r="C638" s="2" t="s">
        <v>318</v>
      </c>
      <c r="D638" s="2" t="s">
        <v>743</v>
      </c>
      <c r="E638" s="15">
        <f t="shared" si="9"/>
        <v>0</v>
      </c>
      <c r="F638" s="16">
        <f>+Muertes_PN_ACUM[[#This Row],[03-06-2020]]</f>
        <v>0</v>
      </c>
      <c r="G638" s="14">
        <f>+Muertes_PN_ACUM[[#This Row],[04-06-2020]]-Muertes_PN_ACUM[[#This Row],[03-06-2020]]</f>
        <v>0</v>
      </c>
      <c r="H638" s="14">
        <f>+Muertes_PN_ACUM[[#This Row],[5/6/2020]]-Muertes_PN_ACUM[[#This Row],[04-06-2020]]</f>
        <v>0</v>
      </c>
      <c r="I638" s="14">
        <f>+Muertes_PN_ACUM[[#This Row],[6/6/2020]]-Muertes_PN_ACUM[[#This Row],[5/6/2020]]</f>
        <v>0</v>
      </c>
      <c r="J638" s="11"/>
      <c r="K638" s="11"/>
      <c r="L638" s="11"/>
      <c r="M638" s="11"/>
      <c r="N638" s="11"/>
    </row>
    <row r="639" spans="1:14">
      <c r="A639">
        <v>20609</v>
      </c>
      <c r="B639" s="2" t="s">
        <v>110</v>
      </c>
      <c r="C639" s="2" t="s">
        <v>236</v>
      </c>
      <c r="D639" s="2" t="s">
        <v>744</v>
      </c>
      <c r="E639" s="15">
        <f t="shared" si="9"/>
        <v>0</v>
      </c>
      <c r="F639" s="16">
        <f>+Muertes_PN_ACUM[[#This Row],[03-06-2020]]</f>
        <v>0</v>
      </c>
      <c r="G639" s="14">
        <f>+Muertes_PN_ACUM[[#This Row],[04-06-2020]]-Muertes_PN_ACUM[[#This Row],[03-06-2020]]</f>
        <v>0</v>
      </c>
      <c r="H639" s="14">
        <f>+Muertes_PN_ACUM[[#This Row],[5/6/2020]]-Muertes_PN_ACUM[[#This Row],[04-06-2020]]</f>
        <v>0</v>
      </c>
      <c r="I639" s="14">
        <f>+Muertes_PN_ACUM[[#This Row],[6/6/2020]]-Muertes_PN_ACUM[[#This Row],[5/6/2020]]</f>
        <v>0</v>
      </c>
      <c r="J639" s="11"/>
      <c r="K639" s="11"/>
      <c r="L639" s="11"/>
      <c r="M639" s="11"/>
      <c r="N639" s="11"/>
    </row>
    <row r="640" spans="1:14">
      <c r="A640">
        <v>120706</v>
      </c>
      <c r="B640" s="2" t="s">
        <v>104</v>
      </c>
      <c r="C640" s="2" t="s">
        <v>154</v>
      </c>
      <c r="D640" s="2" t="s">
        <v>745</v>
      </c>
      <c r="E640" s="15">
        <f t="shared" si="9"/>
        <v>0</v>
      </c>
      <c r="F640" s="16">
        <f>+Muertes_PN_ACUM[[#This Row],[03-06-2020]]</f>
        <v>0</v>
      </c>
      <c r="G640" s="14">
        <f>+Muertes_PN_ACUM[[#This Row],[04-06-2020]]-Muertes_PN_ACUM[[#This Row],[03-06-2020]]</f>
        <v>0</v>
      </c>
      <c r="H640" s="14">
        <f>+Muertes_PN_ACUM[[#This Row],[5/6/2020]]-Muertes_PN_ACUM[[#This Row],[04-06-2020]]</f>
        <v>0</v>
      </c>
      <c r="I640" s="14">
        <f>+Muertes_PN_ACUM[[#This Row],[6/6/2020]]-Muertes_PN_ACUM[[#This Row],[5/6/2020]]</f>
        <v>0</v>
      </c>
      <c r="J640" s="11"/>
      <c r="K640" s="11"/>
      <c r="L640" s="11"/>
      <c r="M640" s="11"/>
      <c r="N640" s="11"/>
    </row>
    <row r="641" spans="1:14">
      <c r="A641">
        <v>80819</v>
      </c>
      <c r="B641" s="2" t="s">
        <v>97</v>
      </c>
      <c r="C641" s="2" t="s">
        <v>97</v>
      </c>
      <c r="D641" s="2" t="s">
        <v>746</v>
      </c>
      <c r="E641" s="15">
        <f t="shared" si="9"/>
        <v>21</v>
      </c>
      <c r="F641" s="16">
        <f>+Muertes_PN_ACUM[[#This Row],[03-06-2020]]</f>
        <v>21</v>
      </c>
      <c r="G641" s="14">
        <f>+Muertes_PN_ACUM[[#This Row],[04-06-2020]]-Muertes_PN_ACUM[[#This Row],[03-06-2020]]</f>
        <v>1</v>
      </c>
      <c r="H641" s="14">
        <f>+Muertes_PN_ACUM[[#This Row],[5/6/2020]]-Muertes_PN_ACUM[[#This Row],[04-06-2020]]</f>
        <v>1</v>
      </c>
      <c r="I641" s="14">
        <f>+Muertes_PN_ACUM[[#This Row],[6/6/2020]]-Muertes_PN_ACUM[[#This Row],[5/6/2020]]</f>
        <v>0</v>
      </c>
      <c r="J641" s="11"/>
      <c r="K641" s="11"/>
      <c r="L641" s="11"/>
      <c r="M641" s="11"/>
      <c r="N641" s="11"/>
    </row>
    <row r="642" spans="1:14">
      <c r="A642">
        <v>41301</v>
      </c>
      <c r="B642" s="2" t="s">
        <v>115</v>
      </c>
      <c r="C642" s="2" t="s">
        <v>183</v>
      </c>
      <c r="D642" s="2" t="s">
        <v>747</v>
      </c>
      <c r="E642" s="15">
        <f t="shared" si="9"/>
        <v>0</v>
      </c>
      <c r="F642" s="16">
        <f>+Muertes_PN_ACUM[[#This Row],[03-06-2020]]</f>
        <v>0</v>
      </c>
      <c r="G642" s="14">
        <f>+Muertes_PN_ACUM[[#This Row],[04-06-2020]]-Muertes_PN_ACUM[[#This Row],[03-06-2020]]</f>
        <v>0</v>
      </c>
      <c r="H642" s="14">
        <f>+Muertes_PN_ACUM[[#This Row],[5/6/2020]]-Muertes_PN_ACUM[[#This Row],[04-06-2020]]</f>
        <v>0</v>
      </c>
      <c r="I642" s="14">
        <f>+Muertes_PN_ACUM[[#This Row],[6/6/2020]]-Muertes_PN_ACUM[[#This Row],[5/6/2020]]</f>
        <v>0</v>
      </c>
      <c r="J642" s="11"/>
      <c r="K642" s="11"/>
      <c r="L642" s="11"/>
      <c r="M642" s="11"/>
      <c r="N642" s="11"/>
    </row>
    <row r="643" spans="1:14">
      <c r="A643">
        <v>120611</v>
      </c>
      <c r="B643" s="2" t="s">
        <v>104</v>
      </c>
      <c r="C643" s="2" t="s">
        <v>187</v>
      </c>
      <c r="D643" s="2" t="s">
        <v>748</v>
      </c>
      <c r="E643" s="15">
        <f t="shared" si="9"/>
        <v>0</v>
      </c>
      <c r="F643" s="16">
        <f>+Muertes_PN_ACUM[[#This Row],[03-06-2020]]</f>
        <v>0</v>
      </c>
      <c r="G643" s="14">
        <f>+Muertes_PN_ACUM[[#This Row],[04-06-2020]]-Muertes_PN_ACUM[[#This Row],[03-06-2020]]</f>
        <v>0</v>
      </c>
      <c r="H643" s="14">
        <f>+Muertes_PN_ACUM[[#This Row],[5/6/2020]]-Muertes_PN_ACUM[[#This Row],[04-06-2020]]</f>
        <v>0</v>
      </c>
      <c r="I643" s="14">
        <f>+Muertes_PN_ACUM[[#This Row],[6/6/2020]]-Muertes_PN_ACUM[[#This Row],[5/6/2020]]</f>
        <v>0</v>
      </c>
      <c r="J643" s="11"/>
      <c r="K643" s="11"/>
      <c r="L643" s="11"/>
      <c r="M643" s="11"/>
      <c r="N643" s="11"/>
    </row>
    <row r="644" spans="1:14">
      <c r="A644">
        <v>70701</v>
      </c>
      <c r="B644" s="2" t="s">
        <v>102</v>
      </c>
      <c r="C644" s="2" t="s">
        <v>129</v>
      </c>
      <c r="D644" s="2" t="s">
        <v>749</v>
      </c>
      <c r="E644" s="15">
        <f t="shared" si="9"/>
        <v>0</v>
      </c>
      <c r="F644" s="16">
        <f>+Muertes_PN_ACUM[[#This Row],[03-06-2020]]</f>
        <v>0</v>
      </c>
      <c r="G644" s="14">
        <f>+Muertes_PN_ACUM[[#This Row],[04-06-2020]]-Muertes_PN_ACUM[[#This Row],[03-06-2020]]</f>
        <v>0</v>
      </c>
      <c r="H644" s="14">
        <f>+Muertes_PN_ACUM[[#This Row],[5/6/2020]]-Muertes_PN_ACUM[[#This Row],[04-06-2020]]</f>
        <v>0</v>
      </c>
      <c r="I644" s="14">
        <f>+Muertes_PN_ACUM[[#This Row],[6/6/2020]]-Muertes_PN_ACUM[[#This Row],[5/6/2020]]</f>
        <v>0</v>
      </c>
      <c r="J644" s="11"/>
      <c r="K644" s="11"/>
      <c r="L644" s="11"/>
      <c r="M644" s="11"/>
      <c r="N644" s="11"/>
    </row>
    <row r="645" spans="1:14">
      <c r="A645">
        <v>80508</v>
      </c>
      <c r="B645" s="2" t="s">
        <v>97</v>
      </c>
      <c r="C645" s="2" t="s">
        <v>240</v>
      </c>
      <c r="D645" s="2" t="s">
        <v>750</v>
      </c>
      <c r="E645" s="15">
        <f t="shared" ref="E645:E677" si="10">+MAX(F645:CO645)</f>
        <v>1</v>
      </c>
      <c r="F645" s="16">
        <f>+Muertes_PN_ACUM[[#This Row],[03-06-2020]]</f>
        <v>1</v>
      </c>
      <c r="G645" s="14">
        <f>+Muertes_PN_ACUM[[#This Row],[04-06-2020]]-Muertes_PN_ACUM[[#This Row],[03-06-2020]]</f>
        <v>0</v>
      </c>
      <c r="H645" s="14">
        <f>+Muertes_PN_ACUM[[#This Row],[5/6/2020]]-Muertes_PN_ACUM[[#This Row],[04-06-2020]]</f>
        <v>0</v>
      </c>
      <c r="I645" s="14">
        <f>+Muertes_PN_ACUM[[#This Row],[6/6/2020]]-Muertes_PN_ACUM[[#This Row],[5/6/2020]]</f>
        <v>0</v>
      </c>
      <c r="J645" s="11"/>
      <c r="K645" s="11"/>
      <c r="L645" s="11"/>
      <c r="M645" s="11"/>
      <c r="N645" s="11"/>
    </row>
    <row r="646" spans="1:14">
      <c r="A646">
        <v>20406</v>
      </c>
      <c r="B646" s="2" t="s">
        <v>110</v>
      </c>
      <c r="C646" s="2" t="s">
        <v>242</v>
      </c>
      <c r="D646" s="2" t="s">
        <v>751</v>
      </c>
      <c r="E646" s="15">
        <f t="shared" si="10"/>
        <v>0</v>
      </c>
      <c r="F646" s="16">
        <f>+Muertes_PN_ACUM[[#This Row],[03-06-2020]]</f>
        <v>0</v>
      </c>
      <c r="G646" s="14">
        <f>+Muertes_PN_ACUM[[#This Row],[04-06-2020]]-Muertes_PN_ACUM[[#This Row],[03-06-2020]]</f>
        <v>0</v>
      </c>
      <c r="H646" s="14">
        <f>+Muertes_PN_ACUM[[#This Row],[5/6/2020]]-Muertes_PN_ACUM[[#This Row],[04-06-2020]]</f>
        <v>0</v>
      </c>
      <c r="I646" s="14">
        <f>+Muertes_PN_ACUM[[#This Row],[6/6/2020]]-Muertes_PN_ACUM[[#This Row],[5/6/2020]]</f>
        <v>0</v>
      </c>
      <c r="J646" s="11"/>
      <c r="K646" s="11"/>
      <c r="L646" s="11"/>
      <c r="M646" s="11"/>
      <c r="N646" s="11"/>
    </row>
    <row r="647" spans="1:14">
      <c r="A647">
        <v>70312</v>
      </c>
      <c r="B647" s="2" t="s">
        <v>102</v>
      </c>
      <c r="C647" s="2" t="s">
        <v>102</v>
      </c>
      <c r="D647" s="2" t="s">
        <v>752</v>
      </c>
      <c r="E647" s="15">
        <f t="shared" si="10"/>
        <v>0</v>
      </c>
      <c r="F647" s="16">
        <f>+Muertes_PN_ACUM[[#This Row],[03-06-2020]]</f>
        <v>0</v>
      </c>
      <c r="G647" s="14">
        <f>+Muertes_PN_ACUM[[#This Row],[04-06-2020]]-Muertes_PN_ACUM[[#This Row],[03-06-2020]]</f>
        <v>0</v>
      </c>
      <c r="H647" s="14">
        <f>+Muertes_PN_ACUM[[#This Row],[5/6/2020]]-Muertes_PN_ACUM[[#This Row],[04-06-2020]]</f>
        <v>0</v>
      </c>
      <c r="I647" s="14">
        <f>+Muertes_PN_ACUM[[#This Row],[6/6/2020]]-Muertes_PN_ACUM[[#This Row],[5/6/2020]]</f>
        <v>0</v>
      </c>
      <c r="J647" s="11"/>
      <c r="K647" s="11"/>
      <c r="L647" s="11"/>
      <c r="M647" s="11"/>
      <c r="N647" s="11"/>
    </row>
    <row r="648" spans="1:14">
      <c r="A648">
        <v>120805</v>
      </c>
      <c r="B648" s="2" t="s">
        <v>104</v>
      </c>
      <c r="C648" s="2" t="s">
        <v>209</v>
      </c>
      <c r="D648" s="2" t="s">
        <v>753</v>
      </c>
      <c r="E648" s="15">
        <f t="shared" si="10"/>
        <v>1</v>
      </c>
      <c r="F648" s="16">
        <f>+Muertes_PN_ACUM[[#This Row],[03-06-2020]]</f>
        <v>1</v>
      </c>
      <c r="G648" s="14">
        <f>+Muertes_PN_ACUM[[#This Row],[04-06-2020]]-Muertes_PN_ACUM[[#This Row],[03-06-2020]]</f>
        <v>0</v>
      </c>
      <c r="H648" s="14">
        <f>+Muertes_PN_ACUM[[#This Row],[5/6/2020]]-Muertes_PN_ACUM[[#This Row],[04-06-2020]]</f>
        <v>0</v>
      </c>
      <c r="I648" s="14">
        <f>+Muertes_PN_ACUM[[#This Row],[6/6/2020]]-Muertes_PN_ACUM[[#This Row],[5/6/2020]]</f>
        <v>0</v>
      </c>
      <c r="J648" s="11"/>
      <c r="K648" s="11"/>
      <c r="L648" s="11"/>
      <c r="M648" s="11"/>
      <c r="N648" s="11"/>
    </row>
    <row r="649" spans="1:14">
      <c r="A649">
        <v>100104</v>
      </c>
      <c r="B649" s="2" t="s">
        <v>113</v>
      </c>
      <c r="C649" s="2" t="s">
        <v>113</v>
      </c>
      <c r="D649" s="2" t="s">
        <v>754</v>
      </c>
      <c r="E649" s="15">
        <f t="shared" si="10"/>
        <v>0</v>
      </c>
      <c r="F649" s="16">
        <f>+Muertes_PN_ACUM[[#This Row],[03-06-2020]]</f>
        <v>0</v>
      </c>
      <c r="G649" s="14">
        <f>+Muertes_PN_ACUM[[#This Row],[04-06-2020]]-Muertes_PN_ACUM[[#This Row],[03-06-2020]]</f>
        <v>0</v>
      </c>
      <c r="H649" s="14">
        <f>+Muertes_PN_ACUM[[#This Row],[5/6/2020]]-Muertes_PN_ACUM[[#This Row],[04-06-2020]]</f>
        <v>0</v>
      </c>
      <c r="I649" s="14">
        <f>+Muertes_PN_ACUM[[#This Row],[6/6/2020]]-Muertes_PN_ACUM[[#This Row],[5/6/2020]]</f>
        <v>0</v>
      </c>
      <c r="J649" s="11"/>
      <c r="K649" s="11"/>
      <c r="L649" s="11"/>
      <c r="M649" s="11"/>
      <c r="N649" s="11"/>
    </row>
    <row r="650" spans="1:14">
      <c r="A650">
        <v>50112</v>
      </c>
      <c r="B650" s="2" t="s">
        <v>107</v>
      </c>
      <c r="C650" s="2" t="s">
        <v>228</v>
      </c>
      <c r="D650" s="2" t="s">
        <v>755</v>
      </c>
      <c r="E650" s="15">
        <f t="shared" si="10"/>
        <v>0</v>
      </c>
      <c r="F650" s="16">
        <f>+Muertes_PN_ACUM[[#This Row],[03-06-2020]]</f>
        <v>0</v>
      </c>
      <c r="G650" s="14">
        <f>+Muertes_PN_ACUM[[#This Row],[04-06-2020]]-Muertes_PN_ACUM[[#This Row],[03-06-2020]]</f>
        <v>0</v>
      </c>
      <c r="H650" s="14">
        <f>+Muertes_PN_ACUM[[#This Row],[5/6/2020]]-Muertes_PN_ACUM[[#This Row],[04-06-2020]]</f>
        <v>0</v>
      </c>
      <c r="I650" s="14">
        <f>+Muertes_PN_ACUM[[#This Row],[6/6/2020]]-Muertes_PN_ACUM[[#This Row],[5/6/2020]]</f>
        <v>0</v>
      </c>
      <c r="J650" s="11"/>
      <c r="K650" s="11"/>
      <c r="L650" s="11"/>
      <c r="M650" s="11"/>
      <c r="N650" s="11"/>
    </row>
    <row r="651" spans="1:14">
      <c r="A651">
        <v>20610</v>
      </c>
      <c r="B651" s="2" t="s">
        <v>110</v>
      </c>
      <c r="C651" s="2" t="s">
        <v>236</v>
      </c>
      <c r="D651" s="2" t="s">
        <v>756</v>
      </c>
      <c r="E651" s="15">
        <f t="shared" si="10"/>
        <v>0</v>
      </c>
      <c r="F651" s="16">
        <f>+Muertes_PN_ACUM[[#This Row],[03-06-2020]]</f>
        <v>0</v>
      </c>
      <c r="G651" s="14">
        <f>+Muertes_PN_ACUM[[#This Row],[04-06-2020]]-Muertes_PN_ACUM[[#This Row],[03-06-2020]]</f>
        <v>0</v>
      </c>
      <c r="H651" s="14">
        <f>+Muertes_PN_ACUM[[#This Row],[5/6/2020]]-Muertes_PN_ACUM[[#This Row],[04-06-2020]]</f>
        <v>0</v>
      </c>
      <c r="I651" s="14">
        <f>+Muertes_PN_ACUM[[#This Row],[6/6/2020]]-Muertes_PN_ACUM[[#This Row],[5/6/2020]]</f>
        <v>0</v>
      </c>
      <c r="J651" s="11"/>
      <c r="K651" s="11"/>
      <c r="L651" s="11"/>
      <c r="M651" s="11"/>
      <c r="N651" s="11"/>
    </row>
    <row r="652" spans="1:14">
      <c r="A652">
        <v>120312</v>
      </c>
      <c r="B652" s="2" t="s">
        <v>104</v>
      </c>
      <c r="C652" s="2" t="s">
        <v>126</v>
      </c>
      <c r="D652" s="2" t="s">
        <v>757</v>
      </c>
      <c r="E652" s="15">
        <f t="shared" si="10"/>
        <v>0</v>
      </c>
      <c r="F652" s="16">
        <f>+Muertes_PN_ACUM[[#This Row],[03-06-2020]]</f>
        <v>0</v>
      </c>
      <c r="G652" s="14">
        <f>+Muertes_PN_ACUM[[#This Row],[04-06-2020]]-Muertes_PN_ACUM[[#This Row],[03-06-2020]]</f>
        <v>0</v>
      </c>
      <c r="H652" s="14">
        <f>+Muertes_PN_ACUM[[#This Row],[5/6/2020]]-Muertes_PN_ACUM[[#This Row],[04-06-2020]]</f>
        <v>0</v>
      </c>
      <c r="I652" s="14">
        <f>+Muertes_PN_ACUM[[#This Row],[6/6/2020]]-Muertes_PN_ACUM[[#This Row],[5/6/2020]]</f>
        <v>0</v>
      </c>
      <c r="J652" s="11"/>
      <c r="K652" s="11"/>
      <c r="L652" s="11"/>
      <c r="M652" s="11"/>
      <c r="N652" s="11"/>
    </row>
    <row r="653" spans="1:14">
      <c r="A653">
        <v>90608</v>
      </c>
      <c r="B653" s="2" t="s">
        <v>139</v>
      </c>
      <c r="C653" s="2" t="s">
        <v>253</v>
      </c>
      <c r="D653" s="2" t="s">
        <v>758</v>
      </c>
      <c r="E653" s="15">
        <f t="shared" si="10"/>
        <v>0</v>
      </c>
      <c r="F653" s="16">
        <f>+Muertes_PN_ACUM[[#This Row],[03-06-2020]]</f>
        <v>0</v>
      </c>
      <c r="G653" s="14">
        <f>+Muertes_PN_ACUM[[#This Row],[04-06-2020]]-Muertes_PN_ACUM[[#This Row],[03-06-2020]]</f>
        <v>0</v>
      </c>
      <c r="H653" s="14">
        <f>+Muertes_PN_ACUM[[#This Row],[5/6/2020]]-Muertes_PN_ACUM[[#This Row],[04-06-2020]]</f>
        <v>0</v>
      </c>
      <c r="I653" s="14">
        <f>+Muertes_PN_ACUM[[#This Row],[6/6/2020]]-Muertes_PN_ACUM[[#This Row],[5/6/2020]]</f>
        <v>0</v>
      </c>
      <c r="J653" s="11"/>
      <c r="K653" s="11"/>
      <c r="L653" s="11"/>
      <c r="M653" s="11"/>
      <c r="N653" s="11"/>
    </row>
    <row r="654" spans="1:14">
      <c r="A654">
        <v>80605</v>
      </c>
      <c r="B654" s="2" t="s">
        <v>97</v>
      </c>
      <c r="C654" s="2" t="s">
        <v>204</v>
      </c>
      <c r="D654" s="2" t="s">
        <v>759</v>
      </c>
      <c r="E654" s="15">
        <f t="shared" si="10"/>
        <v>0</v>
      </c>
      <c r="F654" s="16">
        <f>+Muertes_PN_ACUM[[#This Row],[03-06-2020]]</f>
        <v>0</v>
      </c>
      <c r="G654" s="14">
        <f>+Muertes_PN_ACUM[[#This Row],[04-06-2020]]-Muertes_PN_ACUM[[#This Row],[03-06-2020]]</f>
        <v>0</v>
      </c>
      <c r="H654" s="14">
        <f>+Muertes_PN_ACUM[[#This Row],[5/6/2020]]-Muertes_PN_ACUM[[#This Row],[04-06-2020]]</f>
        <v>0</v>
      </c>
      <c r="I654" s="14">
        <f>+Muertes_PN_ACUM[[#This Row],[6/6/2020]]-Muertes_PN_ACUM[[#This Row],[5/6/2020]]</f>
        <v>0</v>
      </c>
      <c r="J654" s="11"/>
      <c r="K654" s="11"/>
      <c r="L654" s="11"/>
      <c r="M654" s="11"/>
      <c r="N654" s="11"/>
    </row>
    <row r="655" spans="1:14">
      <c r="A655">
        <v>91012</v>
      </c>
      <c r="B655" s="2" t="s">
        <v>139</v>
      </c>
      <c r="C655" s="2" t="s">
        <v>232</v>
      </c>
      <c r="D655" s="2" t="s">
        <v>760</v>
      </c>
      <c r="E655" s="15">
        <f t="shared" si="10"/>
        <v>0</v>
      </c>
      <c r="F655" s="16">
        <f>+Muertes_PN_ACUM[[#This Row],[03-06-2020]]</f>
        <v>0</v>
      </c>
      <c r="G655" s="14">
        <f>+Muertes_PN_ACUM[[#This Row],[04-06-2020]]-Muertes_PN_ACUM[[#This Row],[03-06-2020]]</f>
        <v>0</v>
      </c>
      <c r="H655" s="14">
        <f>+Muertes_PN_ACUM[[#This Row],[5/6/2020]]-Muertes_PN_ACUM[[#This Row],[04-06-2020]]</f>
        <v>0</v>
      </c>
      <c r="I655" s="14">
        <f>+Muertes_PN_ACUM[[#This Row],[6/6/2020]]-Muertes_PN_ACUM[[#This Row],[5/6/2020]]</f>
        <v>0</v>
      </c>
      <c r="J655" s="11"/>
      <c r="K655" s="11"/>
      <c r="L655" s="11"/>
      <c r="M655" s="11"/>
      <c r="N655" s="11"/>
    </row>
    <row r="656" spans="1:14">
      <c r="A656">
        <v>90704</v>
      </c>
      <c r="B656" s="2" t="s">
        <v>139</v>
      </c>
      <c r="C656" s="2" t="s">
        <v>250</v>
      </c>
      <c r="D656" s="2" t="s">
        <v>761</v>
      </c>
      <c r="E656" s="15">
        <f t="shared" si="10"/>
        <v>0</v>
      </c>
      <c r="F656" s="16">
        <f>+Muertes_PN_ACUM[[#This Row],[03-06-2020]]</f>
        <v>0</v>
      </c>
      <c r="G656" s="14">
        <f>+Muertes_PN_ACUM[[#This Row],[04-06-2020]]-Muertes_PN_ACUM[[#This Row],[03-06-2020]]</f>
        <v>0</v>
      </c>
      <c r="H656" s="14">
        <f>+Muertes_PN_ACUM[[#This Row],[5/6/2020]]-Muertes_PN_ACUM[[#This Row],[04-06-2020]]</f>
        <v>0</v>
      </c>
      <c r="I656" s="14">
        <f>+Muertes_PN_ACUM[[#This Row],[6/6/2020]]-Muertes_PN_ACUM[[#This Row],[5/6/2020]]</f>
        <v>0</v>
      </c>
      <c r="J656" s="11"/>
      <c r="K656" s="11"/>
      <c r="L656" s="11"/>
      <c r="M656" s="11"/>
      <c r="N656" s="11"/>
    </row>
    <row r="657" spans="1:14">
      <c r="A657">
        <v>120905</v>
      </c>
      <c r="B657" s="2" t="s">
        <v>104</v>
      </c>
      <c r="C657" s="2" t="s">
        <v>122</v>
      </c>
      <c r="D657" s="2" t="s">
        <v>762</v>
      </c>
      <c r="E657" s="15">
        <f t="shared" si="10"/>
        <v>0</v>
      </c>
      <c r="F657" s="16">
        <f>+Muertes_PN_ACUM[[#This Row],[03-06-2020]]</f>
        <v>0</v>
      </c>
      <c r="G657" s="14">
        <f>+Muertes_PN_ACUM[[#This Row],[04-06-2020]]-Muertes_PN_ACUM[[#This Row],[03-06-2020]]</f>
        <v>0</v>
      </c>
      <c r="H657" s="14">
        <f>+Muertes_PN_ACUM[[#This Row],[5/6/2020]]-Muertes_PN_ACUM[[#This Row],[04-06-2020]]</f>
        <v>0</v>
      </c>
      <c r="I657" s="14">
        <f>+Muertes_PN_ACUM[[#This Row],[6/6/2020]]-Muertes_PN_ACUM[[#This Row],[5/6/2020]]</f>
        <v>0</v>
      </c>
      <c r="J657" s="11"/>
      <c r="K657" s="11"/>
      <c r="L657" s="11"/>
      <c r="M657" s="11"/>
      <c r="N657" s="11"/>
    </row>
    <row r="658" spans="1:14">
      <c r="A658">
        <v>10405</v>
      </c>
      <c r="B658" s="2" t="s">
        <v>119</v>
      </c>
      <c r="C658" s="2" t="s">
        <v>120</v>
      </c>
      <c r="D658" s="2" t="s">
        <v>763</v>
      </c>
      <c r="E658" s="15">
        <f t="shared" si="10"/>
        <v>0</v>
      </c>
      <c r="F658" s="16">
        <f>+Muertes_PN_ACUM[[#This Row],[03-06-2020]]</f>
        <v>0</v>
      </c>
      <c r="G658" s="14">
        <f>+Muertes_PN_ACUM[[#This Row],[04-06-2020]]-Muertes_PN_ACUM[[#This Row],[03-06-2020]]</f>
        <v>0</v>
      </c>
      <c r="H658" s="14">
        <f>+Muertes_PN_ACUM[[#This Row],[5/6/2020]]-Muertes_PN_ACUM[[#This Row],[04-06-2020]]</f>
        <v>0</v>
      </c>
      <c r="I658" s="14">
        <f>+Muertes_PN_ACUM[[#This Row],[6/6/2020]]-Muertes_PN_ACUM[[#This Row],[5/6/2020]]</f>
        <v>0</v>
      </c>
      <c r="J658" s="11"/>
      <c r="K658" s="11"/>
      <c r="L658" s="11"/>
      <c r="M658" s="11"/>
      <c r="N658" s="11"/>
    </row>
    <row r="659" spans="1:14">
      <c r="A659">
        <v>10406</v>
      </c>
      <c r="B659" s="2" t="s">
        <v>119</v>
      </c>
      <c r="C659" s="2" t="s">
        <v>120</v>
      </c>
      <c r="D659" s="2" t="s">
        <v>764</v>
      </c>
      <c r="E659" s="15">
        <f t="shared" si="10"/>
        <v>0</v>
      </c>
      <c r="F659" s="16">
        <f>+Muertes_PN_ACUM[[#This Row],[03-06-2020]]</f>
        <v>0</v>
      </c>
      <c r="G659" s="14">
        <f>+Muertes_PN_ACUM[[#This Row],[04-06-2020]]-Muertes_PN_ACUM[[#This Row],[03-06-2020]]</f>
        <v>0</v>
      </c>
      <c r="H659" s="14">
        <f>+Muertes_PN_ACUM[[#This Row],[5/6/2020]]-Muertes_PN_ACUM[[#This Row],[04-06-2020]]</f>
        <v>0</v>
      </c>
      <c r="I659" s="14">
        <f>+Muertes_PN_ACUM[[#This Row],[6/6/2020]]-Muertes_PN_ACUM[[#This Row],[5/6/2020]]</f>
        <v>0</v>
      </c>
      <c r="J659" s="11"/>
      <c r="K659" s="11"/>
      <c r="L659" s="11"/>
      <c r="M659" s="11"/>
      <c r="N659" s="11"/>
    </row>
    <row r="660" spans="1:14">
      <c r="A660">
        <v>70223</v>
      </c>
      <c r="B660" s="2" t="s">
        <v>102</v>
      </c>
      <c r="C660" s="2" t="s">
        <v>161</v>
      </c>
      <c r="D660" s="2" t="s">
        <v>765</v>
      </c>
      <c r="E660" s="15">
        <f t="shared" si="10"/>
        <v>0</v>
      </c>
      <c r="F660" s="16">
        <f>+Muertes_PN_ACUM[[#This Row],[03-06-2020]]</f>
        <v>0</v>
      </c>
      <c r="G660" s="14">
        <f>+Muertes_PN_ACUM[[#This Row],[04-06-2020]]-Muertes_PN_ACUM[[#This Row],[03-06-2020]]</f>
        <v>0</v>
      </c>
      <c r="H660" s="14">
        <f>+Muertes_PN_ACUM[[#This Row],[5/6/2020]]-Muertes_PN_ACUM[[#This Row],[04-06-2020]]</f>
        <v>0</v>
      </c>
      <c r="I660" s="14">
        <f>+Muertes_PN_ACUM[[#This Row],[6/6/2020]]-Muertes_PN_ACUM[[#This Row],[5/6/2020]]</f>
        <v>0</v>
      </c>
      <c r="J660" s="11"/>
      <c r="K660" s="11"/>
      <c r="L660" s="11"/>
      <c r="M660" s="11"/>
      <c r="N660" s="11"/>
    </row>
    <row r="661" spans="1:14">
      <c r="A661">
        <v>70224</v>
      </c>
      <c r="B661" s="2" t="s">
        <v>102</v>
      </c>
      <c r="C661" s="2" t="s">
        <v>161</v>
      </c>
      <c r="D661" s="2" t="s">
        <v>766</v>
      </c>
      <c r="E661" s="15">
        <f t="shared" si="10"/>
        <v>0</v>
      </c>
      <c r="F661" s="16">
        <f>+Muertes_PN_ACUM[[#This Row],[03-06-2020]]</f>
        <v>0</v>
      </c>
      <c r="G661" s="14">
        <f>+Muertes_PN_ACUM[[#This Row],[04-06-2020]]-Muertes_PN_ACUM[[#This Row],[03-06-2020]]</f>
        <v>0</v>
      </c>
      <c r="H661" s="14">
        <f>+Muertes_PN_ACUM[[#This Row],[5/6/2020]]-Muertes_PN_ACUM[[#This Row],[04-06-2020]]</f>
        <v>0</v>
      </c>
      <c r="I661" s="14">
        <f>+Muertes_PN_ACUM[[#This Row],[6/6/2020]]-Muertes_PN_ACUM[[#This Row],[5/6/2020]]</f>
        <v>0</v>
      </c>
      <c r="J661" s="11"/>
      <c r="K661" s="11"/>
      <c r="L661" s="11"/>
      <c r="M661" s="11"/>
      <c r="N661" s="11"/>
    </row>
    <row r="662" spans="1:14">
      <c r="A662">
        <v>41309</v>
      </c>
      <c r="B662" s="2" t="s">
        <v>115</v>
      </c>
      <c r="C662" s="2" t="s">
        <v>183</v>
      </c>
      <c r="D662" s="2" t="s">
        <v>767</v>
      </c>
      <c r="E662" s="15">
        <f t="shared" si="10"/>
        <v>0</v>
      </c>
      <c r="F662" s="16">
        <f>+Muertes_PN_ACUM[[#This Row],[03-06-2020]]</f>
        <v>0</v>
      </c>
      <c r="G662" s="14">
        <f>+Muertes_PN_ACUM[[#This Row],[04-06-2020]]-Muertes_PN_ACUM[[#This Row],[03-06-2020]]</f>
        <v>0</v>
      </c>
      <c r="H662" s="14">
        <f>+Muertes_PN_ACUM[[#This Row],[5/6/2020]]-Muertes_PN_ACUM[[#This Row],[04-06-2020]]</f>
        <v>0</v>
      </c>
      <c r="I662" s="14">
        <f>+Muertes_PN_ACUM[[#This Row],[6/6/2020]]-Muertes_PN_ACUM[[#This Row],[5/6/2020]]</f>
        <v>0</v>
      </c>
      <c r="J662" s="11"/>
      <c r="K662" s="11"/>
      <c r="L662" s="11"/>
      <c r="M662" s="11"/>
      <c r="N662" s="11"/>
    </row>
    <row r="663" spans="1:14">
      <c r="A663">
        <v>130105</v>
      </c>
      <c r="B663" s="2" t="s">
        <v>131</v>
      </c>
      <c r="C663" s="2" t="s">
        <v>144</v>
      </c>
      <c r="D663" s="2" t="s">
        <v>768</v>
      </c>
      <c r="E663" s="15">
        <f t="shared" si="10"/>
        <v>18</v>
      </c>
      <c r="F663" s="16">
        <f>+Muertes_PN_ACUM[[#This Row],[03-06-2020]]</f>
        <v>18</v>
      </c>
      <c r="G663" s="14">
        <f>+Muertes_PN_ACUM[[#This Row],[04-06-2020]]-Muertes_PN_ACUM[[#This Row],[03-06-2020]]</f>
        <v>0</v>
      </c>
      <c r="H663" s="14">
        <f>+Muertes_PN_ACUM[[#This Row],[5/6/2020]]-Muertes_PN_ACUM[[#This Row],[04-06-2020]]</f>
        <v>0</v>
      </c>
      <c r="I663" s="14">
        <f>+Muertes_PN_ACUM[[#This Row],[6/6/2020]]-Muertes_PN_ACUM[[#This Row],[5/6/2020]]</f>
        <v>0</v>
      </c>
      <c r="J663" s="11"/>
      <c r="K663" s="11"/>
      <c r="L663" s="11"/>
      <c r="M663" s="11"/>
      <c r="N663" s="11"/>
    </row>
    <row r="664" spans="1:14">
      <c r="A664">
        <v>81005</v>
      </c>
      <c r="B664" s="2" t="s">
        <v>97</v>
      </c>
      <c r="C664" s="2" t="s">
        <v>134</v>
      </c>
      <c r="D664" s="2" t="s">
        <v>769</v>
      </c>
      <c r="E664" s="15">
        <f t="shared" si="10"/>
        <v>2</v>
      </c>
      <c r="F664" s="16">
        <f>+Muertes_PN_ACUM[[#This Row],[03-06-2020]]</f>
        <v>2</v>
      </c>
      <c r="G664" s="14">
        <f>+Muertes_PN_ACUM[[#This Row],[04-06-2020]]-Muertes_PN_ACUM[[#This Row],[03-06-2020]]</f>
        <v>0</v>
      </c>
      <c r="H664" s="14">
        <f>+Muertes_PN_ACUM[[#This Row],[5/6/2020]]-Muertes_PN_ACUM[[#This Row],[04-06-2020]]</f>
        <v>0</v>
      </c>
      <c r="I664" s="14">
        <f>+Muertes_PN_ACUM[[#This Row],[6/6/2020]]-Muertes_PN_ACUM[[#This Row],[5/6/2020]]</f>
        <v>0</v>
      </c>
      <c r="J664" s="11"/>
      <c r="K664" s="11"/>
      <c r="L664" s="11"/>
      <c r="M664" s="11"/>
      <c r="N664" s="11"/>
    </row>
    <row r="665" spans="1:14">
      <c r="A665">
        <v>30508</v>
      </c>
      <c r="B665" s="2" t="s">
        <v>99</v>
      </c>
      <c r="C665" s="2" t="s">
        <v>307</v>
      </c>
      <c r="D665" s="2" t="s">
        <v>770</v>
      </c>
      <c r="E665" s="15">
        <f t="shared" si="10"/>
        <v>0</v>
      </c>
      <c r="F665" s="16">
        <f>+Muertes_PN_ACUM[[#This Row],[03-06-2020]]</f>
        <v>0</v>
      </c>
      <c r="G665" s="14">
        <f>+Muertes_PN_ACUM[[#This Row],[04-06-2020]]-Muertes_PN_ACUM[[#This Row],[03-06-2020]]</f>
        <v>0</v>
      </c>
      <c r="H665" s="14">
        <f>+Muertes_PN_ACUM[[#This Row],[5/6/2020]]-Muertes_PN_ACUM[[#This Row],[04-06-2020]]</f>
        <v>0</v>
      </c>
      <c r="I665" s="14">
        <f>+Muertes_PN_ACUM[[#This Row],[6/6/2020]]-Muertes_PN_ACUM[[#This Row],[5/6/2020]]</f>
        <v>0</v>
      </c>
      <c r="J665" s="11"/>
      <c r="K665" s="11"/>
      <c r="L665" s="11"/>
      <c r="M665" s="11"/>
      <c r="N665" s="11"/>
    </row>
    <row r="666" spans="1:14">
      <c r="A666">
        <v>90511</v>
      </c>
      <c r="B666" s="2" t="s">
        <v>139</v>
      </c>
      <c r="C666" s="2" t="s">
        <v>258</v>
      </c>
      <c r="D666" s="2" t="s">
        <v>771</v>
      </c>
      <c r="E666" s="15">
        <f t="shared" si="10"/>
        <v>0</v>
      </c>
      <c r="F666" s="16">
        <f>+Muertes_PN_ACUM[[#This Row],[03-06-2020]]</f>
        <v>0</v>
      </c>
      <c r="G666" s="14">
        <f>+Muertes_PN_ACUM[[#This Row],[04-06-2020]]-Muertes_PN_ACUM[[#This Row],[03-06-2020]]</f>
        <v>0</v>
      </c>
      <c r="H666" s="14">
        <f>+Muertes_PN_ACUM[[#This Row],[5/6/2020]]-Muertes_PN_ACUM[[#This Row],[04-06-2020]]</f>
        <v>0</v>
      </c>
      <c r="I666" s="14">
        <f>+Muertes_PN_ACUM[[#This Row],[6/6/2020]]-Muertes_PN_ACUM[[#This Row],[5/6/2020]]</f>
        <v>0</v>
      </c>
      <c r="J666" s="11"/>
      <c r="K666" s="11"/>
      <c r="L666" s="11"/>
      <c r="M666" s="11"/>
      <c r="N666" s="11"/>
    </row>
    <row r="667" spans="1:14">
      <c r="A667">
        <v>130311</v>
      </c>
      <c r="B667" s="2" t="s">
        <v>131</v>
      </c>
      <c r="C667" s="2" t="s">
        <v>219</v>
      </c>
      <c r="D667" s="2" t="s">
        <v>772</v>
      </c>
      <c r="E667" s="15">
        <f t="shared" si="10"/>
        <v>0</v>
      </c>
      <c r="F667" s="16">
        <f>+Muertes_PN_ACUM[[#This Row],[03-06-2020]]</f>
        <v>0</v>
      </c>
      <c r="G667" s="14">
        <f>+Muertes_PN_ACUM[[#This Row],[04-06-2020]]-Muertes_PN_ACUM[[#This Row],[03-06-2020]]</f>
        <v>0</v>
      </c>
      <c r="H667" s="14">
        <f>+Muertes_PN_ACUM[[#This Row],[5/6/2020]]-Muertes_PN_ACUM[[#This Row],[04-06-2020]]</f>
        <v>0</v>
      </c>
      <c r="I667" s="14">
        <f>+Muertes_PN_ACUM[[#This Row],[6/6/2020]]-Muertes_PN_ACUM[[#This Row],[5/6/2020]]</f>
        <v>0</v>
      </c>
      <c r="J667" s="11"/>
      <c r="K667" s="11"/>
      <c r="L667" s="11"/>
      <c r="M667" s="11"/>
      <c r="N667" s="11"/>
    </row>
    <row r="668" spans="1:14">
      <c r="A668">
        <v>70314</v>
      </c>
      <c r="B668" s="2" t="s">
        <v>102</v>
      </c>
      <c r="C668" s="2" t="s">
        <v>102</v>
      </c>
      <c r="D668" s="2" t="s">
        <v>773</v>
      </c>
      <c r="E668" s="15">
        <f t="shared" si="10"/>
        <v>0</v>
      </c>
      <c r="F668" s="16">
        <f>+Muertes_PN_ACUM[[#This Row],[03-06-2020]]</f>
        <v>0</v>
      </c>
      <c r="G668" s="14">
        <f>+Muertes_PN_ACUM[[#This Row],[04-06-2020]]-Muertes_PN_ACUM[[#This Row],[03-06-2020]]</f>
        <v>0</v>
      </c>
      <c r="H668" s="14">
        <f>+Muertes_PN_ACUM[[#This Row],[5/6/2020]]-Muertes_PN_ACUM[[#This Row],[04-06-2020]]</f>
        <v>0</v>
      </c>
      <c r="I668" s="14">
        <f>+Muertes_PN_ACUM[[#This Row],[6/6/2020]]-Muertes_PN_ACUM[[#This Row],[5/6/2020]]</f>
        <v>0</v>
      </c>
      <c r="J668" s="11"/>
      <c r="K668" s="11"/>
      <c r="L668" s="11"/>
      <c r="M668" s="11"/>
      <c r="N668" s="11"/>
    </row>
    <row r="669" spans="1:14">
      <c r="A669">
        <v>130312</v>
      </c>
      <c r="B669" s="2" t="s">
        <v>131</v>
      </c>
      <c r="C669" s="2" t="s">
        <v>219</v>
      </c>
      <c r="D669" s="2" t="s">
        <v>774</v>
      </c>
      <c r="E669" s="15">
        <f t="shared" si="10"/>
        <v>0</v>
      </c>
      <c r="F669" s="16">
        <f>+Muertes_PN_ACUM[[#This Row],[03-06-2020]]</f>
        <v>0</v>
      </c>
      <c r="G669" s="14">
        <f>+Muertes_PN_ACUM[[#This Row],[04-06-2020]]-Muertes_PN_ACUM[[#This Row],[03-06-2020]]</f>
        <v>0</v>
      </c>
      <c r="H669" s="14">
        <f>+Muertes_PN_ACUM[[#This Row],[5/6/2020]]-Muertes_PN_ACUM[[#This Row],[04-06-2020]]</f>
        <v>0</v>
      </c>
      <c r="I669" s="14">
        <f>+Muertes_PN_ACUM[[#This Row],[6/6/2020]]-Muertes_PN_ACUM[[#This Row],[5/6/2020]]</f>
        <v>0</v>
      </c>
      <c r="J669" s="11"/>
      <c r="K669" s="11"/>
      <c r="L669" s="11"/>
      <c r="M669" s="11"/>
      <c r="N669" s="11"/>
    </row>
    <row r="670" spans="1:14">
      <c r="A670">
        <v>20407</v>
      </c>
      <c r="B670" s="2" t="s">
        <v>110</v>
      </c>
      <c r="C670" s="2" t="s">
        <v>242</v>
      </c>
      <c r="D670" s="2" t="s">
        <v>775</v>
      </c>
      <c r="E670" s="15">
        <f t="shared" si="10"/>
        <v>0</v>
      </c>
      <c r="F670" s="16">
        <f>+Muertes_PN_ACUM[[#This Row],[03-06-2020]]</f>
        <v>0</v>
      </c>
      <c r="G670" s="14">
        <f>+Muertes_PN_ACUM[[#This Row],[04-06-2020]]-Muertes_PN_ACUM[[#This Row],[03-06-2020]]</f>
        <v>0</v>
      </c>
      <c r="H670" s="14">
        <f>+Muertes_PN_ACUM[[#This Row],[5/6/2020]]-Muertes_PN_ACUM[[#This Row],[04-06-2020]]</f>
        <v>0</v>
      </c>
      <c r="I670" s="14">
        <f>+Muertes_PN_ACUM[[#This Row],[6/6/2020]]-Muertes_PN_ACUM[[#This Row],[5/6/2020]]</f>
        <v>0</v>
      </c>
      <c r="J670" s="11"/>
      <c r="K670" s="11"/>
      <c r="L670" s="11"/>
      <c r="M670" s="11"/>
      <c r="N670" s="11"/>
    </row>
    <row r="671" spans="1:14">
      <c r="A671">
        <v>20107</v>
      </c>
      <c r="B671" s="2" t="s">
        <v>110</v>
      </c>
      <c r="C671" s="2" t="s">
        <v>111</v>
      </c>
      <c r="D671" s="2" t="s">
        <v>776</v>
      </c>
      <c r="E671" s="15">
        <f t="shared" si="10"/>
        <v>0</v>
      </c>
      <c r="F671" s="16">
        <f>+Muertes_PN_ACUM[[#This Row],[03-06-2020]]</f>
        <v>0</v>
      </c>
      <c r="G671" s="14">
        <f>+Muertes_PN_ACUM[[#This Row],[04-06-2020]]-Muertes_PN_ACUM[[#This Row],[03-06-2020]]</f>
        <v>0</v>
      </c>
      <c r="H671" s="14">
        <f>+Muertes_PN_ACUM[[#This Row],[5/6/2020]]-Muertes_PN_ACUM[[#This Row],[04-06-2020]]</f>
        <v>0</v>
      </c>
      <c r="I671" s="14">
        <f>+Muertes_PN_ACUM[[#This Row],[6/6/2020]]-Muertes_PN_ACUM[[#This Row],[5/6/2020]]</f>
        <v>0</v>
      </c>
      <c r="J671" s="11"/>
      <c r="K671" s="11"/>
      <c r="L671" s="11"/>
      <c r="M671" s="11"/>
      <c r="N671" s="11"/>
    </row>
    <row r="672" spans="1:14">
      <c r="A672">
        <v>130106</v>
      </c>
      <c r="B672" s="2" t="s">
        <v>131</v>
      </c>
      <c r="C672" s="2" t="s">
        <v>144</v>
      </c>
      <c r="D672" s="2" t="s">
        <v>777</v>
      </c>
      <c r="E672" s="15">
        <f t="shared" si="10"/>
        <v>10</v>
      </c>
      <c r="F672" s="16">
        <f>+Muertes_PN_ACUM[[#This Row],[03-06-2020]]</f>
        <v>10</v>
      </c>
      <c r="G672" s="14">
        <f>+Muertes_PN_ACUM[[#This Row],[04-06-2020]]-Muertes_PN_ACUM[[#This Row],[03-06-2020]]</f>
        <v>0</v>
      </c>
      <c r="H672" s="14">
        <f>+Muertes_PN_ACUM[[#This Row],[5/6/2020]]-Muertes_PN_ACUM[[#This Row],[04-06-2020]]</f>
        <v>1</v>
      </c>
      <c r="I672" s="14">
        <f>+Muertes_PN_ACUM[[#This Row],[6/6/2020]]-Muertes_PN_ACUM[[#This Row],[5/6/2020]]</f>
        <v>0</v>
      </c>
      <c r="J672" s="11"/>
      <c r="K672" s="11"/>
      <c r="L672" s="11"/>
      <c r="M672" s="11"/>
      <c r="N672" s="11"/>
    </row>
    <row r="673" spans="1:14">
      <c r="A673">
        <v>41401</v>
      </c>
      <c r="B673" s="2" t="s">
        <v>115</v>
      </c>
      <c r="C673" s="2" t="s">
        <v>268</v>
      </c>
      <c r="D673" s="2" t="s">
        <v>778</v>
      </c>
      <c r="E673" s="15">
        <f t="shared" si="10"/>
        <v>1</v>
      </c>
      <c r="F673" s="16">
        <f>+Muertes_PN_ACUM[[#This Row],[03-06-2020]]</f>
        <v>1</v>
      </c>
      <c r="G673" s="14">
        <f>+Muertes_PN_ACUM[[#This Row],[04-06-2020]]-Muertes_PN_ACUM[[#This Row],[03-06-2020]]</f>
        <v>0</v>
      </c>
      <c r="H673" s="14">
        <f>+Muertes_PN_ACUM[[#This Row],[5/6/2020]]-Muertes_PN_ACUM[[#This Row],[04-06-2020]]</f>
        <v>0</v>
      </c>
      <c r="I673" s="14">
        <f>+Muertes_PN_ACUM[[#This Row],[6/6/2020]]-Muertes_PN_ACUM[[#This Row],[5/6/2020]]</f>
        <v>0</v>
      </c>
      <c r="J673" s="11"/>
      <c r="K673" s="11"/>
      <c r="L673" s="11"/>
      <c r="M673" s="11"/>
      <c r="N673" s="11"/>
    </row>
    <row r="674" spans="1:14">
      <c r="A674">
        <v>50206</v>
      </c>
      <c r="B674" s="2" t="s">
        <v>107</v>
      </c>
      <c r="C674" s="2" t="s">
        <v>195</v>
      </c>
      <c r="D674" s="2" t="s">
        <v>779</v>
      </c>
      <c r="E674" s="15">
        <f t="shared" si="10"/>
        <v>0</v>
      </c>
      <c r="F674" s="16">
        <f>+Muertes_PN_ACUM[[#This Row],[03-06-2020]]</f>
        <v>0</v>
      </c>
      <c r="G674" s="14">
        <f>+Muertes_PN_ACUM[[#This Row],[04-06-2020]]-Muertes_PN_ACUM[[#This Row],[03-06-2020]]</f>
        <v>0</v>
      </c>
      <c r="H674" s="14">
        <f>+Muertes_PN_ACUM[[#This Row],[5/6/2020]]-Muertes_PN_ACUM[[#This Row],[04-06-2020]]</f>
        <v>0</v>
      </c>
      <c r="I674" s="14">
        <f>+Muertes_PN_ACUM[[#This Row],[6/6/2020]]-Muertes_PN_ACUM[[#This Row],[5/6/2020]]</f>
        <v>0</v>
      </c>
      <c r="J674" s="11"/>
      <c r="K674" s="11"/>
      <c r="L674" s="11"/>
      <c r="M674" s="11"/>
      <c r="N674" s="11"/>
    </row>
    <row r="675" spans="1:14">
      <c r="A675">
        <v>50207</v>
      </c>
      <c r="B675" s="2" t="s">
        <v>107</v>
      </c>
      <c r="C675" s="2" t="s">
        <v>195</v>
      </c>
      <c r="D675" s="2" t="s">
        <v>780</v>
      </c>
      <c r="E675" s="15">
        <f t="shared" si="10"/>
        <v>0</v>
      </c>
      <c r="F675" s="16">
        <f>+Muertes_PN_ACUM[[#This Row],[03-06-2020]]</f>
        <v>0</v>
      </c>
      <c r="G675" s="14">
        <f>+Muertes_PN_ACUM[[#This Row],[04-06-2020]]-Muertes_PN_ACUM[[#This Row],[03-06-2020]]</f>
        <v>0</v>
      </c>
      <c r="H675" s="14">
        <f>+Muertes_PN_ACUM[[#This Row],[5/6/2020]]-Muertes_PN_ACUM[[#This Row],[04-06-2020]]</f>
        <v>0</v>
      </c>
      <c r="I675" s="14">
        <f>+Muertes_PN_ACUM[[#This Row],[6/6/2020]]-Muertes_PN_ACUM[[#This Row],[5/6/2020]]</f>
        <v>0</v>
      </c>
      <c r="J675" s="11"/>
      <c r="K675" s="11"/>
      <c r="L675" s="11"/>
      <c r="M675" s="11"/>
      <c r="N675" s="11"/>
    </row>
    <row r="676" spans="1:14">
      <c r="A676">
        <v>50317</v>
      </c>
      <c r="B676" s="2" t="s">
        <v>107</v>
      </c>
      <c r="C676" s="2" t="s">
        <v>108</v>
      </c>
      <c r="D676" s="2" t="s">
        <v>781</v>
      </c>
      <c r="E676" s="15">
        <f t="shared" si="10"/>
        <v>0</v>
      </c>
      <c r="F676" s="16">
        <f>+Muertes_PN_ACUM[[#This Row],[03-06-2020]]</f>
        <v>0</v>
      </c>
      <c r="G676" s="14">
        <f>+Muertes_PN_ACUM[[#This Row],[04-06-2020]]-Muertes_PN_ACUM[[#This Row],[03-06-2020]]</f>
        <v>0</v>
      </c>
      <c r="H676" s="14">
        <f>+Muertes_PN_ACUM[[#This Row],[5/6/2020]]-Muertes_PN_ACUM[[#This Row],[04-06-2020]]</f>
        <v>0</v>
      </c>
      <c r="I676" s="14">
        <f>+Muertes_PN_ACUM[[#This Row],[6/6/2020]]-Muertes_PN_ACUM[[#This Row],[5/6/2020]]</f>
        <v>0</v>
      </c>
      <c r="J676" s="11"/>
      <c r="K676" s="11"/>
      <c r="L676" s="11"/>
      <c r="M676" s="11"/>
      <c r="N676" s="11"/>
    </row>
    <row r="677" spans="1:14">
      <c r="A677">
        <v>90512</v>
      </c>
      <c r="B677" s="2" t="s">
        <v>139</v>
      </c>
      <c r="C677" s="2" t="s">
        <v>258</v>
      </c>
      <c r="D677" s="2" t="s">
        <v>782</v>
      </c>
      <c r="E677" s="15">
        <f t="shared" si="10"/>
        <v>0</v>
      </c>
      <c r="F677" s="16">
        <f>+Muertes_PN_ACUM[[#This Row],[03-06-2020]]</f>
        <v>0</v>
      </c>
      <c r="G677" s="14">
        <f>+Muertes_PN_ACUM[[#This Row],[04-06-2020]]-Muertes_PN_ACUM[[#This Row],[03-06-2020]]</f>
        <v>0</v>
      </c>
      <c r="H677" s="14">
        <f>+Muertes_PN_ACUM[[#This Row],[5/6/2020]]-Muertes_PN_ACUM[[#This Row],[04-06-2020]]</f>
        <v>0</v>
      </c>
      <c r="I677" s="14">
        <f>+Muertes_PN_ACUM[[#This Row],[6/6/2020]]-Muertes_PN_ACUM[[#This Row],[5/6/2020]]</f>
        <v>0</v>
      </c>
      <c r="J677" s="11"/>
      <c r="K677" s="11"/>
      <c r="L677" s="11"/>
      <c r="M677" s="11"/>
      <c r="N677" s="11"/>
    </row>
  </sheetData>
  <conditionalFormatting sqref="G4:I677">
    <cfRule type="cellIs" dxfId="21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B2BE-42D9-4589-AA6C-D758291D1094}">
  <sheetPr>
    <tabColor rgb="FF002060"/>
  </sheetPr>
  <dimension ref="B1:V677"/>
  <sheetViews>
    <sheetView showGridLines="0" topLeftCell="E1" workbookViewId="0">
      <selection activeCell="W8" sqref="W8"/>
    </sheetView>
  </sheetViews>
  <sheetFormatPr defaultColWidth="11.42578125" defaultRowHeight="14.45"/>
  <cols>
    <col min="2" max="2" width="6" bestFit="1" customWidth="1"/>
    <col min="3" max="3" width="11.140625" bestFit="1" customWidth="1"/>
    <col min="4" max="4" width="17.42578125" customWidth="1"/>
    <col min="5" max="5" width="12.7109375" bestFit="1" customWidth="1"/>
    <col min="7" max="10" width="7.5703125" customWidth="1"/>
    <col min="11" max="11" width="10.28515625" bestFit="1" customWidth="1"/>
    <col min="12" max="12" width="10" customWidth="1"/>
    <col min="13" max="13" width="12.5703125" bestFit="1" customWidth="1"/>
    <col min="14" max="14" width="9.140625" customWidth="1"/>
    <col min="15" max="15" width="7.5703125" customWidth="1"/>
    <col min="16" max="16" width="11.7109375" bestFit="1" customWidth="1"/>
    <col min="17" max="17" width="15.28515625" bestFit="1" customWidth="1"/>
    <col min="18" max="18" width="11.42578125" bestFit="1" customWidth="1"/>
    <col min="19" max="19" width="9" customWidth="1"/>
    <col min="21" max="22" width="9.5703125" customWidth="1"/>
  </cols>
  <sheetData>
    <row r="1" spans="2:22">
      <c r="R1" s="39">
        <f ca="1">+TODAY()-2</f>
        <v>43990</v>
      </c>
    </row>
    <row r="2" spans="2:22">
      <c r="H2" s="44">
        <f>SUM(Localiza_PN1112[Casos])</f>
        <v>79085</v>
      </c>
      <c r="I2" s="45">
        <f>SUM(Localiza_PN1112[Fallecidos])</f>
        <v>403</v>
      </c>
      <c r="J2" s="46">
        <f>SUM(Localiza_PN1112[Recuperados])</f>
        <v>10441</v>
      </c>
      <c r="K2" s="47">
        <f>SUM(Localiza_PN1112[Activos])</f>
        <v>68241</v>
      </c>
      <c r="S2" s="44" t="e">
        <f ca="1">SUM(Localiza_PN1112[Nuevos Casos])</f>
        <v>#N/A</v>
      </c>
      <c r="T2" s="45" t="e">
        <f ca="1">SUM(Localiza_PN1112[Nuevos Fallecidos])</f>
        <v>#N/A</v>
      </c>
      <c r="U2" s="46" t="e">
        <f ca="1">SUM(Localiza_PN1112[Nuevos Recuperados])</f>
        <v>#N/A</v>
      </c>
      <c r="V2" s="47">
        <f>SUM(Localiza_PN1112[Nuevos Activos])</f>
        <v>0</v>
      </c>
    </row>
    <row r="3" spans="2:22" ht="36">
      <c r="B3" s="26" t="s">
        <v>798</v>
      </c>
      <c r="C3" s="26" t="s">
        <v>799</v>
      </c>
      <c r="D3" s="26" t="s">
        <v>3</v>
      </c>
      <c r="E3" s="26" t="s">
        <v>800</v>
      </c>
      <c r="F3" s="26" t="s">
        <v>801</v>
      </c>
      <c r="G3" s="26" t="s">
        <v>802</v>
      </c>
      <c r="H3" s="33" t="s">
        <v>803</v>
      </c>
      <c r="I3" s="34" t="s">
        <v>797</v>
      </c>
      <c r="J3" s="35" t="s">
        <v>787</v>
      </c>
      <c r="K3" s="36" t="s">
        <v>804</v>
      </c>
      <c r="L3" s="33" t="s">
        <v>805</v>
      </c>
      <c r="M3" s="34" t="s">
        <v>806</v>
      </c>
      <c r="N3" s="35" t="s">
        <v>807</v>
      </c>
      <c r="O3" s="36" t="s">
        <v>808</v>
      </c>
      <c r="P3" s="34" t="s">
        <v>809</v>
      </c>
      <c r="Q3" s="35" t="s">
        <v>810</v>
      </c>
      <c r="R3" s="36" t="s">
        <v>811</v>
      </c>
      <c r="S3" s="33" t="s">
        <v>812</v>
      </c>
      <c r="T3" s="34" t="s">
        <v>813</v>
      </c>
      <c r="U3" s="35" t="s">
        <v>814</v>
      </c>
      <c r="V3" s="36" t="s">
        <v>815</v>
      </c>
    </row>
    <row r="4" spans="2:22">
      <c r="B4">
        <v>4</v>
      </c>
      <c r="C4">
        <v>80821</v>
      </c>
      <c r="D4" t="s">
        <v>98</v>
      </c>
      <c r="E4">
        <v>9.1427297592163086</v>
      </c>
      <c r="F4">
        <v>-79.382003784179688</v>
      </c>
      <c r="G4">
        <v>65404</v>
      </c>
      <c r="H4" s="48">
        <f>+Casos_PN_CORR[[#This Row],[SUM Correg]]</f>
        <v>2923</v>
      </c>
      <c r="I4" s="48">
        <f>+Muertes_PN_ACUM[[#This Row],[Fallecidos]]</f>
        <v>18</v>
      </c>
      <c r="J4" s="48">
        <f>+Recupera_PN_ACUM[[#This Row],[Recuperados]]</f>
        <v>571</v>
      </c>
      <c r="K4" s="48">
        <f>+Localiza_PN1112[[#This Row],[Casos]]-Localiza_PN1112[[#This Row],[Fallecidos]]-Localiza_PN1112[[#This Row],[Recuperados]]</f>
        <v>2334</v>
      </c>
      <c r="L4" s="19">
        <f>+Localiza_PN1112[[#This Row],[Casos]]/(Localiza_PN1112[[#This Row],[Población]]/1000000)</f>
        <v>44691.456180050147</v>
      </c>
      <c r="M4" s="19">
        <f>+Localiza_PN1112[[#This Row],[Fallecidos]]/(Localiza_PN1112[[#This Row],[Población]]/1000000)</f>
        <v>275.21252522781481</v>
      </c>
      <c r="N4" s="19">
        <f>+Localiza_PN1112[[#This Row],[Recuperados]]/(Localiza_PN1112[[#This Row],[Población]]/1000000)</f>
        <v>8730.3528836156802</v>
      </c>
      <c r="O4" s="19">
        <f>+Localiza_PN1112[[#This Row],[Activos]]/(Localiza_PN1112[[#This Row],[Población]]/1000000)</f>
        <v>35685.89077120665</v>
      </c>
      <c r="P4" s="25">
        <f>+Localiza_PN1112[[#This Row],[Fallecidos]]/Localiza_PN1112[[#This Row],[Casos]]</f>
        <v>6.1580567909681836E-3</v>
      </c>
      <c r="Q4" s="25">
        <f>+Localiza_PN1112[[#This Row],[Recuperados]]/Localiza_PN1112[[#This Row],[Casos]]</f>
        <v>0.19534724598015737</v>
      </c>
      <c r="R4" s="25">
        <f>Localiza_PN1112[[#This Row],[Activos]]/Localiza_PN1112[[#This Row],[Casos]]</f>
        <v>0.79849469722887445</v>
      </c>
      <c r="S4" s="43" t="e">
        <f ca="1">+HLOOKUP($R$1,'Casos DIA Corr'!$CM$1:$CP$755,Localiza_PN1112[[#This Row],[Fila]],0)</f>
        <v>#N/A</v>
      </c>
      <c r="T4" s="40" t="e">
        <f ca="1">+HLOOKUP($R$1,'Muertes DIA'!$F$1:$I$770,Localiza_PN1112[[#This Row],[Fila]],0)</f>
        <v>#N/A</v>
      </c>
      <c r="U4" s="40" t="e">
        <f ca="1">+HLOOKUP($R$1,'Recuperados DIA'!$E$1:$H$763,Localiza_PN1112[[#This Row],[Fila]],0)</f>
        <v>#N/A</v>
      </c>
    </row>
    <row r="5" spans="2:22">
      <c r="B5">
        <v>5</v>
      </c>
      <c r="C5">
        <v>30202</v>
      </c>
      <c r="D5" t="s">
        <v>101</v>
      </c>
      <c r="E5">
        <v>9.2042398452758789</v>
      </c>
      <c r="F5">
        <v>-80.029998779296875</v>
      </c>
      <c r="G5">
        <v>771</v>
      </c>
      <c r="H5" s="48">
        <f>+Casos_PN_CORR[[#This Row],[SUM Correg]]</f>
        <v>0</v>
      </c>
      <c r="I5" s="48">
        <f>+Muertes_PN_ACUM[[#This Row],[Fallecidos]]</f>
        <v>0</v>
      </c>
      <c r="J5" s="48">
        <f>+Recupera_PN_ACUM[[#This Row],[Recuperados]]</f>
        <v>469</v>
      </c>
      <c r="K5" s="48">
        <f>+Localiza_PN1112[[#This Row],[Casos]]-Localiza_PN1112[[#This Row],[Fallecidos]]-Localiza_PN1112[[#This Row],[Recuperados]]</f>
        <v>-469</v>
      </c>
      <c r="L5" s="19">
        <f>+Localiza_PN1112[[#This Row],[Casos]]/(Localiza_PN1112[[#This Row],[Población]]/1000000)</f>
        <v>0</v>
      </c>
      <c r="M5" s="19">
        <f>+Localiza_PN1112[[#This Row],[Fallecidos]]/(Localiza_PN1112[[#This Row],[Población]]/1000000)</f>
        <v>0</v>
      </c>
      <c r="N5" s="19">
        <f>+Localiza_PN1112[[#This Row],[Recuperados]]/(Localiza_PN1112[[#This Row],[Población]]/1000000)</f>
        <v>608300.90791180287</v>
      </c>
      <c r="O5" s="19">
        <f>+Localiza_PN1112[[#This Row],[Activos]]/(Localiza_PN1112[[#This Row],[Población]]/1000000)</f>
        <v>-608300.90791180287</v>
      </c>
      <c r="P5" s="25" t="e">
        <f>+Localiza_PN1112[[#This Row],[Fallecidos]]/Localiza_PN1112[[#This Row],[Casos]]</f>
        <v>#DIV/0!</v>
      </c>
      <c r="Q5" s="25" t="e">
        <f>+Localiza_PN1112[[#This Row],[Recuperados]]/Localiza_PN1112[[#This Row],[Casos]]</f>
        <v>#DIV/0!</v>
      </c>
      <c r="R5" s="25" t="e">
        <f>Localiza_PN1112[[#This Row],[Activos]]/Localiza_PN1112[[#This Row],[Casos]]</f>
        <v>#DIV/0!</v>
      </c>
      <c r="S5" s="43" t="e">
        <f ca="1">+HLOOKUP($R$1,'Casos DIA Corr'!$CM$1:$CP$755,Localiza_PN1112[[#This Row],[Fila]],0)</f>
        <v>#N/A</v>
      </c>
      <c r="T5" s="40" t="e">
        <f ca="1">+HLOOKUP($R$1,'Muertes DIA'!$F$1:$I$770,Localiza_PN1112[[#This Row],[Fila]],0)</f>
        <v>#N/A</v>
      </c>
      <c r="U5" s="40" t="e">
        <f ca="1">+HLOOKUP($R$1,'Recuperados DIA'!$E$1:$H$763,Localiza_PN1112[[#This Row],[Fila]],0)</f>
        <v>#N/A</v>
      </c>
    </row>
    <row r="6" spans="2:22">
      <c r="B6">
        <v>6</v>
      </c>
      <c r="C6">
        <v>70313</v>
      </c>
      <c r="D6" t="s">
        <v>103</v>
      </c>
      <c r="E6">
        <v>7.8206300735473633</v>
      </c>
      <c r="F6">
        <v>-80.399696350097656</v>
      </c>
      <c r="G6">
        <v>1117</v>
      </c>
      <c r="H6" s="48">
        <f>+Casos_PN_CORR[[#This Row],[SUM Correg]]</f>
        <v>0</v>
      </c>
      <c r="I6" s="48">
        <f>+Muertes_PN_ACUM[[#This Row],[Fallecidos]]</f>
        <v>0</v>
      </c>
      <c r="J6" s="48">
        <f>+Recupera_PN_ACUM[[#This Row],[Recuperados]]</f>
        <v>379</v>
      </c>
      <c r="K6" s="48">
        <f>+Localiza_PN1112[[#This Row],[Casos]]-Localiza_PN1112[[#This Row],[Fallecidos]]-Localiza_PN1112[[#This Row],[Recuperados]]</f>
        <v>-379</v>
      </c>
      <c r="L6" s="19">
        <f>+Localiza_PN1112[[#This Row],[Casos]]/(Localiza_PN1112[[#This Row],[Población]]/1000000)</f>
        <v>0</v>
      </c>
      <c r="M6" s="19">
        <f>+Localiza_PN1112[[#This Row],[Fallecidos]]/(Localiza_PN1112[[#This Row],[Población]]/1000000)</f>
        <v>0</v>
      </c>
      <c r="N6" s="19">
        <f>+Localiza_PN1112[[#This Row],[Recuperados]]/(Localiza_PN1112[[#This Row],[Población]]/1000000)</f>
        <v>339301.70098478068</v>
      </c>
      <c r="O6" s="19">
        <f>+Localiza_PN1112[[#This Row],[Activos]]/(Localiza_PN1112[[#This Row],[Población]]/1000000)</f>
        <v>-339301.70098478068</v>
      </c>
      <c r="P6" s="25" t="e">
        <f>+Localiza_PN1112[[#This Row],[Fallecidos]]/Localiza_PN1112[[#This Row],[Casos]]</f>
        <v>#DIV/0!</v>
      </c>
      <c r="Q6" s="25" t="e">
        <f>+Localiza_PN1112[[#This Row],[Recuperados]]/Localiza_PN1112[[#This Row],[Casos]]</f>
        <v>#DIV/0!</v>
      </c>
      <c r="R6" s="25" t="e">
        <f>Localiza_PN1112[[#This Row],[Activos]]/Localiza_PN1112[[#This Row],[Casos]]</f>
        <v>#DIV/0!</v>
      </c>
      <c r="S6" s="43" t="e">
        <f ca="1">+HLOOKUP($R$1,'Casos DIA Corr'!$CM$1:$CP$755,Localiza_PN1112[[#This Row],[Fila]],0)</f>
        <v>#N/A</v>
      </c>
      <c r="T6" s="40" t="e">
        <f ca="1">+HLOOKUP($R$1,'Muertes DIA'!$F$1:$I$770,Localiza_PN1112[[#This Row],[Fila]],0)</f>
        <v>#N/A</v>
      </c>
      <c r="U6" s="40" t="e">
        <f ca="1">+HLOOKUP($R$1,'Recuperados DIA'!$E$1:$H$763,Localiza_PN1112[[#This Row],[Fila]],0)</f>
        <v>#N/A</v>
      </c>
    </row>
    <row r="7" spans="2:22">
      <c r="B7">
        <v>7</v>
      </c>
      <c r="C7">
        <v>120502</v>
      </c>
      <c r="D7" t="s">
        <v>106</v>
      </c>
      <c r="E7">
        <v>8.5152101516723633</v>
      </c>
      <c r="F7">
        <v>-81.433799743652344</v>
      </c>
      <c r="G7">
        <v>3049</v>
      </c>
      <c r="H7" s="48">
        <f>+Casos_PN_CORR[[#This Row],[SUM Correg]]</f>
        <v>0</v>
      </c>
      <c r="I7" s="48">
        <f>+Muertes_PN_ACUM[[#This Row],[Fallecidos]]</f>
        <v>0</v>
      </c>
      <c r="J7" s="48">
        <f>+Recupera_PN_ACUM[[#This Row],[Recuperados]]</f>
        <v>360</v>
      </c>
      <c r="K7" s="48">
        <f>+Localiza_PN1112[[#This Row],[Casos]]-Localiza_PN1112[[#This Row],[Fallecidos]]-Localiza_PN1112[[#This Row],[Recuperados]]</f>
        <v>-360</v>
      </c>
      <c r="L7" s="19">
        <f>+Localiza_PN1112[[#This Row],[Casos]]/(Localiza_PN1112[[#This Row],[Población]]/1000000)</f>
        <v>0</v>
      </c>
      <c r="M7" s="19">
        <f>+Localiza_PN1112[[#This Row],[Fallecidos]]/(Localiza_PN1112[[#This Row],[Población]]/1000000)</f>
        <v>0</v>
      </c>
      <c r="N7" s="19">
        <f>+Localiza_PN1112[[#This Row],[Recuperados]]/(Localiza_PN1112[[#This Row],[Población]]/1000000)</f>
        <v>118071.49885208264</v>
      </c>
      <c r="O7" s="19">
        <f>+Localiza_PN1112[[#This Row],[Activos]]/(Localiza_PN1112[[#This Row],[Población]]/1000000)</f>
        <v>-118071.49885208264</v>
      </c>
      <c r="P7" s="25" t="e">
        <f>+Localiza_PN1112[[#This Row],[Fallecidos]]/Localiza_PN1112[[#This Row],[Casos]]</f>
        <v>#DIV/0!</v>
      </c>
      <c r="Q7" s="25" t="e">
        <f>+Localiza_PN1112[[#This Row],[Recuperados]]/Localiza_PN1112[[#This Row],[Casos]]</f>
        <v>#DIV/0!</v>
      </c>
      <c r="R7" s="25" t="e">
        <f>Localiza_PN1112[[#This Row],[Activos]]/Localiza_PN1112[[#This Row],[Casos]]</f>
        <v>#DIV/0!</v>
      </c>
      <c r="S7" s="43" t="e">
        <f ca="1">+HLOOKUP($R$1,'Casos DIA Corr'!$CM$1:$CP$755,Localiza_PN1112[[#This Row],[Fila]],0)</f>
        <v>#N/A</v>
      </c>
      <c r="T7" s="40" t="e">
        <f ca="1">+HLOOKUP($R$1,'Muertes DIA'!$F$1:$I$770,Localiza_PN1112[[#This Row],[Fila]],0)</f>
        <v>#N/A</v>
      </c>
      <c r="U7" s="40" t="e">
        <f ca="1">+HLOOKUP($R$1,'Recuperados DIA'!$E$1:$H$763,Localiza_PN1112[[#This Row],[Fila]],0)</f>
        <v>#N/A</v>
      </c>
    </row>
    <row r="8" spans="2:22">
      <c r="B8">
        <v>8</v>
      </c>
      <c r="C8">
        <v>50313</v>
      </c>
      <c r="D8" t="s">
        <v>109</v>
      </c>
      <c r="E8">
        <v>8.8349599838256836</v>
      </c>
      <c r="F8">
        <v>-78.198898315429688</v>
      </c>
      <c r="G8">
        <v>0</v>
      </c>
      <c r="H8" s="48">
        <f>+Casos_PN_CORR[[#This Row],[SUM Correg]]</f>
        <v>5</v>
      </c>
      <c r="I8" s="48">
        <f>+Muertes_PN_ACUM[[#This Row],[Fallecidos]]</f>
        <v>0</v>
      </c>
      <c r="J8" s="48">
        <f>+Recupera_PN_ACUM[[#This Row],[Recuperados]]</f>
        <v>312</v>
      </c>
      <c r="K8" s="48">
        <f>+Localiza_PN1112[[#This Row],[Casos]]-Localiza_PN1112[[#This Row],[Fallecidos]]-Localiza_PN1112[[#This Row],[Recuperados]]</f>
        <v>-307</v>
      </c>
      <c r="L8" s="19" t="e">
        <f>+Localiza_PN1112[[#This Row],[Casos]]/(Localiza_PN1112[[#This Row],[Población]]/1000000)</f>
        <v>#DIV/0!</v>
      </c>
      <c r="M8" s="19" t="e">
        <f>+Localiza_PN1112[[#This Row],[Fallecidos]]/(Localiza_PN1112[[#This Row],[Población]]/1000000)</f>
        <v>#DIV/0!</v>
      </c>
      <c r="N8" s="19" t="e">
        <f>+Localiza_PN1112[[#This Row],[Recuperados]]/(Localiza_PN1112[[#This Row],[Población]]/1000000)</f>
        <v>#DIV/0!</v>
      </c>
      <c r="O8" s="19" t="e">
        <f>+Localiza_PN1112[[#This Row],[Activos]]/(Localiza_PN1112[[#This Row],[Población]]/1000000)</f>
        <v>#DIV/0!</v>
      </c>
      <c r="P8" s="25">
        <f>+Localiza_PN1112[[#This Row],[Fallecidos]]/Localiza_PN1112[[#This Row],[Casos]]</f>
        <v>0</v>
      </c>
      <c r="Q8" s="25">
        <f>+Localiza_PN1112[[#This Row],[Recuperados]]/Localiza_PN1112[[#This Row],[Casos]]</f>
        <v>62.4</v>
      </c>
      <c r="R8" s="25">
        <f>Localiza_PN1112[[#This Row],[Activos]]/Localiza_PN1112[[#This Row],[Casos]]</f>
        <v>-61.4</v>
      </c>
      <c r="S8" s="43" t="e">
        <f ca="1">+HLOOKUP($R$1,'Casos DIA Corr'!$CM$1:$CP$755,Localiza_PN1112[[#This Row],[Fila]],0)</f>
        <v>#N/A</v>
      </c>
      <c r="T8" s="40" t="e">
        <f ca="1">+HLOOKUP($R$1,'Muertes DIA'!$F$1:$I$770,Localiza_PN1112[[#This Row],[Fila]],0)</f>
        <v>#N/A</v>
      </c>
      <c r="U8" s="40" t="e">
        <f ca="1">+HLOOKUP($R$1,'Recuperados DIA'!$E$1:$H$763,Localiza_PN1112[[#This Row],[Fila]],0)</f>
        <v>#N/A</v>
      </c>
    </row>
    <row r="9" spans="2:22">
      <c r="B9">
        <v>9</v>
      </c>
      <c r="C9">
        <v>20101</v>
      </c>
      <c r="D9" t="s">
        <v>112</v>
      </c>
      <c r="E9">
        <v>8.228480339050293</v>
      </c>
      <c r="F9">
        <v>-80.555999755859375</v>
      </c>
      <c r="G9">
        <v>8703</v>
      </c>
      <c r="H9" s="48">
        <f>+Casos_PN_CORR[[#This Row],[SUM Correg]]</f>
        <v>85</v>
      </c>
      <c r="I9" s="48">
        <f>+Muertes_PN_ACUM[[#This Row],[Fallecidos]]</f>
        <v>1</v>
      </c>
      <c r="J9" s="48">
        <f>+Recupera_PN_ACUM[[#This Row],[Recuperados]]</f>
        <v>307</v>
      </c>
      <c r="K9" s="48">
        <f>+Localiza_PN1112[[#This Row],[Casos]]-Localiza_PN1112[[#This Row],[Fallecidos]]-Localiza_PN1112[[#This Row],[Recuperados]]</f>
        <v>-223</v>
      </c>
      <c r="L9" s="19">
        <f>+Localiza_PN1112[[#This Row],[Casos]]/(Localiza_PN1112[[#This Row],[Población]]/1000000)</f>
        <v>9766.7470987015968</v>
      </c>
      <c r="M9" s="19">
        <f>+Localiza_PN1112[[#This Row],[Fallecidos]]/(Localiza_PN1112[[#This Row],[Población]]/1000000)</f>
        <v>114.9029070435482</v>
      </c>
      <c r="N9" s="19">
        <f>+Localiza_PN1112[[#This Row],[Recuperados]]/(Localiza_PN1112[[#This Row],[Población]]/1000000)</f>
        <v>35275.192462369298</v>
      </c>
      <c r="O9" s="19">
        <f>+Localiza_PN1112[[#This Row],[Activos]]/(Localiza_PN1112[[#This Row],[Población]]/1000000)</f>
        <v>-25623.348270711245</v>
      </c>
      <c r="P9" s="25">
        <f>+Localiza_PN1112[[#This Row],[Fallecidos]]/Localiza_PN1112[[#This Row],[Casos]]</f>
        <v>1.1764705882352941E-2</v>
      </c>
      <c r="Q9" s="25">
        <f>+Localiza_PN1112[[#This Row],[Recuperados]]/Localiza_PN1112[[#This Row],[Casos]]</f>
        <v>3.611764705882353</v>
      </c>
      <c r="R9" s="25">
        <f>Localiza_PN1112[[#This Row],[Activos]]/Localiza_PN1112[[#This Row],[Casos]]</f>
        <v>-2.6235294117647059</v>
      </c>
      <c r="S9" s="43" t="e">
        <f ca="1">+HLOOKUP($R$1,'Casos DIA Corr'!$CM$1:$CP$755,Localiza_PN1112[[#This Row],[Fila]],0)</f>
        <v>#N/A</v>
      </c>
      <c r="T9" s="40" t="e">
        <f ca="1">+HLOOKUP($R$1,'Muertes DIA'!$F$1:$I$770,Localiza_PN1112[[#This Row],[Fila]],0)</f>
        <v>#N/A</v>
      </c>
      <c r="U9" s="40" t="e">
        <f ca="1">+HLOOKUP($R$1,'Recuperados DIA'!$E$1:$H$763,Localiza_PN1112[[#This Row],[Fila]],0)</f>
        <v>#N/A</v>
      </c>
    </row>
    <row r="10" spans="2:22">
      <c r="B10">
        <v>10</v>
      </c>
      <c r="C10">
        <v>100102</v>
      </c>
      <c r="D10" t="s">
        <v>114</v>
      </c>
      <c r="E10">
        <v>9.2218904495239258</v>
      </c>
      <c r="F10">
        <v>-78.15789794921875</v>
      </c>
      <c r="G10">
        <v>11644</v>
      </c>
      <c r="H10" s="48">
        <f>+Casos_PN_CORR[[#This Row],[SUM Correg]]</f>
        <v>506</v>
      </c>
      <c r="I10" s="48">
        <f>+Muertes_PN_ACUM[[#This Row],[Fallecidos]]</f>
        <v>4</v>
      </c>
      <c r="J10" s="48">
        <f>+Recupera_PN_ACUM[[#This Row],[Recuperados]]</f>
        <v>297</v>
      </c>
      <c r="K10" s="48">
        <f>+Localiza_PN1112[[#This Row],[Casos]]-Localiza_PN1112[[#This Row],[Fallecidos]]-Localiza_PN1112[[#This Row],[Recuperados]]</f>
        <v>205</v>
      </c>
      <c r="L10" s="19">
        <f>+Localiza_PN1112[[#This Row],[Casos]]/(Localiza_PN1112[[#This Row],[Población]]/1000000)</f>
        <v>43455.857093782208</v>
      </c>
      <c r="M10" s="19">
        <f>+Localiza_PN1112[[#This Row],[Fallecidos]]/(Localiza_PN1112[[#This Row],[Población]]/1000000)</f>
        <v>343.52456200618343</v>
      </c>
      <c r="N10" s="19">
        <f>+Localiza_PN1112[[#This Row],[Recuperados]]/(Localiza_PN1112[[#This Row],[Población]]/1000000)</f>
        <v>25506.69872895912</v>
      </c>
      <c r="O10" s="19">
        <f>+Localiza_PN1112[[#This Row],[Activos]]/(Localiza_PN1112[[#This Row],[Población]]/1000000)</f>
        <v>17605.633802816901</v>
      </c>
      <c r="P10" s="25">
        <f>+Localiza_PN1112[[#This Row],[Fallecidos]]/Localiza_PN1112[[#This Row],[Casos]]</f>
        <v>7.9051383399209481E-3</v>
      </c>
      <c r="Q10" s="25">
        <f>+Localiza_PN1112[[#This Row],[Recuperados]]/Localiza_PN1112[[#This Row],[Casos]]</f>
        <v>0.58695652173913049</v>
      </c>
      <c r="R10" s="25">
        <f>Localiza_PN1112[[#This Row],[Activos]]/Localiza_PN1112[[#This Row],[Casos]]</f>
        <v>0.40513833992094861</v>
      </c>
      <c r="S10" s="43" t="e">
        <f ca="1">+HLOOKUP($R$1,'Casos DIA Corr'!$CM$1:$CP$755,Localiza_PN1112[[#This Row],[Fila]],0)</f>
        <v>#N/A</v>
      </c>
      <c r="T10" s="40" t="e">
        <f ca="1">+HLOOKUP($R$1,'Muertes DIA'!$F$1:$I$770,Localiza_PN1112[[#This Row],[Fila]],0)</f>
        <v>#N/A</v>
      </c>
      <c r="U10" s="40" t="e">
        <f ca="1">+HLOOKUP($R$1,'Recuperados DIA'!$E$1:$H$763,Localiza_PN1112[[#This Row],[Fila]],0)</f>
        <v>#N/A</v>
      </c>
    </row>
    <row r="11" spans="2:22">
      <c r="B11">
        <v>11</v>
      </c>
      <c r="C11">
        <v>40101</v>
      </c>
      <c r="D11" t="s">
        <v>117</v>
      </c>
      <c r="E11">
        <v>8.4027595520019531</v>
      </c>
      <c r="F11">
        <v>-82.559097290039063</v>
      </c>
      <c r="G11">
        <v>2406</v>
      </c>
      <c r="H11" s="48">
        <f>+Casos_PN_CORR[[#This Row],[SUM Correg]]</f>
        <v>43</v>
      </c>
      <c r="I11" s="48">
        <f>+Muertes_PN_ACUM[[#This Row],[Fallecidos]]</f>
        <v>0</v>
      </c>
      <c r="J11" s="48">
        <f>+Recupera_PN_ACUM[[#This Row],[Recuperados]]</f>
        <v>296</v>
      </c>
      <c r="K11" s="48">
        <f>+Localiza_PN1112[[#This Row],[Casos]]-Localiza_PN1112[[#This Row],[Fallecidos]]-Localiza_PN1112[[#This Row],[Recuperados]]</f>
        <v>-253</v>
      </c>
      <c r="L11" s="19">
        <f>+Localiza_PN1112[[#This Row],[Casos]]/(Localiza_PN1112[[#This Row],[Población]]/1000000)</f>
        <v>17871.986699916873</v>
      </c>
      <c r="M11" s="19">
        <f>+Localiza_PN1112[[#This Row],[Fallecidos]]/(Localiza_PN1112[[#This Row],[Población]]/1000000)</f>
        <v>0</v>
      </c>
      <c r="N11" s="19">
        <f>+Localiza_PN1112[[#This Row],[Recuperados]]/(Localiza_PN1112[[#This Row],[Población]]/1000000)</f>
        <v>123025.76891105568</v>
      </c>
      <c r="O11" s="19">
        <f>+Localiza_PN1112[[#This Row],[Activos]]/(Localiza_PN1112[[#This Row],[Población]]/1000000)</f>
        <v>-105153.78221113881</v>
      </c>
      <c r="P11" s="25">
        <f>+Localiza_PN1112[[#This Row],[Fallecidos]]/Localiza_PN1112[[#This Row],[Casos]]</f>
        <v>0</v>
      </c>
      <c r="Q11" s="25">
        <f>+Localiza_PN1112[[#This Row],[Recuperados]]/Localiza_PN1112[[#This Row],[Casos]]</f>
        <v>6.8837209302325579</v>
      </c>
      <c r="R11" s="25">
        <f>Localiza_PN1112[[#This Row],[Activos]]/Localiza_PN1112[[#This Row],[Casos]]</f>
        <v>-5.8837209302325579</v>
      </c>
      <c r="S11" s="43" t="e">
        <f ca="1">+HLOOKUP($R$1,'Casos DIA Corr'!$CM$1:$CP$755,Localiza_PN1112[[#This Row],[Fila]],0)</f>
        <v>#N/A</v>
      </c>
      <c r="T11" s="40" t="e">
        <f ca="1">+HLOOKUP($R$1,'Muertes DIA'!$F$1:$I$770,Localiza_PN1112[[#This Row],[Fila]],0)</f>
        <v>#N/A</v>
      </c>
      <c r="U11" s="40" t="e">
        <f ca="1">+HLOOKUP($R$1,'Recuperados DIA'!$E$1:$H$763,Localiza_PN1112[[#This Row],[Fila]],0)</f>
        <v>#N/A</v>
      </c>
    </row>
    <row r="12" spans="2:22">
      <c r="B12">
        <v>12</v>
      </c>
      <c r="C12">
        <v>80822</v>
      </c>
      <c r="D12" t="s">
        <v>118</v>
      </c>
      <c r="E12">
        <v>9.1323299407958984</v>
      </c>
      <c r="F12">
        <v>-79.510597229003906</v>
      </c>
      <c r="G12">
        <v>41292</v>
      </c>
      <c r="H12" s="48">
        <f>+Casos_PN_CORR[[#This Row],[SUM Correg]]</f>
        <v>1325</v>
      </c>
      <c r="I12" s="48">
        <f>+Muertes_PN_ACUM[[#This Row],[Fallecidos]]</f>
        <v>2</v>
      </c>
      <c r="J12" s="48">
        <f>+Recupera_PN_ACUM[[#This Row],[Recuperados]]</f>
        <v>280</v>
      </c>
      <c r="K12" s="48">
        <f>+Localiza_PN1112[[#This Row],[Casos]]-Localiza_PN1112[[#This Row],[Fallecidos]]-Localiza_PN1112[[#This Row],[Recuperados]]</f>
        <v>1043</v>
      </c>
      <c r="L12" s="19">
        <f>+Localiza_PN1112[[#This Row],[Casos]]/(Localiza_PN1112[[#This Row],[Población]]/1000000)</f>
        <v>32088.540153056281</v>
      </c>
      <c r="M12" s="19">
        <f>+Localiza_PN1112[[#This Row],[Fallecidos]]/(Localiza_PN1112[[#This Row],[Población]]/1000000)</f>
        <v>48.435532306500043</v>
      </c>
      <c r="N12" s="19">
        <f>+Localiza_PN1112[[#This Row],[Recuperados]]/(Localiza_PN1112[[#This Row],[Población]]/1000000)</f>
        <v>6780.9745229100063</v>
      </c>
      <c r="O12" s="19">
        <f>+Localiza_PN1112[[#This Row],[Activos]]/(Localiza_PN1112[[#This Row],[Población]]/1000000)</f>
        <v>25259.130097839774</v>
      </c>
      <c r="P12" s="25">
        <f>+Localiza_PN1112[[#This Row],[Fallecidos]]/Localiza_PN1112[[#This Row],[Casos]]</f>
        <v>1.5094339622641509E-3</v>
      </c>
      <c r="Q12" s="25">
        <f>+Localiza_PN1112[[#This Row],[Recuperados]]/Localiza_PN1112[[#This Row],[Casos]]</f>
        <v>0.21132075471698114</v>
      </c>
      <c r="R12" s="25">
        <f>Localiza_PN1112[[#This Row],[Activos]]/Localiza_PN1112[[#This Row],[Casos]]</f>
        <v>0.7871698113207547</v>
      </c>
      <c r="S12" s="43" t="e">
        <f ca="1">+HLOOKUP($R$1,'Casos DIA Corr'!$CM$1:$CP$755,Localiza_PN1112[[#This Row],[Fila]],0)</f>
        <v>#N/A</v>
      </c>
      <c r="T12" s="40" t="e">
        <f ca="1">+HLOOKUP($R$1,'Muertes DIA'!$F$1:$I$770,Localiza_PN1112[[#This Row],[Fila]],0)</f>
        <v>#N/A</v>
      </c>
      <c r="U12" s="40" t="e">
        <f ca="1">+HLOOKUP($R$1,'Recuperados DIA'!$E$1:$H$763,Localiza_PN1112[[#This Row],[Fila]],0)</f>
        <v>#N/A</v>
      </c>
    </row>
    <row r="13" spans="2:22">
      <c r="B13">
        <v>13</v>
      </c>
      <c r="C13">
        <v>10401</v>
      </c>
      <c r="D13" t="s">
        <v>121</v>
      </c>
      <c r="E13">
        <v>9.3201103210449219</v>
      </c>
      <c r="F13">
        <v>-82.398902893066406</v>
      </c>
      <c r="G13">
        <v>0</v>
      </c>
      <c r="H13" s="48">
        <f>+Casos_PN_CORR[[#This Row],[SUM Correg]]</f>
        <v>22</v>
      </c>
      <c r="I13" s="48">
        <f>+Muertes_PN_ACUM[[#This Row],[Fallecidos]]</f>
        <v>0</v>
      </c>
      <c r="J13" s="48">
        <f>+Recupera_PN_ACUM[[#This Row],[Recuperados]]</f>
        <v>272</v>
      </c>
      <c r="K13" s="48">
        <f>+Localiza_PN1112[[#This Row],[Casos]]-Localiza_PN1112[[#This Row],[Fallecidos]]-Localiza_PN1112[[#This Row],[Recuperados]]</f>
        <v>-250</v>
      </c>
      <c r="L13" s="19" t="e">
        <f>+Localiza_PN1112[[#This Row],[Casos]]/(Localiza_PN1112[[#This Row],[Población]]/1000000)</f>
        <v>#DIV/0!</v>
      </c>
      <c r="M13" s="19" t="e">
        <f>+Localiza_PN1112[[#This Row],[Fallecidos]]/(Localiza_PN1112[[#This Row],[Población]]/1000000)</f>
        <v>#DIV/0!</v>
      </c>
      <c r="N13" s="19" t="e">
        <f>+Localiza_PN1112[[#This Row],[Recuperados]]/(Localiza_PN1112[[#This Row],[Población]]/1000000)</f>
        <v>#DIV/0!</v>
      </c>
      <c r="O13" s="19" t="e">
        <f>+Localiza_PN1112[[#This Row],[Activos]]/(Localiza_PN1112[[#This Row],[Población]]/1000000)</f>
        <v>#DIV/0!</v>
      </c>
      <c r="P13" s="25">
        <f>+Localiza_PN1112[[#This Row],[Fallecidos]]/Localiza_PN1112[[#This Row],[Casos]]</f>
        <v>0</v>
      </c>
      <c r="Q13" s="25">
        <f>+Localiza_PN1112[[#This Row],[Recuperados]]/Localiza_PN1112[[#This Row],[Casos]]</f>
        <v>12.363636363636363</v>
      </c>
      <c r="R13" s="25">
        <f>Localiza_PN1112[[#This Row],[Activos]]/Localiza_PN1112[[#This Row],[Casos]]</f>
        <v>-11.363636363636363</v>
      </c>
      <c r="S13" s="43" t="e">
        <f ca="1">+HLOOKUP($R$1,'Casos DIA Corr'!$CM$1:$CP$755,Localiza_PN1112[[#This Row],[Fila]],0)</f>
        <v>#N/A</v>
      </c>
      <c r="T13" s="40" t="e">
        <f ca="1">+HLOOKUP($R$1,'Muertes DIA'!$F$1:$I$770,Localiza_PN1112[[#This Row],[Fila]],0)</f>
        <v>#N/A</v>
      </c>
      <c r="U13" s="40" t="e">
        <f ca="1">+HLOOKUP($R$1,'Recuperados DIA'!$E$1:$H$763,Localiza_PN1112[[#This Row],[Fila]],0)</f>
        <v>#N/A</v>
      </c>
    </row>
    <row r="14" spans="2:22">
      <c r="B14">
        <v>14</v>
      </c>
      <c r="C14">
        <v>120902</v>
      </c>
      <c r="D14" t="s">
        <v>123</v>
      </c>
      <c r="E14">
        <v>8.6598596572875977</v>
      </c>
      <c r="F14">
        <v>-81.27459716796875</v>
      </c>
      <c r="G14">
        <v>0</v>
      </c>
      <c r="H14" s="48">
        <f>+Casos_PN_CORR[[#This Row],[SUM Correg]]</f>
        <v>0</v>
      </c>
      <c r="I14" s="48">
        <f>+Muertes_PN_ACUM[[#This Row],[Fallecidos]]</f>
        <v>0</v>
      </c>
      <c r="J14" s="48">
        <f>+Recupera_PN_ACUM[[#This Row],[Recuperados]]</f>
        <v>254</v>
      </c>
      <c r="K14" s="48">
        <f>+Localiza_PN1112[[#This Row],[Casos]]-Localiza_PN1112[[#This Row],[Fallecidos]]-Localiza_PN1112[[#This Row],[Recuperados]]</f>
        <v>-254</v>
      </c>
      <c r="L14" s="19" t="e">
        <f>+Localiza_PN1112[[#This Row],[Casos]]/(Localiza_PN1112[[#This Row],[Población]]/1000000)</f>
        <v>#DIV/0!</v>
      </c>
      <c r="M14" s="19" t="e">
        <f>+Localiza_PN1112[[#This Row],[Fallecidos]]/(Localiza_PN1112[[#This Row],[Población]]/1000000)</f>
        <v>#DIV/0!</v>
      </c>
      <c r="N14" s="19" t="e">
        <f>+Localiza_PN1112[[#This Row],[Recuperados]]/(Localiza_PN1112[[#This Row],[Población]]/1000000)</f>
        <v>#DIV/0!</v>
      </c>
      <c r="O14" s="19" t="e">
        <f>+Localiza_PN1112[[#This Row],[Activos]]/(Localiza_PN1112[[#This Row],[Población]]/1000000)</f>
        <v>#DIV/0!</v>
      </c>
      <c r="P14" s="25" t="e">
        <f>+Localiza_PN1112[[#This Row],[Fallecidos]]/Localiza_PN1112[[#This Row],[Casos]]</f>
        <v>#DIV/0!</v>
      </c>
      <c r="Q14" s="25" t="e">
        <f>+Localiza_PN1112[[#This Row],[Recuperados]]/Localiza_PN1112[[#This Row],[Casos]]</f>
        <v>#DIV/0!</v>
      </c>
      <c r="R14" s="25" t="e">
        <f>Localiza_PN1112[[#This Row],[Activos]]/Localiza_PN1112[[#This Row],[Casos]]</f>
        <v>#DIV/0!</v>
      </c>
      <c r="S14" s="43" t="e">
        <f ca="1">+HLOOKUP($R$1,'Casos DIA Corr'!$CM$1:$CP$755,Localiza_PN1112[[#This Row],[Fila]],0)</f>
        <v>#N/A</v>
      </c>
      <c r="T14" s="40" t="e">
        <f ca="1">+HLOOKUP($R$1,'Muertes DIA'!$F$1:$I$770,Localiza_PN1112[[#This Row],[Fila]],0)</f>
        <v>#N/A</v>
      </c>
      <c r="U14" s="40" t="e">
        <f ca="1">+HLOOKUP($R$1,'Recuperados DIA'!$E$1:$H$763,Localiza_PN1112[[#This Row],[Fila]],0)</f>
        <v>#N/A</v>
      </c>
    </row>
    <row r="15" spans="2:22">
      <c r="B15">
        <v>15</v>
      </c>
      <c r="C15">
        <v>40404</v>
      </c>
      <c r="D15" t="s">
        <v>125</v>
      </c>
      <c r="E15">
        <v>8.6750497817993164</v>
      </c>
      <c r="F15">
        <v>-82.422599792480469</v>
      </c>
      <c r="G15">
        <v>6290</v>
      </c>
      <c r="H15" s="48">
        <f>+Casos_PN_CORR[[#This Row],[SUM Correg]]</f>
        <v>70</v>
      </c>
      <c r="I15" s="48">
        <f>+Muertes_PN_ACUM[[#This Row],[Fallecidos]]</f>
        <v>0</v>
      </c>
      <c r="J15" s="48">
        <f>+Recupera_PN_ACUM[[#This Row],[Recuperados]]</f>
        <v>248</v>
      </c>
      <c r="K15" s="48">
        <f>+Localiza_PN1112[[#This Row],[Casos]]-Localiza_PN1112[[#This Row],[Fallecidos]]-Localiza_PN1112[[#This Row],[Recuperados]]</f>
        <v>-178</v>
      </c>
      <c r="L15" s="19">
        <f>+Localiza_PN1112[[#This Row],[Casos]]/(Localiza_PN1112[[#This Row],[Población]]/1000000)</f>
        <v>11128.775834658189</v>
      </c>
      <c r="M15" s="19">
        <f>+Localiza_PN1112[[#This Row],[Fallecidos]]/(Localiza_PN1112[[#This Row],[Población]]/1000000)</f>
        <v>0</v>
      </c>
      <c r="N15" s="19">
        <f>+Localiza_PN1112[[#This Row],[Recuperados]]/(Localiza_PN1112[[#This Row],[Población]]/1000000)</f>
        <v>39427.662957074725</v>
      </c>
      <c r="O15" s="19">
        <f>+Localiza_PN1112[[#This Row],[Activos]]/(Localiza_PN1112[[#This Row],[Población]]/1000000)</f>
        <v>-28298.887122416538</v>
      </c>
      <c r="P15" s="25">
        <f>+Localiza_PN1112[[#This Row],[Fallecidos]]/Localiza_PN1112[[#This Row],[Casos]]</f>
        <v>0</v>
      </c>
      <c r="Q15" s="25">
        <f>+Localiza_PN1112[[#This Row],[Recuperados]]/Localiza_PN1112[[#This Row],[Casos]]</f>
        <v>3.5428571428571427</v>
      </c>
      <c r="R15" s="25">
        <f>Localiza_PN1112[[#This Row],[Activos]]/Localiza_PN1112[[#This Row],[Casos]]</f>
        <v>-2.5428571428571427</v>
      </c>
      <c r="S15" s="43" t="e">
        <f ca="1">+HLOOKUP($R$1,'Casos DIA Corr'!$CM$1:$CP$755,Localiza_PN1112[[#This Row],[Fila]],0)</f>
        <v>#N/A</v>
      </c>
      <c r="T15" s="40" t="e">
        <f ca="1">+HLOOKUP($R$1,'Muertes DIA'!$F$1:$I$770,Localiza_PN1112[[#This Row],[Fila]],0)</f>
        <v>#N/A</v>
      </c>
      <c r="U15" s="40" t="e">
        <f ca="1">+HLOOKUP($R$1,'Recuperados DIA'!$E$1:$H$763,Localiza_PN1112[[#This Row],[Fila]],0)</f>
        <v>#N/A</v>
      </c>
    </row>
    <row r="16" spans="2:22">
      <c r="B16">
        <v>16</v>
      </c>
      <c r="C16">
        <v>120302</v>
      </c>
      <c r="D16" t="s">
        <v>127</v>
      </c>
      <c r="E16">
        <v>8.2994499206542969</v>
      </c>
      <c r="F16">
        <v>-81.675498962402344</v>
      </c>
      <c r="G16">
        <v>3854</v>
      </c>
      <c r="H16" s="48">
        <f>+Casos_PN_CORR[[#This Row],[SUM Correg]]</f>
        <v>0</v>
      </c>
      <c r="I16" s="48">
        <f>+Muertes_PN_ACUM[[#This Row],[Fallecidos]]</f>
        <v>0</v>
      </c>
      <c r="J16" s="48">
        <f>+Recupera_PN_ACUM[[#This Row],[Recuperados]]</f>
        <v>242</v>
      </c>
      <c r="K16" s="48">
        <f>+Localiza_PN1112[[#This Row],[Casos]]-Localiza_PN1112[[#This Row],[Fallecidos]]-Localiza_PN1112[[#This Row],[Recuperados]]</f>
        <v>-242</v>
      </c>
      <c r="L16" s="19">
        <f>+Localiza_PN1112[[#This Row],[Casos]]/(Localiza_PN1112[[#This Row],[Población]]/1000000)</f>
        <v>0</v>
      </c>
      <c r="M16" s="19">
        <f>+Localiza_PN1112[[#This Row],[Fallecidos]]/(Localiza_PN1112[[#This Row],[Población]]/1000000)</f>
        <v>0</v>
      </c>
      <c r="N16" s="19">
        <f>+Localiza_PN1112[[#This Row],[Recuperados]]/(Localiza_PN1112[[#This Row],[Población]]/1000000)</f>
        <v>62791.904514789829</v>
      </c>
      <c r="O16" s="19">
        <f>+Localiza_PN1112[[#This Row],[Activos]]/(Localiza_PN1112[[#This Row],[Población]]/1000000)</f>
        <v>-62791.904514789829</v>
      </c>
      <c r="P16" s="25" t="e">
        <f>+Localiza_PN1112[[#This Row],[Fallecidos]]/Localiza_PN1112[[#This Row],[Casos]]</f>
        <v>#DIV/0!</v>
      </c>
      <c r="Q16" s="25" t="e">
        <f>+Localiza_PN1112[[#This Row],[Recuperados]]/Localiza_PN1112[[#This Row],[Casos]]</f>
        <v>#DIV/0!</v>
      </c>
      <c r="R16" s="25" t="e">
        <f>Localiza_PN1112[[#This Row],[Activos]]/Localiza_PN1112[[#This Row],[Casos]]</f>
        <v>#DIV/0!</v>
      </c>
      <c r="S16" s="43" t="e">
        <f ca="1">+HLOOKUP($R$1,'Casos DIA Corr'!$CM$1:$CP$755,Localiza_PN1112[[#This Row],[Fila]],0)</f>
        <v>#N/A</v>
      </c>
      <c r="T16" s="40" t="e">
        <f ca="1">+HLOOKUP($R$1,'Muertes DIA'!$F$1:$I$770,Localiza_PN1112[[#This Row],[Fila]],0)</f>
        <v>#N/A</v>
      </c>
      <c r="U16" s="40" t="e">
        <f ca="1">+HLOOKUP($R$1,'Recuperados DIA'!$E$1:$H$763,Localiza_PN1112[[#This Row],[Fila]],0)</f>
        <v>#N/A</v>
      </c>
    </row>
    <row r="17" spans="2:21">
      <c r="B17">
        <v>17</v>
      </c>
      <c r="C17">
        <v>120503</v>
      </c>
      <c r="D17" t="s">
        <v>128</v>
      </c>
      <c r="E17">
        <v>8.2639799118041992</v>
      </c>
      <c r="F17">
        <v>-81.473602294921875</v>
      </c>
      <c r="G17">
        <v>686</v>
      </c>
      <c r="H17" s="48">
        <f>+Casos_PN_CORR[[#This Row],[SUM Correg]]</f>
        <v>0</v>
      </c>
      <c r="I17" s="48">
        <f>+Muertes_PN_ACUM[[#This Row],[Fallecidos]]</f>
        <v>0</v>
      </c>
      <c r="J17" s="48">
        <f>+Recupera_PN_ACUM[[#This Row],[Recuperados]]</f>
        <v>223</v>
      </c>
      <c r="K17" s="48">
        <f>+Localiza_PN1112[[#This Row],[Casos]]-Localiza_PN1112[[#This Row],[Fallecidos]]-Localiza_PN1112[[#This Row],[Recuperados]]</f>
        <v>-223</v>
      </c>
      <c r="L17" s="19">
        <f>+Localiza_PN1112[[#This Row],[Casos]]/(Localiza_PN1112[[#This Row],[Población]]/1000000)</f>
        <v>0</v>
      </c>
      <c r="M17" s="19">
        <f>+Localiza_PN1112[[#This Row],[Fallecidos]]/(Localiza_PN1112[[#This Row],[Población]]/1000000)</f>
        <v>0</v>
      </c>
      <c r="N17" s="19">
        <f>+Localiza_PN1112[[#This Row],[Recuperados]]/(Localiza_PN1112[[#This Row],[Población]]/1000000)</f>
        <v>325072.88629737613</v>
      </c>
      <c r="O17" s="19">
        <f>+Localiza_PN1112[[#This Row],[Activos]]/(Localiza_PN1112[[#This Row],[Población]]/1000000)</f>
        <v>-325072.88629737613</v>
      </c>
      <c r="P17" s="25" t="e">
        <f>+Localiza_PN1112[[#This Row],[Fallecidos]]/Localiza_PN1112[[#This Row],[Casos]]</f>
        <v>#DIV/0!</v>
      </c>
      <c r="Q17" s="25" t="e">
        <f>+Localiza_PN1112[[#This Row],[Recuperados]]/Localiza_PN1112[[#This Row],[Casos]]</f>
        <v>#DIV/0!</v>
      </c>
      <c r="R17" s="25" t="e">
        <f>Localiza_PN1112[[#This Row],[Activos]]/Localiza_PN1112[[#This Row],[Casos]]</f>
        <v>#DIV/0!</v>
      </c>
      <c r="S17" s="43" t="e">
        <f ca="1">+HLOOKUP($R$1,'Casos DIA Corr'!$CM$1:$CP$755,Localiza_PN1112[[#This Row],[Fila]],0)</f>
        <v>#N/A</v>
      </c>
      <c r="T17" s="40" t="e">
        <f ca="1">+HLOOKUP($R$1,'Muertes DIA'!$F$1:$I$770,Localiza_PN1112[[#This Row],[Fila]],0)</f>
        <v>#N/A</v>
      </c>
      <c r="U17" s="40" t="e">
        <f ca="1">+HLOOKUP($R$1,'Recuperados DIA'!$E$1:$H$763,Localiza_PN1112[[#This Row],[Fila]],0)</f>
        <v>#N/A</v>
      </c>
    </row>
    <row r="18" spans="2:21">
      <c r="B18">
        <v>18</v>
      </c>
      <c r="C18">
        <v>70702</v>
      </c>
      <c r="D18" t="s">
        <v>130</v>
      </c>
      <c r="E18">
        <v>7.5226998329162598</v>
      </c>
      <c r="F18">
        <v>-80.608901977539063</v>
      </c>
      <c r="G18">
        <v>632</v>
      </c>
      <c r="H18" s="48">
        <f>+Casos_PN_CORR[[#This Row],[SUM Correg]]</f>
        <v>0</v>
      </c>
      <c r="I18" s="48">
        <f>+Muertes_PN_ACUM[[#This Row],[Fallecidos]]</f>
        <v>0</v>
      </c>
      <c r="J18" s="48">
        <f>+Recupera_PN_ACUM[[#This Row],[Recuperados]]</f>
        <v>220</v>
      </c>
      <c r="K18" s="48">
        <f>+Localiza_PN1112[[#This Row],[Casos]]-Localiza_PN1112[[#This Row],[Fallecidos]]-Localiza_PN1112[[#This Row],[Recuperados]]</f>
        <v>-220</v>
      </c>
      <c r="L18" s="19">
        <f>+Localiza_PN1112[[#This Row],[Casos]]/(Localiza_PN1112[[#This Row],[Población]]/1000000)</f>
        <v>0</v>
      </c>
      <c r="M18" s="19">
        <f>+Localiza_PN1112[[#This Row],[Fallecidos]]/(Localiza_PN1112[[#This Row],[Población]]/1000000)</f>
        <v>0</v>
      </c>
      <c r="N18" s="19">
        <f>+Localiza_PN1112[[#This Row],[Recuperados]]/(Localiza_PN1112[[#This Row],[Población]]/1000000)</f>
        <v>348101.2658227848</v>
      </c>
      <c r="O18" s="19">
        <f>+Localiza_PN1112[[#This Row],[Activos]]/(Localiza_PN1112[[#This Row],[Población]]/1000000)</f>
        <v>-348101.2658227848</v>
      </c>
      <c r="P18" s="25" t="e">
        <f>+Localiza_PN1112[[#This Row],[Fallecidos]]/Localiza_PN1112[[#This Row],[Casos]]</f>
        <v>#DIV/0!</v>
      </c>
      <c r="Q18" s="25" t="e">
        <f>+Localiza_PN1112[[#This Row],[Recuperados]]/Localiza_PN1112[[#This Row],[Casos]]</f>
        <v>#DIV/0!</v>
      </c>
      <c r="R18" s="25" t="e">
        <f>Localiza_PN1112[[#This Row],[Activos]]/Localiza_PN1112[[#This Row],[Casos]]</f>
        <v>#DIV/0!</v>
      </c>
      <c r="S18" s="43" t="e">
        <f ca="1">+HLOOKUP($R$1,'Casos DIA Corr'!$CM$1:$CP$755,Localiza_PN1112[[#This Row],[Fila]],0)</f>
        <v>#N/A</v>
      </c>
      <c r="T18" s="40" t="e">
        <f ca="1">+HLOOKUP($R$1,'Muertes DIA'!$F$1:$I$770,Localiza_PN1112[[#This Row],[Fila]],0)</f>
        <v>#N/A</v>
      </c>
      <c r="U18" s="40" t="e">
        <f ca="1">+HLOOKUP($R$1,'Recuperados DIA'!$E$1:$H$763,Localiza_PN1112[[#This Row],[Fila]],0)</f>
        <v>#N/A</v>
      </c>
    </row>
    <row r="19" spans="2:21">
      <c r="B19">
        <v>19</v>
      </c>
      <c r="C19">
        <v>130703</v>
      </c>
      <c r="D19" t="s">
        <v>133</v>
      </c>
      <c r="E19">
        <v>9.0965595245361328</v>
      </c>
      <c r="F19">
        <v>-79.888198852539063</v>
      </c>
      <c r="G19">
        <v>0</v>
      </c>
      <c r="H19" s="48">
        <f>+Casos_PN_CORR[[#This Row],[SUM Correg]]</f>
        <v>20</v>
      </c>
      <c r="I19" s="48">
        <f>+Muertes_PN_ACUM[[#This Row],[Fallecidos]]</f>
        <v>0</v>
      </c>
      <c r="J19" s="48">
        <f>+Recupera_PN_ACUM[[#This Row],[Recuperados]]</f>
        <v>214</v>
      </c>
      <c r="K19" s="48">
        <f>+Localiza_PN1112[[#This Row],[Casos]]-Localiza_PN1112[[#This Row],[Fallecidos]]-Localiza_PN1112[[#This Row],[Recuperados]]</f>
        <v>-194</v>
      </c>
      <c r="L19" s="19" t="e">
        <f>+Localiza_PN1112[[#This Row],[Casos]]/(Localiza_PN1112[[#This Row],[Población]]/1000000)</f>
        <v>#DIV/0!</v>
      </c>
      <c r="M19" s="19" t="e">
        <f>+Localiza_PN1112[[#This Row],[Fallecidos]]/(Localiza_PN1112[[#This Row],[Población]]/1000000)</f>
        <v>#DIV/0!</v>
      </c>
      <c r="N19" s="19" t="e">
        <f>+Localiza_PN1112[[#This Row],[Recuperados]]/(Localiza_PN1112[[#This Row],[Población]]/1000000)</f>
        <v>#DIV/0!</v>
      </c>
      <c r="O19" s="19" t="e">
        <f>+Localiza_PN1112[[#This Row],[Activos]]/(Localiza_PN1112[[#This Row],[Población]]/1000000)</f>
        <v>#DIV/0!</v>
      </c>
      <c r="P19" s="25">
        <f>+Localiza_PN1112[[#This Row],[Fallecidos]]/Localiza_PN1112[[#This Row],[Casos]]</f>
        <v>0</v>
      </c>
      <c r="Q19" s="25">
        <f>+Localiza_PN1112[[#This Row],[Recuperados]]/Localiza_PN1112[[#This Row],[Casos]]</f>
        <v>10.7</v>
      </c>
      <c r="R19" s="25">
        <f>Localiza_PN1112[[#This Row],[Activos]]/Localiza_PN1112[[#This Row],[Casos]]</f>
        <v>-9.6999999999999993</v>
      </c>
      <c r="S19" s="43" t="e">
        <f ca="1">+HLOOKUP($R$1,'Casos DIA Corr'!$CM$1:$CP$755,Localiza_PN1112[[#This Row],[Fila]],0)</f>
        <v>#N/A</v>
      </c>
      <c r="T19" s="40" t="e">
        <f ca="1">+HLOOKUP($R$1,'Muertes DIA'!$F$1:$I$770,Localiza_PN1112[[#This Row],[Fila]],0)</f>
        <v>#N/A</v>
      </c>
      <c r="U19" s="40" t="e">
        <f ca="1">+HLOOKUP($R$1,'Recuperados DIA'!$E$1:$H$763,Localiza_PN1112[[#This Row],[Fila]],0)</f>
        <v>#N/A</v>
      </c>
    </row>
    <row r="20" spans="2:21">
      <c r="B20">
        <v>20</v>
      </c>
      <c r="C20">
        <v>81001</v>
      </c>
      <c r="D20" t="s">
        <v>135</v>
      </c>
      <c r="E20">
        <v>9.0411100387573242</v>
      </c>
      <c r="F20">
        <v>-79.514198303222656</v>
      </c>
      <c r="G20">
        <v>38397</v>
      </c>
      <c r="H20" s="48">
        <f>+Casos_PN_CORR[[#This Row],[SUM Correg]]</f>
        <v>1325</v>
      </c>
      <c r="I20" s="48">
        <f>+Muertes_PN_ACUM[[#This Row],[Fallecidos]]</f>
        <v>9</v>
      </c>
      <c r="J20" s="48">
        <f>+Recupera_PN_ACUM[[#This Row],[Recuperados]]</f>
        <v>211</v>
      </c>
      <c r="K20" s="48">
        <f>+Localiza_PN1112[[#This Row],[Casos]]-Localiza_PN1112[[#This Row],[Fallecidos]]-Localiza_PN1112[[#This Row],[Recuperados]]</f>
        <v>1105</v>
      </c>
      <c r="L20" s="19">
        <f>+Localiza_PN1112[[#This Row],[Casos]]/(Localiza_PN1112[[#This Row],[Población]]/1000000)</f>
        <v>34507.904263353907</v>
      </c>
      <c r="M20" s="19">
        <f>+Localiza_PN1112[[#This Row],[Fallecidos]]/(Localiza_PN1112[[#This Row],[Población]]/1000000)</f>
        <v>234.39331197749823</v>
      </c>
      <c r="N20" s="19">
        <f>+Localiza_PN1112[[#This Row],[Recuperados]]/(Localiza_PN1112[[#This Row],[Población]]/1000000)</f>
        <v>5495.2209808057924</v>
      </c>
      <c r="O20" s="19">
        <f>+Localiza_PN1112[[#This Row],[Activos]]/(Localiza_PN1112[[#This Row],[Población]]/1000000)</f>
        <v>28778.289970570619</v>
      </c>
      <c r="P20" s="25">
        <f>+Localiza_PN1112[[#This Row],[Fallecidos]]/Localiza_PN1112[[#This Row],[Casos]]</f>
        <v>6.7924528301886791E-3</v>
      </c>
      <c r="Q20" s="25">
        <f>+Localiza_PN1112[[#This Row],[Recuperados]]/Localiza_PN1112[[#This Row],[Casos]]</f>
        <v>0.15924528301886792</v>
      </c>
      <c r="R20" s="25">
        <f>Localiza_PN1112[[#This Row],[Activos]]/Localiza_PN1112[[#This Row],[Casos]]</f>
        <v>0.83396226415094343</v>
      </c>
      <c r="S20" s="43" t="e">
        <f ca="1">+HLOOKUP($R$1,'Casos DIA Corr'!$CM$1:$CP$755,Localiza_PN1112[[#This Row],[Fila]],0)</f>
        <v>#N/A</v>
      </c>
      <c r="T20" s="40" t="e">
        <f ca="1">+HLOOKUP($R$1,'Muertes DIA'!$F$1:$I$770,Localiza_PN1112[[#This Row],[Fila]],0)</f>
        <v>#N/A</v>
      </c>
      <c r="U20" s="40" t="e">
        <f ca="1">+HLOOKUP($R$1,'Recuperados DIA'!$E$1:$H$763,Localiza_PN1112[[#This Row],[Fila]],0)</f>
        <v>#N/A</v>
      </c>
    </row>
    <row r="21" spans="2:21">
      <c r="B21">
        <v>21</v>
      </c>
      <c r="C21">
        <v>80814</v>
      </c>
      <c r="D21" t="s">
        <v>136</v>
      </c>
      <c r="E21">
        <v>9.0760498046875</v>
      </c>
      <c r="F21">
        <v>-79.635597229003906</v>
      </c>
      <c r="G21">
        <v>29761</v>
      </c>
      <c r="H21" s="48">
        <f>+Casos_PN_CORR[[#This Row],[SUM Correg]]</f>
        <v>1416</v>
      </c>
      <c r="I21" s="48">
        <f>+Muertes_PN_ACUM[[#This Row],[Fallecidos]]</f>
        <v>7</v>
      </c>
      <c r="J21" s="48">
        <f>+Recupera_PN_ACUM[[#This Row],[Recuperados]]</f>
        <v>203</v>
      </c>
      <c r="K21" s="48">
        <f>+Localiza_PN1112[[#This Row],[Casos]]-Localiza_PN1112[[#This Row],[Fallecidos]]-Localiza_PN1112[[#This Row],[Recuperados]]</f>
        <v>1206</v>
      </c>
      <c r="L21" s="19">
        <f>+Localiza_PN1112[[#This Row],[Casos]]/(Localiza_PN1112[[#This Row],[Población]]/1000000)</f>
        <v>47579.046403010652</v>
      </c>
      <c r="M21" s="19">
        <f>+Localiza_PN1112[[#This Row],[Fallecidos]]/(Localiza_PN1112[[#This Row],[Población]]/1000000)</f>
        <v>235.20715029736905</v>
      </c>
      <c r="N21" s="19">
        <f>+Localiza_PN1112[[#This Row],[Recuperados]]/(Localiza_PN1112[[#This Row],[Población]]/1000000)</f>
        <v>6821.0073586237022</v>
      </c>
      <c r="O21" s="19">
        <f>+Localiza_PN1112[[#This Row],[Activos]]/(Localiza_PN1112[[#This Row],[Población]]/1000000)</f>
        <v>40522.831894089584</v>
      </c>
      <c r="P21" s="25">
        <f>+Localiza_PN1112[[#This Row],[Fallecidos]]/Localiza_PN1112[[#This Row],[Casos]]</f>
        <v>4.9435028248587575E-3</v>
      </c>
      <c r="Q21" s="25">
        <f>+Localiza_PN1112[[#This Row],[Recuperados]]/Localiza_PN1112[[#This Row],[Casos]]</f>
        <v>0.14336158192090395</v>
      </c>
      <c r="R21" s="25">
        <f>Localiza_PN1112[[#This Row],[Activos]]/Localiza_PN1112[[#This Row],[Casos]]</f>
        <v>0.85169491525423724</v>
      </c>
      <c r="S21" s="43" t="e">
        <f ca="1">+HLOOKUP($R$1,'Casos DIA Corr'!$CM$1:$CP$755,Localiza_PN1112[[#This Row],[Fila]],0)</f>
        <v>#N/A</v>
      </c>
      <c r="T21" s="40" t="e">
        <f ca="1">+HLOOKUP($R$1,'Muertes DIA'!$F$1:$I$770,Localiza_PN1112[[#This Row],[Fila]],0)</f>
        <v>#N/A</v>
      </c>
      <c r="U21" s="40" t="e">
        <f ca="1">+HLOOKUP($R$1,'Recuperados DIA'!$E$1:$H$763,Localiza_PN1112[[#This Row],[Fila]],0)</f>
        <v>#N/A</v>
      </c>
    </row>
    <row r="22" spans="2:21">
      <c r="B22">
        <v>22</v>
      </c>
      <c r="C22">
        <v>20201</v>
      </c>
      <c r="D22" t="s">
        <v>138</v>
      </c>
      <c r="E22">
        <v>8.3821001052856445</v>
      </c>
      <c r="F22">
        <v>-80.278099060058594</v>
      </c>
      <c r="G22">
        <v>9790</v>
      </c>
      <c r="H22" s="48">
        <f>+Casos_PN_CORR[[#This Row],[SUM Correg]]</f>
        <v>50</v>
      </c>
      <c r="I22" s="48">
        <f>+Muertes_PN_ACUM[[#This Row],[Fallecidos]]</f>
        <v>0</v>
      </c>
      <c r="J22" s="48">
        <f>+Recupera_PN_ACUM[[#This Row],[Recuperados]]</f>
        <v>181</v>
      </c>
      <c r="K22" s="48">
        <f>+Localiza_PN1112[[#This Row],[Casos]]-Localiza_PN1112[[#This Row],[Fallecidos]]-Localiza_PN1112[[#This Row],[Recuperados]]</f>
        <v>-131</v>
      </c>
      <c r="L22" s="19">
        <f>+Localiza_PN1112[[#This Row],[Casos]]/(Localiza_PN1112[[#This Row],[Población]]/1000000)</f>
        <v>5107.2522982635346</v>
      </c>
      <c r="M22" s="19">
        <f>+Localiza_PN1112[[#This Row],[Fallecidos]]/(Localiza_PN1112[[#This Row],[Población]]/1000000)</f>
        <v>0</v>
      </c>
      <c r="N22" s="19">
        <f>+Localiza_PN1112[[#This Row],[Recuperados]]/(Localiza_PN1112[[#This Row],[Población]]/1000000)</f>
        <v>18488.253319713993</v>
      </c>
      <c r="O22" s="19">
        <f>+Localiza_PN1112[[#This Row],[Activos]]/(Localiza_PN1112[[#This Row],[Población]]/1000000)</f>
        <v>-13381.00102145046</v>
      </c>
      <c r="P22" s="25">
        <f>+Localiza_PN1112[[#This Row],[Fallecidos]]/Localiza_PN1112[[#This Row],[Casos]]</f>
        <v>0</v>
      </c>
      <c r="Q22" s="25">
        <f>+Localiza_PN1112[[#This Row],[Recuperados]]/Localiza_PN1112[[#This Row],[Casos]]</f>
        <v>3.62</v>
      </c>
      <c r="R22" s="25">
        <f>Localiza_PN1112[[#This Row],[Activos]]/Localiza_PN1112[[#This Row],[Casos]]</f>
        <v>-2.62</v>
      </c>
      <c r="S22" s="43" t="e">
        <f ca="1">+HLOOKUP($R$1,'Casos DIA Corr'!$CM$1:$CP$755,Localiza_PN1112[[#This Row],[Fila]],0)</f>
        <v>#N/A</v>
      </c>
      <c r="T22" s="40" t="e">
        <f ca="1">+HLOOKUP($R$1,'Muertes DIA'!$F$1:$I$770,Localiza_PN1112[[#This Row],[Fila]],0)</f>
        <v>#N/A</v>
      </c>
      <c r="U22" s="40" t="e">
        <f ca="1">+HLOOKUP($R$1,'Recuperados DIA'!$E$1:$H$763,Localiza_PN1112[[#This Row],[Fila]],0)</f>
        <v>#N/A</v>
      </c>
    </row>
    <row r="23" spans="2:21">
      <c r="B23">
        <v>23</v>
      </c>
      <c r="C23">
        <v>91202</v>
      </c>
      <c r="D23" t="s">
        <v>141</v>
      </c>
      <c r="E23">
        <v>7.3698601722717285</v>
      </c>
      <c r="F23">
        <v>-80.773002624511719</v>
      </c>
      <c r="G23">
        <v>663</v>
      </c>
      <c r="H23" s="48">
        <f>+Casos_PN_CORR[[#This Row],[SUM Correg]]</f>
        <v>0</v>
      </c>
      <c r="I23" s="48">
        <f>+Muertes_PN_ACUM[[#This Row],[Fallecidos]]</f>
        <v>0</v>
      </c>
      <c r="J23" s="48">
        <f>+Recupera_PN_ACUM[[#This Row],[Recuperados]]</f>
        <v>169</v>
      </c>
      <c r="K23" s="48">
        <f>+Localiza_PN1112[[#This Row],[Casos]]-Localiza_PN1112[[#This Row],[Fallecidos]]-Localiza_PN1112[[#This Row],[Recuperados]]</f>
        <v>-169</v>
      </c>
      <c r="L23" s="19">
        <f>+Localiza_PN1112[[#This Row],[Casos]]/(Localiza_PN1112[[#This Row],[Población]]/1000000)</f>
        <v>0</v>
      </c>
      <c r="M23" s="19">
        <f>+Localiza_PN1112[[#This Row],[Fallecidos]]/(Localiza_PN1112[[#This Row],[Población]]/1000000)</f>
        <v>0</v>
      </c>
      <c r="N23" s="19">
        <f>+Localiza_PN1112[[#This Row],[Recuperados]]/(Localiza_PN1112[[#This Row],[Población]]/1000000)</f>
        <v>254901.96078431373</v>
      </c>
      <c r="O23" s="19">
        <f>+Localiza_PN1112[[#This Row],[Activos]]/(Localiza_PN1112[[#This Row],[Población]]/1000000)</f>
        <v>-254901.96078431373</v>
      </c>
      <c r="P23" s="25" t="e">
        <f>+Localiza_PN1112[[#This Row],[Fallecidos]]/Localiza_PN1112[[#This Row],[Casos]]</f>
        <v>#DIV/0!</v>
      </c>
      <c r="Q23" s="25" t="e">
        <f>+Localiza_PN1112[[#This Row],[Recuperados]]/Localiza_PN1112[[#This Row],[Casos]]</f>
        <v>#DIV/0!</v>
      </c>
      <c r="R23" s="25" t="e">
        <f>Localiza_PN1112[[#This Row],[Activos]]/Localiza_PN1112[[#This Row],[Casos]]</f>
        <v>#DIV/0!</v>
      </c>
      <c r="S23" s="43" t="e">
        <f ca="1">+HLOOKUP($R$1,'Casos DIA Corr'!$CM$1:$CP$755,Localiza_PN1112[[#This Row],[Fila]],0)</f>
        <v>#N/A</v>
      </c>
      <c r="T23" s="40" t="e">
        <f ca="1">+HLOOKUP($R$1,'Muertes DIA'!$F$1:$I$770,Localiza_PN1112[[#This Row],[Fila]],0)</f>
        <v>#N/A</v>
      </c>
      <c r="U23" s="40" t="e">
        <f ca="1">+HLOOKUP($R$1,'Recuperados DIA'!$E$1:$H$763,Localiza_PN1112[[#This Row],[Fila]],0)</f>
        <v>#N/A</v>
      </c>
    </row>
    <row r="24" spans="2:21">
      <c r="B24">
        <v>24</v>
      </c>
      <c r="C24">
        <v>81006</v>
      </c>
      <c r="D24" t="s">
        <v>142</v>
      </c>
      <c r="E24">
        <v>9.0655603408813477</v>
      </c>
      <c r="F24">
        <v>-79.482002258300781</v>
      </c>
      <c r="G24">
        <v>31650</v>
      </c>
      <c r="H24" s="48">
        <f>+Casos_PN_CORR[[#This Row],[SUM Correg]]</f>
        <v>1272</v>
      </c>
      <c r="I24" s="48">
        <f>+Muertes_PN_ACUM[[#This Row],[Fallecidos]]</f>
        <v>5</v>
      </c>
      <c r="J24" s="48">
        <f>+Recupera_PN_ACUM[[#This Row],[Recuperados]]</f>
        <v>167</v>
      </c>
      <c r="K24" s="48">
        <f>+Localiza_PN1112[[#This Row],[Casos]]-Localiza_PN1112[[#This Row],[Fallecidos]]-Localiza_PN1112[[#This Row],[Recuperados]]</f>
        <v>1100</v>
      </c>
      <c r="L24" s="19">
        <f>+Localiza_PN1112[[#This Row],[Casos]]/(Localiza_PN1112[[#This Row],[Población]]/1000000)</f>
        <v>40189.573459715641</v>
      </c>
      <c r="M24" s="19">
        <f>+Localiza_PN1112[[#This Row],[Fallecidos]]/(Localiza_PN1112[[#This Row],[Población]]/1000000)</f>
        <v>157.97788309636653</v>
      </c>
      <c r="N24" s="19">
        <f>+Localiza_PN1112[[#This Row],[Recuperados]]/(Localiza_PN1112[[#This Row],[Población]]/1000000)</f>
        <v>5276.4612954186414</v>
      </c>
      <c r="O24" s="19">
        <f>+Localiza_PN1112[[#This Row],[Activos]]/(Localiza_PN1112[[#This Row],[Población]]/1000000)</f>
        <v>34755.134281200633</v>
      </c>
      <c r="P24" s="25">
        <f>+Localiza_PN1112[[#This Row],[Fallecidos]]/Localiza_PN1112[[#This Row],[Casos]]</f>
        <v>3.9308176100628931E-3</v>
      </c>
      <c r="Q24" s="25">
        <f>+Localiza_PN1112[[#This Row],[Recuperados]]/Localiza_PN1112[[#This Row],[Casos]]</f>
        <v>0.13128930817610063</v>
      </c>
      <c r="R24" s="25">
        <f>Localiza_PN1112[[#This Row],[Activos]]/Localiza_PN1112[[#This Row],[Casos]]</f>
        <v>0.86477987421383651</v>
      </c>
      <c r="S24" s="43" t="e">
        <f ca="1">+HLOOKUP($R$1,'Casos DIA Corr'!$CM$1:$CP$755,Localiza_PN1112[[#This Row],[Fila]],0)</f>
        <v>#N/A</v>
      </c>
      <c r="T24" s="40" t="e">
        <f ca="1">+HLOOKUP($R$1,'Muertes DIA'!$F$1:$I$770,Localiza_PN1112[[#This Row],[Fila]],0)</f>
        <v>#N/A</v>
      </c>
      <c r="U24" s="40" t="e">
        <f ca="1">+HLOOKUP($R$1,'Recuperados DIA'!$E$1:$H$763,Localiza_PN1112[[#This Row],[Fila]],0)</f>
        <v>#N/A</v>
      </c>
    </row>
    <row r="25" spans="2:21">
      <c r="B25">
        <v>25</v>
      </c>
      <c r="C25">
        <v>130704</v>
      </c>
      <c r="D25" t="s">
        <v>143</v>
      </c>
      <c r="E25">
        <v>8.9905099868774414</v>
      </c>
      <c r="F25">
        <v>-79.964401245117188</v>
      </c>
      <c r="G25">
        <v>0</v>
      </c>
      <c r="H25" s="48">
        <f>+Casos_PN_CORR[[#This Row],[SUM Correg]]</f>
        <v>6</v>
      </c>
      <c r="I25" s="48">
        <f>+Muertes_PN_ACUM[[#This Row],[Fallecidos]]</f>
        <v>0</v>
      </c>
      <c r="J25" s="48">
        <f>+Recupera_PN_ACUM[[#This Row],[Recuperados]]</f>
        <v>164</v>
      </c>
      <c r="K25" s="48">
        <f>+Localiza_PN1112[[#This Row],[Casos]]-Localiza_PN1112[[#This Row],[Fallecidos]]-Localiza_PN1112[[#This Row],[Recuperados]]</f>
        <v>-158</v>
      </c>
      <c r="L25" s="19" t="e">
        <f>+Localiza_PN1112[[#This Row],[Casos]]/(Localiza_PN1112[[#This Row],[Población]]/1000000)</f>
        <v>#DIV/0!</v>
      </c>
      <c r="M25" s="19" t="e">
        <f>+Localiza_PN1112[[#This Row],[Fallecidos]]/(Localiza_PN1112[[#This Row],[Población]]/1000000)</f>
        <v>#DIV/0!</v>
      </c>
      <c r="N25" s="19" t="e">
        <f>+Localiza_PN1112[[#This Row],[Recuperados]]/(Localiza_PN1112[[#This Row],[Población]]/1000000)</f>
        <v>#DIV/0!</v>
      </c>
      <c r="O25" s="19" t="e">
        <f>+Localiza_PN1112[[#This Row],[Activos]]/(Localiza_PN1112[[#This Row],[Población]]/1000000)</f>
        <v>#DIV/0!</v>
      </c>
      <c r="P25" s="25">
        <f>+Localiza_PN1112[[#This Row],[Fallecidos]]/Localiza_PN1112[[#This Row],[Casos]]</f>
        <v>0</v>
      </c>
      <c r="Q25" s="25">
        <f>+Localiza_PN1112[[#This Row],[Recuperados]]/Localiza_PN1112[[#This Row],[Casos]]</f>
        <v>27.333333333333332</v>
      </c>
      <c r="R25" s="25">
        <f>Localiza_PN1112[[#This Row],[Activos]]/Localiza_PN1112[[#This Row],[Casos]]</f>
        <v>-26.333333333333332</v>
      </c>
      <c r="S25" s="43" t="e">
        <f ca="1">+HLOOKUP($R$1,'Casos DIA Corr'!$CM$1:$CP$755,Localiza_PN1112[[#This Row],[Fila]],0)</f>
        <v>#N/A</v>
      </c>
      <c r="T25" s="40" t="e">
        <f ca="1">+HLOOKUP($R$1,'Muertes DIA'!$F$1:$I$770,Localiza_PN1112[[#This Row],[Fila]],0)</f>
        <v>#N/A</v>
      </c>
      <c r="U25" s="40" t="e">
        <f ca="1">+HLOOKUP($R$1,'Recuperados DIA'!$E$1:$H$763,Localiza_PN1112[[#This Row],[Fila]],0)</f>
        <v>#N/A</v>
      </c>
    </row>
    <row r="26" spans="2:21">
      <c r="B26">
        <v>26</v>
      </c>
      <c r="C26">
        <v>130101</v>
      </c>
      <c r="D26" t="s">
        <v>145</v>
      </c>
      <c r="E26">
        <v>8.9706897735595703</v>
      </c>
      <c r="F26">
        <v>-79.581001281738281</v>
      </c>
      <c r="G26">
        <v>0</v>
      </c>
      <c r="H26" s="48">
        <f>+Casos_PN_CORR[[#This Row],[SUM Correg]]</f>
        <v>3575</v>
      </c>
      <c r="I26" s="48">
        <f>+Muertes_PN_ACUM[[#This Row],[Fallecidos]]</f>
        <v>25</v>
      </c>
      <c r="J26" s="48">
        <f>+Recupera_PN_ACUM[[#This Row],[Recuperados]]</f>
        <v>157</v>
      </c>
      <c r="K26" s="48">
        <f>+Localiza_PN1112[[#This Row],[Casos]]-Localiza_PN1112[[#This Row],[Fallecidos]]-Localiza_PN1112[[#This Row],[Recuperados]]</f>
        <v>3393</v>
      </c>
      <c r="L26" s="19" t="e">
        <f>+Localiza_PN1112[[#This Row],[Casos]]/(Localiza_PN1112[[#This Row],[Población]]/1000000)</f>
        <v>#DIV/0!</v>
      </c>
      <c r="M26" s="19" t="e">
        <f>+Localiza_PN1112[[#This Row],[Fallecidos]]/(Localiza_PN1112[[#This Row],[Población]]/1000000)</f>
        <v>#DIV/0!</v>
      </c>
      <c r="N26" s="19" t="e">
        <f>+Localiza_PN1112[[#This Row],[Recuperados]]/(Localiza_PN1112[[#This Row],[Población]]/1000000)</f>
        <v>#DIV/0!</v>
      </c>
      <c r="O26" s="19" t="e">
        <f>+Localiza_PN1112[[#This Row],[Activos]]/(Localiza_PN1112[[#This Row],[Población]]/1000000)</f>
        <v>#DIV/0!</v>
      </c>
      <c r="P26" s="25">
        <f>+Localiza_PN1112[[#This Row],[Fallecidos]]/Localiza_PN1112[[#This Row],[Casos]]</f>
        <v>6.993006993006993E-3</v>
      </c>
      <c r="Q26" s="25">
        <f>+Localiza_PN1112[[#This Row],[Recuperados]]/Localiza_PN1112[[#This Row],[Casos]]</f>
        <v>4.3916083916083919E-2</v>
      </c>
      <c r="R26" s="25">
        <f>Localiza_PN1112[[#This Row],[Activos]]/Localiza_PN1112[[#This Row],[Casos]]</f>
        <v>0.9490909090909091</v>
      </c>
      <c r="S26" s="43" t="e">
        <f ca="1">+HLOOKUP($R$1,'Casos DIA Corr'!$CM$1:$CP$755,Localiza_PN1112[[#This Row],[Fila]],0)</f>
        <v>#N/A</v>
      </c>
      <c r="T26" s="40" t="e">
        <f ca="1">+HLOOKUP($R$1,'Muertes DIA'!$F$1:$I$770,Localiza_PN1112[[#This Row],[Fila]],0)</f>
        <v>#N/A</v>
      </c>
      <c r="U26" s="40" t="e">
        <f ca="1">+HLOOKUP($R$1,'Recuperados DIA'!$E$1:$H$763,Localiza_PN1112[[#This Row],[Fila]],0)</f>
        <v>#N/A</v>
      </c>
    </row>
    <row r="27" spans="2:21">
      <c r="B27">
        <v>27</v>
      </c>
      <c r="C27">
        <v>40502</v>
      </c>
      <c r="D27" t="s">
        <v>147</v>
      </c>
      <c r="E27">
        <v>8.4997396469116211</v>
      </c>
      <c r="F27">
        <v>-82.778999328613281</v>
      </c>
      <c r="G27">
        <v>11072</v>
      </c>
      <c r="H27" s="48">
        <f>+Casos_PN_CORR[[#This Row],[SUM Correg]]</f>
        <v>40</v>
      </c>
      <c r="I27" s="48">
        <f>+Muertes_PN_ACUM[[#This Row],[Fallecidos]]</f>
        <v>0</v>
      </c>
      <c r="J27" s="48">
        <f>+Recupera_PN_ACUM[[#This Row],[Recuperados]]</f>
        <v>156</v>
      </c>
      <c r="K27" s="48">
        <f>+Localiza_PN1112[[#This Row],[Casos]]-Localiza_PN1112[[#This Row],[Fallecidos]]-Localiza_PN1112[[#This Row],[Recuperados]]</f>
        <v>-116</v>
      </c>
      <c r="L27" s="19">
        <f>+Localiza_PN1112[[#This Row],[Casos]]/(Localiza_PN1112[[#This Row],[Población]]/1000000)</f>
        <v>3612.7167630057802</v>
      </c>
      <c r="M27" s="19">
        <f>+Localiza_PN1112[[#This Row],[Fallecidos]]/(Localiza_PN1112[[#This Row],[Población]]/1000000)</f>
        <v>0</v>
      </c>
      <c r="N27" s="19">
        <f>+Localiza_PN1112[[#This Row],[Recuperados]]/(Localiza_PN1112[[#This Row],[Población]]/1000000)</f>
        <v>14089.595375722543</v>
      </c>
      <c r="O27" s="19">
        <f>+Localiza_PN1112[[#This Row],[Activos]]/(Localiza_PN1112[[#This Row],[Población]]/1000000)</f>
        <v>-10476.878612716762</v>
      </c>
      <c r="P27" s="25">
        <f>+Localiza_PN1112[[#This Row],[Fallecidos]]/Localiza_PN1112[[#This Row],[Casos]]</f>
        <v>0</v>
      </c>
      <c r="Q27" s="25">
        <f>+Localiza_PN1112[[#This Row],[Recuperados]]/Localiza_PN1112[[#This Row],[Casos]]</f>
        <v>3.9</v>
      </c>
      <c r="R27" s="25">
        <f>Localiza_PN1112[[#This Row],[Activos]]/Localiza_PN1112[[#This Row],[Casos]]</f>
        <v>-2.9</v>
      </c>
      <c r="S27" s="43" t="e">
        <f ca="1">+HLOOKUP($R$1,'Casos DIA Corr'!$CM$1:$CP$755,Localiza_PN1112[[#This Row],[Fila]],0)</f>
        <v>#N/A</v>
      </c>
      <c r="T27" s="40" t="e">
        <f ca="1">+HLOOKUP($R$1,'Muertes DIA'!$F$1:$I$770,Localiza_PN1112[[#This Row],[Fila]],0)</f>
        <v>#N/A</v>
      </c>
      <c r="U27" s="40" t="e">
        <f ca="1">+HLOOKUP($R$1,'Recuperados DIA'!$E$1:$H$763,Localiza_PN1112[[#This Row],[Fila]],0)</f>
        <v>#N/A</v>
      </c>
    </row>
    <row r="28" spans="2:21">
      <c r="B28">
        <v>28</v>
      </c>
      <c r="C28">
        <v>90101</v>
      </c>
      <c r="D28" t="s">
        <v>149</v>
      </c>
      <c r="E28">
        <v>8.0360498428344727</v>
      </c>
      <c r="F28">
        <v>-80.931503295898438</v>
      </c>
      <c r="G28">
        <v>4924</v>
      </c>
      <c r="H28" s="48">
        <f>+Casos_PN_CORR[[#This Row],[SUM Correg]]</f>
        <v>141</v>
      </c>
      <c r="I28" s="48">
        <f>+Muertes_PN_ACUM[[#This Row],[Fallecidos]]</f>
        <v>0</v>
      </c>
      <c r="J28" s="48">
        <f>+Recupera_PN_ACUM[[#This Row],[Recuperados]]</f>
        <v>155</v>
      </c>
      <c r="K28" s="48">
        <f>+Localiza_PN1112[[#This Row],[Casos]]-Localiza_PN1112[[#This Row],[Fallecidos]]-Localiza_PN1112[[#This Row],[Recuperados]]</f>
        <v>-14</v>
      </c>
      <c r="L28" s="19">
        <f>+Localiza_PN1112[[#This Row],[Casos]]/(Localiza_PN1112[[#This Row],[Población]]/1000000)</f>
        <v>28635.255889520711</v>
      </c>
      <c r="M28" s="19">
        <f>+Localiza_PN1112[[#This Row],[Fallecidos]]/(Localiza_PN1112[[#This Row],[Población]]/1000000)</f>
        <v>0</v>
      </c>
      <c r="N28" s="19">
        <f>+Localiza_PN1112[[#This Row],[Recuperados]]/(Localiza_PN1112[[#This Row],[Población]]/1000000)</f>
        <v>31478.472786352555</v>
      </c>
      <c r="O28" s="19">
        <f>+Localiza_PN1112[[#This Row],[Activos]]/(Localiza_PN1112[[#This Row],[Población]]/1000000)</f>
        <v>-2843.2168968318438</v>
      </c>
      <c r="P28" s="25">
        <f>+Localiza_PN1112[[#This Row],[Fallecidos]]/Localiza_PN1112[[#This Row],[Casos]]</f>
        <v>0</v>
      </c>
      <c r="Q28" s="25">
        <f>+Localiza_PN1112[[#This Row],[Recuperados]]/Localiza_PN1112[[#This Row],[Casos]]</f>
        <v>1.0992907801418439</v>
      </c>
      <c r="R28" s="25">
        <f>Localiza_PN1112[[#This Row],[Activos]]/Localiza_PN1112[[#This Row],[Casos]]</f>
        <v>-9.9290780141843976E-2</v>
      </c>
      <c r="S28" s="43" t="e">
        <f ca="1">+HLOOKUP($R$1,'Casos DIA Corr'!$CM$1:$CP$755,Localiza_PN1112[[#This Row],[Fila]],0)</f>
        <v>#N/A</v>
      </c>
      <c r="T28" s="40" t="e">
        <f ca="1">+HLOOKUP($R$1,'Muertes DIA'!$F$1:$I$770,Localiza_PN1112[[#This Row],[Fila]],0)</f>
        <v>#N/A</v>
      </c>
      <c r="U28" s="40" t="e">
        <f ca="1">+HLOOKUP($R$1,'Recuperados DIA'!$E$1:$H$763,Localiza_PN1112[[#This Row],[Fila]],0)</f>
        <v>#N/A</v>
      </c>
    </row>
    <row r="29" spans="2:21">
      <c r="B29">
        <v>29</v>
      </c>
      <c r="C29">
        <v>40204</v>
      </c>
      <c r="D29" t="s">
        <v>151</v>
      </c>
      <c r="E29">
        <v>8.3662996292114258</v>
      </c>
      <c r="F29">
        <v>-82.771598815917969</v>
      </c>
      <c r="G29">
        <v>7334</v>
      </c>
      <c r="H29" s="48">
        <f>+Casos_PN_CORR[[#This Row],[SUM Correg]]</f>
        <v>61</v>
      </c>
      <c r="I29" s="48">
        <f>+Muertes_PN_ACUM[[#This Row],[Fallecidos]]</f>
        <v>0</v>
      </c>
      <c r="J29" s="48">
        <f>+Recupera_PN_ACUM[[#This Row],[Recuperados]]</f>
        <v>148</v>
      </c>
      <c r="K29" s="48">
        <f>+Localiza_PN1112[[#This Row],[Casos]]-Localiza_PN1112[[#This Row],[Fallecidos]]-Localiza_PN1112[[#This Row],[Recuperados]]</f>
        <v>-87</v>
      </c>
      <c r="L29" s="19">
        <f>+Localiza_PN1112[[#This Row],[Casos]]/(Localiza_PN1112[[#This Row],[Población]]/1000000)</f>
        <v>8317.425688573765</v>
      </c>
      <c r="M29" s="19">
        <f>+Localiza_PN1112[[#This Row],[Fallecidos]]/(Localiza_PN1112[[#This Row],[Población]]/1000000)</f>
        <v>0</v>
      </c>
      <c r="N29" s="19">
        <f>+Localiza_PN1112[[#This Row],[Recuperados]]/(Localiza_PN1112[[#This Row],[Población]]/1000000)</f>
        <v>20179.983637851103</v>
      </c>
      <c r="O29" s="19">
        <f>+Localiza_PN1112[[#This Row],[Activos]]/(Localiza_PN1112[[#This Row],[Población]]/1000000)</f>
        <v>-11862.557949277338</v>
      </c>
      <c r="P29" s="25">
        <f>+Localiza_PN1112[[#This Row],[Fallecidos]]/Localiza_PN1112[[#This Row],[Casos]]</f>
        <v>0</v>
      </c>
      <c r="Q29" s="25">
        <f>+Localiza_PN1112[[#This Row],[Recuperados]]/Localiza_PN1112[[#This Row],[Casos]]</f>
        <v>2.4262295081967213</v>
      </c>
      <c r="R29" s="25">
        <f>Localiza_PN1112[[#This Row],[Activos]]/Localiza_PN1112[[#This Row],[Casos]]</f>
        <v>-1.4262295081967213</v>
      </c>
      <c r="S29" s="43" t="e">
        <f ca="1">+HLOOKUP($R$1,'Casos DIA Corr'!$CM$1:$CP$755,Localiza_PN1112[[#This Row],[Fila]],0)</f>
        <v>#N/A</v>
      </c>
      <c r="T29" s="40" t="e">
        <f ca="1">+HLOOKUP($R$1,'Muertes DIA'!$F$1:$I$770,Localiza_PN1112[[#This Row],[Fila]],0)</f>
        <v>#N/A</v>
      </c>
      <c r="U29" s="40" t="e">
        <f ca="1">+HLOOKUP($R$1,'Recuperados DIA'!$E$1:$H$763,Localiza_PN1112[[#This Row],[Fila]],0)</f>
        <v>#N/A</v>
      </c>
    </row>
    <row r="30" spans="2:21">
      <c r="B30">
        <v>30</v>
      </c>
      <c r="C30">
        <v>40302</v>
      </c>
      <c r="D30" t="s">
        <v>153</v>
      </c>
      <c r="E30">
        <v>8.5184698104858398</v>
      </c>
      <c r="F30">
        <v>-82.541999816894531</v>
      </c>
      <c r="G30">
        <v>2330</v>
      </c>
      <c r="H30" s="48">
        <f>+Casos_PN_CORR[[#This Row],[SUM Correg]]</f>
        <v>5</v>
      </c>
      <c r="I30" s="48">
        <f>+Muertes_PN_ACUM[[#This Row],[Fallecidos]]</f>
        <v>0</v>
      </c>
      <c r="J30" s="48">
        <f>+Recupera_PN_ACUM[[#This Row],[Recuperados]]</f>
        <v>147</v>
      </c>
      <c r="K30" s="48">
        <f>+Localiza_PN1112[[#This Row],[Casos]]-Localiza_PN1112[[#This Row],[Fallecidos]]-Localiza_PN1112[[#This Row],[Recuperados]]</f>
        <v>-142</v>
      </c>
      <c r="L30" s="19">
        <f>+Localiza_PN1112[[#This Row],[Casos]]/(Localiza_PN1112[[#This Row],[Población]]/1000000)</f>
        <v>2145.9227467811156</v>
      </c>
      <c r="M30" s="19">
        <f>+Localiza_PN1112[[#This Row],[Fallecidos]]/(Localiza_PN1112[[#This Row],[Población]]/1000000)</f>
        <v>0</v>
      </c>
      <c r="N30" s="19">
        <f>+Localiza_PN1112[[#This Row],[Recuperados]]/(Localiza_PN1112[[#This Row],[Población]]/1000000)</f>
        <v>63090.128755364807</v>
      </c>
      <c r="O30" s="19">
        <f>+Localiza_PN1112[[#This Row],[Activos]]/(Localiza_PN1112[[#This Row],[Población]]/1000000)</f>
        <v>-60944.206008583693</v>
      </c>
      <c r="P30" s="25">
        <f>+Localiza_PN1112[[#This Row],[Fallecidos]]/Localiza_PN1112[[#This Row],[Casos]]</f>
        <v>0</v>
      </c>
      <c r="Q30" s="25">
        <f>+Localiza_PN1112[[#This Row],[Recuperados]]/Localiza_PN1112[[#This Row],[Casos]]</f>
        <v>29.4</v>
      </c>
      <c r="R30" s="25">
        <f>Localiza_PN1112[[#This Row],[Activos]]/Localiza_PN1112[[#This Row],[Casos]]</f>
        <v>-28.4</v>
      </c>
      <c r="S30" s="43" t="e">
        <f ca="1">+HLOOKUP($R$1,'Casos DIA Corr'!$CM$1:$CP$755,Localiza_PN1112[[#This Row],[Fila]],0)</f>
        <v>#N/A</v>
      </c>
      <c r="T30" s="40" t="e">
        <f ca="1">+HLOOKUP($R$1,'Muertes DIA'!$F$1:$I$770,Localiza_PN1112[[#This Row],[Fila]],0)</f>
        <v>#N/A</v>
      </c>
      <c r="U30" s="40" t="e">
        <f ca="1">+HLOOKUP($R$1,'Recuperados DIA'!$E$1:$H$763,Localiza_PN1112[[#This Row],[Fila]],0)</f>
        <v>#N/A</v>
      </c>
    </row>
    <row r="31" spans="2:21">
      <c r="B31">
        <v>31</v>
      </c>
      <c r="C31">
        <v>120702</v>
      </c>
      <c r="D31" t="s">
        <v>155</v>
      </c>
      <c r="E31">
        <v>9.0704402923583984</v>
      </c>
      <c r="F31">
        <v>-81.842697143554688</v>
      </c>
      <c r="G31">
        <v>3621</v>
      </c>
      <c r="H31" s="48">
        <f>+Casos_PN_CORR[[#This Row],[SUM Correg]]</f>
        <v>0</v>
      </c>
      <c r="I31" s="48">
        <f>+Muertes_PN_ACUM[[#This Row],[Fallecidos]]</f>
        <v>0</v>
      </c>
      <c r="J31" s="48">
        <f>+Recupera_PN_ACUM[[#This Row],[Recuperados]]</f>
        <v>146</v>
      </c>
      <c r="K31" s="48">
        <f>+Localiza_PN1112[[#This Row],[Casos]]-Localiza_PN1112[[#This Row],[Fallecidos]]-Localiza_PN1112[[#This Row],[Recuperados]]</f>
        <v>-146</v>
      </c>
      <c r="L31" s="19">
        <f>+Localiza_PN1112[[#This Row],[Casos]]/(Localiza_PN1112[[#This Row],[Población]]/1000000)</f>
        <v>0</v>
      </c>
      <c r="M31" s="19">
        <f>+Localiza_PN1112[[#This Row],[Fallecidos]]/(Localiza_PN1112[[#This Row],[Población]]/1000000)</f>
        <v>0</v>
      </c>
      <c r="N31" s="19">
        <f>+Localiza_PN1112[[#This Row],[Recuperados]]/(Localiza_PN1112[[#This Row],[Población]]/1000000)</f>
        <v>40320.353493510076</v>
      </c>
      <c r="O31" s="19">
        <f>+Localiza_PN1112[[#This Row],[Activos]]/(Localiza_PN1112[[#This Row],[Población]]/1000000)</f>
        <v>-40320.353493510076</v>
      </c>
      <c r="P31" s="25" t="e">
        <f>+Localiza_PN1112[[#This Row],[Fallecidos]]/Localiza_PN1112[[#This Row],[Casos]]</f>
        <v>#DIV/0!</v>
      </c>
      <c r="Q31" s="25" t="e">
        <f>+Localiza_PN1112[[#This Row],[Recuperados]]/Localiza_PN1112[[#This Row],[Casos]]</f>
        <v>#DIV/0!</v>
      </c>
      <c r="R31" s="25" t="e">
        <f>Localiza_PN1112[[#This Row],[Activos]]/Localiza_PN1112[[#This Row],[Casos]]</f>
        <v>#DIV/0!</v>
      </c>
      <c r="S31" s="43" t="e">
        <f ca="1">+HLOOKUP($R$1,'Casos DIA Corr'!$CM$1:$CP$755,Localiza_PN1112[[#This Row],[Fila]],0)</f>
        <v>#N/A</v>
      </c>
      <c r="T31" s="40" t="e">
        <f ca="1">+HLOOKUP($R$1,'Muertes DIA'!$F$1:$I$770,Localiza_PN1112[[#This Row],[Fila]],0)</f>
        <v>#N/A</v>
      </c>
      <c r="U31" s="40" t="e">
        <f ca="1">+HLOOKUP($R$1,'Recuperados DIA'!$E$1:$H$763,Localiza_PN1112[[#This Row],[Fila]],0)</f>
        <v>#N/A</v>
      </c>
    </row>
    <row r="32" spans="2:21">
      <c r="B32">
        <v>32</v>
      </c>
      <c r="C32">
        <v>70402</v>
      </c>
      <c r="D32" t="s">
        <v>157</v>
      </c>
      <c r="E32">
        <v>7.7140898704528809</v>
      </c>
      <c r="F32">
        <v>-80.447502136230469</v>
      </c>
      <c r="G32">
        <v>646</v>
      </c>
      <c r="H32" s="48">
        <f>+Casos_PN_CORR[[#This Row],[SUM Correg]]</f>
        <v>5</v>
      </c>
      <c r="I32" s="48">
        <f>+Muertes_PN_ACUM[[#This Row],[Fallecidos]]</f>
        <v>0</v>
      </c>
      <c r="J32" s="48">
        <f>+Recupera_PN_ACUM[[#This Row],[Recuperados]]</f>
        <v>144</v>
      </c>
      <c r="K32" s="48">
        <f>+Localiza_PN1112[[#This Row],[Casos]]-Localiza_PN1112[[#This Row],[Fallecidos]]-Localiza_PN1112[[#This Row],[Recuperados]]</f>
        <v>-139</v>
      </c>
      <c r="L32" s="19">
        <f>+Localiza_PN1112[[#This Row],[Casos]]/(Localiza_PN1112[[#This Row],[Población]]/1000000)</f>
        <v>7739.9380804953562</v>
      </c>
      <c r="M32" s="19">
        <f>+Localiza_PN1112[[#This Row],[Fallecidos]]/(Localiza_PN1112[[#This Row],[Población]]/1000000)</f>
        <v>0</v>
      </c>
      <c r="N32" s="19">
        <f>+Localiza_PN1112[[#This Row],[Recuperados]]/(Localiza_PN1112[[#This Row],[Población]]/1000000)</f>
        <v>222910.21671826625</v>
      </c>
      <c r="O32" s="19">
        <f>+Localiza_PN1112[[#This Row],[Activos]]/(Localiza_PN1112[[#This Row],[Población]]/1000000)</f>
        <v>-215170.27863777091</v>
      </c>
      <c r="P32" s="25">
        <f>+Localiza_PN1112[[#This Row],[Fallecidos]]/Localiza_PN1112[[#This Row],[Casos]]</f>
        <v>0</v>
      </c>
      <c r="Q32" s="25">
        <f>+Localiza_PN1112[[#This Row],[Recuperados]]/Localiza_PN1112[[#This Row],[Casos]]</f>
        <v>28.8</v>
      </c>
      <c r="R32" s="25">
        <f>Localiza_PN1112[[#This Row],[Activos]]/Localiza_PN1112[[#This Row],[Casos]]</f>
        <v>-27.8</v>
      </c>
      <c r="S32" s="43" t="e">
        <f ca="1">+HLOOKUP($R$1,'Casos DIA Corr'!$CM$1:$CP$755,Localiza_PN1112[[#This Row],[Fila]],0)</f>
        <v>#N/A</v>
      </c>
      <c r="T32" s="40" t="e">
        <f ca="1">+HLOOKUP($R$1,'Muertes DIA'!$F$1:$I$770,Localiza_PN1112[[#This Row],[Fila]],0)</f>
        <v>#N/A</v>
      </c>
      <c r="U32" s="40" t="e">
        <f ca="1">+HLOOKUP($R$1,'Recuperados DIA'!$E$1:$H$763,Localiza_PN1112[[#This Row],[Fila]],0)</f>
        <v>#N/A</v>
      </c>
    </row>
    <row r="33" spans="2:21">
      <c r="B33">
        <v>33</v>
      </c>
      <c r="C33">
        <v>91102</v>
      </c>
      <c r="D33" t="s">
        <v>157</v>
      </c>
      <c r="E33">
        <v>7.7676000595092773</v>
      </c>
      <c r="F33">
        <v>-81.505302429199219</v>
      </c>
      <c r="G33">
        <v>1037</v>
      </c>
      <c r="H33" s="48">
        <f>+Casos_PN_CORR[[#This Row],[SUM Correg]]</f>
        <v>0</v>
      </c>
      <c r="I33" s="48">
        <f>+Muertes_PN_ACUM[[#This Row],[Fallecidos]]</f>
        <v>0</v>
      </c>
      <c r="J33" s="48">
        <f>+Recupera_PN_ACUM[[#This Row],[Recuperados]]</f>
        <v>129</v>
      </c>
      <c r="K33" s="48">
        <f>+Localiza_PN1112[[#This Row],[Casos]]-Localiza_PN1112[[#This Row],[Fallecidos]]-Localiza_PN1112[[#This Row],[Recuperados]]</f>
        <v>-129</v>
      </c>
      <c r="L33" s="19">
        <f>+Localiza_PN1112[[#This Row],[Casos]]/(Localiza_PN1112[[#This Row],[Población]]/1000000)</f>
        <v>0</v>
      </c>
      <c r="M33" s="19">
        <f>+Localiza_PN1112[[#This Row],[Fallecidos]]/(Localiza_PN1112[[#This Row],[Población]]/1000000)</f>
        <v>0</v>
      </c>
      <c r="N33" s="19">
        <f>+Localiza_PN1112[[#This Row],[Recuperados]]/(Localiza_PN1112[[#This Row],[Población]]/1000000)</f>
        <v>124397.299903568</v>
      </c>
      <c r="O33" s="19">
        <f>+Localiza_PN1112[[#This Row],[Activos]]/(Localiza_PN1112[[#This Row],[Población]]/1000000)</f>
        <v>-124397.299903568</v>
      </c>
      <c r="P33" s="25" t="e">
        <f>+Localiza_PN1112[[#This Row],[Fallecidos]]/Localiza_PN1112[[#This Row],[Casos]]</f>
        <v>#DIV/0!</v>
      </c>
      <c r="Q33" s="25" t="e">
        <f>+Localiza_PN1112[[#This Row],[Recuperados]]/Localiza_PN1112[[#This Row],[Casos]]</f>
        <v>#DIV/0!</v>
      </c>
      <c r="R33" s="25" t="e">
        <f>Localiza_PN1112[[#This Row],[Activos]]/Localiza_PN1112[[#This Row],[Casos]]</f>
        <v>#DIV/0!</v>
      </c>
      <c r="S33" s="43" t="e">
        <f ca="1">+HLOOKUP($R$1,'Casos DIA Corr'!$CM$1:$CP$755,Localiza_PN1112[[#This Row],[Fila]],0)</f>
        <v>#N/A</v>
      </c>
      <c r="T33" s="40" t="e">
        <f ca="1">+HLOOKUP($R$1,'Muertes DIA'!$F$1:$I$770,Localiza_PN1112[[#This Row],[Fila]],0)</f>
        <v>#N/A</v>
      </c>
      <c r="U33" s="40" t="e">
        <f ca="1">+HLOOKUP($R$1,'Recuperados DIA'!$E$1:$H$763,Localiza_PN1112[[#This Row],[Fila]],0)</f>
        <v>#N/A</v>
      </c>
    </row>
    <row r="34" spans="2:21">
      <c r="B34">
        <v>34</v>
      </c>
      <c r="C34">
        <v>10306</v>
      </c>
      <c r="D34" t="s">
        <v>160</v>
      </c>
      <c r="E34">
        <v>9.1191902160644531</v>
      </c>
      <c r="F34">
        <v>-82.300003051757813</v>
      </c>
      <c r="G34">
        <v>1404</v>
      </c>
      <c r="H34" s="48">
        <f>+Casos_PN_CORR[[#This Row],[SUM Correg]]</f>
        <v>15</v>
      </c>
      <c r="I34" s="48">
        <f>+Muertes_PN_ACUM[[#This Row],[Fallecidos]]</f>
        <v>0</v>
      </c>
      <c r="J34" s="48">
        <f>+Recupera_PN_ACUM[[#This Row],[Recuperados]]</f>
        <v>127</v>
      </c>
      <c r="K34" s="48">
        <f>+Localiza_PN1112[[#This Row],[Casos]]-Localiza_PN1112[[#This Row],[Fallecidos]]-Localiza_PN1112[[#This Row],[Recuperados]]</f>
        <v>-112</v>
      </c>
      <c r="L34" s="19">
        <f>+Localiza_PN1112[[#This Row],[Casos]]/(Localiza_PN1112[[#This Row],[Población]]/1000000)</f>
        <v>10683.760683760684</v>
      </c>
      <c r="M34" s="19">
        <f>+Localiza_PN1112[[#This Row],[Fallecidos]]/(Localiza_PN1112[[#This Row],[Población]]/1000000)</f>
        <v>0</v>
      </c>
      <c r="N34" s="19">
        <f>+Localiza_PN1112[[#This Row],[Recuperados]]/(Localiza_PN1112[[#This Row],[Población]]/1000000)</f>
        <v>90455.840455840444</v>
      </c>
      <c r="O34" s="19">
        <f>+Localiza_PN1112[[#This Row],[Activos]]/(Localiza_PN1112[[#This Row],[Población]]/1000000)</f>
        <v>-79772.079772079771</v>
      </c>
      <c r="P34" s="25">
        <f>+Localiza_PN1112[[#This Row],[Fallecidos]]/Localiza_PN1112[[#This Row],[Casos]]</f>
        <v>0</v>
      </c>
      <c r="Q34" s="25">
        <f>+Localiza_PN1112[[#This Row],[Recuperados]]/Localiza_PN1112[[#This Row],[Casos]]</f>
        <v>8.4666666666666668</v>
      </c>
      <c r="R34" s="25">
        <f>Localiza_PN1112[[#This Row],[Activos]]/Localiza_PN1112[[#This Row],[Casos]]</f>
        <v>-7.4666666666666668</v>
      </c>
      <c r="S34" s="43" t="e">
        <f ca="1">+HLOOKUP($R$1,'Casos DIA Corr'!$CM$1:$CP$755,Localiza_PN1112[[#This Row],[Fila]],0)</f>
        <v>#N/A</v>
      </c>
      <c r="T34" s="40" t="e">
        <f ca="1">+HLOOKUP($R$1,'Muertes DIA'!$F$1:$I$770,Localiza_PN1112[[#This Row],[Fila]],0)</f>
        <v>#N/A</v>
      </c>
      <c r="U34" s="40" t="e">
        <f ca="1">+HLOOKUP($R$1,'Recuperados DIA'!$E$1:$H$763,Localiza_PN1112[[#This Row],[Fila]],0)</f>
        <v>#N/A</v>
      </c>
    </row>
    <row r="35" spans="2:21">
      <c r="B35">
        <v>35</v>
      </c>
      <c r="C35">
        <v>70202</v>
      </c>
      <c r="D35" t="s">
        <v>162</v>
      </c>
      <c r="E35">
        <v>7.5852699279785156</v>
      </c>
      <c r="F35">
        <v>-80.260902404785156</v>
      </c>
      <c r="G35">
        <v>483</v>
      </c>
      <c r="H35" s="48">
        <f>+Casos_PN_CORR[[#This Row],[SUM Correg]]</f>
        <v>0</v>
      </c>
      <c r="I35" s="48">
        <f>+Muertes_PN_ACUM[[#This Row],[Fallecidos]]</f>
        <v>0</v>
      </c>
      <c r="J35" s="48">
        <f>+Recupera_PN_ACUM[[#This Row],[Recuperados]]</f>
        <v>126</v>
      </c>
      <c r="K35" s="48">
        <f>+Localiza_PN1112[[#This Row],[Casos]]-Localiza_PN1112[[#This Row],[Fallecidos]]-Localiza_PN1112[[#This Row],[Recuperados]]</f>
        <v>-126</v>
      </c>
      <c r="L35" s="19">
        <f>+Localiza_PN1112[[#This Row],[Casos]]/(Localiza_PN1112[[#This Row],[Población]]/1000000)</f>
        <v>0</v>
      </c>
      <c r="M35" s="19">
        <f>+Localiza_PN1112[[#This Row],[Fallecidos]]/(Localiza_PN1112[[#This Row],[Población]]/1000000)</f>
        <v>0</v>
      </c>
      <c r="N35" s="19">
        <f>+Localiza_PN1112[[#This Row],[Recuperados]]/(Localiza_PN1112[[#This Row],[Población]]/1000000)</f>
        <v>260869.56521739133</v>
      </c>
      <c r="O35" s="19">
        <f>+Localiza_PN1112[[#This Row],[Activos]]/(Localiza_PN1112[[#This Row],[Población]]/1000000)</f>
        <v>-260869.56521739133</v>
      </c>
      <c r="P35" s="25" t="e">
        <f>+Localiza_PN1112[[#This Row],[Fallecidos]]/Localiza_PN1112[[#This Row],[Casos]]</f>
        <v>#DIV/0!</v>
      </c>
      <c r="Q35" s="25" t="e">
        <f>+Localiza_PN1112[[#This Row],[Recuperados]]/Localiza_PN1112[[#This Row],[Casos]]</f>
        <v>#DIV/0!</v>
      </c>
      <c r="R35" s="25" t="e">
        <f>Localiza_PN1112[[#This Row],[Activos]]/Localiza_PN1112[[#This Row],[Casos]]</f>
        <v>#DIV/0!</v>
      </c>
      <c r="S35" s="43" t="e">
        <f ca="1">+HLOOKUP($R$1,'Casos DIA Corr'!$CM$1:$CP$755,Localiza_PN1112[[#This Row],[Fila]],0)</f>
        <v>#N/A</v>
      </c>
      <c r="T35" s="40" t="e">
        <f ca="1">+HLOOKUP($R$1,'Muertes DIA'!$F$1:$I$770,Localiza_PN1112[[#This Row],[Fila]],0)</f>
        <v>#N/A</v>
      </c>
      <c r="U35" s="40" t="e">
        <f ca="1">+HLOOKUP($R$1,'Recuperados DIA'!$E$1:$H$763,Localiza_PN1112[[#This Row],[Fila]],0)</f>
        <v>#N/A</v>
      </c>
    </row>
    <row r="36" spans="2:21">
      <c r="B36">
        <v>36</v>
      </c>
      <c r="C36">
        <v>70403</v>
      </c>
      <c r="D36" t="s">
        <v>163</v>
      </c>
      <c r="E36">
        <v>7.570620059967041</v>
      </c>
      <c r="F36">
        <v>-80.624900817871094</v>
      </c>
      <c r="G36">
        <v>619</v>
      </c>
      <c r="H36" s="48">
        <f>+Casos_PN_CORR[[#This Row],[SUM Correg]]</f>
        <v>0</v>
      </c>
      <c r="I36" s="48">
        <f>+Muertes_PN_ACUM[[#This Row],[Fallecidos]]</f>
        <v>0</v>
      </c>
      <c r="J36" s="48">
        <f>+Recupera_PN_ACUM[[#This Row],[Recuperados]]</f>
        <v>123</v>
      </c>
      <c r="K36" s="48">
        <f>+Localiza_PN1112[[#This Row],[Casos]]-Localiza_PN1112[[#This Row],[Fallecidos]]-Localiza_PN1112[[#This Row],[Recuperados]]</f>
        <v>-123</v>
      </c>
      <c r="L36" s="19">
        <f>+Localiza_PN1112[[#This Row],[Casos]]/(Localiza_PN1112[[#This Row],[Población]]/1000000)</f>
        <v>0</v>
      </c>
      <c r="M36" s="19">
        <f>+Localiza_PN1112[[#This Row],[Fallecidos]]/(Localiza_PN1112[[#This Row],[Población]]/1000000)</f>
        <v>0</v>
      </c>
      <c r="N36" s="19">
        <f>+Localiza_PN1112[[#This Row],[Recuperados]]/(Localiza_PN1112[[#This Row],[Población]]/1000000)</f>
        <v>198707.5928917609</v>
      </c>
      <c r="O36" s="19">
        <f>+Localiza_PN1112[[#This Row],[Activos]]/(Localiza_PN1112[[#This Row],[Población]]/1000000)</f>
        <v>-198707.5928917609</v>
      </c>
      <c r="P36" s="25" t="e">
        <f>+Localiza_PN1112[[#This Row],[Fallecidos]]/Localiza_PN1112[[#This Row],[Casos]]</f>
        <v>#DIV/0!</v>
      </c>
      <c r="Q36" s="25" t="e">
        <f>+Localiza_PN1112[[#This Row],[Recuperados]]/Localiza_PN1112[[#This Row],[Casos]]</f>
        <v>#DIV/0!</v>
      </c>
      <c r="R36" s="25" t="e">
        <f>Localiza_PN1112[[#This Row],[Activos]]/Localiza_PN1112[[#This Row],[Casos]]</f>
        <v>#DIV/0!</v>
      </c>
      <c r="S36" s="43" t="e">
        <f ca="1">+HLOOKUP($R$1,'Casos DIA Corr'!$CM$1:$CP$755,Localiza_PN1112[[#This Row],[Fila]],0)</f>
        <v>#N/A</v>
      </c>
      <c r="T36" s="40" t="e">
        <f ca="1">+HLOOKUP($R$1,'Muertes DIA'!$F$1:$I$770,Localiza_PN1112[[#This Row],[Fila]],0)</f>
        <v>#N/A</v>
      </c>
      <c r="U36" s="40" t="e">
        <f ca="1">+HLOOKUP($R$1,'Recuperados DIA'!$E$1:$H$763,Localiza_PN1112[[#This Row],[Fila]],0)</f>
        <v>#N/A</v>
      </c>
    </row>
    <row r="37" spans="2:21">
      <c r="B37">
        <v>37</v>
      </c>
      <c r="C37">
        <v>120303</v>
      </c>
      <c r="D37" t="s">
        <v>164</v>
      </c>
      <c r="E37">
        <v>8.2470998764038086</v>
      </c>
      <c r="F37">
        <v>-81.593299865722656</v>
      </c>
      <c r="G37">
        <v>1204</v>
      </c>
      <c r="H37" s="48">
        <f>+Casos_PN_CORR[[#This Row],[SUM Correg]]</f>
        <v>5</v>
      </c>
      <c r="I37" s="48">
        <f>+Muertes_PN_ACUM[[#This Row],[Fallecidos]]</f>
        <v>0</v>
      </c>
      <c r="J37" s="48">
        <f>+Recupera_PN_ACUM[[#This Row],[Recuperados]]</f>
        <v>118</v>
      </c>
      <c r="K37" s="48">
        <f>+Localiza_PN1112[[#This Row],[Casos]]-Localiza_PN1112[[#This Row],[Fallecidos]]-Localiza_PN1112[[#This Row],[Recuperados]]</f>
        <v>-113</v>
      </c>
      <c r="L37" s="19">
        <f>+Localiza_PN1112[[#This Row],[Casos]]/(Localiza_PN1112[[#This Row],[Población]]/1000000)</f>
        <v>4152.8239202657805</v>
      </c>
      <c r="M37" s="19">
        <f>+Localiza_PN1112[[#This Row],[Fallecidos]]/(Localiza_PN1112[[#This Row],[Población]]/1000000)</f>
        <v>0</v>
      </c>
      <c r="N37" s="19">
        <f>+Localiza_PN1112[[#This Row],[Recuperados]]/(Localiza_PN1112[[#This Row],[Población]]/1000000)</f>
        <v>98006.644518272427</v>
      </c>
      <c r="O37" s="19">
        <f>+Localiza_PN1112[[#This Row],[Activos]]/(Localiza_PN1112[[#This Row],[Población]]/1000000)</f>
        <v>-93853.820598006641</v>
      </c>
      <c r="P37" s="25">
        <f>+Localiza_PN1112[[#This Row],[Fallecidos]]/Localiza_PN1112[[#This Row],[Casos]]</f>
        <v>0</v>
      </c>
      <c r="Q37" s="25">
        <f>+Localiza_PN1112[[#This Row],[Recuperados]]/Localiza_PN1112[[#This Row],[Casos]]</f>
        <v>23.6</v>
      </c>
      <c r="R37" s="25">
        <f>Localiza_PN1112[[#This Row],[Activos]]/Localiza_PN1112[[#This Row],[Casos]]</f>
        <v>-22.6</v>
      </c>
      <c r="S37" s="43" t="e">
        <f ca="1">+HLOOKUP($R$1,'Casos DIA Corr'!$CM$1:$CP$755,Localiza_PN1112[[#This Row],[Fila]],0)</f>
        <v>#N/A</v>
      </c>
      <c r="T37" s="40" t="e">
        <f ca="1">+HLOOKUP($R$1,'Muertes DIA'!$F$1:$I$770,Localiza_PN1112[[#This Row],[Fila]],0)</f>
        <v>#N/A</v>
      </c>
      <c r="U37" s="40" t="e">
        <f ca="1">+HLOOKUP($R$1,'Recuperados DIA'!$E$1:$H$763,Localiza_PN1112[[#This Row],[Fila]],0)</f>
        <v>#N/A</v>
      </c>
    </row>
    <row r="38" spans="2:21">
      <c r="B38">
        <v>38</v>
      </c>
      <c r="C38">
        <v>90202</v>
      </c>
      <c r="D38" t="s">
        <v>166</v>
      </c>
      <c r="E38">
        <v>8.4073095321655273</v>
      </c>
      <c r="F38">
        <v>-80.767799377441406</v>
      </c>
      <c r="G38">
        <v>435</v>
      </c>
      <c r="H38" s="48">
        <f>+Casos_PN_CORR[[#This Row],[SUM Correg]]</f>
        <v>0</v>
      </c>
      <c r="I38" s="48">
        <f>+Muertes_PN_ACUM[[#This Row],[Fallecidos]]</f>
        <v>0</v>
      </c>
      <c r="J38" s="48">
        <f>+Recupera_PN_ACUM[[#This Row],[Recuperados]]</f>
        <v>115</v>
      </c>
      <c r="K38" s="48">
        <f>+Localiza_PN1112[[#This Row],[Casos]]-Localiza_PN1112[[#This Row],[Fallecidos]]-Localiza_PN1112[[#This Row],[Recuperados]]</f>
        <v>-115</v>
      </c>
      <c r="L38" s="19">
        <f>+Localiza_PN1112[[#This Row],[Casos]]/(Localiza_PN1112[[#This Row],[Población]]/1000000)</f>
        <v>0</v>
      </c>
      <c r="M38" s="19">
        <f>+Localiza_PN1112[[#This Row],[Fallecidos]]/(Localiza_PN1112[[#This Row],[Población]]/1000000)</f>
        <v>0</v>
      </c>
      <c r="N38" s="19">
        <f>+Localiza_PN1112[[#This Row],[Recuperados]]/(Localiza_PN1112[[#This Row],[Población]]/1000000)</f>
        <v>264367.81609195401</v>
      </c>
      <c r="O38" s="19">
        <f>+Localiza_PN1112[[#This Row],[Activos]]/(Localiza_PN1112[[#This Row],[Población]]/1000000)</f>
        <v>-264367.81609195401</v>
      </c>
      <c r="P38" s="25" t="e">
        <f>+Localiza_PN1112[[#This Row],[Fallecidos]]/Localiza_PN1112[[#This Row],[Casos]]</f>
        <v>#DIV/0!</v>
      </c>
      <c r="Q38" s="25" t="e">
        <f>+Localiza_PN1112[[#This Row],[Recuperados]]/Localiza_PN1112[[#This Row],[Casos]]</f>
        <v>#DIV/0!</v>
      </c>
      <c r="R38" s="25" t="e">
        <f>Localiza_PN1112[[#This Row],[Activos]]/Localiza_PN1112[[#This Row],[Casos]]</f>
        <v>#DIV/0!</v>
      </c>
      <c r="S38" s="43" t="e">
        <f ca="1">+HLOOKUP($R$1,'Casos DIA Corr'!$CM$1:$CP$755,Localiza_PN1112[[#This Row],[Fila]],0)</f>
        <v>#N/A</v>
      </c>
      <c r="T38" s="40" t="e">
        <f ca="1">+HLOOKUP($R$1,'Muertes DIA'!$F$1:$I$770,Localiza_PN1112[[#This Row],[Fila]],0)</f>
        <v>#N/A</v>
      </c>
      <c r="U38" s="40" t="e">
        <f ca="1">+HLOOKUP($R$1,'Recuperados DIA'!$E$1:$H$763,Localiza_PN1112[[#This Row],[Fila]],0)</f>
        <v>#N/A</v>
      </c>
    </row>
    <row r="39" spans="2:21">
      <c r="B39">
        <v>39</v>
      </c>
      <c r="C39">
        <v>10213</v>
      </c>
      <c r="D39" t="s">
        <v>168</v>
      </c>
      <c r="E39">
        <v>9.4672098159790039</v>
      </c>
      <c r="F39">
        <v>-82.539100646972656</v>
      </c>
      <c r="G39">
        <v>0</v>
      </c>
      <c r="H39" s="48">
        <f>+Casos_PN_CORR[[#This Row],[SUM Correg]]</f>
        <v>36</v>
      </c>
      <c r="I39" s="48">
        <f>+Muertes_PN_ACUM[[#This Row],[Fallecidos]]</f>
        <v>0</v>
      </c>
      <c r="J39" s="48">
        <f>+Recupera_PN_ACUM[[#This Row],[Recuperados]]</f>
        <v>113</v>
      </c>
      <c r="K39" s="48">
        <f>+Localiza_PN1112[[#This Row],[Casos]]-Localiza_PN1112[[#This Row],[Fallecidos]]-Localiza_PN1112[[#This Row],[Recuperados]]</f>
        <v>-77</v>
      </c>
      <c r="L39" s="19" t="e">
        <f>+Localiza_PN1112[[#This Row],[Casos]]/(Localiza_PN1112[[#This Row],[Población]]/1000000)</f>
        <v>#DIV/0!</v>
      </c>
      <c r="M39" s="19" t="e">
        <f>+Localiza_PN1112[[#This Row],[Fallecidos]]/(Localiza_PN1112[[#This Row],[Población]]/1000000)</f>
        <v>#DIV/0!</v>
      </c>
      <c r="N39" s="19" t="e">
        <f>+Localiza_PN1112[[#This Row],[Recuperados]]/(Localiza_PN1112[[#This Row],[Población]]/1000000)</f>
        <v>#DIV/0!</v>
      </c>
      <c r="O39" s="19" t="e">
        <f>+Localiza_PN1112[[#This Row],[Activos]]/(Localiza_PN1112[[#This Row],[Población]]/1000000)</f>
        <v>#DIV/0!</v>
      </c>
      <c r="P39" s="25">
        <f>+Localiza_PN1112[[#This Row],[Fallecidos]]/Localiza_PN1112[[#This Row],[Casos]]</f>
        <v>0</v>
      </c>
      <c r="Q39" s="25">
        <f>+Localiza_PN1112[[#This Row],[Recuperados]]/Localiza_PN1112[[#This Row],[Casos]]</f>
        <v>3.1388888888888888</v>
      </c>
      <c r="R39" s="25">
        <f>Localiza_PN1112[[#This Row],[Activos]]/Localiza_PN1112[[#This Row],[Casos]]</f>
        <v>-2.1388888888888888</v>
      </c>
      <c r="S39" s="43" t="e">
        <f ca="1">+HLOOKUP($R$1,'Casos DIA Corr'!$CM$1:$CP$755,Localiza_PN1112[[#This Row],[Fila]],0)</f>
        <v>#N/A</v>
      </c>
      <c r="T39" s="40" t="e">
        <f ca="1">+HLOOKUP($R$1,'Muertes DIA'!$F$1:$I$770,Localiza_PN1112[[#This Row],[Fila]],0)</f>
        <v>#N/A</v>
      </c>
      <c r="U39" s="40" t="e">
        <f ca="1">+HLOOKUP($R$1,'Recuperados DIA'!$E$1:$H$763,Localiza_PN1112[[#This Row],[Fila]],0)</f>
        <v>#N/A</v>
      </c>
    </row>
    <row r="40" spans="2:21">
      <c r="B40">
        <v>40</v>
      </c>
      <c r="C40">
        <v>10403</v>
      </c>
      <c r="D40" t="s">
        <v>169</v>
      </c>
      <c r="E40">
        <v>9.3032999038696289</v>
      </c>
      <c r="F40">
        <v>-82.433700561523438</v>
      </c>
      <c r="G40">
        <v>0</v>
      </c>
      <c r="H40" s="48">
        <f>+Casos_PN_CORR[[#This Row],[SUM Correg]]</f>
        <v>6</v>
      </c>
      <c r="I40" s="48">
        <f>+Muertes_PN_ACUM[[#This Row],[Fallecidos]]</f>
        <v>0</v>
      </c>
      <c r="J40" s="48">
        <f>+Recupera_PN_ACUM[[#This Row],[Recuperados]]</f>
        <v>107</v>
      </c>
      <c r="K40" s="48">
        <f>+Localiza_PN1112[[#This Row],[Casos]]-Localiza_PN1112[[#This Row],[Fallecidos]]-Localiza_PN1112[[#This Row],[Recuperados]]</f>
        <v>-101</v>
      </c>
      <c r="L40" s="19" t="e">
        <f>+Localiza_PN1112[[#This Row],[Casos]]/(Localiza_PN1112[[#This Row],[Población]]/1000000)</f>
        <v>#DIV/0!</v>
      </c>
      <c r="M40" s="19" t="e">
        <f>+Localiza_PN1112[[#This Row],[Fallecidos]]/(Localiza_PN1112[[#This Row],[Población]]/1000000)</f>
        <v>#DIV/0!</v>
      </c>
      <c r="N40" s="19" t="e">
        <f>+Localiza_PN1112[[#This Row],[Recuperados]]/(Localiza_PN1112[[#This Row],[Población]]/1000000)</f>
        <v>#DIV/0!</v>
      </c>
      <c r="O40" s="19" t="e">
        <f>+Localiza_PN1112[[#This Row],[Activos]]/(Localiza_PN1112[[#This Row],[Población]]/1000000)</f>
        <v>#DIV/0!</v>
      </c>
      <c r="P40" s="25">
        <f>+Localiza_PN1112[[#This Row],[Fallecidos]]/Localiza_PN1112[[#This Row],[Casos]]</f>
        <v>0</v>
      </c>
      <c r="Q40" s="25">
        <f>+Localiza_PN1112[[#This Row],[Recuperados]]/Localiza_PN1112[[#This Row],[Casos]]</f>
        <v>17.833333333333332</v>
      </c>
      <c r="R40" s="25">
        <f>Localiza_PN1112[[#This Row],[Activos]]/Localiza_PN1112[[#This Row],[Casos]]</f>
        <v>-16.833333333333332</v>
      </c>
      <c r="S40" s="43" t="e">
        <f ca="1">+HLOOKUP($R$1,'Casos DIA Corr'!$CM$1:$CP$755,Localiza_PN1112[[#This Row],[Fila]],0)</f>
        <v>#N/A</v>
      </c>
      <c r="T40" s="40" t="e">
        <f ca="1">+HLOOKUP($R$1,'Muertes DIA'!$F$1:$I$770,Localiza_PN1112[[#This Row],[Fila]],0)</f>
        <v>#N/A</v>
      </c>
      <c r="U40" s="40" t="e">
        <f ca="1">+HLOOKUP($R$1,'Recuperados DIA'!$E$1:$H$763,Localiza_PN1112[[#This Row],[Fila]],0)</f>
        <v>#N/A</v>
      </c>
    </row>
    <row r="41" spans="2:21">
      <c r="B41">
        <v>41</v>
      </c>
      <c r="C41">
        <v>130701</v>
      </c>
      <c r="D41" t="s">
        <v>170</v>
      </c>
      <c r="E41">
        <v>8.8785295486450195</v>
      </c>
      <c r="F41">
        <v>-79.790901184082031</v>
      </c>
      <c r="G41">
        <v>0</v>
      </c>
      <c r="H41" s="48">
        <f>+Casos_PN_CORR[[#This Row],[SUM Correg]]</f>
        <v>399</v>
      </c>
      <c r="I41" s="48">
        <f>+Muertes_PN_ACUM[[#This Row],[Fallecidos]]</f>
        <v>1</v>
      </c>
      <c r="J41" s="48">
        <f>+Recupera_PN_ACUM[[#This Row],[Recuperados]]</f>
        <v>98</v>
      </c>
      <c r="K41" s="48">
        <f>+Localiza_PN1112[[#This Row],[Casos]]-Localiza_PN1112[[#This Row],[Fallecidos]]-Localiza_PN1112[[#This Row],[Recuperados]]</f>
        <v>300</v>
      </c>
      <c r="L41" s="19" t="e">
        <f>+Localiza_PN1112[[#This Row],[Casos]]/(Localiza_PN1112[[#This Row],[Población]]/1000000)</f>
        <v>#DIV/0!</v>
      </c>
      <c r="M41" s="19" t="e">
        <f>+Localiza_PN1112[[#This Row],[Fallecidos]]/(Localiza_PN1112[[#This Row],[Población]]/1000000)</f>
        <v>#DIV/0!</v>
      </c>
      <c r="N41" s="19" t="e">
        <f>+Localiza_PN1112[[#This Row],[Recuperados]]/(Localiza_PN1112[[#This Row],[Población]]/1000000)</f>
        <v>#DIV/0!</v>
      </c>
      <c r="O41" s="19" t="e">
        <f>+Localiza_PN1112[[#This Row],[Activos]]/(Localiza_PN1112[[#This Row],[Población]]/1000000)</f>
        <v>#DIV/0!</v>
      </c>
      <c r="P41" s="25">
        <f>+Localiza_PN1112[[#This Row],[Fallecidos]]/Localiza_PN1112[[#This Row],[Casos]]</f>
        <v>2.5062656641604009E-3</v>
      </c>
      <c r="Q41" s="25">
        <f>+Localiza_PN1112[[#This Row],[Recuperados]]/Localiza_PN1112[[#This Row],[Casos]]</f>
        <v>0.24561403508771928</v>
      </c>
      <c r="R41" s="25">
        <f>Localiza_PN1112[[#This Row],[Activos]]/Localiza_PN1112[[#This Row],[Casos]]</f>
        <v>0.75187969924812026</v>
      </c>
      <c r="S41" s="43" t="e">
        <f ca="1">+HLOOKUP($R$1,'Casos DIA Corr'!$CM$1:$CP$755,Localiza_PN1112[[#This Row],[Fila]],0)</f>
        <v>#N/A</v>
      </c>
      <c r="T41" s="40" t="e">
        <f ca="1">+HLOOKUP($R$1,'Muertes DIA'!$F$1:$I$770,Localiza_PN1112[[#This Row],[Fila]],0)</f>
        <v>#N/A</v>
      </c>
      <c r="U41" s="40" t="e">
        <f ca="1">+HLOOKUP($R$1,'Recuperados DIA'!$E$1:$H$763,Localiza_PN1112[[#This Row],[Fila]],0)</f>
        <v>#N/A</v>
      </c>
    </row>
    <row r="42" spans="2:21">
      <c r="B42">
        <v>42</v>
      </c>
      <c r="C42">
        <v>130702</v>
      </c>
      <c r="D42" t="s">
        <v>171</v>
      </c>
      <c r="E42">
        <v>8.8942604064941406</v>
      </c>
      <c r="F42">
        <v>-79.765098571777344</v>
      </c>
      <c r="G42">
        <v>0</v>
      </c>
      <c r="H42" s="48">
        <f>+Casos_PN_CORR[[#This Row],[SUM Correg]]</f>
        <v>711</v>
      </c>
      <c r="I42" s="48">
        <f>+Muertes_PN_ACUM[[#This Row],[Fallecidos]]</f>
        <v>5</v>
      </c>
      <c r="J42" s="48">
        <f>+Recupera_PN_ACUM[[#This Row],[Recuperados]]</f>
        <v>96</v>
      </c>
      <c r="K42" s="48">
        <f>+Localiza_PN1112[[#This Row],[Casos]]-Localiza_PN1112[[#This Row],[Fallecidos]]-Localiza_PN1112[[#This Row],[Recuperados]]</f>
        <v>610</v>
      </c>
      <c r="L42" s="19" t="e">
        <f>+Localiza_PN1112[[#This Row],[Casos]]/(Localiza_PN1112[[#This Row],[Población]]/1000000)</f>
        <v>#DIV/0!</v>
      </c>
      <c r="M42" s="19" t="e">
        <f>+Localiza_PN1112[[#This Row],[Fallecidos]]/(Localiza_PN1112[[#This Row],[Población]]/1000000)</f>
        <v>#DIV/0!</v>
      </c>
      <c r="N42" s="19" t="e">
        <f>+Localiza_PN1112[[#This Row],[Recuperados]]/(Localiza_PN1112[[#This Row],[Población]]/1000000)</f>
        <v>#DIV/0!</v>
      </c>
      <c r="O42" s="19" t="e">
        <f>+Localiza_PN1112[[#This Row],[Activos]]/(Localiza_PN1112[[#This Row],[Población]]/1000000)</f>
        <v>#DIV/0!</v>
      </c>
      <c r="P42" s="25">
        <f>+Localiza_PN1112[[#This Row],[Fallecidos]]/Localiza_PN1112[[#This Row],[Casos]]</f>
        <v>7.0323488045007029E-3</v>
      </c>
      <c r="Q42" s="25">
        <f>+Localiza_PN1112[[#This Row],[Recuperados]]/Localiza_PN1112[[#This Row],[Casos]]</f>
        <v>0.13502109704641349</v>
      </c>
      <c r="R42" s="25">
        <f>Localiza_PN1112[[#This Row],[Activos]]/Localiza_PN1112[[#This Row],[Casos]]</f>
        <v>0.85794655414908583</v>
      </c>
      <c r="S42" s="43" t="e">
        <f ca="1">+HLOOKUP($R$1,'Casos DIA Corr'!$CM$1:$CP$755,Localiza_PN1112[[#This Row],[Fila]],0)</f>
        <v>#N/A</v>
      </c>
      <c r="T42" s="40" t="e">
        <f ca="1">+HLOOKUP($R$1,'Muertes DIA'!$F$1:$I$770,Localiza_PN1112[[#This Row],[Fila]],0)</f>
        <v>#N/A</v>
      </c>
      <c r="U42" s="40" t="e">
        <f ca="1">+HLOOKUP($R$1,'Recuperados DIA'!$E$1:$H$763,Localiza_PN1112[[#This Row],[Fila]],0)</f>
        <v>#N/A</v>
      </c>
    </row>
    <row r="43" spans="2:21">
      <c r="B43">
        <v>43</v>
      </c>
      <c r="C43">
        <v>10402</v>
      </c>
      <c r="D43" t="s">
        <v>172</v>
      </c>
      <c r="E43">
        <v>9.3008804321289063</v>
      </c>
      <c r="F43">
        <v>-82.371101379394531</v>
      </c>
      <c r="G43">
        <v>0</v>
      </c>
      <c r="H43" s="48">
        <f>+Casos_PN_CORR[[#This Row],[SUM Correg]]</f>
        <v>48</v>
      </c>
      <c r="I43" s="48">
        <f>+Muertes_PN_ACUM[[#This Row],[Fallecidos]]</f>
        <v>0</v>
      </c>
      <c r="J43" s="48">
        <f>+Recupera_PN_ACUM[[#This Row],[Recuperados]]</f>
        <v>93</v>
      </c>
      <c r="K43" s="48">
        <f>+Localiza_PN1112[[#This Row],[Casos]]-Localiza_PN1112[[#This Row],[Fallecidos]]-Localiza_PN1112[[#This Row],[Recuperados]]</f>
        <v>-45</v>
      </c>
      <c r="L43" s="19" t="e">
        <f>+Localiza_PN1112[[#This Row],[Casos]]/(Localiza_PN1112[[#This Row],[Población]]/1000000)</f>
        <v>#DIV/0!</v>
      </c>
      <c r="M43" s="19" t="e">
        <f>+Localiza_PN1112[[#This Row],[Fallecidos]]/(Localiza_PN1112[[#This Row],[Población]]/1000000)</f>
        <v>#DIV/0!</v>
      </c>
      <c r="N43" s="19" t="e">
        <f>+Localiza_PN1112[[#This Row],[Recuperados]]/(Localiza_PN1112[[#This Row],[Población]]/1000000)</f>
        <v>#DIV/0!</v>
      </c>
      <c r="O43" s="19" t="e">
        <f>+Localiza_PN1112[[#This Row],[Activos]]/(Localiza_PN1112[[#This Row],[Población]]/1000000)</f>
        <v>#DIV/0!</v>
      </c>
      <c r="P43" s="25">
        <f>+Localiza_PN1112[[#This Row],[Fallecidos]]/Localiza_PN1112[[#This Row],[Casos]]</f>
        <v>0</v>
      </c>
      <c r="Q43" s="25">
        <f>+Localiza_PN1112[[#This Row],[Recuperados]]/Localiza_PN1112[[#This Row],[Casos]]</f>
        <v>1.9375</v>
      </c>
      <c r="R43" s="25">
        <f>Localiza_PN1112[[#This Row],[Activos]]/Localiza_PN1112[[#This Row],[Casos]]</f>
        <v>-0.9375</v>
      </c>
      <c r="S43" s="43" t="e">
        <f ca="1">+HLOOKUP($R$1,'Casos DIA Corr'!$CM$1:$CP$755,Localiza_PN1112[[#This Row],[Fila]],0)</f>
        <v>#N/A</v>
      </c>
      <c r="T43" s="40" t="e">
        <f ca="1">+HLOOKUP($R$1,'Muertes DIA'!$F$1:$I$770,Localiza_PN1112[[#This Row],[Fila]],0)</f>
        <v>#N/A</v>
      </c>
      <c r="U43" s="40" t="e">
        <f ca="1">+HLOOKUP($R$1,'Recuperados DIA'!$E$1:$H$763,Localiza_PN1112[[#This Row],[Fila]],0)</f>
        <v>#N/A</v>
      </c>
    </row>
    <row r="44" spans="2:21">
      <c r="B44">
        <v>44</v>
      </c>
      <c r="C44">
        <v>30101</v>
      </c>
      <c r="D44" t="s">
        <v>173</v>
      </c>
      <c r="E44">
        <v>9.3623695373535156</v>
      </c>
      <c r="F44">
        <v>-79.900802612304688</v>
      </c>
      <c r="G44">
        <v>20579</v>
      </c>
      <c r="H44" s="48">
        <f>+Casos_PN_CORR[[#This Row],[SUM Correg]]</f>
        <v>62</v>
      </c>
      <c r="I44" s="48">
        <f>+Muertes_PN_ACUM[[#This Row],[Fallecidos]]</f>
        <v>1</v>
      </c>
      <c r="J44" s="48">
        <f>+Recupera_PN_ACUM[[#This Row],[Recuperados]]</f>
        <v>91</v>
      </c>
      <c r="K44" s="48">
        <f>+Localiza_PN1112[[#This Row],[Casos]]-Localiza_PN1112[[#This Row],[Fallecidos]]-Localiza_PN1112[[#This Row],[Recuperados]]</f>
        <v>-30</v>
      </c>
      <c r="L44" s="19">
        <f>+Localiza_PN1112[[#This Row],[Casos]]/(Localiza_PN1112[[#This Row],[Población]]/1000000)</f>
        <v>3012.7800184654261</v>
      </c>
      <c r="M44" s="19">
        <f>+Localiza_PN1112[[#This Row],[Fallecidos]]/(Localiza_PN1112[[#This Row],[Población]]/1000000)</f>
        <v>48.593226104281065</v>
      </c>
      <c r="N44" s="19">
        <f>+Localiza_PN1112[[#This Row],[Recuperados]]/(Localiza_PN1112[[#This Row],[Población]]/1000000)</f>
        <v>4421.9835754895767</v>
      </c>
      <c r="O44" s="19">
        <f>+Localiza_PN1112[[#This Row],[Activos]]/(Localiza_PN1112[[#This Row],[Población]]/1000000)</f>
        <v>-1457.7967831284318</v>
      </c>
      <c r="P44" s="25">
        <f>+Localiza_PN1112[[#This Row],[Fallecidos]]/Localiza_PN1112[[#This Row],[Casos]]</f>
        <v>1.6129032258064516E-2</v>
      </c>
      <c r="Q44" s="25">
        <f>+Localiza_PN1112[[#This Row],[Recuperados]]/Localiza_PN1112[[#This Row],[Casos]]</f>
        <v>1.467741935483871</v>
      </c>
      <c r="R44" s="25">
        <f>Localiza_PN1112[[#This Row],[Activos]]/Localiza_PN1112[[#This Row],[Casos]]</f>
        <v>-0.4838709677419355</v>
      </c>
      <c r="S44" s="43" t="e">
        <f ca="1">+HLOOKUP($R$1,'Casos DIA Corr'!$CM$1:$CP$755,Localiza_PN1112[[#This Row],[Fila]],0)</f>
        <v>#N/A</v>
      </c>
      <c r="T44" s="40" t="e">
        <f ca="1">+HLOOKUP($R$1,'Muertes DIA'!$F$1:$I$770,Localiza_PN1112[[#This Row],[Fila]],0)</f>
        <v>#N/A</v>
      </c>
      <c r="U44" s="40" t="e">
        <f ca="1">+HLOOKUP($R$1,'Recuperados DIA'!$E$1:$H$763,Localiza_PN1112[[#This Row],[Fila]],0)</f>
        <v>#N/A</v>
      </c>
    </row>
    <row r="45" spans="2:21">
      <c r="B45">
        <v>45</v>
      </c>
      <c r="C45">
        <v>30102</v>
      </c>
      <c r="D45" t="s">
        <v>174</v>
      </c>
      <c r="E45">
        <v>9.3536300659179688</v>
      </c>
      <c r="F45">
        <v>-79.895599365234375</v>
      </c>
      <c r="G45">
        <v>14076</v>
      </c>
      <c r="H45" s="48">
        <f>+Casos_PN_CORR[[#This Row],[SUM Correg]]</f>
        <v>61</v>
      </c>
      <c r="I45" s="48">
        <f>+Muertes_PN_ACUM[[#This Row],[Fallecidos]]</f>
        <v>1</v>
      </c>
      <c r="J45" s="48">
        <f>+Recupera_PN_ACUM[[#This Row],[Recuperados]]</f>
        <v>89</v>
      </c>
      <c r="K45" s="48">
        <f>+Localiza_PN1112[[#This Row],[Casos]]-Localiza_PN1112[[#This Row],[Fallecidos]]-Localiza_PN1112[[#This Row],[Recuperados]]</f>
        <v>-29</v>
      </c>
      <c r="L45" s="19">
        <f>+Localiza_PN1112[[#This Row],[Casos]]/(Localiza_PN1112[[#This Row],[Población]]/1000000)</f>
        <v>4333.6175049730036</v>
      </c>
      <c r="M45" s="19">
        <f>+Localiza_PN1112[[#This Row],[Fallecidos]]/(Localiza_PN1112[[#This Row],[Población]]/1000000)</f>
        <v>71.042909917590222</v>
      </c>
      <c r="N45" s="19">
        <f>+Localiza_PN1112[[#This Row],[Recuperados]]/(Localiza_PN1112[[#This Row],[Población]]/1000000)</f>
        <v>6322.8189826655298</v>
      </c>
      <c r="O45" s="19">
        <f>+Localiza_PN1112[[#This Row],[Activos]]/(Localiza_PN1112[[#This Row],[Población]]/1000000)</f>
        <v>-2060.2443876101165</v>
      </c>
      <c r="P45" s="25">
        <f>+Localiza_PN1112[[#This Row],[Fallecidos]]/Localiza_PN1112[[#This Row],[Casos]]</f>
        <v>1.6393442622950821E-2</v>
      </c>
      <c r="Q45" s="25">
        <f>+Localiza_PN1112[[#This Row],[Recuperados]]/Localiza_PN1112[[#This Row],[Casos]]</f>
        <v>1.459016393442623</v>
      </c>
      <c r="R45" s="25">
        <f>Localiza_PN1112[[#This Row],[Activos]]/Localiza_PN1112[[#This Row],[Casos]]</f>
        <v>-0.47540983606557374</v>
      </c>
      <c r="S45" s="43" t="e">
        <f ca="1">+HLOOKUP($R$1,'Casos DIA Corr'!$CM$1:$CP$755,Localiza_PN1112[[#This Row],[Fila]],0)</f>
        <v>#N/A</v>
      </c>
      <c r="T45" s="40" t="e">
        <f ca="1">+HLOOKUP($R$1,'Muertes DIA'!$F$1:$I$770,Localiza_PN1112[[#This Row],[Fila]],0)</f>
        <v>#N/A</v>
      </c>
      <c r="U45" s="40" t="e">
        <f ca="1">+HLOOKUP($R$1,'Recuperados DIA'!$E$1:$H$763,Localiza_PN1112[[#This Row],[Fila]],0)</f>
        <v>#N/A</v>
      </c>
    </row>
    <row r="46" spans="2:21">
      <c r="B46">
        <v>46</v>
      </c>
      <c r="C46">
        <v>20105</v>
      </c>
      <c r="D46" t="s">
        <v>175</v>
      </c>
      <c r="E46">
        <v>8.2070999145507813</v>
      </c>
      <c r="F46">
        <v>-80.521697998046875</v>
      </c>
      <c r="G46">
        <v>9390</v>
      </c>
      <c r="H46" s="48">
        <f>+Casos_PN_CORR[[#This Row],[SUM Correg]]</f>
        <v>25</v>
      </c>
      <c r="I46" s="48">
        <f>+Muertes_PN_ACUM[[#This Row],[Fallecidos]]</f>
        <v>0</v>
      </c>
      <c r="J46" s="48">
        <f>+Recupera_PN_ACUM[[#This Row],[Recuperados]]</f>
        <v>87</v>
      </c>
      <c r="K46" s="48">
        <f>+Localiza_PN1112[[#This Row],[Casos]]-Localiza_PN1112[[#This Row],[Fallecidos]]-Localiza_PN1112[[#This Row],[Recuperados]]</f>
        <v>-62</v>
      </c>
      <c r="L46" s="19">
        <f>+Localiza_PN1112[[#This Row],[Casos]]/(Localiza_PN1112[[#This Row],[Población]]/1000000)</f>
        <v>2662.4068157614483</v>
      </c>
      <c r="M46" s="19">
        <f>+Localiza_PN1112[[#This Row],[Fallecidos]]/(Localiza_PN1112[[#This Row],[Población]]/1000000)</f>
        <v>0</v>
      </c>
      <c r="N46" s="19">
        <f>+Localiza_PN1112[[#This Row],[Recuperados]]/(Localiza_PN1112[[#This Row],[Población]]/1000000)</f>
        <v>9265.1757188498395</v>
      </c>
      <c r="O46" s="19">
        <f>+Localiza_PN1112[[#This Row],[Activos]]/(Localiza_PN1112[[#This Row],[Población]]/1000000)</f>
        <v>-6602.7689030883912</v>
      </c>
      <c r="P46" s="25">
        <f>+Localiza_PN1112[[#This Row],[Fallecidos]]/Localiza_PN1112[[#This Row],[Casos]]</f>
        <v>0</v>
      </c>
      <c r="Q46" s="25">
        <f>+Localiza_PN1112[[#This Row],[Recuperados]]/Localiza_PN1112[[#This Row],[Casos]]</f>
        <v>3.48</v>
      </c>
      <c r="R46" s="25">
        <f>Localiza_PN1112[[#This Row],[Activos]]/Localiza_PN1112[[#This Row],[Casos]]</f>
        <v>-2.48</v>
      </c>
      <c r="S46" s="43" t="e">
        <f ca="1">+HLOOKUP($R$1,'Casos DIA Corr'!$CM$1:$CP$755,Localiza_PN1112[[#This Row],[Fila]],0)</f>
        <v>#N/A</v>
      </c>
      <c r="T46" s="40" t="e">
        <f ca="1">+HLOOKUP($R$1,'Muertes DIA'!$F$1:$I$770,Localiza_PN1112[[#This Row],[Fila]],0)</f>
        <v>#N/A</v>
      </c>
      <c r="U46" s="40" t="e">
        <f ca="1">+HLOOKUP($R$1,'Recuperados DIA'!$E$1:$H$763,Localiza_PN1112[[#This Row],[Fila]],0)</f>
        <v>#N/A</v>
      </c>
    </row>
    <row r="47" spans="2:21">
      <c r="B47">
        <v>47</v>
      </c>
      <c r="C47">
        <v>10102</v>
      </c>
      <c r="D47" t="s">
        <v>176</v>
      </c>
      <c r="E47">
        <v>9.3067502975463867</v>
      </c>
      <c r="F47">
        <v>-82.150497436523438</v>
      </c>
      <c r="G47">
        <v>1954</v>
      </c>
      <c r="H47" s="48">
        <f>+Casos_PN_CORR[[#This Row],[SUM Correg]]</f>
        <v>0</v>
      </c>
      <c r="I47" s="48">
        <f>+Muertes_PN_ACUM[[#This Row],[Fallecidos]]</f>
        <v>0</v>
      </c>
      <c r="J47" s="48">
        <f>+Recupera_PN_ACUM[[#This Row],[Recuperados]]</f>
        <v>86</v>
      </c>
      <c r="K47" s="48">
        <f>+Localiza_PN1112[[#This Row],[Casos]]-Localiza_PN1112[[#This Row],[Fallecidos]]-Localiza_PN1112[[#This Row],[Recuperados]]</f>
        <v>-86</v>
      </c>
      <c r="L47" s="19">
        <f>+Localiza_PN1112[[#This Row],[Casos]]/(Localiza_PN1112[[#This Row],[Población]]/1000000)</f>
        <v>0</v>
      </c>
      <c r="M47" s="19">
        <f>+Localiza_PN1112[[#This Row],[Fallecidos]]/(Localiza_PN1112[[#This Row],[Población]]/1000000)</f>
        <v>0</v>
      </c>
      <c r="N47" s="19">
        <f>+Localiza_PN1112[[#This Row],[Recuperados]]/(Localiza_PN1112[[#This Row],[Población]]/1000000)</f>
        <v>44012.282497441149</v>
      </c>
      <c r="O47" s="19">
        <f>+Localiza_PN1112[[#This Row],[Activos]]/(Localiza_PN1112[[#This Row],[Población]]/1000000)</f>
        <v>-44012.282497441149</v>
      </c>
      <c r="P47" s="25" t="e">
        <f>+Localiza_PN1112[[#This Row],[Fallecidos]]/Localiza_PN1112[[#This Row],[Casos]]</f>
        <v>#DIV/0!</v>
      </c>
      <c r="Q47" s="25" t="e">
        <f>+Localiza_PN1112[[#This Row],[Recuperados]]/Localiza_PN1112[[#This Row],[Casos]]</f>
        <v>#DIV/0!</v>
      </c>
      <c r="R47" s="25" t="e">
        <f>Localiza_PN1112[[#This Row],[Activos]]/Localiza_PN1112[[#This Row],[Casos]]</f>
        <v>#DIV/0!</v>
      </c>
      <c r="S47" s="43" t="e">
        <f ca="1">+HLOOKUP($R$1,'Casos DIA Corr'!$CM$1:$CP$755,Localiza_PN1112[[#This Row],[Fila]],0)</f>
        <v>#N/A</v>
      </c>
      <c r="T47" s="40" t="e">
        <f ca="1">+HLOOKUP($R$1,'Muertes DIA'!$F$1:$I$770,Localiza_PN1112[[#This Row],[Fila]],0)</f>
        <v>#N/A</v>
      </c>
      <c r="U47" s="40" t="e">
        <f ca="1">+HLOOKUP($R$1,'Recuperados DIA'!$E$1:$H$763,Localiza_PN1112[[#This Row],[Fila]],0)</f>
        <v>#N/A</v>
      </c>
    </row>
    <row r="48" spans="2:21">
      <c r="B48">
        <v>48</v>
      </c>
      <c r="C48">
        <v>70203</v>
      </c>
      <c r="D48" t="s">
        <v>177</v>
      </c>
      <c r="E48">
        <v>7.5966701507568359</v>
      </c>
      <c r="F48">
        <v>-80.423202514648438</v>
      </c>
      <c r="G48">
        <v>660</v>
      </c>
      <c r="H48" s="48">
        <f>+Casos_PN_CORR[[#This Row],[SUM Correg]]</f>
        <v>0</v>
      </c>
      <c r="I48" s="48">
        <f>+Muertes_PN_ACUM[[#This Row],[Fallecidos]]</f>
        <v>0</v>
      </c>
      <c r="J48" s="48">
        <f>+Recupera_PN_ACUM[[#This Row],[Recuperados]]</f>
        <v>85</v>
      </c>
      <c r="K48" s="48">
        <f>+Localiza_PN1112[[#This Row],[Casos]]-Localiza_PN1112[[#This Row],[Fallecidos]]-Localiza_PN1112[[#This Row],[Recuperados]]</f>
        <v>-85</v>
      </c>
      <c r="L48" s="19">
        <f>+Localiza_PN1112[[#This Row],[Casos]]/(Localiza_PN1112[[#This Row],[Población]]/1000000)</f>
        <v>0</v>
      </c>
      <c r="M48" s="19">
        <f>+Localiza_PN1112[[#This Row],[Fallecidos]]/(Localiza_PN1112[[#This Row],[Población]]/1000000)</f>
        <v>0</v>
      </c>
      <c r="N48" s="19">
        <f>+Localiza_PN1112[[#This Row],[Recuperados]]/(Localiza_PN1112[[#This Row],[Población]]/1000000)</f>
        <v>128787.87878787878</v>
      </c>
      <c r="O48" s="19">
        <f>+Localiza_PN1112[[#This Row],[Activos]]/(Localiza_PN1112[[#This Row],[Población]]/1000000)</f>
        <v>-128787.87878787878</v>
      </c>
      <c r="P48" s="25" t="e">
        <f>+Localiza_PN1112[[#This Row],[Fallecidos]]/Localiza_PN1112[[#This Row],[Casos]]</f>
        <v>#DIV/0!</v>
      </c>
      <c r="Q48" s="25" t="e">
        <f>+Localiza_PN1112[[#This Row],[Recuperados]]/Localiza_PN1112[[#This Row],[Casos]]</f>
        <v>#DIV/0!</v>
      </c>
      <c r="R48" s="25" t="e">
        <f>Localiza_PN1112[[#This Row],[Activos]]/Localiza_PN1112[[#This Row],[Casos]]</f>
        <v>#DIV/0!</v>
      </c>
      <c r="S48" s="43" t="e">
        <f ca="1">+HLOOKUP($R$1,'Casos DIA Corr'!$CM$1:$CP$755,Localiza_PN1112[[#This Row],[Fila]],0)</f>
        <v>#N/A</v>
      </c>
      <c r="T48" s="40" t="e">
        <f ca="1">+HLOOKUP($R$1,'Muertes DIA'!$F$1:$I$770,Localiza_PN1112[[#This Row],[Fila]],0)</f>
        <v>#N/A</v>
      </c>
      <c r="U48" s="40" t="e">
        <f ca="1">+HLOOKUP($R$1,'Recuperados DIA'!$E$1:$H$763,Localiza_PN1112[[#This Row],[Fila]],0)</f>
        <v>#N/A</v>
      </c>
    </row>
    <row r="49" spans="2:21">
      <c r="B49">
        <v>49</v>
      </c>
      <c r="C49">
        <v>130402</v>
      </c>
      <c r="D49" t="s">
        <v>179</v>
      </c>
      <c r="E49">
        <v>8.6241798400878906</v>
      </c>
      <c r="F49">
        <v>-79.888397216796875</v>
      </c>
      <c r="G49">
        <v>0</v>
      </c>
      <c r="H49" s="48">
        <f>+Casos_PN_CORR[[#This Row],[SUM Correg]]</f>
        <v>11</v>
      </c>
      <c r="I49" s="48">
        <f>+Muertes_PN_ACUM[[#This Row],[Fallecidos]]</f>
        <v>0</v>
      </c>
      <c r="J49" s="48">
        <f>+Recupera_PN_ACUM[[#This Row],[Recuperados]]</f>
        <v>85</v>
      </c>
      <c r="K49" s="48">
        <f>+Localiza_PN1112[[#This Row],[Casos]]-Localiza_PN1112[[#This Row],[Fallecidos]]-Localiza_PN1112[[#This Row],[Recuperados]]</f>
        <v>-74</v>
      </c>
      <c r="L49" s="19" t="e">
        <f>+Localiza_PN1112[[#This Row],[Casos]]/(Localiza_PN1112[[#This Row],[Población]]/1000000)</f>
        <v>#DIV/0!</v>
      </c>
      <c r="M49" s="19" t="e">
        <f>+Localiza_PN1112[[#This Row],[Fallecidos]]/(Localiza_PN1112[[#This Row],[Población]]/1000000)</f>
        <v>#DIV/0!</v>
      </c>
      <c r="N49" s="19" t="e">
        <f>+Localiza_PN1112[[#This Row],[Recuperados]]/(Localiza_PN1112[[#This Row],[Población]]/1000000)</f>
        <v>#DIV/0!</v>
      </c>
      <c r="O49" s="19" t="e">
        <f>+Localiza_PN1112[[#This Row],[Activos]]/(Localiza_PN1112[[#This Row],[Población]]/1000000)</f>
        <v>#DIV/0!</v>
      </c>
      <c r="P49" s="25">
        <f>+Localiza_PN1112[[#This Row],[Fallecidos]]/Localiza_PN1112[[#This Row],[Casos]]</f>
        <v>0</v>
      </c>
      <c r="Q49" s="25">
        <f>+Localiza_PN1112[[#This Row],[Recuperados]]/Localiza_PN1112[[#This Row],[Casos]]</f>
        <v>7.7272727272727275</v>
      </c>
      <c r="R49" s="25">
        <f>Localiza_PN1112[[#This Row],[Activos]]/Localiza_PN1112[[#This Row],[Casos]]</f>
        <v>-6.7272727272727275</v>
      </c>
      <c r="S49" s="43" t="e">
        <f ca="1">+HLOOKUP($R$1,'Casos DIA Corr'!$CM$1:$CP$755,Localiza_PN1112[[#This Row],[Fila]],0)</f>
        <v>#N/A</v>
      </c>
      <c r="T49" s="40" t="e">
        <f ca="1">+HLOOKUP($R$1,'Muertes DIA'!$F$1:$I$770,Localiza_PN1112[[#This Row],[Fila]],0)</f>
        <v>#N/A</v>
      </c>
      <c r="U49" s="40" t="e">
        <f ca="1">+HLOOKUP($R$1,'Recuperados DIA'!$E$1:$H$763,Localiza_PN1112[[#This Row],[Fila]],0)</f>
        <v>#N/A</v>
      </c>
    </row>
    <row r="50" spans="2:21">
      <c r="B50">
        <v>50</v>
      </c>
      <c r="C50">
        <v>81007</v>
      </c>
      <c r="D50" t="s">
        <v>180</v>
      </c>
      <c r="E50">
        <v>9.0767803192138672</v>
      </c>
      <c r="F50">
        <v>-79.490699768066406</v>
      </c>
      <c r="G50">
        <v>44571</v>
      </c>
      <c r="H50" s="48">
        <f>+Casos_PN_CORR[[#This Row],[SUM Correg]]</f>
        <v>1468</v>
      </c>
      <c r="I50" s="48">
        <f>+Muertes_PN_ACUM[[#This Row],[Fallecidos]]</f>
        <v>4</v>
      </c>
      <c r="J50" s="48">
        <f>+Recupera_PN_ACUM[[#This Row],[Recuperados]]</f>
        <v>75</v>
      </c>
      <c r="K50" s="48">
        <f>+Localiza_PN1112[[#This Row],[Casos]]-Localiza_PN1112[[#This Row],[Fallecidos]]-Localiza_PN1112[[#This Row],[Recuperados]]</f>
        <v>1389</v>
      </c>
      <c r="L50" s="19">
        <f>+Localiza_PN1112[[#This Row],[Casos]]/(Localiza_PN1112[[#This Row],[Población]]/1000000)</f>
        <v>32936.214130264074</v>
      </c>
      <c r="M50" s="19">
        <f>+Localiza_PN1112[[#This Row],[Fallecidos]]/(Localiza_PN1112[[#This Row],[Población]]/1000000)</f>
        <v>89.744452671019275</v>
      </c>
      <c r="N50" s="19">
        <f>+Localiza_PN1112[[#This Row],[Recuperados]]/(Localiza_PN1112[[#This Row],[Población]]/1000000)</f>
        <v>1682.7084875816113</v>
      </c>
      <c r="O50" s="19">
        <f>+Localiza_PN1112[[#This Row],[Activos]]/(Localiza_PN1112[[#This Row],[Población]]/1000000)</f>
        <v>31163.761190011443</v>
      </c>
      <c r="P50" s="25">
        <f>+Localiza_PN1112[[#This Row],[Fallecidos]]/Localiza_PN1112[[#This Row],[Casos]]</f>
        <v>2.7247956403269754E-3</v>
      </c>
      <c r="Q50" s="25">
        <f>+Localiza_PN1112[[#This Row],[Recuperados]]/Localiza_PN1112[[#This Row],[Casos]]</f>
        <v>5.1089918256130788E-2</v>
      </c>
      <c r="R50" s="25">
        <f>Localiza_PN1112[[#This Row],[Activos]]/Localiza_PN1112[[#This Row],[Casos]]</f>
        <v>0.94618528610354224</v>
      </c>
      <c r="S50" s="43" t="e">
        <f ca="1">+HLOOKUP($R$1,'Casos DIA Corr'!$CM$1:$CP$755,Localiza_PN1112[[#This Row],[Fila]],0)</f>
        <v>#N/A</v>
      </c>
      <c r="T50" s="40" t="e">
        <f ca="1">+HLOOKUP($R$1,'Muertes DIA'!$F$1:$I$770,Localiza_PN1112[[#This Row],[Fila]],0)</f>
        <v>#N/A</v>
      </c>
      <c r="U50" s="40" t="e">
        <f ca="1">+HLOOKUP($R$1,'Recuperados DIA'!$E$1:$H$763,Localiza_PN1112[[#This Row],[Fila]],0)</f>
        <v>#N/A</v>
      </c>
    </row>
    <row r="51" spans="2:21">
      <c r="B51">
        <v>51</v>
      </c>
      <c r="C51">
        <v>81002</v>
      </c>
      <c r="D51" t="s">
        <v>181</v>
      </c>
      <c r="E51">
        <v>9.0538196563720703</v>
      </c>
      <c r="F51">
        <v>-79.4989013671875</v>
      </c>
      <c r="G51">
        <v>49367</v>
      </c>
      <c r="H51" s="48">
        <f>+Casos_PN_CORR[[#This Row],[SUM Correg]]</f>
        <v>2310</v>
      </c>
      <c r="I51" s="48">
        <f>+Muertes_PN_ACUM[[#This Row],[Fallecidos]]</f>
        <v>12</v>
      </c>
      <c r="J51" s="48">
        <f>+Recupera_PN_ACUM[[#This Row],[Recuperados]]</f>
        <v>71</v>
      </c>
      <c r="K51" s="48">
        <f>+Localiza_PN1112[[#This Row],[Casos]]-Localiza_PN1112[[#This Row],[Fallecidos]]-Localiza_PN1112[[#This Row],[Recuperados]]</f>
        <v>2227</v>
      </c>
      <c r="L51" s="19">
        <f>+Localiza_PN1112[[#This Row],[Casos]]/(Localiza_PN1112[[#This Row],[Población]]/1000000)</f>
        <v>46792.391678651729</v>
      </c>
      <c r="M51" s="19">
        <f>+Localiza_PN1112[[#This Row],[Fallecidos]]/(Localiza_PN1112[[#This Row],[Población]]/1000000)</f>
        <v>243.07735936961939</v>
      </c>
      <c r="N51" s="19">
        <f>+Localiza_PN1112[[#This Row],[Recuperados]]/(Localiza_PN1112[[#This Row],[Población]]/1000000)</f>
        <v>1438.2077096035814</v>
      </c>
      <c r="O51" s="19">
        <f>+Localiza_PN1112[[#This Row],[Activos]]/(Localiza_PN1112[[#This Row],[Población]]/1000000)</f>
        <v>45111.106609678529</v>
      </c>
      <c r="P51" s="25">
        <f>+Localiza_PN1112[[#This Row],[Fallecidos]]/Localiza_PN1112[[#This Row],[Casos]]</f>
        <v>5.1948051948051948E-3</v>
      </c>
      <c r="Q51" s="25">
        <f>+Localiza_PN1112[[#This Row],[Recuperados]]/Localiza_PN1112[[#This Row],[Casos]]</f>
        <v>3.0735930735930735E-2</v>
      </c>
      <c r="R51" s="25">
        <f>Localiza_PN1112[[#This Row],[Activos]]/Localiza_PN1112[[#This Row],[Casos]]</f>
        <v>0.96406926406926408</v>
      </c>
      <c r="S51" s="43" t="e">
        <f ca="1">+HLOOKUP($R$1,'Casos DIA Corr'!$CM$1:$CP$755,Localiza_PN1112[[#This Row],[Fila]],0)</f>
        <v>#N/A</v>
      </c>
      <c r="T51" s="40" t="e">
        <f ca="1">+HLOOKUP($R$1,'Muertes DIA'!$F$1:$I$770,Localiza_PN1112[[#This Row],[Fila]],0)</f>
        <v>#N/A</v>
      </c>
      <c r="U51" s="40" t="e">
        <f ca="1">+HLOOKUP($R$1,'Recuperados DIA'!$E$1:$H$763,Localiza_PN1112[[#This Row],[Fila]],0)</f>
        <v>#N/A</v>
      </c>
    </row>
    <row r="52" spans="2:21">
      <c r="B52">
        <v>52</v>
      </c>
      <c r="C52">
        <v>41302</v>
      </c>
      <c r="D52" t="s">
        <v>182</v>
      </c>
      <c r="E52">
        <v>8.1935997009277344</v>
      </c>
      <c r="F52">
        <v>-81.6094970703125</v>
      </c>
      <c r="G52">
        <v>683</v>
      </c>
      <c r="H52" s="48">
        <f>+Casos_PN_CORR[[#This Row],[SUM Correg]]</f>
        <v>789</v>
      </c>
      <c r="I52" s="48">
        <f>+Muertes_PN_ACUM[[#This Row],[Fallecidos]]</f>
        <v>0</v>
      </c>
      <c r="J52" s="48">
        <f>+Recupera_PN_ACUM[[#This Row],[Recuperados]]</f>
        <v>68</v>
      </c>
      <c r="K52" s="48">
        <f>+Localiza_PN1112[[#This Row],[Casos]]-Localiza_PN1112[[#This Row],[Fallecidos]]-Localiza_PN1112[[#This Row],[Recuperados]]</f>
        <v>721</v>
      </c>
      <c r="L52" s="19">
        <f>+Localiza_PN1112[[#This Row],[Casos]]/(Localiza_PN1112[[#This Row],[Población]]/1000000)</f>
        <v>1155197.6573938506</v>
      </c>
      <c r="M52" s="19">
        <f>+Localiza_PN1112[[#This Row],[Fallecidos]]/(Localiza_PN1112[[#This Row],[Población]]/1000000)</f>
        <v>0</v>
      </c>
      <c r="N52" s="19">
        <f>+Localiza_PN1112[[#This Row],[Recuperados]]/(Localiza_PN1112[[#This Row],[Población]]/1000000)</f>
        <v>99560.761346998537</v>
      </c>
      <c r="O52" s="19">
        <f>+Localiza_PN1112[[#This Row],[Activos]]/(Localiza_PN1112[[#This Row],[Población]]/1000000)</f>
        <v>1055636.896046852</v>
      </c>
      <c r="P52" s="25">
        <f>+Localiza_PN1112[[#This Row],[Fallecidos]]/Localiza_PN1112[[#This Row],[Casos]]</f>
        <v>0</v>
      </c>
      <c r="Q52" s="25">
        <f>+Localiza_PN1112[[#This Row],[Recuperados]]/Localiza_PN1112[[#This Row],[Casos]]</f>
        <v>8.6185044359949309E-2</v>
      </c>
      <c r="R52" s="25">
        <f>Localiza_PN1112[[#This Row],[Activos]]/Localiza_PN1112[[#This Row],[Casos]]</f>
        <v>0.91381495564005066</v>
      </c>
      <c r="S52" s="43" t="e">
        <f ca="1">+HLOOKUP($R$1,'Casos DIA Corr'!$CM$1:$CP$755,Localiza_PN1112[[#This Row],[Fila]],0)</f>
        <v>#N/A</v>
      </c>
      <c r="T52" s="40" t="e">
        <f ca="1">+HLOOKUP($R$1,'Muertes DIA'!$F$1:$I$770,Localiza_PN1112[[#This Row],[Fila]],0)</f>
        <v>#N/A</v>
      </c>
      <c r="U52" s="40" t="e">
        <f ca="1">+HLOOKUP($R$1,'Recuperados DIA'!$E$1:$H$763,Localiza_PN1112[[#This Row],[Fila]],0)</f>
        <v>#N/A</v>
      </c>
    </row>
    <row r="53" spans="2:21">
      <c r="B53">
        <v>53</v>
      </c>
      <c r="C53">
        <v>80807</v>
      </c>
      <c r="D53" t="s">
        <v>182</v>
      </c>
      <c r="E53">
        <v>8.9848899841308594</v>
      </c>
      <c r="F53">
        <v>-79.525299072265625</v>
      </c>
      <c r="G53">
        <v>30136</v>
      </c>
      <c r="H53" s="48">
        <f>+Casos_PN_CORR[[#This Row],[SUM Correg]]</f>
        <v>0</v>
      </c>
      <c r="I53" s="48">
        <f>+Muertes_PN_ACUM[[#This Row],[Fallecidos]]</f>
        <v>8</v>
      </c>
      <c r="J53" s="48">
        <f>+Recupera_PN_ACUM[[#This Row],[Recuperados]]</f>
        <v>63</v>
      </c>
      <c r="K53" s="48">
        <f>+Localiza_PN1112[[#This Row],[Casos]]-Localiza_PN1112[[#This Row],[Fallecidos]]-Localiza_PN1112[[#This Row],[Recuperados]]</f>
        <v>-71</v>
      </c>
      <c r="L53" s="19">
        <f>+Localiza_PN1112[[#This Row],[Casos]]/(Localiza_PN1112[[#This Row],[Población]]/1000000)</f>
        <v>0</v>
      </c>
      <c r="M53" s="19">
        <f>+Localiza_PN1112[[#This Row],[Fallecidos]]/(Localiza_PN1112[[#This Row],[Población]]/1000000)</f>
        <v>265.46323334218209</v>
      </c>
      <c r="N53" s="19">
        <f>+Localiza_PN1112[[#This Row],[Recuperados]]/(Localiza_PN1112[[#This Row],[Población]]/1000000)</f>
        <v>2090.5229625696843</v>
      </c>
      <c r="O53" s="19">
        <f>+Localiza_PN1112[[#This Row],[Activos]]/(Localiza_PN1112[[#This Row],[Población]]/1000000)</f>
        <v>-2355.9861959118662</v>
      </c>
      <c r="P53" s="25" t="e">
        <f>+Localiza_PN1112[[#This Row],[Fallecidos]]/Localiza_PN1112[[#This Row],[Casos]]</f>
        <v>#DIV/0!</v>
      </c>
      <c r="Q53" s="25" t="e">
        <f>+Localiza_PN1112[[#This Row],[Recuperados]]/Localiza_PN1112[[#This Row],[Casos]]</f>
        <v>#DIV/0!</v>
      </c>
      <c r="R53" s="25" t="e">
        <f>Localiza_PN1112[[#This Row],[Activos]]/Localiza_PN1112[[#This Row],[Casos]]</f>
        <v>#DIV/0!</v>
      </c>
      <c r="S53" s="43" t="e">
        <f ca="1">+HLOOKUP($R$1,'Casos DIA Corr'!$CM$1:$CP$755,Localiza_PN1112[[#This Row],[Fila]],0)</f>
        <v>#N/A</v>
      </c>
      <c r="T53" s="40" t="e">
        <f ca="1">+HLOOKUP($R$1,'Muertes DIA'!$F$1:$I$770,Localiza_PN1112[[#This Row],[Fila]],0)</f>
        <v>#N/A</v>
      </c>
      <c r="U53" s="40" t="e">
        <f ca="1">+HLOOKUP($R$1,'Recuperados DIA'!$E$1:$H$763,Localiza_PN1112[[#This Row],[Fila]],0)</f>
        <v>#N/A</v>
      </c>
    </row>
    <row r="54" spans="2:21">
      <c r="B54">
        <v>54</v>
      </c>
      <c r="C54">
        <v>80806</v>
      </c>
      <c r="D54" t="s">
        <v>184</v>
      </c>
      <c r="E54">
        <v>9.0120296478271484</v>
      </c>
      <c r="F54">
        <v>-79.527801513671875</v>
      </c>
      <c r="G54">
        <v>46116</v>
      </c>
      <c r="H54" s="48">
        <f>+Casos_PN_CORR[[#This Row],[SUM Correg]]</f>
        <v>1102</v>
      </c>
      <c r="I54" s="48">
        <f>+Muertes_PN_ACUM[[#This Row],[Fallecidos]]</f>
        <v>9</v>
      </c>
      <c r="J54" s="48">
        <f>+Recupera_PN_ACUM[[#This Row],[Recuperados]]</f>
        <v>58</v>
      </c>
      <c r="K54" s="48">
        <f>+Localiza_PN1112[[#This Row],[Casos]]-Localiza_PN1112[[#This Row],[Fallecidos]]-Localiza_PN1112[[#This Row],[Recuperados]]</f>
        <v>1035</v>
      </c>
      <c r="L54" s="19">
        <f>+Localiza_PN1112[[#This Row],[Casos]]/(Localiza_PN1112[[#This Row],[Población]]/1000000)</f>
        <v>23896.261601179634</v>
      </c>
      <c r="M54" s="19">
        <f>+Localiza_PN1112[[#This Row],[Fallecidos]]/(Localiza_PN1112[[#This Row],[Población]]/1000000)</f>
        <v>195.160031225605</v>
      </c>
      <c r="N54" s="19">
        <f>+Localiza_PN1112[[#This Row],[Recuperados]]/(Localiza_PN1112[[#This Row],[Población]]/1000000)</f>
        <v>1257.6979790094545</v>
      </c>
      <c r="O54" s="19">
        <f>+Localiza_PN1112[[#This Row],[Activos]]/(Localiza_PN1112[[#This Row],[Población]]/1000000)</f>
        <v>22443.403590944577</v>
      </c>
      <c r="P54" s="25">
        <f>+Localiza_PN1112[[#This Row],[Fallecidos]]/Localiza_PN1112[[#This Row],[Casos]]</f>
        <v>8.1669691470054439E-3</v>
      </c>
      <c r="Q54" s="25">
        <f>+Localiza_PN1112[[#This Row],[Recuperados]]/Localiza_PN1112[[#This Row],[Casos]]</f>
        <v>5.2631578947368418E-2</v>
      </c>
      <c r="R54" s="25">
        <f>Localiza_PN1112[[#This Row],[Activos]]/Localiza_PN1112[[#This Row],[Casos]]</f>
        <v>0.93920145190562609</v>
      </c>
      <c r="S54" s="43" t="e">
        <f ca="1">+HLOOKUP($R$1,'Casos DIA Corr'!$CM$1:$CP$755,Localiza_PN1112[[#This Row],[Fila]],0)</f>
        <v>#N/A</v>
      </c>
      <c r="T54" s="40" t="e">
        <f ca="1">+HLOOKUP($R$1,'Muertes DIA'!$F$1:$I$770,Localiza_PN1112[[#This Row],[Fila]],0)</f>
        <v>#N/A</v>
      </c>
      <c r="U54" s="40" t="e">
        <f ca="1">+HLOOKUP($R$1,'Recuperados DIA'!$E$1:$H$763,Localiza_PN1112[[#This Row],[Fila]],0)</f>
        <v>#N/A</v>
      </c>
    </row>
    <row r="55" spans="2:21">
      <c r="B55">
        <v>55</v>
      </c>
      <c r="C55">
        <v>40602</v>
      </c>
      <c r="D55" t="s">
        <v>186</v>
      </c>
      <c r="E55">
        <v>8.5087995529174805</v>
      </c>
      <c r="F55">
        <v>-82.330703735351563</v>
      </c>
      <c r="G55">
        <v>732</v>
      </c>
      <c r="H55" s="48">
        <f>+Casos_PN_CORR[[#This Row],[SUM Correg]]</f>
        <v>0</v>
      </c>
      <c r="I55" s="48">
        <f>+Muertes_PN_ACUM[[#This Row],[Fallecidos]]</f>
        <v>0</v>
      </c>
      <c r="J55" s="48">
        <f>+Recupera_PN_ACUM[[#This Row],[Recuperados]]</f>
        <v>55</v>
      </c>
      <c r="K55" s="48">
        <f>+Localiza_PN1112[[#This Row],[Casos]]-Localiza_PN1112[[#This Row],[Fallecidos]]-Localiza_PN1112[[#This Row],[Recuperados]]</f>
        <v>-55</v>
      </c>
      <c r="L55" s="19">
        <f>+Localiza_PN1112[[#This Row],[Casos]]/(Localiza_PN1112[[#This Row],[Población]]/1000000)</f>
        <v>0</v>
      </c>
      <c r="M55" s="19">
        <f>+Localiza_PN1112[[#This Row],[Fallecidos]]/(Localiza_PN1112[[#This Row],[Población]]/1000000)</f>
        <v>0</v>
      </c>
      <c r="N55" s="19">
        <f>+Localiza_PN1112[[#This Row],[Recuperados]]/(Localiza_PN1112[[#This Row],[Población]]/1000000)</f>
        <v>75136.612021857916</v>
      </c>
      <c r="O55" s="19">
        <f>+Localiza_PN1112[[#This Row],[Activos]]/(Localiza_PN1112[[#This Row],[Población]]/1000000)</f>
        <v>-75136.612021857916</v>
      </c>
      <c r="P55" s="25" t="e">
        <f>+Localiza_PN1112[[#This Row],[Fallecidos]]/Localiza_PN1112[[#This Row],[Casos]]</f>
        <v>#DIV/0!</v>
      </c>
      <c r="Q55" s="25" t="e">
        <f>+Localiza_PN1112[[#This Row],[Recuperados]]/Localiza_PN1112[[#This Row],[Casos]]</f>
        <v>#DIV/0!</v>
      </c>
      <c r="R55" s="25" t="e">
        <f>Localiza_PN1112[[#This Row],[Activos]]/Localiza_PN1112[[#This Row],[Casos]]</f>
        <v>#DIV/0!</v>
      </c>
      <c r="S55" s="43" t="e">
        <f ca="1">+HLOOKUP($R$1,'Casos DIA Corr'!$CM$1:$CP$755,Localiza_PN1112[[#This Row],[Fila]],0)</f>
        <v>#N/A</v>
      </c>
      <c r="T55" s="40" t="e">
        <f ca="1">+HLOOKUP($R$1,'Muertes DIA'!$F$1:$I$770,Localiza_PN1112[[#This Row],[Fila]],0)</f>
        <v>#N/A</v>
      </c>
      <c r="U55" s="40" t="e">
        <f ca="1">+HLOOKUP($R$1,'Recuperados DIA'!$E$1:$H$763,Localiza_PN1112[[#This Row],[Fila]],0)</f>
        <v>#N/A</v>
      </c>
    </row>
    <row r="56" spans="2:21">
      <c r="B56">
        <v>56</v>
      </c>
      <c r="C56">
        <v>120601</v>
      </c>
      <c r="D56" t="s">
        <v>188</v>
      </c>
      <c r="E56">
        <v>8.9176397323608398</v>
      </c>
      <c r="F56">
        <v>-81.845596313476563</v>
      </c>
      <c r="G56">
        <v>3200</v>
      </c>
      <c r="H56" s="48">
        <f>+Casos_PN_CORR[[#This Row],[SUM Correg]]</f>
        <v>0</v>
      </c>
      <c r="I56" s="48">
        <f>+Muertes_PN_ACUM[[#This Row],[Fallecidos]]</f>
        <v>0</v>
      </c>
      <c r="J56" s="48">
        <f>+Recupera_PN_ACUM[[#This Row],[Recuperados]]</f>
        <v>52</v>
      </c>
      <c r="K56" s="48">
        <f>+Localiza_PN1112[[#This Row],[Casos]]-Localiza_PN1112[[#This Row],[Fallecidos]]-Localiza_PN1112[[#This Row],[Recuperados]]</f>
        <v>-52</v>
      </c>
      <c r="L56" s="19">
        <f>+Localiza_PN1112[[#This Row],[Casos]]/(Localiza_PN1112[[#This Row],[Población]]/1000000)</f>
        <v>0</v>
      </c>
      <c r="M56" s="19">
        <f>+Localiza_PN1112[[#This Row],[Fallecidos]]/(Localiza_PN1112[[#This Row],[Población]]/1000000)</f>
        <v>0</v>
      </c>
      <c r="N56" s="19">
        <f>+Localiza_PN1112[[#This Row],[Recuperados]]/(Localiza_PN1112[[#This Row],[Población]]/1000000)</f>
        <v>16250</v>
      </c>
      <c r="O56" s="19">
        <f>+Localiza_PN1112[[#This Row],[Activos]]/(Localiza_PN1112[[#This Row],[Población]]/1000000)</f>
        <v>-16250</v>
      </c>
      <c r="P56" s="25" t="e">
        <f>+Localiza_PN1112[[#This Row],[Fallecidos]]/Localiza_PN1112[[#This Row],[Casos]]</f>
        <v>#DIV/0!</v>
      </c>
      <c r="Q56" s="25" t="e">
        <f>+Localiza_PN1112[[#This Row],[Recuperados]]/Localiza_PN1112[[#This Row],[Casos]]</f>
        <v>#DIV/0!</v>
      </c>
      <c r="R56" s="25" t="e">
        <f>Localiza_PN1112[[#This Row],[Activos]]/Localiza_PN1112[[#This Row],[Casos]]</f>
        <v>#DIV/0!</v>
      </c>
      <c r="S56" s="43" t="e">
        <f ca="1">+HLOOKUP($R$1,'Casos DIA Corr'!$CM$1:$CP$755,Localiza_PN1112[[#This Row],[Fila]],0)</f>
        <v>#N/A</v>
      </c>
      <c r="T56" s="40" t="e">
        <f ca="1">+HLOOKUP($R$1,'Muertes DIA'!$F$1:$I$770,Localiza_PN1112[[#This Row],[Fila]],0)</f>
        <v>#N/A</v>
      </c>
      <c r="U56" s="40" t="e">
        <f ca="1">+HLOOKUP($R$1,'Recuperados DIA'!$E$1:$H$763,Localiza_PN1112[[#This Row],[Fila]],0)</f>
        <v>#N/A</v>
      </c>
    </row>
    <row r="57" spans="2:21">
      <c r="B57">
        <v>57</v>
      </c>
      <c r="C57">
        <v>90402</v>
      </c>
      <c r="D57" t="s">
        <v>190</v>
      </c>
      <c r="E57">
        <v>8.21343994140625</v>
      </c>
      <c r="F57">
        <v>-81.223098754882813</v>
      </c>
      <c r="G57">
        <v>2185</v>
      </c>
      <c r="H57" s="48">
        <f>+Casos_PN_CORR[[#This Row],[SUM Correg]]</f>
        <v>0</v>
      </c>
      <c r="I57" s="48">
        <f>+Muertes_PN_ACUM[[#This Row],[Fallecidos]]</f>
        <v>0</v>
      </c>
      <c r="J57" s="48">
        <f>+Recupera_PN_ACUM[[#This Row],[Recuperados]]</f>
        <v>51</v>
      </c>
      <c r="K57" s="48">
        <f>+Localiza_PN1112[[#This Row],[Casos]]-Localiza_PN1112[[#This Row],[Fallecidos]]-Localiza_PN1112[[#This Row],[Recuperados]]</f>
        <v>-51</v>
      </c>
      <c r="L57" s="19">
        <f>+Localiza_PN1112[[#This Row],[Casos]]/(Localiza_PN1112[[#This Row],[Población]]/1000000)</f>
        <v>0</v>
      </c>
      <c r="M57" s="19">
        <f>+Localiza_PN1112[[#This Row],[Fallecidos]]/(Localiza_PN1112[[#This Row],[Población]]/1000000)</f>
        <v>0</v>
      </c>
      <c r="N57" s="19">
        <f>+Localiza_PN1112[[#This Row],[Recuperados]]/(Localiza_PN1112[[#This Row],[Población]]/1000000)</f>
        <v>23340.961098398169</v>
      </c>
      <c r="O57" s="19">
        <f>+Localiza_PN1112[[#This Row],[Activos]]/(Localiza_PN1112[[#This Row],[Población]]/1000000)</f>
        <v>-23340.961098398169</v>
      </c>
      <c r="P57" s="25" t="e">
        <f>+Localiza_PN1112[[#This Row],[Fallecidos]]/Localiza_PN1112[[#This Row],[Casos]]</f>
        <v>#DIV/0!</v>
      </c>
      <c r="Q57" s="25" t="e">
        <f>+Localiza_PN1112[[#This Row],[Recuperados]]/Localiza_PN1112[[#This Row],[Casos]]</f>
        <v>#DIV/0!</v>
      </c>
      <c r="R57" s="25" t="e">
        <f>Localiza_PN1112[[#This Row],[Activos]]/Localiza_PN1112[[#This Row],[Casos]]</f>
        <v>#DIV/0!</v>
      </c>
      <c r="S57" s="43" t="e">
        <f ca="1">+HLOOKUP($R$1,'Casos DIA Corr'!$CM$1:$CP$755,Localiza_PN1112[[#This Row],[Fila]],0)</f>
        <v>#N/A</v>
      </c>
      <c r="T57" s="40" t="e">
        <f ca="1">+HLOOKUP($R$1,'Muertes DIA'!$F$1:$I$770,Localiza_PN1112[[#This Row],[Fila]],0)</f>
        <v>#N/A</v>
      </c>
      <c r="U57" s="40" t="e">
        <f ca="1">+HLOOKUP($R$1,'Recuperados DIA'!$E$1:$H$763,Localiza_PN1112[[#This Row],[Fila]],0)</f>
        <v>#N/A</v>
      </c>
    </row>
    <row r="58" spans="2:21">
      <c r="B58">
        <v>58</v>
      </c>
      <c r="C58">
        <v>41202</v>
      </c>
      <c r="D58" t="s">
        <v>192</v>
      </c>
      <c r="E58">
        <v>8.220210075378418</v>
      </c>
      <c r="F58">
        <v>-82.1990966796875</v>
      </c>
      <c r="G58">
        <v>441</v>
      </c>
      <c r="H58" s="48">
        <f>+Casos_PN_CORR[[#This Row],[SUM Correg]]</f>
        <v>0</v>
      </c>
      <c r="I58" s="48">
        <f>+Muertes_PN_ACUM[[#This Row],[Fallecidos]]</f>
        <v>0</v>
      </c>
      <c r="J58" s="48">
        <f>+Recupera_PN_ACUM[[#This Row],[Recuperados]]</f>
        <v>51</v>
      </c>
      <c r="K58" s="48">
        <f>+Localiza_PN1112[[#This Row],[Casos]]-Localiza_PN1112[[#This Row],[Fallecidos]]-Localiza_PN1112[[#This Row],[Recuperados]]</f>
        <v>-51</v>
      </c>
      <c r="L58" s="19">
        <f>+Localiza_PN1112[[#This Row],[Casos]]/(Localiza_PN1112[[#This Row],[Población]]/1000000)</f>
        <v>0</v>
      </c>
      <c r="M58" s="19">
        <f>+Localiza_PN1112[[#This Row],[Fallecidos]]/(Localiza_PN1112[[#This Row],[Población]]/1000000)</f>
        <v>0</v>
      </c>
      <c r="N58" s="19">
        <f>+Localiza_PN1112[[#This Row],[Recuperados]]/(Localiza_PN1112[[#This Row],[Población]]/1000000)</f>
        <v>115646.25850340136</v>
      </c>
      <c r="O58" s="19">
        <f>+Localiza_PN1112[[#This Row],[Activos]]/(Localiza_PN1112[[#This Row],[Población]]/1000000)</f>
        <v>-115646.25850340136</v>
      </c>
      <c r="P58" s="25" t="e">
        <f>+Localiza_PN1112[[#This Row],[Fallecidos]]/Localiza_PN1112[[#This Row],[Casos]]</f>
        <v>#DIV/0!</v>
      </c>
      <c r="Q58" s="25" t="e">
        <f>+Localiza_PN1112[[#This Row],[Recuperados]]/Localiza_PN1112[[#This Row],[Casos]]</f>
        <v>#DIV/0!</v>
      </c>
      <c r="R58" s="25" t="e">
        <f>Localiza_PN1112[[#This Row],[Activos]]/Localiza_PN1112[[#This Row],[Casos]]</f>
        <v>#DIV/0!</v>
      </c>
      <c r="S58" s="43" t="e">
        <f ca="1">+HLOOKUP($R$1,'Casos DIA Corr'!$CM$1:$CP$755,Localiza_PN1112[[#This Row],[Fila]],0)</f>
        <v>#N/A</v>
      </c>
      <c r="T58" s="40" t="e">
        <f ca="1">+HLOOKUP($R$1,'Muertes DIA'!$F$1:$I$770,Localiza_PN1112[[#This Row],[Fila]],0)</f>
        <v>#N/A</v>
      </c>
      <c r="U58" s="40" t="e">
        <f ca="1">+HLOOKUP($R$1,'Recuperados DIA'!$E$1:$H$763,Localiza_PN1112[[#This Row],[Fila]],0)</f>
        <v>#N/A</v>
      </c>
    </row>
    <row r="59" spans="2:21">
      <c r="B59">
        <v>59</v>
      </c>
      <c r="C59">
        <v>120102</v>
      </c>
      <c r="D59" t="s">
        <v>194</v>
      </c>
      <c r="E59">
        <v>8.5894098281860352</v>
      </c>
      <c r="F59">
        <v>-82.031303405761719</v>
      </c>
      <c r="G59">
        <v>3053</v>
      </c>
      <c r="H59" s="48">
        <f>+Casos_PN_CORR[[#This Row],[SUM Correg]]</f>
        <v>0</v>
      </c>
      <c r="I59" s="48">
        <f>+Muertes_PN_ACUM[[#This Row],[Fallecidos]]</f>
        <v>0</v>
      </c>
      <c r="J59" s="48">
        <f>+Recupera_PN_ACUM[[#This Row],[Recuperados]]</f>
        <v>49</v>
      </c>
      <c r="K59" s="48">
        <f>+Localiza_PN1112[[#This Row],[Casos]]-Localiza_PN1112[[#This Row],[Fallecidos]]-Localiza_PN1112[[#This Row],[Recuperados]]</f>
        <v>-49</v>
      </c>
      <c r="L59" s="19">
        <f>+Localiza_PN1112[[#This Row],[Casos]]/(Localiza_PN1112[[#This Row],[Población]]/1000000)</f>
        <v>0</v>
      </c>
      <c r="M59" s="19">
        <f>+Localiza_PN1112[[#This Row],[Fallecidos]]/(Localiza_PN1112[[#This Row],[Población]]/1000000)</f>
        <v>0</v>
      </c>
      <c r="N59" s="19">
        <f>+Localiza_PN1112[[#This Row],[Recuperados]]/(Localiza_PN1112[[#This Row],[Población]]/1000000)</f>
        <v>16049.787094660989</v>
      </c>
      <c r="O59" s="19">
        <f>+Localiza_PN1112[[#This Row],[Activos]]/(Localiza_PN1112[[#This Row],[Población]]/1000000)</f>
        <v>-16049.787094660989</v>
      </c>
      <c r="P59" s="25" t="e">
        <f>+Localiza_PN1112[[#This Row],[Fallecidos]]/Localiza_PN1112[[#This Row],[Casos]]</f>
        <v>#DIV/0!</v>
      </c>
      <c r="Q59" s="25" t="e">
        <f>+Localiza_PN1112[[#This Row],[Recuperados]]/Localiza_PN1112[[#This Row],[Casos]]</f>
        <v>#DIV/0!</v>
      </c>
      <c r="R59" s="25" t="e">
        <f>Localiza_PN1112[[#This Row],[Activos]]/Localiza_PN1112[[#This Row],[Casos]]</f>
        <v>#DIV/0!</v>
      </c>
      <c r="S59" s="43" t="e">
        <f ca="1">+HLOOKUP($R$1,'Casos DIA Corr'!$CM$1:$CP$755,Localiza_PN1112[[#This Row],[Fila]],0)</f>
        <v>#N/A</v>
      </c>
      <c r="T59" s="40" t="e">
        <f ca="1">+HLOOKUP($R$1,'Muertes DIA'!$F$1:$I$770,Localiza_PN1112[[#This Row],[Fila]],0)</f>
        <v>#N/A</v>
      </c>
      <c r="U59" s="40" t="e">
        <f ca="1">+HLOOKUP($R$1,'Recuperados DIA'!$E$1:$H$763,Localiza_PN1112[[#This Row],[Fila]],0)</f>
        <v>#N/A</v>
      </c>
    </row>
    <row r="60" spans="2:21">
      <c r="B60">
        <v>60</v>
      </c>
      <c r="C60">
        <v>50202</v>
      </c>
      <c r="D60" t="s">
        <v>196</v>
      </c>
      <c r="E60">
        <v>7.8227500915527344</v>
      </c>
      <c r="F60">
        <v>-77.624099731445313</v>
      </c>
      <c r="G60">
        <v>1167</v>
      </c>
      <c r="H60" s="48">
        <f>+Casos_PN_CORR[[#This Row],[SUM Correg]]</f>
        <v>5</v>
      </c>
      <c r="I60" s="48">
        <f>+Muertes_PN_ACUM[[#This Row],[Fallecidos]]</f>
        <v>0</v>
      </c>
      <c r="J60" s="48">
        <f>+Recupera_PN_ACUM[[#This Row],[Recuperados]]</f>
        <v>45</v>
      </c>
      <c r="K60" s="48">
        <f>+Localiza_PN1112[[#This Row],[Casos]]-Localiza_PN1112[[#This Row],[Fallecidos]]-Localiza_PN1112[[#This Row],[Recuperados]]</f>
        <v>-40</v>
      </c>
      <c r="L60" s="19">
        <f>+Localiza_PN1112[[#This Row],[Casos]]/(Localiza_PN1112[[#This Row],[Población]]/1000000)</f>
        <v>4284.4901456726648</v>
      </c>
      <c r="M60" s="19">
        <f>+Localiza_PN1112[[#This Row],[Fallecidos]]/(Localiza_PN1112[[#This Row],[Población]]/1000000)</f>
        <v>0</v>
      </c>
      <c r="N60" s="19">
        <f>+Localiza_PN1112[[#This Row],[Recuperados]]/(Localiza_PN1112[[#This Row],[Población]]/1000000)</f>
        <v>38560.411311053984</v>
      </c>
      <c r="O60" s="19">
        <f>+Localiza_PN1112[[#This Row],[Activos]]/(Localiza_PN1112[[#This Row],[Población]]/1000000)</f>
        <v>-34275.921165381318</v>
      </c>
      <c r="P60" s="25">
        <f>+Localiza_PN1112[[#This Row],[Fallecidos]]/Localiza_PN1112[[#This Row],[Casos]]</f>
        <v>0</v>
      </c>
      <c r="Q60" s="25">
        <f>+Localiza_PN1112[[#This Row],[Recuperados]]/Localiza_PN1112[[#This Row],[Casos]]</f>
        <v>9</v>
      </c>
      <c r="R60" s="25">
        <f>Localiza_PN1112[[#This Row],[Activos]]/Localiza_PN1112[[#This Row],[Casos]]</f>
        <v>-8</v>
      </c>
      <c r="S60" s="43" t="e">
        <f ca="1">+HLOOKUP($R$1,'Casos DIA Corr'!$CM$1:$CP$755,Localiza_PN1112[[#This Row],[Fila]],0)</f>
        <v>#N/A</v>
      </c>
      <c r="T60" s="40" t="e">
        <f ca="1">+HLOOKUP($R$1,'Muertes DIA'!$F$1:$I$770,Localiza_PN1112[[#This Row],[Fila]],0)</f>
        <v>#N/A</v>
      </c>
      <c r="U60" s="40" t="e">
        <f ca="1">+HLOOKUP($R$1,'Recuperados DIA'!$E$1:$H$763,Localiza_PN1112[[#This Row],[Fila]],0)</f>
        <v>#N/A</v>
      </c>
    </row>
    <row r="61" spans="2:21">
      <c r="B61">
        <v>61</v>
      </c>
      <c r="C61">
        <v>41203</v>
      </c>
      <c r="D61" t="s">
        <v>197</v>
      </c>
      <c r="E61">
        <v>8.3999099731445313</v>
      </c>
      <c r="F61">
        <v>-82.130401611328125</v>
      </c>
      <c r="G61">
        <v>2143</v>
      </c>
      <c r="H61" s="48">
        <f>+Casos_PN_CORR[[#This Row],[SUM Correg]]</f>
        <v>0</v>
      </c>
      <c r="I61" s="48">
        <f>+Muertes_PN_ACUM[[#This Row],[Fallecidos]]</f>
        <v>0</v>
      </c>
      <c r="J61" s="48">
        <f>+Recupera_PN_ACUM[[#This Row],[Recuperados]]</f>
        <v>42</v>
      </c>
      <c r="K61" s="48">
        <f>+Localiza_PN1112[[#This Row],[Casos]]-Localiza_PN1112[[#This Row],[Fallecidos]]-Localiza_PN1112[[#This Row],[Recuperados]]</f>
        <v>-42</v>
      </c>
      <c r="L61" s="19">
        <f>+Localiza_PN1112[[#This Row],[Casos]]/(Localiza_PN1112[[#This Row],[Población]]/1000000)</f>
        <v>0</v>
      </c>
      <c r="M61" s="19">
        <f>+Localiza_PN1112[[#This Row],[Fallecidos]]/(Localiza_PN1112[[#This Row],[Población]]/1000000)</f>
        <v>0</v>
      </c>
      <c r="N61" s="19">
        <f>+Localiza_PN1112[[#This Row],[Recuperados]]/(Localiza_PN1112[[#This Row],[Población]]/1000000)</f>
        <v>19598.693420438638</v>
      </c>
      <c r="O61" s="19">
        <f>+Localiza_PN1112[[#This Row],[Activos]]/(Localiza_PN1112[[#This Row],[Población]]/1000000)</f>
        <v>-19598.693420438638</v>
      </c>
      <c r="P61" s="25" t="e">
        <f>+Localiza_PN1112[[#This Row],[Fallecidos]]/Localiza_PN1112[[#This Row],[Casos]]</f>
        <v>#DIV/0!</v>
      </c>
      <c r="Q61" s="25" t="e">
        <f>+Localiza_PN1112[[#This Row],[Recuperados]]/Localiza_PN1112[[#This Row],[Casos]]</f>
        <v>#DIV/0!</v>
      </c>
      <c r="R61" s="25" t="e">
        <f>Localiza_PN1112[[#This Row],[Activos]]/Localiza_PN1112[[#This Row],[Casos]]</f>
        <v>#DIV/0!</v>
      </c>
      <c r="S61" s="43" t="e">
        <f ca="1">+HLOOKUP($R$1,'Casos DIA Corr'!$CM$1:$CP$755,Localiza_PN1112[[#This Row],[Fila]],0)</f>
        <v>#N/A</v>
      </c>
      <c r="T61" s="40" t="e">
        <f ca="1">+HLOOKUP($R$1,'Muertes DIA'!$F$1:$I$770,Localiza_PN1112[[#This Row],[Fila]],0)</f>
        <v>#N/A</v>
      </c>
      <c r="U61" s="40" t="e">
        <f ca="1">+HLOOKUP($R$1,'Recuperados DIA'!$E$1:$H$763,Localiza_PN1112[[#This Row],[Fila]],0)</f>
        <v>#N/A</v>
      </c>
    </row>
    <row r="62" spans="2:21">
      <c r="B62">
        <v>62</v>
      </c>
      <c r="C62">
        <v>10101</v>
      </c>
      <c r="D62" t="s">
        <v>198</v>
      </c>
      <c r="E62">
        <v>9.3769998550415039</v>
      </c>
      <c r="F62">
        <v>-82.230003356933594</v>
      </c>
      <c r="G62">
        <v>7366</v>
      </c>
      <c r="H62" s="48">
        <f>+Casos_PN_CORR[[#This Row],[SUM Correg]]</f>
        <v>35</v>
      </c>
      <c r="I62" s="48">
        <f>+Muertes_PN_ACUM[[#This Row],[Fallecidos]]</f>
        <v>0</v>
      </c>
      <c r="J62" s="48">
        <f>+Recupera_PN_ACUM[[#This Row],[Recuperados]]</f>
        <v>39</v>
      </c>
      <c r="K62" s="48">
        <f>+Localiza_PN1112[[#This Row],[Casos]]-Localiza_PN1112[[#This Row],[Fallecidos]]-Localiza_PN1112[[#This Row],[Recuperados]]</f>
        <v>-4</v>
      </c>
      <c r="L62" s="19">
        <f>+Localiza_PN1112[[#This Row],[Casos]]/(Localiza_PN1112[[#This Row],[Población]]/1000000)</f>
        <v>4751.5612272603857</v>
      </c>
      <c r="M62" s="19">
        <f>+Localiza_PN1112[[#This Row],[Fallecidos]]/(Localiza_PN1112[[#This Row],[Población]]/1000000)</f>
        <v>0</v>
      </c>
      <c r="N62" s="19">
        <f>+Localiza_PN1112[[#This Row],[Recuperados]]/(Localiza_PN1112[[#This Row],[Población]]/1000000)</f>
        <v>5294.5967960901435</v>
      </c>
      <c r="O62" s="19">
        <f>+Localiza_PN1112[[#This Row],[Activos]]/(Localiza_PN1112[[#This Row],[Población]]/1000000)</f>
        <v>-543.03556882975829</v>
      </c>
      <c r="P62" s="25">
        <f>+Localiza_PN1112[[#This Row],[Fallecidos]]/Localiza_PN1112[[#This Row],[Casos]]</f>
        <v>0</v>
      </c>
      <c r="Q62" s="25">
        <f>+Localiza_PN1112[[#This Row],[Recuperados]]/Localiza_PN1112[[#This Row],[Casos]]</f>
        <v>1.1142857142857143</v>
      </c>
      <c r="R62" s="25">
        <f>Localiza_PN1112[[#This Row],[Activos]]/Localiza_PN1112[[#This Row],[Casos]]</f>
        <v>-0.11428571428571428</v>
      </c>
      <c r="S62" s="43" t="e">
        <f ca="1">+HLOOKUP($R$1,'Casos DIA Corr'!$CM$1:$CP$755,Localiza_PN1112[[#This Row],[Fila]],0)</f>
        <v>#N/A</v>
      </c>
      <c r="T62" s="40" t="e">
        <f ca="1">+HLOOKUP($R$1,'Muertes DIA'!$F$1:$I$770,Localiza_PN1112[[#This Row],[Fila]],0)</f>
        <v>#N/A</v>
      </c>
      <c r="U62" s="40" t="e">
        <f ca="1">+HLOOKUP($R$1,'Recuperados DIA'!$E$1:$H$763,Localiza_PN1112[[#This Row],[Fila]],0)</f>
        <v>#N/A</v>
      </c>
    </row>
    <row r="63" spans="2:21">
      <c r="B63">
        <v>63</v>
      </c>
      <c r="C63">
        <v>40301</v>
      </c>
      <c r="D63" t="s">
        <v>199</v>
      </c>
      <c r="E63">
        <v>8.5413398742675781</v>
      </c>
      <c r="F63">
        <v>-82.580001831054688</v>
      </c>
      <c r="G63">
        <v>3881</v>
      </c>
      <c r="H63" s="48">
        <f>+Casos_PN_CORR[[#This Row],[SUM Correg]]</f>
        <v>32</v>
      </c>
      <c r="I63" s="48">
        <f>+Muertes_PN_ACUM[[#This Row],[Fallecidos]]</f>
        <v>0</v>
      </c>
      <c r="J63" s="48">
        <f>+Recupera_PN_ACUM[[#This Row],[Recuperados]]</f>
        <v>34</v>
      </c>
      <c r="K63" s="48">
        <f>+Localiza_PN1112[[#This Row],[Casos]]-Localiza_PN1112[[#This Row],[Fallecidos]]-Localiza_PN1112[[#This Row],[Recuperados]]</f>
        <v>-2</v>
      </c>
      <c r="L63" s="19">
        <f>+Localiza_PN1112[[#This Row],[Casos]]/(Localiza_PN1112[[#This Row],[Población]]/1000000)</f>
        <v>8245.2976037103836</v>
      </c>
      <c r="M63" s="19">
        <f>+Localiza_PN1112[[#This Row],[Fallecidos]]/(Localiza_PN1112[[#This Row],[Población]]/1000000)</f>
        <v>0</v>
      </c>
      <c r="N63" s="19">
        <f>+Localiza_PN1112[[#This Row],[Recuperados]]/(Localiza_PN1112[[#This Row],[Población]]/1000000)</f>
        <v>8760.6287039422823</v>
      </c>
      <c r="O63" s="19">
        <f>+Localiza_PN1112[[#This Row],[Activos]]/(Localiza_PN1112[[#This Row],[Población]]/1000000)</f>
        <v>-515.33110023189897</v>
      </c>
      <c r="P63" s="25">
        <f>+Localiza_PN1112[[#This Row],[Fallecidos]]/Localiza_PN1112[[#This Row],[Casos]]</f>
        <v>0</v>
      </c>
      <c r="Q63" s="25">
        <f>+Localiza_PN1112[[#This Row],[Recuperados]]/Localiza_PN1112[[#This Row],[Casos]]</f>
        <v>1.0625</v>
      </c>
      <c r="R63" s="25">
        <f>Localiza_PN1112[[#This Row],[Activos]]/Localiza_PN1112[[#This Row],[Casos]]</f>
        <v>-6.25E-2</v>
      </c>
      <c r="S63" s="43" t="e">
        <f ca="1">+HLOOKUP($R$1,'Casos DIA Corr'!$CM$1:$CP$755,Localiza_PN1112[[#This Row],[Fila]],0)</f>
        <v>#N/A</v>
      </c>
      <c r="T63" s="40" t="e">
        <f ca="1">+HLOOKUP($R$1,'Muertes DIA'!$F$1:$I$770,Localiza_PN1112[[#This Row],[Fila]],0)</f>
        <v>#N/A</v>
      </c>
      <c r="U63" s="40" t="e">
        <f ca="1">+HLOOKUP($R$1,'Recuperados DIA'!$E$1:$H$763,Localiza_PN1112[[#This Row],[Fila]],0)</f>
        <v>#N/A</v>
      </c>
    </row>
    <row r="64" spans="2:21">
      <c r="B64">
        <v>64</v>
      </c>
      <c r="C64">
        <v>40401</v>
      </c>
      <c r="D64" t="s">
        <v>200</v>
      </c>
      <c r="E64">
        <v>8.7789897918701172</v>
      </c>
      <c r="F64">
        <v>-82.457298278808594</v>
      </c>
      <c r="G64">
        <v>4493</v>
      </c>
      <c r="H64" s="48">
        <f>+Casos_PN_CORR[[#This Row],[SUM Correg]]</f>
        <v>15</v>
      </c>
      <c r="I64" s="48">
        <f>+Muertes_PN_ACUM[[#This Row],[Fallecidos]]</f>
        <v>0</v>
      </c>
      <c r="J64" s="48">
        <f>+Recupera_PN_ACUM[[#This Row],[Recuperados]]</f>
        <v>34</v>
      </c>
      <c r="K64" s="48">
        <f>+Localiza_PN1112[[#This Row],[Casos]]-Localiza_PN1112[[#This Row],[Fallecidos]]-Localiza_PN1112[[#This Row],[Recuperados]]</f>
        <v>-19</v>
      </c>
      <c r="L64" s="19">
        <f>+Localiza_PN1112[[#This Row],[Casos]]/(Localiza_PN1112[[#This Row],[Población]]/1000000)</f>
        <v>3338.526596928556</v>
      </c>
      <c r="M64" s="19">
        <f>+Localiza_PN1112[[#This Row],[Fallecidos]]/(Localiza_PN1112[[#This Row],[Población]]/1000000)</f>
        <v>0</v>
      </c>
      <c r="N64" s="19">
        <f>+Localiza_PN1112[[#This Row],[Recuperados]]/(Localiza_PN1112[[#This Row],[Población]]/1000000)</f>
        <v>7567.3269530380603</v>
      </c>
      <c r="O64" s="19">
        <f>+Localiza_PN1112[[#This Row],[Activos]]/(Localiza_PN1112[[#This Row],[Población]]/1000000)</f>
        <v>-4228.8003561095038</v>
      </c>
      <c r="P64" s="25">
        <f>+Localiza_PN1112[[#This Row],[Fallecidos]]/Localiza_PN1112[[#This Row],[Casos]]</f>
        <v>0</v>
      </c>
      <c r="Q64" s="25">
        <f>+Localiza_PN1112[[#This Row],[Recuperados]]/Localiza_PN1112[[#This Row],[Casos]]</f>
        <v>2.2666666666666666</v>
      </c>
      <c r="R64" s="25">
        <f>Localiza_PN1112[[#This Row],[Activos]]/Localiza_PN1112[[#This Row],[Casos]]</f>
        <v>-1.2666666666666666</v>
      </c>
      <c r="S64" s="43" t="e">
        <f ca="1">+HLOOKUP($R$1,'Casos DIA Corr'!$CM$1:$CP$755,Localiza_PN1112[[#This Row],[Fila]],0)</f>
        <v>#N/A</v>
      </c>
      <c r="T64" s="40" t="e">
        <f ca="1">+HLOOKUP($R$1,'Muertes DIA'!$F$1:$I$770,Localiza_PN1112[[#This Row],[Fila]],0)</f>
        <v>#N/A</v>
      </c>
      <c r="U64" s="40" t="e">
        <f ca="1">+HLOOKUP($R$1,'Recuperados DIA'!$E$1:$H$763,Localiza_PN1112[[#This Row],[Fila]],0)</f>
        <v>#N/A</v>
      </c>
    </row>
    <row r="65" spans="2:21">
      <c r="B65">
        <v>65</v>
      </c>
      <c r="C65">
        <v>90403</v>
      </c>
      <c r="D65" t="s">
        <v>201</v>
      </c>
      <c r="E65">
        <v>8.1667404174804688</v>
      </c>
      <c r="F65">
        <v>-81.307098388671875</v>
      </c>
      <c r="G65">
        <v>1757</v>
      </c>
      <c r="H65" s="48">
        <f>+Casos_PN_CORR[[#This Row],[SUM Correg]]</f>
        <v>0</v>
      </c>
      <c r="I65" s="48">
        <f>+Muertes_PN_ACUM[[#This Row],[Fallecidos]]</f>
        <v>0</v>
      </c>
      <c r="J65" s="48">
        <f>+Recupera_PN_ACUM[[#This Row],[Recuperados]]</f>
        <v>32</v>
      </c>
      <c r="K65" s="48">
        <f>+Localiza_PN1112[[#This Row],[Casos]]-Localiza_PN1112[[#This Row],[Fallecidos]]-Localiza_PN1112[[#This Row],[Recuperados]]</f>
        <v>-32</v>
      </c>
      <c r="L65" s="19">
        <f>+Localiza_PN1112[[#This Row],[Casos]]/(Localiza_PN1112[[#This Row],[Población]]/1000000)</f>
        <v>0</v>
      </c>
      <c r="M65" s="19">
        <f>+Localiza_PN1112[[#This Row],[Fallecidos]]/(Localiza_PN1112[[#This Row],[Población]]/1000000)</f>
        <v>0</v>
      </c>
      <c r="N65" s="19">
        <f>+Localiza_PN1112[[#This Row],[Recuperados]]/(Localiza_PN1112[[#This Row],[Población]]/1000000)</f>
        <v>18212.862834376778</v>
      </c>
      <c r="O65" s="19">
        <f>+Localiza_PN1112[[#This Row],[Activos]]/(Localiza_PN1112[[#This Row],[Población]]/1000000)</f>
        <v>-18212.862834376778</v>
      </c>
      <c r="P65" s="25" t="e">
        <f>+Localiza_PN1112[[#This Row],[Fallecidos]]/Localiza_PN1112[[#This Row],[Casos]]</f>
        <v>#DIV/0!</v>
      </c>
      <c r="Q65" s="25" t="e">
        <f>+Localiza_PN1112[[#This Row],[Recuperados]]/Localiza_PN1112[[#This Row],[Casos]]</f>
        <v>#DIV/0!</v>
      </c>
      <c r="R65" s="25" t="e">
        <f>Localiza_PN1112[[#This Row],[Activos]]/Localiza_PN1112[[#This Row],[Casos]]</f>
        <v>#DIV/0!</v>
      </c>
      <c r="S65" s="43" t="e">
        <f ca="1">+HLOOKUP($R$1,'Casos DIA Corr'!$CM$1:$CP$755,Localiza_PN1112[[#This Row],[Fila]],0)</f>
        <v>#N/A</v>
      </c>
      <c r="T65" s="40" t="e">
        <f ca="1">+HLOOKUP($R$1,'Muertes DIA'!$F$1:$I$770,Localiza_PN1112[[#This Row],[Fila]],0)</f>
        <v>#N/A</v>
      </c>
      <c r="U65" s="40" t="e">
        <f ca="1">+HLOOKUP($R$1,'Recuperados DIA'!$E$1:$H$763,Localiza_PN1112[[#This Row],[Fila]],0)</f>
        <v>#N/A</v>
      </c>
    </row>
    <row r="66" spans="2:21">
      <c r="B66">
        <v>66</v>
      </c>
      <c r="C66">
        <v>41002</v>
      </c>
      <c r="D66" t="s">
        <v>203</v>
      </c>
      <c r="E66">
        <v>8.6227397918701172</v>
      </c>
      <c r="F66">
        <v>-82.816299438476563</v>
      </c>
      <c r="G66">
        <v>755</v>
      </c>
      <c r="H66" s="48">
        <f>+Casos_PN_CORR[[#This Row],[SUM Correg]]</f>
        <v>0</v>
      </c>
      <c r="I66" s="48">
        <f>+Muertes_PN_ACUM[[#This Row],[Fallecidos]]</f>
        <v>0</v>
      </c>
      <c r="J66" s="48">
        <f>+Recupera_PN_ACUM[[#This Row],[Recuperados]]</f>
        <v>30</v>
      </c>
      <c r="K66" s="48">
        <f>+Localiza_PN1112[[#This Row],[Casos]]-Localiza_PN1112[[#This Row],[Fallecidos]]-Localiza_PN1112[[#This Row],[Recuperados]]</f>
        <v>-30</v>
      </c>
      <c r="L66" s="19">
        <f>+Localiza_PN1112[[#This Row],[Casos]]/(Localiza_PN1112[[#This Row],[Población]]/1000000)</f>
        <v>0</v>
      </c>
      <c r="M66" s="19">
        <f>+Localiza_PN1112[[#This Row],[Fallecidos]]/(Localiza_PN1112[[#This Row],[Población]]/1000000)</f>
        <v>0</v>
      </c>
      <c r="N66" s="19">
        <f>+Localiza_PN1112[[#This Row],[Recuperados]]/(Localiza_PN1112[[#This Row],[Población]]/1000000)</f>
        <v>39735.099337748346</v>
      </c>
      <c r="O66" s="19">
        <f>+Localiza_PN1112[[#This Row],[Activos]]/(Localiza_PN1112[[#This Row],[Población]]/1000000)</f>
        <v>-39735.099337748346</v>
      </c>
      <c r="P66" s="25" t="e">
        <f>+Localiza_PN1112[[#This Row],[Fallecidos]]/Localiza_PN1112[[#This Row],[Casos]]</f>
        <v>#DIV/0!</v>
      </c>
      <c r="Q66" s="25" t="e">
        <f>+Localiza_PN1112[[#This Row],[Recuperados]]/Localiza_PN1112[[#This Row],[Casos]]</f>
        <v>#DIV/0!</v>
      </c>
      <c r="R66" s="25" t="e">
        <f>Localiza_PN1112[[#This Row],[Activos]]/Localiza_PN1112[[#This Row],[Casos]]</f>
        <v>#DIV/0!</v>
      </c>
      <c r="S66" s="43" t="e">
        <f ca="1">+HLOOKUP($R$1,'Casos DIA Corr'!$CM$1:$CP$755,Localiza_PN1112[[#This Row],[Fila]],0)</f>
        <v>#N/A</v>
      </c>
      <c r="T66" s="40" t="e">
        <f ca="1">+HLOOKUP($R$1,'Muertes DIA'!$F$1:$I$770,Localiza_PN1112[[#This Row],[Fila]],0)</f>
        <v>#N/A</v>
      </c>
      <c r="U66" s="40" t="e">
        <f ca="1">+HLOOKUP($R$1,'Recuperados DIA'!$E$1:$H$763,Localiza_PN1112[[#This Row],[Fila]],0)</f>
        <v>#N/A</v>
      </c>
    </row>
    <row r="67" spans="2:21">
      <c r="B67">
        <v>67</v>
      </c>
      <c r="C67">
        <v>80602</v>
      </c>
      <c r="D67" t="s">
        <v>205</v>
      </c>
      <c r="E67">
        <v>8.5859804153442383</v>
      </c>
      <c r="F67">
        <v>-78.500999450683594</v>
      </c>
      <c r="G67">
        <v>688</v>
      </c>
      <c r="H67" s="48">
        <f>+Casos_PN_CORR[[#This Row],[SUM Correg]]</f>
        <v>0</v>
      </c>
      <c r="I67" s="48">
        <f>+Muertes_PN_ACUM[[#This Row],[Fallecidos]]</f>
        <v>0</v>
      </c>
      <c r="J67" s="48">
        <f>+Recupera_PN_ACUM[[#This Row],[Recuperados]]</f>
        <v>27</v>
      </c>
      <c r="K67" s="48">
        <f>+Localiza_PN1112[[#This Row],[Casos]]-Localiza_PN1112[[#This Row],[Fallecidos]]-Localiza_PN1112[[#This Row],[Recuperados]]</f>
        <v>-27</v>
      </c>
      <c r="L67" s="19">
        <f>+Localiza_PN1112[[#This Row],[Casos]]/(Localiza_PN1112[[#This Row],[Población]]/1000000)</f>
        <v>0</v>
      </c>
      <c r="M67" s="19">
        <f>+Localiza_PN1112[[#This Row],[Fallecidos]]/(Localiza_PN1112[[#This Row],[Población]]/1000000)</f>
        <v>0</v>
      </c>
      <c r="N67" s="19">
        <f>+Localiza_PN1112[[#This Row],[Recuperados]]/(Localiza_PN1112[[#This Row],[Población]]/1000000)</f>
        <v>39244.186046511626</v>
      </c>
      <c r="O67" s="19">
        <f>+Localiza_PN1112[[#This Row],[Activos]]/(Localiza_PN1112[[#This Row],[Población]]/1000000)</f>
        <v>-39244.186046511626</v>
      </c>
      <c r="P67" s="25" t="e">
        <f>+Localiza_PN1112[[#This Row],[Fallecidos]]/Localiza_PN1112[[#This Row],[Casos]]</f>
        <v>#DIV/0!</v>
      </c>
      <c r="Q67" s="25" t="e">
        <f>+Localiza_PN1112[[#This Row],[Recuperados]]/Localiza_PN1112[[#This Row],[Casos]]</f>
        <v>#DIV/0!</v>
      </c>
      <c r="R67" s="25" t="e">
        <f>Localiza_PN1112[[#This Row],[Activos]]/Localiza_PN1112[[#This Row],[Casos]]</f>
        <v>#DIV/0!</v>
      </c>
      <c r="S67" s="43" t="e">
        <f ca="1">+HLOOKUP($R$1,'Casos DIA Corr'!$CM$1:$CP$755,Localiza_PN1112[[#This Row],[Fila]],0)</f>
        <v>#N/A</v>
      </c>
      <c r="T67" s="40" t="e">
        <f ca="1">+HLOOKUP($R$1,'Muertes DIA'!$F$1:$I$770,Localiza_PN1112[[#This Row],[Fila]],0)</f>
        <v>#N/A</v>
      </c>
      <c r="U67" s="40" t="e">
        <f ca="1">+HLOOKUP($R$1,'Recuperados DIA'!$E$1:$H$763,Localiza_PN1112[[#This Row],[Fila]],0)</f>
        <v>#N/A</v>
      </c>
    </row>
    <row r="68" spans="2:21">
      <c r="B68">
        <v>68</v>
      </c>
      <c r="C68">
        <v>30103</v>
      </c>
      <c r="D68" t="s">
        <v>206</v>
      </c>
      <c r="E68">
        <v>9.2845096588134766</v>
      </c>
      <c r="F68">
        <v>-79.685302734375</v>
      </c>
      <c r="G68">
        <v>14285</v>
      </c>
      <c r="H68" s="48">
        <f>+Casos_PN_CORR[[#This Row],[SUM Correg]]</f>
        <v>96</v>
      </c>
      <c r="I68" s="48">
        <f>+Muertes_PN_ACUM[[#This Row],[Fallecidos]]</f>
        <v>1</v>
      </c>
      <c r="J68" s="48">
        <f>+Recupera_PN_ACUM[[#This Row],[Recuperados]]</f>
        <v>26</v>
      </c>
      <c r="K68" s="48">
        <f>+Localiza_PN1112[[#This Row],[Casos]]-Localiza_PN1112[[#This Row],[Fallecidos]]-Localiza_PN1112[[#This Row],[Recuperados]]</f>
        <v>69</v>
      </c>
      <c r="L68" s="19">
        <f>+Localiza_PN1112[[#This Row],[Casos]]/(Localiza_PN1112[[#This Row],[Población]]/1000000)</f>
        <v>6720.3360168008394</v>
      </c>
      <c r="M68" s="19">
        <f>+Localiza_PN1112[[#This Row],[Fallecidos]]/(Localiza_PN1112[[#This Row],[Población]]/1000000)</f>
        <v>70.003500175008753</v>
      </c>
      <c r="N68" s="19">
        <f>+Localiza_PN1112[[#This Row],[Recuperados]]/(Localiza_PN1112[[#This Row],[Población]]/1000000)</f>
        <v>1820.0910045502274</v>
      </c>
      <c r="O68" s="19">
        <f>+Localiza_PN1112[[#This Row],[Activos]]/(Localiza_PN1112[[#This Row],[Población]]/1000000)</f>
        <v>4830.2415120756032</v>
      </c>
      <c r="P68" s="25">
        <f>+Localiza_PN1112[[#This Row],[Fallecidos]]/Localiza_PN1112[[#This Row],[Casos]]</f>
        <v>1.0416666666666666E-2</v>
      </c>
      <c r="Q68" s="25">
        <f>+Localiza_PN1112[[#This Row],[Recuperados]]/Localiza_PN1112[[#This Row],[Casos]]</f>
        <v>0.27083333333333331</v>
      </c>
      <c r="R68" s="25">
        <f>Localiza_PN1112[[#This Row],[Activos]]/Localiza_PN1112[[#This Row],[Casos]]</f>
        <v>0.71875</v>
      </c>
      <c r="S68" s="43" t="e">
        <f ca="1">+HLOOKUP($R$1,'Casos DIA Corr'!$CM$1:$CP$755,Localiza_PN1112[[#This Row],[Fila]],0)</f>
        <v>#N/A</v>
      </c>
      <c r="T68" s="40" t="e">
        <f ca="1">+HLOOKUP($R$1,'Muertes DIA'!$F$1:$I$770,Localiza_PN1112[[#This Row],[Fila]],0)</f>
        <v>#N/A</v>
      </c>
      <c r="U68" s="40" t="e">
        <f ca="1">+HLOOKUP($R$1,'Recuperados DIA'!$E$1:$H$763,Localiza_PN1112[[#This Row],[Fila]],0)</f>
        <v>#N/A</v>
      </c>
    </row>
    <row r="69" spans="2:21">
      <c r="B69">
        <v>69</v>
      </c>
      <c r="C69">
        <v>130403</v>
      </c>
      <c r="D69" t="s">
        <v>207</v>
      </c>
      <c r="E69">
        <v>8.6405096054077148</v>
      </c>
      <c r="F69">
        <v>-79.950599670410156</v>
      </c>
      <c r="G69">
        <v>0</v>
      </c>
      <c r="H69" s="48">
        <f>+Casos_PN_CORR[[#This Row],[SUM Correg]]</f>
        <v>0</v>
      </c>
      <c r="I69" s="48">
        <f>+Muertes_PN_ACUM[[#This Row],[Fallecidos]]</f>
        <v>0</v>
      </c>
      <c r="J69" s="48">
        <f>+Recupera_PN_ACUM[[#This Row],[Recuperados]]</f>
        <v>26</v>
      </c>
      <c r="K69" s="48">
        <f>+Localiza_PN1112[[#This Row],[Casos]]-Localiza_PN1112[[#This Row],[Fallecidos]]-Localiza_PN1112[[#This Row],[Recuperados]]</f>
        <v>-26</v>
      </c>
      <c r="L69" s="19" t="e">
        <f>+Localiza_PN1112[[#This Row],[Casos]]/(Localiza_PN1112[[#This Row],[Población]]/1000000)</f>
        <v>#DIV/0!</v>
      </c>
      <c r="M69" s="19" t="e">
        <f>+Localiza_PN1112[[#This Row],[Fallecidos]]/(Localiza_PN1112[[#This Row],[Población]]/1000000)</f>
        <v>#DIV/0!</v>
      </c>
      <c r="N69" s="19" t="e">
        <f>+Localiza_PN1112[[#This Row],[Recuperados]]/(Localiza_PN1112[[#This Row],[Población]]/1000000)</f>
        <v>#DIV/0!</v>
      </c>
      <c r="O69" s="19" t="e">
        <f>+Localiza_PN1112[[#This Row],[Activos]]/(Localiza_PN1112[[#This Row],[Población]]/1000000)</f>
        <v>#DIV/0!</v>
      </c>
      <c r="P69" s="25" t="e">
        <f>+Localiza_PN1112[[#This Row],[Fallecidos]]/Localiza_PN1112[[#This Row],[Casos]]</f>
        <v>#DIV/0!</v>
      </c>
      <c r="Q69" s="25" t="e">
        <f>+Localiza_PN1112[[#This Row],[Recuperados]]/Localiza_PN1112[[#This Row],[Casos]]</f>
        <v>#DIV/0!</v>
      </c>
      <c r="R69" s="25" t="e">
        <f>Localiza_PN1112[[#This Row],[Activos]]/Localiza_PN1112[[#This Row],[Casos]]</f>
        <v>#DIV/0!</v>
      </c>
      <c r="S69" s="43" t="e">
        <f ca="1">+HLOOKUP($R$1,'Casos DIA Corr'!$CM$1:$CP$755,Localiza_PN1112[[#This Row],[Fila]],0)</f>
        <v>#N/A</v>
      </c>
      <c r="T69" s="40" t="e">
        <f ca="1">+HLOOKUP($R$1,'Muertes DIA'!$F$1:$I$770,Localiza_PN1112[[#This Row],[Fila]],0)</f>
        <v>#N/A</v>
      </c>
      <c r="U69" s="40" t="e">
        <f ca="1">+HLOOKUP($R$1,'Recuperados DIA'!$E$1:$H$763,Localiza_PN1112[[#This Row],[Fila]],0)</f>
        <v>#N/A</v>
      </c>
    </row>
    <row r="70" spans="2:21">
      <c r="B70">
        <v>70</v>
      </c>
      <c r="C70">
        <v>120501</v>
      </c>
      <c r="D70" t="s">
        <v>208</v>
      </c>
      <c r="E70">
        <v>8.4523601531982422</v>
      </c>
      <c r="F70">
        <v>-81.486000061035156</v>
      </c>
      <c r="G70">
        <v>1856</v>
      </c>
      <c r="H70" s="48">
        <f>+Casos_PN_CORR[[#This Row],[SUM Correg]]</f>
        <v>0</v>
      </c>
      <c r="I70" s="48">
        <f>+Muertes_PN_ACUM[[#This Row],[Fallecidos]]</f>
        <v>0</v>
      </c>
      <c r="J70" s="48">
        <f>+Recupera_PN_ACUM[[#This Row],[Recuperados]]</f>
        <v>25</v>
      </c>
      <c r="K70" s="48">
        <f>+Localiza_PN1112[[#This Row],[Casos]]-Localiza_PN1112[[#This Row],[Fallecidos]]-Localiza_PN1112[[#This Row],[Recuperados]]</f>
        <v>-25</v>
      </c>
      <c r="L70" s="19">
        <f>+Localiza_PN1112[[#This Row],[Casos]]/(Localiza_PN1112[[#This Row],[Población]]/1000000)</f>
        <v>0</v>
      </c>
      <c r="M70" s="19">
        <f>+Localiza_PN1112[[#This Row],[Fallecidos]]/(Localiza_PN1112[[#This Row],[Población]]/1000000)</f>
        <v>0</v>
      </c>
      <c r="N70" s="19">
        <f>+Localiza_PN1112[[#This Row],[Recuperados]]/(Localiza_PN1112[[#This Row],[Población]]/1000000)</f>
        <v>13469.827586206897</v>
      </c>
      <c r="O70" s="19">
        <f>+Localiza_PN1112[[#This Row],[Activos]]/(Localiza_PN1112[[#This Row],[Población]]/1000000)</f>
        <v>-13469.827586206897</v>
      </c>
      <c r="P70" s="25" t="e">
        <f>+Localiza_PN1112[[#This Row],[Fallecidos]]/Localiza_PN1112[[#This Row],[Casos]]</f>
        <v>#DIV/0!</v>
      </c>
      <c r="Q70" s="25" t="e">
        <f>+Localiza_PN1112[[#This Row],[Recuperados]]/Localiza_PN1112[[#This Row],[Casos]]</f>
        <v>#DIV/0!</v>
      </c>
      <c r="R70" s="25" t="e">
        <f>Localiza_PN1112[[#This Row],[Activos]]/Localiza_PN1112[[#This Row],[Casos]]</f>
        <v>#DIV/0!</v>
      </c>
      <c r="S70" s="43" t="e">
        <f ca="1">+HLOOKUP($R$1,'Casos DIA Corr'!$CM$1:$CP$755,Localiza_PN1112[[#This Row],[Fila]],0)</f>
        <v>#N/A</v>
      </c>
      <c r="T70" s="40" t="e">
        <f ca="1">+HLOOKUP($R$1,'Muertes DIA'!$F$1:$I$770,Localiza_PN1112[[#This Row],[Fila]],0)</f>
        <v>#N/A</v>
      </c>
      <c r="U70" s="40" t="e">
        <f ca="1">+HLOOKUP($R$1,'Recuperados DIA'!$E$1:$H$763,Localiza_PN1112[[#This Row],[Fila]],0)</f>
        <v>#N/A</v>
      </c>
    </row>
    <row r="71" spans="2:21">
      <c r="B71">
        <v>71</v>
      </c>
      <c r="C71">
        <v>40503</v>
      </c>
      <c r="D71" t="s">
        <v>146</v>
      </c>
      <c r="E71">
        <v>8.4819097518920898</v>
      </c>
      <c r="F71">
        <v>-82.620903015136719</v>
      </c>
      <c r="G71">
        <v>3718</v>
      </c>
      <c r="H71" s="48">
        <f>+Casos_PN_CORR[[#This Row],[SUM Correg]]</f>
        <v>58</v>
      </c>
      <c r="I71" s="48">
        <f>+Muertes_PN_ACUM[[#This Row],[Fallecidos]]</f>
        <v>1</v>
      </c>
      <c r="J71" s="48">
        <f>+Recupera_PN_ACUM[[#This Row],[Recuperados]]</f>
        <v>25</v>
      </c>
      <c r="K71" s="48">
        <f>+Localiza_PN1112[[#This Row],[Casos]]-Localiza_PN1112[[#This Row],[Fallecidos]]-Localiza_PN1112[[#This Row],[Recuperados]]</f>
        <v>32</v>
      </c>
      <c r="L71" s="19">
        <f>+Localiza_PN1112[[#This Row],[Casos]]/(Localiza_PN1112[[#This Row],[Población]]/1000000)</f>
        <v>15599.784830554061</v>
      </c>
      <c r="M71" s="19">
        <f>+Localiza_PN1112[[#This Row],[Fallecidos]]/(Localiza_PN1112[[#This Row],[Población]]/1000000)</f>
        <v>268.96180742334587</v>
      </c>
      <c r="N71" s="19">
        <f>+Localiza_PN1112[[#This Row],[Recuperados]]/(Localiza_PN1112[[#This Row],[Población]]/1000000)</f>
        <v>6724.0451855836473</v>
      </c>
      <c r="O71" s="19">
        <f>+Localiza_PN1112[[#This Row],[Activos]]/(Localiza_PN1112[[#This Row],[Población]]/1000000)</f>
        <v>8606.777837547068</v>
      </c>
      <c r="P71" s="25">
        <f>+Localiza_PN1112[[#This Row],[Fallecidos]]/Localiza_PN1112[[#This Row],[Casos]]</f>
        <v>1.7241379310344827E-2</v>
      </c>
      <c r="Q71" s="25">
        <f>+Localiza_PN1112[[#This Row],[Recuperados]]/Localiza_PN1112[[#This Row],[Casos]]</f>
        <v>0.43103448275862066</v>
      </c>
      <c r="R71" s="25">
        <f>Localiza_PN1112[[#This Row],[Activos]]/Localiza_PN1112[[#This Row],[Casos]]</f>
        <v>0.55172413793103448</v>
      </c>
      <c r="S71" s="43" t="e">
        <f ca="1">+HLOOKUP($R$1,'Casos DIA Corr'!$CM$1:$CP$755,Localiza_PN1112[[#This Row],[Fila]],0)</f>
        <v>#N/A</v>
      </c>
      <c r="T71" s="40" t="e">
        <f ca="1">+HLOOKUP($R$1,'Muertes DIA'!$F$1:$I$770,Localiza_PN1112[[#This Row],[Fila]],0)</f>
        <v>#N/A</v>
      </c>
      <c r="U71" s="40" t="e">
        <f ca="1">+HLOOKUP($R$1,'Recuperados DIA'!$E$1:$H$763,Localiza_PN1112[[#This Row],[Fila]],0)</f>
        <v>#N/A</v>
      </c>
    </row>
    <row r="72" spans="2:21">
      <c r="B72">
        <v>72</v>
      </c>
      <c r="C72">
        <v>120802</v>
      </c>
      <c r="D72" t="s">
        <v>210</v>
      </c>
      <c r="E72">
        <v>8.8467798233032227</v>
      </c>
      <c r="F72">
        <v>-82.237503051757813</v>
      </c>
      <c r="G72">
        <v>0</v>
      </c>
      <c r="H72" s="48">
        <f>+Casos_PN_CORR[[#This Row],[SUM Correg]]</f>
        <v>151</v>
      </c>
      <c r="I72" s="48">
        <f>+Muertes_PN_ACUM[[#This Row],[Fallecidos]]</f>
        <v>0</v>
      </c>
      <c r="J72" s="48">
        <f>+Recupera_PN_ACUM[[#This Row],[Recuperados]]</f>
        <v>20</v>
      </c>
      <c r="K72" s="48">
        <f>+Localiza_PN1112[[#This Row],[Casos]]-Localiza_PN1112[[#This Row],[Fallecidos]]-Localiza_PN1112[[#This Row],[Recuperados]]</f>
        <v>131</v>
      </c>
      <c r="L72" s="19" t="e">
        <f>+Localiza_PN1112[[#This Row],[Casos]]/(Localiza_PN1112[[#This Row],[Población]]/1000000)</f>
        <v>#DIV/0!</v>
      </c>
      <c r="M72" s="19" t="e">
        <f>+Localiza_PN1112[[#This Row],[Fallecidos]]/(Localiza_PN1112[[#This Row],[Población]]/1000000)</f>
        <v>#DIV/0!</v>
      </c>
      <c r="N72" s="19" t="e">
        <f>+Localiza_PN1112[[#This Row],[Recuperados]]/(Localiza_PN1112[[#This Row],[Población]]/1000000)</f>
        <v>#DIV/0!</v>
      </c>
      <c r="O72" s="19" t="e">
        <f>+Localiza_PN1112[[#This Row],[Activos]]/(Localiza_PN1112[[#This Row],[Población]]/1000000)</f>
        <v>#DIV/0!</v>
      </c>
      <c r="P72" s="25">
        <f>+Localiza_PN1112[[#This Row],[Fallecidos]]/Localiza_PN1112[[#This Row],[Casos]]</f>
        <v>0</v>
      </c>
      <c r="Q72" s="25">
        <f>+Localiza_PN1112[[#This Row],[Recuperados]]/Localiza_PN1112[[#This Row],[Casos]]</f>
        <v>0.13245033112582782</v>
      </c>
      <c r="R72" s="25">
        <f>Localiza_PN1112[[#This Row],[Activos]]/Localiza_PN1112[[#This Row],[Casos]]</f>
        <v>0.86754966887417218</v>
      </c>
      <c r="S72" s="43" t="e">
        <f ca="1">+HLOOKUP($R$1,'Casos DIA Corr'!$CM$1:$CP$755,Localiza_PN1112[[#This Row],[Fila]],0)</f>
        <v>#N/A</v>
      </c>
      <c r="T72" s="40" t="e">
        <f ca="1">+HLOOKUP($R$1,'Muertes DIA'!$F$1:$I$770,Localiza_PN1112[[#This Row],[Fila]],0)</f>
        <v>#N/A</v>
      </c>
      <c r="U72" s="40" t="e">
        <f ca="1">+HLOOKUP($R$1,'Recuperados DIA'!$E$1:$H$763,Localiza_PN1112[[#This Row],[Fila]],0)</f>
        <v>#N/A</v>
      </c>
    </row>
    <row r="73" spans="2:21">
      <c r="B73">
        <v>73</v>
      </c>
      <c r="C73">
        <v>130107</v>
      </c>
      <c r="D73" t="s">
        <v>211</v>
      </c>
      <c r="E73">
        <v>9.026519775390625</v>
      </c>
      <c r="F73">
        <v>-79.627899169921875</v>
      </c>
      <c r="G73">
        <v>0</v>
      </c>
      <c r="H73" s="48">
        <f>+Casos_PN_CORR[[#This Row],[SUM Correg]]</f>
        <v>1512</v>
      </c>
      <c r="I73" s="48">
        <f>+Muertes_PN_ACUM[[#This Row],[Fallecidos]]</f>
        <v>3</v>
      </c>
      <c r="J73" s="48">
        <f>+Recupera_PN_ACUM[[#This Row],[Recuperados]]</f>
        <v>18</v>
      </c>
      <c r="K73" s="48">
        <f>+Localiza_PN1112[[#This Row],[Casos]]-Localiza_PN1112[[#This Row],[Fallecidos]]-Localiza_PN1112[[#This Row],[Recuperados]]</f>
        <v>1491</v>
      </c>
      <c r="L73" s="19" t="e">
        <f>+Localiza_PN1112[[#This Row],[Casos]]/(Localiza_PN1112[[#This Row],[Población]]/1000000)</f>
        <v>#DIV/0!</v>
      </c>
      <c r="M73" s="19" t="e">
        <f>+Localiza_PN1112[[#This Row],[Fallecidos]]/(Localiza_PN1112[[#This Row],[Población]]/1000000)</f>
        <v>#DIV/0!</v>
      </c>
      <c r="N73" s="19" t="e">
        <f>+Localiza_PN1112[[#This Row],[Recuperados]]/(Localiza_PN1112[[#This Row],[Población]]/1000000)</f>
        <v>#DIV/0!</v>
      </c>
      <c r="O73" s="19" t="e">
        <f>+Localiza_PN1112[[#This Row],[Activos]]/(Localiza_PN1112[[#This Row],[Población]]/1000000)</f>
        <v>#DIV/0!</v>
      </c>
      <c r="P73" s="25">
        <f>+Localiza_PN1112[[#This Row],[Fallecidos]]/Localiza_PN1112[[#This Row],[Casos]]</f>
        <v>1.984126984126984E-3</v>
      </c>
      <c r="Q73" s="25">
        <f>+Localiza_PN1112[[#This Row],[Recuperados]]/Localiza_PN1112[[#This Row],[Casos]]</f>
        <v>1.1904761904761904E-2</v>
      </c>
      <c r="R73" s="25">
        <f>Localiza_PN1112[[#This Row],[Activos]]/Localiza_PN1112[[#This Row],[Casos]]</f>
        <v>0.98611111111111116</v>
      </c>
      <c r="S73" s="43" t="e">
        <f ca="1">+HLOOKUP($R$1,'Casos DIA Corr'!$CM$1:$CP$755,Localiza_PN1112[[#This Row],[Fila]],0)</f>
        <v>#N/A</v>
      </c>
      <c r="T73" s="40" t="e">
        <f ca="1">+HLOOKUP($R$1,'Muertes DIA'!$F$1:$I$770,Localiza_PN1112[[#This Row],[Fila]],0)</f>
        <v>#N/A</v>
      </c>
      <c r="U73" s="40" t="e">
        <f ca="1">+HLOOKUP($R$1,'Recuperados DIA'!$E$1:$H$763,Localiza_PN1112[[#This Row],[Fila]],0)</f>
        <v>#N/A</v>
      </c>
    </row>
    <row r="74" spans="2:21">
      <c r="B74">
        <v>74</v>
      </c>
      <c r="C74">
        <v>20210</v>
      </c>
      <c r="D74" t="s">
        <v>212</v>
      </c>
      <c r="E74">
        <v>8.5330896377563477</v>
      </c>
      <c r="F74">
        <v>-80.203598022460938</v>
      </c>
      <c r="G74">
        <v>3501</v>
      </c>
      <c r="H74" s="48">
        <f>+Casos_PN_CORR[[#This Row],[SUM Correg]]</f>
        <v>5</v>
      </c>
      <c r="I74" s="48">
        <f>+Muertes_PN_ACUM[[#This Row],[Fallecidos]]</f>
        <v>0</v>
      </c>
      <c r="J74" s="48">
        <f>+Recupera_PN_ACUM[[#This Row],[Recuperados]]</f>
        <v>17</v>
      </c>
      <c r="K74" s="48">
        <f>+Localiza_PN1112[[#This Row],[Casos]]-Localiza_PN1112[[#This Row],[Fallecidos]]-Localiza_PN1112[[#This Row],[Recuperados]]</f>
        <v>-12</v>
      </c>
      <c r="L74" s="19">
        <f>+Localiza_PN1112[[#This Row],[Casos]]/(Localiza_PN1112[[#This Row],[Población]]/1000000)</f>
        <v>1428.1633818908883</v>
      </c>
      <c r="M74" s="19">
        <f>+Localiza_PN1112[[#This Row],[Fallecidos]]/(Localiza_PN1112[[#This Row],[Población]]/1000000)</f>
        <v>0</v>
      </c>
      <c r="N74" s="19">
        <f>+Localiza_PN1112[[#This Row],[Recuperados]]/(Localiza_PN1112[[#This Row],[Población]]/1000000)</f>
        <v>4855.75549842902</v>
      </c>
      <c r="O74" s="19">
        <f>+Localiza_PN1112[[#This Row],[Activos]]/(Localiza_PN1112[[#This Row],[Población]]/1000000)</f>
        <v>-3427.5921165381319</v>
      </c>
      <c r="P74" s="25">
        <f>+Localiza_PN1112[[#This Row],[Fallecidos]]/Localiza_PN1112[[#This Row],[Casos]]</f>
        <v>0</v>
      </c>
      <c r="Q74" s="25">
        <f>+Localiza_PN1112[[#This Row],[Recuperados]]/Localiza_PN1112[[#This Row],[Casos]]</f>
        <v>3.4</v>
      </c>
      <c r="R74" s="25">
        <f>Localiza_PN1112[[#This Row],[Activos]]/Localiza_PN1112[[#This Row],[Casos]]</f>
        <v>-2.4</v>
      </c>
      <c r="S74" s="43" t="e">
        <f ca="1">+HLOOKUP($R$1,'Casos DIA Corr'!$CM$1:$CP$755,Localiza_PN1112[[#This Row],[Fila]],0)</f>
        <v>#N/A</v>
      </c>
      <c r="T74" s="40" t="e">
        <f ca="1">+HLOOKUP($R$1,'Muertes DIA'!$F$1:$I$770,Localiza_PN1112[[#This Row],[Fila]],0)</f>
        <v>#N/A</v>
      </c>
      <c r="U74" s="40" t="e">
        <f ca="1">+HLOOKUP($R$1,'Recuperados DIA'!$E$1:$H$763,Localiza_PN1112[[#This Row],[Fila]],0)</f>
        <v>#N/A</v>
      </c>
    </row>
    <row r="75" spans="2:21">
      <c r="B75">
        <v>75</v>
      </c>
      <c r="C75">
        <v>20202</v>
      </c>
      <c r="D75" t="s">
        <v>213</v>
      </c>
      <c r="E75">
        <v>8.5438604354858398</v>
      </c>
      <c r="F75">
        <v>-80.137298583984375</v>
      </c>
      <c r="G75">
        <v>2119</v>
      </c>
      <c r="H75" s="48">
        <f>+Casos_PN_CORR[[#This Row],[SUM Correg]]</f>
        <v>20</v>
      </c>
      <c r="I75" s="48">
        <f>+Muertes_PN_ACUM[[#This Row],[Fallecidos]]</f>
        <v>0</v>
      </c>
      <c r="J75" s="48">
        <f>+Recupera_PN_ACUM[[#This Row],[Recuperados]]</f>
        <v>16</v>
      </c>
      <c r="K75" s="48">
        <f>+Localiza_PN1112[[#This Row],[Casos]]-Localiza_PN1112[[#This Row],[Fallecidos]]-Localiza_PN1112[[#This Row],[Recuperados]]</f>
        <v>4</v>
      </c>
      <c r="L75" s="19">
        <f>+Localiza_PN1112[[#This Row],[Casos]]/(Localiza_PN1112[[#This Row],[Población]]/1000000)</f>
        <v>9438.4143463898072</v>
      </c>
      <c r="M75" s="19">
        <f>+Localiza_PN1112[[#This Row],[Fallecidos]]/(Localiza_PN1112[[#This Row],[Población]]/1000000)</f>
        <v>0</v>
      </c>
      <c r="N75" s="19">
        <f>+Localiza_PN1112[[#This Row],[Recuperados]]/(Localiza_PN1112[[#This Row],[Población]]/1000000)</f>
        <v>7550.7314771118463</v>
      </c>
      <c r="O75" s="19">
        <f>+Localiza_PN1112[[#This Row],[Activos]]/(Localiza_PN1112[[#This Row],[Población]]/1000000)</f>
        <v>1887.6828692779616</v>
      </c>
      <c r="P75" s="25">
        <f>+Localiza_PN1112[[#This Row],[Fallecidos]]/Localiza_PN1112[[#This Row],[Casos]]</f>
        <v>0</v>
      </c>
      <c r="Q75" s="25">
        <f>+Localiza_PN1112[[#This Row],[Recuperados]]/Localiza_PN1112[[#This Row],[Casos]]</f>
        <v>0.8</v>
      </c>
      <c r="R75" s="25">
        <f>Localiza_PN1112[[#This Row],[Activos]]/Localiza_PN1112[[#This Row],[Casos]]</f>
        <v>0.2</v>
      </c>
      <c r="S75" s="43" t="e">
        <f ca="1">+HLOOKUP($R$1,'Casos DIA Corr'!$CM$1:$CP$755,Localiza_PN1112[[#This Row],[Fila]],0)</f>
        <v>#N/A</v>
      </c>
      <c r="T75" s="40" t="e">
        <f ca="1">+HLOOKUP($R$1,'Muertes DIA'!$F$1:$I$770,Localiza_PN1112[[#This Row],[Fila]],0)</f>
        <v>#N/A</v>
      </c>
      <c r="U75" s="40" t="e">
        <f ca="1">+HLOOKUP($R$1,'Recuperados DIA'!$E$1:$H$763,Localiza_PN1112[[#This Row],[Fila]],0)</f>
        <v>#N/A</v>
      </c>
    </row>
    <row r="76" spans="2:21">
      <c r="B76">
        <v>76</v>
      </c>
      <c r="C76">
        <v>60502</v>
      </c>
      <c r="D76" t="s">
        <v>213</v>
      </c>
      <c r="E76">
        <v>8.0270900726318359</v>
      </c>
      <c r="F76">
        <v>-80.650703430175781</v>
      </c>
      <c r="G76">
        <v>1092</v>
      </c>
      <c r="H76" s="48">
        <f>+Casos_PN_CORR[[#This Row],[SUM Correg]]</f>
        <v>0</v>
      </c>
      <c r="I76" s="48">
        <f>+Muertes_PN_ACUM[[#This Row],[Fallecidos]]</f>
        <v>0</v>
      </c>
      <c r="J76" s="48">
        <f>+Recupera_PN_ACUM[[#This Row],[Recuperados]]</f>
        <v>16</v>
      </c>
      <c r="K76" s="48">
        <f>+Localiza_PN1112[[#This Row],[Casos]]-Localiza_PN1112[[#This Row],[Fallecidos]]-Localiza_PN1112[[#This Row],[Recuperados]]</f>
        <v>-16</v>
      </c>
      <c r="L76" s="19">
        <f>+Localiza_PN1112[[#This Row],[Casos]]/(Localiza_PN1112[[#This Row],[Población]]/1000000)</f>
        <v>0</v>
      </c>
      <c r="M76" s="19">
        <f>+Localiza_PN1112[[#This Row],[Fallecidos]]/(Localiza_PN1112[[#This Row],[Población]]/1000000)</f>
        <v>0</v>
      </c>
      <c r="N76" s="19">
        <f>+Localiza_PN1112[[#This Row],[Recuperados]]/(Localiza_PN1112[[#This Row],[Población]]/1000000)</f>
        <v>14652.01465201465</v>
      </c>
      <c r="O76" s="19">
        <f>+Localiza_PN1112[[#This Row],[Activos]]/(Localiza_PN1112[[#This Row],[Población]]/1000000)</f>
        <v>-14652.01465201465</v>
      </c>
      <c r="P76" s="25" t="e">
        <f>+Localiza_PN1112[[#This Row],[Fallecidos]]/Localiza_PN1112[[#This Row],[Casos]]</f>
        <v>#DIV/0!</v>
      </c>
      <c r="Q76" s="25" t="e">
        <f>+Localiza_PN1112[[#This Row],[Recuperados]]/Localiza_PN1112[[#This Row],[Casos]]</f>
        <v>#DIV/0!</v>
      </c>
      <c r="R76" s="25" t="e">
        <f>Localiza_PN1112[[#This Row],[Activos]]/Localiza_PN1112[[#This Row],[Casos]]</f>
        <v>#DIV/0!</v>
      </c>
      <c r="S76" s="43" t="e">
        <f ca="1">+HLOOKUP($R$1,'Casos DIA Corr'!$CM$1:$CP$755,Localiza_PN1112[[#This Row],[Fila]],0)</f>
        <v>#N/A</v>
      </c>
      <c r="T76" s="40" t="e">
        <f ca="1">+HLOOKUP($R$1,'Muertes DIA'!$F$1:$I$770,Localiza_PN1112[[#This Row],[Fila]],0)</f>
        <v>#N/A</v>
      </c>
      <c r="U76" s="40" t="e">
        <f ca="1">+HLOOKUP($R$1,'Recuperados DIA'!$E$1:$H$763,Localiza_PN1112[[#This Row],[Fila]],0)</f>
        <v>#N/A</v>
      </c>
    </row>
    <row r="77" spans="2:21">
      <c r="B77">
        <v>77</v>
      </c>
      <c r="C77">
        <v>130404</v>
      </c>
      <c r="D77" t="s">
        <v>213</v>
      </c>
      <c r="E77">
        <v>8.5804996490478516</v>
      </c>
      <c r="F77">
        <v>-79.955902099609375</v>
      </c>
      <c r="G77">
        <v>0</v>
      </c>
      <c r="H77" s="48">
        <f>+Casos_PN_CORR[[#This Row],[SUM Correg]]</f>
        <v>0</v>
      </c>
      <c r="I77" s="48">
        <f>+Muertes_PN_ACUM[[#This Row],[Fallecidos]]</f>
        <v>0</v>
      </c>
      <c r="J77" s="48">
        <f>+Recupera_PN_ACUM[[#This Row],[Recuperados]]</f>
        <v>15</v>
      </c>
      <c r="K77" s="48">
        <f>+Localiza_PN1112[[#This Row],[Casos]]-Localiza_PN1112[[#This Row],[Fallecidos]]-Localiza_PN1112[[#This Row],[Recuperados]]</f>
        <v>-15</v>
      </c>
      <c r="L77" s="19" t="e">
        <f>+Localiza_PN1112[[#This Row],[Casos]]/(Localiza_PN1112[[#This Row],[Población]]/1000000)</f>
        <v>#DIV/0!</v>
      </c>
      <c r="M77" s="19" t="e">
        <f>+Localiza_PN1112[[#This Row],[Fallecidos]]/(Localiza_PN1112[[#This Row],[Población]]/1000000)</f>
        <v>#DIV/0!</v>
      </c>
      <c r="N77" s="19" t="e">
        <f>+Localiza_PN1112[[#This Row],[Recuperados]]/(Localiza_PN1112[[#This Row],[Población]]/1000000)</f>
        <v>#DIV/0!</v>
      </c>
      <c r="O77" s="19" t="e">
        <f>+Localiza_PN1112[[#This Row],[Activos]]/(Localiza_PN1112[[#This Row],[Población]]/1000000)</f>
        <v>#DIV/0!</v>
      </c>
      <c r="P77" s="25" t="e">
        <f>+Localiza_PN1112[[#This Row],[Fallecidos]]/Localiza_PN1112[[#This Row],[Casos]]</f>
        <v>#DIV/0!</v>
      </c>
      <c r="Q77" s="25" t="e">
        <f>+Localiza_PN1112[[#This Row],[Recuperados]]/Localiza_PN1112[[#This Row],[Casos]]</f>
        <v>#DIV/0!</v>
      </c>
      <c r="R77" s="25" t="e">
        <f>Localiza_PN1112[[#This Row],[Activos]]/Localiza_PN1112[[#This Row],[Casos]]</f>
        <v>#DIV/0!</v>
      </c>
      <c r="S77" s="43" t="e">
        <f ca="1">+HLOOKUP($R$1,'Casos DIA Corr'!$CM$1:$CP$755,Localiza_PN1112[[#This Row],[Fila]],0)</f>
        <v>#N/A</v>
      </c>
      <c r="T77" s="40" t="e">
        <f ca="1">+HLOOKUP($R$1,'Muertes DIA'!$F$1:$I$770,Localiza_PN1112[[#This Row],[Fila]],0)</f>
        <v>#N/A</v>
      </c>
      <c r="U77" s="40" t="e">
        <f ca="1">+HLOOKUP($R$1,'Recuperados DIA'!$E$1:$H$763,Localiza_PN1112[[#This Row],[Fila]],0)</f>
        <v>#N/A</v>
      </c>
    </row>
    <row r="78" spans="2:21">
      <c r="B78">
        <v>78</v>
      </c>
      <c r="C78">
        <v>30402</v>
      </c>
      <c r="D78" t="s">
        <v>217</v>
      </c>
      <c r="E78">
        <v>9.5963497161865234</v>
      </c>
      <c r="F78">
        <v>-79.629402160644531</v>
      </c>
      <c r="G78">
        <v>246</v>
      </c>
      <c r="H78" s="48">
        <f>+Casos_PN_CORR[[#This Row],[SUM Correg]]</f>
        <v>0</v>
      </c>
      <c r="I78" s="48">
        <f>+Muertes_PN_ACUM[[#This Row],[Fallecidos]]</f>
        <v>0</v>
      </c>
      <c r="J78" s="48">
        <f>+Recupera_PN_ACUM[[#This Row],[Recuperados]]</f>
        <v>15</v>
      </c>
      <c r="K78" s="48">
        <f>+Localiza_PN1112[[#This Row],[Casos]]-Localiza_PN1112[[#This Row],[Fallecidos]]-Localiza_PN1112[[#This Row],[Recuperados]]</f>
        <v>-15</v>
      </c>
      <c r="L78" s="19">
        <f>+Localiza_PN1112[[#This Row],[Casos]]/(Localiza_PN1112[[#This Row],[Población]]/1000000)</f>
        <v>0</v>
      </c>
      <c r="M78" s="19">
        <f>+Localiza_PN1112[[#This Row],[Fallecidos]]/(Localiza_PN1112[[#This Row],[Población]]/1000000)</f>
        <v>0</v>
      </c>
      <c r="N78" s="19">
        <f>+Localiza_PN1112[[#This Row],[Recuperados]]/(Localiza_PN1112[[#This Row],[Población]]/1000000)</f>
        <v>60975.609756097554</v>
      </c>
      <c r="O78" s="19">
        <f>+Localiza_PN1112[[#This Row],[Activos]]/(Localiza_PN1112[[#This Row],[Población]]/1000000)</f>
        <v>-60975.609756097554</v>
      </c>
      <c r="P78" s="25" t="e">
        <f>+Localiza_PN1112[[#This Row],[Fallecidos]]/Localiza_PN1112[[#This Row],[Casos]]</f>
        <v>#DIV/0!</v>
      </c>
      <c r="Q78" s="25" t="e">
        <f>+Localiza_PN1112[[#This Row],[Recuperados]]/Localiza_PN1112[[#This Row],[Casos]]</f>
        <v>#DIV/0!</v>
      </c>
      <c r="R78" s="25" t="e">
        <f>Localiza_PN1112[[#This Row],[Activos]]/Localiza_PN1112[[#This Row],[Casos]]</f>
        <v>#DIV/0!</v>
      </c>
      <c r="S78" s="43" t="e">
        <f ca="1">+HLOOKUP($R$1,'Casos DIA Corr'!$CM$1:$CP$755,Localiza_PN1112[[#This Row],[Fila]],0)</f>
        <v>#N/A</v>
      </c>
      <c r="T78" s="40" t="e">
        <f ca="1">+HLOOKUP($R$1,'Muertes DIA'!$F$1:$I$770,Localiza_PN1112[[#This Row],[Fila]],0)</f>
        <v>#N/A</v>
      </c>
      <c r="U78" s="40" t="e">
        <f ca="1">+HLOOKUP($R$1,'Recuperados DIA'!$E$1:$H$763,Localiza_PN1112[[#This Row],[Fila]],0)</f>
        <v>#N/A</v>
      </c>
    </row>
    <row r="79" spans="2:21">
      <c r="B79">
        <v>79</v>
      </c>
      <c r="C79">
        <v>80815</v>
      </c>
      <c r="D79" t="s">
        <v>218</v>
      </c>
      <c r="E79">
        <v>9.2466897964477539</v>
      </c>
      <c r="F79">
        <v>-79.571502685546875</v>
      </c>
      <c r="G79">
        <v>29761</v>
      </c>
      <c r="H79" s="48">
        <f>+Casos_PN_CORR[[#This Row],[SUM Correg]]</f>
        <v>1658</v>
      </c>
      <c r="I79" s="48">
        <f>+Muertes_PN_ACUM[[#This Row],[Fallecidos]]</f>
        <v>7</v>
      </c>
      <c r="J79" s="48">
        <f>+Recupera_PN_ACUM[[#This Row],[Recuperados]]</f>
        <v>15</v>
      </c>
      <c r="K79" s="48">
        <f>+Localiza_PN1112[[#This Row],[Casos]]-Localiza_PN1112[[#This Row],[Fallecidos]]-Localiza_PN1112[[#This Row],[Recuperados]]</f>
        <v>1636</v>
      </c>
      <c r="L79" s="19">
        <f>+Localiza_PN1112[[#This Row],[Casos]]/(Localiza_PN1112[[#This Row],[Población]]/1000000)</f>
        <v>55710.493599005415</v>
      </c>
      <c r="M79" s="19">
        <f>+Localiza_PN1112[[#This Row],[Fallecidos]]/(Localiza_PN1112[[#This Row],[Población]]/1000000)</f>
        <v>235.20715029736905</v>
      </c>
      <c r="N79" s="19">
        <f>+Localiza_PN1112[[#This Row],[Recuperados]]/(Localiza_PN1112[[#This Row],[Población]]/1000000)</f>
        <v>504.01532206579083</v>
      </c>
      <c r="O79" s="19">
        <f>+Localiza_PN1112[[#This Row],[Activos]]/(Localiza_PN1112[[#This Row],[Población]]/1000000)</f>
        <v>54971.271126642248</v>
      </c>
      <c r="P79" s="25">
        <f>+Localiza_PN1112[[#This Row],[Fallecidos]]/Localiza_PN1112[[#This Row],[Casos]]</f>
        <v>4.2219541616405308E-3</v>
      </c>
      <c r="Q79" s="25">
        <f>+Localiza_PN1112[[#This Row],[Recuperados]]/Localiza_PN1112[[#This Row],[Casos]]</f>
        <v>9.0470446320868522E-3</v>
      </c>
      <c r="R79" s="25">
        <f>Localiza_PN1112[[#This Row],[Activos]]/Localiza_PN1112[[#This Row],[Casos]]</f>
        <v>0.98673100120627266</v>
      </c>
      <c r="S79" s="43" t="e">
        <f ca="1">+HLOOKUP($R$1,'Casos DIA Corr'!$CM$1:$CP$755,Localiza_PN1112[[#This Row],[Fila]],0)</f>
        <v>#N/A</v>
      </c>
      <c r="T79" s="40" t="e">
        <f ca="1">+HLOOKUP($R$1,'Muertes DIA'!$F$1:$I$770,Localiza_PN1112[[#This Row],[Fila]],0)</f>
        <v>#N/A</v>
      </c>
      <c r="U79" s="40" t="e">
        <f ca="1">+HLOOKUP($R$1,'Recuperados DIA'!$E$1:$H$763,Localiza_PN1112[[#This Row],[Fila]],0)</f>
        <v>#N/A</v>
      </c>
    </row>
    <row r="80" spans="2:21">
      <c r="B80">
        <v>80</v>
      </c>
      <c r="C80">
        <v>130302</v>
      </c>
      <c r="D80" t="s">
        <v>220</v>
      </c>
      <c r="E80">
        <v>8.8097000122070313</v>
      </c>
      <c r="F80">
        <v>-79.963798522949219</v>
      </c>
      <c r="G80">
        <v>0</v>
      </c>
      <c r="H80" s="48">
        <f>+Casos_PN_CORR[[#This Row],[SUM Correg]]</f>
        <v>10</v>
      </c>
      <c r="I80" s="48">
        <f>+Muertes_PN_ACUM[[#This Row],[Fallecidos]]</f>
        <v>0</v>
      </c>
      <c r="J80" s="48">
        <f>+Recupera_PN_ACUM[[#This Row],[Recuperados]]</f>
        <v>15</v>
      </c>
      <c r="K80" s="48">
        <f>+Localiza_PN1112[[#This Row],[Casos]]-Localiza_PN1112[[#This Row],[Fallecidos]]-Localiza_PN1112[[#This Row],[Recuperados]]</f>
        <v>-5</v>
      </c>
      <c r="L80" s="19" t="e">
        <f>+Localiza_PN1112[[#This Row],[Casos]]/(Localiza_PN1112[[#This Row],[Población]]/1000000)</f>
        <v>#DIV/0!</v>
      </c>
      <c r="M80" s="19" t="e">
        <f>+Localiza_PN1112[[#This Row],[Fallecidos]]/(Localiza_PN1112[[#This Row],[Población]]/1000000)</f>
        <v>#DIV/0!</v>
      </c>
      <c r="N80" s="19" t="e">
        <f>+Localiza_PN1112[[#This Row],[Recuperados]]/(Localiza_PN1112[[#This Row],[Población]]/1000000)</f>
        <v>#DIV/0!</v>
      </c>
      <c r="O80" s="19" t="e">
        <f>+Localiza_PN1112[[#This Row],[Activos]]/(Localiza_PN1112[[#This Row],[Población]]/1000000)</f>
        <v>#DIV/0!</v>
      </c>
      <c r="P80" s="25">
        <f>+Localiza_PN1112[[#This Row],[Fallecidos]]/Localiza_PN1112[[#This Row],[Casos]]</f>
        <v>0</v>
      </c>
      <c r="Q80" s="25">
        <f>+Localiza_PN1112[[#This Row],[Recuperados]]/Localiza_PN1112[[#This Row],[Casos]]</f>
        <v>1.5</v>
      </c>
      <c r="R80" s="25">
        <f>Localiza_PN1112[[#This Row],[Activos]]/Localiza_PN1112[[#This Row],[Casos]]</f>
        <v>-0.5</v>
      </c>
      <c r="S80" s="43" t="e">
        <f ca="1">+HLOOKUP($R$1,'Casos DIA Corr'!$CM$1:$CP$755,Localiza_PN1112[[#This Row],[Fila]],0)</f>
        <v>#N/A</v>
      </c>
      <c r="T80" s="40" t="e">
        <f ca="1">+HLOOKUP($R$1,'Muertes DIA'!$F$1:$I$770,Localiza_PN1112[[#This Row],[Fila]],0)</f>
        <v>#N/A</v>
      </c>
      <c r="U80" s="40" t="e">
        <f ca="1">+HLOOKUP($R$1,'Recuperados DIA'!$E$1:$H$763,Localiza_PN1112[[#This Row],[Fila]],0)</f>
        <v>#N/A</v>
      </c>
    </row>
    <row r="81" spans="2:21">
      <c r="B81">
        <v>81</v>
      </c>
      <c r="C81">
        <v>120610</v>
      </c>
      <c r="D81" t="s">
        <v>221</v>
      </c>
      <c r="E81">
        <v>8.7806301116943359</v>
      </c>
      <c r="F81">
        <v>-81.884002685546875</v>
      </c>
      <c r="G81">
        <v>0</v>
      </c>
      <c r="H81" s="48">
        <f>+Casos_PN_CORR[[#This Row],[SUM Correg]]</f>
        <v>0</v>
      </c>
      <c r="I81" s="48">
        <f>+Muertes_PN_ACUM[[#This Row],[Fallecidos]]</f>
        <v>0</v>
      </c>
      <c r="J81" s="48">
        <f>+Recupera_PN_ACUM[[#This Row],[Recuperados]]</f>
        <v>14</v>
      </c>
      <c r="K81" s="48">
        <f>+Localiza_PN1112[[#This Row],[Casos]]-Localiza_PN1112[[#This Row],[Fallecidos]]-Localiza_PN1112[[#This Row],[Recuperados]]</f>
        <v>-14</v>
      </c>
      <c r="L81" s="19" t="e">
        <f>+Localiza_PN1112[[#This Row],[Casos]]/(Localiza_PN1112[[#This Row],[Población]]/1000000)</f>
        <v>#DIV/0!</v>
      </c>
      <c r="M81" s="19" t="e">
        <f>+Localiza_PN1112[[#This Row],[Fallecidos]]/(Localiza_PN1112[[#This Row],[Población]]/1000000)</f>
        <v>#DIV/0!</v>
      </c>
      <c r="N81" s="19" t="e">
        <f>+Localiza_PN1112[[#This Row],[Recuperados]]/(Localiza_PN1112[[#This Row],[Población]]/1000000)</f>
        <v>#DIV/0!</v>
      </c>
      <c r="O81" s="19" t="e">
        <f>+Localiza_PN1112[[#This Row],[Activos]]/(Localiza_PN1112[[#This Row],[Población]]/1000000)</f>
        <v>#DIV/0!</v>
      </c>
      <c r="P81" s="25" t="e">
        <f>+Localiza_PN1112[[#This Row],[Fallecidos]]/Localiza_PN1112[[#This Row],[Casos]]</f>
        <v>#DIV/0!</v>
      </c>
      <c r="Q81" s="25" t="e">
        <f>+Localiza_PN1112[[#This Row],[Recuperados]]/Localiza_PN1112[[#This Row],[Casos]]</f>
        <v>#DIV/0!</v>
      </c>
      <c r="R81" s="25" t="e">
        <f>Localiza_PN1112[[#This Row],[Activos]]/Localiza_PN1112[[#This Row],[Casos]]</f>
        <v>#DIV/0!</v>
      </c>
      <c r="S81" s="43" t="e">
        <f ca="1">+HLOOKUP($R$1,'Casos DIA Corr'!$CM$1:$CP$755,Localiza_PN1112[[#This Row],[Fila]],0)</f>
        <v>#N/A</v>
      </c>
      <c r="T81" s="40" t="e">
        <f ca="1">+HLOOKUP($R$1,'Muertes DIA'!$F$1:$I$770,Localiza_PN1112[[#This Row],[Fila]],0)</f>
        <v>#N/A</v>
      </c>
      <c r="U81" s="40" t="e">
        <f ca="1">+HLOOKUP($R$1,'Recuperados DIA'!$E$1:$H$763,Localiza_PN1112[[#This Row],[Fila]],0)</f>
        <v>#N/A</v>
      </c>
    </row>
    <row r="82" spans="2:21">
      <c r="B82">
        <v>82</v>
      </c>
      <c r="C82">
        <v>40402</v>
      </c>
      <c r="D82" t="s">
        <v>222</v>
      </c>
      <c r="E82">
        <v>8.7143402099609375</v>
      </c>
      <c r="F82">
        <v>-82.339897155761719</v>
      </c>
      <c r="G82">
        <v>1560</v>
      </c>
      <c r="H82" s="48">
        <f>+Casos_PN_CORR[[#This Row],[SUM Correg]]</f>
        <v>0</v>
      </c>
      <c r="I82" s="48">
        <f>+Muertes_PN_ACUM[[#This Row],[Fallecidos]]</f>
        <v>0</v>
      </c>
      <c r="J82" s="48">
        <f>+Recupera_PN_ACUM[[#This Row],[Recuperados]]</f>
        <v>13</v>
      </c>
      <c r="K82" s="48">
        <f>+Localiza_PN1112[[#This Row],[Casos]]-Localiza_PN1112[[#This Row],[Fallecidos]]-Localiza_PN1112[[#This Row],[Recuperados]]</f>
        <v>-13</v>
      </c>
      <c r="L82" s="19">
        <f>+Localiza_PN1112[[#This Row],[Casos]]/(Localiza_PN1112[[#This Row],[Población]]/1000000)</f>
        <v>0</v>
      </c>
      <c r="M82" s="19">
        <f>+Localiza_PN1112[[#This Row],[Fallecidos]]/(Localiza_PN1112[[#This Row],[Población]]/1000000)</f>
        <v>0</v>
      </c>
      <c r="N82" s="19">
        <f>+Localiza_PN1112[[#This Row],[Recuperados]]/(Localiza_PN1112[[#This Row],[Población]]/1000000)</f>
        <v>8333.3333333333339</v>
      </c>
      <c r="O82" s="19">
        <f>+Localiza_PN1112[[#This Row],[Activos]]/(Localiza_PN1112[[#This Row],[Población]]/1000000)</f>
        <v>-8333.3333333333339</v>
      </c>
      <c r="P82" s="25" t="e">
        <f>+Localiza_PN1112[[#This Row],[Fallecidos]]/Localiza_PN1112[[#This Row],[Casos]]</f>
        <v>#DIV/0!</v>
      </c>
      <c r="Q82" s="25" t="e">
        <f>+Localiza_PN1112[[#This Row],[Recuperados]]/Localiza_PN1112[[#This Row],[Casos]]</f>
        <v>#DIV/0!</v>
      </c>
      <c r="R82" s="25" t="e">
        <f>Localiza_PN1112[[#This Row],[Activos]]/Localiza_PN1112[[#This Row],[Casos]]</f>
        <v>#DIV/0!</v>
      </c>
      <c r="S82" s="43" t="e">
        <f ca="1">+HLOOKUP($R$1,'Casos DIA Corr'!$CM$1:$CP$755,Localiza_PN1112[[#This Row],[Fila]],0)</f>
        <v>#N/A</v>
      </c>
      <c r="T82" s="40" t="e">
        <f ca="1">+HLOOKUP($R$1,'Muertes DIA'!$F$1:$I$770,Localiza_PN1112[[#This Row],[Fila]],0)</f>
        <v>#N/A</v>
      </c>
      <c r="U82" s="40" t="e">
        <f ca="1">+HLOOKUP($R$1,'Recuperados DIA'!$E$1:$H$763,Localiza_PN1112[[#This Row],[Fila]],0)</f>
        <v>#N/A</v>
      </c>
    </row>
    <row r="83" spans="2:21">
      <c r="B83">
        <v>83</v>
      </c>
      <c r="C83">
        <v>91103</v>
      </c>
      <c r="D83" t="s">
        <v>223</v>
      </c>
      <c r="E83">
        <v>7.9116997718811035</v>
      </c>
      <c r="F83">
        <v>-81.436897277832031</v>
      </c>
      <c r="G83">
        <v>1419</v>
      </c>
      <c r="H83" s="48">
        <f>+Casos_PN_CORR[[#This Row],[SUM Correg]]</f>
        <v>0</v>
      </c>
      <c r="I83" s="48">
        <f>+Muertes_PN_ACUM[[#This Row],[Fallecidos]]</f>
        <v>0</v>
      </c>
      <c r="J83" s="48">
        <f>+Recupera_PN_ACUM[[#This Row],[Recuperados]]</f>
        <v>13</v>
      </c>
      <c r="K83" s="48">
        <f>+Localiza_PN1112[[#This Row],[Casos]]-Localiza_PN1112[[#This Row],[Fallecidos]]-Localiza_PN1112[[#This Row],[Recuperados]]</f>
        <v>-13</v>
      </c>
      <c r="L83" s="19">
        <f>+Localiza_PN1112[[#This Row],[Casos]]/(Localiza_PN1112[[#This Row],[Población]]/1000000)</f>
        <v>0</v>
      </c>
      <c r="M83" s="19">
        <f>+Localiza_PN1112[[#This Row],[Fallecidos]]/(Localiza_PN1112[[#This Row],[Población]]/1000000)</f>
        <v>0</v>
      </c>
      <c r="N83" s="19">
        <f>+Localiza_PN1112[[#This Row],[Recuperados]]/(Localiza_PN1112[[#This Row],[Población]]/1000000)</f>
        <v>9161.3812544045104</v>
      </c>
      <c r="O83" s="19">
        <f>+Localiza_PN1112[[#This Row],[Activos]]/(Localiza_PN1112[[#This Row],[Población]]/1000000)</f>
        <v>-9161.3812544045104</v>
      </c>
      <c r="P83" s="25" t="e">
        <f>+Localiza_PN1112[[#This Row],[Fallecidos]]/Localiza_PN1112[[#This Row],[Casos]]</f>
        <v>#DIV/0!</v>
      </c>
      <c r="Q83" s="25" t="e">
        <f>+Localiza_PN1112[[#This Row],[Recuperados]]/Localiza_PN1112[[#This Row],[Casos]]</f>
        <v>#DIV/0!</v>
      </c>
      <c r="R83" s="25" t="e">
        <f>Localiza_PN1112[[#This Row],[Activos]]/Localiza_PN1112[[#This Row],[Casos]]</f>
        <v>#DIV/0!</v>
      </c>
      <c r="S83" s="43" t="e">
        <f ca="1">+HLOOKUP($R$1,'Casos DIA Corr'!$CM$1:$CP$755,Localiza_PN1112[[#This Row],[Fila]],0)</f>
        <v>#N/A</v>
      </c>
      <c r="T83" s="40" t="e">
        <f ca="1">+HLOOKUP($R$1,'Muertes DIA'!$F$1:$I$770,Localiza_PN1112[[#This Row],[Fila]],0)</f>
        <v>#N/A</v>
      </c>
      <c r="U83" s="40" t="e">
        <f ca="1">+HLOOKUP($R$1,'Recuperados DIA'!$E$1:$H$763,Localiza_PN1112[[#This Row],[Fila]],0)</f>
        <v>#N/A</v>
      </c>
    </row>
    <row r="84" spans="2:21">
      <c r="B84">
        <v>84</v>
      </c>
      <c r="C84">
        <v>90201</v>
      </c>
      <c r="D84" t="s">
        <v>224</v>
      </c>
      <c r="E84">
        <v>8.2982997894287109</v>
      </c>
      <c r="F84">
        <v>-80.823898315429688</v>
      </c>
      <c r="G84">
        <v>2514</v>
      </c>
      <c r="H84" s="48">
        <f>+Casos_PN_CORR[[#This Row],[SUM Correg]]</f>
        <v>0</v>
      </c>
      <c r="I84" s="48">
        <f>+Muertes_PN_ACUM[[#This Row],[Fallecidos]]</f>
        <v>0</v>
      </c>
      <c r="J84" s="48">
        <f>+Recupera_PN_ACUM[[#This Row],[Recuperados]]</f>
        <v>13</v>
      </c>
      <c r="K84" s="48">
        <f>+Localiza_PN1112[[#This Row],[Casos]]-Localiza_PN1112[[#This Row],[Fallecidos]]-Localiza_PN1112[[#This Row],[Recuperados]]</f>
        <v>-13</v>
      </c>
      <c r="L84" s="19">
        <f>+Localiza_PN1112[[#This Row],[Casos]]/(Localiza_PN1112[[#This Row],[Población]]/1000000)</f>
        <v>0</v>
      </c>
      <c r="M84" s="19">
        <f>+Localiza_PN1112[[#This Row],[Fallecidos]]/(Localiza_PN1112[[#This Row],[Población]]/1000000)</f>
        <v>0</v>
      </c>
      <c r="N84" s="19">
        <f>+Localiza_PN1112[[#This Row],[Recuperados]]/(Localiza_PN1112[[#This Row],[Población]]/1000000)</f>
        <v>5171.042163882259</v>
      </c>
      <c r="O84" s="19">
        <f>+Localiza_PN1112[[#This Row],[Activos]]/(Localiza_PN1112[[#This Row],[Población]]/1000000)</f>
        <v>-5171.042163882259</v>
      </c>
      <c r="P84" s="25" t="e">
        <f>+Localiza_PN1112[[#This Row],[Fallecidos]]/Localiza_PN1112[[#This Row],[Casos]]</f>
        <v>#DIV/0!</v>
      </c>
      <c r="Q84" s="25" t="e">
        <f>+Localiza_PN1112[[#This Row],[Recuperados]]/Localiza_PN1112[[#This Row],[Casos]]</f>
        <v>#DIV/0!</v>
      </c>
      <c r="R84" s="25" t="e">
        <f>Localiza_PN1112[[#This Row],[Activos]]/Localiza_PN1112[[#This Row],[Casos]]</f>
        <v>#DIV/0!</v>
      </c>
      <c r="S84" s="43" t="e">
        <f ca="1">+HLOOKUP($R$1,'Casos DIA Corr'!$CM$1:$CP$755,Localiza_PN1112[[#This Row],[Fila]],0)</f>
        <v>#N/A</v>
      </c>
      <c r="T84" s="40" t="e">
        <f ca="1">+HLOOKUP($R$1,'Muertes DIA'!$F$1:$I$770,Localiza_PN1112[[#This Row],[Fila]],0)</f>
        <v>#N/A</v>
      </c>
      <c r="U84" s="40" t="e">
        <f ca="1">+HLOOKUP($R$1,'Recuperados DIA'!$E$1:$H$763,Localiza_PN1112[[#This Row],[Fila]],0)</f>
        <v>#N/A</v>
      </c>
    </row>
    <row r="85" spans="2:21">
      <c r="B85">
        <v>85</v>
      </c>
      <c r="C85">
        <v>90902</v>
      </c>
      <c r="D85" t="s">
        <v>225</v>
      </c>
      <c r="E85">
        <v>8.7149200439453125</v>
      </c>
      <c r="F85">
        <v>-80.935600280761719</v>
      </c>
      <c r="G85">
        <v>4397</v>
      </c>
      <c r="H85" s="48">
        <f>+Casos_PN_CORR[[#This Row],[SUM Correg]]</f>
        <v>0</v>
      </c>
      <c r="I85" s="48">
        <f>+Muertes_PN_ACUM[[#This Row],[Fallecidos]]</f>
        <v>0</v>
      </c>
      <c r="J85" s="48">
        <f>+Recupera_PN_ACUM[[#This Row],[Recuperados]]</f>
        <v>12</v>
      </c>
      <c r="K85" s="48">
        <f>+Localiza_PN1112[[#This Row],[Casos]]-Localiza_PN1112[[#This Row],[Fallecidos]]-Localiza_PN1112[[#This Row],[Recuperados]]</f>
        <v>-12</v>
      </c>
      <c r="L85" s="19">
        <f>+Localiza_PN1112[[#This Row],[Casos]]/(Localiza_PN1112[[#This Row],[Población]]/1000000)</f>
        <v>0</v>
      </c>
      <c r="M85" s="19">
        <f>+Localiza_PN1112[[#This Row],[Fallecidos]]/(Localiza_PN1112[[#This Row],[Población]]/1000000)</f>
        <v>0</v>
      </c>
      <c r="N85" s="19">
        <f>+Localiza_PN1112[[#This Row],[Recuperados]]/(Localiza_PN1112[[#This Row],[Población]]/1000000)</f>
        <v>2729.133500113714</v>
      </c>
      <c r="O85" s="19">
        <f>+Localiza_PN1112[[#This Row],[Activos]]/(Localiza_PN1112[[#This Row],[Población]]/1000000)</f>
        <v>-2729.133500113714</v>
      </c>
      <c r="P85" s="25" t="e">
        <f>+Localiza_PN1112[[#This Row],[Fallecidos]]/Localiza_PN1112[[#This Row],[Casos]]</f>
        <v>#DIV/0!</v>
      </c>
      <c r="Q85" s="25" t="e">
        <f>+Localiza_PN1112[[#This Row],[Recuperados]]/Localiza_PN1112[[#This Row],[Casos]]</f>
        <v>#DIV/0!</v>
      </c>
      <c r="R85" s="25" t="e">
        <f>Localiza_PN1112[[#This Row],[Activos]]/Localiza_PN1112[[#This Row],[Casos]]</f>
        <v>#DIV/0!</v>
      </c>
      <c r="S85" s="43" t="e">
        <f ca="1">+HLOOKUP($R$1,'Casos DIA Corr'!$CM$1:$CP$755,Localiza_PN1112[[#This Row],[Fila]],0)</f>
        <v>#N/A</v>
      </c>
      <c r="T85" s="40" t="e">
        <f ca="1">+HLOOKUP($R$1,'Muertes DIA'!$F$1:$I$770,Localiza_PN1112[[#This Row],[Fila]],0)</f>
        <v>#N/A</v>
      </c>
      <c r="U85" s="40" t="e">
        <f ca="1">+HLOOKUP($R$1,'Recuperados DIA'!$E$1:$H$763,Localiza_PN1112[[#This Row],[Fila]],0)</f>
        <v>#N/A</v>
      </c>
    </row>
    <row r="86" spans="2:21">
      <c r="B86">
        <v>86</v>
      </c>
      <c r="C86">
        <v>120103</v>
      </c>
      <c r="D86" t="s">
        <v>226</v>
      </c>
      <c r="E86">
        <v>8.3945598602294922</v>
      </c>
      <c r="F86">
        <v>-81.996101379394531</v>
      </c>
      <c r="G86">
        <v>2977</v>
      </c>
      <c r="H86" s="48">
        <f>+Casos_PN_CORR[[#This Row],[SUM Correg]]</f>
        <v>0</v>
      </c>
      <c r="I86" s="48">
        <f>+Muertes_PN_ACUM[[#This Row],[Fallecidos]]</f>
        <v>0</v>
      </c>
      <c r="J86" s="48">
        <f>+Recupera_PN_ACUM[[#This Row],[Recuperados]]</f>
        <v>11</v>
      </c>
      <c r="K86" s="48">
        <f>+Localiza_PN1112[[#This Row],[Casos]]-Localiza_PN1112[[#This Row],[Fallecidos]]-Localiza_PN1112[[#This Row],[Recuperados]]</f>
        <v>-11</v>
      </c>
      <c r="L86" s="19">
        <f>+Localiza_PN1112[[#This Row],[Casos]]/(Localiza_PN1112[[#This Row],[Población]]/1000000)</f>
        <v>0</v>
      </c>
      <c r="M86" s="19">
        <f>+Localiza_PN1112[[#This Row],[Fallecidos]]/(Localiza_PN1112[[#This Row],[Población]]/1000000)</f>
        <v>0</v>
      </c>
      <c r="N86" s="19">
        <f>+Localiza_PN1112[[#This Row],[Recuperados]]/(Localiza_PN1112[[#This Row],[Población]]/1000000)</f>
        <v>3694.9949613705071</v>
      </c>
      <c r="O86" s="19">
        <f>+Localiza_PN1112[[#This Row],[Activos]]/(Localiza_PN1112[[#This Row],[Población]]/1000000)</f>
        <v>-3694.9949613705071</v>
      </c>
      <c r="P86" s="25" t="e">
        <f>+Localiza_PN1112[[#This Row],[Fallecidos]]/Localiza_PN1112[[#This Row],[Casos]]</f>
        <v>#DIV/0!</v>
      </c>
      <c r="Q86" s="25" t="e">
        <f>+Localiza_PN1112[[#This Row],[Recuperados]]/Localiza_PN1112[[#This Row],[Casos]]</f>
        <v>#DIV/0!</v>
      </c>
      <c r="R86" s="25" t="e">
        <f>Localiza_PN1112[[#This Row],[Activos]]/Localiza_PN1112[[#This Row],[Casos]]</f>
        <v>#DIV/0!</v>
      </c>
      <c r="S86" s="43" t="e">
        <f ca="1">+HLOOKUP($R$1,'Casos DIA Corr'!$CM$1:$CP$755,Localiza_PN1112[[#This Row],[Fila]],0)</f>
        <v>#N/A</v>
      </c>
      <c r="T86" s="40" t="e">
        <f ca="1">+HLOOKUP($R$1,'Muertes DIA'!$F$1:$I$770,Localiza_PN1112[[#This Row],[Fila]],0)</f>
        <v>#N/A</v>
      </c>
      <c r="U86" s="40" t="e">
        <f ca="1">+HLOOKUP($R$1,'Recuperados DIA'!$E$1:$H$763,Localiza_PN1112[[#This Row],[Fila]],0)</f>
        <v>#N/A</v>
      </c>
    </row>
    <row r="87" spans="2:21">
      <c r="B87">
        <v>87</v>
      </c>
      <c r="C87">
        <v>70710</v>
      </c>
      <c r="D87" t="s">
        <v>227</v>
      </c>
      <c r="E87">
        <v>7.2905697822570801</v>
      </c>
      <c r="F87">
        <v>-80.564498901367188</v>
      </c>
      <c r="G87">
        <v>511</v>
      </c>
      <c r="H87" s="48">
        <f>+Casos_PN_CORR[[#This Row],[SUM Correg]]</f>
        <v>0</v>
      </c>
      <c r="I87" s="48">
        <f>+Muertes_PN_ACUM[[#This Row],[Fallecidos]]</f>
        <v>0</v>
      </c>
      <c r="J87" s="48">
        <f>+Recupera_PN_ACUM[[#This Row],[Recuperados]]</f>
        <v>11</v>
      </c>
      <c r="K87" s="48">
        <f>+Localiza_PN1112[[#This Row],[Casos]]-Localiza_PN1112[[#This Row],[Fallecidos]]-Localiza_PN1112[[#This Row],[Recuperados]]</f>
        <v>-11</v>
      </c>
      <c r="L87" s="19">
        <f>+Localiza_PN1112[[#This Row],[Casos]]/(Localiza_PN1112[[#This Row],[Población]]/1000000)</f>
        <v>0</v>
      </c>
      <c r="M87" s="19">
        <f>+Localiza_PN1112[[#This Row],[Fallecidos]]/(Localiza_PN1112[[#This Row],[Población]]/1000000)</f>
        <v>0</v>
      </c>
      <c r="N87" s="19">
        <f>+Localiza_PN1112[[#This Row],[Recuperados]]/(Localiza_PN1112[[#This Row],[Población]]/1000000)</f>
        <v>21526.41878669276</v>
      </c>
      <c r="O87" s="19">
        <f>+Localiza_PN1112[[#This Row],[Activos]]/(Localiza_PN1112[[#This Row],[Población]]/1000000)</f>
        <v>-21526.41878669276</v>
      </c>
      <c r="P87" s="25" t="e">
        <f>+Localiza_PN1112[[#This Row],[Fallecidos]]/Localiza_PN1112[[#This Row],[Casos]]</f>
        <v>#DIV/0!</v>
      </c>
      <c r="Q87" s="25" t="e">
        <f>+Localiza_PN1112[[#This Row],[Recuperados]]/Localiza_PN1112[[#This Row],[Casos]]</f>
        <v>#DIV/0!</v>
      </c>
      <c r="R87" s="25" t="e">
        <f>Localiza_PN1112[[#This Row],[Activos]]/Localiza_PN1112[[#This Row],[Casos]]</f>
        <v>#DIV/0!</v>
      </c>
      <c r="S87" s="43" t="e">
        <f ca="1">+HLOOKUP($R$1,'Casos DIA Corr'!$CM$1:$CP$755,Localiza_PN1112[[#This Row],[Fila]],0)</f>
        <v>#N/A</v>
      </c>
      <c r="T87" s="40" t="e">
        <f ca="1">+HLOOKUP($R$1,'Muertes DIA'!$F$1:$I$770,Localiza_PN1112[[#This Row],[Fila]],0)</f>
        <v>#N/A</v>
      </c>
      <c r="U87" s="40" t="e">
        <f ca="1">+HLOOKUP($R$1,'Recuperados DIA'!$E$1:$H$763,Localiza_PN1112[[#This Row],[Fila]],0)</f>
        <v>#N/A</v>
      </c>
    </row>
    <row r="88" spans="2:21">
      <c r="B88">
        <v>88</v>
      </c>
      <c r="C88">
        <v>50102</v>
      </c>
      <c r="D88" t="s">
        <v>229</v>
      </c>
      <c r="E88">
        <v>8.2120704650878906</v>
      </c>
      <c r="F88">
        <v>-77.929100036621094</v>
      </c>
      <c r="G88">
        <v>282</v>
      </c>
      <c r="H88" s="48">
        <f>+Casos_PN_CORR[[#This Row],[SUM Correg]]</f>
        <v>0</v>
      </c>
      <c r="I88" s="48">
        <f>+Muertes_PN_ACUM[[#This Row],[Fallecidos]]</f>
        <v>0</v>
      </c>
      <c r="J88" s="48">
        <f>+Recupera_PN_ACUM[[#This Row],[Recuperados]]</f>
        <v>10</v>
      </c>
      <c r="K88" s="48">
        <f>+Localiza_PN1112[[#This Row],[Casos]]-Localiza_PN1112[[#This Row],[Fallecidos]]-Localiza_PN1112[[#This Row],[Recuperados]]</f>
        <v>-10</v>
      </c>
      <c r="L88" s="19">
        <f>+Localiza_PN1112[[#This Row],[Casos]]/(Localiza_PN1112[[#This Row],[Población]]/1000000)</f>
        <v>0</v>
      </c>
      <c r="M88" s="19">
        <f>+Localiza_PN1112[[#This Row],[Fallecidos]]/(Localiza_PN1112[[#This Row],[Población]]/1000000)</f>
        <v>0</v>
      </c>
      <c r="N88" s="19">
        <f>+Localiza_PN1112[[#This Row],[Recuperados]]/(Localiza_PN1112[[#This Row],[Población]]/1000000)</f>
        <v>35460.992907801417</v>
      </c>
      <c r="O88" s="19">
        <f>+Localiza_PN1112[[#This Row],[Activos]]/(Localiza_PN1112[[#This Row],[Población]]/1000000)</f>
        <v>-35460.992907801417</v>
      </c>
      <c r="P88" s="25" t="e">
        <f>+Localiza_PN1112[[#This Row],[Fallecidos]]/Localiza_PN1112[[#This Row],[Casos]]</f>
        <v>#DIV/0!</v>
      </c>
      <c r="Q88" s="25" t="e">
        <f>+Localiza_PN1112[[#This Row],[Recuperados]]/Localiza_PN1112[[#This Row],[Casos]]</f>
        <v>#DIV/0!</v>
      </c>
      <c r="R88" s="25" t="e">
        <f>Localiza_PN1112[[#This Row],[Activos]]/Localiza_PN1112[[#This Row],[Casos]]</f>
        <v>#DIV/0!</v>
      </c>
      <c r="S88" s="43" t="e">
        <f ca="1">+HLOOKUP($R$1,'Casos DIA Corr'!$CM$1:$CP$755,Localiza_PN1112[[#This Row],[Fila]],0)</f>
        <v>#N/A</v>
      </c>
      <c r="T88" s="40" t="e">
        <f ca="1">+HLOOKUP($R$1,'Muertes DIA'!$F$1:$I$770,Localiza_PN1112[[#This Row],[Fila]],0)</f>
        <v>#N/A</v>
      </c>
      <c r="U88" s="40" t="e">
        <f ca="1">+HLOOKUP($R$1,'Recuperados DIA'!$E$1:$H$763,Localiza_PN1112[[#This Row],[Fila]],0)</f>
        <v>#N/A</v>
      </c>
    </row>
    <row r="89" spans="2:21">
      <c r="B89">
        <v>89</v>
      </c>
      <c r="C89">
        <v>130303</v>
      </c>
      <c r="D89" t="s">
        <v>230</v>
      </c>
      <c r="E89">
        <v>8.6926803588867188</v>
      </c>
      <c r="F89">
        <v>-79.871101379394531</v>
      </c>
      <c r="G89">
        <v>0</v>
      </c>
      <c r="H89" s="48">
        <f>+Casos_PN_CORR[[#This Row],[SUM Correg]]</f>
        <v>20</v>
      </c>
      <c r="I89" s="48">
        <f>+Muertes_PN_ACUM[[#This Row],[Fallecidos]]</f>
        <v>0</v>
      </c>
      <c r="J89" s="48">
        <f>+Recupera_PN_ACUM[[#This Row],[Recuperados]]</f>
        <v>10</v>
      </c>
      <c r="K89" s="48">
        <f>+Localiza_PN1112[[#This Row],[Casos]]-Localiza_PN1112[[#This Row],[Fallecidos]]-Localiza_PN1112[[#This Row],[Recuperados]]</f>
        <v>10</v>
      </c>
      <c r="L89" s="19" t="e">
        <f>+Localiza_PN1112[[#This Row],[Casos]]/(Localiza_PN1112[[#This Row],[Población]]/1000000)</f>
        <v>#DIV/0!</v>
      </c>
      <c r="M89" s="19" t="e">
        <f>+Localiza_PN1112[[#This Row],[Fallecidos]]/(Localiza_PN1112[[#This Row],[Población]]/1000000)</f>
        <v>#DIV/0!</v>
      </c>
      <c r="N89" s="19" t="e">
        <f>+Localiza_PN1112[[#This Row],[Recuperados]]/(Localiza_PN1112[[#This Row],[Población]]/1000000)</f>
        <v>#DIV/0!</v>
      </c>
      <c r="O89" s="19" t="e">
        <f>+Localiza_PN1112[[#This Row],[Activos]]/(Localiza_PN1112[[#This Row],[Población]]/1000000)</f>
        <v>#DIV/0!</v>
      </c>
      <c r="P89" s="25">
        <f>+Localiza_PN1112[[#This Row],[Fallecidos]]/Localiza_PN1112[[#This Row],[Casos]]</f>
        <v>0</v>
      </c>
      <c r="Q89" s="25">
        <f>+Localiza_PN1112[[#This Row],[Recuperados]]/Localiza_PN1112[[#This Row],[Casos]]</f>
        <v>0.5</v>
      </c>
      <c r="R89" s="25">
        <f>Localiza_PN1112[[#This Row],[Activos]]/Localiza_PN1112[[#This Row],[Casos]]</f>
        <v>0.5</v>
      </c>
      <c r="S89" s="43" t="e">
        <f ca="1">+HLOOKUP($R$1,'Casos DIA Corr'!$CM$1:$CP$755,Localiza_PN1112[[#This Row],[Fila]],0)</f>
        <v>#N/A</v>
      </c>
      <c r="T89" s="40" t="e">
        <f ca="1">+HLOOKUP($R$1,'Muertes DIA'!$F$1:$I$770,Localiza_PN1112[[#This Row],[Fila]],0)</f>
        <v>#N/A</v>
      </c>
      <c r="U89" s="40" t="e">
        <f ca="1">+HLOOKUP($R$1,'Recuperados DIA'!$E$1:$H$763,Localiza_PN1112[[#This Row],[Fila]],0)</f>
        <v>#N/A</v>
      </c>
    </row>
    <row r="90" spans="2:21">
      <c r="B90">
        <v>90</v>
      </c>
      <c r="C90">
        <v>40108</v>
      </c>
      <c r="D90" t="s">
        <v>231</v>
      </c>
      <c r="E90">
        <v>8.3842802047729492</v>
      </c>
      <c r="F90">
        <v>-82.622001647949219</v>
      </c>
      <c r="G90">
        <v>577</v>
      </c>
      <c r="H90" s="48">
        <f>+Casos_PN_CORR[[#This Row],[SUM Correg]]</f>
        <v>0</v>
      </c>
      <c r="I90" s="48">
        <f>+Muertes_PN_ACUM[[#This Row],[Fallecidos]]</f>
        <v>0</v>
      </c>
      <c r="J90" s="48">
        <f>+Recupera_PN_ACUM[[#This Row],[Recuperados]]</f>
        <v>9</v>
      </c>
      <c r="K90" s="48">
        <f>+Localiza_PN1112[[#This Row],[Casos]]-Localiza_PN1112[[#This Row],[Fallecidos]]-Localiza_PN1112[[#This Row],[Recuperados]]</f>
        <v>-9</v>
      </c>
      <c r="L90" s="19">
        <f>+Localiza_PN1112[[#This Row],[Casos]]/(Localiza_PN1112[[#This Row],[Población]]/1000000)</f>
        <v>0</v>
      </c>
      <c r="M90" s="19">
        <f>+Localiza_PN1112[[#This Row],[Fallecidos]]/(Localiza_PN1112[[#This Row],[Población]]/1000000)</f>
        <v>0</v>
      </c>
      <c r="N90" s="19">
        <f>+Localiza_PN1112[[#This Row],[Recuperados]]/(Localiza_PN1112[[#This Row],[Población]]/1000000)</f>
        <v>15597.92027729636</v>
      </c>
      <c r="O90" s="19">
        <f>+Localiza_PN1112[[#This Row],[Activos]]/(Localiza_PN1112[[#This Row],[Población]]/1000000)</f>
        <v>-15597.92027729636</v>
      </c>
      <c r="P90" s="25" t="e">
        <f>+Localiza_PN1112[[#This Row],[Fallecidos]]/Localiza_PN1112[[#This Row],[Casos]]</f>
        <v>#DIV/0!</v>
      </c>
      <c r="Q90" s="25" t="e">
        <f>+Localiza_PN1112[[#This Row],[Recuperados]]/Localiza_PN1112[[#This Row],[Casos]]</f>
        <v>#DIV/0!</v>
      </c>
      <c r="R90" s="25" t="e">
        <f>Localiza_PN1112[[#This Row],[Activos]]/Localiza_PN1112[[#This Row],[Casos]]</f>
        <v>#DIV/0!</v>
      </c>
      <c r="S90" s="43" t="e">
        <f ca="1">+HLOOKUP($R$1,'Casos DIA Corr'!$CM$1:$CP$755,Localiza_PN1112[[#This Row],[Fila]],0)</f>
        <v>#N/A</v>
      </c>
      <c r="T90" s="40" t="e">
        <f ca="1">+HLOOKUP($R$1,'Muertes DIA'!$F$1:$I$770,Localiza_PN1112[[#This Row],[Fila]],0)</f>
        <v>#N/A</v>
      </c>
      <c r="U90" s="40" t="e">
        <f ca="1">+HLOOKUP($R$1,'Recuperados DIA'!$E$1:$H$763,Localiza_PN1112[[#This Row],[Fila]],0)</f>
        <v>#N/A</v>
      </c>
    </row>
    <row r="91" spans="2:21">
      <c r="B91">
        <v>91</v>
      </c>
      <c r="C91">
        <v>91007</v>
      </c>
      <c r="D91" t="s">
        <v>233</v>
      </c>
      <c r="E91">
        <v>8.1752099990844727</v>
      </c>
      <c r="F91">
        <v>-80.954803466796875</v>
      </c>
      <c r="G91">
        <v>13331</v>
      </c>
      <c r="H91" s="48">
        <f>+Casos_PN_CORR[[#This Row],[SUM Correg]]</f>
        <v>206</v>
      </c>
      <c r="I91" s="48">
        <f>+Muertes_PN_ACUM[[#This Row],[Fallecidos]]</f>
        <v>0</v>
      </c>
      <c r="J91" s="48">
        <f>+Recupera_PN_ACUM[[#This Row],[Recuperados]]</f>
        <v>9</v>
      </c>
      <c r="K91" s="48">
        <f>+Localiza_PN1112[[#This Row],[Casos]]-Localiza_PN1112[[#This Row],[Fallecidos]]-Localiza_PN1112[[#This Row],[Recuperados]]</f>
        <v>197</v>
      </c>
      <c r="L91" s="19">
        <f>+Localiza_PN1112[[#This Row],[Casos]]/(Localiza_PN1112[[#This Row],[Población]]/1000000)</f>
        <v>15452.704223239067</v>
      </c>
      <c r="M91" s="19">
        <f>+Localiza_PN1112[[#This Row],[Fallecidos]]/(Localiza_PN1112[[#This Row],[Población]]/1000000)</f>
        <v>0</v>
      </c>
      <c r="N91" s="19">
        <f>+Localiza_PN1112[[#This Row],[Recuperados]]/(Localiza_PN1112[[#This Row],[Población]]/1000000)</f>
        <v>675.11814567549322</v>
      </c>
      <c r="O91" s="19">
        <f>+Localiza_PN1112[[#This Row],[Activos]]/(Localiza_PN1112[[#This Row],[Población]]/1000000)</f>
        <v>14777.586077563572</v>
      </c>
      <c r="P91" s="25">
        <f>+Localiza_PN1112[[#This Row],[Fallecidos]]/Localiza_PN1112[[#This Row],[Casos]]</f>
        <v>0</v>
      </c>
      <c r="Q91" s="25">
        <f>+Localiza_PN1112[[#This Row],[Recuperados]]/Localiza_PN1112[[#This Row],[Casos]]</f>
        <v>4.3689320388349516E-2</v>
      </c>
      <c r="R91" s="25">
        <f>Localiza_PN1112[[#This Row],[Activos]]/Localiza_PN1112[[#This Row],[Casos]]</f>
        <v>0.9563106796116505</v>
      </c>
      <c r="S91" s="43" t="e">
        <f ca="1">+HLOOKUP($R$1,'Casos DIA Corr'!$CM$1:$CP$755,Localiza_PN1112[[#This Row],[Fila]],0)</f>
        <v>#N/A</v>
      </c>
      <c r="T91" s="40" t="e">
        <f ca="1">+HLOOKUP($R$1,'Muertes DIA'!$F$1:$I$770,Localiza_PN1112[[#This Row],[Fila]],0)</f>
        <v>#N/A</v>
      </c>
      <c r="U91" s="40" t="e">
        <f ca="1">+HLOOKUP($R$1,'Recuperados DIA'!$E$1:$H$763,Localiza_PN1112[[#This Row],[Fila]],0)</f>
        <v>#N/A</v>
      </c>
    </row>
    <row r="92" spans="2:21">
      <c r="B92">
        <v>92</v>
      </c>
      <c r="C92">
        <v>70703</v>
      </c>
      <c r="D92" t="s">
        <v>234</v>
      </c>
      <c r="E92">
        <v>7.4635601043701172</v>
      </c>
      <c r="F92">
        <v>-80.2864990234375</v>
      </c>
      <c r="G92">
        <v>650</v>
      </c>
      <c r="H92" s="48">
        <f>+Casos_PN_CORR[[#This Row],[SUM Correg]]</f>
        <v>0</v>
      </c>
      <c r="I92" s="48">
        <f>+Muertes_PN_ACUM[[#This Row],[Fallecidos]]</f>
        <v>0</v>
      </c>
      <c r="J92" s="48">
        <f>+Recupera_PN_ACUM[[#This Row],[Recuperados]]</f>
        <v>9</v>
      </c>
      <c r="K92" s="48">
        <f>+Localiza_PN1112[[#This Row],[Casos]]-Localiza_PN1112[[#This Row],[Fallecidos]]-Localiza_PN1112[[#This Row],[Recuperados]]</f>
        <v>-9</v>
      </c>
      <c r="L92" s="19">
        <f>+Localiza_PN1112[[#This Row],[Casos]]/(Localiza_PN1112[[#This Row],[Población]]/1000000)</f>
        <v>0</v>
      </c>
      <c r="M92" s="19">
        <f>+Localiza_PN1112[[#This Row],[Fallecidos]]/(Localiza_PN1112[[#This Row],[Población]]/1000000)</f>
        <v>0</v>
      </c>
      <c r="N92" s="19">
        <f>+Localiza_PN1112[[#This Row],[Recuperados]]/(Localiza_PN1112[[#This Row],[Población]]/1000000)</f>
        <v>13846.153846153848</v>
      </c>
      <c r="O92" s="19">
        <f>+Localiza_PN1112[[#This Row],[Activos]]/(Localiza_PN1112[[#This Row],[Población]]/1000000)</f>
        <v>-13846.153846153848</v>
      </c>
      <c r="P92" s="25" t="e">
        <f>+Localiza_PN1112[[#This Row],[Fallecidos]]/Localiza_PN1112[[#This Row],[Casos]]</f>
        <v>#DIV/0!</v>
      </c>
      <c r="Q92" s="25" t="e">
        <f>+Localiza_PN1112[[#This Row],[Recuperados]]/Localiza_PN1112[[#This Row],[Casos]]</f>
        <v>#DIV/0!</v>
      </c>
      <c r="R92" s="25" t="e">
        <f>Localiza_PN1112[[#This Row],[Activos]]/Localiza_PN1112[[#This Row],[Casos]]</f>
        <v>#DIV/0!</v>
      </c>
      <c r="S92" s="43" t="e">
        <f ca="1">+HLOOKUP($R$1,'Casos DIA Corr'!$CM$1:$CP$755,Localiza_PN1112[[#This Row],[Fila]],0)</f>
        <v>#N/A</v>
      </c>
      <c r="T92" s="40" t="e">
        <f ca="1">+HLOOKUP($R$1,'Muertes DIA'!$F$1:$I$770,Localiza_PN1112[[#This Row],[Fila]],0)</f>
        <v>#N/A</v>
      </c>
      <c r="U92" s="40" t="e">
        <f ca="1">+HLOOKUP($R$1,'Recuperados DIA'!$E$1:$H$763,Localiza_PN1112[[#This Row],[Fila]],0)</f>
        <v>#N/A</v>
      </c>
    </row>
    <row r="93" spans="2:21">
      <c r="B93">
        <v>93</v>
      </c>
      <c r="C93">
        <v>41003</v>
      </c>
      <c r="D93" t="s">
        <v>235</v>
      </c>
      <c r="E93">
        <v>8.7204198837280273</v>
      </c>
      <c r="F93">
        <v>-82.868598937988281</v>
      </c>
      <c r="G93">
        <v>3090</v>
      </c>
      <c r="H93" s="48">
        <f>+Casos_PN_CORR[[#This Row],[SUM Correg]]</f>
        <v>10</v>
      </c>
      <c r="I93" s="48">
        <f>+Muertes_PN_ACUM[[#This Row],[Fallecidos]]</f>
        <v>0</v>
      </c>
      <c r="J93" s="48">
        <f>+Recupera_PN_ACUM[[#This Row],[Recuperados]]</f>
        <v>9</v>
      </c>
      <c r="K93" s="48">
        <f>+Localiza_PN1112[[#This Row],[Casos]]-Localiza_PN1112[[#This Row],[Fallecidos]]-Localiza_PN1112[[#This Row],[Recuperados]]</f>
        <v>1</v>
      </c>
      <c r="L93" s="19">
        <f>+Localiza_PN1112[[#This Row],[Casos]]/(Localiza_PN1112[[#This Row],[Población]]/1000000)</f>
        <v>3236.2459546925566</v>
      </c>
      <c r="M93" s="19">
        <f>+Localiza_PN1112[[#This Row],[Fallecidos]]/(Localiza_PN1112[[#This Row],[Población]]/1000000)</f>
        <v>0</v>
      </c>
      <c r="N93" s="19">
        <f>+Localiza_PN1112[[#This Row],[Recuperados]]/(Localiza_PN1112[[#This Row],[Población]]/1000000)</f>
        <v>2912.6213592233012</v>
      </c>
      <c r="O93" s="19">
        <f>+Localiza_PN1112[[#This Row],[Activos]]/(Localiza_PN1112[[#This Row],[Población]]/1000000)</f>
        <v>323.62459546925567</v>
      </c>
      <c r="P93" s="25">
        <f>+Localiza_PN1112[[#This Row],[Fallecidos]]/Localiza_PN1112[[#This Row],[Casos]]</f>
        <v>0</v>
      </c>
      <c r="Q93" s="25">
        <f>+Localiza_PN1112[[#This Row],[Recuperados]]/Localiza_PN1112[[#This Row],[Casos]]</f>
        <v>0.9</v>
      </c>
      <c r="R93" s="25">
        <f>Localiza_PN1112[[#This Row],[Activos]]/Localiza_PN1112[[#This Row],[Casos]]</f>
        <v>0.1</v>
      </c>
      <c r="S93" s="43" t="e">
        <f ca="1">+HLOOKUP($R$1,'Casos DIA Corr'!$CM$1:$CP$755,Localiza_PN1112[[#This Row],[Fila]],0)</f>
        <v>#N/A</v>
      </c>
      <c r="T93" s="40" t="e">
        <f ca="1">+HLOOKUP($R$1,'Muertes DIA'!$F$1:$I$770,Localiza_PN1112[[#This Row],[Fila]],0)</f>
        <v>#N/A</v>
      </c>
      <c r="U93" s="40" t="e">
        <f ca="1">+HLOOKUP($R$1,'Recuperados DIA'!$E$1:$H$763,Localiza_PN1112[[#This Row],[Fila]],0)</f>
        <v>#N/A</v>
      </c>
    </row>
    <row r="94" spans="2:21">
      <c r="B94">
        <v>94</v>
      </c>
      <c r="C94">
        <v>20602</v>
      </c>
      <c r="D94" t="s">
        <v>237</v>
      </c>
      <c r="E94">
        <v>8.5223703384399414</v>
      </c>
      <c r="F94">
        <v>-80.416999816894531</v>
      </c>
      <c r="G94">
        <v>7517</v>
      </c>
      <c r="H94" s="48">
        <f>+Casos_PN_CORR[[#This Row],[SUM Correg]]</f>
        <v>25</v>
      </c>
      <c r="I94" s="48">
        <f>+Muertes_PN_ACUM[[#This Row],[Fallecidos]]</f>
        <v>0</v>
      </c>
      <c r="J94" s="48">
        <f>+Recupera_PN_ACUM[[#This Row],[Recuperados]]</f>
        <v>8</v>
      </c>
      <c r="K94" s="48">
        <f>+Localiza_PN1112[[#This Row],[Casos]]-Localiza_PN1112[[#This Row],[Fallecidos]]-Localiza_PN1112[[#This Row],[Recuperados]]</f>
        <v>17</v>
      </c>
      <c r="L94" s="19">
        <f>+Localiza_PN1112[[#This Row],[Casos]]/(Localiza_PN1112[[#This Row],[Población]]/1000000)</f>
        <v>3325.7948649727282</v>
      </c>
      <c r="M94" s="19">
        <f>+Localiza_PN1112[[#This Row],[Fallecidos]]/(Localiza_PN1112[[#This Row],[Población]]/1000000)</f>
        <v>0</v>
      </c>
      <c r="N94" s="19">
        <f>+Localiza_PN1112[[#This Row],[Recuperados]]/(Localiza_PN1112[[#This Row],[Población]]/1000000)</f>
        <v>1064.254356791273</v>
      </c>
      <c r="O94" s="19">
        <f>+Localiza_PN1112[[#This Row],[Activos]]/(Localiza_PN1112[[#This Row],[Población]]/1000000)</f>
        <v>2261.5405081814552</v>
      </c>
      <c r="P94" s="25">
        <f>+Localiza_PN1112[[#This Row],[Fallecidos]]/Localiza_PN1112[[#This Row],[Casos]]</f>
        <v>0</v>
      </c>
      <c r="Q94" s="25">
        <f>+Localiza_PN1112[[#This Row],[Recuperados]]/Localiza_PN1112[[#This Row],[Casos]]</f>
        <v>0.32</v>
      </c>
      <c r="R94" s="25">
        <f>Localiza_PN1112[[#This Row],[Activos]]/Localiza_PN1112[[#This Row],[Casos]]</f>
        <v>0.68</v>
      </c>
      <c r="S94" s="43" t="e">
        <f ca="1">+HLOOKUP($R$1,'Casos DIA Corr'!$CM$1:$CP$755,Localiza_PN1112[[#This Row],[Fila]],0)</f>
        <v>#N/A</v>
      </c>
      <c r="T94" s="40" t="e">
        <f ca="1">+HLOOKUP($R$1,'Muertes DIA'!$F$1:$I$770,Localiza_PN1112[[#This Row],[Fila]],0)</f>
        <v>#N/A</v>
      </c>
      <c r="U94" s="40" t="e">
        <f ca="1">+HLOOKUP($R$1,'Recuperados DIA'!$E$1:$H$763,Localiza_PN1112[[#This Row],[Fila]],0)</f>
        <v>#N/A</v>
      </c>
    </row>
    <row r="95" spans="2:21">
      <c r="B95">
        <v>95</v>
      </c>
      <c r="C95">
        <v>120708</v>
      </c>
      <c r="D95" t="s">
        <v>237</v>
      </c>
      <c r="E95">
        <v>8.8311300277709961</v>
      </c>
      <c r="F95">
        <v>-81.717597961425781</v>
      </c>
      <c r="G95">
        <v>0</v>
      </c>
      <c r="H95" s="48">
        <f>+Casos_PN_CORR[[#This Row],[SUM Correg]]</f>
        <v>5</v>
      </c>
      <c r="I95" s="48">
        <f>+Muertes_PN_ACUM[[#This Row],[Fallecidos]]</f>
        <v>0</v>
      </c>
      <c r="J95" s="48">
        <f>+Recupera_PN_ACUM[[#This Row],[Recuperados]]</f>
        <v>8</v>
      </c>
      <c r="K95" s="48">
        <f>+Localiza_PN1112[[#This Row],[Casos]]-Localiza_PN1112[[#This Row],[Fallecidos]]-Localiza_PN1112[[#This Row],[Recuperados]]</f>
        <v>-3</v>
      </c>
      <c r="L95" s="19" t="e">
        <f>+Localiza_PN1112[[#This Row],[Casos]]/(Localiza_PN1112[[#This Row],[Población]]/1000000)</f>
        <v>#DIV/0!</v>
      </c>
      <c r="M95" s="19" t="e">
        <f>+Localiza_PN1112[[#This Row],[Fallecidos]]/(Localiza_PN1112[[#This Row],[Población]]/1000000)</f>
        <v>#DIV/0!</v>
      </c>
      <c r="N95" s="19" t="e">
        <f>+Localiza_PN1112[[#This Row],[Recuperados]]/(Localiza_PN1112[[#This Row],[Población]]/1000000)</f>
        <v>#DIV/0!</v>
      </c>
      <c r="O95" s="19" t="e">
        <f>+Localiza_PN1112[[#This Row],[Activos]]/(Localiza_PN1112[[#This Row],[Población]]/1000000)</f>
        <v>#DIV/0!</v>
      </c>
      <c r="P95" s="25">
        <f>+Localiza_PN1112[[#This Row],[Fallecidos]]/Localiza_PN1112[[#This Row],[Casos]]</f>
        <v>0</v>
      </c>
      <c r="Q95" s="25">
        <f>+Localiza_PN1112[[#This Row],[Recuperados]]/Localiza_PN1112[[#This Row],[Casos]]</f>
        <v>1.6</v>
      </c>
      <c r="R95" s="25">
        <f>Localiza_PN1112[[#This Row],[Activos]]/Localiza_PN1112[[#This Row],[Casos]]</f>
        <v>-0.6</v>
      </c>
      <c r="S95" s="43" t="e">
        <f ca="1">+HLOOKUP($R$1,'Casos DIA Corr'!$CM$1:$CP$755,Localiza_PN1112[[#This Row],[Fila]],0)</f>
        <v>#N/A</v>
      </c>
      <c r="T95" s="40" t="e">
        <f ca="1">+HLOOKUP($R$1,'Muertes DIA'!$F$1:$I$770,Localiza_PN1112[[#This Row],[Fila]],0)</f>
        <v>#N/A</v>
      </c>
      <c r="U95" s="40" t="e">
        <f ca="1">+HLOOKUP($R$1,'Recuperados DIA'!$E$1:$H$763,Localiza_PN1112[[#This Row],[Fila]],0)</f>
        <v>#N/A</v>
      </c>
    </row>
    <row r="96" spans="2:21">
      <c r="B96">
        <v>96</v>
      </c>
      <c r="C96">
        <v>90301</v>
      </c>
      <c r="D96" t="s">
        <v>239</v>
      </c>
      <c r="E96">
        <v>8.3168096542358398</v>
      </c>
      <c r="F96">
        <v>-81.222801208496094</v>
      </c>
      <c r="G96">
        <v>4836</v>
      </c>
      <c r="H96" s="48">
        <f>+Casos_PN_CORR[[#This Row],[SUM Correg]]</f>
        <v>25</v>
      </c>
      <c r="I96" s="48">
        <f>+Muertes_PN_ACUM[[#This Row],[Fallecidos]]</f>
        <v>0</v>
      </c>
      <c r="J96" s="48">
        <f>+Recupera_PN_ACUM[[#This Row],[Recuperados]]</f>
        <v>8</v>
      </c>
      <c r="K96" s="48">
        <f>+Localiza_PN1112[[#This Row],[Casos]]-Localiza_PN1112[[#This Row],[Fallecidos]]-Localiza_PN1112[[#This Row],[Recuperados]]</f>
        <v>17</v>
      </c>
      <c r="L96" s="19">
        <f>+Localiza_PN1112[[#This Row],[Casos]]/(Localiza_PN1112[[#This Row],[Población]]/1000000)</f>
        <v>5169.5616211745246</v>
      </c>
      <c r="M96" s="19">
        <f>+Localiza_PN1112[[#This Row],[Fallecidos]]/(Localiza_PN1112[[#This Row],[Población]]/1000000)</f>
        <v>0</v>
      </c>
      <c r="N96" s="19">
        <f>+Localiza_PN1112[[#This Row],[Recuperados]]/(Localiza_PN1112[[#This Row],[Población]]/1000000)</f>
        <v>1654.2597187758479</v>
      </c>
      <c r="O96" s="19">
        <f>+Localiza_PN1112[[#This Row],[Activos]]/(Localiza_PN1112[[#This Row],[Población]]/1000000)</f>
        <v>3515.3019023986767</v>
      </c>
      <c r="P96" s="25">
        <f>+Localiza_PN1112[[#This Row],[Fallecidos]]/Localiza_PN1112[[#This Row],[Casos]]</f>
        <v>0</v>
      </c>
      <c r="Q96" s="25">
        <f>+Localiza_PN1112[[#This Row],[Recuperados]]/Localiza_PN1112[[#This Row],[Casos]]</f>
        <v>0.32</v>
      </c>
      <c r="R96" s="25">
        <f>Localiza_PN1112[[#This Row],[Activos]]/Localiza_PN1112[[#This Row],[Casos]]</f>
        <v>0.68</v>
      </c>
      <c r="S96" s="43" t="e">
        <f ca="1">+HLOOKUP($R$1,'Casos DIA Corr'!$CM$1:$CP$755,Localiza_PN1112[[#This Row],[Fila]],0)</f>
        <v>#N/A</v>
      </c>
      <c r="T96" s="40" t="e">
        <f ca="1">+HLOOKUP($R$1,'Muertes DIA'!$F$1:$I$770,Localiza_PN1112[[#This Row],[Fila]],0)</f>
        <v>#N/A</v>
      </c>
      <c r="U96" s="40" t="e">
        <f ca="1">+HLOOKUP($R$1,'Recuperados DIA'!$E$1:$H$763,Localiza_PN1112[[#This Row],[Fila]],0)</f>
        <v>#N/A</v>
      </c>
    </row>
    <row r="97" spans="2:21">
      <c r="B97">
        <v>97</v>
      </c>
      <c r="C97">
        <v>80502</v>
      </c>
      <c r="D97" t="s">
        <v>241</v>
      </c>
      <c r="E97">
        <v>9.2975502014160156</v>
      </c>
      <c r="F97">
        <v>-78.830001831054688</v>
      </c>
      <c r="G97">
        <v>2514</v>
      </c>
      <c r="H97" s="48">
        <f>+Casos_PN_CORR[[#This Row],[SUM Correg]]</f>
        <v>26</v>
      </c>
      <c r="I97" s="48">
        <f>+Muertes_PN_ACUM[[#This Row],[Fallecidos]]</f>
        <v>0</v>
      </c>
      <c r="J97" s="48">
        <f>+Recupera_PN_ACUM[[#This Row],[Recuperados]]</f>
        <v>8</v>
      </c>
      <c r="K97" s="48">
        <f>+Localiza_PN1112[[#This Row],[Casos]]-Localiza_PN1112[[#This Row],[Fallecidos]]-Localiza_PN1112[[#This Row],[Recuperados]]</f>
        <v>18</v>
      </c>
      <c r="L97" s="19">
        <f>+Localiza_PN1112[[#This Row],[Casos]]/(Localiza_PN1112[[#This Row],[Población]]/1000000)</f>
        <v>10342.084327764518</v>
      </c>
      <c r="M97" s="19">
        <f>+Localiza_PN1112[[#This Row],[Fallecidos]]/(Localiza_PN1112[[#This Row],[Población]]/1000000)</f>
        <v>0</v>
      </c>
      <c r="N97" s="19">
        <f>+Localiza_PN1112[[#This Row],[Recuperados]]/(Localiza_PN1112[[#This Row],[Población]]/1000000)</f>
        <v>3182.1797931583133</v>
      </c>
      <c r="O97" s="19">
        <f>+Localiza_PN1112[[#This Row],[Activos]]/(Localiza_PN1112[[#This Row],[Población]]/1000000)</f>
        <v>7159.9045346062048</v>
      </c>
      <c r="P97" s="25">
        <f>+Localiza_PN1112[[#This Row],[Fallecidos]]/Localiza_PN1112[[#This Row],[Casos]]</f>
        <v>0</v>
      </c>
      <c r="Q97" s="25">
        <f>+Localiza_PN1112[[#This Row],[Recuperados]]/Localiza_PN1112[[#This Row],[Casos]]</f>
        <v>0.30769230769230771</v>
      </c>
      <c r="R97" s="25">
        <f>Localiza_PN1112[[#This Row],[Activos]]/Localiza_PN1112[[#This Row],[Casos]]</f>
        <v>0.69230769230769229</v>
      </c>
      <c r="S97" s="43" t="e">
        <f ca="1">+HLOOKUP($R$1,'Casos DIA Corr'!$CM$1:$CP$755,Localiza_PN1112[[#This Row],[Fila]],0)</f>
        <v>#N/A</v>
      </c>
      <c r="T97" s="40" t="e">
        <f ca="1">+HLOOKUP($R$1,'Muertes DIA'!$F$1:$I$770,Localiza_PN1112[[#This Row],[Fila]],0)</f>
        <v>#N/A</v>
      </c>
      <c r="U97" s="40" t="e">
        <f ca="1">+HLOOKUP($R$1,'Recuperados DIA'!$E$1:$H$763,Localiza_PN1112[[#This Row],[Fila]],0)</f>
        <v>#N/A</v>
      </c>
    </row>
    <row r="98" spans="2:21">
      <c r="B98">
        <v>98</v>
      </c>
      <c r="C98">
        <v>20402</v>
      </c>
      <c r="D98" t="s">
        <v>243</v>
      </c>
      <c r="E98">
        <v>8.295989990234375</v>
      </c>
      <c r="F98">
        <v>-80.549896240234375</v>
      </c>
      <c r="G98">
        <v>4512</v>
      </c>
      <c r="H98" s="48">
        <f>+Casos_PN_CORR[[#This Row],[SUM Correg]]</f>
        <v>0</v>
      </c>
      <c r="I98" s="48">
        <f>+Muertes_PN_ACUM[[#This Row],[Fallecidos]]</f>
        <v>0</v>
      </c>
      <c r="J98" s="48">
        <f>+Recupera_PN_ACUM[[#This Row],[Recuperados]]</f>
        <v>7</v>
      </c>
      <c r="K98" s="48">
        <f>+Localiza_PN1112[[#This Row],[Casos]]-Localiza_PN1112[[#This Row],[Fallecidos]]-Localiza_PN1112[[#This Row],[Recuperados]]</f>
        <v>-7</v>
      </c>
      <c r="L98" s="19">
        <f>+Localiza_PN1112[[#This Row],[Casos]]/(Localiza_PN1112[[#This Row],[Población]]/1000000)</f>
        <v>0</v>
      </c>
      <c r="M98" s="19">
        <f>+Localiza_PN1112[[#This Row],[Fallecidos]]/(Localiza_PN1112[[#This Row],[Población]]/1000000)</f>
        <v>0</v>
      </c>
      <c r="N98" s="19">
        <f>+Localiza_PN1112[[#This Row],[Recuperados]]/(Localiza_PN1112[[#This Row],[Población]]/1000000)</f>
        <v>1551.4184397163119</v>
      </c>
      <c r="O98" s="19">
        <f>+Localiza_PN1112[[#This Row],[Activos]]/(Localiza_PN1112[[#This Row],[Población]]/1000000)</f>
        <v>-1551.4184397163119</v>
      </c>
      <c r="P98" s="25" t="e">
        <f>+Localiza_PN1112[[#This Row],[Fallecidos]]/Localiza_PN1112[[#This Row],[Casos]]</f>
        <v>#DIV/0!</v>
      </c>
      <c r="Q98" s="25" t="e">
        <f>+Localiza_PN1112[[#This Row],[Recuperados]]/Localiza_PN1112[[#This Row],[Casos]]</f>
        <v>#DIV/0!</v>
      </c>
      <c r="R98" s="25" t="e">
        <f>Localiza_PN1112[[#This Row],[Activos]]/Localiza_PN1112[[#This Row],[Casos]]</f>
        <v>#DIV/0!</v>
      </c>
      <c r="S98" s="43" t="e">
        <f ca="1">+HLOOKUP($R$1,'Casos DIA Corr'!$CM$1:$CP$755,Localiza_PN1112[[#This Row],[Fila]],0)</f>
        <v>#N/A</v>
      </c>
      <c r="T98" s="40" t="e">
        <f ca="1">+HLOOKUP($R$1,'Muertes DIA'!$F$1:$I$770,Localiza_PN1112[[#This Row],[Fila]],0)</f>
        <v>#N/A</v>
      </c>
      <c r="U98" s="40" t="e">
        <f ca="1">+HLOOKUP($R$1,'Recuperados DIA'!$E$1:$H$763,Localiza_PN1112[[#This Row],[Fila]],0)</f>
        <v>#N/A</v>
      </c>
    </row>
    <row r="99" spans="2:21">
      <c r="B99">
        <v>99</v>
      </c>
      <c r="C99">
        <v>130301</v>
      </c>
      <c r="D99" t="s">
        <v>244</v>
      </c>
      <c r="E99">
        <v>8.7658300399780273</v>
      </c>
      <c r="F99">
        <v>-79.843696594238281</v>
      </c>
      <c r="G99">
        <v>0</v>
      </c>
      <c r="H99" s="48">
        <f>+Casos_PN_CORR[[#This Row],[SUM Correg]]</f>
        <v>71</v>
      </c>
      <c r="I99" s="48">
        <f>+Muertes_PN_ACUM[[#This Row],[Fallecidos]]</f>
        <v>1</v>
      </c>
      <c r="J99" s="48">
        <f>+Recupera_PN_ACUM[[#This Row],[Recuperados]]</f>
        <v>7</v>
      </c>
      <c r="K99" s="48">
        <f>+Localiza_PN1112[[#This Row],[Casos]]-Localiza_PN1112[[#This Row],[Fallecidos]]-Localiza_PN1112[[#This Row],[Recuperados]]</f>
        <v>63</v>
      </c>
      <c r="L99" s="19" t="e">
        <f>+Localiza_PN1112[[#This Row],[Casos]]/(Localiza_PN1112[[#This Row],[Población]]/1000000)</f>
        <v>#DIV/0!</v>
      </c>
      <c r="M99" s="19" t="e">
        <f>+Localiza_PN1112[[#This Row],[Fallecidos]]/(Localiza_PN1112[[#This Row],[Población]]/1000000)</f>
        <v>#DIV/0!</v>
      </c>
      <c r="N99" s="19" t="e">
        <f>+Localiza_PN1112[[#This Row],[Recuperados]]/(Localiza_PN1112[[#This Row],[Población]]/1000000)</f>
        <v>#DIV/0!</v>
      </c>
      <c r="O99" s="19" t="e">
        <f>+Localiza_PN1112[[#This Row],[Activos]]/(Localiza_PN1112[[#This Row],[Población]]/1000000)</f>
        <v>#DIV/0!</v>
      </c>
      <c r="P99" s="25">
        <f>+Localiza_PN1112[[#This Row],[Fallecidos]]/Localiza_PN1112[[#This Row],[Casos]]</f>
        <v>1.4084507042253521E-2</v>
      </c>
      <c r="Q99" s="25">
        <f>+Localiza_PN1112[[#This Row],[Recuperados]]/Localiza_PN1112[[#This Row],[Casos]]</f>
        <v>9.8591549295774641E-2</v>
      </c>
      <c r="R99" s="25">
        <f>Localiza_PN1112[[#This Row],[Activos]]/Localiza_PN1112[[#This Row],[Casos]]</f>
        <v>0.88732394366197187</v>
      </c>
      <c r="S99" s="43" t="e">
        <f ca="1">+HLOOKUP($R$1,'Casos DIA Corr'!$CM$1:$CP$755,Localiza_PN1112[[#This Row],[Fila]],0)</f>
        <v>#N/A</v>
      </c>
      <c r="T99" s="40" t="e">
        <f ca="1">+HLOOKUP($R$1,'Muertes DIA'!$F$1:$I$770,Localiza_PN1112[[#This Row],[Fila]],0)</f>
        <v>#N/A</v>
      </c>
      <c r="U99" s="40" t="e">
        <f ca="1">+HLOOKUP($R$1,'Recuperados DIA'!$E$1:$H$763,Localiza_PN1112[[#This Row],[Fila]],0)</f>
        <v>#N/A</v>
      </c>
    </row>
    <row r="100" spans="2:21">
      <c r="B100">
        <v>100</v>
      </c>
      <c r="C100">
        <v>91009</v>
      </c>
      <c r="D100" t="s">
        <v>245</v>
      </c>
      <c r="E100">
        <v>8.1008901596069336</v>
      </c>
      <c r="F100">
        <v>-80.838401794433594</v>
      </c>
      <c r="G100">
        <v>4059</v>
      </c>
      <c r="H100" s="48">
        <f>+Casos_PN_CORR[[#This Row],[SUM Correg]]</f>
        <v>5</v>
      </c>
      <c r="I100" s="48">
        <f>+Muertes_PN_ACUM[[#This Row],[Fallecidos]]</f>
        <v>0</v>
      </c>
      <c r="J100" s="48">
        <f>+Recupera_PN_ACUM[[#This Row],[Recuperados]]</f>
        <v>7</v>
      </c>
      <c r="K100" s="48">
        <f>+Localiza_PN1112[[#This Row],[Casos]]-Localiza_PN1112[[#This Row],[Fallecidos]]-Localiza_PN1112[[#This Row],[Recuperados]]</f>
        <v>-2</v>
      </c>
      <c r="L100" s="19">
        <f>+Localiza_PN1112[[#This Row],[Casos]]/(Localiza_PN1112[[#This Row],[Población]]/1000000)</f>
        <v>1231.8305001231831</v>
      </c>
      <c r="M100" s="19">
        <f>+Localiza_PN1112[[#This Row],[Fallecidos]]/(Localiza_PN1112[[#This Row],[Población]]/1000000)</f>
        <v>0</v>
      </c>
      <c r="N100" s="19">
        <f>+Localiza_PN1112[[#This Row],[Recuperados]]/(Localiza_PN1112[[#This Row],[Población]]/1000000)</f>
        <v>1724.5627001724563</v>
      </c>
      <c r="O100" s="19">
        <f>+Localiza_PN1112[[#This Row],[Activos]]/(Localiza_PN1112[[#This Row],[Población]]/1000000)</f>
        <v>-492.73220004927322</v>
      </c>
      <c r="P100" s="25">
        <f>+Localiza_PN1112[[#This Row],[Fallecidos]]/Localiza_PN1112[[#This Row],[Casos]]</f>
        <v>0</v>
      </c>
      <c r="Q100" s="25">
        <f>+Localiza_PN1112[[#This Row],[Recuperados]]/Localiza_PN1112[[#This Row],[Casos]]</f>
        <v>1.4</v>
      </c>
      <c r="R100" s="25">
        <f>Localiza_PN1112[[#This Row],[Activos]]/Localiza_PN1112[[#This Row],[Casos]]</f>
        <v>-0.4</v>
      </c>
      <c r="S100" s="43" t="e">
        <f ca="1">+HLOOKUP($R$1,'Casos DIA Corr'!$CM$1:$CP$755,Localiza_PN1112[[#This Row],[Fila]],0)</f>
        <v>#N/A</v>
      </c>
      <c r="T100" s="40" t="e">
        <f ca="1">+HLOOKUP($R$1,'Muertes DIA'!$F$1:$I$770,Localiza_PN1112[[#This Row],[Fila]],0)</f>
        <v>#N/A</v>
      </c>
      <c r="U100" s="40" t="e">
        <f ca="1">+HLOOKUP($R$1,'Recuperados DIA'!$E$1:$H$763,Localiza_PN1112[[#This Row],[Fila]],0)</f>
        <v>#N/A</v>
      </c>
    </row>
    <row r="101" spans="2:21">
      <c r="B101">
        <v>101</v>
      </c>
      <c r="C101">
        <v>120202</v>
      </c>
      <c r="D101" t="s">
        <v>247</v>
      </c>
      <c r="E101">
        <v>8.5583600997924805</v>
      </c>
      <c r="F101">
        <v>-81.879898071289063</v>
      </c>
      <c r="G101">
        <v>1225</v>
      </c>
      <c r="H101" s="48">
        <f>+Casos_PN_CORR[[#This Row],[SUM Correg]]</f>
        <v>0</v>
      </c>
      <c r="I101" s="48">
        <f>+Muertes_PN_ACUM[[#This Row],[Fallecidos]]</f>
        <v>0</v>
      </c>
      <c r="J101" s="48">
        <f>+Recupera_PN_ACUM[[#This Row],[Recuperados]]</f>
        <v>7</v>
      </c>
      <c r="K101" s="48">
        <f>+Localiza_PN1112[[#This Row],[Casos]]-Localiza_PN1112[[#This Row],[Fallecidos]]-Localiza_PN1112[[#This Row],[Recuperados]]</f>
        <v>-7</v>
      </c>
      <c r="L101" s="19">
        <f>+Localiza_PN1112[[#This Row],[Casos]]/(Localiza_PN1112[[#This Row],[Población]]/1000000)</f>
        <v>0</v>
      </c>
      <c r="M101" s="19">
        <f>+Localiza_PN1112[[#This Row],[Fallecidos]]/(Localiza_PN1112[[#This Row],[Población]]/1000000)</f>
        <v>0</v>
      </c>
      <c r="N101" s="19">
        <f>+Localiza_PN1112[[#This Row],[Recuperados]]/(Localiza_PN1112[[#This Row],[Población]]/1000000)</f>
        <v>5714.2857142857147</v>
      </c>
      <c r="O101" s="19">
        <f>+Localiza_PN1112[[#This Row],[Activos]]/(Localiza_PN1112[[#This Row],[Población]]/1000000)</f>
        <v>-5714.2857142857147</v>
      </c>
      <c r="P101" s="25" t="e">
        <f>+Localiza_PN1112[[#This Row],[Fallecidos]]/Localiza_PN1112[[#This Row],[Casos]]</f>
        <v>#DIV/0!</v>
      </c>
      <c r="Q101" s="25" t="e">
        <f>+Localiza_PN1112[[#This Row],[Recuperados]]/Localiza_PN1112[[#This Row],[Casos]]</f>
        <v>#DIV/0!</v>
      </c>
      <c r="R101" s="25" t="e">
        <f>Localiza_PN1112[[#This Row],[Activos]]/Localiza_PN1112[[#This Row],[Casos]]</f>
        <v>#DIV/0!</v>
      </c>
      <c r="S101" s="43" t="e">
        <f ca="1">+HLOOKUP($R$1,'Casos DIA Corr'!$CM$1:$CP$755,Localiza_PN1112[[#This Row],[Fila]],0)</f>
        <v>#N/A</v>
      </c>
      <c r="T101" s="40" t="e">
        <f ca="1">+HLOOKUP($R$1,'Muertes DIA'!$F$1:$I$770,Localiza_PN1112[[#This Row],[Fila]],0)</f>
        <v>#N/A</v>
      </c>
      <c r="U101" s="40" t="e">
        <f ca="1">+HLOOKUP($R$1,'Recuperados DIA'!$E$1:$H$763,Localiza_PN1112[[#This Row],[Fila]],0)</f>
        <v>#N/A</v>
      </c>
    </row>
    <row r="102" spans="2:21">
      <c r="B102">
        <v>102</v>
      </c>
      <c r="C102">
        <v>30104</v>
      </c>
      <c r="D102" t="s">
        <v>248</v>
      </c>
      <c r="E102">
        <v>9.361140251159668</v>
      </c>
      <c r="F102">
        <v>-79.830299377441406</v>
      </c>
      <c r="G102">
        <v>34558</v>
      </c>
      <c r="H102" s="48">
        <f>+Casos_PN_CORR[[#This Row],[SUM Correg]]</f>
        <v>264</v>
      </c>
      <c r="I102" s="48">
        <f>+Muertes_PN_ACUM[[#This Row],[Fallecidos]]</f>
        <v>2</v>
      </c>
      <c r="J102" s="48">
        <f>+Recupera_PN_ACUM[[#This Row],[Recuperados]]</f>
        <v>7</v>
      </c>
      <c r="K102" s="48">
        <f>+Localiza_PN1112[[#This Row],[Casos]]-Localiza_PN1112[[#This Row],[Fallecidos]]-Localiza_PN1112[[#This Row],[Recuperados]]</f>
        <v>255</v>
      </c>
      <c r="L102" s="19">
        <f>+Localiza_PN1112[[#This Row],[Casos]]/(Localiza_PN1112[[#This Row],[Población]]/1000000)</f>
        <v>7639.3309798020719</v>
      </c>
      <c r="M102" s="19">
        <f>+Localiza_PN1112[[#This Row],[Fallecidos]]/(Localiza_PN1112[[#This Row],[Población]]/1000000)</f>
        <v>57.87371954395509</v>
      </c>
      <c r="N102" s="19">
        <f>+Localiza_PN1112[[#This Row],[Recuperados]]/(Localiza_PN1112[[#This Row],[Población]]/1000000)</f>
        <v>202.55801840384282</v>
      </c>
      <c r="O102" s="19">
        <f>+Localiza_PN1112[[#This Row],[Activos]]/(Localiza_PN1112[[#This Row],[Población]]/1000000)</f>
        <v>7378.8992418542739</v>
      </c>
      <c r="P102" s="25">
        <f>+Localiza_PN1112[[#This Row],[Fallecidos]]/Localiza_PN1112[[#This Row],[Casos]]</f>
        <v>7.575757575757576E-3</v>
      </c>
      <c r="Q102" s="25">
        <f>+Localiza_PN1112[[#This Row],[Recuperados]]/Localiza_PN1112[[#This Row],[Casos]]</f>
        <v>2.6515151515151516E-2</v>
      </c>
      <c r="R102" s="25">
        <f>Localiza_PN1112[[#This Row],[Activos]]/Localiza_PN1112[[#This Row],[Casos]]</f>
        <v>0.96590909090909094</v>
      </c>
      <c r="S102" s="43" t="e">
        <f ca="1">+HLOOKUP($R$1,'Casos DIA Corr'!$CM$1:$CP$755,Localiza_PN1112[[#This Row],[Fila]],0)</f>
        <v>#N/A</v>
      </c>
      <c r="T102" s="40" t="e">
        <f ca="1">+HLOOKUP($R$1,'Muertes DIA'!$F$1:$I$770,Localiza_PN1112[[#This Row],[Fila]],0)</f>
        <v>#N/A</v>
      </c>
      <c r="U102" s="40" t="e">
        <f ca="1">+HLOOKUP($R$1,'Recuperados DIA'!$E$1:$H$763,Localiza_PN1112[[#This Row],[Fila]],0)</f>
        <v>#N/A</v>
      </c>
    </row>
    <row r="103" spans="2:21">
      <c r="B103">
        <v>103</v>
      </c>
      <c r="C103">
        <v>91104</v>
      </c>
      <c r="D103" t="s">
        <v>249</v>
      </c>
      <c r="E103">
        <v>7.8531599044799805</v>
      </c>
      <c r="F103">
        <v>-81.402702331542969</v>
      </c>
      <c r="G103">
        <v>822</v>
      </c>
      <c r="H103" s="48">
        <f>+Casos_PN_CORR[[#This Row],[SUM Correg]]</f>
        <v>0</v>
      </c>
      <c r="I103" s="48">
        <f>+Muertes_PN_ACUM[[#This Row],[Fallecidos]]</f>
        <v>0</v>
      </c>
      <c r="J103" s="48">
        <f>+Recupera_PN_ACUM[[#This Row],[Recuperados]]</f>
        <v>7</v>
      </c>
      <c r="K103" s="48">
        <f>+Localiza_PN1112[[#This Row],[Casos]]-Localiza_PN1112[[#This Row],[Fallecidos]]-Localiza_PN1112[[#This Row],[Recuperados]]</f>
        <v>-7</v>
      </c>
      <c r="L103" s="19">
        <f>+Localiza_PN1112[[#This Row],[Casos]]/(Localiza_PN1112[[#This Row],[Población]]/1000000)</f>
        <v>0</v>
      </c>
      <c r="M103" s="19">
        <f>+Localiza_PN1112[[#This Row],[Fallecidos]]/(Localiza_PN1112[[#This Row],[Población]]/1000000)</f>
        <v>0</v>
      </c>
      <c r="N103" s="19">
        <f>+Localiza_PN1112[[#This Row],[Recuperados]]/(Localiza_PN1112[[#This Row],[Población]]/1000000)</f>
        <v>8515.8150851581504</v>
      </c>
      <c r="O103" s="19">
        <f>+Localiza_PN1112[[#This Row],[Activos]]/(Localiza_PN1112[[#This Row],[Población]]/1000000)</f>
        <v>-8515.8150851581504</v>
      </c>
      <c r="P103" s="25" t="e">
        <f>+Localiza_PN1112[[#This Row],[Fallecidos]]/Localiza_PN1112[[#This Row],[Casos]]</f>
        <v>#DIV/0!</v>
      </c>
      <c r="Q103" s="25" t="e">
        <f>+Localiza_PN1112[[#This Row],[Recuperados]]/Localiza_PN1112[[#This Row],[Casos]]</f>
        <v>#DIV/0!</v>
      </c>
      <c r="R103" s="25" t="e">
        <f>Localiza_PN1112[[#This Row],[Activos]]/Localiza_PN1112[[#This Row],[Casos]]</f>
        <v>#DIV/0!</v>
      </c>
      <c r="S103" s="43" t="e">
        <f ca="1">+HLOOKUP($R$1,'Casos DIA Corr'!$CM$1:$CP$755,Localiza_PN1112[[#This Row],[Fila]],0)</f>
        <v>#N/A</v>
      </c>
      <c r="T103" s="40" t="e">
        <f ca="1">+HLOOKUP($R$1,'Muertes DIA'!$F$1:$I$770,Localiza_PN1112[[#This Row],[Fila]],0)</f>
        <v>#N/A</v>
      </c>
      <c r="U103" s="40" t="e">
        <f ca="1">+HLOOKUP($R$1,'Recuperados DIA'!$E$1:$H$763,Localiza_PN1112[[#This Row],[Fila]],0)</f>
        <v>#N/A</v>
      </c>
    </row>
    <row r="104" spans="2:21">
      <c r="B104">
        <v>104</v>
      </c>
      <c r="C104">
        <v>90705</v>
      </c>
      <c r="D104" t="s">
        <v>251</v>
      </c>
      <c r="E104">
        <v>7.930729866027832</v>
      </c>
      <c r="F104">
        <v>-81.11090087890625</v>
      </c>
      <c r="G104">
        <v>787</v>
      </c>
      <c r="H104" s="48">
        <f>+Casos_PN_CORR[[#This Row],[SUM Correg]]</f>
        <v>0</v>
      </c>
      <c r="I104" s="48">
        <f>+Muertes_PN_ACUM[[#This Row],[Fallecidos]]</f>
        <v>0</v>
      </c>
      <c r="J104" s="48">
        <f>+Recupera_PN_ACUM[[#This Row],[Recuperados]]</f>
        <v>6</v>
      </c>
      <c r="K104" s="48">
        <f>+Localiza_PN1112[[#This Row],[Casos]]-Localiza_PN1112[[#This Row],[Fallecidos]]-Localiza_PN1112[[#This Row],[Recuperados]]</f>
        <v>-6</v>
      </c>
      <c r="L104" s="19">
        <f>+Localiza_PN1112[[#This Row],[Casos]]/(Localiza_PN1112[[#This Row],[Población]]/1000000)</f>
        <v>0</v>
      </c>
      <c r="M104" s="19">
        <f>+Localiza_PN1112[[#This Row],[Fallecidos]]/(Localiza_PN1112[[#This Row],[Población]]/1000000)</f>
        <v>0</v>
      </c>
      <c r="N104" s="19">
        <f>+Localiza_PN1112[[#This Row],[Recuperados]]/(Localiza_PN1112[[#This Row],[Población]]/1000000)</f>
        <v>7623.8881829733164</v>
      </c>
      <c r="O104" s="19">
        <f>+Localiza_PN1112[[#This Row],[Activos]]/(Localiza_PN1112[[#This Row],[Población]]/1000000)</f>
        <v>-7623.8881829733164</v>
      </c>
      <c r="P104" s="25" t="e">
        <f>+Localiza_PN1112[[#This Row],[Fallecidos]]/Localiza_PN1112[[#This Row],[Casos]]</f>
        <v>#DIV/0!</v>
      </c>
      <c r="Q104" s="25" t="e">
        <f>+Localiza_PN1112[[#This Row],[Recuperados]]/Localiza_PN1112[[#This Row],[Casos]]</f>
        <v>#DIV/0!</v>
      </c>
      <c r="R104" s="25" t="e">
        <f>Localiza_PN1112[[#This Row],[Activos]]/Localiza_PN1112[[#This Row],[Casos]]</f>
        <v>#DIV/0!</v>
      </c>
      <c r="S104" s="43" t="e">
        <f ca="1">+HLOOKUP($R$1,'Casos DIA Corr'!$CM$1:$CP$755,Localiza_PN1112[[#This Row],[Fila]],0)</f>
        <v>#N/A</v>
      </c>
      <c r="T104" s="40" t="e">
        <f ca="1">+HLOOKUP($R$1,'Muertes DIA'!$F$1:$I$770,Localiza_PN1112[[#This Row],[Fila]],0)</f>
        <v>#N/A</v>
      </c>
      <c r="U104" s="40" t="e">
        <f ca="1">+HLOOKUP($R$1,'Recuperados DIA'!$E$1:$H$763,Localiza_PN1112[[#This Row],[Fila]],0)</f>
        <v>#N/A</v>
      </c>
    </row>
    <row r="105" spans="2:21">
      <c r="B105">
        <v>105</v>
      </c>
      <c r="C105">
        <v>10103</v>
      </c>
      <c r="D105" t="s">
        <v>252</v>
      </c>
      <c r="E105">
        <v>9.1290197372436523</v>
      </c>
      <c r="F105">
        <v>-82.360397338867188</v>
      </c>
      <c r="G105">
        <v>2424</v>
      </c>
      <c r="H105" s="48">
        <f>+Casos_PN_CORR[[#This Row],[SUM Correg]]</f>
        <v>0</v>
      </c>
      <c r="I105" s="48">
        <f>+Muertes_PN_ACUM[[#This Row],[Fallecidos]]</f>
        <v>0</v>
      </c>
      <c r="J105" s="48">
        <f>+Recupera_PN_ACUM[[#This Row],[Recuperados]]</f>
        <v>6</v>
      </c>
      <c r="K105" s="48">
        <f>+Localiza_PN1112[[#This Row],[Casos]]-Localiza_PN1112[[#This Row],[Fallecidos]]-Localiza_PN1112[[#This Row],[Recuperados]]</f>
        <v>-6</v>
      </c>
      <c r="L105" s="19">
        <f>+Localiza_PN1112[[#This Row],[Casos]]/(Localiza_PN1112[[#This Row],[Población]]/1000000)</f>
        <v>0</v>
      </c>
      <c r="M105" s="19">
        <f>+Localiza_PN1112[[#This Row],[Fallecidos]]/(Localiza_PN1112[[#This Row],[Población]]/1000000)</f>
        <v>0</v>
      </c>
      <c r="N105" s="19">
        <f>+Localiza_PN1112[[#This Row],[Recuperados]]/(Localiza_PN1112[[#This Row],[Población]]/1000000)</f>
        <v>2475.2475247524753</v>
      </c>
      <c r="O105" s="19">
        <f>+Localiza_PN1112[[#This Row],[Activos]]/(Localiza_PN1112[[#This Row],[Población]]/1000000)</f>
        <v>-2475.2475247524753</v>
      </c>
      <c r="P105" s="25" t="e">
        <f>+Localiza_PN1112[[#This Row],[Fallecidos]]/Localiza_PN1112[[#This Row],[Casos]]</f>
        <v>#DIV/0!</v>
      </c>
      <c r="Q105" s="25" t="e">
        <f>+Localiza_PN1112[[#This Row],[Recuperados]]/Localiza_PN1112[[#This Row],[Casos]]</f>
        <v>#DIV/0!</v>
      </c>
      <c r="R105" s="25" t="e">
        <f>Localiza_PN1112[[#This Row],[Activos]]/Localiza_PN1112[[#This Row],[Casos]]</f>
        <v>#DIV/0!</v>
      </c>
      <c r="S105" s="43" t="e">
        <f ca="1">+HLOOKUP($R$1,'Casos DIA Corr'!$CM$1:$CP$755,Localiza_PN1112[[#This Row],[Fila]],0)</f>
        <v>#N/A</v>
      </c>
      <c r="T105" s="40" t="e">
        <f ca="1">+HLOOKUP($R$1,'Muertes DIA'!$F$1:$I$770,Localiza_PN1112[[#This Row],[Fila]],0)</f>
        <v>#N/A</v>
      </c>
      <c r="U105" s="40" t="e">
        <f ca="1">+HLOOKUP($R$1,'Recuperados DIA'!$E$1:$H$763,Localiza_PN1112[[#This Row],[Fila]],0)</f>
        <v>#N/A</v>
      </c>
    </row>
    <row r="106" spans="2:21">
      <c r="B106">
        <v>106</v>
      </c>
      <c r="C106">
        <v>90606</v>
      </c>
      <c r="D106" t="s">
        <v>254</v>
      </c>
      <c r="E106">
        <v>7.5383601188659668</v>
      </c>
      <c r="F106">
        <v>-81.142097473144531</v>
      </c>
      <c r="G106">
        <v>378</v>
      </c>
      <c r="H106" s="48">
        <f>+Casos_PN_CORR[[#This Row],[SUM Correg]]</f>
        <v>0</v>
      </c>
      <c r="I106" s="48">
        <f>+Muertes_PN_ACUM[[#This Row],[Fallecidos]]</f>
        <v>0</v>
      </c>
      <c r="J106" s="48">
        <f>+Recupera_PN_ACUM[[#This Row],[Recuperados]]</f>
        <v>6</v>
      </c>
      <c r="K106" s="48">
        <f>+Localiza_PN1112[[#This Row],[Casos]]-Localiza_PN1112[[#This Row],[Fallecidos]]-Localiza_PN1112[[#This Row],[Recuperados]]</f>
        <v>-6</v>
      </c>
      <c r="L106" s="19">
        <f>+Localiza_PN1112[[#This Row],[Casos]]/(Localiza_PN1112[[#This Row],[Población]]/1000000)</f>
        <v>0</v>
      </c>
      <c r="M106" s="19">
        <f>+Localiza_PN1112[[#This Row],[Fallecidos]]/(Localiza_PN1112[[#This Row],[Población]]/1000000)</f>
        <v>0</v>
      </c>
      <c r="N106" s="19">
        <f>+Localiza_PN1112[[#This Row],[Recuperados]]/(Localiza_PN1112[[#This Row],[Población]]/1000000)</f>
        <v>15873.015873015873</v>
      </c>
      <c r="O106" s="19">
        <f>+Localiza_PN1112[[#This Row],[Activos]]/(Localiza_PN1112[[#This Row],[Población]]/1000000)</f>
        <v>-15873.015873015873</v>
      </c>
      <c r="P106" s="25" t="e">
        <f>+Localiza_PN1112[[#This Row],[Fallecidos]]/Localiza_PN1112[[#This Row],[Casos]]</f>
        <v>#DIV/0!</v>
      </c>
      <c r="Q106" s="25" t="e">
        <f>+Localiza_PN1112[[#This Row],[Recuperados]]/Localiza_PN1112[[#This Row],[Casos]]</f>
        <v>#DIV/0!</v>
      </c>
      <c r="R106" s="25" t="e">
        <f>Localiza_PN1112[[#This Row],[Activos]]/Localiza_PN1112[[#This Row],[Casos]]</f>
        <v>#DIV/0!</v>
      </c>
      <c r="S106" s="43" t="e">
        <f ca="1">+HLOOKUP($R$1,'Casos DIA Corr'!$CM$1:$CP$755,Localiza_PN1112[[#This Row],[Fila]],0)</f>
        <v>#N/A</v>
      </c>
      <c r="T106" s="40" t="e">
        <f ca="1">+HLOOKUP($R$1,'Muertes DIA'!$F$1:$I$770,Localiza_PN1112[[#This Row],[Fila]],0)</f>
        <v>#N/A</v>
      </c>
      <c r="U106" s="40" t="e">
        <f ca="1">+HLOOKUP($R$1,'Recuperados DIA'!$E$1:$H$763,Localiza_PN1112[[#This Row],[Fila]],0)</f>
        <v>#N/A</v>
      </c>
    </row>
    <row r="107" spans="2:21">
      <c r="B107">
        <v>107</v>
      </c>
      <c r="C107">
        <v>130304</v>
      </c>
      <c r="D107" t="s">
        <v>255</v>
      </c>
      <c r="E107">
        <v>8.7251796722412109</v>
      </c>
      <c r="F107">
        <v>-79.797798156738281</v>
      </c>
      <c r="G107">
        <v>0</v>
      </c>
      <c r="H107" s="48">
        <f>+Casos_PN_CORR[[#This Row],[SUM Correg]]</f>
        <v>5</v>
      </c>
      <c r="I107" s="48">
        <f>+Muertes_PN_ACUM[[#This Row],[Fallecidos]]</f>
        <v>0</v>
      </c>
      <c r="J107" s="48">
        <f>+Recupera_PN_ACUM[[#This Row],[Recuperados]]</f>
        <v>6</v>
      </c>
      <c r="K107" s="48">
        <f>+Localiza_PN1112[[#This Row],[Casos]]-Localiza_PN1112[[#This Row],[Fallecidos]]-Localiza_PN1112[[#This Row],[Recuperados]]</f>
        <v>-1</v>
      </c>
      <c r="L107" s="19" t="e">
        <f>+Localiza_PN1112[[#This Row],[Casos]]/(Localiza_PN1112[[#This Row],[Población]]/1000000)</f>
        <v>#DIV/0!</v>
      </c>
      <c r="M107" s="19" t="e">
        <f>+Localiza_PN1112[[#This Row],[Fallecidos]]/(Localiza_PN1112[[#This Row],[Población]]/1000000)</f>
        <v>#DIV/0!</v>
      </c>
      <c r="N107" s="19" t="e">
        <f>+Localiza_PN1112[[#This Row],[Recuperados]]/(Localiza_PN1112[[#This Row],[Población]]/1000000)</f>
        <v>#DIV/0!</v>
      </c>
      <c r="O107" s="19" t="e">
        <f>+Localiza_PN1112[[#This Row],[Activos]]/(Localiza_PN1112[[#This Row],[Población]]/1000000)</f>
        <v>#DIV/0!</v>
      </c>
      <c r="P107" s="25">
        <f>+Localiza_PN1112[[#This Row],[Fallecidos]]/Localiza_PN1112[[#This Row],[Casos]]</f>
        <v>0</v>
      </c>
      <c r="Q107" s="25">
        <f>+Localiza_PN1112[[#This Row],[Recuperados]]/Localiza_PN1112[[#This Row],[Casos]]</f>
        <v>1.2</v>
      </c>
      <c r="R107" s="25">
        <f>Localiza_PN1112[[#This Row],[Activos]]/Localiza_PN1112[[#This Row],[Casos]]</f>
        <v>-0.2</v>
      </c>
      <c r="S107" s="43" t="e">
        <f ca="1">+HLOOKUP($R$1,'Casos DIA Corr'!$CM$1:$CP$755,Localiza_PN1112[[#This Row],[Fila]],0)</f>
        <v>#N/A</v>
      </c>
      <c r="T107" s="40" t="e">
        <f ca="1">+HLOOKUP($R$1,'Muertes DIA'!$F$1:$I$770,Localiza_PN1112[[#This Row],[Fila]],0)</f>
        <v>#N/A</v>
      </c>
      <c r="U107" s="40" t="e">
        <f ca="1">+HLOOKUP($R$1,'Recuperados DIA'!$E$1:$H$763,Localiza_PN1112[[#This Row],[Fila]],0)</f>
        <v>#N/A</v>
      </c>
    </row>
    <row r="108" spans="2:21">
      <c r="B108">
        <v>108</v>
      </c>
      <c r="C108">
        <v>120104</v>
      </c>
      <c r="D108" t="s">
        <v>256</v>
      </c>
      <c r="E108">
        <v>8.4693603515625</v>
      </c>
      <c r="F108">
        <v>-82.012199401855469</v>
      </c>
      <c r="G108">
        <v>3913</v>
      </c>
      <c r="H108" s="48">
        <f>+Casos_PN_CORR[[#This Row],[SUM Correg]]</f>
        <v>10</v>
      </c>
      <c r="I108" s="48">
        <f>+Muertes_PN_ACUM[[#This Row],[Fallecidos]]</f>
        <v>0</v>
      </c>
      <c r="J108" s="48">
        <f>+Recupera_PN_ACUM[[#This Row],[Recuperados]]</f>
        <v>6</v>
      </c>
      <c r="K108" s="48">
        <f>+Localiza_PN1112[[#This Row],[Casos]]-Localiza_PN1112[[#This Row],[Fallecidos]]-Localiza_PN1112[[#This Row],[Recuperados]]</f>
        <v>4</v>
      </c>
      <c r="L108" s="19">
        <f>+Localiza_PN1112[[#This Row],[Casos]]/(Localiza_PN1112[[#This Row],[Población]]/1000000)</f>
        <v>2555.5839509327884</v>
      </c>
      <c r="M108" s="19">
        <f>+Localiza_PN1112[[#This Row],[Fallecidos]]/(Localiza_PN1112[[#This Row],[Población]]/1000000)</f>
        <v>0</v>
      </c>
      <c r="N108" s="19">
        <f>+Localiza_PN1112[[#This Row],[Recuperados]]/(Localiza_PN1112[[#This Row],[Población]]/1000000)</f>
        <v>1533.3503705596729</v>
      </c>
      <c r="O108" s="19">
        <f>+Localiza_PN1112[[#This Row],[Activos]]/(Localiza_PN1112[[#This Row],[Población]]/1000000)</f>
        <v>1022.2335803731153</v>
      </c>
      <c r="P108" s="25">
        <f>+Localiza_PN1112[[#This Row],[Fallecidos]]/Localiza_PN1112[[#This Row],[Casos]]</f>
        <v>0</v>
      </c>
      <c r="Q108" s="25">
        <f>+Localiza_PN1112[[#This Row],[Recuperados]]/Localiza_PN1112[[#This Row],[Casos]]</f>
        <v>0.6</v>
      </c>
      <c r="R108" s="25">
        <f>Localiza_PN1112[[#This Row],[Activos]]/Localiza_PN1112[[#This Row],[Casos]]</f>
        <v>0.4</v>
      </c>
      <c r="S108" s="43" t="e">
        <f ca="1">+HLOOKUP($R$1,'Casos DIA Corr'!$CM$1:$CP$755,Localiza_PN1112[[#This Row],[Fila]],0)</f>
        <v>#N/A</v>
      </c>
      <c r="T108" s="40" t="e">
        <f ca="1">+HLOOKUP($R$1,'Muertes DIA'!$F$1:$I$770,Localiza_PN1112[[#This Row],[Fila]],0)</f>
        <v>#N/A</v>
      </c>
      <c r="U108" s="40" t="e">
        <f ca="1">+HLOOKUP($R$1,'Recuperados DIA'!$E$1:$H$763,Localiza_PN1112[[#This Row],[Fila]],0)</f>
        <v>#N/A</v>
      </c>
    </row>
    <row r="109" spans="2:21">
      <c r="B109">
        <v>109</v>
      </c>
      <c r="C109">
        <v>120304</v>
      </c>
      <c r="D109" t="s">
        <v>257</v>
      </c>
      <c r="E109">
        <v>8.3300304412841797</v>
      </c>
      <c r="F109">
        <v>-81.63189697265625</v>
      </c>
      <c r="G109">
        <v>2146</v>
      </c>
      <c r="H109" s="48">
        <f>+Casos_PN_CORR[[#This Row],[SUM Correg]]</f>
        <v>5</v>
      </c>
      <c r="I109" s="48">
        <f>+Muertes_PN_ACUM[[#This Row],[Fallecidos]]</f>
        <v>0</v>
      </c>
      <c r="J109" s="48">
        <f>+Recupera_PN_ACUM[[#This Row],[Recuperados]]</f>
        <v>6</v>
      </c>
      <c r="K109" s="48">
        <f>+Localiza_PN1112[[#This Row],[Casos]]-Localiza_PN1112[[#This Row],[Fallecidos]]-Localiza_PN1112[[#This Row],[Recuperados]]</f>
        <v>-1</v>
      </c>
      <c r="L109" s="19">
        <f>+Localiza_PN1112[[#This Row],[Casos]]/(Localiza_PN1112[[#This Row],[Población]]/1000000)</f>
        <v>2329.9161230195714</v>
      </c>
      <c r="M109" s="19">
        <f>+Localiza_PN1112[[#This Row],[Fallecidos]]/(Localiza_PN1112[[#This Row],[Población]]/1000000)</f>
        <v>0</v>
      </c>
      <c r="N109" s="19">
        <f>+Localiza_PN1112[[#This Row],[Recuperados]]/(Localiza_PN1112[[#This Row],[Población]]/1000000)</f>
        <v>2795.8993476234855</v>
      </c>
      <c r="O109" s="19">
        <f>+Localiza_PN1112[[#This Row],[Activos]]/(Localiza_PN1112[[#This Row],[Población]]/1000000)</f>
        <v>-465.98322460391427</v>
      </c>
      <c r="P109" s="25">
        <f>+Localiza_PN1112[[#This Row],[Fallecidos]]/Localiza_PN1112[[#This Row],[Casos]]</f>
        <v>0</v>
      </c>
      <c r="Q109" s="25">
        <f>+Localiza_PN1112[[#This Row],[Recuperados]]/Localiza_PN1112[[#This Row],[Casos]]</f>
        <v>1.2</v>
      </c>
      <c r="R109" s="25">
        <f>Localiza_PN1112[[#This Row],[Activos]]/Localiza_PN1112[[#This Row],[Casos]]</f>
        <v>-0.2</v>
      </c>
      <c r="S109" s="43" t="e">
        <f ca="1">+HLOOKUP($R$1,'Casos DIA Corr'!$CM$1:$CP$755,Localiza_PN1112[[#This Row],[Fila]],0)</f>
        <v>#N/A</v>
      </c>
      <c r="T109" s="40" t="e">
        <f ca="1">+HLOOKUP($R$1,'Muertes DIA'!$F$1:$I$770,Localiza_PN1112[[#This Row],[Fila]],0)</f>
        <v>#N/A</v>
      </c>
      <c r="U109" s="40" t="e">
        <f ca="1">+HLOOKUP($R$1,'Recuperados DIA'!$E$1:$H$763,Localiza_PN1112[[#This Row],[Fila]],0)</f>
        <v>#N/A</v>
      </c>
    </row>
    <row r="110" spans="2:21">
      <c r="B110">
        <v>110</v>
      </c>
      <c r="C110">
        <v>90502</v>
      </c>
      <c r="D110" t="s">
        <v>259</v>
      </c>
      <c r="E110">
        <v>8.1192197799682617</v>
      </c>
      <c r="F110">
        <v>-81.57330322265625</v>
      </c>
      <c r="G110">
        <v>2343</v>
      </c>
      <c r="H110" s="48">
        <f>+Casos_PN_CORR[[#This Row],[SUM Correg]]</f>
        <v>0</v>
      </c>
      <c r="I110" s="48">
        <f>+Muertes_PN_ACUM[[#This Row],[Fallecidos]]</f>
        <v>0</v>
      </c>
      <c r="J110" s="48">
        <f>+Recupera_PN_ACUM[[#This Row],[Recuperados]]</f>
        <v>5</v>
      </c>
      <c r="K110" s="48">
        <f>+Localiza_PN1112[[#This Row],[Casos]]-Localiza_PN1112[[#This Row],[Fallecidos]]-Localiza_PN1112[[#This Row],[Recuperados]]</f>
        <v>-5</v>
      </c>
      <c r="L110" s="19">
        <f>+Localiza_PN1112[[#This Row],[Casos]]/(Localiza_PN1112[[#This Row],[Población]]/1000000)</f>
        <v>0</v>
      </c>
      <c r="M110" s="19">
        <f>+Localiza_PN1112[[#This Row],[Fallecidos]]/(Localiza_PN1112[[#This Row],[Población]]/1000000)</f>
        <v>0</v>
      </c>
      <c r="N110" s="19">
        <f>+Localiza_PN1112[[#This Row],[Recuperados]]/(Localiza_PN1112[[#This Row],[Población]]/1000000)</f>
        <v>2134.0162185232607</v>
      </c>
      <c r="O110" s="19">
        <f>+Localiza_PN1112[[#This Row],[Activos]]/(Localiza_PN1112[[#This Row],[Población]]/1000000)</f>
        <v>-2134.0162185232607</v>
      </c>
      <c r="P110" s="25" t="e">
        <f>+Localiza_PN1112[[#This Row],[Fallecidos]]/Localiza_PN1112[[#This Row],[Casos]]</f>
        <v>#DIV/0!</v>
      </c>
      <c r="Q110" s="25" t="e">
        <f>+Localiza_PN1112[[#This Row],[Recuperados]]/Localiza_PN1112[[#This Row],[Casos]]</f>
        <v>#DIV/0!</v>
      </c>
      <c r="R110" s="25" t="e">
        <f>Localiza_PN1112[[#This Row],[Activos]]/Localiza_PN1112[[#This Row],[Casos]]</f>
        <v>#DIV/0!</v>
      </c>
      <c r="S110" s="43" t="e">
        <f ca="1">+HLOOKUP($R$1,'Casos DIA Corr'!$CM$1:$CP$755,Localiza_PN1112[[#This Row],[Fila]],0)</f>
        <v>#N/A</v>
      </c>
      <c r="T110" s="40" t="e">
        <f ca="1">+HLOOKUP($R$1,'Muertes DIA'!$F$1:$I$770,Localiza_PN1112[[#This Row],[Fila]],0)</f>
        <v>#N/A</v>
      </c>
      <c r="U110" s="40" t="e">
        <f ca="1">+HLOOKUP($R$1,'Recuperados DIA'!$E$1:$H$763,Localiza_PN1112[[#This Row],[Fila]],0)</f>
        <v>#N/A</v>
      </c>
    </row>
    <row r="111" spans="2:21">
      <c r="B111">
        <v>111</v>
      </c>
      <c r="C111">
        <v>120105</v>
      </c>
      <c r="D111" t="s">
        <v>260</v>
      </c>
      <c r="E111">
        <v>8.4432296752929688</v>
      </c>
      <c r="F111">
        <v>-81.933296203613281</v>
      </c>
      <c r="G111">
        <v>1730</v>
      </c>
      <c r="H111" s="48">
        <f>+Casos_PN_CORR[[#This Row],[SUM Correg]]</f>
        <v>0</v>
      </c>
      <c r="I111" s="48">
        <f>+Muertes_PN_ACUM[[#This Row],[Fallecidos]]</f>
        <v>0</v>
      </c>
      <c r="J111" s="48">
        <f>+Recupera_PN_ACUM[[#This Row],[Recuperados]]</f>
        <v>5</v>
      </c>
      <c r="K111" s="48">
        <f>+Localiza_PN1112[[#This Row],[Casos]]-Localiza_PN1112[[#This Row],[Fallecidos]]-Localiza_PN1112[[#This Row],[Recuperados]]</f>
        <v>-5</v>
      </c>
      <c r="L111" s="19">
        <f>+Localiza_PN1112[[#This Row],[Casos]]/(Localiza_PN1112[[#This Row],[Población]]/1000000)</f>
        <v>0</v>
      </c>
      <c r="M111" s="19">
        <f>+Localiza_PN1112[[#This Row],[Fallecidos]]/(Localiza_PN1112[[#This Row],[Población]]/1000000)</f>
        <v>0</v>
      </c>
      <c r="N111" s="19">
        <f>+Localiza_PN1112[[#This Row],[Recuperados]]/(Localiza_PN1112[[#This Row],[Población]]/1000000)</f>
        <v>2890.1734104046245</v>
      </c>
      <c r="O111" s="19">
        <f>+Localiza_PN1112[[#This Row],[Activos]]/(Localiza_PN1112[[#This Row],[Población]]/1000000)</f>
        <v>-2890.1734104046245</v>
      </c>
      <c r="P111" s="25" t="e">
        <f>+Localiza_PN1112[[#This Row],[Fallecidos]]/Localiza_PN1112[[#This Row],[Casos]]</f>
        <v>#DIV/0!</v>
      </c>
      <c r="Q111" s="25" t="e">
        <f>+Localiza_PN1112[[#This Row],[Recuperados]]/Localiza_PN1112[[#This Row],[Casos]]</f>
        <v>#DIV/0!</v>
      </c>
      <c r="R111" s="25" t="e">
        <f>Localiza_PN1112[[#This Row],[Activos]]/Localiza_PN1112[[#This Row],[Casos]]</f>
        <v>#DIV/0!</v>
      </c>
      <c r="S111" s="43" t="e">
        <f ca="1">+HLOOKUP($R$1,'Casos DIA Corr'!$CM$1:$CP$755,Localiza_PN1112[[#This Row],[Fila]],0)</f>
        <v>#N/A</v>
      </c>
      <c r="T111" s="40" t="e">
        <f ca="1">+HLOOKUP($R$1,'Muertes DIA'!$F$1:$I$770,Localiza_PN1112[[#This Row],[Fila]],0)</f>
        <v>#N/A</v>
      </c>
      <c r="U111" s="40" t="e">
        <f ca="1">+HLOOKUP($R$1,'Recuperados DIA'!$E$1:$H$763,Localiza_PN1112[[#This Row],[Fila]],0)</f>
        <v>#N/A</v>
      </c>
    </row>
    <row r="112" spans="2:21">
      <c r="B112">
        <v>112</v>
      </c>
      <c r="C112">
        <v>120401</v>
      </c>
      <c r="D112" t="s">
        <v>262</v>
      </c>
      <c r="E112">
        <v>8.3108596801757813</v>
      </c>
      <c r="F112">
        <v>-81.803199768066406</v>
      </c>
      <c r="G112">
        <v>4123</v>
      </c>
      <c r="H112" s="48">
        <f>+Casos_PN_CORR[[#This Row],[SUM Correg]]</f>
        <v>0</v>
      </c>
      <c r="I112" s="48">
        <f>+Muertes_PN_ACUM[[#This Row],[Fallecidos]]</f>
        <v>0</v>
      </c>
      <c r="J112" s="48">
        <f>+Recupera_PN_ACUM[[#This Row],[Recuperados]]</f>
        <v>5</v>
      </c>
      <c r="K112" s="48">
        <f>+Localiza_PN1112[[#This Row],[Casos]]-Localiza_PN1112[[#This Row],[Fallecidos]]-Localiza_PN1112[[#This Row],[Recuperados]]</f>
        <v>-5</v>
      </c>
      <c r="L112" s="19">
        <f>+Localiza_PN1112[[#This Row],[Casos]]/(Localiza_PN1112[[#This Row],[Población]]/1000000)</f>
        <v>0</v>
      </c>
      <c r="M112" s="19">
        <f>+Localiza_PN1112[[#This Row],[Fallecidos]]/(Localiza_PN1112[[#This Row],[Población]]/1000000)</f>
        <v>0</v>
      </c>
      <c r="N112" s="19">
        <f>+Localiza_PN1112[[#This Row],[Recuperados]]/(Localiza_PN1112[[#This Row],[Población]]/1000000)</f>
        <v>1212.7091923356779</v>
      </c>
      <c r="O112" s="19">
        <f>+Localiza_PN1112[[#This Row],[Activos]]/(Localiza_PN1112[[#This Row],[Población]]/1000000)</f>
        <v>-1212.7091923356779</v>
      </c>
      <c r="P112" s="25" t="e">
        <f>+Localiza_PN1112[[#This Row],[Fallecidos]]/Localiza_PN1112[[#This Row],[Casos]]</f>
        <v>#DIV/0!</v>
      </c>
      <c r="Q112" s="25" t="e">
        <f>+Localiza_PN1112[[#This Row],[Recuperados]]/Localiza_PN1112[[#This Row],[Casos]]</f>
        <v>#DIV/0!</v>
      </c>
      <c r="R112" s="25" t="e">
        <f>Localiza_PN1112[[#This Row],[Activos]]/Localiza_PN1112[[#This Row],[Casos]]</f>
        <v>#DIV/0!</v>
      </c>
      <c r="S112" s="43" t="e">
        <f ca="1">+HLOOKUP($R$1,'Casos DIA Corr'!$CM$1:$CP$755,Localiza_PN1112[[#This Row],[Fila]],0)</f>
        <v>#N/A</v>
      </c>
      <c r="T112" s="40" t="e">
        <f ca="1">+HLOOKUP($R$1,'Muertes DIA'!$F$1:$I$770,Localiza_PN1112[[#This Row],[Fila]],0)</f>
        <v>#N/A</v>
      </c>
      <c r="U112" s="40" t="e">
        <f ca="1">+HLOOKUP($R$1,'Recuperados DIA'!$E$1:$H$763,Localiza_PN1112[[#This Row],[Fila]],0)</f>
        <v>#N/A</v>
      </c>
    </row>
    <row r="113" spans="2:21">
      <c r="B113">
        <v>113</v>
      </c>
      <c r="C113">
        <v>60402</v>
      </c>
      <c r="D113" t="s">
        <v>264</v>
      </c>
      <c r="E113">
        <v>7.8309698104858398</v>
      </c>
      <c r="F113">
        <v>-80.819503784179688</v>
      </c>
      <c r="G113">
        <v>1478</v>
      </c>
      <c r="H113" s="48">
        <f>+Casos_PN_CORR[[#This Row],[SUM Correg]]</f>
        <v>0</v>
      </c>
      <c r="I113" s="48">
        <f>+Muertes_PN_ACUM[[#This Row],[Fallecidos]]</f>
        <v>0</v>
      </c>
      <c r="J113" s="48">
        <f>+Recupera_PN_ACUM[[#This Row],[Recuperados]]</f>
        <v>4</v>
      </c>
      <c r="K113" s="48">
        <f>+Localiza_PN1112[[#This Row],[Casos]]-Localiza_PN1112[[#This Row],[Fallecidos]]-Localiza_PN1112[[#This Row],[Recuperados]]</f>
        <v>-4</v>
      </c>
      <c r="L113" s="19">
        <f>+Localiza_PN1112[[#This Row],[Casos]]/(Localiza_PN1112[[#This Row],[Población]]/1000000)</f>
        <v>0</v>
      </c>
      <c r="M113" s="19">
        <f>+Localiza_PN1112[[#This Row],[Fallecidos]]/(Localiza_PN1112[[#This Row],[Población]]/1000000)</f>
        <v>0</v>
      </c>
      <c r="N113" s="19">
        <f>+Localiza_PN1112[[#This Row],[Recuperados]]/(Localiza_PN1112[[#This Row],[Población]]/1000000)</f>
        <v>2706.3599458728013</v>
      </c>
      <c r="O113" s="19">
        <f>+Localiza_PN1112[[#This Row],[Activos]]/(Localiza_PN1112[[#This Row],[Población]]/1000000)</f>
        <v>-2706.3599458728013</v>
      </c>
      <c r="P113" s="25" t="e">
        <f>+Localiza_PN1112[[#This Row],[Fallecidos]]/Localiza_PN1112[[#This Row],[Casos]]</f>
        <v>#DIV/0!</v>
      </c>
      <c r="Q113" s="25" t="e">
        <f>+Localiza_PN1112[[#This Row],[Recuperados]]/Localiza_PN1112[[#This Row],[Casos]]</f>
        <v>#DIV/0!</v>
      </c>
      <c r="R113" s="25" t="e">
        <f>Localiza_PN1112[[#This Row],[Activos]]/Localiza_PN1112[[#This Row],[Casos]]</f>
        <v>#DIV/0!</v>
      </c>
      <c r="S113" s="43" t="e">
        <f ca="1">+HLOOKUP($R$1,'Casos DIA Corr'!$CM$1:$CP$755,Localiza_PN1112[[#This Row],[Fila]],0)</f>
        <v>#N/A</v>
      </c>
      <c r="T113" s="40" t="e">
        <f ca="1">+HLOOKUP($R$1,'Muertes DIA'!$F$1:$I$770,Localiza_PN1112[[#This Row],[Fila]],0)</f>
        <v>#N/A</v>
      </c>
      <c r="U113" s="40" t="e">
        <f ca="1">+HLOOKUP($R$1,'Recuperados DIA'!$E$1:$H$763,Localiza_PN1112[[#This Row],[Fila]],0)</f>
        <v>#N/A</v>
      </c>
    </row>
    <row r="114" spans="2:21">
      <c r="B114">
        <v>114</v>
      </c>
      <c r="C114">
        <v>120504</v>
      </c>
      <c r="D114" t="s">
        <v>265</v>
      </c>
      <c r="E114">
        <v>8.1643104553222656</v>
      </c>
      <c r="F114">
        <v>-81.536102294921875</v>
      </c>
      <c r="G114">
        <v>2361</v>
      </c>
      <c r="H114" s="48">
        <f>+Casos_PN_CORR[[#This Row],[SUM Correg]]</f>
        <v>0</v>
      </c>
      <c r="I114" s="48">
        <f>+Muertes_PN_ACUM[[#This Row],[Fallecidos]]</f>
        <v>0</v>
      </c>
      <c r="J114" s="48">
        <f>+Recupera_PN_ACUM[[#This Row],[Recuperados]]</f>
        <v>4</v>
      </c>
      <c r="K114" s="48">
        <f>+Localiza_PN1112[[#This Row],[Casos]]-Localiza_PN1112[[#This Row],[Fallecidos]]-Localiza_PN1112[[#This Row],[Recuperados]]</f>
        <v>-4</v>
      </c>
      <c r="L114" s="19">
        <f>+Localiza_PN1112[[#This Row],[Casos]]/(Localiza_PN1112[[#This Row],[Población]]/1000000)</f>
        <v>0</v>
      </c>
      <c r="M114" s="19">
        <f>+Localiza_PN1112[[#This Row],[Fallecidos]]/(Localiza_PN1112[[#This Row],[Población]]/1000000)</f>
        <v>0</v>
      </c>
      <c r="N114" s="19">
        <f>+Localiza_PN1112[[#This Row],[Recuperados]]/(Localiza_PN1112[[#This Row],[Población]]/1000000)</f>
        <v>1694.1973739940704</v>
      </c>
      <c r="O114" s="19">
        <f>+Localiza_PN1112[[#This Row],[Activos]]/(Localiza_PN1112[[#This Row],[Población]]/1000000)</f>
        <v>-1694.1973739940704</v>
      </c>
      <c r="P114" s="25" t="e">
        <f>+Localiza_PN1112[[#This Row],[Fallecidos]]/Localiza_PN1112[[#This Row],[Casos]]</f>
        <v>#DIV/0!</v>
      </c>
      <c r="Q114" s="25" t="e">
        <f>+Localiza_PN1112[[#This Row],[Recuperados]]/Localiza_PN1112[[#This Row],[Casos]]</f>
        <v>#DIV/0!</v>
      </c>
      <c r="R114" s="25" t="e">
        <f>Localiza_PN1112[[#This Row],[Activos]]/Localiza_PN1112[[#This Row],[Casos]]</f>
        <v>#DIV/0!</v>
      </c>
      <c r="S114" s="43" t="e">
        <f ca="1">+HLOOKUP($R$1,'Casos DIA Corr'!$CM$1:$CP$755,Localiza_PN1112[[#This Row],[Fila]],0)</f>
        <v>#N/A</v>
      </c>
      <c r="T114" s="40" t="e">
        <f ca="1">+HLOOKUP($R$1,'Muertes DIA'!$F$1:$I$770,Localiza_PN1112[[#This Row],[Fila]],0)</f>
        <v>#N/A</v>
      </c>
      <c r="U114" s="40" t="e">
        <f ca="1">+HLOOKUP($R$1,'Recuperados DIA'!$E$1:$H$763,Localiza_PN1112[[#This Row],[Fila]],0)</f>
        <v>#N/A</v>
      </c>
    </row>
    <row r="115" spans="2:21">
      <c r="B115">
        <v>115</v>
      </c>
      <c r="C115">
        <v>90302</v>
      </c>
      <c r="D115" t="s">
        <v>266</v>
      </c>
      <c r="E115">
        <v>8.2858800888061523</v>
      </c>
      <c r="F115">
        <v>-81.355003356933594</v>
      </c>
      <c r="G115">
        <v>1594</v>
      </c>
      <c r="H115" s="48">
        <f>+Casos_PN_CORR[[#This Row],[SUM Correg]]</f>
        <v>0</v>
      </c>
      <c r="I115" s="48">
        <f>+Muertes_PN_ACUM[[#This Row],[Fallecidos]]</f>
        <v>0</v>
      </c>
      <c r="J115" s="48">
        <f>+Recupera_PN_ACUM[[#This Row],[Recuperados]]</f>
        <v>4</v>
      </c>
      <c r="K115" s="48">
        <f>+Localiza_PN1112[[#This Row],[Casos]]-Localiza_PN1112[[#This Row],[Fallecidos]]-Localiza_PN1112[[#This Row],[Recuperados]]</f>
        <v>-4</v>
      </c>
      <c r="L115" s="19">
        <f>+Localiza_PN1112[[#This Row],[Casos]]/(Localiza_PN1112[[#This Row],[Población]]/1000000)</f>
        <v>0</v>
      </c>
      <c r="M115" s="19">
        <f>+Localiza_PN1112[[#This Row],[Fallecidos]]/(Localiza_PN1112[[#This Row],[Población]]/1000000)</f>
        <v>0</v>
      </c>
      <c r="N115" s="19">
        <f>+Localiza_PN1112[[#This Row],[Recuperados]]/(Localiza_PN1112[[#This Row],[Población]]/1000000)</f>
        <v>2509.4102885821835</v>
      </c>
      <c r="O115" s="19">
        <f>+Localiza_PN1112[[#This Row],[Activos]]/(Localiza_PN1112[[#This Row],[Población]]/1000000)</f>
        <v>-2509.4102885821835</v>
      </c>
      <c r="P115" s="25" t="e">
        <f>+Localiza_PN1112[[#This Row],[Fallecidos]]/Localiza_PN1112[[#This Row],[Casos]]</f>
        <v>#DIV/0!</v>
      </c>
      <c r="Q115" s="25" t="e">
        <f>+Localiza_PN1112[[#This Row],[Recuperados]]/Localiza_PN1112[[#This Row],[Casos]]</f>
        <v>#DIV/0!</v>
      </c>
      <c r="R115" s="25" t="e">
        <f>Localiza_PN1112[[#This Row],[Activos]]/Localiza_PN1112[[#This Row],[Casos]]</f>
        <v>#DIV/0!</v>
      </c>
      <c r="S115" s="43" t="e">
        <f ca="1">+HLOOKUP($R$1,'Casos DIA Corr'!$CM$1:$CP$755,Localiza_PN1112[[#This Row],[Fila]],0)</f>
        <v>#N/A</v>
      </c>
      <c r="T115" s="40" t="e">
        <f ca="1">+HLOOKUP($R$1,'Muertes DIA'!$F$1:$I$770,Localiza_PN1112[[#This Row],[Fila]],0)</f>
        <v>#N/A</v>
      </c>
      <c r="U115" s="40" t="e">
        <f ca="1">+HLOOKUP($R$1,'Recuperados DIA'!$E$1:$H$763,Localiza_PN1112[[#This Row],[Fila]],0)</f>
        <v>#N/A</v>
      </c>
    </row>
    <row r="116" spans="2:21">
      <c r="B116">
        <v>116</v>
      </c>
      <c r="C116">
        <v>120305</v>
      </c>
      <c r="D116" t="s">
        <v>267</v>
      </c>
      <c r="E116">
        <v>8.3379898071289063</v>
      </c>
      <c r="F116">
        <v>-81.761199951171875</v>
      </c>
      <c r="G116">
        <v>4327</v>
      </c>
      <c r="H116" s="48">
        <f>+Casos_PN_CORR[[#This Row],[SUM Correg]]</f>
        <v>0</v>
      </c>
      <c r="I116" s="48">
        <f>+Muertes_PN_ACUM[[#This Row],[Fallecidos]]</f>
        <v>0</v>
      </c>
      <c r="J116" s="48">
        <f>+Recupera_PN_ACUM[[#This Row],[Recuperados]]</f>
        <v>4</v>
      </c>
      <c r="K116" s="48">
        <f>+Localiza_PN1112[[#This Row],[Casos]]-Localiza_PN1112[[#This Row],[Fallecidos]]-Localiza_PN1112[[#This Row],[Recuperados]]</f>
        <v>-4</v>
      </c>
      <c r="L116" s="19">
        <f>+Localiza_PN1112[[#This Row],[Casos]]/(Localiza_PN1112[[#This Row],[Población]]/1000000)</f>
        <v>0</v>
      </c>
      <c r="M116" s="19">
        <f>+Localiza_PN1112[[#This Row],[Fallecidos]]/(Localiza_PN1112[[#This Row],[Población]]/1000000)</f>
        <v>0</v>
      </c>
      <c r="N116" s="19">
        <f>+Localiza_PN1112[[#This Row],[Recuperados]]/(Localiza_PN1112[[#This Row],[Población]]/1000000)</f>
        <v>924.42801016870806</v>
      </c>
      <c r="O116" s="19">
        <f>+Localiza_PN1112[[#This Row],[Activos]]/(Localiza_PN1112[[#This Row],[Población]]/1000000)</f>
        <v>-924.42801016870806</v>
      </c>
      <c r="P116" s="25" t="e">
        <f>+Localiza_PN1112[[#This Row],[Fallecidos]]/Localiza_PN1112[[#This Row],[Casos]]</f>
        <v>#DIV/0!</v>
      </c>
      <c r="Q116" s="25" t="e">
        <f>+Localiza_PN1112[[#This Row],[Recuperados]]/Localiza_PN1112[[#This Row],[Casos]]</f>
        <v>#DIV/0!</v>
      </c>
      <c r="R116" s="25" t="e">
        <f>Localiza_PN1112[[#This Row],[Activos]]/Localiza_PN1112[[#This Row],[Casos]]</f>
        <v>#DIV/0!</v>
      </c>
      <c r="S116" s="43" t="e">
        <f ca="1">+HLOOKUP($R$1,'Casos DIA Corr'!$CM$1:$CP$755,Localiza_PN1112[[#This Row],[Fila]],0)</f>
        <v>#N/A</v>
      </c>
      <c r="T116" s="40" t="e">
        <f ca="1">+HLOOKUP($R$1,'Muertes DIA'!$F$1:$I$770,Localiza_PN1112[[#This Row],[Fila]],0)</f>
        <v>#N/A</v>
      </c>
      <c r="U116" s="40" t="e">
        <f ca="1">+HLOOKUP($R$1,'Recuperados DIA'!$E$1:$H$763,Localiza_PN1112[[#This Row],[Fila]],0)</f>
        <v>#N/A</v>
      </c>
    </row>
    <row r="117" spans="2:21">
      <c r="B117">
        <v>117</v>
      </c>
      <c r="C117">
        <v>41402</v>
      </c>
      <c r="D117" t="s">
        <v>269</v>
      </c>
      <c r="E117">
        <v>8.872349739074707</v>
      </c>
      <c r="F117">
        <v>-82.585403442382813</v>
      </c>
      <c r="G117">
        <v>0</v>
      </c>
      <c r="H117" s="48">
        <f>+Casos_PN_CORR[[#This Row],[SUM Correg]]</f>
        <v>0</v>
      </c>
      <c r="I117" s="48">
        <f>+Muertes_PN_ACUM[[#This Row],[Fallecidos]]</f>
        <v>0</v>
      </c>
      <c r="J117" s="48">
        <f>+Recupera_PN_ACUM[[#This Row],[Recuperados]]</f>
        <v>4</v>
      </c>
      <c r="K117" s="48">
        <f>+Localiza_PN1112[[#This Row],[Casos]]-Localiza_PN1112[[#This Row],[Fallecidos]]-Localiza_PN1112[[#This Row],[Recuperados]]</f>
        <v>-4</v>
      </c>
      <c r="L117" s="19" t="e">
        <f>+Localiza_PN1112[[#This Row],[Casos]]/(Localiza_PN1112[[#This Row],[Población]]/1000000)</f>
        <v>#DIV/0!</v>
      </c>
      <c r="M117" s="19" t="e">
        <f>+Localiza_PN1112[[#This Row],[Fallecidos]]/(Localiza_PN1112[[#This Row],[Población]]/1000000)</f>
        <v>#DIV/0!</v>
      </c>
      <c r="N117" s="19" t="e">
        <f>+Localiza_PN1112[[#This Row],[Recuperados]]/(Localiza_PN1112[[#This Row],[Población]]/1000000)</f>
        <v>#DIV/0!</v>
      </c>
      <c r="O117" s="19" t="e">
        <f>+Localiza_PN1112[[#This Row],[Activos]]/(Localiza_PN1112[[#This Row],[Población]]/1000000)</f>
        <v>#DIV/0!</v>
      </c>
      <c r="P117" s="25" t="e">
        <f>+Localiza_PN1112[[#This Row],[Fallecidos]]/Localiza_PN1112[[#This Row],[Casos]]</f>
        <v>#DIV/0!</v>
      </c>
      <c r="Q117" s="25" t="e">
        <f>+Localiza_PN1112[[#This Row],[Recuperados]]/Localiza_PN1112[[#This Row],[Casos]]</f>
        <v>#DIV/0!</v>
      </c>
      <c r="R117" s="25" t="e">
        <f>Localiza_PN1112[[#This Row],[Activos]]/Localiza_PN1112[[#This Row],[Casos]]</f>
        <v>#DIV/0!</v>
      </c>
      <c r="S117" s="43" t="e">
        <f ca="1">+HLOOKUP($R$1,'Casos DIA Corr'!$CM$1:$CP$755,Localiza_PN1112[[#This Row],[Fila]],0)</f>
        <v>#N/A</v>
      </c>
      <c r="T117" s="40" t="e">
        <f ca="1">+HLOOKUP($R$1,'Muertes DIA'!$F$1:$I$770,Localiza_PN1112[[#This Row],[Fila]],0)</f>
        <v>#N/A</v>
      </c>
      <c r="U117" s="40" t="e">
        <f ca="1">+HLOOKUP($R$1,'Recuperados DIA'!$E$1:$H$763,Localiza_PN1112[[#This Row],[Fila]],0)</f>
        <v>#N/A</v>
      </c>
    </row>
    <row r="118" spans="2:21">
      <c r="B118">
        <v>118</v>
      </c>
      <c r="C118">
        <v>130108</v>
      </c>
      <c r="D118" t="s">
        <v>270</v>
      </c>
      <c r="E118">
        <v>8.9339103698730469</v>
      </c>
      <c r="F118">
        <v>-79.680496215820313</v>
      </c>
      <c r="G118">
        <v>0</v>
      </c>
      <c r="H118" s="48">
        <f>+Casos_PN_CORR[[#This Row],[SUM Correg]]</f>
        <v>568</v>
      </c>
      <c r="I118" s="48">
        <f>+Muertes_PN_ACUM[[#This Row],[Fallecidos]]</f>
        <v>2</v>
      </c>
      <c r="J118" s="48">
        <f>+Recupera_PN_ACUM[[#This Row],[Recuperados]]</f>
        <v>4</v>
      </c>
      <c r="K118" s="48">
        <f>+Localiza_PN1112[[#This Row],[Casos]]-Localiza_PN1112[[#This Row],[Fallecidos]]-Localiza_PN1112[[#This Row],[Recuperados]]</f>
        <v>562</v>
      </c>
      <c r="L118" s="19" t="e">
        <f>+Localiza_PN1112[[#This Row],[Casos]]/(Localiza_PN1112[[#This Row],[Población]]/1000000)</f>
        <v>#DIV/0!</v>
      </c>
      <c r="M118" s="19" t="e">
        <f>+Localiza_PN1112[[#This Row],[Fallecidos]]/(Localiza_PN1112[[#This Row],[Población]]/1000000)</f>
        <v>#DIV/0!</v>
      </c>
      <c r="N118" s="19" t="e">
        <f>+Localiza_PN1112[[#This Row],[Recuperados]]/(Localiza_PN1112[[#This Row],[Población]]/1000000)</f>
        <v>#DIV/0!</v>
      </c>
      <c r="O118" s="19" t="e">
        <f>+Localiza_PN1112[[#This Row],[Activos]]/(Localiza_PN1112[[#This Row],[Población]]/1000000)</f>
        <v>#DIV/0!</v>
      </c>
      <c r="P118" s="25">
        <f>+Localiza_PN1112[[#This Row],[Fallecidos]]/Localiza_PN1112[[#This Row],[Casos]]</f>
        <v>3.5211267605633804E-3</v>
      </c>
      <c r="Q118" s="25">
        <f>+Localiza_PN1112[[#This Row],[Recuperados]]/Localiza_PN1112[[#This Row],[Casos]]</f>
        <v>7.0422535211267607E-3</v>
      </c>
      <c r="R118" s="25">
        <f>Localiza_PN1112[[#This Row],[Activos]]/Localiza_PN1112[[#This Row],[Casos]]</f>
        <v>0.98943661971830987</v>
      </c>
      <c r="S118" s="43" t="e">
        <f ca="1">+HLOOKUP($R$1,'Casos DIA Corr'!$CM$1:$CP$755,Localiza_PN1112[[#This Row],[Fila]],0)</f>
        <v>#N/A</v>
      </c>
      <c r="T118" s="40" t="e">
        <f ca="1">+HLOOKUP($R$1,'Muertes DIA'!$F$1:$I$770,Localiza_PN1112[[#This Row],[Fila]],0)</f>
        <v>#N/A</v>
      </c>
      <c r="U118" s="40" t="e">
        <f ca="1">+HLOOKUP($R$1,'Recuperados DIA'!$E$1:$H$763,Localiza_PN1112[[#This Row],[Fila]],0)</f>
        <v>#N/A</v>
      </c>
    </row>
    <row r="119" spans="2:21">
      <c r="B119">
        <v>119</v>
      </c>
      <c r="C119">
        <v>41303</v>
      </c>
      <c r="D119" t="s">
        <v>271</v>
      </c>
      <c r="E119">
        <v>8.2536897659301758</v>
      </c>
      <c r="F119">
        <v>-81.573097229003906</v>
      </c>
      <c r="G119">
        <v>1768</v>
      </c>
      <c r="H119" s="48">
        <f>+Casos_PN_CORR[[#This Row],[SUM Correg]]</f>
        <v>0</v>
      </c>
      <c r="I119" s="48">
        <f>+Muertes_PN_ACUM[[#This Row],[Fallecidos]]</f>
        <v>0</v>
      </c>
      <c r="J119" s="48">
        <f>+Recupera_PN_ACUM[[#This Row],[Recuperados]]</f>
        <v>4</v>
      </c>
      <c r="K119" s="48">
        <f>+Localiza_PN1112[[#This Row],[Casos]]-Localiza_PN1112[[#This Row],[Fallecidos]]-Localiza_PN1112[[#This Row],[Recuperados]]</f>
        <v>-4</v>
      </c>
      <c r="L119" s="19">
        <f>+Localiza_PN1112[[#This Row],[Casos]]/(Localiza_PN1112[[#This Row],[Población]]/1000000)</f>
        <v>0</v>
      </c>
      <c r="M119" s="19">
        <f>+Localiza_PN1112[[#This Row],[Fallecidos]]/(Localiza_PN1112[[#This Row],[Población]]/1000000)</f>
        <v>0</v>
      </c>
      <c r="N119" s="19">
        <f>+Localiza_PN1112[[#This Row],[Recuperados]]/(Localiza_PN1112[[#This Row],[Población]]/1000000)</f>
        <v>2262.443438914027</v>
      </c>
      <c r="O119" s="19">
        <f>+Localiza_PN1112[[#This Row],[Activos]]/(Localiza_PN1112[[#This Row],[Población]]/1000000)</f>
        <v>-2262.443438914027</v>
      </c>
      <c r="P119" s="25" t="e">
        <f>+Localiza_PN1112[[#This Row],[Fallecidos]]/Localiza_PN1112[[#This Row],[Casos]]</f>
        <v>#DIV/0!</v>
      </c>
      <c r="Q119" s="25" t="e">
        <f>+Localiza_PN1112[[#This Row],[Recuperados]]/Localiza_PN1112[[#This Row],[Casos]]</f>
        <v>#DIV/0!</v>
      </c>
      <c r="R119" s="25" t="e">
        <f>Localiza_PN1112[[#This Row],[Activos]]/Localiza_PN1112[[#This Row],[Casos]]</f>
        <v>#DIV/0!</v>
      </c>
      <c r="S119" s="43" t="e">
        <f ca="1">+HLOOKUP($R$1,'Casos DIA Corr'!$CM$1:$CP$755,Localiza_PN1112[[#This Row],[Fila]],0)</f>
        <v>#N/A</v>
      </c>
      <c r="T119" s="40" t="e">
        <f ca="1">+HLOOKUP($R$1,'Muertes DIA'!$F$1:$I$770,Localiza_PN1112[[#This Row],[Fila]],0)</f>
        <v>#N/A</v>
      </c>
      <c r="U119" s="40" t="e">
        <f ca="1">+HLOOKUP($R$1,'Recuperados DIA'!$E$1:$H$763,Localiza_PN1112[[#This Row],[Fila]],0)</f>
        <v>#N/A</v>
      </c>
    </row>
    <row r="120" spans="2:21">
      <c r="B120">
        <v>120</v>
      </c>
      <c r="C120">
        <v>130401</v>
      </c>
      <c r="D120" t="s">
        <v>272</v>
      </c>
      <c r="E120">
        <v>8.5837202072143555</v>
      </c>
      <c r="F120">
        <v>-79.849998474121094</v>
      </c>
      <c r="G120">
        <v>0</v>
      </c>
      <c r="H120" s="48">
        <f>+Casos_PN_CORR[[#This Row],[SUM Correg]]</f>
        <v>35</v>
      </c>
      <c r="I120" s="48">
        <f>+Muertes_PN_ACUM[[#This Row],[Fallecidos]]</f>
        <v>0</v>
      </c>
      <c r="J120" s="48">
        <f>+Recupera_PN_ACUM[[#This Row],[Recuperados]]</f>
        <v>4</v>
      </c>
      <c r="K120" s="48">
        <f>+Localiza_PN1112[[#This Row],[Casos]]-Localiza_PN1112[[#This Row],[Fallecidos]]-Localiza_PN1112[[#This Row],[Recuperados]]</f>
        <v>31</v>
      </c>
      <c r="L120" s="19" t="e">
        <f>+Localiza_PN1112[[#This Row],[Casos]]/(Localiza_PN1112[[#This Row],[Población]]/1000000)</f>
        <v>#DIV/0!</v>
      </c>
      <c r="M120" s="19" t="e">
        <f>+Localiza_PN1112[[#This Row],[Fallecidos]]/(Localiza_PN1112[[#This Row],[Población]]/1000000)</f>
        <v>#DIV/0!</v>
      </c>
      <c r="N120" s="19" t="e">
        <f>+Localiza_PN1112[[#This Row],[Recuperados]]/(Localiza_PN1112[[#This Row],[Población]]/1000000)</f>
        <v>#DIV/0!</v>
      </c>
      <c r="O120" s="19" t="e">
        <f>+Localiza_PN1112[[#This Row],[Activos]]/(Localiza_PN1112[[#This Row],[Población]]/1000000)</f>
        <v>#DIV/0!</v>
      </c>
      <c r="P120" s="25">
        <f>+Localiza_PN1112[[#This Row],[Fallecidos]]/Localiza_PN1112[[#This Row],[Casos]]</f>
        <v>0</v>
      </c>
      <c r="Q120" s="25">
        <f>+Localiza_PN1112[[#This Row],[Recuperados]]/Localiza_PN1112[[#This Row],[Casos]]</f>
        <v>0.11428571428571428</v>
      </c>
      <c r="R120" s="25">
        <f>Localiza_PN1112[[#This Row],[Activos]]/Localiza_PN1112[[#This Row],[Casos]]</f>
        <v>0.88571428571428568</v>
      </c>
      <c r="S120" s="43" t="e">
        <f ca="1">+HLOOKUP($R$1,'Casos DIA Corr'!$CM$1:$CP$755,Localiza_PN1112[[#This Row],[Fila]],0)</f>
        <v>#N/A</v>
      </c>
      <c r="T120" s="40" t="e">
        <f ca="1">+HLOOKUP($R$1,'Muertes DIA'!$F$1:$I$770,Localiza_PN1112[[#This Row],[Fila]],0)</f>
        <v>#N/A</v>
      </c>
      <c r="U120" s="40" t="e">
        <f ca="1">+HLOOKUP($R$1,'Recuperados DIA'!$E$1:$H$763,Localiza_PN1112[[#This Row],[Fila]],0)</f>
        <v>#N/A</v>
      </c>
    </row>
    <row r="121" spans="2:21">
      <c r="B121">
        <v>121</v>
      </c>
      <c r="C121">
        <v>10201</v>
      </c>
      <c r="D121" t="s">
        <v>273</v>
      </c>
      <c r="E121">
        <v>9.449040412902832</v>
      </c>
      <c r="F121">
        <v>-82.522003173828125</v>
      </c>
      <c r="G121">
        <v>31223</v>
      </c>
      <c r="H121" s="48">
        <f>+Casos_PN_CORR[[#This Row],[SUM Correg]]</f>
        <v>362</v>
      </c>
      <c r="I121" s="48">
        <f>+Muertes_PN_ACUM[[#This Row],[Fallecidos]]</f>
        <v>0</v>
      </c>
      <c r="J121" s="48">
        <f>+Recupera_PN_ACUM[[#This Row],[Recuperados]]</f>
        <v>4</v>
      </c>
      <c r="K121" s="48">
        <f>+Localiza_PN1112[[#This Row],[Casos]]-Localiza_PN1112[[#This Row],[Fallecidos]]-Localiza_PN1112[[#This Row],[Recuperados]]</f>
        <v>358</v>
      </c>
      <c r="L121" s="19">
        <f>+Localiza_PN1112[[#This Row],[Casos]]/(Localiza_PN1112[[#This Row],[Población]]/1000000)</f>
        <v>11594.017230887486</v>
      </c>
      <c r="M121" s="19">
        <f>+Localiza_PN1112[[#This Row],[Fallecidos]]/(Localiza_PN1112[[#This Row],[Población]]/1000000)</f>
        <v>0</v>
      </c>
      <c r="N121" s="19">
        <f>+Localiza_PN1112[[#This Row],[Recuperados]]/(Localiza_PN1112[[#This Row],[Población]]/1000000)</f>
        <v>128.11068763411586</v>
      </c>
      <c r="O121" s="19">
        <f>+Localiza_PN1112[[#This Row],[Activos]]/(Localiza_PN1112[[#This Row],[Población]]/1000000)</f>
        <v>11465.90654325337</v>
      </c>
      <c r="P121" s="25">
        <f>+Localiza_PN1112[[#This Row],[Fallecidos]]/Localiza_PN1112[[#This Row],[Casos]]</f>
        <v>0</v>
      </c>
      <c r="Q121" s="25">
        <f>+Localiza_PN1112[[#This Row],[Recuperados]]/Localiza_PN1112[[#This Row],[Casos]]</f>
        <v>1.1049723756906077E-2</v>
      </c>
      <c r="R121" s="25">
        <f>Localiza_PN1112[[#This Row],[Activos]]/Localiza_PN1112[[#This Row],[Casos]]</f>
        <v>0.98895027624309395</v>
      </c>
      <c r="S121" s="43" t="e">
        <f ca="1">+HLOOKUP($R$1,'Casos DIA Corr'!$CM$1:$CP$755,Localiza_PN1112[[#This Row],[Fila]],0)</f>
        <v>#N/A</v>
      </c>
      <c r="T121" s="40" t="e">
        <f ca="1">+HLOOKUP($R$1,'Muertes DIA'!$F$1:$I$770,Localiza_PN1112[[#This Row],[Fila]],0)</f>
        <v>#N/A</v>
      </c>
      <c r="U121" s="40" t="e">
        <f ca="1">+HLOOKUP($R$1,'Recuperados DIA'!$E$1:$H$763,Localiza_PN1112[[#This Row],[Fila]],0)</f>
        <v>#N/A</v>
      </c>
    </row>
    <row r="122" spans="2:21">
      <c r="B122">
        <v>122</v>
      </c>
      <c r="C122">
        <v>50103</v>
      </c>
      <c r="D122" t="s">
        <v>228</v>
      </c>
      <c r="E122">
        <v>8.2599496841430664</v>
      </c>
      <c r="F122">
        <v>-78.026100158691406</v>
      </c>
      <c r="G122">
        <v>704</v>
      </c>
      <c r="H122" s="48">
        <f>+Casos_PN_CORR[[#This Row],[SUM Correg]]</f>
        <v>0</v>
      </c>
      <c r="I122" s="48">
        <f>+Muertes_PN_ACUM[[#This Row],[Fallecidos]]</f>
        <v>0</v>
      </c>
      <c r="J122" s="48">
        <f>+Recupera_PN_ACUM[[#This Row],[Recuperados]]</f>
        <v>4</v>
      </c>
      <c r="K122" s="48">
        <f>+Localiza_PN1112[[#This Row],[Casos]]-Localiza_PN1112[[#This Row],[Fallecidos]]-Localiza_PN1112[[#This Row],[Recuperados]]</f>
        <v>-4</v>
      </c>
      <c r="L122" s="19">
        <f>+Localiza_PN1112[[#This Row],[Casos]]/(Localiza_PN1112[[#This Row],[Población]]/1000000)</f>
        <v>0</v>
      </c>
      <c r="M122" s="19">
        <f>+Localiza_PN1112[[#This Row],[Fallecidos]]/(Localiza_PN1112[[#This Row],[Población]]/1000000)</f>
        <v>0</v>
      </c>
      <c r="N122" s="19">
        <f>+Localiza_PN1112[[#This Row],[Recuperados]]/(Localiza_PN1112[[#This Row],[Población]]/1000000)</f>
        <v>5681.818181818182</v>
      </c>
      <c r="O122" s="19">
        <f>+Localiza_PN1112[[#This Row],[Activos]]/(Localiza_PN1112[[#This Row],[Población]]/1000000)</f>
        <v>-5681.818181818182</v>
      </c>
      <c r="P122" s="25" t="e">
        <f>+Localiza_PN1112[[#This Row],[Fallecidos]]/Localiza_PN1112[[#This Row],[Casos]]</f>
        <v>#DIV/0!</v>
      </c>
      <c r="Q122" s="25" t="e">
        <f>+Localiza_PN1112[[#This Row],[Recuperados]]/Localiza_PN1112[[#This Row],[Casos]]</f>
        <v>#DIV/0!</v>
      </c>
      <c r="R122" s="25" t="e">
        <f>Localiza_PN1112[[#This Row],[Activos]]/Localiza_PN1112[[#This Row],[Casos]]</f>
        <v>#DIV/0!</v>
      </c>
      <c r="S122" s="43" t="e">
        <f ca="1">+HLOOKUP($R$1,'Casos DIA Corr'!$CM$1:$CP$755,Localiza_PN1112[[#This Row],[Fila]],0)</f>
        <v>#N/A</v>
      </c>
      <c r="T122" s="40" t="e">
        <f ca="1">+HLOOKUP($R$1,'Muertes DIA'!$F$1:$I$770,Localiza_PN1112[[#This Row],[Fila]],0)</f>
        <v>#N/A</v>
      </c>
      <c r="U122" s="40" t="e">
        <f ca="1">+HLOOKUP($R$1,'Recuperados DIA'!$E$1:$H$763,Localiza_PN1112[[#This Row],[Fila]],0)</f>
        <v>#N/A</v>
      </c>
    </row>
    <row r="123" spans="2:21">
      <c r="B123">
        <v>123</v>
      </c>
      <c r="C123">
        <v>60202</v>
      </c>
      <c r="D123" t="s">
        <v>240</v>
      </c>
      <c r="E123">
        <v>8.9514503479003906</v>
      </c>
      <c r="F123">
        <v>-79.129302978515625</v>
      </c>
      <c r="G123">
        <v>1572</v>
      </c>
      <c r="H123" s="48">
        <f>+Casos_PN_CORR[[#This Row],[SUM Correg]]</f>
        <v>0</v>
      </c>
      <c r="I123" s="48">
        <f>+Muertes_PN_ACUM[[#This Row],[Fallecidos]]</f>
        <v>0</v>
      </c>
      <c r="J123" s="48">
        <f>+Recupera_PN_ACUM[[#This Row],[Recuperados]]</f>
        <v>4</v>
      </c>
      <c r="K123" s="48">
        <f>+Localiza_PN1112[[#This Row],[Casos]]-Localiza_PN1112[[#This Row],[Fallecidos]]-Localiza_PN1112[[#This Row],[Recuperados]]</f>
        <v>-4</v>
      </c>
      <c r="L123" s="19">
        <f>+Localiza_PN1112[[#This Row],[Casos]]/(Localiza_PN1112[[#This Row],[Población]]/1000000)</f>
        <v>0</v>
      </c>
      <c r="M123" s="19">
        <f>+Localiza_PN1112[[#This Row],[Fallecidos]]/(Localiza_PN1112[[#This Row],[Población]]/1000000)</f>
        <v>0</v>
      </c>
      <c r="N123" s="19">
        <f>+Localiza_PN1112[[#This Row],[Recuperados]]/(Localiza_PN1112[[#This Row],[Población]]/1000000)</f>
        <v>2544.5292620865139</v>
      </c>
      <c r="O123" s="19">
        <f>+Localiza_PN1112[[#This Row],[Activos]]/(Localiza_PN1112[[#This Row],[Población]]/1000000)</f>
        <v>-2544.5292620865139</v>
      </c>
      <c r="P123" s="25" t="e">
        <f>+Localiza_PN1112[[#This Row],[Fallecidos]]/Localiza_PN1112[[#This Row],[Casos]]</f>
        <v>#DIV/0!</v>
      </c>
      <c r="Q123" s="25" t="e">
        <f>+Localiza_PN1112[[#This Row],[Recuperados]]/Localiza_PN1112[[#This Row],[Casos]]</f>
        <v>#DIV/0!</v>
      </c>
      <c r="R123" s="25" t="e">
        <f>Localiza_PN1112[[#This Row],[Activos]]/Localiza_PN1112[[#This Row],[Casos]]</f>
        <v>#DIV/0!</v>
      </c>
      <c r="S123" s="43" t="e">
        <f ca="1">+HLOOKUP($R$1,'Casos DIA Corr'!$CM$1:$CP$755,Localiza_PN1112[[#This Row],[Fila]],0)</f>
        <v>#N/A</v>
      </c>
      <c r="T123" s="40" t="e">
        <f ca="1">+HLOOKUP($R$1,'Muertes DIA'!$F$1:$I$770,Localiza_PN1112[[#This Row],[Fila]],0)</f>
        <v>#N/A</v>
      </c>
      <c r="U123" s="40" t="e">
        <f ca="1">+HLOOKUP($R$1,'Recuperados DIA'!$E$1:$H$763,Localiza_PN1112[[#This Row],[Fila]],0)</f>
        <v>#N/A</v>
      </c>
    </row>
    <row r="124" spans="2:21">
      <c r="B124">
        <v>124</v>
      </c>
      <c r="C124">
        <v>80501</v>
      </c>
      <c r="D124" t="s">
        <v>275</v>
      </c>
      <c r="E124">
        <v>7.6671299934387207</v>
      </c>
      <c r="F124">
        <v>-80.818801879882813</v>
      </c>
      <c r="G124">
        <v>1415</v>
      </c>
      <c r="H124" s="48">
        <f>+Casos_PN_CORR[[#This Row],[SUM Correg]]</f>
        <v>811</v>
      </c>
      <c r="I124" s="48">
        <f>+Muertes_PN_ACUM[[#This Row],[Fallecidos]]</f>
        <v>4</v>
      </c>
      <c r="J124" s="48">
        <f>+Recupera_PN_ACUM[[#This Row],[Recuperados]]</f>
        <v>4</v>
      </c>
      <c r="K124" s="48">
        <f>+Localiza_PN1112[[#This Row],[Casos]]-Localiza_PN1112[[#This Row],[Fallecidos]]-Localiza_PN1112[[#This Row],[Recuperados]]</f>
        <v>803</v>
      </c>
      <c r="L124" s="19">
        <f>+Localiza_PN1112[[#This Row],[Casos]]/(Localiza_PN1112[[#This Row],[Población]]/1000000)</f>
        <v>573144.87632508832</v>
      </c>
      <c r="M124" s="19">
        <f>+Localiza_PN1112[[#This Row],[Fallecidos]]/(Localiza_PN1112[[#This Row],[Población]]/1000000)</f>
        <v>2826.8551236749117</v>
      </c>
      <c r="N124" s="19">
        <f>+Localiza_PN1112[[#This Row],[Recuperados]]/(Localiza_PN1112[[#This Row],[Población]]/1000000)</f>
        <v>2826.8551236749117</v>
      </c>
      <c r="O124" s="19">
        <f>+Localiza_PN1112[[#This Row],[Activos]]/(Localiza_PN1112[[#This Row],[Población]]/1000000)</f>
        <v>567491.16607773851</v>
      </c>
      <c r="P124" s="25">
        <f>+Localiza_PN1112[[#This Row],[Fallecidos]]/Localiza_PN1112[[#This Row],[Casos]]</f>
        <v>4.9321824907521579E-3</v>
      </c>
      <c r="Q124" s="25">
        <f>+Localiza_PN1112[[#This Row],[Recuperados]]/Localiza_PN1112[[#This Row],[Casos]]</f>
        <v>4.9321824907521579E-3</v>
      </c>
      <c r="R124" s="25">
        <f>Localiza_PN1112[[#This Row],[Activos]]/Localiza_PN1112[[#This Row],[Casos]]</f>
        <v>0.99013563501849566</v>
      </c>
      <c r="S124" s="43" t="e">
        <f ca="1">+HLOOKUP($R$1,'Casos DIA Corr'!$CM$1:$CP$755,Localiza_PN1112[[#This Row],[Fila]],0)</f>
        <v>#N/A</v>
      </c>
      <c r="T124" s="40" t="e">
        <f ca="1">+HLOOKUP($R$1,'Muertes DIA'!$F$1:$I$770,Localiza_PN1112[[#This Row],[Fila]],0)</f>
        <v>#N/A</v>
      </c>
      <c r="U124" s="40" t="e">
        <f ca="1">+HLOOKUP($R$1,'Recuperados DIA'!$E$1:$H$763,Localiza_PN1112[[#This Row],[Fila]],0)</f>
        <v>#N/A</v>
      </c>
    </row>
    <row r="125" spans="2:21">
      <c r="B125">
        <v>125</v>
      </c>
      <c r="C125">
        <v>130405</v>
      </c>
      <c r="D125" t="s">
        <v>276</v>
      </c>
      <c r="E125">
        <v>9.1433296203613281</v>
      </c>
      <c r="F125">
        <v>-79.077102661132813</v>
      </c>
      <c r="G125">
        <v>20420</v>
      </c>
      <c r="H125" s="48">
        <f>+Casos_PN_CORR[[#This Row],[SUM Correg]]</f>
        <v>0</v>
      </c>
      <c r="I125" s="48">
        <f>+Muertes_PN_ACUM[[#This Row],[Fallecidos]]</f>
        <v>0</v>
      </c>
      <c r="J125" s="48">
        <f>+Recupera_PN_ACUM[[#This Row],[Recuperados]]</f>
        <v>3</v>
      </c>
      <c r="K125" s="48">
        <f>+Localiza_PN1112[[#This Row],[Casos]]-Localiza_PN1112[[#This Row],[Fallecidos]]-Localiza_PN1112[[#This Row],[Recuperados]]</f>
        <v>-3</v>
      </c>
      <c r="L125" s="19">
        <f>+Localiza_PN1112[[#This Row],[Casos]]/(Localiza_PN1112[[#This Row],[Población]]/1000000)</f>
        <v>0</v>
      </c>
      <c r="M125" s="19">
        <f>+Localiza_PN1112[[#This Row],[Fallecidos]]/(Localiza_PN1112[[#This Row],[Población]]/1000000)</f>
        <v>0</v>
      </c>
      <c r="N125" s="19">
        <f>+Localiza_PN1112[[#This Row],[Recuperados]]/(Localiza_PN1112[[#This Row],[Población]]/1000000)</f>
        <v>146.91478942213516</v>
      </c>
      <c r="O125" s="19">
        <f>+Localiza_PN1112[[#This Row],[Activos]]/(Localiza_PN1112[[#This Row],[Población]]/1000000)</f>
        <v>-146.91478942213516</v>
      </c>
      <c r="P125" s="25" t="e">
        <f>+Localiza_PN1112[[#This Row],[Fallecidos]]/Localiza_PN1112[[#This Row],[Casos]]</f>
        <v>#DIV/0!</v>
      </c>
      <c r="Q125" s="25" t="e">
        <f>+Localiza_PN1112[[#This Row],[Recuperados]]/Localiza_PN1112[[#This Row],[Casos]]</f>
        <v>#DIV/0!</v>
      </c>
      <c r="R125" s="25" t="e">
        <f>Localiza_PN1112[[#This Row],[Activos]]/Localiza_PN1112[[#This Row],[Casos]]</f>
        <v>#DIV/0!</v>
      </c>
      <c r="S125" s="43" t="e">
        <f ca="1">+HLOOKUP($R$1,'Casos DIA Corr'!$CM$1:$CP$755,Localiza_PN1112[[#This Row],[Fila]],0)</f>
        <v>#N/A</v>
      </c>
      <c r="T125" s="40" t="e">
        <f ca="1">+HLOOKUP($R$1,'Muertes DIA'!$F$1:$I$770,Localiza_PN1112[[#This Row],[Fila]],0)</f>
        <v>#N/A</v>
      </c>
      <c r="U125" s="40" t="e">
        <f ca="1">+HLOOKUP($R$1,'Recuperados DIA'!$E$1:$H$763,Localiza_PN1112[[#This Row],[Fila]],0)</f>
        <v>#N/A</v>
      </c>
    </row>
    <row r="126" spans="2:21">
      <c r="B126">
        <v>126</v>
      </c>
      <c r="C126">
        <v>120301</v>
      </c>
      <c r="D126" t="s">
        <v>277</v>
      </c>
      <c r="E126">
        <v>8.6730203628540039</v>
      </c>
      <c r="F126">
        <v>-79.942596435546875</v>
      </c>
      <c r="G126">
        <v>0</v>
      </c>
      <c r="H126" s="48">
        <f>+Casos_PN_CORR[[#This Row],[SUM Correg]]</f>
        <v>5</v>
      </c>
      <c r="I126" s="48">
        <f>+Muertes_PN_ACUM[[#This Row],[Fallecidos]]</f>
        <v>1</v>
      </c>
      <c r="J126" s="48">
        <f>+Recupera_PN_ACUM[[#This Row],[Recuperados]]</f>
        <v>3</v>
      </c>
      <c r="K126" s="48">
        <f>+Localiza_PN1112[[#This Row],[Casos]]-Localiza_PN1112[[#This Row],[Fallecidos]]-Localiza_PN1112[[#This Row],[Recuperados]]</f>
        <v>1</v>
      </c>
      <c r="L126" s="19" t="e">
        <f>+Localiza_PN1112[[#This Row],[Casos]]/(Localiza_PN1112[[#This Row],[Población]]/1000000)</f>
        <v>#DIV/0!</v>
      </c>
      <c r="M126" s="19" t="e">
        <f>+Localiza_PN1112[[#This Row],[Fallecidos]]/(Localiza_PN1112[[#This Row],[Población]]/1000000)</f>
        <v>#DIV/0!</v>
      </c>
      <c r="N126" s="19" t="e">
        <f>+Localiza_PN1112[[#This Row],[Recuperados]]/(Localiza_PN1112[[#This Row],[Población]]/1000000)</f>
        <v>#DIV/0!</v>
      </c>
      <c r="O126" s="19" t="e">
        <f>+Localiza_PN1112[[#This Row],[Activos]]/(Localiza_PN1112[[#This Row],[Población]]/1000000)</f>
        <v>#DIV/0!</v>
      </c>
      <c r="P126" s="25">
        <f>+Localiza_PN1112[[#This Row],[Fallecidos]]/Localiza_PN1112[[#This Row],[Casos]]</f>
        <v>0.2</v>
      </c>
      <c r="Q126" s="25">
        <f>+Localiza_PN1112[[#This Row],[Recuperados]]/Localiza_PN1112[[#This Row],[Casos]]</f>
        <v>0.6</v>
      </c>
      <c r="R126" s="25">
        <f>Localiza_PN1112[[#This Row],[Activos]]/Localiza_PN1112[[#This Row],[Casos]]</f>
        <v>0.2</v>
      </c>
      <c r="S126" s="43" t="e">
        <f ca="1">+HLOOKUP($R$1,'Casos DIA Corr'!$CM$1:$CP$755,Localiza_PN1112[[#This Row],[Fila]],0)</f>
        <v>#N/A</v>
      </c>
      <c r="T126" s="40" t="e">
        <f ca="1">+HLOOKUP($R$1,'Muertes DIA'!$F$1:$I$770,Localiza_PN1112[[#This Row],[Fila]],0)</f>
        <v>#N/A</v>
      </c>
      <c r="U126" s="40" t="e">
        <f ca="1">+HLOOKUP($R$1,'Recuperados DIA'!$E$1:$H$763,Localiza_PN1112[[#This Row],[Fila]],0)</f>
        <v>#N/A</v>
      </c>
    </row>
    <row r="127" spans="2:21">
      <c r="B127">
        <v>127</v>
      </c>
      <c r="C127">
        <v>20604</v>
      </c>
      <c r="D127" t="s">
        <v>278</v>
      </c>
      <c r="E127">
        <v>8.3790998458862305</v>
      </c>
      <c r="F127">
        <v>-81.677299499511719</v>
      </c>
      <c r="G127">
        <v>5368</v>
      </c>
      <c r="H127" s="48">
        <f>+Casos_PN_CORR[[#This Row],[SUM Correg]]</f>
        <v>15</v>
      </c>
      <c r="I127" s="48">
        <f>+Muertes_PN_ACUM[[#This Row],[Fallecidos]]</f>
        <v>0</v>
      </c>
      <c r="J127" s="48">
        <f>+Recupera_PN_ACUM[[#This Row],[Recuperados]]</f>
        <v>3</v>
      </c>
      <c r="K127" s="48">
        <f>+Localiza_PN1112[[#This Row],[Casos]]-Localiza_PN1112[[#This Row],[Fallecidos]]-Localiza_PN1112[[#This Row],[Recuperados]]</f>
        <v>12</v>
      </c>
      <c r="L127" s="19">
        <f>+Localiza_PN1112[[#This Row],[Casos]]/(Localiza_PN1112[[#This Row],[Población]]/1000000)</f>
        <v>2794.3368107302531</v>
      </c>
      <c r="M127" s="19">
        <f>+Localiza_PN1112[[#This Row],[Fallecidos]]/(Localiza_PN1112[[#This Row],[Población]]/1000000)</f>
        <v>0</v>
      </c>
      <c r="N127" s="19">
        <f>+Localiza_PN1112[[#This Row],[Recuperados]]/(Localiza_PN1112[[#This Row],[Población]]/1000000)</f>
        <v>558.8673621460506</v>
      </c>
      <c r="O127" s="19">
        <f>+Localiza_PN1112[[#This Row],[Activos]]/(Localiza_PN1112[[#This Row],[Población]]/1000000)</f>
        <v>2235.4694485842024</v>
      </c>
      <c r="P127" s="25">
        <f>+Localiza_PN1112[[#This Row],[Fallecidos]]/Localiza_PN1112[[#This Row],[Casos]]</f>
        <v>0</v>
      </c>
      <c r="Q127" s="25">
        <f>+Localiza_PN1112[[#This Row],[Recuperados]]/Localiza_PN1112[[#This Row],[Casos]]</f>
        <v>0.2</v>
      </c>
      <c r="R127" s="25">
        <f>Localiza_PN1112[[#This Row],[Activos]]/Localiza_PN1112[[#This Row],[Casos]]</f>
        <v>0.8</v>
      </c>
      <c r="S127" s="43" t="e">
        <f ca="1">+HLOOKUP($R$1,'Casos DIA Corr'!$CM$1:$CP$755,Localiza_PN1112[[#This Row],[Fila]],0)</f>
        <v>#N/A</v>
      </c>
      <c r="T127" s="40" t="e">
        <f ca="1">+HLOOKUP($R$1,'Muertes DIA'!$F$1:$I$770,Localiza_PN1112[[#This Row],[Fila]],0)</f>
        <v>#N/A</v>
      </c>
      <c r="U127" s="40" t="e">
        <f ca="1">+HLOOKUP($R$1,'Recuperados DIA'!$E$1:$H$763,Localiza_PN1112[[#This Row],[Fila]],0)</f>
        <v>#N/A</v>
      </c>
    </row>
    <row r="128" spans="2:21">
      <c r="B128">
        <v>128</v>
      </c>
      <c r="C128">
        <v>80601</v>
      </c>
      <c r="D128" t="s">
        <v>279</v>
      </c>
      <c r="E128">
        <v>8.7105703353881836</v>
      </c>
      <c r="F128">
        <v>-80.176300048828125</v>
      </c>
      <c r="G128">
        <v>10018</v>
      </c>
      <c r="H128" s="48">
        <f>+Casos_PN_CORR[[#This Row],[SUM Correg]]</f>
        <v>0</v>
      </c>
      <c r="I128" s="48">
        <f>+Muertes_PN_ACUM[[#This Row],[Fallecidos]]</f>
        <v>0</v>
      </c>
      <c r="J128" s="48">
        <f>+Recupera_PN_ACUM[[#This Row],[Recuperados]]</f>
        <v>3</v>
      </c>
      <c r="K128" s="48">
        <f>+Localiza_PN1112[[#This Row],[Casos]]-Localiza_PN1112[[#This Row],[Fallecidos]]-Localiza_PN1112[[#This Row],[Recuperados]]</f>
        <v>-3</v>
      </c>
      <c r="L128" s="19">
        <f>+Localiza_PN1112[[#This Row],[Casos]]/(Localiza_PN1112[[#This Row],[Población]]/1000000)</f>
        <v>0</v>
      </c>
      <c r="M128" s="19">
        <f>+Localiza_PN1112[[#This Row],[Fallecidos]]/(Localiza_PN1112[[#This Row],[Población]]/1000000)</f>
        <v>0</v>
      </c>
      <c r="N128" s="19">
        <f>+Localiza_PN1112[[#This Row],[Recuperados]]/(Localiza_PN1112[[#This Row],[Población]]/1000000)</f>
        <v>299.46097025354362</v>
      </c>
      <c r="O128" s="19">
        <f>+Localiza_PN1112[[#This Row],[Activos]]/(Localiza_PN1112[[#This Row],[Población]]/1000000)</f>
        <v>-299.46097025354362</v>
      </c>
      <c r="P128" s="25" t="e">
        <f>+Localiza_PN1112[[#This Row],[Fallecidos]]/Localiza_PN1112[[#This Row],[Casos]]</f>
        <v>#DIV/0!</v>
      </c>
      <c r="Q128" s="25" t="e">
        <f>+Localiza_PN1112[[#This Row],[Recuperados]]/Localiza_PN1112[[#This Row],[Casos]]</f>
        <v>#DIV/0!</v>
      </c>
      <c r="R128" s="25" t="e">
        <f>Localiza_PN1112[[#This Row],[Activos]]/Localiza_PN1112[[#This Row],[Casos]]</f>
        <v>#DIV/0!</v>
      </c>
      <c r="S128" s="43" t="e">
        <f ca="1">+HLOOKUP($R$1,'Casos DIA Corr'!$CM$1:$CP$755,Localiza_PN1112[[#This Row],[Fila]],0)</f>
        <v>#N/A</v>
      </c>
      <c r="T128" s="40" t="e">
        <f ca="1">+HLOOKUP($R$1,'Muertes DIA'!$F$1:$I$770,Localiza_PN1112[[#This Row],[Fila]],0)</f>
        <v>#N/A</v>
      </c>
      <c r="U128" s="40" t="e">
        <f ca="1">+HLOOKUP($R$1,'Recuperados DIA'!$E$1:$H$763,Localiza_PN1112[[#This Row],[Fila]],0)</f>
        <v>#N/A</v>
      </c>
    </row>
    <row r="129" spans="2:21">
      <c r="B129">
        <v>129</v>
      </c>
      <c r="C129">
        <v>40604</v>
      </c>
      <c r="D129" t="s">
        <v>115</v>
      </c>
      <c r="E129">
        <v>9.1492099761962891</v>
      </c>
      <c r="F129">
        <v>-79.602699279785156</v>
      </c>
      <c r="G129">
        <v>53955</v>
      </c>
      <c r="H129" s="48">
        <f>+Casos_PN_CORR[[#This Row],[SUM Correg]]</f>
        <v>0</v>
      </c>
      <c r="I129" s="48">
        <f>+Muertes_PN_ACUM[[#This Row],[Fallecidos]]</f>
        <v>0</v>
      </c>
      <c r="J129" s="48">
        <f>+Recupera_PN_ACUM[[#This Row],[Recuperados]]</f>
        <v>3</v>
      </c>
      <c r="K129" s="48">
        <f>+Localiza_PN1112[[#This Row],[Casos]]-Localiza_PN1112[[#This Row],[Fallecidos]]-Localiza_PN1112[[#This Row],[Recuperados]]</f>
        <v>-3</v>
      </c>
      <c r="L129" s="19">
        <f>+Localiza_PN1112[[#This Row],[Casos]]/(Localiza_PN1112[[#This Row],[Población]]/1000000)</f>
        <v>0</v>
      </c>
      <c r="M129" s="19">
        <f>+Localiza_PN1112[[#This Row],[Fallecidos]]/(Localiza_PN1112[[#This Row],[Población]]/1000000)</f>
        <v>0</v>
      </c>
      <c r="N129" s="19">
        <f>+Localiza_PN1112[[#This Row],[Recuperados]]/(Localiza_PN1112[[#This Row],[Población]]/1000000)</f>
        <v>55.601890464275783</v>
      </c>
      <c r="O129" s="19">
        <f>+Localiza_PN1112[[#This Row],[Activos]]/(Localiza_PN1112[[#This Row],[Población]]/1000000)</f>
        <v>-55.601890464275783</v>
      </c>
      <c r="P129" s="25" t="e">
        <f>+Localiza_PN1112[[#This Row],[Fallecidos]]/Localiza_PN1112[[#This Row],[Casos]]</f>
        <v>#DIV/0!</v>
      </c>
      <c r="Q129" s="25" t="e">
        <f>+Localiza_PN1112[[#This Row],[Recuperados]]/Localiza_PN1112[[#This Row],[Casos]]</f>
        <v>#DIV/0!</v>
      </c>
      <c r="R129" s="25" t="e">
        <f>Localiza_PN1112[[#This Row],[Activos]]/Localiza_PN1112[[#This Row],[Casos]]</f>
        <v>#DIV/0!</v>
      </c>
      <c r="S129" s="43" t="e">
        <f ca="1">+HLOOKUP($R$1,'Casos DIA Corr'!$CM$1:$CP$755,Localiza_PN1112[[#This Row],[Fila]],0)</f>
        <v>#N/A</v>
      </c>
      <c r="T129" s="40" t="e">
        <f ca="1">+HLOOKUP($R$1,'Muertes DIA'!$F$1:$I$770,Localiza_PN1112[[#This Row],[Fila]],0)</f>
        <v>#N/A</v>
      </c>
      <c r="U129" s="40" t="e">
        <f ca="1">+HLOOKUP($R$1,'Recuperados DIA'!$E$1:$H$763,Localiza_PN1112[[#This Row],[Fila]],0)</f>
        <v>#N/A</v>
      </c>
    </row>
    <row r="130" spans="2:21">
      <c r="B130">
        <v>130</v>
      </c>
      <c r="C130">
        <v>10301</v>
      </c>
      <c r="D130" t="s">
        <v>280</v>
      </c>
      <c r="E130">
        <v>8.7515096664428711</v>
      </c>
      <c r="F130">
        <v>-78.560203552246094</v>
      </c>
      <c r="G130">
        <v>1205</v>
      </c>
      <c r="H130" s="48">
        <f>+Casos_PN_CORR[[#This Row],[SUM Correg]]</f>
        <v>431</v>
      </c>
      <c r="I130" s="48">
        <f>+Muertes_PN_ACUM[[#This Row],[Fallecidos]]</f>
        <v>1</v>
      </c>
      <c r="J130" s="48">
        <f>+Recupera_PN_ACUM[[#This Row],[Recuperados]]</f>
        <v>3</v>
      </c>
      <c r="K130" s="48">
        <f>+Localiza_PN1112[[#This Row],[Casos]]-Localiza_PN1112[[#This Row],[Fallecidos]]-Localiza_PN1112[[#This Row],[Recuperados]]</f>
        <v>427</v>
      </c>
      <c r="L130" s="19">
        <f>+Localiza_PN1112[[#This Row],[Casos]]/(Localiza_PN1112[[#This Row],[Población]]/1000000)</f>
        <v>357676.34854771785</v>
      </c>
      <c r="M130" s="19">
        <f>+Localiza_PN1112[[#This Row],[Fallecidos]]/(Localiza_PN1112[[#This Row],[Población]]/1000000)</f>
        <v>829.87551867219918</v>
      </c>
      <c r="N130" s="19">
        <f>+Localiza_PN1112[[#This Row],[Recuperados]]/(Localiza_PN1112[[#This Row],[Población]]/1000000)</f>
        <v>2489.6265560165975</v>
      </c>
      <c r="O130" s="19">
        <f>+Localiza_PN1112[[#This Row],[Activos]]/(Localiza_PN1112[[#This Row],[Población]]/1000000)</f>
        <v>354356.84647302906</v>
      </c>
      <c r="P130" s="25">
        <f>+Localiza_PN1112[[#This Row],[Fallecidos]]/Localiza_PN1112[[#This Row],[Casos]]</f>
        <v>2.3201856148491878E-3</v>
      </c>
      <c r="Q130" s="25">
        <f>+Localiza_PN1112[[#This Row],[Recuperados]]/Localiza_PN1112[[#This Row],[Casos]]</f>
        <v>6.9605568445475635E-3</v>
      </c>
      <c r="R130" s="25">
        <f>Localiza_PN1112[[#This Row],[Activos]]/Localiza_PN1112[[#This Row],[Casos]]</f>
        <v>0.99071925754060319</v>
      </c>
      <c r="S130" s="43" t="e">
        <f ca="1">+HLOOKUP($R$1,'Casos DIA Corr'!$CM$1:$CP$755,Localiza_PN1112[[#This Row],[Fila]],0)</f>
        <v>#N/A</v>
      </c>
      <c r="T130" s="40" t="e">
        <f ca="1">+HLOOKUP($R$1,'Muertes DIA'!$F$1:$I$770,Localiza_PN1112[[#This Row],[Fila]],0)</f>
        <v>#N/A</v>
      </c>
      <c r="U130" s="40" t="e">
        <f ca="1">+HLOOKUP($R$1,'Recuperados DIA'!$E$1:$H$763,Localiza_PN1112[[#This Row],[Fila]],0)</f>
        <v>#N/A</v>
      </c>
    </row>
    <row r="131" spans="2:21">
      <c r="B131">
        <v>131</v>
      </c>
      <c r="C131">
        <v>90203</v>
      </c>
      <c r="D131" t="s">
        <v>281</v>
      </c>
      <c r="E131">
        <v>8.3701000213623047</v>
      </c>
      <c r="F131">
        <v>-82.295501708984375</v>
      </c>
      <c r="G131">
        <v>4269</v>
      </c>
      <c r="H131" s="48">
        <f>+Casos_PN_CORR[[#This Row],[SUM Correg]]</f>
        <v>0</v>
      </c>
      <c r="I131" s="48">
        <f>+Muertes_PN_ACUM[[#This Row],[Fallecidos]]</f>
        <v>0</v>
      </c>
      <c r="J131" s="48">
        <f>+Recupera_PN_ACUM[[#This Row],[Recuperados]]</f>
        <v>3</v>
      </c>
      <c r="K131" s="48">
        <f>+Localiza_PN1112[[#This Row],[Casos]]-Localiza_PN1112[[#This Row],[Fallecidos]]-Localiza_PN1112[[#This Row],[Recuperados]]</f>
        <v>-3</v>
      </c>
      <c r="L131" s="19">
        <f>+Localiza_PN1112[[#This Row],[Casos]]/(Localiza_PN1112[[#This Row],[Población]]/1000000)</f>
        <v>0</v>
      </c>
      <c r="M131" s="19">
        <f>+Localiza_PN1112[[#This Row],[Fallecidos]]/(Localiza_PN1112[[#This Row],[Población]]/1000000)</f>
        <v>0</v>
      </c>
      <c r="N131" s="19">
        <f>+Localiza_PN1112[[#This Row],[Recuperados]]/(Localiza_PN1112[[#This Row],[Población]]/1000000)</f>
        <v>702.74068868587483</v>
      </c>
      <c r="O131" s="19">
        <f>+Localiza_PN1112[[#This Row],[Activos]]/(Localiza_PN1112[[#This Row],[Población]]/1000000)</f>
        <v>-702.74068868587483</v>
      </c>
      <c r="P131" s="25" t="e">
        <f>+Localiza_PN1112[[#This Row],[Fallecidos]]/Localiza_PN1112[[#This Row],[Casos]]</f>
        <v>#DIV/0!</v>
      </c>
      <c r="Q131" s="25" t="e">
        <f>+Localiza_PN1112[[#This Row],[Recuperados]]/Localiza_PN1112[[#This Row],[Casos]]</f>
        <v>#DIV/0!</v>
      </c>
      <c r="R131" s="25" t="e">
        <f>Localiza_PN1112[[#This Row],[Activos]]/Localiza_PN1112[[#This Row],[Casos]]</f>
        <v>#DIV/0!</v>
      </c>
      <c r="S131" s="43" t="e">
        <f ca="1">+HLOOKUP($R$1,'Casos DIA Corr'!$CM$1:$CP$755,Localiza_PN1112[[#This Row],[Fila]],0)</f>
        <v>#N/A</v>
      </c>
      <c r="T131" s="40" t="e">
        <f ca="1">+HLOOKUP($R$1,'Muertes DIA'!$F$1:$I$770,Localiza_PN1112[[#This Row],[Fila]],0)</f>
        <v>#N/A</v>
      </c>
      <c r="U131" s="40" t="e">
        <f ca="1">+HLOOKUP($R$1,'Recuperados DIA'!$E$1:$H$763,Localiza_PN1112[[#This Row],[Fila]],0)</f>
        <v>#N/A</v>
      </c>
    </row>
    <row r="132" spans="2:21">
      <c r="B132">
        <v>132</v>
      </c>
      <c r="C132">
        <v>60101</v>
      </c>
      <c r="D132" t="s">
        <v>283</v>
      </c>
      <c r="E132">
        <v>8.9332103729248047</v>
      </c>
      <c r="F132">
        <v>-82.116203308105469</v>
      </c>
      <c r="G132">
        <v>3014</v>
      </c>
      <c r="H132" s="48">
        <f>+Casos_PN_CORR[[#This Row],[SUM Correg]]</f>
        <v>15</v>
      </c>
      <c r="I132" s="48">
        <f>+Muertes_PN_ACUM[[#This Row],[Fallecidos]]</f>
        <v>0</v>
      </c>
      <c r="J132" s="48">
        <f>+Recupera_PN_ACUM[[#This Row],[Recuperados]]</f>
        <v>3</v>
      </c>
      <c r="K132" s="48">
        <f>+Localiza_PN1112[[#This Row],[Casos]]-Localiza_PN1112[[#This Row],[Fallecidos]]-Localiza_PN1112[[#This Row],[Recuperados]]</f>
        <v>12</v>
      </c>
      <c r="L132" s="19">
        <f>+Localiza_PN1112[[#This Row],[Casos]]/(Localiza_PN1112[[#This Row],[Población]]/1000000)</f>
        <v>4976.7750497677498</v>
      </c>
      <c r="M132" s="19">
        <f>+Localiza_PN1112[[#This Row],[Fallecidos]]/(Localiza_PN1112[[#This Row],[Población]]/1000000)</f>
        <v>0</v>
      </c>
      <c r="N132" s="19">
        <f>+Localiza_PN1112[[#This Row],[Recuperados]]/(Localiza_PN1112[[#This Row],[Población]]/1000000)</f>
        <v>995.35500995355005</v>
      </c>
      <c r="O132" s="19">
        <f>+Localiza_PN1112[[#This Row],[Activos]]/(Localiza_PN1112[[#This Row],[Población]]/1000000)</f>
        <v>3981.4200398142002</v>
      </c>
      <c r="P132" s="25">
        <f>+Localiza_PN1112[[#This Row],[Fallecidos]]/Localiza_PN1112[[#This Row],[Casos]]</f>
        <v>0</v>
      </c>
      <c r="Q132" s="25">
        <f>+Localiza_PN1112[[#This Row],[Recuperados]]/Localiza_PN1112[[#This Row],[Casos]]</f>
        <v>0.2</v>
      </c>
      <c r="R132" s="25">
        <f>Localiza_PN1112[[#This Row],[Activos]]/Localiza_PN1112[[#This Row],[Casos]]</f>
        <v>0.8</v>
      </c>
      <c r="S132" s="43" t="e">
        <f ca="1">+HLOOKUP($R$1,'Casos DIA Corr'!$CM$1:$CP$755,Localiza_PN1112[[#This Row],[Fila]],0)</f>
        <v>#N/A</v>
      </c>
      <c r="T132" s="40" t="e">
        <f ca="1">+HLOOKUP($R$1,'Muertes DIA'!$F$1:$I$770,Localiza_PN1112[[#This Row],[Fila]],0)</f>
        <v>#N/A</v>
      </c>
      <c r="U132" s="40" t="e">
        <f ca="1">+HLOOKUP($R$1,'Recuperados DIA'!$E$1:$H$763,Localiza_PN1112[[#This Row],[Fila]],0)</f>
        <v>#N/A</v>
      </c>
    </row>
    <row r="133" spans="2:21">
      <c r="B133">
        <v>133</v>
      </c>
      <c r="C133">
        <v>60203</v>
      </c>
      <c r="D133" t="s">
        <v>284</v>
      </c>
      <c r="E133">
        <v>8.5185203552246094</v>
      </c>
      <c r="F133">
        <v>-80.897796630859375</v>
      </c>
      <c r="G133">
        <v>1301</v>
      </c>
      <c r="H133" s="48">
        <f>+Casos_PN_CORR[[#This Row],[SUM Correg]]</f>
        <v>0</v>
      </c>
      <c r="I133" s="48">
        <f>+Muertes_PN_ACUM[[#This Row],[Fallecidos]]</f>
        <v>0</v>
      </c>
      <c r="J133" s="48">
        <f>+Recupera_PN_ACUM[[#This Row],[Recuperados]]</f>
        <v>3</v>
      </c>
      <c r="K133" s="48">
        <f>+Localiza_PN1112[[#This Row],[Casos]]-Localiza_PN1112[[#This Row],[Fallecidos]]-Localiza_PN1112[[#This Row],[Recuperados]]</f>
        <v>-3</v>
      </c>
      <c r="L133" s="19">
        <f>+Localiza_PN1112[[#This Row],[Casos]]/(Localiza_PN1112[[#This Row],[Población]]/1000000)</f>
        <v>0</v>
      </c>
      <c r="M133" s="19">
        <f>+Localiza_PN1112[[#This Row],[Fallecidos]]/(Localiza_PN1112[[#This Row],[Población]]/1000000)</f>
        <v>0</v>
      </c>
      <c r="N133" s="19">
        <f>+Localiza_PN1112[[#This Row],[Recuperados]]/(Localiza_PN1112[[#This Row],[Población]]/1000000)</f>
        <v>2305.9185242121443</v>
      </c>
      <c r="O133" s="19">
        <f>+Localiza_PN1112[[#This Row],[Activos]]/(Localiza_PN1112[[#This Row],[Población]]/1000000)</f>
        <v>-2305.9185242121443</v>
      </c>
      <c r="P133" s="25" t="e">
        <f>+Localiza_PN1112[[#This Row],[Fallecidos]]/Localiza_PN1112[[#This Row],[Casos]]</f>
        <v>#DIV/0!</v>
      </c>
      <c r="Q133" s="25" t="e">
        <f>+Localiza_PN1112[[#This Row],[Recuperados]]/Localiza_PN1112[[#This Row],[Casos]]</f>
        <v>#DIV/0!</v>
      </c>
      <c r="R133" s="25" t="e">
        <f>Localiza_PN1112[[#This Row],[Activos]]/Localiza_PN1112[[#This Row],[Casos]]</f>
        <v>#DIV/0!</v>
      </c>
      <c r="S133" s="43" t="e">
        <f ca="1">+HLOOKUP($R$1,'Casos DIA Corr'!$CM$1:$CP$755,Localiza_PN1112[[#This Row],[Fila]],0)</f>
        <v>#N/A</v>
      </c>
      <c r="T133" s="40" t="e">
        <f ca="1">+HLOOKUP($R$1,'Muertes DIA'!$F$1:$I$770,Localiza_PN1112[[#This Row],[Fila]],0)</f>
        <v>#N/A</v>
      </c>
      <c r="U133" s="40" t="e">
        <f ca="1">+HLOOKUP($R$1,'Recuperados DIA'!$E$1:$H$763,Localiza_PN1112[[#This Row],[Fila]],0)</f>
        <v>#N/A</v>
      </c>
    </row>
    <row r="134" spans="2:21">
      <c r="B134">
        <v>134</v>
      </c>
      <c r="C134">
        <v>70405</v>
      </c>
      <c r="D134" t="s">
        <v>285</v>
      </c>
      <c r="E134">
        <v>7.9528999328613281</v>
      </c>
      <c r="F134">
        <v>-80.438697814941406</v>
      </c>
      <c r="G134">
        <v>9092</v>
      </c>
      <c r="H134" s="48">
        <f>+Casos_PN_CORR[[#This Row],[SUM Correg]]</f>
        <v>0</v>
      </c>
      <c r="I134" s="48">
        <f>+Muertes_PN_ACUM[[#This Row],[Fallecidos]]</f>
        <v>0</v>
      </c>
      <c r="J134" s="48">
        <f>+Recupera_PN_ACUM[[#This Row],[Recuperados]]</f>
        <v>3</v>
      </c>
      <c r="K134" s="48">
        <f>+Localiza_PN1112[[#This Row],[Casos]]-Localiza_PN1112[[#This Row],[Fallecidos]]-Localiza_PN1112[[#This Row],[Recuperados]]</f>
        <v>-3</v>
      </c>
      <c r="L134" s="19">
        <f>+Localiza_PN1112[[#This Row],[Casos]]/(Localiza_PN1112[[#This Row],[Población]]/1000000)</f>
        <v>0</v>
      </c>
      <c r="M134" s="19">
        <f>+Localiza_PN1112[[#This Row],[Fallecidos]]/(Localiza_PN1112[[#This Row],[Población]]/1000000)</f>
        <v>0</v>
      </c>
      <c r="N134" s="19">
        <f>+Localiza_PN1112[[#This Row],[Recuperados]]/(Localiza_PN1112[[#This Row],[Población]]/1000000)</f>
        <v>329.96040475142985</v>
      </c>
      <c r="O134" s="19">
        <f>+Localiza_PN1112[[#This Row],[Activos]]/(Localiza_PN1112[[#This Row],[Población]]/1000000)</f>
        <v>-329.96040475142985</v>
      </c>
      <c r="P134" s="25" t="e">
        <f>+Localiza_PN1112[[#This Row],[Fallecidos]]/Localiza_PN1112[[#This Row],[Casos]]</f>
        <v>#DIV/0!</v>
      </c>
      <c r="Q134" s="25" t="e">
        <f>+Localiza_PN1112[[#This Row],[Recuperados]]/Localiza_PN1112[[#This Row],[Casos]]</f>
        <v>#DIV/0!</v>
      </c>
      <c r="R134" s="25" t="e">
        <f>Localiza_PN1112[[#This Row],[Activos]]/Localiza_PN1112[[#This Row],[Casos]]</f>
        <v>#DIV/0!</v>
      </c>
      <c r="S134" s="43" t="e">
        <f ca="1">+HLOOKUP($R$1,'Casos DIA Corr'!$CM$1:$CP$755,Localiza_PN1112[[#This Row],[Fila]],0)</f>
        <v>#N/A</v>
      </c>
      <c r="T134" s="40" t="e">
        <f ca="1">+HLOOKUP($R$1,'Muertes DIA'!$F$1:$I$770,Localiza_PN1112[[#This Row],[Fila]],0)</f>
        <v>#N/A</v>
      </c>
      <c r="U134" s="40" t="e">
        <f ca="1">+HLOOKUP($R$1,'Recuperados DIA'!$E$1:$H$763,Localiza_PN1112[[#This Row],[Fila]],0)</f>
        <v>#N/A</v>
      </c>
    </row>
    <row r="135" spans="2:21">
      <c r="B135">
        <v>135</v>
      </c>
      <c r="C135">
        <v>60702</v>
      </c>
      <c r="D135" t="s">
        <v>287</v>
      </c>
      <c r="E135">
        <v>7.837130069732666</v>
      </c>
      <c r="F135">
        <v>-80.737602233886719</v>
      </c>
      <c r="G135">
        <v>665</v>
      </c>
      <c r="H135" s="48">
        <f>+Casos_PN_CORR[[#This Row],[SUM Correg]]</f>
        <v>1</v>
      </c>
      <c r="I135" s="48">
        <f>+Muertes_PN_ACUM[[#This Row],[Fallecidos]]</f>
        <v>0</v>
      </c>
      <c r="J135" s="48">
        <f>+Recupera_PN_ACUM[[#This Row],[Recuperados]]</f>
        <v>3</v>
      </c>
      <c r="K135" s="48">
        <f>+Localiza_PN1112[[#This Row],[Casos]]-Localiza_PN1112[[#This Row],[Fallecidos]]-Localiza_PN1112[[#This Row],[Recuperados]]</f>
        <v>-2</v>
      </c>
      <c r="L135" s="19">
        <f>+Localiza_PN1112[[#This Row],[Casos]]/(Localiza_PN1112[[#This Row],[Población]]/1000000)</f>
        <v>1503.7593984962407</v>
      </c>
      <c r="M135" s="19">
        <f>+Localiza_PN1112[[#This Row],[Fallecidos]]/(Localiza_PN1112[[#This Row],[Población]]/1000000)</f>
        <v>0</v>
      </c>
      <c r="N135" s="19">
        <f>+Localiza_PN1112[[#This Row],[Recuperados]]/(Localiza_PN1112[[#This Row],[Población]]/1000000)</f>
        <v>4511.2781954887214</v>
      </c>
      <c r="O135" s="19">
        <f>+Localiza_PN1112[[#This Row],[Activos]]/(Localiza_PN1112[[#This Row],[Población]]/1000000)</f>
        <v>-3007.5187969924814</v>
      </c>
      <c r="P135" s="25">
        <f>+Localiza_PN1112[[#This Row],[Fallecidos]]/Localiza_PN1112[[#This Row],[Casos]]</f>
        <v>0</v>
      </c>
      <c r="Q135" s="25">
        <f>+Localiza_PN1112[[#This Row],[Recuperados]]/Localiza_PN1112[[#This Row],[Casos]]</f>
        <v>3</v>
      </c>
      <c r="R135" s="25">
        <f>Localiza_PN1112[[#This Row],[Activos]]/Localiza_PN1112[[#This Row],[Casos]]</f>
        <v>-2</v>
      </c>
      <c r="S135" s="43" t="e">
        <f ca="1">+HLOOKUP($R$1,'Casos DIA Corr'!$CM$1:$CP$755,Localiza_PN1112[[#This Row],[Fila]],0)</f>
        <v>#N/A</v>
      </c>
      <c r="T135" s="40" t="e">
        <f ca="1">+HLOOKUP($R$1,'Muertes DIA'!$F$1:$I$770,Localiza_PN1112[[#This Row],[Fila]],0)</f>
        <v>#N/A</v>
      </c>
      <c r="U135" s="40" t="e">
        <f ca="1">+HLOOKUP($R$1,'Recuperados DIA'!$E$1:$H$763,Localiza_PN1112[[#This Row],[Fila]],0)</f>
        <v>#N/A</v>
      </c>
    </row>
    <row r="136" spans="2:21">
      <c r="B136">
        <v>136</v>
      </c>
      <c r="C136">
        <v>130305</v>
      </c>
      <c r="D136" t="s">
        <v>288</v>
      </c>
      <c r="E136">
        <v>7.784599781036377</v>
      </c>
      <c r="F136">
        <v>-80.568901062011719</v>
      </c>
      <c r="G136">
        <v>520</v>
      </c>
      <c r="H136" s="48">
        <f>+Casos_PN_CORR[[#This Row],[SUM Correg]]</f>
        <v>0</v>
      </c>
      <c r="I136" s="48">
        <f>+Muertes_PN_ACUM[[#This Row],[Fallecidos]]</f>
        <v>0</v>
      </c>
      <c r="J136" s="48">
        <f>+Recupera_PN_ACUM[[#This Row],[Recuperados]]</f>
        <v>3</v>
      </c>
      <c r="K136" s="48">
        <f>+Localiza_PN1112[[#This Row],[Casos]]-Localiza_PN1112[[#This Row],[Fallecidos]]-Localiza_PN1112[[#This Row],[Recuperados]]</f>
        <v>-3</v>
      </c>
      <c r="L136" s="19">
        <f>+Localiza_PN1112[[#This Row],[Casos]]/(Localiza_PN1112[[#This Row],[Población]]/1000000)</f>
        <v>0</v>
      </c>
      <c r="M136" s="19">
        <f>+Localiza_PN1112[[#This Row],[Fallecidos]]/(Localiza_PN1112[[#This Row],[Población]]/1000000)</f>
        <v>0</v>
      </c>
      <c r="N136" s="19">
        <f>+Localiza_PN1112[[#This Row],[Recuperados]]/(Localiza_PN1112[[#This Row],[Población]]/1000000)</f>
        <v>5769.2307692307695</v>
      </c>
      <c r="O136" s="19">
        <f>+Localiza_PN1112[[#This Row],[Activos]]/(Localiza_PN1112[[#This Row],[Población]]/1000000)</f>
        <v>-5769.2307692307695</v>
      </c>
      <c r="P136" s="25" t="e">
        <f>+Localiza_PN1112[[#This Row],[Fallecidos]]/Localiza_PN1112[[#This Row],[Casos]]</f>
        <v>#DIV/0!</v>
      </c>
      <c r="Q136" s="25" t="e">
        <f>+Localiza_PN1112[[#This Row],[Recuperados]]/Localiza_PN1112[[#This Row],[Casos]]</f>
        <v>#DIV/0!</v>
      </c>
      <c r="R136" s="25" t="e">
        <f>Localiza_PN1112[[#This Row],[Activos]]/Localiza_PN1112[[#This Row],[Casos]]</f>
        <v>#DIV/0!</v>
      </c>
      <c r="S136" s="43" t="e">
        <f ca="1">+HLOOKUP($R$1,'Casos DIA Corr'!$CM$1:$CP$755,Localiza_PN1112[[#This Row],[Fila]],0)</f>
        <v>#N/A</v>
      </c>
      <c r="T136" s="40" t="e">
        <f ca="1">+HLOOKUP($R$1,'Muertes DIA'!$F$1:$I$770,Localiza_PN1112[[#This Row],[Fila]],0)</f>
        <v>#N/A</v>
      </c>
      <c r="U136" s="40" t="e">
        <f ca="1">+HLOOKUP($R$1,'Recuperados DIA'!$E$1:$H$763,Localiza_PN1112[[#This Row],[Fila]],0)</f>
        <v>#N/A</v>
      </c>
    </row>
    <row r="137" spans="2:21">
      <c r="B137">
        <v>137</v>
      </c>
      <c r="C137">
        <v>130306</v>
      </c>
      <c r="D137" t="s">
        <v>289</v>
      </c>
      <c r="E137">
        <v>8.0819196701049805</v>
      </c>
      <c r="F137">
        <v>-80.780403137207031</v>
      </c>
      <c r="G137">
        <v>1231</v>
      </c>
      <c r="H137" s="48">
        <f>+Casos_PN_CORR[[#This Row],[SUM Correg]]</f>
        <v>0</v>
      </c>
      <c r="I137" s="48">
        <f>+Muertes_PN_ACUM[[#This Row],[Fallecidos]]</f>
        <v>0</v>
      </c>
      <c r="J137" s="48">
        <f>+Recupera_PN_ACUM[[#This Row],[Recuperados]]</f>
        <v>3</v>
      </c>
      <c r="K137" s="48">
        <f>+Localiza_PN1112[[#This Row],[Casos]]-Localiza_PN1112[[#This Row],[Fallecidos]]-Localiza_PN1112[[#This Row],[Recuperados]]</f>
        <v>-3</v>
      </c>
      <c r="L137" s="19">
        <f>+Localiza_PN1112[[#This Row],[Casos]]/(Localiza_PN1112[[#This Row],[Población]]/1000000)</f>
        <v>0</v>
      </c>
      <c r="M137" s="19">
        <f>+Localiza_PN1112[[#This Row],[Fallecidos]]/(Localiza_PN1112[[#This Row],[Población]]/1000000)</f>
        <v>0</v>
      </c>
      <c r="N137" s="19">
        <f>+Localiza_PN1112[[#This Row],[Recuperados]]/(Localiza_PN1112[[#This Row],[Población]]/1000000)</f>
        <v>2437.0430544272945</v>
      </c>
      <c r="O137" s="19">
        <f>+Localiza_PN1112[[#This Row],[Activos]]/(Localiza_PN1112[[#This Row],[Población]]/1000000)</f>
        <v>-2437.0430544272945</v>
      </c>
      <c r="P137" s="25" t="e">
        <f>+Localiza_PN1112[[#This Row],[Fallecidos]]/Localiza_PN1112[[#This Row],[Casos]]</f>
        <v>#DIV/0!</v>
      </c>
      <c r="Q137" s="25" t="e">
        <f>+Localiza_PN1112[[#This Row],[Recuperados]]/Localiza_PN1112[[#This Row],[Casos]]</f>
        <v>#DIV/0!</v>
      </c>
      <c r="R137" s="25" t="e">
        <f>Localiza_PN1112[[#This Row],[Activos]]/Localiza_PN1112[[#This Row],[Casos]]</f>
        <v>#DIV/0!</v>
      </c>
      <c r="S137" s="43" t="e">
        <f ca="1">+HLOOKUP($R$1,'Casos DIA Corr'!$CM$1:$CP$755,Localiza_PN1112[[#This Row],[Fila]],0)</f>
        <v>#N/A</v>
      </c>
      <c r="T137" s="40" t="e">
        <f ca="1">+HLOOKUP($R$1,'Muertes DIA'!$F$1:$I$770,Localiza_PN1112[[#This Row],[Fila]],0)</f>
        <v>#N/A</v>
      </c>
      <c r="U137" s="40" t="e">
        <f ca="1">+HLOOKUP($R$1,'Recuperados DIA'!$E$1:$H$763,Localiza_PN1112[[#This Row],[Fila]],0)</f>
        <v>#N/A</v>
      </c>
    </row>
    <row r="138" spans="2:21">
      <c r="B138">
        <v>138</v>
      </c>
      <c r="C138">
        <v>30105</v>
      </c>
      <c r="D138" t="s">
        <v>290</v>
      </c>
      <c r="E138">
        <v>8.932499885559082</v>
      </c>
      <c r="F138">
        <v>-80.102798461914063</v>
      </c>
      <c r="G138">
        <v>0</v>
      </c>
      <c r="H138" s="48">
        <f>+Casos_PN_CORR[[#This Row],[SUM Correg]]</f>
        <v>0</v>
      </c>
      <c r="I138" s="48">
        <f>+Muertes_PN_ACUM[[#This Row],[Fallecidos]]</f>
        <v>0</v>
      </c>
      <c r="J138" s="48">
        <f>+Recupera_PN_ACUM[[#This Row],[Recuperados]]</f>
        <v>3</v>
      </c>
      <c r="K138" s="48">
        <f>+Localiza_PN1112[[#This Row],[Casos]]-Localiza_PN1112[[#This Row],[Fallecidos]]-Localiza_PN1112[[#This Row],[Recuperados]]</f>
        <v>-3</v>
      </c>
      <c r="L138" s="19" t="e">
        <f>+Localiza_PN1112[[#This Row],[Casos]]/(Localiza_PN1112[[#This Row],[Población]]/1000000)</f>
        <v>#DIV/0!</v>
      </c>
      <c r="M138" s="19" t="e">
        <f>+Localiza_PN1112[[#This Row],[Fallecidos]]/(Localiza_PN1112[[#This Row],[Población]]/1000000)</f>
        <v>#DIV/0!</v>
      </c>
      <c r="N138" s="19" t="e">
        <f>+Localiza_PN1112[[#This Row],[Recuperados]]/(Localiza_PN1112[[#This Row],[Población]]/1000000)</f>
        <v>#DIV/0!</v>
      </c>
      <c r="O138" s="19" t="e">
        <f>+Localiza_PN1112[[#This Row],[Activos]]/(Localiza_PN1112[[#This Row],[Población]]/1000000)</f>
        <v>#DIV/0!</v>
      </c>
      <c r="P138" s="25" t="e">
        <f>+Localiza_PN1112[[#This Row],[Fallecidos]]/Localiza_PN1112[[#This Row],[Casos]]</f>
        <v>#DIV/0!</v>
      </c>
      <c r="Q138" s="25" t="e">
        <f>+Localiza_PN1112[[#This Row],[Recuperados]]/Localiza_PN1112[[#This Row],[Casos]]</f>
        <v>#DIV/0!</v>
      </c>
      <c r="R138" s="25" t="e">
        <f>Localiza_PN1112[[#This Row],[Activos]]/Localiza_PN1112[[#This Row],[Casos]]</f>
        <v>#DIV/0!</v>
      </c>
      <c r="S138" s="43" t="e">
        <f ca="1">+HLOOKUP($R$1,'Casos DIA Corr'!$CM$1:$CP$755,Localiza_PN1112[[#This Row],[Fila]],0)</f>
        <v>#N/A</v>
      </c>
      <c r="T138" s="40" t="e">
        <f ca="1">+HLOOKUP($R$1,'Muertes DIA'!$F$1:$I$770,Localiza_PN1112[[#This Row],[Fila]],0)</f>
        <v>#N/A</v>
      </c>
      <c r="U138" s="40" t="e">
        <f ca="1">+HLOOKUP($R$1,'Recuperados DIA'!$E$1:$H$763,Localiza_PN1112[[#This Row],[Fila]],0)</f>
        <v>#N/A</v>
      </c>
    </row>
    <row r="139" spans="2:21">
      <c r="B139">
        <v>139</v>
      </c>
      <c r="C139">
        <v>110101</v>
      </c>
      <c r="D139" t="s">
        <v>293</v>
      </c>
      <c r="E139">
        <v>8.7761402130126953</v>
      </c>
      <c r="F139">
        <v>-80.090301513671875</v>
      </c>
      <c r="G139">
        <v>0</v>
      </c>
      <c r="H139" s="48">
        <f>+Casos_PN_CORR[[#This Row],[SUM Correg]]</f>
        <v>22</v>
      </c>
      <c r="I139" s="48">
        <f>+Muertes_PN_ACUM[[#This Row],[Fallecidos]]</f>
        <v>0</v>
      </c>
      <c r="J139" s="48">
        <f>+Recupera_PN_ACUM[[#This Row],[Recuperados]]</f>
        <v>3</v>
      </c>
      <c r="K139" s="48">
        <f>+Localiza_PN1112[[#This Row],[Casos]]-Localiza_PN1112[[#This Row],[Fallecidos]]-Localiza_PN1112[[#This Row],[Recuperados]]</f>
        <v>19</v>
      </c>
      <c r="L139" s="19" t="e">
        <f>+Localiza_PN1112[[#This Row],[Casos]]/(Localiza_PN1112[[#This Row],[Población]]/1000000)</f>
        <v>#DIV/0!</v>
      </c>
      <c r="M139" s="19" t="e">
        <f>+Localiza_PN1112[[#This Row],[Fallecidos]]/(Localiza_PN1112[[#This Row],[Población]]/1000000)</f>
        <v>#DIV/0!</v>
      </c>
      <c r="N139" s="19" t="e">
        <f>+Localiza_PN1112[[#This Row],[Recuperados]]/(Localiza_PN1112[[#This Row],[Población]]/1000000)</f>
        <v>#DIV/0!</v>
      </c>
      <c r="O139" s="19" t="e">
        <f>+Localiza_PN1112[[#This Row],[Activos]]/(Localiza_PN1112[[#This Row],[Población]]/1000000)</f>
        <v>#DIV/0!</v>
      </c>
      <c r="P139" s="25">
        <f>+Localiza_PN1112[[#This Row],[Fallecidos]]/Localiza_PN1112[[#This Row],[Casos]]</f>
        <v>0</v>
      </c>
      <c r="Q139" s="25">
        <f>+Localiza_PN1112[[#This Row],[Recuperados]]/Localiza_PN1112[[#This Row],[Casos]]</f>
        <v>0.13636363636363635</v>
      </c>
      <c r="R139" s="25">
        <f>Localiza_PN1112[[#This Row],[Activos]]/Localiza_PN1112[[#This Row],[Casos]]</f>
        <v>0.86363636363636365</v>
      </c>
      <c r="S139" s="43" t="e">
        <f ca="1">+HLOOKUP($R$1,'Casos DIA Corr'!$CM$1:$CP$755,Localiza_PN1112[[#This Row],[Fila]],0)</f>
        <v>#N/A</v>
      </c>
      <c r="T139" s="40" t="e">
        <f ca="1">+HLOOKUP($R$1,'Muertes DIA'!$F$1:$I$770,Localiza_PN1112[[#This Row],[Fila]],0)</f>
        <v>#N/A</v>
      </c>
      <c r="U139" s="40" t="e">
        <f ca="1">+HLOOKUP($R$1,'Recuperados DIA'!$E$1:$H$763,Localiza_PN1112[[#This Row],[Fila]],0)</f>
        <v>#N/A</v>
      </c>
    </row>
    <row r="140" spans="2:21">
      <c r="B140">
        <v>140</v>
      </c>
      <c r="C140">
        <v>40603</v>
      </c>
      <c r="D140" t="s">
        <v>294</v>
      </c>
      <c r="E140">
        <v>9.0191001892089844</v>
      </c>
      <c r="F140">
        <v>-80.058700561523438</v>
      </c>
      <c r="G140">
        <v>2900</v>
      </c>
      <c r="H140" s="48">
        <f>+Casos_PN_CORR[[#This Row],[SUM Correg]]</f>
        <v>5</v>
      </c>
      <c r="I140" s="48">
        <f>+Muertes_PN_ACUM[[#This Row],[Fallecidos]]</f>
        <v>0</v>
      </c>
      <c r="J140" s="48">
        <f>+Recupera_PN_ACUM[[#This Row],[Recuperados]]</f>
        <v>3</v>
      </c>
      <c r="K140" s="48">
        <f>+Localiza_PN1112[[#This Row],[Casos]]-Localiza_PN1112[[#This Row],[Fallecidos]]-Localiza_PN1112[[#This Row],[Recuperados]]</f>
        <v>2</v>
      </c>
      <c r="L140" s="19">
        <f>+Localiza_PN1112[[#This Row],[Casos]]/(Localiza_PN1112[[#This Row],[Población]]/1000000)</f>
        <v>1724.1379310344828</v>
      </c>
      <c r="M140" s="19">
        <f>+Localiza_PN1112[[#This Row],[Fallecidos]]/(Localiza_PN1112[[#This Row],[Población]]/1000000)</f>
        <v>0</v>
      </c>
      <c r="N140" s="19">
        <f>+Localiza_PN1112[[#This Row],[Recuperados]]/(Localiza_PN1112[[#This Row],[Población]]/1000000)</f>
        <v>1034.4827586206898</v>
      </c>
      <c r="O140" s="19">
        <f>+Localiza_PN1112[[#This Row],[Activos]]/(Localiza_PN1112[[#This Row],[Población]]/1000000)</f>
        <v>689.65517241379314</v>
      </c>
      <c r="P140" s="25">
        <f>+Localiza_PN1112[[#This Row],[Fallecidos]]/Localiza_PN1112[[#This Row],[Casos]]</f>
        <v>0</v>
      </c>
      <c r="Q140" s="25">
        <f>+Localiza_PN1112[[#This Row],[Recuperados]]/Localiza_PN1112[[#This Row],[Casos]]</f>
        <v>0.6</v>
      </c>
      <c r="R140" s="25">
        <f>Localiza_PN1112[[#This Row],[Activos]]/Localiza_PN1112[[#This Row],[Casos]]</f>
        <v>0.4</v>
      </c>
      <c r="S140" s="43" t="e">
        <f ca="1">+HLOOKUP($R$1,'Casos DIA Corr'!$CM$1:$CP$755,Localiza_PN1112[[#This Row],[Fila]],0)</f>
        <v>#N/A</v>
      </c>
      <c r="T140" s="40" t="e">
        <f ca="1">+HLOOKUP($R$1,'Muertes DIA'!$F$1:$I$770,Localiza_PN1112[[#This Row],[Fila]],0)</f>
        <v>#N/A</v>
      </c>
      <c r="U140" s="40" t="e">
        <f ca="1">+HLOOKUP($R$1,'Recuperados DIA'!$E$1:$H$763,Localiza_PN1112[[#This Row],[Fila]],0)</f>
        <v>#N/A</v>
      </c>
    </row>
    <row r="141" spans="2:21">
      <c r="B141">
        <v>141</v>
      </c>
      <c r="C141">
        <v>10208</v>
      </c>
      <c r="D141" t="s">
        <v>295</v>
      </c>
      <c r="E141">
        <v>8.1568098068237305</v>
      </c>
      <c r="F141">
        <v>-77.460403442382813</v>
      </c>
      <c r="G141">
        <v>2197</v>
      </c>
      <c r="H141" s="48">
        <f>+Casos_PN_CORR[[#This Row],[SUM Correg]]</f>
        <v>0</v>
      </c>
      <c r="I141" s="48">
        <f>+Muertes_PN_ACUM[[#This Row],[Fallecidos]]</f>
        <v>0</v>
      </c>
      <c r="J141" s="48">
        <f>+Recupera_PN_ACUM[[#This Row],[Recuperados]]</f>
        <v>3</v>
      </c>
      <c r="K141" s="48">
        <f>+Localiza_PN1112[[#This Row],[Casos]]-Localiza_PN1112[[#This Row],[Fallecidos]]-Localiza_PN1112[[#This Row],[Recuperados]]</f>
        <v>-3</v>
      </c>
      <c r="L141" s="19">
        <f>+Localiza_PN1112[[#This Row],[Casos]]/(Localiza_PN1112[[#This Row],[Población]]/1000000)</f>
        <v>0</v>
      </c>
      <c r="M141" s="19">
        <f>+Localiza_PN1112[[#This Row],[Fallecidos]]/(Localiza_PN1112[[#This Row],[Población]]/1000000)</f>
        <v>0</v>
      </c>
      <c r="N141" s="19">
        <f>+Localiza_PN1112[[#This Row],[Recuperados]]/(Localiza_PN1112[[#This Row],[Población]]/1000000)</f>
        <v>1365.4984069185252</v>
      </c>
      <c r="O141" s="19">
        <f>+Localiza_PN1112[[#This Row],[Activos]]/(Localiza_PN1112[[#This Row],[Población]]/1000000)</f>
        <v>-1365.4984069185252</v>
      </c>
      <c r="P141" s="25" t="e">
        <f>+Localiza_PN1112[[#This Row],[Fallecidos]]/Localiza_PN1112[[#This Row],[Casos]]</f>
        <v>#DIV/0!</v>
      </c>
      <c r="Q141" s="25" t="e">
        <f>+Localiza_PN1112[[#This Row],[Recuperados]]/Localiza_PN1112[[#This Row],[Casos]]</f>
        <v>#DIV/0!</v>
      </c>
      <c r="R141" s="25" t="e">
        <f>Localiza_PN1112[[#This Row],[Activos]]/Localiza_PN1112[[#This Row],[Casos]]</f>
        <v>#DIV/0!</v>
      </c>
      <c r="S141" s="43" t="e">
        <f ca="1">+HLOOKUP($R$1,'Casos DIA Corr'!$CM$1:$CP$755,Localiza_PN1112[[#This Row],[Fila]],0)</f>
        <v>#N/A</v>
      </c>
      <c r="T141" s="40" t="e">
        <f ca="1">+HLOOKUP($R$1,'Muertes DIA'!$F$1:$I$770,Localiza_PN1112[[#This Row],[Fila]],0)</f>
        <v>#N/A</v>
      </c>
      <c r="U141" s="40" t="e">
        <f ca="1">+HLOOKUP($R$1,'Recuperados DIA'!$E$1:$H$763,Localiza_PN1112[[#This Row],[Fila]],0)</f>
        <v>#N/A</v>
      </c>
    </row>
    <row r="142" spans="2:21">
      <c r="B142">
        <v>142</v>
      </c>
      <c r="C142">
        <v>20603</v>
      </c>
      <c r="D142" t="s">
        <v>110</v>
      </c>
      <c r="E142">
        <v>8.5543298721313477</v>
      </c>
      <c r="F142">
        <v>-82.370399475097656</v>
      </c>
      <c r="G142">
        <v>2447</v>
      </c>
      <c r="H142" s="48">
        <f>+Casos_PN_CORR[[#This Row],[SUM Correg]]</f>
        <v>0</v>
      </c>
      <c r="I142" s="48">
        <f>+Muertes_PN_ACUM[[#This Row],[Fallecidos]]</f>
        <v>0</v>
      </c>
      <c r="J142" s="48">
        <f>+Recupera_PN_ACUM[[#This Row],[Recuperados]]</f>
        <v>3</v>
      </c>
      <c r="K142" s="48">
        <f>+Localiza_PN1112[[#This Row],[Casos]]-Localiza_PN1112[[#This Row],[Fallecidos]]-Localiza_PN1112[[#This Row],[Recuperados]]</f>
        <v>-3</v>
      </c>
      <c r="L142" s="19">
        <f>+Localiza_PN1112[[#This Row],[Casos]]/(Localiza_PN1112[[#This Row],[Población]]/1000000)</f>
        <v>0</v>
      </c>
      <c r="M142" s="19">
        <f>+Localiza_PN1112[[#This Row],[Fallecidos]]/(Localiza_PN1112[[#This Row],[Población]]/1000000)</f>
        <v>0</v>
      </c>
      <c r="N142" s="19">
        <f>+Localiza_PN1112[[#This Row],[Recuperados]]/(Localiza_PN1112[[#This Row],[Población]]/1000000)</f>
        <v>1225.9910093992644</v>
      </c>
      <c r="O142" s="19">
        <f>+Localiza_PN1112[[#This Row],[Activos]]/(Localiza_PN1112[[#This Row],[Población]]/1000000)</f>
        <v>-1225.9910093992644</v>
      </c>
      <c r="P142" s="25" t="e">
        <f>+Localiza_PN1112[[#This Row],[Fallecidos]]/Localiza_PN1112[[#This Row],[Casos]]</f>
        <v>#DIV/0!</v>
      </c>
      <c r="Q142" s="25" t="e">
        <f>+Localiza_PN1112[[#This Row],[Recuperados]]/Localiza_PN1112[[#This Row],[Casos]]</f>
        <v>#DIV/0!</v>
      </c>
      <c r="R142" s="25" t="e">
        <f>Localiza_PN1112[[#This Row],[Activos]]/Localiza_PN1112[[#This Row],[Casos]]</f>
        <v>#DIV/0!</v>
      </c>
      <c r="S142" s="43" t="e">
        <f ca="1">+HLOOKUP($R$1,'Casos DIA Corr'!$CM$1:$CP$755,Localiza_PN1112[[#This Row],[Fila]],0)</f>
        <v>#N/A</v>
      </c>
      <c r="T142" s="40" t="e">
        <f ca="1">+HLOOKUP($R$1,'Muertes DIA'!$F$1:$I$770,Localiza_PN1112[[#This Row],[Fila]],0)</f>
        <v>#N/A</v>
      </c>
      <c r="U142" s="40" t="e">
        <f ca="1">+HLOOKUP($R$1,'Recuperados DIA'!$E$1:$H$763,Localiza_PN1112[[#This Row],[Fila]],0)</f>
        <v>#N/A</v>
      </c>
    </row>
    <row r="143" spans="2:21">
      <c r="B143">
        <v>143</v>
      </c>
      <c r="C143">
        <v>30302</v>
      </c>
      <c r="D143" t="s">
        <v>297</v>
      </c>
      <c r="E143">
        <v>9.2639398574829102</v>
      </c>
      <c r="F143">
        <v>-82.559799194335938</v>
      </c>
      <c r="G143">
        <v>1812</v>
      </c>
      <c r="H143" s="48">
        <f>+Casos_PN_CORR[[#This Row],[SUM Correg]]</f>
        <v>0</v>
      </c>
      <c r="I143" s="48">
        <f>+Muertes_PN_ACUM[[#This Row],[Fallecidos]]</f>
        <v>0</v>
      </c>
      <c r="J143" s="48">
        <f>+Recupera_PN_ACUM[[#This Row],[Recuperados]]</f>
        <v>2</v>
      </c>
      <c r="K143" s="48">
        <f>+Localiza_PN1112[[#This Row],[Casos]]-Localiza_PN1112[[#This Row],[Fallecidos]]-Localiza_PN1112[[#This Row],[Recuperados]]</f>
        <v>-2</v>
      </c>
      <c r="L143" s="19">
        <f>+Localiza_PN1112[[#This Row],[Casos]]/(Localiza_PN1112[[#This Row],[Población]]/1000000)</f>
        <v>0</v>
      </c>
      <c r="M143" s="19">
        <f>+Localiza_PN1112[[#This Row],[Fallecidos]]/(Localiza_PN1112[[#This Row],[Población]]/1000000)</f>
        <v>0</v>
      </c>
      <c r="N143" s="19">
        <f>+Localiza_PN1112[[#This Row],[Recuperados]]/(Localiza_PN1112[[#This Row],[Población]]/1000000)</f>
        <v>1103.7527593818984</v>
      </c>
      <c r="O143" s="19">
        <f>+Localiza_PN1112[[#This Row],[Activos]]/(Localiza_PN1112[[#This Row],[Población]]/1000000)</f>
        <v>-1103.7527593818984</v>
      </c>
      <c r="P143" s="25" t="e">
        <f>+Localiza_PN1112[[#This Row],[Fallecidos]]/Localiza_PN1112[[#This Row],[Casos]]</f>
        <v>#DIV/0!</v>
      </c>
      <c r="Q143" s="25" t="e">
        <f>+Localiza_PN1112[[#This Row],[Recuperados]]/Localiza_PN1112[[#This Row],[Casos]]</f>
        <v>#DIV/0!</v>
      </c>
      <c r="R143" s="25" t="e">
        <f>Localiza_PN1112[[#This Row],[Activos]]/Localiza_PN1112[[#This Row],[Casos]]</f>
        <v>#DIV/0!</v>
      </c>
      <c r="S143" s="43" t="e">
        <f ca="1">+HLOOKUP($R$1,'Casos DIA Corr'!$CM$1:$CP$755,Localiza_PN1112[[#This Row],[Fila]],0)</f>
        <v>#N/A</v>
      </c>
      <c r="T143" s="40" t="e">
        <f ca="1">+HLOOKUP($R$1,'Muertes DIA'!$F$1:$I$770,Localiza_PN1112[[#This Row],[Fila]],0)</f>
        <v>#N/A</v>
      </c>
      <c r="U143" s="40" t="e">
        <f ca="1">+HLOOKUP($R$1,'Recuperados DIA'!$E$1:$H$763,Localiza_PN1112[[#This Row],[Fila]],0)</f>
        <v>#N/A</v>
      </c>
    </row>
    <row r="144" spans="2:21">
      <c r="B144">
        <v>144</v>
      </c>
      <c r="C144">
        <v>80507</v>
      </c>
      <c r="D144" t="s">
        <v>298</v>
      </c>
      <c r="E144">
        <v>8.4075002670288086</v>
      </c>
      <c r="F144">
        <v>-80.422096252441406</v>
      </c>
      <c r="G144">
        <v>4100</v>
      </c>
      <c r="H144" s="48">
        <f>+Casos_PN_CORR[[#This Row],[SUM Correg]]</f>
        <v>146</v>
      </c>
      <c r="I144" s="48">
        <f>+Muertes_PN_ACUM[[#This Row],[Fallecidos]]</f>
        <v>0</v>
      </c>
      <c r="J144" s="48">
        <f>+Recupera_PN_ACUM[[#This Row],[Recuperados]]</f>
        <v>2</v>
      </c>
      <c r="K144" s="48">
        <f>+Localiza_PN1112[[#This Row],[Casos]]-Localiza_PN1112[[#This Row],[Fallecidos]]-Localiza_PN1112[[#This Row],[Recuperados]]</f>
        <v>144</v>
      </c>
      <c r="L144" s="19">
        <f>+Localiza_PN1112[[#This Row],[Casos]]/(Localiza_PN1112[[#This Row],[Población]]/1000000)</f>
        <v>35609.756097560974</v>
      </c>
      <c r="M144" s="19">
        <f>+Localiza_PN1112[[#This Row],[Fallecidos]]/(Localiza_PN1112[[#This Row],[Población]]/1000000)</f>
        <v>0</v>
      </c>
      <c r="N144" s="19">
        <f>+Localiza_PN1112[[#This Row],[Recuperados]]/(Localiza_PN1112[[#This Row],[Población]]/1000000)</f>
        <v>487.80487804878044</v>
      </c>
      <c r="O144" s="19">
        <f>+Localiza_PN1112[[#This Row],[Activos]]/(Localiza_PN1112[[#This Row],[Población]]/1000000)</f>
        <v>35121.951219512193</v>
      </c>
      <c r="P144" s="25">
        <f>+Localiza_PN1112[[#This Row],[Fallecidos]]/Localiza_PN1112[[#This Row],[Casos]]</f>
        <v>0</v>
      </c>
      <c r="Q144" s="25">
        <f>+Localiza_PN1112[[#This Row],[Recuperados]]/Localiza_PN1112[[#This Row],[Casos]]</f>
        <v>1.3698630136986301E-2</v>
      </c>
      <c r="R144" s="25">
        <f>Localiza_PN1112[[#This Row],[Activos]]/Localiza_PN1112[[#This Row],[Casos]]</f>
        <v>0.98630136986301364</v>
      </c>
      <c r="S144" s="43" t="e">
        <f ca="1">+HLOOKUP($R$1,'Casos DIA Corr'!$CM$1:$CP$755,Localiza_PN1112[[#This Row],[Fila]],0)</f>
        <v>#N/A</v>
      </c>
      <c r="T144" s="40" t="e">
        <f ca="1">+HLOOKUP($R$1,'Muertes DIA'!$F$1:$I$770,Localiza_PN1112[[#This Row],[Fila]],0)</f>
        <v>#N/A</v>
      </c>
      <c r="U144" s="40" t="e">
        <f ca="1">+HLOOKUP($R$1,'Recuperados DIA'!$E$1:$H$763,Localiza_PN1112[[#This Row],[Fila]],0)</f>
        <v>#N/A</v>
      </c>
    </row>
    <row r="145" spans="2:21">
      <c r="B145">
        <v>145</v>
      </c>
      <c r="C145">
        <v>50209</v>
      </c>
      <c r="D145" t="s">
        <v>299</v>
      </c>
      <c r="E145">
        <v>8.9109601974487305</v>
      </c>
      <c r="F145">
        <v>-80.638298034667969</v>
      </c>
      <c r="G145">
        <v>3555</v>
      </c>
      <c r="H145" s="48">
        <f>+Casos_PN_CORR[[#This Row],[SUM Correg]]</f>
        <v>105</v>
      </c>
      <c r="I145" s="48">
        <f>+Muertes_PN_ACUM[[#This Row],[Fallecidos]]</f>
        <v>2</v>
      </c>
      <c r="J145" s="48">
        <f>+Recupera_PN_ACUM[[#This Row],[Recuperados]]</f>
        <v>2</v>
      </c>
      <c r="K145" s="48">
        <f>+Localiza_PN1112[[#This Row],[Casos]]-Localiza_PN1112[[#This Row],[Fallecidos]]-Localiza_PN1112[[#This Row],[Recuperados]]</f>
        <v>101</v>
      </c>
      <c r="L145" s="19">
        <f>+Localiza_PN1112[[#This Row],[Casos]]/(Localiza_PN1112[[#This Row],[Población]]/1000000)</f>
        <v>29535.864978902955</v>
      </c>
      <c r="M145" s="19">
        <f>+Localiza_PN1112[[#This Row],[Fallecidos]]/(Localiza_PN1112[[#This Row],[Población]]/1000000)</f>
        <v>562.58790436005631</v>
      </c>
      <c r="N145" s="19">
        <f>+Localiza_PN1112[[#This Row],[Recuperados]]/(Localiza_PN1112[[#This Row],[Población]]/1000000)</f>
        <v>562.58790436005631</v>
      </c>
      <c r="O145" s="19">
        <f>+Localiza_PN1112[[#This Row],[Activos]]/(Localiza_PN1112[[#This Row],[Población]]/1000000)</f>
        <v>28410.689170182843</v>
      </c>
      <c r="P145" s="25">
        <f>+Localiza_PN1112[[#This Row],[Fallecidos]]/Localiza_PN1112[[#This Row],[Casos]]</f>
        <v>1.9047619047619049E-2</v>
      </c>
      <c r="Q145" s="25">
        <f>+Localiza_PN1112[[#This Row],[Recuperados]]/Localiza_PN1112[[#This Row],[Casos]]</f>
        <v>1.9047619047619049E-2</v>
      </c>
      <c r="R145" s="25">
        <f>Localiza_PN1112[[#This Row],[Activos]]/Localiza_PN1112[[#This Row],[Casos]]</f>
        <v>0.96190476190476193</v>
      </c>
      <c r="S145" s="43" t="e">
        <f ca="1">+HLOOKUP($R$1,'Casos DIA Corr'!$CM$1:$CP$755,Localiza_PN1112[[#This Row],[Fila]],0)</f>
        <v>#N/A</v>
      </c>
      <c r="T145" s="40" t="e">
        <f ca="1">+HLOOKUP($R$1,'Muertes DIA'!$F$1:$I$770,Localiza_PN1112[[#This Row],[Fila]],0)</f>
        <v>#N/A</v>
      </c>
      <c r="U145" s="40" t="e">
        <f ca="1">+HLOOKUP($R$1,'Recuperados DIA'!$E$1:$H$763,Localiza_PN1112[[#This Row],[Fila]],0)</f>
        <v>#N/A</v>
      </c>
    </row>
    <row r="146" spans="2:21">
      <c r="B146">
        <v>146</v>
      </c>
      <c r="C146">
        <v>40303</v>
      </c>
      <c r="D146" t="s">
        <v>300</v>
      </c>
      <c r="E146">
        <v>9.1470403671264648</v>
      </c>
      <c r="F146">
        <v>-78.422698974609375</v>
      </c>
      <c r="G146">
        <v>4271</v>
      </c>
      <c r="H146" s="48">
        <f>+Casos_PN_CORR[[#This Row],[SUM Correg]]</f>
        <v>0</v>
      </c>
      <c r="I146" s="48">
        <f>+Muertes_PN_ACUM[[#This Row],[Fallecidos]]</f>
        <v>0</v>
      </c>
      <c r="J146" s="48">
        <f>+Recupera_PN_ACUM[[#This Row],[Recuperados]]</f>
        <v>2</v>
      </c>
      <c r="K146" s="48">
        <f>+Localiza_PN1112[[#This Row],[Casos]]-Localiza_PN1112[[#This Row],[Fallecidos]]-Localiza_PN1112[[#This Row],[Recuperados]]</f>
        <v>-2</v>
      </c>
      <c r="L146" s="19">
        <f>+Localiza_PN1112[[#This Row],[Casos]]/(Localiza_PN1112[[#This Row],[Población]]/1000000)</f>
        <v>0</v>
      </c>
      <c r="M146" s="19">
        <f>+Localiza_PN1112[[#This Row],[Fallecidos]]/(Localiza_PN1112[[#This Row],[Población]]/1000000)</f>
        <v>0</v>
      </c>
      <c r="N146" s="19">
        <f>+Localiza_PN1112[[#This Row],[Recuperados]]/(Localiza_PN1112[[#This Row],[Población]]/1000000)</f>
        <v>468.27440880355891</v>
      </c>
      <c r="O146" s="19">
        <f>+Localiza_PN1112[[#This Row],[Activos]]/(Localiza_PN1112[[#This Row],[Población]]/1000000)</f>
        <v>-468.27440880355891</v>
      </c>
      <c r="P146" s="25" t="e">
        <f>+Localiza_PN1112[[#This Row],[Fallecidos]]/Localiza_PN1112[[#This Row],[Casos]]</f>
        <v>#DIV/0!</v>
      </c>
      <c r="Q146" s="25" t="e">
        <f>+Localiza_PN1112[[#This Row],[Recuperados]]/Localiza_PN1112[[#This Row],[Casos]]</f>
        <v>#DIV/0!</v>
      </c>
      <c r="R146" s="25" t="e">
        <f>Localiza_PN1112[[#This Row],[Activos]]/Localiza_PN1112[[#This Row],[Casos]]</f>
        <v>#DIV/0!</v>
      </c>
      <c r="S146" s="43" t="e">
        <f ca="1">+HLOOKUP($R$1,'Casos DIA Corr'!$CM$1:$CP$755,Localiza_PN1112[[#This Row],[Fila]],0)</f>
        <v>#N/A</v>
      </c>
      <c r="T146" s="40" t="e">
        <f ca="1">+HLOOKUP($R$1,'Muertes DIA'!$F$1:$I$770,Localiza_PN1112[[#This Row],[Fila]],0)</f>
        <v>#N/A</v>
      </c>
      <c r="U146" s="40" t="e">
        <f ca="1">+HLOOKUP($R$1,'Recuperados DIA'!$E$1:$H$763,Localiza_PN1112[[#This Row],[Fila]],0)</f>
        <v>#N/A</v>
      </c>
    </row>
    <row r="147" spans="2:21">
      <c r="B147">
        <v>147</v>
      </c>
      <c r="C147">
        <v>70404</v>
      </c>
      <c r="D147" t="s">
        <v>301</v>
      </c>
      <c r="E147">
        <v>8.9049797058105469</v>
      </c>
      <c r="F147">
        <v>-77.978401184082031</v>
      </c>
      <c r="G147">
        <v>1914</v>
      </c>
      <c r="H147" s="48">
        <f>+Casos_PN_CORR[[#This Row],[SUM Correg]]</f>
        <v>1</v>
      </c>
      <c r="I147" s="48">
        <f>+Muertes_PN_ACUM[[#This Row],[Fallecidos]]</f>
        <v>0</v>
      </c>
      <c r="J147" s="48">
        <f>+Recupera_PN_ACUM[[#This Row],[Recuperados]]</f>
        <v>2</v>
      </c>
      <c r="K147" s="48">
        <f>+Localiza_PN1112[[#This Row],[Casos]]-Localiza_PN1112[[#This Row],[Fallecidos]]-Localiza_PN1112[[#This Row],[Recuperados]]</f>
        <v>-1</v>
      </c>
      <c r="L147" s="19">
        <f>+Localiza_PN1112[[#This Row],[Casos]]/(Localiza_PN1112[[#This Row],[Población]]/1000000)</f>
        <v>522.4660397074191</v>
      </c>
      <c r="M147" s="19">
        <f>+Localiza_PN1112[[#This Row],[Fallecidos]]/(Localiza_PN1112[[#This Row],[Población]]/1000000)</f>
        <v>0</v>
      </c>
      <c r="N147" s="19">
        <f>+Localiza_PN1112[[#This Row],[Recuperados]]/(Localiza_PN1112[[#This Row],[Población]]/1000000)</f>
        <v>1044.9320794148382</v>
      </c>
      <c r="O147" s="19">
        <f>+Localiza_PN1112[[#This Row],[Activos]]/(Localiza_PN1112[[#This Row],[Población]]/1000000)</f>
        <v>-522.4660397074191</v>
      </c>
      <c r="P147" s="25">
        <f>+Localiza_PN1112[[#This Row],[Fallecidos]]/Localiza_PN1112[[#This Row],[Casos]]</f>
        <v>0</v>
      </c>
      <c r="Q147" s="25">
        <f>+Localiza_PN1112[[#This Row],[Recuperados]]/Localiza_PN1112[[#This Row],[Casos]]</f>
        <v>2</v>
      </c>
      <c r="R147" s="25">
        <f>Localiza_PN1112[[#This Row],[Activos]]/Localiza_PN1112[[#This Row],[Casos]]</f>
        <v>-1</v>
      </c>
      <c r="S147" s="43" t="e">
        <f ca="1">+HLOOKUP($R$1,'Casos DIA Corr'!$CM$1:$CP$755,Localiza_PN1112[[#This Row],[Fila]],0)</f>
        <v>#N/A</v>
      </c>
      <c r="T147" s="40" t="e">
        <f ca="1">+HLOOKUP($R$1,'Muertes DIA'!$F$1:$I$770,Localiza_PN1112[[#This Row],[Fila]],0)</f>
        <v>#N/A</v>
      </c>
      <c r="U147" s="40" t="e">
        <f ca="1">+HLOOKUP($R$1,'Recuperados DIA'!$E$1:$H$763,Localiza_PN1112[[#This Row],[Fila]],0)</f>
        <v>#N/A</v>
      </c>
    </row>
    <row r="148" spans="2:21">
      <c r="B148">
        <v>148</v>
      </c>
      <c r="C148">
        <v>90503</v>
      </c>
      <c r="D148" t="s">
        <v>301</v>
      </c>
      <c r="E148">
        <v>8.7522802352905273</v>
      </c>
      <c r="F148">
        <v>-82.596397399902344</v>
      </c>
      <c r="G148">
        <v>590</v>
      </c>
      <c r="H148" s="48">
        <f>+Casos_PN_CORR[[#This Row],[SUM Correg]]</f>
        <v>0</v>
      </c>
      <c r="I148" s="48">
        <f>+Muertes_PN_ACUM[[#This Row],[Fallecidos]]</f>
        <v>0</v>
      </c>
      <c r="J148" s="48">
        <f>+Recupera_PN_ACUM[[#This Row],[Recuperados]]</f>
        <v>2</v>
      </c>
      <c r="K148" s="48">
        <f>+Localiza_PN1112[[#This Row],[Casos]]-Localiza_PN1112[[#This Row],[Fallecidos]]-Localiza_PN1112[[#This Row],[Recuperados]]</f>
        <v>-2</v>
      </c>
      <c r="L148" s="19">
        <f>+Localiza_PN1112[[#This Row],[Casos]]/(Localiza_PN1112[[#This Row],[Población]]/1000000)</f>
        <v>0</v>
      </c>
      <c r="M148" s="19">
        <f>+Localiza_PN1112[[#This Row],[Fallecidos]]/(Localiza_PN1112[[#This Row],[Población]]/1000000)</f>
        <v>0</v>
      </c>
      <c r="N148" s="19">
        <f>+Localiza_PN1112[[#This Row],[Recuperados]]/(Localiza_PN1112[[#This Row],[Población]]/1000000)</f>
        <v>3389.8305084745762</v>
      </c>
      <c r="O148" s="19">
        <f>+Localiza_PN1112[[#This Row],[Activos]]/(Localiza_PN1112[[#This Row],[Población]]/1000000)</f>
        <v>-3389.8305084745762</v>
      </c>
      <c r="P148" s="25" t="e">
        <f>+Localiza_PN1112[[#This Row],[Fallecidos]]/Localiza_PN1112[[#This Row],[Casos]]</f>
        <v>#DIV/0!</v>
      </c>
      <c r="Q148" s="25" t="e">
        <f>+Localiza_PN1112[[#This Row],[Recuperados]]/Localiza_PN1112[[#This Row],[Casos]]</f>
        <v>#DIV/0!</v>
      </c>
      <c r="R148" s="25" t="e">
        <f>Localiza_PN1112[[#This Row],[Activos]]/Localiza_PN1112[[#This Row],[Casos]]</f>
        <v>#DIV/0!</v>
      </c>
      <c r="S148" s="43" t="e">
        <f ca="1">+HLOOKUP($R$1,'Casos DIA Corr'!$CM$1:$CP$755,Localiza_PN1112[[#This Row],[Fila]],0)</f>
        <v>#N/A</v>
      </c>
      <c r="T148" s="40" t="e">
        <f ca="1">+HLOOKUP($R$1,'Muertes DIA'!$F$1:$I$770,Localiza_PN1112[[#This Row],[Fila]],0)</f>
        <v>#N/A</v>
      </c>
      <c r="U148" s="40" t="e">
        <f ca="1">+HLOOKUP($R$1,'Recuperados DIA'!$E$1:$H$763,Localiza_PN1112[[#This Row],[Fila]],0)</f>
        <v>#N/A</v>
      </c>
    </row>
    <row r="149" spans="2:21">
      <c r="B149">
        <v>149</v>
      </c>
      <c r="C149">
        <v>90802</v>
      </c>
      <c r="D149" t="s">
        <v>303</v>
      </c>
      <c r="E149">
        <v>7.7470598220825195</v>
      </c>
      <c r="F149">
        <v>-80.476303100585938</v>
      </c>
      <c r="G149">
        <v>625</v>
      </c>
      <c r="H149" s="48">
        <f>+Casos_PN_CORR[[#This Row],[SUM Correg]]</f>
        <v>0</v>
      </c>
      <c r="I149" s="48">
        <f>+Muertes_PN_ACUM[[#This Row],[Fallecidos]]</f>
        <v>0</v>
      </c>
      <c r="J149" s="48">
        <f>+Recupera_PN_ACUM[[#This Row],[Recuperados]]</f>
        <v>2</v>
      </c>
      <c r="K149" s="48">
        <f>+Localiza_PN1112[[#This Row],[Casos]]-Localiza_PN1112[[#This Row],[Fallecidos]]-Localiza_PN1112[[#This Row],[Recuperados]]</f>
        <v>-2</v>
      </c>
      <c r="L149" s="19">
        <f>+Localiza_PN1112[[#This Row],[Casos]]/(Localiza_PN1112[[#This Row],[Población]]/1000000)</f>
        <v>0</v>
      </c>
      <c r="M149" s="19">
        <f>+Localiza_PN1112[[#This Row],[Fallecidos]]/(Localiza_PN1112[[#This Row],[Población]]/1000000)</f>
        <v>0</v>
      </c>
      <c r="N149" s="19">
        <f>+Localiza_PN1112[[#This Row],[Recuperados]]/(Localiza_PN1112[[#This Row],[Población]]/1000000)</f>
        <v>3200</v>
      </c>
      <c r="O149" s="19">
        <f>+Localiza_PN1112[[#This Row],[Activos]]/(Localiza_PN1112[[#This Row],[Población]]/1000000)</f>
        <v>-3200</v>
      </c>
      <c r="P149" s="25" t="e">
        <f>+Localiza_PN1112[[#This Row],[Fallecidos]]/Localiza_PN1112[[#This Row],[Casos]]</f>
        <v>#DIV/0!</v>
      </c>
      <c r="Q149" s="25" t="e">
        <f>+Localiza_PN1112[[#This Row],[Recuperados]]/Localiza_PN1112[[#This Row],[Casos]]</f>
        <v>#DIV/0!</v>
      </c>
      <c r="R149" s="25" t="e">
        <f>Localiza_PN1112[[#This Row],[Activos]]/Localiza_PN1112[[#This Row],[Casos]]</f>
        <v>#DIV/0!</v>
      </c>
      <c r="S149" s="43" t="e">
        <f ca="1">+HLOOKUP($R$1,'Casos DIA Corr'!$CM$1:$CP$755,Localiza_PN1112[[#This Row],[Fila]],0)</f>
        <v>#N/A</v>
      </c>
      <c r="T149" s="40" t="e">
        <f ca="1">+HLOOKUP($R$1,'Muertes DIA'!$F$1:$I$770,Localiza_PN1112[[#This Row],[Fila]],0)</f>
        <v>#N/A</v>
      </c>
      <c r="U149" s="40" t="e">
        <f ca="1">+HLOOKUP($R$1,'Recuperados DIA'!$E$1:$H$763,Localiza_PN1112[[#This Row],[Fila]],0)</f>
        <v>#N/A</v>
      </c>
    </row>
    <row r="150" spans="2:21">
      <c r="B150">
        <v>150</v>
      </c>
      <c r="C150">
        <v>90607</v>
      </c>
      <c r="D150" t="s">
        <v>304</v>
      </c>
      <c r="E150">
        <v>8.0762100219726563</v>
      </c>
      <c r="F150">
        <v>-81.417701721191406</v>
      </c>
      <c r="G150">
        <v>920</v>
      </c>
      <c r="H150" s="48">
        <f>+Casos_PN_CORR[[#This Row],[SUM Correg]]</f>
        <v>20</v>
      </c>
      <c r="I150" s="48">
        <f>+Muertes_PN_ACUM[[#This Row],[Fallecidos]]</f>
        <v>0</v>
      </c>
      <c r="J150" s="48">
        <f>+Recupera_PN_ACUM[[#This Row],[Recuperados]]</f>
        <v>2</v>
      </c>
      <c r="K150" s="48">
        <f>+Localiza_PN1112[[#This Row],[Casos]]-Localiza_PN1112[[#This Row],[Fallecidos]]-Localiza_PN1112[[#This Row],[Recuperados]]</f>
        <v>18</v>
      </c>
      <c r="L150" s="19">
        <f>+Localiza_PN1112[[#This Row],[Casos]]/(Localiza_PN1112[[#This Row],[Población]]/1000000)</f>
        <v>21739.130434782608</v>
      </c>
      <c r="M150" s="19">
        <f>+Localiza_PN1112[[#This Row],[Fallecidos]]/(Localiza_PN1112[[#This Row],[Población]]/1000000)</f>
        <v>0</v>
      </c>
      <c r="N150" s="19">
        <f>+Localiza_PN1112[[#This Row],[Recuperados]]/(Localiza_PN1112[[#This Row],[Población]]/1000000)</f>
        <v>2173.913043478261</v>
      </c>
      <c r="O150" s="19">
        <f>+Localiza_PN1112[[#This Row],[Activos]]/(Localiza_PN1112[[#This Row],[Población]]/1000000)</f>
        <v>19565.217391304348</v>
      </c>
      <c r="P150" s="25">
        <f>+Localiza_PN1112[[#This Row],[Fallecidos]]/Localiza_PN1112[[#This Row],[Casos]]</f>
        <v>0</v>
      </c>
      <c r="Q150" s="25">
        <f>+Localiza_PN1112[[#This Row],[Recuperados]]/Localiza_PN1112[[#This Row],[Casos]]</f>
        <v>0.1</v>
      </c>
      <c r="R150" s="25">
        <f>Localiza_PN1112[[#This Row],[Activos]]/Localiza_PN1112[[#This Row],[Casos]]</f>
        <v>0.9</v>
      </c>
      <c r="S150" s="43" t="e">
        <f ca="1">+HLOOKUP($R$1,'Casos DIA Corr'!$CM$1:$CP$755,Localiza_PN1112[[#This Row],[Fila]],0)</f>
        <v>#N/A</v>
      </c>
      <c r="T150" s="40" t="e">
        <f ca="1">+HLOOKUP($R$1,'Muertes DIA'!$F$1:$I$770,Localiza_PN1112[[#This Row],[Fila]],0)</f>
        <v>#N/A</v>
      </c>
      <c r="U150" s="40" t="e">
        <f ca="1">+HLOOKUP($R$1,'Recuperados DIA'!$E$1:$H$763,Localiza_PN1112[[#This Row],[Fila]],0)</f>
        <v>#N/A</v>
      </c>
    </row>
    <row r="151" spans="2:21">
      <c r="B151">
        <v>151</v>
      </c>
      <c r="C151">
        <v>30107</v>
      </c>
      <c r="D151" t="s">
        <v>305</v>
      </c>
      <c r="E151">
        <v>8.2154598236083984</v>
      </c>
      <c r="F151">
        <v>-80.884101867675781</v>
      </c>
      <c r="G151">
        <v>469</v>
      </c>
      <c r="H151" s="48">
        <f>+Casos_PN_CORR[[#This Row],[SUM Correg]]</f>
        <v>650</v>
      </c>
      <c r="I151" s="48">
        <f>+Muertes_PN_ACUM[[#This Row],[Fallecidos]]</f>
        <v>5</v>
      </c>
      <c r="J151" s="48">
        <f>+Recupera_PN_ACUM[[#This Row],[Recuperados]]</f>
        <v>2</v>
      </c>
      <c r="K151" s="48">
        <f>+Localiza_PN1112[[#This Row],[Casos]]-Localiza_PN1112[[#This Row],[Fallecidos]]-Localiza_PN1112[[#This Row],[Recuperados]]</f>
        <v>643</v>
      </c>
      <c r="L151" s="19">
        <f>+Localiza_PN1112[[#This Row],[Casos]]/(Localiza_PN1112[[#This Row],[Población]]/1000000)</f>
        <v>1385927.5053304904</v>
      </c>
      <c r="M151" s="19">
        <f>+Localiza_PN1112[[#This Row],[Fallecidos]]/(Localiza_PN1112[[#This Row],[Población]]/1000000)</f>
        <v>10660.980810234541</v>
      </c>
      <c r="N151" s="19">
        <f>+Localiza_PN1112[[#This Row],[Recuperados]]/(Localiza_PN1112[[#This Row],[Población]]/1000000)</f>
        <v>4264.3923240938166</v>
      </c>
      <c r="O151" s="19">
        <f>+Localiza_PN1112[[#This Row],[Activos]]/(Localiza_PN1112[[#This Row],[Población]]/1000000)</f>
        <v>1371002.1321961619</v>
      </c>
      <c r="P151" s="25">
        <f>+Localiza_PN1112[[#This Row],[Fallecidos]]/Localiza_PN1112[[#This Row],[Casos]]</f>
        <v>7.6923076923076927E-3</v>
      </c>
      <c r="Q151" s="25">
        <f>+Localiza_PN1112[[#This Row],[Recuperados]]/Localiza_PN1112[[#This Row],[Casos]]</f>
        <v>3.0769230769230769E-3</v>
      </c>
      <c r="R151" s="25">
        <f>Localiza_PN1112[[#This Row],[Activos]]/Localiza_PN1112[[#This Row],[Casos]]</f>
        <v>0.98923076923076925</v>
      </c>
      <c r="S151" s="43" t="e">
        <f ca="1">+HLOOKUP($R$1,'Casos DIA Corr'!$CM$1:$CP$755,Localiza_PN1112[[#This Row],[Fila]],0)</f>
        <v>#N/A</v>
      </c>
      <c r="T151" s="40" t="e">
        <f ca="1">+HLOOKUP($R$1,'Muertes DIA'!$F$1:$I$770,Localiza_PN1112[[#This Row],[Fila]],0)</f>
        <v>#N/A</v>
      </c>
      <c r="U151" s="40" t="e">
        <f ca="1">+HLOOKUP($R$1,'Recuperados DIA'!$E$1:$H$763,Localiza_PN1112[[#This Row],[Fila]],0)</f>
        <v>#N/A</v>
      </c>
    </row>
    <row r="152" spans="2:21">
      <c r="B152">
        <v>152</v>
      </c>
      <c r="C152">
        <v>30115</v>
      </c>
      <c r="D152" t="s">
        <v>306</v>
      </c>
      <c r="E152">
        <v>7.9369401931762695</v>
      </c>
      <c r="F152">
        <v>-81.059196472167969</v>
      </c>
      <c r="G152">
        <v>1550</v>
      </c>
      <c r="H152" s="48">
        <f>+Casos_PN_CORR[[#This Row],[SUM Correg]]</f>
        <v>0</v>
      </c>
      <c r="I152" s="48">
        <f>+Muertes_PN_ACUM[[#This Row],[Fallecidos]]</f>
        <v>0</v>
      </c>
      <c r="J152" s="48">
        <f>+Recupera_PN_ACUM[[#This Row],[Recuperados]]</f>
        <v>2</v>
      </c>
      <c r="K152" s="48">
        <f>+Localiza_PN1112[[#This Row],[Casos]]-Localiza_PN1112[[#This Row],[Fallecidos]]-Localiza_PN1112[[#This Row],[Recuperados]]</f>
        <v>-2</v>
      </c>
      <c r="L152" s="19">
        <f>+Localiza_PN1112[[#This Row],[Casos]]/(Localiza_PN1112[[#This Row],[Población]]/1000000)</f>
        <v>0</v>
      </c>
      <c r="M152" s="19">
        <f>+Localiza_PN1112[[#This Row],[Fallecidos]]/(Localiza_PN1112[[#This Row],[Población]]/1000000)</f>
        <v>0</v>
      </c>
      <c r="N152" s="19">
        <f>+Localiza_PN1112[[#This Row],[Recuperados]]/(Localiza_PN1112[[#This Row],[Población]]/1000000)</f>
        <v>1290.3225806451612</v>
      </c>
      <c r="O152" s="19">
        <f>+Localiza_PN1112[[#This Row],[Activos]]/(Localiza_PN1112[[#This Row],[Población]]/1000000)</f>
        <v>-1290.3225806451612</v>
      </c>
      <c r="P152" s="25" t="e">
        <f>+Localiza_PN1112[[#This Row],[Fallecidos]]/Localiza_PN1112[[#This Row],[Casos]]</f>
        <v>#DIV/0!</v>
      </c>
      <c r="Q152" s="25" t="e">
        <f>+Localiza_PN1112[[#This Row],[Recuperados]]/Localiza_PN1112[[#This Row],[Casos]]</f>
        <v>#DIV/0!</v>
      </c>
      <c r="R152" s="25" t="e">
        <f>Localiza_PN1112[[#This Row],[Activos]]/Localiza_PN1112[[#This Row],[Casos]]</f>
        <v>#DIV/0!</v>
      </c>
      <c r="S152" s="43" t="e">
        <f ca="1">+HLOOKUP($R$1,'Casos DIA Corr'!$CM$1:$CP$755,Localiza_PN1112[[#This Row],[Fila]],0)</f>
        <v>#N/A</v>
      </c>
      <c r="T152" s="40" t="e">
        <f ca="1">+HLOOKUP($R$1,'Muertes DIA'!$F$1:$I$770,Localiza_PN1112[[#This Row],[Fila]],0)</f>
        <v>#N/A</v>
      </c>
      <c r="U152" s="40" t="e">
        <f ca="1">+HLOOKUP($R$1,'Recuperados DIA'!$E$1:$H$763,Localiza_PN1112[[#This Row],[Fila]],0)</f>
        <v>#N/A</v>
      </c>
    </row>
    <row r="153" spans="2:21">
      <c r="B153">
        <v>153</v>
      </c>
      <c r="C153">
        <v>30502</v>
      </c>
      <c r="D153" t="s">
        <v>308</v>
      </c>
      <c r="E153">
        <v>9.2187795639038086</v>
      </c>
      <c r="F153">
        <v>-79.872901916503906</v>
      </c>
      <c r="G153">
        <v>2388</v>
      </c>
      <c r="H153" s="48">
        <f>+Casos_PN_CORR[[#This Row],[SUM Correg]]</f>
        <v>0</v>
      </c>
      <c r="I153" s="48">
        <f>+Muertes_PN_ACUM[[#This Row],[Fallecidos]]</f>
        <v>0</v>
      </c>
      <c r="J153" s="48">
        <f>+Recupera_PN_ACUM[[#This Row],[Recuperados]]</f>
        <v>2</v>
      </c>
      <c r="K153" s="48">
        <f>+Localiza_PN1112[[#This Row],[Casos]]-Localiza_PN1112[[#This Row],[Fallecidos]]-Localiza_PN1112[[#This Row],[Recuperados]]</f>
        <v>-2</v>
      </c>
      <c r="L153" s="19">
        <f>+Localiza_PN1112[[#This Row],[Casos]]/(Localiza_PN1112[[#This Row],[Población]]/1000000)</f>
        <v>0</v>
      </c>
      <c r="M153" s="19">
        <f>+Localiza_PN1112[[#This Row],[Fallecidos]]/(Localiza_PN1112[[#This Row],[Población]]/1000000)</f>
        <v>0</v>
      </c>
      <c r="N153" s="19">
        <f>+Localiza_PN1112[[#This Row],[Recuperados]]/(Localiza_PN1112[[#This Row],[Población]]/1000000)</f>
        <v>837.52093802345064</v>
      </c>
      <c r="O153" s="19">
        <f>+Localiza_PN1112[[#This Row],[Activos]]/(Localiza_PN1112[[#This Row],[Población]]/1000000)</f>
        <v>-837.52093802345064</v>
      </c>
      <c r="P153" s="25" t="e">
        <f>+Localiza_PN1112[[#This Row],[Fallecidos]]/Localiza_PN1112[[#This Row],[Casos]]</f>
        <v>#DIV/0!</v>
      </c>
      <c r="Q153" s="25" t="e">
        <f>+Localiza_PN1112[[#This Row],[Recuperados]]/Localiza_PN1112[[#This Row],[Casos]]</f>
        <v>#DIV/0!</v>
      </c>
      <c r="R153" s="25" t="e">
        <f>Localiza_PN1112[[#This Row],[Activos]]/Localiza_PN1112[[#This Row],[Casos]]</f>
        <v>#DIV/0!</v>
      </c>
      <c r="S153" s="43" t="e">
        <f ca="1">+HLOOKUP($R$1,'Casos DIA Corr'!$CM$1:$CP$755,Localiza_PN1112[[#This Row],[Fila]],0)</f>
        <v>#N/A</v>
      </c>
      <c r="T153" s="40" t="e">
        <f ca="1">+HLOOKUP($R$1,'Muertes DIA'!$F$1:$I$770,Localiza_PN1112[[#This Row],[Fila]],0)</f>
        <v>#N/A</v>
      </c>
      <c r="U153" s="40" t="e">
        <f ca="1">+HLOOKUP($R$1,'Recuperados DIA'!$E$1:$H$763,Localiza_PN1112[[#This Row],[Fila]],0)</f>
        <v>#N/A</v>
      </c>
    </row>
    <row r="154" spans="2:21">
      <c r="B154">
        <v>154</v>
      </c>
      <c r="C154">
        <v>50314</v>
      </c>
      <c r="D154" t="s">
        <v>309</v>
      </c>
      <c r="E154">
        <v>9.3705196380615234</v>
      </c>
      <c r="F154">
        <v>-79.866302490234375</v>
      </c>
      <c r="G154">
        <v>0</v>
      </c>
      <c r="H154" s="48">
        <f>+Casos_PN_CORR[[#This Row],[SUM Correg]]</f>
        <v>0</v>
      </c>
      <c r="I154" s="48">
        <f>+Muertes_PN_ACUM[[#This Row],[Fallecidos]]</f>
        <v>0</v>
      </c>
      <c r="J154" s="48">
        <f>+Recupera_PN_ACUM[[#This Row],[Recuperados]]</f>
        <v>2</v>
      </c>
      <c r="K154" s="48">
        <f>+Localiza_PN1112[[#This Row],[Casos]]-Localiza_PN1112[[#This Row],[Fallecidos]]-Localiza_PN1112[[#This Row],[Recuperados]]</f>
        <v>-2</v>
      </c>
      <c r="L154" s="19" t="e">
        <f>+Localiza_PN1112[[#This Row],[Casos]]/(Localiza_PN1112[[#This Row],[Población]]/1000000)</f>
        <v>#DIV/0!</v>
      </c>
      <c r="M154" s="19" t="e">
        <f>+Localiza_PN1112[[#This Row],[Fallecidos]]/(Localiza_PN1112[[#This Row],[Población]]/1000000)</f>
        <v>#DIV/0!</v>
      </c>
      <c r="N154" s="19" t="e">
        <f>+Localiza_PN1112[[#This Row],[Recuperados]]/(Localiza_PN1112[[#This Row],[Población]]/1000000)</f>
        <v>#DIV/0!</v>
      </c>
      <c r="O154" s="19" t="e">
        <f>+Localiza_PN1112[[#This Row],[Activos]]/(Localiza_PN1112[[#This Row],[Población]]/1000000)</f>
        <v>#DIV/0!</v>
      </c>
      <c r="P154" s="25" t="e">
        <f>+Localiza_PN1112[[#This Row],[Fallecidos]]/Localiza_PN1112[[#This Row],[Casos]]</f>
        <v>#DIV/0!</v>
      </c>
      <c r="Q154" s="25" t="e">
        <f>+Localiza_PN1112[[#This Row],[Recuperados]]/Localiza_PN1112[[#This Row],[Casos]]</f>
        <v>#DIV/0!</v>
      </c>
      <c r="R154" s="25" t="e">
        <f>Localiza_PN1112[[#This Row],[Activos]]/Localiza_PN1112[[#This Row],[Casos]]</f>
        <v>#DIV/0!</v>
      </c>
      <c r="S154" s="43" t="e">
        <f ca="1">+HLOOKUP($R$1,'Casos DIA Corr'!$CM$1:$CP$755,Localiza_PN1112[[#This Row],[Fila]],0)</f>
        <v>#N/A</v>
      </c>
      <c r="T154" s="40" t="e">
        <f ca="1">+HLOOKUP($R$1,'Muertes DIA'!$F$1:$I$770,Localiza_PN1112[[#This Row],[Fila]],0)</f>
        <v>#N/A</v>
      </c>
      <c r="U154" s="40" t="e">
        <f ca="1">+HLOOKUP($R$1,'Recuperados DIA'!$E$1:$H$763,Localiza_PN1112[[#This Row],[Fila]],0)</f>
        <v>#N/A</v>
      </c>
    </row>
    <row r="155" spans="2:21">
      <c r="B155">
        <v>155</v>
      </c>
      <c r="C155">
        <v>41403</v>
      </c>
      <c r="D155" t="s">
        <v>310</v>
      </c>
      <c r="E155">
        <v>9.5180501937866211</v>
      </c>
      <c r="F155">
        <v>-79.321601867675781</v>
      </c>
      <c r="G155">
        <v>442</v>
      </c>
      <c r="H155" s="48">
        <f>+Casos_PN_CORR[[#This Row],[SUM Correg]]</f>
        <v>0</v>
      </c>
      <c r="I155" s="48">
        <f>+Muertes_PN_ACUM[[#This Row],[Fallecidos]]</f>
        <v>0</v>
      </c>
      <c r="J155" s="48">
        <f>+Recupera_PN_ACUM[[#This Row],[Recuperados]]</f>
        <v>2</v>
      </c>
      <c r="K155" s="48">
        <f>+Localiza_PN1112[[#This Row],[Casos]]-Localiza_PN1112[[#This Row],[Fallecidos]]-Localiza_PN1112[[#This Row],[Recuperados]]</f>
        <v>-2</v>
      </c>
      <c r="L155" s="19">
        <f>+Localiza_PN1112[[#This Row],[Casos]]/(Localiza_PN1112[[#This Row],[Población]]/1000000)</f>
        <v>0</v>
      </c>
      <c r="M155" s="19">
        <f>+Localiza_PN1112[[#This Row],[Fallecidos]]/(Localiza_PN1112[[#This Row],[Población]]/1000000)</f>
        <v>0</v>
      </c>
      <c r="N155" s="19">
        <f>+Localiza_PN1112[[#This Row],[Recuperados]]/(Localiza_PN1112[[#This Row],[Población]]/1000000)</f>
        <v>4524.8868778280539</v>
      </c>
      <c r="O155" s="19">
        <f>+Localiza_PN1112[[#This Row],[Activos]]/(Localiza_PN1112[[#This Row],[Población]]/1000000)</f>
        <v>-4524.8868778280539</v>
      </c>
      <c r="P155" s="25" t="e">
        <f>+Localiza_PN1112[[#This Row],[Fallecidos]]/Localiza_PN1112[[#This Row],[Casos]]</f>
        <v>#DIV/0!</v>
      </c>
      <c r="Q155" s="25" t="e">
        <f>+Localiza_PN1112[[#This Row],[Recuperados]]/Localiza_PN1112[[#This Row],[Casos]]</f>
        <v>#DIV/0!</v>
      </c>
      <c r="R155" s="25" t="e">
        <f>Localiza_PN1112[[#This Row],[Activos]]/Localiza_PN1112[[#This Row],[Casos]]</f>
        <v>#DIV/0!</v>
      </c>
      <c r="S155" s="43" t="e">
        <f ca="1">+HLOOKUP($R$1,'Casos DIA Corr'!$CM$1:$CP$755,Localiza_PN1112[[#This Row],[Fila]],0)</f>
        <v>#N/A</v>
      </c>
      <c r="T155" s="40" t="e">
        <f ca="1">+HLOOKUP($R$1,'Muertes DIA'!$F$1:$I$770,Localiza_PN1112[[#This Row],[Fila]],0)</f>
        <v>#N/A</v>
      </c>
      <c r="U155" s="40" t="e">
        <f ca="1">+HLOOKUP($R$1,'Recuperados DIA'!$E$1:$H$763,Localiza_PN1112[[#This Row],[Fila]],0)</f>
        <v>#N/A</v>
      </c>
    </row>
    <row r="156" spans="2:21">
      <c r="B156">
        <v>156</v>
      </c>
      <c r="C156">
        <v>80805</v>
      </c>
      <c r="D156" t="s">
        <v>311</v>
      </c>
      <c r="E156">
        <v>8.5603103637695313</v>
      </c>
      <c r="F156">
        <v>-78.247398376464844</v>
      </c>
      <c r="G156">
        <v>0</v>
      </c>
      <c r="H156" s="48">
        <f>+Casos_PN_CORR[[#This Row],[SUM Correg]]</f>
        <v>2289</v>
      </c>
      <c r="I156" s="48">
        <f>+Muertes_PN_ACUM[[#This Row],[Fallecidos]]</f>
        <v>11</v>
      </c>
      <c r="J156" s="48">
        <f>+Recupera_PN_ACUM[[#This Row],[Recuperados]]</f>
        <v>2</v>
      </c>
      <c r="K156" s="48">
        <f>+Localiza_PN1112[[#This Row],[Casos]]-Localiza_PN1112[[#This Row],[Fallecidos]]-Localiza_PN1112[[#This Row],[Recuperados]]</f>
        <v>2276</v>
      </c>
      <c r="L156" s="19" t="e">
        <f>+Localiza_PN1112[[#This Row],[Casos]]/(Localiza_PN1112[[#This Row],[Población]]/1000000)</f>
        <v>#DIV/0!</v>
      </c>
      <c r="M156" s="19" t="e">
        <f>+Localiza_PN1112[[#This Row],[Fallecidos]]/(Localiza_PN1112[[#This Row],[Población]]/1000000)</f>
        <v>#DIV/0!</v>
      </c>
      <c r="N156" s="19" t="e">
        <f>+Localiza_PN1112[[#This Row],[Recuperados]]/(Localiza_PN1112[[#This Row],[Población]]/1000000)</f>
        <v>#DIV/0!</v>
      </c>
      <c r="O156" s="19" t="e">
        <f>+Localiza_PN1112[[#This Row],[Activos]]/(Localiza_PN1112[[#This Row],[Población]]/1000000)</f>
        <v>#DIV/0!</v>
      </c>
      <c r="P156" s="25">
        <f>+Localiza_PN1112[[#This Row],[Fallecidos]]/Localiza_PN1112[[#This Row],[Casos]]</f>
        <v>4.8055919615552639E-3</v>
      </c>
      <c r="Q156" s="25">
        <f>+Localiza_PN1112[[#This Row],[Recuperados]]/Localiza_PN1112[[#This Row],[Casos]]</f>
        <v>8.7374399301004806E-4</v>
      </c>
      <c r="R156" s="25">
        <f>Localiza_PN1112[[#This Row],[Activos]]/Localiza_PN1112[[#This Row],[Casos]]</f>
        <v>0.99432066404543473</v>
      </c>
      <c r="S156" s="43" t="e">
        <f ca="1">+HLOOKUP($R$1,'Casos DIA Corr'!$CM$1:$CP$755,Localiza_PN1112[[#This Row],[Fila]],0)</f>
        <v>#N/A</v>
      </c>
      <c r="T156" s="40" t="e">
        <f ca="1">+HLOOKUP($R$1,'Muertes DIA'!$F$1:$I$770,Localiza_PN1112[[#This Row],[Fila]],0)</f>
        <v>#N/A</v>
      </c>
      <c r="U156" s="40" t="e">
        <f ca="1">+HLOOKUP($R$1,'Recuperados DIA'!$E$1:$H$763,Localiza_PN1112[[#This Row],[Fila]],0)</f>
        <v>#N/A</v>
      </c>
    </row>
    <row r="157" spans="2:21">
      <c r="B157">
        <v>157</v>
      </c>
      <c r="C157">
        <v>40601</v>
      </c>
      <c r="D157" t="s">
        <v>312</v>
      </c>
      <c r="E157">
        <v>8.7000198364257813</v>
      </c>
      <c r="F157">
        <v>-82.628402709960938</v>
      </c>
      <c r="G157">
        <v>0</v>
      </c>
      <c r="H157" s="48">
        <f>+Casos_PN_CORR[[#This Row],[SUM Correg]]</f>
        <v>265</v>
      </c>
      <c r="I157" s="48">
        <f>+Muertes_PN_ACUM[[#This Row],[Fallecidos]]</f>
        <v>1</v>
      </c>
      <c r="J157" s="48">
        <f>+Recupera_PN_ACUM[[#This Row],[Recuperados]]</f>
        <v>2</v>
      </c>
      <c r="K157" s="48">
        <f>+Localiza_PN1112[[#This Row],[Casos]]-Localiza_PN1112[[#This Row],[Fallecidos]]-Localiza_PN1112[[#This Row],[Recuperados]]</f>
        <v>262</v>
      </c>
      <c r="L157" s="19" t="e">
        <f>+Localiza_PN1112[[#This Row],[Casos]]/(Localiza_PN1112[[#This Row],[Población]]/1000000)</f>
        <v>#DIV/0!</v>
      </c>
      <c r="M157" s="19" t="e">
        <f>+Localiza_PN1112[[#This Row],[Fallecidos]]/(Localiza_PN1112[[#This Row],[Población]]/1000000)</f>
        <v>#DIV/0!</v>
      </c>
      <c r="N157" s="19" t="e">
        <f>+Localiza_PN1112[[#This Row],[Recuperados]]/(Localiza_PN1112[[#This Row],[Población]]/1000000)</f>
        <v>#DIV/0!</v>
      </c>
      <c r="O157" s="19" t="e">
        <f>+Localiza_PN1112[[#This Row],[Activos]]/(Localiza_PN1112[[#This Row],[Población]]/1000000)</f>
        <v>#DIV/0!</v>
      </c>
      <c r="P157" s="25">
        <f>+Localiza_PN1112[[#This Row],[Fallecidos]]/Localiza_PN1112[[#This Row],[Casos]]</f>
        <v>3.7735849056603774E-3</v>
      </c>
      <c r="Q157" s="25">
        <f>+Localiza_PN1112[[#This Row],[Recuperados]]/Localiza_PN1112[[#This Row],[Casos]]</f>
        <v>7.5471698113207548E-3</v>
      </c>
      <c r="R157" s="25">
        <f>Localiza_PN1112[[#This Row],[Activos]]/Localiza_PN1112[[#This Row],[Casos]]</f>
        <v>0.98867924528301887</v>
      </c>
      <c r="S157" s="43" t="e">
        <f ca="1">+HLOOKUP($R$1,'Casos DIA Corr'!$CM$1:$CP$755,Localiza_PN1112[[#This Row],[Fila]],0)</f>
        <v>#N/A</v>
      </c>
      <c r="T157" s="40" t="e">
        <f ca="1">+HLOOKUP($R$1,'Muertes DIA'!$F$1:$I$770,Localiza_PN1112[[#This Row],[Fila]],0)</f>
        <v>#N/A</v>
      </c>
      <c r="U157" s="40" t="e">
        <f ca="1">+HLOOKUP($R$1,'Recuperados DIA'!$E$1:$H$763,Localiza_PN1112[[#This Row],[Fila]],0)</f>
        <v>#N/A</v>
      </c>
    </row>
    <row r="158" spans="2:21">
      <c r="B158">
        <v>158</v>
      </c>
      <c r="C158">
        <v>40611</v>
      </c>
      <c r="D158" t="s">
        <v>313</v>
      </c>
      <c r="E158">
        <v>8.9787998199462891</v>
      </c>
      <c r="F158">
        <v>-79.539398193359375</v>
      </c>
      <c r="G158">
        <v>16361</v>
      </c>
      <c r="H158" s="48">
        <f>+Casos_PN_CORR[[#This Row],[SUM Correg]]</f>
        <v>0</v>
      </c>
      <c r="I158" s="48">
        <f>+Muertes_PN_ACUM[[#This Row],[Fallecidos]]</f>
        <v>0</v>
      </c>
      <c r="J158" s="48">
        <f>+Recupera_PN_ACUM[[#This Row],[Recuperados]]</f>
        <v>2</v>
      </c>
      <c r="K158" s="48">
        <f>+Localiza_PN1112[[#This Row],[Casos]]-Localiza_PN1112[[#This Row],[Fallecidos]]-Localiza_PN1112[[#This Row],[Recuperados]]</f>
        <v>-2</v>
      </c>
      <c r="L158" s="19">
        <f>+Localiza_PN1112[[#This Row],[Casos]]/(Localiza_PN1112[[#This Row],[Población]]/1000000)</f>
        <v>0</v>
      </c>
      <c r="M158" s="19">
        <f>+Localiza_PN1112[[#This Row],[Fallecidos]]/(Localiza_PN1112[[#This Row],[Población]]/1000000)</f>
        <v>0</v>
      </c>
      <c r="N158" s="19">
        <f>+Localiza_PN1112[[#This Row],[Recuperados]]/(Localiza_PN1112[[#This Row],[Población]]/1000000)</f>
        <v>122.24191675325469</v>
      </c>
      <c r="O158" s="19">
        <f>+Localiza_PN1112[[#This Row],[Activos]]/(Localiza_PN1112[[#This Row],[Población]]/1000000)</f>
        <v>-122.24191675325469</v>
      </c>
      <c r="P158" s="25" t="e">
        <f>+Localiza_PN1112[[#This Row],[Fallecidos]]/Localiza_PN1112[[#This Row],[Casos]]</f>
        <v>#DIV/0!</v>
      </c>
      <c r="Q158" s="25" t="e">
        <f>+Localiza_PN1112[[#This Row],[Recuperados]]/Localiza_PN1112[[#This Row],[Casos]]</f>
        <v>#DIV/0!</v>
      </c>
      <c r="R158" s="25" t="e">
        <f>Localiza_PN1112[[#This Row],[Activos]]/Localiza_PN1112[[#This Row],[Casos]]</f>
        <v>#DIV/0!</v>
      </c>
      <c r="S158" s="43" t="e">
        <f ca="1">+HLOOKUP($R$1,'Casos DIA Corr'!$CM$1:$CP$755,Localiza_PN1112[[#This Row],[Fila]],0)</f>
        <v>#N/A</v>
      </c>
      <c r="T158" s="40" t="e">
        <f ca="1">+HLOOKUP($R$1,'Muertes DIA'!$F$1:$I$770,Localiza_PN1112[[#This Row],[Fila]],0)</f>
        <v>#N/A</v>
      </c>
      <c r="U158" s="40" t="e">
        <f ca="1">+HLOOKUP($R$1,'Recuperados DIA'!$E$1:$H$763,Localiza_PN1112[[#This Row],[Fila]],0)</f>
        <v>#N/A</v>
      </c>
    </row>
    <row r="159" spans="2:21">
      <c r="B159">
        <v>159</v>
      </c>
      <c r="C159">
        <v>40612</v>
      </c>
      <c r="D159" t="s">
        <v>314</v>
      </c>
      <c r="E159">
        <v>8.450770378112793</v>
      </c>
      <c r="F159">
        <v>-82.423301696777344</v>
      </c>
      <c r="G159">
        <v>82907</v>
      </c>
      <c r="H159" s="48">
        <f>+Casos_PN_CORR[[#This Row],[SUM Correg]]</f>
        <v>0</v>
      </c>
      <c r="I159" s="48">
        <f>+Muertes_PN_ACUM[[#This Row],[Fallecidos]]</f>
        <v>0</v>
      </c>
      <c r="J159" s="48">
        <f>+Recupera_PN_ACUM[[#This Row],[Recuperados]]</f>
        <v>2</v>
      </c>
      <c r="K159" s="48">
        <f>+Localiza_PN1112[[#This Row],[Casos]]-Localiza_PN1112[[#This Row],[Fallecidos]]-Localiza_PN1112[[#This Row],[Recuperados]]</f>
        <v>-2</v>
      </c>
      <c r="L159" s="19">
        <f>+Localiza_PN1112[[#This Row],[Casos]]/(Localiza_PN1112[[#This Row],[Población]]/1000000)</f>
        <v>0</v>
      </c>
      <c r="M159" s="19">
        <f>+Localiza_PN1112[[#This Row],[Fallecidos]]/(Localiza_PN1112[[#This Row],[Población]]/1000000)</f>
        <v>0</v>
      </c>
      <c r="N159" s="19">
        <f>+Localiza_PN1112[[#This Row],[Recuperados]]/(Localiza_PN1112[[#This Row],[Población]]/1000000)</f>
        <v>24.123415393151365</v>
      </c>
      <c r="O159" s="19">
        <f>+Localiza_PN1112[[#This Row],[Activos]]/(Localiza_PN1112[[#This Row],[Población]]/1000000)</f>
        <v>-24.123415393151365</v>
      </c>
      <c r="P159" s="25" t="e">
        <f>+Localiza_PN1112[[#This Row],[Fallecidos]]/Localiza_PN1112[[#This Row],[Casos]]</f>
        <v>#DIV/0!</v>
      </c>
      <c r="Q159" s="25" t="e">
        <f>+Localiza_PN1112[[#This Row],[Recuperados]]/Localiza_PN1112[[#This Row],[Casos]]</f>
        <v>#DIV/0!</v>
      </c>
      <c r="R159" s="25" t="e">
        <f>Localiza_PN1112[[#This Row],[Activos]]/Localiza_PN1112[[#This Row],[Casos]]</f>
        <v>#DIV/0!</v>
      </c>
      <c r="S159" s="43" t="e">
        <f ca="1">+HLOOKUP($R$1,'Casos DIA Corr'!$CM$1:$CP$755,Localiza_PN1112[[#This Row],[Fila]],0)</f>
        <v>#N/A</v>
      </c>
      <c r="T159" s="40" t="e">
        <f ca="1">+HLOOKUP($R$1,'Muertes DIA'!$F$1:$I$770,Localiza_PN1112[[#This Row],[Fila]],0)</f>
        <v>#N/A</v>
      </c>
      <c r="U159" s="40" t="e">
        <f ca="1">+HLOOKUP($R$1,'Recuperados DIA'!$E$1:$H$763,Localiza_PN1112[[#This Row],[Fila]],0)</f>
        <v>#N/A</v>
      </c>
    </row>
    <row r="160" spans="2:21">
      <c r="B160">
        <v>160</v>
      </c>
      <c r="C160">
        <v>120313</v>
      </c>
      <c r="D160" t="s">
        <v>315</v>
      </c>
      <c r="E160">
        <v>8.3806896209716797</v>
      </c>
      <c r="F160">
        <v>-82.411201477050781</v>
      </c>
      <c r="G160">
        <v>0</v>
      </c>
      <c r="H160" s="48">
        <f>+Casos_PN_CORR[[#This Row],[SUM Correg]]</f>
        <v>0</v>
      </c>
      <c r="I160" s="48">
        <f>+Muertes_PN_ACUM[[#This Row],[Fallecidos]]</f>
        <v>0</v>
      </c>
      <c r="J160" s="48">
        <f>+Recupera_PN_ACUM[[#This Row],[Recuperados]]</f>
        <v>1</v>
      </c>
      <c r="K160" s="48">
        <f>+Localiza_PN1112[[#This Row],[Casos]]-Localiza_PN1112[[#This Row],[Fallecidos]]-Localiza_PN1112[[#This Row],[Recuperados]]</f>
        <v>-1</v>
      </c>
      <c r="L160" s="19" t="e">
        <f>+Localiza_PN1112[[#This Row],[Casos]]/(Localiza_PN1112[[#This Row],[Población]]/1000000)</f>
        <v>#DIV/0!</v>
      </c>
      <c r="M160" s="19" t="e">
        <f>+Localiza_PN1112[[#This Row],[Fallecidos]]/(Localiza_PN1112[[#This Row],[Población]]/1000000)</f>
        <v>#DIV/0!</v>
      </c>
      <c r="N160" s="19" t="e">
        <f>+Localiza_PN1112[[#This Row],[Recuperados]]/(Localiza_PN1112[[#This Row],[Población]]/1000000)</f>
        <v>#DIV/0!</v>
      </c>
      <c r="O160" s="19" t="e">
        <f>+Localiza_PN1112[[#This Row],[Activos]]/(Localiza_PN1112[[#This Row],[Población]]/1000000)</f>
        <v>#DIV/0!</v>
      </c>
      <c r="P160" s="25" t="e">
        <f>+Localiza_PN1112[[#This Row],[Fallecidos]]/Localiza_PN1112[[#This Row],[Casos]]</f>
        <v>#DIV/0!</v>
      </c>
      <c r="Q160" s="25" t="e">
        <f>+Localiza_PN1112[[#This Row],[Recuperados]]/Localiza_PN1112[[#This Row],[Casos]]</f>
        <v>#DIV/0!</v>
      </c>
      <c r="R160" s="25" t="e">
        <f>Localiza_PN1112[[#This Row],[Activos]]/Localiza_PN1112[[#This Row],[Casos]]</f>
        <v>#DIV/0!</v>
      </c>
      <c r="S160" s="43" t="e">
        <f ca="1">+HLOOKUP($R$1,'Casos DIA Corr'!$CM$1:$CP$755,Localiza_PN1112[[#This Row],[Fila]],0)</f>
        <v>#N/A</v>
      </c>
      <c r="T160" s="40" t="e">
        <f ca="1">+HLOOKUP($R$1,'Muertes DIA'!$F$1:$I$770,Localiza_PN1112[[#This Row],[Fila]],0)</f>
        <v>#N/A</v>
      </c>
      <c r="U160" s="40" t="e">
        <f ca="1">+HLOOKUP($R$1,'Recuperados DIA'!$E$1:$H$763,Localiza_PN1112[[#This Row],[Fila]],0)</f>
        <v>#N/A</v>
      </c>
    </row>
    <row r="161" spans="2:21">
      <c r="B161">
        <v>161</v>
      </c>
      <c r="C161">
        <v>120315</v>
      </c>
      <c r="D161" t="s">
        <v>316</v>
      </c>
      <c r="E161">
        <v>8.3998699188232422</v>
      </c>
      <c r="F161">
        <v>-82.447196960449219</v>
      </c>
      <c r="G161">
        <v>0</v>
      </c>
      <c r="H161" s="48">
        <f>+Casos_PN_CORR[[#This Row],[SUM Correg]]</f>
        <v>0</v>
      </c>
      <c r="I161" s="48">
        <f>+Muertes_PN_ACUM[[#This Row],[Fallecidos]]</f>
        <v>0</v>
      </c>
      <c r="J161" s="48">
        <f>+Recupera_PN_ACUM[[#This Row],[Recuperados]]</f>
        <v>1</v>
      </c>
      <c r="K161" s="48">
        <f>+Localiza_PN1112[[#This Row],[Casos]]-Localiza_PN1112[[#This Row],[Fallecidos]]-Localiza_PN1112[[#This Row],[Recuperados]]</f>
        <v>-1</v>
      </c>
      <c r="L161" s="19" t="e">
        <f>+Localiza_PN1112[[#This Row],[Casos]]/(Localiza_PN1112[[#This Row],[Población]]/1000000)</f>
        <v>#DIV/0!</v>
      </c>
      <c r="M161" s="19" t="e">
        <f>+Localiza_PN1112[[#This Row],[Fallecidos]]/(Localiza_PN1112[[#This Row],[Población]]/1000000)</f>
        <v>#DIV/0!</v>
      </c>
      <c r="N161" s="19" t="e">
        <f>+Localiza_PN1112[[#This Row],[Recuperados]]/(Localiza_PN1112[[#This Row],[Población]]/1000000)</f>
        <v>#DIV/0!</v>
      </c>
      <c r="O161" s="19" t="e">
        <f>+Localiza_PN1112[[#This Row],[Activos]]/(Localiza_PN1112[[#This Row],[Población]]/1000000)</f>
        <v>#DIV/0!</v>
      </c>
      <c r="P161" s="25" t="e">
        <f>+Localiza_PN1112[[#This Row],[Fallecidos]]/Localiza_PN1112[[#This Row],[Casos]]</f>
        <v>#DIV/0!</v>
      </c>
      <c r="Q161" s="25" t="e">
        <f>+Localiza_PN1112[[#This Row],[Recuperados]]/Localiza_PN1112[[#This Row],[Casos]]</f>
        <v>#DIV/0!</v>
      </c>
      <c r="R161" s="25" t="e">
        <f>Localiza_PN1112[[#This Row],[Activos]]/Localiza_PN1112[[#This Row],[Casos]]</f>
        <v>#DIV/0!</v>
      </c>
      <c r="S161" s="43" t="e">
        <f ca="1">+HLOOKUP($R$1,'Casos DIA Corr'!$CM$1:$CP$755,Localiza_PN1112[[#This Row],[Fila]],0)</f>
        <v>#N/A</v>
      </c>
      <c r="T161" s="40" t="e">
        <f ca="1">+HLOOKUP($R$1,'Muertes DIA'!$F$1:$I$770,Localiza_PN1112[[#This Row],[Fila]],0)</f>
        <v>#N/A</v>
      </c>
      <c r="U161" s="40" t="e">
        <f ca="1">+HLOOKUP($R$1,'Recuperados DIA'!$E$1:$H$763,Localiza_PN1112[[#This Row],[Fila]],0)</f>
        <v>#N/A</v>
      </c>
    </row>
    <row r="162" spans="2:21">
      <c r="B162">
        <v>162</v>
      </c>
      <c r="C162">
        <v>40102</v>
      </c>
      <c r="D162" t="s">
        <v>317</v>
      </c>
      <c r="E162">
        <v>8.4016103744506836</v>
      </c>
      <c r="F162">
        <v>-81.644401550292969</v>
      </c>
      <c r="G162">
        <v>0</v>
      </c>
      <c r="H162" s="48">
        <f>+Casos_PN_CORR[[#This Row],[SUM Correg]]</f>
        <v>647</v>
      </c>
      <c r="I162" s="48">
        <f>+Muertes_PN_ACUM[[#This Row],[Fallecidos]]</f>
        <v>0</v>
      </c>
      <c r="J162" s="48">
        <f>+Recupera_PN_ACUM[[#This Row],[Recuperados]]</f>
        <v>1</v>
      </c>
      <c r="K162" s="48">
        <f>+Localiza_PN1112[[#This Row],[Casos]]-Localiza_PN1112[[#This Row],[Fallecidos]]-Localiza_PN1112[[#This Row],[Recuperados]]</f>
        <v>646</v>
      </c>
      <c r="L162" s="19" t="e">
        <f>+Localiza_PN1112[[#This Row],[Casos]]/(Localiza_PN1112[[#This Row],[Población]]/1000000)</f>
        <v>#DIV/0!</v>
      </c>
      <c r="M162" s="19" t="e">
        <f>+Localiza_PN1112[[#This Row],[Fallecidos]]/(Localiza_PN1112[[#This Row],[Población]]/1000000)</f>
        <v>#DIV/0!</v>
      </c>
      <c r="N162" s="19" t="e">
        <f>+Localiza_PN1112[[#This Row],[Recuperados]]/(Localiza_PN1112[[#This Row],[Población]]/1000000)</f>
        <v>#DIV/0!</v>
      </c>
      <c r="O162" s="19" t="e">
        <f>+Localiza_PN1112[[#This Row],[Activos]]/(Localiza_PN1112[[#This Row],[Población]]/1000000)</f>
        <v>#DIV/0!</v>
      </c>
      <c r="P162" s="25">
        <f>+Localiza_PN1112[[#This Row],[Fallecidos]]/Localiza_PN1112[[#This Row],[Casos]]</f>
        <v>0</v>
      </c>
      <c r="Q162" s="25">
        <f>+Localiza_PN1112[[#This Row],[Recuperados]]/Localiza_PN1112[[#This Row],[Casos]]</f>
        <v>1.5455950540958269E-3</v>
      </c>
      <c r="R162" s="25">
        <f>Localiza_PN1112[[#This Row],[Activos]]/Localiza_PN1112[[#This Row],[Casos]]</f>
        <v>0.99845440494590421</v>
      </c>
      <c r="S162" s="43" t="e">
        <f ca="1">+HLOOKUP($R$1,'Casos DIA Corr'!$CM$1:$CP$755,Localiza_PN1112[[#This Row],[Fila]],0)</f>
        <v>#N/A</v>
      </c>
      <c r="T162" s="40" t="e">
        <f ca="1">+HLOOKUP($R$1,'Muertes DIA'!$F$1:$I$770,Localiza_PN1112[[#This Row],[Fila]],0)</f>
        <v>#N/A</v>
      </c>
      <c r="U162" s="40" t="e">
        <f ca="1">+HLOOKUP($R$1,'Recuperados DIA'!$E$1:$H$763,Localiza_PN1112[[#This Row],[Fila]],0)</f>
        <v>#N/A</v>
      </c>
    </row>
    <row r="163" spans="2:21">
      <c r="B163">
        <v>163</v>
      </c>
      <c r="C163">
        <v>40701</v>
      </c>
      <c r="D163" t="s">
        <v>319</v>
      </c>
      <c r="E163">
        <v>8.4643402099609375</v>
      </c>
      <c r="F163">
        <v>-81.731498718261719</v>
      </c>
      <c r="G163">
        <v>0</v>
      </c>
      <c r="H163" s="48">
        <f>+Casos_PN_CORR[[#This Row],[SUM Correg]]</f>
        <v>13</v>
      </c>
      <c r="I163" s="48">
        <f>+Muertes_PN_ACUM[[#This Row],[Fallecidos]]</f>
        <v>0</v>
      </c>
      <c r="J163" s="48">
        <f>+Recupera_PN_ACUM[[#This Row],[Recuperados]]</f>
        <v>1</v>
      </c>
      <c r="K163" s="48">
        <f>+Localiza_PN1112[[#This Row],[Casos]]-Localiza_PN1112[[#This Row],[Fallecidos]]-Localiza_PN1112[[#This Row],[Recuperados]]</f>
        <v>12</v>
      </c>
      <c r="L163" s="19" t="e">
        <f>+Localiza_PN1112[[#This Row],[Casos]]/(Localiza_PN1112[[#This Row],[Población]]/1000000)</f>
        <v>#DIV/0!</v>
      </c>
      <c r="M163" s="19" t="e">
        <f>+Localiza_PN1112[[#This Row],[Fallecidos]]/(Localiza_PN1112[[#This Row],[Población]]/1000000)</f>
        <v>#DIV/0!</v>
      </c>
      <c r="N163" s="19" t="e">
        <f>+Localiza_PN1112[[#This Row],[Recuperados]]/(Localiza_PN1112[[#This Row],[Población]]/1000000)</f>
        <v>#DIV/0!</v>
      </c>
      <c r="O163" s="19" t="e">
        <f>+Localiza_PN1112[[#This Row],[Activos]]/(Localiza_PN1112[[#This Row],[Población]]/1000000)</f>
        <v>#DIV/0!</v>
      </c>
      <c r="P163" s="25">
        <f>+Localiza_PN1112[[#This Row],[Fallecidos]]/Localiza_PN1112[[#This Row],[Casos]]</f>
        <v>0</v>
      </c>
      <c r="Q163" s="25">
        <f>+Localiza_PN1112[[#This Row],[Recuperados]]/Localiza_PN1112[[#This Row],[Casos]]</f>
        <v>7.6923076923076927E-2</v>
      </c>
      <c r="R163" s="25">
        <f>Localiza_PN1112[[#This Row],[Activos]]/Localiza_PN1112[[#This Row],[Casos]]</f>
        <v>0.92307692307692313</v>
      </c>
      <c r="S163" s="43" t="e">
        <f ca="1">+HLOOKUP($R$1,'Casos DIA Corr'!$CM$1:$CP$755,Localiza_PN1112[[#This Row],[Fila]],0)</f>
        <v>#N/A</v>
      </c>
      <c r="T163" s="40" t="e">
        <f ca="1">+HLOOKUP($R$1,'Muertes DIA'!$F$1:$I$770,Localiza_PN1112[[#This Row],[Fila]],0)</f>
        <v>#N/A</v>
      </c>
      <c r="U163" s="40" t="e">
        <f ca="1">+HLOOKUP($R$1,'Recuperados DIA'!$E$1:$H$763,Localiza_PN1112[[#This Row],[Fila]],0)</f>
        <v>#N/A</v>
      </c>
    </row>
    <row r="164" spans="2:21">
      <c r="B164">
        <v>164</v>
      </c>
      <c r="C164">
        <v>41007</v>
      </c>
      <c r="D164" t="s">
        <v>320</v>
      </c>
      <c r="E164">
        <v>8.4027595520019531</v>
      </c>
      <c r="F164">
        <v>-82.687202453613281</v>
      </c>
      <c r="G164">
        <v>3457</v>
      </c>
      <c r="H164" s="48">
        <f>+Casos_PN_CORR[[#This Row],[SUM Correg]]</f>
        <v>0</v>
      </c>
      <c r="I164" s="48">
        <f>+Muertes_PN_ACUM[[#This Row],[Fallecidos]]</f>
        <v>0</v>
      </c>
      <c r="J164" s="48">
        <f>+Recupera_PN_ACUM[[#This Row],[Recuperados]]</f>
        <v>1</v>
      </c>
      <c r="K164" s="48">
        <f>+Localiza_PN1112[[#This Row],[Casos]]-Localiza_PN1112[[#This Row],[Fallecidos]]-Localiza_PN1112[[#This Row],[Recuperados]]</f>
        <v>-1</v>
      </c>
      <c r="L164" s="19">
        <f>+Localiza_PN1112[[#This Row],[Casos]]/(Localiza_PN1112[[#This Row],[Población]]/1000000)</f>
        <v>0</v>
      </c>
      <c r="M164" s="19">
        <f>+Localiza_PN1112[[#This Row],[Fallecidos]]/(Localiza_PN1112[[#This Row],[Población]]/1000000)</f>
        <v>0</v>
      </c>
      <c r="N164" s="19">
        <f>+Localiza_PN1112[[#This Row],[Recuperados]]/(Localiza_PN1112[[#This Row],[Población]]/1000000)</f>
        <v>289.2681515765114</v>
      </c>
      <c r="O164" s="19">
        <f>+Localiza_PN1112[[#This Row],[Activos]]/(Localiza_PN1112[[#This Row],[Población]]/1000000)</f>
        <v>-289.2681515765114</v>
      </c>
      <c r="P164" s="25" t="e">
        <f>+Localiza_PN1112[[#This Row],[Fallecidos]]/Localiza_PN1112[[#This Row],[Casos]]</f>
        <v>#DIV/0!</v>
      </c>
      <c r="Q164" s="25" t="e">
        <f>+Localiza_PN1112[[#This Row],[Recuperados]]/Localiza_PN1112[[#This Row],[Casos]]</f>
        <v>#DIV/0!</v>
      </c>
      <c r="R164" s="25" t="e">
        <f>Localiza_PN1112[[#This Row],[Activos]]/Localiza_PN1112[[#This Row],[Casos]]</f>
        <v>#DIV/0!</v>
      </c>
      <c r="S164" s="43" t="e">
        <f ca="1">+HLOOKUP($R$1,'Casos DIA Corr'!$CM$1:$CP$755,Localiza_PN1112[[#This Row],[Fila]],0)</f>
        <v>#N/A</v>
      </c>
      <c r="T164" s="40" t="e">
        <f ca="1">+HLOOKUP($R$1,'Muertes DIA'!$F$1:$I$770,Localiza_PN1112[[#This Row],[Fila]],0)</f>
        <v>#N/A</v>
      </c>
      <c r="U164" s="40" t="e">
        <f ca="1">+HLOOKUP($R$1,'Recuperados DIA'!$E$1:$H$763,Localiza_PN1112[[#This Row],[Fila]],0)</f>
        <v>#N/A</v>
      </c>
    </row>
    <row r="165" spans="2:21">
      <c r="B165">
        <v>165</v>
      </c>
      <c r="C165">
        <v>80826</v>
      </c>
      <c r="D165" t="s">
        <v>321</v>
      </c>
      <c r="E165">
        <v>8.5740499496459961</v>
      </c>
      <c r="F165">
        <v>-82.427101135253906</v>
      </c>
      <c r="G165">
        <v>4074</v>
      </c>
      <c r="H165" s="48">
        <f>+Casos_PN_CORR[[#This Row],[SUM Correg]]</f>
        <v>918</v>
      </c>
      <c r="I165" s="48">
        <f>+Muertes_PN_ACUM[[#This Row],[Fallecidos]]</f>
        <v>7</v>
      </c>
      <c r="J165" s="48">
        <f>+Recupera_PN_ACUM[[#This Row],[Recuperados]]</f>
        <v>1</v>
      </c>
      <c r="K165" s="48">
        <f>+Localiza_PN1112[[#This Row],[Casos]]-Localiza_PN1112[[#This Row],[Fallecidos]]-Localiza_PN1112[[#This Row],[Recuperados]]</f>
        <v>910</v>
      </c>
      <c r="L165" s="19">
        <f>+Localiza_PN1112[[#This Row],[Casos]]/(Localiza_PN1112[[#This Row],[Población]]/1000000)</f>
        <v>225331.36966126654</v>
      </c>
      <c r="M165" s="19">
        <f>+Localiza_PN1112[[#This Row],[Fallecidos]]/(Localiza_PN1112[[#This Row],[Población]]/1000000)</f>
        <v>1718.2130584192439</v>
      </c>
      <c r="N165" s="19">
        <f>+Localiza_PN1112[[#This Row],[Recuperados]]/(Localiza_PN1112[[#This Row],[Población]]/1000000)</f>
        <v>245.45900834560626</v>
      </c>
      <c r="O165" s="19">
        <f>+Localiza_PN1112[[#This Row],[Activos]]/(Localiza_PN1112[[#This Row],[Población]]/1000000)</f>
        <v>223367.69759450169</v>
      </c>
      <c r="P165" s="25">
        <f>+Localiza_PN1112[[#This Row],[Fallecidos]]/Localiza_PN1112[[#This Row],[Casos]]</f>
        <v>7.6252723311546842E-3</v>
      </c>
      <c r="Q165" s="25">
        <f>+Localiza_PN1112[[#This Row],[Recuperados]]/Localiza_PN1112[[#This Row],[Casos]]</f>
        <v>1.0893246187363835E-3</v>
      </c>
      <c r="R165" s="25">
        <f>Localiza_PN1112[[#This Row],[Activos]]/Localiza_PN1112[[#This Row],[Casos]]</f>
        <v>0.99128540305010893</v>
      </c>
      <c r="S165" s="43" t="e">
        <f ca="1">+HLOOKUP($R$1,'Casos DIA Corr'!$CM$1:$CP$755,Localiza_PN1112[[#This Row],[Fila]],0)</f>
        <v>#N/A</v>
      </c>
      <c r="T165" s="40" t="e">
        <f ca="1">+HLOOKUP($R$1,'Muertes DIA'!$F$1:$I$770,Localiza_PN1112[[#This Row],[Fila]],0)</f>
        <v>#N/A</v>
      </c>
      <c r="U165" s="40" t="e">
        <f ca="1">+HLOOKUP($R$1,'Recuperados DIA'!$E$1:$H$763,Localiza_PN1112[[#This Row],[Fila]],0)</f>
        <v>#N/A</v>
      </c>
    </row>
    <row r="166" spans="2:21">
      <c r="B166">
        <v>166</v>
      </c>
      <c r="C166">
        <v>40702</v>
      </c>
      <c r="D166" t="s">
        <v>322</v>
      </c>
      <c r="E166">
        <v>8.7132301330566406</v>
      </c>
      <c r="F166">
        <v>-82.757301330566406</v>
      </c>
      <c r="G166">
        <v>998</v>
      </c>
      <c r="H166" s="48">
        <f>+Casos_PN_CORR[[#This Row],[SUM Correg]]</f>
        <v>0</v>
      </c>
      <c r="I166" s="48">
        <f>+Muertes_PN_ACUM[[#This Row],[Fallecidos]]</f>
        <v>0</v>
      </c>
      <c r="J166" s="48">
        <f>+Recupera_PN_ACUM[[#This Row],[Recuperados]]</f>
        <v>1</v>
      </c>
      <c r="K166" s="48">
        <f>+Localiza_PN1112[[#This Row],[Casos]]-Localiza_PN1112[[#This Row],[Fallecidos]]-Localiza_PN1112[[#This Row],[Recuperados]]</f>
        <v>-1</v>
      </c>
      <c r="L166" s="19">
        <f>+Localiza_PN1112[[#This Row],[Casos]]/(Localiza_PN1112[[#This Row],[Población]]/1000000)</f>
        <v>0</v>
      </c>
      <c r="M166" s="19">
        <f>+Localiza_PN1112[[#This Row],[Fallecidos]]/(Localiza_PN1112[[#This Row],[Población]]/1000000)</f>
        <v>0</v>
      </c>
      <c r="N166" s="19">
        <f>+Localiza_PN1112[[#This Row],[Recuperados]]/(Localiza_PN1112[[#This Row],[Población]]/1000000)</f>
        <v>1002.0040080160321</v>
      </c>
      <c r="O166" s="19">
        <f>+Localiza_PN1112[[#This Row],[Activos]]/(Localiza_PN1112[[#This Row],[Población]]/1000000)</f>
        <v>-1002.0040080160321</v>
      </c>
      <c r="P166" s="25" t="e">
        <f>+Localiza_PN1112[[#This Row],[Fallecidos]]/Localiza_PN1112[[#This Row],[Casos]]</f>
        <v>#DIV/0!</v>
      </c>
      <c r="Q166" s="25" t="e">
        <f>+Localiza_PN1112[[#This Row],[Recuperados]]/Localiza_PN1112[[#This Row],[Casos]]</f>
        <v>#DIV/0!</v>
      </c>
      <c r="R166" s="25" t="e">
        <f>Localiza_PN1112[[#This Row],[Activos]]/Localiza_PN1112[[#This Row],[Casos]]</f>
        <v>#DIV/0!</v>
      </c>
      <c r="S166" s="43" t="e">
        <f ca="1">+HLOOKUP($R$1,'Casos DIA Corr'!$CM$1:$CP$755,Localiza_PN1112[[#This Row],[Fila]],0)</f>
        <v>#N/A</v>
      </c>
      <c r="T166" s="40" t="e">
        <f ca="1">+HLOOKUP($R$1,'Muertes DIA'!$F$1:$I$770,Localiza_PN1112[[#This Row],[Fila]],0)</f>
        <v>#N/A</v>
      </c>
      <c r="U166" s="40" t="e">
        <f ca="1">+HLOOKUP($R$1,'Recuperados DIA'!$E$1:$H$763,Localiza_PN1112[[#This Row],[Fila]],0)</f>
        <v>#N/A</v>
      </c>
    </row>
    <row r="167" spans="2:21">
      <c r="B167">
        <v>167</v>
      </c>
      <c r="C167">
        <v>91010</v>
      </c>
      <c r="D167" t="s">
        <v>323</v>
      </c>
      <c r="E167">
        <v>9.0358896255493164</v>
      </c>
      <c r="F167">
        <v>-79.418296813964844</v>
      </c>
      <c r="G167">
        <v>0</v>
      </c>
      <c r="H167" s="48">
        <f>+Casos_PN_CORR[[#This Row],[SUM Correg]]</f>
        <v>35</v>
      </c>
      <c r="I167" s="48">
        <f>+Muertes_PN_ACUM[[#This Row],[Fallecidos]]</f>
        <v>0</v>
      </c>
      <c r="J167" s="48">
        <f>+Recupera_PN_ACUM[[#This Row],[Recuperados]]</f>
        <v>1</v>
      </c>
      <c r="K167" s="48">
        <f>+Localiza_PN1112[[#This Row],[Casos]]-Localiza_PN1112[[#This Row],[Fallecidos]]-Localiza_PN1112[[#This Row],[Recuperados]]</f>
        <v>34</v>
      </c>
      <c r="L167" s="19" t="e">
        <f>+Localiza_PN1112[[#This Row],[Casos]]/(Localiza_PN1112[[#This Row],[Población]]/1000000)</f>
        <v>#DIV/0!</v>
      </c>
      <c r="M167" s="19" t="e">
        <f>+Localiza_PN1112[[#This Row],[Fallecidos]]/(Localiza_PN1112[[#This Row],[Población]]/1000000)</f>
        <v>#DIV/0!</v>
      </c>
      <c r="N167" s="19" t="e">
        <f>+Localiza_PN1112[[#This Row],[Recuperados]]/(Localiza_PN1112[[#This Row],[Población]]/1000000)</f>
        <v>#DIV/0!</v>
      </c>
      <c r="O167" s="19" t="e">
        <f>+Localiza_PN1112[[#This Row],[Activos]]/(Localiza_PN1112[[#This Row],[Población]]/1000000)</f>
        <v>#DIV/0!</v>
      </c>
      <c r="P167" s="25">
        <f>+Localiza_PN1112[[#This Row],[Fallecidos]]/Localiza_PN1112[[#This Row],[Casos]]</f>
        <v>0</v>
      </c>
      <c r="Q167" s="25">
        <f>+Localiza_PN1112[[#This Row],[Recuperados]]/Localiza_PN1112[[#This Row],[Casos]]</f>
        <v>2.8571428571428571E-2</v>
      </c>
      <c r="R167" s="25">
        <f>Localiza_PN1112[[#This Row],[Activos]]/Localiza_PN1112[[#This Row],[Casos]]</f>
        <v>0.97142857142857142</v>
      </c>
      <c r="S167" s="43" t="e">
        <f ca="1">+HLOOKUP($R$1,'Casos DIA Corr'!$CM$1:$CP$755,Localiza_PN1112[[#This Row],[Fila]],0)</f>
        <v>#N/A</v>
      </c>
      <c r="T167" s="40" t="e">
        <f ca="1">+HLOOKUP($R$1,'Muertes DIA'!$F$1:$I$770,Localiza_PN1112[[#This Row],[Fila]],0)</f>
        <v>#N/A</v>
      </c>
      <c r="U167" s="40" t="e">
        <f ca="1">+HLOOKUP($R$1,'Recuperados DIA'!$E$1:$H$763,Localiza_PN1112[[#This Row],[Fila]],0)</f>
        <v>#N/A</v>
      </c>
    </row>
    <row r="168" spans="2:21">
      <c r="B168">
        <v>168</v>
      </c>
      <c r="C168">
        <v>90903</v>
      </c>
      <c r="D168" t="s">
        <v>324</v>
      </c>
      <c r="E168">
        <v>8.5351600646972656</v>
      </c>
      <c r="F168">
        <v>-82.389801025390625</v>
      </c>
      <c r="G168">
        <v>1634</v>
      </c>
      <c r="H168" s="48">
        <f>+Casos_PN_CORR[[#This Row],[SUM Correg]]</f>
        <v>0</v>
      </c>
      <c r="I168" s="48">
        <f>+Muertes_PN_ACUM[[#This Row],[Fallecidos]]</f>
        <v>0</v>
      </c>
      <c r="J168" s="48">
        <f>+Recupera_PN_ACUM[[#This Row],[Recuperados]]</f>
        <v>1</v>
      </c>
      <c r="K168" s="48">
        <f>+Localiza_PN1112[[#This Row],[Casos]]-Localiza_PN1112[[#This Row],[Fallecidos]]-Localiza_PN1112[[#This Row],[Recuperados]]</f>
        <v>-1</v>
      </c>
      <c r="L168" s="19">
        <f>+Localiza_PN1112[[#This Row],[Casos]]/(Localiza_PN1112[[#This Row],[Población]]/1000000)</f>
        <v>0</v>
      </c>
      <c r="M168" s="19">
        <f>+Localiza_PN1112[[#This Row],[Fallecidos]]/(Localiza_PN1112[[#This Row],[Población]]/1000000)</f>
        <v>0</v>
      </c>
      <c r="N168" s="19">
        <f>+Localiza_PN1112[[#This Row],[Recuperados]]/(Localiza_PN1112[[#This Row],[Población]]/1000000)</f>
        <v>611.9951040391677</v>
      </c>
      <c r="O168" s="19">
        <f>+Localiza_PN1112[[#This Row],[Activos]]/(Localiza_PN1112[[#This Row],[Población]]/1000000)</f>
        <v>-611.9951040391677</v>
      </c>
      <c r="P168" s="25" t="e">
        <f>+Localiza_PN1112[[#This Row],[Fallecidos]]/Localiza_PN1112[[#This Row],[Casos]]</f>
        <v>#DIV/0!</v>
      </c>
      <c r="Q168" s="25" t="e">
        <f>+Localiza_PN1112[[#This Row],[Recuperados]]/Localiza_PN1112[[#This Row],[Casos]]</f>
        <v>#DIV/0!</v>
      </c>
      <c r="R168" s="25" t="e">
        <f>Localiza_PN1112[[#This Row],[Activos]]/Localiza_PN1112[[#This Row],[Casos]]</f>
        <v>#DIV/0!</v>
      </c>
      <c r="S168" s="43" t="e">
        <f ca="1">+HLOOKUP($R$1,'Casos DIA Corr'!$CM$1:$CP$755,Localiza_PN1112[[#This Row],[Fila]],0)</f>
        <v>#N/A</v>
      </c>
      <c r="T168" s="40" t="e">
        <f ca="1">+HLOOKUP($R$1,'Muertes DIA'!$F$1:$I$770,Localiza_PN1112[[#This Row],[Fila]],0)</f>
        <v>#N/A</v>
      </c>
      <c r="U168" s="40" t="e">
        <f ca="1">+HLOOKUP($R$1,'Recuperados DIA'!$E$1:$H$763,Localiza_PN1112[[#This Row],[Fila]],0)</f>
        <v>#N/A</v>
      </c>
    </row>
    <row r="169" spans="2:21">
      <c r="B169">
        <v>169</v>
      </c>
      <c r="C169">
        <v>130705</v>
      </c>
      <c r="D169" t="s">
        <v>325</v>
      </c>
      <c r="E169">
        <v>8.0519199371337891</v>
      </c>
      <c r="F169">
        <v>-81.016899108886719</v>
      </c>
      <c r="G169">
        <v>3434</v>
      </c>
      <c r="H169" s="48">
        <f>+Casos_PN_CORR[[#This Row],[SUM Correg]]</f>
        <v>127</v>
      </c>
      <c r="I169" s="48">
        <f>+Muertes_PN_ACUM[[#This Row],[Fallecidos]]</f>
        <v>1</v>
      </c>
      <c r="J169" s="48">
        <f>+Recupera_PN_ACUM[[#This Row],[Recuperados]]</f>
        <v>1</v>
      </c>
      <c r="K169" s="48">
        <f>+Localiza_PN1112[[#This Row],[Casos]]-Localiza_PN1112[[#This Row],[Fallecidos]]-Localiza_PN1112[[#This Row],[Recuperados]]</f>
        <v>125</v>
      </c>
      <c r="L169" s="19">
        <f>+Localiza_PN1112[[#This Row],[Casos]]/(Localiza_PN1112[[#This Row],[Población]]/1000000)</f>
        <v>36983.110075713455</v>
      </c>
      <c r="M169" s="19">
        <f>+Localiza_PN1112[[#This Row],[Fallecidos]]/(Localiza_PN1112[[#This Row],[Población]]/1000000)</f>
        <v>291.20559114735005</v>
      </c>
      <c r="N169" s="19">
        <f>+Localiza_PN1112[[#This Row],[Recuperados]]/(Localiza_PN1112[[#This Row],[Población]]/1000000)</f>
        <v>291.20559114735005</v>
      </c>
      <c r="O169" s="19">
        <f>+Localiza_PN1112[[#This Row],[Activos]]/(Localiza_PN1112[[#This Row],[Población]]/1000000)</f>
        <v>36400.698893418754</v>
      </c>
      <c r="P169" s="25">
        <f>+Localiza_PN1112[[#This Row],[Fallecidos]]/Localiza_PN1112[[#This Row],[Casos]]</f>
        <v>7.874015748031496E-3</v>
      </c>
      <c r="Q169" s="25">
        <f>+Localiza_PN1112[[#This Row],[Recuperados]]/Localiza_PN1112[[#This Row],[Casos]]</f>
        <v>7.874015748031496E-3</v>
      </c>
      <c r="R169" s="25">
        <f>Localiza_PN1112[[#This Row],[Activos]]/Localiza_PN1112[[#This Row],[Casos]]</f>
        <v>0.98425196850393704</v>
      </c>
      <c r="S169" s="43" t="e">
        <f ca="1">+HLOOKUP($R$1,'Casos DIA Corr'!$CM$1:$CP$755,Localiza_PN1112[[#This Row],[Fila]],0)</f>
        <v>#N/A</v>
      </c>
      <c r="T169" s="40" t="e">
        <f ca="1">+HLOOKUP($R$1,'Muertes DIA'!$F$1:$I$770,Localiza_PN1112[[#This Row],[Fila]],0)</f>
        <v>#N/A</v>
      </c>
      <c r="U169" s="40" t="e">
        <f ca="1">+HLOOKUP($R$1,'Recuperados DIA'!$E$1:$H$763,Localiza_PN1112[[#This Row],[Fila]],0)</f>
        <v>#N/A</v>
      </c>
    </row>
    <row r="170" spans="2:21">
      <c r="B170">
        <v>170</v>
      </c>
      <c r="C170">
        <v>90307</v>
      </c>
      <c r="D170" t="s">
        <v>326</v>
      </c>
      <c r="E170">
        <v>8.545989990234375</v>
      </c>
      <c r="F170">
        <v>-81.028396606445313</v>
      </c>
      <c r="G170">
        <v>1318</v>
      </c>
      <c r="H170" s="48">
        <f>+Casos_PN_CORR[[#This Row],[SUM Correg]]</f>
        <v>0</v>
      </c>
      <c r="I170" s="48">
        <f>+Muertes_PN_ACUM[[#This Row],[Fallecidos]]</f>
        <v>0</v>
      </c>
      <c r="J170" s="48">
        <f>+Recupera_PN_ACUM[[#This Row],[Recuperados]]</f>
        <v>1</v>
      </c>
      <c r="K170" s="48">
        <f>+Localiza_PN1112[[#This Row],[Casos]]-Localiza_PN1112[[#This Row],[Fallecidos]]-Localiza_PN1112[[#This Row],[Recuperados]]</f>
        <v>-1</v>
      </c>
      <c r="L170" s="19">
        <f>+Localiza_PN1112[[#This Row],[Casos]]/(Localiza_PN1112[[#This Row],[Población]]/1000000)</f>
        <v>0</v>
      </c>
      <c r="M170" s="19">
        <f>+Localiza_PN1112[[#This Row],[Fallecidos]]/(Localiza_PN1112[[#This Row],[Población]]/1000000)</f>
        <v>0</v>
      </c>
      <c r="N170" s="19">
        <f>+Localiza_PN1112[[#This Row],[Recuperados]]/(Localiza_PN1112[[#This Row],[Población]]/1000000)</f>
        <v>758.7253414264037</v>
      </c>
      <c r="O170" s="19">
        <f>+Localiza_PN1112[[#This Row],[Activos]]/(Localiza_PN1112[[#This Row],[Población]]/1000000)</f>
        <v>-758.7253414264037</v>
      </c>
      <c r="P170" s="25" t="e">
        <f>+Localiza_PN1112[[#This Row],[Fallecidos]]/Localiza_PN1112[[#This Row],[Casos]]</f>
        <v>#DIV/0!</v>
      </c>
      <c r="Q170" s="25" t="e">
        <f>+Localiza_PN1112[[#This Row],[Recuperados]]/Localiza_PN1112[[#This Row],[Casos]]</f>
        <v>#DIV/0!</v>
      </c>
      <c r="R170" s="25" t="e">
        <f>Localiza_PN1112[[#This Row],[Activos]]/Localiza_PN1112[[#This Row],[Casos]]</f>
        <v>#DIV/0!</v>
      </c>
      <c r="S170" s="43" t="e">
        <f ca="1">+HLOOKUP($R$1,'Casos DIA Corr'!$CM$1:$CP$755,Localiza_PN1112[[#This Row],[Fila]],0)</f>
        <v>#N/A</v>
      </c>
      <c r="T170" s="40" t="e">
        <f ca="1">+HLOOKUP($R$1,'Muertes DIA'!$F$1:$I$770,Localiza_PN1112[[#This Row],[Fila]],0)</f>
        <v>#N/A</v>
      </c>
      <c r="U170" s="40" t="e">
        <f ca="1">+HLOOKUP($R$1,'Recuperados DIA'!$E$1:$H$763,Localiza_PN1112[[#This Row],[Fila]],0)</f>
        <v>#N/A</v>
      </c>
    </row>
    <row r="171" spans="2:21">
      <c r="B171">
        <v>171</v>
      </c>
      <c r="C171">
        <v>120505</v>
      </c>
      <c r="D171" t="s">
        <v>327</v>
      </c>
      <c r="E171">
        <v>8.9901599884033203</v>
      </c>
      <c r="F171">
        <v>-79.781501770019531</v>
      </c>
      <c r="G171">
        <v>0</v>
      </c>
      <c r="H171" s="48">
        <f>+Casos_PN_CORR[[#This Row],[SUM Correg]]</f>
        <v>0</v>
      </c>
      <c r="I171" s="48">
        <f>+Muertes_PN_ACUM[[#This Row],[Fallecidos]]</f>
        <v>0</v>
      </c>
      <c r="J171" s="48">
        <f>+Recupera_PN_ACUM[[#This Row],[Recuperados]]</f>
        <v>1</v>
      </c>
      <c r="K171" s="48">
        <f>+Localiza_PN1112[[#This Row],[Casos]]-Localiza_PN1112[[#This Row],[Fallecidos]]-Localiza_PN1112[[#This Row],[Recuperados]]</f>
        <v>-1</v>
      </c>
      <c r="L171" s="19" t="e">
        <f>+Localiza_PN1112[[#This Row],[Casos]]/(Localiza_PN1112[[#This Row],[Población]]/1000000)</f>
        <v>#DIV/0!</v>
      </c>
      <c r="M171" s="19" t="e">
        <f>+Localiza_PN1112[[#This Row],[Fallecidos]]/(Localiza_PN1112[[#This Row],[Población]]/1000000)</f>
        <v>#DIV/0!</v>
      </c>
      <c r="N171" s="19" t="e">
        <f>+Localiza_PN1112[[#This Row],[Recuperados]]/(Localiza_PN1112[[#This Row],[Población]]/1000000)</f>
        <v>#DIV/0!</v>
      </c>
      <c r="O171" s="19" t="e">
        <f>+Localiza_PN1112[[#This Row],[Activos]]/(Localiza_PN1112[[#This Row],[Población]]/1000000)</f>
        <v>#DIV/0!</v>
      </c>
      <c r="P171" s="25" t="e">
        <f>+Localiza_PN1112[[#This Row],[Fallecidos]]/Localiza_PN1112[[#This Row],[Casos]]</f>
        <v>#DIV/0!</v>
      </c>
      <c r="Q171" s="25" t="e">
        <f>+Localiza_PN1112[[#This Row],[Recuperados]]/Localiza_PN1112[[#This Row],[Casos]]</f>
        <v>#DIV/0!</v>
      </c>
      <c r="R171" s="25" t="e">
        <f>Localiza_PN1112[[#This Row],[Activos]]/Localiza_PN1112[[#This Row],[Casos]]</f>
        <v>#DIV/0!</v>
      </c>
      <c r="S171" s="43" t="e">
        <f ca="1">+HLOOKUP($R$1,'Casos DIA Corr'!$CM$1:$CP$755,Localiza_PN1112[[#This Row],[Fila]],0)</f>
        <v>#N/A</v>
      </c>
      <c r="T171" s="40" t="e">
        <f ca="1">+HLOOKUP($R$1,'Muertes DIA'!$F$1:$I$770,Localiza_PN1112[[#This Row],[Fila]],0)</f>
        <v>#N/A</v>
      </c>
      <c r="U171" s="40" t="e">
        <f ca="1">+HLOOKUP($R$1,'Recuperados DIA'!$E$1:$H$763,Localiza_PN1112[[#This Row],[Fila]],0)</f>
        <v>#N/A</v>
      </c>
    </row>
    <row r="172" spans="2:21">
      <c r="B172">
        <v>172</v>
      </c>
      <c r="C172">
        <v>60604</v>
      </c>
      <c r="D172" t="s">
        <v>329</v>
      </c>
      <c r="E172">
        <v>8.3568000793457031</v>
      </c>
      <c r="F172">
        <v>-81.150596618652344</v>
      </c>
      <c r="G172">
        <v>1359</v>
      </c>
      <c r="H172" s="48">
        <f>+Casos_PN_CORR[[#This Row],[SUM Correg]]</f>
        <v>10</v>
      </c>
      <c r="I172" s="48">
        <f>+Muertes_PN_ACUM[[#This Row],[Fallecidos]]</f>
        <v>0</v>
      </c>
      <c r="J172" s="48">
        <f>+Recupera_PN_ACUM[[#This Row],[Recuperados]]</f>
        <v>1</v>
      </c>
      <c r="K172" s="48">
        <f>+Localiza_PN1112[[#This Row],[Casos]]-Localiza_PN1112[[#This Row],[Fallecidos]]-Localiza_PN1112[[#This Row],[Recuperados]]</f>
        <v>9</v>
      </c>
      <c r="L172" s="19">
        <f>+Localiza_PN1112[[#This Row],[Casos]]/(Localiza_PN1112[[#This Row],[Población]]/1000000)</f>
        <v>7358.3517292126562</v>
      </c>
      <c r="M172" s="19">
        <f>+Localiza_PN1112[[#This Row],[Fallecidos]]/(Localiza_PN1112[[#This Row],[Población]]/1000000)</f>
        <v>0</v>
      </c>
      <c r="N172" s="19">
        <f>+Localiza_PN1112[[#This Row],[Recuperados]]/(Localiza_PN1112[[#This Row],[Población]]/1000000)</f>
        <v>735.83517292126567</v>
      </c>
      <c r="O172" s="19">
        <f>+Localiza_PN1112[[#This Row],[Activos]]/(Localiza_PN1112[[#This Row],[Población]]/1000000)</f>
        <v>6622.5165562913908</v>
      </c>
      <c r="P172" s="25">
        <f>+Localiza_PN1112[[#This Row],[Fallecidos]]/Localiza_PN1112[[#This Row],[Casos]]</f>
        <v>0</v>
      </c>
      <c r="Q172" s="25">
        <f>+Localiza_PN1112[[#This Row],[Recuperados]]/Localiza_PN1112[[#This Row],[Casos]]</f>
        <v>0.1</v>
      </c>
      <c r="R172" s="25">
        <f>Localiza_PN1112[[#This Row],[Activos]]/Localiza_PN1112[[#This Row],[Casos]]</f>
        <v>0.9</v>
      </c>
      <c r="S172" s="43" t="e">
        <f ca="1">+HLOOKUP($R$1,'Casos DIA Corr'!$CM$1:$CP$755,Localiza_PN1112[[#This Row],[Fila]],0)</f>
        <v>#N/A</v>
      </c>
      <c r="T172" s="40" t="e">
        <f ca="1">+HLOOKUP($R$1,'Muertes DIA'!$F$1:$I$770,Localiza_PN1112[[#This Row],[Fila]],0)</f>
        <v>#N/A</v>
      </c>
      <c r="U172" s="40" t="e">
        <f ca="1">+HLOOKUP($R$1,'Recuperados DIA'!$E$1:$H$763,Localiza_PN1112[[#This Row],[Fila]],0)</f>
        <v>#N/A</v>
      </c>
    </row>
    <row r="173" spans="2:21">
      <c r="B173">
        <v>173</v>
      </c>
      <c r="C173">
        <v>90102</v>
      </c>
      <c r="D173" t="s">
        <v>330</v>
      </c>
      <c r="E173">
        <v>8.3455801010131836</v>
      </c>
      <c r="F173">
        <v>-81.377700805664063</v>
      </c>
      <c r="G173">
        <v>813</v>
      </c>
      <c r="H173" s="48">
        <f>+Casos_PN_CORR[[#This Row],[SUM Correg]]</f>
        <v>1</v>
      </c>
      <c r="I173" s="48">
        <f>+Muertes_PN_ACUM[[#This Row],[Fallecidos]]</f>
        <v>0</v>
      </c>
      <c r="J173" s="48">
        <f>+Recupera_PN_ACUM[[#This Row],[Recuperados]]</f>
        <v>1</v>
      </c>
      <c r="K173" s="48">
        <f>+Localiza_PN1112[[#This Row],[Casos]]-Localiza_PN1112[[#This Row],[Fallecidos]]-Localiza_PN1112[[#This Row],[Recuperados]]</f>
        <v>0</v>
      </c>
      <c r="L173" s="19">
        <f>+Localiza_PN1112[[#This Row],[Casos]]/(Localiza_PN1112[[#This Row],[Población]]/1000000)</f>
        <v>1230.0123001230013</v>
      </c>
      <c r="M173" s="19">
        <f>+Localiza_PN1112[[#This Row],[Fallecidos]]/(Localiza_PN1112[[#This Row],[Población]]/1000000)</f>
        <v>0</v>
      </c>
      <c r="N173" s="19">
        <f>+Localiza_PN1112[[#This Row],[Recuperados]]/(Localiza_PN1112[[#This Row],[Población]]/1000000)</f>
        <v>1230.0123001230013</v>
      </c>
      <c r="O173" s="19">
        <f>+Localiza_PN1112[[#This Row],[Activos]]/(Localiza_PN1112[[#This Row],[Población]]/1000000)</f>
        <v>0</v>
      </c>
      <c r="P173" s="25">
        <f>+Localiza_PN1112[[#This Row],[Fallecidos]]/Localiza_PN1112[[#This Row],[Casos]]</f>
        <v>0</v>
      </c>
      <c r="Q173" s="25">
        <f>+Localiza_PN1112[[#This Row],[Recuperados]]/Localiza_PN1112[[#This Row],[Casos]]</f>
        <v>1</v>
      </c>
      <c r="R173" s="25">
        <f>Localiza_PN1112[[#This Row],[Activos]]/Localiza_PN1112[[#This Row],[Casos]]</f>
        <v>0</v>
      </c>
      <c r="S173" s="43" t="e">
        <f ca="1">+HLOOKUP($R$1,'Casos DIA Corr'!$CM$1:$CP$755,Localiza_PN1112[[#This Row],[Fila]],0)</f>
        <v>#N/A</v>
      </c>
      <c r="T173" s="40" t="e">
        <f ca="1">+HLOOKUP($R$1,'Muertes DIA'!$F$1:$I$770,Localiza_PN1112[[#This Row],[Fila]],0)</f>
        <v>#N/A</v>
      </c>
      <c r="U173" s="40" t="e">
        <f ca="1">+HLOOKUP($R$1,'Recuperados DIA'!$E$1:$H$763,Localiza_PN1112[[#This Row],[Fila]],0)</f>
        <v>#N/A</v>
      </c>
    </row>
    <row r="174" spans="2:21">
      <c r="B174">
        <v>174</v>
      </c>
      <c r="C174">
        <v>70704</v>
      </c>
      <c r="D174" t="s">
        <v>331</v>
      </c>
      <c r="E174">
        <v>7.9321198463439941</v>
      </c>
      <c r="F174">
        <v>-80.546096801757813</v>
      </c>
      <c r="G174">
        <v>1841</v>
      </c>
      <c r="H174" s="48">
        <f>+Casos_PN_CORR[[#This Row],[SUM Correg]]</f>
        <v>0</v>
      </c>
      <c r="I174" s="48">
        <f>+Muertes_PN_ACUM[[#This Row],[Fallecidos]]</f>
        <v>0</v>
      </c>
      <c r="J174" s="48">
        <f>+Recupera_PN_ACUM[[#This Row],[Recuperados]]</f>
        <v>1</v>
      </c>
      <c r="K174" s="48">
        <f>+Localiza_PN1112[[#This Row],[Casos]]-Localiza_PN1112[[#This Row],[Fallecidos]]-Localiza_PN1112[[#This Row],[Recuperados]]</f>
        <v>-1</v>
      </c>
      <c r="L174" s="19">
        <f>+Localiza_PN1112[[#This Row],[Casos]]/(Localiza_PN1112[[#This Row],[Población]]/1000000)</f>
        <v>0</v>
      </c>
      <c r="M174" s="19">
        <f>+Localiza_PN1112[[#This Row],[Fallecidos]]/(Localiza_PN1112[[#This Row],[Población]]/1000000)</f>
        <v>0</v>
      </c>
      <c r="N174" s="19">
        <f>+Localiza_PN1112[[#This Row],[Recuperados]]/(Localiza_PN1112[[#This Row],[Población]]/1000000)</f>
        <v>543.18305268875611</v>
      </c>
      <c r="O174" s="19">
        <f>+Localiza_PN1112[[#This Row],[Activos]]/(Localiza_PN1112[[#This Row],[Población]]/1000000)</f>
        <v>-543.18305268875611</v>
      </c>
      <c r="P174" s="25" t="e">
        <f>+Localiza_PN1112[[#This Row],[Fallecidos]]/Localiza_PN1112[[#This Row],[Casos]]</f>
        <v>#DIV/0!</v>
      </c>
      <c r="Q174" s="25" t="e">
        <f>+Localiza_PN1112[[#This Row],[Recuperados]]/Localiza_PN1112[[#This Row],[Casos]]</f>
        <v>#DIV/0!</v>
      </c>
      <c r="R174" s="25" t="e">
        <f>Localiza_PN1112[[#This Row],[Activos]]/Localiza_PN1112[[#This Row],[Casos]]</f>
        <v>#DIV/0!</v>
      </c>
      <c r="S174" s="43" t="e">
        <f ca="1">+HLOOKUP($R$1,'Casos DIA Corr'!$CM$1:$CP$755,Localiza_PN1112[[#This Row],[Fila]],0)</f>
        <v>#N/A</v>
      </c>
      <c r="T174" s="40" t="e">
        <f ca="1">+HLOOKUP($R$1,'Muertes DIA'!$F$1:$I$770,Localiza_PN1112[[#This Row],[Fila]],0)</f>
        <v>#N/A</v>
      </c>
      <c r="U174" s="40" t="e">
        <f ca="1">+HLOOKUP($R$1,'Recuperados DIA'!$E$1:$H$763,Localiza_PN1112[[#This Row],[Fila]],0)</f>
        <v>#N/A</v>
      </c>
    </row>
    <row r="175" spans="2:21">
      <c r="B175">
        <v>175</v>
      </c>
      <c r="C175">
        <v>40513</v>
      </c>
      <c r="D175" t="s">
        <v>332</v>
      </c>
      <c r="E175">
        <v>7.9815797805786133</v>
      </c>
      <c r="F175">
        <v>-80.941703796386719</v>
      </c>
      <c r="G175">
        <v>899</v>
      </c>
      <c r="H175" s="48">
        <f>+Casos_PN_CORR[[#This Row],[SUM Correg]]</f>
        <v>0</v>
      </c>
      <c r="I175" s="48">
        <f>+Muertes_PN_ACUM[[#This Row],[Fallecidos]]</f>
        <v>0</v>
      </c>
      <c r="J175" s="48">
        <f>+Recupera_PN_ACUM[[#This Row],[Recuperados]]</f>
        <v>1</v>
      </c>
      <c r="K175" s="48">
        <f>+Localiza_PN1112[[#This Row],[Casos]]-Localiza_PN1112[[#This Row],[Fallecidos]]-Localiza_PN1112[[#This Row],[Recuperados]]</f>
        <v>-1</v>
      </c>
      <c r="L175" s="19">
        <f>+Localiza_PN1112[[#This Row],[Casos]]/(Localiza_PN1112[[#This Row],[Población]]/1000000)</f>
        <v>0</v>
      </c>
      <c r="M175" s="19">
        <f>+Localiza_PN1112[[#This Row],[Fallecidos]]/(Localiza_PN1112[[#This Row],[Población]]/1000000)</f>
        <v>0</v>
      </c>
      <c r="N175" s="19">
        <f>+Localiza_PN1112[[#This Row],[Recuperados]]/(Localiza_PN1112[[#This Row],[Población]]/1000000)</f>
        <v>1112.3470522803116</v>
      </c>
      <c r="O175" s="19">
        <f>+Localiza_PN1112[[#This Row],[Activos]]/(Localiza_PN1112[[#This Row],[Población]]/1000000)</f>
        <v>-1112.3470522803116</v>
      </c>
      <c r="P175" s="25" t="e">
        <f>+Localiza_PN1112[[#This Row],[Fallecidos]]/Localiza_PN1112[[#This Row],[Casos]]</f>
        <v>#DIV/0!</v>
      </c>
      <c r="Q175" s="25" t="e">
        <f>+Localiza_PN1112[[#This Row],[Recuperados]]/Localiza_PN1112[[#This Row],[Casos]]</f>
        <v>#DIV/0!</v>
      </c>
      <c r="R175" s="25" t="e">
        <f>Localiza_PN1112[[#This Row],[Activos]]/Localiza_PN1112[[#This Row],[Casos]]</f>
        <v>#DIV/0!</v>
      </c>
      <c r="S175" s="43" t="e">
        <f ca="1">+HLOOKUP($R$1,'Casos DIA Corr'!$CM$1:$CP$755,Localiza_PN1112[[#This Row],[Fila]],0)</f>
        <v>#N/A</v>
      </c>
      <c r="T175" s="40" t="e">
        <f ca="1">+HLOOKUP($R$1,'Muertes DIA'!$F$1:$I$770,Localiza_PN1112[[#This Row],[Fila]],0)</f>
        <v>#N/A</v>
      </c>
      <c r="U175" s="40" t="e">
        <f ca="1">+HLOOKUP($R$1,'Recuperados DIA'!$E$1:$H$763,Localiza_PN1112[[#This Row],[Fila]],0)</f>
        <v>#N/A</v>
      </c>
    </row>
    <row r="176" spans="2:21">
      <c r="B176">
        <v>176</v>
      </c>
      <c r="C176">
        <v>70705</v>
      </c>
      <c r="D176" t="s">
        <v>333</v>
      </c>
      <c r="E176">
        <v>7.4238600730895996</v>
      </c>
      <c r="F176">
        <v>-80.496597290039063</v>
      </c>
      <c r="G176">
        <v>1332</v>
      </c>
      <c r="H176" s="48">
        <f>+Casos_PN_CORR[[#This Row],[SUM Correg]]</f>
        <v>0</v>
      </c>
      <c r="I176" s="48">
        <f>+Muertes_PN_ACUM[[#This Row],[Fallecidos]]</f>
        <v>0</v>
      </c>
      <c r="J176" s="48">
        <f>+Recupera_PN_ACUM[[#This Row],[Recuperados]]</f>
        <v>1</v>
      </c>
      <c r="K176" s="48">
        <f>+Localiza_PN1112[[#This Row],[Casos]]-Localiza_PN1112[[#This Row],[Fallecidos]]-Localiza_PN1112[[#This Row],[Recuperados]]</f>
        <v>-1</v>
      </c>
      <c r="L176" s="19">
        <f>+Localiza_PN1112[[#This Row],[Casos]]/(Localiza_PN1112[[#This Row],[Población]]/1000000)</f>
        <v>0</v>
      </c>
      <c r="M176" s="19">
        <f>+Localiza_PN1112[[#This Row],[Fallecidos]]/(Localiza_PN1112[[#This Row],[Población]]/1000000)</f>
        <v>0</v>
      </c>
      <c r="N176" s="19">
        <f>+Localiza_PN1112[[#This Row],[Recuperados]]/(Localiza_PN1112[[#This Row],[Población]]/1000000)</f>
        <v>750.75075075075074</v>
      </c>
      <c r="O176" s="19">
        <f>+Localiza_PN1112[[#This Row],[Activos]]/(Localiza_PN1112[[#This Row],[Población]]/1000000)</f>
        <v>-750.75075075075074</v>
      </c>
      <c r="P176" s="25" t="e">
        <f>+Localiza_PN1112[[#This Row],[Fallecidos]]/Localiza_PN1112[[#This Row],[Casos]]</f>
        <v>#DIV/0!</v>
      </c>
      <c r="Q176" s="25" t="e">
        <f>+Localiza_PN1112[[#This Row],[Recuperados]]/Localiza_PN1112[[#This Row],[Casos]]</f>
        <v>#DIV/0!</v>
      </c>
      <c r="R176" s="25" t="e">
        <f>Localiza_PN1112[[#This Row],[Activos]]/Localiza_PN1112[[#This Row],[Casos]]</f>
        <v>#DIV/0!</v>
      </c>
      <c r="S176" s="43" t="e">
        <f ca="1">+HLOOKUP($R$1,'Casos DIA Corr'!$CM$1:$CP$755,Localiza_PN1112[[#This Row],[Fila]],0)</f>
        <v>#N/A</v>
      </c>
      <c r="T176" s="40" t="e">
        <f ca="1">+HLOOKUP($R$1,'Muertes DIA'!$F$1:$I$770,Localiza_PN1112[[#This Row],[Fila]],0)</f>
        <v>#N/A</v>
      </c>
      <c r="U176" s="40" t="e">
        <f ca="1">+HLOOKUP($R$1,'Recuperados DIA'!$E$1:$H$763,Localiza_PN1112[[#This Row],[Fila]],0)</f>
        <v>#N/A</v>
      </c>
    </row>
    <row r="177" spans="2:21">
      <c r="B177">
        <v>177</v>
      </c>
      <c r="C177">
        <v>91203</v>
      </c>
      <c r="D177" t="s">
        <v>333</v>
      </c>
      <c r="E177">
        <v>8.6062803268432617</v>
      </c>
      <c r="F177">
        <v>-82.612503051757813</v>
      </c>
      <c r="G177">
        <v>1448</v>
      </c>
      <c r="H177" s="48">
        <f>+Casos_PN_CORR[[#This Row],[SUM Correg]]</f>
        <v>0</v>
      </c>
      <c r="I177" s="48">
        <f>+Muertes_PN_ACUM[[#This Row],[Fallecidos]]</f>
        <v>0</v>
      </c>
      <c r="J177" s="48">
        <f>+Recupera_PN_ACUM[[#This Row],[Recuperados]]</f>
        <v>1</v>
      </c>
      <c r="K177" s="48">
        <f>+Localiza_PN1112[[#This Row],[Casos]]-Localiza_PN1112[[#This Row],[Fallecidos]]-Localiza_PN1112[[#This Row],[Recuperados]]</f>
        <v>-1</v>
      </c>
      <c r="L177" s="19">
        <f>+Localiza_PN1112[[#This Row],[Casos]]/(Localiza_PN1112[[#This Row],[Población]]/1000000)</f>
        <v>0</v>
      </c>
      <c r="M177" s="19">
        <f>+Localiza_PN1112[[#This Row],[Fallecidos]]/(Localiza_PN1112[[#This Row],[Población]]/1000000)</f>
        <v>0</v>
      </c>
      <c r="N177" s="19">
        <f>+Localiza_PN1112[[#This Row],[Recuperados]]/(Localiza_PN1112[[#This Row],[Población]]/1000000)</f>
        <v>690.60773480662976</v>
      </c>
      <c r="O177" s="19">
        <f>+Localiza_PN1112[[#This Row],[Activos]]/(Localiza_PN1112[[#This Row],[Población]]/1000000)</f>
        <v>-690.60773480662976</v>
      </c>
      <c r="P177" s="25" t="e">
        <f>+Localiza_PN1112[[#This Row],[Fallecidos]]/Localiza_PN1112[[#This Row],[Casos]]</f>
        <v>#DIV/0!</v>
      </c>
      <c r="Q177" s="25" t="e">
        <f>+Localiza_PN1112[[#This Row],[Recuperados]]/Localiza_PN1112[[#This Row],[Casos]]</f>
        <v>#DIV/0!</v>
      </c>
      <c r="R177" s="25" t="e">
        <f>Localiza_PN1112[[#This Row],[Activos]]/Localiza_PN1112[[#This Row],[Casos]]</f>
        <v>#DIV/0!</v>
      </c>
      <c r="S177" s="43" t="e">
        <f ca="1">+HLOOKUP($R$1,'Casos DIA Corr'!$CM$1:$CP$755,Localiza_PN1112[[#This Row],[Fila]],0)</f>
        <v>#N/A</v>
      </c>
      <c r="T177" s="40" t="e">
        <f ca="1">+HLOOKUP($R$1,'Muertes DIA'!$F$1:$I$770,Localiza_PN1112[[#This Row],[Fila]],0)</f>
        <v>#N/A</v>
      </c>
      <c r="U177" s="40" t="e">
        <f ca="1">+HLOOKUP($R$1,'Recuperados DIA'!$E$1:$H$763,Localiza_PN1112[[#This Row],[Fila]],0)</f>
        <v>#N/A</v>
      </c>
    </row>
    <row r="178" spans="2:21">
      <c r="B178">
        <v>178</v>
      </c>
      <c r="C178">
        <v>130307</v>
      </c>
      <c r="D178" t="s">
        <v>333</v>
      </c>
      <c r="E178">
        <v>7.4487900733947754</v>
      </c>
      <c r="F178">
        <v>-80.404800415039063</v>
      </c>
      <c r="G178">
        <v>1049</v>
      </c>
      <c r="H178" s="48">
        <f>+Casos_PN_CORR[[#This Row],[SUM Correg]]</f>
        <v>0</v>
      </c>
      <c r="I178" s="48">
        <f>+Muertes_PN_ACUM[[#This Row],[Fallecidos]]</f>
        <v>0</v>
      </c>
      <c r="J178" s="48">
        <f>+Recupera_PN_ACUM[[#This Row],[Recuperados]]</f>
        <v>1</v>
      </c>
      <c r="K178" s="48">
        <f>+Localiza_PN1112[[#This Row],[Casos]]-Localiza_PN1112[[#This Row],[Fallecidos]]-Localiza_PN1112[[#This Row],[Recuperados]]</f>
        <v>-1</v>
      </c>
      <c r="L178" s="19">
        <f>+Localiza_PN1112[[#This Row],[Casos]]/(Localiza_PN1112[[#This Row],[Población]]/1000000)</f>
        <v>0</v>
      </c>
      <c r="M178" s="19">
        <f>+Localiza_PN1112[[#This Row],[Fallecidos]]/(Localiza_PN1112[[#This Row],[Población]]/1000000)</f>
        <v>0</v>
      </c>
      <c r="N178" s="19">
        <f>+Localiza_PN1112[[#This Row],[Recuperados]]/(Localiza_PN1112[[#This Row],[Población]]/1000000)</f>
        <v>953.28884652049567</v>
      </c>
      <c r="O178" s="19">
        <f>+Localiza_PN1112[[#This Row],[Activos]]/(Localiza_PN1112[[#This Row],[Población]]/1000000)</f>
        <v>-953.28884652049567</v>
      </c>
      <c r="P178" s="25" t="e">
        <f>+Localiza_PN1112[[#This Row],[Fallecidos]]/Localiza_PN1112[[#This Row],[Casos]]</f>
        <v>#DIV/0!</v>
      </c>
      <c r="Q178" s="25" t="e">
        <f>+Localiza_PN1112[[#This Row],[Recuperados]]/Localiza_PN1112[[#This Row],[Casos]]</f>
        <v>#DIV/0!</v>
      </c>
      <c r="R178" s="25" t="e">
        <f>Localiza_PN1112[[#This Row],[Activos]]/Localiza_PN1112[[#This Row],[Casos]]</f>
        <v>#DIV/0!</v>
      </c>
      <c r="S178" s="43" t="e">
        <f ca="1">+HLOOKUP($R$1,'Casos DIA Corr'!$CM$1:$CP$755,Localiza_PN1112[[#This Row],[Fila]],0)</f>
        <v>#N/A</v>
      </c>
      <c r="T178" s="40" t="e">
        <f ca="1">+HLOOKUP($R$1,'Muertes DIA'!$F$1:$I$770,Localiza_PN1112[[#This Row],[Fila]],0)</f>
        <v>#N/A</v>
      </c>
      <c r="U178" s="40" t="e">
        <f ca="1">+HLOOKUP($R$1,'Recuperados DIA'!$E$1:$H$763,Localiza_PN1112[[#This Row],[Fila]],0)</f>
        <v>#N/A</v>
      </c>
    </row>
    <row r="179" spans="2:21">
      <c r="B179">
        <v>179</v>
      </c>
      <c r="C179">
        <v>60303</v>
      </c>
      <c r="D179" t="s">
        <v>335</v>
      </c>
      <c r="E179">
        <v>7.2744598388671875</v>
      </c>
      <c r="F179">
        <v>-80.783599853515625</v>
      </c>
      <c r="G179">
        <v>529</v>
      </c>
      <c r="H179" s="48">
        <f>+Casos_PN_CORR[[#This Row],[SUM Correg]]</f>
        <v>0</v>
      </c>
      <c r="I179" s="48">
        <f>+Muertes_PN_ACUM[[#This Row],[Fallecidos]]</f>
        <v>0</v>
      </c>
      <c r="J179" s="48">
        <f>+Recupera_PN_ACUM[[#This Row],[Recuperados]]</f>
        <v>1</v>
      </c>
      <c r="K179" s="48">
        <f>+Localiza_PN1112[[#This Row],[Casos]]-Localiza_PN1112[[#This Row],[Fallecidos]]-Localiza_PN1112[[#This Row],[Recuperados]]</f>
        <v>-1</v>
      </c>
      <c r="L179" s="19">
        <f>+Localiza_PN1112[[#This Row],[Casos]]/(Localiza_PN1112[[#This Row],[Población]]/1000000)</f>
        <v>0</v>
      </c>
      <c r="M179" s="19">
        <f>+Localiza_PN1112[[#This Row],[Fallecidos]]/(Localiza_PN1112[[#This Row],[Población]]/1000000)</f>
        <v>0</v>
      </c>
      <c r="N179" s="19">
        <f>+Localiza_PN1112[[#This Row],[Recuperados]]/(Localiza_PN1112[[#This Row],[Población]]/1000000)</f>
        <v>1890.359168241966</v>
      </c>
      <c r="O179" s="19">
        <f>+Localiza_PN1112[[#This Row],[Activos]]/(Localiza_PN1112[[#This Row],[Población]]/1000000)</f>
        <v>-1890.359168241966</v>
      </c>
      <c r="P179" s="25" t="e">
        <f>+Localiza_PN1112[[#This Row],[Fallecidos]]/Localiza_PN1112[[#This Row],[Casos]]</f>
        <v>#DIV/0!</v>
      </c>
      <c r="Q179" s="25" t="e">
        <f>+Localiza_PN1112[[#This Row],[Recuperados]]/Localiza_PN1112[[#This Row],[Casos]]</f>
        <v>#DIV/0!</v>
      </c>
      <c r="R179" s="25" t="e">
        <f>Localiza_PN1112[[#This Row],[Activos]]/Localiza_PN1112[[#This Row],[Casos]]</f>
        <v>#DIV/0!</v>
      </c>
      <c r="S179" s="43" t="e">
        <f ca="1">+HLOOKUP($R$1,'Casos DIA Corr'!$CM$1:$CP$755,Localiza_PN1112[[#This Row],[Fila]],0)</f>
        <v>#N/A</v>
      </c>
      <c r="T179" s="40" t="e">
        <f ca="1">+HLOOKUP($R$1,'Muertes DIA'!$F$1:$I$770,Localiza_PN1112[[#This Row],[Fila]],0)</f>
        <v>#N/A</v>
      </c>
      <c r="U179" s="40" t="e">
        <f ca="1">+HLOOKUP($R$1,'Recuperados DIA'!$E$1:$H$763,Localiza_PN1112[[#This Row],[Fila]],0)</f>
        <v>#N/A</v>
      </c>
    </row>
    <row r="180" spans="2:21">
      <c r="B180">
        <v>180</v>
      </c>
      <c r="C180">
        <v>70602</v>
      </c>
      <c r="D180" t="s">
        <v>337</v>
      </c>
      <c r="E180">
        <v>8.7447900772094727</v>
      </c>
      <c r="F180">
        <v>-80.025596618652344</v>
      </c>
      <c r="G180">
        <v>0</v>
      </c>
      <c r="H180" s="48">
        <f>+Casos_PN_CORR[[#This Row],[SUM Correg]]</f>
        <v>0</v>
      </c>
      <c r="I180" s="48">
        <f>+Muertes_PN_ACUM[[#This Row],[Fallecidos]]</f>
        <v>0</v>
      </c>
      <c r="J180" s="48">
        <f>+Recupera_PN_ACUM[[#This Row],[Recuperados]]</f>
        <v>1</v>
      </c>
      <c r="K180" s="48">
        <f>+Localiza_PN1112[[#This Row],[Casos]]-Localiza_PN1112[[#This Row],[Fallecidos]]-Localiza_PN1112[[#This Row],[Recuperados]]</f>
        <v>-1</v>
      </c>
      <c r="L180" s="19" t="e">
        <f>+Localiza_PN1112[[#This Row],[Casos]]/(Localiza_PN1112[[#This Row],[Población]]/1000000)</f>
        <v>#DIV/0!</v>
      </c>
      <c r="M180" s="19" t="e">
        <f>+Localiza_PN1112[[#This Row],[Fallecidos]]/(Localiza_PN1112[[#This Row],[Población]]/1000000)</f>
        <v>#DIV/0!</v>
      </c>
      <c r="N180" s="19" t="e">
        <f>+Localiza_PN1112[[#This Row],[Recuperados]]/(Localiza_PN1112[[#This Row],[Población]]/1000000)</f>
        <v>#DIV/0!</v>
      </c>
      <c r="O180" s="19" t="e">
        <f>+Localiza_PN1112[[#This Row],[Activos]]/(Localiza_PN1112[[#This Row],[Población]]/1000000)</f>
        <v>#DIV/0!</v>
      </c>
      <c r="P180" s="25" t="e">
        <f>+Localiza_PN1112[[#This Row],[Fallecidos]]/Localiza_PN1112[[#This Row],[Casos]]</f>
        <v>#DIV/0!</v>
      </c>
      <c r="Q180" s="25" t="e">
        <f>+Localiza_PN1112[[#This Row],[Recuperados]]/Localiza_PN1112[[#This Row],[Casos]]</f>
        <v>#DIV/0!</v>
      </c>
      <c r="R180" s="25" t="e">
        <f>Localiza_PN1112[[#This Row],[Activos]]/Localiza_PN1112[[#This Row],[Casos]]</f>
        <v>#DIV/0!</v>
      </c>
      <c r="S180" s="43" t="e">
        <f ca="1">+HLOOKUP($R$1,'Casos DIA Corr'!$CM$1:$CP$755,Localiza_PN1112[[#This Row],[Fila]],0)</f>
        <v>#N/A</v>
      </c>
      <c r="T180" s="40" t="e">
        <f ca="1">+HLOOKUP($R$1,'Muertes DIA'!$F$1:$I$770,Localiza_PN1112[[#This Row],[Fila]],0)</f>
        <v>#N/A</v>
      </c>
      <c r="U180" s="40" t="e">
        <f ca="1">+HLOOKUP($R$1,'Recuperados DIA'!$E$1:$H$763,Localiza_PN1112[[#This Row],[Fila]],0)</f>
        <v>#N/A</v>
      </c>
    </row>
    <row r="181" spans="2:21">
      <c r="B181">
        <v>181</v>
      </c>
      <c r="C181">
        <v>20403</v>
      </c>
      <c r="D181" t="s">
        <v>338</v>
      </c>
      <c r="E181">
        <v>7.7123398780822754</v>
      </c>
      <c r="F181">
        <v>-80.595901489257813</v>
      </c>
      <c r="G181">
        <v>617</v>
      </c>
      <c r="H181" s="48">
        <f>+Casos_PN_CORR[[#This Row],[SUM Correg]]</f>
        <v>0</v>
      </c>
      <c r="I181" s="48">
        <f>+Muertes_PN_ACUM[[#This Row],[Fallecidos]]</f>
        <v>0</v>
      </c>
      <c r="J181" s="48">
        <f>+Recupera_PN_ACUM[[#This Row],[Recuperados]]</f>
        <v>1</v>
      </c>
      <c r="K181" s="48">
        <f>+Localiza_PN1112[[#This Row],[Casos]]-Localiza_PN1112[[#This Row],[Fallecidos]]-Localiza_PN1112[[#This Row],[Recuperados]]</f>
        <v>-1</v>
      </c>
      <c r="L181" s="19">
        <f>+Localiza_PN1112[[#This Row],[Casos]]/(Localiza_PN1112[[#This Row],[Población]]/1000000)</f>
        <v>0</v>
      </c>
      <c r="M181" s="19">
        <f>+Localiza_PN1112[[#This Row],[Fallecidos]]/(Localiza_PN1112[[#This Row],[Población]]/1000000)</f>
        <v>0</v>
      </c>
      <c r="N181" s="19">
        <f>+Localiza_PN1112[[#This Row],[Recuperados]]/(Localiza_PN1112[[#This Row],[Población]]/1000000)</f>
        <v>1620.7455429497568</v>
      </c>
      <c r="O181" s="19">
        <f>+Localiza_PN1112[[#This Row],[Activos]]/(Localiza_PN1112[[#This Row],[Población]]/1000000)</f>
        <v>-1620.7455429497568</v>
      </c>
      <c r="P181" s="25" t="e">
        <f>+Localiza_PN1112[[#This Row],[Fallecidos]]/Localiza_PN1112[[#This Row],[Casos]]</f>
        <v>#DIV/0!</v>
      </c>
      <c r="Q181" s="25" t="e">
        <f>+Localiza_PN1112[[#This Row],[Recuperados]]/Localiza_PN1112[[#This Row],[Casos]]</f>
        <v>#DIV/0!</v>
      </c>
      <c r="R181" s="25" t="e">
        <f>Localiza_PN1112[[#This Row],[Activos]]/Localiza_PN1112[[#This Row],[Casos]]</f>
        <v>#DIV/0!</v>
      </c>
      <c r="S181" s="43" t="e">
        <f ca="1">+HLOOKUP($R$1,'Casos DIA Corr'!$CM$1:$CP$755,Localiza_PN1112[[#This Row],[Fila]],0)</f>
        <v>#N/A</v>
      </c>
      <c r="T181" s="40" t="e">
        <f ca="1">+HLOOKUP($R$1,'Muertes DIA'!$F$1:$I$770,Localiza_PN1112[[#This Row],[Fila]],0)</f>
        <v>#N/A</v>
      </c>
      <c r="U181" s="40" t="e">
        <f ca="1">+HLOOKUP($R$1,'Recuperados DIA'!$E$1:$H$763,Localiza_PN1112[[#This Row],[Fila]],0)</f>
        <v>#N/A</v>
      </c>
    </row>
    <row r="182" spans="2:21">
      <c r="B182">
        <v>182</v>
      </c>
      <c r="C182">
        <v>60302</v>
      </c>
      <c r="D182" t="s">
        <v>339</v>
      </c>
      <c r="E182">
        <v>7.6134200096130371</v>
      </c>
      <c r="F182">
        <v>-80.210502624511719</v>
      </c>
      <c r="G182">
        <v>363</v>
      </c>
      <c r="H182" s="48">
        <f>+Casos_PN_CORR[[#This Row],[SUM Correg]]</f>
        <v>0</v>
      </c>
      <c r="I182" s="48">
        <f>+Muertes_PN_ACUM[[#This Row],[Fallecidos]]</f>
        <v>0</v>
      </c>
      <c r="J182" s="48">
        <f>+Recupera_PN_ACUM[[#This Row],[Recuperados]]</f>
        <v>1</v>
      </c>
      <c r="K182" s="48">
        <f>+Localiza_PN1112[[#This Row],[Casos]]-Localiza_PN1112[[#This Row],[Fallecidos]]-Localiza_PN1112[[#This Row],[Recuperados]]</f>
        <v>-1</v>
      </c>
      <c r="L182" s="19">
        <f>+Localiza_PN1112[[#This Row],[Casos]]/(Localiza_PN1112[[#This Row],[Población]]/1000000)</f>
        <v>0</v>
      </c>
      <c r="M182" s="19">
        <f>+Localiza_PN1112[[#This Row],[Fallecidos]]/(Localiza_PN1112[[#This Row],[Población]]/1000000)</f>
        <v>0</v>
      </c>
      <c r="N182" s="19">
        <f>+Localiza_PN1112[[#This Row],[Recuperados]]/(Localiza_PN1112[[#This Row],[Población]]/1000000)</f>
        <v>2754.8209366391184</v>
      </c>
      <c r="O182" s="19">
        <f>+Localiza_PN1112[[#This Row],[Activos]]/(Localiza_PN1112[[#This Row],[Población]]/1000000)</f>
        <v>-2754.8209366391184</v>
      </c>
      <c r="P182" s="25" t="e">
        <f>+Localiza_PN1112[[#This Row],[Fallecidos]]/Localiza_PN1112[[#This Row],[Casos]]</f>
        <v>#DIV/0!</v>
      </c>
      <c r="Q182" s="25" t="e">
        <f>+Localiza_PN1112[[#This Row],[Recuperados]]/Localiza_PN1112[[#This Row],[Casos]]</f>
        <v>#DIV/0!</v>
      </c>
      <c r="R182" s="25" t="e">
        <f>Localiza_PN1112[[#This Row],[Activos]]/Localiza_PN1112[[#This Row],[Casos]]</f>
        <v>#DIV/0!</v>
      </c>
      <c r="S182" s="43" t="e">
        <f ca="1">+HLOOKUP($R$1,'Casos DIA Corr'!$CM$1:$CP$755,Localiza_PN1112[[#This Row],[Fila]],0)</f>
        <v>#N/A</v>
      </c>
      <c r="T182" s="40" t="e">
        <f ca="1">+HLOOKUP($R$1,'Muertes DIA'!$F$1:$I$770,Localiza_PN1112[[#This Row],[Fila]],0)</f>
        <v>#N/A</v>
      </c>
      <c r="U182" s="40" t="e">
        <f ca="1">+HLOOKUP($R$1,'Recuperados DIA'!$E$1:$H$763,Localiza_PN1112[[#This Row],[Fila]],0)</f>
        <v>#N/A</v>
      </c>
    </row>
    <row r="183" spans="2:21">
      <c r="B183">
        <v>183</v>
      </c>
      <c r="C183">
        <v>70204</v>
      </c>
      <c r="D183" t="s">
        <v>340</v>
      </c>
      <c r="E183">
        <v>8.4404096603393555</v>
      </c>
      <c r="F183">
        <v>-80.541000366210938</v>
      </c>
      <c r="G183">
        <v>3351</v>
      </c>
      <c r="H183" s="48">
        <f>+Casos_PN_CORR[[#This Row],[SUM Correg]]</f>
        <v>0</v>
      </c>
      <c r="I183" s="48">
        <f>+Muertes_PN_ACUM[[#This Row],[Fallecidos]]</f>
        <v>0</v>
      </c>
      <c r="J183" s="48">
        <f>+Recupera_PN_ACUM[[#This Row],[Recuperados]]</f>
        <v>1</v>
      </c>
      <c r="K183" s="48">
        <f>+Localiza_PN1112[[#This Row],[Casos]]-Localiza_PN1112[[#This Row],[Fallecidos]]-Localiza_PN1112[[#This Row],[Recuperados]]</f>
        <v>-1</v>
      </c>
      <c r="L183" s="19">
        <f>+Localiza_PN1112[[#This Row],[Casos]]/(Localiza_PN1112[[#This Row],[Población]]/1000000)</f>
        <v>0</v>
      </c>
      <c r="M183" s="19">
        <f>+Localiza_PN1112[[#This Row],[Fallecidos]]/(Localiza_PN1112[[#This Row],[Población]]/1000000)</f>
        <v>0</v>
      </c>
      <c r="N183" s="19">
        <f>+Localiza_PN1112[[#This Row],[Recuperados]]/(Localiza_PN1112[[#This Row],[Población]]/1000000)</f>
        <v>298.41838257236645</v>
      </c>
      <c r="O183" s="19">
        <f>+Localiza_PN1112[[#This Row],[Activos]]/(Localiza_PN1112[[#This Row],[Población]]/1000000)</f>
        <v>-298.41838257236645</v>
      </c>
      <c r="P183" s="25" t="e">
        <f>+Localiza_PN1112[[#This Row],[Fallecidos]]/Localiza_PN1112[[#This Row],[Casos]]</f>
        <v>#DIV/0!</v>
      </c>
      <c r="Q183" s="25" t="e">
        <f>+Localiza_PN1112[[#This Row],[Recuperados]]/Localiza_PN1112[[#This Row],[Casos]]</f>
        <v>#DIV/0!</v>
      </c>
      <c r="R183" s="25" t="e">
        <f>Localiza_PN1112[[#This Row],[Activos]]/Localiza_PN1112[[#This Row],[Casos]]</f>
        <v>#DIV/0!</v>
      </c>
      <c r="S183" s="43" t="e">
        <f ca="1">+HLOOKUP($R$1,'Casos DIA Corr'!$CM$1:$CP$755,Localiza_PN1112[[#This Row],[Fila]],0)</f>
        <v>#N/A</v>
      </c>
      <c r="T183" s="40" t="e">
        <f ca="1">+HLOOKUP($R$1,'Muertes DIA'!$F$1:$I$770,Localiza_PN1112[[#This Row],[Fila]],0)</f>
        <v>#N/A</v>
      </c>
      <c r="U183" s="40" t="e">
        <f ca="1">+HLOOKUP($R$1,'Recuperados DIA'!$E$1:$H$763,Localiza_PN1112[[#This Row],[Fila]],0)</f>
        <v>#N/A</v>
      </c>
    </row>
    <row r="184" spans="2:21">
      <c r="B184">
        <v>184</v>
      </c>
      <c r="C184">
        <v>60304</v>
      </c>
      <c r="D184" t="s">
        <v>341</v>
      </c>
      <c r="E184">
        <v>7.727869987487793</v>
      </c>
      <c r="F184">
        <v>-80.650199890136719</v>
      </c>
      <c r="G184">
        <v>446</v>
      </c>
      <c r="H184" s="48">
        <f>+Casos_PN_CORR[[#This Row],[SUM Correg]]</f>
        <v>0</v>
      </c>
      <c r="I184" s="48">
        <f>+Muertes_PN_ACUM[[#This Row],[Fallecidos]]</f>
        <v>0</v>
      </c>
      <c r="J184" s="48">
        <f>+Recupera_PN_ACUM[[#This Row],[Recuperados]]</f>
        <v>1</v>
      </c>
      <c r="K184" s="48">
        <f>+Localiza_PN1112[[#This Row],[Casos]]-Localiza_PN1112[[#This Row],[Fallecidos]]-Localiza_PN1112[[#This Row],[Recuperados]]</f>
        <v>-1</v>
      </c>
      <c r="L184" s="19">
        <f>+Localiza_PN1112[[#This Row],[Casos]]/(Localiza_PN1112[[#This Row],[Población]]/1000000)</f>
        <v>0</v>
      </c>
      <c r="M184" s="19">
        <f>+Localiza_PN1112[[#This Row],[Fallecidos]]/(Localiza_PN1112[[#This Row],[Población]]/1000000)</f>
        <v>0</v>
      </c>
      <c r="N184" s="19">
        <f>+Localiza_PN1112[[#This Row],[Recuperados]]/(Localiza_PN1112[[#This Row],[Población]]/1000000)</f>
        <v>2242.1524663677128</v>
      </c>
      <c r="O184" s="19">
        <f>+Localiza_PN1112[[#This Row],[Activos]]/(Localiza_PN1112[[#This Row],[Población]]/1000000)</f>
        <v>-2242.1524663677128</v>
      </c>
      <c r="P184" s="25" t="e">
        <f>+Localiza_PN1112[[#This Row],[Fallecidos]]/Localiza_PN1112[[#This Row],[Casos]]</f>
        <v>#DIV/0!</v>
      </c>
      <c r="Q184" s="25" t="e">
        <f>+Localiza_PN1112[[#This Row],[Recuperados]]/Localiza_PN1112[[#This Row],[Casos]]</f>
        <v>#DIV/0!</v>
      </c>
      <c r="R184" s="25" t="e">
        <f>Localiza_PN1112[[#This Row],[Activos]]/Localiza_PN1112[[#This Row],[Casos]]</f>
        <v>#DIV/0!</v>
      </c>
      <c r="S184" s="43" t="e">
        <f ca="1">+HLOOKUP($R$1,'Casos DIA Corr'!$CM$1:$CP$755,Localiza_PN1112[[#This Row],[Fila]],0)</f>
        <v>#N/A</v>
      </c>
      <c r="T184" s="40" t="e">
        <f ca="1">+HLOOKUP($R$1,'Muertes DIA'!$F$1:$I$770,Localiza_PN1112[[#This Row],[Fila]],0)</f>
        <v>#N/A</v>
      </c>
      <c r="U184" s="40" t="e">
        <f ca="1">+HLOOKUP($R$1,'Recuperados DIA'!$E$1:$H$763,Localiza_PN1112[[#This Row],[Fila]],0)</f>
        <v>#N/A</v>
      </c>
    </row>
    <row r="185" spans="2:21">
      <c r="B185">
        <v>185</v>
      </c>
      <c r="C185">
        <v>70406</v>
      </c>
      <c r="D185" t="s">
        <v>341</v>
      </c>
      <c r="E185">
        <v>7.7300200462341309</v>
      </c>
      <c r="F185">
        <v>-80.308197021484375</v>
      </c>
      <c r="G185">
        <v>873</v>
      </c>
      <c r="H185" s="48">
        <f>+Casos_PN_CORR[[#This Row],[SUM Correg]]</f>
        <v>0</v>
      </c>
      <c r="I185" s="48">
        <f>+Muertes_PN_ACUM[[#This Row],[Fallecidos]]</f>
        <v>0</v>
      </c>
      <c r="J185" s="48">
        <f>+Recupera_PN_ACUM[[#This Row],[Recuperados]]</f>
        <v>1</v>
      </c>
      <c r="K185" s="48">
        <f>+Localiza_PN1112[[#This Row],[Casos]]-Localiza_PN1112[[#This Row],[Fallecidos]]-Localiza_PN1112[[#This Row],[Recuperados]]</f>
        <v>-1</v>
      </c>
      <c r="L185" s="19">
        <f>+Localiza_PN1112[[#This Row],[Casos]]/(Localiza_PN1112[[#This Row],[Población]]/1000000)</f>
        <v>0</v>
      </c>
      <c r="M185" s="19">
        <f>+Localiza_PN1112[[#This Row],[Fallecidos]]/(Localiza_PN1112[[#This Row],[Población]]/1000000)</f>
        <v>0</v>
      </c>
      <c r="N185" s="19">
        <f>+Localiza_PN1112[[#This Row],[Recuperados]]/(Localiza_PN1112[[#This Row],[Población]]/1000000)</f>
        <v>1145.475372279496</v>
      </c>
      <c r="O185" s="19">
        <f>+Localiza_PN1112[[#This Row],[Activos]]/(Localiza_PN1112[[#This Row],[Población]]/1000000)</f>
        <v>-1145.475372279496</v>
      </c>
      <c r="P185" s="25" t="e">
        <f>+Localiza_PN1112[[#This Row],[Fallecidos]]/Localiza_PN1112[[#This Row],[Casos]]</f>
        <v>#DIV/0!</v>
      </c>
      <c r="Q185" s="25" t="e">
        <f>+Localiza_PN1112[[#This Row],[Recuperados]]/Localiza_PN1112[[#This Row],[Casos]]</f>
        <v>#DIV/0!</v>
      </c>
      <c r="R185" s="25" t="e">
        <f>Localiza_PN1112[[#This Row],[Activos]]/Localiza_PN1112[[#This Row],[Casos]]</f>
        <v>#DIV/0!</v>
      </c>
      <c r="S185" s="43" t="e">
        <f ca="1">+HLOOKUP($R$1,'Casos DIA Corr'!$CM$1:$CP$755,Localiza_PN1112[[#This Row],[Fila]],0)</f>
        <v>#N/A</v>
      </c>
      <c r="T185" s="40" t="e">
        <f ca="1">+HLOOKUP($R$1,'Muertes DIA'!$F$1:$I$770,Localiza_PN1112[[#This Row],[Fila]],0)</f>
        <v>#N/A</v>
      </c>
      <c r="U185" s="40" t="e">
        <f ca="1">+HLOOKUP($R$1,'Recuperados DIA'!$E$1:$H$763,Localiza_PN1112[[#This Row],[Fila]],0)</f>
        <v>#N/A</v>
      </c>
    </row>
    <row r="186" spans="2:21">
      <c r="B186">
        <v>186</v>
      </c>
      <c r="C186">
        <v>20203</v>
      </c>
      <c r="D186" t="s">
        <v>342</v>
      </c>
      <c r="E186">
        <v>7.6854100227355957</v>
      </c>
      <c r="F186">
        <v>-80.649299621582031</v>
      </c>
      <c r="G186">
        <v>503</v>
      </c>
      <c r="H186" s="48">
        <f>+Casos_PN_CORR[[#This Row],[SUM Correg]]</f>
        <v>5</v>
      </c>
      <c r="I186" s="48">
        <f>+Muertes_PN_ACUM[[#This Row],[Fallecidos]]</f>
        <v>0</v>
      </c>
      <c r="J186" s="48">
        <f>+Recupera_PN_ACUM[[#This Row],[Recuperados]]</f>
        <v>1</v>
      </c>
      <c r="K186" s="48">
        <f>+Localiza_PN1112[[#This Row],[Casos]]-Localiza_PN1112[[#This Row],[Fallecidos]]-Localiza_PN1112[[#This Row],[Recuperados]]</f>
        <v>4</v>
      </c>
      <c r="L186" s="19">
        <f>+Localiza_PN1112[[#This Row],[Casos]]/(Localiza_PN1112[[#This Row],[Población]]/1000000)</f>
        <v>9940.3578528827038</v>
      </c>
      <c r="M186" s="19">
        <f>+Localiza_PN1112[[#This Row],[Fallecidos]]/(Localiza_PN1112[[#This Row],[Población]]/1000000)</f>
        <v>0</v>
      </c>
      <c r="N186" s="19">
        <f>+Localiza_PN1112[[#This Row],[Recuperados]]/(Localiza_PN1112[[#This Row],[Población]]/1000000)</f>
        <v>1988.0715705765408</v>
      </c>
      <c r="O186" s="19">
        <f>+Localiza_PN1112[[#This Row],[Activos]]/(Localiza_PN1112[[#This Row],[Población]]/1000000)</f>
        <v>7952.2862823061632</v>
      </c>
      <c r="P186" s="25">
        <f>+Localiza_PN1112[[#This Row],[Fallecidos]]/Localiza_PN1112[[#This Row],[Casos]]</f>
        <v>0</v>
      </c>
      <c r="Q186" s="25">
        <f>+Localiza_PN1112[[#This Row],[Recuperados]]/Localiza_PN1112[[#This Row],[Casos]]</f>
        <v>0.2</v>
      </c>
      <c r="R186" s="25">
        <f>Localiza_PN1112[[#This Row],[Activos]]/Localiza_PN1112[[#This Row],[Casos]]</f>
        <v>0.8</v>
      </c>
      <c r="S186" s="43" t="e">
        <f ca="1">+HLOOKUP($R$1,'Casos DIA Corr'!$CM$1:$CP$755,Localiza_PN1112[[#This Row],[Fila]],0)</f>
        <v>#N/A</v>
      </c>
      <c r="T186" s="40" t="e">
        <f ca="1">+HLOOKUP($R$1,'Muertes DIA'!$F$1:$I$770,Localiza_PN1112[[#This Row],[Fila]],0)</f>
        <v>#N/A</v>
      </c>
      <c r="U186" s="40" t="e">
        <f ca="1">+HLOOKUP($R$1,'Recuperados DIA'!$E$1:$H$763,Localiza_PN1112[[#This Row],[Fila]],0)</f>
        <v>#N/A</v>
      </c>
    </row>
    <row r="187" spans="2:21">
      <c r="B187">
        <v>187</v>
      </c>
      <c r="C187">
        <v>80802</v>
      </c>
      <c r="D187" t="s">
        <v>343</v>
      </c>
      <c r="E187">
        <v>7.7759799957275391</v>
      </c>
      <c r="F187">
        <v>-80.52960205078125</v>
      </c>
      <c r="G187">
        <v>450</v>
      </c>
      <c r="H187" s="48">
        <f>+Casos_PN_CORR[[#This Row],[SUM Correg]]</f>
        <v>1841</v>
      </c>
      <c r="I187" s="48">
        <f>+Muertes_PN_ACUM[[#This Row],[Fallecidos]]</f>
        <v>5</v>
      </c>
      <c r="J187" s="48">
        <f>+Recupera_PN_ACUM[[#This Row],[Recuperados]]</f>
        <v>1</v>
      </c>
      <c r="K187" s="48">
        <f>+Localiza_PN1112[[#This Row],[Casos]]-Localiza_PN1112[[#This Row],[Fallecidos]]-Localiza_PN1112[[#This Row],[Recuperados]]</f>
        <v>1835</v>
      </c>
      <c r="L187" s="19">
        <f>+Localiza_PN1112[[#This Row],[Casos]]/(Localiza_PN1112[[#This Row],[Población]]/1000000)</f>
        <v>4091111.111111111</v>
      </c>
      <c r="M187" s="19">
        <f>+Localiza_PN1112[[#This Row],[Fallecidos]]/(Localiza_PN1112[[#This Row],[Población]]/1000000)</f>
        <v>11111.111111111111</v>
      </c>
      <c r="N187" s="19">
        <f>+Localiza_PN1112[[#This Row],[Recuperados]]/(Localiza_PN1112[[#This Row],[Población]]/1000000)</f>
        <v>2222.2222222222222</v>
      </c>
      <c r="O187" s="19">
        <f>+Localiza_PN1112[[#This Row],[Activos]]/(Localiza_PN1112[[#This Row],[Población]]/1000000)</f>
        <v>4077777.777777778</v>
      </c>
      <c r="P187" s="25">
        <f>+Localiza_PN1112[[#This Row],[Fallecidos]]/Localiza_PN1112[[#This Row],[Casos]]</f>
        <v>2.7159152634437804E-3</v>
      </c>
      <c r="Q187" s="25">
        <f>+Localiza_PN1112[[#This Row],[Recuperados]]/Localiza_PN1112[[#This Row],[Casos]]</f>
        <v>5.4318305268875606E-4</v>
      </c>
      <c r="R187" s="25">
        <f>Localiza_PN1112[[#This Row],[Activos]]/Localiza_PN1112[[#This Row],[Casos]]</f>
        <v>0.99674090168386742</v>
      </c>
      <c r="S187" s="43" t="e">
        <f ca="1">+HLOOKUP($R$1,'Casos DIA Corr'!$CM$1:$CP$755,Localiza_PN1112[[#This Row],[Fila]],0)</f>
        <v>#N/A</v>
      </c>
      <c r="T187" s="40" t="e">
        <f ca="1">+HLOOKUP($R$1,'Muertes DIA'!$F$1:$I$770,Localiza_PN1112[[#This Row],[Fila]],0)</f>
        <v>#N/A</v>
      </c>
      <c r="U187" s="40" t="e">
        <f ca="1">+HLOOKUP($R$1,'Recuperados DIA'!$E$1:$H$763,Localiza_PN1112[[#This Row],[Fila]],0)</f>
        <v>#N/A</v>
      </c>
    </row>
    <row r="188" spans="2:21">
      <c r="B188">
        <v>188</v>
      </c>
      <c r="C188">
        <v>60606</v>
      </c>
      <c r="D188" t="s">
        <v>344</v>
      </c>
      <c r="E188">
        <v>8.3665800094604492</v>
      </c>
      <c r="F188">
        <v>-80.219001770019531</v>
      </c>
      <c r="G188">
        <v>3623</v>
      </c>
      <c r="H188" s="48">
        <f>+Casos_PN_CORR[[#This Row],[SUM Correg]]</f>
        <v>5</v>
      </c>
      <c r="I188" s="48">
        <f>+Muertes_PN_ACUM[[#This Row],[Fallecidos]]</f>
        <v>0</v>
      </c>
      <c r="J188" s="48">
        <f>+Recupera_PN_ACUM[[#This Row],[Recuperados]]</f>
        <v>1</v>
      </c>
      <c r="K188" s="48">
        <f>+Localiza_PN1112[[#This Row],[Casos]]-Localiza_PN1112[[#This Row],[Fallecidos]]-Localiza_PN1112[[#This Row],[Recuperados]]</f>
        <v>4</v>
      </c>
      <c r="L188" s="19">
        <f>+Localiza_PN1112[[#This Row],[Casos]]/(Localiza_PN1112[[#This Row],[Población]]/1000000)</f>
        <v>1380.0717637317141</v>
      </c>
      <c r="M188" s="19">
        <f>+Localiza_PN1112[[#This Row],[Fallecidos]]/(Localiza_PN1112[[#This Row],[Población]]/1000000)</f>
        <v>0</v>
      </c>
      <c r="N188" s="19">
        <f>+Localiza_PN1112[[#This Row],[Recuperados]]/(Localiza_PN1112[[#This Row],[Población]]/1000000)</f>
        <v>276.01435274634281</v>
      </c>
      <c r="O188" s="19">
        <f>+Localiza_PN1112[[#This Row],[Activos]]/(Localiza_PN1112[[#This Row],[Población]]/1000000)</f>
        <v>1104.0574109853712</v>
      </c>
      <c r="P188" s="25">
        <f>+Localiza_PN1112[[#This Row],[Fallecidos]]/Localiza_PN1112[[#This Row],[Casos]]</f>
        <v>0</v>
      </c>
      <c r="Q188" s="25">
        <f>+Localiza_PN1112[[#This Row],[Recuperados]]/Localiza_PN1112[[#This Row],[Casos]]</f>
        <v>0.2</v>
      </c>
      <c r="R188" s="25">
        <f>Localiza_PN1112[[#This Row],[Activos]]/Localiza_PN1112[[#This Row],[Casos]]</f>
        <v>0.8</v>
      </c>
      <c r="S188" s="43" t="e">
        <f ca="1">+HLOOKUP($R$1,'Casos DIA Corr'!$CM$1:$CP$755,Localiza_PN1112[[#This Row],[Fila]],0)</f>
        <v>#N/A</v>
      </c>
      <c r="T188" s="40" t="e">
        <f ca="1">+HLOOKUP($R$1,'Muertes DIA'!$F$1:$I$770,Localiza_PN1112[[#This Row],[Fila]],0)</f>
        <v>#N/A</v>
      </c>
      <c r="U188" s="40" t="e">
        <f ca="1">+HLOOKUP($R$1,'Recuperados DIA'!$E$1:$H$763,Localiza_PN1112[[#This Row],[Fila]],0)</f>
        <v>#N/A</v>
      </c>
    </row>
    <row r="189" spans="2:21">
      <c r="B189">
        <v>189</v>
      </c>
      <c r="C189">
        <v>70205</v>
      </c>
      <c r="D189" t="s">
        <v>345</v>
      </c>
      <c r="E189">
        <v>8.9502201080322266</v>
      </c>
      <c r="F189">
        <v>-79.544502258300781</v>
      </c>
      <c r="G189">
        <v>18302</v>
      </c>
      <c r="H189" s="48">
        <f>+Casos_PN_CORR[[#This Row],[SUM Correg]]</f>
        <v>0</v>
      </c>
      <c r="I189" s="48">
        <f>+Muertes_PN_ACUM[[#This Row],[Fallecidos]]</f>
        <v>0</v>
      </c>
      <c r="J189" s="48">
        <f>+Recupera_PN_ACUM[[#This Row],[Recuperados]]</f>
        <v>1</v>
      </c>
      <c r="K189" s="48">
        <f>+Localiza_PN1112[[#This Row],[Casos]]-Localiza_PN1112[[#This Row],[Fallecidos]]-Localiza_PN1112[[#This Row],[Recuperados]]</f>
        <v>-1</v>
      </c>
      <c r="L189" s="19">
        <f>+Localiza_PN1112[[#This Row],[Casos]]/(Localiza_PN1112[[#This Row],[Población]]/1000000)</f>
        <v>0</v>
      </c>
      <c r="M189" s="19">
        <f>+Localiza_PN1112[[#This Row],[Fallecidos]]/(Localiza_PN1112[[#This Row],[Población]]/1000000)</f>
        <v>0</v>
      </c>
      <c r="N189" s="19">
        <f>+Localiza_PN1112[[#This Row],[Recuperados]]/(Localiza_PN1112[[#This Row],[Población]]/1000000)</f>
        <v>54.638837285542564</v>
      </c>
      <c r="O189" s="19">
        <f>+Localiza_PN1112[[#This Row],[Activos]]/(Localiza_PN1112[[#This Row],[Población]]/1000000)</f>
        <v>-54.638837285542564</v>
      </c>
      <c r="P189" s="25" t="e">
        <f>+Localiza_PN1112[[#This Row],[Fallecidos]]/Localiza_PN1112[[#This Row],[Casos]]</f>
        <v>#DIV/0!</v>
      </c>
      <c r="Q189" s="25" t="e">
        <f>+Localiza_PN1112[[#This Row],[Recuperados]]/Localiza_PN1112[[#This Row],[Casos]]</f>
        <v>#DIV/0!</v>
      </c>
      <c r="R189" s="25" t="e">
        <f>Localiza_PN1112[[#This Row],[Activos]]/Localiza_PN1112[[#This Row],[Casos]]</f>
        <v>#DIV/0!</v>
      </c>
      <c r="S189" s="43" t="e">
        <f ca="1">+HLOOKUP($R$1,'Casos DIA Corr'!$CM$1:$CP$755,Localiza_PN1112[[#This Row],[Fila]],0)</f>
        <v>#N/A</v>
      </c>
      <c r="T189" s="40" t="e">
        <f ca="1">+HLOOKUP($R$1,'Muertes DIA'!$F$1:$I$770,Localiza_PN1112[[#This Row],[Fila]],0)</f>
        <v>#N/A</v>
      </c>
      <c r="U189" s="40" t="e">
        <f ca="1">+HLOOKUP($R$1,'Recuperados DIA'!$E$1:$H$763,Localiza_PN1112[[#This Row],[Fila]],0)</f>
        <v>#N/A</v>
      </c>
    </row>
    <row r="190" spans="2:21">
      <c r="B190">
        <v>190</v>
      </c>
      <c r="C190">
        <v>90204</v>
      </c>
      <c r="D190" t="s">
        <v>346</v>
      </c>
      <c r="E190">
        <v>7.8960299491882324</v>
      </c>
      <c r="F190">
        <v>-80.694503784179688</v>
      </c>
      <c r="G190">
        <v>823</v>
      </c>
      <c r="H190" s="48">
        <f>+Casos_PN_CORR[[#This Row],[SUM Correg]]</f>
        <v>0</v>
      </c>
      <c r="I190" s="48">
        <f>+Muertes_PN_ACUM[[#This Row],[Fallecidos]]</f>
        <v>0</v>
      </c>
      <c r="J190" s="48">
        <f>+Recupera_PN_ACUM[[#This Row],[Recuperados]]</f>
        <v>1</v>
      </c>
      <c r="K190" s="48">
        <f>+Localiza_PN1112[[#This Row],[Casos]]-Localiza_PN1112[[#This Row],[Fallecidos]]-Localiza_PN1112[[#This Row],[Recuperados]]</f>
        <v>-1</v>
      </c>
      <c r="L190" s="19">
        <f>+Localiza_PN1112[[#This Row],[Casos]]/(Localiza_PN1112[[#This Row],[Población]]/1000000)</f>
        <v>0</v>
      </c>
      <c r="M190" s="19">
        <f>+Localiza_PN1112[[#This Row],[Fallecidos]]/(Localiza_PN1112[[#This Row],[Población]]/1000000)</f>
        <v>0</v>
      </c>
      <c r="N190" s="19">
        <f>+Localiza_PN1112[[#This Row],[Recuperados]]/(Localiza_PN1112[[#This Row],[Población]]/1000000)</f>
        <v>1215.0668286755772</v>
      </c>
      <c r="O190" s="19">
        <f>+Localiza_PN1112[[#This Row],[Activos]]/(Localiza_PN1112[[#This Row],[Población]]/1000000)</f>
        <v>-1215.0668286755772</v>
      </c>
      <c r="P190" s="25" t="e">
        <f>+Localiza_PN1112[[#This Row],[Fallecidos]]/Localiza_PN1112[[#This Row],[Casos]]</f>
        <v>#DIV/0!</v>
      </c>
      <c r="Q190" s="25" t="e">
        <f>+Localiza_PN1112[[#This Row],[Recuperados]]/Localiza_PN1112[[#This Row],[Casos]]</f>
        <v>#DIV/0!</v>
      </c>
      <c r="R190" s="25" t="e">
        <f>Localiza_PN1112[[#This Row],[Activos]]/Localiza_PN1112[[#This Row],[Casos]]</f>
        <v>#DIV/0!</v>
      </c>
      <c r="S190" s="43" t="e">
        <f ca="1">+HLOOKUP($R$1,'Casos DIA Corr'!$CM$1:$CP$755,Localiza_PN1112[[#This Row],[Fila]],0)</f>
        <v>#N/A</v>
      </c>
      <c r="T190" s="40" t="e">
        <f ca="1">+HLOOKUP($R$1,'Muertes DIA'!$F$1:$I$770,Localiza_PN1112[[#This Row],[Fila]],0)</f>
        <v>#N/A</v>
      </c>
      <c r="U190" s="40" t="e">
        <f ca="1">+HLOOKUP($R$1,'Recuperados DIA'!$E$1:$H$763,Localiza_PN1112[[#This Row],[Fila]],0)</f>
        <v>#N/A</v>
      </c>
    </row>
    <row r="191" spans="2:21">
      <c r="B191">
        <v>191</v>
      </c>
      <c r="C191">
        <v>20605</v>
      </c>
      <c r="D191" t="s">
        <v>347</v>
      </c>
      <c r="E191">
        <v>7.7404398918151855</v>
      </c>
      <c r="F191">
        <v>-80.277900695800781</v>
      </c>
      <c r="G191">
        <v>1889</v>
      </c>
      <c r="H191" s="48">
        <f>+Casos_PN_CORR[[#This Row],[SUM Correg]]</f>
        <v>315</v>
      </c>
      <c r="I191" s="48">
        <f>+Muertes_PN_ACUM[[#This Row],[Fallecidos]]</f>
        <v>0</v>
      </c>
      <c r="J191" s="48">
        <f>+Recupera_PN_ACUM[[#This Row],[Recuperados]]</f>
        <v>1</v>
      </c>
      <c r="K191" s="48">
        <f>+Localiza_PN1112[[#This Row],[Casos]]-Localiza_PN1112[[#This Row],[Fallecidos]]-Localiza_PN1112[[#This Row],[Recuperados]]</f>
        <v>314</v>
      </c>
      <c r="L191" s="19">
        <f>+Localiza_PN1112[[#This Row],[Casos]]/(Localiza_PN1112[[#This Row],[Población]]/1000000)</f>
        <v>166754.89677077817</v>
      </c>
      <c r="M191" s="19">
        <f>+Localiza_PN1112[[#This Row],[Fallecidos]]/(Localiza_PN1112[[#This Row],[Población]]/1000000)</f>
        <v>0</v>
      </c>
      <c r="N191" s="19">
        <f>+Localiza_PN1112[[#This Row],[Recuperados]]/(Localiza_PN1112[[#This Row],[Población]]/1000000)</f>
        <v>529.38062466913709</v>
      </c>
      <c r="O191" s="19">
        <f>+Localiza_PN1112[[#This Row],[Activos]]/(Localiza_PN1112[[#This Row],[Población]]/1000000)</f>
        <v>166225.51614610906</v>
      </c>
      <c r="P191" s="25">
        <f>+Localiza_PN1112[[#This Row],[Fallecidos]]/Localiza_PN1112[[#This Row],[Casos]]</f>
        <v>0</v>
      </c>
      <c r="Q191" s="25">
        <f>+Localiza_PN1112[[#This Row],[Recuperados]]/Localiza_PN1112[[#This Row],[Casos]]</f>
        <v>3.1746031746031746E-3</v>
      </c>
      <c r="R191" s="25">
        <f>Localiza_PN1112[[#This Row],[Activos]]/Localiza_PN1112[[#This Row],[Casos]]</f>
        <v>0.99682539682539684</v>
      </c>
      <c r="S191" s="43" t="e">
        <f ca="1">+HLOOKUP($R$1,'Casos DIA Corr'!$CM$1:$CP$755,Localiza_PN1112[[#This Row],[Fila]],0)</f>
        <v>#N/A</v>
      </c>
      <c r="T191" s="40" t="e">
        <f ca="1">+HLOOKUP($R$1,'Muertes DIA'!$F$1:$I$770,Localiza_PN1112[[#This Row],[Fila]],0)</f>
        <v>#N/A</v>
      </c>
      <c r="U191" s="40" t="e">
        <f ca="1">+HLOOKUP($R$1,'Recuperados DIA'!$E$1:$H$763,Localiza_PN1112[[#This Row],[Fila]],0)</f>
        <v>#N/A</v>
      </c>
    </row>
    <row r="192" spans="2:21">
      <c r="B192">
        <v>192</v>
      </c>
      <c r="C192">
        <v>130706</v>
      </c>
      <c r="D192" t="s">
        <v>347</v>
      </c>
      <c r="E192">
        <v>8.3317098617553711</v>
      </c>
      <c r="F192">
        <v>-80.901901245117188</v>
      </c>
      <c r="G192">
        <v>608</v>
      </c>
      <c r="H192" s="48">
        <f>+Casos_PN_CORR[[#This Row],[SUM Correg]]</f>
        <v>51</v>
      </c>
      <c r="I192" s="48">
        <f>+Muertes_PN_ACUM[[#This Row],[Fallecidos]]</f>
        <v>0</v>
      </c>
      <c r="J192" s="48">
        <f>+Recupera_PN_ACUM[[#This Row],[Recuperados]]</f>
        <v>1</v>
      </c>
      <c r="K192" s="48">
        <f>+Localiza_PN1112[[#This Row],[Casos]]-Localiza_PN1112[[#This Row],[Fallecidos]]-Localiza_PN1112[[#This Row],[Recuperados]]</f>
        <v>50</v>
      </c>
      <c r="L192" s="19">
        <f>+Localiza_PN1112[[#This Row],[Casos]]/(Localiza_PN1112[[#This Row],[Población]]/1000000)</f>
        <v>83881.578947368413</v>
      </c>
      <c r="M192" s="19">
        <f>+Localiza_PN1112[[#This Row],[Fallecidos]]/(Localiza_PN1112[[#This Row],[Población]]/1000000)</f>
        <v>0</v>
      </c>
      <c r="N192" s="19">
        <f>+Localiza_PN1112[[#This Row],[Recuperados]]/(Localiza_PN1112[[#This Row],[Población]]/1000000)</f>
        <v>1644.7368421052631</v>
      </c>
      <c r="O192" s="19">
        <f>+Localiza_PN1112[[#This Row],[Activos]]/(Localiza_PN1112[[#This Row],[Población]]/1000000)</f>
        <v>82236.84210526316</v>
      </c>
      <c r="P192" s="25">
        <f>+Localiza_PN1112[[#This Row],[Fallecidos]]/Localiza_PN1112[[#This Row],[Casos]]</f>
        <v>0</v>
      </c>
      <c r="Q192" s="25">
        <f>+Localiza_PN1112[[#This Row],[Recuperados]]/Localiza_PN1112[[#This Row],[Casos]]</f>
        <v>1.9607843137254902E-2</v>
      </c>
      <c r="R192" s="25">
        <f>Localiza_PN1112[[#This Row],[Activos]]/Localiza_PN1112[[#This Row],[Casos]]</f>
        <v>0.98039215686274506</v>
      </c>
      <c r="S192" s="43" t="e">
        <f ca="1">+HLOOKUP($R$1,'Casos DIA Corr'!$CM$1:$CP$755,Localiza_PN1112[[#This Row],[Fila]],0)</f>
        <v>#N/A</v>
      </c>
      <c r="T192" s="40" t="e">
        <f ca="1">+HLOOKUP($R$1,'Muertes DIA'!$F$1:$I$770,Localiza_PN1112[[#This Row],[Fila]],0)</f>
        <v>#N/A</v>
      </c>
      <c r="U192" s="40" t="e">
        <f ca="1">+HLOOKUP($R$1,'Recuperados DIA'!$E$1:$H$763,Localiza_PN1112[[#This Row],[Fila]],0)</f>
        <v>#N/A</v>
      </c>
    </row>
    <row r="193" spans="2:21">
      <c r="B193">
        <v>193</v>
      </c>
      <c r="C193">
        <v>20502</v>
      </c>
      <c r="D193" t="s">
        <v>349</v>
      </c>
      <c r="E193">
        <v>8.4118204116821289</v>
      </c>
      <c r="F193">
        <v>-80.354202270507813</v>
      </c>
      <c r="G193">
        <v>5605</v>
      </c>
      <c r="H193" s="48">
        <f>+Casos_PN_CORR[[#This Row],[SUM Correg]]</f>
        <v>0</v>
      </c>
      <c r="I193" s="48">
        <f>+Muertes_PN_ACUM[[#This Row],[Fallecidos]]</f>
        <v>0</v>
      </c>
      <c r="J193" s="48">
        <f>+Recupera_PN_ACUM[[#This Row],[Recuperados]]</f>
        <v>1</v>
      </c>
      <c r="K193" s="48">
        <f>+Localiza_PN1112[[#This Row],[Casos]]-Localiza_PN1112[[#This Row],[Fallecidos]]-Localiza_PN1112[[#This Row],[Recuperados]]</f>
        <v>-1</v>
      </c>
      <c r="L193" s="19">
        <f>+Localiza_PN1112[[#This Row],[Casos]]/(Localiza_PN1112[[#This Row],[Población]]/1000000)</f>
        <v>0</v>
      </c>
      <c r="M193" s="19">
        <f>+Localiza_PN1112[[#This Row],[Fallecidos]]/(Localiza_PN1112[[#This Row],[Población]]/1000000)</f>
        <v>0</v>
      </c>
      <c r="N193" s="19">
        <f>+Localiza_PN1112[[#This Row],[Recuperados]]/(Localiza_PN1112[[#This Row],[Población]]/1000000)</f>
        <v>178.41213202497769</v>
      </c>
      <c r="O193" s="19">
        <f>+Localiza_PN1112[[#This Row],[Activos]]/(Localiza_PN1112[[#This Row],[Población]]/1000000)</f>
        <v>-178.41213202497769</v>
      </c>
      <c r="P193" s="25" t="e">
        <f>+Localiza_PN1112[[#This Row],[Fallecidos]]/Localiza_PN1112[[#This Row],[Casos]]</f>
        <v>#DIV/0!</v>
      </c>
      <c r="Q193" s="25" t="e">
        <f>+Localiza_PN1112[[#This Row],[Recuperados]]/Localiza_PN1112[[#This Row],[Casos]]</f>
        <v>#DIV/0!</v>
      </c>
      <c r="R193" s="25" t="e">
        <f>Localiza_PN1112[[#This Row],[Activos]]/Localiza_PN1112[[#This Row],[Casos]]</f>
        <v>#DIV/0!</v>
      </c>
      <c r="S193" s="43" t="e">
        <f ca="1">+HLOOKUP($R$1,'Casos DIA Corr'!$CM$1:$CP$755,Localiza_PN1112[[#This Row],[Fila]],0)</f>
        <v>#N/A</v>
      </c>
      <c r="T193" s="40" t="e">
        <f ca="1">+HLOOKUP($R$1,'Muertes DIA'!$F$1:$I$770,Localiza_PN1112[[#This Row],[Fila]],0)</f>
        <v>#N/A</v>
      </c>
      <c r="U193" s="40" t="e">
        <f ca="1">+HLOOKUP($R$1,'Recuperados DIA'!$E$1:$H$763,Localiza_PN1112[[#This Row],[Fila]],0)</f>
        <v>#N/A</v>
      </c>
    </row>
    <row r="194" spans="2:21">
      <c r="B194">
        <v>194</v>
      </c>
      <c r="C194">
        <v>70706</v>
      </c>
      <c r="D194" t="s">
        <v>350</v>
      </c>
      <c r="E194">
        <v>8.8833703994750977</v>
      </c>
      <c r="F194">
        <v>-79.823799133300781</v>
      </c>
      <c r="G194">
        <v>0</v>
      </c>
      <c r="H194" s="48">
        <f>+Casos_PN_CORR[[#This Row],[SUM Correg]]</f>
        <v>0</v>
      </c>
      <c r="I194" s="48">
        <f>+Muertes_PN_ACUM[[#This Row],[Fallecidos]]</f>
        <v>0</v>
      </c>
      <c r="J194" s="48">
        <f>+Recupera_PN_ACUM[[#This Row],[Recuperados]]</f>
        <v>1</v>
      </c>
      <c r="K194" s="48">
        <f>+Localiza_PN1112[[#This Row],[Casos]]-Localiza_PN1112[[#This Row],[Fallecidos]]-Localiza_PN1112[[#This Row],[Recuperados]]</f>
        <v>-1</v>
      </c>
      <c r="L194" s="19" t="e">
        <f>+Localiza_PN1112[[#This Row],[Casos]]/(Localiza_PN1112[[#This Row],[Población]]/1000000)</f>
        <v>#DIV/0!</v>
      </c>
      <c r="M194" s="19" t="e">
        <f>+Localiza_PN1112[[#This Row],[Fallecidos]]/(Localiza_PN1112[[#This Row],[Población]]/1000000)</f>
        <v>#DIV/0!</v>
      </c>
      <c r="N194" s="19" t="e">
        <f>+Localiza_PN1112[[#This Row],[Recuperados]]/(Localiza_PN1112[[#This Row],[Población]]/1000000)</f>
        <v>#DIV/0!</v>
      </c>
      <c r="O194" s="19" t="e">
        <f>+Localiza_PN1112[[#This Row],[Activos]]/(Localiza_PN1112[[#This Row],[Población]]/1000000)</f>
        <v>#DIV/0!</v>
      </c>
      <c r="P194" s="25" t="e">
        <f>+Localiza_PN1112[[#This Row],[Fallecidos]]/Localiza_PN1112[[#This Row],[Casos]]</f>
        <v>#DIV/0!</v>
      </c>
      <c r="Q194" s="25" t="e">
        <f>+Localiza_PN1112[[#This Row],[Recuperados]]/Localiza_PN1112[[#This Row],[Casos]]</f>
        <v>#DIV/0!</v>
      </c>
      <c r="R194" s="25" t="e">
        <f>Localiza_PN1112[[#This Row],[Activos]]/Localiza_PN1112[[#This Row],[Casos]]</f>
        <v>#DIV/0!</v>
      </c>
      <c r="S194" s="43" t="e">
        <f ca="1">+HLOOKUP($R$1,'Casos DIA Corr'!$CM$1:$CP$755,Localiza_PN1112[[#This Row],[Fila]],0)</f>
        <v>#N/A</v>
      </c>
      <c r="T194" s="40" t="e">
        <f ca="1">+HLOOKUP($R$1,'Muertes DIA'!$F$1:$I$770,Localiza_PN1112[[#This Row],[Fila]],0)</f>
        <v>#N/A</v>
      </c>
      <c r="U194" s="40" t="e">
        <f ca="1">+HLOOKUP($R$1,'Recuperados DIA'!$E$1:$H$763,Localiza_PN1112[[#This Row],[Fila]],0)</f>
        <v>#N/A</v>
      </c>
    </row>
    <row r="195" spans="2:21">
      <c r="B195">
        <v>195</v>
      </c>
      <c r="C195">
        <v>20102</v>
      </c>
      <c r="D195" t="s">
        <v>351</v>
      </c>
      <c r="E195">
        <v>8.4704198837280273</v>
      </c>
      <c r="F195">
        <v>-80.708099365234375</v>
      </c>
      <c r="G195">
        <v>1425</v>
      </c>
      <c r="H195" s="48">
        <f>+Casos_PN_CORR[[#This Row],[SUM Correg]]</f>
        <v>0</v>
      </c>
      <c r="I195" s="48">
        <f>+Muertes_PN_ACUM[[#This Row],[Fallecidos]]</f>
        <v>0</v>
      </c>
      <c r="J195" s="48">
        <f>+Recupera_PN_ACUM[[#This Row],[Recuperados]]</f>
        <v>1</v>
      </c>
      <c r="K195" s="48">
        <f>+Localiza_PN1112[[#This Row],[Casos]]-Localiza_PN1112[[#This Row],[Fallecidos]]-Localiza_PN1112[[#This Row],[Recuperados]]</f>
        <v>-1</v>
      </c>
      <c r="L195" s="19">
        <f>+Localiza_PN1112[[#This Row],[Casos]]/(Localiza_PN1112[[#This Row],[Población]]/1000000)</f>
        <v>0</v>
      </c>
      <c r="M195" s="19">
        <f>+Localiza_PN1112[[#This Row],[Fallecidos]]/(Localiza_PN1112[[#This Row],[Población]]/1000000)</f>
        <v>0</v>
      </c>
      <c r="N195" s="19">
        <f>+Localiza_PN1112[[#This Row],[Recuperados]]/(Localiza_PN1112[[#This Row],[Población]]/1000000)</f>
        <v>701.75438596491222</v>
      </c>
      <c r="O195" s="19">
        <f>+Localiza_PN1112[[#This Row],[Activos]]/(Localiza_PN1112[[#This Row],[Población]]/1000000)</f>
        <v>-701.75438596491222</v>
      </c>
      <c r="P195" s="25" t="e">
        <f>+Localiza_PN1112[[#This Row],[Fallecidos]]/Localiza_PN1112[[#This Row],[Casos]]</f>
        <v>#DIV/0!</v>
      </c>
      <c r="Q195" s="25" t="e">
        <f>+Localiza_PN1112[[#This Row],[Recuperados]]/Localiza_PN1112[[#This Row],[Casos]]</f>
        <v>#DIV/0!</v>
      </c>
      <c r="R195" s="25" t="e">
        <f>Localiza_PN1112[[#This Row],[Activos]]/Localiza_PN1112[[#This Row],[Casos]]</f>
        <v>#DIV/0!</v>
      </c>
      <c r="S195" s="43" t="e">
        <f ca="1">+HLOOKUP($R$1,'Casos DIA Corr'!$CM$1:$CP$755,Localiza_PN1112[[#This Row],[Fila]],0)</f>
        <v>#N/A</v>
      </c>
      <c r="T195" s="40" t="e">
        <f ca="1">+HLOOKUP($R$1,'Muertes DIA'!$F$1:$I$770,Localiza_PN1112[[#This Row],[Fila]],0)</f>
        <v>#N/A</v>
      </c>
      <c r="U195" s="40" t="e">
        <f ca="1">+HLOOKUP($R$1,'Recuperados DIA'!$E$1:$H$763,Localiza_PN1112[[#This Row],[Fila]],0)</f>
        <v>#N/A</v>
      </c>
    </row>
    <row r="196" spans="2:21">
      <c r="B196">
        <v>196</v>
      </c>
      <c r="C196">
        <v>41304</v>
      </c>
      <c r="D196" t="s">
        <v>351</v>
      </c>
      <c r="E196">
        <v>7.4372100830078125</v>
      </c>
      <c r="F196">
        <v>-80.660301208496094</v>
      </c>
      <c r="G196">
        <v>662</v>
      </c>
      <c r="H196" s="48">
        <f>+Casos_PN_CORR[[#This Row],[SUM Correg]]</f>
        <v>0</v>
      </c>
      <c r="I196" s="48">
        <f>+Muertes_PN_ACUM[[#This Row],[Fallecidos]]</f>
        <v>0</v>
      </c>
      <c r="J196" s="48">
        <f>+Recupera_PN_ACUM[[#This Row],[Recuperados]]</f>
        <v>1</v>
      </c>
      <c r="K196" s="48">
        <f>+Localiza_PN1112[[#This Row],[Casos]]-Localiza_PN1112[[#This Row],[Fallecidos]]-Localiza_PN1112[[#This Row],[Recuperados]]</f>
        <v>-1</v>
      </c>
      <c r="L196" s="19">
        <f>+Localiza_PN1112[[#This Row],[Casos]]/(Localiza_PN1112[[#This Row],[Población]]/1000000)</f>
        <v>0</v>
      </c>
      <c r="M196" s="19">
        <f>+Localiza_PN1112[[#This Row],[Fallecidos]]/(Localiza_PN1112[[#This Row],[Población]]/1000000)</f>
        <v>0</v>
      </c>
      <c r="N196" s="19">
        <f>+Localiza_PN1112[[#This Row],[Recuperados]]/(Localiza_PN1112[[#This Row],[Población]]/1000000)</f>
        <v>1510.5740181268882</v>
      </c>
      <c r="O196" s="19">
        <f>+Localiza_PN1112[[#This Row],[Activos]]/(Localiza_PN1112[[#This Row],[Población]]/1000000)</f>
        <v>-1510.5740181268882</v>
      </c>
      <c r="P196" s="25" t="e">
        <f>+Localiza_PN1112[[#This Row],[Fallecidos]]/Localiza_PN1112[[#This Row],[Casos]]</f>
        <v>#DIV/0!</v>
      </c>
      <c r="Q196" s="25" t="e">
        <f>+Localiza_PN1112[[#This Row],[Recuperados]]/Localiza_PN1112[[#This Row],[Casos]]</f>
        <v>#DIV/0!</v>
      </c>
      <c r="R196" s="25" t="e">
        <f>Localiza_PN1112[[#This Row],[Activos]]/Localiza_PN1112[[#This Row],[Casos]]</f>
        <v>#DIV/0!</v>
      </c>
      <c r="S196" s="43" t="e">
        <f ca="1">+HLOOKUP($R$1,'Casos DIA Corr'!$CM$1:$CP$755,Localiza_PN1112[[#This Row],[Fila]],0)</f>
        <v>#N/A</v>
      </c>
      <c r="T196" s="40" t="e">
        <f ca="1">+HLOOKUP($R$1,'Muertes DIA'!$F$1:$I$770,Localiza_PN1112[[#This Row],[Fila]],0)</f>
        <v>#N/A</v>
      </c>
      <c r="U196" s="40" t="e">
        <f ca="1">+HLOOKUP($R$1,'Recuperados DIA'!$E$1:$H$763,Localiza_PN1112[[#This Row],[Fila]],0)</f>
        <v>#N/A</v>
      </c>
    </row>
    <row r="197" spans="2:21">
      <c r="B197">
        <v>197</v>
      </c>
      <c r="C197">
        <v>90904</v>
      </c>
      <c r="D197" t="s">
        <v>352</v>
      </c>
      <c r="E197">
        <v>8.2564401626586914</v>
      </c>
      <c r="F197">
        <v>-80.627799987792969</v>
      </c>
      <c r="G197">
        <v>4017</v>
      </c>
      <c r="H197" s="48">
        <f>+Casos_PN_CORR[[#This Row],[SUM Correg]]</f>
        <v>0</v>
      </c>
      <c r="I197" s="48">
        <f>+Muertes_PN_ACUM[[#This Row],[Fallecidos]]</f>
        <v>0</v>
      </c>
      <c r="J197" s="48">
        <f>+Recupera_PN_ACUM[[#This Row],[Recuperados]]</f>
        <v>1</v>
      </c>
      <c r="K197" s="48">
        <f>+Localiza_PN1112[[#This Row],[Casos]]-Localiza_PN1112[[#This Row],[Fallecidos]]-Localiza_PN1112[[#This Row],[Recuperados]]</f>
        <v>-1</v>
      </c>
      <c r="L197" s="19">
        <f>+Localiza_PN1112[[#This Row],[Casos]]/(Localiza_PN1112[[#This Row],[Población]]/1000000)</f>
        <v>0</v>
      </c>
      <c r="M197" s="19">
        <f>+Localiza_PN1112[[#This Row],[Fallecidos]]/(Localiza_PN1112[[#This Row],[Población]]/1000000)</f>
        <v>0</v>
      </c>
      <c r="N197" s="19">
        <f>+Localiza_PN1112[[#This Row],[Recuperados]]/(Localiza_PN1112[[#This Row],[Población]]/1000000)</f>
        <v>248.94199651481208</v>
      </c>
      <c r="O197" s="19">
        <f>+Localiza_PN1112[[#This Row],[Activos]]/(Localiza_PN1112[[#This Row],[Población]]/1000000)</f>
        <v>-248.94199651481208</v>
      </c>
      <c r="P197" s="25" t="e">
        <f>+Localiza_PN1112[[#This Row],[Fallecidos]]/Localiza_PN1112[[#This Row],[Casos]]</f>
        <v>#DIV/0!</v>
      </c>
      <c r="Q197" s="25" t="e">
        <f>+Localiza_PN1112[[#This Row],[Recuperados]]/Localiza_PN1112[[#This Row],[Casos]]</f>
        <v>#DIV/0!</v>
      </c>
      <c r="R197" s="25" t="e">
        <f>Localiza_PN1112[[#This Row],[Activos]]/Localiza_PN1112[[#This Row],[Casos]]</f>
        <v>#DIV/0!</v>
      </c>
      <c r="S197" s="43" t="e">
        <f ca="1">+HLOOKUP($R$1,'Casos DIA Corr'!$CM$1:$CP$755,Localiza_PN1112[[#This Row],[Fila]],0)</f>
        <v>#N/A</v>
      </c>
      <c r="T197" s="40" t="e">
        <f ca="1">+HLOOKUP($R$1,'Muertes DIA'!$F$1:$I$770,Localiza_PN1112[[#This Row],[Fila]],0)</f>
        <v>#N/A</v>
      </c>
      <c r="U197" s="40" t="e">
        <f ca="1">+HLOOKUP($R$1,'Recuperados DIA'!$E$1:$H$763,Localiza_PN1112[[#This Row],[Fila]],0)</f>
        <v>#N/A</v>
      </c>
    </row>
    <row r="198" spans="2:21">
      <c r="B198">
        <v>198</v>
      </c>
      <c r="C198">
        <v>70315</v>
      </c>
      <c r="D198" t="s">
        <v>353</v>
      </c>
      <c r="E198">
        <v>8.3224802017211914</v>
      </c>
      <c r="F198">
        <v>-81.600997924804688</v>
      </c>
      <c r="G198">
        <v>1500</v>
      </c>
      <c r="H198" s="48">
        <f>+Casos_PN_CORR[[#This Row],[SUM Correg]]</f>
        <v>5</v>
      </c>
      <c r="I198" s="48">
        <f>+Muertes_PN_ACUM[[#This Row],[Fallecidos]]</f>
        <v>0</v>
      </c>
      <c r="J198" s="48">
        <f>+Recupera_PN_ACUM[[#This Row],[Recuperados]]</f>
        <v>1</v>
      </c>
      <c r="K198" s="48">
        <f>+Localiza_PN1112[[#This Row],[Casos]]-Localiza_PN1112[[#This Row],[Fallecidos]]-Localiza_PN1112[[#This Row],[Recuperados]]</f>
        <v>4</v>
      </c>
      <c r="L198" s="19">
        <f>+Localiza_PN1112[[#This Row],[Casos]]/(Localiza_PN1112[[#This Row],[Población]]/1000000)</f>
        <v>3333.3333333333335</v>
      </c>
      <c r="M198" s="19">
        <f>+Localiza_PN1112[[#This Row],[Fallecidos]]/(Localiza_PN1112[[#This Row],[Población]]/1000000)</f>
        <v>0</v>
      </c>
      <c r="N198" s="19">
        <f>+Localiza_PN1112[[#This Row],[Recuperados]]/(Localiza_PN1112[[#This Row],[Población]]/1000000)</f>
        <v>666.66666666666663</v>
      </c>
      <c r="O198" s="19">
        <f>+Localiza_PN1112[[#This Row],[Activos]]/(Localiza_PN1112[[#This Row],[Población]]/1000000)</f>
        <v>2666.6666666666665</v>
      </c>
      <c r="P198" s="25">
        <f>+Localiza_PN1112[[#This Row],[Fallecidos]]/Localiza_PN1112[[#This Row],[Casos]]</f>
        <v>0</v>
      </c>
      <c r="Q198" s="25">
        <f>+Localiza_PN1112[[#This Row],[Recuperados]]/Localiza_PN1112[[#This Row],[Casos]]</f>
        <v>0.2</v>
      </c>
      <c r="R198" s="25">
        <f>Localiza_PN1112[[#This Row],[Activos]]/Localiza_PN1112[[#This Row],[Casos]]</f>
        <v>0.8</v>
      </c>
      <c r="S198" s="43" t="e">
        <f ca="1">+HLOOKUP($R$1,'Casos DIA Corr'!$CM$1:$CP$755,Localiza_PN1112[[#This Row],[Fila]],0)</f>
        <v>#N/A</v>
      </c>
      <c r="T198" s="40" t="e">
        <f ca="1">+HLOOKUP($R$1,'Muertes DIA'!$F$1:$I$770,Localiza_PN1112[[#This Row],[Fila]],0)</f>
        <v>#N/A</v>
      </c>
      <c r="U198" s="40" t="e">
        <f ca="1">+HLOOKUP($R$1,'Recuperados DIA'!$E$1:$H$763,Localiza_PN1112[[#This Row],[Fila]],0)</f>
        <v>#N/A</v>
      </c>
    </row>
    <row r="199" spans="2:21">
      <c r="B199">
        <v>199</v>
      </c>
      <c r="C199">
        <v>10206</v>
      </c>
      <c r="D199" t="s">
        <v>354</v>
      </c>
      <c r="E199">
        <v>8.443079948425293</v>
      </c>
      <c r="F199">
        <v>-81.109901428222656</v>
      </c>
      <c r="G199">
        <v>1486</v>
      </c>
      <c r="H199" s="48">
        <f>+Casos_PN_CORR[[#This Row],[SUM Correg]]</f>
        <v>264</v>
      </c>
      <c r="I199" s="48">
        <f>+Muertes_PN_ACUM[[#This Row],[Fallecidos]]</f>
        <v>1</v>
      </c>
      <c r="J199" s="48">
        <f>+Recupera_PN_ACUM[[#This Row],[Recuperados]]</f>
        <v>1</v>
      </c>
      <c r="K199" s="48">
        <f>+Localiza_PN1112[[#This Row],[Casos]]-Localiza_PN1112[[#This Row],[Fallecidos]]-Localiza_PN1112[[#This Row],[Recuperados]]</f>
        <v>262</v>
      </c>
      <c r="L199" s="19">
        <f>+Localiza_PN1112[[#This Row],[Casos]]/(Localiza_PN1112[[#This Row],[Población]]/1000000)</f>
        <v>177658.14266487214</v>
      </c>
      <c r="M199" s="19">
        <f>+Localiza_PN1112[[#This Row],[Fallecidos]]/(Localiza_PN1112[[#This Row],[Población]]/1000000)</f>
        <v>672.9475100942127</v>
      </c>
      <c r="N199" s="19">
        <f>+Localiza_PN1112[[#This Row],[Recuperados]]/(Localiza_PN1112[[#This Row],[Población]]/1000000)</f>
        <v>672.9475100942127</v>
      </c>
      <c r="O199" s="19">
        <f>+Localiza_PN1112[[#This Row],[Activos]]/(Localiza_PN1112[[#This Row],[Población]]/1000000)</f>
        <v>176312.24764468372</v>
      </c>
      <c r="P199" s="25">
        <f>+Localiza_PN1112[[#This Row],[Fallecidos]]/Localiza_PN1112[[#This Row],[Casos]]</f>
        <v>3.787878787878788E-3</v>
      </c>
      <c r="Q199" s="25">
        <f>+Localiza_PN1112[[#This Row],[Recuperados]]/Localiza_PN1112[[#This Row],[Casos]]</f>
        <v>3.787878787878788E-3</v>
      </c>
      <c r="R199" s="25">
        <f>Localiza_PN1112[[#This Row],[Activos]]/Localiza_PN1112[[#This Row],[Casos]]</f>
        <v>0.99242424242424243</v>
      </c>
      <c r="S199" s="43" t="e">
        <f ca="1">+HLOOKUP($R$1,'Casos DIA Corr'!$CM$1:$CP$755,Localiza_PN1112[[#This Row],[Fila]],0)</f>
        <v>#N/A</v>
      </c>
      <c r="T199" s="40" t="e">
        <f ca="1">+HLOOKUP($R$1,'Muertes DIA'!$F$1:$I$770,Localiza_PN1112[[#This Row],[Fila]],0)</f>
        <v>#N/A</v>
      </c>
      <c r="U199" s="40" t="e">
        <f ca="1">+HLOOKUP($R$1,'Recuperados DIA'!$E$1:$H$763,Localiza_PN1112[[#This Row],[Fila]],0)</f>
        <v>#N/A</v>
      </c>
    </row>
    <row r="200" spans="2:21">
      <c r="B200">
        <v>200</v>
      </c>
      <c r="C200">
        <v>70102</v>
      </c>
      <c r="D200" t="s">
        <v>356</v>
      </c>
      <c r="E200">
        <v>7.9130702018737793</v>
      </c>
      <c r="F200">
        <v>-80.375503540039063</v>
      </c>
      <c r="G200">
        <v>0</v>
      </c>
      <c r="H200" s="48">
        <f>+Casos_PN_CORR[[#This Row],[SUM Correg]]</f>
        <v>0</v>
      </c>
      <c r="I200" s="48">
        <f>+Muertes_PN_ACUM[[#This Row],[Fallecidos]]</f>
        <v>0</v>
      </c>
      <c r="J200" s="48">
        <f>+Recupera_PN_ACUM[[#This Row],[Recuperados]]</f>
        <v>1</v>
      </c>
      <c r="K200" s="48">
        <f>+Localiza_PN1112[[#This Row],[Casos]]-Localiza_PN1112[[#This Row],[Fallecidos]]-Localiza_PN1112[[#This Row],[Recuperados]]</f>
        <v>-1</v>
      </c>
      <c r="L200" s="19" t="e">
        <f>+Localiza_PN1112[[#This Row],[Casos]]/(Localiza_PN1112[[#This Row],[Población]]/1000000)</f>
        <v>#DIV/0!</v>
      </c>
      <c r="M200" s="19" t="e">
        <f>+Localiza_PN1112[[#This Row],[Fallecidos]]/(Localiza_PN1112[[#This Row],[Población]]/1000000)</f>
        <v>#DIV/0!</v>
      </c>
      <c r="N200" s="19" t="e">
        <f>+Localiza_PN1112[[#This Row],[Recuperados]]/(Localiza_PN1112[[#This Row],[Población]]/1000000)</f>
        <v>#DIV/0!</v>
      </c>
      <c r="O200" s="19" t="e">
        <f>+Localiza_PN1112[[#This Row],[Activos]]/(Localiza_PN1112[[#This Row],[Población]]/1000000)</f>
        <v>#DIV/0!</v>
      </c>
      <c r="P200" s="25" t="e">
        <f>+Localiza_PN1112[[#This Row],[Fallecidos]]/Localiza_PN1112[[#This Row],[Casos]]</f>
        <v>#DIV/0!</v>
      </c>
      <c r="Q200" s="25" t="e">
        <f>+Localiza_PN1112[[#This Row],[Recuperados]]/Localiza_PN1112[[#This Row],[Casos]]</f>
        <v>#DIV/0!</v>
      </c>
      <c r="R200" s="25" t="e">
        <f>Localiza_PN1112[[#This Row],[Activos]]/Localiza_PN1112[[#This Row],[Casos]]</f>
        <v>#DIV/0!</v>
      </c>
      <c r="S200" s="43" t="e">
        <f ca="1">+HLOOKUP($R$1,'Casos DIA Corr'!$CM$1:$CP$755,Localiza_PN1112[[#This Row],[Fila]],0)</f>
        <v>#N/A</v>
      </c>
      <c r="T200" s="40" t="e">
        <f ca="1">+HLOOKUP($R$1,'Muertes DIA'!$F$1:$I$770,Localiza_PN1112[[#This Row],[Fila]],0)</f>
        <v>#N/A</v>
      </c>
      <c r="U200" s="40" t="e">
        <f ca="1">+HLOOKUP($R$1,'Recuperados DIA'!$E$1:$H$763,Localiza_PN1112[[#This Row],[Fila]],0)</f>
        <v>#N/A</v>
      </c>
    </row>
    <row r="201" spans="2:21">
      <c r="B201">
        <v>201</v>
      </c>
      <c r="C201">
        <v>130902</v>
      </c>
      <c r="D201" t="s">
        <v>358</v>
      </c>
      <c r="E201">
        <v>9.4120197296142578</v>
      </c>
      <c r="F201">
        <v>-82.503799438476563</v>
      </c>
      <c r="G201">
        <v>18653</v>
      </c>
      <c r="H201" s="48">
        <f>+Casos_PN_CORR[[#This Row],[SUM Correg]]</f>
        <v>0</v>
      </c>
      <c r="I201" s="48">
        <f>+Muertes_PN_ACUM[[#This Row],[Fallecidos]]</f>
        <v>0</v>
      </c>
      <c r="J201" s="48">
        <f>+Recupera_PN_ACUM[[#This Row],[Recuperados]]</f>
        <v>1</v>
      </c>
      <c r="K201" s="48">
        <f>+Localiza_PN1112[[#This Row],[Casos]]-Localiza_PN1112[[#This Row],[Fallecidos]]-Localiza_PN1112[[#This Row],[Recuperados]]</f>
        <v>-1</v>
      </c>
      <c r="L201" s="19">
        <f>+Localiza_PN1112[[#This Row],[Casos]]/(Localiza_PN1112[[#This Row],[Población]]/1000000)</f>
        <v>0</v>
      </c>
      <c r="M201" s="19">
        <f>+Localiza_PN1112[[#This Row],[Fallecidos]]/(Localiza_PN1112[[#This Row],[Población]]/1000000)</f>
        <v>0</v>
      </c>
      <c r="N201" s="19">
        <f>+Localiza_PN1112[[#This Row],[Recuperados]]/(Localiza_PN1112[[#This Row],[Población]]/1000000)</f>
        <v>53.610679247306066</v>
      </c>
      <c r="O201" s="19">
        <f>+Localiza_PN1112[[#This Row],[Activos]]/(Localiza_PN1112[[#This Row],[Población]]/1000000)</f>
        <v>-53.610679247306066</v>
      </c>
      <c r="P201" s="25" t="e">
        <f>+Localiza_PN1112[[#This Row],[Fallecidos]]/Localiza_PN1112[[#This Row],[Casos]]</f>
        <v>#DIV/0!</v>
      </c>
      <c r="Q201" s="25" t="e">
        <f>+Localiza_PN1112[[#This Row],[Recuperados]]/Localiza_PN1112[[#This Row],[Casos]]</f>
        <v>#DIV/0!</v>
      </c>
      <c r="R201" s="25" t="e">
        <f>Localiza_PN1112[[#This Row],[Activos]]/Localiza_PN1112[[#This Row],[Casos]]</f>
        <v>#DIV/0!</v>
      </c>
      <c r="S201" s="43" t="e">
        <f ca="1">+HLOOKUP($R$1,'Casos DIA Corr'!$CM$1:$CP$755,Localiza_PN1112[[#This Row],[Fila]],0)</f>
        <v>#N/A</v>
      </c>
      <c r="T201" s="40" t="e">
        <f ca="1">+HLOOKUP($R$1,'Muertes DIA'!$F$1:$I$770,Localiza_PN1112[[#This Row],[Fila]],0)</f>
        <v>#N/A</v>
      </c>
      <c r="U201" s="40" t="e">
        <f ca="1">+HLOOKUP($R$1,'Recuperados DIA'!$E$1:$H$763,Localiza_PN1112[[#This Row],[Fila]],0)</f>
        <v>#N/A</v>
      </c>
    </row>
    <row r="202" spans="2:21">
      <c r="B202">
        <v>202</v>
      </c>
      <c r="C202">
        <v>30203</v>
      </c>
      <c r="D202" t="s">
        <v>359</v>
      </c>
      <c r="E202">
        <v>7.8507599830627441</v>
      </c>
      <c r="F202">
        <v>-80.317703247070313</v>
      </c>
      <c r="G202">
        <v>1243</v>
      </c>
      <c r="H202" s="48">
        <f>+Casos_PN_CORR[[#This Row],[SUM Correg]]</f>
        <v>0</v>
      </c>
      <c r="I202" s="48">
        <f>+Muertes_PN_ACUM[[#This Row],[Fallecidos]]</f>
        <v>0</v>
      </c>
      <c r="J202" s="48">
        <f>+Recupera_PN_ACUM[[#This Row],[Recuperados]]</f>
        <v>1</v>
      </c>
      <c r="K202" s="48">
        <f>+Localiza_PN1112[[#This Row],[Casos]]-Localiza_PN1112[[#This Row],[Fallecidos]]-Localiza_PN1112[[#This Row],[Recuperados]]</f>
        <v>-1</v>
      </c>
      <c r="L202" s="19">
        <f>+Localiza_PN1112[[#This Row],[Casos]]/(Localiza_PN1112[[#This Row],[Población]]/1000000)</f>
        <v>0</v>
      </c>
      <c r="M202" s="19">
        <f>+Localiza_PN1112[[#This Row],[Fallecidos]]/(Localiza_PN1112[[#This Row],[Población]]/1000000)</f>
        <v>0</v>
      </c>
      <c r="N202" s="19">
        <f>+Localiza_PN1112[[#This Row],[Recuperados]]/(Localiza_PN1112[[#This Row],[Población]]/1000000)</f>
        <v>804.50522928399039</v>
      </c>
      <c r="O202" s="19">
        <f>+Localiza_PN1112[[#This Row],[Activos]]/(Localiza_PN1112[[#This Row],[Población]]/1000000)</f>
        <v>-804.50522928399039</v>
      </c>
      <c r="P202" s="25" t="e">
        <f>+Localiza_PN1112[[#This Row],[Fallecidos]]/Localiza_PN1112[[#This Row],[Casos]]</f>
        <v>#DIV/0!</v>
      </c>
      <c r="Q202" s="25" t="e">
        <f>+Localiza_PN1112[[#This Row],[Recuperados]]/Localiza_PN1112[[#This Row],[Casos]]</f>
        <v>#DIV/0!</v>
      </c>
      <c r="R202" s="25" t="e">
        <f>Localiza_PN1112[[#This Row],[Activos]]/Localiza_PN1112[[#This Row],[Casos]]</f>
        <v>#DIV/0!</v>
      </c>
      <c r="S202" s="43" t="e">
        <f ca="1">+HLOOKUP($R$1,'Casos DIA Corr'!$CM$1:$CP$755,Localiza_PN1112[[#This Row],[Fila]],0)</f>
        <v>#N/A</v>
      </c>
      <c r="T202" s="40" t="e">
        <f ca="1">+HLOOKUP($R$1,'Muertes DIA'!$F$1:$I$770,Localiza_PN1112[[#This Row],[Fila]],0)</f>
        <v>#N/A</v>
      </c>
      <c r="U202" s="40" t="e">
        <f ca="1">+HLOOKUP($R$1,'Recuperados DIA'!$E$1:$H$763,Localiza_PN1112[[#This Row],[Fila]],0)</f>
        <v>#N/A</v>
      </c>
    </row>
    <row r="203" spans="2:21">
      <c r="B203">
        <v>203</v>
      </c>
      <c r="C203">
        <v>30303</v>
      </c>
      <c r="D203" t="s">
        <v>360</v>
      </c>
      <c r="E203">
        <v>8.5102100372314453</v>
      </c>
      <c r="F203">
        <v>-80.023902893066406</v>
      </c>
      <c r="G203">
        <v>0</v>
      </c>
      <c r="H203" s="48">
        <f>+Casos_PN_CORR[[#This Row],[SUM Correg]]</f>
        <v>0</v>
      </c>
      <c r="I203" s="48">
        <f>+Muertes_PN_ACUM[[#This Row],[Fallecidos]]</f>
        <v>0</v>
      </c>
      <c r="J203" s="48">
        <f>+Recupera_PN_ACUM[[#This Row],[Recuperados]]</f>
        <v>1</v>
      </c>
      <c r="K203" s="48">
        <f>+Localiza_PN1112[[#This Row],[Casos]]-Localiza_PN1112[[#This Row],[Fallecidos]]-Localiza_PN1112[[#This Row],[Recuperados]]</f>
        <v>-1</v>
      </c>
      <c r="L203" s="19" t="e">
        <f>+Localiza_PN1112[[#This Row],[Casos]]/(Localiza_PN1112[[#This Row],[Población]]/1000000)</f>
        <v>#DIV/0!</v>
      </c>
      <c r="M203" s="19" t="e">
        <f>+Localiza_PN1112[[#This Row],[Fallecidos]]/(Localiza_PN1112[[#This Row],[Población]]/1000000)</f>
        <v>#DIV/0!</v>
      </c>
      <c r="N203" s="19" t="e">
        <f>+Localiza_PN1112[[#This Row],[Recuperados]]/(Localiza_PN1112[[#This Row],[Población]]/1000000)</f>
        <v>#DIV/0!</v>
      </c>
      <c r="O203" s="19" t="e">
        <f>+Localiza_PN1112[[#This Row],[Activos]]/(Localiza_PN1112[[#This Row],[Población]]/1000000)</f>
        <v>#DIV/0!</v>
      </c>
      <c r="P203" s="25" t="e">
        <f>+Localiza_PN1112[[#This Row],[Fallecidos]]/Localiza_PN1112[[#This Row],[Casos]]</f>
        <v>#DIV/0!</v>
      </c>
      <c r="Q203" s="25" t="e">
        <f>+Localiza_PN1112[[#This Row],[Recuperados]]/Localiza_PN1112[[#This Row],[Casos]]</f>
        <v>#DIV/0!</v>
      </c>
      <c r="R203" s="25" t="e">
        <f>Localiza_PN1112[[#This Row],[Activos]]/Localiza_PN1112[[#This Row],[Casos]]</f>
        <v>#DIV/0!</v>
      </c>
      <c r="S203" s="43" t="e">
        <f ca="1">+HLOOKUP($R$1,'Casos DIA Corr'!$CM$1:$CP$755,Localiza_PN1112[[#This Row],[Fila]],0)</f>
        <v>#N/A</v>
      </c>
      <c r="T203" s="40" t="e">
        <f ca="1">+HLOOKUP($R$1,'Muertes DIA'!$F$1:$I$770,Localiza_PN1112[[#This Row],[Fila]],0)</f>
        <v>#N/A</v>
      </c>
      <c r="U203" s="40" t="e">
        <f ca="1">+HLOOKUP($R$1,'Recuperados DIA'!$E$1:$H$763,Localiza_PN1112[[#This Row],[Fila]],0)</f>
        <v>#N/A</v>
      </c>
    </row>
    <row r="204" spans="2:21">
      <c r="B204">
        <v>204</v>
      </c>
      <c r="C204">
        <v>70302</v>
      </c>
      <c r="D204" t="s">
        <v>360</v>
      </c>
      <c r="E204">
        <v>9.1132001876831055</v>
      </c>
      <c r="F204">
        <v>-80.078498840332031</v>
      </c>
      <c r="G204">
        <v>1330</v>
      </c>
      <c r="H204" s="48">
        <f>+Casos_PN_CORR[[#This Row],[SUM Correg]]</f>
        <v>0</v>
      </c>
      <c r="I204" s="48">
        <f>+Muertes_PN_ACUM[[#This Row],[Fallecidos]]</f>
        <v>0</v>
      </c>
      <c r="J204" s="48">
        <f>+Recupera_PN_ACUM[[#This Row],[Recuperados]]</f>
        <v>1</v>
      </c>
      <c r="K204" s="48">
        <f>+Localiza_PN1112[[#This Row],[Casos]]-Localiza_PN1112[[#This Row],[Fallecidos]]-Localiza_PN1112[[#This Row],[Recuperados]]</f>
        <v>-1</v>
      </c>
      <c r="L204" s="19">
        <f>+Localiza_PN1112[[#This Row],[Casos]]/(Localiza_PN1112[[#This Row],[Población]]/1000000)</f>
        <v>0</v>
      </c>
      <c r="M204" s="19">
        <f>+Localiza_PN1112[[#This Row],[Fallecidos]]/(Localiza_PN1112[[#This Row],[Población]]/1000000)</f>
        <v>0</v>
      </c>
      <c r="N204" s="19">
        <f>+Localiza_PN1112[[#This Row],[Recuperados]]/(Localiza_PN1112[[#This Row],[Población]]/1000000)</f>
        <v>751.87969924812035</v>
      </c>
      <c r="O204" s="19">
        <f>+Localiza_PN1112[[#This Row],[Activos]]/(Localiza_PN1112[[#This Row],[Población]]/1000000)</f>
        <v>-751.87969924812035</v>
      </c>
      <c r="P204" s="25" t="e">
        <f>+Localiza_PN1112[[#This Row],[Fallecidos]]/Localiza_PN1112[[#This Row],[Casos]]</f>
        <v>#DIV/0!</v>
      </c>
      <c r="Q204" s="25" t="e">
        <f>+Localiza_PN1112[[#This Row],[Recuperados]]/Localiza_PN1112[[#This Row],[Casos]]</f>
        <v>#DIV/0!</v>
      </c>
      <c r="R204" s="25" t="e">
        <f>Localiza_PN1112[[#This Row],[Activos]]/Localiza_PN1112[[#This Row],[Casos]]</f>
        <v>#DIV/0!</v>
      </c>
      <c r="S204" s="43" t="e">
        <f ca="1">+HLOOKUP($R$1,'Casos DIA Corr'!$CM$1:$CP$755,Localiza_PN1112[[#This Row],[Fila]],0)</f>
        <v>#N/A</v>
      </c>
      <c r="T204" s="40" t="e">
        <f ca="1">+HLOOKUP($R$1,'Muertes DIA'!$F$1:$I$770,Localiza_PN1112[[#This Row],[Fila]],0)</f>
        <v>#N/A</v>
      </c>
      <c r="U204" s="40" t="e">
        <f ca="1">+HLOOKUP($R$1,'Recuperados DIA'!$E$1:$H$763,Localiza_PN1112[[#This Row],[Fila]],0)</f>
        <v>#N/A</v>
      </c>
    </row>
    <row r="205" spans="2:21">
      <c r="B205">
        <v>205</v>
      </c>
      <c r="C205">
        <v>20302</v>
      </c>
      <c r="D205" t="s">
        <v>362</v>
      </c>
      <c r="E205">
        <v>9.0007801055908203</v>
      </c>
      <c r="F205">
        <v>-80.333396911621094</v>
      </c>
      <c r="G205">
        <v>2843</v>
      </c>
      <c r="H205" s="48">
        <f>+Casos_PN_CORR[[#This Row],[SUM Correg]]</f>
        <v>10</v>
      </c>
      <c r="I205" s="48">
        <f>+Muertes_PN_ACUM[[#This Row],[Fallecidos]]</f>
        <v>0</v>
      </c>
      <c r="J205" s="48">
        <f>+Recupera_PN_ACUM[[#This Row],[Recuperados]]</f>
        <v>1</v>
      </c>
      <c r="K205" s="48">
        <f>+Localiza_PN1112[[#This Row],[Casos]]-Localiza_PN1112[[#This Row],[Fallecidos]]-Localiza_PN1112[[#This Row],[Recuperados]]</f>
        <v>9</v>
      </c>
      <c r="L205" s="19">
        <f>+Localiza_PN1112[[#This Row],[Casos]]/(Localiza_PN1112[[#This Row],[Población]]/1000000)</f>
        <v>3517.4111853675695</v>
      </c>
      <c r="M205" s="19">
        <f>+Localiza_PN1112[[#This Row],[Fallecidos]]/(Localiza_PN1112[[#This Row],[Población]]/1000000)</f>
        <v>0</v>
      </c>
      <c r="N205" s="19">
        <f>+Localiza_PN1112[[#This Row],[Recuperados]]/(Localiza_PN1112[[#This Row],[Población]]/1000000)</f>
        <v>351.74111853675691</v>
      </c>
      <c r="O205" s="19">
        <f>+Localiza_PN1112[[#This Row],[Activos]]/(Localiza_PN1112[[#This Row],[Población]]/1000000)</f>
        <v>3165.6700668308126</v>
      </c>
      <c r="P205" s="25">
        <f>+Localiza_PN1112[[#This Row],[Fallecidos]]/Localiza_PN1112[[#This Row],[Casos]]</f>
        <v>0</v>
      </c>
      <c r="Q205" s="25">
        <f>+Localiza_PN1112[[#This Row],[Recuperados]]/Localiza_PN1112[[#This Row],[Casos]]</f>
        <v>0.1</v>
      </c>
      <c r="R205" s="25">
        <f>Localiza_PN1112[[#This Row],[Activos]]/Localiza_PN1112[[#This Row],[Casos]]</f>
        <v>0.9</v>
      </c>
      <c r="S205" s="43" t="e">
        <f ca="1">+HLOOKUP($R$1,'Casos DIA Corr'!$CM$1:$CP$755,Localiza_PN1112[[#This Row],[Fila]],0)</f>
        <v>#N/A</v>
      </c>
      <c r="T205" s="40" t="e">
        <f ca="1">+HLOOKUP($R$1,'Muertes DIA'!$F$1:$I$770,Localiza_PN1112[[#This Row],[Fila]],0)</f>
        <v>#N/A</v>
      </c>
      <c r="U205" s="40" t="e">
        <f ca="1">+HLOOKUP($R$1,'Recuperados DIA'!$E$1:$H$763,Localiza_PN1112[[#This Row],[Fila]],0)</f>
        <v>#N/A</v>
      </c>
    </row>
    <row r="206" spans="2:21">
      <c r="B206">
        <v>206</v>
      </c>
      <c r="C206">
        <v>70109</v>
      </c>
      <c r="D206" t="s">
        <v>363</v>
      </c>
      <c r="E206">
        <v>7.8319301605224609</v>
      </c>
      <c r="F206">
        <v>-80.525398254394531</v>
      </c>
      <c r="G206">
        <v>610</v>
      </c>
      <c r="H206" s="48">
        <f>+Casos_PN_CORR[[#This Row],[SUM Correg]]</f>
        <v>0</v>
      </c>
      <c r="I206" s="48">
        <f>+Muertes_PN_ACUM[[#This Row],[Fallecidos]]</f>
        <v>0</v>
      </c>
      <c r="J206" s="48">
        <f>+Recupera_PN_ACUM[[#This Row],[Recuperados]]</f>
        <v>1</v>
      </c>
      <c r="K206" s="48">
        <f>+Localiza_PN1112[[#This Row],[Casos]]-Localiza_PN1112[[#This Row],[Fallecidos]]-Localiza_PN1112[[#This Row],[Recuperados]]</f>
        <v>-1</v>
      </c>
      <c r="L206" s="19">
        <f>+Localiza_PN1112[[#This Row],[Casos]]/(Localiza_PN1112[[#This Row],[Población]]/1000000)</f>
        <v>0</v>
      </c>
      <c r="M206" s="19">
        <f>+Localiza_PN1112[[#This Row],[Fallecidos]]/(Localiza_PN1112[[#This Row],[Población]]/1000000)</f>
        <v>0</v>
      </c>
      <c r="N206" s="19">
        <f>+Localiza_PN1112[[#This Row],[Recuperados]]/(Localiza_PN1112[[#This Row],[Población]]/1000000)</f>
        <v>1639.344262295082</v>
      </c>
      <c r="O206" s="19">
        <f>+Localiza_PN1112[[#This Row],[Activos]]/(Localiza_PN1112[[#This Row],[Población]]/1000000)</f>
        <v>-1639.344262295082</v>
      </c>
      <c r="P206" s="25" t="e">
        <f>+Localiza_PN1112[[#This Row],[Fallecidos]]/Localiza_PN1112[[#This Row],[Casos]]</f>
        <v>#DIV/0!</v>
      </c>
      <c r="Q206" s="25" t="e">
        <f>+Localiza_PN1112[[#This Row],[Recuperados]]/Localiza_PN1112[[#This Row],[Casos]]</f>
        <v>#DIV/0!</v>
      </c>
      <c r="R206" s="25" t="e">
        <f>Localiza_PN1112[[#This Row],[Activos]]/Localiza_PN1112[[#This Row],[Casos]]</f>
        <v>#DIV/0!</v>
      </c>
      <c r="S206" s="43" t="e">
        <f ca="1">+HLOOKUP($R$1,'Casos DIA Corr'!$CM$1:$CP$755,Localiza_PN1112[[#This Row],[Fila]],0)</f>
        <v>#N/A</v>
      </c>
      <c r="T206" s="40" t="e">
        <f ca="1">+HLOOKUP($R$1,'Muertes DIA'!$F$1:$I$770,Localiza_PN1112[[#This Row],[Fila]],0)</f>
        <v>#N/A</v>
      </c>
      <c r="U206" s="40" t="e">
        <f ca="1">+HLOOKUP($R$1,'Recuperados DIA'!$E$1:$H$763,Localiza_PN1112[[#This Row],[Fila]],0)</f>
        <v>#N/A</v>
      </c>
    </row>
    <row r="207" spans="2:21">
      <c r="B207">
        <v>207</v>
      </c>
      <c r="C207">
        <v>20108</v>
      </c>
      <c r="D207" t="s">
        <v>364</v>
      </c>
      <c r="E207">
        <v>8.6912498474121094</v>
      </c>
      <c r="F207">
        <v>-80.620796203613281</v>
      </c>
      <c r="G207">
        <v>5455</v>
      </c>
      <c r="H207" s="48">
        <f>+Casos_PN_CORR[[#This Row],[SUM Correg]]</f>
        <v>0</v>
      </c>
      <c r="I207" s="48">
        <f>+Muertes_PN_ACUM[[#This Row],[Fallecidos]]</f>
        <v>0</v>
      </c>
      <c r="J207" s="48">
        <f>+Recupera_PN_ACUM[[#This Row],[Recuperados]]</f>
        <v>1</v>
      </c>
      <c r="K207" s="48">
        <f>+Localiza_PN1112[[#This Row],[Casos]]-Localiza_PN1112[[#This Row],[Fallecidos]]-Localiza_PN1112[[#This Row],[Recuperados]]</f>
        <v>-1</v>
      </c>
      <c r="L207" s="19">
        <f>+Localiza_PN1112[[#This Row],[Casos]]/(Localiza_PN1112[[#This Row],[Población]]/1000000)</f>
        <v>0</v>
      </c>
      <c r="M207" s="19">
        <f>+Localiza_PN1112[[#This Row],[Fallecidos]]/(Localiza_PN1112[[#This Row],[Población]]/1000000)</f>
        <v>0</v>
      </c>
      <c r="N207" s="19">
        <f>+Localiza_PN1112[[#This Row],[Recuperados]]/(Localiza_PN1112[[#This Row],[Población]]/1000000)</f>
        <v>183.31805682859763</v>
      </c>
      <c r="O207" s="19">
        <f>+Localiza_PN1112[[#This Row],[Activos]]/(Localiza_PN1112[[#This Row],[Población]]/1000000)</f>
        <v>-183.31805682859763</v>
      </c>
      <c r="P207" s="25" t="e">
        <f>+Localiza_PN1112[[#This Row],[Fallecidos]]/Localiza_PN1112[[#This Row],[Casos]]</f>
        <v>#DIV/0!</v>
      </c>
      <c r="Q207" s="25" t="e">
        <f>+Localiza_PN1112[[#This Row],[Recuperados]]/Localiza_PN1112[[#This Row],[Casos]]</f>
        <v>#DIV/0!</v>
      </c>
      <c r="R207" s="25" t="e">
        <f>Localiza_PN1112[[#This Row],[Activos]]/Localiza_PN1112[[#This Row],[Casos]]</f>
        <v>#DIV/0!</v>
      </c>
      <c r="S207" s="43" t="e">
        <f ca="1">+HLOOKUP($R$1,'Casos DIA Corr'!$CM$1:$CP$755,Localiza_PN1112[[#This Row],[Fila]],0)</f>
        <v>#N/A</v>
      </c>
      <c r="T207" s="40" t="e">
        <f ca="1">+HLOOKUP($R$1,'Muertes DIA'!$F$1:$I$770,Localiza_PN1112[[#This Row],[Fila]],0)</f>
        <v>#N/A</v>
      </c>
      <c r="U207" s="40" t="e">
        <f ca="1">+HLOOKUP($R$1,'Recuperados DIA'!$E$1:$H$763,Localiza_PN1112[[#This Row],[Fila]],0)</f>
        <v>#N/A</v>
      </c>
    </row>
    <row r="208" spans="2:21">
      <c r="B208">
        <v>208</v>
      </c>
      <c r="C208">
        <v>90407</v>
      </c>
      <c r="D208" t="s">
        <v>365</v>
      </c>
      <c r="E208">
        <v>7.7778301239013672</v>
      </c>
      <c r="F208">
        <v>-80.381202697753906</v>
      </c>
      <c r="G208">
        <v>374</v>
      </c>
      <c r="H208" s="48">
        <f>+Casos_PN_CORR[[#This Row],[SUM Correg]]</f>
        <v>15</v>
      </c>
      <c r="I208" s="48">
        <f>+Muertes_PN_ACUM[[#This Row],[Fallecidos]]</f>
        <v>0</v>
      </c>
      <c r="J208" s="48">
        <f>+Recupera_PN_ACUM[[#This Row],[Recuperados]]</f>
        <v>1</v>
      </c>
      <c r="K208" s="48">
        <f>+Localiza_PN1112[[#This Row],[Casos]]-Localiza_PN1112[[#This Row],[Fallecidos]]-Localiza_PN1112[[#This Row],[Recuperados]]</f>
        <v>14</v>
      </c>
      <c r="L208" s="19">
        <f>+Localiza_PN1112[[#This Row],[Casos]]/(Localiza_PN1112[[#This Row],[Población]]/1000000)</f>
        <v>40106.951871657759</v>
      </c>
      <c r="M208" s="19">
        <f>+Localiza_PN1112[[#This Row],[Fallecidos]]/(Localiza_PN1112[[#This Row],[Población]]/1000000)</f>
        <v>0</v>
      </c>
      <c r="N208" s="19">
        <f>+Localiza_PN1112[[#This Row],[Recuperados]]/(Localiza_PN1112[[#This Row],[Población]]/1000000)</f>
        <v>2673.7967914438505</v>
      </c>
      <c r="O208" s="19">
        <f>+Localiza_PN1112[[#This Row],[Activos]]/(Localiza_PN1112[[#This Row],[Población]]/1000000)</f>
        <v>37433.155080213903</v>
      </c>
      <c r="P208" s="25">
        <f>+Localiza_PN1112[[#This Row],[Fallecidos]]/Localiza_PN1112[[#This Row],[Casos]]</f>
        <v>0</v>
      </c>
      <c r="Q208" s="25">
        <f>+Localiza_PN1112[[#This Row],[Recuperados]]/Localiza_PN1112[[#This Row],[Casos]]</f>
        <v>6.6666666666666666E-2</v>
      </c>
      <c r="R208" s="25">
        <f>Localiza_PN1112[[#This Row],[Activos]]/Localiza_PN1112[[#This Row],[Casos]]</f>
        <v>0.93333333333333335</v>
      </c>
      <c r="S208" s="43" t="e">
        <f ca="1">+HLOOKUP($R$1,'Casos DIA Corr'!$CM$1:$CP$755,Localiza_PN1112[[#This Row],[Fila]],0)</f>
        <v>#N/A</v>
      </c>
      <c r="T208" s="40" t="e">
        <f ca="1">+HLOOKUP($R$1,'Muertes DIA'!$F$1:$I$770,Localiza_PN1112[[#This Row],[Fila]],0)</f>
        <v>#N/A</v>
      </c>
      <c r="U208" s="40" t="e">
        <f ca="1">+HLOOKUP($R$1,'Recuperados DIA'!$E$1:$H$763,Localiza_PN1112[[#This Row],[Fila]],0)</f>
        <v>#N/A</v>
      </c>
    </row>
    <row r="209" spans="2:21">
      <c r="B209">
        <v>209</v>
      </c>
      <c r="C209">
        <v>130903</v>
      </c>
      <c r="D209" t="s">
        <v>365</v>
      </c>
      <c r="E209">
        <v>8.2757101058959961</v>
      </c>
      <c r="F209">
        <v>-80.678497314453125</v>
      </c>
      <c r="G209">
        <v>0</v>
      </c>
      <c r="H209" s="48">
        <f>+Casos_PN_CORR[[#This Row],[SUM Correg]]</f>
        <v>0</v>
      </c>
      <c r="I209" s="48">
        <f>+Muertes_PN_ACUM[[#This Row],[Fallecidos]]</f>
        <v>0</v>
      </c>
      <c r="J209" s="48">
        <f>+Recupera_PN_ACUM[[#This Row],[Recuperados]]</f>
        <v>0</v>
      </c>
      <c r="K209" s="48">
        <f>+Localiza_PN1112[[#This Row],[Casos]]-Localiza_PN1112[[#This Row],[Fallecidos]]-Localiza_PN1112[[#This Row],[Recuperados]]</f>
        <v>0</v>
      </c>
      <c r="L209" s="19" t="e">
        <f>+Localiza_PN1112[[#This Row],[Casos]]/(Localiza_PN1112[[#This Row],[Población]]/1000000)</f>
        <v>#DIV/0!</v>
      </c>
      <c r="M209" s="19" t="e">
        <f>+Localiza_PN1112[[#This Row],[Fallecidos]]/(Localiza_PN1112[[#This Row],[Población]]/1000000)</f>
        <v>#DIV/0!</v>
      </c>
      <c r="N209" s="19" t="e">
        <f>+Localiza_PN1112[[#This Row],[Recuperados]]/(Localiza_PN1112[[#This Row],[Población]]/1000000)</f>
        <v>#DIV/0!</v>
      </c>
      <c r="O209" s="19" t="e">
        <f>+Localiza_PN1112[[#This Row],[Activos]]/(Localiza_PN1112[[#This Row],[Población]]/1000000)</f>
        <v>#DIV/0!</v>
      </c>
      <c r="P209" s="25" t="e">
        <f>+Localiza_PN1112[[#This Row],[Fallecidos]]/Localiza_PN1112[[#This Row],[Casos]]</f>
        <v>#DIV/0!</v>
      </c>
      <c r="Q209" s="25" t="e">
        <f>+Localiza_PN1112[[#This Row],[Recuperados]]/Localiza_PN1112[[#This Row],[Casos]]</f>
        <v>#DIV/0!</v>
      </c>
      <c r="R209" s="25" t="e">
        <f>Localiza_PN1112[[#This Row],[Activos]]/Localiza_PN1112[[#This Row],[Casos]]</f>
        <v>#DIV/0!</v>
      </c>
      <c r="S209" s="43" t="e">
        <f ca="1">+HLOOKUP($R$1,'Casos DIA Corr'!$CM$1:$CP$755,Localiza_PN1112[[#This Row],[Fila]],0)</f>
        <v>#N/A</v>
      </c>
      <c r="T209" s="40" t="e">
        <f ca="1">+HLOOKUP($R$1,'Muertes DIA'!$F$1:$I$770,Localiza_PN1112[[#This Row],[Fila]],0)</f>
        <v>#N/A</v>
      </c>
      <c r="U209" s="40" t="e">
        <f ca="1">+HLOOKUP($R$1,'Recuperados DIA'!$E$1:$H$763,Localiza_PN1112[[#This Row],[Fila]],0)</f>
        <v>#N/A</v>
      </c>
    </row>
    <row r="210" spans="2:21">
      <c r="B210">
        <v>210</v>
      </c>
      <c r="C210">
        <v>130406</v>
      </c>
      <c r="D210" t="s">
        <v>366</v>
      </c>
      <c r="E210">
        <v>8.2213001251220703</v>
      </c>
      <c r="F210">
        <v>-81.347396850585938</v>
      </c>
      <c r="G210">
        <v>0</v>
      </c>
      <c r="H210" s="48">
        <f>+Casos_PN_CORR[[#This Row],[SUM Correg]]</f>
        <v>0</v>
      </c>
      <c r="I210" s="48">
        <f>+Muertes_PN_ACUM[[#This Row],[Fallecidos]]</f>
        <v>0</v>
      </c>
      <c r="J210" s="48">
        <f>+Recupera_PN_ACUM[[#This Row],[Recuperados]]</f>
        <v>0</v>
      </c>
      <c r="K210" s="48">
        <f>+Localiza_PN1112[[#This Row],[Casos]]-Localiza_PN1112[[#This Row],[Fallecidos]]-Localiza_PN1112[[#This Row],[Recuperados]]</f>
        <v>0</v>
      </c>
      <c r="L210" s="19" t="e">
        <f>+Localiza_PN1112[[#This Row],[Casos]]/(Localiza_PN1112[[#This Row],[Población]]/1000000)</f>
        <v>#DIV/0!</v>
      </c>
      <c r="M210" s="19" t="e">
        <f>+Localiza_PN1112[[#This Row],[Fallecidos]]/(Localiza_PN1112[[#This Row],[Población]]/1000000)</f>
        <v>#DIV/0!</v>
      </c>
      <c r="N210" s="19" t="e">
        <f>+Localiza_PN1112[[#This Row],[Recuperados]]/(Localiza_PN1112[[#This Row],[Población]]/1000000)</f>
        <v>#DIV/0!</v>
      </c>
      <c r="O210" s="19" t="e">
        <f>+Localiza_PN1112[[#This Row],[Activos]]/(Localiza_PN1112[[#This Row],[Población]]/1000000)</f>
        <v>#DIV/0!</v>
      </c>
      <c r="P210" s="25" t="e">
        <f>+Localiza_PN1112[[#This Row],[Fallecidos]]/Localiza_PN1112[[#This Row],[Casos]]</f>
        <v>#DIV/0!</v>
      </c>
      <c r="Q210" s="25" t="e">
        <f>+Localiza_PN1112[[#This Row],[Recuperados]]/Localiza_PN1112[[#This Row],[Casos]]</f>
        <v>#DIV/0!</v>
      </c>
      <c r="R210" s="25" t="e">
        <f>Localiza_PN1112[[#This Row],[Activos]]/Localiza_PN1112[[#This Row],[Casos]]</f>
        <v>#DIV/0!</v>
      </c>
      <c r="S210" s="43" t="e">
        <f ca="1">+HLOOKUP($R$1,'Casos DIA Corr'!$CM$1:$CP$755,Localiza_PN1112[[#This Row],[Fila]],0)</f>
        <v>#N/A</v>
      </c>
      <c r="T210" s="40" t="e">
        <f ca="1">+HLOOKUP($R$1,'Muertes DIA'!$F$1:$I$770,Localiza_PN1112[[#This Row],[Fila]],0)</f>
        <v>#N/A</v>
      </c>
      <c r="U210" s="40" t="e">
        <f ca="1">+HLOOKUP($R$1,'Recuperados DIA'!$E$1:$H$763,Localiza_PN1112[[#This Row],[Fila]],0)</f>
        <v>#N/A</v>
      </c>
    </row>
    <row r="211" spans="2:21">
      <c r="B211">
        <v>211</v>
      </c>
      <c r="C211">
        <v>60704</v>
      </c>
      <c r="D211" t="s">
        <v>367</v>
      </c>
      <c r="E211">
        <v>8.466710090637207</v>
      </c>
      <c r="F211">
        <v>-80.040000915527344</v>
      </c>
      <c r="G211">
        <v>0</v>
      </c>
      <c r="H211" s="48">
        <f>+Casos_PN_CORR[[#This Row],[SUM Correg]]</f>
        <v>0</v>
      </c>
      <c r="I211" s="48">
        <f>+Muertes_PN_ACUM[[#This Row],[Fallecidos]]</f>
        <v>0</v>
      </c>
      <c r="J211" s="48">
        <f>+Recupera_PN_ACUM[[#This Row],[Recuperados]]</f>
        <v>0</v>
      </c>
      <c r="K211" s="48">
        <f>+Localiza_PN1112[[#This Row],[Casos]]-Localiza_PN1112[[#This Row],[Fallecidos]]-Localiza_PN1112[[#This Row],[Recuperados]]</f>
        <v>0</v>
      </c>
      <c r="L211" s="19" t="e">
        <f>+Localiza_PN1112[[#This Row],[Casos]]/(Localiza_PN1112[[#This Row],[Población]]/1000000)</f>
        <v>#DIV/0!</v>
      </c>
      <c r="M211" s="19" t="e">
        <f>+Localiza_PN1112[[#This Row],[Fallecidos]]/(Localiza_PN1112[[#This Row],[Población]]/1000000)</f>
        <v>#DIV/0!</v>
      </c>
      <c r="N211" s="19" t="e">
        <f>+Localiza_PN1112[[#This Row],[Recuperados]]/(Localiza_PN1112[[#This Row],[Población]]/1000000)</f>
        <v>#DIV/0!</v>
      </c>
      <c r="O211" s="19" t="e">
        <f>+Localiza_PN1112[[#This Row],[Activos]]/(Localiza_PN1112[[#This Row],[Población]]/1000000)</f>
        <v>#DIV/0!</v>
      </c>
      <c r="P211" s="25" t="e">
        <f>+Localiza_PN1112[[#This Row],[Fallecidos]]/Localiza_PN1112[[#This Row],[Casos]]</f>
        <v>#DIV/0!</v>
      </c>
      <c r="Q211" s="25" t="e">
        <f>+Localiza_PN1112[[#This Row],[Recuperados]]/Localiza_PN1112[[#This Row],[Casos]]</f>
        <v>#DIV/0!</v>
      </c>
      <c r="R211" s="25" t="e">
        <f>Localiza_PN1112[[#This Row],[Activos]]/Localiza_PN1112[[#This Row],[Casos]]</f>
        <v>#DIV/0!</v>
      </c>
      <c r="S211" s="43" t="e">
        <f ca="1">+HLOOKUP($R$1,'Casos DIA Corr'!$CM$1:$CP$755,Localiza_PN1112[[#This Row],[Fila]],0)</f>
        <v>#N/A</v>
      </c>
      <c r="T211" s="40" t="e">
        <f ca="1">+HLOOKUP($R$1,'Muertes DIA'!$F$1:$I$770,Localiza_PN1112[[#This Row],[Fila]],0)</f>
        <v>#N/A</v>
      </c>
      <c r="U211" s="40" t="e">
        <f ca="1">+HLOOKUP($R$1,'Recuperados DIA'!$E$1:$H$763,Localiza_PN1112[[#This Row],[Fila]],0)</f>
        <v>#N/A</v>
      </c>
    </row>
    <row r="212" spans="2:21">
      <c r="B212">
        <v>212</v>
      </c>
      <c r="C212">
        <v>80504</v>
      </c>
      <c r="D212" t="s">
        <v>368</v>
      </c>
      <c r="E212">
        <v>8.6085700988769531</v>
      </c>
      <c r="F212">
        <v>-79.809700012207031</v>
      </c>
      <c r="G212">
        <v>0</v>
      </c>
      <c r="H212" s="48">
        <f>+Casos_PN_CORR[[#This Row],[SUM Correg]]</f>
        <v>5</v>
      </c>
      <c r="I212" s="48">
        <f>+Muertes_PN_ACUM[[#This Row],[Fallecidos]]</f>
        <v>0</v>
      </c>
      <c r="J212" s="48">
        <f>+Recupera_PN_ACUM[[#This Row],[Recuperados]]</f>
        <v>0</v>
      </c>
      <c r="K212" s="48">
        <f>+Localiza_PN1112[[#This Row],[Casos]]-Localiza_PN1112[[#This Row],[Fallecidos]]-Localiza_PN1112[[#This Row],[Recuperados]]</f>
        <v>5</v>
      </c>
      <c r="L212" s="19" t="e">
        <f>+Localiza_PN1112[[#This Row],[Casos]]/(Localiza_PN1112[[#This Row],[Población]]/1000000)</f>
        <v>#DIV/0!</v>
      </c>
      <c r="M212" s="19" t="e">
        <f>+Localiza_PN1112[[#This Row],[Fallecidos]]/(Localiza_PN1112[[#This Row],[Población]]/1000000)</f>
        <v>#DIV/0!</v>
      </c>
      <c r="N212" s="19" t="e">
        <f>+Localiza_PN1112[[#This Row],[Recuperados]]/(Localiza_PN1112[[#This Row],[Población]]/1000000)</f>
        <v>#DIV/0!</v>
      </c>
      <c r="O212" s="19" t="e">
        <f>+Localiza_PN1112[[#This Row],[Activos]]/(Localiza_PN1112[[#This Row],[Población]]/1000000)</f>
        <v>#DIV/0!</v>
      </c>
      <c r="P212" s="25">
        <f>+Localiza_PN1112[[#This Row],[Fallecidos]]/Localiza_PN1112[[#This Row],[Casos]]</f>
        <v>0</v>
      </c>
      <c r="Q212" s="25">
        <f>+Localiza_PN1112[[#This Row],[Recuperados]]/Localiza_PN1112[[#This Row],[Casos]]</f>
        <v>0</v>
      </c>
      <c r="R212" s="25">
        <f>Localiza_PN1112[[#This Row],[Activos]]/Localiza_PN1112[[#This Row],[Casos]]</f>
        <v>1</v>
      </c>
      <c r="S212" s="43" t="e">
        <f ca="1">+HLOOKUP($R$1,'Casos DIA Corr'!$CM$1:$CP$755,Localiza_PN1112[[#This Row],[Fila]],0)</f>
        <v>#N/A</v>
      </c>
      <c r="T212" s="40" t="e">
        <f ca="1">+HLOOKUP($R$1,'Muertes DIA'!$F$1:$I$770,Localiza_PN1112[[#This Row],[Fila]],0)</f>
        <v>#N/A</v>
      </c>
      <c r="U212" s="40" t="e">
        <f ca="1">+HLOOKUP($R$1,'Recuperados DIA'!$E$1:$H$763,Localiza_PN1112[[#This Row],[Fila]],0)</f>
        <v>#N/A</v>
      </c>
    </row>
    <row r="213" spans="2:21">
      <c r="B213">
        <v>213</v>
      </c>
      <c r="C213">
        <v>70103</v>
      </c>
      <c r="D213" t="s">
        <v>369</v>
      </c>
      <c r="E213">
        <v>8.0631704330444336</v>
      </c>
      <c r="F213">
        <v>-80.74859619140625</v>
      </c>
      <c r="G213">
        <v>1221</v>
      </c>
      <c r="H213" s="48">
        <f>+Casos_PN_CORR[[#This Row],[SUM Correg]]</f>
        <v>0</v>
      </c>
      <c r="I213" s="48">
        <f>+Muertes_PN_ACUM[[#This Row],[Fallecidos]]</f>
        <v>0</v>
      </c>
      <c r="J213" s="48">
        <f>+Recupera_PN_ACUM[[#This Row],[Recuperados]]</f>
        <v>0</v>
      </c>
      <c r="K213" s="48">
        <f>+Localiza_PN1112[[#This Row],[Casos]]-Localiza_PN1112[[#This Row],[Fallecidos]]-Localiza_PN1112[[#This Row],[Recuperados]]</f>
        <v>0</v>
      </c>
      <c r="L213" s="19">
        <f>+Localiza_PN1112[[#This Row],[Casos]]/(Localiza_PN1112[[#This Row],[Población]]/1000000)</f>
        <v>0</v>
      </c>
      <c r="M213" s="19">
        <f>+Localiza_PN1112[[#This Row],[Fallecidos]]/(Localiza_PN1112[[#This Row],[Población]]/1000000)</f>
        <v>0</v>
      </c>
      <c r="N213" s="19">
        <f>+Localiza_PN1112[[#This Row],[Recuperados]]/(Localiza_PN1112[[#This Row],[Población]]/1000000)</f>
        <v>0</v>
      </c>
      <c r="O213" s="19">
        <f>+Localiza_PN1112[[#This Row],[Activos]]/(Localiza_PN1112[[#This Row],[Población]]/1000000)</f>
        <v>0</v>
      </c>
      <c r="P213" s="25" t="e">
        <f>+Localiza_PN1112[[#This Row],[Fallecidos]]/Localiza_PN1112[[#This Row],[Casos]]</f>
        <v>#DIV/0!</v>
      </c>
      <c r="Q213" s="25" t="e">
        <f>+Localiza_PN1112[[#This Row],[Recuperados]]/Localiza_PN1112[[#This Row],[Casos]]</f>
        <v>#DIV/0!</v>
      </c>
      <c r="R213" s="25" t="e">
        <f>Localiza_PN1112[[#This Row],[Activos]]/Localiza_PN1112[[#This Row],[Casos]]</f>
        <v>#DIV/0!</v>
      </c>
      <c r="S213" s="43" t="e">
        <f ca="1">+HLOOKUP($R$1,'Casos DIA Corr'!$CM$1:$CP$755,Localiza_PN1112[[#This Row],[Fila]],0)</f>
        <v>#N/A</v>
      </c>
      <c r="T213" s="40" t="e">
        <f ca="1">+HLOOKUP($R$1,'Muertes DIA'!$F$1:$I$770,Localiza_PN1112[[#This Row],[Fila]],0)</f>
        <v>#N/A</v>
      </c>
      <c r="U213" s="40" t="e">
        <f ca="1">+HLOOKUP($R$1,'Recuperados DIA'!$E$1:$H$763,Localiza_PN1112[[#This Row],[Fila]],0)</f>
        <v>#N/A</v>
      </c>
    </row>
    <row r="214" spans="2:21">
      <c r="B214">
        <v>214</v>
      </c>
      <c r="C214">
        <v>70206</v>
      </c>
      <c r="D214" t="s">
        <v>370</v>
      </c>
      <c r="E214">
        <v>9.1451797485351563</v>
      </c>
      <c r="F214">
        <v>-78.898300170898438</v>
      </c>
      <c r="G214">
        <v>2819</v>
      </c>
      <c r="H214" s="48">
        <f>+Casos_PN_CORR[[#This Row],[SUM Correg]]</f>
        <v>0</v>
      </c>
      <c r="I214" s="48">
        <f>+Muertes_PN_ACUM[[#This Row],[Fallecidos]]</f>
        <v>0</v>
      </c>
      <c r="J214" s="48">
        <f>+Recupera_PN_ACUM[[#This Row],[Recuperados]]</f>
        <v>0</v>
      </c>
      <c r="K214" s="48">
        <f>+Localiza_PN1112[[#This Row],[Casos]]-Localiza_PN1112[[#This Row],[Fallecidos]]-Localiza_PN1112[[#This Row],[Recuperados]]</f>
        <v>0</v>
      </c>
      <c r="L214" s="19">
        <f>+Localiza_PN1112[[#This Row],[Casos]]/(Localiza_PN1112[[#This Row],[Población]]/1000000)</f>
        <v>0</v>
      </c>
      <c r="M214" s="19">
        <f>+Localiza_PN1112[[#This Row],[Fallecidos]]/(Localiza_PN1112[[#This Row],[Población]]/1000000)</f>
        <v>0</v>
      </c>
      <c r="N214" s="19">
        <f>+Localiza_PN1112[[#This Row],[Recuperados]]/(Localiza_PN1112[[#This Row],[Población]]/1000000)</f>
        <v>0</v>
      </c>
      <c r="O214" s="19">
        <f>+Localiza_PN1112[[#This Row],[Activos]]/(Localiza_PN1112[[#This Row],[Población]]/1000000)</f>
        <v>0</v>
      </c>
      <c r="P214" s="25" t="e">
        <f>+Localiza_PN1112[[#This Row],[Fallecidos]]/Localiza_PN1112[[#This Row],[Casos]]</f>
        <v>#DIV/0!</v>
      </c>
      <c r="Q214" s="25" t="e">
        <f>+Localiza_PN1112[[#This Row],[Recuperados]]/Localiza_PN1112[[#This Row],[Casos]]</f>
        <v>#DIV/0!</v>
      </c>
      <c r="R214" s="25" t="e">
        <f>Localiza_PN1112[[#This Row],[Activos]]/Localiza_PN1112[[#This Row],[Casos]]</f>
        <v>#DIV/0!</v>
      </c>
      <c r="S214" s="43" t="e">
        <f ca="1">+HLOOKUP($R$1,'Casos DIA Corr'!$CM$1:$CP$755,Localiza_PN1112[[#This Row],[Fila]],0)</f>
        <v>#N/A</v>
      </c>
      <c r="T214" s="40" t="e">
        <f ca="1">+HLOOKUP($R$1,'Muertes DIA'!$F$1:$I$770,Localiza_PN1112[[#This Row],[Fila]],0)</f>
        <v>#N/A</v>
      </c>
      <c r="U214" s="40" t="e">
        <f ca="1">+HLOOKUP($R$1,'Recuperados DIA'!$E$1:$H$763,Localiza_PN1112[[#This Row],[Fila]],0)</f>
        <v>#N/A</v>
      </c>
    </row>
    <row r="215" spans="2:21">
      <c r="B215">
        <v>215</v>
      </c>
      <c r="C215">
        <v>91105</v>
      </c>
      <c r="D215" t="s">
        <v>371</v>
      </c>
      <c r="E215">
        <v>7.6821498870849609</v>
      </c>
      <c r="F215">
        <v>-80.4093017578125</v>
      </c>
      <c r="G215">
        <v>281</v>
      </c>
      <c r="H215" s="48">
        <f>+Casos_PN_CORR[[#This Row],[SUM Correg]]</f>
        <v>15</v>
      </c>
      <c r="I215" s="48">
        <f>+Muertes_PN_ACUM[[#This Row],[Fallecidos]]</f>
        <v>1</v>
      </c>
      <c r="J215" s="48">
        <f>+Recupera_PN_ACUM[[#This Row],[Recuperados]]</f>
        <v>0</v>
      </c>
      <c r="K215" s="48">
        <f>+Localiza_PN1112[[#This Row],[Casos]]-Localiza_PN1112[[#This Row],[Fallecidos]]-Localiza_PN1112[[#This Row],[Recuperados]]</f>
        <v>14</v>
      </c>
      <c r="L215" s="19">
        <f>+Localiza_PN1112[[#This Row],[Casos]]/(Localiza_PN1112[[#This Row],[Población]]/1000000)</f>
        <v>53380.782918149467</v>
      </c>
      <c r="M215" s="19">
        <f>+Localiza_PN1112[[#This Row],[Fallecidos]]/(Localiza_PN1112[[#This Row],[Población]]/1000000)</f>
        <v>3558.7188612099644</v>
      </c>
      <c r="N215" s="19">
        <f>+Localiza_PN1112[[#This Row],[Recuperados]]/(Localiza_PN1112[[#This Row],[Población]]/1000000)</f>
        <v>0</v>
      </c>
      <c r="O215" s="19">
        <f>+Localiza_PN1112[[#This Row],[Activos]]/(Localiza_PN1112[[#This Row],[Población]]/1000000)</f>
        <v>49822.064056939504</v>
      </c>
      <c r="P215" s="25">
        <f>+Localiza_PN1112[[#This Row],[Fallecidos]]/Localiza_PN1112[[#This Row],[Casos]]</f>
        <v>6.6666666666666666E-2</v>
      </c>
      <c r="Q215" s="25">
        <f>+Localiza_PN1112[[#This Row],[Recuperados]]/Localiza_PN1112[[#This Row],[Casos]]</f>
        <v>0</v>
      </c>
      <c r="R215" s="25">
        <f>Localiza_PN1112[[#This Row],[Activos]]/Localiza_PN1112[[#This Row],[Casos]]</f>
        <v>0.93333333333333335</v>
      </c>
      <c r="S215" s="43" t="e">
        <f ca="1">+HLOOKUP($R$1,'Casos DIA Corr'!$CM$1:$CP$755,Localiza_PN1112[[#This Row],[Fila]],0)</f>
        <v>#N/A</v>
      </c>
      <c r="T215" s="40" t="e">
        <f ca="1">+HLOOKUP($R$1,'Muertes DIA'!$F$1:$I$770,Localiza_PN1112[[#This Row],[Fila]],0)</f>
        <v>#N/A</v>
      </c>
      <c r="U215" s="40" t="e">
        <f ca="1">+HLOOKUP($R$1,'Recuperados DIA'!$E$1:$H$763,Localiza_PN1112[[#This Row],[Fila]],0)</f>
        <v>#N/A</v>
      </c>
    </row>
    <row r="216" spans="2:21">
      <c r="B216">
        <v>216</v>
      </c>
      <c r="C216">
        <v>90504</v>
      </c>
      <c r="D216" t="s">
        <v>372</v>
      </c>
      <c r="E216">
        <v>7.788179874420166</v>
      </c>
      <c r="F216">
        <v>-80.224403381347656</v>
      </c>
      <c r="G216">
        <v>909</v>
      </c>
      <c r="H216" s="48">
        <f>+Casos_PN_CORR[[#This Row],[SUM Correg]]</f>
        <v>0</v>
      </c>
      <c r="I216" s="48">
        <f>+Muertes_PN_ACUM[[#This Row],[Fallecidos]]</f>
        <v>0</v>
      </c>
      <c r="J216" s="48">
        <f>+Recupera_PN_ACUM[[#This Row],[Recuperados]]</f>
        <v>0</v>
      </c>
      <c r="K216" s="48">
        <f>+Localiza_PN1112[[#This Row],[Casos]]-Localiza_PN1112[[#This Row],[Fallecidos]]-Localiza_PN1112[[#This Row],[Recuperados]]</f>
        <v>0</v>
      </c>
      <c r="L216" s="19">
        <f>+Localiza_PN1112[[#This Row],[Casos]]/(Localiza_PN1112[[#This Row],[Población]]/1000000)</f>
        <v>0</v>
      </c>
      <c r="M216" s="19">
        <f>+Localiza_PN1112[[#This Row],[Fallecidos]]/(Localiza_PN1112[[#This Row],[Población]]/1000000)</f>
        <v>0</v>
      </c>
      <c r="N216" s="19">
        <f>+Localiza_PN1112[[#This Row],[Recuperados]]/(Localiza_PN1112[[#This Row],[Población]]/1000000)</f>
        <v>0</v>
      </c>
      <c r="O216" s="19">
        <f>+Localiza_PN1112[[#This Row],[Activos]]/(Localiza_PN1112[[#This Row],[Población]]/1000000)</f>
        <v>0</v>
      </c>
      <c r="P216" s="25" t="e">
        <f>+Localiza_PN1112[[#This Row],[Fallecidos]]/Localiza_PN1112[[#This Row],[Casos]]</f>
        <v>#DIV/0!</v>
      </c>
      <c r="Q216" s="25" t="e">
        <f>+Localiza_PN1112[[#This Row],[Recuperados]]/Localiza_PN1112[[#This Row],[Casos]]</f>
        <v>#DIV/0!</v>
      </c>
      <c r="R216" s="25" t="e">
        <f>Localiza_PN1112[[#This Row],[Activos]]/Localiza_PN1112[[#This Row],[Casos]]</f>
        <v>#DIV/0!</v>
      </c>
      <c r="S216" s="43" t="e">
        <f ca="1">+HLOOKUP($R$1,'Casos DIA Corr'!$CM$1:$CP$755,Localiza_PN1112[[#This Row],[Fila]],0)</f>
        <v>#N/A</v>
      </c>
      <c r="T216" s="40" t="e">
        <f ca="1">+HLOOKUP($R$1,'Muertes DIA'!$F$1:$I$770,Localiza_PN1112[[#This Row],[Fila]],0)</f>
        <v>#N/A</v>
      </c>
      <c r="U216" s="40" t="e">
        <f ca="1">+HLOOKUP($R$1,'Recuperados DIA'!$E$1:$H$763,Localiza_PN1112[[#This Row],[Fila]],0)</f>
        <v>#N/A</v>
      </c>
    </row>
    <row r="217" spans="2:21">
      <c r="B217">
        <v>217</v>
      </c>
      <c r="C217">
        <v>70207</v>
      </c>
      <c r="D217" t="s">
        <v>373</v>
      </c>
      <c r="E217">
        <v>8.0174198150634766</v>
      </c>
      <c r="F217">
        <v>-81.254302978515625</v>
      </c>
      <c r="G217">
        <v>2322</v>
      </c>
      <c r="H217" s="48">
        <f>+Casos_PN_CORR[[#This Row],[SUM Correg]]</f>
        <v>0</v>
      </c>
      <c r="I217" s="48">
        <f>+Muertes_PN_ACUM[[#This Row],[Fallecidos]]</f>
        <v>0</v>
      </c>
      <c r="J217" s="48">
        <f>+Recupera_PN_ACUM[[#This Row],[Recuperados]]</f>
        <v>0</v>
      </c>
      <c r="K217" s="48">
        <f>+Localiza_PN1112[[#This Row],[Casos]]-Localiza_PN1112[[#This Row],[Fallecidos]]-Localiza_PN1112[[#This Row],[Recuperados]]</f>
        <v>0</v>
      </c>
      <c r="L217" s="19">
        <f>+Localiza_PN1112[[#This Row],[Casos]]/(Localiza_PN1112[[#This Row],[Población]]/1000000)</f>
        <v>0</v>
      </c>
      <c r="M217" s="19">
        <f>+Localiza_PN1112[[#This Row],[Fallecidos]]/(Localiza_PN1112[[#This Row],[Población]]/1000000)</f>
        <v>0</v>
      </c>
      <c r="N217" s="19">
        <f>+Localiza_PN1112[[#This Row],[Recuperados]]/(Localiza_PN1112[[#This Row],[Población]]/1000000)</f>
        <v>0</v>
      </c>
      <c r="O217" s="19">
        <f>+Localiza_PN1112[[#This Row],[Activos]]/(Localiza_PN1112[[#This Row],[Población]]/1000000)</f>
        <v>0</v>
      </c>
      <c r="P217" s="25" t="e">
        <f>+Localiza_PN1112[[#This Row],[Fallecidos]]/Localiza_PN1112[[#This Row],[Casos]]</f>
        <v>#DIV/0!</v>
      </c>
      <c r="Q217" s="25" t="e">
        <f>+Localiza_PN1112[[#This Row],[Recuperados]]/Localiza_PN1112[[#This Row],[Casos]]</f>
        <v>#DIV/0!</v>
      </c>
      <c r="R217" s="25" t="e">
        <f>Localiza_PN1112[[#This Row],[Activos]]/Localiza_PN1112[[#This Row],[Casos]]</f>
        <v>#DIV/0!</v>
      </c>
      <c r="S217" s="43" t="e">
        <f ca="1">+HLOOKUP($R$1,'Casos DIA Corr'!$CM$1:$CP$755,Localiza_PN1112[[#This Row],[Fila]],0)</f>
        <v>#N/A</v>
      </c>
      <c r="T217" s="40" t="e">
        <f ca="1">+HLOOKUP($R$1,'Muertes DIA'!$F$1:$I$770,Localiza_PN1112[[#This Row],[Fila]],0)</f>
        <v>#N/A</v>
      </c>
      <c r="U217" s="40" t="e">
        <f ca="1">+HLOOKUP($R$1,'Recuperados DIA'!$E$1:$H$763,Localiza_PN1112[[#This Row],[Fila]],0)</f>
        <v>#N/A</v>
      </c>
    </row>
    <row r="218" spans="2:21">
      <c r="B218">
        <v>218</v>
      </c>
      <c r="C218">
        <v>40902</v>
      </c>
      <c r="D218" t="s">
        <v>375</v>
      </c>
      <c r="E218">
        <v>7.9992198944091797</v>
      </c>
      <c r="F218">
        <v>-81.458702087402344</v>
      </c>
      <c r="G218">
        <v>1077</v>
      </c>
      <c r="H218" s="48">
        <f>+Casos_PN_CORR[[#This Row],[SUM Correg]]</f>
        <v>0</v>
      </c>
      <c r="I218" s="48">
        <f>+Muertes_PN_ACUM[[#This Row],[Fallecidos]]</f>
        <v>0</v>
      </c>
      <c r="J218" s="48">
        <f>+Recupera_PN_ACUM[[#This Row],[Recuperados]]</f>
        <v>0</v>
      </c>
      <c r="K218" s="48">
        <f>+Localiza_PN1112[[#This Row],[Casos]]-Localiza_PN1112[[#This Row],[Fallecidos]]-Localiza_PN1112[[#This Row],[Recuperados]]</f>
        <v>0</v>
      </c>
      <c r="L218" s="19">
        <f>+Localiza_PN1112[[#This Row],[Casos]]/(Localiza_PN1112[[#This Row],[Población]]/1000000)</f>
        <v>0</v>
      </c>
      <c r="M218" s="19">
        <f>+Localiza_PN1112[[#This Row],[Fallecidos]]/(Localiza_PN1112[[#This Row],[Población]]/1000000)</f>
        <v>0</v>
      </c>
      <c r="N218" s="19">
        <f>+Localiza_PN1112[[#This Row],[Recuperados]]/(Localiza_PN1112[[#This Row],[Población]]/1000000)</f>
        <v>0</v>
      </c>
      <c r="O218" s="19">
        <f>+Localiza_PN1112[[#This Row],[Activos]]/(Localiza_PN1112[[#This Row],[Población]]/1000000)</f>
        <v>0</v>
      </c>
      <c r="P218" s="25" t="e">
        <f>+Localiza_PN1112[[#This Row],[Fallecidos]]/Localiza_PN1112[[#This Row],[Casos]]</f>
        <v>#DIV/0!</v>
      </c>
      <c r="Q218" s="25" t="e">
        <f>+Localiza_PN1112[[#This Row],[Recuperados]]/Localiza_PN1112[[#This Row],[Casos]]</f>
        <v>#DIV/0!</v>
      </c>
      <c r="R218" s="25" t="e">
        <f>Localiza_PN1112[[#This Row],[Activos]]/Localiza_PN1112[[#This Row],[Casos]]</f>
        <v>#DIV/0!</v>
      </c>
      <c r="S218" s="43" t="e">
        <f ca="1">+HLOOKUP($R$1,'Casos DIA Corr'!$CM$1:$CP$755,Localiza_PN1112[[#This Row],[Fila]],0)</f>
        <v>#N/A</v>
      </c>
      <c r="T218" s="40" t="e">
        <f ca="1">+HLOOKUP($R$1,'Muertes DIA'!$F$1:$I$770,Localiza_PN1112[[#This Row],[Fila]],0)</f>
        <v>#N/A</v>
      </c>
      <c r="U218" s="40" t="e">
        <f ca="1">+HLOOKUP($R$1,'Recuperados DIA'!$E$1:$H$763,Localiza_PN1112[[#This Row],[Fila]],0)</f>
        <v>#N/A</v>
      </c>
    </row>
    <row r="219" spans="2:21">
      <c r="B219">
        <v>219</v>
      </c>
      <c r="C219">
        <v>60603</v>
      </c>
      <c r="D219" t="s">
        <v>376</v>
      </c>
      <c r="E219">
        <v>7.6714801788330078</v>
      </c>
      <c r="F219">
        <v>-80.320701599121094</v>
      </c>
      <c r="G219">
        <v>376</v>
      </c>
      <c r="H219" s="48">
        <f>+Casos_PN_CORR[[#This Row],[SUM Correg]]</f>
        <v>0</v>
      </c>
      <c r="I219" s="48">
        <f>+Muertes_PN_ACUM[[#This Row],[Fallecidos]]</f>
        <v>0</v>
      </c>
      <c r="J219" s="48">
        <f>+Recupera_PN_ACUM[[#This Row],[Recuperados]]</f>
        <v>0</v>
      </c>
      <c r="K219" s="48">
        <f>+Localiza_PN1112[[#This Row],[Casos]]-Localiza_PN1112[[#This Row],[Fallecidos]]-Localiza_PN1112[[#This Row],[Recuperados]]</f>
        <v>0</v>
      </c>
      <c r="L219" s="19">
        <f>+Localiza_PN1112[[#This Row],[Casos]]/(Localiza_PN1112[[#This Row],[Población]]/1000000)</f>
        <v>0</v>
      </c>
      <c r="M219" s="19">
        <f>+Localiza_PN1112[[#This Row],[Fallecidos]]/(Localiza_PN1112[[#This Row],[Población]]/1000000)</f>
        <v>0</v>
      </c>
      <c r="N219" s="19">
        <f>+Localiza_PN1112[[#This Row],[Recuperados]]/(Localiza_PN1112[[#This Row],[Población]]/1000000)</f>
        <v>0</v>
      </c>
      <c r="O219" s="19">
        <f>+Localiza_PN1112[[#This Row],[Activos]]/(Localiza_PN1112[[#This Row],[Población]]/1000000)</f>
        <v>0</v>
      </c>
      <c r="P219" s="25" t="e">
        <f>+Localiza_PN1112[[#This Row],[Fallecidos]]/Localiza_PN1112[[#This Row],[Casos]]</f>
        <v>#DIV/0!</v>
      </c>
      <c r="Q219" s="25" t="e">
        <f>+Localiza_PN1112[[#This Row],[Recuperados]]/Localiza_PN1112[[#This Row],[Casos]]</f>
        <v>#DIV/0!</v>
      </c>
      <c r="R219" s="25" t="e">
        <f>Localiza_PN1112[[#This Row],[Activos]]/Localiza_PN1112[[#This Row],[Casos]]</f>
        <v>#DIV/0!</v>
      </c>
      <c r="S219" s="43" t="e">
        <f ca="1">+HLOOKUP($R$1,'Casos DIA Corr'!$CM$1:$CP$755,Localiza_PN1112[[#This Row],[Fila]],0)</f>
        <v>#N/A</v>
      </c>
      <c r="T219" s="40" t="e">
        <f ca="1">+HLOOKUP($R$1,'Muertes DIA'!$F$1:$I$770,Localiza_PN1112[[#This Row],[Fila]],0)</f>
        <v>#N/A</v>
      </c>
      <c r="U219" s="40" t="e">
        <f ca="1">+HLOOKUP($R$1,'Recuperados DIA'!$E$1:$H$763,Localiza_PN1112[[#This Row],[Fila]],0)</f>
        <v>#N/A</v>
      </c>
    </row>
    <row r="220" spans="2:21">
      <c r="B220">
        <v>220</v>
      </c>
      <c r="C220">
        <v>20503</v>
      </c>
      <c r="D220" t="s">
        <v>377</v>
      </c>
      <c r="E220">
        <v>8.2448196411132813</v>
      </c>
      <c r="F220">
        <v>-81.748298645019531</v>
      </c>
      <c r="G220">
        <v>607</v>
      </c>
      <c r="H220" s="48">
        <f>+Casos_PN_CORR[[#This Row],[SUM Correg]]</f>
        <v>0</v>
      </c>
      <c r="I220" s="48">
        <f>+Muertes_PN_ACUM[[#This Row],[Fallecidos]]</f>
        <v>0</v>
      </c>
      <c r="J220" s="48">
        <f>+Recupera_PN_ACUM[[#This Row],[Recuperados]]</f>
        <v>0</v>
      </c>
      <c r="K220" s="48">
        <f>+Localiza_PN1112[[#This Row],[Casos]]-Localiza_PN1112[[#This Row],[Fallecidos]]-Localiza_PN1112[[#This Row],[Recuperados]]</f>
        <v>0</v>
      </c>
      <c r="L220" s="19">
        <f>+Localiza_PN1112[[#This Row],[Casos]]/(Localiza_PN1112[[#This Row],[Población]]/1000000)</f>
        <v>0</v>
      </c>
      <c r="M220" s="19">
        <f>+Localiza_PN1112[[#This Row],[Fallecidos]]/(Localiza_PN1112[[#This Row],[Población]]/1000000)</f>
        <v>0</v>
      </c>
      <c r="N220" s="19">
        <f>+Localiza_PN1112[[#This Row],[Recuperados]]/(Localiza_PN1112[[#This Row],[Población]]/1000000)</f>
        <v>0</v>
      </c>
      <c r="O220" s="19">
        <f>+Localiza_PN1112[[#This Row],[Activos]]/(Localiza_PN1112[[#This Row],[Población]]/1000000)</f>
        <v>0</v>
      </c>
      <c r="P220" s="25" t="e">
        <f>+Localiza_PN1112[[#This Row],[Fallecidos]]/Localiza_PN1112[[#This Row],[Casos]]</f>
        <v>#DIV/0!</v>
      </c>
      <c r="Q220" s="25" t="e">
        <f>+Localiza_PN1112[[#This Row],[Recuperados]]/Localiza_PN1112[[#This Row],[Casos]]</f>
        <v>#DIV/0!</v>
      </c>
      <c r="R220" s="25" t="e">
        <f>Localiza_PN1112[[#This Row],[Activos]]/Localiza_PN1112[[#This Row],[Casos]]</f>
        <v>#DIV/0!</v>
      </c>
      <c r="S220" s="43" t="e">
        <f ca="1">+HLOOKUP($R$1,'Casos DIA Corr'!$CM$1:$CP$755,Localiza_PN1112[[#This Row],[Fila]],0)</f>
        <v>#N/A</v>
      </c>
      <c r="T220" s="40" t="e">
        <f ca="1">+HLOOKUP($R$1,'Muertes DIA'!$F$1:$I$770,Localiza_PN1112[[#This Row],[Fila]],0)</f>
        <v>#N/A</v>
      </c>
      <c r="U220" s="40" t="e">
        <f ca="1">+HLOOKUP($R$1,'Recuperados DIA'!$E$1:$H$763,Localiza_PN1112[[#This Row],[Fila]],0)</f>
        <v>#N/A</v>
      </c>
    </row>
    <row r="221" spans="2:21">
      <c r="B221">
        <v>221</v>
      </c>
      <c r="C221">
        <v>90905</v>
      </c>
      <c r="D221" t="s">
        <v>378</v>
      </c>
      <c r="E221">
        <v>7.9516801834106445</v>
      </c>
      <c r="F221">
        <v>-80.582000732421875</v>
      </c>
      <c r="G221">
        <v>861</v>
      </c>
      <c r="H221" s="48">
        <f>+Casos_PN_CORR[[#This Row],[SUM Correg]]</f>
        <v>0</v>
      </c>
      <c r="I221" s="48">
        <f>+Muertes_PN_ACUM[[#This Row],[Fallecidos]]</f>
        <v>0</v>
      </c>
      <c r="J221" s="48">
        <f>+Recupera_PN_ACUM[[#This Row],[Recuperados]]</f>
        <v>0</v>
      </c>
      <c r="K221" s="48">
        <f>+Localiza_PN1112[[#This Row],[Casos]]-Localiza_PN1112[[#This Row],[Fallecidos]]-Localiza_PN1112[[#This Row],[Recuperados]]</f>
        <v>0</v>
      </c>
      <c r="L221" s="19">
        <f>+Localiza_PN1112[[#This Row],[Casos]]/(Localiza_PN1112[[#This Row],[Población]]/1000000)</f>
        <v>0</v>
      </c>
      <c r="M221" s="19">
        <f>+Localiza_PN1112[[#This Row],[Fallecidos]]/(Localiza_PN1112[[#This Row],[Población]]/1000000)</f>
        <v>0</v>
      </c>
      <c r="N221" s="19">
        <f>+Localiza_PN1112[[#This Row],[Recuperados]]/(Localiza_PN1112[[#This Row],[Población]]/1000000)</f>
        <v>0</v>
      </c>
      <c r="O221" s="19">
        <f>+Localiza_PN1112[[#This Row],[Activos]]/(Localiza_PN1112[[#This Row],[Población]]/1000000)</f>
        <v>0</v>
      </c>
      <c r="P221" s="25" t="e">
        <f>+Localiza_PN1112[[#This Row],[Fallecidos]]/Localiza_PN1112[[#This Row],[Casos]]</f>
        <v>#DIV/0!</v>
      </c>
      <c r="Q221" s="25" t="e">
        <f>+Localiza_PN1112[[#This Row],[Recuperados]]/Localiza_PN1112[[#This Row],[Casos]]</f>
        <v>#DIV/0!</v>
      </c>
      <c r="R221" s="25" t="e">
        <f>Localiza_PN1112[[#This Row],[Activos]]/Localiza_PN1112[[#This Row],[Casos]]</f>
        <v>#DIV/0!</v>
      </c>
      <c r="S221" s="43" t="e">
        <f ca="1">+HLOOKUP($R$1,'Casos DIA Corr'!$CM$1:$CP$755,Localiza_PN1112[[#This Row],[Fila]],0)</f>
        <v>#N/A</v>
      </c>
      <c r="T221" s="40" t="e">
        <f ca="1">+HLOOKUP($R$1,'Muertes DIA'!$F$1:$I$770,Localiza_PN1112[[#This Row],[Fila]],0)</f>
        <v>#N/A</v>
      </c>
      <c r="U221" s="40" t="e">
        <f ca="1">+HLOOKUP($R$1,'Recuperados DIA'!$E$1:$H$763,Localiza_PN1112[[#This Row],[Fila]],0)</f>
        <v>#N/A</v>
      </c>
    </row>
    <row r="222" spans="2:21">
      <c r="B222">
        <v>222</v>
      </c>
      <c r="C222">
        <v>120506</v>
      </c>
      <c r="D222" t="s">
        <v>379</v>
      </c>
      <c r="E222">
        <v>8.5693798065185547</v>
      </c>
      <c r="F222">
        <v>-80.712501525878906</v>
      </c>
      <c r="G222">
        <v>1256</v>
      </c>
      <c r="H222" s="48">
        <f>+Casos_PN_CORR[[#This Row],[SUM Correg]]</f>
        <v>0</v>
      </c>
      <c r="I222" s="48">
        <f>+Muertes_PN_ACUM[[#This Row],[Fallecidos]]</f>
        <v>0</v>
      </c>
      <c r="J222" s="48">
        <f>+Recupera_PN_ACUM[[#This Row],[Recuperados]]</f>
        <v>0</v>
      </c>
      <c r="K222" s="48">
        <f>+Localiza_PN1112[[#This Row],[Casos]]-Localiza_PN1112[[#This Row],[Fallecidos]]-Localiza_PN1112[[#This Row],[Recuperados]]</f>
        <v>0</v>
      </c>
      <c r="L222" s="19">
        <f>+Localiza_PN1112[[#This Row],[Casos]]/(Localiza_PN1112[[#This Row],[Población]]/1000000)</f>
        <v>0</v>
      </c>
      <c r="M222" s="19">
        <f>+Localiza_PN1112[[#This Row],[Fallecidos]]/(Localiza_PN1112[[#This Row],[Población]]/1000000)</f>
        <v>0</v>
      </c>
      <c r="N222" s="19">
        <f>+Localiza_PN1112[[#This Row],[Recuperados]]/(Localiza_PN1112[[#This Row],[Población]]/1000000)</f>
        <v>0</v>
      </c>
      <c r="O222" s="19">
        <f>+Localiza_PN1112[[#This Row],[Activos]]/(Localiza_PN1112[[#This Row],[Población]]/1000000)</f>
        <v>0</v>
      </c>
      <c r="P222" s="25" t="e">
        <f>+Localiza_PN1112[[#This Row],[Fallecidos]]/Localiza_PN1112[[#This Row],[Casos]]</f>
        <v>#DIV/0!</v>
      </c>
      <c r="Q222" s="25" t="e">
        <f>+Localiza_PN1112[[#This Row],[Recuperados]]/Localiza_PN1112[[#This Row],[Casos]]</f>
        <v>#DIV/0!</v>
      </c>
      <c r="R222" s="25" t="e">
        <f>Localiza_PN1112[[#This Row],[Activos]]/Localiza_PN1112[[#This Row],[Casos]]</f>
        <v>#DIV/0!</v>
      </c>
      <c r="S222" s="43" t="e">
        <f ca="1">+HLOOKUP($R$1,'Casos DIA Corr'!$CM$1:$CP$755,Localiza_PN1112[[#This Row],[Fila]],0)</f>
        <v>#N/A</v>
      </c>
      <c r="T222" s="40" t="e">
        <f ca="1">+HLOOKUP($R$1,'Muertes DIA'!$F$1:$I$770,Localiza_PN1112[[#This Row],[Fila]],0)</f>
        <v>#N/A</v>
      </c>
      <c r="U222" s="40" t="e">
        <f ca="1">+HLOOKUP($R$1,'Recuperados DIA'!$E$1:$H$763,Localiza_PN1112[[#This Row],[Fila]],0)</f>
        <v>#N/A</v>
      </c>
    </row>
    <row r="223" spans="2:21">
      <c r="B223">
        <v>223</v>
      </c>
      <c r="C223">
        <v>60605</v>
      </c>
      <c r="D223" t="s">
        <v>380</v>
      </c>
      <c r="E223">
        <v>8.5737400054931641</v>
      </c>
      <c r="F223">
        <v>-81.072502136230469</v>
      </c>
      <c r="G223">
        <v>658</v>
      </c>
      <c r="H223" s="48">
        <f>+Casos_PN_CORR[[#This Row],[SUM Correg]]</f>
        <v>0</v>
      </c>
      <c r="I223" s="48">
        <f>+Muertes_PN_ACUM[[#This Row],[Fallecidos]]</f>
        <v>0</v>
      </c>
      <c r="J223" s="48">
        <f>+Recupera_PN_ACUM[[#This Row],[Recuperados]]</f>
        <v>0</v>
      </c>
      <c r="K223" s="48">
        <f>+Localiza_PN1112[[#This Row],[Casos]]-Localiza_PN1112[[#This Row],[Fallecidos]]-Localiza_PN1112[[#This Row],[Recuperados]]</f>
        <v>0</v>
      </c>
      <c r="L223" s="19">
        <f>+Localiza_PN1112[[#This Row],[Casos]]/(Localiza_PN1112[[#This Row],[Población]]/1000000)</f>
        <v>0</v>
      </c>
      <c r="M223" s="19">
        <f>+Localiza_PN1112[[#This Row],[Fallecidos]]/(Localiza_PN1112[[#This Row],[Población]]/1000000)</f>
        <v>0</v>
      </c>
      <c r="N223" s="19">
        <f>+Localiza_PN1112[[#This Row],[Recuperados]]/(Localiza_PN1112[[#This Row],[Población]]/1000000)</f>
        <v>0</v>
      </c>
      <c r="O223" s="19">
        <f>+Localiza_PN1112[[#This Row],[Activos]]/(Localiza_PN1112[[#This Row],[Población]]/1000000)</f>
        <v>0</v>
      </c>
      <c r="P223" s="25" t="e">
        <f>+Localiza_PN1112[[#This Row],[Fallecidos]]/Localiza_PN1112[[#This Row],[Casos]]</f>
        <v>#DIV/0!</v>
      </c>
      <c r="Q223" s="25" t="e">
        <f>+Localiza_PN1112[[#This Row],[Recuperados]]/Localiza_PN1112[[#This Row],[Casos]]</f>
        <v>#DIV/0!</v>
      </c>
      <c r="R223" s="25" t="e">
        <f>Localiza_PN1112[[#This Row],[Activos]]/Localiza_PN1112[[#This Row],[Casos]]</f>
        <v>#DIV/0!</v>
      </c>
      <c r="S223" s="43" t="e">
        <f ca="1">+HLOOKUP($R$1,'Casos DIA Corr'!$CM$1:$CP$755,Localiza_PN1112[[#This Row],[Fila]],0)</f>
        <v>#N/A</v>
      </c>
      <c r="T223" s="40" t="e">
        <f ca="1">+HLOOKUP($R$1,'Muertes DIA'!$F$1:$I$770,Localiza_PN1112[[#This Row],[Fila]],0)</f>
        <v>#N/A</v>
      </c>
      <c r="U223" s="40" t="e">
        <f ca="1">+HLOOKUP($R$1,'Recuperados DIA'!$E$1:$H$763,Localiza_PN1112[[#This Row],[Fila]],0)</f>
        <v>#N/A</v>
      </c>
    </row>
    <row r="224" spans="2:21">
      <c r="B224">
        <v>224</v>
      </c>
      <c r="C224">
        <v>70208</v>
      </c>
      <c r="D224" t="s">
        <v>380</v>
      </c>
      <c r="E224">
        <v>8.4879398345947266</v>
      </c>
      <c r="F224">
        <v>-81.231597900390625</v>
      </c>
      <c r="G224">
        <v>1060</v>
      </c>
      <c r="H224" s="48">
        <f>+Casos_PN_CORR[[#This Row],[SUM Correg]]</f>
        <v>0</v>
      </c>
      <c r="I224" s="48">
        <f>+Muertes_PN_ACUM[[#This Row],[Fallecidos]]</f>
        <v>0</v>
      </c>
      <c r="J224" s="48">
        <f>+Recupera_PN_ACUM[[#This Row],[Recuperados]]</f>
        <v>0</v>
      </c>
      <c r="K224" s="48">
        <f>+Localiza_PN1112[[#This Row],[Casos]]-Localiza_PN1112[[#This Row],[Fallecidos]]-Localiza_PN1112[[#This Row],[Recuperados]]</f>
        <v>0</v>
      </c>
      <c r="L224" s="19">
        <f>+Localiza_PN1112[[#This Row],[Casos]]/(Localiza_PN1112[[#This Row],[Población]]/1000000)</f>
        <v>0</v>
      </c>
      <c r="M224" s="19">
        <f>+Localiza_PN1112[[#This Row],[Fallecidos]]/(Localiza_PN1112[[#This Row],[Población]]/1000000)</f>
        <v>0</v>
      </c>
      <c r="N224" s="19">
        <f>+Localiza_PN1112[[#This Row],[Recuperados]]/(Localiza_PN1112[[#This Row],[Población]]/1000000)</f>
        <v>0</v>
      </c>
      <c r="O224" s="19">
        <f>+Localiza_PN1112[[#This Row],[Activos]]/(Localiza_PN1112[[#This Row],[Población]]/1000000)</f>
        <v>0</v>
      </c>
      <c r="P224" s="25" t="e">
        <f>+Localiza_PN1112[[#This Row],[Fallecidos]]/Localiza_PN1112[[#This Row],[Casos]]</f>
        <v>#DIV/0!</v>
      </c>
      <c r="Q224" s="25" t="e">
        <f>+Localiza_PN1112[[#This Row],[Recuperados]]/Localiza_PN1112[[#This Row],[Casos]]</f>
        <v>#DIV/0!</v>
      </c>
      <c r="R224" s="25" t="e">
        <f>Localiza_PN1112[[#This Row],[Activos]]/Localiza_PN1112[[#This Row],[Casos]]</f>
        <v>#DIV/0!</v>
      </c>
      <c r="S224" s="43" t="e">
        <f ca="1">+HLOOKUP($R$1,'Casos DIA Corr'!$CM$1:$CP$755,Localiza_PN1112[[#This Row],[Fila]],0)</f>
        <v>#N/A</v>
      </c>
      <c r="T224" s="40" t="e">
        <f ca="1">+HLOOKUP($R$1,'Muertes DIA'!$F$1:$I$770,Localiza_PN1112[[#This Row],[Fila]],0)</f>
        <v>#N/A</v>
      </c>
      <c r="U224" s="40" t="e">
        <f ca="1">+HLOOKUP($R$1,'Recuperados DIA'!$E$1:$H$763,Localiza_PN1112[[#This Row],[Fila]],0)</f>
        <v>#N/A</v>
      </c>
    </row>
    <row r="225" spans="2:21">
      <c r="B225">
        <v>225</v>
      </c>
      <c r="C225">
        <v>120510</v>
      </c>
      <c r="D225" t="s">
        <v>381</v>
      </c>
      <c r="E225">
        <v>7.9299402236938477</v>
      </c>
      <c r="F225">
        <v>-80.639396667480469</v>
      </c>
      <c r="G225">
        <v>1386</v>
      </c>
      <c r="H225" s="48">
        <f>+Casos_PN_CORR[[#This Row],[SUM Correg]]</f>
        <v>0</v>
      </c>
      <c r="I225" s="48">
        <f>+Muertes_PN_ACUM[[#This Row],[Fallecidos]]</f>
        <v>0</v>
      </c>
      <c r="J225" s="48">
        <f>+Recupera_PN_ACUM[[#This Row],[Recuperados]]</f>
        <v>0</v>
      </c>
      <c r="K225" s="48">
        <f>+Localiza_PN1112[[#This Row],[Casos]]-Localiza_PN1112[[#This Row],[Fallecidos]]-Localiza_PN1112[[#This Row],[Recuperados]]</f>
        <v>0</v>
      </c>
      <c r="L225" s="19">
        <f>+Localiza_PN1112[[#This Row],[Casos]]/(Localiza_PN1112[[#This Row],[Población]]/1000000)</f>
        <v>0</v>
      </c>
      <c r="M225" s="19">
        <f>+Localiza_PN1112[[#This Row],[Fallecidos]]/(Localiza_PN1112[[#This Row],[Población]]/1000000)</f>
        <v>0</v>
      </c>
      <c r="N225" s="19">
        <f>+Localiza_PN1112[[#This Row],[Recuperados]]/(Localiza_PN1112[[#This Row],[Población]]/1000000)</f>
        <v>0</v>
      </c>
      <c r="O225" s="19">
        <f>+Localiza_PN1112[[#This Row],[Activos]]/(Localiza_PN1112[[#This Row],[Población]]/1000000)</f>
        <v>0</v>
      </c>
      <c r="P225" s="25" t="e">
        <f>+Localiza_PN1112[[#This Row],[Fallecidos]]/Localiza_PN1112[[#This Row],[Casos]]</f>
        <v>#DIV/0!</v>
      </c>
      <c r="Q225" s="25" t="e">
        <f>+Localiza_PN1112[[#This Row],[Recuperados]]/Localiza_PN1112[[#This Row],[Casos]]</f>
        <v>#DIV/0!</v>
      </c>
      <c r="R225" s="25" t="e">
        <f>Localiza_PN1112[[#This Row],[Activos]]/Localiza_PN1112[[#This Row],[Casos]]</f>
        <v>#DIV/0!</v>
      </c>
      <c r="S225" s="43" t="e">
        <f ca="1">+HLOOKUP($R$1,'Casos DIA Corr'!$CM$1:$CP$755,Localiza_PN1112[[#This Row],[Fila]],0)</f>
        <v>#N/A</v>
      </c>
      <c r="T225" s="40" t="e">
        <f ca="1">+HLOOKUP($R$1,'Muertes DIA'!$F$1:$I$770,Localiza_PN1112[[#This Row],[Fila]],0)</f>
        <v>#N/A</v>
      </c>
      <c r="U225" s="40" t="e">
        <f ca="1">+HLOOKUP($R$1,'Recuperados DIA'!$E$1:$H$763,Localiza_PN1112[[#This Row],[Fila]],0)</f>
        <v>#N/A</v>
      </c>
    </row>
    <row r="226" spans="2:21">
      <c r="B226">
        <v>226</v>
      </c>
      <c r="C226">
        <v>20504</v>
      </c>
      <c r="D226" t="s">
        <v>382</v>
      </c>
      <c r="E226">
        <v>7.7058000564575195</v>
      </c>
      <c r="F226">
        <v>-80.323799133300781</v>
      </c>
      <c r="G226">
        <v>279</v>
      </c>
      <c r="H226" s="48">
        <f>+Casos_PN_CORR[[#This Row],[SUM Correg]]</f>
        <v>0</v>
      </c>
      <c r="I226" s="48">
        <f>+Muertes_PN_ACUM[[#This Row],[Fallecidos]]</f>
        <v>0</v>
      </c>
      <c r="J226" s="48">
        <f>+Recupera_PN_ACUM[[#This Row],[Recuperados]]</f>
        <v>0</v>
      </c>
      <c r="K226" s="48">
        <f>+Localiza_PN1112[[#This Row],[Casos]]-Localiza_PN1112[[#This Row],[Fallecidos]]-Localiza_PN1112[[#This Row],[Recuperados]]</f>
        <v>0</v>
      </c>
      <c r="L226" s="19">
        <f>+Localiza_PN1112[[#This Row],[Casos]]/(Localiza_PN1112[[#This Row],[Población]]/1000000)</f>
        <v>0</v>
      </c>
      <c r="M226" s="19">
        <f>+Localiza_PN1112[[#This Row],[Fallecidos]]/(Localiza_PN1112[[#This Row],[Población]]/1000000)</f>
        <v>0</v>
      </c>
      <c r="N226" s="19">
        <f>+Localiza_PN1112[[#This Row],[Recuperados]]/(Localiza_PN1112[[#This Row],[Población]]/1000000)</f>
        <v>0</v>
      </c>
      <c r="O226" s="19">
        <f>+Localiza_PN1112[[#This Row],[Activos]]/(Localiza_PN1112[[#This Row],[Población]]/1000000)</f>
        <v>0</v>
      </c>
      <c r="P226" s="25" t="e">
        <f>+Localiza_PN1112[[#This Row],[Fallecidos]]/Localiza_PN1112[[#This Row],[Casos]]</f>
        <v>#DIV/0!</v>
      </c>
      <c r="Q226" s="25" t="e">
        <f>+Localiza_PN1112[[#This Row],[Recuperados]]/Localiza_PN1112[[#This Row],[Casos]]</f>
        <v>#DIV/0!</v>
      </c>
      <c r="R226" s="25" t="e">
        <f>Localiza_PN1112[[#This Row],[Activos]]/Localiza_PN1112[[#This Row],[Casos]]</f>
        <v>#DIV/0!</v>
      </c>
      <c r="S226" s="43" t="e">
        <f ca="1">+HLOOKUP($R$1,'Casos DIA Corr'!$CM$1:$CP$755,Localiza_PN1112[[#This Row],[Fila]],0)</f>
        <v>#N/A</v>
      </c>
      <c r="T226" s="40" t="e">
        <f ca="1">+HLOOKUP($R$1,'Muertes DIA'!$F$1:$I$770,Localiza_PN1112[[#This Row],[Fila]],0)</f>
        <v>#N/A</v>
      </c>
      <c r="U226" s="40" t="e">
        <f ca="1">+HLOOKUP($R$1,'Recuperados DIA'!$E$1:$H$763,Localiza_PN1112[[#This Row],[Fila]],0)</f>
        <v>#N/A</v>
      </c>
    </row>
    <row r="227" spans="2:21">
      <c r="B227">
        <v>227</v>
      </c>
      <c r="C227">
        <v>90303</v>
      </c>
      <c r="D227" t="s">
        <v>383</v>
      </c>
      <c r="E227">
        <v>8.4359502792358398</v>
      </c>
      <c r="F227">
        <v>-81.439796447753906</v>
      </c>
      <c r="G227">
        <v>0</v>
      </c>
      <c r="H227" s="48">
        <f>+Casos_PN_CORR[[#This Row],[SUM Correg]]</f>
        <v>0</v>
      </c>
      <c r="I227" s="48">
        <f>+Muertes_PN_ACUM[[#This Row],[Fallecidos]]</f>
        <v>0</v>
      </c>
      <c r="J227" s="48">
        <f>+Recupera_PN_ACUM[[#This Row],[Recuperados]]</f>
        <v>0</v>
      </c>
      <c r="K227" s="48">
        <f>+Localiza_PN1112[[#This Row],[Casos]]-Localiza_PN1112[[#This Row],[Fallecidos]]-Localiza_PN1112[[#This Row],[Recuperados]]</f>
        <v>0</v>
      </c>
      <c r="L227" s="19" t="e">
        <f>+Localiza_PN1112[[#This Row],[Casos]]/(Localiza_PN1112[[#This Row],[Población]]/1000000)</f>
        <v>#DIV/0!</v>
      </c>
      <c r="M227" s="19" t="e">
        <f>+Localiza_PN1112[[#This Row],[Fallecidos]]/(Localiza_PN1112[[#This Row],[Población]]/1000000)</f>
        <v>#DIV/0!</v>
      </c>
      <c r="N227" s="19" t="e">
        <f>+Localiza_PN1112[[#This Row],[Recuperados]]/(Localiza_PN1112[[#This Row],[Población]]/1000000)</f>
        <v>#DIV/0!</v>
      </c>
      <c r="O227" s="19" t="e">
        <f>+Localiza_PN1112[[#This Row],[Activos]]/(Localiza_PN1112[[#This Row],[Población]]/1000000)</f>
        <v>#DIV/0!</v>
      </c>
      <c r="P227" s="25" t="e">
        <f>+Localiza_PN1112[[#This Row],[Fallecidos]]/Localiza_PN1112[[#This Row],[Casos]]</f>
        <v>#DIV/0!</v>
      </c>
      <c r="Q227" s="25" t="e">
        <f>+Localiza_PN1112[[#This Row],[Recuperados]]/Localiza_PN1112[[#This Row],[Casos]]</f>
        <v>#DIV/0!</v>
      </c>
      <c r="R227" s="25" t="e">
        <f>Localiza_PN1112[[#This Row],[Activos]]/Localiza_PN1112[[#This Row],[Casos]]</f>
        <v>#DIV/0!</v>
      </c>
      <c r="S227" s="43" t="e">
        <f ca="1">+HLOOKUP($R$1,'Casos DIA Corr'!$CM$1:$CP$755,Localiza_PN1112[[#This Row],[Fila]],0)</f>
        <v>#N/A</v>
      </c>
      <c r="T227" s="40" t="e">
        <f ca="1">+HLOOKUP($R$1,'Muertes DIA'!$F$1:$I$770,Localiza_PN1112[[#This Row],[Fila]],0)</f>
        <v>#N/A</v>
      </c>
      <c r="U227" s="40" t="e">
        <f ca="1">+HLOOKUP($R$1,'Recuperados DIA'!$E$1:$H$763,Localiza_PN1112[[#This Row],[Fila]],0)</f>
        <v>#N/A</v>
      </c>
    </row>
    <row r="228" spans="2:21">
      <c r="B228">
        <v>228</v>
      </c>
      <c r="C228">
        <v>120507</v>
      </c>
      <c r="D228" t="s">
        <v>384</v>
      </c>
      <c r="E228">
        <v>8.3898496627807617</v>
      </c>
      <c r="F228">
        <v>-80.640403747558594</v>
      </c>
      <c r="G228">
        <v>331</v>
      </c>
      <c r="H228" s="48">
        <f>+Casos_PN_CORR[[#This Row],[SUM Correg]]</f>
        <v>0</v>
      </c>
      <c r="I228" s="48">
        <f>+Muertes_PN_ACUM[[#This Row],[Fallecidos]]</f>
        <v>0</v>
      </c>
      <c r="J228" s="48">
        <f>+Recupera_PN_ACUM[[#This Row],[Recuperados]]</f>
        <v>0</v>
      </c>
      <c r="K228" s="48">
        <f>+Localiza_PN1112[[#This Row],[Casos]]-Localiza_PN1112[[#This Row],[Fallecidos]]-Localiza_PN1112[[#This Row],[Recuperados]]</f>
        <v>0</v>
      </c>
      <c r="L228" s="19">
        <f>+Localiza_PN1112[[#This Row],[Casos]]/(Localiza_PN1112[[#This Row],[Población]]/1000000)</f>
        <v>0</v>
      </c>
      <c r="M228" s="19">
        <f>+Localiza_PN1112[[#This Row],[Fallecidos]]/(Localiza_PN1112[[#This Row],[Población]]/1000000)</f>
        <v>0</v>
      </c>
      <c r="N228" s="19">
        <f>+Localiza_PN1112[[#This Row],[Recuperados]]/(Localiza_PN1112[[#This Row],[Población]]/1000000)</f>
        <v>0</v>
      </c>
      <c r="O228" s="19">
        <f>+Localiza_PN1112[[#This Row],[Activos]]/(Localiza_PN1112[[#This Row],[Población]]/1000000)</f>
        <v>0</v>
      </c>
      <c r="P228" s="25" t="e">
        <f>+Localiza_PN1112[[#This Row],[Fallecidos]]/Localiza_PN1112[[#This Row],[Casos]]</f>
        <v>#DIV/0!</v>
      </c>
      <c r="Q228" s="25" t="e">
        <f>+Localiza_PN1112[[#This Row],[Recuperados]]/Localiza_PN1112[[#This Row],[Casos]]</f>
        <v>#DIV/0!</v>
      </c>
      <c r="R228" s="25" t="e">
        <f>Localiza_PN1112[[#This Row],[Activos]]/Localiza_PN1112[[#This Row],[Casos]]</f>
        <v>#DIV/0!</v>
      </c>
      <c r="S228" s="43" t="e">
        <f ca="1">+HLOOKUP($R$1,'Casos DIA Corr'!$CM$1:$CP$755,Localiza_PN1112[[#This Row],[Fila]],0)</f>
        <v>#N/A</v>
      </c>
      <c r="T228" s="40" t="e">
        <f ca="1">+HLOOKUP($R$1,'Muertes DIA'!$F$1:$I$770,Localiza_PN1112[[#This Row],[Fila]],0)</f>
        <v>#N/A</v>
      </c>
      <c r="U228" s="40" t="e">
        <f ca="1">+HLOOKUP($R$1,'Recuperados DIA'!$E$1:$H$763,Localiza_PN1112[[#This Row],[Fila]],0)</f>
        <v>#N/A</v>
      </c>
    </row>
    <row r="229" spans="2:21">
      <c r="B229">
        <v>229</v>
      </c>
      <c r="C229">
        <v>120511</v>
      </c>
      <c r="D229" t="s">
        <v>385</v>
      </c>
      <c r="E229">
        <v>8.4187898635864258</v>
      </c>
      <c r="F229">
        <v>-81.290802001953125</v>
      </c>
      <c r="G229">
        <v>3065</v>
      </c>
      <c r="H229" s="48">
        <f>+Casos_PN_CORR[[#This Row],[SUM Correg]]</f>
        <v>0</v>
      </c>
      <c r="I229" s="48">
        <f>+Muertes_PN_ACUM[[#This Row],[Fallecidos]]</f>
        <v>0</v>
      </c>
      <c r="J229" s="48">
        <f>+Recupera_PN_ACUM[[#This Row],[Recuperados]]</f>
        <v>0</v>
      </c>
      <c r="K229" s="48">
        <f>+Localiza_PN1112[[#This Row],[Casos]]-Localiza_PN1112[[#This Row],[Fallecidos]]-Localiza_PN1112[[#This Row],[Recuperados]]</f>
        <v>0</v>
      </c>
      <c r="L229" s="19">
        <f>+Localiza_PN1112[[#This Row],[Casos]]/(Localiza_PN1112[[#This Row],[Población]]/1000000)</f>
        <v>0</v>
      </c>
      <c r="M229" s="19">
        <f>+Localiza_PN1112[[#This Row],[Fallecidos]]/(Localiza_PN1112[[#This Row],[Población]]/1000000)</f>
        <v>0</v>
      </c>
      <c r="N229" s="19">
        <f>+Localiza_PN1112[[#This Row],[Recuperados]]/(Localiza_PN1112[[#This Row],[Población]]/1000000)</f>
        <v>0</v>
      </c>
      <c r="O229" s="19">
        <f>+Localiza_PN1112[[#This Row],[Activos]]/(Localiza_PN1112[[#This Row],[Población]]/1000000)</f>
        <v>0</v>
      </c>
      <c r="P229" s="25" t="e">
        <f>+Localiza_PN1112[[#This Row],[Fallecidos]]/Localiza_PN1112[[#This Row],[Casos]]</f>
        <v>#DIV/0!</v>
      </c>
      <c r="Q229" s="25" t="e">
        <f>+Localiza_PN1112[[#This Row],[Recuperados]]/Localiza_PN1112[[#This Row],[Casos]]</f>
        <v>#DIV/0!</v>
      </c>
      <c r="R229" s="25" t="e">
        <f>Localiza_PN1112[[#This Row],[Activos]]/Localiza_PN1112[[#This Row],[Casos]]</f>
        <v>#DIV/0!</v>
      </c>
      <c r="S229" s="43" t="e">
        <f ca="1">+HLOOKUP($R$1,'Casos DIA Corr'!$CM$1:$CP$755,Localiza_PN1112[[#This Row],[Fila]],0)</f>
        <v>#N/A</v>
      </c>
      <c r="T229" s="40" t="e">
        <f ca="1">+HLOOKUP($R$1,'Muertes DIA'!$F$1:$I$770,Localiza_PN1112[[#This Row],[Fila]],0)</f>
        <v>#N/A</v>
      </c>
      <c r="U229" s="40" t="e">
        <f ca="1">+HLOOKUP($R$1,'Recuperados DIA'!$E$1:$H$763,Localiza_PN1112[[#This Row],[Fila]],0)</f>
        <v>#N/A</v>
      </c>
    </row>
    <row r="230" spans="2:21">
      <c r="B230">
        <v>230</v>
      </c>
      <c r="C230">
        <v>40903</v>
      </c>
      <c r="D230" t="s">
        <v>386</v>
      </c>
      <c r="E230">
        <v>8.2315397262573242</v>
      </c>
      <c r="F230">
        <v>-81.52239990234375</v>
      </c>
      <c r="G230">
        <v>586</v>
      </c>
      <c r="H230" s="48">
        <f>+Casos_PN_CORR[[#This Row],[SUM Correg]]</f>
        <v>0</v>
      </c>
      <c r="I230" s="48">
        <f>+Muertes_PN_ACUM[[#This Row],[Fallecidos]]</f>
        <v>0</v>
      </c>
      <c r="J230" s="48">
        <f>+Recupera_PN_ACUM[[#This Row],[Recuperados]]</f>
        <v>0</v>
      </c>
      <c r="K230" s="48">
        <f>+Localiza_PN1112[[#This Row],[Casos]]-Localiza_PN1112[[#This Row],[Fallecidos]]-Localiza_PN1112[[#This Row],[Recuperados]]</f>
        <v>0</v>
      </c>
      <c r="L230" s="19">
        <f>+Localiza_PN1112[[#This Row],[Casos]]/(Localiza_PN1112[[#This Row],[Población]]/1000000)</f>
        <v>0</v>
      </c>
      <c r="M230" s="19">
        <f>+Localiza_PN1112[[#This Row],[Fallecidos]]/(Localiza_PN1112[[#This Row],[Población]]/1000000)</f>
        <v>0</v>
      </c>
      <c r="N230" s="19">
        <f>+Localiza_PN1112[[#This Row],[Recuperados]]/(Localiza_PN1112[[#This Row],[Población]]/1000000)</f>
        <v>0</v>
      </c>
      <c r="O230" s="19">
        <f>+Localiza_PN1112[[#This Row],[Activos]]/(Localiza_PN1112[[#This Row],[Población]]/1000000)</f>
        <v>0</v>
      </c>
      <c r="P230" s="25" t="e">
        <f>+Localiza_PN1112[[#This Row],[Fallecidos]]/Localiza_PN1112[[#This Row],[Casos]]</f>
        <v>#DIV/0!</v>
      </c>
      <c r="Q230" s="25" t="e">
        <f>+Localiza_PN1112[[#This Row],[Recuperados]]/Localiza_PN1112[[#This Row],[Casos]]</f>
        <v>#DIV/0!</v>
      </c>
      <c r="R230" s="25" t="e">
        <f>Localiza_PN1112[[#This Row],[Activos]]/Localiza_PN1112[[#This Row],[Casos]]</f>
        <v>#DIV/0!</v>
      </c>
      <c r="S230" s="43" t="e">
        <f ca="1">+HLOOKUP($R$1,'Casos DIA Corr'!$CM$1:$CP$755,Localiza_PN1112[[#This Row],[Fila]],0)</f>
        <v>#N/A</v>
      </c>
      <c r="T230" s="40" t="e">
        <f ca="1">+HLOOKUP($R$1,'Muertes DIA'!$F$1:$I$770,Localiza_PN1112[[#This Row],[Fila]],0)</f>
        <v>#N/A</v>
      </c>
      <c r="U230" s="40" t="e">
        <f ca="1">+HLOOKUP($R$1,'Recuperados DIA'!$E$1:$H$763,Localiza_PN1112[[#This Row],[Fila]],0)</f>
        <v>#N/A</v>
      </c>
    </row>
    <row r="231" spans="2:21">
      <c r="B231">
        <v>231</v>
      </c>
      <c r="C231">
        <v>20303</v>
      </c>
      <c r="D231" t="s">
        <v>387</v>
      </c>
      <c r="E231">
        <v>8.4482498168945313</v>
      </c>
      <c r="F231">
        <v>-81.512199401855469</v>
      </c>
      <c r="G231">
        <v>0</v>
      </c>
      <c r="H231" s="48">
        <f>+Casos_PN_CORR[[#This Row],[SUM Correg]]</f>
        <v>0</v>
      </c>
      <c r="I231" s="48">
        <f>+Muertes_PN_ACUM[[#This Row],[Fallecidos]]</f>
        <v>0</v>
      </c>
      <c r="J231" s="48">
        <f>+Recupera_PN_ACUM[[#This Row],[Recuperados]]</f>
        <v>0</v>
      </c>
      <c r="K231" s="48">
        <f>+Localiza_PN1112[[#This Row],[Casos]]-Localiza_PN1112[[#This Row],[Fallecidos]]-Localiza_PN1112[[#This Row],[Recuperados]]</f>
        <v>0</v>
      </c>
      <c r="L231" s="19" t="e">
        <f>+Localiza_PN1112[[#This Row],[Casos]]/(Localiza_PN1112[[#This Row],[Población]]/1000000)</f>
        <v>#DIV/0!</v>
      </c>
      <c r="M231" s="19" t="e">
        <f>+Localiza_PN1112[[#This Row],[Fallecidos]]/(Localiza_PN1112[[#This Row],[Población]]/1000000)</f>
        <v>#DIV/0!</v>
      </c>
      <c r="N231" s="19" t="e">
        <f>+Localiza_PN1112[[#This Row],[Recuperados]]/(Localiza_PN1112[[#This Row],[Población]]/1000000)</f>
        <v>#DIV/0!</v>
      </c>
      <c r="O231" s="19" t="e">
        <f>+Localiza_PN1112[[#This Row],[Activos]]/(Localiza_PN1112[[#This Row],[Población]]/1000000)</f>
        <v>#DIV/0!</v>
      </c>
      <c r="P231" s="25" t="e">
        <f>+Localiza_PN1112[[#This Row],[Fallecidos]]/Localiza_PN1112[[#This Row],[Casos]]</f>
        <v>#DIV/0!</v>
      </c>
      <c r="Q231" s="25" t="e">
        <f>+Localiza_PN1112[[#This Row],[Recuperados]]/Localiza_PN1112[[#This Row],[Casos]]</f>
        <v>#DIV/0!</v>
      </c>
      <c r="R231" s="25" t="e">
        <f>Localiza_PN1112[[#This Row],[Activos]]/Localiza_PN1112[[#This Row],[Casos]]</f>
        <v>#DIV/0!</v>
      </c>
      <c r="S231" s="43" t="e">
        <f ca="1">+HLOOKUP($R$1,'Casos DIA Corr'!$CM$1:$CP$755,Localiza_PN1112[[#This Row],[Fila]],0)</f>
        <v>#N/A</v>
      </c>
      <c r="T231" s="40" t="e">
        <f ca="1">+HLOOKUP($R$1,'Muertes DIA'!$F$1:$I$770,Localiza_PN1112[[#This Row],[Fila]],0)</f>
        <v>#N/A</v>
      </c>
      <c r="U231" s="40" t="e">
        <f ca="1">+HLOOKUP($R$1,'Recuperados DIA'!$E$1:$H$763,Localiza_PN1112[[#This Row],[Fila]],0)</f>
        <v>#N/A</v>
      </c>
    </row>
    <row r="232" spans="2:21">
      <c r="B232">
        <v>232</v>
      </c>
      <c r="C232">
        <v>90205</v>
      </c>
      <c r="D232" t="s">
        <v>387</v>
      </c>
      <c r="E232">
        <v>8.2763204574584961</v>
      </c>
      <c r="F232">
        <v>-81.837303161621094</v>
      </c>
      <c r="G232">
        <v>1325</v>
      </c>
      <c r="H232" s="48">
        <f>+Casos_PN_CORR[[#This Row],[SUM Correg]]</f>
        <v>0</v>
      </c>
      <c r="I232" s="48">
        <f>+Muertes_PN_ACUM[[#This Row],[Fallecidos]]</f>
        <v>0</v>
      </c>
      <c r="J232" s="48">
        <f>+Recupera_PN_ACUM[[#This Row],[Recuperados]]</f>
        <v>0</v>
      </c>
      <c r="K232" s="48">
        <f>+Localiza_PN1112[[#This Row],[Casos]]-Localiza_PN1112[[#This Row],[Fallecidos]]-Localiza_PN1112[[#This Row],[Recuperados]]</f>
        <v>0</v>
      </c>
      <c r="L232" s="19">
        <f>+Localiza_PN1112[[#This Row],[Casos]]/(Localiza_PN1112[[#This Row],[Población]]/1000000)</f>
        <v>0</v>
      </c>
      <c r="M232" s="19">
        <f>+Localiza_PN1112[[#This Row],[Fallecidos]]/(Localiza_PN1112[[#This Row],[Población]]/1000000)</f>
        <v>0</v>
      </c>
      <c r="N232" s="19">
        <f>+Localiza_PN1112[[#This Row],[Recuperados]]/(Localiza_PN1112[[#This Row],[Población]]/1000000)</f>
        <v>0</v>
      </c>
      <c r="O232" s="19">
        <f>+Localiza_PN1112[[#This Row],[Activos]]/(Localiza_PN1112[[#This Row],[Población]]/1000000)</f>
        <v>0</v>
      </c>
      <c r="P232" s="25" t="e">
        <f>+Localiza_PN1112[[#This Row],[Fallecidos]]/Localiza_PN1112[[#This Row],[Casos]]</f>
        <v>#DIV/0!</v>
      </c>
      <c r="Q232" s="25" t="e">
        <f>+Localiza_PN1112[[#This Row],[Recuperados]]/Localiza_PN1112[[#This Row],[Casos]]</f>
        <v>#DIV/0!</v>
      </c>
      <c r="R232" s="25" t="e">
        <f>Localiza_PN1112[[#This Row],[Activos]]/Localiza_PN1112[[#This Row],[Casos]]</f>
        <v>#DIV/0!</v>
      </c>
      <c r="S232" s="43" t="e">
        <f ca="1">+HLOOKUP($R$1,'Casos DIA Corr'!$CM$1:$CP$755,Localiza_PN1112[[#This Row],[Fila]],0)</f>
        <v>#N/A</v>
      </c>
      <c r="T232" s="40" t="e">
        <f ca="1">+HLOOKUP($R$1,'Muertes DIA'!$F$1:$I$770,Localiza_PN1112[[#This Row],[Fila]],0)</f>
        <v>#N/A</v>
      </c>
      <c r="U232" s="40" t="e">
        <f ca="1">+HLOOKUP($R$1,'Recuperados DIA'!$E$1:$H$763,Localiza_PN1112[[#This Row],[Fila]],0)</f>
        <v>#N/A</v>
      </c>
    </row>
    <row r="233" spans="2:21">
      <c r="B233">
        <v>233</v>
      </c>
      <c r="C233">
        <v>90505</v>
      </c>
      <c r="D233" t="s">
        <v>388</v>
      </c>
      <c r="E233">
        <v>8.5453596115112305</v>
      </c>
      <c r="F233">
        <v>-80.514701843261719</v>
      </c>
      <c r="G233">
        <v>3165</v>
      </c>
      <c r="H233" s="48">
        <f>+Casos_PN_CORR[[#This Row],[SUM Correg]]</f>
        <v>0</v>
      </c>
      <c r="I233" s="48">
        <f>+Muertes_PN_ACUM[[#This Row],[Fallecidos]]</f>
        <v>0</v>
      </c>
      <c r="J233" s="48">
        <f>+Recupera_PN_ACUM[[#This Row],[Recuperados]]</f>
        <v>0</v>
      </c>
      <c r="K233" s="48">
        <f>+Localiza_PN1112[[#This Row],[Casos]]-Localiza_PN1112[[#This Row],[Fallecidos]]-Localiza_PN1112[[#This Row],[Recuperados]]</f>
        <v>0</v>
      </c>
      <c r="L233" s="19">
        <f>+Localiza_PN1112[[#This Row],[Casos]]/(Localiza_PN1112[[#This Row],[Población]]/1000000)</f>
        <v>0</v>
      </c>
      <c r="M233" s="19">
        <f>+Localiza_PN1112[[#This Row],[Fallecidos]]/(Localiza_PN1112[[#This Row],[Población]]/1000000)</f>
        <v>0</v>
      </c>
      <c r="N233" s="19">
        <f>+Localiza_PN1112[[#This Row],[Recuperados]]/(Localiza_PN1112[[#This Row],[Población]]/1000000)</f>
        <v>0</v>
      </c>
      <c r="O233" s="19">
        <f>+Localiza_PN1112[[#This Row],[Activos]]/(Localiza_PN1112[[#This Row],[Población]]/1000000)</f>
        <v>0</v>
      </c>
      <c r="P233" s="25" t="e">
        <f>+Localiza_PN1112[[#This Row],[Fallecidos]]/Localiza_PN1112[[#This Row],[Casos]]</f>
        <v>#DIV/0!</v>
      </c>
      <c r="Q233" s="25" t="e">
        <f>+Localiza_PN1112[[#This Row],[Recuperados]]/Localiza_PN1112[[#This Row],[Casos]]</f>
        <v>#DIV/0!</v>
      </c>
      <c r="R233" s="25" t="e">
        <f>Localiza_PN1112[[#This Row],[Activos]]/Localiza_PN1112[[#This Row],[Casos]]</f>
        <v>#DIV/0!</v>
      </c>
      <c r="S233" s="43" t="e">
        <f ca="1">+HLOOKUP($R$1,'Casos DIA Corr'!$CM$1:$CP$755,Localiza_PN1112[[#This Row],[Fila]],0)</f>
        <v>#N/A</v>
      </c>
      <c r="T233" s="40" t="e">
        <f ca="1">+HLOOKUP($R$1,'Muertes DIA'!$F$1:$I$770,Localiza_PN1112[[#This Row],[Fila]],0)</f>
        <v>#N/A</v>
      </c>
      <c r="U233" s="40" t="e">
        <f ca="1">+HLOOKUP($R$1,'Recuperados DIA'!$E$1:$H$763,Localiza_PN1112[[#This Row],[Fila]],0)</f>
        <v>#N/A</v>
      </c>
    </row>
    <row r="234" spans="2:21">
      <c r="B234">
        <v>234</v>
      </c>
      <c r="C234">
        <v>40904</v>
      </c>
      <c r="D234" t="s">
        <v>389</v>
      </c>
      <c r="E234">
        <v>8.3852396011352539</v>
      </c>
      <c r="F234">
        <v>-80.808097839355469</v>
      </c>
      <c r="G234">
        <v>635</v>
      </c>
      <c r="H234" s="48">
        <f>+Casos_PN_CORR[[#This Row],[SUM Correg]]</f>
        <v>0</v>
      </c>
      <c r="I234" s="48">
        <f>+Muertes_PN_ACUM[[#This Row],[Fallecidos]]</f>
        <v>0</v>
      </c>
      <c r="J234" s="48">
        <f>+Recupera_PN_ACUM[[#This Row],[Recuperados]]</f>
        <v>0</v>
      </c>
      <c r="K234" s="48">
        <f>+Localiza_PN1112[[#This Row],[Casos]]-Localiza_PN1112[[#This Row],[Fallecidos]]-Localiza_PN1112[[#This Row],[Recuperados]]</f>
        <v>0</v>
      </c>
      <c r="L234" s="19">
        <f>+Localiza_PN1112[[#This Row],[Casos]]/(Localiza_PN1112[[#This Row],[Población]]/1000000)</f>
        <v>0</v>
      </c>
      <c r="M234" s="19">
        <f>+Localiza_PN1112[[#This Row],[Fallecidos]]/(Localiza_PN1112[[#This Row],[Población]]/1000000)</f>
        <v>0</v>
      </c>
      <c r="N234" s="19">
        <f>+Localiza_PN1112[[#This Row],[Recuperados]]/(Localiza_PN1112[[#This Row],[Población]]/1000000)</f>
        <v>0</v>
      </c>
      <c r="O234" s="19">
        <f>+Localiza_PN1112[[#This Row],[Activos]]/(Localiza_PN1112[[#This Row],[Población]]/1000000)</f>
        <v>0</v>
      </c>
      <c r="P234" s="25" t="e">
        <f>+Localiza_PN1112[[#This Row],[Fallecidos]]/Localiza_PN1112[[#This Row],[Casos]]</f>
        <v>#DIV/0!</v>
      </c>
      <c r="Q234" s="25" t="e">
        <f>+Localiza_PN1112[[#This Row],[Recuperados]]/Localiza_PN1112[[#This Row],[Casos]]</f>
        <v>#DIV/0!</v>
      </c>
      <c r="R234" s="25" t="e">
        <f>Localiza_PN1112[[#This Row],[Activos]]/Localiza_PN1112[[#This Row],[Casos]]</f>
        <v>#DIV/0!</v>
      </c>
      <c r="S234" s="43" t="e">
        <f ca="1">+HLOOKUP($R$1,'Casos DIA Corr'!$CM$1:$CP$755,Localiza_PN1112[[#This Row],[Fila]],0)</f>
        <v>#N/A</v>
      </c>
      <c r="T234" s="40" t="e">
        <f ca="1">+HLOOKUP($R$1,'Muertes DIA'!$F$1:$I$770,Localiza_PN1112[[#This Row],[Fila]],0)</f>
        <v>#N/A</v>
      </c>
      <c r="U234" s="40" t="e">
        <f ca="1">+HLOOKUP($R$1,'Recuperados DIA'!$E$1:$H$763,Localiza_PN1112[[#This Row],[Fila]],0)</f>
        <v>#N/A</v>
      </c>
    </row>
    <row r="235" spans="2:21">
      <c r="B235">
        <v>235</v>
      </c>
      <c r="C235">
        <v>50201</v>
      </c>
      <c r="D235" t="s">
        <v>390</v>
      </c>
      <c r="E235">
        <v>8.2261104583740234</v>
      </c>
      <c r="F235">
        <v>-81.487998962402344</v>
      </c>
      <c r="G235">
        <v>1074</v>
      </c>
      <c r="H235" s="48">
        <f>+Casos_PN_CORR[[#This Row],[SUM Correg]]</f>
        <v>0</v>
      </c>
      <c r="I235" s="48">
        <f>+Muertes_PN_ACUM[[#This Row],[Fallecidos]]</f>
        <v>0</v>
      </c>
      <c r="J235" s="48">
        <f>+Recupera_PN_ACUM[[#This Row],[Recuperados]]</f>
        <v>0</v>
      </c>
      <c r="K235" s="48">
        <f>+Localiza_PN1112[[#This Row],[Casos]]-Localiza_PN1112[[#This Row],[Fallecidos]]-Localiza_PN1112[[#This Row],[Recuperados]]</f>
        <v>0</v>
      </c>
      <c r="L235" s="19">
        <f>+Localiza_PN1112[[#This Row],[Casos]]/(Localiza_PN1112[[#This Row],[Población]]/1000000)</f>
        <v>0</v>
      </c>
      <c r="M235" s="19">
        <f>+Localiza_PN1112[[#This Row],[Fallecidos]]/(Localiza_PN1112[[#This Row],[Población]]/1000000)</f>
        <v>0</v>
      </c>
      <c r="N235" s="19">
        <f>+Localiza_PN1112[[#This Row],[Recuperados]]/(Localiza_PN1112[[#This Row],[Población]]/1000000)</f>
        <v>0</v>
      </c>
      <c r="O235" s="19">
        <f>+Localiza_PN1112[[#This Row],[Activos]]/(Localiza_PN1112[[#This Row],[Población]]/1000000)</f>
        <v>0</v>
      </c>
      <c r="P235" s="25" t="e">
        <f>+Localiza_PN1112[[#This Row],[Fallecidos]]/Localiza_PN1112[[#This Row],[Casos]]</f>
        <v>#DIV/0!</v>
      </c>
      <c r="Q235" s="25" t="e">
        <f>+Localiza_PN1112[[#This Row],[Recuperados]]/Localiza_PN1112[[#This Row],[Casos]]</f>
        <v>#DIV/0!</v>
      </c>
      <c r="R235" s="25" t="e">
        <f>Localiza_PN1112[[#This Row],[Activos]]/Localiza_PN1112[[#This Row],[Casos]]</f>
        <v>#DIV/0!</v>
      </c>
      <c r="S235" s="43" t="e">
        <f ca="1">+HLOOKUP($R$1,'Casos DIA Corr'!$CM$1:$CP$755,Localiza_PN1112[[#This Row],[Fila]],0)</f>
        <v>#N/A</v>
      </c>
      <c r="T235" s="40" t="e">
        <f ca="1">+HLOOKUP($R$1,'Muertes DIA'!$F$1:$I$770,Localiza_PN1112[[#This Row],[Fila]],0)</f>
        <v>#N/A</v>
      </c>
      <c r="U235" s="40" t="e">
        <f ca="1">+HLOOKUP($R$1,'Recuperados DIA'!$E$1:$H$763,Localiza_PN1112[[#This Row],[Fila]],0)</f>
        <v>#N/A</v>
      </c>
    </row>
    <row r="236" spans="2:21">
      <c r="B236">
        <v>236</v>
      </c>
      <c r="C236">
        <v>20204</v>
      </c>
      <c r="D236" t="s">
        <v>391</v>
      </c>
      <c r="E236">
        <v>8.1991901397705078</v>
      </c>
      <c r="F236">
        <v>-81.783897399902344</v>
      </c>
      <c r="G236">
        <v>720</v>
      </c>
      <c r="H236" s="48">
        <f>+Casos_PN_CORR[[#This Row],[SUM Correg]]</f>
        <v>0</v>
      </c>
      <c r="I236" s="48">
        <f>+Muertes_PN_ACUM[[#This Row],[Fallecidos]]</f>
        <v>0</v>
      </c>
      <c r="J236" s="48">
        <f>+Recupera_PN_ACUM[[#This Row],[Recuperados]]</f>
        <v>0</v>
      </c>
      <c r="K236" s="48">
        <f>+Localiza_PN1112[[#This Row],[Casos]]-Localiza_PN1112[[#This Row],[Fallecidos]]-Localiza_PN1112[[#This Row],[Recuperados]]</f>
        <v>0</v>
      </c>
      <c r="L236" s="19">
        <f>+Localiza_PN1112[[#This Row],[Casos]]/(Localiza_PN1112[[#This Row],[Población]]/1000000)</f>
        <v>0</v>
      </c>
      <c r="M236" s="19">
        <f>+Localiza_PN1112[[#This Row],[Fallecidos]]/(Localiza_PN1112[[#This Row],[Población]]/1000000)</f>
        <v>0</v>
      </c>
      <c r="N236" s="19">
        <f>+Localiza_PN1112[[#This Row],[Recuperados]]/(Localiza_PN1112[[#This Row],[Población]]/1000000)</f>
        <v>0</v>
      </c>
      <c r="O236" s="19">
        <f>+Localiza_PN1112[[#This Row],[Activos]]/(Localiza_PN1112[[#This Row],[Población]]/1000000)</f>
        <v>0</v>
      </c>
      <c r="P236" s="25" t="e">
        <f>+Localiza_PN1112[[#This Row],[Fallecidos]]/Localiza_PN1112[[#This Row],[Casos]]</f>
        <v>#DIV/0!</v>
      </c>
      <c r="Q236" s="25" t="e">
        <f>+Localiza_PN1112[[#This Row],[Recuperados]]/Localiza_PN1112[[#This Row],[Casos]]</f>
        <v>#DIV/0!</v>
      </c>
      <c r="R236" s="25" t="e">
        <f>Localiza_PN1112[[#This Row],[Activos]]/Localiza_PN1112[[#This Row],[Casos]]</f>
        <v>#DIV/0!</v>
      </c>
      <c r="S236" s="43" t="e">
        <f ca="1">+HLOOKUP($R$1,'Casos DIA Corr'!$CM$1:$CP$755,Localiza_PN1112[[#This Row],[Fila]],0)</f>
        <v>#N/A</v>
      </c>
      <c r="T236" s="40" t="e">
        <f ca="1">+HLOOKUP($R$1,'Muertes DIA'!$F$1:$I$770,Localiza_PN1112[[#This Row],[Fila]],0)</f>
        <v>#N/A</v>
      </c>
      <c r="U236" s="40" t="e">
        <f ca="1">+HLOOKUP($R$1,'Recuperados DIA'!$E$1:$H$763,Localiza_PN1112[[#This Row],[Fila]],0)</f>
        <v>#N/A</v>
      </c>
    </row>
    <row r="237" spans="2:21">
      <c r="B237">
        <v>237</v>
      </c>
      <c r="C237">
        <v>60703</v>
      </c>
      <c r="D237" t="s">
        <v>392</v>
      </c>
      <c r="E237">
        <v>8.0589799880981445</v>
      </c>
      <c r="F237">
        <v>-77.732597351074219</v>
      </c>
      <c r="G237">
        <v>1183</v>
      </c>
      <c r="H237" s="48">
        <f>+Casos_PN_CORR[[#This Row],[SUM Correg]]</f>
        <v>0</v>
      </c>
      <c r="I237" s="48">
        <f>+Muertes_PN_ACUM[[#This Row],[Fallecidos]]</f>
        <v>0</v>
      </c>
      <c r="J237" s="48">
        <f>+Recupera_PN_ACUM[[#This Row],[Recuperados]]</f>
        <v>0</v>
      </c>
      <c r="K237" s="48">
        <f>+Localiza_PN1112[[#This Row],[Casos]]-Localiza_PN1112[[#This Row],[Fallecidos]]-Localiza_PN1112[[#This Row],[Recuperados]]</f>
        <v>0</v>
      </c>
      <c r="L237" s="19">
        <f>+Localiza_PN1112[[#This Row],[Casos]]/(Localiza_PN1112[[#This Row],[Población]]/1000000)</f>
        <v>0</v>
      </c>
      <c r="M237" s="19">
        <f>+Localiza_PN1112[[#This Row],[Fallecidos]]/(Localiza_PN1112[[#This Row],[Población]]/1000000)</f>
        <v>0</v>
      </c>
      <c r="N237" s="19">
        <f>+Localiza_PN1112[[#This Row],[Recuperados]]/(Localiza_PN1112[[#This Row],[Población]]/1000000)</f>
        <v>0</v>
      </c>
      <c r="O237" s="19">
        <f>+Localiza_PN1112[[#This Row],[Activos]]/(Localiza_PN1112[[#This Row],[Población]]/1000000)</f>
        <v>0</v>
      </c>
      <c r="P237" s="25" t="e">
        <f>+Localiza_PN1112[[#This Row],[Fallecidos]]/Localiza_PN1112[[#This Row],[Casos]]</f>
        <v>#DIV/0!</v>
      </c>
      <c r="Q237" s="25" t="e">
        <f>+Localiza_PN1112[[#This Row],[Recuperados]]/Localiza_PN1112[[#This Row],[Casos]]</f>
        <v>#DIV/0!</v>
      </c>
      <c r="R237" s="25" t="e">
        <f>Localiza_PN1112[[#This Row],[Activos]]/Localiza_PN1112[[#This Row],[Casos]]</f>
        <v>#DIV/0!</v>
      </c>
      <c r="S237" s="43" t="e">
        <f ca="1">+HLOOKUP($R$1,'Casos DIA Corr'!$CM$1:$CP$755,Localiza_PN1112[[#This Row],[Fila]],0)</f>
        <v>#N/A</v>
      </c>
      <c r="T237" s="40" t="e">
        <f ca="1">+HLOOKUP($R$1,'Muertes DIA'!$F$1:$I$770,Localiza_PN1112[[#This Row],[Fila]],0)</f>
        <v>#N/A</v>
      </c>
      <c r="U237" s="40" t="e">
        <f ca="1">+HLOOKUP($R$1,'Recuperados DIA'!$E$1:$H$763,Localiza_PN1112[[#This Row],[Fila]],0)</f>
        <v>#N/A</v>
      </c>
    </row>
    <row r="238" spans="2:21">
      <c r="B238">
        <v>238</v>
      </c>
      <c r="C238">
        <v>90506</v>
      </c>
      <c r="D238" t="s">
        <v>392</v>
      </c>
      <c r="E238">
        <v>8.4470300674438477</v>
      </c>
      <c r="F238">
        <v>-80.175697326660156</v>
      </c>
      <c r="G238">
        <v>2303</v>
      </c>
      <c r="H238" s="48">
        <f>+Casos_PN_CORR[[#This Row],[SUM Correg]]</f>
        <v>0</v>
      </c>
      <c r="I238" s="48">
        <f>+Muertes_PN_ACUM[[#This Row],[Fallecidos]]</f>
        <v>0</v>
      </c>
      <c r="J238" s="48">
        <f>+Recupera_PN_ACUM[[#This Row],[Recuperados]]</f>
        <v>0</v>
      </c>
      <c r="K238" s="48">
        <f>+Localiza_PN1112[[#This Row],[Casos]]-Localiza_PN1112[[#This Row],[Fallecidos]]-Localiza_PN1112[[#This Row],[Recuperados]]</f>
        <v>0</v>
      </c>
      <c r="L238" s="19">
        <f>+Localiza_PN1112[[#This Row],[Casos]]/(Localiza_PN1112[[#This Row],[Población]]/1000000)</f>
        <v>0</v>
      </c>
      <c r="M238" s="19">
        <f>+Localiza_PN1112[[#This Row],[Fallecidos]]/(Localiza_PN1112[[#This Row],[Población]]/1000000)</f>
        <v>0</v>
      </c>
      <c r="N238" s="19">
        <f>+Localiza_PN1112[[#This Row],[Recuperados]]/(Localiza_PN1112[[#This Row],[Población]]/1000000)</f>
        <v>0</v>
      </c>
      <c r="O238" s="19">
        <f>+Localiza_PN1112[[#This Row],[Activos]]/(Localiza_PN1112[[#This Row],[Población]]/1000000)</f>
        <v>0</v>
      </c>
      <c r="P238" s="25" t="e">
        <f>+Localiza_PN1112[[#This Row],[Fallecidos]]/Localiza_PN1112[[#This Row],[Casos]]</f>
        <v>#DIV/0!</v>
      </c>
      <c r="Q238" s="25" t="e">
        <f>+Localiza_PN1112[[#This Row],[Recuperados]]/Localiza_PN1112[[#This Row],[Casos]]</f>
        <v>#DIV/0!</v>
      </c>
      <c r="R238" s="25" t="e">
        <f>Localiza_PN1112[[#This Row],[Activos]]/Localiza_PN1112[[#This Row],[Casos]]</f>
        <v>#DIV/0!</v>
      </c>
      <c r="S238" s="43" t="e">
        <f ca="1">+HLOOKUP($R$1,'Casos DIA Corr'!$CM$1:$CP$755,Localiza_PN1112[[#This Row],[Fila]],0)</f>
        <v>#N/A</v>
      </c>
      <c r="T238" s="40" t="e">
        <f ca="1">+HLOOKUP($R$1,'Muertes DIA'!$F$1:$I$770,Localiza_PN1112[[#This Row],[Fila]],0)</f>
        <v>#N/A</v>
      </c>
      <c r="U238" s="40" t="e">
        <f ca="1">+HLOOKUP($R$1,'Recuperados DIA'!$E$1:$H$763,Localiza_PN1112[[#This Row],[Fila]],0)</f>
        <v>#N/A</v>
      </c>
    </row>
    <row r="239" spans="2:21">
      <c r="B239">
        <v>239</v>
      </c>
      <c r="C239">
        <v>20103</v>
      </c>
      <c r="D239" t="s">
        <v>393</v>
      </c>
      <c r="E239">
        <v>8.1161298751831055</v>
      </c>
      <c r="F239">
        <v>-80.599197387695313</v>
      </c>
      <c r="G239">
        <v>1712</v>
      </c>
      <c r="H239" s="48">
        <f>+Casos_PN_CORR[[#This Row],[SUM Correg]]</f>
        <v>35</v>
      </c>
      <c r="I239" s="48">
        <f>+Muertes_PN_ACUM[[#This Row],[Fallecidos]]</f>
        <v>0</v>
      </c>
      <c r="J239" s="48">
        <f>+Recupera_PN_ACUM[[#This Row],[Recuperados]]</f>
        <v>0</v>
      </c>
      <c r="K239" s="48">
        <f>+Localiza_PN1112[[#This Row],[Casos]]-Localiza_PN1112[[#This Row],[Fallecidos]]-Localiza_PN1112[[#This Row],[Recuperados]]</f>
        <v>35</v>
      </c>
      <c r="L239" s="19">
        <f>+Localiza_PN1112[[#This Row],[Casos]]/(Localiza_PN1112[[#This Row],[Población]]/1000000)</f>
        <v>20443.925233644859</v>
      </c>
      <c r="M239" s="19">
        <f>+Localiza_PN1112[[#This Row],[Fallecidos]]/(Localiza_PN1112[[#This Row],[Población]]/1000000)</f>
        <v>0</v>
      </c>
      <c r="N239" s="19">
        <f>+Localiza_PN1112[[#This Row],[Recuperados]]/(Localiza_PN1112[[#This Row],[Población]]/1000000)</f>
        <v>0</v>
      </c>
      <c r="O239" s="19">
        <f>+Localiza_PN1112[[#This Row],[Activos]]/(Localiza_PN1112[[#This Row],[Población]]/1000000)</f>
        <v>20443.925233644859</v>
      </c>
      <c r="P239" s="25">
        <f>+Localiza_PN1112[[#This Row],[Fallecidos]]/Localiza_PN1112[[#This Row],[Casos]]</f>
        <v>0</v>
      </c>
      <c r="Q239" s="25">
        <f>+Localiza_PN1112[[#This Row],[Recuperados]]/Localiza_PN1112[[#This Row],[Casos]]</f>
        <v>0</v>
      </c>
      <c r="R239" s="25">
        <f>Localiza_PN1112[[#This Row],[Activos]]/Localiza_PN1112[[#This Row],[Casos]]</f>
        <v>1</v>
      </c>
      <c r="S239" s="43" t="e">
        <f ca="1">+HLOOKUP($R$1,'Casos DIA Corr'!$CM$1:$CP$755,Localiza_PN1112[[#This Row],[Fila]],0)</f>
        <v>#N/A</v>
      </c>
      <c r="T239" s="40" t="e">
        <f ca="1">+HLOOKUP($R$1,'Muertes DIA'!$F$1:$I$770,Localiza_PN1112[[#This Row],[Fila]],0)</f>
        <v>#N/A</v>
      </c>
      <c r="U239" s="40" t="e">
        <f ca="1">+HLOOKUP($R$1,'Recuperados DIA'!$E$1:$H$763,Localiza_PN1112[[#This Row],[Fila]],0)</f>
        <v>#N/A</v>
      </c>
    </row>
    <row r="240" spans="2:21">
      <c r="B240">
        <v>240</v>
      </c>
      <c r="C240">
        <v>10214</v>
      </c>
      <c r="D240" t="s">
        <v>394</v>
      </c>
      <c r="E240">
        <v>8.2211599349975586</v>
      </c>
      <c r="F240">
        <v>-81.413902282714844</v>
      </c>
      <c r="G240">
        <v>2574</v>
      </c>
      <c r="H240" s="48">
        <f>+Casos_PN_CORR[[#This Row],[SUM Correg]]</f>
        <v>5</v>
      </c>
      <c r="I240" s="48">
        <f>+Muertes_PN_ACUM[[#This Row],[Fallecidos]]</f>
        <v>0</v>
      </c>
      <c r="J240" s="48">
        <f>+Recupera_PN_ACUM[[#This Row],[Recuperados]]</f>
        <v>0</v>
      </c>
      <c r="K240" s="48">
        <f>+Localiza_PN1112[[#This Row],[Casos]]-Localiza_PN1112[[#This Row],[Fallecidos]]-Localiza_PN1112[[#This Row],[Recuperados]]</f>
        <v>5</v>
      </c>
      <c r="L240" s="19">
        <f>+Localiza_PN1112[[#This Row],[Casos]]/(Localiza_PN1112[[#This Row],[Población]]/1000000)</f>
        <v>1942.5019425019425</v>
      </c>
      <c r="M240" s="19">
        <f>+Localiza_PN1112[[#This Row],[Fallecidos]]/(Localiza_PN1112[[#This Row],[Población]]/1000000)</f>
        <v>0</v>
      </c>
      <c r="N240" s="19">
        <f>+Localiza_PN1112[[#This Row],[Recuperados]]/(Localiza_PN1112[[#This Row],[Población]]/1000000)</f>
        <v>0</v>
      </c>
      <c r="O240" s="19">
        <f>+Localiza_PN1112[[#This Row],[Activos]]/(Localiza_PN1112[[#This Row],[Población]]/1000000)</f>
        <v>1942.5019425019425</v>
      </c>
      <c r="P240" s="25">
        <f>+Localiza_PN1112[[#This Row],[Fallecidos]]/Localiza_PN1112[[#This Row],[Casos]]</f>
        <v>0</v>
      </c>
      <c r="Q240" s="25">
        <f>+Localiza_PN1112[[#This Row],[Recuperados]]/Localiza_PN1112[[#This Row],[Casos]]</f>
        <v>0</v>
      </c>
      <c r="R240" s="25">
        <f>Localiza_PN1112[[#This Row],[Activos]]/Localiza_PN1112[[#This Row],[Casos]]</f>
        <v>1</v>
      </c>
      <c r="S240" s="43" t="e">
        <f ca="1">+HLOOKUP($R$1,'Casos DIA Corr'!$CM$1:$CP$755,Localiza_PN1112[[#This Row],[Fila]],0)</f>
        <v>#N/A</v>
      </c>
      <c r="T240" s="40" t="e">
        <f ca="1">+HLOOKUP($R$1,'Muertes DIA'!$F$1:$I$770,Localiza_PN1112[[#This Row],[Fila]],0)</f>
        <v>#N/A</v>
      </c>
      <c r="U240" s="40" t="e">
        <f ca="1">+HLOOKUP($R$1,'Recuperados DIA'!$E$1:$H$763,Localiza_PN1112[[#This Row],[Fila]],0)</f>
        <v>#N/A</v>
      </c>
    </row>
    <row r="241" spans="2:21">
      <c r="B241">
        <v>241</v>
      </c>
      <c r="C241">
        <v>40103</v>
      </c>
      <c r="D241" t="s">
        <v>395</v>
      </c>
      <c r="E241">
        <v>8.1534299850463867</v>
      </c>
      <c r="F241">
        <v>-80.5697021484375</v>
      </c>
      <c r="G241">
        <v>8369</v>
      </c>
      <c r="H241" s="48">
        <f>+Casos_PN_CORR[[#This Row],[SUM Correg]]</f>
        <v>60</v>
      </c>
      <c r="I241" s="48">
        <f>+Muertes_PN_ACUM[[#This Row],[Fallecidos]]</f>
        <v>0</v>
      </c>
      <c r="J241" s="48">
        <f>+Recupera_PN_ACUM[[#This Row],[Recuperados]]</f>
        <v>0</v>
      </c>
      <c r="K241" s="48">
        <f>+Localiza_PN1112[[#This Row],[Casos]]-Localiza_PN1112[[#This Row],[Fallecidos]]-Localiza_PN1112[[#This Row],[Recuperados]]</f>
        <v>60</v>
      </c>
      <c r="L241" s="19">
        <f>+Localiza_PN1112[[#This Row],[Casos]]/(Localiza_PN1112[[#This Row],[Población]]/1000000)</f>
        <v>7169.3153303859481</v>
      </c>
      <c r="M241" s="19">
        <f>+Localiza_PN1112[[#This Row],[Fallecidos]]/(Localiza_PN1112[[#This Row],[Población]]/1000000)</f>
        <v>0</v>
      </c>
      <c r="N241" s="19">
        <f>+Localiza_PN1112[[#This Row],[Recuperados]]/(Localiza_PN1112[[#This Row],[Población]]/1000000)</f>
        <v>0</v>
      </c>
      <c r="O241" s="19">
        <f>+Localiza_PN1112[[#This Row],[Activos]]/(Localiza_PN1112[[#This Row],[Población]]/1000000)</f>
        <v>7169.3153303859481</v>
      </c>
      <c r="P241" s="25">
        <f>+Localiza_PN1112[[#This Row],[Fallecidos]]/Localiza_PN1112[[#This Row],[Casos]]</f>
        <v>0</v>
      </c>
      <c r="Q241" s="25">
        <f>+Localiza_PN1112[[#This Row],[Recuperados]]/Localiza_PN1112[[#This Row],[Casos]]</f>
        <v>0</v>
      </c>
      <c r="R241" s="25">
        <f>Localiza_PN1112[[#This Row],[Activos]]/Localiza_PN1112[[#This Row],[Casos]]</f>
        <v>1</v>
      </c>
      <c r="S241" s="43" t="e">
        <f ca="1">+HLOOKUP($R$1,'Casos DIA Corr'!$CM$1:$CP$755,Localiza_PN1112[[#This Row],[Fila]],0)</f>
        <v>#N/A</v>
      </c>
      <c r="T241" s="40" t="e">
        <f ca="1">+HLOOKUP($R$1,'Muertes DIA'!$F$1:$I$770,Localiza_PN1112[[#This Row],[Fila]],0)</f>
        <v>#N/A</v>
      </c>
      <c r="U241" s="40" t="e">
        <f ca="1">+HLOOKUP($R$1,'Recuperados DIA'!$E$1:$H$763,Localiza_PN1112[[#This Row],[Fila]],0)</f>
        <v>#N/A</v>
      </c>
    </row>
    <row r="242" spans="2:21">
      <c r="B242">
        <v>242</v>
      </c>
      <c r="C242">
        <v>10204</v>
      </c>
      <c r="D242" t="s">
        <v>396</v>
      </c>
      <c r="E242">
        <v>9.3951797485351563</v>
      </c>
      <c r="F242">
        <v>-82.579299926757813</v>
      </c>
      <c r="G242">
        <v>0</v>
      </c>
      <c r="H242" s="48">
        <f>+Casos_PN_CORR[[#This Row],[SUM Correg]]</f>
        <v>0</v>
      </c>
      <c r="I242" s="48">
        <f>+Muertes_PN_ACUM[[#This Row],[Fallecidos]]</f>
        <v>0</v>
      </c>
      <c r="J242" s="48">
        <f>+Recupera_PN_ACUM[[#This Row],[Recuperados]]</f>
        <v>0</v>
      </c>
      <c r="K242" s="48">
        <f>+Localiza_PN1112[[#This Row],[Casos]]-Localiza_PN1112[[#This Row],[Fallecidos]]-Localiza_PN1112[[#This Row],[Recuperados]]</f>
        <v>0</v>
      </c>
      <c r="L242" s="19" t="e">
        <f>+Localiza_PN1112[[#This Row],[Casos]]/(Localiza_PN1112[[#This Row],[Población]]/1000000)</f>
        <v>#DIV/0!</v>
      </c>
      <c r="M242" s="19" t="e">
        <f>+Localiza_PN1112[[#This Row],[Fallecidos]]/(Localiza_PN1112[[#This Row],[Población]]/1000000)</f>
        <v>#DIV/0!</v>
      </c>
      <c r="N242" s="19" t="e">
        <f>+Localiza_PN1112[[#This Row],[Recuperados]]/(Localiza_PN1112[[#This Row],[Población]]/1000000)</f>
        <v>#DIV/0!</v>
      </c>
      <c r="O242" s="19" t="e">
        <f>+Localiza_PN1112[[#This Row],[Activos]]/(Localiza_PN1112[[#This Row],[Población]]/1000000)</f>
        <v>#DIV/0!</v>
      </c>
      <c r="P242" s="25" t="e">
        <f>+Localiza_PN1112[[#This Row],[Fallecidos]]/Localiza_PN1112[[#This Row],[Casos]]</f>
        <v>#DIV/0!</v>
      </c>
      <c r="Q242" s="25" t="e">
        <f>+Localiza_PN1112[[#This Row],[Recuperados]]/Localiza_PN1112[[#This Row],[Casos]]</f>
        <v>#DIV/0!</v>
      </c>
      <c r="R242" s="25" t="e">
        <f>Localiza_PN1112[[#This Row],[Activos]]/Localiza_PN1112[[#This Row],[Casos]]</f>
        <v>#DIV/0!</v>
      </c>
      <c r="S242" s="43" t="e">
        <f ca="1">+HLOOKUP($R$1,'Casos DIA Corr'!$CM$1:$CP$755,Localiza_PN1112[[#This Row],[Fila]],0)</f>
        <v>#N/A</v>
      </c>
      <c r="T242" s="40" t="e">
        <f ca="1">+HLOOKUP($R$1,'Muertes DIA'!$F$1:$I$770,Localiza_PN1112[[#This Row],[Fila]],0)</f>
        <v>#N/A</v>
      </c>
      <c r="U242" s="40" t="e">
        <f ca="1">+HLOOKUP($R$1,'Recuperados DIA'!$E$1:$H$763,Localiza_PN1112[[#This Row],[Fila]],0)</f>
        <v>#N/A</v>
      </c>
    </row>
    <row r="243" spans="2:21">
      <c r="B243">
        <v>243</v>
      </c>
      <c r="C243">
        <v>60406</v>
      </c>
      <c r="D243" t="s">
        <v>397</v>
      </c>
      <c r="E243">
        <v>8.4359502792358398</v>
      </c>
      <c r="F243">
        <v>-82.566299438476563</v>
      </c>
      <c r="G243">
        <v>1961</v>
      </c>
      <c r="H243" s="48">
        <f>+Casos_PN_CORR[[#This Row],[SUM Correg]]</f>
        <v>0</v>
      </c>
      <c r="I243" s="48">
        <f>+Muertes_PN_ACUM[[#This Row],[Fallecidos]]</f>
        <v>0</v>
      </c>
      <c r="J243" s="48">
        <f>+Recupera_PN_ACUM[[#This Row],[Recuperados]]</f>
        <v>0</v>
      </c>
      <c r="K243" s="48">
        <f>+Localiza_PN1112[[#This Row],[Casos]]-Localiza_PN1112[[#This Row],[Fallecidos]]-Localiza_PN1112[[#This Row],[Recuperados]]</f>
        <v>0</v>
      </c>
      <c r="L243" s="19">
        <f>+Localiza_PN1112[[#This Row],[Casos]]/(Localiza_PN1112[[#This Row],[Población]]/1000000)</f>
        <v>0</v>
      </c>
      <c r="M243" s="19">
        <f>+Localiza_PN1112[[#This Row],[Fallecidos]]/(Localiza_PN1112[[#This Row],[Población]]/1000000)</f>
        <v>0</v>
      </c>
      <c r="N243" s="19">
        <f>+Localiza_PN1112[[#This Row],[Recuperados]]/(Localiza_PN1112[[#This Row],[Población]]/1000000)</f>
        <v>0</v>
      </c>
      <c r="O243" s="19">
        <f>+Localiza_PN1112[[#This Row],[Activos]]/(Localiza_PN1112[[#This Row],[Población]]/1000000)</f>
        <v>0</v>
      </c>
      <c r="P243" s="25" t="e">
        <f>+Localiza_PN1112[[#This Row],[Fallecidos]]/Localiza_PN1112[[#This Row],[Casos]]</f>
        <v>#DIV/0!</v>
      </c>
      <c r="Q243" s="25" t="e">
        <f>+Localiza_PN1112[[#This Row],[Recuperados]]/Localiza_PN1112[[#This Row],[Casos]]</f>
        <v>#DIV/0!</v>
      </c>
      <c r="R243" s="25" t="e">
        <f>Localiza_PN1112[[#This Row],[Activos]]/Localiza_PN1112[[#This Row],[Casos]]</f>
        <v>#DIV/0!</v>
      </c>
      <c r="S243" s="43" t="e">
        <f ca="1">+HLOOKUP($R$1,'Casos DIA Corr'!$CM$1:$CP$755,Localiza_PN1112[[#This Row],[Fila]],0)</f>
        <v>#N/A</v>
      </c>
      <c r="T243" s="40" t="e">
        <f ca="1">+HLOOKUP($R$1,'Muertes DIA'!$F$1:$I$770,Localiza_PN1112[[#This Row],[Fila]],0)</f>
        <v>#N/A</v>
      </c>
      <c r="U243" s="40" t="e">
        <f ca="1">+HLOOKUP($R$1,'Recuperados DIA'!$E$1:$H$763,Localiza_PN1112[[#This Row],[Fila]],0)</f>
        <v>#N/A</v>
      </c>
    </row>
    <row r="244" spans="2:21">
      <c r="B244">
        <v>244</v>
      </c>
      <c r="C244">
        <v>60204</v>
      </c>
      <c r="D244" t="s">
        <v>398</v>
      </c>
      <c r="E244">
        <v>9.2762298583984375</v>
      </c>
      <c r="F244">
        <v>-82.750602722167969</v>
      </c>
      <c r="G244">
        <v>2578</v>
      </c>
      <c r="H244" s="48">
        <f>+Casos_PN_CORR[[#This Row],[SUM Correg]]</f>
        <v>0</v>
      </c>
      <c r="I244" s="48">
        <f>+Muertes_PN_ACUM[[#This Row],[Fallecidos]]</f>
        <v>0</v>
      </c>
      <c r="J244" s="48">
        <f>+Recupera_PN_ACUM[[#This Row],[Recuperados]]</f>
        <v>0</v>
      </c>
      <c r="K244" s="48">
        <f>+Localiza_PN1112[[#This Row],[Casos]]-Localiza_PN1112[[#This Row],[Fallecidos]]-Localiza_PN1112[[#This Row],[Recuperados]]</f>
        <v>0</v>
      </c>
      <c r="L244" s="19">
        <f>+Localiza_PN1112[[#This Row],[Casos]]/(Localiza_PN1112[[#This Row],[Población]]/1000000)</f>
        <v>0</v>
      </c>
      <c r="M244" s="19">
        <f>+Localiza_PN1112[[#This Row],[Fallecidos]]/(Localiza_PN1112[[#This Row],[Población]]/1000000)</f>
        <v>0</v>
      </c>
      <c r="N244" s="19">
        <f>+Localiza_PN1112[[#This Row],[Recuperados]]/(Localiza_PN1112[[#This Row],[Población]]/1000000)</f>
        <v>0</v>
      </c>
      <c r="O244" s="19">
        <f>+Localiza_PN1112[[#This Row],[Activos]]/(Localiza_PN1112[[#This Row],[Población]]/1000000)</f>
        <v>0</v>
      </c>
      <c r="P244" s="25" t="e">
        <f>+Localiza_PN1112[[#This Row],[Fallecidos]]/Localiza_PN1112[[#This Row],[Casos]]</f>
        <v>#DIV/0!</v>
      </c>
      <c r="Q244" s="25" t="e">
        <f>+Localiza_PN1112[[#This Row],[Recuperados]]/Localiza_PN1112[[#This Row],[Casos]]</f>
        <v>#DIV/0!</v>
      </c>
      <c r="R244" s="25" t="e">
        <f>Localiza_PN1112[[#This Row],[Activos]]/Localiza_PN1112[[#This Row],[Casos]]</f>
        <v>#DIV/0!</v>
      </c>
      <c r="S244" s="43" t="e">
        <f ca="1">+HLOOKUP($R$1,'Casos DIA Corr'!$CM$1:$CP$755,Localiza_PN1112[[#This Row],[Fila]],0)</f>
        <v>#N/A</v>
      </c>
      <c r="T244" s="40" t="e">
        <f ca="1">+HLOOKUP($R$1,'Muertes DIA'!$F$1:$I$770,Localiza_PN1112[[#This Row],[Fila]],0)</f>
        <v>#N/A</v>
      </c>
      <c r="U244" s="40" t="e">
        <f ca="1">+HLOOKUP($R$1,'Recuperados DIA'!$E$1:$H$763,Localiza_PN1112[[#This Row],[Fila]],0)</f>
        <v>#N/A</v>
      </c>
    </row>
    <row r="245" spans="2:21">
      <c r="B245">
        <v>245</v>
      </c>
      <c r="C245">
        <v>20205</v>
      </c>
      <c r="D245" t="s">
        <v>399</v>
      </c>
      <c r="E245">
        <v>7.8372898101806641</v>
      </c>
      <c r="F245">
        <v>-80.925003051757813</v>
      </c>
      <c r="G245">
        <v>588</v>
      </c>
      <c r="H245" s="48">
        <f>+Casos_PN_CORR[[#This Row],[SUM Correg]]</f>
        <v>5</v>
      </c>
      <c r="I245" s="48">
        <f>+Muertes_PN_ACUM[[#This Row],[Fallecidos]]</f>
        <v>0</v>
      </c>
      <c r="J245" s="48">
        <f>+Recupera_PN_ACUM[[#This Row],[Recuperados]]</f>
        <v>0</v>
      </c>
      <c r="K245" s="48">
        <f>+Localiza_PN1112[[#This Row],[Casos]]-Localiza_PN1112[[#This Row],[Fallecidos]]-Localiza_PN1112[[#This Row],[Recuperados]]</f>
        <v>5</v>
      </c>
      <c r="L245" s="19">
        <f>+Localiza_PN1112[[#This Row],[Casos]]/(Localiza_PN1112[[#This Row],[Población]]/1000000)</f>
        <v>8503.4013605442178</v>
      </c>
      <c r="M245" s="19">
        <f>+Localiza_PN1112[[#This Row],[Fallecidos]]/(Localiza_PN1112[[#This Row],[Población]]/1000000)</f>
        <v>0</v>
      </c>
      <c r="N245" s="19">
        <f>+Localiza_PN1112[[#This Row],[Recuperados]]/(Localiza_PN1112[[#This Row],[Población]]/1000000)</f>
        <v>0</v>
      </c>
      <c r="O245" s="19">
        <f>+Localiza_PN1112[[#This Row],[Activos]]/(Localiza_PN1112[[#This Row],[Población]]/1000000)</f>
        <v>8503.4013605442178</v>
      </c>
      <c r="P245" s="25">
        <f>+Localiza_PN1112[[#This Row],[Fallecidos]]/Localiza_PN1112[[#This Row],[Casos]]</f>
        <v>0</v>
      </c>
      <c r="Q245" s="25">
        <f>+Localiza_PN1112[[#This Row],[Recuperados]]/Localiza_PN1112[[#This Row],[Casos]]</f>
        <v>0</v>
      </c>
      <c r="R245" s="25">
        <f>Localiza_PN1112[[#This Row],[Activos]]/Localiza_PN1112[[#This Row],[Casos]]</f>
        <v>1</v>
      </c>
      <c r="S245" s="43" t="e">
        <f ca="1">+HLOOKUP($R$1,'Casos DIA Corr'!$CM$1:$CP$755,Localiza_PN1112[[#This Row],[Fila]],0)</f>
        <v>#N/A</v>
      </c>
      <c r="T245" s="40" t="e">
        <f ca="1">+HLOOKUP($R$1,'Muertes DIA'!$F$1:$I$770,Localiza_PN1112[[#This Row],[Fila]],0)</f>
        <v>#N/A</v>
      </c>
      <c r="U245" s="40" t="e">
        <f ca="1">+HLOOKUP($R$1,'Recuperados DIA'!$E$1:$H$763,Localiza_PN1112[[#This Row],[Fila]],0)</f>
        <v>#N/A</v>
      </c>
    </row>
    <row r="246" spans="2:21">
      <c r="B246">
        <v>246</v>
      </c>
      <c r="C246">
        <v>120106</v>
      </c>
      <c r="D246" t="s">
        <v>400</v>
      </c>
      <c r="E246">
        <v>7.7526202201843262</v>
      </c>
      <c r="F246">
        <v>-80.889198303222656</v>
      </c>
      <c r="G246">
        <v>931</v>
      </c>
      <c r="H246" s="48">
        <f>+Casos_PN_CORR[[#This Row],[SUM Correg]]</f>
        <v>0</v>
      </c>
      <c r="I246" s="48">
        <f>+Muertes_PN_ACUM[[#This Row],[Fallecidos]]</f>
        <v>0</v>
      </c>
      <c r="J246" s="48">
        <f>+Recupera_PN_ACUM[[#This Row],[Recuperados]]</f>
        <v>0</v>
      </c>
      <c r="K246" s="48">
        <f>+Localiza_PN1112[[#This Row],[Casos]]-Localiza_PN1112[[#This Row],[Fallecidos]]-Localiza_PN1112[[#This Row],[Recuperados]]</f>
        <v>0</v>
      </c>
      <c r="L246" s="19">
        <f>+Localiza_PN1112[[#This Row],[Casos]]/(Localiza_PN1112[[#This Row],[Población]]/1000000)</f>
        <v>0</v>
      </c>
      <c r="M246" s="19">
        <f>+Localiza_PN1112[[#This Row],[Fallecidos]]/(Localiza_PN1112[[#This Row],[Población]]/1000000)</f>
        <v>0</v>
      </c>
      <c r="N246" s="19">
        <f>+Localiza_PN1112[[#This Row],[Recuperados]]/(Localiza_PN1112[[#This Row],[Población]]/1000000)</f>
        <v>0</v>
      </c>
      <c r="O246" s="19">
        <f>+Localiza_PN1112[[#This Row],[Activos]]/(Localiza_PN1112[[#This Row],[Población]]/1000000)</f>
        <v>0</v>
      </c>
      <c r="P246" s="25" t="e">
        <f>+Localiza_PN1112[[#This Row],[Fallecidos]]/Localiza_PN1112[[#This Row],[Casos]]</f>
        <v>#DIV/0!</v>
      </c>
      <c r="Q246" s="25" t="e">
        <f>+Localiza_PN1112[[#This Row],[Recuperados]]/Localiza_PN1112[[#This Row],[Casos]]</f>
        <v>#DIV/0!</v>
      </c>
      <c r="R246" s="25" t="e">
        <f>Localiza_PN1112[[#This Row],[Activos]]/Localiza_PN1112[[#This Row],[Casos]]</f>
        <v>#DIV/0!</v>
      </c>
      <c r="S246" s="43" t="e">
        <f ca="1">+HLOOKUP($R$1,'Casos DIA Corr'!$CM$1:$CP$755,Localiza_PN1112[[#This Row],[Fila]],0)</f>
        <v>#N/A</v>
      </c>
      <c r="T246" s="40" t="e">
        <f ca="1">+HLOOKUP($R$1,'Muertes DIA'!$F$1:$I$770,Localiza_PN1112[[#This Row],[Fila]],0)</f>
        <v>#N/A</v>
      </c>
      <c r="U246" s="40" t="e">
        <f ca="1">+HLOOKUP($R$1,'Recuperados DIA'!$E$1:$H$763,Localiza_PN1112[[#This Row],[Fila]],0)</f>
        <v>#N/A</v>
      </c>
    </row>
    <row r="247" spans="2:21">
      <c r="B247">
        <v>247</v>
      </c>
      <c r="C247">
        <v>60408</v>
      </c>
      <c r="D247" t="s">
        <v>401</v>
      </c>
      <c r="E247">
        <v>8.6173000335693359</v>
      </c>
      <c r="F247">
        <v>-80.129302978515625</v>
      </c>
      <c r="G247">
        <v>7602</v>
      </c>
      <c r="H247" s="48">
        <f>+Casos_PN_CORR[[#This Row],[SUM Correg]]</f>
        <v>0</v>
      </c>
      <c r="I247" s="48">
        <f>+Muertes_PN_ACUM[[#This Row],[Fallecidos]]</f>
        <v>0</v>
      </c>
      <c r="J247" s="48">
        <f>+Recupera_PN_ACUM[[#This Row],[Recuperados]]</f>
        <v>0</v>
      </c>
      <c r="K247" s="48">
        <f>+Localiza_PN1112[[#This Row],[Casos]]-Localiza_PN1112[[#This Row],[Fallecidos]]-Localiza_PN1112[[#This Row],[Recuperados]]</f>
        <v>0</v>
      </c>
      <c r="L247" s="19">
        <f>+Localiza_PN1112[[#This Row],[Casos]]/(Localiza_PN1112[[#This Row],[Población]]/1000000)</f>
        <v>0</v>
      </c>
      <c r="M247" s="19">
        <f>+Localiza_PN1112[[#This Row],[Fallecidos]]/(Localiza_PN1112[[#This Row],[Población]]/1000000)</f>
        <v>0</v>
      </c>
      <c r="N247" s="19">
        <f>+Localiza_PN1112[[#This Row],[Recuperados]]/(Localiza_PN1112[[#This Row],[Población]]/1000000)</f>
        <v>0</v>
      </c>
      <c r="O247" s="19">
        <f>+Localiza_PN1112[[#This Row],[Activos]]/(Localiza_PN1112[[#This Row],[Población]]/1000000)</f>
        <v>0</v>
      </c>
      <c r="P247" s="25" t="e">
        <f>+Localiza_PN1112[[#This Row],[Fallecidos]]/Localiza_PN1112[[#This Row],[Casos]]</f>
        <v>#DIV/0!</v>
      </c>
      <c r="Q247" s="25" t="e">
        <f>+Localiza_PN1112[[#This Row],[Recuperados]]/Localiza_PN1112[[#This Row],[Casos]]</f>
        <v>#DIV/0!</v>
      </c>
      <c r="R247" s="25" t="e">
        <f>Localiza_PN1112[[#This Row],[Activos]]/Localiza_PN1112[[#This Row],[Casos]]</f>
        <v>#DIV/0!</v>
      </c>
      <c r="S247" s="43" t="e">
        <f ca="1">+HLOOKUP($R$1,'Casos DIA Corr'!$CM$1:$CP$755,Localiza_PN1112[[#This Row],[Fila]],0)</f>
        <v>#N/A</v>
      </c>
      <c r="T247" s="40" t="e">
        <f ca="1">+HLOOKUP($R$1,'Muertes DIA'!$F$1:$I$770,Localiza_PN1112[[#This Row],[Fila]],0)</f>
        <v>#N/A</v>
      </c>
      <c r="U247" s="40" t="e">
        <f ca="1">+HLOOKUP($R$1,'Recuperados DIA'!$E$1:$H$763,Localiza_PN1112[[#This Row],[Fila]],0)</f>
        <v>#N/A</v>
      </c>
    </row>
    <row r="248" spans="2:21">
      <c r="B248">
        <v>248</v>
      </c>
      <c r="C248">
        <v>80823</v>
      </c>
      <c r="D248" t="s">
        <v>402</v>
      </c>
      <c r="E248">
        <v>8.6045398712158203</v>
      </c>
      <c r="F248">
        <v>-82.141998291015625</v>
      </c>
      <c r="G248">
        <v>2348</v>
      </c>
      <c r="H248" s="48">
        <f>+Casos_PN_CORR[[#This Row],[SUM Correg]]</f>
        <v>1287</v>
      </c>
      <c r="I248" s="48">
        <f>+Muertes_PN_ACUM[[#This Row],[Fallecidos]]</f>
        <v>6</v>
      </c>
      <c r="J248" s="48">
        <f>+Recupera_PN_ACUM[[#This Row],[Recuperados]]</f>
        <v>0</v>
      </c>
      <c r="K248" s="48">
        <f>+Localiza_PN1112[[#This Row],[Casos]]-Localiza_PN1112[[#This Row],[Fallecidos]]-Localiza_PN1112[[#This Row],[Recuperados]]</f>
        <v>1281</v>
      </c>
      <c r="L248" s="19">
        <f>+Localiza_PN1112[[#This Row],[Casos]]/(Localiza_PN1112[[#This Row],[Población]]/1000000)</f>
        <v>548126.06473594555</v>
      </c>
      <c r="M248" s="19">
        <f>+Localiza_PN1112[[#This Row],[Fallecidos]]/(Localiza_PN1112[[#This Row],[Población]]/1000000)</f>
        <v>2555.3662691652471</v>
      </c>
      <c r="N248" s="19">
        <f>+Localiza_PN1112[[#This Row],[Recuperados]]/(Localiza_PN1112[[#This Row],[Población]]/1000000)</f>
        <v>0</v>
      </c>
      <c r="O248" s="19">
        <f>+Localiza_PN1112[[#This Row],[Activos]]/(Localiza_PN1112[[#This Row],[Población]]/1000000)</f>
        <v>545570.69846678025</v>
      </c>
      <c r="P248" s="25">
        <f>+Localiza_PN1112[[#This Row],[Fallecidos]]/Localiza_PN1112[[#This Row],[Casos]]</f>
        <v>4.662004662004662E-3</v>
      </c>
      <c r="Q248" s="25">
        <f>+Localiza_PN1112[[#This Row],[Recuperados]]/Localiza_PN1112[[#This Row],[Casos]]</f>
        <v>0</v>
      </c>
      <c r="R248" s="25">
        <f>Localiza_PN1112[[#This Row],[Activos]]/Localiza_PN1112[[#This Row],[Casos]]</f>
        <v>0.99533799533799538</v>
      </c>
      <c r="S248" s="43" t="e">
        <f ca="1">+HLOOKUP($R$1,'Casos DIA Corr'!$CM$1:$CP$755,Localiza_PN1112[[#This Row],[Fila]],0)</f>
        <v>#N/A</v>
      </c>
      <c r="T248" s="40" t="e">
        <f ca="1">+HLOOKUP($R$1,'Muertes DIA'!$F$1:$I$770,Localiza_PN1112[[#This Row],[Fila]],0)</f>
        <v>#N/A</v>
      </c>
      <c r="U248" s="40" t="e">
        <f ca="1">+HLOOKUP($R$1,'Recuperados DIA'!$E$1:$H$763,Localiza_PN1112[[#This Row],[Fila]],0)</f>
        <v>#N/A</v>
      </c>
    </row>
    <row r="249" spans="2:21">
      <c r="B249">
        <v>249</v>
      </c>
      <c r="C249">
        <v>70407</v>
      </c>
      <c r="D249" t="s">
        <v>403</v>
      </c>
      <c r="E249">
        <v>7.8453102111816406</v>
      </c>
      <c r="F249">
        <v>-80.867202758789063</v>
      </c>
      <c r="G249">
        <v>0</v>
      </c>
      <c r="H249" s="48">
        <f>+Casos_PN_CORR[[#This Row],[SUM Correg]]</f>
        <v>0</v>
      </c>
      <c r="I249" s="48">
        <f>+Muertes_PN_ACUM[[#This Row],[Fallecidos]]</f>
        <v>0</v>
      </c>
      <c r="J249" s="48">
        <f>+Recupera_PN_ACUM[[#This Row],[Recuperados]]</f>
        <v>0</v>
      </c>
      <c r="K249" s="48">
        <f>+Localiza_PN1112[[#This Row],[Casos]]-Localiza_PN1112[[#This Row],[Fallecidos]]-Localiza_PN1112[[#This Row],[Recuperados]]</f>
        <v>0</v>
      </c>
      <c r="L249" s="19" t="e">
        <f>+Localiza_PN1112[[#This Row],[Casos]]/(Localiza_PN1112[[#This Row],[Población]]/1000000)</f>
        <v>#DIV/0!</v>
      </c>
      <c r="M249" s="19" t="e">
        <f>+Localiza_PN1112[[#This Row],[Fallecidos]]/(Localiza_PN1112[[#This Row],[Población]]/1000000)</f>
        <v>#DIV/0!</v>
      </c>
      <c r="N249" s="19" t="e">
        <f>+Localiza_PN1112[[#This Row],[Recuperados]]/(Localiza_PN1112[[#This Row],[Población]]/1000000)</f>
        <v>#DIV/0!</v>
      </c>
      <c r="O249" s="19" t="e">
        <f>+Localiza_PN1112[[#This Row],[Activos]]/(Localiza_PN1112[[#This Row],[Población]]/1000000)</f>
        <v>#DIV/0!</v>
      </c>
      <c r="P249" s="25" t="e">
        <f>+Localiza_PN1112[[#This Row],[Fallecidos]]/Localiza_PN1112[[#This Row],[Casos]]</f>
        <v>#DIV/0!</v>
      </c>
      <c r="Q249" s="25" t="e">
        <f>+Localiza_PN1112[[#This Row],[Recuperados]]/Localiza_PN1112[[#This Row],[Casos]]</f>
        <v>#DIV/0!</v>
      </c>
      <c r="R249" s="25" t="e">
        <f>Localiza_PN1112[[#This Row],[Activos]]/Localiza_PN1112[[#This Row],[Casos]]</f>
        <v>#DIV/0!</v>
      </c>
      <c r="S249" s="43" t="e">
        <f ca="1">+HLOOKUP($R$1,'Casos DIA Corr'!$CM$1:$CP$755,Localiza_PN1112[[#This Row],[Fila]],0)</f>
        <v>#N/A</v>
      </c>
      <c r="T249" s="40" t="e">
        <f ca="1">+HLOOKUP($R$1,'Muertes DIA'!$F$1:$I$770,Localiza_PN1112[[#This Row],[Fila]],0)</f>
        <v>#N/A</v>
      </c>
      <c r="U249" s="40" t="e">
        <f ca="1">+HLOOKUP($R$1,'Recuperados DIA'!$E$1:$H$763,Localiza_PN1112[[#This Row],[Fila]],0)</f>
        <v>#N/A</v>
      </c>
    </row>
    <row r="250" spans="2:21">
      <c r="B250">
        <v>250</v>
      </c>
      <c r="C250">
        <v>130707</v>
      </c>
      <c r="D250" t="s">
        <v>404</v>
      </c>
      <c r="E250">
        <v>9.1004400253295898</v>
      </c>
      <c r="F250">
        <v>-79.4927978515625</v>
      </c>
      <c r="G250">
        <v>55784</v>
      </c>
      <c r="H250" s="48">
        <f>+Casos_PN_CORR[[#This Row],[SUM Correg]]</f>
        <v>31</v>
      </c>
      <c r="I250" s="48">
        <f>+Muertes_PN_ACUM[[#This Row],[Fallecidos]]</f>
        <v>0</v>
      </c>
      <c r="J250" s="48">
        <f>+Recupera_PN_ACUM[[#This Row],[Recuperados]]</f>
        <v>0</v>
      </c>
      <c r="K250" s="48">
        <f>+Localiza_PN1112[[#This Row],[Casos]]-Localiza_PN1112[[#This Row],[Fallecidos]]-Localiza_PN1112[[#This Row],[Recuperados]]</f>
        <v>31</v>
      </c>
      <c r="L250" s="19">
        <f>+Localiza_PN1112[[#This Row],[Casos]]/(Localiza_PN1112[[#This Row],[Población]]/1000000)</f>
        <v>555.71490032984366</v>
      </c>
      <c r="M250" s="19">
        <f>+Localiza_PN1112[[#This Row],[Fallecidos]]/(Localiza_PN1112[[#This Row],[Población]]/1000000)</f>
        <v>0</v>
      </c>
      <c r="N250" s="19">
        <f>+Localiza_PN1112[[#This Row],[Recuperados]]/(Localiza_PN1112[[#This Row],[Población]]/1000000)</f>
        <v>0</v>
      </c>
      <c r="O250" s="19">
        <f>+Localiza_PN1112[[#This Row],[Activos]]/(Localiza_PN1112[[#This Row],[Población]]/1000000)</f>
        <v>555.71490032984366</v>
      </c>
      <c r="P250" s="25">
        <f>+Localiza_PN1112[[#This Row],[Fallecidos]]/Localiza_PN1112[[#This Row],[Casos]]</f>
        <v>0</v>
      </c>
      <c r="Q250" s="25">
        <f>+Localiza_PN1112[[#This Row],[Recuperados]]/Localiza_PN1112[[#This Row],[Casos]]</f>
        <v>0</v>
      </c>
      <c r="R250" s="25">
        <f>Localiza_PN1112[[#This Row],[Activos]]/Localiza_PN1112[[#This Row],[Casos]]</f>
        <v>1</v>
      </c>
      <c r="S250" s="43" t="e">
        <f ca="1">+HLOOKUP($R$1,'Casos DIA Corr'!$CM$1:$CP$755,Localiza_PN1112[[#This Row],[Fila]],0)</f>
        <v>#N/A</v>
      </c>
      <c r="T250" s="40" t="e">
        <f ca="1">+HLOOKUP($R$1,'Muertes DIA'!$F$1:$I$770,Localiza_PN1112[[#This Row],[Fila]],0)</f>
        <v>#N/A</v>
      </c>
      <c r="U250" s="40" t="e">
        <f ca="1">+HLOOKUP($R$1,'Recuperados DIA'!$E$1:$H$763,Localiza_PN1112[[#This Row],[Fila]],0)</f>
        <v>#N/A</v>
      </c>
    </row>
    <row r="251" spans="2:21">
      <c r="B251">
        <v>251</v>
      </c>
      <c r="C251">
        <v>10216</v>
      </c>
      <c r="D251" t="s">
        <v>405</v>
      </c>
      <c r="E251">
        <v>9.0946798324584961</v>
      </c>
      <c r="F251">
        <v>-80.002998352050781</v>
      </c>
      <c r="G251">
        <v>2388</v>
      </c>
      <c r="H251" s="48">
        <f>+Casos_PN_CORR[[#This Row],[SUM Correg]]</f>
        <v>23</v>
      </c>
      <c r="I251" s="48">
        <f>+Muertes_PN_ACUM[[#This Row],[Fallecidos]]</f>
        <v>0</v>
      </c>
      <c r="J251" s="48">
        <f>+Recupera_PN_ACUM[[#This Row],[Recuperados]]</f>
        <v>0</v>
      </c>
      <c r="K251" s="48">
        <f>+Localiza_PN1112[[#This Row],[Casos]]-Localiza_PN1112[[#This Row],[Fallecidos]]-Localiza_PN1112[[#This Row],[Recuperados]]</f>
        <v>23</v>
      </c>
      <c r="L251" s="19">
        <f>+Localiza_PN1112[[#This Row],[Casos]]/(Localiza_PN1112[[#This Row],[Población]]/1000000)</f>
        <v>9631.4907872696822</v>
      </c>
      <c r="M251" s="19">
        <f>+Localiza_PN1112[[#This Row],[Fallecidos]]/(Localiza_PN1112[[#This Row],[Población]]/1000000)</f>
        <v>0</v>
      </c>
      <c r="N251" s="19">
        <f>+Localiza_PN1112[[#This Row],[Recuperados]]/(Localiza_PN1112[[#This Row],[Población]]/1000000)</f>
        <v>0</v>
      </c>
      <c r="O251" s="19">
        <f>+Localiza_PN1112[[#This Row],[Activos]]/(Localiza_PN1112[[#This Row],[Población]]/1000000)</f>
        <v>9631.4907872696822</v>
      </c>
      <c r="P251" s="25">
        <f>+Localiza_PN1112[[#This Row],[Fallecidos]]/Localiza_PN1112[[#This Row],[Casos]]</f>
        <v>0</v>
      </c>
      <c r="Q251" s="25">
        <f>+Localiza_PN1112[[#This Row],[Recuperados]]/Localiza_PN1112[[#This Row],[Casos]]</f>
        <v>0</v>
      </c>
      <c r="R251" s="25">
        <f>Localiza_PN1112[[#This Row],[Activos]]/Localiza_PN1112[[#This Row],[Casos]]</f>
        <v>1</v>
      </c>
      <c r="S251" s="43" t="e">
        <f ca="1">+HLOOKUP($R$1,'Casos DIA Corr'!$CM$1:$CP$755,Localiza_PN1112[[#This Row],[Fila]],0)</f>
        <v>#N/A</v>
      </c>
      <c r="T251" s="40" t="e">
        <f ca="1">+HLOOKUP($R$1,'Muertes DIA'!$F$1:$I$770,Localiza_PN1112[[#This Row],[Fila]],0)</f>
        <v>#N/A</v>
      </c>
      <c r="U251" s="40" t="e">
        <f ca="1">+HLOOKUP($R$1,'Recuperados DIA'!$E$1:$H$763,Localiza_PN1112[[#This Row],[Fila]],0)</f>
        <v>#N/A</v>
      </c>
    </row>
    <row r="252" spans="2:21">
      <c r="B252">
        <v>252</v>
      </c>
      <c r="C252">
        <v>10215</v>
      </c>
      <c r="D252" t="s">
        <v>406</v>
      </c>
      <c r="E252">
        <v>7.6837301254272461</v>
      </c>
      <c r="F252">
        <v>-80.462699890136719</v>
      </c>
      <c r="G252">
        <v>193</v>
      </c>
      <c r="H252" s="48">
        <f>+Casos_PN_CORR[[#This Row],[SUM Correg]]</f>
        <v>27</v>
      </c>
      <c r="I252" s="48">
        <f>+Muertes_PN_ACUM[[#This Row],[Fallecidos]]</f>
        <v>0</v>
      </c>
      <c r="J252" s="48">
        <f>+Recupera_PN_ACUM[[#This Row],[Recuperados]]</f>
        <v>0</v>
      </c>
      <c r="K252" s="48">
        <f>+Localiza_PN1112[[#This Row],[Casos]]-Localiza_PN1112[[#This Row],[Fallecidos]]-Localiza_PN1112[[#This Row],[Recuperados]]</f>
        <v>27</v>
      </c>
      <c r="L252" s="19">
        <f>+Localiza_PN1112[[#This Row],[Casos]]/(Localiza_PN1112[[#This Row],[Población]]/1000000)</f>
        <v>139896.37305699481</v>
      </c>
      <c r="M252" s="19">
        <f>+Localiza_PN1112[[#This Row],[Fallecidos]]/(Localiza_PN1112[[#This Row],[Población]]/1000000)</f>
        <v>0</v>
      </c>
      <c r="N252" s="19">
        <f>+Localiza_PN1112[[#This Row],[Recuperados]]/(Localiza_PN1112[[#This Row],[Población]]/1000000)</f>
        <v>0</v>
      </c>
      <c r="O252" s="19">
        <f>+Localiza_PN1112[[#This Row],[Activos]]/(Localiza_PN1112[[#This Row],[Población]]/1000000)</f>
        <v>139896.37305699481</v>
      </c>
      <c r="P252" s="25">
        <f>+Localiza_PN1112[[#This Row],[Fallecidos]]/Localiza_PN1112[[#This Row],[Casos]]</f>
        <v>0</v>
      </c>
      <c r="Q252" s="25">
        <f>+Localiza_PN1112[[#This Row],[Recuperados]]/Localiza_PN1112[[#This Row],[Casos]]</f>
        <v>0</v>
      </c>
      <c r="R252" s="25">
        <f>Localiza_PN1112[[#This Row],[Activos]]/Localiza_PN1112[[#This Row],[Casos]]</f>
        <v>1</v>
      </c>
      <c r="S252" s="43" t="e">
        <f ca="1">+HLOOKUP($R$1,'Casos DIA Corr'!$CM$1:$CP$755,Localiza_PN1112[[#This Row],[Fila]],0)</f>
        <v>#N/A</v>
      </c>
      <c r="T252" s="40" t="e">
        <f ca="1">+HLOOKUP($R$1,'Muertes DIA'!$F$1:$I$770,Localiza_PN1112[[#This Row],[Fila]],0)</f>
        <v>#N/A</v>
      </c>
      <c r="U252" s="40" t="e">
        <f ca="1">+HLOOKUP($R$1,'Recuperados DIA'!$E$1:$H$763,Localiza_PN1112[[#This Row],[Fila]],0)</f>
        <v>#N/A</v>
      </c>
    </row>
    <row r="253" spans="2:21">
      <c r="B253">
        <v>253</v>
      </c>
      <c r="C253">
        <v>10217</v>
      </c>
      <c r="D253" t="s">
        <v>407</v>
      </c>
      <c r="E253">
        <v>8.8380603790283203</v>
      </c>
      <c r="F253">
        <v>-79.869003295898438</v>
      </c>
      <c r="G253">
        <v>0</v>
      </c>
      <c r="H253" s="48">
        <f>+Casos_PN_CORR[[#This Row],[SUM Correg]]</f>
        <v>83</v>
      </c>
      <c r="I253" s="48">
        <f>+Muertes_PN_ACUM[[#This Row],[Fallecidos]]</f>
        <v>0</v>
      </c>
      <c r="J253" s="48">
        <f>+Recupera_PN_ACUM[[#This Row],[Recuperados]]</f>
        <v>0</v>
      </c>
      <c r="K253" s="48">
        <f>+Localiza_PN1112[[#This Row],[Casos]]-Localiza_PN1112[[#This Row],[Fallecidos]]-Localiza_PN1112[[#This Row],[Recuperados]]</f>
        <v>83</v>
      </c>
      <c r="L253" s="19" t="e">
        <f>+Localiza_PN1112[[#This Row],[Casos]]/(Localiza_PN1112[[#This Row],[Población]]/1000000)</f>
        <v>#DIV/0!</v>
      </c>
      <c r="M253" s="19" t="e">
        <f>+Localiza_PN1112[[#This Row],[Fallecidos]]/(Localiza_PN1112[[#This Row],[Población]]/1000000)</f>
        <v>#DIV/0!</v>
      </c>
      <c r="N253" s="19" t="e">
        <f>+Localiza_PN1112[[#This Row],[Recuperados]]/(Localiza_PN1112[[#This Row],[Población]]/1000000)</f>
        <v>#DIV/0!</v>
      </c>
      <c r="O253" s="19" t="e">
        <f>+Localiza_PN1112[[#This Row],[Activos]]/(Localiza_PN1112[[#This Row],[Población]]/1000000)</f>
        <v>#DIV/0!</v>
      </c>
      <c r="P253" s="25">
        <f>+Localiza_PN1112[[#This Row],[Fallecidos]]/Localiza_PN1112[[#This Row],[Casos]]</f>
        <v>0</v>
      </c>
      <c r="Q253" s="25">
        <f>+Localiza_PN1112[[#This Row],[Recuperados]]/Localiza_PN1112[[#This Row],[Casos]]</f>
        <v>0</v>
      </c>
      <c r="R253" s="25">
        <f>Localiza_PN1112[[#This Row],[Activos]]/Localiza_PN1112[[#This Row],[Casos]]</f>
        <v>1</v>
      </c>
      <c r="S253" s="43" t="e">
        <f ca="1">+HLOOKUP($R$1,'Casos DIA Corr'!$CM$1:$CP$755,Localiza_PN1112[[#This Row],[Fila]],0)</f>
        <v>#N/A</v>
      </c>
      <c r="T253" s="40" t="e">
        <f ca="1">+HLOOKUP($R$1,'Muertes DIA'!$F$1:$I$770,Localiza_PN1112[[#This Row],[Fila]],0)</f>
        <v>#N/A</v>
      </c>
      <c r="U253" s="40" t="e">
        <f ca="1">+HLOOKUP($R$1,'Recuperados DIA'!$E$1:$H$763,Localiza_PN1112[[#This Row],[Fila]],0)</f>
        <v>#N/A</v>
      </c>
    </row>
    <row r="254" spans="2:21">
      <c r="B254">
        <v>254</v>
      </c>
      <c r="C254">
        <v>70707</v>
      </c>
      <c r="D254" t="s">
        <v>408</v>
      </c>
      <c r="E254">
        <v>9.4315700531005859</v>
      </c>
      <c r="F254">
        <v>-82.557998657226563</v>
      </c>
      <c r="G254">
        <v>0</v>
      </c>
      <c r="H254" s="48">
        <f>+Casos_PN_CORR[[#This Row],[SUM Correg]]</f>
        <v>0</v>
      </c>
      <c r="I254" s="48">
        <f>+Muertes_PN_ACUM[[#This Row],[Fallecidos]]</f>
        <v>0</v>
      </c>
      <c r="J254" s="48">
        <f>+Recupera_PN_ACUM[[#This Row],[Recuperados]]</f>
        <v>0</v>
      </c>
      <c r="K254" s="48">
        <f>+Localiza_PN1112[[#This Row],[Casos]]-Localiza_PN1112[[#This Row],[Fallecidos]]-Localiza_PN1112[[#This Row],[Recuperados]]</f>
        <v>0</v>
      </c>
      <c r="L254" s="19" t="e">
        <f>+Localiza_PN1112[[#This Row],[Casos]]/(Localiza_PN1112[[#This Row],[Población]]/1000000)</f>
        <v>#DIV/0!</v>
      </c>
      <c r="M254" s="19" t="e">
        <f>+Localiza_PN1112[[#This Row],[Fallecidos]]/(Localiza_PN1112[[#This Row],[Población]]/1000000)</f>
        <v>#DIV/0!</v>
      </c>
      <c r="N254" s="19" t="e">
        <f>+Localiza_PN1112[[#This Row],[Recuperados]]/(Localiza_PN1112[[#This Row],[Población]]/1000000)</f>
        <v>#DIV/0!</v>
      </c>
      <c r="O254" s="19" t="e">
        <f>+Localiza_PN1112[[#This Row],[Activos]]/(Localiza_PN1112[[#This Row],[Población]]/1000000)</f>
        <v>#DIV/0!</v>
      </c>
      <c r="P254" s="25" t="e">
        <f>+Localiza_PN1112[[#This Row],[Fallecidos]]/Localiza_PN1112[[#This Row],[Casos]]</f>
        <v>#DIV/0!</v>
      </c>
      <c r="Q254" s="25" t="e">
        <f>+Localiza_PN1112[[#This Row],[Recuperados]]/Localiza_PN1112[[#This Row],[Casos]]</f>
        <v>#DIV/0!</v>
      </c>
      <c r="R254" s="25" t="e">
        <f>Localiza_PN1112[[#This Row],[Activos]]/Localiza_PN1112[[#This Row],[Casos]]</f>
        <v>#DIV/0!</v>
      </c>
      <c r="S254" s="43" t="e">
        <f ca="1">+HLOOKUP($R$1,'Casos DIA Corr'!$CM$1:$CP$755,Localiza_PN1112[[#This Row],[Fila]],0)</f>
        <v>#N/A</v>
      </c>
      <c r="T254" s="40" t="e">
        <f ca="1">+HLOOKUP($R$1,'Muertes DIA'!$F$1:$I$770,Localiza_PN1112[[#This Row],[Fila]],0)</f>
        <v>#N/A</v>
      </c>
      <c r="U254" s="40" t="e">
        <f ca="1">+HLOOKUP($R$1,'Recuperados DIA'!$E$1:$H$763,Localiza_PN1112[[#This Row],[Fila]],0)</f>
        <v>#N/A</v>
      </c>
    </row>
    <row r="255" spans="2:21">
      <c r="B255">
        <v>255</v>
      </c>
      <c r="C255">
        <v>50104</v>
      </c>
      <c r="D255" t="s">
        <v>409</v>
      </c>
      <c r="E255">
        <v>9.4874801635742188</v>
      </c>
      <c r="F255">
        <v>-82.498397827148438</v>
      </c>
      <c r="G255">
        <v>0</v>
      </c>
      <c r="H255" s="48">
        <f>+Casos_PN_CORR[[#This Row],[SUM Correg]]</f>
        <v>0</v>
      </c>
      <c r="I255" s="48">
        <f>+Muertes_PN_ACUM[[#This Row],[Fallecidos]]</f>
        <v>0</v>
      </c>
      <c r="J255" s="48">
        <f>+Recupera_PN_ACUM[[#This Row],[Recuperados]]</f>
        <v>0</v>
      </c>
      <c r="K255" s="48">
        <f>+Localiza_PN1112[[#This Row],[Casos]]-Localiza_PN1112[[#This Row],[Fallecidos]]-Localiza_PN1112[[#This Row],[Recuperados]]</f>
        <v>0</v>
      </c>
      <c r="L255" s="19" t="e">
        <f>+Localiza_PN1112[[#This Row],[Casos]]/(Localiza_PN1112[[#This Row],[Población]]/1000000)</f>
        <v>#DIV/0!</v>
      </c>
      <c r="M255" s="19" t="e">
        <f>+Localiza_PN1112[[#This Row],[Fallecidos]]/(Localiza_PN1112[[#This Row],[Población]]/1000000)</f>
        <v>#DIV/0!</v>
      </c>
      <c r="N255" s="19" t="e">
        <f>+Localiza_PN1112[[#This Row],[Recuperados]]/(Localiza_PN1112[[#This Row],[Población]]/1000000)</f>
        <v>#DIV/0!</v>
      </c>
      <c r="O255" s="19" t="e">
        <f>+Localiza_PN1112[[#This Row],[Activos]]/(Localiza_PN1112[[#This Row],[Población]]/1000000)</f>
        <v>#DIV/0!</v>
      </c>
      <c r="P255" s="25" t="e">
        <f>+Localiza_PN1112[[#This Row],[Fallecidos]]/Localiza_PN1112[[#This Row],[Casos]]</f>
        <v>#DIV/0!</v>
      </c>
      <c r="Q255" s="25" t="e">
        <f>+Localiza_PN1112[[#This Row],[Recuperados]]/Localiza_PN1112[[#This Row],[Casos]]</f>
        <v>#DIV/0!</v>
      </c>
      <c r="R255" s="25" t="e">
        <f>Localiza_PN1112[[#This Row],[Activos]]/Localiza_PN1112[[#This Row],[Casos]]</f>
        <v>#DIV/0!</v>
      </c>
      <c r="S255" s="43" t="e">
        <f ca="1">+HLOOKUP($R$1,'Casos DIA Corr'!$CM$1:$CP$755,Localiza_PN1112[[#This Row],[Fila]],0)</f>
        <v>#N/A</v>
      </c>
      <c r="T255" s="40" t="e">
        <f ca="1">+HLOOKUP($R$1,'Muertes DIA'!$F$1:$I$770,Localiza_PN1112[[#This Row],[Fila]],0)</f>
        <v>#N/A</v>
      </c>
      <c r="U255" s="40" t="e">
        <f ca="1">+HLOOKUP($R$1,'Recuperados DIA'!$E$1:$H$763,Localiza_PN1112[[#This Row],[Fila]],0)</f>
        <v>#N/A</v>
      </c>
    </row>
    <row r="256" spans="2:21">
      <c r="B256">
        <v>256</v>
      </c>
      <c r="C256">
        <v>90906</v>
      </c>
      <c r="D256" t="s">
        <v>410</v>
      </c>
      <c r="E256">
        <v>9.4488401412963867</v>
      </c>
      <c r="F256">
        <v>-82.480003356933594</v>
      </c>
      <c r="G256">
        <v>0</v>
      </c>
      <c r="H256" s="48">
        <f>+Casos_PN_CORR[[#This Row],[SUM Correg]]</f>
        <v>0</v>
      </c>
      <c r="I256" s="48">
        <f>+Muertes_PN_ACUM[[#This Row],[Fallecidos]]</f>
        <v>0</v>
      </c>
      <c r="J256" s="48">
        <f>+Recupera_PN_ACUM[[#This Row],[Recuperados]]</f>
        <v>0</v>
      </c>
      <c r="K256" s="48">
        <f>+Localiza_PN1112[[#This Row],[Casos]]-Localiza_PN1112[[#This Row],[Fallecidos]]-Localiza_PN1112[[#This Row],[Recuperados]]</f>
        <v>0</v>
      </c>
      <c r="L256" s="19" t="e">
        <f>+Localiza_PN1112[[#This Row],[Casos]]/(Localiza_PN1112[[#This Row],[Población]]/1000000)</f>
        <v>#DIV/0!</v>
      </c>
      <c r="M256" s="19" t="e">
        <f>+Localiza_PN1112[[#This Row],[Fallecidos]]/(Localiza_PN1112[[#This Row],[Población]]/1000000)</f>
        <v>#DIV/0!</v>
      </c>
      <c r="N256" s="19" t="e">
        <f>+Localiza_PN1112[[#This Row],[Recuperados]]/(Localiza_PN1112[[#This Row],[Población]]/1000000)</f>
        <v>#DIV/0!</v>
      </c>
      <c r="O256" s="19" t="e">
        <f>+Localiza_PN1112[[#This Row],[Activos]]/(Localiza_PN1112[[#This Row],[Población]]/1000000)</f>
        <v>#DIV/0!</v>
      </c>
      <c r="P256" s="25" t="e">
        <f>+Localiza_PN1112[[#This Row],[Fallecidos]]/Localiza_PN1112[[#This Row],[Casos]]</f>
        <v>#DIV/0!</v>
      </c>
      <c r="Q256" s="25" t="e">
        <f>+Localiza_PN1112[[#This Row],[Recuperados]]/Localiza_PN1112[[#This Row],[Casos]]</f>
        <v>#DIV/0!</v>
      </c>
      <c r="R256" s="25" t="e">
        <f>Localiza_PN1112[[#This Row],[Activos]]/Localiza_PN1112[[#This Row],[Casos]]</f>
        <v>#DIV/0!</v>
      </c>
      <c r="S256" s="43" t="e">
        <f ca="1">+HLOOKUP($R$1,'Casos DIA Corr'!$CM$1:$CP$755,Localiza_PN1112[[#This Row],[Fila]],0)</f>
        <v>#N/A</v>
      </c>
      <c r="T256" s="40" t="e">
        <f ca="1">+HLOOKUP($R$1,'Muertes DIA'!$F$1:$I$770,Localiza_PN1112[[#This Row],[Fila]],0)</f>
        <v>#N/A</v>
      </c>
      <c r="U256" s="40" t="e">
        <f ca="1">+HLOOKUP($R$1,'Recuperados DIA'!$E$1:$H$763,Localiza_PN1112[[#This Row],[Fila]],0)</f>
        <v>#N/A</v>
      </c>
    </row>
    <row r="257" spans="2:21">
      <c r="B257">
        <v>257</v>
      </c>
      <c r="C257">
        <v>30304</v>
      </c>
      <c r="D257" t="s">
        <v>411</v>
      </c>
      <c r="E257">
        <v>7.5130701065063477</v>
      </c>
      <c r="F257">
        <v>-80.43609619140625</v>
      </c>
      <c r="G257">
        <v>664</v>
      </c>
      <c r="H257" s="48">
        <f>+Casos_PN_CORR[[#This Row],[SUM Correg]]</f>
        <v>0</v>
      </c>
      <c r="I257" s="48">
        <f>+Muertes_PN_ACUM[[#This Row],[Fallecidos]]</f>
        <v>0</v>
      </c>
      <c r="J257" s="48">
        <f>+Recupera_PN_ACUM[[#This Row],[Recuperados]]</f>
        <v>0</v>
      </c>
      <c r="K257" s="48">
        <f>+Localiza_PN1112[[#This Row],[Casos]]-Localiza_PN1112[[#This Row],[Fallecidos]]-Localiza_PN1112[[#This Row],[Recuperados]]</f>
        <v>0</v>
      </c>
      <c r="L257" s="19">
        <f>+Localiza_PN1112[[#This Row],[Casos]]/(Localiza_PN1112[[#This Row],[Población]]/1000000)</f>
        <v>0</v>
      </c>
      <c r="M257" s="19">
        <f>+Localiza_PN1112[[#This Row],[Fallecidos]]/(Localiza_PN1112[[#This Row],[Población]]/1000000)</f>
        <v>0</v>
      </c>
      <c r="N257" s="19">
        <f>+Localiza_PN1112[[#This Row],[Recuperados]]/(Localiza_PN1112[[#This Row],[Población]]/1000000)</f>
        <v>0</v>
      </c>
      <c r="O257" s="19">
        <f>+Localiza_PN1112[[#This Row],[Activos]]/(Localiza_PN1112[[#This Row],[Población]]/1000000)</f>
        <v>0</v>
      </c>
      <c r="P257" s="25" t="e">
        <f>+Localiza_PN1112[[#This Row],[Fallecidos]]/Localiza_PN1112[[#This Row],[Casos]]</f>
        <v>#DIV/0!</v>
      </c>
      <c r="Q257" s="25" t="e">
        <f>+Localiza_PN1112[[#This Row],[Recuperados]]/Localiza_PN1112[[#This Row],[Casos]]</f>
        <v>#DIV/0!</v>
      </c>
      <c r="R257" s="25" t="e">
        <f>Localiza_PN1112[[#This Row],[Activos]]/Localiza_PN1112[[#This Row],[Casos]]</f>
        <v>#DIV/0!</v>
      </c>
      <c r="S257" s="43" t="e">
        <f ca="1">+HLOOKUP($R$1,'Casos DIA Corr'!$CM$1:$CP$755,Localiza_PN1112[[#This Row],[Fila]],0)</f>
        <v>#N/A</v>
      </c>
      <c r="T257" s="40" t="e">
        <f ca="1">+HLOOKUP($R$1,'Muertes DIA'!$F$1:$I$770,Localiza_PN1112[[#This Row],[Fila]],0)</f>
        <v>#N/A</v>
      </c>
      <c r="U257" s="40" t="e">
        <f ca="1">+HLOOKUP($R$1,'Recuperados DIA'!$E$1:$H$763,Localiza_PN1112[[#This Row],[Fila]],0)</f>
        <v>#N/A</v>
      </c>
    </row>
    <row r="258" spans="2:21">
      <c r="B258">
        <v>258</v>
      </c>
      <c r="C258">
        <v>90602</v>
      </c>
      <c r="D258" t="s">
        <v>412</v>
      </c>
      <c r="E258">
        <v>8.0284996032714844</v>
      </c>
      <c r="F258">
        <v>-78.335601806640625</v>
      </c>
      <c r="G258">
        <v>1878</v>
      </c>
      <c r="H258" s="48">
        <f>+Casos_PN_CORR[[#This Row],[SUM Correg]]</f>
        <v>0</v>
      </c>
      <c r="I258" s="48">
        <f>+Muertes_PN_ACUM[[#This Row],[Fallecidos]]</f>
        <v>0</v>
      </c>
      <c r="J258" s="48">
        <f>+Recupera_PN_ACUM[[#This Row],[Recuperados]]</f>
        <v>0</v>
      </c>
      <c r="K258" s="48">
        <f>+Localiza_PN1112[[#This Row],[Casos]]-Localiza_PN1112[[#This Row],[Fallecidos]]-Localiza_PN1112[[#This Row],[Recuperados]]</f>
        <v>0</v>
      </c>
      <c r="L258" s="19">
        <f>+Localiza_PN1112[[#This Row],[Casos]]/(Localiza_PN1112[[#This Row],[Población]]/1000000)</f>
        <v>0</v>
      </c>
      <c r="M258" s="19">
        <f>+Localiza_PN1112[[#This Row],[Fallecidos]]/(Localiza_PN1112[[#This Row],[Población]]/1000000)</f>
        <v>0</v>
      </c>
      <c r="N258" s="19">
        <f>+Localiza_PN1112[[#This Row],[Recuperados]]/(Localiza_PN1112[[#This Row],[Población]]/1000000)</f>
        <v>0</v>
      </c>
      <c r="O258" s="19">
        <f>+Localiza_PN1112[[#This Row],[Activos]]/(Localiza_PN1112[[#This Row],[Población]]/1000000)</f>
        <v>0</v>
      </c>
      <c r="P258" s="25" t="e">
        <f>+Localiza_PN1112[[#This Row],[Fallecidos]]/Localiza_PN1112[[#This Row],[Casos]]</f>
        <v>#DIV/0!</v>
      </c>
      <c r="Q258" s="25" t="e">
        <f>+Localiza_PN1112[[#This Row],[Recuperados]]/Localiza_PN1112[[#This Row],[Casos]]</f>
        <v>#DIV/0!</v>
      </c>
      <c r="R258" s="25" t="e">
        <f>Localiza_PN1112[[#This Row],[Activos]]/Localiza_PN1112[[#This Row],[Casos]]</f>
        <v>#DIV/0!</v>
      </c>
      <c r="S258" s="43" t="e">
        <f ca="1">+HLOOKUP($R$1,'Casos DIA Corr'!$CM$1:$CP$755,Localiza_PN1112[[#This Row],[Fila]],0)</f>
        <v>#N/A</v>
      </c>
      <c r="T258" s="40" t="e">
        <f ca="1">+HLOOKUP($R$1,'Muertes DIA'!$F$1:$I$770,Localiza_PN1112[[#This Row],[Fila]],0)</f>
        <v>#N/A</v>
      </c>
      <c r="U258" s="40" t="e">
        <f ca="1">+HLOOKUP($R$1,'Recuperados DIA'!$E$1:$H$763,Localiza_PN1112[[#This Row],[Fila]],0)</f>
        <v>#N/A</v>
      </c>
    </row>
    <row r="259" spans="2:21">
      <c r="B259">
        <v>259</v>
      </c>
      <c r="C259">
        <v>40505</v>
      </c>
      <c r="D259" t="s">
        <v>413</v>
      </c>
      <c r="E259">
        <v>8.5440998077392578</v>
      </c>
      <c r="F259">
        <v>-80.959297180175781</v>
      </c>
      <c r="G259">
        <v>1315</v>
      </c>
      <c r="H259" s="48">
        <f>+Casos_PN_CORR[[#This Row],[SUM Correg]]</f>
        <v>0</v>
      </c>
      <c r="I259" s="48">
        <f>+Muertes_PN_ACUM[[#This Row],[Fallecidos]]</f>
        <v>0</v>
      </c>
      <c r="J259" s="48">
        <f>+Recupera_PN_ACUM[[#This Row],[Recuperados]]</f>
        <v>0</v>
      </c>
      <c r="K259" s="48">
        <f>+Localiza_PN1112[[#This Row],[Casos]]-Localiza_PN1112[[#This Row],[Fallecidos]]-Localiza_PN1112[[#This Row],[Recuperados]]</f>
        <v>0</v>
      </c>
      <c r="L259" s="19">
        <f>+Localiza_PN1112[[#This Row],[Casos]]/(Localiza_PN1112[[#This Row],[Población]]/1000000)</f>
        <v>0</v>
      </c>
      <c r="M259" s="19">
        <f>+Localiza_PN1112[[#This Row],[Fallecidos]]/(Localiza_PN1112[[#This Row],[Población]]/1000000)</f>
        <v>0</v>
      </c>
      <c r="N259" s="19">
        <f>+Localiza_PN1112[[#This Row],[Recuperados]]/(Localiza_PN1112[[#This Row],[Población]]/1000000)</f>
        <v>0</v>
      </c>
      <c r="O259" s="19">
        <f>+Localiza_PN1112[[#This Row],[Activos]]/(Localiza_PN1112[[#This Row],[Población]]/1000000)</f>
        <v>0</v>
      </c>
      <c r="P259" s="25" t="e">
        <f>+Localiza_PN1112[[#This Row],[Fallecidos]]/Localiza_PN1112[[#This Row],[Casos]]</f>
        <v>#DIV/0!</v>
      </c>
      <c r="Q259" s="25" t="e">
        <f>+Localiza_PN1112[[#This Row],[Recuperados]]/Localiza_PN1112[[#This Row],[Casos]]</f>
        <v>#DIV/0!</v>
      </c>
      <c r="R259" s="25" t="e">
        <f>Localiza_PN1112[[#This Row],[Activos]]/Localiza_PN1112[[#This Row],[Casos]]</f>
        <v>#DIV/0!</v>
      </c>
      <c r="S259" s="43" t="e">
        <f ca="1">+HLOOKUP($R$1,'Casos DIA Corr'!$CM$1:$CP$755,Localiza_PN1112[[#This Row],[Fila]],0)</f>
        <v>#N/A</v>
      </c>
      <c r="T259" s="40" t="e">
        <f ca="1">+HLOOKUP($R$1,'Muertes DIA'!$F$1:$I$770,Localiza_PN1112[[#This Row],[Fila]],0)</f>
        <v>#N/A</v>
      </c>
      <c r="U259" s="40" t="e">
        <f ca="1">+HLOOKUP($R$1,'Recuperados DIA'!$E$1:$H$763,Localiza_PN1112[[#This Row],[Fila]],0)</f>
        <v>#N/A</v>
      </c>
    </row>
    <row r="260" spans="2:21">
      <c r="B260">
        <v>260</v>
      </c>
      <c r="C260">
        <v>80603</v>
      </c>
      <c r="D260" t="s">
        <v>414</v>
      </c>
      <c r="E260">
        <v>9.130040168762207</v>
      </c>
      <c r="F260">
        <v>-80.22869873046875</v>
      </c>
      <c r="G260">
        <v>794</v>
      </c>
      <c r="H260" s="48">
        <f>+Casos_PN_CORR[[#This Row],[SUM Correg]]</f>
        <v>0</v>
      </c>
      <c r="I260" s="48">
        <f>+Muertes_PN_ACUM[[#This Row],[Fallecidos]]</f>
        <v>0</v>
      </c>
      <c r="J260" s="48">
        <f>+Recupera_PN_ACUM[[#This Row],[Recuperados]]</f>
        <v>0</v>
      </c>
      <c r="K260" s="48">
        <f>+Localiza_PN1112[[#This Row],[Casos]]-Localiza_PN1112[[#This Row],[Fallecidos]]-Localiza_PN1112[[#This Row],[Recuperados]]</f>
        <v>0</v>
      </c>
      <c r="L260" s="19">
        <f>+Localiza_PN1112[[#This Row],[Casos]]/(Localiza_PN1112[[#This Row],[Población]]/1000000)</f>
        <v>0</v>
      </c>
      <c r="M260" s="19">
        <f>+Localiza_PN1112[[#This Row],[Fallecidos]]/(Localiza_PN1112[[#This Row],[Población]]/1000000)</f>
        <v>0</v>
      </c>
      <c r="N260" s="19">
        <f>+Localiza_PN1112[[#This Row],[Recuperados]]/(Localiza_PN1112[[#This Row],[Población]]/1000000)</f>
        <v>0</v>
      </c>
      <c r="O260" s="19">
        <f>+Localiza_PN1112[[#This Row],[Activos]]/(Localiza_PN1112[[#This Row],[Población]]/1000000)</f>
        <v>0</v>
      </c>
      <c r="P260" s="25" t="e">
        <f>+Localiza_PN1112[[#This Row],[Fallecidos]]/Localiza_PN1112[[#This Row],[Casos]]</f>
        <v>#DIV/0!</v>
      </c>
      <c r="Q260" s="25" t="e">
        <f>+Localiza_PN1112[[#This Row],[Recuperados]]/Localiza_PN1112[[#This Row],[Casos]]</f>
        <v>#DIV/0!</v>
      </c>
      <c r="R260" s="25" t="e">
        <f>Localiza_PN1112[[#This Row],[Activos]]/Localiza_PN1112[[#This Row],[Casos]]</f>
        <v>#DIV/0!</v>
      </c>
      <c r="S260" s="43" t="e">
        <f ca="1">+HLOOKUP($R$1,'Casos DIA Corr'!$CM$1:$CP$755,Localiza_PN1112[[#This Row],[Fila]],0)</f>
        <v>#N/A</v>
      </c>
      <c r="T260" s="40" t="e">
        <f ca="1">+HLOOKUP($R$1,'Muertes DIA'!$F$1:$I$770,Localiza_PN1112[[#This Row],[Fila]],0)</f>
        <v>#N/A</v>
      </c>
      <c r="U260" s="40" t="e">
        <f ca="1">+HLOOKUP($R$1,'Recuperados DIA'!$E$1:$H$763,Localiza_PN1112[[#This Row],[Fila]],0)</f>
        <v>#N/A</v>
      </c>
    </row>
    <row r="261" spans="2:21">
      <c r="B261">
        <v>261</v>
      </c>
      <c r="C261">
        <v>40304</v>
      </c>
      <c r="D261" t="s">
        <v>415</v>
      </c>
      <c r="E261">
        <v>7.4652700424194336</v>
      </c>
      <c r="F261">
        <v>-81.750701904296875</v>
      </c>
      <c r="G261">
        <v>269</v>
      </c>
      <c r="H261" s="48">
        <f>+Casos_PN_CORR[[#This Row],[SUM Correg]]</f>
        <v>0</v>
      </c>
      <c r="I261" s="48">
        <f>+Muertes_PN_ACUM[[#This Row],[Fallecidos]]</f>
        <v>0</v>
      </c>
      <c r="J261" s="48">
        <f>+Recupera_PN_ACUM[[#This Row],[Recuperados]]</f>
        <v>0</v>
      </c>
      <c r="K261" s="48">
        <f>+Localiza_PN1112[[#This Row],[Casos]]-Localiza_PN1112[[#This Row],[Fallecidos]]-Localiza_PN1112[[#This Row],[Recuperados]]</f>
        <v>0</v>
      </c>
      <c r="L261" s="19">
        <f>+Localiza_PN1112[[#This Row],[Casos]]/(Localiza_PN1112[[#This Row],[Población]]/1000000)</f>
        <v>0</v>
      </c>
      <c r="M261" s="19">
        <f>+Localiza_PN1112[[#This Row],[Fallecidos]]/(Localiza_PN1112[[#This Row],[Población]]/1000000)</f>
        <v>0</v>
      </c>
      <c r="N261" s="19">
        <f>+Localiza_PN1112[[#This Row],[Recuperados]]/(Localiza_PN1112[[#This Row],[Población]]/1000000)</f>
        <v>0</v>
      </c>
      <c r="O261" s="19">
        <f>+Localiza_PN1112[[#This Row],[Activos]]/(Localiza_PN1112[[#This Row],[Población]]/1000000)</f>
        <v>0</v>
      </c>
      <c r="P261" s="25" t="e">
        <f>+Localiza_PN1112[[#This Row],[Fallecidos]]/Localiza_PN1112[[#This Row],[Casos]]</f>
        <v>#DIV/0!</v>
      </c>
      <c r="Q261" s="25" t="e">
        <f>+Localiza_PN1112[[#This Row],[Recuperados]]/Localiza_PN1112[[#This Row],[Casos]]</f>
        <v>#DIV/0!</v>
      </c>
      <c r="R261" s="25" t="e">
        <f>Localiza_PN1112[[#This Row],[Activos]]/Localiza_PN1112[[#This Row],[Casos]]</f>
        <v>#DIV/0!</v>
      </c>
      <c r="S261" s="43" t="e">
        <f ca="1">+HLOOKUP($R$1,'Casos DIA Corr'!$CM$1:$CP$755,Localiza_PN1112[[#This Row],[Fila]],0)</f>
        <v>#N/A</v>
      </c>
      <c r="T261" s="40" t="e">
        <f ca="1">+HLOOKUP($R$1,'Muertes DIA'!$F$1:$I$770,Localiza_PN1112[[#This Row],[Fila]],0)</f>
        <v>#N/A</v>
      </c>
      <c r="U261" s="40" t="e">
        <f ca="1">+HLOOKUP($R$1,'Recuperados DIA'!$E$1:$H$763,Localiza_PN1112[[#This Row],[Fila]],0)</f>
        <v>#N/A</v>
      </c>
    </row>
    <row r="262" spans="2:21">
      <c r="B262">
        <v>262</v>
      </c>
      <c r="C262">
        <v>10203</v>
      </c>
      <c r="D262" t="s">
        <v>416</v>
      </c>
      <c r="E262">
        <v>8.5682802200317383</v>
      </c>
      <c r="F262">
        <v>-82.749801635742188</v>
      </c>
      <c r="G262">
        <v>2702</v>
      </c>
      <c r="H262" s="48">
        <f>+Casos_PN_CORR[[#This Row],[SUM Correg]]</f>
        <v>24</v>
      </c>
      <c r="I262" s="48">
        <f>+Muertes_PN_ACUM[[#This Row],[Fallecidos]]</f>
        <v>0</v>
      </c>
      <c r="J262" s="48">
        <f>+Recupera_PN_ACUM[[#This Row],[Recuperados]]</f>
        <v>0</v>
      </c>
      <c r="K262" s="48">
        <f>+Localiza_PN1112[[#This Row],[Casos]]-Localiza_PN1112[[#This Row],[Fallecidos]]-Localiza_PN1112[[#This Row],[Recuperados]]</f>
        <v>24</v>
      </c>
      <c r="L262" s="19">
        <f>+Localiza_PN1112[[#This Row],[Casos]]/(Localiza_PN1112[[#This Row],[Población]]/1000000)</f>
        <v>8882.3094004441155</v>
      </c>
      <c r="M262" s="19">
        <f>+Localiza_PN1112[[#This Row],[Fallecidos]]/(Localiza_PN1112[[#This Row],[Población]]/1000000)</f>
        <v>0</v>
      </c>
      <c r="N262" s="19">
        <f>+Localiza_PN1112[[#This Row],[Recuperados]]/(Localiza_PN1112[[#This Row],[Población]]/1000000)</f>
        <v>0</v>
      </c>
      <c r="O262" s="19">
        <f>+Localiza_PN1112[[#This Row],[Activos]]/(Localiza_PN1112[[#This Row],[Población]]/1000000)</f>
        <v>8882.3094004441155</v>
      </c>
      <c r="P262" s="25">
        <f>+Localiza_PN1112[[#This Row],[Fallecidos]]/Localiza_PN1112[[#This Row],[Casos]]</f>
        <v>0</v>
      </c>
      <c r="Q262" s="25">
        <f>+Localiza_PN1112[[#This Row],[Recuperados]]/Localiza_PN1112[[#This Row],[Casos]]</f>
        <v>0</v>
      </c>
      <c r="R262" s="25">
        <f>Localiza_PN1112[[#This Row],[Activos]]/Localiza_PN1112[[#This Row],[Casos]]</f>
        <v>1</v>
      </c>
      <c r="S262" s="43" t="e">
        <f ca="1">+HLOOKUP($R$1,'Casos DIA Corr'!$CM$1:$CP$755,Localiza_PN1112[[#This Row],[Fila]],0)</f>
        <v>#N/A</v>
      </c>
      <c r="T262" s="40" t="e">
        <f ca="1">+HLOOKUP($R$1,'Muertes DIA'!$F$1:$I$770,Localiza_PN1112[[#This Row],[Fila]],0)</f>
        <v>#N/A</v>
      </c>
      <c r="U262" s="40" t="e">
        <f ca="1">+HLOOKUP($R$1,'Recuperados DIA'!$E$1:$H$763,Localiza_PN1112[[#This Row],[Fila]],0)</f>
        <v>#N/A</v>
      </c>
    </row>
    <row r="263" spans="2:21">
      <c r="B263">
        <v>263</v>
      </c>
      <c r="C263">
        <v>40605</v>
      </c>
      <c r="D263" t="s">
        <v>417</v>
      </c>
      <c r="E263">
        <v>8.42510986328125</v>
      </c>
      <c r="F263">
        <v>-78.441703796386719</v>
      </c>
      <c r="G263">
        <v>91</v>
      </c>
      <c r="H263" s="48">
        <f>+Casos_PN_CORR[[#This Row],[SUM Correg]]</f>
        <v>0</v>
      </c>
      <c r="I263" s="48">
        <f>+Muertes_PN_ACUM[[#This Row],[Fallecidos]]</f>
        <v>0</v>
      </c>
      <c r="J263" s="48">
        <f>+Recupera_PN_ACUM[[#This Row],[Recuperados]]</f>
        <v>0</v>
      </c>
      <c r="K263" s="48">
        <f>+Localiza_PN1112[[#This Row],[Casos]]-Localiza_PN1112[[#This Row],[Fallecidos]]-Localiza_PN1112[[#This Row],[Recuperados]]</f>
        <v>0</v>
      </c>
      <c r="L263" s="19">
        <f>+Localiza_PN1112[[#This Row],[Casos]]/(Localiza_PN1112[[#This Row],[Población]]/1000000)</f>
        <v>0</v>
      </c>
      <c r="M263" s="19">
        <f>+Localiza_PN1112[[#This Row],[Fallecidos]]/(Localiza_PN1112[[#This Row],[Población]]/1000000)</f>
        <v>0</v>
      </c>
      <c r="N263" s="19">
        <f>+Localiza_PN1112[[#This Row],[Recuperados]]/(Localiza_PN1112[[#This Row],[Población]]/1000000)</f>
        <v>0</v>
      </c>
      <c r="O263" s="19">
        <f>+Localiza_PN1112[[#This Row],[Activos]]/(Localiza_PN1112[[#This Row],[Población]]/1000000)</f>
        <v>0</v>
      </c>
      <c r="P263" s="25" t="e">
        <f>+Localiza_PN1112[[#This Row],[Fallecidos]]/Localiza_PN1112[[#This Row],[Casos]]</f>
        <v>#DIV/0!</v>
      </c>
      <c r="Q263" s="25" t="e">
        <f>+Localiza_PN1112[[#This Row],[Recuperados]]/Localiza_PN1112[[#This Row],[Casos]]</f>
        <v>#DIV/0!</v>
      </c>
      <c r="R263" s="25" t="e">
        <f>Localiza_PN1112[[#This Row],[Activos]]/Localiza_PN1112[[#This Row],[Casos]]</f>
        <v>#DIV/0!</v>
      </c>
      <c r="S263" s="43" t="e">
        <f ca="1">+HLOOKUP($R$1,'Casos DIA Corr'!$CM$1:$CP$755,Localiza_PN1112[[#This Row],[Fila]],0)</f>
        <v>#N/A</v>
      </c>
      <c r="T263" s="40" t="e">
        <f ca="1">+HLOOKUP($R$1,'Muertes DIA'!$F$1:$I$770,Localiza_PN1112[[#This Row],[Fila]],0)</f>
        <v>#N/A</v>
      </c>
      <c r="U263" s="40" t="e">
        <f ca="1">+HLOOKUP($R$1,'Recuperados DIA'!$E$1:$H$763,Localiza_PN1112[[#This Row],[Fila]],0)</f>
        <v>#N/A</v>
      </c>
    </row>
    <row r="264" spans="2:21">
      <c r="B264">
        <v>264</v>
      </c>
      <c r="C264">
        <v>130708</v>
      </c>
      <c r="D264" t="s">
        <v>418</v>
      </c>
      <c r="E264">
        <v>8.6119203567504883</v>
      </c>
      <c r="F264">
        <v>-82.546401977539063</v>
      </c>
      <c r="G264">
        <v>884</v>
      </c>
      <c r="H264" s="48">
        <f>+Casos_PN_CORR[[#This Row],[SUM Correg]]</f>
        <v>859</v>
      </c>
      <c r="I264" s="48">
        <f>+Muertes_PN_ACUM[[#This Row],[Fallecidos]]</f>
        <v>5</v>
      </c>
      <c r="J264" s="48">
        <f>+Recupera_PN_ACUM[[#This Row],[Recuperados]]</f>
        <v>0</v>
      </c>
      <c r="K264" s="48">
        <f>+Localiza_PN1112[[#This Row],[Casos]]-Localiza_PN1112[[#This Row],[Fallecidos]]-Localiza_PN1112[[#This Row],[Recuperados]]</f>
        <v>854</v>
      </c>
      <c r="L264" s="19">
        <f>+Localiza_PN1112[[#This Row],[Casos]]/(Localiza_PN1112[[#This Row],[Población]]/1000000)</f>
        <v>971719.45701357466</v>
      </c>
      <c r="M264" s="19">
        <f>+Localiza_PN1112[[#This Row],[Fallecidos]]/(Localiza_PN1112[[#This Row],[Población]]/1000000)</f>
        <v>5656.1085972850678</v>
      </c>
      <c r="N264" s="19">
        <f>+Localiza_PN1112[[#This Row],[Recuperados]]/(Localiza_PN1112[[#This Row],[Población]]/1000000)</f>
        <v>0</v>
      </c>
      <c r="O264" s="19">
        <f>+Localiza_PN1112[[#This Row],[Activos]]/(Localiza_PN1112[[#This Row],[Población]]/1000000)</f>
        <v>966063.34841628955</v>
      </c>
      <c r="P264" s="25">
        <f>+Localiza_PN1112[[#This Row],[Fallecidos]]/Localiza_PN1112[[#This Row],[Casos]]</f>
        <v>5.8207217694994182E-3</v>
      </c>
      <c r="Q264" s="25">
        <f>+Localiza_PN1112[[#This Row],[Recuperados]]/Localiza_PN1112[[#This Row],[Casos]]</f>
        <v>0</v>
      </c>
      <c r="R264" s="25">
        <f>Localiza_PN1112[[#This Row],[Activos]]/Localiza_PN1112[[#This Row],[Casos]]</f>
        <v>0.99417927823050056</v>
      </c>
      <c r="S264" s="43" t="e">
        <f ca="1">+HLOOKUP($R$1,'Casos DIA Corr'!$CM$1:$CP$755,Localiza_PN1112[[#This Row],[Fila]],0)</f>
        <v>#N/A</v>
      </c>
      <c r="T264" s="40" t="e">
        <f ca="1">+HLOOKUP($R$1,'Muertes DIA'!$F$1:$I$770,Localiza_PN1112[[#This Row],[Fila]],0)</f>
        <v>#N/A</v>
      </c>
      <c r="U264" s="40" t="e">
        <f ca="1">+HLOOKUP($R$1,'Recuperados DIA'!$E$1:$H$763,Localiza_PN1112[[#This Row],[Fila]],0)</f>
        <v>#N/A</v>
      </c>
    </row>
    <row r="265" spans="2:21">
      <c r="B265">
        <v>265</v>
      </c>
      <c r="C265">
        <v>40801</v>
      </c>
      <c r="D265" t="s">
        <v>419</v>
      </c>
      <c r="E265">
        <v>9.4860296249389648</v>
      </c>
      <c r="F265">
        <v>-82.597396850585938</v>
      </c>
      <c r="G265">
        <v>8387</v>
      </c>
      <c r="H265" s="48">
        <f>+Casos_PN_CORR[[#This Row],[SUM Correg]]</f>
        <v>25</v>
      </c>
      <c r="I265" s="48">
        <f>+Muertes_PN_ACUM[[#This Row],[Fallecidos]]</f>
        <v>2</v>
      </c>
      <c r="J265" s="48">
        <f>+Recupera_PN_ACUM[[#This Row],[Recuperados]]</f>
        <v>0</v>
      </c>
      <c r="K265" s="48">
        <f>+Localiza_PN1112[[#This Row],[Casos]]-Localiza_PN1112[[#This Row],[Fallecidos]]-Localiza_PN1112[[#This Row],[Recuperados]]</f>
        <v>23</v>
      </c>
      <c r="L265" s="19">
        <f>+Localiza_PN1112[[#This Row],[Casos]]/(Localiza_PN1112[[#This Row],[Población]]/1000000)</f>
        <v>2980.8036246572074</v>
      </c>
      <c r="M265" s="19">
        <f>+Localiza_PN1112[[#This Row],[Fallecidos]]/(Localiza_PN1112[[#This Row],[Población]]/1000000)</f>
        <v>238.46428997257661</v>
      </c>
      <c r="N265" s="19">
        <f>+Localiza_PN1112[[#This Row],[Recuperados]]/(Localiza_PN1112[[#This Row],[Población]]/1000000)</f>
        <v>0</v>
      </c>
      <c r="O265" s="19">
        <f>+Localiza_PN1112[[#This Row],[Activos]]/(Localiza_PN1112[[#This Row],[Población]]/1000000)</f>
        <v>2742.339334684631</v>
      </c>
      <c r="P265" s="25">
        <f>+Localiza_PN1112[[#This Row],[Fallecidos]]/Localiza_PN1112[[#This Row],[Casos]]</f>
        <v>0.08</v>
      </c>
      <c r="Q265" s="25">
        <f>+Localiza_PN1112[[#This Row],[Recuperados]]/Localiza_PN1112[[#This Row],[Casos]]</f>
        <v>0</v>
      </c>
      <c r="R265" s="25">
        <f>Localiza_PN1112[[#This Row],[Activos]]/Localiza_PN1112[[#This Row],[Casos]]</f>
        <v>0.92</v>
      </c>
      <c r="S265" s="43" t="e">
        <f ca="1">+HLOOKUP($R$1,'Casos DIA Corr'!$CM$1:$CP$755,Localiza_PN1112[[#This Row],[Fila]],0)</f>
        <v>#N/A</v>
      </c>
      <c r="T265" s="40" t="e">
        <f ca="1">+HLOOKUP($R$1,'Muertes DIA'!$F$1:$I$770,Localiza_PN1112[[#This Row],[Fila]],0)</f>
        <v>#N/A</v>
      </c>
      <c r="U265" s="40" t="e">
        <f ca="1">+HLOOKUP($R$1,'Recuperados DIA'!$E$1:$H$763,Localiza_PN1112[[#This Row],[Fila]],0)</f>
        <v>#N/A</v>
      </c>
    </row>
    <row r="266" spans="2:21">
      <c r="B266">
        <v>266</v>
      </c>
      <c r="C266">
        <v>70708</v>
      </c>
      <c r="D266" t="s">
        <v>420</v>
      </c>
      <c r="E266">
        <v>8.6007003784179688</v>
      </c>
      <c r="F266">
        <v>-82.504402160644531</v>
      </c>
      <c r="G266">
        <v>1891</v>
      </c>
      <c r="H266" s="48">
        <f>+Casos_PN_CORR[[#This Row],[SUM Correg]]</f>
        <v>0</v>
      </c>
      <c r="I266" s="48">
        <f>+Muertes_PN_ACUM[[#This Row],[Fallecidos]]</f>
        <v>0</v>
      </c>
      <c r="J266" s="48">
        <f>+Recupera_PN_ACUM[[#This Row],[Recuperados]]</f>
        <v>0</v>
      </c>
      <c r="K266" s="48">
        <f>+Localiza_PN1112[[#This Row],[Casos]]-Localiza_PN1112[[#This Row],[Fallecidos]]-Localiza_PN1112[[#This Row],[Recuperados]]</f>
        <v>0</v>
      </c>
      <c r="L266" s="19">
        <f>+Localiza_PN1112[[#This Row],[Casos]]/(Localiza_PN1112[[#This Row],[Población]]/1000000)</f>
        <v>0</v>
      </c>
      <c r="M266" s="19">
        <f>+Localiza_PN1112[[#This Row],[Fallecidos]]/(Localiza_PN1112[[#This Row],[Población]]/1000000)</f>
        <v>0</v>
      </c>
      <c r="N266" s="19">
        <f>+Localiza_PN1112[[#This Row],[Recuperados]]/(Localiza_PN1112[[#This Row],[Población]]/1000000)</f>
        <v>0</v>
      </c>
      <c r="O266" s="19">
        <f>+Localiza_PN1112[[#This Row],[Activos]]/(Localiza_PN1112[[#This Row],[Población]]/1000000)</f>
        <v>0</v>
      </c>
      <c r="P266" s="25" t="e">
        <f>+Localiza_PN1112[[#This Row],[Fallecidos]]/Localiza_PN1112[[#This Row],[Casos]]</f>
        <v>#DIV/0!</v>
      </c>
      <c r="Q266" s="25" t="e">
        <f>+Localiza_PN1112[[#This Row],[Recuperados]]/Localiza_PN1112[[#This Row],[Casos]]</f>
        <v>#DIV/0!</v>
      </c>
      <c r="R266" s="25" t="e">
        <f>Localiza_PN1112[[#This Row],[Activos]]/Localiza_PN1112[[#This Row],[Casos]]</f>
        <v>#DIV/0!</v>
      </c>
      <c r="S266" s="43" t="e">
        <f ca="1">+HLOOKUP($R$1,'Casos DIA Corr'!$CM$1:$CP$755,Localiza_PN1112[[#This Row],[Fila]],0)</f>
        <v>#N/A</v>
      </c>
      <c r="T266" s="40" t="e">
        <f ca="1">+HLOOKUP($R$1,'Muertes DIA'!$F$1:$I$770,Localiza_PN1112[[#This Row],[Fila]],0)</f>
        <v>#N/A</v>
      </c>
      <c r="U266" s="40" t="e">
        <f ca="1">+HLOOKUP($R$1,'Recuperados DIA'!$E$1:$H$763,Localiza_PN1112[[#This Row],[Fila]],0)</f>
        <v>#N/A</v>
      </c>
    </row>
    <row r="267" spans="2:21">
      <c r="B267">
        <v>267</v>
      </c>
      <c r="C267">
        <v>70101</v>
      </c>
      <c r="D267" t="s">
        <v>421</v>
      </c>
      <c r="E267">
        <v>8.8554000854492188</v>
      </c>
      <c r="F267">
        <v>-79.827598571777344</v>
      </c>
      <c r="G267">
        <v>0</v>
      </c>
      <c r="H267" s="48">
        <f>+Casos_PN_CORR[[#This Row],[SUM Correg]]</f>
        <v>0</v>
      </c>
      <c r="I267" s="48">
        <f>+Muertes_PN_ACUM[[#This Row],[Fallecidos]]</f>
        <v>0</v>
      </c>
      <c r="J267" s="48">
        <f>+Recupera_PN_ACUM[[#This Row],[Recuperados]]</f>
        <v>0</v>
      </c>
      <c r="K267" s="48">
        <f>+Localiza_PN1112[[#This Row],[Casos]]-Localiza_PN1112[[#This Row],[Fallecidos]]-Localiza_PN1112[[#This Row],[Recuperados]]</f>
        <v>0</v>
      </c>
      <c r="L267" s="19" t="e">
        <f>+Localiza_PN1112[[#This Row],[Casos]]/(Localiza_PN1112[[#This Row],[Población]]/1000000)</f>
        <v>#DIV/0!</v>
      </c>
      <c r="M267" s="19" t="e">
        <f>+Localiza_PN1112[[#This Row],[Fallecidos]]/(Localiza_PN1112[[#This Row],[Población]]/1000000)</f>
        <v>#DIV/0!</v>
      </c>
      <c r="N267" s="19" t="e">
        <f>+Localiza_PN1112[[#This Row],[Recuperados]]/(Localiza_PN1112[[#This Row],[Población]]/1000000)</f>
        <v>#DIV/0!</v>
      </c>
      <c r="O267" s="19" t="e">
        <f>+Localiza_PN1112[[#This Row],[Activos]]/(Localiza_PN1112[[#This Row],[Población]]/1000000)</f>
        <v>#DIV/0!</v>
      </c>
      <c r="P267" s="25" t="e">
        <f>+Localiza_PN1112[[#This Row],[Fallecidos]]/Localiza_PN1112[[#This Row],[Casos]]</f>
        <v>#DIV/0!</v>
      </c>
      <c r="Q267" s="25" t="e">
        <f>+Localiza_PN1112[[#This Row],[Recuperados]]/Localiza_PN1112[[#This Row],[Casos]]</f>
        <v>#DIV/0!</v>
      </c>
      <c r="R267" s="25" t="e">
        <f>Localiza_PN1112[[#This Row],[Activos]]/Localiza_PN1112[[#This Row],[Casos]]</f>
        <v>#DIV/0!</v>
      </c>
      <c r="S267" s="43" t="e">
        <f ca="1">+HLOOKUP($R$1,'Casos DIA Corr'!$CM$1:$CP$755,Localiza_PN1112[[#This Row],[Fila]],0)</f>
        <v>#N/A</v>
      </c>
      <c r="T267" s="40" t="e">
        <f ca="1">+HLOOKUP($R$1,'Muertes DIA'!$F$1:$I$770,Localiza_PN1112[[#This Row],[Fila]],0)</f>
        <v>#N/A</v>
      </c>
      <c r="U267" s="40" t="e">
        <f ca="1">+HLOOKUP($R$1,'Recuperados DIA'!$E$1:$H$763,Localiza_PN1112[[#This Row],[Fila]],0)</f>
        <v>#N/A</v>
      </c>
    </row>
    <row r="268" spans="2:21">
      <c r="B268">
        <v>268</v>
      </c>
      <c r="C268">
        <v>70104</v>
      </c>
      <c r="D268" t="s">
        <v>422</v>
      </c>
      <c r="E268">
        <v>8.5818099975585938</v>
      </c>
      <c r="F268">
        <v>-82.251998901367188</v>
      </c>
      <c r="G268">
        <v>5605</v>
      </c>
      <c r="H268" s="48">
        <f>+Casos_PN_CORR[[#This Row],[SUM Correg]]</f>
        <v>0</v>
      </c>
      <c r="I268" s="48">
        <f>+Muertes_PN_ACUM[[#This Row],[Fallecidos]]</f>
        <v>0</v>
      </c>
      <c r="J268" s="48">
        <f>+Recupera_PN_ACUM[[#This Row],[Recuperados]]</f>
        <v>0</v>
      </c>
      <c r="K268" s="48">
        <f>+Localiza_PN1112[[#This Row],[Casos]]-Localiza_PN1112[[#This Row],[Fallecidos]]-Localiza_PN1112[[#This Row],[Recuperados]]</f>
        <v>0</v>
      </c>
      <c r="L268" s="19">
        <f>+Localiza_PN1112[[#This Row],[Casos]]/(Localiza_PN1112[[#This Row],[Población]]/1000000)</f>
        <v>0</v>
      </c>
      <c r="M268" s="19">
        <f>+Localiza_PN1112[[#This Row],[Fallecidos]]/(Localiza_PN1112[[#This Row],[Población]]/1000000)</f>
        <v>0</v>
      </c>
      <c r="N268" s="19">
        <f>+Localiza_PN1112[[#This Row],[Recuperados]]/(Localiza_PN1112[[#This Row],[Población]]/1000000)</f>
        <v>0</v>
      </c>
      <c r="O268" s="19">
        <f>+Localiza_PN1112[[#This Row],[Activos]]/(Localiza_PN1112[[#This Row],[Población]]/1000000)</f>
        <v>0</v>
      </c>
      <c r="P268" s="25" t="e">
        <f>+Localiza_PN1112[[#This Row],[Fallecidos]]/Localiza_PN1112[[#This Row],[Casos]]</f>
        <v>#DIV/0!</v>
      </c>
      <c r="Q268" s="25" t="e">
        <f>+Localiza_PN1112[[#This Row],[Recuperados]]/Localiza_PN1112[[#This Row],[Casos]]</f>
        <v>#DIV/0!</v>
      </c>
      <c r="R268" s="25" t="e">
        <f>Localiza_PN1112[[#This Row],[Activos]]/Localiza_PN1112[[#This Row],[Casos]]</f>
        <v>#DIV/0!</v>
      </c>
      <c r="S268" s="43" t="e">
        <f ca="1">+HLOOKUP($R$1,'Casos DIA Corr'!$CM$1:$CP$755,Localiza_PN1112[[#This Row],[Fila]],0)</f>
        <v>#N/A</v>
      </c>
      <c r="T268" s="40" t="e">
        <f ca="1">+HLOOKUP($R$1,'Muertes DIA'!$F$1:$I$770,Localiza_PN1112[[#This Row],[Fila]],0)</f>
        <v>#N/A</v>
      </c>
      <c r="U268" s="40" t="e">
        <f ca="1">+HLOOKUP($R$1,'Recuperados DIA'!$E$1:$H$763,Localiza_PN1112[[#This Row],[Fila]],0)</f>
        <v>#N/A</v>
      </c>
    </row>
    <row r="269" spans="2:21">
      <c r="B269">
        <v>269</v>
      </c>
      <c r="C269">
        <v>40104</v>
      </c>
      <c r="D269" t="s">
        <v>423</v>
      </c>
      <c r="E269">
        <v>7.3377799987792969</v>
      </c>
      <c r="F269">
        <v>-80.499099731445313</v>
      </c>
      <c r="G269">
        <v>996</v>
      </c>
      <c r="H269" s="48">
        <f>+Casos_PN_CORR[[#This Row],[SUM Correg]]</f>
        <v>5</v>
      </c>
      <c r="I269" s="48">
        <f>+Muertes_PN_ACUM[[#This Row],[Fallecidos]]</f>
        <v>0</v>
      </c>
      <c r="J269" s="48">
        <f>+Recupera_PN_ACUM[[#This Row],[Recuperados]]</f>
        <v>0</v>
      </c>
      <c r="K269" s="48">
        <f>+Localiza_PN1112[[#This Row],[Casos]]-Localiza_PN1112[[#This Row],[Fallecidos]]-Localiza_PN1112[[#This Row],[Recuperados]]</f>
        <v>5</v>
      </c>
      <c r="L269" s="19">
        <f>+Localiza_PN1112[[#This Row],[Casos]]/(Localiza_PN1112[[#This Row],[Población]]/1000000)</f>
        <v>5020.0803212851406</v>
      </c>
      <c r="M269" s="19">
        <f>+Localiza_PN1112[[#This Row],[Fallecidos]]/(Localiza_PN1112[[#This Row],[Población]]/1000000)</f>
        <v>0</v>
      </c>
      <c r="N269" s="19">
        <f>+Localiza_PN1112[[#This Row],[Recuperados]]/(Localiza_PN1112[[#This Row],[Población]]/1000000)</f>
        <v>0</v>
      </c>
      <c r="O269" s="19">
        <f>+Localiza_PN1112[[#This Row],[Activos]]/(Localiza_PN1112[[#This Row],[Población]]/1000000)</f>
        <v>5020.0803212851406</v>
      </c>
      <c r="P269" s="25">
        <f>+Localiza_PN1112[[#This Row],[Fallecidos]]/Localiza_PN1112[[#This Row],[Casos]]</f>
        <v>0</v>
      </c>
      <c r="Q269" s="25">
        <f>+Localiza_PN1112[[#This Row],[Recuperados]]/Localiza_PN1112[[#This Row],[Casos]]</f>
        <v>0</v>
      </c>
      <c r="R269" s="25">
        <f>Localiza_PN1112[[#This Row],[Activos]]/Localiza_PN1112[[#This Row],[Casos]]</f>
        <v>1</v>
      </c>
      <c r="S269" s="43" t="e">
        <f ca="1">+HLOOKUP($R$1,'Casos DIA Corr'!$CM$1:$CP$755,Localiza_PN1112[[#This Row],[Fila]],0)</f>
        <v>#N/A</v>
      </c>
      <c r="T269" s="40" t="e">
        <f ca="1">+HLOOKUP($R$1,'Muertes DIA'!$F$1:$I$770,Localiza_PN1112[[#This Row],[Fila]],0)</f>
        <v>#N/A</v>
      </c>
      <c r="U269" s="40" t="e">
        <f ca="1">+HLOOKUP($R$1,'Recuperados DIA'!$E$1:$H$763,Localiza_PN1112[[#This Row],[Fila]],0)</f>
        <v>#N/A</v>
      </c>
    </row>
    <row r="270" spans="2:21">
      <c r="B270">
        <v>270</v>
      </c>
      <c r="C270">
        <v>91106</v>
      </c>
      <c r="D270" t="s">
        <v>423</v>
      </c>
      <c r="E270">
        <v>7.8160600662231445</v>
      </c>
      <c r="F270">
        <v>-80.280197143554688</v>
      </c>
      <c r="G270">
        <v>4524</v>
      </c>
      <c r="H270" s="48">
        <f>+Casos_PN_CORR[[#This Row],[SUM Correg]]</f>
        <v>0</v>
      </c>
      <c r="I270" s="48">
        <f>+Muertes_PN_ACUM[[#This Row],[Fallecidos]]</f>
        <v>0</v>
      </c>
      <c r="J270" s="48">
        <f>+Recupera_PN_ACUM[[#This Row],[Recuperados]]</f>
        <v>0</v>
      </c>
      <c r="K270" s="48">
        <f>+Localiza_PN1112[[#This Row],[Casos]]-Localiza_PN1112[[#This Row],[Fallecidos]]-Localiza_PN1112[[#This Row],[Recuperados]]</f>
        <v>0</v>
      </c>
      <c r="L270" s="19">
        <f>+Localiza_PN1112[[#This Row],[Casos]]/(Localiza_PN1112[[#This Row],[Población]]/1000000)</f>
        <v>0</v>
      </c>
      <c r="M270" s="19">
        <f>+Localiza_PN1112[[#This Row],[Fallecidos]]/(Localiza_PN1112[[#This Row],[Población]]/1000000)</f>
        <v>0</v>
      </c>
      <c r="N270" s="19">
        <f>+Localiza_PN1112[[#This Row],[Recuperados]]/(Localiza_PN1112[[#This Row],[Población]]/1000000)</f>
        <v>0</v>
      </c>
      <c r="O270" s="19">
        <f>+Localiza_PN1112[[#This Row],[Activos]]/(Localiza_PN1112[[#This Row],[Población]]/1000000)</f>
        <v>0</v>
      </c>
      <c r="P270" s="25" t="e">
        <f>+Localiza_PN1112[[#This Row],[Fallecidos]]/Localiza_PN1112[[#This Row],[Casos]]</f>
        <v>#DIV/0!</v>
      </c>
      <c r="Q270" s="25" t="e">
        <f>+Localiza_PN1112[[#This Row],[Recuperados]]/Localiza_PN1112[[#This Row],[Casos]]</f>
        <v>#DIV/0!</v>
      </c>
      <c r="R270" s="25" t="e">
        <f>Localiza_PN1112[[#This Row],[Activos]]/Localiza_PN1112[[#This Row],[Casos]]</f>
        <v>#DIV/0!</v>
      </c>
      <c r="S270" s="43" t="e">
        <f ca="1">+HLOOKUP($R$1,'Casos DIA Corr'!$CM$1:$CP$755,Localiza_PN1112[[#This Row],[Fila]],0)</f>
        <v>#N/A</v>
      </c>
      <c r="T270" s="40" t="e">
        <f ca="1">+HLOOKUP($R$1,'Muertes DIA'!$F$1:$I$770,Localiza_PN1112[[#This Row],[Fila]],0)</f>
        <v>#N/A</v>
      </c>
      <c r="U270" s="40" t="e">
        <f ca="1">+HLOOKUP($R$1,'Recuperados DIA'!$E$1:$H$763,Localiza_PN1112[[#This Row],[Fila]],0)</f>
        <v>#N/A</v>
      </c>
    </row>
    <row r="271" spans="2:21">
      <c r="B271">
        <v>271</v>
      </c>
      <c r="C271">
        <v>40305</v>
      </c>
      <c r="D271" t="s">
        <v>424</v>
      </c>
      <c r="E271">
        <v>7.7998900413513184</v>
      </c>
      <c r="F271">
        <v>-80.353996276855469</v>
      </c>
      <c r="G271">
        <v>394</v>
      </c>
      <c r="H271" s="48">
        <f>+Casos_PN_CORR[[#This Row],[SUM Correg]]</f>
        <v>0</v>
      </c>
      <c r="I271" s="48">
        <f>+Muertes_PN_ACUM[[#This Row],[Fallecidos]]</f>
        <v>0</v>
      </c>
      <c r="J271" s="48">
        <f>+Recupera_PN_ACUM[[#This Row],[Recuperados]]</f>
        <v>0</v>
      </c>
      <c r="K271" s="48">
        <f>+Localiza_PN1112[[#This Row],[Casos]]-Localiza_PN1112[[#This Row],[Fallecidos]]-Localiza_PN1112[[#This Row],[Recuperados]]</f>
        <v>0</v>
      </c>
      <c r="L271" s="19">
        <f>+Localiza_PN1112[[#This Row],[Casos]]/(Localiza_PN1112[[#This Row],[Población]]/1000000)</f>
        <v>0</v>
      </c>
      <c r="M271" s="19">
        <f>+Localiza_PN1112[[#This Row],[Fallecidos]]/(Localiza_PN1112[[#This Row],[Población]]/1000000)</f>
        <v>0</v>
      </c>
      <c r="N271" s="19">
        <f>+Localiza_PN1112[[#This Row],[Recuperados]]/(Localiza_PN1112[[#This Row],[Población]]/1000000)</f>
        <v>0</v>
      </c>
      <c r="O271" s="19">
        <f>+Localiza_PN1112[[#This Row],[Activos]]/(Localiza_PN1112[[#This Row],[Población]]/1000000)</f>
        <v>0</v>
      </c>
      <c r="P271" s="25" t="e">
        <f>+Localiza_PN1112[[#This Row],[Fallecidos]]/Localiza_PN1112[[#This Row],[Casos]]</f>
        <v>#DIV/0!</v>
      </c>
      <c r="Q271" s="25" t="e">
        <f>+Localiza_PN1112[[#This Row],[Recuperados]]/Localiza_PN1112[[#This Row],[Casos]]</f>
        <v>#DIV/0!</v>
      </c>
      <c r="R271" s="25" t="e">
        <f>Localiza_PN1112[[#This Row],[Activos]]/Localiza_PN1112[[#This Row],[Casos]]</f>
        <v>#DIV/0!</v>
      </c>
      <c r="S271" s="43" t="e">
        <f ca="1">+HLOOKUP($R$1,'Casos DIA Corr'!$CM$1:$CP$755,Localiza_PN1112[[#This Row],[Fila]],0)</f>
        <v>#N/A</v>
      </c>
      <c r="T271" s="40" t="e">
        <f ca="1">+HLOOKUP($R$1,'Muertes DIA'!$F$1:$I$770,Localiza_PN1112[[#This Row],[Fila]],0)</f>
        <v>#N/A</v>
      </c>
      <c r="U271" s="40" t="e">
        <f ca="1">+HLOOKUP($R$1,'Recuperados DIA'!$E$1:$H$763,Localiza_PN1112[[#This Row],[Fila]],0)</f>
        <v>#N/A</v>
      </c>
    </row>
    <row r="272" spans="2:21">
      <c r="B272">
        <v>272</v>
      </c>
      <c r="C272">
        <v>120508</v>
      </c>
      <c r="D272" t="s">
        <v>425</v>
      </c>
      <c r="E272">
        <v>8.3268699645996094</v>
      </c>
      <c r="F272">
        <v>-82.535697937011719</v>
      </c>
      <c r="G272">
        <v>2418</v>
      </c>
      <c r="H272" s="48">
        <f>+Casos_PN_CORR[[#This Row],[SUM Correg]]</f>
        <v>0</v>
      </c>
      <c r="I272" s="48">
        <f>+Muertes_PN_ACUM[[#This Row],[Fallecidos]]</f>
        <v>0</v>
      </c>
      <c r="J272" s="48">
        <f>+Recupera_PN_ACUM[[#This Row],[Recuperados]]</f>
        <v>0</v>
      </c>
      <c r="K272" s="48">
        <f>+Localiza_PN1112[[#This Row],[Casos]]-Localiza_PN1112[[#This Row],[Fallecidos]]-Localiza_PN1112[[#This Row],[Recuperados]]</f>
        <v>0</v>
      </c>
      <c r="L272" s="19">
        <f>+Localiza_PN1112[[#This Row],[Casos]]/(Localiza_PN1112[[#This Row],[Población]]/1000000)</f>
        <v>0</v>
      </c>
      <c r="M272" s="19">
        <f>+Localiza_PN1112[[#This Row],[Fallecidos]]/(Localiza_PN1112[[#This Row],[Población]]/1000000)</f>
        <v>0</v>
      </c>
      <c r="N272" s="19">
        <f>+Localiza_PN1112[[#This Row],[Recuperados]]/(Localiza_PN1112[[#This Row],[Población]]/1000000)</f>
        <v>0</v>
      </c>
      <c r="O272" s="19">
        <f>+Localiza_PN1112[[#This Row],[Activos]]/(Localiza_PN1112[[#This Row],[Población]]/1000000)</f>
        <v>0</v>
      </c>
      <c r="P272" s="25" t="e">
        <f>+Localiza_PN1112[[#This Row],[Fallecidos]]/Localiza_PN1112[[#This Row],[Casos]]</f>
        <v>#DIV/0!</v>
      </c>
      <c r="Q272" s="25" t="e">
        <f>+Localiza_PN1112[[#This Row],[Recuperados]]/Localiza_PN1112[[#This Row],[Casos]]</f>
        <v>#DIV/0!</v>
      </c>
      <c r="R272" s="25" t="e">
        <f>Localiza_PN1112[[#This Row],[Activos]]/Localiza_PN1112[[#This Row],[Casos]]</f>
        <v>#DIV/0!</v>
      </c>
      <c r="S272" s="43" t="e">
        <f ca="1">+HLOOKUP($R$1,'Casos DIA Corr'!$CM$1:$CP$755,Localiza_PN1112[[#This Row],[Fila]],0)</f>
        <v>#N/A</v>
      </c>
      <c r="T272" s="40" t="e">
        <f ca="1">+HLOOKUP($R$1,'Muertes DIA'!$F$1:$I$770,Localiza_PN1112[[#This Row],[Fila]],0)</f>
        <v>#N/A</v>
      </c>
      <c r="U272" s="40" t="e">
        <f ca="1">+HLOOKUP($R$1,'Recuperados DIA'!$E$1:$H$763,Localiza_PN1112[[#This Row],[Fila]],0)</f>
        <v>#N/A</v>
      </c>
    </row>
    <row r="273" spans="2:21">
      <c r="B273">
        <v>273</v>
      </c>
      <c r="C273">
        <v>130904</v>
      </c>
      <c r="D273" t="s">
        <v>425</v>
      </c>
      <c r="E273">
        <v>7.8233098983764648</v>
      </c>
      <c r="F273">
        <v>-81.224800109863281</v>
      </c>
      <c r="G273">
        <v>3239</v>
      </c>
      <c r="H273" s="48">
        <f>+Casos_PN_CORR[[#This Row],[SUM Correg]]</f>
        <v>0</v>
      </c>
      <c r="I273" s="48">
        <f>+Muertes_PN_ACUM[[#This Row],[Fallecidos]]</f>
        <v>0</v>
      </c>
      <c r="J273" s="48">
        <f>+Recupera_PN_ACUM[[#This Row],[Recuperados]]</f>
        <v>0</v>
      </c>
      <c r="K273" s="48">
        <f>+Localiza_PN1112[[#This Row],[Casos]]-Localiza_PN1112[[#This Row],[Fallecidos]]-Localiza_PN1112[[#This Row],[Recuperados]]</f>
        <v>0</v>
      </c>
      <c r="L273" s="19">
        <f>+Localiza_PN1112[[#This Row],[Casos]]/(Localiza_PN1112[[#This Row],[Población]]/1000000)</f>
        <v>0</v>
      </c>
      <c r="M273" s="19">
        <f>+Localiza_PN1112[[#This Row],[Fallecidos]]/(Localiza_PN1112[[#This Row],[Población]]/1000000)</f>
        <v>0</v>
      </c>
      <c r="N273" s="19">
        <f>+Localiza_PN1112[[#This Row],[Recuperados]]/(Localiza_PN1112[[#This Row],[Población]]/1000000)</f>
        <v>0</v>
      </c>
      <c r="O273" s="19">
        <f>+Localiza_PN1112[[#This Row],[Activos]]/(Localiza_PN1112[[#This Row],[Población]]/1000000)</f>
        <v>0</v>
      </c>
      <c r="P273" s="25" t="e">
        <f>+Localiza_PN1112[[#This Row],[Fallecidos]]/Localiza_PN1112[[#This Row],[Casos]]</f>
        <v>#DIV/0!</v>
      </c>
      <c r="Q273" s="25" t="e">
        <f>+Localiza_PN1112[[#This Row],[Recuperados]]/Localiza_PN1112[[#This Row],[Casos]]</f>
        <v>#DIV/0!</v>
      </c>
      <c r="R273" s="25" t="e">
        <f>Localiza_PN1112[[#This Row],[Activos]]/Localiza_PN1112[[#This Row],[Casos]]</f>
        <v>#DIV/0!</v>
      </c>
      <c r="S273" s="43" t="e">
        <f ca="1">+HLOOKUP($R$1,'Casos DIA Corr'!$CM$1:$CP$755,Localiza_PN1112[[#This Row],[Fila]],0)</f>
        <v>#N/A</v>
      </c>
      <c r="T273" s="40" t="e">
        <f ca="1">+HLOOKUP($R$1,'Muertes DIA'!$F$1:$I$770,Localiza_PN1112[[#This Row],[Fila]],0)</f>
        <v>#N/A</v>
      </c>
      <c r="U273" s="40" t="e">
        <f ca="1">+HLOOKUP($R$1,'Recuperados DIA'!$E$1:$H$763,Localiza_PN1112[[#This Row],[Fila]],0)</f>
        <v>#N/A</v>
      </c>
    </row>
    <row r="274" spans="2:21">
      <c r="B274">
        <v>274</v>
      </c>
      <c r="C274">
        <v>120509</v>
      </c>
      <c r="D274" t="s">
        <v>426</v>
      </c>
      <c r="E274">
        <v>8.661219596862793</v>
      </c>
      <c r="F274">
        <v>-82.568801879882813</v>
      </c>
      <c r="G274">
        <v>2111</v>
      </c>
      <c r="H274" s="48">
        <f>+Casos_PN_CORR[[#This Row],[SUM Correg]]</f>
        <v>0</v>
      </c>
      <c r="I274" s="48">
        <f>+Muertes_PN_ACUM[[#This Row],[Fallecidos]]</f>
        <v>0</v>
      </c>
      <c r="J274" s="48">
        <f>+Recupera_PN_ACUM[[#This Row],[Recuperados]]</f>
        <v>0</v>
      </c>
      <c r="K274" s="48">
        <f>+Localiza_PN1112[[#This Row],[Casos]]-Localiza_PN1112[[#This Row],[Fallecidos]]-Localiza_PN1112[[#This Row],[Recuperados]]</f>
        <v>0</v>
      </c>
      <c r="L274" s="19">
        <f>+Localiza_PN1112[[#This Row],[Casos]]/(Localiza_PN1112[[#This Row],[Población]]/1000000)</f>
        <v>0</v>
      </c>
      <c r="M274" s="19">
        <f>+Localiza_PN1112[[#This Row],[Fallecidos]]/(Localiza_PN1112[[#This Row],[Población]]/1000000)</f>
        <v>0</v>
      </c>
      <c r="N274" s="19">
        <f>+Localiza_PN1112[[#This Row],[Recuperados]]/(Localiza_PN1112[[#This Row],[Población]]/1000000)</f>
        <v>0</v>
      </c>
      <c r="O274" s="19">
        <f>+Localiza_PN1112[[#This Row],[Activos]]/(Localiza_PN1112[[#This Row],[Población]]/1000000)</f>
        <v>0</v>
      </c>
      <c r="P274" s="25" t="e">
        <f>+Localiza_PN1112[[#This Row],[Fallecidos]]/Localiza_PN1112[[#This Row],[Casos]]</f>
        <v>#DIV/0!</v>
      </c>
      <c r="Q274" s="25" t="e">
        <f>+Localiza_PN1112[[#This Row],[Recuperados]]/Localiza_PN1112[[#This Row],[Casos]]</f>
        <v>#DIV/0!</v>
      </c>
      <c r="R274" s="25" t="e">
        <f>Localiza_PN1112[[#This Row],[Activos]]/Localiza_PN1112[[#This Row],[Casos]]</f>
        <v>#DIV/0!</v>
      </c>
      <c r="S274" s="43" t="e">
        <f ca="1">+HLOOKUP($R$1,'Casos DIA Corr'!$CM$1:$CP$755,Localiza_PN1112[[#This Row],[Fila]],0)</f>
        <v>#N/A</v>
      </c>
      <c r="T274" s="40" t="e">
        <f ca="1">+HLOOKUP($R$1,'Muertes DIA'!$F$1:$I$770,Localiza_PN1112[[#This Row],[Fila]],0)</f>
        <v>#N/A</v>
      </c>
      <c r="U274" s="40" t="e">
        <f ca="1">+HLOOKUP($R$1,'Recuperados DIA'!$E$1:$H$763,Localiza_PN1112[[#This Row],[Fila]],0)</f>
        <v>#N/A</v>
      </c>
    </row>
    <row r="275" spans="2:21">
      <c r="B275">
        <v>275</v>
      </c>
      <c r="C275">
        <v>20404</v>
      </c>
      <c r="D275" t="s">
        <v>427</v>
      </c>
      <c r="E275">
        <v>8.5472602844238281</v>
      </c>
      <c r="F275">
        <v>-81.478897094726563</v>
      </c>
      <c r="G275">
        <v>1663</v>
      </c>
      <c r="H275" s="48">
        <f>+Casos_PN_CORR[[#This Row],[SUM Correg]]</f>
        <v>0</v>
      </c>
      <c r="I275" s="48">
        <f>+Muertes_PN_ACUM[[#This Row],[Fallecidos]]</f>
        <v>0</v>
      </c>
      <c r="J275" s="48">
        <f>+Recupera_PN_ACUM[[#This Row],[Recuperados]]</f>
        <v>0</v>
      </c>
      <c r="K275" s="48">
        <f>+Localiza_PN1112[[#This Row],[Casos]]-Localiza_PN1112[[#This Row],[Fallecidos]]-Localiza_PN1112[[#This Row],[Recuperados]]</f>
        <v>0</v>
      </c>
      <c r="L275" s="19">
        <f>+Localiza_PN1112[[#This Row],[Casos]]/(Localiza_PN1112[[#This Row],[Población]]/1000000)</f>
        <v>0</v>
      </c>
      <c r="M275" s="19">
        <f>+Localiza_PN1112[[#This Row],[Fallecidos]]/(Localiza_PN1112[[#This Row],[Población]]/1000000)</f>
        <v>0</v>
      </c>
      <c r="N275" s="19">
        <f>+Localiza_PN1112[[#This Row],[Recuperados]]/(Localiza_PN1112[[#This Row],[Población]]/1000000)</f>
        <v>0</v>
      </c>
      <c r="O275" s="19">
        <f>+Localiza_PN1112[[#This Row],[Activos]]/(Localiza_PN1112[[#This Row],[Población]]/1000000)</f>
        <v>0</v>
      </c>
      <c r="P275" s="25" t="e">
        <f>+Localiza_PN1112[[#This Row],[Fallecidos]]/Localiza_PN1112[[#This Row],[Casos]]</f>
        <v>#DIV/0!</v>
      </c>
      <c r="Q275" s="25" t="e">
        <f>+Localiza_PN1112[[#This Row],[Recuperados]]/Localiza_PN1112[[#This Row],[Casos]]</f>
        <v>#DIV/0!</v>
      </c>
      <c r="R275" s="25" t="e">
        <f>Localiza_PN1112[[#This Row],[Activos]]/Localiza_PN1112[[#This Row],[Casos]]</f>
        <v>#DIV/0!</v>
      </c>
      <c r="S275" s="43" t="e">
        <f ca="1">+HLOOKUP($R$1,'Casos DIA Corr'!$CM$1:$CP$755,Localiza_PN1112[[#This Row],[Fila]],0)</f>
        <v>#N/A</v>
      </c>
      <c r="T275" s="40" t="e">
        <f ca="1">+HLOOKUP($R$1,'Muertes DIA'!$F$1:$I$770,Localiza_PN1112[[#This Row],[Fila]],0)</f>
        <v>#N/A</v>
      </c>
      <c r="U275" s="40" t="e">
        <f ca="1">+HLOOKUP($R$1,'Recuperados DIA'!$E$1:$H$763,Localiza_PN1112[[#This Row],[Fila]],0)</f>
        <v>#N/A</v>
      </c>
    </row>
    <row r="276" spans="2:21">
      <c r="B276">
        <v>276</v>
      </c>
      <c r="C276">
        <v>120803</v>
      </c>
      <c r="D276" t="s">
        <v>428</v>
      </c>
      <c r="E276">
        <v>8.5457496643066406</v>
      </c>
      <c r="F276">
        <v>-80.000198364257813</v>
      </c>
      <c r="G276">
        <v>0</v>
      </c>
      <c r="H276" s="48">
        <f>+Casos_PN_CORR[[#This Row],[SUM Correg]]</f>
        <v>0</v>
      </c>
      <c r="I276" s="48">
        <f>+Muertes_PN_ACUM[[#This Row],[Fallecidos]]</f>
        <v>0</v>
      </c>
      <c r="J276" s="48">
        <f>+Recupera_PN_ACUM[[#This Row],[Recuperados]]</f>
        <v>0</v>
      </c>
      <c r="K276" s="48">
        <f>+Localiza_PN1112[[#This Row],[Casos]]-Localiza_PN1112[[#This Row],[Fallecidos]]-Localiza_PN1112[[#This Row],[Recuperados]]</f>
        <v>0</v>
      </c>
      <c r="L276" s="19" t="e">
        <f>+Localiza_PN1112[[#This Row],[Casos]]/(Localiza_PN1112[[#This Row],[Población]]/1000000)</f>
        <v>#DIV/0!</v>
      </c>
      <c r="M276" s="19" t="e">
        <f>+Localiza_PN1112[[#This Row],[Fallecidos]]/(Localiza_PN1112[[#This Row],[Población]]/1000000)</f>
        <v>#DIV/0!</v>
      </c>
      <c r="N276" s="19" t="e">
        <f>+Localiza_PN1112[[#This Row],[Recuperados]]/(Localiza_PN1112[[#This Row],[Población]]/1000000)</f>
        <v>#DIV/0!</v>
      </c>
      <c r="O276" s="19" t="e">
        <f>+Localiza_PN1112[[#This Row],[Activos]]/(Localiza_PN1112[[#This Row],[Población]]/1000000)</f>
        <v>#DIV/0!</v>
      </c>
      <c r="P276" s="25" t="e">
        <f>+Localiza_PN1112[[#This Row],[Fallecidos]]/Localiza_PN1112[[#This Row],[Casos]]</f>
        <v>#DIV/0!</v>
      </c>
      <c r="Q276" s="25" t="e">
        <f>+Localiza_PN1112[[#This Row],[Recuperados]]/Localiza_PN1112[[#This Row],[Casos]]</f>
        <v>#DIV/0!</v>
      </c>
      <c r="R276" s="25" t="e">
        <f>Localiza_PN1112[[#This Row],[Activos]]/Localiza_PN1112[[#This Row],[Casos]]</f>
        <v>#DIV/0!</v>
      </c>
      <c r="S276" s="43" t="e">
        <f ca="1">+HLOOKUP($R$1,'Casos DIA Corr'!$CM$1:$CP$755,Localiza_PN1112[[#This Row],[Fila]],0)</f>
        <v>#N/A</v>
      </c>
      <c r="T276" s="40" t="e">
        <f ca="1">+HLOOKUP($R$1,'Muertes DIA'!$F$1:$I$770,Localiza_PN1112[[#This Row],[Fila]],0)</f>
        <v>#N/A</v>
      </c>
      <c r="U276" s="40" t="e">
        <f ca="1">+HLOOKUP($R$1,'Recuperados DIA'!$E$1:$H$763,Localiza_PN1112[[#This Row],[Fila]],0)</f>
        <v>#N/A</v>
      </c>
    </row>
    <row r="277" spans="2:21">
      <c r="B277">
        <v>277</v>
      </c>
      <c r="C277">
        <v>120604</v>
      </c>
      <c r="D277" t="s">
        <v>429</v>
      </c>
      <c r="E277">
        <v>8.5121097564697266</v>
      </c>
      <c r="F277">
        <v>-81.3572998046875</v>
      </c>
      <c r="G277">
        <v>1098</v>
      </c>
      <c r="H277" s="48">
        <f>+Casos_PN_CORR[[#This Row],[SUM Correg]]</f>
        <v>0</v>
      </c>
      <c r="I277" s="48">
        <f>+Muertes_PN_ACUM[[#This Row],[Fallecidos]]</f>
        <v>0</v>
      </c>
      <c r="J277" s="48">
        <f>+Recupera_PN_ACUM[[#This Row],[Recuperados]]</f>
        <v>0</v>
      </c>
      <c r="K277" s="48">
        <f>+Localiza_PN1112[[#This Row],[Casos]]-Localiza_PN1112[[#This Row],[Fallecidos]]-Localiza_PN1112[[#This Row],[Recuperados]]</f>
        <v>0</v>
      </c>
      <c r="L277" s="19">
        <f>+Localiza_PN1112[[#This Row],[Casos]]/(Localiza_PN1112[[#This Row],[Población]]/1000000)</f>
        <v>0</v>
      </c>
      <c r="M277" s="19">
        <f>+Localiza_PN1112[[#This Row],[Fallecidos]]/(Localiza_PN1112[[#This Row],[Población]]/1000000)</f>
        <v>0</v>
      </c>
      <c r="N277" s="19">
        <f>+Localiza_PN1112[[#This Row],[Recuperados]]/(Localiza_PN1112[[#This Row],[Población]]/1000000)</f>
        <v>0</v>
      </c>
      <c r="O277" s="19">
        <f>+Localiza_PN1112[[#This Row],[Activos]]/(Localiza_PN1112[[#This Row],[Población]]/1000000)</f>
        <v>0</v>
      </c>
      <c r="P277" s="25" t="e">
        <f>+Localiza_PN1112[[#This Row],[Fallecidos]]/Localiza_PN1112[[#This Row],[Casos]]</f>
        <v>#DIV/0!</v>
      </c>
      <c r="Q277" s="25" t="e">
        <f>+Localiza_PN1112[[#This Row],[Recuperados]]/Localiza_PN1112[[#This Row],[Casos]]</f>
        <v>#DIV/0!</v>
      </c>
      <c r="R277" s="25" t="e">
        <f>Localiza_PN1112[[#This Row],[Activos]]/Localiza_PN1112[[#This Row],[Casos]]</f>
        <v>#DIV/0!</v>
      </c>
      <c r="S277" s="43" t="e">
        <f ca="1">+HLOOKUP($R$1,'Casos DIA Corr'!$CM$1:$CP$755,Localiza_PN1112[[#This Row],[Fila]],0)</f>
        <v>#N/A</v>
      </c>
      <c r="T277" s="40" t="e">
        <f ca="1">+HLOOKUP($R$1,'Muertes DIA'!$F$1:$I$770,Localiza_PN1112[[#This Row],[Fila]],0)</f>
        <v>#N/A</v>
      </c>
      <c r="U277" s="40" t="e">
        <f ca="1">+HLOOKUP($R$1,'Recuperados DIA'!$E$1:$H$763,Localiza_PN1112[[#This Row],[Fila]],0)</f>
        <v>#N/A</v>
      </c>
    </row>
    <row r="278" spans="2:21">
      <c r="B278">
        <v>278</v>
      </c>
      <c r="C278">
        <v>120402</v>
      </c>
      <c r="D278" t="s">
        <v>430</v>
      </c>
      <c r="E278">
        <v>8.541839599609375</v>
      </c>
      <c r="F278">
        <v>-80.588401794433594</v>
      </c>
      <c r="G278">
        <v>943</v>
      </c>
      <c r="H278" s="48">
        <f>+Casos_PN_CORR[[#This Row],[SUM Correg]]</f>
        <v>0</v>
      </c>
      <c r="I278" s="48">
        <f>+Muertes_PN_ACUM[[#This Row],[Fallecidos]]</f>
        <v>0</v>
      </c>
      <c r="J278" s="48">
        <f>+Recupera_PN_ACUM[[#This Row],[Recuperados]]</f>
        <v>0</v>
      </c>
      <c r="K278" s="48">
        <f>+Localiza_PN1112[[#This Row],[Casos]]-Localiza_PN1112[[#This Row],[Fallecidos]]-Localiza_PN1112[[#This Row],[Recuperados]]</f>
        <v>0</v>
      </c>
      <c r="L278" s="19">
        <f>+Localiza_PN1112[[#This Row],[Casos]]/(Localiza_PN1112[[#This Row],[Población]]/1000000)</f>
        <v>0</v>
      </c>
      <c r="M278" s="19">
        <f>+Localiza_PN1112[[#This Row],[Fallecidos]]/(Localiza_PN1112[[#This Row],[Población]]/1000000)</f>
        <v>0</v>
      </c>
      <c r="N278" s="19">
        <f>+Localiza_PN1112[[#This Row],[Recuperados]]/(Localiza_PN1112[[#This Row],[Población]]/1000000)</f>
        <v>0</v>
      </c>
      <c r="O278" s="19">
        <f>+Localiza_PN1112[[#This Row],[Activos]]/(Localiza_PN1112[[#This Row],[Población]]/1000000)</f>
        <v>0</v>
      </c>
      <c r="P278" s="25" t="e">
        <f>+Localiza_PN1112[[#This Row],[Fallecidos]]/Localiza_PN1112[[#This Row],[Casos]]</f>
        <v>#DIV/0!</v>
      </c>
      <c r="Q278" s="25" t="e">
        <f>+Localiza_PN1112[[#This Row],[Recuperados]]/Localiza_PN1112[[#This Row],[Casos]]</f>
        <v>#DIV/0!</v>
      </c>
      <c r="R278" s="25" t="e">
        <f>Localiza_PN1112[[#This Row],[Activos]]/Localiza_PN1112[[#This Row],[Casos]]</f>
        <v>#DIV/0!</v>
      </c>
      <c r="S278" s="43" t="e">
        <f ca="1">+HLOOKUP($R$1,'Casos DIA Corr'!$CM$1:$CP$755,Localiza_PN1112[[#This Row],[Fila]],0)</f>
        <v>#N/A</v>
      </c>
      <c r="T278" s="40" t="e">
        <f ca="1">+HLOOKUP($R$1,'Muertes DIA'!$F$1:$I$770,Localiza_PN1112[[#This Row],[Fila]],0)</f>
        <v>#N/A</v>
      </c>
      <c r="U278" s="40" t="e">
        <f ca="1">+HLOOKUP($R$1,'Recuperados DIA'!$E$1:$H$763,Localiza_PN1112[[#This Row],[Fila]],0)</f>
        <v>#N/A</v>
      </c>
    </row>
    <row r="279" spans="2:21">
      <c r="B279">
        <v>279</v>
      </c>
      <c r="C279">
        <v>120203</v>
      </c>
      <c r="D279" t="s">
        <v>431</v>
      </c>
      <c r="E279">
        <v>8.7610101699829102</v>
      </c>
      <c r="F279">
        <v>-81.963798522949219</v>
      </c>
      <c r="G279">
        <v>0</v>
      </c>
      <c r="H279" s="48">
        <f>+Casos_PN_CORR[[#This Row],[SUM Correg]]</f>
        <v>20</v>
      </c>
      <c r="I279" s="48">
        <f>+Muertes_PN_ACUM[[#This Row],[Fallecidos]]</f>
        <v>0</v>
      </c>
      <c r="J279" s="48">
        <f>+Recupera_PN_ACUM[[#This Row],[Recuperados]]</f>
        <v>0</v>
      </c>
      <c r="K279" s="48">
        <f>+Localiza_PN1112[[#This Row],[Casos]]-Localiza_PN1112[[#This Row],[Fallecidos]]-Localiza_PN1112[[#This Row],[Recuperados]]</f>
        <v>20</v>
      </c>
      <c r="L279" s="19" t="e">
        <f>+Localiza_PN1112[[#This Row],[Casos]]/(Localiza_PN1112[[#This Row],[Población]]/1000000)</f>
        <v>#DIV/0!</v>
      </c>
      <c r="M279" s="19" t="e">
        <f>+Localiza_PN1112[[#This Row],[Fallecidos]]/(Localiza_PN1112[[#This Row],[Población]]/1000000)</f>
        <v>#DIV/0!</v>
      </c>
      <c r="N279" s="19" t="e">
        <f>+Localiza_PN1112[[#This Row],[Recuperados]]/(Localiza_PN1112[[#This Row],[Población]]/1000000)</f>
        <v>#DIV/0!</v>
      </c>
      <c r="O279" s="19" t="e">
        <f>+Localiza_PN1112[[#This Row],[Activos]]/(Localiza_PN1112[[#This Row],[Población]]/1000000)</f>
        <v>#DIV/0!</v>
      </c>
      <c r="P279" s="25">
        <f>+Localiza_PN1112[[#This Row],[Fallecidos]]/Localiza_PN1112[[#This Row],[Casos]]</f>
        <v>0</v>
      </c>
      <c r="Q279" s="25">
        <f>+Localiza_PN1112[[#This Row],[Recuperados]]/Localiza_PN1112[[#This Row],[Casos]]</f>
        <v>0</v>
      </c>
      <c r="R279" s="25">
        <f>Localiza_PN1112[[#This Row],[Activos]]/Localiza_PN1112[[#This Row],[Casos]]</f>
        <v>1</v>
      </c>
      <c r="S279" s="43" t="e">
        <f ca="1">+HLOOKUP($R$1,'Casos DIA Corr'!$CM$1:$CP$755,Localiza_PN1112[[#This Row],[Fila]],0)</f>
        <v>#N/A</v>
      </c>
      <c r="T279" s="40" t="e">
        <f ca="1">+HLOOKUP($R$1,'Muertes DIA'!$F$1:$I$770,Localiza_PN1112[[#This Row],[Fila]],0)</f>
        <v>#N/A</v>
      </c>
      <c r="U279" s="40" t="e">
        <f ca="1">+HLOOKUP($R$1,'Recuperados DIA'!$E$1:$H$763,Localiza_PN1112[[#This Row],[Fila]],0)</f>
        <v>#N/A</v>
      </c>
    </row>
    <row r="280" spans="2:21">
      <c r="B280">
        <v>280</v>
      </c>
      <c r="C280">
        <v>120204</v>
      </c>
      <c r="D280" t="s">
        <v>432</v>
      </c>
      <c r="E280">
        <v>8.6907100677490234</v>
      </c>
      <c r="F280">
        <v>-81.742500305175781</v>
      </c>
      <c r="G280">
        <v>2647</v>
      </c>
      <c r="H280" s="48">
        <f>+Casos_PN_CORR[[#This Row],[SUM Correg]]</f>
        <v>15</v>
      </c>
      <c r="I280" s="48">
        <f>+Muertes_PN_ACUM[[#This Row],[Fallecidos]]</f>
        <v>0</v>
      </c>
      <c r="J280" s="48">
        <f>+Recupera_PN_ACUM[[#This Row],[Recuperados]]</f>
        <v>0</v>
      </c>
      <c r="K280" s="48">
        <f>+Localiza_PN1112[[#This Row],[Casos]]-Localiza_PN1112[[#This Row],[Fallecidos]]-Localiza_PN1112[[#This Row],[Recuperados]]</f>
        <v>15</v>
      </c>
      <c r="L280" s="19">
        <f>+Localiza_PN1112[[#This Row],[Casos]]/(Localiza_PN1112[[#This Row],[Población]]/1000000)</f>
        <v>5666.7925953910089</v>
      </c>
      <c r="M280" s="19">
        <f>+Localiza_PN1112[[#This Row],[Fallecidos]]/(Localiza_PN1112[[#This Row],[Población]]/1000000)</f>
        <v>0</v>
      </c>
      <c r="N280" s="19">
        <f>+Localiza_PN1112[[#This Row],[Recuperados]]/(Localiza_PN1112[[#This Row],[Población]]/1000000)</f>
        <v>0</v>
      </c>
      <c r="O280" s="19">
        <f>+Localiza_PN1112[[#This Row],[Activos]]/(Localiza_PN1112[[#This Row],[Población]]/1000000)</f>
        <v>5666.7925953910089</v>
      </c>
      <c r="P280" s="25">
        <f>+Localiza_PN1112[[#This Row],[Fallecidos]]/Localiza_PN1112[[#This Row],[Casos]]</f>
        <v>0</v>
      </c>
      <c r="Q280" s="25">
        <f>+Localiza_PN1112[[#This Row],[Recuperados]]/Localiza_PN1112[[#This Row],[Casos]]</f>
        <v>0</v>
      </c>
      <c r="R280" s="25">
        <f>Localiza_PN1112[[#This Row],[Activos]]/Localiza_PN1112[[#This Row],[Casos]]</f>
        <v>1</v>
      </c>
      <c r="S280" s="43" t="e">
        <f ca="1">+HLOOKUP($R$1,'Casos DIA Corr'!$CM$1:$CP$755,Localiza_PN1112[[#This Row],[Fila]],0)</f>
        <v>#N/A</v>
      </c>
      <c r="T280" s="40" t="e">
        <f ca="1">+HLOOKUP($R$1,'Muertes DIA'!$F$1:$I$770,Localiza_PN1112[[#This Row],[Fila]],0)</f>
        <v>#N/A</v>
      </c>
      <c r="U280" s="40" t="e">
        <f ca="1">+HLOOKUP($R$1,'Recuperados DIA'!$E$1:$H$763,Localiza_PN1112[[#This Row],[Fila]],0)</f>
        <v>#N/A</v>
      </c>
    </row>
    <row r="281" spans="2:21">
      <c r="B281">
        <v>281</v>
      </c>
      <c r="C281">
        <v>120205</v>
      </c>
      <c r="D281" t="s">
        <v>433</v>
      </c>
      <c r="E281">
        <v>8.4245500564575195</v>
      </c>
      <c r="F281">
        <v>-81.773101806640625</v>
      </c>
      <c r="G281">
        <v>3857</v>
      </c>
      <c r="H281" s="48">
        <f>+Casos_PN_CORR[[#This Row],[SUM Correg]]</f>
        <v>5</v>
      </c>
      <c r="I281" s="48">
        <f>+Muertes_PN_ACUM[[#This Row],[Fallecidos]]</f>
        <v>0</v>
      </c>
      <c r="J281" s="48">
        <f>+Recupera_PN_ACUM[[#This Row],[Recuperados]]</f>
        <v>0</v>
      </c>
      <c r="K281" s="48">
        <f>+Localiza_PN1112[[#This Row],[Casos]]-Localiza_PN1112[[#This Row],[Fallecidos]]-Localiza_PN1112[[#This Row],[Recuperados]]</f>
        <v>5</v>
      </c>
      <c r="L281" s="19">
        <f>+Localiza_PN1112[[#This Row],[Casos]]/(Localiza_PN1112[[#This Row],[Población]]/1000000)</f>
        <v>1296.3443090484832</v>
      </c>
      <c r="M281" s="19">
        <f>+Localiza_PN1112[[#This Row],[Fallecidos]]/(Localiza_PN1112[[#This Row],[Población]]/1000000)</f>
        <v>0</v>
      </c>
      <c r="N281" s="19">
        <f>+Localiza_PN1112[[#This Row],[Recuperados]]/(Localiza_PN1112[[#This Row],[Población]]/1000000)</f>
        <v>0</v>
      </c>
      <c r="O281" s="19">
        <f>+Localiza_PN1112[[#This Row],[Activos]]/(Localiza_PN1112[[#This Row],[Población]]/1000000)</f>
        <v>1296.3443090484832</v>
      </c>
      <c r="P281" s="25">
        <f>+Localiza_PN1112[[#This Row],[Fallecidos]]/Localiza_PN1112[[#This Row],[Casos]]</f>
        <v>0</v>
      </c>
      <c r="Q281" s="25">
        <f>+Localiza_PN1112[[#This Row],[Recuperados]]/Localiza_PN1112[[#This Row],[Casos]]</f>
        <v>0</v>
      </c>
      <c r="R281" s="25">
        <f>Localiza_PN1112[[#This Row],[Activos]]/Localiza_PN1112[[#This Row],[Casos]]</f>
        <v>1</v>
      </c>
      <c r="S281" s="43" t="e">
        <f ca="1">+HLOOKUP($R$1,'Casos DIA Corr'!$CM$1:$CP$755,Localiza_PN1112[[#This Row],[Fila]],0)</f>
        <v>#N/A</v>
      </c>
      <c r="T281" s="40" t="e">
        <f ca="1">+HLOOKUP($R$1,'Muertes DIA'!$F$1:$I$770,Localiza_PN1112[[#This Row],[Fila]],0)</f>
        <v>#N/A</v>
      </c>
      <c r="U281" s="40" t="e">
        <f ca="1">+HLOOKUP($R$1,'Recuperados DIA'!$E$1:$H$763,Localiza_PN1112[[#This Row],[Fila]],0)</f>
        <v>#N/A</v>
      </c>
    </row>
    <row r="282" spans="2:21">
      <c r="B282">
        <v>282</v>
      </c>
      <c r="C282">
        <v>120206</v>
      </c>
      <c r="D282" t="s">
        <v>434</v>
      </c>
      <c r="E282">
        <v>8.3419904708862305</v>
      </c>
      <c r="F282">
        <v>-81.959098815917969</v>
      </c>
      <c r="G282">
        <v>2134</v>
      </c>
      <c r="H282" s="48">
        <f>+Casos_PN_CORR[[#This Row],[SUM Correg]]</f>
        <v>35</v>
      </c>
      <c r="I282" s="48">
        <f>+Muertes_PN_ACUM[[#This Row],[Fallecidos]]</f>
        <v>0</v>
      </c>
      <c r="J282" s="48">
        <f>+Recupera_PN_ACUM[[#This Row],[Recuperados]]</f>
        <v>0</v>
      </c>
      <c r="K282" s="48">
        <f>+Localiza_PN1112[[#This Row],[Casos]]-Localiza_PN1112[[#This Row],[Fallecidos]]-Localiza_PN1112[[#This Row],[Recuperados]]</f>
        <v>35</v>
      </c>
      <c r="L282" s="19">
        <f>+Localiza_PN1112[[#This Row],[Casos]]/(Localiza_PN1112[[#This Row],[Población]]/1000000)</f>
        <v>16401.124648547328</v>
      </c>
      <c r="M282" s="19">
        <f>+Localiza_PN1112[[#This Row],[Fallecidos]]/(Localiza_PN1112[[#This Row],[Población]]/1000000)</f>
        <v>0</v>
      </c>
      <c r="N282" s="19">
        <f>+Localiza_PN1112[[#This Row],[Recuperados]]/(Localiza_PN1112[[#This Row],[Población]]/1000000)</f>
        <v>0</v>
      </c>
      <c r="O282" s="19">
        <f>+Localiza_PN1112[[#This Row],[Activos]]/(Localiza_PN1112[[#This Row],[Población]]/1000000)</f>
        <v>16401.124648547328</v>
      </c>
      <c r="P282" s="25">
        <f>+Localiza_PN1112[[#This Row],[Fallecidos]]/Localiza_PN1112[[#This Row],[Casos]]</f>
        <v>0</v>
      </c>
      <c r="Q282" s="25">
        <f>+Localiza_PN1112[[#This Row],[Recuperados]]/Localiza_PN1112[[#This Row],[Casos]]</f>
        <v>0</v>
      </c>
      <c r="R282" s="25">
        <f>Localiza_PN1112[[#This Row],[Activos]]/Localiza_PN1112[[#This Row],[Casos]]</f>
        <v>1</v>
      </c>
      <c r="S282" s="43" t="e">
        <f ca="1">+HLOOKUP($R$1,'Casos DIA Corr'!$CM$1:$CP$755,Localiza_PN1112[[#This Row],[Fila]],0)</f>
        <v>#N/A</v>
      </c>
      <c r="T282" s="40" t="e">
        <f ca="1">+HLOOKUP($R$1,'Muertes DIA'!$F$1:$I$770,Localiza_PN1112[[#This Row],[Fila]],0)</f>
        <v>#N/A</v>
      </c>
      <c r="U282" s="40" t="e">
        <f ca="1">+HLOOKUP($R$1,'Recuperados DIA'!$E$1:$H$763,Localiza_PN1112[[#This Row],[Fila]],0)</f>
        <v>#N/A</v>
      </c>
    </row>
    <row r="283" spans="2:21">
      <c r="B283">
        <v>283</v>
      </c>
      <c r="C283">
        <v>120201</v>
      </c>
      <c r="D283" t="s">
        <v>435</v>
      </c>
      <c r="E283">
        <v>8.4567899703979492</v>
      </c>
      <c r="F283">
        <v>-81.865997314453125</v>
      </c>
      <c r="G283">
        <v>2110</v>
      </c>
      <c r="H283" s="48">
        <f>+Casos_PN_CORR[[#This Row],[SUM Correg]]</f>
        <v>0</v>
      </c>
      <c r="I283" s="48">
        <f>+Muertes_PN_ACUM[[#This Row],[Fallecidos]]</f>
        <v>0</v>
      </c>
      <c r="J283" s="48">
        <f>+Recupera_PN_ACUM[[#This Row],[Recuperados]]</f>
        <v>0</v>
      </c>
      <c r="K283" s="48">
        <f>+Localiza_PN1112[[#This Row],[Casos]]-Localiza_PN1112[[#This Row],[Fallecidos]]-Localiza_PN1112[[#This Row],[Recuperados]]</f>
        <v>0</v>
      </c>
      <c r="L283" s="19">
        <f>+Localiza_PN1112[[#This Row],[Casos]]/(Localiza_PN1112[[#This Row],[Población]]/1000000)</f>
        <v>0</v>
      </c>
      <c r="M283" s="19">
        <f>+Localiza_PN1112[[#This Row],[Fallecidos]]/(Localiza_PN1112[[#This Row],[Población]]/1000000)</f>
        <v>0</v>
      </c>
      <c r="N283" s="19">
        <f>+Localiza_PN1112[[#This Row],[Recuperados]]/(Localiza_PN1112[[#This Row],[Población]]/1000000)</f>
        <v>0</v>
      </c>
      <c r="O283" s="19">
        <f>+Localiza_PN1112[[#This Row],[Activos]]/(Localiza_PN1112[[#This Row],[Población]]/1000000)</f>
        <v>0</v>
      </c>
      <c r="P283" s="25" t="e">
        <f>+Localiza_PN1112[[#This Row],[Fallecidos]]/Localiza_PN1112[[#This Row],[Casos]]</f>
        <v>#DIV/0!</v>
      </c>
      <c r="Q283" s="25" t="e">
        <f>+Localiza_PN1112[[#This Row],[Recuperados]]/Localiza_PN1112[[#This Row],[Casos]]</f>
        <v>#DIV/0!</v>
      </c>
      <c r="R283" s="25" t="e">
        <f>Localiza_PN1112[[#This Row],[Activos]]/Localiza_PN1112[[#This Row],[Casos]]</f>
        <v>#DIV/0!</v>
      </c>
      <c r="S283" s="43" t="e">
        <f ca="1">+HLOOKUP($R$1,'Casos DIA Corr'!$CM$1:$CP$755,Localiza_PN1112[[#This Row],[Fila]],0)</f>
        <v>#N/A</v>
      </c>
      <c r="T283" s="40" t="e">
        <f ca="1">+HLOOKUP($R$1,'Muertes DIA'!$F$1:$I$770,Localiza_PN1112[[#This Row],[Fila]],0)</f>
        <v>#N/A</v>
      </c>
      <c r="U283" s="40" t="e">
        <f ca="1">+HLOOKUP($R$1,'Recuperados DIA'!$E$1:$H$763,Localiza_PN1112[[#This Row],[Fila]],0)</f>
        <v>#N/A</v>
      </c>
    </row>
    <row r="284" spans="2:21">
      <c r="B284">
        <v>284</v>
      </c>
      <c r="C284">
        <v>130709</v>
      </c>
      <c r="D284" t="s">
        <v>214</v>
      </c>
      <c r="E284">
        <v>8.3995504379272461</v>
      </c>
      <c r="F284">
        <v>-81.899101257324219</v>
      </c>
      <c r="G284">
        <v>1393</v>
      </c>
      <c r="H284" s="48">
        <f>+Casos_PN_CORR[[#This Row],[SUM Correg]]</f>
        <v>566</v>
      </c>
      <c r="I284" s="48">
        <f>+Muertes_PN_ACUM[[#This Row],[Fallecidos]]</f>
        <v>1</v>
      </c>
      <c r="J284" s="48">
        <f>+Recupera_PN_ACUM[[#This Row],[Recuperados]]</f>
        <v>0</v>
      </c>
      <c r="K284" s="48">
        <f>+Localiza_PN1112[[#This Row],[Casos]]-Localiza_PN1112[[#This Row],[Fallecidos]]-Localiza_PN1112[[#This Row],[Recuperados]]</f>
        <v>565</v>
      </c>
      <c r="L284" s="19">
        <f>+Localiza_PN1112[[#This Row],[Casos]]/(Localiza_PN1112[[#This Row],[Población]]/1000000)</f>
        <v>406317.30078966264</v>
      </c>
      <c r="M284" s="19">
        <f>+Localiza_PN1112[[#This Row],[Fallecidos]]/(Localiza_PN1112[[#This Row],[Población]]/1000000)</f>
        <v>717.87508973438628</v>
      </c>
      <c r="N284" s="19">
        <f>+Localiza_PN1112[[#This Row],[Recuperados]]/(Localiza_PN1112[[#This Row],[Población]]/1000000)</f>
        <v>0</v>
      </c>
      <c r="O284" s="19">
        <f>+Localiza_PN1112[[#This Row],[Activos]]/(Localiza_PN1112[[#This Row],[Población]]/1000000)</f>
        <v>405599.42569992825</v>
      </c>
      <c r="P284" s="25">
        <f>+Localiza_PN1112[[#This Row],[Fallecidos]]/Localiza_PN1112[[#This Row],[Casos]]</f>
        <v>1.7667844522968198E-3</v>
      </c>
      <c r="Q284" s="25">
        <f>+Localiza_PN1112[[#This Row],[Recuperados]]/Localiza_PN1112[[#This Row],[Casos]]</f>
        <v>0</v>
      </c>
      <c r="R284" s="25">
        <f>Localiza_PN1112[[#This Row],[Activos]]/Localiza_PN1112[[#This Row],[Casos]]</f>
        <v>0.99823321554770317</v>
      </c>
      <c r="S284" s="43" t="e">
        <f ca="1">+HLOOKUP($R$1,'Casos DIA Corr'!$CM$1:$CP$755,Localiza_PN1112[[#This Row],[Fila]],0)</f>
        <v>#N/A</v>
      </c>
      <c r="T284" s="40" t="e">
        <f ca="1">+HLOOKUP($R$1,'Muertes DIA'!$F$1:$I$770,Localiza_PN1112[[#This Row],[Fila]],0)</f>
        <v>#N/A</v>
      </c>
      <c r="U284" s="40" t="e">
        <f ca="1">+HLOOKUP($R$1,'Recuperados DIA'!$E$1:$H$763,Localiza_PN1112[[#This Row],[Fila]],0)</f>
        <v>#N/A</v>
      </c>
    </row>
    <row r="285" spans="2:21">
      <c r="B285">
        <v>285</v>
      </c>
      <c r="C285">
        <v>91111</v>
      </c>
      <c r="D285" t="s">
        <v>436</v>
      </c>
      <c r="E285">
        <v>8.3572702407836914</v>
      </c>
      <c r="F285">
        <v>-81.851402282714844</v>
      </c>
      <c r="G285">
        <v>1504</v>
      </c>
      <c r="H285" s="48">
        <f>+Casos_PN_CORR[[#This Row],[SUM Correg]]</f>
        <v>5</v>
      </c>
      <c r="I285" s="48">
        <f>+Muertes_PN_ACUM[[#This Row],[Fallecidos]]</f>
        <v>1</v>
      </c>
      <c r="J285" s="48">
        <f>+Recupera_PN_ACUM[[#This Row],[Recuperados]]</f>
        <v>0</v>
      </c>
      <c r="K285" s="48">
        <f>+Localiza_PN1112[[#This Row],[Casos]]-Localiza_PN1112[[#This Row],[Fallecidos]]-Localiza_PN1112[[#This Row],[Recuperados]]</f>
        <v>4</v>
      </c>
      <c r="L285" s="19">
        <f>+Localiza_PN1112[[#This Row],[Casos]]/(Localiza_PN1112[[#This Row],[Población]]/1000000)</f>
        <v>3324.4680851063831</v>
      </c>
      <c r="M285" s="19">
        <f>+Localiza_PN1112[[#This Row],[Fallecidos]]/(Localiza_PN1112[[#This Row],[Población]]/1000000)</f>
        <v>664.89361702127667</v>
      </c>
      <c r="N285" s="19">
        <f>+Localiza_PN1112[[#This Row],[Recuperados]]/(Localiza_PN1112[[#This Row],[Población]]/1000000)</f>
        <v>0</v>
      </c>
      <c r="O285" s="19">
        <f>+Localiza_PN1112[[#This Row],[Activos]]/(Localiza_PN1112[[#This Row],[Población]]/1000000)</f>
        <v>2659.5744680851067</v>
      </c>
      <c r="P285" s="25">
        <f>+Localiza_PN1112[[#This Row],[Fallecidos]]/Localiza_PN1112[[#This Row],[Casos]]</f>
        <v>0.2</v>
      </c>
      <c r="Q285" s="25">
        <f>+Localiza_PN1112[[#This Row],[Recuperados]]/Localiza_PN1112[[#This Row],[Casos]]</f>
        <v>0</v>
      </c>
      <c r="R285" s="25">
        <f>Localiza_PN1112[[#This Row],[Activos]]/Localiza_PN1112[[#This Row],[Casos]]</f>
        <v>0.8</v>
      </c>
      <c r="S285" s="43" t="e">
        <f ca="1">+HLOOKUP($R$1,'Casos DIA Corr'!$CM$1:$CP$755,Localiza_PN1112[[#This Row],[Fila]],0)</f>
        <v>#N/A</v>
      </c>
      <c r="T285" s="40" t="e">
        <f ca="1">+HLOOKUP($R$1,'Muertes DIA'!$F$1:$I$770,Localiza_PN1112[[#This Row],[Fila]],0)</f>
        <v>#N/A</v>
      </c>
      <c r="U285" s="40" t="e">
        <f ca="1">+HLOOKUP($R$1,'Recuperados DIA'!$E$1:$H$763,Localiza_PN1112[[#This Row],[Fila]],0)</f>
        <v>#N/A</v>
      </c>
    </row>
    <row r="286" spans="2:21">
      <c r="B286">
        <v>286</v>
      </c>
      <c r="C286">
        <v>41201</v>
      </c>
      <c r="D286" t="s">
        <v>437</v>
      </c>
      <c r="E286">
        <v>8.3938999176025391</v>
      </c>
      <c r="F286">
        <v>-81.83599853515625</v>
      </c>
      <c r="G286">
        <v>2356</v>
      </c>
      <c r="H286" s="48">
        <f>+Casos_PN_CORR[[#This Row],[SUM Correg]]</f>
        <v>0</v>
      </c>
      <c r="I286" s="48">
        <f>+Muertes_PN_ACUM[[#This Row],[Fallecidos]]</f>
        <v>0</v>
      </c>
      <c r="J286" s="48">
        <f>+Recupera_PN_ACUM[[#This Row],[Recuperados]]</f>
        <v>0</v>
      </c>
      <c r="K286" s="48">
        <f>+Localiza_PN1112[[#This Row],[Casos]]-Localiza_PN1112[[#This Row],[Fallecidos]]-Localiza_PN1112[[#This Row],[Recuperados]]</f>
        <v>0</v>
      </c>
      <c r="L286" s="19">
        <f>+Localiza_PN1112[[#This Row],[Casos]]/(Localiza_PN1112[[#This Row],[Población]]/1000000)</f>
        <v>0</v>
      </c>
      <c r="M286" s="19">
        <f>+Localiza_PN1112[[#This Row],[Fallecidos]]/(Localiza_PN1112[[#This Row],[Población]]/1000000)</f>
        <v>0</v>
      </c>
      <c r="N286" s="19">
        <f>+Localiza_PN1112[[#This Row],[Recuperados]]/(Localiza_PN1112[[#This Row],[Población]]/1000000)</f>
        <v>0</v>
      </c>
      <c r="O286" s="19">
        <f>+Localiza_PN1112[[#This Row],[Activos]]/(Localiza_PN1112[[#This Row],[Población]]/1000000)</f>
        <v>0</v>
      </c>
      <c r="P286" s="25" t="e">
        <f>+Localiza_PN1112[[#This Row],[Fallecidos]]/Localiza_PN1112[[#This Row],[Casos]]</f>
        <v>#DIV/0!</v>
      </c>
      <c r="Q286" s="25" t="e">
        <f>+Localiza_PN1112[[#This Row],[Recuperados]]/Localiza_PN1112[[#This Row],[Casos]]</f>
        <v>#DIV/0!</v>
      </c>
      <c r="R286" s="25" t="e">
        <f>Localiza_PN1112[[#This Row],[Activos]]/Localiza_PN1112[[#This Row],[Casos]]</f>
        <v>#DIV/0!</v>
      </c>
      <c r="S286" s="43" t="e">
        <f ca="1">+HLOOKUP($R$1,'Casos DIA Corr'!$CM$1:$CP$755,Localiza_PN1112[[#This Row],[Fila]],0)</f>
        <v>#N/A</v>
      </c>
      <c r="T286" s="40" t="e">
        <f ca="1">+HLOOKUP($R$1,'Muertes DIA'!$F$1:$I$770,Localiza_PN1112[[#This Row],[Fila]],0)</f>
        <v>#N/A</v>
      </c>
      <c r="U286" s="40" t="e">
        <f ca="1">+HLOOKUP($R$1,'Recuperados DIA'!$E$1:$H$763,Localiza_PN1112[[#This Row],[Fila]],0)</f>
        <v>#N/A</v>
      </c>
    </row>
    <row r="287" spans="2:21">
      <c r="B287">
        <v>287</v>
      </c>
      <c r="C287">
        <v>40802</v>
      </c>
      <c r="D287" t="s">
        <v>438</v>
      </c>
      <c r="E287">
        <v>8.9459896087646484</v>
      </c>
      <c r="F287">
        <v>-79.840896606445313</v>
      </c>
      <c r="G287">
        <v>0</v>
      </c>
      <c r="H287" s="48">
        <f>+Casos_PN_CORR[[#This Row],[SUM Correg]]</f>
        <v>0</v>
      </c>
      <c r="I287" s="48">
        <f>+Muertes_PN_ACUM[[#This Row],[Fallecidos]]</f>
        <v>0</v>
      </c>
      <c r="J287" s="48">
        <f>+Recupera_PN_ACUM[[#This Row],[Recuperados]]</f>
        <v>0</v>
      </c>
      <c r="K287" s="48">
        <f>+Localiza_PN1112[[#This Row],[Casos]]-Localiza_PN1112[[#This Row],[Fallecidos]]-Localiza_PN1112[[#This Row],[Recuperados]]</f>
        <v>0</v>
      </c>
      <c r="L287" s="19" t="e">
        <f>+Localiza_PN1112[[#This Row],[Casos]]/(Localiza_PN1112[[#This Row],[Población]]/1000000)</f>
        <v>#DIV/0!</v>
      </c>
      <c r="M287" s="19" t="e">
        <f>+Localiza_PN1112[[#This Row],[Fallecidos]]/(Localiza_PN1112[[#This Row],[Población]]/1000000)</f>
        <v>#DIV/0!</v>
      </c>
      <c r="N287" s="19" t="e">
        <f>+Localiza_PN1112[[#This Row],[Recuperados]]/(Localiza_PN1112[[#This Row],[Población]]/1000000)</f>
        <v>#DIV/0!</v>
      </c>
      <c r="O287" s="19" t="e">
        <f>+Localiza_PN1112[[#This Row],[Activos]]/(Localiza_PN1112[[#This Row],[Población]]/1000000)</f>
        <v>#DIV/0!</v>
      </c>
      <c r="P287" s="25" t="e">
        <f>+Localiza_PN1112[[#This Row],[Fallecidos]]/Localiza_PN1112[[#This Row],[Casos]]</f>
        <v>#DIV/0!</v>
      </c>
      <c r="Q287" s="25" t="e">
        <f>+Localiza_PN1112[[#This Row],[Recuperados]]/Localiza_PN1112[[#This Row],[Casos]]</f>
        <v>#DIV/0!</v>
      </c>
      <c r="R287" s="25" t="e">
        <f>Localiza_PN1112[[#This Row],[Activos]]/Localiza_PN1112[[#This Row],[Casos]]</f>
        <v>#DIV/0!</v>
      </c>
      <c r="S287" s="43" t="e">
        <f ca="1">+HLOOKUP($R$1,'Casos DIA Corr'!$CM$1:$CP$755,Localiza_PN1112[[#This Row],[Fila]],0)</f>
        <v>#N/A</v>
      </c>
      <c r="T287" s="40" t="e">
        <f ca="1">+HLOOKUP($R$1,'Muertes DIA'!$F$1:$I$770,Localiza_PN1112[[#This Row],[Fila]],0)</f>
        <v>#N/A</v>
      </c>
      <c r="U287" s="40" t="e">
        <f ca="1">+HLOOKUP($R$1,'Recuperados DIA'!$E$1:$H$763,Localiza_PN1112[[#This Row],[Fila]],0)</f>
        <v>#N/A</v>
      </c>
    </row>
    <row r="288" spans="2:21">
      <c r="B288">
        <v>288</v>
      </c>
      <c r="C288">
        <v>130710</v>
      </c>
      <c r="D288" t="s">
        <v>439</v>
      </c>
      <c r="E288">
        <v>7.6706199645996094</v>
      </c>
      <c r="F288">
        <v>-81.242301940917969</v>
      </c>
      <c r="G288">
        <v>0</v>
      </c>
      <c r="H288" s="48">
        <f>+Casos_PN_CORR[[#This Row],[SUM Correg]]</f>
        <v>0</v>
      </c>
      <c r="I288" s="48">
        <f>+Muertes_PN_ACUM[[#This Row],[Fallecidos]]</f>
        <v>0</v>
      </c>
      <c r="J288" s="48">
        <f>+Recupera_PN_ACUM[[#This Row],[Recuperados]]</f>
        <v>0</v>
      </c>
      <c r="K288" s="48">
        <f>+Localiza_PN1112[[#This Row],[Casos]]-Localiza_PN1112[[#This Row],[Fallecidos]]-Localiza_PN1112[[#This Row],[Recuperados]]</f>
        <v>0</v>
      </c>
      <c r="L288" s="19" t="e">
        <f>+Localiza_PN1112[[#This Row],[Casos]]/(Localiza_PN1112[[#This Row],[Población]]/1000000)</f>
        <v>#DIV/0!</v>
      </c>
      <c r="M288" s="19" t="e">
        <f>+Localiza_PN1112[[#This Row],[Fallecidos]]/(Localiza_PN1112[[#This Row],[Población]]/1000000)</f>
        <v>#DIV/0!</v>
      </c>
      <c r="N288" s="19" t="e">
        <f>+Localiza_PN1112[[#This Row],[Recuperados]]/(Localiza_PN1112[[#This Row],[Población]]/1000000)</f>
        <v>#DIV/0!</v>
      </c>
      <c r="O288" s="19" t="e">
        <f>+Localiza_PN1112[[#This Row],[Activos]]/(Localiza_PN1112[[#This Row],[Población]]/1000000)</f>
        <v>#DIV/0!</v>
      </c>
      <c r="P288" s="25" t="e">
        <f>+Localiza_PN1112[[#This Row],[Fallecidos]]/Localiza_PN1112[[#This Row],[Casos]]</f>
        <v>#DIV/0!</v>
      </c>
      <c r="Q288" s="25" t="e">
        <f>+Localiza_PN1112[[#This Row],[Recuperados]]/Localiza_PN1112[[#This Row],[Casos]]</f>
        <v>#DIV/0!</v>
      </c>
      <c r="R288" s="25" t="e">
        <f>Localiza_PN1112[[#This Row],[Activos]]/Localiza_PN1112[[#This Row],[Casos]]</f>
        <v>#DIV/0!</v>
      </c>
      <c r="S288" s="43" t="e">
        <f ca="1">+HLOOKUP($R$1,'Casos DIA Corr'!$CM$1:$CP$755,Localiza_PN1112[[#This Row],[Fila]],0)</f>
        <v>#N/A</v>
      </c>
      <c r="T288" s="40" t="e">
        <f ca="1">+HLOOKUP($R$1,'Muertes DIA'!$F$1:$I$770,Localiza_PN1112[[#This Row],[Fila]],0)</f>
        <v>#N/A</v>
      </c>
      <c r="U288" s="40" t="e">
        <f ca="1">+HLOOKUP($R$1,'Recuperados DIA'!$E$1:$H$763,Localiza_PN1112[[#This Row],[Fila]],0)</f>
        <v>#N/A</v>
      </c>
    </row>
    <row r="289" spans="2:21">
      <c r="B289">
        <v>289</v>
      </c>
      <c r="C289">
        <v>70711</v>
      </c>
      <c r="D289" t="s">
        <v>440</v>
      </c>
      <c r="E289">
        <v>8.2995004653930664</v>
      </c>
      <c r="F289">
        <v>-82.160400390625</v>
      </c>
      <c r="G289">
        <v>996</v>
      </c>
      <c r="H289" s="48">
        <f>+Casos_PN_CORR[[#This Row],[SUM Correg]]</f>
        <v>0</v>
      </c>
      <c r="I289" s="48">
        <f>+Muertes_PN_ACUM[[#This Row],[Fallecidos]]</f>
        <v>0</v>
      </c>
      <c r="J289" s="48">
        <f>+Recupera_PN_ACUM[[#This Row],[Recuperados]]</f>
        <v>0</v>
      </c>
      <c r="K289" s="48">
        <f>+Localiza_PN1112[[#This Row],[Casos]]-Localiza_PN1112[[#This Row],[Fallecidos]]-Localiza_PN1112[[#This Row],[Recuperados]]</f>
        <v>0</v>
      </c>
      <c r="L289" s="19">
        <f>+Localiza_PN1112[[#This Row],[Casos]]/(Localiza_PN1112[[#This Row],[Población]]/1000000)</f>
        <v>0</v>
      </c>
      <c r="M289" s="19">
        <f>+Localiza_PN1112[[#This Row],[Fallecidos]]/(Localiza_PN1112[[#This Row],[Población]]/1000000)</f>
        <v>0</v>
      </c>
      <c r="N289" s="19">
        <f>+Localiza_PN1112[[#This Row],[Recuperados]]/(Localiza_PN1112[[#This Row],[Población]]/1000000)</f>
        <v>0</v>
      </c>
      <c r="O289" s="19">
        <f>+Localiza_PN1112[[#This Row],[Activos]]/(Localiza_PN1112[[#This Row],[Población]]/1000000)</f>
        <v>0</v>
      </c>
      <c r="P289" s="25" t="e">
        <f>+Localiza_PN1112[[#This Row],[Fallecidos]]/Localiza_PN1112[[#This Row],[Casos]]</f>
        <v>#DIV/0!</v>
      </c>
      <c r="Q289" s="25" t="e">
        <f>+Localiza_PN1112[[#This Row],[Recuperados]]/Localiza_PN1112[[#This Row],[Casos]]</f>
        <v>#DIV/0!</v>
      </c>
      <c r="R289" s="25" t="e">
        <f>Localiza_PN1112[[#This Row],[Activos]]/Localiza_PN1112[[#This Row],[Casos]]</f>
        <v>#DIV/0!</v>
      </c>
      <c r="S289" s="43" t="e">
        <f ca="1">+HLOOKUP($R$1,'Casos DIA Corr'!$CM$1:$CP$755,Localiza_PN1112[[#This Row],[Fila]],0)</f>
        <v>#N/A</v>
      </c>
      <c r="T289" s="40" t="e">
        <f ca="1">+HLOOKUP($R$1,'Muertes DIA'!$F$1:$I$770,Localiza_PN1112[[#This Row],[Fila]],0)</f>
        <v>#N/A</v>
      </c>
      <c r="U289" s="40" t="e">
        <f ca="1">+HLOOKUP($R$1,'Recuperados DIA'!$E$1:$H$763,Localiza_PN1112[[#This Row],[Fila]],0)</f>
        <v>#N/A</v>
      </c>
    </row>
    <row r="290" spans="2:21">
      <c r="B290">
        <v>290</v>
      </c>
      <c r="C290">
        <v>30404</v>
      </c>
      <c r="D290" t="s">
        <v>441</v>
      </c>
      <c r="E290">
        <v>8.7124300003051758</v>
      </c>
      <c r="F290">
        <v>-82.219902038574219</v>
      </c>
      <c r="G290">
        <v>1230</v>
      </c>
      <c r="H290" s="48">
        <f>+Casos_PN_CORR[[#This Row],[SUM Correg]]</f>
        <v>0</v>
      </c>
      <c r="I290" s="48">
        <f>+Muertes_PN_ACUM[[#This Row],[Fallecidos]]</f>
        <v>0</v>
      </c>
      <c r="J290" s="48">
        <f>+Recupera_PN_ACUM[[#This Row],[Recuperados]]</f>
        <v>3</v>
      </c>
      <c r="K290" s="48">
        <f>+Localiza_PN1112[[#This Row],[Casos]]-Localiza_PN1112[[#This Row],[Fallecidos]]-Localiza_PN1112[[#This Row],[Recuperados]]</f>
        <v>-3</v>
      </c>
      <c r="L290" s="19">
        <f>+Localiza_PN1112[[#This Row],[Casos]]/(Localiza_PN1112[[#This Row],[Población]]/1000000)</f>
        <v>0</v>
      </c>
      <c r="M290" s="19">
        <f>+Localiza_PN1112[[#This Row],[Fallecidos]]/(Localiza_PN1112[[#This Row],[Población]]/1000000)</f>
        <v>0</v>
      </c>
      <c r="N290" s="19">
        <f>+Localiza_PN1112[[#This Row],[Recuperados]]/(Localiza_PN1112[[#This Row],[Población]]/1000000)</f>
        <v>2439.0243902439024</v>
      </c>
      <c r="O290" s="19">
        <f>+Localiza_PN1112[[#This Row],[Activos]]/(Localiza_PN1112[[#This Row],[Población]]/1000000)</f>
        <v>-2439.0243902439024</v>
      </c>
      <c r="P290" s="25" t="e">
        <f>+Localiza_PN1112[[#This Row],[Fallecidos]]/Localiza_PN1112[[#This Row],[Casos]]</f>
        <v>#DIV/0!</v>
      </c>
      <c r="Q290" s="25" t="e">
        <f>+Localiza_PN1112[[#This Row],[Recuperados]]/Localiza_PN1112[[#This Row],[Casos]]</f>
        <v>#DIV/0!</v>
      </c>
      <c r="R290" s="25" t="e">
        <f>Localiza_PN1112[[#This Row],[Activos]]/Localiza_PN1112[[#This Row],[Casos]]</f>
        <v>#DIV/0!</v>
      </c>
      <c r="S290" s="43" t="e">
        <f ca="1">+HLOOKUP($R$1,'Casos DIA Corr'!$CM$1:$CP$755,Localiza_PN1112[[#This Row],[Fila]],0)</f>
        <v>#N/A</v>
      </c>
      <c r="T290" s="40" t="e">
        <f ca="1">+HLOOKUP($R$1,'Muertes DIA'!$F$1:$I$770,Localiza_PN1112[[#This Row],[Fila]],0)</f>
        <v>#N/A</v>
      </c>
      <c r="U290" s="40" t="e">
        <f ca="1">+HLOOKUP($R$1,'Recuperados DIA'!$E$1:$H$763,Localiza_PN1112[[#This Row],[Fila]],0)</f>
        <v>#N/A</v>
      </c>
    </row>
    <row r="291" spans="2:21">
      <c r="B291">
        <v>291</v>
      </c>
      <c r="C291">
        <v>130711</v>
      </c>
      <c r="D291" t="s">
        <v>442</v>
      </c>
      <c r="E291">
        <v>8.9099502563476563</v>
      </c>
      <c r="F291">
        <v>-79.891098022460938</v>
      </c>
      <c r="G291">
        <v>0</v>
      </c>
      <c r="H291" s="48">
        <f>+Casos_PN_CORR[[#This Row],[SUM Correg]]</f>
        <v>0</v>
      </c>
      <c r="I291" s="48">
        <f>+Muertes_PN_ACUM[[#This Row],[Fallecidos]]</f>
        <v>0</v>
      </c>
      <c r="J291" s="48">
        <f>+Recupera_PN_ACUM[[#This Row],[Recuperados]]</f>
        <v>0</v>
      </c>
      <c r="K291" s="48">
        <f>+Localiza_PN1112[[#This Row],[Casos]]-Localiza_PN1112[[#This Row],[Fallecidos]]-Localiza_PN1112[[#This Row],[Recuperados]]</f>
        <v>0</v>
      </c>
      <c r="L291" s="19" t="e">
        <f>+Localiza_PN1112[[#This Row],[Casos]]/(Localiza_PN1112[[#This Row],[Población]]/1000000)</f>
        <v>#DIV/0!</v>
      </c>
      <c r="M291" s="19" t="e">
        <f>+Localiza_PN1112[[#This Row],[Fallecidos]]/(Localiza_PN1112[[#This Row],[Población]]/1000000)</f>
        <v>#DIV/0!</v>
      </c>
      <c r="N291" s="19" t="e">
        <f>+Localiza_PN1112[[#This Row],[Recuperados]]/(Localiza_PN1112[[#This Row],[Población]]/1000000)</f>
        <v>#DIV/0!</v>
      </c>
      <c r="O291" s="19" t="e">
        <f>+Localiza_PN1112[[#This Row],[Activos]]/(Localiza_PN1112[[#This Row],[Población]]/1000000)</f>
        <v>#DIV/0!</v>
      </c>
      <c r="P291" s="25" t="e">
        <f>+Localiza_PN1112[[#This Row],[Fallecidos]]/Localiza_PN1112[[#This Row],[Casos]]</f>
        <v>#DIV/0!</v>
      </c>
      <c r="Q291" s="25" t="e">
        <f>+Localiza_PN1112[[#This Row],[Recuperados]]/Localiza_PN1112[[#This Row],[Casos]]</f>
        <v>#DIV/0!</v>
      </c>
      <c r="R291" s="25" t="e">
        <f>Localiza_PN1112[[#This Row],[Activos]]/Localiza_PN1112[[#This Row],[Casos]]</f>
        <v>#DIV/0!</v>
      </c>
      <c r="S291" s="43" t="e">
        <f ca="1">+HLOOKUP($R$1,'Casos DIA Corr'!$CM$1:$CP$755,Localiza_PN1112[[#This Row],[Fila]],0)</f>
        <v>#N/A</v>
      </c>
      <c r="T291" s="40" t="e">
        <f ca="1">+HLOOKUP($R$1,'Muertes DIA'!$F$1:$I$770,Localiza_PN1112[[#This Row],[Fila]],0)</f>
        <v>#N/A</v>
      </c>
      <c r="U291" s="40" t="e">
        <f ca="1">+HLOOKUP($R$1,'Recuperados DIA'!$E$1:$H$763,Localiza_PN1112[[#This Row],[Fila]],0)</f>
        <v>#N/A</v>
      </c>
    </row>
    <row r="292" spans="2:21">
      <c r="B292">
        <v>292</v>
      </c>
      <c r="C292">
        <v>120403</v>
      </c>
      <c r="D292" t="s">
        <v>443</v>
      </c>
      <c r="E292">
        <v>7.416719913482666</v>
      </c>
      <c r="F292">
        <v>-80.328201293945313</v>
      </c>
      <c r="G292">
        <v>397</v>
      </c>
      <c r="H292" s="48">
        <f>+Casos_PN_CORR[[#This Row],[SUM Correg]]</f>
        <v>0</v>
      </c>
      <c r="I292" s="48">
        <f>+Muertes_PN_ACUM[[#This Row],[Fallecidos]]</f>
        <v>0</v>
      </c>
      <c r="J292" s="48">
        <f>+Recupera_PN_ACUM[[#This Row],[Recuperados]]</f>
        <v>0</v>
      </c>
      <c r="K292" s="48">
        <f>+Localiza_PN1112[[#This Row],[Casos]]-Localiza_PN1112[[#This Row],[Fallecidos]]-Localiza_PN1112[[#This Row],[Recuperados]]</f>
        <v>0</v>
      </c>
      <c r="L292" s="19">
        <f>+Localiza_PN1112[[#This Row],[Casos]]/(Localiza_PN1112[[#This Row],[Población]]/1000000)</f>
        <v>0</v>
      </c>
      <c r="M292" s="19">
        <f>+Localiza_PN1112[[#This Row],[Fallecidos]]/(Localiza_PN1112[[#This Row],[Población]]/1000000)</f>
        <v>0</v>
      </c>
      <c r="N292" s="19">
        <f>+Localiza_PN1112[[#This Row],[Recuperados]]/(Localiza_PN1112[[#This Row],[Población]]/1000000)</f>
        <v>0</v>
      </c>
      <c r="O292" s="19">
        <f>+Localiza_PN1112[[#This Row],[Activos]]/(Localiza_PN1112[[#This Row],[Población]]/1000000)</f>
        <v>0</v>
      </c>
      <c r="P292" s="25" t="e">
        <f>+Localiza_PN1112[[#This Row],[Fallecidos]]/Localiza_PN1112[[#This Row],[Casos]]</f>
        <v>#DIV/0!</v>
      </c>
      <c r="Q292" s="25" t="e">
        <f>+Localiza_PN1112[[#This Row],[Recuperados]]/Localiza_PN1112[[#This Row],[Casos]]</f>
        <v>#DIV/0!</v>
      </c>
      <c r="R292" s="25" t="e">
        <f>Localiza_PN1112[[#This Row],[Activos]]/Localiza_PN1112[[#This Row],[Casos]]</f>
        <v>#DIV/0!</v>
      </c>
      <c r="S292" s="43" t="e">
        <f ca="1">+HLOOKUP($R$1,'Casos DIA Corr'!$CM$1:$CP$755,Localiza_PN1112[[#This Row],[Fila]],0)</f>
        <v>#N/A</v>
      </c>
      <c r="T292" s="40" t="e">
        <f ca="1">+HLOOKUP($R$1,'Muertes DIA'!$F$1:$I$770,Localiza_PN1112[[#This Row],[Fila]],0)</f>
        <v>#N/A</v>
      </c>
      <c r="U292" s="40" t="e">
        <f ca="1">+HLOOKUP($R$1,'Recuperados DIA'!$E$1:$H$763,Localiza_PN1112[[#This Row],[Fila]],0)</f>
        <v>#N/A</v>
      </c>
    </row>
    <row r="293" spans="2:21">
      <c r="B293">
        <v>293</v>
      </c>
      <c r="C293">
        <v>50105</v>
      </c>
      <c r="D293" t="s">
        <v>444</v>
      </c>
      <c r="E293">
        <v>9.5977602005004883</v>
      </c>
      <c r="F293">
        <v>-79.549102783203125</v>
      </c>
      <c r="G293">
        <v>1037</v>
      </c>
      <c r="H293" s="48">
        <f>+Casos_PN_CORR[[#This Row],[SUM Correg]]</f>
        <v>0</v>
      </c>
      <c r="I293" s="48">
        <f>+Muertes_PN_ACUM[[#This Row],[Fallecidos]]</f>
        <v>0</v>
      </c>
      <c r="J293" s="48">
        <f>+Recupera_PN_ACUM[[#This Row],[Recuperados]]</f>
        <v>0</v>
      </c>
      <c r="K293" s="48">
        <f>+Localiza_PN1112[[#This Row],[Casos]]-Localiza_PN1112[[#This Row],[Fallecidos]]-Localiza_PN1112[[#This Row],[Recuperados]]</f>
        <v>0</v>
      </c>
      <c r="L293" s="19">
        <f>+Localiza_PN1112[[#This Row],[Casos]]/(Localiza_PN1112[[#This Row],[Población]]/1000000)</f>
        <v>0</v>
      </c>
      <c r="M293" s="19">
        <f>+Localiza_PN1112[[#This Row],[Fallecidos]]/(Localiza_PN1112[[#This Row],[Población]]/1000000)</f>
        <v>0</v>
      </c>
      <c r="N293" s="19">
        <f>+Localiza_PN1112[[#This Row],[Recuperados]]/(Localiza_PN1112[[#This Row],[Población]]/1000000)</f>
        <v>0</v>
      </c>
      <c r="O293" s="19">
        <f>+Localiza_PN1112[[#This Row],[Activos]]/(Localiza_PN1112[[#This Row],[Población]]/1000000)</f>
        <v>0</v>
      </c>
      <c r="P293" s="25" t="e">
        <f>+Localiza_PN1112[[#This Row],[Fallecidos]]/Localiza_PN1112[[#This Row],[Casos]]</f>
        <v>#DIV/0!</v>
      </c>
      <c r="Q293" s="25" t="e">
        <f>+Localiza_PN1112[[#This Row],[Recuperados]]/Localiza_PN1112[[#This Row],[Casos]]</f>
        <v>#DIV/0!</v>
      </c>
      <c r="R293" s="25" t="e">
        <f>Localiza_PN1112[[#This Row],[Activos]]/Localiza_PN1112[[#This Row],[Casos]]</f>
        <v>#DIV/0!</v>
      </c>
      <c r="S293" s="43" t="e">
        <f ca="1">+HLOOKUP($R$1,'Casos DIA Corr'!$CM$1:$CP$755,Localiza_PN1112[[#This Row],[Fila]],0)</f>
        <v>#N/A</v>
      </c>
      <c r="T293" s="40" t="e">
        <f ca="1">+HLOOKUP($R$1,'Muertes DIA'!$F$1:$I$770,Localiza_PN1112[[#This Row],[Fila]],0)</f>
        <v>#N/A</v>
      </c>
      <c r="U293" s="40" t="e">
        <f ca="1">+HLOOKUP($R$1,'Recuperados DIA'!$E$1:$H$763,Localiza_PN1112[[#This Row],[Fila]],0)</f>
        <v>#N/A</v>
      </c>
    </row>
    <row r="294" spans="2:21">
      <c r="B294">
        <v>294</v>
      </c>
      <c r="C294">
        <v>40405</v>
      </c>
      <c r="D294" t="s">
        <v>445</v>
      </c>
      <c r="E294">
        <v>9.0000200271606445</v>
      </c>
      <c r="F294">
        <v>-79.9302978515625</v>
      </c>
      <c r="G294">
        <v>0</v>
      </c>
      <c r="H294" s="48">
        <f>+Casos_PN_CORR[[#This Row],[SUM Correg]]</f>
        <v>0</v>
      </c>
      <c r="I294" s="48">
        <f>+Muertes_PN_ACUM[[#This Row],[Fallecidos]]</f>
        <v>0</v>
      </c>
      <c r="J294" s="48">
        <f>+Recupera_PN_ACUM[[#This Row],[Recuperados]]</f>
        <v>0</v>
      </c>
      <c r="K294" s="48">
        <f>+Localiza_PN1112[[#This Row],[Casos]]-Localiza_PN1112[[#This Row],[Fallecidos]]-Localiza_PN1112[[#This Row],[Recuperados]]</f>
        <v>0</v>
      </c>
      <c r="L294" s="19" t="e">
        <f>+Localiza_PN1112[[#This Row],[Casos]]/(Localiza_PN1112[[#This Row],[Población]]/1000000)</f>
        <v>#DIV/0!</v>
      </c>
      <c r="M294" s="19" t="e">
        <f>+Localiza_PN1112[[#This Row],[Fallecidos]]/(Localiza_PN1112[[#This Row],[Población]]/1000000)</f>
        <v>#DIV/0!</v>
      </c>
      <c r="N294" s="19" t="e">
        <f>+Localiza_PN1112[[#This Row],[Recuperados]]/(Localiza_PN1112[[#This Row],[Población]]/1000000)</f>
        <v>#DIV/0!</v>
      </c>
      <c r="O294" s="19" t="e">
        <f>+Localiza_PN1112[[#This Row],[Activos]]/(Localiza_PN1112[[#This Row],[Población]]/1000000)</f>
        <v>#DIV/0!</v>
      </c>
      <c r="P294" s="25" t="e">
        <f>+Localiza_PN1112[[#This Row],[Fallecidos]]/Localiza_PN1112[[#This Row],[Casos]]</f>
        <v>#DIV/0!</v>
      </c>
      <c r="Q294" s="25" t="e">
        <f>+Localiza_PN1112[[#This Row],[Recuperados]]/Localiza_PN1112[[#This Row],[Casos]]</f>
        <v>#DIV/0!</v>
      </c>
      <c r="R294" s="25" t="e">
        <f>Localiza_PN1112[[#This Row],[Activos]]/Localiza_PN1112[[#This Row],[Casos]]</f>
        <v>#DIV/0!</v>
      </c>
      <c r="S294" s="43" t="e">
        <f ca="1">+HLOOKUP($R$1,'Casos DIA Corr'!$CM$1:$CP$755,Localiza_PN1112[[#This Row],[Fila]],0)</f>
        <v>#N/A</v>
      </c>
      <c r="T294" s="40" t="e">
        <f ca="1">+HLOOKUP($R$1,'Muertes DIA'!$F$1:$I$770,Localiza_PN1112[[#This Row],[Fila]],0)</f>
        <v>#N/A</v>
      </c>
      <c r="U294" s="40" t="e">
        <f ca="1">+HLOOKUP($R$1,'Recuperados DIA'!$E$1:$H$763,Localiza_PN1112[[#This Row],[Fila]],0)</f>
        <v>#N/A</v>
      </c>
    </row>
    <row r="295" spans="2:21">
      <c r="B295">
        <v>295</v>
      </c>
      <c r="C295">
        <v>110202</v>
      </c>
      <c r="D295" t="s">
        <v>447</v>
      </c>
      <c r="E295">
        <v>8.4939699172973633</v>
      </c>
      <c r="F295">
        <v>-81.804801940917969</v>
      </c>
      <c r="G295">
        <v>1476</v>
      </c>
      <c r="H295" s="48">
        <f>+Casos_PN_CORR[[#This Row],[SUM Correg]]</f>
        <v>0</v>
      </c>
      <c r="I295" s="48">
        <f>+Muertes_PN_ACUM[[#This Row],[Fallecidos]]</f>
        <v>0</v>
      </c>
      <c r="J295" s="48">
        <f>+Recupera_PN_ACUM[[#This Row],[Recuperados]]</f>
        <v>0</v>
      </c>
      <c r="K295" s="48">
        <f>+Localiza_PN1112[[#This Row],[Casos]]-Localiza_PN1112[[#This Row],[Fallecidos]]-Localiza_PN1112[[#This Row],[Recuperados]]</f>
        <v>0</v>
      </c>
      <c r="L295" s="19">
        <f>+Localiza_PN1112[[#This Row],[Casos]]/(Localiza_PN1112[[#This Row],[Población]]/1000000)</f>
        <v>0</v>
      </c>
      <c r="M295" s="19">
        <f>+Localiza_PN1112[[#This Row],[Fallecidos]]/(Localiza_PN1112[[#This Row],[Población]]/1000000)</f>
        <v>0</v>
      </c>
      <c r="N295" s="19">
        <f>+Localiza_PN1112[[#This Row],[Recuperados]]/(Localiza_PN1112[[#This Row],[Población]]/1000000)</f>
        <v>0</v>
      </c>
      <c r="O295" s="19">
        <f>+Localiza_PN1112[[#This Row],[Activos]]/(Localiza_PN1112[[#This Row],[Población]]/1000000)</f>
        <v>0</v>
      </c>
      <c r="P295" s="25" t="e">
        <f>+Localiza_PN1112[[#This Row],[Fallecidos]]/Localiza_PN1112[[#This Row],[Casos]]</f>
        <v>#DIV/0!</v>
      </c>
      <c r="Q295" s="25" t="e">
        <f>+Localiza_PN1112[[#This Row],[Recuperados]]/Localiza_PN1112[[#This Row],[Casos]]</f>
        <v>#DIV/0!</v>
      </c>
      <c r="R295" s="25" t="e">
        <f>Localiza_PN1112[[#This Row],[Activos]]/Localiza_PN1112[[#This Row],[Casos]]</f>
        <v>#DIV/0!</v>
      </c>
      <c r="S295" s="43" t="e">
        <f ca="1">+HLOOKUP($R$1,'Casos DIA Corr'!$CM$1:$CP$755,Localiza_PN1112[[#This Row],[Fila]],0)</f>
        <v>#N/A</v>
      </c>
      <c r="T295" s="40" t="e">
        <f ca="1">+HLOOKUP($R$1,'Muertes DIA'!$F$1:$I$770,Localiza_PN1112[[#This Row],[Fila]],0)</f>
        <v>#N/A</v>
      </c>
      <c r="U295" s="40" t="e">
        <f ca="1">+HLOOKUP($R$1,'Recuperados DIA'!$E$1:$H$763,Localiza_PN1112[[#This Row],[Fila]],0)</f>
        <v>#N/A</v>
      </c>
    </row>
    <row r="296" spans="2:21">
      <c r="B296">
        <v>296</v>
      </c>
      <c r="C296">
        <v>81003</v>
      </c>
      <c r="D296" t="s">
        <v>448</v>
      </c>
      <c r="E296">
        <v>7.4707298278808594</v>
      </c>
      <c r="F296">
        <v>-77.982803344726563</v>
      </c>
      <c r="G296">
        <v>2386</v>
      </c>
      <c r="H296" s="48">
        <f>+Casos_PN_CORR[[#This Row],[SUM Correg]]</f>
        <v>865</v>
      </c>
      <c r="I296" s="48">
        <f>+Muertes_PN_ACUM[[#This Row],[Fallecidos]]</f>
        <v>7</v>
      </c>
      <c r="J296" s="48">
        <f>+Recupera_PN_ACUM[[#This Row],[Recuperados]]</f>
        <v>0</v>
      </c>
      <c r="K296" s="48">
        <f>+Localiza_PN1112[[#This Row],[Casos]]-Localiza_PN1112[[#This Row],[Fallecidos]]-Localiza_PN1112[[#This Row],[Recuperados]]</f>
        <v>858</v>
      </c>
      <c r="L296" s="19">
        <f>+Localiza_PN1112[[#This Row],[Casos]]/(Localiza_PN1112[[#This Row],[Población]]/1000000)</f>
        <v>362531.43336127407</v>
      </c>
      <c r="M296" s="19">
        <f>+Localiza_PN1112[[#This Row],[Fallecidos]]/(Localiza_PN1112[[#This Row],[Población]]/1000000)</f>
        <v>2933.780385582565</v>
      </c>
      <c r="N296" s="19">
        <f>+Localiza_PN1112[[#This Row],[Recuperados]]/(Localiza_PN1112[[#This Row],[Población]]/1000000)</f>
        <v>0</v>
      </c>
      <c r="O296" s="19">
        <f>+Localiza_PN1112[[#This Row],[Activos]]/(Localiza_PN1112[[#This Row],[Población]]/1000000)</f>
        <v>359597.65297569154</v>
      </c>
      <c r="P296" s="25">
        <f>+Localiza_PN1112[[#This Row],[Fallecidos]]/Localiza_PN1112[[#This Row],[Casos]]</f>
        <v>8.0924855491329474E-3</v>
      </c>
      <c r="Q296" s="25">
        <f>+Localiza_PN1112[[#This Row],[Recuperados]]/Localiza_PN1112[[#This Row],[Casos]]</f>
        <v>0</v>
      </c>
      <c r="R296" s="25">
        <f>Localiza_PN1112[[#This Row],[Activos]]/Localiza_PN1112[[#This Row],[Casos]]</f>
        <v>0.991907514450867</v>
      </c>
      <c r="S296" s="43" t="e">
        <f ca="1">+HLOOKUP($R$1,'Casos DIA Corr'!$CM$1:$CP$755,Localiza_PN1112[[#This Row],[Fila]],0)</f>
        <v>#N/A</v>
      </c>
      <c r="T296" s="40" t="e">
        <f ca="1">+HLOOKUP($R$1,'Muertes DIA'!$F$1:$I$770,Localiza_PN1112[[#This Row],[Fila]],0)</f>
        <v>#N/A</v>
      </c>
      <c r="U296" s="40" t="e">
        <f ca="1">+HLOOKUP($R$1,'Recuperados DIA'!$E$1:$H$763,Localiza_PN1112[[#This Row],[Fila]],0)</f>
        <v>#N/A</v>
      </c>
    </row>
    <row r="297" spans="2:21">
      <c r="B297">
        <v>297</v>
      </c>
      <c r="C297">
        <v>130102</v>
      </c>
      <c r="D297" t="s">
        <v>449</v>
      </c>
      <c r="E297">
        <v>8.770970344543457</v>
      </c>
      <c r="F297">
        <v>-82.380996704101563</v>
      </c>
      <c r="G297">
        <v>2655</v>
      </c>
      <c r="H297" s="48">
        <f>+Casos_PN_CORR[[#This Row],[SUM Correg]]</f>
        <v>1433</v>
      </c>
      <c r="I297" s="48">
        <f>+Muertes_PN_ACUM[[#This Row],[Fallecidos]]</f>
        <v>5</v>
      </c>
      <c r="J297" s="48">
        <f>+Recupera_PN_ACUM[[#This Row],[Recuperados]]</f>
        <v>0</v>
      </c>
      <c r="K297" s="48">
        <f>+Localiza_PN1112[[#This Row],[Casos]]-Localiza_PN1112[[#This Row],[Fallecidos]]-Localiza_PN1112[[#This Row],[Recuperados]]</f>
        <v>1428</v>
      </c>
      <c r="L297" s="19">
        <f>+Localiza_PN1112[[#This Row],[Casos]]/(Localiza_PN1112[[#This Row],[Población]]/1000000)</f>
        <v>539736.34651600756</v>
      </c>
      <c r="M297" s="19">
        <f>+Localiza_PN1112[[#This Row],[Fallecidos]]/(Localiza_PN1112[[#This Row],[Población]]/1000000)</f>
        <v>1883.2391713747647</v>
      </c>
      <c r="N297" s="19">
        <f>+Localiza_PN1112[[#This Row],[Recuperados]]/(Localiza_PN1112[[#This Row],[Población]]/1000000)</f>
        <v>0</v>
      </c>
      <c r="O297" s="19">
        <f>+Localiza_PN1112[[#This Row],[Activos]]/(Localiza_PN1112[[#This Row],[Población]]/1000000)</f>
        <v>537853.10734463285</v>
      </c>
      <c r="P297" s="25">
        <f>+Localiza_PN1112[[#This Row],[Fallecidos]]/Localiza_PN1112[[#This Row],[Casos]]</f>
        <v>3.4891835310537334E-3</v>
      </c>
      <c r="Q297" s="25">
        <f>+Localiza_PN1112[[#This Row],[Recuperados]]/Localiza_PN1112[[#This Row],[Casos]]</f>
        <v>0</v>
      </c>
      <c r="R297" s="25">
        <f>Localiza_PN1112[[#This Row],[Activos]]/Localiza_PN1112[[#This Row],[Casos]]</f>
        <v>0.99651081646894624</v>
      </c>
      <c r="S297" s="43" t="e">
        <f ca="1">+HLOOKUP($R$1,'Casos DIA Corr'!$CM$1:$CP$755,Localiza_PN1112[[#This Row],[Fila]],0)</f>
        <v>#N/A</v>
      </c>
      <c r="T297" s="40" t="e">
        <f ca="1">+HLOOKUP($R$1,'Muertes DIA'!$F$1:$I$770,Localiza_PN1112[[#This Row],[Fila]],0)</f>
        <v>#N/A</v>
      </c>
      <c r="U297" s="40" t="e">
        <f ca="1">+HLOOKUP($R$1,'Recuperados DIA'!$E$1:$H$763,Localiza_PN1112[[#This Row],[Fila]],0)</f>
        <v>#N/A</v>
      </c>
    </row>
    <row r="298" spans="2:21">
      <c r="B298">
        <v>298</v>
      </c>
      <c r="C298">
        <v>20206</v>
      </c>
      <c r="D298" t="s">
        <v>450</v>
      </c>
      <c r="E298">
        <v>7.782710075378418</v>
      </c>
      <c r="F298">
        <v>-78.064300537109375</v>
      </c>
      <c r="G298">
        <v>486</v>
      </c>
      <c r="H298" s="48">
        <f>+Casos_PN_CORR[[#This Row],[SUM Correg]]</f>
        <v>2036</v>
      </c>
      <c r="I298" s="48">
        <f>+Muertes_PN_ACUM[[#This Row],[Fallecidos]]</f>
        <v>0</v>
      </c>
      <c r="J298" s="48">
        <f>+Recupera_PN_ACUM[[#This Row],[Recuperados]]</f>
        <v>0</v>
      </c>
      <c r="K298" s="48">
        <f>+Localiza_PN1112[[#This Row],[Casos]]-Localiza_PN1112[[#This Row],[Fallecidos]]-Localiza_PN1112[[#This Row],[Recuperados]]</f>
        <v>2036</v>
      </c>
      <c r="L298" s="19">
        <f>+Localiza_PN1112[[#This Row],[Casos]]/(Localiza_PN1112[[#This Row],[Población]]/1000000)</f>
        <v>4189300.4115226339</v>
      </c>
      <c r="M298" s="19">
        <f>+Localiza_PN1112[[#This Row],[Fallecidos]]/(Localiza_PN1112[[#This Row],[Población]]/1000000)</f>
        <v>0</v>
      </c>
      <c r="N298" s="19">
        <f>+Localiza_PN1112[[#This Row],[Recuperados]]/(Localiza_PN1112[[#This Row],[Población]]/1000000)</f>
        <v>0</v>
      </c>
      <c r="O298" s="19">
        <f>+Localiza_PN1112[[#This Row],[Activos]]/(Localiza_PN1112[[#This Row],[Población]]/1000000)</f>
        <v>4189300.4115226339</v>
      </c>
      <c r="P298" s="25">
        <f>+Localiza_PN1112[[#This Row],[Fallecidos]]/Localiza_PN1112[[#This Row],[Casos]]</f>
        <v>0</v>
      </c>
      <c r="Q298" s="25">
        <f>+Localiza_PN1112[[#This Row],[Recuperados]]/Localiza_PN1112[[#This Row],[Casos]]</f>
        <v>0</v>
      </c>
      <c r="R298" s="25">
        <f>Localiza_PN1112[[#This Row],[Activos]]/Localiza_PN1112[[#This Row],[Casos]]</f>
        <v>1</v>
      </c>
      <c r="S298" s="43" t="e">
        <f ca="1">+HLOOKUP($R$1,'Casos DIA Corr'!$CM$1:$CP$755,Localiza_PN1112[[#This Row],[Fila]],0)</f>
        <v>#N/A</v>
      </c>
      <c r="T298" s="40" t="e">
        <f ca="1">+HLOOKUP($R$1,'Muertes DIA'!$F$1:$I$770,Localiza_PN1112[[#This Row],[Fila]],0)</f>
        <v>#N/A</v>
      </c>
      <c r="U298" s="40" t="e">
        <f ca="1">+HLOOKUP($R$1,'Recuperados DIA'!$E$1:$H$763,Localiza_PN1112[[#This Row],[Fila]],0)</f>
        <v>#N/A</v>
      </c>
    </row>
    <row r="299" spans="2:21">
      <c r="B299">
        <v>299</v>
      </c>
      <c r="C299">
        <v>80812</v>
      </c>
      <c r="D299" t="s">
        <v>450</v>
      </c>
      <c r="E299">
        <v>9.0488100051879883</v>
      </c>
      <c r="F299">
        <v>-79.478302001953125</v>
      </c>
      <c r="G299">
        <v>44471</v>
      </c>
      <c r="H299" s="48">
        <f>+Casos_PN_CORR[[#This Row],[SUM Correg]]</f>
        <v>0</v>
      </c>
      <c r="I299" s="48">
        <f>+Muertes_PN_ACUM[[#This Row],[Fallecidos]]</f>
        <v>23</v>
      </c>
      <c r="J299" s="48">
        <f>+Recupera_PN_ACUM[[#This Row],[Recuperados]]</f>
        <v>0</v>
      </c>
      <c r="K299" s="48">
        <f>+Localiza_PN1112[[#This Row],[Casos]]-Localiza_PN1112[[#This Row],[Fallecidos]]-Localiza_PN1112[[#This Row],[Recuperados]]</f>
        <v>-23</v>
      </c>
      <c r="L299" s="19">
        <f>+Localiza_PN1112[[#This Row],[Casos]]/(Localiza_PN1112[[#This Row],[Población]]/1000000)</f>
        <v>0</v>
      </c>
      <c r="M299" s="19">
        <f>+Localiza_PN1112[[#This Row],[Fallecidos]]/(Localiza_PN1112[[#This Row],[Población]]/1000000)</f>
        <v>517.19097839041171</v>
      </c>
      <c r="N299" s="19">
        <f>+Localiza_PN1112[[#This Row],[Recuperados]]/(Localiza_PN1112[[#This Row],[Población]]/1000000)</f>
        <v>0</v>
      </c>
      <c r="O299" s="19">
        <f>+Localiza_PN1112[[#This Row],[Activos]]/(Localiza_PN1112[[#This Row],[Población]]/1000000)</f>
        <v>-517.19097839041171</v>
      </c>
      <c r="P299" s="25" t="e">
        <f>+Localiza_PN1112[[#This Row],[Fallecidos]]/Localiza_PN1112[[#This Row],[Casos]]</f>
        <v>#DIV/0!</v>
      </c>
      <c r="Q299" s="25" t="e">
        <f>+Localiza_PN1112[[#This Row],[Recuperados]]/Localiza_PN1112[[#This Row],[Casos]]</f>
        <v>#DIV/0!</v>
      </c>
      <c r="R299" s="25" t="e">
        <f>Localiza_PN1112[[#This Row],[Activos]]/Localiza_PN1112[[#This Row],[Casos]]</f>
        <v>#DIV/0!</v>
      </c>
      <c r="S299" s="43" t="e">
        <f ca="1">+HLOOKUP($R$1,'Casos DIA Corr'!$CM$1:$CP$755,Localiza_PN1112[[#This Row],[Fila]],0)</f>
        <v>#N/A</v>
      </c>
      <c r="T299" s="40" t="e">
        <f ca="1">+HLOOKUP($R$1,'Muertes DIA'!$F$1:$I$770,Localiza_PN1112[[#This Row],[Fila]],0)</f>
        <v>#N/A</v>
      </c>
      <c r="U299" s="40" t="e">
        <f ca="1">+HLOOKUP($R$1,'Recuperados DIA'!$E$1:$H$763,Localiza_PN1112[[#This Row],[Fila]],0)</f>
        <v>#N/A</v>
      </c>
    </row>
    <row r="300" spans="2:21">
      <c r="B300">
        <v>300</v>
      </c>
      <c r="C300">
        <v>41102</v>
      </c>
      <c r="D300" t="s">
        <v>452</v>
      </c>
      <c r="E300">
        <v>8.9405603408813477</v>
      </c>
      <c r="F300">
        <v>-79.732101440429688</v>
      </c>
      <c r="G300">
        <v>0</v>
      </c>
      <c r="H300" s="48">
        <f>+Casos_PN_CORR[[#This Row],[SUM Correg]]</f>
        <v>0</v>
      </c>
      <c r="I300" s="48">
        <f>+Muertes_PN_ACUM[[#This Row],[Fallecidos]]</f>
        <v>0</v>
      </c>
      <c r="J300" s="48">
        <f>+Recupera_PN_ACUM[[#This Row],[Recuperados]]</f>
        <v>0</v>
      </c>
      <c r="K300" s="48">
        <f>+Localiza_PN1112[[#This Row],[Casos]]-Localiza_PN1112[[#This Row],[Fallecidos]]-Localiza_PN1112[[#This Row],[Recuperados]]</f>
        <v>0</v>
      </c>
      <c r="L300" s="19" t="e">
        <f>+Localiza_PN1112[[#This Row],[Casos]]/(Localiza_PN1112[[#This Row],[Población]]/1000000)</f>
        <v>#DIV/0!</v>
      </c>
      <c r="M300" s="19" t="e">
        <f>+Localiza_PN1112[[#This Row],[Fallecidos]]/(Localiza_PN1112[[#This Row],[Población]]/1000000)</f>
        <v>#DIV/0!</v>
      </c>
      <c r="N300" s="19" t="e">
        <f>+Localiza_PN1112[[#This Row],[Recuperados]]/(Localiza_PN1112[[#This Row],[Población]]/1000000)</f>
        <v>#DIV/0!</v>
      </c>
      <c r="O300" s="19" t="e">
        <f>+Localiza_PN1112[[#This Row],[Activos]]/(Localiza_PN1112[[#This Row],[Población]]/1000000)</f>
        <v>#DIV/0!</v>
      </c>
      <c r="P300" s="25" t="e">
        <f>+Localiza_PN1112[[#This Row],[Fallecidos]]/Localiza_PN1112[[#This Row],[Casos]]</f>
        <v>#DIV/0!</v>
      </c>
      <c r="Q300" s="25" t="e">
        <f>+Localiza_PN1112[[#This Row],[Recuperados]]/Localiza_PN1112[[#This Row],[Casos]]</f>
        <v>#DIV/0!</v>
      </c>
      <c r="R300" s="25" t="e">
        <f>Localiza_PN1112[[#This Row],[Activos]]/Localiza_PN1112[[#This Row],[Casos]]</f>
        <v>#DIV/0!</v>
      </c>
      <c r="S300" s="43" t="e">
        <f ca="1">+HLOOKUP($R$1,'Casos DIA Corr'!$CM$1:$CP$755,Localiza_PN1112[[#This Row],[Fila]],0)</f>
        <v>#N/A</v>
      </c>
      <c r="T300" s="40" t="e">
        <f ca="1">+HLOOKUP($R$1,'Muertes DIA'!$F$1:$I$770,Localiza_PN1112[[#This Row],[Fila]],0)</f>
        <v>#N/A</v>
      </c>
      <c r="U300" s="40" t="e">
        <f ca="1">+HLOOKUP($R$1,'Recuperados DIA'!$E$1:$H$763,Localiza_PN1112[[#This Row],[Fila]],0)</f>
        <v>#N/A</v>
      </c>
    </row>
    <row r="301" spans="2:21">
      <c r="B301">
        <v>301</v>
      </c>
      <c r="C301">
        <v>41305</v>
      </c>
      <c r="D301" t="s">
        <v>453</v>
      </c>
      <c r="E301">
        <v>8.4045696258544922</v>
      </c>
      <c r="F301">
        <v>-80.312599182128906</v>
      </c>
      <c r="G301">
        <v>2634</v>
      </c>
      <c r="H301" s="48">
        <f>+Casos_PN_CORR[[#This Row],[SUM Correg]]</f>
        <v>0</v>
      </c>
      <c r="I301" s="48">
        <f>+Muertes_PN_ACUM[[#This Row],[Fallecidos]]</f>
        <v>0</v>
      </c>
      <c r="J301" s="48">
        <f>+Recupera_PN_ACUM[[#This Row],[Recuperados]]</f>
        <v>0</v>
      </c>
      <c r="K301" s="48">
        <f>+Localiza_PN1112[[#This Row],[Casos]]-Localiza_PN1112[[#This Row],[Fallecidos]]-Localiza_PN1112[[#This Row],[Recuperados]]</f>
        <v>0</v>
      </c>
      <c r="L301" s="19">
        <f>+Localiza_PN1112[[#This Row],[Casos]]/(Localiza_PN1112[[#This Row],[Población]]/1000000)</f>
        <v>0</v>
      </c>
      <c r="M301" s="19">
        <f>+Localiza_PN1112[[#This Row],[Fallecidos]]/(Localiza_PN1112[[#This Row],[Población]]/1000000)</f>
        <v>0</v>
      </c>
      <c r="N301" s="19">
        <f>+Localiza_PN1112[[#This Row],[Recuperados]]/(Localiza_PN1112[[#This Row],[Población]]/1000000)</f>
        <v>0</v>
      </c>
      <c r="O301" s="19">
        <f>+Localiza_PN1112[[#This Row],[Activos]]/(Localiza_PN1112[[#This Row],[Población]]/1000000)</f>
        <v>0</v>
      </c>
      <c r="P301" s="25" t="e">
        <f>+Localiza_PN1112[[#This Row],[Fallecidos]]/Localiza_PN1112[[#This Row],[Casos]]</f>
        <v>#DIV/0!</v>
      </c>
      <c r="Q301" s="25" t="e">
        <f>+Localiza_PN1112[[#This Row],[Recuperados]]/Localiza_PN1112[[#This Row],[Casos]]</f>
        <v>#DIV/0!</v>
      </c>
      <c r="R301" s="25" t="e">
        <f>Localiza_PN1112[[#This Row],[Activos]]/Localiza_PN1112[[#This Row],[Casos]]</f>
        <v>#DIV/0!</v>
      </c>
      <c r="S301" s="43" t="e">
        <f ca="1">+HLOOKUP($R$1,'Casos DIA Corr'!$CM$1:$CP$755,Localiza_PN1112[[#This Row],[Fila]],0)</f>
        <v>#N/A</v>
      </c>
      <c r="T301" s="40" t="e">
        <f ca="1">+HLOOKUP($R$1,'Muertes DIA'!$F$1:$I$770,Localiza_PN1112[[#This Row],[Fila]],0)</f>
        <v>#N/A</v>
      </c>
      <c r="U301" s="40" t="e">
        <f ca="1">+HLOOKUP($R$1,'Recuperados DIA'!$E$1:$H$763,Localiza_PN1112[[#This Row],[Fila]],0)</f>
        <v>#N/A</v>
      </c>
    </row>
    <row r="302" spans="2:21">
      <c r="B302">
        <v>302</v>
      </c>
      <c r="C302">
        <v>120605</v>
      </c>
      <c r="D302" t="s">
        <v>187</v>
      </c>
      <c r="E302">
        <v>9.0325002670288086</v>
      </c>
      <c r="F302">
        <v>-79.452102661132813</v>
      </c>
      <c r="G302">
        <v>100636</v>
      </c>
      <c r="H302" s="48">
        <f>+Casos_PN_CORR[[#This Row],[SUM Correg]]</f>
        <v>0</v>
      </c>
      <c r="I302" s="48">
        <f>+Muertes_PN_ACUM[[#This Row],[Fallecidos]]</f>
        <v>0</v>
      </c>
      <c r="J302" s="48">
        <f>+Recupera_PN_ACUM[[#This Row],[Recuperados]]</f>
        <v>0</v>
      </c>
      <c r="K302" s="48">
        <f>+Localiza_PN1112[[#This Row],[Casos]]-Localiza_PN1112[[#This Row],[Fallecidos]]-Localiza_PN1112[[#This Row],[Recuperados]]</f>
        <v>0</v>
      </c>
      <c r="L302" s="19">
        <f>+Localiza_PN1112[[#This Row],[Casos]]/(Localiza_PN1112[[#This Row],[Población]]/1000000)</f>
        <v>0</v>
      </c>
      <c r="M302" s="19">
        <f>+Localiza_PN1112[[#This Row],[Fallecidos]]/(Localiza_PN1112[[#This Row],[Población]]/1000000)</f>
        <v>0</v>
      </c>
      <c r="N302" s="19">
        <f>+Localiza_PN1112[[#This Row],[Recuperados]]/(Localiza_PN1112[[#This Row],[Población]]/1000000)</f>
        <v>0</v>
      </c>
      <c r="O302" s="19">
        <f>+Localiza_PN1112[[#This Row],[Activos]]/(Localiza_PN1112[[#This Row],[Población]]/1000000)</f>
        <v>0</v>
      </c>
      <c r="P302" s="25" t="e">
        <f>+Localiza_PN1112[[#This Row],[Fallecidos]]/Localiza_PN1112[[#This Row],[Casos]]</f>
        <v>#DIV/0!</v>
      </c>
      <c r="Q302" s="25" t="e">
        <f>+Localiza_PN1112[[#This Row],[Recuperados]]/Localiza_PN1112[[#This Row],[Casos]]</f>
        <v>#DIV/0!</v>
      </c>
      <c r="R302" s="25" t="e">
        <f>Localiza_PN1112[[#This Row],[Activos]]/Localiza_PN1112[[#This Row],[Casos]]</f>
        <v>#DIV/0!</v>
      </c>
      <c r="S302" s="43" t="e">
        <f ca="1">+HLOOKUP($R$1,'Casos DIA Corr'!$CM$1:$CP$755,Localiza_PN1112[[#This Row],[Fila]],0)</f>
        <v>#N/A</v>
      </c>
      <c r="T302" s="40" t="e">
        <f ca="1">+HLOOKUP($R$1,'Muertes DIA'!$F$1:$I$770,Localiza_PN1112[[#This Row],[Fila]],0)</f>
        <v>#N/A</v>
      </c>
      <c r="U302" s="40" t="e">
        <f ca="1">+HLOOKUP($R$1,'Recuperados DIA'!$E$1:$H$763,Localiza_PN1112[[#This Row],[Fila]],0)</f>
        <v>#N/A</v>
      </c>
    </row>
    <row r="303" spans="2:21">
      <c r="B303">
        <v>303</v>
      </c>
      <c r="C303">
        <v>120306</v>
      </c>
      <c r="D303" t="s">
        <v>454</v>
      </c>
      <c r="E303">
        <v>8.2960596084594727</v>
      </c>
      <c r="F303">
        <v>-81.959999084472656</v>
      </c>
      <c r="G303">
        <v>654</v>
      </c>
      <c r="H303" s="48">
        <f>+Casos_PN_CORR[[#This Row],[SUM Correg]]</f>
        <v>0</v>
      </c>
      <c r="I303" s="48">
        <f>+Muertes_PN_ACUM[[#This Row],[Fallecidos]]</f>
        <v>0</v>
      </c>
      <c r="J303" s="48">
        <f>+Recupera_PN_ACUM[[#This Row],[Recuperados]]</f>
        <v>0</v>
      </c>
      <c r="K303" s="48">
        <f>+Localiza_PN1112[[#This Row],[Casos]]-Localiza_PN1112[[#This Row],[Fallecidos]]-Localiza_PN1112[[#This Row],[Recuperados]]</f>
        <v>0</v>
      </c>
      <c r="L303" s="19">
        <f>+Localiza_PN1112[[#This Row],[Casos]]/(Localiza_PN1112[[#This Row],[Población]]/1000000)</f>
        <v>0</v>
      </c>
      <c r="M303" s="19">
        <f>+Localiza_PN1112[[#This Row],[Fallecidos]]/(Localiza_PN1112[[#This Row],[Población]]/1000000)</f>
        <v>0</v>
      </c>
      <c r="N303" s="19">
        <f>+Localiza_PN1112[[#This Row],[Recuperados]]/(Localiza_PN1112[[#This Row],[Población]]/1000000)</f>
        <v>0</v>
      </c>
      <c r="O303" s="19">
        <f>+Localiza_PN1112[[#This Row],[Activos]]/(Localiza_PN1112[[#This Row],[Población]]/1000000)</f>
        <v>0</v>
      </c>
      <c r="P303" s="25" t="e">
        <f>+Localiza_PN1112[[#This Row],[Fallecidos]]/Localiza_PN1112[[#This Row],[Casos]]</f>
        <v>#DIV/0!</v>
      </c>
      <c r="Q303" s="25" t="e">
        <f>+Localiza_PN1112[[#This Row],[Recuperados]]/Localiza_PN1112[[#This Row],[Casos]]</f>
        <v>#DIV/0!</v>
      </c>
      <c r="R303" s="25" t="e">
        <f>Localiza_PN1112[[#This Row],[Activos]]/Localiza_PN1112[[#This Row],[Casos]]</f>
        <v>#DIV/0!</v>
      </c>
      <c r="S303" s="43" t="e">
        <f ca="1">+HLOOKUP($R$1,'Casos DIA Corr'!$CM$1:$CP$755,Localiza_PN1112[[#This Row],[Fila]],0)</f>
        <v>#N/A</v>
      </c>
      <c r="T303" s="40" t="e">
        <f ca="1">+HLOOKUP($R$1,'Muertes DIA'!$F$1:$I$770,Localiza_PN1112[[#This Row],[Fila]],0)</f>
        <v>#N/A</v>
      </c>
      <c r="U303" s="40" t="e">
        <f ca="1">+HLOOKUP($R$1,'Recuperados DIA'!$E$1:$H$763,Localiza_PN1112[[#This Row],[Fila]],0)</f>
        <v>#N/A</v>
      </c>
    </row>
    <row r="304" spans="2:21">
      <c r="B304">
        <v>304</v>
      </c>
      <c r="C304">
        <v>120701</v>
      </c>
      <c r="D304" t="s">
        <v>154</v>
      </c>
      <c r="E304">
        <v>8.3272104263305664</v>
      </c>
      <c r="F304">
        <v>-81.535499572753906</v>
      </c>
      <c r="G304">
        <v>656</v>
      </c>
      <c r="H304" s="48">
        <f>+Casos_PN_CORR[[#This Row],[SUM Correg]]</f>
        <v>5</v>
      </c>
      <c r="I304" s="48">
        <f>+Muertes_PN_ACUM[[#This Row],[Fallecidos]]</f>
        <v>0</v>
      </c>
      <c r="J304" s="48">
        <f>+Recupera_PN_ACUM[[#This Row],[Recuperados]]</f>
        <v>0</v>
      </c>
      <c r="K304" s="48">
        <f>+Localiza_PN1112[[#This Row],[Casos]]-Localiza_PN1112[[#This Row],[Fallecidos]]-Localiza_PN1112[[#This Row],[Recuperados]]</f>
        <v>5</v>
      </c>
      <c r="L304" s="19">
        <f>+Localiza_PN1112[[#This Row],[Casos]]/(Localiza_PN1112[[#This Row],[Población]]/1000000)</f>
        <v>7621.9512195121952</v>
      </c>
      <c r="M304" s="19">
        <f>+Localiza_PN1112[[#This Row],[Fallecidos]]/(Localiza_PN1112[[#This Row],[Población]]/1000000)</f>
        <v>0</v>
      </c>
      <c r="N304" s="19">
        <f>+Localiza_PN1112[[#This Row],[Recuperados]]/(Localiza_PN1112[[#This Row],[Población]]/1000000)</f>
        <v>0</v>
      </c>
      <c r="O304" s="19">
        <f>+Localiza_PN1112[[#This Row],[Activos]]/(Localiza_PN1112[[#This Row],[Población]]/1000000)</f>
        <v>7621.9512195121952</v>
      </c>
      <c r="P304" s="25">
        <f>+Localiza_PN1112[[#This Row],[Fallecidos]]/Localiza_PN1112[[#This Row],[Casos]]</f>
        <v>0</v>
      </c>
      <c r="Q304" s="25">
        <f>+Localiza_PN1112[[#This Row],[Recuperados]]/Localiza_PN1112[[#This Row],[Casos]]</f>
        <v>0</v>
      </c>
      <c r="R304" s="25">
        <f>Localiza_PN1112[[#This Row],[Activos]]/Localiza_PN1112[[#This Row],[Casos]]</f>
        <v>1</v>
      </c>
      <c r="S304" s="43" t="e">
        <f ca="1">+HLOOKUP($R$1,'Casos DIA Corr'!$CM$1:$CP$755,Localiza_PN1112[[#This Row],[Fila]],0)</f>
        <v>#N/A</v>
      </c>
      <c r="T304" s="40" t="e">
        <f ca="1">+HLOOKUP($R$1,'Muertes DIA'!$F$1:$I$770,Localiza_PN1112[[#This Row],[Fila]],0)</f>
        <v>#N/A</v>
      </c>
      <c r="U304" s="40" t="e">
        <f ca="1">+HLOOKUP($R$1,'Recuperados DIA'!$E$1:$H$763,Localiza_PN1112[[#This Row],[Fila]],0)</f>
        <v>#N/A</v>
      </c>
    </row>
    <row r="305" spans="2:21">
      <c r="B305">
        <v>305</v>
      </c>
      <c r="C305">
        <v>60102</v>
      </c>
      <c r="D305" t="s">
        <v>455</v>
      </c>
      <c r="E305">
        <v>8.8327102661132813</v>
      </c>
      <c r="F305">
        <v>-81.827598571777344</v>
      </c>
      <c r="G305">
        <v>5009</v>
      </c>
      <c r="H305" s="48">
        <f>+Casos_PN_CORR[[#This Row],[SUM Correg]]</f>
        <v>15</v>
      </c>
      <c r="I305" s="48">
        <f>+Muertes_PN_ACUM[[#This Row],[Fallecidos]]</f>
        <v>0</v>
      </c>
      <c r="J305" s="48">
        <f>+Recupera_PN_ACUM[[#This Row],[Recuperados]]</f>
        <v>0</v>
      </c>
      <c r="K305" s="48">
        <f>+Localiza_PN1112[[#This Row],[Casos]]-Localiza_PN1112[[#This Row],[Fallecidos]]-Localiza_PN1112[[#This Row],[Recuperados]]</f>
        <v>15</v>
      </c>
      <c r="L305" s="19">
        <f>+Localiza_PN1112[[#This Row],[Casos]]/(Localiza_PN1112[[#This Row],[Población]]/1000000)</f>
        <v>2994.6097025354361</v>
      </c>
      <c r="M305" s="19">
        <f>+Localiza_PN1112[[#This Row],[Fallecidos]]/(Localiza_PN1112[[#This Row],[Población]]/1000000)</f>
        <v>0</v>
      </c>
      <c r="N305" s="19">
        <f>+Localiza_PN1112[[#This Row],[Recuperados]]/(Localiza_PN1112[[#This Row],[Población]]/1000000)</f>
        <v>0</v>
      </c>
      <c r="O305" s="19">
        <f>+Localiza_PN1112[[#This Row],[Activos]]/(Localiza_PN1112[[#This Row],[Población]]/1000000)</f>
        <v>2994.6097025354361</v>
      </c>
      <c r="P305" s="25">
        <f>+Localiza_PN1112[[#This Row],[Fallecidos]]/Localiza_PN1112[[#This Row],[Casos]]</f>
        <v>0</v>
      </c>
      <c r="Q305" s="25">
        <f>+Localiza_PN1112[[#This Row],[Recuperados]]/Localiza_PN1112[[#This Row],[Casos]]</f>
        <v>0</v>
      </c>
      <c r="R305" s="25">
        <f>Localiza_PN1112[[#This Row],[Activos]]/Localiza_PN1112[[#This Row],[Casos]]</f>
        <v>1</v>
      </c>
      <c r="S305" s="43" t="e">
        <f ca="1">+HLOOKUP($R$1,'Casos DIA Corr'!$CM$1:$CP$755,Localiza_PN1112[[#This Row],[Fila]],0)</f>
        <v>#N/A</v>
      </c>
      <c r="T305" s="40" t="e">
        <f ca="1">+HLOOKUP($R$1,'Muertes DIA'!$F$1:$I$770,Localiza_PN1112[[#This Row],[Fila]],0)</f>
        <v>#N/A</v>
      </c>
      <c r="U305" s="40" t="e">
        <f ca="1">+HLOOKUP($R$1,'Recuperados DIA'!$E$1:$H$763,Localiza_PN1112[[#This Row],[Fila]],0)</f>
        <v>#N/A</v>
      </c>
    </row>
    <row r="306" spans="2:21">
      <c r="B306">
        <v>306</v>
      </c>
      <c r="C306">
        <v>60305</v>
      </c>
      <c r="D306" t="s">
        <v>455</v>
      </c>
      <c r="E306">
        <v>8.3387899398803711</v>
      </c>
      <c r="F306">
        <v>-81.690399169921875</v>
      </c>
      <c r="G306">
        <v>0</v>
      </c>
      <c r="H306" s="48">
        <f>+Casos_PN_CORR[[#This Row],[SUM Correg]]</f>
        <v>0</v>
      </c>
      <c r="I306" s="48">
        <f>+Muertes_PN_ACUM[[#This Row],[Fallecidos]]</f>
        <v>0</v>
      </c>
      <c r="J306" s="48">
        <f>+Recupera_PN_ACUM[[#This Row],[Recuperados]]</f>
        <v>0</v>
      </c>
      <c r="K306" s="48">
        <f>+Localiza_PN1112[[#This Row],[Casos]]-Localiza_PN1112[[#This Row],[Fallecidos]]-Localiza_PN1112[[#This Row],[Recuperados]]</f>
        <v>0</v>
      </c>
      <c r="L306" s="19" t="e">
        <f>+Localiza_PN1112[[#This Row],[Casos]]/(Localiza_PN1112[[#This Row],[Población]]/1000000)</f>
        <v>#DIV/0!</v>
      </c>
      <c r="M306" s="19" t="e">
        <f>+Localiza_PN1112[[#This Row],[Fallecidos]]/(Localiza_PN1112[[#This Row],[Población]]/1000000)</f>
        <v>#DIV/0!</v>
      </c>
      <c r="N306" s="19" t="e">
        <f>+Localiza_PN1112[[#This Row],[Recuperados]]/(Localiza_PN1112[[#This Row],[Población]]/1000000)</f>
        <v>#DIV/0!</v>
      </c>
      <c r="O306" s="19" t="e">
        <f>+Localiza_PN1112[[#This Row],[Activos]]/(Localiza_PN1112[[#This Row],[Población]]/1000000)</f>
        <v>#DIV/0!</v>
      </c>
      <c r="P306" s="25" t="e">
        <f>+Localiza_PN1112[[#This Row],[Fallecidos]]/Localiza_PN1112[[#This Row],[Casos]]</f>
        <v>#DIV/0!</v>
      </c>
      <c r="Q306" s="25" t="e">
        <f>+Localiza_PN1112[[#This Row],[Recuperados]]/Localiza_PN1112[[#This Row],[Casos]]</f>
        <v>#DIV/0!</v>
      </c>
      <c r="R306" s="25" t="e">
        <f>Localiza_PN1112[[#This Row],[Activos]]/Localiza_PN1112[[#This Row],[Casos]]</f>
        <v>#DIV/0!</v>
      </c>
      <c r="S306" s="43" t="e">
        <f ca="1">+HLOOKUP($R$1,'Casos DIA Corr'!$CM$1:$CP$755,Localiza_PN1112[[#This Row],[Fila]],0)</f>
        <v>#N/A</v>
      </c>
      <c r="T306" s="40" t="e">
        <f ca="1">+HLOOKUP($R$1,'Muertes DIA'!$F$1:$I$770,Localiza_PN1112[[#This Row],[Fila]],0)</f>
        <v>#N/A</v>
      </c>
      <c r="U306" s="40" t="e">
        <f ca="1">+HLOOKUP($R$1,'Recuperados DIA'!$E$1:$H$763,Localiza_PN1112[[#This Row],[Fila]],0)</f>
        <v>#N/A</v>
      </c>
    </row>
    <row r="307" spans="2:21">
      <c r="B307">
        <v>307</v>
      </c>
      <c r="C307">
        <v>90104</v>
      </c>
      <c r="D307" t="s">
        <v>456</v>
      </c>
      <c r="E307">
        <v>8.5417804718017578</v>
      </c>
      <c r="F307">
        <v>-81.550300598144531</v>
      </c>
      <c r="G307">
        <v>2180</v>
      </c>
      <c r="H307" s="48">
        <f>+Casos_PN_CORR[[#This Row],[SUM Correg]]</f>
        <v>0</v>
      </c>
      <c r="I307" s="48">
        <f>+Muertes_PN_ACUM[[#This Row],[Fallecidos]]</f>
        <v>0</v>
      </c>
      <c r="J307" s="48">
        <f>+Recupera_PN_ACUM[[#This Row],[Recuperados]]</f>
        <v>0</v>
      </c>
      <c r="K307" s="48">
        <f>+Localiza_PN1112[[#This Row],[Casos]]-Localiza_PN1112[[#This Row],[Fallecidos]]-Localiza_PN1112[[#This Row],[Recuperados]]</f>
        <v>0</v>
      </c>
      <c r="L307" s="19">
        <f>+Localiza_PN1112[[#This Row],[Casos]]/(Localiza_PN1112[[#This Row],[Población]]/1000000)</f>
        <v>0</v>
      </c>
      <c r="M307" s="19">
        <f>+Localiza_PN1112[[#This Row],[Fallecidos]]/(Localiza_PN1112[[#This Row],[Población]]/1000000)</f>
        <v>0</v>
      </c>
      <c r="N307" s="19">
        <f>+Localiza_PN1112[[#This Row],[Recuperados]]/(Localiza_PN1112[[#This Row],[Población]]/1000000)</f>
        <v>0</v>
      </c>
      <c r="O307" s="19">
        <f>+Localiza_PN1112[[#This Row],[Activos]]/(Localiza_PN1112[[#This Row],[Población]]/1000000)</f>
        <v>0</v>
      </c>
      <c r="P307" s="25" t="e">
        <f>+Localiza_PN1112[[#This Row],[Fallecidos]]/Localiza_PN1112[[#This Row],[Casos]]</f>
        <v>#DIV/0!</v>
      </c>
      <c r="Q307" s="25" t="e">
        <f>+Localiza_PN1112[[#This Row],[Recuperados]]/Localiza_PN1112[[#This Row],[Casos]]</f>
        <v>#DIV/0!</v>
      </c>
      <c r="R307" s="25" t="e">
        <f>Localiza_PN1112[[#This Row],[Activos]]/Localiza_PN1112[[#This Row],[Casos]]</f>
        <v>#DIV/0!</v>
      </c>
      <c r="S307" s="43" t="e">
        <f ca="1">+HLOOKUP($R$1,'Casos DIA Corr'!$CM$1:$CP$755,Localiza_PN1112[[#This Row],[Fila]],0)</f>
        <v>#N/A</v>
      </c>
      <c r="T307" s="40" t="e">
        <f ca="1">+HLOOKUP($R$1,'Muertes DIA'!$F$1:$I$770,Localiza_PN1112[[#This Row],[Fila]],0)</f>
        <v>#N/A</v>
      </c>
      <c r="U307" s="40" t="e">
        <f ca="1">+HLOOKUP($R$1,'Recuperados DIA'!$E$1:$H$763,Localiza_PN1112[[#This Row],[Fila]],0)</f>
        <v>#N/A</v>
      </c>
    </row>
    <row r="308" spans="2:21">
      <c r="B308">
        <v>308</v>
      </c>
      <c r="C308">
        <v>70303</v>
      </c>
      <c r="D308" t="s">
        <v>457</v>
      </c>
      <c r="E308">
        <v>9.1592397689819336</v>
      </c>
      <c r="F308">
        <v>-81.878898620605469</v>
      </c>
      <c r="G308">
        <v>3080</v>
      </c>
      <c r="H308" s="48">
        <f>+Casos_PN_CORR[[#This Row],[SUM Correg]]</f>
        <v>40</v>
      </c>
      <c r="I308" s="48">
        <f>+Muertes_PN_ACUM[[#This Row],[Fallecidos]]</f>
        <v>1</v>
      </c>
      <c r="J308" s="48">
        <f>+Recupera_PN_ACUM[[#This Row],[Recuperados]]</f>
        <v>0</v>
      </c>
      <c r="K308" s="48">
        <f>+Localiza_PN1112[[#This Row],[Casos]]-Localiza_PN1112[[#This Row],[Fallecidos]]-Localiza_PN1112[[#This Row],[Recuperados]]</f>
        <v>39</v>
      </c>
      <c r="L308" s="19">
        <f>+Localiza_PN1112[[#This Row],[Casos]]/(Localiza_PN1112[[#This Row],[Población]]/1000000)</f>
        <v>12987.012987012988</v>
      </c>
      <c r="M308" s="19">
        <f>+Localiza_PN1112[[#This Row],[Fallecidos]]/(Localiza_PN1112[[#This Row],[Población]]/1000000)</f>
        <v>324.6753246753247</v>
      </c>
      <c r="N308" s="19">
        <f>+Localiza_PN1112[[#This Row],[Recuperados]]/(Localiza_PN1112[[#This Row],[Población]]/1000000)</f>
        <v>0</v>
      </c>
      <c r="O308" s="19">
        <f>+Localiza_PN1112[[#This Row],[Activos]]/(Localiza_PN1112[[#This Row],[Población]]/1000000)</f>
        <v>12662.337662337663</v>
      </c>
      <c r="P308" s="25">
        <f>+Localiza_PN1112[[#This Row],[Fallecidos]]/Localiza_PN1112[[#This Row],[Casos]]</f>
        <v>2.5000000000000001E-2</v>
      </c>
      <c r="Q308" s="25">
        <f>+Localiza_PN1112[[#This Row],[Recuperados]]/Localiza_PN1112[[#This Row],[Casos]]</f>
        <v>0</v>
      </c>
      <c r="R308" s="25">
        <f>Localiza_PN1112[[#This Row],[Activos]]/Localiza_PN1112[[#This Row],[Casos]]</f>
        <v>0.97499999999999998</v>
      </c>
      <c r="S308" s="43" t="e">
        <f ca="1">+HLOOKUP($R$1,'Casos DIA Corr'!$CM$1:$CP$755,Localiza_PN1112[[#This Row],[Fila]],0)</f>
        <v>#N/A</v>
      </c>
      <c r="T308" s="40" t="e">
        <f ca="1">+HLOOKUP($R$1,'Muertes DIA'!$F$1:$I$770,Localiza_PN1112[[#This Row],[Fila]],0)</f>
        <v>#N/A</v>
      </c>
      <c r="U308" s="40" t="e">
        <f ca="1">+HLOOKUP($R$1,'Recuperados DIA'!$E$1:$H$763,Localiza_PN1112[[#This Row],[Fila]],0)</f>
        <v>#N/A</v>
      </c>
    </row>
    <row r="309" spans="2:21">
      <c r="B309">
        <v>309</v>
      </c>
      <c r="C309">
        <v>91002</v>
      </c>
      <c r="D309" t="s">
        <v>457</v>
      </c>
      <c r="E309">
        <v>7.9622797966003418</v>
      </c>
      <c r="F309">
        <v>-80.482002258300781</v>
      </c>
      <c r="G309">
        <v>7586</v>
      </c>
      <c r="H309" s="48">
        <f>+Casos_PN_CORR[[#This Row],[SUM Correg]]</f>
        <v>35</v>
      </c>
      <c r="I309" s="48">
        <f>+Muertes_PN_ACUM[[#This Row],[Fallecidos]]</f>
        <v>0</v>
      </c>
      <c r="J309" s="48">
        <f>+Recupera_PN_ACUM[[#This Row],[Recuperados]]</f>
        <v>0</v>
      </c>
      <c r="K309" s="48">
        <f>+Localiza_PN1112[[#This Row],[Casos]]-Localiza_PN1112[[#This Row],[Fallecidos]]-Localiza_PN1112[[#This Row],[Recuperados]]</f>
        <v>35</v>
      </c>
      <c r="L309" s="19">
        <f>+Localiza_PN1112[[#This Row],[Casos]]/(Localiza_PN1112[[#This Row],[Población]]/1000000)</f>
        <v>4613.7621935143688</v>
      </c>
      <c r="M309" s="19">
        <f>+Localiza_PN1112[[#This Row],[Fallecidos]]/(Localiza_PN1112[[#This Row],[Población]]/1000000)</f>
        <v>0</v>
      </c>
      <c r="N309" s="19">
        <f>+Localiza_PN1112[[#This Row],[Recuperados]]/(Localiza_PN1112[[#This Row],[Población]]/1000000)</f>
        <v>0</v>
      </c>
      <c r="O309" s="19">
        <f>+Localiza_PN1112[[#This Row],[Activos]]/(Localiza_PN1112[[#This Row],[Población]]/1000000)</f>
        <v>4613.7621935143688</v>
      </c>
      <c r="P309" s="25">
        <f>+Localiza_PN1112[[#This Row],[Fallecidos]]/Localiza_PN1112[[#This Row],[Casos]]</f>
        <v>0</v>
      </c>
      <c r="Q309" s="25">
        <f>+Localiza_PN1112[[#This Row],[Recuperados]]/Localiza_PN1112[[#This Row],[Casos]]</f>
        <v>0</v>
      </c>
      <c r="R309" s="25">
        <f>Localiza_PN1112[[#This Row],[Activos]]/Localiza_PN1112[[#This Row],[Casos]]</f>
        <v>1</v>
      </c>
      <c r="S309" s="43" t="e">
        <f ca="1">+HLOOKUP($R$1,'Casos DIA Corr'!$CM$1:$CP$755,Localiza_PN1112[[#This Row],[Fila]],0)</f>
        <v>#N/A</v>
      </c>
      <c r="T309" s="40" t="e">
        <f ca="1">+HLOOKUP($R$1,'Muertes DIA'!$F$1:$I$770,Localiza_PN1112[[#This Row],[Fila]],0)</f>
        <v>#N/A</v>
      </c>
      <c r="U309" s="40" t="e">
        <f ca="1">+HLOOKUP($R$1,'Recuperados DIA'!$E$1:$H$763,Localiza_PN1112[[#This Row],[Fila]],0)</f>
        <v>#N/A</v>
      </c>
    </row>
    <row r="310" spans="2:21">
      <c r="B310">
        <v>310</v>
      </c>
      <c r="C310">
        <v>40501</v>
      </c>
      <c r="D310" t="s">
        <v>458</v>
      </c>
      <c r="E310">
        <v>7.7487201690673828</v>
      </c>
      <c r="F310">
        <v>-80.592697143554688</v>
      </c>
      <c r="G310">
        <v>559</v>
      </c>
      <c r="H310" s="48">
        <f>+Casos_PN_CORR[[#This Row],[SUM Correg]]</f>
        <v>9</v>
      </c>
      <c r="I310" s="48">
        <f>+Muertes_PN_ACUM[[#This Row],[Fallecidos]]</f>
        <v>0</v>
      </c>
      <c r="J310" s="48">
        <f>+Recupera_PN_ACUM[[#This Row],[Recuperados]]</f>
        <v>0</v>
      </c>
      <c r="K310" s="48">
        <f>+Localiza_PN1112[[#This Row],[Casos]]-Localiza_PN1112[[#This Row],[Fallecidos]]-Localiza_PN1112[[#This Row],[Recuperados]]</f>
        <v>9</v>
      </c>
      <c r="L310" s="19">
        <f>+Localiza_PN1112[[#This Row],[Casos]]/(Localiza_PN1112[[#This Row],[Población]]/1000000)</f>
        <v>16100.178890876565</v>
      </c>
      <c r="M310" s="19">
        <f>+Localiza_PN1112[[#This Row],[Fallecidos]]/(Localiza_PN1112[[#This Row],[Población]]/1000000)</f>
        <v>0</v>
      </c>
      <c r="N310" s="19">
        <f>+Localiza_PN1112[[#This Row],[Recuperados]]/(Localiza_PN1112[[#This Row],[Población]]/1000000)</f>
        <v>0</v>
      </c>
      <c r="O310" s="19">
        <f>+Localiza_PN1112[[#This Row],[Activos]]/(Localiza_PN1112[[#This Row],[Población]]/1000000)</f>
        <v>16100.178890876565</v>
      </c>
      <c r="P310" s="25">
        <f>+Localiza_PN1112[[#This Row],[Fallecidos]]/Localiza_PN1112[[#This Row],[Casos]]</f>
        <v>0</v>
      </c>
      <c r="Q310" s="25">
        <f>+Localiza_PN1112[[#This Row],[Recuperados]]/Localiza_PN1112[[#This Row],[Casos]]</f>
        <v>0</v>
      </c>
      <c r="R310" s="25">
        <f>Localiza_PN1112[[#This Row],[Activos]]/Localiza_PN1112[[#This Row],[Casos]]</f>
        <v>1</v>
      </c>
      <c r="S310" s="43" t="e">
        <f ca="1">+HLOOKUP($R$1,'Casos DIA Corr'!$CM$1:$CP$755,Localiza_PN1112[[#This Row],[Fila]],0)</f>
        <v>#N/A</v>
      </c>
      <c r="T310" s="40" t="e">
        <f ca="1">+HLOOKUP($R$1,'Muertes DIA'!$F$1:$I$770,Localiza_PN1112[[#This Row],[Fila]],0)</f>
        <v>#N/A</v>
      </c>
      <c r="U310" s="40" t="e">
        <f ca="1">+HLOOKUP($R$1,'Recuperados DIA'!$E$1:$H$763,Localiza_PN1112[[#This Row],[Fila]],0)</f>
        <v>#N/A</v>
      </c>
    </row>
    <row r="311" spans="2:21">
      <c r="B311">
        <v>311</v>
      </c>
      <c r="C311">
        <v>30204</v>
      </c>
      <c r="D311" t="s">
        <v>459</v>
      </c>
      <c r="E311">
        <v>7.9864301681518555</v>
      </c>
      <c r="F311">
        <v>-80.898300170898438</v>
      </c>
      <c r="G311">
        <v>630</v>
      </c>
      <c r="H311" s="48">
        <f>+Casos_PN_CORR[[#This Row],[SUM Correg]]</f>
        <v>0</v>
      </c>
      <c r="I311" s="48">
        <f>+Muertes_PN_ACUM[[#This Row],[Fallecidos]]</f>
        <v>0</v>
      </c>
      <c r="J311" s="48">
        <f>+Recupera_PN_ACUM[[#This Row],[Recuperados]]</f>
        <v>0</v>
      </c>
      <c r="K311" s="48">
        <f>+Localiza_PN1112[[#This Row],[Casos]]-Localiza_PN1112[[#This Row],[Fallecidos]]-Localiza_PN1112[[#This Row],[Recuperados]]</f>
        <v>0</v>
      </c>
      <c r="L311" s="19">
        <f>+Localiza_PN1112[[#This Row],[Casos]]/(Localiza_PN1112[[#This Row],[Población]]/1000000)</f>
        <v>0</v>
      </c>
      <c r="M311" s="19">
        <f>+Localiza_PN1112[[#This Row],[Fallecidos]]/(Localiza_PN1112[[#This Row],[Población]]/1000000)</f>
        <v>0</v>
      </c>
      <c r="N311" s="19">
        <f>+Localiza_PN1112[[#This Row],[Recuperados]]/(Localiza_PN1112[[#This Row],[Población]]/1000000)</f>
        <v>0</v>
      </c>
      <c r="O311" s="19">
        <f>+Localiza_PN1112[[#This Row],[Activos]]/(Localiza_PN1112[[#This Row],[Población]]/1000000)</f>
        <v>0</v>
      </c>
      <c r="P311" s="25" t="e">
        <f>+Localiza_PN1112[[#This Row],[Fallecidos]]/Localiza_PN1112[[#This Row],[Casos]]</f>
        <v>#DIV/0!</v>
      </c>
      <c r="Q311" s="25" t="e">
        <f>+Localiza_PN1112[[#This Row],[Recuperados]]/Localiza_PN1112[[#This Row],[Casos]]</f>
        <v>#DIV/0!</v>
      </c>
      <c r="R311" s="25" t="e">
        <f>Localiza_PN1112[[#This Row],[Activos]]/Localiza_PN1112[[#This Row],[Casos]]</f>
        <v>#DIV/0!</v>
      </c>
      <c r="S311" s="43" t="e">
        <f ca="1">+HLOOKUP($R$1,'Casos DIA Corr'!$CM$1:$CP$755,Localiza_PN1112[[#This Row],[Fila]],0)</f>
        <v>#N/A</v>
      </c>
      <c r="T311" s="40" t="e">
        <f ca="1">+HLOOKUP($R$1,'Muertes DIA'!$F$1:$I$770,Localiza_PN1112[[#This Row],[Fila]],0)</f>
        <v>#N/A</v>
      </c>
      <c r="U311" s="40" t="e">
        <f ca="1">+HLOOKUP($R$1,'Recuperados DIA'!$E$1:$H$763,Localiza_PN1112[[#This Row],[Fila]],0)</f>
        <v>#N/A</v>
      </c>
    </row>
    <row r="312" spans="2:21">
      <c r="B312">
        <v>312</v>
      </c>
      <c r="C312">
        <v>70105</v>
      </c>
      <c r="D312" t="s">
        <v>460</v>
      </c>
      <c r="E312">
        <v>7.8326401710510254</v>
      </c>
      <c r="F312">
        <v>-80.557998657226563</v>
      </c>
      <c r="G312">
        <v>1030</v>
      </c>
      <c r="H312" s="48">
        <f>+Casos_PN_CORR[[#This Row],[SUM Correg]]</f>
        <v>0</v>
      </c>
      <c r="I312" s="48">
        <f>+Muertes_PN_ACUM[[#This Row],[Fallecidos]]</f>
        <v>0</v>
      </c>
      <c r="J312" s="48">
        <f>+Recupera_PN_ACUM[[#This Row],[Recuperados]]</f>
        <v>0</v>
      </c>
      <c r="K312" s="48">
        <f>+Localiza_PN1112[[#This Row],[Casos]]-Localiza_PN1112[[#This Row],[Fallecidos]]-Localiza_PN1112[[#This Row],[Recuperados]]</f>
        <v>0</v>
      </c>
      <c r="L312" s="19">
        <f>+Localiza_PN1112[[#This Row],[Casos]]/(Localiza_PN1112[[#This Row],[Población]]/1000000)</f>
        <v>0</v>
      </c>
      <c r="M312" s="19">
        <f>+Localiza_PN1112[[#This Row],[Fallecidos]]/(Localiza_PN1112[[#This Row],[Población]]/1000000)</f>
        <v>0</v>
      </c>
      <c r="N312" s="19">
        <f>+Localiza_PN1112[[#This Row],[Recuperados]]/(Localiza_PN1112[[#This Row],[Población]]/1000000)</f>
        <v>0</v>
      </c>
      <c r="O312" s="19">
        <f>+Localiza_PN1112[[#This Row],[Activos]]/(Localiza_PN1112[[#This Row],[Población]]/1000000)</f>
        <v>0</v>
      </c>
      <c r="P312" s="25" t="e">
        <f>+Localiza_PN1112[[#This Row],[Fallecidos]]/Localiza_PN1112[[#This Row],[Casos]]</f>
        <v>#DIV/0!</v>
      </c>
      <c r="Q312" s="25" t="e">
        <f>+Localiza_PN1112[[#This Row],[Recuperados]]/Localiza_PN1112[[#This Row],[Casos]]</f>
        <v>#DIV/0!</v>
      </c>
      <c r="R312" s="25" t="e">
        <f>Localiza_PN1112[[#This Row],[Activos]]/Localiza_PN1112[[#This Row],[Casos]]</f>
        <v>#DIV/0!</v>
      </c>
      <c r="S312" s="43" t="e">
        <f ca="1">+HLOOKUP($R$1,'Casos DIA Corr'!$CM$1:$CP$755,Localiza_PN1112[[#This Row],[Fila]],0)</f>
        <v>#N/A</v>
      </c>
      <c r="T312" s="40" t="e">
        <f ca="1">+HLOOKUP($R$1,'Muertes DIA'!$F$1:$I$770,Localiza_PN1112[[#This Row],[Fila]],0)</f>
        <v>#N/A</v>
      </c>
      <c r="U312" s="40" t="e">
        <f ca="1">+HLOOKUP($R$1,'Recuperados DIA'!$E$1:$H$763,Localiza_PN1112[[#This Row],[Fila]],0)</f>
        <v>#N/A</v>
      </c>
    </row>
    <row r="313" spans="2:21">
      <c r="B313">
        <v>313</v>
      </c>
      <c r="C313">
        <v>80202</v>
      </c>
      <c r="D313" t="s">
        <v>462</v>
      </c>
      <c r="E313">
        <v>7.9924201965332031</v>
      </c>
      <c r="F313">
        <v>-80.988998413085938</v>
      </c>
      <c r="G313">
        <v>2128</v>
      </c>
      <c r="H313" s="48">
        <f>+Casos_PN_CORR[[#This Row],[SUM Correg]]</f>
        <v>0</v>
      </c>
      <c r="I313" s="48">
        <f>+Muertes_PN_ACUM[[#This Row],[Fallecidos]]</f>
        <v>0</v>
      </c>
      <c r="J313" s="48">
        <f>+Recupera_PN_ACUM[[#This Row],[Recuperados]]</f>
        <v>0</v>
      </c>
      <c r="K313" s="48">
        <f>+Localiza_PN1112[[#This Row],[Casos]]-Localiza_PN1112[[#This Row],[Fallecidos]]-Localiza_PN1112[[#This Row],[Recuperados]]</f>
        <v>0</v>
      </c>
      <c r="L313" s="19">
        <f>+Localiza_PN1112[[#This Row],[Casos]]/(Localiza_PN1112[[#This Row],[Población]]/1000000)</f>
        <v>0</v>
      </c>
      <c r="M313" s="19">
        <f>+Localiza_PN1112[[#This Row],[Fallecidos]]/(Localiza_PN1112[[#This Row],[Población]]/1000000)</f>
        <v>0</v>
      </c>
      <c r="N313" s="19">
        <f>+Localiza_PN1112[[#This Row],[Recuperados]]/(Localiza_PN1112[[#This Row],[Población]]/1000000)</f>
        <v>0</v>
      </c>
      <c r="O313" s="19">
        <f>+Localiza_PN1112[[#This Row],[Activos]]/(Localiza_PN1112[[#This Row],[Población]]/1000000)</f>
        <v>0</v>
      </c>
      <c r="P313" s="25" t="e">
        <f>+Localiza_PN1112[[#This Row],[Fallecidos]]/Localiza_PN1112[[#This Row],[Casos]]</f>
        <v>#DIV/0!</v>
      </c>
      <c r="Q313" s="25" t="e">
        <f>+Localiza_PN1112[[#This Row],[Recuperados]]/Localiza_PN1112[[#This Row],[Casos]]</f>
        <v>#DIV/0!</v>
      </c>
      <c r="R313" s="25" t="e">
        <f>Localiza_PN1112[[#This Row],[Activos]]/Localiza_PN1112[[#This Row],[Casos]]</f>
        <v>#DIV/0!</v>
      </c>
      <c r="S313" s="43" t="e">
        <f ca="1">+HLOOKUP($R$1,'Casos DIA Corr'!$CM$1:$CP$755,Localiza_PN1112[[#This Row],[Fila]],0)</f>
        <v>#N/A</v>
      </c>
      <c r="T313" s="40" t="e">
        <f ca="1">+HLOOKUP($R$1,'Muertes DIA'!$F$1:$I$770,Localiza_PN1112[[#This Row],[Fila]],0)</f>
        <v>#N/A</v>
      </c>
      <c r="U313" s="40" t="e">
        <f ca="1">+HLOOKUP($R$1,'Recuperados DIA'!$E$1:$H$763,Localiza_PN1112[[#This Row],[Fila]],0)</f>
        <v>#N/A</v>
      </c>
    </row>
    <row r="314" spans="2:21">
      <c r="B314">
        <v>314</v>
      </c>
      <c r="C314">
        <v>130905</v>
      </c>
      <c r="D314" t="s">
        <v>463</v>
      </c>
      <c r="E314">
        <v>8.5626001358032227</v>
      </c>
      <c r="F314">
        <v>-82.634902954101563</v>
      </c>
      <c r="G314">
        <v>21356</v>
      </c>
      <c r="H314" s="48">
        <f>+Casos_PN_CORR[[#This Row],[SUM Correg]]</f>
        <v>0</v>
      </c>
      <c r="I314" s="48">
        <f>+Muertes_PN_ACUM[[#This Row],[Fallecidos]]</f>
        <v>0</v>
      </c>
      <c r="J314" s="48">
        <f>+Recupera_PN_ACUM[[#This Row],[Recuperados]]</f>
        <v>0</v>
      </c>
      <c r="K314" s="48">
        <f>+Localiza_PN1112[[#This Row],[Casos]]-Localiza_PN1112[[#This Row],[Fallecidos]]-Localiza_PN1112[[#This Row],[Recuperados]]</f>
        <v>0</v>
      </c>
      <c r="L314" s="19">
        <f>+Localiza_PN1112[[#This Row],[Casos]]/(Localiza_PN1112[[#This Row],[Población]]/1000000)</f>
        <v>0</v>
      </c>
      <c r="M314" s="19">
        <f>+Localiza_PN1112[[#This Row],[Fallecidos]]/(Localiza_PN1112[[#This Row],[Población]]/1000000)</f>
        <v>0</v>
      </c>
      <c r="N314" s="19">
        <f>+Localiza_PN1112[[#This Row],[Recuperados]]/(Localiza_PN1112[[#This Row],[Población]]/1000000)</f>
        <v>0</v>
      </c>
      <c r="O314" s="19">
        <f>+Localiza_PN1112[[#This Row],[Activos]]/(Localiza_PN1112[[#This Row],[Población]]/1000000)</f>
        <v>0</v>
      </c>
      <c r="P314" s="25" t="e">
        <f>+Localiza_PN1112[[#This Row],[Fallecidos]]/Localiza_PN1112[[#This Row],[Casos]]</f>
        <v>#DIV/0!</v>
      </c>
      <c r="Q314" s="25" t="e">
        <f>+Localiza_PN1112[[#This Row],[Recuperados]]/Localiza_PN1112[[#This Row],[Casos]]</f>
        <v>#DIV/0!</v>
      </c>
      <c r="R314" s="25" t="e">
        <f>Localiza_PN1112[[#This Row],[Activos]]/Localiza_PN1112[[#This Row],[Casos]]</f>
        <v>#DIV/0!</v>
      </c>
      <c r="S314" s="43" t="e">
        <f ca="1">+HLOOKUP($R$1,'Casos DIA Corr'!$CM$1:$CP$755,Localiza_PN1112[[#This Row],[Fila]],0)</f>
        <v>#N/A</v>
      </c>
      <c r="T314" s="40" t="e">
        <f ca="1">+HLOOKUP($R$1,'Muertes DIA'!$F$1:$I$770,Localiza_PN1112[[#This Row],[Fila]],0)</f>
        <v>#N/A</v>
      </c>
      <c r="U314" s="40" t="e">
        <f ca="1">+HLOOKUP($R$1,'Recuperados DIA'!$E$1:$H$763,Localiza_PN1112[[#This Row],[Fila]],0)</f>
        <v>#N/A</v>
      </c>
    </row>
    <row r="315" spans="2:21">
      <c r="B315">
        <v>315</v>
      </c>
      <c r="C315">
        <v>80203</v>
      </c>
      <c r="D315" t="s">
        <v>464</v>
      </c>
      <c r="E315">
        <v>9.0422296524047852</v>
      </c>
      <c r="F315">
        <v>-80.152496337890625</v>
      </c>
      <c r="G315">
        <v>2561</v>
      </c>
      <c r="H315" s="48">
        <f>+Casos_PN_CORR[[#This Row],[SUM Correg]]</f>
        <v>0</v>
      </c>
      <c r="I315" s="48">
        <f>+Muertes_PN_ACUM[[#This Row],[Fallecidos]]</f>
        <v>0</v>
      </c>
      <c r="J315" s="48">
        <f>+Recupera_PN_ACUM[[#This Row],[Recuperados]]</f>
        <v>0</v>
      </c>
      <c r="K315" s="48">
        <f>+Localiza_PN1112[[#This Row],[Casos]]-Localiza_PN1112[[#This Row],[Fallecidos]]-Localiza_PN1112[[#This Row],[Recuperados]]</f>
        <v>0</v>
      </c>
      <c r="L315" s="19">
        <f>+Localiza_PN1112[[#This Row],[Casos]]/(Localiza_PN1112[[#This Row],[Población]]/1000000)</f>
        <v>0</v>
      </c>
      <c r="M315" s="19">
        <f>+Localiza_PN1112[[#This Row],[Fallecidos]]/(Localiza_PN1112[[#This Row],[Población]]/1000000)</f>
        <v>0</v>
      </c>
      <c r="N315" s="19">
        <f>+Localiza_PN1112[[#This Row],[Recuperados]]/(Localiza_PN1112[[#This Row],[Población]]/1000000)</f>
        <v>0</v>
      </c>
      <c r="O315" s="19">
        <f>+Localiza_PN1112[[#This Row],[Activos]]/(Localiza_PN1112[[#This Row],[Población]]/1000000)</f>
        <v>0</v>
      </c>
      <c r="P315" s="25" t="e">
        <f>+Localiza_PN1112[[#This Row],[Fallecidos]]/Localiza_PN1112[[#This Row],[Casos]]</f>
        <v>#DIV/0!</v>
      </c>
      <c r="Q315" s="25" t="e">
        <f>+Localiza_PN1112[[#This Row],[Recuperados]]/Localiza_PN1112[[#This Row],[Casos]]</f>
        <v>#DIV/0!</v>
      </c>
      <c r="R315" s="25" t="e">
        <f>Localiza_PN1112[[#This Row],[Activos]]/Localiza_PN1112[[#This Row],[Casos]]</f>
        <v>#DIV/0!</v>
      </c>
      <c r="S315" s="43" t="e">
        <f ca="1">+HLOOKUP($R$1,'Casos DIA Corr'!$CM$1:$CP$755,Localiza_PN1112[[#This Row],[Fila]],0)</f>
        <v>#N/A</v>
      </c>
      <c r="T315" s="40" t="e">
        <f ca="1">+HLOOKUP($R$1,'Muertes DIA'!$F$1:$I$770,Localiza_PN1112[[#This Row],[Fila]],0)</f>
        <v>#N/A</v>
      </c>
      <c r="U315" s="40" t="e">
        <f ca="1">+HLOOKUP($R$1,'Recuperados DIA'!$E$1:$H$763,Localiza_PN1112[[#This Row],[Fila]],0)</f>
        <v>#N/A</v>
      </c>
    </row>
    <row r="316" spans="2:21">
      <c r="B316">
        <v>316</v>
      </c>
      <c r="C316">
        <v>70304</v>
      </c>
      <c r="D316" t="s">
        <v>465</v>
      </c>
      <c r="E316">
        <v>7.8415398597717285</v>
      </c>
      <c r="F316">
        <v>-80.270698547363281</v>
      </c>
      <c r="G316">
        <v>1186</v>
      </c>
      <c r="H316" s="48">
        <f>+Casos_PN_CORR[[#This Row],[SUM Correg]]</f>
        <v>0</v>
      </c>
      <c r="I316" s="48">
        <f>+Muertes_PN_ACUM[[#This Row],[Fallecidos]]</f>
        <v>0</v>
      </c>
      <c r="J316" s="48">
        <f>+Recupera_PN_ACUM[[#This Row],[Recuperados]]</f>
        <v>0</v>
      </c>
      <c r="K316" s="48">
        <f>+Localiza_PN1112[[#This Row],[Casos]]-Localiza_PN1112[[#This Row],[Fallecidos]]-Localiza_PN1112[[#This Row],[Recuperados]]</f>
        <v>0</v>
      </c>
      <c r="L316" s="19">
        <f>+Localiza_PN1112[[#This Row],[Casos]]/(Localiza_PN1112[[#This Row],[Población]]/1000000)</f>
        <v>0</v>
      </c>
      <c r="M316" s="19">
        <f>+Localiza_PN1112[[#This Row],[Fallecidos]]/(Localiza_PN1112[[#This Row],[Población]]/1000000)</f>
        <v>0</v>
      </c>
      <c r="N316" s="19">
        <f>+Localiza_PN1112[[#This Row],[Recuperados]]/(Localiza_PN1112[[#This Row],[Población]]/1000000)</f>
        <v>0</v>
      </c>
      <c r="O316" s="19">
        <f>+Localiza_PN1112[[#This Row],[Activos]]/(Localiza_PN1112[[#This Row],[Población]]/1000000)</f>
        <v>0</v>
      </c>
      <c r="P316" s="25" t="e">
        <f>+Localiza_PN1112[[#This Row],[Fallecidos]]/Localiza_PN1112[[#This Row],[Casos]]</f>
        <v>#DIV/0!</v>
      </c>
      <c r="Q316" s="25" t="e">
        <f>+Localiza_PN1112[[#This Row],[Recuperados]]/Localiza_PN1112[[#This Row],[Casos]]</f>
        <v>#DIV/0!</v>
      </c>
      <c r="R316" s="25" t="e">
        <f>Localiza_PN1112[[#This Row],[Activos]]/Localiza_PN1112[[#This Row],[Casos]]</f>
        <v>#DIV/0!</v>
      </c>
      <c r="S316" s="43" t="e">
        <f ca="1">+HLOOKUP($R$1,'Casos DIA Corr'!$CM$1:$CP$755,Localiza_PN1112[[#This Row],[Fila]],0)</f>
        <v>#N/A</v>
      </c>
      <c r="T316" s="40" t="e">
        <f ca="1">+HLOOKUP($R$1,'Muertes DIA'!$F$1:$I$770,Localiza_PN1112[[#This Row],[Fila]],0)</f>
        <v>#N/A</v>
      </c>
      <c r="U316" s="40" t="e">
        <f ca="1">+HLOOKUP($R$1,'Recuperados DIA'!$E$1:$H$763,Localiza_PN1112[[#This Row],[Fila]],0)</f>
        <v>#N/A</v>
      </c>
    </row>
    <row r="317" spans="2:21">
      <c r="B317">
        <v>317</v>
      </c>
      <c r="C317">
        <v>40506</v>
      </c>
      <c r="D317" t="s">
        <v>466</v>
      </c>
      <c r="E317">
        <v>8.3507699966430664</v>
      </c>
      <c r="F317">
        <v>-78.871299743652344</v>
      </c>
      <c r="G317">
        <v>94</v>
      </c>
      <c r="H317" s="48">
        <f>+Casos_PN_CORR[[#This Row],[SUM Correg]]</f>
        <v>5</v>
      </c>
      <c r="I317" s="48">
        <f>+Muertes_PN_ACUM[[#This Row],[Fallecidos]]</f>
        <v>0</v>
      </c>
      <c r="J317" s="48">
        <f>+Recupera_PN_ACUM[[#This Row],[Recuperados]]</f>
        <v>0</v>
      </c>
      <c r="K317" s="48">
        <f>+Localiza_PN1112[[#This Row],[Casos]]-Localiza_PN1112[[#This Row],[Fallecidos]]-Localiza_PN1112[[#This Row],[Recuperados]]</f>
        <v>5</v>
      </c>
      <c r="L317" s="19">
        <f>+Localiza_PN1112[[#This Row],[Casos]]/(Localiza_PN1112[[#This Row],[Población]]/1000000)</f>
        <v>53191.48936170213</v>
      </c>
      <c r="M317" s="19">
        <f>+Localiza_PN1112[[#This Row],[Fallecidos]]/(Localiza_PN1112[[#This Row],[Población]]/1000000)</f>
        <v>0</v>
      </c>
      <c r="N317" s="19">
        <f>+Localiza_PN1112[[#This Row],[Recuperados]]/(Localiza_PN1112[[#This Row],[Población]]/1000000)</f>
        <v>0</v>
      </c>
      <c r="O317" s="19">
        <f>+Localiza_PN1112[[#This Row],[Activos]]/(Localiza_PN1112[[#This Row],[Población]]/1000000)</f>
        <v>53191.48936170213</v>
      </c>
      <c r="P317" s="25">
        <f>+Localiza_PN1112[[#This Row],[Fallecidos]]/Localiza_PN1112[[#This Row],[Casos]]</f>
        <v>0</v>
      </c>
      <c r="Q317" s="25">
        <f>+Localiza_PN1112[[#This Row],[Recuperados]]/Localiza_PN1112[[#This Row],[Casos]]</f>
        <v>0</v>
      </c>
      <c r="R317" s="25">
        <f>Localiza_PN1112[[#This Row],[Activos]]/Localiza_PN1112[[#This Row],[Casos]]</f>
        <v>1</v>
      </c>
      <c r="S317" s="43" t="e">
        <f ca="1">+HLOOKUP($R$1,'Casos DIA Corr'!$CM$1:$CP$755,Localiza_PN1112[[#This Row],[Fila]],0)</f>
        <v>#N/A</v>
      </c>
      <c r="T317" s="40" t="e">
        <f ca="1">+HLOOKUP($R$1,'Muertes DIA'!$F$1:$I$770,Localiza_PN1112[[#This Row],[Fila]],0)</f>
        <v>#N/A</v>
      </c>
      <c r="U317" s="40" t="e">
        <f ca="1">+HLOOKUP($R$1,'Recuperados DIA'!$E$1:$H$763,Localiza_PN1112[[#This Row],[Fila]],0)</f>
        <v>#N/A</v>
      </c>
    </row>
    <row r="318" spans="2:21">
      <c r="B318">
        <v>318</v>
      </c>
      <c r="C318">
        <v>80804</v>
      </c>
      <c r="D318" t="s">
        <v>467</v>
      </c>
      <c r="E318">
        <v>8.4738702774047852</v>
      </c>
      <c r="F318">
        <v>-80.071998596191406</v>
      </c>
      <c r="G318">
        <v>0</v>
      </c>
      <c r="H318" s="48">
        <f>+Casos_PN_CORR[[#This Row],[SUM Correg]]</f>
        <v>1386</v>
      </c>
      <c r="I318" s="48">
        <f>+Muertes_PN_ACUM[[#This Row],[Fallecidos]]</f>
        <v>12</v>
      </c>
      <c r="J318" s="48">
        <f>+Recupera_PN_ACUM[[#This Row],[Recuperados]]</f>
        <v>0</v>
      </c>
      <c r="K318" s="48">
        <f>+Localiza_PN1112[[#This Row],[Casos]]-Localiza_PN1112[[#This Row],[Fallecidos]]-Localiza_PN1112[[#This Row],[Recuperados]]</f>
        <v>1374</v>
      </c>
      <c r="L318" s="19" t="e">
        <f>+Localiza_PN1112[[#This Row],[Casos]]/(Localiza_PN1112[[#This Row],[Población]]/1000000)</f>
        <v>#DIV/0!</v>
      </c>
      <c r="M318" s="19" t="e">
        <f>+Localiza_PN1112[[#This Row],[Fallecidos]]/(Localiza_PN1112[[#This Row],[Población]]/1000000)</f>
        <v>#DIV/0!</v>
      </c>
      <c r="N318" s="19" t="e">
        <f>+Localiza_PN1112[[#This Row],[Recuperados]]/(Localiza_PN1112[[#This Row],[Población]]/1000000)</f>
        <v>#DIV/0!</v>
      </c>
      <c r="O318" s="19" t="e">
        <f>+Localiza_PN1112[[#This Row],[Activos]]/(Localiza_PN1112[[#This Row],[Población]]/1000000)</f>
        <v>#DIV/0!</v>
      </c>
      <c r="P318" s="25">
        <f>+Localiza_PN1112[[#This Row],[Fallecidos]]/Localiza_PN1112[[#This Row],[Casos]]</f>
        <v>8.658008658008658E-3</v>
      </c>
      <c r="Q318" s="25">
        <f>+Localiza_PN1112[[#This Row],[Recuperados]]/Localiza_PN1112[[#This Row],[Casos]]</f>
        <v>0</v>
      </c>
      <c r="R318" s="25">
        <f>Localiza_PN1112[[#This Row],[Activos]]/Localiza_PN1112[[#This Row],[Casos]]</f>
        <v>0.9913419913419913</v>
      </c>
      <c r="S318" s="43" t="e">
        <f ca="1">+HLOOKUP($R$1,'Casos DIA Corr'!$CM$1:$CP$755,Localiza_PN1112[[#This Row],[Fila]],0)</f>
        <v>#N/A</v>
      </c>
      <c r="T318" s="40" t="e">
        <f ca="1">+HLOOKUP($R$1,'Muertes DIA'!$F$1:$I$770,Localiza_PN1112[[#This Row],[Fila]],0)</f>
        <v>#N/A</v>
      </c>
      <c r="U318" s="40" t="e">
        <f ca="1">+HLOOKUP($R$1,'Recuperados DIA'!$E$1:$H$763,Localiza_PN1112[[#This Row],[Fila]],0)</f>
        <v>#N/A</v>
      </c>
    </row>
    <row r="319" spans="2:21">
      <c r="B319">
        <v>319</v>
      </c>
      <c r="C319">
        <v>90603</v>
      </c>
      <c r="D319" t="s">
        <v>468</v>
      </c>
      <c r="E319">
        <v>8.2937698364257813</v>
      </c>
      <c r="F319">
        <v>-78.91729736328125</v>
      </c>
      <c r="G319">
        <v>524</v>
      </c>
      <c r="H319" s="48">
        <f>+Casos_PN_CORR[[#This Row],[SUM Correg]]</f>
        <v>0</v>
      </c>
      <c r="I319" s="48">
        <f>+Muertes_PN_ACUM[[#This Row],[Fallecidos]]</f>
        <v>0</v>
      </c>
      <c r="J319" s="48">
        <f>+Recupera_PN_ACUM[[#This Row],[Recuperados]]</f>
        <v>0</v>
      </c>
      <c r="K319" s="48">
        <f>+Localiza_PN1112[[#This Row],[Casos]]-Localiza_PN1112[[#This Row],[Fallecidos]]-Localiza_PN1112[[#This Row],[Recuperados]]</f>
        <v>0</v>
      </c>
      <c r="L319" s="19">
        <f>+Localiza_PN1112[[#This Row],[Casos]]/(Localiza_PN1112[[#This Row],[Población]]/1000000)</f>
        <v>0</v>
      </c>
      <c r="M319" s="19">
        <f>+Localiza_PN1112[[#This Row],[Fallecidos]]/(Localiza_PN1112[[#This Row],[Población]]/1000000)</f>
        <v>0</v>
      </c>
      <c r="N319" s="19">
        <f>+Localiza_PN1112[[#This Row],[Recuperados]]/(Localiza_PN1112[[#This Row],[Población]]/1000000)</f>
        <v>0</v>
      </c>
      <c r="O319" s="19">
        <f>+Localiza_PN1112[[#This Row],[Activos]]/(Localiza_PN1112[[#This Row],[Población]]/1000000)</f>
        <v>0</v>
      </c>
      <c r="P319" s="25" t="e">
        <f>+Localiza_PN1112[[#This Row],[Fallecidos]]/Localiza_PN1112[[#This Row],[Casos]]</f>
        <v>#DIV/0!</v>
      </c>
      <c r="Q319" s="25" t="e">
        <f>+Localiza_PN1112[[#This Row],[Recuperados]]/Localiza_PN1112[[#This Row],[Casos]]</f>
        <v>#DIV/0!</v>
      </c>
      <c r="R319" s="25" t="e">
        <f>Localiza_PN1112[[#This Row],[Activos]]/Localiza_PN1112[[#This Row],[Casos]]</f>
        <v>#DIV/0!</v>
      </c>
      <c r="S319" s="43" t="e">
        <f ca="1">+HLOOKUP($R$1,'Casos DIA Corr'!$CM$1:$CP$755,Localiza_PN1112[[#This Row],[Fila]],0)</f>
        <v>#N/A</v>
      </c>
      <c r="T319" s="40" t="e">
        <f ca="1">+HLOOKUP($R$1,'Muertes DIA'!$F$1:$I$770,Localiza_PN1112[[#This Row],[Fila]],0)</f>
        <v>#N/A</v>
      </c>
      <c r="U319" s="40" t="e">
        <f ca="1">+HLOOKUP($R$1,'Recuperados DIA'!$E$1:$H$763,Localiza_PN1112[[#This Row],[Fila]],0)</f>
        <v>#N/A</v>
      </c>
    </row>
    <row r="320" spans="2:21">
      <c r="B320">
        <v>320</v>
      </c>
      <c r="C320">
        <v>10209</v>
      </c>
      <c r="D320" t="s">
        <v>469</v>
      </c>
      <c r="E320">
        <v>7.8809800148010254</v>
      </c>
      <c r="F320">
        <v>-80.397300720214844</v>
      </c>
      <c r="G320">
        <v>1675</v>
      </c>
      <c r="H320" s="48">
        <f>+Casos_PN_CORR[[#This Row],[SUM Correg]]</f>
        <v>6</v>
      </c>
      <c r="I320" s="48">
        <f>+Muertes_PN_ACUM[[#This Row],[Fallecidos]]</f>
        <v>0</v>
      </c>
      <c r="J320" s="48">
        <f>+Recupera_PN_ACUM[[#This Row],[Recuperados]]</f>
        <v>0</v>
      </c>
      <c r="K320" s="48">
        <f>+Localiza_PN1112[[#This Row],[Casos]]-Localiza_PN1112[[#This Row],[Fallecidos]]-Localiza_PN1112[[#This Row],[Recuperados]]</f>
        <v>6</v>
      </c>
      <c r="L320" s="19">
        <f>+Localiza_PN1112[[#This Row],[Casos]]/(Localiza_PN1112[[#This Row],[Población]]/1000000)</f>
        <v>3582.0895522388059</v>
      </c>
      <c r="M320" s="19">
        <f>+Localiza_PN1112[[#This Row],[Fallecidos]]/(Localiza_PN1112[[#This Row],[Población]]/1000000)</f>
        <v>0</v>
      </c>
      <c r="N320" s="19">
        <f>+Localiza_PN1112[[#This Row],[Recuperados]]/(Localiza_PN1112[[#This Row],[Población]]/1000000)</f>
        <v>0</v>
      </c>
      <c r="O320" s="19">
        <f>+Localiza_PN1112[[#This Row],[Activos]]/(Localiza_PN1112[[#This Row],[Población]]/1000000)</f>
        <v>3582.0895522388059</v>
      </c>
      <c r="P320" s="25">
        <f>+Localiza_PN1112[[#This Row],[Fallecidos]]/Localiza_PN1112[[#This Row],[Casos]]</f>
        <v>0</v>
      </c>
      <c r="Q320" s="25">
        <f>+Localiza_PN1112[[#This Row],[Recuperados]]/Localiza_PN1112[[#This Row],[Casos]]</f>
        <v>0</v>
      </c>
      <c r="R320" s="25">
        <f>Localiza_PN1112[[#This Row],[Activos]]/Localiza_PN1112[[#This Row],[Casos]]</f>
        <v>1</v>
      </c>
      <c r="S320" s="43" t="e">
        <f ca="1">+HLOOKUP($R$1,'Casos DIA Corr'!$CM$1:$CP$755,Localiza_PN1112[[#This Row],[Fila]],0)</f>
        <v>#N/A</v>
      </c>
      <c r="T320" s="40" t="e">
        <f ca="1">+HLOOKUP($R$1,'Muertes DIA'!$F$1:$I$770,Localiza_PN1112[[#This Row],[Fila]],0)</f>
        <v>#N/A</v>
      </c>
      <c r="U320" s="40" t="e">
        <f ca="1">+HLOOKUP($R$1,'Recuperados DIA'!$E$1:$H$763,Localiza_PN1112[[#This Row],[Fila]],0)</f>
        <v>#N/A</v>
      </c>
    </row>
    <row r="321" spans="2:21">
      <c r="B321">
        <v>321</v>
      </c>
      <c r="C321">
        <v>80204</v>
      </c>
      <c r="D321" t="s">
        <v>470</v>
      </c>
      <c r="E321">
        <v>8.499079704284668</v>
      </c>
      <c r="F321">
        <v>-82.668098449707031</v>
      </c>
      <c r="G321">
        <v>4665</v>
      </c>
      <c r="H321" s="48">
        <f>+Casos_PN_CORR[[#This Row],[SUM Correg]]</f>
        <v>0</v>
      </c>
      <c r="I321" s="48">
        <f>+Muertes_PN_ACUM[[#This Row],[Fallecidos]]</f>
        <v>0</v>
      </c>
      <c r="J321" s="48">
        <f>+Recupera_PN_ACUM[[#This Row],[Recuperados]]</f>
        <v>0</v>
      </c>
      <c r="K321" s="48">
        <f>+Localiza_PN1112[[#This Row],[Casos]]-Localiza_PN1112[[#This Row],[Fallecidos]]-Localiza_PN1112[[#This Row],[Recuperados]]</f>
        <v>0</v>
      </c>
      <c r="L321" s="19">
        <f>+Localiza_PN1112[[#This Row],[Casos]]/(Localiza_PN1112[[#This Row],[Población]]/1000000)</f>
        <v>0</v>
      </c>
      <c r="M321" s="19">
        <f>+Localiza_PN1112[[#This Row],[Fallecidos]]/(Localiza_PN1112[[#This Row],[Población]]/1000000)</f>
        <v>0</v>
      </c>
      <c r="N321" s="19">
        <f>+Localiza_PN1112[[#This Row],[Recuperados]]/(Localiza_PN1112[[#This Row],[Población]]/1000000)</f>
        <v>0</v>
      </c>
      <c r="O321" s="19">
        <f>+Localiza_PN1112[[#This Row],[Activos]]/(Localiza_PN1112[[#This Row],[Población]]/1000000)</f>
        <v>0</v>
      </c>
      <c r="P321" s="25" t="e">
        <f>+Localiza_PN1112[[#This Row],[Fallecidos]]/Localiza_PN1112[[#This Row],[Casos]]</f>
        <v>#DIV/0!</v>
      </c>
      <c r="Q321" s="25" t="e">
        <f>+Localiza_PN1112[[#This Row],[Recuperados]]/Localiza_PN1112[[#This Row],[Casos]]</f>
        <v>#DIV/0!</v>
      </c>
      <c r="R321" s="25" t="e">
        <f>Localiza_PN1112[[#This Row],[Activos]]/Localiza_PN1112[[#This Row],[Casos]]</f>
        <v>#DIV/0!</v>
      </c>
      <c r="S321" s="43" t="e">
        <f ca="1">+HLOOKUP($R$1,'Casos DIA Corr'!$CM$1:$CP$755,Localiza_PN1112[[#This Row],[Fila]],0)</f>
        <v>#N/A</v>
      </c>
      <c r="T321" s="40" t="e">
        <f ca="1">+HLOOKUP($R$1,'Muertes DIA'!$F$1:$I$770,Localiza_PN1112[[#This Row],[Fila]],0)</f>
        <v>#N/A</v>
      </c>
      <c r="U321" s="40" t="e">
        <f ca="1">+HLOOKUP($R$1,'Recuperados DIA'!$E$1:$H$763,Localiza_PN1112[[#This Row],[Fila]],0)</f>
        <v>#N/A</v>
      </c>
    </row>
    <row r="322" spans="2:21">
      <c r="B322">
        <v>322</v>
      </c>
      <c r="C322">
        <v>90206</v>
      </c>
      <c r="D322" t="s">
        <v>471</v>
      </c>
      <c r="E322">
        <v>8.9686203002929688</v>
      </c>
      <c r="F322">
        <v>-79.535896301269531</v>
      </c>
      <c r="G322">
        <v>19108</v>
      </c>
      <c r="H322" s="48">
        <f>+Casos_PN_CORR[[#This Row],[SUM Correg]]</f>
        <v>10</v>
      </c>
      <c r="I322" s="48">
        <f>+Muertes_PN_ACUM[[#This Row],[Fallecidos]]</f>
        <v>0</v>
      </c>
      <c r="J322" s="48">
        <f>+Recupera_PN_ACUM[[#This Row],[Recuperados]]</f>
        <v>0</v>
      </c>
      <c r="K322" s="48">
        <f>+Localiza_PN1112[[#This Row],[Casos]]-Localiza_PN1112[[#This Row],[Fallecidos]]-Localiza_PN1112[[#This Row],[Recuperados]]</f>
        <v>10</v>
      </c>
      <c r="L322" s="19">
        <f>+Localiza_PN1112[[#This Row],[Casos]]/(Localiza_PN1112[[#This Row],[Población]]/1000000)</f>
        <v>523.34100900146541</v>
      </c>
      <c r="M322" s="19">
        <f>+Localiza_PN1112[[#This Row],[Fallecidos]]/(Localiza_PN1112[[#This Row],[Población]]/1000000)</f>
        <v>0</v>
      </c>
      <c r="N322" s="19">
        <f>+Localiza_PN1112[[#This Row],[Recuperados]]/(Localiza_PN1112[[#This Row],[Población]]/1000000)</f>
        <v>0</v>
      </c>
      <c r="O322" s="19">
        <f>+Localiza_PN1112[[#This Row],[Activos]]/(Localiza_PN1112[[#This Row],[Población]]/1000000)</f>
        <v>523.34100900146541</v>
      </c>
      <c r="P322" s="25">
        <f>+Localiza_PN1112[[#This Row],[Fallecidos]]/Localiza_PN1112[[#This Row],[Casos]]</f>
        <v>0</v>
      </c>
      <c r="Q322" s="25">
        <f>+Localiza_PN1112[[#This Row],[Recuperados]]/Localiza_PN1112[[#This Row],[Casos]]</f>
        <v>0</v>
      </c>
      <c r="R322" s="25">
        <f>Localiza_PN1112[[#This Row],[Activos]]/Localiza_PN1112[[#This Row],[Casos]]</f>
        <v>1</v>
      </c>
      <c r="S322" s="43" t="e">
        <f ca="1">+HLOOKUP($R$1,'Casos DIA Corr'!$CM$1:$CP$755,Localiza_PN1112[[#This Row],[Fila]],0)</f>
        <v>#N/A</v>
      </c>
      <c r="T322" s="40" t="e">
        <f ca="1">+HLOOKUP($R$1,'Muertes DIA'!$F$1:$I$770,Localiza_PN1112[[#This Row],[Fila]],0)</f>
        <v>#N/A</v>
      </c>
      <c r="U322" s="40" t="e">
        <f ca="1">+HLOOKUP($R$1,'Recuperados DIA'!$E$1:$H$763,Localiza_PN1112[[#This Row],[Fila]],0)</f>
        <v>#N/A</v>
      </c>
    </row>
    <row r="323" spans="2:21">
      <c r="B323">
        <v>323</v>
      </c>
      <c r="C323">
        <v>130906</v>
      </c>
      <c r="D323" t="s">
        <v>471</v>
      </c>
      <c r="E323">
        <v>7.9238400459289551</v>
      </c>
      <c r="F323">
        <v>-81.034103393554688</v>
      </c>
      <c r="G323">
        <v>276</v>
      </c>
      <c r="H323" s="48">
        <f>+Casos_PN_CORR[[#This Row],[SUM Correg]]</f>
        <v>0</v>
      </c>
      <c r="I323" s="48">
        <f>+Muertes_PN_ACUM[[#This Row],[Fallecidos]]</f>
        <v>0</v>
      </c>
      <c r="J323" s="48">
        <f>+Recupera_PN_ACUM[[#This Row],[Recuperados]]</f>
        <v>0</v>
      </c>
      <c r="K323" s="48">
        <f>+Localiza_PN1112[[#This Row],[Casos]]-Localiza_PN1112[[#This Row],[Fallecidos]]-Localiza_PN1112[[#This Row],[Recuperados]]</f>
        <v>0</v>
      </c>
      <c r="L323" s="19">
        <f>+Localiza_PN1112[[#This Row],[Casos]]/(Localiza_PN1112[[#This Row],[Población]]/1000000)</f>
        <v>0</v>
      </c>
      <c r="M323" s="19">
        <f>+Localiza_PN1112[[#This Row],[Fallecidos]]/(Localiza_PN1112[[#This Row],[Población]]/1000000)</f>
        <v>0</v>
      </c>
      <c r="N323" s="19">
        <f>+Localiza_PN1112[[#This Row],[Recuperados]]/(Localiza_PN1112[[#This Row],[Población]]/1000000)</f>
        <v>0</v>
      </c>
      <c r="O323" s="19">
        <f>+Localiza_PN1112[[#This Row],[Activos]]/(Localiza_PN1112[[#This Row],[Población]]/1000000)</f>
        <v>0</v>
      </c>
      <c r="P323" s="25" t="e">
        <f>+Localiza_PN1112[[#This Row],[Fallecidos]]/Localiza_PN1112[[#This Row],[Casos]]</f>
        <v>#DIV/0!</v>
      </c>
      <c r="Q323" s="25" t="e">
        <f>+Localiza_PN1112[[#This Row],[Recuperados]]/Localiza_PN1112[[#This Row],[Casos]]</f>
        <v>#DIV/0!</v>
      </c>
      <c r="R323" s="25" t="e">
        <f>Localiza_PN1112[[#This Row],[Activos]]/Localiza_PN1112[[#This Row],[Casos]]</f>
        <v>#DIV/0!</v>
      </c>
      <c r="S323" s="43" t="e">
        <f ca="1">+HLOOKUP($R$1,'Casos DIA Corr'!$CM$1:$CP$755,Localiza_PN1112[[#This Row],[Fila]],0)</f>
        <v>#N/A</v>
      </c>
      <c r="T323" s="40" t="e">
        <f ca="1">+HLOOKUP($R$1,'Muertes DIA'!$F$1:$I$770,Localiza_PN1112[[#This Row],[Fila]],0)</f>
        <v>#N/A</v>
      </c>
      <c r="U323" s="40" t="e">
        <f ca="1">+HLOOKUP($R$1,'Recuperados DIA'!$E$1:$H$763,Localiza_PN1112[[#This Row],[Fila]],0)</f>
        <v>#N/A</v>
      </c>
    </row>
    <row r="324" spans="2:21">
      <c r="B324">
        <v>324</v>
      </c>
      <c r="C324">
        <v>70209</v>
      </c>
      <c r="D324" t="s">
        <v>472</v>
      </c>
      <c r="E324">
        <v>9.3837003707885742</v>
      </c>
      <c r="F324">
        <v>-82.440200805664063</v>
      </c>
      <c r="G324">
        <v>3046</v>
      </c>
      <c r="H324" s="48">
        <f>+Casos_PN_CORR[[#This Row],[SUM Correg]]</f>
        <v>0</v>
      </c>
      <c r="I324" s="48">
        <f>+Muertes_PN_ACUM[[#This Row],[Fallecidos]]</f>
        <v>0</v>
      </c>
      <c r="J324" s="48">
        <f>+Recupera_PN_ACUM[[#This Row],[Recuperados]]</f>
        <v>0</v>
      </c>
      <c r="K324" s="48">
        <f>+Localiza_PN1112[[#This Row],[Casos]]-Localiza_PN1112[[#This Row],[Fallecidos]]-Localiza_PN1112[[#This Row],[Recuperados]]</f>
        <v>0</v>
      </c>
      <c r="L324" s="19">
        <f>+Localiza_PN1112[[#This Row],[Casos]]/(Localiza_PN1112[[#This Row],[Población]]/1000000)</f>
        <v>0</v>
      </c>
      <c r="M324" s="19">
        <f>+Localiza_PN1112[[#This Row],[Fallecidos]]/(Localiza_PN1112[[#This Row],[Población]]/1000000)</f>
        <v>0</v>
      </c>
      <c r="N324" s="19">
        <f>+Localiza_PN1112[[#This Row],[Recuperados]]/(Localiza_PN1112[[#This Row],[Población]]/1000000)</f>
        <v>0</v>
      </c>
      <c r="O324" s="19">
        <f>+Localiza_PN1112[[#This Row],[Activos]]/(Localiza_PN1112[[#This Row],[Población]]/1000000)</f>
        <v>0</v>
      </c>
      <c r="P324" s="25" t="e">
        <f>+Localiza_PN1112[[#This Row],[Fallecidos]]/Localiza_PN1112[[#This Row],[Casos]]</f>
        <v>#DIV/0!</v>
      </c>
      <c r="Q324" s="25" t="e">
        <f>+Localiza_PN1112[[#This Row],[Recuperados]]/Localiza_PN1112[[#This Row],[Casos]]</f>
        <v>#DIV/0!</v>
      </c>
      <c r="R324" s="25" t="e">
        <f>Localiza_PN1112[[#This Row],[Activos]]/Localiza_PN1112[[#This Row],[Casos]]</f>
        <v>#DIV/0!</v>
      </c>
      <c r="S324" s="43" t="e">
        <f ca="1">+HLOOKUP($R$1,'Casos DIA Corr'!$CM$1:$CP$755,Localiza_PN1112[[#This Row],[Fila]],0)</f>
        <v>#N/A</v>
      </c>
      <c r="T324" s="40" t="e">
        <f ca="1">+HLOOKUP($R$1,'Muertes DIA'!$F$1:$I$770,Localiza_PN1112[[#This Row],[Fila]],0)</f>
        <v>#N/A</v>
      </c>
      <c r="U324" s="40" t="e">
        <f ca="1">+HLOOKUP($R$1,'Recuperados DIA'!$E$1:$H$763,Localiza_PN1112[[#This Row],[Fila]],0)</f>
        <v>#N/A</v>
      </c>
    </row>
    <row r="325" spans="2:21">
      <c r="B325">
        <v>325</v>
      </c>
      <c r="C325">
        <v>70408</v>
      </c>
      <c r="D325" t="s">
        <v>189</v>
      </c>
      <c r="E325">
        <v>8.3427000045776367</v>
      </c>
      <c r="F325">
        <v>-78.93609619140625</v>
      </c>
      <c r="G325">
        <v>83</v>
      </c>
      <c r="H325" s="48">
        <f>+Casos_PN_CORR[[#This Row],[SUM Correg]]</f>
        <v>0</v>
      </c>
      <c r="I325" s="48">
        <f>+Muertes_PN_ACUM[[#This Row],[Fallecidos]]</f>
        <v>0</v>
      </c>
      <c r="J325" s="48">
        <f>+Recupera_PN_ACUM[[#This Row],[Recuperados]]</f>
        <v>0</v>
      </c>
      <c r="K325" s="48">
        <f>+Localiza_PN1112[[#This Row],[Casos]]-Localiza_PN1112[[#This Row],[Fallecidos]]-Localiza_PN1112[[#This Row],[Recuperados]]</f>
        <v>0</v>
      </c>
      <c r="L325" s="19">
        <f>+Localiza_PN1112[[#This Row],[Casos]]/(Localiza_PN1112[[#This Row],[Población]]/1000000)</f>
        <v>0</v>
      </c>
      <c r="M325" s="19">
        <f>+Localiza_PN1112[[#This Row],[Fallecidos]]/(Localiza_PN1112[[#This Row],[Población]]/1000000)</f>
        <v>0</v>
      </c>
      <c r="N325" s="19">
        <f>+Localiza_PN1112[[#This Row],[Recuperados]]/(Localiza_PN1112[[#This Row],[Población]]/1000000)</f>
        <v>0</v>
      </c>
      <c r="O325" s="19">
        <f>+Localiza_PN1112[[#This Row],[Activos]]/(Localiza_PN1112[[#This Row],[Población]]/1000000)</f>
        <v>0</v>
      </c>
      <c r="P325" s="25" t="e">
        <f>+Localiza_PN1112[[#This Row],[Fallecidos]]/Localiza_PN1112[[#This Row],[Casos]]</f>
        <v>#DIV/0!</v>
      </c>
      <c r="Q325" s="25" t="e">
        <f>+Localiza_PN1112[[#This Row],[Recuperados]]/Localiza_PN1112[[#This Row],[Casos]]</f>
        <v>#DIV/0!</v>
      </c>
      <c r="R325" s="25" t="e">
        <f>Localiza_PN1112[[#This Row],[Activos]]/Localiza_PN1112[[#This Row],[Casos]]</f>
        <v>#DIV/0!</v>
      </c>
      <c r="S325" s="43" t="e">
        <f ca="1">+HLOOKUP($R$1,'Casos DIA Corr'!$CM$1:$CP$755,Localiza_PN1112[[#This Row],[Fila]],0)</f>
        <v>#N/A</v>
      </c>
      <c r="T325" s="40" t="e">
        <f ca="1">+HLOOKUP($R$1,'Muertes DIA'!$F$1:$I$770,Localiza_PN1112[[#This Row],[Fila]],0)</f>
        <v>#N/A</v>
      </c>
      <c r="U325" s="40" t="e">
        <f ca="1">+HLOOKUP($R$1,'Recuperados DIA'!$E$1:$H$763,Localiza_PN1112[[#This Row],[Fila]],0)</f>
        <v>#N/A</v>
      </c>
    </row>
    <row r="326" spans="2:21">
      <c r="B326">
        <v>326</v>
      </c>
      <c r="C326">
        <v>90401</v>
      </c>
      <c r="D326" t="s">
        <v>473</v>
      </c>
      <c r="E326">
        <v>8.3343095779418945</v>
      </c>
      <c r="F326">
        <v>-80.750602722167969</v>
      </c>
      <c r="G326">
        <v>774</v>
      </c>
      <c r="H326" s="48">
        <f>+Casos_PN_CORR[[#This Row],[SUM Correg]]</f>
        <v>65</v>
      </c>
      <c r="I326" s="48">
        <f>+Muertes_PN_ACUM[[#This Row],[Fallecidos]]</f>
        <v>0</v>
      </c>
      <c r="J326" s="48">
        <f>+Recupera_PN_ACUM[[#This Row],[Recuperados]]</f>
        <v>0</v>
      </c>
      <c r="K326" s="48">
        <f>+Localiza_PN1112[[#This Row],[Casos]]-Localiza_PN1112[[#This Row],[Fallecidos]]-Localiza_PN1112[[#This Row],[Recuperados]]</f>
        <v>65</v>
      </c>
      <c r="L326" s="19">
        <f>+Localiza_PN1112[[#This Row],[Casos]]/(Localiza_PN1112[[#This Row],[Población]]/1000000)</f>
        <v>83979.328165374682</v>
      </c>
      <c r="M326" s="19">
        <f>+Localiza_PN1112[[#This Row],[Fallecidos]]/(Localiza_PN1112[[#This Row],[Población]]/1000000)</f>
        <v>0</v>
      </c>
      <c r="N326" s="19">
        <f>+Localiza_PN1112[[#This Row],[Recuperados]]/(Localiza_PN1112[[#This Row],[Población]]/1000000)</f>
        <v>0</v>
      </c>
      <c r="O326" s="19">
        <f>+Localiza_PN1112[[#This Row],[Activos]]/(Localiza_PN1112[[#This Row],[Población]]/1000000)</f>
        <v>83979.328165374682</v>
      </c>
      <c r="P326" s="25">
        <f>+Localiza_PN1112[[#This Row],[Fallecidos]]/Localiza_PN1112[[#This Row],[Casos]]</f>
        <v>0</v>
      </c>
      <c r="Q326" s="25">
        <f>+Localiza_PN1112[[#This Row],[Recuperados]]/Localiza_PN1112[[#This Row],[Casos]]</f>
        <v>0</v>
      </c>
      <c r="R326" s="25">
        <f>Localiza_PN1112[[#This Row],[Activos]]/Localiza_PN1112[[#This Row],[Casos]]</f>
        <v>1</v>
      </c>
      <c r="S326" s="43" t="e">
        <f ca="1">+HLOOKUP($R$1,'Casos DIA Corr'!$CM$1:$CP$755,Localiza_PN1112[[#This Row],[Fila]],0)</f>
        <v>#N/A</v>
      </c>
      <c r="T326" s="40" t="e">
        <f ca="1">+HLOOKUP($R$1,'Muertes DIA'!$F$1:$I$770,Localiza_PN1112[[#This Row],[Fila]],0)</f>
        <v>#N/A</v>
      </c>
      <c r="U326" s="40" t="e">
        <f ca="1">+HLOOKUP($R$1,'Recuperados DIA'!$E$1:$H$763,Localiza_PN1112[[#This Row],[Fila]],0)</f>
        <v>#N/A</v>
      </c>
    </row>
    <row r="327" spans="2:21">
      <c r="B327">
        <v>327</v>
      </c>
      <c r="C327">
        <v>70210</v>
      </c>
      <c r="D327" t="s">
        <v>474</v>
      </c>
      <c r="E327">
        <v>8.607569694519043</v>
      </c>
      <c r="F327">
        <v>-80.043403625488281</v>
      </c>
      <c r="G327">
        <v>0</v>
      </c>
      <c r="H327" s="48">
        <f>+Casos_PN_CORR[[#This Row],[SUM Correg]]</f>
        <v>0</v>
      </c>
      <c r="I327" s="48">
        <f>+Muertes_PN_ACUM[[#This Row],[Fallecidos]]</f>
        <v>0</v>
      </c>
      <c r="J327" s="48">
        <f>+Recupera_PN_ACUM[[#This Row],[Recuperados]]</f>
        <v>0</v>
      </c>
      <c r="K327" s="48">
        <f>+Localiza_PN1112[[#This Row],[Casos]]-Localiza_PN1112[[#This Row],[Fallecidos]]-Localiza_PN1112[[#This Row],[Recuperados]]</f>
        <v>0</v>
      </c>
      <c r="L327" s="19" t="e">
        <f>+Localiza_PN1112[[#This Row],[Casos]]/(Localiza_PN1112[[#This Row],[Población]]/1000000)</f>
        <v>#DIV/0!</v>
      </c>
      <c r="M327" s="19" t="e">
        <f>+Localiza_PN1112[[#This Row],[Fallecidos]]/(Localiza_PN1112[[#This Row],[Población]]/1000000)</f>
        <v>#DIV/0!</v>
      </c>
      <c r="N327" s="19" t="e">
        <f>+Localiza_PN1112[[#This Row],[Recuperados]]/(Localiza_PN1112[[#This Row],[Población]]/1000000)</f>
        <v>#DIV/0!</v>
      </c>
      <c r="O327" s="19" t="e">
        <f>+Localiza_PN1112[[#This Row],[Activos]]/(Localiza_PN1112[[#This Row],[Población]]/1000000)</f>
        <v>#DIV/0!</v>
      </c>
      <c r="P327" s="25" t="e">
        <f>+Localiza_PN1112[[#This Row],[Fallecidos]]/Localiza_PN1112[[#This Row],[Casos]]</f>
        <v>#DIV/0!</v>
      </c>
      <c r="Q327" s="25" t="e">
        <f>+Localiza_PN1112[[#This Row],[Recuperados]]/Localiza_PN1112[[#This Row],[Casos]]</f>
        <v>#DIV/0!</v>
      </c>
      <c r="R327" s="25" t="e">
        <f>Localiza_PN1112[[#This Row],[Activos]]/Localiza_PN1112[[#This Row],[Casos]]</f>
        <v>#DIV/0!</v>
      </c>
      <c r="S327" s="43" t="e">
        <f ca="1">+HLOOKUP($R$1,'Casos DIA Corr'!$CM$1:$CP$755,Localiza_PN1112[[#This Row],[Fila]],0)</f>
        <v>#N/A</v>
      </c>
      <c r="T327" s="40" t="e">
        <f ca="1">+HLOOKUP($R$1,'Muertes DIA'!$F$1:$I$770,Localiza_PN1112[[#This Row],[Fila]],0)</f>
        <v>#N/A</v>
      </c>
      <c r="U327" s="40" t="e">
        <f ca="1">+HLOOKUP($R$1,'Recuperados DIA'!$E$1:$H$763,Localiza_PN1112[[#This Row],[Fila]],0)</f>
        <v>#N/A</v>
      </c>
    </row>
    <row r="328" spans="2:21">
      <c r="B328">
        <v>328</v>
      </c>
      <c r="C328">
        <v>90103</v>
      </c>
      <c r="D328" t="s">
        <v>475</v>
      </c>
      <c r="E328">
        <v>7.7317900657653809</v>
      </c>
      <c r="F328">
        <v>-80.256500244140625</v>
      </c>
      <c r="G328">
        <v>547</v>
      </c>
      <c r="H328" s="48">
        <f>+Casos_PN_CORR[[#This Row],[SUM Correg]]</f>
        <v>0</v>
      </c>
      <c r="I328" s="48">
        <f>+Muertes_PN_ACUM[[#This Row],[Fallecidos]]</f>
        <v>0</v>
      </c>
      <c r="J328" s="48">
        <f>+Recupera_PN_ACUM[[#This Row],[Recuperados]]</f>
        <v>0</v>
      </c>
      <c r="K328" s="48">
        <f>+Localiza_PN1112[[#This Row],[Casos]]-Localiza_PN1112[[#This Row],[Fallecidos]]-Localiza_PN1112[[#This Row],[Recuperados]]</f>
        <v>0</v>
      </c>
      <c r="L328" s="19">
        <f>+Localiza_PN1112[[#This Row],[Casos]]/(Localiza_PN1112[[#This Row],[Población]]/1000000)</f>
        <v>0</v>
      </c>
      <c r="M328" s="19">
        <f>+Localiza_PN1112[[#This Row],[Fallecidos]]/(Localiza_PN1112[[#This Row],[Población]]/1000000)</f>
        <v>0</v>
      </c>
      <c r="N328" s="19">
        <f>+Localiza_PN1112[[#This Row],[Recuperados]]/(Localiza_PN1112[[#This Row],[Población]]/1000000)</f>
        <v>0</v>
      </c>
      <c r="O328" s="19">
        <f>+Localiza_PN1112[[#This Row],[Activos]]/(Localiza_PN1112[[#This Row],[Población]]/1000000)</f>
        <v>0</v>
      </c>
      <c r="P328" s="25" t="e">
        <f>+Localiza_PN1112[[#This Row],[Fallecidos]]/Localiza_PN1112[[#This Row],[Casos]]</f>
        <v>#DIV/0!</v>
      </c>
      <c r="Q328" s="25" t="e">
        <f>+Localiza_PN1112[[#This Row],[Recuperados]]/Localiza_PN1112[[#This Row],[Casos]]</f>
        <v>#DIV/0!</v>
      </c>
      <c r="R328" s="25" t="e">
        <f>Localiza_PN1112[[#This Row],[Activos]]/Localiza_PN1112[[#This Row],[Casos]]</f>
        <v>#DIV/0!</v>
      </c>
      <c r="S328" s="43" t="e">
        <f ca="1">+HLOOKUP($R$1,'Casos DIA Corr'!$CM$1:$CP$755,Localiza_PN1112[[#This Row],[Fila]],0)</f>
        <v>#N/A</v>
      </c>
      <c r="T328" s="40" t="e">
        <f ca="1">+HLOOKUP($R$1,'Muertes DIA'!$F$1:$I$770,Localiza_PN1112[[#This Row],[Fila]],0)</f>
        <v>#N/A</v>
      </c>
      <c r="U328" s="40" t="e">
        <f ca="1">+HLOOKUP($R$1,'Recuperados DIA'!$E$1:$H$763,Localiza_PN1112[[#This Row],[Fila]],0)</f>
        <v>#N/A</v>
      </c>
    </row>
    <row r="329" spans="2:21">
      <c r="B329">
        <v>329</v>
      </c>
      <c r="C329">
        <v>70211</v>
      </c>
      <c r="D329" t="s">
        <v>476</v>
      </c>
      <c r="E329">
        <v>7.6373400688171387</v>
      </c>
      <c r="F329">
        <v>-80.619697570800781</v>
      </c>
      <c r="G329">
        <v>641</v>
      </c>
      <c r="H329" s="48">
        <f>+Casos_PN_CORR[[#This Row],[SUM Correg]]</f>
        <v>0</v>
      </c>
      <c r="I329" s="48">
        <f>+Muertes_PN_ACUM[[#This Row],[Fallecidos]]</f>
        <v>0</v>
      </c>
      <c r="J329" s="48">
        <f>+Recupera_PN_ACUM[[#This Row],[Recuperados]]</f>
        <v>0</v>
      </c>
      <c r="K329" s="48">
        <f>+Localiza_PN1112[[#This Row],[Casos]]-Localiza_PN1112[[#This Row],[Fallecidos]]-Localiza_PN1112[[#This Row],[Recuperados]]</f>
        <v>0</v>
      </c>
      <c r="L329" s="19">
        <f>+Localiza_PN1112[[#This Row],[Casos]]/(Localiza_PN1112[[#This Row],[Población]]/1000000)</f>
        <v>0</v>
      </c>
      <c r="M329" s="19">
        <f>+Localiza_PN1112[[#This Row],[Fallecidos]]/(Localiza_PN1112[[#This Row],[Población]]/1000000)</f>
        <v>0</v>
      </c>
      <c r="N329" s="19">
        <f>+Localiza_PN1112[[#This Row],[Recuperados]]/(Localiza_PN1112[[#This Row],[Población]]/1000000)</f>
        <v>0</v>
      </c>
      <c r="O329" s="19">
        <f>+Localiza_PN1112[[#This Row],[Activos]]/(Localiza_PN1112[[#This Row],[Población]]/1000000)</f>
        <v>0</v>
      </c>
      <c r="P329" s="25" t="e">
        <f>+Localiza_PN1112[[#This Row],[Fallecidos]]/Localiza_PN1112[[#This Row],[Casos]]</f>
        <v>#DIV/0!</v>
      </c>
      <c r="Q329" s="25" t="e">
        <f>+Localiza_PN1112[[#This Row],[Recuperados]]/Localiza_PN1112[[#This Row],[Casos]]</f>
        <v>#DIV/0!</v>
      </c>
      <c r="R329" s="25" t="e">
        <f>Localiza_PN1112[[#This Row],[Activos]]/Localiza_PN1112[[#This Row],[Casos]]</f>
        <v>#DIV/0!</v>
      </c>
      <c r="S329" s="43" t="e">
        <f ca="1">+HLOOKUP($R$1,'Casos DIA Corr'!$CM$1:$CP$755,Localiza_PN1112[[#This Row],[Fila]],0)</f>
        <v>#N/A</v>
      </c>
      <c r="T329" s="40" t="e">
        <f ca="1">+HLOOKUP($R$1,'Muertes DIA'!$F$1:$I$770,Localiza_PN1112[[#This Row],[Fila]],0)</f>
        <v>#N/A</v>
      </c>
      <c r="U329" s="40" t="e">
        <f ca="1">+HLOOKUP($R$1,'Recuperados DIA'!$E$1:$H$763,Localiza_PN1112[[#This Row],[Fila]],0)</f>
        <v>#N/A</v>
      </c>
    </row>
    <row r="330" spans="2:21">
      <c r="B330">
        <v>330</v>
      </c>
      <c r="C330">
        <v>50101</v>
      </c>
      <c r="D330" t="s">
        <v>477</v>
      </c>
      <c r="E330">
        <v>8.1446599960327148</v>
      </c>
      <c r="F330">
        <v>-81.187599182128906</v>
      </c>
      <c r="G330">
        <v>3338</v>
      </c>
      <c r="H330" s="48">
        <f>+Casos_PN_CORR[[#This Row],[SUM Correg]]</f>
        <v>35</v>
      </c>
      <c r="I330" s="48">
        <f>+Muertes_PN_ACUM[[#This Row],[Fallecidos]]</f>
        <v>0</v>
      </c>
      <c r="J330" s="48">
        <f>+Recupera_PN_ACUM[[#This Row],[Recuperados]]</f>
        <v>0</v>
      </c>
      <c r="K330" s="48">
        <f>+Localiza_PN1112[[#This Row],[Casos]]-Localiza_PN1112[[#This Row],[Fallecidos]]-Localiza_PN1112[[#This Row],[Recuperados]]</f>
        <v>35</v>
      </c>
      <c r="L330" s="19">
        <f>+Localiza_PN1112[[#This Row],[Casos]]/(Localiza_PN1112[[#This Row],[Población]]/1000000)</f>
        <v>10485.32055122828</v>
      </c>
      <c r="M330" s="19">
        <f>+Localiza_PN1112[[#This Row],[Fallecidos]]/(Localiza_PN1112[[#This Row],[Población]]/1000000)</f>
        <v>0</v>
      </c>
      <c r="N330" s="19">
        <f>+Localiza_PN1112[[#This Row],[Recuperados]]/(Localiza_PN1112[[#This Row],[Población]]/1000000)</f>
        <v>0</v>
      </c>
      <c r="O330" s="19">
        <f>+Localiza_PN1112[[#This Row],[Activos]]/(Localiza_PN1112[[#This Row],[Población]]/1000000)</f>
        <v>10485.32055122828</v>
      </c>
      <c r="P330" s="25">
        <f>+Localiza_PN1112[[#This Row],[Fallecidos]]/Localiza_PN1112[[#This Row],[Casos]]</f>
        <v>0</v>
      </c>
      <c r="Q330" s="25">
        <f>+Localiza_PN1112[[#This Row],[Recuperados]]/Localiza_PN1112[[#This Row],[Casos]]</f>
        <v>0</v>
      </c>
      <c r="R330" s="25">
        <f>Localiza_PN1112[[#This Row],[Activos]]/Localiza_PN1112[[#This Row],[Casos]]</f>
        <v>1</v>
      </c>
      <c r="S330" s="43" t="e">
        <f ca="1">+HLOOKUP($R$1,'Casos DIA Corr'!$CM$1:$CP$755,Localiza_PN1112[[#This Row],[Fila]],0)</f>
        <v>#N/A</v>
      </c>
      <c r="T330" s="40" t="e">
        <f ca="1">+HLOOKUP($R$1,'Muertes DIA'!$F$1:$I$770,Localiza_PN1112[[#This Row],[Fila]],0)</f>
        <v>#N/A</v>
      </c>
      <c r="U330" s="40" t="e">
        <f ca="1">+HLOOKUP($R$1,'Recuperados DIA'!$E$1:$H$763,Localiza_PN1112[[#This Row],[Fila]],0)</f>
        <v>#N/A</v>
      </c>
    </row>
    <row r="331" spans="2:21">
      <c r="B331">
        <v>331</v>
      </c>
      <c r="C331">
        <v>70106</v>
      </c>
      <c r="D331" t="s">
        <v>478</v>
      </c>
      <c r="E331">
        <v>7.5628299713134766</v>
      </c>
      <c r="F331">
        <v>-80.331497192382813</v>
      </c>
      <c r="G331">
        <v>290</v>
      </c>
      <c r="H331" s="48">
        <f>+Casos_PN_CORR[[#This Row],[SUM Correg]]</f>
        <v>5</v>
      </c>
      <c r="I331" s="48">
        <f>+Muertes_PN_ACUM[[#This Row],[Fallecidos]]</f>
        <v>0</v>
      </c>
      <c r="J331" s="48">
        <f>+Recupera_PN_ACUM[[#This Row],[Recuperados]]</f>
        <v>0</v>
      </c>
      <c r="K331" s="48">
        <f>+Localiza_PN1112[[#This Row],[Casos]]-Localiza_PN1112[[#This Row],[Fallecidos]]-Localiza_PN1112[[#This Row],[Recuperados]]</f>
        <v>5</v>
      </c>
      <c r="L331" s="19">
        <f>+Localiza_PN1112[[#This Row],[Casos]]/(Localiza_PN1112[[#This Row],[Población]]/1000000)</f>
        <v>17241.379310344826</v>
      </c>
      <c r="M331" s="19">
        <f>+Localiza_PN1112[[#This Row],[Fallecidos]]/(Localiza_PN1112[[#This Row],[Población]]/1000000)</f>
        <v>0</v>
      </c>
      <c r="N331" s="19">
        <f>+Localiza_PN1112[[#This Row],[Recuperados]]/(Localiza_PN1112[[#This Row],[Población]]/1000000)</f>
        <v>0</v>
      </c>
      <c r="O331" s="19">
        <f>+Localiza_PN1112[[#This Row],[Activos]]/(Localiza_PN1112[[#This Row],[Población]]/1000000)</f>
        <v>17241.379310344826</v>
      </c>
      <c r="P331" s="25">
        <f>+Localiza_PN1112[[#This Row],[Fallecidos]]/Localiza_PN1112[[#This Row],[Casos]]</f>
        <v>0</v>
      </c>
      <c r="Q331" s="25">
        <f>+Localiza_PN1112[[#This Row],[Recuperados]]/Localiza_PN1112[[#This Row],[Casos]]</f>
        <v>0</v>
      </c>
      <c r="R331" s="25">
        <f>Localiza_PN1112[[#This Row],[Activos]]/Localiza_PN1112[[#This Row],[Casos]]</f>
        <v>1</v>
      </c>
      <c r="S331" s="43" t="e">
        <f ca="1">+HLOOKUP($R$1,'Casos DIA Corr'!$CM$1:$CP$755,Localiza_PN1112[[#This Row],[Fila]],0)</f>
        <v>#N/A</v>
      </c>
      <c r="T331" s="40" t="e">
        <f ca="1">+HLOOKUP($R$1,'Muertes DIA'!$F$1:$I$770,Localiza_PN1112[[#This Row],[Fila]],0)</f>
        <v>#N/A</v>
      </c>
      <c r="U331" s="40" t="e">
        <f ca="1">+HLOOKUP($R$1,'Recuperados DIA'!$E$1:$H$763,Localiza_PN1112[[#This Row],[Fila]],0)</f>
        <v>#N/A</v>
      </c>
    </row>
    <row r="332" spans="2:21">
      <c r="B332">
        <v>332</v>
      </c>
      <c r="C332">
        <v>20505</v>
      </c>
      <c r="D332" t="s">
        <v>479</v>
      </c>
      <c r="E332">
        <v>8.0244598388671875</v>
      </c>
      <c r="F332">
        <v>-80.868598937988281</v>
      </c>
      <c r="G332">
        <v>786</v>
      </c>
      <c r="H332" s="48">
        <f>+Casos_PN_CORR[[#This Row],[SUM Correg]]</f>
        <v>5</v>
      </c>
      <c r="I332" s="48">
        <f>+Muertes_PN_ACUM[[#This Row],[Fallecidos]]</f>
        <v>0</v>
      </c>
      <c r="J332" s="48">
        <f>+Recupera_PN_ACUM[[#This Row],[Recuperados]]</f>
        <v>0</v>
      </c>
      <c r="K332" s="48">
        <f>+Localiza_PN1112[[#This Row],[Casos]]-Localiza_PN1112[[#This Row],[Fallecidos]]-Localiza_PN1112[[#This Row],[Recuperados]]</f>
        <v>5</v>
      </c>
      <c r="L332" s="19">
        <f>+Localiza_PN1112[[#This Row],[Casos]]/(Localiza_PN1112[[#This Row],[Población]]/1000000)</f>
        <v>6361.3231552162852</v>
      </c>
      <c r="M332" s="19">
        <f>+Localiza_PN1112[[#This Row],[Fallecidos]]/(Localiza_PN1112[[#This Row],[Población]]/1000000)</f>
        <v>0</v>
      </c>
      <c r="N332" s="19">
        <f>+Localiza_PN1112[[#This Row],[Recuperados]]/(Localiza_PN1112[[#This Row],[Población]]/1000000)</f>
        <v>0</v>
      </c>
      <c r="O332" s="19">
        <f>+Localiza_PN1112[[#This Row],[Activos]]/(Localiza_PN1112[[#This Row],[Población]]/1000000)</f>
        <v>6361.3231552162852</v>
      </c>
      <c r="P332" s="25">
        <f>+Localiza_PN1112[[#This Row],[Fallecidos]]/Localiza_PN1112[[#This Row],[Casos]]</f>
        <v>0</v>
      </c>
      <c r="Q332" s="25">
        <f>+Localiza_PN1112[[#This Row],[Recuperados]]/Localiza_PN1112[[#This Row],[Casos]]</f>
        <v>0</v>
      </c>
      <c r="R332" s="25">
        <f>Localiza_PN1112[[#This Row],[Activos]]/Localiza_PN1112[[#This Row],[Casos]]</f>
        <v>1</v>
      </c>
      <c r="S332" s="43" t="e">
        <f ca="1">+HLOOKUP($R$1,'Casos DIA Corr'!$CM$1:$CP$755,Localiza_PN1112[[#This Row],[Fila]],0)</f>
        <v>#N/A</v>
      </c>
      <c r="T332" s="40" t="e">
        <f ca="1">+HLOOKUP($R$1,'Muertes DIA'!$F$1:$I$770,Localiza_PN1112[[#This Row],[Fila]],0)</f>
        <v>#N/A</v>
      </c>
      <c r="U332" s="40" t="e">
        <f ca="1">+HLOOKUP($R$1,'Recuperados DIA'!$E$1:$H$763,Localiza_PN1112[[#This Row],[Fila]],0)</f>
        <v>#N/A</v>
      </c>
    </row>
    <row r="333" spans="2:21">
      <c r="B333">
        <v>333</v>
      </c>
      <c r="C333">
        <v>91003</v>
      </c>
      <c r="D333" t="s">
        <v>480</v>
      </c>
      <c r="E333">
        <v>7.7019200325012207</v>
      </c>
      <c r="F333">
        <v>-80.192497253417969</v>
      </c>
      <c r="G333">
        <v>1247</v>
      </c>
      <c r="H333" s="48">
        <f>+Casos_PN_CORR[[#This Row],[SUM Correg]]</f>
        <v>58</v>
      </c>
      <c r="I333" s="48">
        <f>+Muertes_PN_ACUM[[#This Row],[Fallecidos]]</f>
        <v>0</v>
      </c>
      <c r="J333" s="48">
        <f>+Recupera_PN_ACUM[[#This Row],[Recuperados]]</f>
        <v>0</v>
      </c>
      <c r="K333" s="48">
        <f>+Localiza_PN1112[[#This Row],[Casos]]-Localiza_PN1112[[#This Row],[Fallecidos]]-Localiza_PN1112[[#This Row],[Recuperados]]</f>
        <v>58</v>
      </c>
      <c r="L333" s="19">
        <f>+Localiza_PN1112[[#This Row],[Casos]]/(Localiza_PN1112[[#This Row],[Población]]/1000000)</f>
        <v>46511.627906976741</v>
      </c>
      <c r="M333" s="19">
        <f>+Localiza_PN1112[[#This Row],[Fallecidos]]/(Localiza_PN1112[[#This Row],[Población]]/1000000)</f>
        <v>0</v>
      </c>
      <c r="N333" s="19">
        <f>+Localiza_PN1112[[#This Row],[Recuperados]]/(Localiza_PN1112[[#This Row],[Población]]/1000000)</f>
        <v>0</v>
      </c>
      <c r="O333" s="19">
        <f>+Localiza_PN1112[[#This Row],[Activos]]/(Localiza_PN1112[[#This Row],[Población]]/1000000)</f>
        <v>46511.627906976741</v>
      </c>
      <c r="P333" s="25">
        <f>+Localiza_PN1112[[#This Row],[Fallecidos]]/Localiza_PN1112[[#This Row],[Casos]]</f>
        <v>0</v>
      </c>
      <c r="Q333" s="25">
        <f>+Localiza_PN1112[[#This Row],[Recuperados]]/Localiza_PN1112[[#This Row],[Casos]]</f>
        <v>0</v>
      </c>
      <c r="R333" s="25">
        <f>Localiza_PN1112[[#This Row],[Activos]]/Localiza_PN1112[[#This Row],[Casos]]</f>
        <v>1</v>
      </c>
      <c r="S333" s="43" t="e">
        <f ca="1">+HLOOKUP($R$1,'Casos DIA Corr'!$CM$1:$CP$755,Localiza_PN1112[[#This Row],[Fila]],0)</f>
        <v>#N/A</v>
      </c>
      <c r="T333" s="40" t="e">
        <f ca="1">+HLOOKUP($R$1,'Muertes DIA'!$F$1:$I$770,Localiza_PN1112[[#This Row],[Fila]],0)</f>
        <v>#N/A</v>
      </c>
      <c r="U333" s="40" t="e">
        <f ca="1">+HLOOKUP($R$1,'Recuperados DIA'!$E$1:$H$763,Localiza_PN1112[[#This Row],[Fila]],0)</f>
        <v>#N/A</v>
      </c>
    </row>
    <row r="334" spans="2:21">
      <c r="B334">
        <v>334</v>
      </c>
      <c r="C334">
        <v>20301</v>
      </c>
      <c r="D334" t="s">
        <v>481</v>
      </c>
      <c r="E334">
        <v>8.272709846496582</v>
      </c>
      <c r="F334">
        <v>-78.154098510742188</v>
      </c>
      <c r="G334">
        <v>4205</v>
      </c>
      <c r="H334" s="48">
        <f>+Casos_PN_CORR[[#This Row],[SUM Correg]]</f>
        <v>34</v>
      </c>
      <c r="I334" s="48">
        <f>+Muertes_PN_ACUM[[#This Row],[Fallecidos]]</f>
        <v>0</v>
      </c>
      <c r="J334" s="48">
        <f>+Recupera_PN_ACUM[[#This Row],[Recuperados]]</f>
        <v>0</v>
      </c>
      <c r="K334" s="48">
        <f>+Localiza_PN1112[[#This Row],[Casos]]-Localiza_PN1112[[#This Row],[Fallecidos]]-Localiza_PN1112[[#This Row],[Recuperados]]</f>
        <v>34</v>
      </c>
      <c r="L334" s="19">
        <f>+Localiza_PN1112[[#This Row],[Casos]]/(Localiza_PN1112[[#This Row],[Población]]/1000000)</f>
        <v>8085.6123662306773</v>
      </c>
      <c r="M334" s="19">
        <f>+Localiza_PN1112[[#This Row],[Fallecidos]]/(Localiza_PN1112[[#This Row],[Población]]/1000000)</f>
        <v>0</v>
      </c>
      <c r="N334" s="19">
        <f>+Localiza_PN1112[[#This Row],[Recuperados]]/(Localiza_PN1112[[#This Row],[Población]]/1000000)</f>
        <v>0</v>
      </c>
      <c r="O334" s="19">
        <f>+Localiza_PN1112[[#This Row],[Activos]]/(Localiza_PN1112[[#This Row],[Población]]/1000000)</f>
        <v>8085.6123662306773</v>
      </c>
      <c r="P334" s="25">
        <f>+Localiza_PN1112[[#This Row],[Fallecidos]]/Localiza_PN1112[[#This Row],[Casos]]</f>
        <v>0</v>
      </c>
      <c r="Q334" s="25">
        <f>+Localiza_PN1112[[#This Row],[Recuperados]]/Localiza_PN1112[[#This Row],[Casos]]</f>
        <v>0</v>
      </c>
      <c r="R334" s="25">
        <f>Localiza_PN1112[[#This Row],[Activos]]/Localiza_PN1112[[#This Row],[Casos]]</f>
        <v>1</v>
      </c>
      <c r="S334" s="43" t="e">
        <f ca="1">+HLOOKUP($R$1,'Casos DIA Corr'!$CM$1:$CP$755,Localiza_PN1112[[#This Row],[Fila]],0)</f>
        <v>#N/A</v>
      </c>
      <c r="T334" s="40" t="e">
        <f ca="1">+HLOOKUP($R$1,'Muertes DIA'!$F$1:$I$770,Localiza_PN1112[[#This Row],[Fila]],0)</f>
        <v>#N/A</v>
      </c>
      <c r="U334" s="40" t="e">
        <f ca="1">+HLOOKUP($R$1,'Recuperados DIA'!$E$1:$H$763,Localiza_PN1112[[#This Row],[Fila]],0)</f>
        <v>#N/A</v>
      </c>
    </row>
    <row r="335" spans="2:21">
      <c r="B335">
        <v>335</v>
      </c>
      <c r="C335">
        <v>60306</v>
      </c>
      <c r="D335" t="s">
        <v>482</v>
      </c>
      <c r="E335">
        <v>7.8063797950744629</v>
      </c>
      <c r="F335">
        <v>-80.311500549316406</v>
      </c>
      <c r="G335">
        <v>897</v>
      </c>
      <c r="H335" s="48">
        <f>+Casos_PN_CORR[[#This Row],[SUM Correg]]</f>
        <v>0</v>
      </c>
      <c r="I335" s="48">
        <f>+Muertes_PN_ACUM[[#This Row],[Fallecidos]]</f>
        <v>0</v>
      </c>
      <c r="J335" s="48">
        <f>+Recupera_PN_ACUM[[#This Row],[Recuperados]]</f>
        <v>0</v>
      </c>
      <c r="K335" s="48">
        <f>+Localiza_PN1112[[#This Row],[Casos]]-Localiza_PN1112[[#This Row],[Fallecidos]]-Localiza_PN1112[[#This Row],[Recuperados]]</f>
        <v>0</v>
      </c>
      <c r="L335" s="19">
        <f>+Localiza_PN1112[[#This Row],[Casos]]/(Localiza_PN1112[[#This Row],[Población]]/1000000)</f>
        <v>0</v>
      </c>
      <c r="M335" s="19">
        <f>+Localiza_PN1112[[#This Row],[Fallecidos]]/(Localiza_PN1112[[#This Row],[Población]]/1000000)</f>
        <v>0</v>
      </c>
      <c r="N335" s="19">
        <f>+Localiza_PN1112[[#This Row],[Recuperados]]/(Localiza_PN1112[[#This Row],[Población]]/1000000)</f>
        <v>0</v>
      </c>
      <c r="O335" s="19">
        <f>+Localiza_PN1112[[#This Row],[Activos]]/(Localiza_PN1112[[#This Row],[Población]]/1000000)</f>
        <v>0</v>
      </c>
      <c r="P335" s="25" t="e">
        <f>+Localiza_PN1112[[#This Row],[Fallecidos]]/Localiza_PN1112[[#This Row],[Casos]]</f>
        <v>#DIV/0!</v>
      </c>
      <c r="Q335" s="25" t="e">
        <f>+Localiza_PN1112[[#This Row],[Recuperados]]/Localiza_PN1112[[#This Row],[Casos]]</f>
        <v>#DIV/0!</v>
      </c>
      <c r="R335" s="25" t="e">
        <f>Localiza_PN1112[[#This Row],[Activos]]/Localiza_PN1112[[#This Row],[Casos]]</f>
        <v>#DIV/0!</v>
      </c>
      <c r="S335" s="43" t="e">
        <f ca="1">+HLOOKUP($R$1,'Casos DIA Corr'!$CM$1:$CP$755,Localiza_PN1112[[#This Row],[Fila]],0)</f>
        <v>#N/A</v>
      </c>
      <c r="T335" s="40" t="e">
        <f ca="1">+HLOOKUP($R$1,'Muertes DIA'!$F$1:$I$770,Localiza_PN1112[[#This Row],[Fila]],0)</f>
        <v>#N/A</v>
      </c>
      <c r="U335" s="40" t="e">
        <f ca="1">+HLOOKUP($R$1,'Recuperados DIA'!$E$1:$H$763,Localiza_PN1112[[#This Row],[Fila]],0)</f>
        <v>#N/A</v>
      </c>
    </row>
    <row r="336" spans="2:21">
      <c r="B336">
        <v>336</v>
      </c>
      <c r="C336">
        <v>90207</v>
      </c>
      <c r="D336" t="s">
        <v>483</v>
      </c>
      <c r="E336">
        <v>8.4689702987670898</v>
      </c>
      <c r="F336">
        <v>-80.60980224609375</v>
      </c>
      <c r="G336">
        <v>1444</v>
      </c>
      <c r="H336" s="48">
        <f>+Casos_PN_CORR[[#This Row],[SUM Correg]]</f>
        <v>0</v>
      </c>
      <c r="I336" s="48">
        <f>+Muertes_PN_ACUM[[#This Row],[Fallecidos]]</f>
        <v>0</v>
      </c>
      <c r="J336" s="48">
        <f>+Recupera_PN_ACUM[[#This Row],[Recuperados]]</f>
        <v>0</v>
      </c>
      <c r="K336" s="48">
        <f>+Localiza_PN1112[[#This Row],[Casos]]-Localiza_PN1112[[#This Row],[Fallecidos]]-Localiza_PN1112[[#This Row],[Recuperados]]</f>
        <v>0</v>
      </c>
      <c r="L336" s="19">
        <f>+Localiza_PN1112[[#This Row],[Casos]]/(Localiza_PN1112[[#This Row],[Población]]/1000000)</f>
        <v>0</v>
      </c>
      <c r="M336" s="19">
        <f>+Localiza_PN1112[[#This Row],[Fallecidos]]/(Localiza_PN1112[[#This Row],[Población]]/1000000)</f>
        <v>0</v>
      </c>
      <c r="N336" s="19">
        <f>+Localiza_PN1112[[#This Row],[Recuperados]]/(Localiza_PN1112[[#This Row],[Población]]/1000000)</f>
        <v>0</v>
      </c>
      <c r="O336" s="19">
        <f>+Localiza_PN1112[[#This Row],[Activos]]/(Localiza_PN1112[[#This Row],[Población]]/1000000)</f>
        <v>0</v>
      </c>
      <c r="P336" s="25" t="e">
        <f>+Localiza_PN1112[[#This Row],[Fallecidos]]/Localiza_PN1112[[#This Row],[Casos]]</f>
        <v>#DIV/0!</v>
      </c>
      <c r="Q336" s="25" t="e">
        <f>+Localiza_PN1112[[#This Row],[Recuperados]]/Localiza_PN1112[[#This Row],[Casos]]</f>
        <v>#DIV/0!</v>
      </c>
      <c r="R336" s="25" t="e">
        <f>Localiza_PN1112[[#This Row],[Activos]]/Localiza_PN1112[[#This Row],[Casos]]</f>
        <v>#DIV/0!</v>
      </c>
      <c r="S336" s="43" t="e">
        <f ca="1">+HLOOKUP($R$1,'Casos DIA Corr'!$CM$1:$CP$755,Localiza_PN1112[[#This Row],[Fila]],0)</f>
        <v>#N/A</v>
      </c>
      <c r="T336" s="40" t="e">
        <f ca="1">+HLOOKUP($R$1,'Muertes DIA'!$F$1:$I$770,Localiza_PN1112[[#This Row],[Fila]],0)</f>
        <v>#N/A</v>
      </c>
      <c r="U336" s="40" t="e">
        <f ca="1">+HLOOKUP($R$1,'Recuperados DIA'!$E$1:$H$763,Localiza_PN1112[[#This Row],[Fila]],0)</f>
        <v>#N/A</v>
      </c>
    </row>
    <row r="337" spans="2:21">
      <c r="B337">
        <v>337</v>
      </c>
      <c r="C337">
        <v>91004</v>
      </c>
      <c r="D337" t="s">
        <v>484</v>
      </c>
      <c r="E337">
        <v>8.1894702911376953</v>
      </c>
      <c r="F337">
        <v>-81.064300537109375</v>
      </c>
      <c r="G337">
        <v>3990</v>
      </c>
      <c r="H337" s="48">
        <f>+Casos_PN_CORR[[#This Row],[SUM Correg]]</f>
        <v>0</v>
      </c>
      <c r="I337" s="48">
        <f>+Muertes_PN_ACUM[[#This Row],[Fallecidos]]</f>
        <v>0</v>
      </c>
      <c r="J337" s="48">
        <f>+Recupera_PN_ACUM[[#This Row],[Recuperados]]</f>
        <v>0</v>
      </c>
      <c r="K337" s="48">
        <f>+Localiza_PN1112[[#This Row],[Casos]]-Localiza_PN1112[[#This Row],[Fallecidos]]-Localiza_PN1112[[#This Row],[Recuperados]]</f>
        <v>0</v>
      </c>
      <c r="L337" s="19">
        <f>+Localiza_PN1112[[#This Row],[Casos]]/(Localiza_PN1112[[#This Row],[Población]]/1000000)</f>
        <v>0</v>
      </c>
      <c r="M337" s="19">
        <f>+Localiza_PN1112[[#This Row],[Fallecidos]]/(Localiza_PN1112[[#This Row],[Población]]/1000000)</f>
        <v>0</v>
      </c>
      <c r="N337" s="19">
        <f>+Localiza_PN1112[[#This Row],[Recuperados]]/(Localiza_PN1112[[#This Row],[Población]]/1000000)</f>
        <v>0</v>
      </c>
      <c r="O337" s="19">
        <f>+Localiza_PN1112[[#This Row],[Activos]]/(Localiza_PN1112[[#This Row],[Población]]/1000000)</f>
        <v>0</v>
      </c>
      <c r="P337" s="25" t="e">
        <f>+Localiza_PN1112[[#This Row],[Fallecidos]]/Localiza_PN1112[[#This Row],[Casos]]</f>
        <v>#DIV/0!</v>
      </c>
      <c r="Q337" s="25" t="e">
        <f>+Localiza_PN1112[[#This Row],[Recuperados]]/Localiza_PN1112[[#This Row],[Casos]]</f>
        <v>#DIV/0!</v>
      </c>
      <c r="R337" s="25" t="e">
        <f>Localiza_PN1112[[#This Row],[Activos]]/Localiza_PN1112[[#This Row],[Casos]]</f>
        <v>#DIV/0!</v>
      </c>
      <c r="S337" s="43" t="e">
        <f ca="1">+HLOOKUP($R$1,'Casos DIA Corr'!$CM$1:$CP$755,Localiza_PN1112[[#This Row],[Fila]],0)</f>
        <v>#N/A</v>
      </c>
      <c r="T337" s="40" t="e">
        <f ca="1">+HLOOKUP($R$1,'Muertes DIA'!$F$1:$I$770,Localiza_PN1112[[#This Row],[Fila]],0)</f>
        <v>#N/A</v>
      </c>
      <c r="U337" s="40" t="e">
        <f ca="1">+HLOOKUP($R$1,'Recuperados DIA'!$E$1:$H$763,Localiza_PN1112[[#This Row],[Fila]],0)</f>
        <v>#N/A</v>
      </c>
    </row>
    <row r="338" spans="2:21">
      <c r="B338">
        <v>338</v>
      </c>
      <c r="C338">
        <v>130712</v>
      </c>
      <c r="D338" t="s">
        <v>485</v>
      </c>
      <c r="E338">
        <v>8.5803499221801758</v>
      </c>
      <c r="F338">
        <v>-80.455299377441406</v>
      </c>
      <c r="G338">
        <v>3882</v>
      </c>
      <c r="H338" s="48">
        <f>+Casos_PN_CORR[[#This Row],[SUM Correg]]</f>
        <v>10</v>
      </c>
      <c r="I338" s="48">
        <f>+Muertes_PN_ACUM[[#This Row],[Fallecidos]]</f>
        <v>0</v>
      </c>
      <c r="J338" s="48">
        <f>+Recupera_PN_ACUM[[#This Row],[Recuperados]]</f>
        <v>0</v>
      </c>
      <c r="K338" s="48">
        <f>+Localiza_PN1112[[#This Row],[Casos]]-Localiza_PN1112[[#This Row],[Fallecidos]]-Localiza_PN1112[[#This Row],[Recuperados]]</f>
        <v>10</v>
      </c>
      <c r="L338" s="19">
        <f>+Localiza_PN1112[[#This Row],[Casos]]/(Localiza_PN1112[[#This Row],[Población]]/1000000)</f>
        <v>2575.9917568263782</v>
      </c>
      <c r="M338" s="19">
        <f>+Localiza_PN1112[[#This Row],[Fallecidos]]/(Localiza_PN1112[[#This Row],[Población]]/1000000)</f>
        <v>0</v>
      </c>
      <c r="N338" s="19">
        <f>+Localiza_PN1112[[#This Row],[Recuperados]]/(Localiza_PN1112[[#This Row],[Población]]/1000000)</f>
        <v>0</v>
      </c>
      <c r="O338" s="19">
        <f>+Localiza_PN1112[[#This Row],[Activos]]/(Localiza_PN1112[[#This Row],[Población]]/1000000)</f>
        <v>2575.9917568263782</v>
      </c>
      <c r="P338" s="25">
        <f>+Localiza_PN1112[[#This Row],[Fallecidos]]/Localiza_PN1112[[#This Row],[Casos]]</f>
        <v>0</v>
      </c>
      <c r="Q338" s="25">
        <f>+Localiza_PN1112[[#This Row],[Recuperados]]/Localiza_PN1112[[#This Row],[Casos]]</f>
        <v>0</v>
      </c>
      <c r="R338" s="25">
        <f>Localiza_PN1112[[#This Row],[Activos]]/Localiza_PN1112[[#This Row],[Casos]]</f>
        <v>1</v>
      </c>
      <c r="S338" s="43" t="e">
        <f ca="1">+HLOOKUP($R$1,'Casos DIA Corr'!$CM$1:$CP$755,Localiza_PN1112[[#This Row],[Fila]],0)</f>
        <v>#N/A</v>
      </c>
      <c r="T338" s="40" t="e">
        <f ca="1">+HLOOKUP($R$1,'Muertes DIA'!$F$1:$I$770,Localiza_PN1112[[#This Row],[Fila]],0)</f>
        <v>#N/A</v>
      </c>
      <c r="U338" s="40" t="e">
        <f ca="1">+HLOOKUP($R$1,'Recuperados DIA'!$E$1:$H$763,Localiza_PN1112[[#This Row],[Fila]],0)</f>
        <v>#N/A</v>
      </c>
    </row>
    <row r="339" spans="2:21">
      <c r="B339">
        <v>339</v>
      </c>
      <c r="C339">
        <v>91107</v>
      </c>
      <c r="D339" t="s">
        <v>486</v>
      </c>
      <c r="E339">
        <v>7.6011199951171875</v>
      </c>
      <c r="F339">
        <v>-80.701202392578125</v>
      </c>
      <c r="G339">
        <v>674</v>
      </c>
      <c r="H339" s="48">
        <f>+Casos_PN_CORR[[#This Row],[SUM Correg]]</f>
        <v>20</v>
      </c>
      <c r="I339" s="48">
        <f>+Muertes_PN_ACUM[[#This Row],[Fallecidos]]</f>
        <v>0</v>
      </c>
      <c r="J339" s="48">
        <f>+Recupera_PN_ACUM[[#This Row],[Recuperados]]</f>
        <v>0</v>
      </c>
      <c r="K339" s="48">
        <f>+Localiza_PN1112[[#This Row],[Casos]]-Localiza_PN1112[[#This Row],[Fallecidos]]-Localiza_PN1112[[#This Row],[Recuperados]]</f>
        <v>20</v>
      </c>
      <c r="L339" s="19">
        <f>+Localiza_PN1112[[#This Row],[Casos]]/(Localiza_PN1112[[#This Row],[Población]]/1000000)</f>
        <v>29673.590504451036</v>
      </c>
      <c r="M339" s="19">
        <f>+Localiza_PN1112[[#This Row],[Fallecidos]]/(Localiza_PN1112[[#This Row],[Población]]/1000000)</f>
        <v>0</v>
      </c>
      <c r="N339" s="19">
        <f>+Localiza_PN1112[[#This Row],[Recuperados]]/(Localiza_PN1112[[#This Row],[Población]]/1000000)</f>
        <v>0</v>
      </c>
      <c r="O339" s="19">
        <f>+Localiza_PN1112[[#This Row],[Activos]]/(Localiza_PN1112[[#This Row],[Población]]/1000000)</f>
        <v>29673.590504451036</v>
      </c>
      <c r="P339" s="25">
        <f>+Localiza_PN1112[[#This Row],[Fallecidos]]/Localiza_PN1112[[#This Row],[Casos]]</f>
        <v>0</v>
      </c>
      <c r="Q339" s="25">
        <f>+Localiza_PN1112[[#This Row],[Recuperados]]/Localiza_PN1112[[#This Row],[Casos]]</f>
        <v>0</v>
      </c>
      <c r="R339" s="25">
        <f>Localiza_PN1112[[#This Row],[Activos]]/Localiza_PN1112[[#This Row],[Casos]]</f>
        <v>1</v>
      </c>
      <c r="S339" s="43" t="e">
        <f ca="1">+HLOOKUP($R$1,'Casos DIA Corr'!$CM$1:$CP$755,Localiza_PN1112[[#This Row],[Fila]],0)</f>
        <v>#N/A</v>
      </c>
      <c r="T339" s="40" t="e">
        <f ca="1">+HLOOKUP($R$1,'Muertes DIA'!$F$1:$I$770,Localiza_PN1112[[#This Row],[Fila]],0)</f>
        <v>#N/A</v>
      </c>
      <c r="U339" s="40" t="e">
        <f ca="1">+HLOOKUP($R$1,'Recuperados DIA'!$E$1:$H$763,Localiza_PN1112[[#This Row],[Fila]],0)</f>
        <v>#N/A</v>
      </c>
    </row>
    <row r="340" spans="2:21">
      <c r="B340">
        <v>340</v>
      </c>
      <c r="C340">
        <v>90208</v>
      </c>
      <c r="D340" t="s">
        <v>487</v>
      </c>
      <c r="E340">
        <v>8.2249898910522461</v>
      </c>
      <c r="F340">
        <v>-80.811599731445313</v>
      </c>
      <c r="G340">
        <v>496</v>
      </c>
      <c r="H340" s="48">
        <f>+Casos_PN_CORR[[#This Row],[SUM Correg]]</f>
        <v>0</v>
      </c>
      <c r="I340" s="48">
        <f>+Muertes_PN_ACUM[[#This Row],[Fallecidos]]</f>
        <v>0</v>
      </c>
      <c r="J340" s="48">
        <f>+Recupera_PN_ACUM[[#This Row],[Recuperados]]</f>
        <v>0</v>
      </c>
      <c r="K340" s="48">
        <f>+Localiza_PN1112[[#This Row],[Casos]]-Localiza_PN1112[[#This Row],[Fallecidos]]-Localiza_PN1112[[#This Row],[Recuperados]]</f>
        <v>0</v>
      </c>
      <c r="L340" s="19">
        <f>+Localiza_PN1112[[#This Row],[Casos]]/(Localiza_PN1112[[#This Row],[Población]]/1000000)</f>
        <v>0</v>
      </c>
      <c r="M340" s="19">
        <f>+Localiza_PN1112[[#This Row],[Fallecidos]]/(Localiza_PN1112[[#This Row],[Población]]/1000000)</f>
        <v>0</v>
      </c>
      <c r="N340" s="19">
        <f>+Localiza_PN1112[[#This Row],[Recuperados]]/(Localiza_PN1112[[#This Row],[Población]]/1000000)</f>
        <v>0</v>
      </c>
      <c r="O340" s="19">
        <f>+Localiza_PN1112[[#This Row],[Activos]]/(Localiza_PN1112[[#This Row],[Población]]/1000000)</f>
        <v>0</v>
      </c>
      <c r="P340" s="25" t="e">
        <f>+Localiza_PN1112[[#This Row],[Fallecidos]]/Localiza_PN1112[[#This Row],[Casos]]</f>
        <v>#DIV/0!</v>
      </c>
      <c r="Q340" s="25" t="e">
        <f>+Localiza_PN1112[[#This Row],[Recuperados]]/Localiza_PN1112[[#This Row],[Casos]]</f>
        <v>#DIV/0!</v>
      </c>
      <c r="R340" s="25" t="e">
        <f>Localiza_PN1112[[#This Row],[Activos]]/Localiza_PN1112[[#This Row],[Casos]]</f>
        <v>#DIV/0!</v>
      </c>
      <c r="S340" s="43" t="e">
        <f ca="1">+HLOOKUP($R$1,'Casos DIA Corr'!$CM$1:$CP$755,Localiza_PN1112[[#This Row],[Fila]],0)</f>
        <v>#N/A</v>
      </c>
      <c r="T340" s="40" t="e">
        <f ca="1">+HLOOKUP($R$1,'Muertes DIA'!$F$1:$I$770,Localiza_PN1112[[#This Row],[Fila]],0)</f>
        <v>#N/A</v>
      </c>
      <c r="U340" s="40" t="e">
        <f ca="1">+HLOOKUP($R$1,'Recuperados DIA'!$E$1:$H$763,Localiza_PN1112[[#This Row],[Fila]],0)</f>
        <v>#N/A</v>
      </c>
    </row>
    <row r="341" spans="2:21">
      <c r="B341">
        <v>341</v>
      </c>
      <c r="C341">
        <v>70212</v>
      </c>
      <c r="D341" t="s">
        <v>488</v>
      </c>
      <c r="E341">
        <v>8.149749755859375</v>
      </c>
      <c r="F341">
        <v>-80.810600280761719</v>
      </c>
      <c r="G341">
        <v>3268</v>
      </c>
      <c r="H341" s="48">
        <f>+Casos_PN_CORR[[#This Row],[SUM Correg]]</f>
        <v>0</v>
      </c>
      <c r="I341" s="48">
        <f>+Muertes_PN_ACUM[[#This Row],[Fallecidos]]</f>
        <v>0</v>
      </c>
      <c r="J341" s="48">
        <f>+Recupera_PN_ACUM[[#This Row],[Recuperados]]</f>
        <v>0</v>
      </c>
      <c r="K341" s="48">
        <f>+Localiza_PN1112[[#This Row],[Casos]]-Localiza_PN1112[[#This Row],[Fallecidos]]-Localiza_PN1112[[#This Row],[Recuperados]]</f>
        <v>0</v>
      </c>
      <c r="L341" s="19">
        <f>+Localiza_PN1112[[#This Row],[Casos]]/(Localiza_PN1112[[#This Row],[Población]]/1000000)</f>
        <v>0</v>
      </c>
      <c r="M341" s="19">
        <f>+Localiza_PN1112[[#This Row],[Fallecidos]]/(Localiza_PN1112[[#This Row],[Población]]/1000000)</f>
        <v>0</v>
      </c>
      <c r="N341" s="19">
        <f>+Localiza_PN1112[[#This Row],[Recuperados]]/(Localiza_PN1112[[#This Row],[Población]]/1000000)</f>
        <v>0</v>
      </c>
      <c r="O341" s="19">
        <f>+Localiza_PN1112[[#This Row],[Activos]]/(Localiza_PN1112[[#This Row],[Población]]/1000000)</f>
        <v>0</v>
      </c>
      <c r="P341" s="25" t="e">
        <f>+Localiza_PN1112[[#This Row],[Fallecidos]]/Localiza_PN1112[[#This Row],[Casos]]</f>
        <v>#DIV/0!</v>
      </c>
      <c r="Q341" s="25" t="e">
        <f>+Localiza_PN1112[[#This Row],[Recuperados]]/Localiza_PN1112[[#This Row],[Casos]]</f>
        <v>#DIV/0!</v>
      </c>
      <c r="R341" s="25" t="e">
        <f>Localiza_PN1112[[#This Row],[Activos]]/Localiza_PN1112[[#This Row],[Casos]]</f>
        <v>#DIV/0!</v>
      </c>
      <c r="S341" s="43" t="e">
        <f ca="1">+HLOOKUP($R$1,'Casos DIA Corr'!$CM$1:$CP$755,Localiza_PN1112[[#This Row],[Fila]],0)</f>
        <v>#N/A</v>
      </c>
      <c r="T341" s="40" t="e">
        <f ca="1">+HLOOKUP($R$1,'Muertes DIA'!$F$1:$I$770,Localiza_PN1112[[#This Row],[Fila]],0)</f>
        <v>#N/A</v>
      </c>
      <c r="U341" s="40" t="e">
        <f ca="1">+HLOOKUP($R$1,'Recuperados DIA'!$E$1:$H$763,Localiza_PN1112[[#This Row],[Fila]],0)</f>
        <v>#N/A</v>
      </c>
    </row>
    <row r="342" spans="2:21">
      <c r="B342">
        <v>342</v>
      </c>
      <c r="C342">
        <v>91112</v>
      </c>
      <c r="D342" t="s">
        <v>489</v>
      </c>
      <c r="E342">
        <v>9.0555696487426758</v>
      </c>
      <c r="F342">
        <v>-79.830596923828125</v>
      </c>
      <c r="G342">
        <v>0</v>
      </c>
      <c r="H342" s="48">
        <f>+Casos_PN_CORR[[#This Row],[SUM Correg]]</f>
        <v>15</v>
      </c>
      <c r="I342" s="48">
        <f>+Muertes_PN_ACUM[[#This Row],[Fallecidos]]</f>
        <v>0</v>
      </c>
      <c r="J342" s="48">
        <f>+Recupera_PN_ACUM[[#This Row],[Recuperados]]</f>
        <v>0</v>
      </c>
      <c r="K342" s="48">
        <f>+Localiza_PN1112[[#This Row],[Casos]]-Localiza_PN1112[[#This Row],[Fallecidos]]-Localiza_PN1112[[#This Row],[Recuperados]]</f>
        <v>15</v>
      </c>
      <c r="L342" s="19" t="e">
        <f>+Localiza_PN1112[[#This Row],[Casos]]/(Localiza_PN1112[[#This Row],[Población]]/1000000)</f>
        <v>#DIV/0!</v>
      </c>
      <c r="M342" s="19" t="e">
        <f>+Localiza_PN1112[[#This Row],[Fallecidos]]/(Localiza_PN1112[[#This Row],[Población]]/1000000)</f>
        <v>#DIV/0!</v>
      </c>
      <c r="N342" s="19" t="e">
        <f>+Localiza_PN1112[[#This Row],[Recuperados]]/(Localiza_PN1112[[#This Row],[Población]]/1000000)</f>
        <v>#DIV/0!</v>
      </c>
      <c r="O342" s="19" t="e">
        <f>+Localiza_PN1112[[#This Row],[Activos]]/(Localiza_PN1112[[#This Row],[Población]]/1000000)</f>
        <v>#DIV/0!</v>
      </c>
      <c r="P342" s="25">
        <f>+Localiza_PN1112[[#This Row],[Fallecidos]]/Localiza_PN1112[[#This Row],[Casos]]</f>
        <v>0</v>
      </c>
      <c r="Q342" s="25">
        <f>+Localiza_PN1112[[#This Row],[Recuperados]]/Localiza_PN1112[[#This Row],[Casos]]</f>
        <v>0</v>
      </c>
      <c r="R342" s="25">
        <f>Localiza_PN1112[[#This Row],[Activos]]/Localiza_PN1112[[#This Row],[Casos]]</f>
        <v>1</v>
      </c>
      <c r="S342" s="43" t="e">
        <f ca="1">+HLOOKUP($R$1,'Casos DIA Corr'!$CM$1:$CP$755,Localiza_PN1112[[#This Row],[Fila]],0)</f>
        <v>#N/A</v>
      </c>
      <c r="T342" s="40" t="e">
        <f ca="1">+HLOOKUP($R$1,'Muertes DIA'!$F$1:$I$770,Localiza_PN1112[[#This Row],[Fila]],0)</f>
        <v>#N/A</v>
      </c>
      <c r="U342" s="40" t="e">
        <f ca="1">+HLOOKUP($R$1,'Recuperados DIA'!$E$1:$H$763,Localiza_PN1112[[#This Row],[Fila]],0)</f>
        <v>#N/A</v>
      </c>
    </row>
    <row r="343" spans="2:21">
      <c r="B343">
        <v>343</v>
      </c>
      <c r="C343">
        <v>130308</v>
      </c>
      <c r="D343" t="s">
        <v>490</v>
      </c>
      <c r="E343">
        <v>7.8954100608825684</v>
      </c>
      <c r="F343">
        <v>-81.293502807617188</v>
      </c>
      <c r="G343">
        <v>1517</v>
      </c>
      <c r="H343" s="48">
        <f>+Casos_PN_CORR[[#This Row],[SUM Correg]]</f>
        <v>0</v>
      </c>
      <c r="I343" s="48">
        <f>+Muertes_PN_ACUM[[#This Row],[Fallecidos]]</f>
        <v>0</v>
      </c>
      <c r="J343" s="48">
        <f>+Recupera_PN_ACUM[[#This Row],[Recuperados]]</f>
        <v>0</v>
      </c>
      <c r="K343" s="48">
        <f>+Localiza_PN1112[[#This Row],[Casos]]-Localiza_PN1112[[#This Row],[Fallecidos]]-Localiza_PN1112[[#This Row],[Recuperados]]</f>
        <v>0</v>
      </c>
      <c r="L343" s="19">
        <f>+Localiza_PN1112[[#This Row],[Casos]]/(Localiza_PN1112[[#This Row],[Población]]/1000000)</f>
        <v>0</v>
      </c>
      <c r="M343" s="19">
        <f>+Localiza_PN1112[[#This Row],[Fallecidos]]/(Localiza_PN1112[[#This Row],[Población]]/1000000)</f>
        <v>0</v>
      </c>
      <c r="N343" s="19">
        <f>+Localiza_PN1112[[#This Row],[Recuperados]]/(Localiza_PN1112[[#This Row],[Población]]/1000000)</f>
        <v>0</v>
      </c>
      <c r="O343" s="19">
        <f>+Localiza_PN1112[[#This Row],[Activos]]/(Localiza_PN1112[[#This Row],[Población]]/1000000)</f>
        <v>0</v>
      </c>
      <c r="P343" s="25" t="e">
        <f>+Localiza_PN1112[[#This Row],[Fallecidos]]/Localiza_PN1112[[#This Row],[Casos]]</f>
        <v>#DIV/0!</v>
      </c>
      <c r="Q343" s="25" t="e">
        <f>+Localiza_PN1112[[#This Row],[Recuperados]]/Localiza_PN1112[[#This Row],[Casos]]</f>
        <v>#DIV/0!</v>
      </c>
      <c r="R343" s="25" t="e">
        <f>Localiza_PN1112[[#This Row],[Activos]]/Localiza_PN1112[[#This Row],[Casos]]</f>
        <v>#DIV/0!</v>
      </c>
      <c r="S343" s="43" t="e">
        <f ca="1">+HLOOKUP($R$1,'Casos DIA Corr'!$CM$1:$CP$755,Localiza_PN1112[[#This Row],[Fila]],0)</f>
        <v>#N/A</v>
      </c>
      <c r="T343" s="40" t="e">
        <f ca="1">+HLOOKUP($R$1,'Muertes DIA'!$F$1:$I$770,Localiza_PN1112[[#This Row],[Fila]],0)</f>
        <v>#N/A</v>
      </c>
      <c r="U343" s="40" t="e">
        <f ca="1">+HLOOKUP($R$1,'Recuperados DIA'!$E$1:$H$763,Localiza_PN1112[[#This Row],[Fila]],0)</f>
        <v>#N/A</v>
      </c>
    </row>
    <row r="344" spans="2:21">
      <c r="B344">
        <v>344</v>
      </c>
      <c r="C344">
        <v>70709</v>
      </c>
      <c r="D344" t="s">
        <v>491</v>
      </c>
      <c r="E344">
        <v>8.2561798095703125</v>
      </c>
      <c r="F344">
        <v>-80.875396728515625</v>
      </c>
      <c r="G344">
        <v>400</v>
      </c>
      <c r="H344" s="48">
        <f>+Casos_PN_CORR[[#This Row],[SUM Correg]]</f>
        <v>0</v>
      </c>
      <c r="I344" s="48">
        <f>+Muertes_PN_ACUM[[#This Row],[Fallecidos]]</f>
        <v>0</v>
      </c>
      <c r="J344" s="48">
        <f>+Recupera_PN_ACUM[[#This Row],[Recuperados]]</f>
        <v>0</v>
      </c>
      <c r="K344" s="48">
        <f>+Localiza_PN1112[[#This Row],[Casos]]-Localiza_PN1112[[#This Row],[Fallecidos]]-Localiza_PN1112[[#This Row],[Recuperados]]</f>
        <v>0</v>
      </c>
      <c r="L344" s="19">
        <f>+Localiza_PN1112[[#This Row],[Casos]]/(Localiza_PN1112[[#This Row],[Población]]/1000000)</f>
        <v>0</v>
      </c>
      <c r="M344" s="19">
        <f>+Localiza_PN1112[[#This Row],[Fallecidos]]/(Localiza_PN1112[[#This Row],[Población]]/1000000)</f>
        <v>0</v>
      </c>
      <c r="N344" s="19">
        <f>+Localiza_PN1112[[#This Row],[Recuperados]]/(Localiza_PN1112[[#This Row],[Población]]/1000000)</f>
        <v>0</v>
      </c>
      <c r="O344" s="19">
        <f>+Localiza_PN1112[[#This Row],[Activos]]/(Localiza_PN1112[[#This Row],[Población]]/1000000)</f>
        <v>0</v>
      </c>
      <c r="P344" s="25" t="e">
        <f>+Localiza_PN1112[[#This Row],[Fallecidos]]/Localiza_PN1112[[#This Row],[Casos]]</f>
        <v>#DIV/0!</v>
      </c>
      <c r="Q344" s="25" t="e">
        <f>+Localiza_PN1112[[#This Row],[Recuperados]]/Localiza_PN1112[[#This Row],[Casos]]</f>
        <v>#DIV/0!</v>
      </c>
      <c r="R344" s="25" t="e">
        <f>Localiza_PN1112[[#This Row],[Activos]]/Localiza_PN1112[[#This Row],[Casos]]</f>
        <v>#DIV/0!</v>
      </c>
      <c r="S344" s="43" t="e">
        <f ca="1">+HLOOKUP($R$1,'Casos DIA Corr'!$CM$1:$CP$755,Localiza_PN1112[[#This Row],[Fila]],0)</f>
        <v>#N/A</v>
      </c>
      <c r="T344" s="40" t="e">
        <f ca="1">+HLOOKUP($R$1,'Muertes DIA'!$F$1:$I$770,Localiza_PN1112[[#This Row],[Fila]],0)</f>
        <v>#N/A</v>
      </c>
      <c r="U344" s="40" t="e">
        <f ca="1">+HLOOKUP($R$1,'Recuperados DIA'!$E$1:$H$763,Localiza_PN1112[[#This Row],[Fila]],0)</f>
        <v>#N/A</v>
      </c>
    </row>
    <row r="345" spans="2:21">
      <c r="B345">
        <v>345</v>
      </c>
      <c r="C345">
        <v>70301</v>
      </c>
      <c r="D345" t="s">
        <v>492</v>
      </c>
      <c r="E345">
        <v>7.7522602081298828</v>
      </c>
      <c r="F345">
        <v>-80.293197631835938</v>
      </c>
      <c r="G345">
        <v>1702</v>
      </c>
      <c r="H345" s="48">
        <f>+Casos_PN_CORR[[#This Row],[SUM Correg]]</f>
        <v>20</v>
      </c>
      <c r="I345" s="48">
        <f>+Muertes_PN_ACUM[[#This Row],[Fallecidos]]</f>
        <v>0</v>
      </c>
      <c r="J345" s="48">
        <f>+Recupera_PN_ACUM[[#This Row],[Recuperados]]</f>
        <v>0</v>
      </c>
      <c r="K345" s="48">
        <f>+Localiza_PN1112[[#This Row],[Casos]]-Localiza_PN1112[[#This Row],[Fallecidos]]-Localiza_PN1112[[#This Row],[Recuperados]]</f>
        <v>20</v>
      </c>
      <c r="L345" s="19">
        <f>+Localiza_PN1112[[#This Row],[Casos]]/(Localiza_PN1112[[#This Row],[Población]]/1000000)</f>
        <v>11750.881316098708</v>
      </c>
      <c r="M345" s="19">
        <f>+Localiza_PN1112[[#This Row],[Fallecidos]]/(Localiza_PN1112[[#This Row],[Población]]/1000000)</f>
        <v>0</v>
      </c>
      <c r="N345" s="19">
        <f>+Localiza_PN1112[[#This Row],[Recuperados]]/(Localiza_PN1112[[#This Row],[Población]]/1000000)</f>
        <v>0</v>
      </c>
      <c r="O345" s="19">
        <f>+Localiza_PN1112[[#This Row],[Activos]]/(Localiza_PN1112[[#This Row],[Población]]/1000000)</f>
        <v>11750.881316098708</v>
      </c>
      <c r="P345" s="25">
        <f>+Localiza_PN1112[[#This Row],[Fallecidos]]/Localiza_PN1112[[#This Row],[Casos]]</f>
        <v>0</v>
      </c>
      <c r="Q345" s="25">
        <f>+Localiza_PN1112[[#This Row],[Recuperados]]/Localiza_PN1112[[#This Row],[Casos]]</f>
        <v>0</v>
      </c>
      <c r="R345" s="25">
        <f>Localiza_PN1112[[#This Row],[Activos]]/Localiza_PN1112[[#This Row],[Casos]]</f>
        <v>1</v>
      </c>
      <c r="S345" s="43" t="e">
        <f ca="1">+HLOOKUP($R$1,'Casos DIA Corr'!$CM$1:$CP$755,Localiza_PN1112[[#This Row],[Fila]],0)</f>
        <v>#N/A</v>
      </c>
      <c r="T345" s="40" t="e">
        <f ca="1">+HLOOKUP($R$1,'Muertes DIA'!$F$1:$I$770,Localiza_PN1112[[#This Row],[Fila]],0)</f>
        <v>#N/A</v>
      </c>
      <c r="U345" s="40" t="e">
        <f ca="1">+HLOOKUP($R$1,'Recuperados DIA'!$E$1:$H$763,Localiza_PN1112[[#This Row],[Fila]],0)</f>
        <v>#N/A</v>
      </c>
    </row>
    <row r="346" spans="2:21">
      <c r="B346">
        <v>346</v>
      </c>
      <c r="C346">
        <v>90209</v>
      </c>
      <c r="D346" t="s">
        <v>493</v>
      </c>
      <c r="E346">
        <v>7.7822699546813965</v>
      </c>
      <c r="F346">
        <v>-81.313301086425781</v>
      </c>
      <c r="G346">
        <v>0</v>
      </c>
      <c r="H346" s="48">
        <f>+Casos_PN_CORR[[#This Row],[SUM Correg]]</f>
        <v>0</v>
      </c>
      <c r="I346" s="48">
        <f>+Muertes_PN_ACUM[[#This Row],[Fallecidos]]</f>
        <v>0</v>
      </c>
      <c r="J346" s="48">
        <f>+Recupera_PN_ACUM[[#This Row],[Recuperados]]</f>
        <v>0</v>
      </c>
      <c r="K346" s="48">
        <f>+Localiza_PN1112[[#This Row],[Casos]]-Localiza_PN1112[[#This Row],[Fallecidos]]-Localiza_PN1112[[#This Row],[Recuperados]]</f>
        <v>0</v>
      </c>
      <c r="L346" s="19" t="e">
        <f>+Localiza_PN1112[[#This Row],[Casos]]/(Localiza_PN1112[[#This Row],[Población]]/1000000)</f>
        <v>#DIV/0!</v>
      </c>
      <c r="M346" s="19" t="e">
        <f>+Localiza_PN1112[[#This Row],[Fallecidos]]/(Localiza_PN1112[[#This Row],[Población]]/1000000)</f>
        <v>#DIV/0!</v>
      </c>
      <c r="N346" s="19" t="e">
        <f>+Localiza_PN1112[[#This Row],[Recuperados]]/(Localiza_PN1112[[#This Row],[Población]]/1000000)</f>
        <v>#DIV/0!</v>
      </c>
      <c r="O346" s="19" t="e">
        <f>+Localiza_PN1112[[#This Row],[Activos]]/(Localiza_PN1112[[#This Row],[Población]]/1000000)</f>
        <v>#DIV/0!</v>
      </c>
      <c r="P346" s="25" t="e">
        <f>+Localiza_PN1112[[#This Row],[Fallecidos]]/Localiza_PN1112[[#This Row],[Casos]]</f>
        <v>#DIV/0!</v>
      </c>
      <c r="Q346" s="25" t="e">
        <f>+Localiza_PN1112[[#This Row],[Recuperados]]/Localiza_PN1112[[#This Row],[Casos]]</f>
        <v>#DIV/0!</v>
      </c>
      <c r="R346" s="25" t="e">
        <f>Localiza_PN1112[[#This Row],[Activos]]/Localiza_PN1112[[#This Row],[Casos]]</f>
        <v>#DIV/0!</v>
      </c>
      <c r="S346" s="43" t="e">
        <f ca="1">+HLOOKUP($R$1,'Casos DIA Corr'!$CM$1:$CP$755,Localiza_PN1112[[#This Row],[Fila]],0)</f>
        <v>#N/A</v>
      </c>
      <c r="T346" s="40" t="e">
        <f ca="1">+HLOOKUP($R$1,'Muertes DIA'!$F$1:$I$770,Localiza_PN1112[[#This Row],[Fila]],0)</f>
        <v>#N/A</v>
      </c>
      <c r="U346" s="40" t="e">
        <f ca="1">+HLOOKUP($R$1,'Recuperados DIA'!$E$1:$H$763,Localiza_PN1112[[#This Row],[Fila]],0)</f>
        <v>#N/A</v>
      </c>
    </row>
    <row r="347" spans="2:21">
      <c r="B347">
        <v>347</v>
      </c>
      <c r="C347">
        <v>70603</v>
      </c>
      <c r="D347" t="s">
        <v>494</v>
      </c>
      <c r="E347">
        <v>8.9119701385498047</v>
      </c>
      <c r="F347">
        <v>-80.013496398925781</v>
      </c>
      <c r="G347">
        <v>0</v>
      </c>
      <c r="H347" s="48">
        <f>+Casos_PN_CORR[[#This Row],[SUM Correg]]</f>
        <v>0</v>
      </c>
      <c r="I347" s="48">
        <f>+Muertes_PN_ACUM[[#This Row],[Fallecidos]]</f>
        <v>0</v>
      </c>
      <c r="J347" s="48">
        <f>+Recupera_PN_ACUM[[#This Row],[Recuperados]]</f>
        <v>0</v>
      </c>
      <c r="K347" s="48">
        <f>+Localiza_PN1112[[#This Row],[Casos]]-Localiza_PN1112[[#This Row],[Fallecidos]]-Localiza_PN1112[[#This Row],[Recuperados]]</f>
        <v>0</v>
      </c>
      <c r="L347" s="19" t="e">
        <f>+Localiza_PN1112[[#This Row],[Casos]]/(Localiza_PN1112[[#This Row],[Población]]/1000000)</f>
        <v>#DIV/0!</v>
      </c>
      <c r="M347" s="19" t="e">
        <f>+Localiza_PN1112[[#This Row],[Fallecidos]]/(Localiza_PN1112[[#This Row],[Población]]/1000000)</f>
        <v>#DIV/0!</v>
      </c>
      <c r="N347" s="19" t="e">
        <f>+Localiza_PN1112[[#This Row],[Recuperados]]/(Localiza_PN1112[[#This Row],[Población]]/1000000)</f>
        <v>#DIV/0!</v>
      </c>
      <c r="O347" s="19" t="e">
        <f>+Localiza_PN1112[[#This Row],[Activos]]/(Localiza_PN1112[[#This Row],[Población]]/1000000)</f>
        <v>#DIV/0!</v>
      </c>
      <c r="P347" s="25" t="e">
        <f>+Localiza_PN1112[[#This Row],[Fallecidos]]/Localiza_PN1112[[#This Row],[Casos]]</f>
        <v>#DIV/0!</v>
      </c>
      <c r="Q347" s="25" t="e">
        <f>+Localiza_PN1112[[#This Row],[Recuperados]]/Localiza_PN1112[[#This Row],[Casos]]</f>
        <v>#DIV/0!</v>
      </c>
      <c r="R347" s="25" t="e">
        <f>Localiza_PN1112[[#This Row],[Activos]]/Localiza_PN1112[[#This Row],[Casos]]</f>
        <v>#DIV/0!</v>
      </c>
      <c r="S347" s="43" t="e">
        <f ca="1">+HLOOKUP($R$1,'Casos DIA Corr'!$CM$1:$CP$755,Localiza_PN1112[[#This Row],[Fila]],0)</f>
        <v>#N/A</v>
      </c>
      <c r="T347" s="40" t="e">
        <f ca="1">+HLOOKUP($R$1,'Muertes DIA'!$F$1:$I$770,Localiza_PN1112[[#This Row],[Fila]],0)</f>
        <v>#N/A</v>
      </c>
      <c r="U347" s="40" t="e">
        <f ca="1">+HLOOKUP($R$1,'Recuperados DIA'!$E$1:$H$763,Localiza_PN1112[[#This Row],[Fila]],0)</f>
        <v>#N/A</v>
      </c>
    </row>
    <row r="348" spans="2:21">
      <c r="B348">
        <v>348</v>
      </c>
      <c r="C348">
        <v>41103</v>
      </c>
      <c r="D348" t="s">
        <v>495</v>
      </c>
      <c r="E348">
        <v>7.4542698860168457</v>
      </c>
      <c r="F348">
        <v>-80.571701049804688</v>
      </c>
      <c r="G348">
        <v>637</v>
      </c>
      <c r="H348" s="48">
        <f>+Casos_PN_CORR[[#This Row],[SUM Correg]]</f>
        <v>0</v>
      </c>
      <c r="I348" s="48">
        <f>+Muertes_PN_ACUM[[#This Row],[Fallecidos]]</f>
        <v>0</v>
      </c>
      <c r="J348" s="48">
        <f>+Recupera_PN_ACUM[[#This Row],[Recuperados]]</f>
        <v>0</v>
      </c>
      <c r="K348" s="48">
        <f>+Localiza_PN1112[[#This Row],[Casos]]-Localiza_PN1112[[#This Row],[Fallecidos]]-Localiza_PN1112[[#This Row],[Recuperados]]</f>
        <v>0</v>
      </c>
      <c r="L348" s="19">
        <f>+Localiza_PN1112[[#This Row],[Casos]]/(Localiza_PN1112[[#This Row],[Población]]/1000000)</f>
        <v>0</v>
      </c>
      <c r="M348" s="19">
        <f>+Localiza_PN1112[[#This Row],[Fallecidos]]/(Localiza_PN1112[[#This Row],[Población]]/1000000)</f>
        <v>0</v>
      </c>
      <c r="N348" s="19">
        <f>+Localiza_PN1112[[#This Row],[Recuperados]]/(Localiza_PN1112[[#This Row],[Población]]/1000000)</f>
        <v>0</v>
      </c>
      <c r="O348" s="19">
        <f>+Localiza_PN1112[[#This Row],[Activos]]/(Localiza_PN1112[[#This Row],[Población]]/1000000)</f>
        <v>0</v>
      </c>
      <c r="P348" s="25" t="e">
        <f>+Localiza_PN1112[[#This Row],[Fallecidos]]/Localiza_PN1112[[#This Row],[Casos]]</f>
        <v>#DIV/0!</v>
      </c>
      <c r="Q348" s="25" t="e">
        <f>+Localiza_PN1112[[#This Row],[Recuperados]]/Localiza_PN1112[[#This Row],[Casos]]</f>
        <v>#DIV/0!</v>
      </c>
      <c r="R348" s="25" t="e">
        <f>Localiza_PN1112[[#This Row],[Activos]]/Localiza_PN1112[[#This Row],[Casos]]</f>
        <v>#DIV/0!</v>
      </c>
      <c r="S348" s="43" t="e">
        <f ca="1">+HLOOKUP($R$1,'Casos DIA Corr'!$CM$1:$CP$755,Localiza_PN1112[[#This Row],[Fila]],0)</f>
        <v>#N/A</v>
      </c>
      <c r="T348" s="40" t="e">
        <f ca="1">+HLOOKUP($R$1,'Muertes DIA'!$F$1:$I$770,Localiza_PN1112[[#This Row],[Fila]],0)</f>
        <v>#N/A</v>
      </c>
      <c r="U348" s="40" t="e">
        <f ca="1">+HLOOKUP($R$1,'Recuperados DIA'!$E$1:$H$763,Localiza_PN1112[[#This Row],[Fila]],0)</f>
        <v>#N/A</v>
      </c>
    </row>
    <row r="349" spans="2:21">
      <c r="B349">
        <v>349</v>
      </c>
      <c r="C349">
        <v>110102</v>
      </c>
      <c r="D349" t="s">
        <v>496</v>
      </c>
      <c r="E349">
        <v>7.8972902297973633</v>
      </c>
      <c r="F349">
        <v>-80.454696655273438</v>
      </c>
      <c r="G349">
        <v>7991</v>
      </c>
      <c r="H349" s="48">
        <f>+Casos_PN_CORR[[#This Row],[SUM Correg]]</f>
        <v>59</v>
      </c>
      <c r="I349" s="48">
        <f>+Muertes_PN_ACUM[[#This Row],[Fallecidos]]</f>
        <v>1</v>
      </c>
      <c r="J349" s="48">
        <f>+Recupera_PN_ACUM[[#This Row],[Recuperados]]</f>
        <v>0</v>
      </c>
      <c r="K349" s="48">
        <f>+Localiza_PN1112[[#This Row],[Casos]]-Localiza_PN1112[[#This Row],[Fallecidos]]-Localiza_PN1112[[#This Row],[Recuperados]]</f>
        <v>58</v>
      </c>
      <c r="L349" s="19">
        <f>+Localiza_PN1112[[#This Row],[Casos]]/(Localiza_PN1112[[#This Row],[Población]]/1000000)</f>
        <v>7383.3062194969343</v>
      </c>
      <c r="M349" s="19">
        <f>+Localiza_PN1112[[#This Row],[Fallecidos]]/(Localiza_PN1112[[#This Row],[Población]]/1000000)</f>
        <v>125.14078338130398</v>
      </c>
      <c r="N349" s="19">
        <f>+Localiza_PN1112[[#This Row],[Recuperados]]/(Localiza_PN1112[[#This Row],[Población]]/1000000)</f>
        <v>0</v>
      </c>
      <c r="O349" s="19">
        <f>+Localiza_PN1112[[#This Row],[Activos]]/(Localiza_PN1112[[#This Row],[Población]]/1000000)</f>
        <v>7258.1654361156307</v>
      </c>
      <c r="P349" s="25">
        <f>+Localiza_PN1112[[#This Row],[Fallecidos]]/Localiza_PN1112[[#This Row],[Casos]]</f>
        <v>1.6949152542372881E-2</v>
      </c>
      <c r="Q349" s="25">
        <f>+Localiza_PN1112[[#This Row],[Recuperados]]/Localiza_PN1112[[#This Row],[Casos]]</f>
        <v>0</v>
      </c>
      <c r="R349" s="25">
        <f>Localiza_PN1112[[#This Row],[Activos]]/Localiza_PN1112[[#This Row],[Casos]]</f>
        <v>0.98305084745762716</v>
      </c>
      <c r="S349" s="43" t="e">
        <f ca="1">+HLOOKUP($R$1,'Casos DIA Corr'!$CM$1:$CP$755,Localiza_PN1112[[#This Row],[Fila]],0)</f>
        <v>#N/A</v>
      </c>
      <c r="T349" s="40" t="e">
        <f ca="1">+HLOOKUP($R$1,'Muertes DIA'!$F$1:$I$770,Localiza_PN1112[[#This Row],[Fila]],0)</f>
        <v>#N/A</v>
      </c>
      <c r="U349" s="40" t="e">
        <f ca="1">+HLOOKUP($R$1,'Recuperados DIA'!$E$1:$H$763,Localiza_PN1112[[#This Row],[Fila]],0)</f>
        <v>#N/A</v>
      </c>
    </row>
    <row r="350" spans="2:21">
      <c r="B350">
        <v>350</v>
      </c>
      <c r="C350">
        <v>41306</v>
      </c>
      <c r="D350" t="s">
        <v>497</v>
      </c>
      <c r="E350">
        <v>8.4527997970581055</v>
      </c>
      <c r="F350">
        <v>-80.865402221679688</v>
      </c>
      <c r="G350">
        <v>1353</v>
      </c>
      <c r="H350" s="48">
        <f>+Casos_PN_CORR[[#This Row],[SUM Correg]]</f>
        <v>0</v>
      </c>
      <c r="I350" s="48">
        <f>+Muertes_PN_ACUM[[#This Row],[Fallecidos]]</f>
        <v>0</v>
      </c>
      <c r="J350" s="48">
        <f>+Recupera_PN_ACUM[[#This Row],[Recuperados]]</f>
        <v>0</v>
      </c>
      <c r="K350" s="48">
        <f>+Localiza_PN1112[[#This Row],[Casos]]-Localiza_PN1112[[#This Row],[Fallecidos]]-Localiza_PN1112[[#This Row],[Recuperados]]</f>
        <v>0</v>
      </c>
      <c r="L350" s="19">
        <f>+Localiza_PN1112[[#This Row],[Casos]]/(Localiza_PN1112[[#This Row],[Población]]/1000000)</f>
        <v>0</v>
      </c>
      <c r="M350" s="19">
        <f>+Localiza_PN1112[[#This Row],[Fallecidos]]/(Localiza_PN1112[[#This Row],[Población]]/1000000)</f>
        <v>0</v>
      </c>
      <c r="N350" s="19">
        <f>+Localiza_PN1112[[#This Row],[Recuperados]]/(Localiza_PN1112[[#This Row],[Población]]/1000000)</f>
        <v>0</v>
      </c>
      <c r="O350" s="19">
        <f>+Localiza_PN1112[[#This Row],[Activos]]/(Localiza_PN1112[[#This Row],[Población]]/1000000)</f>
        <v>0</v>
      </c>
      <c r="P350" s="25" t="e">
        <f>+Localiza_PN1112[[#This Row],[Fallecidos]]/Localiza_PN1112[[#This Row],[Casos]]</f>
        <v>#DIV/0!</v>
      </c>
      <c r="Q350" s="25" t="e">
        <f>+Localiza_PN1112[[#This Row],[Recuperados]]/Localiza_PN1112[[#This Row],[Casos]]</f>
        <v>#DIV/0!</v>
      </c>
      <c r="R350" s="25" t="e">
        <f>Localiza_PN1112[[#This Row],[Activos]]/Localiza_PN1112[[#This Row],[Casos]]</f>
        <v>#DIV/0!</v>
      </c>
      <c r="S350" s="43" t="e">
        <f ca="1">+HLOOKUP($R$1,'Casos DIA Corr'!$CM$1:$CP$755,Localiza_PN1112[[#This Row],[Fila]],0)</f>
        <v>#N/A</v>
      </c>
      <c r="T350" s="40" t="e">
        <f ca="1">+HLOOKUP($R$1,'Muertes DIA'!$F$1:$I$770,Localiza_PN1112[[#This Row],[Fila]],0)</f>
        <v>#N/A</v>
      </c>
      <c r="U350" s="40" t="e">
        <f ca="1">+HLOOKUP($R$1,'Recuperados DIA'!$E$1:$H$763,Localiza_PN1112[[#This Row],[Fila]],0)</f>
        <v>#N/A</v>
      </c>
    </row>
    <row r="351" spans="2:21">
      <c r="B351">
        <v>351</v>
      </c>
      <c r="C351">
        <v>120404</v>
      </c>
      <c r="D351" t="s">
        <v>498</v>
      </c>
      <c r="E351">
        <v>7.5806398391723633</v>
      </c>
      <c r="F351">
        <v>-80.139701843261719</v>
      </c>
      <c r="G351">
        <v>514</v>
      </c>
      <c r="H351" s="48">
        <f>+Casos_PN_CORR[[#This Row],[SUM Correg]]</f>
        <v>0</v>
      </c>
      <c r="I351" s="48">
        <f>+Muertes_PN_ACUM[[#This Row],[Fallecidos]]</f>
        <v>0</v>
      </c>
      <c r="J351" s="48">
        <f>+Recupera_PN_ACUM[[#This Row],[Recuperados]]</f>
        <v>0</v>
      </c>
      <c r="K351" s="48">
        <f>+Localiza_PN1112[[#This Row],[Casos]]-Localiza_PN1112[[#This Row],[Fallecidos]]-Localiza_PN1112[[#This Row],[Recuperados]]</f>
        <v>0</v>
      </c>
      <c r="L351" s="19">
        <f>+Localiza_PN1112[[#This Row],[Casos]]/(Localiza_PN1112[[#This Row],[Población]]/1000000)</f>
        <v>0</v>
      </c>
      <c r="M351" s="19">
        <f>+Localiza_PN1112[[#This Row],[Fallecidos]]/(Localiza_PN1112[[#This Row],[Población]]/1000000)</f>
        <v>0</v>
      </c>
      <c r="N351" s="19">
        <f>+Localiza_PN1112[[#This Row],[Recuperados]]/(Localiza_PN1112[[#This Row],[Población]]/1000000)</f>
        <v>0</v>
      </c>
      <c r="O351" s="19">
        <f>+Localiza_PN1112[[#This Row],[Activos]]/(Localiza_PN1112[[#This Row],[Población]]/1000000)</f>
        <v>0</v>
      </c>
      <c r="P351" s="25" t="e">
        <f>+Localiza_PN1112[[#This Row],[Fallecidos]]/Localiza_PN1112[[#This Row],[Casos]]</f>
        <v>#DIV/0!</v>
      </c>
      <c r="Q351" s="25" t="e">
        <f>+Localiza_PN1112[[#This Row],[Recuperados]]/Localiza_PN1112[[#This Row],[Casos]]</f>
        <v>#DIV/0!</v>
      </c>
      <c r="R351" s="25" t="e">
        <f>Localiza_PN1112[[#This Row],[Activos]]/Localiza_PN1112[[#This Row],[Casos]]</f>
        <v>#DIV/0!</v>
      </c>
      <c r="S351" s="43" t="e">
        <f ca="1">+HLOOKUP($R$1,'Casos DIA Corr'!$CM$1:$CP$755,Localiza_PN1112[[#This Row],[Fila]],0)</f>
        <v>#N/A</v>
      </c>
      <c r="T351" s="40" t="e">
        <f ca="1">+HLOOKUP($R$1,'Muertes DIA'!$F$1:$I$770,Localiza_PN1112[[#This Row],[Fila]],0)</f>
        <v>#N/A</v>
      </c>
      <c r="U351" s="40" t="e">
        <f ca="1">+HLOOKUP($R$1,'Recuperados DIA'!$E$1:$H$763,Localiza_PN1112[[#This Row],[Fila]],0)</f>
        <v>#N/A</v>
      </c>
    </row>
    <row r="352" spans="2:21">
      <c r="B352">
        <v>352</v>
      </c>
      <c r="C352">
        <v>60602</v>
      </c>
      <c r="D352" t="s">
        <v>499</v>
      </c>
      <c r="E352">
        <v>8.2214202880859375</v>
      </c>
      <c r="F352">
        <v>-81.904296875</v>
      </c>
      <c r="G352">
        <v>741</v>
      </c>
      <c r="H352" s="48">
        <f>+Casos_PN_CORR[[#This Row],[SUM Correg]]</f>
        <v>0</v>
      </c>
      <c r="I352" s="48">
        <f>+Muertes_PN_ACUM[[#This Row],[Fallecidos]]</f>
        <v>0</v>
      </c>
      <c r="J352" s="48">
        <f>+Recupera_PN_ACUM[[#This Row],[Recuperados]]</f>
        <v>0</v>
      </c>
      <c r="K352" s="48">
        <f>+Localiza_PN1112[[#This Row],[Casos]]-Localiza_PN1112[[#This Row],[Fallecidos]]-Localiza_PN1112[[#This Row],[Recuperados]]</f>
        <v>0</v>
      </c>
      <c r="L352" s="19">
        <f>+Localiza_PN1112[[#This Row],[Casos]]/(Localiza_PN1112[[#This Row],[Población]]/1000000)</f>
        <v>0</v>
      </c>
      <c r="M352" s="19">
        <f>+Localiza_PN1112[[#This Row],[Fallecidos]]/(Localiza_PN1112[[#This Row],[Población]]/1000000)</f>
        <v>0</v>
      </c>
      <c r="N352" s="19">
        <f>+Localiza_PN1112[[#This Row],[Recuperados]]/(Localiza_PN1112[[#This Row],[Población]]/1000000)</f>
        <v>0</v>
      </c>
      <c r="O352" s="19">
        <f>+Localiza_PN1112[[#This Row],[Activos]]/(Localiza_PN1112[[#This Row],[Población]]/1000000)</f>
        <v>0</v>
      </c>
      <c r="P352" s="25" t="e">
        <f>+Localiza_PN1112[[#This Row],[Fallecidos]]/Localiza_PN1112[[#This Row],[Casos]]</f>
        <v>#DIV/0!</v>
      </c>
      <c r="Q352" s="25" t="e">
        <f>+Localiza_PN1112[[#This Row],[Recuperados]]/Localiza_PN1112[[#This Row],[Casos]]</f>
        <v>#DIV/0!</v>
      </c>
      <c r="R352" s="25" t="e">
        <f>Localiza_PN1112[[#This Row],[Activos]]/Localiza_PN1112[[#This Row],[Casos]]</f>
        <v>#DIV/0!</v>
      </c>
      <c r="S352" s="43" t="e">
        <f ca="1">+HLOOKUP($R$1,'Casos DIA Corr'!$CM$1:$CP$755,Localiza_PN1112[[#This Row],[Fila]],0)</f>
        <v>#N/A</v>
      </c>
      <c r="T352" s="40" t="e">
        <f ca="1">+HLOOKUP($R$1,'Muertes DIA'!$F$1:$I$770,Localiza_PN1112[[#This Row],[Fila]],0)</f>
        <v>#N/A</v>
      </c>
      <c r="U352" s="40" t="e">
        <f ca="1">+HLOOKUP($R$1,'Recuperados DIA'!$E$1:$H$763,Localiza_PN1112[[#This Row],[Fila]],0)</f>
        <v>#N/A</v>
      </c>
    </row>
    <row r="353" spans="2:21">
      <c r="B353">
        <v>353</v>
      </c>
      <c r="C353">
        <v>70305</v>
      </c>
      <c r="D353" t="s">
        <v>500</v>
      </c>
      <c r="E353">
        <v>8.5474700927734375</v>
      </c>
      <c r="F353">
        <v>-77.707496643066406</v>
      </c>
      <c r="G353">
        <v>3735</v>
      </c>
      <c r="H353" s="48">
        <f>+Casos_PN_CORR[[#This Row],[SUM Correg]]</f>
        <v>0</v>
      </c>
      <c r="I353" s="48">
        <f>+Muertes_PN_ACUM[[#This Row],[Fallecidos]]</f>
        <v>0</v>
      </c>
      <c r="J353" s="48">
        <f>+Recupera_PN_ACUM[[#This Row],[Recuperados]]</f>
        <v>0</v>
      </c>
      <c r="K353" s="48">
        <f>+Localiza_PN1112[[#This Row],[Casos]]-Localiza_PN1112[[#This Row],[Fallecidos]]-Localiza_PN1112[[#This Row],[Recuperados]]</f>
        <v>0</v>
      </c>
      <c r="L353" s="19">
        <f>+Localiza_PN1112[[#This Row],[Casos]]/(Localiza_PN1112[[#This Row],[Población]]/1000000)</f>
        <v>0</v>
      </c>
      <c r="M353" s="19">
        <f>+Localiza_PN1112[[#This Row],[Fallecidos]]/(Localiza_PN1112[[#This Row],[Población]]/1000000)</f>
        <v>0</v>
      </c>
      <c r="N353" s="19">
        <f>+Localiza_PN1112[[#This Row],[Recuperados]]/(Localiza_PN1112[[#This Row],[Población]]/1000000)</f>
        <v>0</v>
      </c>
      <c r="O353" s="19">
        <f>+Localiza_PN1112[[#This Row],[Activos]]/(Localiza_PN1112[[#This Row],[Población]]/1000000)</f>
        <v>0</v>
      </c>
      <c r="P353" s="25" t="e">
        <f>+Localiza_PN1112[[#This Row],[Fallecidos]]/Localiza_PN1112[[#This Row],[Casos]]</f>
        <v>#DIV/0!</v>
      </c>
      <c r="Q353" s="25" t="e">
        <f>+Localiza_PN1112[[#This Row],[Recuperados]]/Localiza_PN1112[[#This Row],[Casos]]</f>
        <v>#DIV/0!</v>
      </c>
      <c r="R353" s="25" t="e">
        <f>Localiza_PN1112[[#This Row],[Activos]]/Localiza_PN1112[[#This Row],[Casos]]</f>
        <v>#DIV/0!</v>
      </c>
      <c r="S353" s="43" t="e">
        <f ca="1">+HLOOKUP($R$1,'Casos DIA Corr'!$CM$1:$CP$755,Localiza_PN1112[[#This Row],[Fila]],0)</f>
        <v>#N/A</v>
      </c>
      <c r="T353" s="40" t="e">
        <f ca="1">+HLOOKUP($R$1,'Muertes DIA'!$F$1:$I$770,Localiza_PN1112[[#This Row],[Fila]],0)</f>
        <v>#N/A</v>
      </c>
      <c r="U353" s="40" t="e">
        <f ca="1">+HLOOKUP($R$1,'Recuperados DIA'!$E$1:$H$763,Localiza_PN1112[[#This Row],[Fila]],0)</f>
        <v>#N/A</v>
      </c>
    </row>
    <row r="354" spans="2:21">
      <c r="B354">
        <v>354</v>
      </c>
      <c r="C354">
        <v>90308</v>
      </c>
      <c r="D354" t="s">
        <v>500</v>
      </c>
      <c r="E354">
        <v>8.155949592590332</v>
      </c>
      <c r="F354">
        <v>-81.672401428222656</v>
      </c>
      <c r="G354">
        <v>847</v>
      </c>
      <c r="H354" s="48">
        <f>+Casos_PN_CORR[[#This Row],[SUM Correg]]</f>
        <v>0</v>
      </c>
      <c r="I354" s="48">
        <f>+Muertes_PN_ACUM[[#This Row],[Fallecidos]]</f>
        <v>0</v>
      </c>
      <c r="J354" s="48">
        <f>+Recupera_PN_ACUM[[#This Row],[Recuperados]]</f>
        <v>0</v>
      </c>
      <c r="K354" s="48">
        <f>+Localiza_PN1112[[#This Row],[Casos]]-Localiza_PN1112[[#This Row],[Fallecidos]]-Localiza_PN1112[[#This Row],[Recuperados]]</f>
        <v>0</v>
      </c>
      <c r="L354" s="19">
        <f>+Localiza_PN1112[[#This Row],[Casos]]/(Localiza_PN1112[[#This Row],[Población]]/1000000)</f>
        <v>0</v>
      </c>
      <c r="M354" s="19">
        <f>+Localiza_PN1112[[#This Row],[Fallecidos]]/(Localiza_PN1112[[#This Row],[Población]]/1000000)</f>
        <v>0</v>
      </c>
      <c r="N354" s="19">
        <f>+Localiza_PN1112[[#This Row],[Recuperados]]/(Localiza_PN1112[[#This Row],[Población]]/1000000)</f>
        <v>0</v>
      </c>
      <c r="O354" s="19">
        <f>+Localiza_PN1112[[#This Row],[Activos]]/(Localiza_PN1112[[#This Row],[Población]]/1000000)</f>
        <v>0</v>
      </c>
      <c r="P354" s="25" t="e">
        <f>+Localiza_PN1112[[#This Row],[Fallecidos]]/Localiza_PN1112[[#This Row],[Casos]]</f>
        <v>#DIV/0!</v>
      </c>
      <c r="Q354" s="25" t="e">
        <f>+Localiza_PN1112[[#This Row],[Recuperados]]/Localiza_PN1112[[#This Row],[Casos]]</f>
        <v>#DIV/0!</v>
      </c>
      <c r="R354" s="25" t="e">
        <f>Localiza_PN1112[[#This Row],[Activos]]/Localiza_PN1112[[#This Row],[Casos]]</f>
        <v>#DIV/0!</v>
      </c>
      <c r="S354" s="43" t="e">
        <f ca="1">+HLOOKUP($R$1,'Casos DIA Corr'!$CM$1:$CP$755,Localiza_PN1112[[#This Row],[Fila]],0)</f>
        <v>#N/A</v>
      </c>
      <c r="T354" s="40" t="e">
        <f ca="1">+HLOOKUP($R$1,'Muertes DIA'!$F$1:$I$770,Localiza_PN1112[[#This Row],[Fila]],0)</f>
        <v>#N/A</v>
      </c>
      <c r="U354" s="40" t="e">
        <f ca="1">+HLOOKUP($R$1,'Recuperados DIA'!$E$1:$H$763,Localiza_PN1112[[#This Row],[Fila]],0)</f>
        <v>#N/A</v>
      </c>
    </row>
    <row r="355" spans="2:21">
      <c r="B355">
        <v>355</v>
      </c>
      <c r="C355">
        <v>80816</v>
      </c>
      <c r="D355" t="s">
        <v>501</v>
      </c>
      <c r="E355">
        <v>8.2817602157592773</v>
      </c>
      <c r="F355">
        <v>-81.769699096679688</v>
      </c>
      <c r="G355">
        <v>2674</v>
      </c>
      <c r="H355" s="48">
        <f>+Casos_PN_CORR[[#This Row],[SUM Correg]]</f>
        <v>1235</v>
      </c>
      <c r="I355" s="48">
        <f>+Muertes_PN_ACUM[[#This Row],[Fallecidos]]</f>
        <v>6</v>
      </c>
      <c r="J355" s="48">
        <f>+Recupera_PN_ACUM[[#This Row],[Recuperados]]</f>
        <v>0</v>
      </c>
      <c r="K355" s="48">
        <f>+Localiza_PN1112[[#This Row],[Casos]]-Localiza_PN1112[[#This Row],[Fallecidos]]-Localiza_PN1112[[#This Row],[Recuperados]]</f>
        <v>1229</v>
      </c>
      <c r="L355" s="19">
        <f>+Localiza_PN1112[[#This Row],[Casos]]/(Localiza_PN1112[[#This Row],[Población]]/1000000)</f>
        <v>461854.89902767388</v>
      </c>
      <c r="M355" s="19">
        <f>+Localiza_PN1112[[#This Row],[Fallecidos]]/(Localiza_PN1112[[#This Row],[Población]]/1000000)</f>
        <v>2243.829468960359</v>
      </c>
      <c r="N355" s="19">
        <f>+Localiza_PN1112[[#This Row],[Recuperados]]/(Localiza_PN1112[[#This Row],[Población]]/1000000)</f>
        <v>0</v>
      </c>
      <c r="O355" s="19">
        <f>+Localiza_PN1112[[#This Row],[Activos]]/(Localiza_PN1112[[#This Row],[Población]]/1000000)</f>
        <v>459611.06955871353</v>
      </c>
      <c r="P355" s="25">
        <f>+Localiza_PN1112[[#This Row],[Fallecidos]]/Localiza_PN1112[[#This Row],[Casos]]</f>
        <v>4.8582995951417006E-3</v>
      </c>
      <c r="Q355" s="25">
        <f>+Localiza_PN1112[[#This Row],[Recuperados]]/Localiza_PN1112[[#This Row],[Casos]]</f>
        <v>0</v>
      </c>
      <c r="R355" s="25">
        <f>Localiza_PN1112[[#This Row],[Activos]]/Localiza_PN1112[[#This Row],[Casos]]</f>
        <v>0.99514170040485828</v>
      </c>
      <c r="S355" s="43" t="e">
        <f ca="1">+HLOOKUP($R$1,'Casos DIA Corr'!$CM$1:$CP$755,Localiza_PN1112[[#This Row],[Fila]],0)</f>
        <v>#N/A</v>
      </c>
      <c r="T355" s="40" t="e">
        <f ca="1">+HLOOKUP($R$1,'Muertes DIA'!$F$1:$I$770,Localiza_PN1112[[#This Row],[Fila]],0)</f>
        <v>#N/A</v>
      </c>
      <c r="U355" s="40" t="e">
        <f ca="1">+HLOOKUP($R$1,'Recuperados DIA'!$E$1:$H$763,Localiza_PN1112[[#This Row],[Fila]],0)</f>
        <v>#N/A</v>
      </c>
    </row>
    <row r="356" spans="2:21">
      <c r="B356">
        <v>356</v>
      </c>
      <c r="C356">
        <v>10210</v>
      </c>
      <c r="D356" t="s">
        <v>502</v>
      </c>
      <c r="E356">
        <v>7.8813700675964355</v>
      </c>
      <c r="F356">
        <v>-80.567398071289063</v>
      </c>
      <c r="G356">
        <v>1914</v>
      </c>
      <c r="H356" s="48">
        <f>+Casos_PN_CORR[[#This Row],[SUM Correg]]</f>
        <v>0</v>
      </c>
      <c r="I356" s="48">
        <f>+Muertes_PN_ACUM[[#This Row],[Fallecidos]]</f>
        <v>0</v>
      </c>
      <c r="J356" s="48">
        <f>+Recupera_PN_ACUM[[#This Row],[Recuperados]]</f>
        <v>0</v>
      </c>
      <c r="K356" s="48">
        <f>+Localiza_PN1112[[#This Row],[Casos]]-Localiza_PN1112[[#This Row],[Fallecidos]]-Localiza_PN1112[[#This Row],[Recuperados]]</f>
        <v>0</v>
      </c>
      <c r="L356" s="19">
        <f>+Localiza_PN1112[[#This Row],[Casos]]/(Localiza_PN1112[[#This Row],[Población]]/1000000)</f>
        <v>0</v>
      </c>
      <c r="M356" s="19">
        <f>+Localiza_PN1112[[#This Row],[Fallecidos]]/(Localiza_PN1112[[#This Row],[Población]]/1000000)</f>
        <v>0</v>
      </c>
      <c r="N356" s="19">
        <f>+Localiza_PN1112[[#This Row],[Recuperados]]/(Localiza_PN1112[[#This Row],[Población]]/1000000)</f>
        <v>0</v>
      </c>
      <c r="O356" s="19">
        <f>+Localiza_PN1112[[#This Row],[Activos]]/(Localiza_PN1112[[#This Row],[Población]]/1000000)</f>
        <v>0</v>
      </c>
      <c r="P356" s="25" t="e">
        <f>+Localiza_PN1112[[#This Row],[Fallecidos]]/Localiza_PN1112[[#This Row],[Casos]]</f>
        <v>#DIV/0!</v>
      </c>
      <c r="Q356" s="25" t="e">
        <f>+Localiza_PN1112[[#This Row],[Recuperados]]/Localiza_PN1112[[#This Row],[Casos]]</f>
        <v>#DIV/0!</v>
      </c>
      <c r="R356" s="25" t="e">
        <f>Localiza_PN1112[[#This Row],[Activos]]/Localiza_PN1112[[#This Row],[Casos]]</f>
        <v>#DIV/0!</v>
      </c>
      <c r="S356" s="43" t="e">
        <f ca="1">+HLOOKUP($R$1,'Casos DIA Corr'!$CM$1:$CP$755,Localiza_PN1112[[#This Row],[Fila]],0)</f>
        <v>#N/A</v>
      </c>
      <c r="T356" s="40" t="e">
        <f ca="1">+HLOOKUP($R$1,'Muertes DIA'!$F$1:$I$770,Localiza_PN1112[[#This Row],[Fila]],0)</f>
        <v>#N/A</v>
      </c>
      <c r="U356" s="40" t="e">
        <f ca="1">+HLOOKUP($R$1,'Recuperados DIA'!$E$1:$H$763,Localiza_PN1112[[#This Row],[Fila]],0)</f>
        <v>#N/A</v>
      </c>
    </row>
    <row r="357" spans="2:21">
      <c r="B357">
        <v>357</v>
      </c>
      <c r="C357">
        <v>70306</v>
      </c>
      <c r="D357" t="s">
        <v>503</v>
      </c>
      <c r="E357">
        <v>7.8047199249267578</v>
      </c>
      <c r="F357">
        <v>-80.439796447753906</v>
      </c>
      <c r="G357">
        <v>1201</v>
      </c>
      <c r="H357" s="48">
        <f>+Casos_PN_CORR[[#This Row],[SUM Correg]]</f>
        <v>0</v>
      </c>
      <c r="I357" s="48">
        <f>+Muertes_PN_ACUM[[#This Row],[Fallecidos]]</f>
        <v>0</v>
      </c>
      <c r="J357" s="48">
        <f>+Recupera_PN_ACUM[[#This Row],[Recuperados]]</f>
        <v>0</v>
      </c>
      <c r="K357" s="48">
        <f>+Localiza_PN1112[[#This Row],[Casos]]-Localiza_PN1112[[#This Row],[Fallecidos]]-Localiza_PN1112[[#This Row],[Recuperados]]</f>
        <v>0</v>
      </c>
      <c r="L357" s="19">
        <f>+Localiza_PN1112[[#This Row],[Casos]]/(Localiza_PN1112[[#This Row],[Población]]/1000000)</f>
        <v>0</v>
      </c>
      <c r="M357" s="19">
        <f>+Localiza_PN1112[[#This Row],[Fallecidos]]/(Localiza_PN1112[[#This Row],[Población]]/1000000)</f>
        <v>0</v>
      </c>
      <c r="N357" s="19">
        <f>+Localiza_PN1112[[#This Row],[Recuperados]]/(Localiza_PN1112[[#This Row],[Población]]/1000000)</f>
        <v>0</v>
      </c>
      <c r="O357" s="19">
        <f>+Localiza_PN1112[[#This Row],[Activos]]/(Localiza_PN1112[[#This Row],[Población]]/1000000)</f>
        <v>0</v>
      </c>
      <c r="P357" s="25" t="e">
        <f>+Localiza_PN1112[[#This Row],[Fallecidos]]/Localiza_PN1112[[#This Row],[Casos]]</f>
        <v>#DIV/0!</v>
      </c>
      <c r="Q357" s="25" t="e">
        <f>+Localiza_PN1112[[#This Row],[Recuperados]]/Localiza_PN1112[[#This Row],[Casos]]</f>
        <v>#DIV/0!</v>
      </c>
      <c r="R357" s="25" t="e">
        <f>Localiza_PN1112[[#This Row],[Activos]]/Localiza_PN1112[[#This Row],[Casos]]</f>
        <v>#DIV/0!</v>
      </c>
      <c r="S357" s="43" t="e">
        <f ca="1">+HLOOKUP($R$1,'Casos DIA Corr'!$CM$1:$CP$755,Localiza_PN1112[[#This Row],[Fila]],0)</f>
        <v>#N/A</v>
      </c>
      <c r="T357" s="40" t="e">
        <f ca="1">+HLOOKUP($R$1,'Muertes DIA'!$F$1:$I$770,Localiza_PN1112[[#This Row],[Fila]],0)</f>
        <v>#N/A</v>
      </c>
      <c r="U357" s="40" t="e">
        <f ca="1">+HLOOKUP($R$1,'Recuperados DIA'!$E$1:$H$763,Localiza_PN1112[[#This Row],[Fila]],0)</f>
        <v>#N/A</v>
      </c>
    </row>
    <row r="358" spans="2:21">
      <c r="B358">
        <v>358</v>
      </c>
      <c r="C358">
        <v>90210</v>
      </c>
      <c r="D358" t="s">
        <v>504</v>
      </c>
      <c r="E358">
        <v>8.3412199020385742</v>
      </c>
      <c r="F358">
        <v>-81.30999755859375</v>
      </c>
      <c r="G358">
        <v>1364</v>
      </c>
      <c r="H358" s="48">
        <f>+Casos_PN_CORR[[#This Row],[SUM Correg]]</f>
        <v>0</v>
      </c>
      <c r="I358" s="48">
        <f>+Muertes_PN_ACUM[[#This Row],[Fallecidos]]</f>
        <v>0</v>
      </c>
      <c r="J358" s="48">
        <f>+Recupera_PN_ACUM[[#This Row],[Recuperados]]</f>
        <v>0</v>
      </c>
      <c r="K358" s="48">
        <f>+Localiza_PN1112[[#This Row],[Casos]]-Localiza_PN1112[[#This Row],[Fallecidos]]-Localiza_PN1112[[#This Row],[Recuperados]]</f>
        <v>0</v>
      </c>
      <c r="L358" s="19">
        <f>+Localiza_PN1112[[#This Row],[Casos]]/(Localiza_PN1112[[#This Row],[Población]]/1000000)</f>
        <v>0</v>
      </c>
      <c r="M358" s="19">
        <f>+Localiza_PN1112[[#This Row],[Fallecidos]]/(Localiza_PN1112[[#This Row],[Población]]/1000000)</f>
        <v>0</v>
      </c>
      <c r="N358" s="19">
        <f>+Localiza_PN1112[[#This Row],[Recuperados]]/(Localiza_PN1112[[#This Row],[Población]]/1000000)</f>
        <v>0</v>
      </c>
      <c r="O358" s="19">
        <f>+Localiza_PN1112[[#This Row],[Activos]]/(Localiza_PN1112[[#This Row],[Población]]/1000000)</f>
        <v>0</v>
      </c>
      <c r="P358" s="25" t="e">
        <f>+Localiza_PN1112[[#This Row],[Fallecidos]]/Localiza_PN1112[[#This Row],[Casos]]</f>
        <v>#DIV/0!</v>
      </c>
      <c r="Q358" s="25" t="e">
        <f>+Localiza_PN1112[[#This Row],[Recuperados]]/Localiza_PN1112[[#This Row],[Casos]]</f>
        <v>#DIV/0!</v>
      </c>
      <c r="R358" s="25" t="e">
        <f>Localiza_PN1112[[#This Row],[Activos]]/Localiza_PN1112[[#This Row],[Casos]]</f>
        <v>#DIV/0!</v>
      </c>
      <c r="S358" s="43" t="e">
        <f ca="1">+HLOOKUP($R$1,'Casos DIA Corr'!$CM$1:$CP$755,Localiza_PN1112[[#This Row],[Fila]],0)</f>
        <v>#N/A</v>
      </c>
      <c r="T358" s="40" t="e">
        <f ca="1">+HLOOKUP($R$1,'Muertes DIA'!$F$1:$I$770,Localiza_PN1112[[#This Row],[Fila]],0)</f>
        <v>#N/A</v>
      </c>
      <c r="U358" s="40" t="e">
        <f ca="1">+HLOOKUP($R$1,'Recuperados DIA'!$E$1:$H$763,Localiza_PN1112[[#This Row],[Fila]],0)</f>
        <v>#N/A</v>
      </c>
    </row>
    <row r="359" spans="2:21">
      <c r="B359">
        <v>359</v>
      </c>
      <c r="C359">
        <v>20405</v>
      </c>
      <c r="D359" t="s">
        <v>505</v>
      </c>
      <c r="E359">
        <v>9.0896902084350586</v>
      </c>
      <c r="F359">
        <v>-79.55419921875</v>
      </c>
      <c r="G359">
        <v>32867</v>
      </c>
      <c r="H359" s="48">
        <f>+Casos_PN_CORR[[#This Row],[SUM Correg]]</f>
        <v>0</v>
      </c>
      <c r="I359" s="48">
        <f>+Muertes_PN_ACUM[[#This Row],[Fallecidos]]</f>
        <v>0</v>
      </c>
      <c r="J359" s="48">
        <f>+Recupera_PN_ACUM[[#This Row],[Recuperados]]</f>
        <v>0</v>
      </c>
      <c r="K359" s="48">
        <f>+Localiza_PN1112[[#This Row],[Casos]]-Localiza_PN1112[[#This Row],[Fallecidos]]-Localiza_PN1112[[#This Row],[Recuperados]]</f>
        <v>0</v>
      </c>
      <c r="L359" s="19">
        <f>+Localiza_PN1112[[#This Row],[Casos]]/(Localiza_PN1112[[#This Row],[Población]]/1000000)</f>
        <v>0</v>
      </c>
      <c r="M359" s="19">
        <f>+Localiza_PN1112[[#This Row],[Fallecidos]]/(Localiza_PN1112[[#This Row],[Población]]/1000000)</f>
        <v>0</v>
      </c>
      <c r="N359" s="19">
        <f>+Localiza_PN1112[[#This Row],[Recuperados]]/(Localiza_PN1112[[#This Row],[Población]]/1000000)</f>
        <v>0</v>
      </c>
      <c r="O359" s="19">
        <f>+Localiza_PN1112[[#This Row],[Activos]]/(Localiza_PN1112[[#This Row],[Población]]/1000000)</f>
        <v>0</v>
      </c>
      <c r="P359" s="25" t="e">
        <f>+Localiza_PN1112[[#This Row],[Fallecidos]]/Localiza_PN1112[[#This Row],[Casos]]</f>
        <v>#DIV/0!</v>
      </c>
      <c r="Q359" s="25" t="e">
        <f>+Localiza_PN1112[[#This Row],[Recuperados]]/Localiza_PN1112[[#This Row],[Casos]]</f>
        <v>#DIV/0!</v>
      </c>
      <c r="R359" s="25" t="e">
        <f>Localiza_PN1112[[#This Row],[Activos]]/Localiza_PN1112[[#This Row],[Casos]]</f>
        <v>#DIV/0!</v>
      </c>
      <c r="S359" s="43" t="e">
        <f ca="1">+HLOOKUP($R$1,'Casos DIA Corr'!$CM$1:$CP$755,Localiza_PN1112[[#This Row],[Fila]],0)</f>
        <v>#N/A</v>
      </c>
      <c r="T359" s="40" t="e">
        <f ca="1">+HLOOKUP($R$1,'Muertes DIA'!$F$1:$I$770,Localiza_PN1112[[#This Row],[Fila]],0)</f>
        <v>#N/A</v>
      </c>
      <c r="U359" s="40" t="e">
        <f ca="1">+HLOOKUP($R$1,'Recuperados DIA'!$E$1:$H$763,Localiza_PN1112[[#This Row],[Fila]],0)</f>
        <v>#N/A</v>
      </c>
    </row>
    <row r="360" spans="2:21">
      <c r="B360">
        <v>360</v>
      </c>
      <c r="C360">
        <v>90702</v>
      </c>
      <c r="D360" t="s">
        <v>505</v>
      </c>
      <c r="E360">
        <v>9.4179201126098633</v>
      </c>
      <c r="F360">
        <v>-82.853500366210938</v>
      </c>
      <c r="G360">
        <v>1484</v>
      </c>
      <c r="H360" s="48">
        <f>+Casos_PN_CORR[[#This Row],[SUM Correg]]</f>
        <v>0</v>
      </c>
      <c r="I360" s="48">
        <f>+Muertes_PN_ACUM[[#This Row],[Fallecidos]]</f>
        <v>0</v>
      </c>
      <c r="J360" s="48">
        <f>+Recupera_PN_ACUM[[#This Row],[Recuperados]]</f>
        <v>0</v>
      </c>
      <c r="K360" s="48">
        <f>+Localiza_PN1112[[#This Row],[Casos]]-Localiza_PN1112[[#This Row],[Fallecidos]]-Localiza_PN1112[[#This Row],[Recuperados]]</f>
        <v>0</v>
      </c>
      <c r="L360" s="19">
        <f>+Localiza_PN1112[[#This Row],[Casos]]/(Localiza_PN1112[[#This Row],[Población]]/1000000)</f>
        <v>0</v>
      </c>
      <c r="M360" s="19">
        <f>+Localiza_PN1112[[#This Row],[Fallecidos]]/(Localiza_PN1112[[#This Row],[Población]]/1000000)</f>
        <v>0</v>
      </c>
      <c r="N360" s="19">
        <f>+Localiza_PN1112[[#This Row],[Recuperados]]/(Localiza_PN1112[[#This Row],[Población]]/1000000)</f>
        <v>0</v>
      </c>
      <c r="O360" s="19">
        <f>+Localiza_PN1112[[#This Row],[Activos]]/(Localiza_PN1112[[#This Row],[Población]]/1000000)</f>
        <v>0</v>
      </c>
      <c r="P360" s="25" t="e">
        <f>+Localiza_PN1112[[#This Row],[Fallecidos]]/Localiza_PN1112[[#This Row],[Casos]]</f>
        <v>#DIV/0!</v>
      </c>
      <c r="Q360" s="25" t="e">
        <f>+Localiza_PN1112[[#This Row],[Recuperados]]/Localiza_PN1112[[#This Row],[Casos]]</f>
        <v>#DIV/0!</v>
      </c>
      <c r="R360" s="25" t="e">
        <f>Localiza_PN1112[[#This Row],[Activos]]/Localiza_PN1112[[#This Row],[Casos]]</f>
        <v>#DIV/0!</v>
      </c>
      <c r="S360" s="43" t="e">
        <f ca="1">+HLOOKUP($R$1,'Casos DIA Corr'!$CM$1:$CP$755,Localiza_PN1112[[#This Row],[Fila]],0)</f>
        <v>#N/A</v>
      </c>
      <c r="T360" s="40" t="e">
        <f ca="1">+HLOOKUP($R$1,'Muertes DIA'!$F$1:$I$770,Localiza_PN1112[[#This Row],[Fila]],0)</f>
        <v>#N/A</v>
      </c>
      <c r="U360" s="40" t="e">
        <f ca="1">+HLOOKUP($R$1,'Recuperados DIA'!$E$1:$H$763,Localiza_PN1112[[#This Row],[Fila]],0)</f>
        <v>#N/A</v>
      </c>
    </row>
    <row r="361" spans="2:21">
      <c r="B361">
        <v>361</v>
      </c>
      <c r="C361">
        <v>41101</v>
      </c>
      <c r="D361" t="s">
        <v>506</v>
      </c>
      <c r="E361">
        <v>9.0703802108764648</v>
      </c>
      <c r="F361">
        <v>-79.218803405761719</v>
      </c>
      <c r="G361">
        <v>52494</v>
      </c>
      <c r="H361" s="48">
        <f>+Casos_PN_CORR[[#This Row],[SUM Correg]]</f>
        <v>5</v>
      </c>
      <c r="I361" s="48">
        <f>+Muertes_PN_ACUM[[#This Row],[Fallecidos]]</f>
        <v>0</v>
      </c>
      <c r="J361" s="48">
        <f>+Recupera_PN_ACUM[[#This Row],[Recuperados]]</f>
        <v>0</v>
      </c>
      <c r="K361" s="48">
        <f>+Localiza_PN1112[[#This Row],[Casos]]-Localiza_PN1112[[#This Row],[Fallecidos]]-Localiza_PN1112[[#This Row],[Recuperados]]</f>
        <v>5</v>
      </c>
      <c r="L361" s="19">
        <f>+Localiza_PN1112[[#This Row],[Casos]]/(Localiza_PN1112[[#This Row],[Población]]/1000000)</f>
        <v>95.248980835905058</v>
      </c>
      <c r="M361" s="19">
        <f>+Localiza_PN1112[[#This Row],[Fallecidos]]/(Localiza_PN1112[[#This Row],[Población]]/1000000)</f>
        <v>0</v>
      </c>
      <c r="N361" s="19">
        <f>+Localiza_PN1112[[#This Row],[Recuperados]]/(Localiza_PN1112[[#This Row],[Población]]/1000000)</f>
        <v>0</v>
      </c>
      <c r="O361" s="19">
        <f>+Localiza_PN1112[[#This Row],[Activos]]/(Localiza_PN1112[[#This Row],[Población]]/1000000)</f>
        <v>95.248980835905058</v>
      </c>
      <c r="P361" s="25">
        <f>+Localiza_PN1112[[#This Row],[Fallecidos]]/Localiza_PN1112[[#This Row],[Casos]]</f>
        <v>0</v>
      </c>
      <c r="Q361" s="25">
        <f>+Localiza_PN1112[[#This Row],[Recuperados]]/Localiza_PN1112[[#This Row],[Casos]]</f>
        <v>0</v>
      </c>
      <c r="R361" s="25">
        <f>Localiza_PN1112[[#This Row],[Activos]]/Localiza_PN1112[[#This Row],[Casos]]</f>
        <v>1</v>
      </c>
      <c r="S361" s="43" t="e">
        <f ca="1">+HLOOKUP($R$1,'Casos DIA Corr'!$CM$1:$CP$755,Localiza_PN1112[[#This Row],[Fila]],0)</f>
        <v>#N/A</v>
      </c>
      <c r="T361" s="40" t="e">
        <f ca="1">+HLOOKUP($R$1,'Muertes DIA'!$F$1:$I$770,Localiza_PN1112[[#This Row],[Fila]],0)</f>
        <v>#N/A</v>
      </c>
      <c r="U361" s="40" t="e">
        <f ca="1">+HLOOKUP($R$1,'Recuperados DIA'!$E$1:$H$763,Localiza_PN1112[[#This Row],[Fila]],0)</f>
        <v>#N/A</v>
      </c>
    </row>
    <row r="362" spans="2:21">
      <c r="B362">
        <v>362</v>
      </c>
      <c r="C362">
        <v>130407</v>
      </c>
      <c r="D362" t="s">
        <v>506</v>
      </c>
      <c r="E362">
        <v>7.8208699226379395</v>
      </c>
      <c r="F362">
        <v>-80.496101379394531</v>
      </c>
      <c r="G362">
        <v>677</v>
      </c>
      <c r="H362" s="48">
        <f>+Casos_PN_CORR[[#This Row],[SUM Correg]]</f>
        <v>0</v>
      </c>
      <c r="I362" s="48">
        <f>+Muertes_PN_ACUM[[#This Row],[Fallecidos]]</f>
        <v>0</v>
      </c>
      <c r="J362" s="48">
        <f>+Recupera_PN_ACUM[[#This Row],[Recuperados]]</f>
        <v>0</v>
      </c>
      <c r="K362" s="48">
        <f>+Localiza_PN1112[[#This Row],[Casos]]-Localiza_PN1112[[#This Row],[Fallecidos]]-Localiza_PN1112[[#This Row],[Recuperados]]</f>
        <v>0</v>
      </c>
      <c r="L362" s="19">
        <f>+Localiza_PN1112[[#This Row],[Casos]]/(Localiza_PN1112[[#This Row],[Población]]/1000000)</f>
        <v>0</v>
      </c>
      <c r="M362" s="19">
        <f>+Localiza_PN1112[[#This Row],[Fallecidos]]/(Localiza_PN1112[[#This Row],[Población]]/1000000)</f>
        <v>0</v>
      </c>
      <c r="N362" s="19">
        <f>+Localiza_PN1112[[#This Row],[Recuperados]]/(Localiza_PN1112[[#This Row],[Población]]/1000000)</f>
        <v>0</v>
      </c>
      <c r="O362" s="19">
        <f>+Localiza_PN1112[[#This Row],[Activos]]/(Localiza_PN1112[[#This Row],[Población]]/1000000)</f>
        <v>0</v>
      </c>
      <c r="P362" s="25" t="e">
        <f>+Localiza_PN1112[[#This Row],[Fallecidos]]/Localiza_PN1112[[#This Row],[Casos]]</f>
        <v>#DIV/0!</v>
      </c>
      <c r="Q362" s="25" t="e">
        <f>+Localiza_PN1112[[#This Row],[Recuperados]]/Localiza_PN1112[[#This Row],[Casos]]</f>
        <v>#DIV/0!</v>
      </c>
      <c r="R362" s="25" t="e">
        <f>Localiza_PN1112[[#This Row],[Activos]]/Localiza_PN1112[[#This Row],[Casos]]</f>
        <v>#DIV/0!</v>
      </c>
      <c r="S362" s="43" t="e">
        <f ca="1">+HLOOKUP($R$1,'Casos DIA Corr'!$CM$1:$CP$755,Localiza_PN1112[[#This Row],[Fila]],0)</f>
        <v>#N/A</v>
      </c>
      <c r="T362" s="40" t="e">
        <f ca="1">+HLOOKUP($R$1,'Muertes DIA'!$F$1:$I$770,Localiza_PN1112[[#This Row],[Fila]],0)</f>
        <v>#N/A</v>
      </c>
      <c r="U362" s="40" t="e">
        <f ca="1">+HLOOKUP($R$1,'Recuperados DIA'!$E$1:$H$763,Localiza_PN1112[[#This Row],[Fila]],0)</f>
        <v>#N/A</v>
      </c>
    </row>
    <row r="363" spans="2:21">
      <c r="B363">
        <v>363</v>
      </c>
      <c r="C363">
        <v>60309</v>
      </c>
      <c r="D363" t="s">
        <v>507</v>
      </c>
      <c r="E363">
        <v>8.2389402389526367</v>
      </c>
      <c r="F363">
        <v>-80.757797241210938</v>
      </c>
      <c r="G363">
        <v>1712</v>
      </c>
      <c r="H363" s="48">
        <f>+Casos_PN_CORR[[#This Row],[SUM Correg]]</f>
        <v>0</v>
      </c>
      <c r="I363" s="48">
        <f>+Muertes_PN_ACUM[[#This Row],[Fallecidos]]</f>
        <v>0</v>
      </c>
      <c r="J363" s="48">
        <f>+Recupera_PN_ACUM[[#This Row],[Recuperados]]</f>
        <v>0</v>
      </c>
      <c r="K363" s="48">
        <f>+Localiza_PN1112[[#This Row],[Casos]]-Localiza_PN1112[[#This Row],[Fallecidos]]-Localiza_PN1112[[#This Row],[Recuperados]]</f>
        <v>0</v>
      </c>
      <c r="L363" s="19">
        <f>+Localiza_PN1112[[#This Row],[Casos]]/(Localiza_PN1112[[#This Row],[Población]]/1000000)</f>
        <v>0</v>
      </c>
      <c r="M363" s="19">
        <f>+Localiza_PN1112[[#This Row],[Fallecidos]]/(Localiza_PN1112[[#This Row],[Población]]/1000000)</f>
        <v>0</v>
      </c>
      <c r="N363" s="19">
        <f>+Localiza_PN1112[[#This Row],[Recuperados]]/(Localiza_PN1112[[#This Row],[Población]]/1000000)</f>
        <v>0</v>
      </c>
      <c r="O363" s="19">
        <f>+Localiza_PN1112[[#This Row],[Activos]]/(Localiza_PN1112[[#This Row],[Población]]/1000000)</f>
        <v>0</v>
      </c>
      <c r="P363" s="25" t="e">
        <f>+Localiza_PN1112[[#This Row],[Fallecidos]]/Localiza_PN1112[[#This Row],[Casos]]</f>
        <v>#DIV/0!</v>
      </c>
      <c r="Q363" s="25" t="e">
        <f>+Localiza_PN1112[[#This Row],[Recuperados]]/Localiza_PN1112[[#This Row],[Casos]]</f>
        <v>#DIV/0!</v>
      </c>
      <c r="R363" s="25" t="e">
        <f>Localiza_PN1112[[#This Row],[Activos]]/Localiza_PN1112[[#This Row],[Casos]]</f>
        <v>#DIV/0!</v>
      </c>
      <c r="S363" s="43" t="e">
        <f ca="1">+HLOOKUP($R$1,'Casos DIA Corr'!$CM$1:$CP$755,Localiza_PN1112[[#This Row],[Fila]],0)</f>
        <v>#N/A</v>
      </c>
      <c r="T363" s="40" t="e">
        <f ca="1">+HLOOKUP($R$1,'Muertes DIA'!$F$1:$I$770,Localiza_PN1112[[#This Row],[Fila]],0)</f>
        <v>#N/A</v>
      </c>
      <c r="U363" s="40" t="e">
        <f ca="1">+HLOOKUP($R$1,'Recuperados DIA'!$E$1:$H$763,Localiza_PN1112[[#This Row],[Fila]],0)</f>
        <v>#N/A</v>
      </c>
    </row>
    <row r="364" spans="2:21">
      <c r="B364">
        <v>364</v>
      </c>
      <c r="C364">
        <v>20306</v>
      </c>
      <c r="D364" t="s">
        <v>508</v>
      </c>
      <c r="E364">
        <v>8.4918498992919922</v>
      </c>
      <c r="F364">
        <v>-80.763397216796875</v>
      </c>
      <c r="G364">
        <v>1585</v>
      </c>
      <c r="H364" s="48">
        <f>+Casos_PN_CORR[[#This Row],[SUM Correg]]</f>
        <v>52</v>
      </c>
      <c r="I364" s="48">
        <f>+Muertes_PN_ACUM[[#This Row],[Fallecidos]]</f>
        <v>0</v>
      </c>
      <c r="J364" s="48">
        <f>+Recupera_PN_ACUM[[#This Row],[Recuperados]]</f>
        <v>0</v>
      </c>
      <c r="K364" s="48">
        <f>+Localiza_PN1112[[#This Row],[Casos]]-Localiza_PN1112[[#This Row],[Fallecidos]]-Localiza_PN1112[[#This Row],[Recuperados]]</f>
        <v>52</v>
      </c>
      <c r="L364" s="19">
        <f>+Localiza_PN1112[[#This Row],[Casos]]/(Localiza_PN1112[[#This Row],[Población]]/1000000)</f>
        <v>32807.570977917982</v>
      </c>
      <c r="M364" s="19">
        <f>+Localiza_PN1112[[#This Row],[Fallecidos]]/(Localiza_PN1112[[#This Row],[Población]]/1000000)</f>
        <v>0</v>
      </c>
      <c r="N364" s="19">
        <f>+Localiza_PN1112[[#This Row],[Recuperados]]/(Localiza_PN1112[[#This Row],[Población]]/1000000)</f>
        <v>0</v>
      </c>
      <c r="O364" s="19">
        <f>+Localiza_PN1112[[#This Row],[Activos]]/(Localiza_PN1112[[#This Row],[Población]]/1000000)</f>
        <v>32807.570977917982</v>
      </c>
      <c r="P364" s="25">
        <f>+Localiza_PN1112[[#This Row],[Fallecidos]]/Localiza_PN1112[[#This Row],[Casos]]</f>
        <v>0</v>
      </c>
      <c r="Q364" s="25">
        <f>+Localiza_PN1112[[#This Row],[Recuperados]]/Localiza_PN1112[[#This Row],[Casos]]</f>
        <v>0</v>
      </c>
      <c r="R364" s="25">
        <f>Localiza_PN1112[[#This Row],[Activos]]/Localiza_PN1112[[#This Row],[Casos]]</f>
        <v>1</v>
      </c>
      <c r="S364" s="43" t="e">
        <f ca="1">+HLOOKUP($R$1,'Casos DIA Corr'!$CM$1:$CP$755,Localiza_PN1112[[#This Row],[Fila]],0)</f>
        <v>#N/A</v>
      </c>
      <c r="T364" s="40" t="e">
        <f ca="1">+HLOOKUP($R$1,'Muertes DIA'!$F$1:$I$770,Localiza_PN1112[[#This Row],[Fila]],0)</f>
        <v>#N/A</v>
      </c>
      <c r="U364" s="40" t="e">
        <f ca="1">+HLOOKUP($R$1,'Recuperados DIA'!$E$1:$H$763,Localiza_PN1112[[#This Row],[Fila]],0)</f>
        <v>#N/A</v>
      </c>
    </row>
    <row r="365" spans="2:21">
      <c r="B365">
        <v>365</v>
      </c>
      <c r="C365">
        <v>40606</v>
      </c>
      <c r="D365" t="s">
        <v>508</v>
      </c>
      <c r="E365">
        <v>7.8885002136230469</v>
      </c>
      <c r="F365">
        <v>-81.154502868652344</v>
      </c>
      <c r="G365">
        <v>965</v>
      </c>
      <c r="H365" s="48">
        <f>+Casos_PN_CORR[[#This Row],[SUM Correg]]</f>
        <v>0</v>
      </c>
      <c r="I365" s="48">
        <f>+Muertes_PN_ACUM[[#This Row],[Fallecidos]]</f>
        <v>1</v>
      </c>
      <c r="J365" s="48">
        <f>+Recupera_PN_ACUM[[#This Row],[Recuperados]]</f>
        <v>0</v>
      </c>
      <c r="K365" s="48">
        <f>+Localiza_PN1112[[#This Row],[Casos]]-Localiza_PN1112[[#This Row],[Fallecidos]]-Localiza_PN1112[[#This Row],[Recuperados]]</f>
        <v>-1</v>
      </c>
      <c r="L365" s="19">
        <f>+Localiza_PN1112[[#This Row],[Casos]]/(Localiza_PN1112[[#This Row],[Población]]/1000000)</f>
        <v>0</v>
      </c>
      <c r="M365" s="19">
        <f>+Localiza_PN1112[[#This Row],[Fallecidos]]/(Localiza_PN1112[[#This Row],[Población]]/1000000)</f>
        <v>1036.2694300518135</v>
      </c>
      <c r="N365" s="19">
        <f>+Localiza_PN1112[[#This Row],[Recuperados]]/(Localiza_PN1112[[#This Row],[Población]]/1000000)</f>
        <v>0</v>
      </c>
      <c r="O365" s="19">
        <f>+Localiza_PN1112[[#This Row],[Activos]]/(Localiza_PN1112[[#This Row],[Población]]/1000000)</f>
        <v>-1036.2694300518135</v>
      </c>
      <c r="P365" s="25" t="e">
        <f>+Localiza_PN1112[[#This Row],[Fallecidos]]/Localiza_PN1112[[#This Row],[Casos]]</f>
        <v>#DIV/0!</v>
      </c>
      <c r="Q365" s="25" t="e">
        <f>+Localiza_PN1112[[#This Row],[Recuperados]]/Localiza_PN1112[[#This Row],[Casos]]</f>
        <v>#DIV/0!</v>
      </c>
      <c r="R365" s="25" t="e">
        <f>Localiza_PN1112[[#This Row],[Activos]]/Localiza_PN1112[[#This Row],[Casos]]</f>
        <v>#DIV/0!</v>
      </c>
      <c r="S365" s="43" t="e">
        <f ca="1">+HLOOKUP($R$1,'Casos DIA Corr'!$CM$1:$CP$755,Localiza_PN1112[[#This Row],[Fila]],0)</f>
        <v>#N/A</v>
      </c>
      <c r="T365" s="40" t="e">
        <f ca="1">+HLOOKUP($R$1,'Muertes DIA'!$F$1:$I$770,Localiza_PN1112[[#This Row],[Fila]],0)</f>
        <v>#N/A</v>
      </c>
      <c r="U365" s="40" t="e">
        <f ca="1">+HLOOKUP($R$1,'Recuperados DIA'!$E$1:$H$763,Localiza_PN1112[[#This Row],[Fila]],0)</f>
        <v>#N/A</v>
      </c>
    </row>
    <row r="366" spans="2:21">
      <c r="B366">
        <v>366</v>
      </c>
      <c r="C366">
        <v>80820</v>
      </c>
      <c r="D366" t="s">
        <v>509</v>
      </c>
      <c r="E366">
        <v>8.2079601287841797</v>
      </c>
      <c r="F366">
        <v>-81.864402770996094</v>
      </c>
      <c r="G366">
        <v>1521</v>
      </c>
      <c r="H366" s="48">
        <f>+Casos_PN_CORR[[#This Row],[SUM Correg]]</f>
        <v>1445</v>
      </c>
      <c r="I366" s="48">
        <f>+Muertes_PN_ACUM[[#This Row],[Fallecidos]]</f>
        <v>6</v>
      </c>
      <c r="J366" s="48">
        <f>+Recupera_PN_ACUM[[#This Row],[Recuperados]]</f>
        <v>0</v>
      </c>
      <c r="K366" s="48">
        <f>+Localiza_PN1112[[#This Row],[Casos]]-Localiza_PN1112[[#This Row],[Fallecidos]]-Localiza_PN1112[[#This Row],[Recuperados]]</f>
        <v>1439</v>
      </c>
      <c r="L366" s="19">
        <f>+Localiza_PN1112[[#This Row],[Casos]]/(Localiza_PN1112[[#This Row],[Población]]/1000000)</f>
        <v>950032.8731097962</v>
      </c>
      <c r="M366" s="19">
        <f>+Localiza_PN1112[[#This Row],[Fallecidos]]/(Localiza_PN1112[[#This Row],[Población]]/1000000)</f>
        <v>3944.7731755424065</v>
      </c>
      <c r="N366" s="19">
        <f>+Localiza_PN1112[[#This Row],[Recuperados]]/(Localiza_PN1112[[#This Row],[Población]]/1000000)</f>
        <v>0</v>
      </c>
      <c r="O366" s="19">
        <f>+Localiza_PN1112[[#This Row],[Activos]]/(Localiza_PN1112[[#This Row],[Población]]/1000000)</f>
        <v>946088.09993425373</v>
      </c>
      <c r="P366" s="25">
        <f>+Localiza_PN1112[[#This Row],[Fallecidos]]/Localiza_PN1112[[#This Row],[Casos]]</f>
        <v>4.1522491349480972E-3</v>
      </c>
      <c r="Q366" s="25">
        <f>+Localiza_PN1112[[#This Row],[Recuperados]]/Localiza_PN1112[[#This Row],[Casos]]</f>
        <v>0</v>
      </c>
      <c r="R366" s="25">
        <f>Localiza_PN1112[[#This Row],[Activos]]/Localiza_PN1112[[#This Row],[Casos]]</f>
        <v>0.99584775086505195</v>
      </c>
      <c r="S366" s="43" t="e">
        <f ca="1">+HLOOKUP($R$1,'Casos DIA Corr'!$CM$1:$CP$755,Localiza_PN1112[[#This Row],[Fila]],0)</f>
        <v>#N/A</v>
      </c>
      <c r="T366" s="40" t="e">
        <f ca="1">+HLOOKUP($R$1,'Muertes DIA'!$F$1:$I$770,Localiza_PN1112[[#This Row],[Fila]],0)</f>
        <v>#N/A</v>
      </c>
      <c r="U366" s="40" t="e">
        <f ca="1">+HLOOKUP($R$1,'Recuperados DIA'!$E$1:$H$763,Localiza_PN1112[[#This Row],[Fila]],0)</f>
        <v>#N/A</v>
      </c>
    </row>
    <row r="367" spans="2:21">
      <c r="B367">
        <v>367</v>
      </c>
      <c r="C367">
        <v>80505</v>
      </c>
      <c r="D367" t="s">
        <v>510</v>
      </c>
      <c r="E367">
        <v>8.5438604354858398</v>
      </c>
      <c r="F367">
        <v>-79.91290283203125</v>
      </c>
      <c r="G367">
        <v>0</v>
      </c>
      <c r="H367" s="48">
        <f>+Casos_PN_CORR[[#This Row],[SUM Correg]]</f>
        <v>88</v>
      </c>
      <c r="I367" s="48">
        <f>+Muertes_PN_ACUM[[#This Row],[Fallecidos]]</f>
        <v>0</v>
      </c>
      <c r="J367" s="48">
        <f>+Recupera_PN_ACUM[[#This Row],[Recuperados]]</f>
        <v>0</v>
      </c>
      <c r="K367" s="48">
        <f>+Localiza_PN1112[[#This Row],[Casos]]-Localiza_PN1112[[#This Row],[Fallecidos]]-Localiza_PN1112[[#This Row],[Recuperados]]</f>
        <v>88</v>
      </c>
      <c r="L367" s="19" t="e">
        <f>+Localiza_PN1112[[#This Row],[Casos]]/(Localiza_PN1112[[#This Row],[Población]]/1000000)</f>
        <v>#DIV/0!</v>
      </c>
      <c r="M367" s="19" t="e">
        <f>+Localiza_PN1112[[#This Row],[Fallecidos]]/(Localiza_PN1112[[#This Row],[Población]]/1000000)</f>
        <v>#DIV/0!</v>
      </c>
      <c r="N367" s="19" t="e">
        <f>+Localiza_PN1112[[#This Row],[Recuperados]]/(Localiza_PN1112[[#This Row],[Población]]/1000000)</f>
        <v>#DIV/0!</v>
      </c>
      <c r="O367" s="19" t="e">
        <f>+Localiza_PN1112[[#This Row],[Activos]]/(Localiza_PN1112[[#This Row],[Población]]/1000000)</f>
        <v>#DIV/0!</v>
      </c>
      <c r="P367" s="25">
        <f>+Localiza_PN1112[[#This Row],[Fallecidos]]/Localiza_PN1112[[#This Row],[Casos]]</f>
        <v>0</v>
      </c>
      <c r="Q367" s="25">
        <f>+Localiza_PN1112[[#This Row],[Recuperados]]/Localiza_PN1112[[#This Row],[Casos]]</f>
        <v>0</v>
      </c>
      <c r="R367" s="25">
        <f>Localiza_PN1112[[#This Row],[Activos]]/Localiza_PN1112[[#This Row],[Casos]]</f>
        <v>1</v>
      </c>
      <c r="S367" s="43" t="e">
        <f ca="1">+HLOOKUP($R$1,'Casos DIA Corr'!$CM$1:$CP$755,Localiza_PN1112[[#This Row],[Fila]],0)</f>
        <v>#N/A</v>
      </c>
      <c r="T367" s="40" t="e">
        <f ca="1">+HLOOKUP($R$1,'Muertes DIA'!$F$1:$I$770,Localiza_PN1112[[#This Row],[Fila]],0)</f>
        <v>#N/A</v>
      </c>
      <c r="U367" s="40" t="e">
        <f ca="1">+HLOOKUP($R$1,'Recuperados DIA'!$E$1:$H$763,Localiza_PN1112[[#This Row],[Fila]],0)</f>
        <v>#N/A</v>
      </c>
    </row>
    <row r="368" spans="2:21">
      <c r="B368">
        <v>368</v>
      </c>
      <c r="C368">
        <v>60201</v>
      </c>
      <c r="D368" t="s">
        <v>511</v>
      </c>
      <c r="E368">
        <v>7.6325101852416992</v>
      </c>
      <c r="F368">
        <v>-80.733100891113281</v>
      </c>
      <c r="G368">
        <v>599</v>
      </c>
      <c r="H368" s="48">
        <f>+Casos_PN_CORR[[#This Row],[SUM Correg]]</f>
        <v>0</v>
      </c>
      <c r="I368" s="48">
        <f>+Muertes_PN_ACUM[[#This Row],[Fallecidos]]</f>
        <v>0</v>
      </c>
      <c r="J368" s="48">
        <f>+Recupera_PN_ACUM[[#This Row],[Recuperados]]</f>
        <v>0</v>
      </c>
      <c r="K368" s="48">
        <f>+Localiza_PN1112[[#This Row],[Casos]]-Localiza_PN1112[[#This Row],[Fallecidos]]-Localiza_PN1112[[#This Row],[Recuperados]]</f>
        <v>0</v>
      </c>
      <c r="L368" s="19">
        <f>+Localiza_PN1112[[#This Row],[Casos]]/(Localiza_PN1112[[#This Row],[Población]]/1000000)</f>
        <v>0</v>
      </c>
      <c r="M368" s="19">
        <f>+Localiza_PN1112[[#This Row],[Fallecidos]]/(Localiza_PN1112[[#This Row],[Población]]/1000000)</f>
        <v>0</v>
      </c>
      <c r="N368" s="19">
        <f>+Localiza_PN1112[[#This Row],[Recuperados]]/(Localiza_PN1112[[#This Row],[Población]]/1000000)</f>
        <v>0</v>
      </c>
      <c r="O368" s="19">
        <f>+Localiza_PN1112[[#This Row],[Activos]]/(Localiza_PN1112[[#This Row],[Población]]/1000000)</f>
        <v>0</v>
      </c>
      <c r="P368" s="25" t="e">
        <f>+Localiza_PN1112[[#This Row],[Fallecidos]]/Localiza_PN1112[[#This Row],[Casos]]</f>
        <v>#DIV/0!</v>
      </c>
      <c r="Q368" s="25" t="e">
        <f>+Localiza_PN1112[[#This Row],[Recuperados]]/Localiza_PN1112[[#This Row],[Casos]]</f>
        <v>#DIV/0!</v>
      </c>
      <c r="R368" s="25" t="e">
        <f>Localiza_PN1112[[#This Row],[Activos]]/Localiza_PN1112[[#This Row],[Casos]]</f>
        <v>#DIV/0!</v>
      </c>
      <c r="S368" s="43" t="e">
        <f ca="1">+HLOOKUP($R$1,'Casos DIA Corr'!$CM$1:$CP$755,Localiza_PN1112[[#This Row],[Fila]],0)</f>
        <v>#N/A</v>
      </c>
      <c r="T368" s="40" t="e">
        <f ca="1">+HLOOKUP($R$1,'Muertes DIA'!$F$1:$I$770,Localiza_PN1112[[#This Row],[Fila]],0)</f>
        <v>#N/A</v>
      </c>
      <c r="U368" s="40" t="e">
        <f ca="1">+HLOOKUP($R$1,'Recuperados DIA'!$E$1:$H$763,Localiza_PN1112[[#This Row],[Fila]],0)</f>
        <v>#N/A</v>
      </c>
    </row>
    <row r="369" spans="2:21">
      <c r="B369">
        <v>369</v>
      </c>
      <c r="C369">
        <v>130309</v>
      </c>
      <c r="D369" t="s">
        <v>512</v>
      </c>
      <c r="E369">
        <v>8.613800048828125</v>
      </c>
      <c r="F369">
        <v>-80.651397705078125</v>
      </c>
      <c r="G369">
        <v>2072</v>
      </c>
      <c r="H369" s="48">
        <f>+Casos_PN_CORR[[#This Row],[SUM Correg]]</f>
        <v>20</v>
      </c>
      <c r="I369" s="48">
        <f>+Muertes_PN_ACUM[[#This Row],[Fallecidos]]</f>
        <v>0</v>
      </c>
      <c r="J369" s="48">
        <f>+Recupera_PN_ACUM[[#This Row],[Recuperados]]</f>
        <v>0</v>
      </c>
      <c r="K369" s="48">
        <f>+Localiza_PN1112[[#This Row],[Casos]]-Localiza_PN1112[[#This Row],[Fallecidos]]-Localiza_PN1112[[#This Row],[Recuperados]]</f>
        <v>20</v>
      </c>
      <c r="L369" s="19">
        <f>+Localiza_PN1112[[#This Row],[Casos]]/(Localiza_PN1112[[#This Row],[Población]]/1000000)</f>
        <v>9652.5096525096524</v>
      </c>
      <c r="M369" s="19">
        <f>+Localiza_PN1112[[#This Row],[Fallecidos]]/(Localiza_PN1112[[#This Row],[Población]]/1000000)</f>
        <v>0</v>
      </c>
      <c r="N369" s="19">
        <f>+Localiza_PN1112[[#This Row],[Recuperados]]/(Localiza_PN1112[[#This Row],[Población]]/1000000)</f>
        <v>0</v>
      </c>
      <c r="O369" s="19">
        <f>+Localiza_PN1112[[#This Row],[Activos]]/(Localiza_PN1112[[#This Row],[Población]]/1000000)</f>
        <v>9652.5096525096524</v>
      </c>
      <c r="P369" s="25">
        <f>+Localiza_PN1112[[#This Row],[Fallecidos]]/Localiza_PN1112[[#This Row],[Casos]]</f>
        <v>0</v>
      </c>
      <c r="Q369" s="25">
        <f>+Localiza_PN1112[[#This Row],[Recuperados]]/Localiza_PN1112[[#This Row],[Casos]]</f>
        <v>0</v>
      </c>
      <c r="R369" s="25">
        <f>Localiza_PN1112[[#This Row],[Activos]]/Localiza_PN1112[[#This Row],[Casos]]</f>
        <v>1</v>
      </c>
      <c r="S369" s="43" t="e">
        <f ca="1">+HLOOKUP($R$1,'Casos DIA Corr'!$CM$1:$CP$755,Localiza_PN1112[[#This Row],[Fila]],0)</f>
        <v>#N/A</v>
      </c>
      <c r="T369" s="40" t="e">
        <f ca="1">+HLOOKUP($R$1,'Muertes DIA'!$F$1:$I$770,Localiza_PN1112[[#This Row],[Fila]],0)</f>
        <v>#N/A</v>
      </c>
      <c r="U369" s="40" t="e">
        <f ca="1">+HLOOKUP($R$1,'Recuperados DIA'!$E$1:$H$763,Localiza_PN1112[[#This Row],[Fila]],0)</f>
        <v>#N/A</v>
      </c>
    </row>
    <row r="370" spans="2:21">
      <c r="B370">
        <v>370</v>
      </c>
      <c r="C370">
        <v>70409</v>
      </c>
      <c r="D370" t="s">
        <v>258</v>
      </c>
      <c r="E370">
        <v>8.4426403045654297</v>
      </c>
      <c r="F370">
        <v>-82.377197265625</v>
      </c>
      <c r="G370">
        <v>18769</v>
      </c>
      <c r="H370" s="48">
        <f>+Casos_PN_CORR[[#This Row],[SUM Correg]]</f>
        <v>0</v>
      </c>
      <c r="I370" s="48">
        <f>+Muertes_PN_ACUM[[#This Row],[Fallecidos]]</f>
        <v>0</v>
      </c>
      <c r="J370" s="48">
        <f>+Recupera_PN_ACUM[[#This Row],[Recuperados]]</f>
        <v>0</v>
      </c>
      <c r="K370" s="48">
        <f>+Localiza_PN1112[[#This Row],[Casos]]-Localiza_PN1112[[#This Row],[Fallecidos]]-Localiza_PN1112[[#This Row],[Recuperados]]</f>
        <v>0</v>
      </c>
      <c r="L370" s="19">
        <f>+Localiza_PN1112[[#This Row],[Casos]]/(Localiza_PN1112[[#This Row],[Población]]/1000000)</f>
        <v>0</v>
      </c>
      <c r="M370" s="19">
        <f>+Localiza_PN1112[[#This Row],[Fallecidos]]/(Localiza_PN1112[[#This Row],[Población]]/1000000)</f>
        <v>0</v>
      </c>
      <c r="N370" s="19">
        <f>+Localiza_PN1112[[#This Row],[Recuperados]]/(Localiza_PN1112[[#This Row],[Población]]/1000000)</f>
        <v>0</v>
      </c>
      <c r="O370" s="19">
        <f>+Localiza_PN1112[[#This Row],[Activos]]/(Localiza_PN1112[[#This Row],[Población]]/1000000)</f>
        <v>0</v>
      </c>
      <c r="P370" s="25" t="e">
        <f>+Localiza_PN1112[[#This Row],[Fallecidos]]/Localiza_PN1112[[#This Row],[Casos]]</f>
        <v>#DIV/0!</v>
      </c>
      <c r="Q370" s="25" t="e">
        <f>+Localiza_PN1112[[#This Row],[Recuperados]]/Localiza_PN1112[[#This Row],[Casos]]</f>
        <v>#DIV/0!</v>
      </c>
      <c r="R370" s="25" t="e">
        <f>Localiza_PN1112[[#This Row],[Activos]]/Localiza_PN1112[[#This Row],[Casos]]</f>
        <v>#DIV/0!</v>
      </c>
      <c r="S370" s="43" t="e">
        <f ca="1">+HLOOKUP($R$1,'Casos DIA Corr'!$CM$1:$CP$755,Localiza_PN1112[[#This Row],[Fila]],0)</f>
        <v>#N/A</v>
      </c>
      <c r="T370" s="40" t="e">
        <f ca="1">+HLOOKUP($R$1,'Muertes DIA'!$F$1:$I$770,Localiza_PN1112[[#This Row],[Fila]],0)</f>
        <v>#N/A</v>
      </c>
      <c r="U370" s="40" t="e">
        <f ca="1">+HLOOKUP($R$1,'Recuperados DIA'!$E$1:$H$763,Localiza_PN1112[[#This Row],[Fila]],0)</f>
        <v>#N/A</v>
      </c>
    </row>
    <row r="371" spans="2:21">
      <c r="B371">
        <v>371</v>
      </c>
      <c r="C371">
        <v>90501</v>
      </c>
      <c r="D371" t="s">
        <v>513</v>
      </c>
      <c r="E371">
        <v>9.1074199676513672</v>
      </c>
      <c r="F371">
        <v>-79.417999267578125</v>
      </c>
      <c r="G371">
        <v>39473</v>
      </c>
      <c r="H371" s="48">
        <f>+Casos_PN_CORR[[#This Row],[SUM Correg]]</f>
        <v>16</v>
      </c>
      <c r="I371" s="48">
        <f>+Muertes_PN_ACUM[[#This Row],[Fallecidos]]</f>
        <v>0</v>
      </c>
      <c r="J371" s="48">
        <f>+Recupera_PN_ACUM[[#This Row],[Recuperados]]</f>
        <v>0</v>
      </c>
      <c r="K371" s="48">
        <f>+Localiza_PN1112[[#This Row],[Casos]]-Localiza_PN1112[[#This Row],[Fallecidos]]-Localiza_PN1112[[#This Row],[Recuperados]]</f>
        <v>16</v>
      </c>
      <c r="L371" s="19">
        <f>+Localiza_PN1112[[#This Row],[Casos]]/(Localiza_PN1112[[#This Row],[Población]]/1000000)</f>
        <v>405.34035923289338</v>
      </c>
      <c r="M371" s="19">
        <f>+Localiza_PN1112[[#This Row],[Fallecidos]]/(Localiza_PN1112[[#This Row],[Población]]/1000000)</f>
        <v>0</v>
      </c>
      <c r="N371" s="19">
        <f>+Localiza_PN1112[[#This Row],[Recuperados]]/(Localiza_PN1112[[#This Row],[Población]]/1000000)</f>
        <v>0</v>
      </c>
      <c r="O371" s="19">
        <f>+Localiza_PN1112[[#This Row],[Activos]]/(Localiza_PN1112[[#This Row],[Población]]/1000000)</f>
        <v>405.34035923289338</v>
      </c>
      <c r="P371" s="25">
        <f>+Localiza_PN1112[[#This Row],[Fallecidos]]/Localiza_PN1112[[#This Row],[Casos]]</f>
        <v>0</v>
      </c>
      <c r="Q371" s="25">
        <f>+Localiza_PN1112[[#This Row],[Recuperados]]/Localiza_PN1112[[#This Row],[Casos]]</f>
        <v>0</v>
      </c>
      <c r="R371" s="25">
        <f>Localiza_PN1112[[#This Row],[Activos]]/Localiza_PN1112[[#This Row],[Casos]]</f>
        <v>1</v>
      </c>
      <c r="S371" s="43" t="e">
        <f ca="1">+HLOOKUP($R$1,'Casos DIA Corr'!$CM$1:$CP$755,Localiza_PN1112[[#This Row],[Fila]],0)</f>
        <v>#N/A</v>
      </c>
      <c r="T371" s="40" t="e">
        <f ca="1">+HLOOKUP($R$1,'Muertes DIA'!$F$1:$I$770,Localiza_PN1112[[#This Row],[Fila]],0)</f>
        <v>#N/A</v>
      </c>
      <c r="U371" s="40" t="e">
        <f ca="1">+HLOOKUP($R$1,'Recuperados DIA'!$E$1:$H$763,Localiza_PN1112[[#This Row],[Fila]],0)</f>
        <v>#N/A</v>
      </c>
    </row>
    <row r="372" spans="2:21">
      <c r="B372">
        <v>372</v>
      </c>
      <c r="C372">
        <v>70213</v>
      </c>
      <c r="D372" t="s">
        <v>514</v>
      </c>
      <c r="E372">
        <v>9.2715301513671875</v>
      </c>
      <c r="F372">
        <v>-79.136802673339844</v>
      </c>
      <c r="G372">
        <v>4991</v>
      </c>
      <c r="H372" s="48">
        <f>+Casos_PN_CORR[[#This Row],[SUM Correg]]</f>
        <v>0</v>
      </c>
      <c r="I372" s="48">
        <f>+Muertes_PN_ACUM[[#This Row],[Fallecidos]]</f>
        <v>0</v>
      </c>
      <c r="J372" s="48">
        <f>+Recupera_PN_ACUM[[#This Row],[Recuperados]]</f>
        <v>0</v>
      </c>
      <c r="K372" s="48">
        <f>+Localiza_PN1112[[#This Row],[Casos]]-Localiza_PN1112[[#This Row],[Fallecidos]]-Localiza_PN1112[[#This Row],[Recuperados]]</f>
        <v>0</v>
      </c>
      <c r="L372" s="19">
        <f>+Localiza_PN1112[[#This Row],[Casos]]/(Localiza_PN1112[[#This Row],[Población]]/1000000)</f>
        <v>0</v>
      </c>
      <c r="M372" s="19">
        <f>+Localiza_PN1112[[#This Row],[Fallecidos]]/(Localiza_PN1112[[#This Row],[Población]]/1000000)</f>
        <v>0</v>
      </c>
      <c r="N372" s="19">
        <f>+Localiza_PN1112[[#This Row],[Recuperados]]/(Localiza_PN1112[[#This Row],[Población]]/1000000)</f>
        <v>0</v>
      </c>
      <c r="O372" s="19">
        <f>+Localiza_PN1112[[#This Row],[Activos]]/(Localiza_PN1112[[#This Row],[Población]]/1000000)</f>
        <v>0</v>
      </c>
      <c r="P372" s="25" t="e">
        <f>+Localiza_PN1112[[#This Row],[Fallecidos]]/Localiza_PN1112[[#This Row],[Casos]]</f>
        <v>#DIV/0!</v>
      </c>
      <c r="Q372" s="25" t="e">
        <f>+Localiza_PN1112[[#This Row],[Recuperados]]/Localiza_PN1112[[#This Row],[Casos]]</f>
        <v>#DIV/0!</v>
      </c>
      <c r="R372" s="25" t="e">
        <f>Localiza_PN1112[[#This Row],[Activos]]/Localiza_PN1112[[#This Row],[Casos]]</f>
        <v>#DIV/0!</v>
      </c>
      <c r="S372" s="43" t="e">
        <f ca="1">+HLOOKUP($R$1,'Casos DIA Corr'!$CM$1:$CP$755,Localiza_PN1112[[#This Row],[Fila]],0)</f>
        <v>#N/A</v>
      </c>
      <c r="T372" s="40" t="e">
        <f ca="1">+HLOOKUP($R$1,'Muertes DIA'!$F$1:$I$770,Localiza_PN1112[[#This Row],[Fila]],0)</f>
        <v>#N/A</v>
      </c>
      <c r="U372" s="40" t="e">
        <f ca="1">+HLOOKUP($R$1,'Recuperados DIA'!$E$1:$H$763,Localiza_PN1112[[#This Row],[Fila]],0)</f>
        <v>#N/A</v>
      </c>
    </row>
    <row r="373" spans="2:21">
      <c r="B373">
        <v>373</v>
      </c>
      <c r="C373">
        <v>10207</v>
      </c>
      <c r="D373" t="s">
        <v>161</v>
      </c>
      <c r="E373">
        <v>7.7913198471069336</v>
      </c>
      <c r="F373">
        <v>-80.731498718261719</v>
      </c>
      <c r="G373">
        <v>1975</v>
      </c>
      <c r="H373" s="48">
        <f>+Casos_PN_CORR[[#This Row],[SUM Correg]]</f>
        <v>6</v>
      </c>
      <c r="I373" s="48">
        <f>+Muertes_PN_ACUM[[#This Row],[Fallecidos]]</f>
        <v>0</v>
      </c>
      <c r="J373" s="48">
        <f>+Recupera_PN_ACUM[[#This Row],[Recuperados]]</f>
        <v>0</v>
      </c>
      <c r="K373" s="48">
        <f>+Localiza_PN1112[[#This Row],[Casos]]-Localiza_PN1112[[#This Row],[Fallecidos]]-Localiza_PN1112[[#This Row],[Recuperados]]</f>
        <v>6</v>
      </c>
      <c r="L373" s="19">
        <f>+Localiza_PN1112[[#This Row],[Casos]]/(Localiza_PN1112[[#This Row],[Población]]/1000000)</f>
        <v>3037.9746835443034</v>
      </c>
      <c r="M373" s="19">
        <f>+Localiza_PN1112[[#This Row],[Fallecidos]]/(Localiza_PN1112[[#This Row],[Población]]/1000000)</f>
        <v>0</v>
      </c>
      <c r="N373" s="19">
        <f>+Localiza_PN1112[[#This Row],[Recuperados]]/(Localiza_PN1112[[#This Row],[Población]]/1000000)</f>
        <v>0</v>
      </c>
      <c r="O373" s="19">
        <f>+Localiza_PN1112[[#This Row],[Activos]]/(Localiza_PN1112[[#This Row],[Población]]/1000000)</f>
        <v>3037.9746835443034</v>
      </c>
      <c r="P373" s="25">
        <f>+Localiza_PN1112[[#This Row],[Fallecidos]]/Localiza_PN1112[[#This Row],[Casos]]</f>
        <v>0</v>
      </c>
      <c r="Q373" s="25">
        <f>+Localiza_PN1112[[#This Row],[Recuperados]]/Localiza_PN1112[[#This Row],[Casos]]</f>
        <v>0</v>
      </c>
      <c r="R373" s="25">
        <f>Localiza_PN1112[[#This Row],[Activos]]/Localiza_PN1112[[#This Row],[Casos]]</f>
        <v>1</v>
      </c>
      <c r="S373" s="43" t="e">
        <f ca="1">+HLOOKUP($R$1,'Casos DIA Corr'!$CM$1:$CP$755,Localiza_PN1112[[#This Row],[Fila]],0)</f>
        <v>#N/A</v>
      </c>
      <c r="T373" s="40" t="e">
        <f ca="1">+HLOOKUP($R$1,'Muertes DIA'!$F$1:$I$770,Localiza_PN1112[[#This Row],[Fila]],0)</f>
        <v>#N/A</v>
      </c>
      <c r="U373" s="40" t="e">
        <f ca="1">+HLOOKUP($R$1,'Recuperados DIA'!$E$1:$H$763,Localiza_PN1112[[#This Row],[Fila]],0)</f>
        <v>#N/A</v>
      </c>
    </row>
    <row r="374" spans="2:21">
      <c r="B374">
        <v>374</v>
      </c>
      <c r="C374">
        <v>70201</v>
      </c>
      <c r="D374" t="s">
        <v>515</v>
      </c>
      <c r="E374">
        <v>8.7975502014160156</v>
      </c>
      <c r="F374">
        <v>-79.905601501464844</v>
      </c>
      <c r="G374">
        <v>0</v>
      </c>
      <c r="H374" s="48">
        <f>+Casos_PN_CORR[[#This Row],[SUM Correg]]</f>
        <v>10</v>
      </c>
      <c r="I374" s="48">
        <f>+Muertes_PN_ACUM[[#This Row],[Fallecidos]]</f>
        <v>0</v>
      </c>
      <c r="J374" s="48">
        <f>+Recupera_PN_ACUM[[#This Row],[Recuperados]]</f>
        <v>0</v>
      </c>
      <c r="K374" s="48">
        <f>+Localiza_PN1112[[#This Row],[Casos]]-Localiza_PN1112[[#This Row],[Fallecidos]]-Localiza_PN1112[[#This Row],[Recuperados]]</f>
        <v>10</v>
      </c>
      <c r="L374" s="19" t="e">
        <f>+Localiza_PN1112[[#This Row],[Casos]]/(Localiza_PN1112[[#This Row],[Población]]/1000000)</f>
        <v>#DIV/0!</v>
      </c>
      <c r="M374" s="19" t="e">
        <f>+Localiza_PN1112[[#This Row],[Fallecidos]]/(Localiza_PN1112[[#This Row],[Población]]/1000000)</f>
        <v>#DIV/0!</v>
      </c>
      <c r="N374" s="19" t="e">
        <f>+Localiza_PN1112[[#This Row],[Recuperados]]/(Localiza_PN1112[[#This Row],[Población]]/1000000)</f>
        <v>#DIV/0!</v>
      </c>
      <c r="O374" s="19" t="e">
        <f>+Localiza_PN1112[[#This Row],[Activos]]/(Localiza_PN1112[[#This Row],[Población]]/1000000)</f>
        <v>#DIV/0!</v>
      </c>
      <c r="P374" s="25">
        <f>+Localiza_PN1112[[#This Row],[Fallecidos]]/Localiza_PN1112[[#This Row],[Casos]]</f>
        <v>0</v>
      </c>
      <c r="Q374" s="25">
        <f>+Localiza_PN1112[[#This Row],[Recuperados]]/Localiza_PN1112[[#This Row],[Casos]]</f>
        <v>0</v>
      </c>
      <c r="R374" s="25">
        <f>Localiza_PN1112[[#This Row],[Activos]]/Localiza_PN1112[[#This Row],[Casos]]</f>
        <v>1</v>
      </c>
      <c r="S374" s="43" t="e">
        <f ca="1">+HLOOKUP($R$1,'Casos DIA Corr'!$CM$1:$CP$755,Localiza_PN1112[[#This Row],[Fila]],0)</f>
        <v>#N/A</v>
      </c>
      <c r="T374" s="40" t="e">
        <f ca="1">+HLOOKUP($R$1,'Muertes DIA'!$F$1:$I$770,Localiza_PN1112[[#This Row],[Fila]],0)</f>
        <v>#N/A</v>
      </c>
      <c r="U374" s="40" t="e">
        <f ca="1">+HLOOKUP($R$1,'Recuperados DIA'!$E$1:$H$763,Localiza_PN1112[[#This Row],[Fila]],0)</f>
        <v>#N/A</v>
      </c>
    </row>
    <row r="375" spans="2:21">
      <c r="B375">
        <v>375</v>
      </c>
      <c r="C375">
        <v>70214</v>
      </c>
      <c r="D375" t="s">
        <v>516</v>
      </c>
      <c r="E375">
        <v>7.6760201454162598</v>
      </c>
      <c r="F375">
        <v>-80.503799438476563</v>
      </c>
      <c r="G375">
        <v>436</v>
      </c>
      <c r="H375" s="48">
        <f>+Casos_PN_CORR[[#This Row],[SUM Correg]]</f>
        <v>0</v>
      </c>
      <c r="I375" s="48">
        <f>+Muertes_PN_ACUM[[#This Row],[Fallecidos]]</f>
        <v>0</v>
      </c>
      <c r="J375" s="48">
        <f>+Recupera_PN_ACUM[[#This Row],[Recuperados]]</f>
        <v>0</v>
      </c>
      <c r="K375" s="48">
        <f>+Localiza_PN1112[[#This Row],[Casos]]-Localiza_PN1112[[#This Row],[Fallecidos]]-Localiza_PN1112[[#This Row],[Recuperados]]</f>
        <v>0</v>
      </c>
      <c r="L375" s="19">
        <f>+Localiza_PN1112[[#This Row],[Casos]]/(Localiza_PN1112[[#This Row],[Población]]/1000000)</f>
        <v>0</v>
      </c>
      <c r="M375" s="19">
        <f>+Localiza_PN1112[[#This Row],[Fallecidos]]/(Localiza_PN1112[[#This Row],[Población]]/1000000)</f>
        <v>0</v>
      </c>
      <c r="N375" s="19">
        <f>+Localiza_PN1112[[#This Row],[Recuperados]]/(Localiza_PN1112[[#This Row],[Población]]/1000000)</f>
        <v>0</v>
      </c>
      <c r="O375" s="19">
        <f>+Localiza_PN1112[[#This Row],[Activos]]/(Localiza_PN1112[[#This Row],[Población]]/1000000)</f>
        <v>0</v>
      </c>
      <c r="P375" s="25" t="e">
        <f>+Localiza_PN1112[[#This Row],[Fallecidos]]/Localiza_PN1112[[#This Row],[Casos]]</f>
        <v>#DIV/0!</v>
      </c>
      <c r="Q375" s="25" t="e">
        <f>+Localiza_PN1112[[#This Row],[Recuperados]]/Localiza_PN1112[[#This Row],[Casos]]</f>
        <v>#DIV/0!</v>
      </c>
      <c r="R375" s="25" t="e">
        <f>Localiza_PN1112[[#This Row],[Activos]]/Localiza_PN1112[[#This Row],[Casos]]</f>
        <v>#DIV/0!</v>
      </c>
      <c r="S375" s="43" t="e">
        <f ca="1">+HLOOKUP($R$1,'Casos DIA Corr'!$CM$1:$CP$755,Localiza_PN1112[[#This Row],[Fila]],0)</f>
        <v>#N/A</v>
      </c>
      <c r="T375" s="40" t="e">
        <f ca="1">+HLOOKUP($R$1,'Muertes DIA'!$F$1:$I$770,Localiza_PN1112[[#This Row],[Fila]],0)</f>
        <v>#N/A</v>
      </c>
      <c r="U375" s="40" t="e">
        <f ca="1">+HLOOKUP($R$1,'Recuperados DIA'!$E$1:$H$763,Localiza_PN1112[[#This Row],[Fila]],0)</f>
        <v>#N/A</v>
      </c>
    </row>
    <row r="376" spans="2:21">
      <c r="B376">
        <v>376</v>
      </c>
      <c r="C376">
        <v>70107</v>
      </c>
      <c r="D376" t="s">
        <v>517</v>
      </c>
      <c r="E376">
        <v>8.1341896057128906</v>
      </c>
      <c r="F376">
        <v>-81.457603454589844</v>
      </c>
      <c r="G376">
        <v>3106</v>
      </c>
      <c r="H376" s="48">
        <f>+Casos_PN_CORR[[#This Row],[SUM Correg]]</f>
        <v>0</v>
      </c>
      <c r="I376" s="48">
        <f>+Muertes_PN_ACUM[[#This Row],[Fallecidos]]</f>
        <v>0</v>
      </c>
      <c r="J376" s="48">
        <f>+Recupera_PN_ACUM[[#This Row],[Recuperados]]</f>
        <v>0</v>
      </c>
      <c r="K376" s="48">
        <f>+Localiza_PN1112[[#This Row],[Casos]]-Localiza_PN1112[[#This Row],[Fallecidos]]-Localiza_PN1112[[#This Row],[Recuperados]]</f>
        <v>0</v>
      </c>
      <c r="L376" s="19">
        <f>+Localiza_PN1112[[#This Row],[Casos]]/(Localiza_PN1112[[#This Row],[Población]]/1000000)</f>
        <v>0</v>
      </c>
      <c r="M376" s="19">
        <f>+Localiza_PN1112[[#This Row],[Fallecidos]]/(Localiza_PN1112[[#This Row],[Población]]/1000000)</f>
        <v>0</v>
      </c>
      <c r="N376" s="19">
        <f>+Localiza_PN1112[[#This Row],[Recuperados]]/(Localiza_PN1112[[#This Row],[Población]]/1000000)</f>
        <v>0</v>
      </c>
      <c r="O376" s="19">
        <f>+Localiza_PN1112[[#This Row],[Activos]]/(Localiza_PN1112[[#This Row],[Población]]/1000000)</f>
        <v>0</v>
      </c>
      <c r="P376" s="25" t="e">
        <f>+Localiza_PN1112[[#This Row],[Fallecidos]]/Localiza_PN1112[[#This Row],[Casos]]</f>
        <v>#DIV/0!</v>
      </c>
      <c r="Q376" s="25" t="e">
        <f>+Localiza_PN1112[[#This Row],[Recuperados]]/Localiza_PN1112[[#This Row],[Casos]]</f>
        <v>#DIV/0!</v>
      </c>
      <c r="R376" s="25" t="e">
        <f>Localiza_PN1112[[#This Row],[Activos]]/Localiza_PN1112[[#This Row],[Casos]]</f>
        <v>#DIV/0!</v>
      </c>
      <c r="S376" s="43" t="e">
        <f ca="1">+HLOOKUP($R$1,'Casos DIA Corr'!$CM$1:$CP$755,Localiza_PN1112[[#This Row],[Fila]],0)</f>
        <v>#N/A</v>
      </c>
      <c r="T376" s="40" t="e">
        <f ca="1">+HLOOKUP($R$1,'Muertes DIA'!$F$1:$I$770,Localiza_PN1112[[#This Row],[Fila]],0)</f>
        <v>#N/A</v>
      </c>
      <c r="U376" s="40" t="e">
        <f ca="1">+HLOOKUP($R$1,'Recuperados DIA'!$E$1:$H$763,Localiza_PN1112[[#This Row],[Fila]],0)</f>
        <v>#N/A</v>
      </c>
    </row>
    <row r="377" spans="2:21">
      <c r="B377">
        <v>377</v>
      </c>
      <c r="C377">
        <v>130907</v>
      </c>
      <c r="D377" t="s">
        <v>518</v>
      </c>
      <c r="E377">
        <v>7.7677397727966309</v>
      </c>
      <c r="F377">
        <v>-80.302597045898438</v>
      </c>
      <c r="G377">
        <v>2057</v>
      </c>
      <c r="H377" s="48">
        <f>+Casos_PN_CORR[[#This Row],[SUM Correg]]</f>
        <v>0</v>
      </c>
      <c r="I377" s="48">
        <f>+Muertes_PN_ACUM[[#This Row],[Fallecidos]]</f>
        <v>0</v>
      </c>
      <c r="J377" s="48">
        <f>+Recupera_PN_ACUM[[#This Row],[Recuperados]]</f>
        <v>0</v>
      </c>
      <c r="K377" s="48">
        <f>+Localiza_PN1112[[#This Row],[Casos]]-Localiza_PN1112[[#This Row],[Fallecidos]]-Localiza_PN1112[[#This Row],[Recuperados]]</f>
        <v>0</v>
      </c>
      <c r="L377" s="19">
        <f>+Localiza_PN1112[[#This Row],[Casos]]/(Localiza_PN1112[[#This Row],[Población]]/1000000)</f>
        <v>0</v>
      </c>
      <c r="M377" s="19">
        <f>+Localiza_PN1112[[#This Row],[Fallecidos]]/(Localiza_PN1112[[#This Row],[Población]]/1000000)</f>
        <v>0</v>
      </c>
      <c r="N377" s="19">
        <f>+Localiza_PN1112[[#This Row],[Recuperados]]/(Localiza_PN1112[[#This Row],[Población]]/1000000)</f>
        <v>0</v>
      </c>
      <c r="O377" s="19">
        <f>+Localiza_PN1112[[#This Row],[Activos]]/(Localiza_PN1112[[#This Row],[Población]]/1000000)</f>
        <v>0</v>
      </c>
      <c r="P377" s="25" t="e">
        <f>+Localiza_PN1112[[#This Row],[Fallecidos]]/Localiza_PN1112[[#This Row],[Casos]]</f>
        <v>#DIV/0!</v>
      </c>
      <c r="Q377" s="25" t="e">
        <f>+Localiza_PN1112[[#This Row],[Recuperados]]/Localiza_PN1112[[#This Row],[Casos]]</f>
        <v>#DIV/0!</v>
      </c>
      <c r="R377" s="25" t="e">
        <f>Localiza_PN1112[[#This Row],[Activos]]/Localiza_PN1112[[#This Row],[Casos]]</f>
        <v>#DIV/0!</v>
      </c>
      <c r="S377" s="43" t="e">
        <f ca="1">+HLOOKUP($R$1,'Casos DIA Corr'!$CM$1:$CP$755,Localiza_PN1112[[#This Row],[Fila]],0)</f>
        <v>#N/A</v>
      </c>
      <c r="T377" s="40" t="e">
        <f ca="1">+HLOOKUP($R$1,'Muertes DIA'!$F$1:$I$770,Localiza_PN1112[[#This Row],[Fila]],0)</f>
        <v>#N/A</v>
      </c>
      <c r="U377" s="40" t="e">
        <f ca="1">+HLOOKUP($R$1,'Recuperados DIA'!$E$1:$H$763,Localiza_PN1112[[#This Row],[Fila]],0)</f>
        <v>#N/A</v>
      </c>
    </row>
    <row r="378" spans="2:21">
      <c r="B378">
        <v>378</v>
      </c>
      <c r="C378">
        <v>60205</v>
      </c>
      <c r="D378" t="s">
        <v>519</v>
      </c>
      <c r="E378">
        <v>9.5335798263549805</v>
      </c>
      <c r="F378">
        <v>-82.741798400878906</v>
      </c>
      <c r="G378">
        <v>9286</v>
      </c>
      <c r="H378" s="48">
        <f>+Casos_PN_CORR[[#This Row],[SUM Correg]]</f>
        <v>10</v>
      </c>
      <c r="I378" s="48">
        <f>+Muertes_PN_ACUM[[#This Row],[Fallecidos]]</f>
        <v>0</v>
      </c>
      <c r="J378" s="48">
        <f>+Recupera_PN_ACUM[[#This Row],[Recuperados]]</f>
        <v>0</v>
      </c>
      <c r="K378" s="48">
        <f>+Localiza_PN1112[[#This Row],[Casos]]-Localiza_PN1112[[#This Row],[Fallecidos]]-Localiza_PN1112[[#This Row],[Recuperados]]</f>
        <v>10</v>
      </c>
      <c r="L378" s="19">
        <f>+Localiza_PN1112[[#This Row],[Casos]]/(Localiza_PN1112[[#This Row],[Población]]/1000000)</f>
        <v>1076.889941847943</v>
      </c>
      <c r="M378" s="19">
        <f>+Localiza_PN1112[[#This Row],[Fallecidos]]/(Localiza_PN1112[[#This Row],[Población]]/1000000)</f>
        <v>0</v>
      </c>
      <c r="N378" s="19">
        <f>+Localiza_PN1112[[#This Row],[Recuperados]]/(Localiza_PN1112[[#This Row],[Población]]/1000000)</f>
        <v>0</v>
      </c>
      <c r="O378" s="19">
        <f>+Localiza_PN1112[[#This Row],[Activos]]/(Localiza_PN1112[[#This Row],[Población]]/1000000)</f>
        <v>1076.889941847943</v>
      </c>
      <c r="P378" s="25">
        <f>+Localiza_PN1112[[#This Row],[Fallecidos]]/Localiza_PN1112[[#This Row],[Casos]]</f>
        <v>0</v>
      </c>
      <c r="Q378" s="25">
        <f>+Localiza_PN1112[[#This Row],[Recuperados]]/Localiza_PN1112[[#This Row],[Casos]]</f>
        <v>0</v>
      </c>
      <c r="R378" s="25">
        <f>Localiza_PN1112[[#This Row],[Activos]]/Localiza_PN1112[[#This Row],[Casos]]</f>
        <v>1</v>
      </c>
      <c r="S378" s="43" t="e">
        <f ca="1">+HLOOKUP($R$1,'Casos DIA Corr'!$CM$1:$CP$755,Localiza_PN1112[[#This Row],[Fila]],0)</f>
        <v>#N/A</v>
      </c>
      <c r="T378" s="40" t="e">
        <f ca="1">+HLOOKUP($R$1,'Muertes DIA'!$F$1:$I$770,Localiza_PN1112[[#This Row],[Fila]],0)</f>
        <v>#N/A</v>
      </c>
      <c r="U378" s="40" t="e">
        <f ca="1">+HLOOKUP($R$1,'Recuperados DIA'!$E$1:$H$763,Localiza_PN1112[[#This Row],[Fila]],0)</f>
        <v>#N/A</v>
      </c>
    </row>
    <row r="379" spans="2:21">
      <c r="B379">
        <v>379</v>
      </c>
      <c r="C379">
        <v>90604</v>
      </c>
      <c r="D379" t="s">
        <v>519</v>
      </c>
      <c r="E379">
        <v>7.7738199234008789</v>
      </c>
      <c r="F379">
        <v>-80.277099609375</v>
      </c>
      <c r="G379">
        <v>8945</v>
      </c>
      <c r="H379" s="48">
        <f>+Casos_PN_CORR[[#This Row],[SUM Correg]]</f>
        <v>0</v>
      </c>
      <c r="I379" s="48">
        <f>+Muertes_PN_ACUM[[#This Row],[Fallecidos]]</f>
        <v>0</v>
      </c>
      <c r="J379" s="48">
        <f>+Recupera_PN_ACUM[[#This Row],[Recuperados]]</f>
        <v>0</v>
      </c>
      <c r="K379" s="48">
        <f>+Localiza_PN1112[[#This Row],[Casos]]-Localiza_PN1112[[#This Row],[Fallecidos]]-Localiza_PN1112[[#This Row],[Recuperados]]</f>
        <v>0</v>
      </c>
      <c r="L379" s="19">
        <f>+Localiza_PN1112[[#This Row],[Casos]]/(Localiza_PN1112[[#This Row],[Población]]/1000000)</f>
        <v>0</v>
      </c>
      <c r="M379" s="19">
        <f>+Localiza_PN1112[[#This Row],[Fallecidos]]/(Localiza_PN1112[[#This Row],[Población]]/1000000)</f>
        <v>0</v>
      </c>
      <c r="N379" s="19">
        <f>+Localiza_PN1112[[#This Row],[Recuperados]]/(Localiza_PN1112[[#This Row],[Población]]/1000000)</f>
        <v>0</v>
      </c>
      <c r="O379" s="19">
        <f>+Localiza_PN1112[[#This Row],[Activos]]/(Localiza_PN1112[[#This Row],[Población]]/1000000)</f>
        <v>0</v>
      </c>
      <c r="P379" s="25" t="e">
        <f>+Localiza_PN1112[[#This Row],[Fallecidos]]/Localiza_PN1112[[#This Row],[Casos]]</f>
        <v>#DIV/0!</v>
      </c>
      <c r="Q379" s="25" t="e">
        <f>+Localiza_PN1112[[#This Row],[Recuperados]]/Localiza_PN1112[[#This Row],[Casos]]</f>
        <v>#DIV/0!</v>
      </c>
      <c r="R379" s="25" t="e">
        <f>Localiza_PN1112[[#This Row],[Activos]]/Localiza_PN1112[[#This Row],[Casos]]</f>
        <v>#DIV/0!</v>
      </c>
      <c r="S379" s="43" t="e">
        <f ca="1">+HLOOKUP($R$1,'Casos DIA Corr'!$CM$1:$CP$755,Localiza_PN1112[[#This Row],[Fila]],0)</f>
        <v>#N/A</v>
      </c>
      <c r="T379" s="40" t="e">
        <f ca="1">+HLOOKUP($R$1,'Muertes DIA'!$F$1:$I$770,Localiza_PN1112[[#This Row],[Fila]],0)</f>
        <v>#N/A</v>
      </c>
      <c r="U379" s="40" t="e">
        <f ca="1">+HLOOKUP($R$1,'Recuperados DIA'!$E$1:$H$763,Localiza_PN1112[[#This Row],[Fila]],0)</f>
        <v>#N/A</v>
      </c>
    </row>
    <row r="380" spans="2:21">
      <c r="B380">
        <v>380</v>
      </c>
      <c r="C380">
        <v>130310</v>
      </c>
      <c r="D380" t="s">
        <v>520</v>
      </c>
      <c r="E380">
        <v>7.807650089263916</v>
      </c>
      <c r="F380">
        <v>-80.247901916503906</v>
      </c>
      <c r="G380">
        <v>1030</v>
      </c>
      <c r="H380" s="48">
        <f>+Casos_PN_CORR[[#This Row],[SUM Correg]]</f>
        <v>80</v>
      </c>
      <c r="I380" s="48">
        <f>+Muertes_PN_ACUM[[#This Row],[Fallecidos]]</f>
        <v>1</v>
      </c>
      <c r="J380" s="48">
        <f>+Recupera_PN_ACUM[[#This Row],[Recuperados]]</f>
        <v>0</v>
      </c>
      <c r="K380" s="48">
        <f>+Localiza_PN1112[[#This Row],[Casos]]-Localiza_PN1112[[#This Row],[Fallecidos]]-Localiza_PN1112[[#This Row],[Recuperados]]</f>
        <v>79</v>
      </c>
      <c r="L380" s="19">
        <f>+Localiza_PN1112[[#This Row],[Casos]]/(Localiza_PN1112[[#This Row],[Población]]/1000000)</f>
        <v>77669.902912621357</v>
      </c>
      <c r="M380" s="19">
        <f>+Localiza_PN1112[[#This Row],[Fallecidos]]/(Localiza_PN1112[[#This Row],[Población]]/1000000)</f>
        <v>970.87378640776694</v>
      </c>
      <c r="N380" s="19">
        <f>+Localiza_PN1112[[#This Row],[Recuperados]]/(Localiza_PN1112[[#This Row],[Población]]/1000000)</f>
        <v>0</v>
      </c>
      <c r="O380" s="19">
        <f>+Localiza_PN1112[[#This Row],[Activos]]/(Localiza_PN1112[[#This Row],[Población]]/1000000)</f>
        <v>76699.029126213587</v>
      </c>
      <c r="P380" s="25">
        <f>+Localiza_PN1112[[#This Row],[Fallecidos]]/Localiza_PN1112[[#This Row],[Casos]]</f>
        <v>1.2500000000000001E-2</v>
      </c>
      <c r="Q380" s="25">
        <f>+Localiza_PN1112[[#This Row],[Recuperados]]/Localiza_PN1112[[#This Row],[Casos]]</f>
        <v>0</v>
      </c>
      <c r="R380" s="25">
        <f>Localiza_PN1112[[#This Row],[Activos]]/Localiza_PN1112[[#This Row],[Casos]]</f>
        <v>0.98750000000000004</v>
      </c>
      <c r="S380" s="43" t="e">
        <f ca="1">+HLOOKUP($R$1,'Casos DIA Corr'!$CM$1:$CP$755,Localiza_PN1112[[#This Row],[Fila]],0)</f>
        <v>#N/A</v>
      </c>
      <c r="T380" s="40" t="e">
        <f ca="1">+HLOOKUP($R$1,'Muertes DIA'!$F$1:$I$770,Localiza_PN1112[[#This Row],[Fila]],0)</f>
        <v>#N/A</v>
      </c>
      <c r="U380" s="40" t="e">
        <f ca="1">+HLOOKUP($R$1,'Recuperados DIA'!$E$1:$H$763,Localiza_PN1112[[#This Row],[Fila]],0)</f>
        <v>#N/A</v>
      </c>
    </row>
    <row r="381" spans="2:21">
      <c r="B381">
        <v>381</v>
      </c>
      <c r="C381">
        <v>30108</v>
      </c>
      <c r="D381" t="s">
        <v>521</v>
      </c>
      <c r="E381">
        <v>7.7336301803588867</v>
      </c>
      <c r="F381">
        <v>-80.385696411132813</v>
      </c>
      <c r="G381">
        <v>511</v>
      </c>
      <c r="H381" s="48">
        <f>+Casos_PN_CORR[[#This Row],[SUM Correg]]</f>
        <v>20</v>
      </c>
      <c r="I381" s="48">
        <f>+Muertes_PN_ACUM[[#This Row],[Fallecidos]]</f>
        <v>0</v>
      </c>
      <c r="J381" s="48">
        <f>+Recupera_PN_ACUM[[#This Row],[Recuperados]]</f>
        <v>0</v>
      </c>
      <c r="K381" s="48">
        <f>+Localiza_PN1112[[#This Row],[Casos]]-Localiza_PN1112[[#This Row],[Fallecidos]]-Localiza_PN1112[[#This Row],[Recuperados]]</f>
        <v>20</v>
      </c>
      <c r="L381" s="19">
        <f>+Localiza_PN1112[[#This Row],[Casos]]/(Localiza_PN1112[[#This Row],[Población]]/1000000)</f>
        <v>39138.94324853229</v>
      </c>
      <c r="M381" s="19">
        <f>+Localiza_PN1112[[#This Row],[Fallecidos]]/(Localiza_PN1112[[#This Row],[Población]]/1000000)</f>
        <v>0</v>
      </c>
      <c r="N381" s="19">
        <f>+Localiza_PN1112[[#This Row],[Recuperados]]/(Localiza_PN1112[[#This Row],[Población]]/1000000)</f>
        <v>0</v>
      </c>
      <c r="O381" s="19">
        <f>+Localiza_PN1112[[#This Row],[Activos]]/(Localiza_PN1112[[#This Row],[Población]]/1000000)</f>
        <v>39138.94324853229</v>
      </c>
      <c r="P381" s="25">
        <f>+Localiza_PN1112[[#This Row],[Fallecidos]]/Localiza_PN1112[[#This Row],[Casos]]</f>
        <v>0</v>
      </c>
      <c r="Q381" s="25">
        <f>+Localiza_PN1112[[#This Row],[Recuperados]]/Localiza_PN1112[[#This Row],[Casos]]</f>
        <v>0</v>
      </c>
      <c r="R381" s="25">
        <f>Localiza_PN1112[[#This Row],[Activos]]/Localiza_PN1112[[#This Row],[Casos]]</f>
        <v>1</v>
      </c>
      <c r="S381" s="43" t="e">
        <f ca="1">+HLOOKUP($R$1,'Casos DIA Corr'!$CM$1:$CP$755,Localiza_PN1112[[#This Row],[Fila]],0)</f>
        <v>#N/A</v>
      </c>
      <c r="T381" s="40" t="e">
        <f ca="1">+HLOOKUP($R$1,'Muertes DIA'!$F$1:$I$770,Localiza_PN1112[[#This Row],[Fila]],0)</f>
        <v>#N/A</v>
      </c>
      <c r="U381" s="40" t="e">
        <f ca="1">+HLOOKUP($R$1,'Recuperados DIA'!$E$1:$H$763,Localiza_PN1112[[#This Row],[Fila]],0)</f>
        <v>#N/A</v>
      </c>
    </row>
    <row r="382" spans="2:21">
      <c r="B382">
        <v>382</v>
      </c>
      <c r="C382">
        <v>40202</v>
      </c>
      <c r="D382" t="s">
        <v>522</v>
      </c>
      <c r="E382">
        <v>8.4680900573730469</v>
      </c>
      <c r="F382">
        <v>-79.994499206542969</v>
      </c>
      <c r="G382">
        <v>0</v>
      </c>
      <c r="H382" s="48">
        <f>+Casos_PN_CORR[[#This Row],[SUM Correg]]</f>
        <v>0</v>
      </c>
      <c r="I382" s="48">
        <f>+Muertes_PN_ACUM[[#This Row],[Fallecidos]]</f>
        <v>0</v>
      </c>
      <c r="J382" s="48">
        <f>+Recupera_PN_ACUM[[#This Row],[Recuperados]]</f>
        <v>0</v>
      </c>
      <c r="K382" s="48">
        <f>+Localiza_PN1112[[#This Row],[Casos]]-Localiza_PN1112[[#This Row],[Fallecidos]]-Localiza_PN1112[[#This Row],[Recuperados]]</f>
        <v>0</v>
      </c>
      <c r="L382" s="19" t="e">
        <f>+Localiza_PN1112[[#This Row],[Casos]]/(Localiza_PN1112[[#This Row],[Población]]/1000000)</f>
        <v>#DIV/0!</v>
      </c>
      <c r="M382" s="19" t="e">
        <f>+Localiza_PN1112[[#This Row],[Fallecidos]]/(Localiza_PN1112[[#This Row],[Población]]/1000000)</f>
        <v>#DIV/0!</v>
      </c>
      <c r="N382" s="19" t="e">
        <f>+Localiza_PN1112[[#This Row],[Recuperados]]/(Localiza_PN1112[[#This Row],[Población]]/1000000)</f>
        <v>#DIV/0!</v>
      </c>
      <c r="O382" s="19" t="e">
        <f>+Localiza_PN1112[[#This Row],[Activos]]/(Localiza_PN1112[[#This Row],[Población]]/1000000)</f>
        <v>#DIV/0!</v>
      </c>
      <c r="P382" s="25" t="e">
        <f>+Localiza_PN1112[[#This Row],[Fallecidos]]/Localiza_PN1112[[#This Row],[Casos]]</f>
        <v>#DIV/0!</v>
      </c>
      <c r="Q382" s="25" t="e">
        <f>+Localiza_PN1112[[#This Row],[Recuperados]]/Localiza_PN1112[[#This Row],[Casos]]</f>
        <v>#DIV/0!</v>
      </c>
      <c r="R382" s="25" t="e">
        <f>Localiza_PN1112[[#This Row],[Activos]]/Localiza_PN1112[[#This Row],[Casos]]</f>
        <v>#DIV/0!</v>
      </c>
      <c r="S382" s="43" t="e">
        <f ca="1">+HLOOKUP($R$1,'Casos DIA Corr'!$CM$1:$CP$755,Localiza_PN1112[[#This Row],[Fila]],0)</f>
        <v>#N/A</v>
      </c>
      <c r="T382" s="40" t="e">
        <f ca="1">+HLOOKUP($R$1,'Muertes DIA'!$F$1:$I$770,Localiza_PN1112[[#This Row],[Fila]],0)</f>
        <v>#N/A</v>
      </c>
      <c r="U382" s="40" t="e">
        <f ca="1">+HLOOKUP($R$1,'Recuperados DIA'!$E$1:$H$763,Localiza_PN1112[[#This Row],[Fila]],0)</f>
        <v>#N/A</v>
      </c>
    </row>
    <row r="383" spans="2:21">
      <c r="B383">
        <v>383</v>
      </c>
      <c r="C383">
        <v>70108</v>
      </c>
      <c r="D383" t="s">
        <v>523</v>
      </c>
      <c r="E383">
        <v>7.7786698341369629</v>
      </c>
      <c r="F383">
        <v>-80.804496765136719</v>
      </c>
      <c r="G383">
        <v>852</v>
      </c>
      <c r="H383" s="48">
        <f>+Casos_PN_CORR[[#This Row],[SUM Correg]]</f>
        <v>0</v>
      </c>
      <c r="I383" s="48">
        <f>+Muertes_PN_ACUM[[#This Row],[Fallecidos]]</f>
        <v>0</v>
      </c>
      <c r="J383" s="48">
        <f>+Recupera_PN_ACUM[[#This Row],[Recuperados]]</f>
        <v>0</v>
      </c>
      <c r="K383" s="48">
        <f>+Localiza_PN1112[[#This Row],[Casos]]-Localiza_PN1112[[#This Row],[Fallecidos]]-Localiza_PN1112[[#This Row],[Recuperados]]</f>
        <v>0</v>
      </c>
      <c r="L383" s="19">
        <f>+Localiza_PN1112[[#This Row],[Casos]]/(Localiza_PN1112[[#This Row],[Población]]/1000000)</f>
        <v>0</v>
      </c>
      <c r="M383" s="19">
        <f>+Localiza_PN1112[[#This Row],[Fallecidos]]/(Localiza_PN1112[[#This Row],[Población]]/1000000)</f>
        <v>0</v>
      </c>
      <c r="N383" s="19">
        <f>+Localiza_PN1112[[#This Row],[Recuperados]]/(Localiza_PN1112[[#This Row],[Población]]/1000000)</f>
        <v>0</v>
      </c>
      <c r="O383" s="19">
        <f>+Localiza_PN1112[[#This Row],[Activos]]/(Localiza_PN1112[[#This Row],[Población]]/1000000)</f>
        <v>0</v>
      </c>
      <c r="P383" s="25" t="e">
        <f>+Localiza_PN1112[[#This Row],[Fallecidos]]/Localiza_PN1112[[#This Row],[Casos]]</f>
        <v>#DIV/0!</v>
      </c>
      <c r="Q383" s="25" t="e">
        <f>+Localiza_PN1112[[#This Row],[Recuperados]]/Localiza_PN1112[[#This Row],[Casos]]</f>
        <v>#DIV/0!</v>
      </c>
      <c r="R383" s="25" t="e">
        <f>Localiza_PN1112[[#This Row],[Activos]]/Localiza_PN1112[[#This Row],[Casos]]</f>
        <v>#DIV/0!</v>
      </c>
      <c r="S383" s="43" t="e">
        <f ca="1">+HLOOKUP($R$1,'Casos DIA Corr'!$CM$1:$CP$755,Localiza_PN1112[[#This Row],[Fila]],0)</f>
        <v>#N/A</v>
      </c>
      <c r="T383" s="40" t="e">
        <f ca="1">+HLOOKUP($R$1,'Muertes DIA'!$F$1:$I$770,Localiza_PN1112[[#This Row],[Fila]],0)</f>
        <v>#N/A</v>
      </c>
      <c r="U383" s="40" t="e">
        <f ca="1">+HLOOKUP($R$1,'Recuperados DIA'!$E$1:$H$763,Localiza_PN1112[[#This Row],[Fila]],0)</f>
        <v>#N/A</v>
      </c>
    </row>
    <row r="384" spans="2:21">
      <c r="B384">
        <v>384</v>
      </c>
      <c r="C384">
        <v>60104</v>
      </c>
      <c r="D384" t="s">
        <v>524</v>
      </c>
      <c r="E384">
        <v>7.760429859161377</v>
      </c>
      <c r="F384">
        <v>-81.112098693847656</v>
      </c>
      <c r="G384">
        <v>224</v>
      </c>
      <c r="H384" s="48">
        <f>+Casos_PN_CORR[[#This Row],[SUM Correg]]</f>
        <v>5</v>
      </c>
      <c r="I384" s="48">
        <f>+Muertes_PN_ACUM[[#This Row],[Fallecidos]]</f>
        <v>0</v>
      </c>
      <c r="J384" s="48">
        <f>+Recupera_PN_ACUM[[#This Row],[Recuperados]]</f>
        <v>0</v>
      </c>
      <c r="K384" s="48">
        <f>+Localiza_PN1112[[#This Row],[Casos]]-Localiza_PN1112[[#This Row],[Fallecidos]]-Localiza_PN1112[[#This Row],[Recuperados]]</f>
        <v>5</v>
      </c>
      <c r="L384" s="19">
        <f>+Localiza_PN1112[[#This Row],[Casos]]/(Localiza_PN1112[[#This Row],[Población]]/1000000)</f>
        <v>22321.428571428572</v>
      </c>
      <c r="M384" s="19">
        <f>+Localiza_PN1112[[#This Row],[Fallecidos]]/(Localiza_PN1112[[#This Row],[Población]]/1000000)</f>
        <v>0</v>
      </c>
      <c r="N384" s="19">
        <f>+Localiza_PN1112[[#This Row],[Recuperados]]/(Localiza_PN1112[[#This Row],[Población]]/1000000)</f>
        <v>0</v>
      </c>
      <c r="O384" s="19">
        <f>+Localiza_PN1112[[#This Row],[Activos]]/(Localiza_PN1112[[#This Row],[Población]]/1000000)</f>
        <v>22321.428571428572</v>
      </c>
      <c r="P384" s="25">
        <f>+Localiza_PN1112[[#This Row],[Fallecidos]]/Localiza_PN1112[[#This Row],[Casos]]</f>
        <v>0</v>
      </c>
      <c r="Q384" s="25">
        <f>+Localiza_PN1112[[#This Row],[Recuperados]]/Localiza_PN1112[[#This Row],[Casos]]</f>
        <v>0</v>
      </c>
      <c r="R384" s="25">
        <f>Localiza_PN1112[[#This Row],[Activos]]/Localiza_PN1112[[#This Row],[Casos]]</f>
        <v>1</v>
      </c>
      <c r="S384" s="43" t="e">
        <f ca="1">+HLOOKUP($R$1,'Casos DIA Corr'!$CM$1:$CP$755,Localiza_PN1112[[#This Row],[Fila]],0)</f>
        <v>#N/A</v>
      </c>
      <c r="T384" s="40" t="e">
        <f ca="1">+HLOOKUP($R$1,'Muertes DIA'!$F$1:$I$770,Localiza_PN1112[[#This Row],[Fila]],0)</f>
        <v>#N/A</v>
      </c>
      <c r="U384" s="40" t="e">
        <f ca="1">+HLOOKUP($R$1,'Recuperados DIA'!$E$1:$H$763,Localiza_PN1112[[#This Row],[Fila]],0)</f>
        <v>#N/A</v>
      </c>
    </row>
    <row r="385" spans="2:21">
      <c r="B385">
        <v>385</v>
      </c>
      <c r="C385">
        <v>91201</v>
      </c>
      <c r="D385" t="s">
        <v>525</v>
      </c>
      <c r="E385">
        <v>8.7509098052978516</v>
      </c>
      <c r="F385">
        <v>-79.932403564453125</v>
      </c>
      <c r="G385">
        <v>0</v>
      </c>
      <c r="H385" s="48">
        <f>+Casos_PN_CORR[[#This Row],[SUM Correg]]</f>
        <v>15</v>
      </c>
      <c r="I385" s="48">
        <f>+Muertes_PN_ACUM[[#This Row],[Fallecidos]]</f>
        <v>0</v>
      </c>
      <c r="J385" s="48">
        <f>+Recupera_PN_ACUM[[#This Row],[Recuperados]]</f>
        <v>0</v>
      </c>
      <c r="K385" s="48">
        <f>+Localiza_PN1112[[#This Row],[Casos]]-Localiza_PN1112[[#This Row],[Fallecidos]]-Localiza_PN1112[[#This Row],[Recuperados]]</f>
        <v>15</v>
      </c>
      <c r="L385" s="19" t="e">
        <f>+Localiza_PN1112[[#This Row],[Casos]]/(Localiza_PN1112[[#This Row],[Población]]/1000000)</f>
        <v>#DIV/0!</v>
      </c>
      <c r="M385" s="19" t="e">
        <f>+Localiza_PN1112[[#This Row],[Fallecidos]]/(Localiza_PN1112[[#This Row],[Población]]/1000000)</f>
        <v>#DIV/0!</v>
      </c>
      <c r="N385" s="19" t="e">
        <f>+Localiza_PN1112[[#This Row],[Recuperados]]/(Localiza_PN1112[[#This Row],[Población]]/1000000)</f>
        <v>#DIV/0!</v>
      </c>
      <c r="O385" s="19" t="e">
        <f>+Localiza_PN1112[[#This Row],[Activos]]/(Localiza_PN1112[[#This Row],[Población]]/1000000)</f>
        <v>#DIV/0!</v>
      </c>
      <c r="P385" s="25">
        <f>+Localiza_PN1112[[#This Row],[Fallecidos]]/Localiza_PN1112[[#This Row],[Casos]]</f>
        <v>0</v>
      </c>
      <c r="Q385" s="25">
        <f>+Localiza_PN1112[[#This Row],[Recuperados]]/Localiza_PN1112[[#This Row],[Casos]]</f>
        <v>0</v>
      </c>
      <c r="R385" s="25">
        <f>Localiza_PN1112[[#This Row],[Activos]]/Localiza_PN1112[[#This Row],[Casos]]</f>
        <v>1</v>
      </c>
      <c r="S385" s="43" t="e">
        <f ca="1">+HLOOKUP($R$1,'Casos DIA Corr'!$CM$1:$CP$755,Localiza_PN1112[[#This Row],[Fila]],0)</f>
        <v>#N/A</v>
      </c>
      <c r="T385" s="40" t="e">
        <f ca="1">+HLOOKUP($R$1,'Muertes DIA'!$F$1:$I$770,Localiza_PN1112[[#This Row],[Fila]],0)</f>
        <v>#N/A</v>
      </c>
      <c r="U385" s="40" t="e">
        <f ca="1">+HLOOKUP($R$1,'Recuperados DIA'!$E$1:$H$763,Localiza_PN1112[[#This Row],[Fila]],0)</f>
        <v>#N/A</v>
      </c>
    </row>
    <row r="386" spans="2:21">
      <c r="B386">
        <v>386</v>
      </c>
      <c r="C386">
        <v>60504</v>
      </c>
      <c r="D386" t="s">
        <v>526</v>
      </c>
      <c r="E386">
        <v>9.2624597549438477</v>
      </c>
      <c r="F386">
        <v>-79.752799987792969</v>
      </c>
      <c r="G386">
        <v>4665</v>
      </c>
      <c r="H386" s="48">
        <f>+Casos_PN_CORR[[#This Row],[SUM Correg]]</f>
        <v>0</v>
      </c>
      <c r="I386" s="48">
        <f>+Muertes_PN_ACUM[[#This Row],[Fallecidos]]</f>
        <v>0</v>
      </c>
      <c r="J386" s="48">
        <f>+Recupera_PN_ACUM[[#This Row],[Recuperados]]</f>
        <v>0</v>
      </c>
      <c r="K386" s="48">
        <f>+Localiza_PN1112[[#This Row],[Casos]]-Localiza_PN1112[[#This Row],[Fallecidos]]-Localiza_PN1112[[#This Row],[Recuperados]]</f>
        <v>0</v>
      </c>
      <c r="L386" s="19">
        <f>+Localiza_PN1112[[#This Row],[Casos]]/(Localiza_PN1112[[#This Row],[Población]]/1000000)</f>
        <v>0</v>
      </c>
      <c r="M386" s="19">
        <f>+Localiza_PN1112[[#This Row],[Fallecidos]]/(Localiza_PN1112[[#This Row],[Población]]/1000000)</f>
        <v>0</v>
      </c>
      <c r="N386" s="19">
        <f>+Localiza_PN1112[[#This Row],[Recuperados]]/(Localiza_PN1112[[#This Row],[Población]]/1000000)</f>
        <v>0</v>
      </c>
      <c r="O386" s="19">
        <f>+Localiza_PN1112[[#This Row],[Activos]]/(Localiza_PN1112[[#This Row],[Población]]/1000000)</f>
        <v>0</v>
      </c>
      <c r="P386" s="25" t="e">
        <f>+Localiza_PN1112[[#This Row],[Fallecidos]]/Localiza_PN1112[[#This Row],[Casos]]</f>
        <v>#DIV/0!</v>
      </c>
      <c r="Q386" s="25" t="e">
        <f>+Localiza_PN1112[[#This Row],[Recuperados]]/Localiza_PN1112[[#This Row],[Casos]]</f>
        <v>#DIV/0!</v>
      </c>
      <c r="R386" s="25" t="e">
        <f>Localiza_PN1112[[#This Row],[Activos]]/Localiza_PN1112[[#This Row],[Casos]]</f>
        <v>#DIV/0!</v>
      </c>
      <c r="S386" s="43" t="e">
        <f ca="1">+HLOOKUP($R$1,'Casos DIA Corr'!$CM$1:$CP$755,Localiza_PN1112[[#This Row],[Fila]],0)</f>
        <v>#N/A</v>
      </c>
      <c r="T386" s="40" t="e">
        <f ca="1">+HLOOKUP($R$1,'Muertes DIA'!$F$1:$I$770,Localiza_PN1112[[#This Row],[Fila]],0)</f>
        <v>#N/A</v>
      </c>
      <c r="U386" s="40" t="e">
        <f ca="1">+HLOOKUP($R$1,'Recuperados DIA'!$E$1:$H$763,Localiza_PN1112[[#This Row],[Fila]],0)</f>
        <v>#N/A</v>
      </c>
    </row>
    <row r="387" spans="2:21">
      <c r="B387">
        <v>387</v>
      </c>
      <c r="C387">
        <v>70410</v>
      </c>
      <c r="D387" t="s">
        <v>527</v>
      </c>
      <c r="E387">
        <v>8.1067304611206055</v>
      </c>
      <c r="F387">
        <v>-82.882698059082031</v>
      </c>
      <c r="G387">
        <v>1040</v>
      </c>
      <c r="H387" s="48">
        <f>+Casos_PN_CORR[[#This Row],[SUM Correg]]</f>
        <v>0</v>
      </c>
      <c r="I387" s="48">
        <f>+Muertes_PN_ACUM[[#This Row],[Fallecidos]]</f>
        <v>0</v>
      </c>
      <c r="J387" s="48">
        <f>+Recupera_PN_ACUM[[#This Row],[Recuperados]]</f>
        <v>0</v>
      </c>
      <c r="K387" s="48">
        <f>+Localiza_PN1112[[#This Row],[Casos]]-Localiza_PN1112[[#This Row],[Fallecidos]]-Localiza_PN1112[[#This Row],[Recuperados]]</f>
        <v>0</v>
      </c>
      <c r="L387" s="19">
        <f>+Localiza_PN1112[[#This Row],[Casos]]/(Localiza_PN1112[[#This Row],[Población]]/1000000)</f>
        <v>0</v>
      </c>
      <c r="M387" s="19">
        <f>+Localiza_PN1112[[#This Row],[Fallecidos]]/(Localiza_PN1112[[#This Row],[Población]]/1000000)</f>
        <v>0</v>
      </c>
      <c r="N387" s="19">
        <f>+Localiza_PN1112[[#This Row],[Recuperados]]/(Localiza_PN1112[[#This Row],[Población]]/1000000)</f>
        <v>0</v>
      </c>
      <c r="O387" s="19">
        <f>+Localiza_PN1112[[#This Row],[Activos]]/(Localiza_PN1112[[#This Row],[Población]]/1000000)</f>
        <v>0</v>
      </c>
      <c r="P387" s="25" t="e">
        <f>+Localiza_PN1112[[#This Row],[Fallecidos]]/Localiza_PN1112[[#This Row],[Casos]]</f>
        <v>#DIV/0!</v>
      </c>
      <c r="Q387" s="25" t="e">
        <f>+Localiza_PN1112[[#This Row],[Recuperados]]/Localiza_PN1112[[#This Row],[Casos]]</f>
        <v>#DIV/0!</v>
      </c>
      <c r="R387" s="25" t="e">
        <f>Localiza_PN1112[[#This Row],[Activos]]/Localiza_PN1112[[#This Row],[Casos]]</f>
        <v>#DIV/0!</v>
      </c>
      <c r="S387" s="43" t="e">
        <f ca="1">+HLOOKUP($R$1,'Casos DIA Corr'!$CM$1:$CP$755,Localiza_PN1112[[#This Row],[Fila]],0)</f>
        <v>#N/A</v>
      </c>
      <c r="T387" s="40" t="e">
        <f ca="1">+HLOOKUP($R$1,'Muertes DIA'!$F$1:$I$770,Localiza_PN1112[[#This Row],[Fila]],0)</f>
        <v>#N/A</v>
      </c>
      <c r="U387" s="40" t="e">
        <f ca="1">+HLOOKUP($R$1,'Recuperados DIA'!$E$1:$H$763,Localiza_PN1112[[#This Row],[Fila]],0)</f>
        <v>#N/A</v>
      </c>
    </row>
    <row r="388" spans="2:21">
      <c r="B388">
        <v>388</v>
      </c>
      <c r="C388">
        <v>20304</v>
      </c>
      <c r="D388" t="s">
        <v>528</v>
      </c>
      <c r="E388">
        <v>7.7667198181152344</v>
      </c>
      <c r="F388">
        <v>-80.41619873046875</v>
      </c>
      <c r="G388">
        <v>550</v>
      </c>
      <c r="H388" s="48">
        <f>+Casos_PN_CORR[[#This Row],[SUM Correg]]</f>
        <v>0</v>
      </c>
      <c r="I388" s="48">
        <f>+Muertes_PN_ACUM[[#This Row],[Fallecidos]]</f>
        <v>0</v>
      </c>
      <c r="J388" s="48">
        <f>+Recupera_PN_ACUM[[#This Row],[Recuperados]]</f>
        <v>0</v>
      </c>
      <c r="K388" s="48">
        <f>+Localiza_PN1112[[#This Row],[Casos]]-Localiza_PN1112[[#This Row],[Fallecidos]]-Localiza_PN1112[[#This Row],[Recuperados]]</f>
        <v>0</v>
      </c>
      <c r="L388" s="19">
        <f>+Localiza_PN1112[[#This Row],[Casos]]/(Localiza_PN1112[[#This Row],[Población]]/1000000)</f>
        <v>0</v>
      </c>
      <c r="M388" s="19">
        <f>+Localiza_PN1112[[#This Row],[Fallecidos]]/(Localiza_PN1112[[#This Row],[Población]]/1000000)</f>
        <v>0</v>
      </c>
      <c r="N388" s="19">
        <f>+Localiza_PN1112[[#This Row],[Recuperados]]/(Localiza_PN1112[[#This Row],[Población]]/1000000)</f>
        <v>0</v>
      </c>
      <c r="O388" s="19">
        <f>+Localiza_PN1112[[#This Row],[Activos]]/(Localiza_PN1112[[#This Row],[Población]]/1000000)</f>
        <v>0</v>
      </c>
      <c r="P388" s="25" t="e">
        <f>+Localiza_PN1112[[#This Row],[Fallecidos]]/Localiza_PN1112[[#This Row],[Casos]]</f>
        <v>#DIV/0!</v>
      </c>
      <c r="Q388" s="25" t="e">
        <f>+Localiza_PN1112[[#This Row],[Recuperados]]/Localiza_PN1112[[#This Row],[Casos]]</f>
        <v>#DIV/0!</v>
      </c>
      <c r="R388" s="25" t="e">
        <f>Localiza_PN1112[[#This Row],[Activos]]/Localiza_PN1112[[#This Row],[Casos]]</f>
        <v>#DIV/0!</v>
      </c>
      <c r="S388" s="43" t="e">
        <f ca="1">+HLOOKUP($R$1,'Casos DIA Corr'!$CM$1:$CP$755,Localiza_PN1112[[#This Row],[Fila]],0)</f>
        <v>#N/A</v>
      </c>
      <c r="T388" s="40" t="e">
        <f ca="1">+HLOOKUP($R$1,'Muertes DIA'!$F$1:$I$770,Localiza_PN1112[[#This Row],[Fila]],0)</f>
        <v>#N/A</v>
      </c>
      <c r="U388" s="40" t="e">
        <f ca="1">+HLOOKUP($R$1,'Recuperados DIA'!$E$1:$H$763,Localiza_PN1112[[#This Row],[Fila]],0)</f>
        <v>#N/A</v>
      </c>
    </row>
    <row r="389" spans="2:21">
      <c r="B389">
        <v>389</v>
      </c>
      <c r="C389">
        <v>60404</v>
      </c>
      <c r="D389" t="s">
        <v>528</v>
      </c>
      <c r="E389">
        <v>7.9904999732971191</v>
      </c>
      <c r="F389">
        <v>-80.412002563476563</v>
      </c>
      <c r="G389">
        <v>9798</v>
      </c>
      <c r="H389" s="48">
        <f>+Casos_PN_CORR[[#This Row],[SUM Correg]]</f>
        <v>0</v>
      </c>
      <c r="I389" s="48">
        <f>+Muertes_PN_ACUM[[#This Row],[Fallecidos]]</f>
        <v>0</v>
      </c>
      <c r="J389" s="48">
        <f>+Recupera_PN_ACUM[[#This Row],[Recuperados]]</f>
        <v>0</v>
      </c>
      <c r="K389" s="48">
        <f>+Localiza_PN1112[[#This Row],[Casos]]-Localiza_PN1112[[#This Row],[Fallecidos]]-Localiza_PN1112[[#This Row],[Recuperados]]</f>
        <v>0</v>
      </c>
      <c r="L389" s="19">
        <f>+Localiza_PN1112[[#This Row],[Casos]]/(Localiza_PN1112[[#This Row],[Población]]/1000000)</f>
        <v>0</v>
      </c>
      <c r="M389" s="19">
        <f>+Localiza_PN1112[[#This Row],[Fallecidos]]/(Localiza_PN1112[[#This Row],[Población]]/1000000)</f>
        <v>0</v>
      </c>
      <c r="N389" s="19">
        <f>+Localiza_PN1112[[#This Row],[Recuperados]]/(Localiza_PN1112[[#This Row],[Población]]/1000000)</f>
        <v>0</v>
      </c>
      <c r="O389" s="19">
        <f>+Localiza_PN1112[[#This Row],[Activos]]/(Localiza_PN1112[[#This Row],[Población]]/1000000)</f>
        <v>0</v>
      </c>
      <c r="P389" s="25" t="e">
        <f>+Localiza_PN1112[[#This Row],[Fallecidos]]/Localiza_PN1112[[#This Row],[Casos]]</f>
        <v>#DIV/0!</v>
      </c>
      <c r="Q389" s="25" t="e">
        <f>+Localiza_PN1112[[#This Row],[Recuperados]]/Localiza_PN1112[[#This Row],[Casos]]</f>
        <v>#DIV/0!</v>
      </c>
      <c r="R389" s="25" t="e">
        <f>Localiza_PN1112[[#This Row],[Activos]]/Localiza_PN1112[[#This Row],[Casos]]</f>
        <v>#DIV/0!</v>
      </c>
      <c r="S389" s="43" t="e">
        <f ca="1">+HLOOKUP($R$1,'Casos DIA Corr'!$CM$1:$CP$755,Localiza_PN1112[[#This Row],[Fila]],0)</f>
        <v>#N/A</v>
      </c>
      <c r="T389" s="40" t="e">
        <f ca="1">+HLOOKUP($R$1,'Muertes DIA'!$F$1:$I$770,Localiza_PN1112[[#This Row],[Fila]],0)</f>
        <v>#N/A</v>
      </c>
      <c r="U389" s="40" t="e">
        <f ca="1">+HLOOKUP($R$1,'Recuperados DIA'!$E$1:$H$763,Localiza_PN1112[[#This Row],[Fila]],0)</f>
        <v>#N/A</v>
      </c>
    </row>
    <row r="390" spans="2:21">
      <c r="B390">
        <v>390</v>
      </c>
      <c r="C390">
        <v>90404</v>
      </c>
      <c r="D390" t="s">
        <v>528</v>
      </c>
      <c r="E390">
        <v>7.6130399703979492</v>
      </c>
      <c r="F390">
        <v>-80.92230224609375</v>
      </c>
      <c r="G390">
        <v>2376</v>
      </c>
      <c r="H390" s="48">
        <f>+Casos_PN_CORR[[#This Row],[SUM Correg]]</f>
        <v>0</v>
      </c>
      <c r="I390" s="48">
        <f>+Muertes_PN_ACUM[[#This Row],[Fallecidos]]</f>
        <v>0</v>
      </c>
      <c r="J390" s="48">
        <f>+Recupera_PN_ACUM[[#This Row],[Recuperados]]</f>
        <v>0</v>
      </c>
      <c r="K390" s="48">
        <f>+Localiza_PN1112[[#This Row],[Casos]]-Localiza_PN1112[[#This Row],[Fallecidos]]-Localiza_PN1112[[#This Row],[Recuperados]]</f>
        <v>0</v>
      </c>
      <c r="L390" s="19">
        <f>+Localiza_PN1112[[#This Row],[Casos]]/(Localiza_PN1112[[#This Row],[Población]]/1000000)</f>
        <v>0</v>
      </c>
      <c r="M390" s="19">
        <f>+Localiza_PN1112[[#This Row],[Fallecidos]]/(Localiza_PN1112[[#This Row],[Población]]/1000000)</f>
        <v>0</v>
      </c>
      <c r="N390" s="19">
        <f>+Localiza_PN1112[[#This Row],[Recuperados]]/(Localiza_PN1112[[#This Row],[Población]]/1000000)</f>
        <v>0</v>
      </c>
      <c r="O390" s="19">
        <f>+Localiza_PN1112[[#This Row],[Activos]]/(Localiza_PN1112[[#This Row],[Población]]/1000000)</f>
        <v>0</v>
      </c>
      <c r="P390" s="25" t="e">
        <f>+Localiza_PN1112[[#This Row],[Fallecidos]]/Localiza_PN1112[[#This Row],[Casos]]</f>
        <v>#DIV/0!</v>
      </c>
      <c r="Q390" s="25" t="e">
        <f>+Localiza_PN1112[[#This Row],[Recuperados]]/Localiza_PN1112[[#This Row],[Casos]]</f>
        <v>#DIV/0!</v>
      </c>
      <c r="R390" s="25" t="e">
        <f>Localiza_PN1112[[#This Row],[Activos]]/Localiza_PN1112[[#This Row],[Casos]]</f>
        <v>#DIV/0!</v>
      </c>
      <c r="S390" s="43" t="e">
        <f ca="1">+HLOOKUP($R$1,'Casos DIA Corr'!$CM$1:$CP$755,Localiza_PN1112[[#This Row],[Fila]],0)</f>
        <v>#N/A</v>
      </c>
      <c r="T390" s="40" t="e">
        <f ca="1">+HLOOKUP($R$1,'Muertes DIA'!$F$1:$I$770,Localiza_PN1112[[#This Row],[Fila]],0)</f>
        <v>#N/A</v>
      </c>
      <c r="U390" s="40" t="e">
        <f ca="1">+HLOOKUP($R$1,'Recuperados DIA'!$E$1:$H$763,Localiza_PN1112[[#This Row],[Fila]],0)</f>
        <v>#N/A</v>
      </c>
    </row>
    <row r="391" spans="2:21">
      <c r="B391">
        <v>391</v>
      </c>
      <c r="C391">
        <v>70309</v>
      </c>
      <c r="D391" t="s">
        <v>529</v>
      </c>
      <c r="E391">
        <v>7.9631099700927734</v>
      </c>
      <c r="F391">
        <v>-80.632499694824219</v>
      </c>
      <c r="G391">
        <v>318</v>
      </c>
      <c r="H391" s="48">
        <f>+Casos_PN_CORR[[#This Row],[SUM Correg]]</f>
        <v>0</v>
      </c>
      <c r="I391" s="48">
        <f>+Muertes_PN_ACUM[[#This Row],[Fallecidos]]</f>
        <v>0</v>
      </c>
      <c r="J391" s="48">
        <f>+Recupera_PN_ACUM[[#This Row],[Recuperados]]</f>
        <v>0</v>
      </c>
      <c r="K391" s="48">
        <f>+Localiza_PN1112[[#This Row],[Casos]]-Localiza_PN1112[[#This Row],[Fallecidos]]-Localiza_PN1112[[#This Row],[Recuperados]]</f>
        <v>0</v>
      </c>
      <c r="L391" s="19">
        <f>+Localiza_PN1112[[#This Row],[Casos]]/(Localiza_PN1112[[#This Row],[Población]]/1000000)</f>
        <v>0</v>
      </c>
      <c r="M391" s="19">
        <f>+Localiza_PN1112[[#This Row],[Fallecidos]]/(Localiza_PN1112[[#This Row],[Población]]/1000000)</f>
        <v>0</v>
      </c>
      <c r="N391" s="19">
        <f>+Localiza_PN1112[[#This Row],[Recuperados]]/(Localiza_PN1112[[#This Row],[Población]]/1000000)</f>
        <v>0</v>
      </c>
      <c r="O391" s="19">
        <f>+Localiza_PN1112[[#This Row],[Activos]]/(Localiza_PN1112[[#This Row],[Población]]/1000000)</f>
        <v>0</v>
      </c>
      <c r="P391" s="25" t="e">
        <f>+Localiza_PN1112[[#This Row],[Fallecidos]]/Localiza_PN1112[[#This Row],[Casos]]</f>
        <v>#DIV/0!</v>
      </c>
      <c r="Q391" s="25" t="e">
        <f>+Localiza_PN1112[[#This Row],[Recuperados]]/Localiza_PN1112[[#This Row],[Casos]]</f>
        <v>#DIV/0!</v>
      </c>
      <c r="R391" s="25" t="e">
        <f>Localiza_PN1112[[#This Row],[Activos]]/Localiza_PN1112[[#This Row],[Casos]]</f>
        <v>#DIV/0!</v>
      </c>
      <c r="S391" s="43" t="e">
        <f ca="1">+HLOOKUP($R$1,'Casos DIA Corr'!$CM$1:$CP$755,Localiza_PN1112[[#This Row],[Fila]],0)</f>
        <v>#N/A</v>
      </c>
      <c r="T391" s="40" t="e">
        <f ca="1">+HLOOKUP($R$1,'Muertes DIA'!$F$1:$I$770,Localiza_PN1112[[#This Row],[Fila]],0)</f>
        <v>#N/A</v>
      </c>
      <c r="U391" s="40" t="e">
        <f ca="1">+HLOOKUP($R$1,'Recuperados DIA'!$E$1:$H$763,Localiza_PN1112[[#This Row],[Fila]],0)</f>
        <v>#N/A</v>
      </c>
    </row>
    <row r="392" spans="2:21">
      <c r="B392">
        <v>392</v>
      </c>
      <c r="C392">
        <v>20307</v>
      </c>
      <c r="D392" t="s">
        <v>530</v>
      </c>
      <c r="E392">
        <v>7.6359901428222656</v>
      </c>
      <c r="F392">
        <v>-80.550201416015625</v>
      </c>
      <c r="G392">
        <v>1737</v>
      </c>
      <c r="H392" s="48">
        <f>+Casos_PN_CORR[[#This Row],[SUM Correg]]</f>
        <v>0</v>
      </c>
      <c r="I392" s="48">
        <f>+Muertes_PN_ACUM[[#This Row],[Fallecidos]]</f>
        <v>0</v>
      </c>
      <c r="J392" s="48">
        <f>+Recupera_PN_ACUM[[#This Row],[Recuperados]]</f>
        <v>0</v>
      </c>
      <c r="K392" s="48">
        <f>+Localiza_PN1112[[#This Row],[Casos]]-Localiza_PN1112[[#This Row],[Fallecidos]]-Localiza_PN1112[[#This Row],[Recuperados]]</f>
        <v>0</v>
      </c>
      <c r="L392" s="19">
        <f>+Localiza_PN1112[[#This Row],[Casos]]/(Localiza_PN1112[[#This Row],[Población]]/1000000)</f>
        <v>0</v>
      </c>
      <c r="M392" s="19">
        <f>+Localiza_PN1112[[#This Row],[Fallecidos]]/(Localiza_PN1112[[#This Row],[Población]]/1000000)</f>
        <v>0</v>
      </c>
      <c r="N392" s="19">
        <f>+Localiza_PN1112[[#This Row],[Recuperados]]/(Localiza_PN1112[[#This Row],[Población]]/1000000)</f>
        <v>0</v>
      </c>
      <c r="O392" s="19">
        <f>+Localiza_PN1112[[#This Row],[Activos]]/(Localiza_PN1112[[#This Row],[Población]]/1000000)</f>
        <v>0</v>
      </c>
      <c r="P392" s="25" t="e">
        <f>+Localiza_PN1112[[#This Row],[Fallecidos]]/Localiza_PN1112[[#This Row],[Casos]]</f>
        <v>#DIV/0!</v>
      </c>
      <c r="Q392" s="25" t="e">
        <f>+Localiza_PN1112[[#This Row],[Recuperados]]/Localiza_PN1112[[#This Row],[Casos]]</f>
        <v>#DIV/0!</v>
      </c>
      <c r="R392" s="25" t="e">
        <f>Localiza_PN1112[[#This Row],[Activos]]/Localiza_PN1112[[#This Row],[Casos]]</f>
        <v>#DIV/0!</v>
      </c>
      <c r="S392" s="43" t="e">
        <f ca="1">+HLOOKUP($R$1,'Casos DIA Corr'!$CM$1:$CP$755,Localiza_PN1112[[#This Row],[Fila]],0)</f>
        <v>#N/A</v>
      </c>
      <c r="T392" s="40" t="e">
        <f ca="1">+HLOOKUP($R$1,'Muertes DIA'!$F$1:$I$770,Localiza_PN1112[[#This Row],[Fila]],0)</f>
        <v>#N/A</v>
      </c>
      <c r="U392" s="40" t="e">
        <f ca="1">+HLOOKUP($R$1,'Recuperados DIA'!$E$1:$H$763,Localiza_PN1112[[#This Row],[Fila]],0)</f>
        <v>#N/A</v>
      </c>
    </row>
    <row r="393" spans="2:21">
      <c r="B393">
        <v>393</v>
      </c>
      <c r="C393">
        <v>90507</v>
      </c>
      <c r="D393" t="s">
        <v>531</v>
      </c>
      <c r="E393">
        <v>8.6641502380371094</v>
      </c>
      <c r="F393">
        <v>-80.439697265625</v>
      </c>
      <c r="G393">
        <v>6901</v>
      </c>
      <c r="H393" s="48">
        <f>+Casos_PN_CORR[[#This Row],[SUM Correg]]</f>
        <v>0</v>
      </c>
      <c r="I393" s="48">
        <f>+Muertes_PN_ACUM[[#This Row],[Fallecidos]]</f>
        <v>0</v>
      </c>
      <c r="J393" s="48">
        <f>+Recupera_PN_ACUM[[#This Row],[Recuperados]]</f>
        <v>0</v>
      </c>
      <c r="K393" s="48">
        <f>+Localiza_PN1112[[#This Row],[Casos]]-Localiza_PN1112[[#This Row],[Fallecidos]]-Localiza_PN1112[[#This Row],[Recuperados]]</f>
        <v>0</v>
      </c>
      <c r="L393" s="19">
        <f>+Localiza_PN1112[[#This Row],[Casos]]/(Localiza_PN1112[[#This Row],[Población]]/1000000)</f>
        <v>0</v>
      </c>
      <c r="M393" s="19">
        <f>+Localiza_PN1112[[#This Row],[Fallecidos]]/(Localiza_PN1112[[#This Row],[Población]]/1000000)</f>
        <v>0</v>
      </c>
      <c r="N393" s="19">
        <f>+Localiza_PN1112[[#This Row],[Recuperados]]/(Localiza_PN1112[[#This Row],[Población]]/1000000)</f>
        <v>0</v>
      </c>
      <c r="O393" s="19">
        <f>+Localiza_PN1112[[#This Row],[Activos]]/(Localiza_PN1112[[#This Row],[Población]]/1000000)</f>
        <v>0</v>
      </c>
      <c r="P393" s="25" t="e">
        <f>+Localiza_PN1112[[#This Row],[Fallecidos]]/Localiza_PN1112[[#This Row],[Casos]]</f>
        <v>#DIV/0!</v>
      </c>
      <c r="Q393" s="25" t="e">
        <f>+Localiza_PN1112[[#This Row],[Recuperados]]/Localiza_PN1112[[#This Row],[Casos]]</f>
        <v>#DIV/0!</v>
      </c>
      <c r="R393" s="25" t="e">
        <f>Localiza_PN1112[[#This Row],[Activos]]/Localiza_PN1112[[#This Row],[Casos]]</f>
        <v>#DIV/0!</v>
      </c>
      <c r="S393" s="43" t="e">
        <f ca="1">+HLOOKUP($R$1,'Casos DIA Corr'!$CM$1:$CP$755,Localiza_PN1112[[#This Row],[Fila]],0)</f>
        <v>#N/A</v>
      </c>
      <c r="T393" s="40" t="e">
        <f ca="1">+HLOOKUP($R$1,'Muertes DIA'!$F$1:$I$770,Localiza_PN1112[[#This Row],[Fila]],0)</f>
        <v>#N/A</v>
      </c>
      <c r="U393" s="40" t="e">
        <f ca="1">+HLOOKUP($R$1,'Recuperados DIA'!$E$1:$H$763,Localiza_PN1112[[#This Row],[Fila]],0)</f>
        <v>#N/A</v>
      </c>
    </row>
    <row r="394" spans="2:21">
      <c r="B394">
        <v>394</v>
      </c>
      <c r="C394">
        <v>120903</v>
      </c>
      <c r="D394" t="s">
        <v>532</v>
      </c>
      <c r="E394">
        <v>7.9790301322937012</v>
      </c>
      <c r="F394">
        <v>-80.697700500488281</v>
      </c>
      <c r="G394">
        <v>1062</v>
      </c>
      <c r="H394" s="48">
        <f>+Casos_PN_CORR[[#This Row],[SUM Correg]]</f>
        <v>0</v>
      </c>
      <c r="I394" s="48">
        <f>+Muertes_PN_ACUM[[#This Row],[Fallecidos]]</f>
        <v>0</v>
      </c>
      <c r="J394" s="48">
        <f>+Recupera_PN_ACUM[[#This Row],[Recuperados]]</f>
        <v>0</v>
      </c>
      <c r="K394" s="48">
        <f>+Localiza_PN1112[[#This Row],[Casos]]-Localiza_PN1112[[#This Row],[Fallecidos]]-Localiza_PN1112[[#This Row],[Recuperados]]</f>
        <v>0</v>
      </c>
      <c r="L394" s="19">
        <f>+Localiza_PN1112[[#This Row],[Casos]]/(Localiza_PN1112[[#This Row],[Población]]/1000000)</f>
        <v>0</v>
      </c>
      <c r="M394" s="19">
        <f>+Localiza_PN1112[[#This Row],[Fallecidos]]/(Localiza_PN1112[[#This Row],[Población]]/1000000)</f>
        <v>0</v>
      </c>
      <c r="N394" s="19">
        <f>+Localiza_PN1112[[#This Row],[Recuperados]]/(Localiza_PN1112[[#This Row],[Población]]/1000000)</f>
        <v>0</v>
      </c>
      <c r="O394" s="19">
        <f>+Localiza_PN1112[[#This Row],[Activos]]/(Localiza_PN1112[[#This Row],[Población]]/1000000)</f>
        <v>0</v>
      </c>
      <c r="P394" s="25" t="e">
        <f>+Localiza_PN1112[[#This Row],[Fallecidos]]/Localiza_PN1112[[#This Row],[Casos]]</f>
        <v>#DIV/0!</v>
      </c>
      <c r="Q394" s="25" t="e">
        <f>+Localiza_PN1112[[#This Row],[Recuperados]]/Localiza_PN1112[[#This Row],[Casos]]</f>
        <v>#DIV/0!</v>
      </c>
      <c r="R394" s="25" t="e">
        <f>Localiza_PN1112[[#This Row],[Activos]]/Localiza_PN1112[[#This Row],[Casos]]</f>
        <v>#DIV/0!</v>
      </c>
      <c r="S394" s="43" t="e">
        <f ca="1">+HLOOKUP($R$1,'Casos DIA Corr'!$CM$1:$CP$755,Localiza_PN1112[[#This Row],[Fila]],0)</f>
        <v>#N/A</v>
      </c>
      <c r="T394" s="40" t="e">
        <f ca="1">+HLOOKUP($R$1,'Muertes DIA'!$F$1:$I$770,Localiza_PN1112[[#This Row],[Fila]],0)</f>
        <v>#N/A</v>
      </c>
      <c r="U394" s="40" t="e">
        <f ca="1">+HLOOKUP($R$1,'Recuperados DIA'!$E$1:$H$763,Localiza_PN1112[[#This Row],[Fila]],0)</f>
        <v>#N/A</v>
      </c>
    </row>
    <row r="395" spans="2:21">
      <c r="B395">
        <v>395</v>
      </c>
      <c r="C395">
        <v>40708</v>
      </c>
      <c r="D395" t="s">
        <v>533</v>
      </c>
      <c r="E395">
        <v>8.0902595520019531</v>
      </c>
      <c r="F395">
        <v>-81.141700744628906</v>
      </c>
      <c r="G395">
        <v>815</v>
      </c>
      <c r="H395" s="48">
        <f>+Casos_PN_CORR[[#This Row],[SUM Correg]]</f>
        <v>127</v>
      </c>
      <c r="I395" s="48">
        <f>+Muertes_PN_ACUM[[#This Row],[Fallecidos]]</f>
        <v>0</v>
      </c>
      <c r="J395" s="48">
        <f>+Recupera_PN_ACUM[[#This Row],[Recuperados]]</f>
        <v>0</v>
      </c>
      <c r="K395" s="48">
        <f>+Localiza_PN1112[[#This Row],[Casos]]-Localiza_PN1112[[#This Row],[Fallecidos]]-Localiza_PN1112[[#This Row],[Recuperados]]</f>
        <v>127</v>
      </c>
      <c r="L395" s="19">
        <f>+Localiza_PN1112[[#This Row],[Casos]]/(Localiza_PN1112[[#This Row],[Población]]/1000000)</f>
        <v>155828.22085889571</v>
      </c>
      <c r="M395" s="19">
        <f>+Localiza_PN1112[[#This Row],[Fallecidos]]/(Localiza_PN1112[[#This Row],[Población]]/1000000)</f>
        <v>0</v>
      </c>
      <c r="N395" s="19">
        <f>+Localiza_PN1112[[#This Row],[Recuperados]]/(Localiza_PN1112[[#This Row],[Población]]/1000000)</f>
        <v>0</v>
      </c>
      <c r="O395" s="19">
        <f>+Localiza_PN1112[[#This Row],[Activos]]/(Localiza_PN1112[[#This Row],[Población]]/1000000)</f>
        <v>155828.22085889571</v>
      </c>
      <c r="P395" s="25">
        <f>+Localiza_PN1112[[#This Row],[Fallecidos]]/Localiza_PN1112[[#This Row],[Casos]]</f>
        <v>0</v>
      </c>
      <c r="Q395" s="25">
        <f>+Localiza_PN1112[[#This Row],[Recuperados]]/Localiza_PN1112[[#This Row],[Casos]]</f>
        <v>0</v>
      </c>
      <c r="R395" s="25">
        <f>Localiza_PN1112[[#This Row],[Activos]]/Localiza_PN1112[[#This Row],[Casos]]</f>
        <v>1</v>
      </c>
      <c r="S395" s="43" t="e">
        <f ca="1">+HLOOKUP($R$1,'Casos DIA Corr'!$CM$1:$CP$755,Localiza_PN1112[[#This Row],[Fila]],0)</f>
        <v>#N/A</v>
      </c>
      <c r="T395" s="40" t="e">
        <f ca="1">+HLOOKUP($R$1,'Muertes DIA'!$F$1:$I$770,Localiza_PN1112[[#This Row],[Fila]],0)</f>
        <v>#N/A</v>
      </c>
      <c r="U395" s="40" t="e">
        <f ca="1">+HLOOKUP($R$1,'Recuperados DIA'!$E$1:$H$763,Localiza_PN1112[[#This Row],[Fila]],0)</f>
        <v>#N/A</v>
      </c>
    </row>
    <row r="396" spans="2:21">
      <c r="B396">
        <v>396</v>
      </c>
      <c r="C396">
        <v>91008</v>
      </c>
      <c r="D396" t="s">
        <v>533</v>
      </c>
      <c r="E396">
        <v>7.9098601341247559</v>
      </c>
      <c r="F396">
        <v>-80.423896789550781</v>
      </c>
      <c r="G396">
        <v>2265</v>
      </c>
      <c r="H396" s="48">
        <f>+Casos_PN_CORR[[#This Row],[SUM Correg]]</f>
        <v>20</v>
      </c>
      <c r="I396" s="48">
        <f>+Muertes_PN_ACUM[[#This Row],[Fallecidos]]</f>
        <v>0</v>
      </c>
      <c r="J396" s="48">
        <f>+Recupera_PN_ACUM[[#This Row],[Recuperados]]</f>
        <v>0</v>
      </c>
      <c r="K396" s="48">
        <f>+Localiza_PN1112[[#This Row],[Casos]]-Localiza_PN1112[[#This Row],[Fallecidos]]-Localiza_PN1112[[#This Row],[Recuperados]]</f>
        <v>20</v>
      </c>
      <c r="L396" s="19">
        <f>+Localiza_PN1112[[#This Row],[Casos]]/(Localiza_PN1112[[#This Row],[Población]]/1000000)</f>
        <v>8830.0220750551871</v>
      </c>
      <c r="M396" s="19">
        <f>+Localiza_PN1112[[#This Row],[Fallecidos]]/(Localiza_PN1112[[#This Row],[Población]]/1000000)</f>
        <v>0</v>
      </c>
      <c r="N396" s="19">
        <f>+Localiza_PN1112[[#This Row],[Recuperados]]/(Localiza_PN1112[[#This Row],[Población]]/1000000)</f>
        <v>0</v>
      </c>
      <c r="O396" s="19">
        <f>+Localiza_PN1112[[#This Row],[Activos]]/(Localiza_PN1112[[#This Row],[Población]]/1000000)</f>
        <v>8830.0220750551871</v>
      </c>
      <c r="P396" s="25">
        <f>+Localiza_PN1112[[#This Row],[Fallecidos]]/Localiza_PN1112[[#This Row],[Casos]]</f>
        <v>0</v>
      </c>
      <c r="Q396" s="25">
        <f>+Localiza_PN1112[[#This Row],[Recuperados]]/Localiza_PN1112[[#This Row],[Casos]]</f>
        <v>0</v>
      </c>
      <c r="R396" s="25">
        <f>Localiza_PN1112[[#This Row],[Activos]]/Localiza_PN1112[[#This Row],[Casos]]</f>
        <v>1</v>
      </c>
      <c r="S396" s="43" t="e">
        <f ca="1">+HLOOKUP($R$1,'Casos DIA Corr'!$CM$1:$CP$755,Localiza_PN1112[[#This Row],[Fila]],0)</f>
        <v>#N/A</v>
      </c>
      <c r="T396" s="40" t="e">
        <f ca="1">+HLOOKUP($R$1,'Muertes DIA'!$F$1:$I$770,Localiza_PN1112[[#This Row],[Fila]],0)</f>
        <v>#N/A</v>
      </c>
      <c r="U396" s="40" t="e">
        <f ca="1">+HLOOKUP($R$1,'Recuperados DIA'!$E$1:$H$763,Localiza_PN1112[[#This Row],[Fila]],0)</f>
        <v>#N/A</v>
      </c>
    </row>
    <row r="397" spans="2:21">
      <c r="B397">
        <v>397</v>
      </c>
      <c r="C397">
        <v>40703</v>
      </c>
      <c r="D397" t="s">
        <v>534</v>
      </c>
      <c r="E397">
        <v>8.8168201446533203</v>
      </c>
      <c r="F397">
        <v>-80.483802795410156</v>
      </c>
      <c r="G397">
        <v>0</v>
      </c>
      <c r="H397" s="48">
        <f>+Casos_PN_CORR[[#This Row],[SUM Correg]]</f>
        <v>0</v>
      </c>
      <c r="I397" s="48">
        <f>+Muertes_PN_ACUM[[#This Row],[Fallecidos]]</f>
        <v>0</v>
      </c>
      <c r="J397" s="48">
        <f>+Recupera_PN_ACUM[[#This Row],[Recuperados]]</f>
        <v>0</v>
      </c>
      <c r="K397" s="48">
        <f>+Localiza_PN1112[[#This Row],[Casos]]-Localiza_PN1112[[#This Row],[Fallecidos]]-Localiza_PN1112[[#This Row],[Recuperados]]</f>
        <v>0</v>
      </c>
      <c r="L397" s="19" t="e">
        <f>+Localiza_PN1112[[#This Row],[Casos]]/(Localiza_PN1112[[#This Row],[Población]]/1000000)</f>
        <v>#DIV/0!</v>
      </c>
      <c r="M397" s="19" t="e">
        <f>+Localiza_PN1112[[#This Row],[Fallecidos]]/(Localiza_PN1112[[#This Row],[Población]]/1000000)</f>
        <v>#DIV/0!</v>
      </c>
      <c r="N397" s="19" t="e">
        <f>+Localiza_PN1112[[#This Row],[Recuperados]]/(Localiza_PN1112[[#This Row],[Población]]/1000000)</f>
        <v>#DIV/0!</v>
      </c>
      <c r="O397" s="19" t="e">
        <f>+Localiza_PN1112[[#This Row],[Activos]]/(Localiza_PN1112[[#This Row],[Población]]/1000000)</f>
        <v>#DIV/0!</v>
      </c>
      <c r="P397" s="25" t="e">
        <f>+Localiza_PN1112[[#This Row],[Fallecidos]]/Localiza_PN1112[[#This Row],[Casos]]</f>
        <v>#DIV/0!</v>
      </c>
      <c r="Q397" s="25" t="e">
        <f>+Localiza_PN1112[[#This Row],[Recuperados]]/Localiza_PN1112[[#This Row],[Casos]]</f>
        <v>#DIV/0!</v>
      </c>
      <c r="R397" s="25" t="e">
        <f>Localiza_PN1112[[#This Row],[Activos]]/Localiza_PN1112[[#This Row],[Casos]]</f>
        <v>#DIV/0!</v>
      </c>
      <c r="S397" s="43" t="e">
        <f ca="1">+HLOOKUP($R$1,'Casos DIA Corr'!$CM$1:$CP$755,Localiza_PN1112[[#This Row],[Fila]],0)</f>
        <v>#N/A</v>
      </c>
      <c r="T397" s="40" t="e">
        <f ca="1">+HLOOKUP($R$1,'Muertes DIA'!$F$1:$I$770,Localiza_PN1112[[#This Row],[Fila]],0)</f>
        <v>#N/A</v>
      </c>
      <c r="U397" s="40" t="e">
        <f ca="1">+HLOOKUP($R$1,'Recuperados DIA'!$E$1:$H$763,Localiza_PN1112[[#This Row],[Fila]],0)</f>
        <v>#N/A</v>
      </c>
    </row>
    <row r="398" spans="2:21">
      <c r="B398">
        <v>398</v>
      </c>
      <c r="C398">
        <v>40803</v>
      </c>
      <c r="D398" t="s">
        <v>535</v>
      </c>
      <c r="E398">
        <v>8.0901803970336914</v>
      </c>
      <c r="F398">
        <v>-81.490501403808594</v>
      </c>
      <c r="G398">
        <v>946</v>
      </c>
      <c r="H398" s="48">
        <f>+Casos_PN_CORR[[#This Row],[SUM Correg]]</f>
        <v>10</v>
      </c>
      <c r="I398" s="48">
        <f>+Muertes_PN_ACUM[[#This Row],[Fallecidos]]</f>
        <v>0</v>
      </c>
      <c r="J398" s="48">
        <f>+Recupera_PN_ACUM[[#This Row],[Recuperados]]</f>
        <v>0</v>
      </c>
      <c r="K398" s="48">
        <f>+Localiza_PN1112[[#This Row],[Casos]]-Localiza_PN1112[[#This Row],[Fallecidos]]-Localiza_PN1112[[#This Row],[Recuperados]]</f>
        <v>10</v>
      </c>
      <c r="L398" s="19">
        <f>+Localiza_PN1112[[#This Row],[Casos]]/(Localiza_PN1112[[#This Row],[Población]]/1000000)</f>
        <v>10570.824524312897</v>
      </c>
      <c r="M398" s="19">
        <f>+Localiza_PN1112[[#This Row],[Fallecidos]]/(Localiza_PN1112[[#This Row],[Población]]/1000000)</f>
        <v>0</v>
      </c>
      <c r="N398" s="19">
        <f>+Localiza_PN1112[[#This Row],[Recuperados]]/(Localiza_PN1112[[#This Row],[Población]]/1000000)</f>
        <v>0</v>
      </c>
      <c r="O398" s="19">
        <f>+Localiza_PN1112[[#This Row],[Activos]]/(Localiza_PN1112[[#This Row],[Población]]/1000000)</f>
        <v>10570.824524312897</v>
      </c>
      <c r="P398" s="25">
        <f>+Localiza_PN1112[[#This Row],[Fallecidos]]/Localiza_PN1112[[#This Row],[Casos]]</f>
        <v>0</v>
      </c>
      <c r="Q398" s="25">
        <f>+Localiza_PN1112[[#This Row],[Recuperados]]/Localiza_PN1112[[#This Row],[Casos]]</f>
        <v>0</v>
      </c>
      <c r="R398" s="25">
        <f>Localiza_PN1112[[#This Row],[Activos]]/Localiza_PN1112[[#This Row],[Casos]]</f>
        <v>1</v>
      </c>
      <c r="S398" s="43" t="e">
        <f ca="1">+HLOOKUP($R$1,'Casos DIA Corr'!$CM$1:$CP$755,Localiza_PN1112[[#This Row],[Fila]],0)</f>
        <v>#N/A</v>
      </c>
      <c r="T398" s="40" t="e">
        <f ca="1">+HLOOKUP($R$1,'Muertes DIA'!$F$1:$I$770,Localiza_PN1112[[#This Row],[Fila]],0)</f>
        <v>#N/A</v>
      </c>
      <c r="U398" s="40" t="e">
        <f ca="1">+HLOOKUP($R$1,'Recuperados DIA'!$E$1:$H$763,Localiza_PN1112[[#This Row],[Fila]],0)</f>
        <v>#N/A</v>
      </c>
    </row>
    <row r="399" spans="2:21">
      <c r="B399">
        <v>399</v>
      </c>
      <c r="C399">
        <v>70307</v>
      </c>
      <c r="D399" t="s">
        <v>535</v>
      </c>
      <c r="E399">
        <v>8.6509199142456055</v>
      </c>
      <c r="F399">
        <v>-81.418701171875</v>
      </c>
      <c r="G399">
        <v>0</v>
      </c>
      <c r="H399" s="48">
        <f>+Casos_PN_CORR[[#This Row],[SUM Correg]]</f>
        <v>0</v>
      </c>
      <c r="I399" s="48">
        <f>+Muertes_PN_ACUM[[#This Row],[Fallecidos]]</f>
        <v>0</v>
      </c>
      <c r="J399" s="48">
        <f>+Recupera_PN_ACUM[[#This Row],[Recuperados]]</f>
        <v>0</v>
      </c>
      <c r="K399" s="48">
        <f>+Localiza_PN1112[[#This Row],[Casos]]-Localiza_PN1112[[#This Row],[Fallecidos]]-Localiza_PN1112[[#This Row],[Recuperados]]</f>
        <v>0</v>
      </c>
      <c r="L399" s="19" t="e">
        <f>+Localiza_PN1112[[#This Row],[Casos]]/(Localiza_PN1112[[#This Row],[Población]]/1000000)</f>
        <v>#DIV/0!</v>
      </c>
      <c r="M399" s="19" t="e">
        <f>+Localiza_PN1112[[#This Row],[Fallecidos]]/(Localiza_PN1112[[#This Row],[Población]]/1000000)</f>
        <v>#DIV/0!</v>
      </c>
      <c r="N399" s="19" t="e">
        <f>+Localiza_PN1112[[#This Row],[Recuperados]]/(Localiza_PN1112[[#This Row],[Población]]/1000000)</f>
        <v>#DIV/0!</v>
      </c>
      <c r="O399" s="19" t="e">
        <f>+Localiza_PN1112[[#This Row],[Activos]]/(Localiza_PN1112[[#This Row],[Población]]/1000000)</f>
        <v>#DIV/0!</v>
      </c>
      <c r="P399" s="25" t="e">
        <f>+Localiza_PN1112[[#This Row],[Fallecidos]]/Localiza_PN1112[[#This Row],[Casos]]</f>
        <v>#DIV/0!</v>
      </c>
      <c r="Q399" s="25" t="e">
        <f>+Localiza_PN1112[[#This Row],[Recuperados]]/Localiza_PN1112[[#This Row],[Casos]]</f>
        <v>#DIV/0!</v>
      </c>
      <c r="R399" s="25" t="e">
        <f>Localiza_PN1112[[#This Row],[Activos]]/Localiza_PN1112[[#This Row],[Casos]]</f>
        <v>#DIV/0!</v>
      </c>
      <c r="S399" s="43" t="e">
        <f ca="1">+HLOOKUP($R$1,'Casos DIA Corr'!$CM$1:$CP$755,Localiza_PN1112[[#This Row],[Fila]],0)</f>
        <v>#N/A</v>
      </c>
      <c r="T399" s="40" t="e">
        <f ca="1">+HLOOKUP($R$1,'Muertes DIA'!$F$1:$I$770,Localiza_PN1112[[#This Row],[Fila]],0)</f>
        <v>#N/A</v>
      </c>
      <c r="U399" s="40" t="e">
        <f ca="1">+HLOOKUP($R$1,'Recuperados DIA'!$E$1:$H$763,Localiza_PN1112[[#This Row],[Fila]],0)</f>
        <v>#N/A</v>
      </c>
    </row>
    <row r="400" spans="2:21">
      <c r="B400">
        <v>400</v>
      </c>
      <c r="C400">
        <v>70502</v>
      </c>
      <c r="D400" t="s">
        <v>537</v>
      </c>
      <c r="E400">
        <v>8.5330896377563477</v>
      </c>
      <c r="F400">
        <v>-82.436203002929688</v>
      </c>
      <c r="G400">
        <v>9326</v>
      </c>
      <c r="H400" s="48">
        <f>+Casos_PN_CORR[[#This Row],[SUM Correg]]</f>
        <v>0</v>
      </c>
      <c r="I400" s="48">
        <f>+Muertes_PN_ACUM[[#This Row],[Fallecidos]]</f>
        <v>0</v>
      </c>
      <c r="J400" s="48">
        <f>+Recupera_PN_ACUM[[#This Row],[Recuperados]]</f>
        <v>0</v>
      </c>
      <c r="K400" s="48">
        <f>+Localiza_PN1112[[#This Row],[Casos]]-Localiza_PN1112[[#This Row],[Fallecidos]]-Localiza_PN1112[[#This Row],[Recuperados]]</f>
        <v>0</v>
      </c>
      <c r="L400" s="19">
        <f>+Localiza_PN1112[[#This Row],[Casos]]/(Localiza_PN1112[[#This Row],[Población]]/1000000)</f>
        <v>0</v>
      </c>
      <c r="M400" s="19">
        <f>+Localiza_PN1112[[#This Row],[Fallecidos]]/(Localiza_PN1112[[#This Row],[Población]]/1000000)</f>
        <v>0</v>
      </c>
      <c r="N400" s="19">
        <f>+Localiza_PN1112[[#This Row],[Recuperados]]/(Localiza_PN1112[[#This Row],[Población]]/1000000)</f>
        <v>0</v>
      </c>
      <c r="O400" s="19">
        <f>+Localiza_PN1112[[#This Row],[Activos]]/(Localiza_PN1112[[#This Row],[Población]]/1000000)</f>
        <v>0</v>
      </c>
      <c r="P400" s="25" t="e">
        <f>+Localiza_PN1112[[#This Row],[Fallecidos]]/Localiza_PN1112[[#This Row],[Casos]]</f>
        <v>#DIV/0!</v>
      </c>
      <c r="Q400" s="25" t="e">
        <f>+Localiza_PN1112[[#This Row],[Recuperados]]/Localiza_PN1112[[#This Row],[Casos]]</f>
        <v>#DIV/0!</v>
      </c>
      <c r="R400" s="25" t="e">
        <f>Localiza_PN1112[[#This Row],[Activos]]/Localiza_PN1112[[#This Row],[Casos]]</f>
        <v>#DIV/0!</v>
      </c>
      <c r="S400" s="43" t="e">
        <f ca="1">+HLOOKUP($R$1,'Casos DIA Corr'!$CM$1:$CP$755,Localiza_PN1112[[#This Row],[Fila]],0)</f>
        <v>#N/A</v>
      </c>
      <c r="T400" s="40" t="e">
        <f ca="1">+HLOOKUP($R$1,'Muertes DIA'!$F$1:$I$770,Localiza_PN1112[[#This Row],[Fila]],0)</f>
        <v>#N/A</v>
      </c>
      <c r="U400" s="40" t="e">
        <f ca="1">+HLOOKUP($R$1,'Recuperados DIA'!$E$1:$H$763,Localiza_PN1112[[#This Row],[Fila]],0)</f>
        <v>#N/A</v>
      </c>
    </row>
    <row r="401" spans="2:21">
      <c r="B401">
        <v>401</v>
      </c>
      <c r="C401">
        <v>60705</v>
      </c>
      <c r="D401" t="s">
        <v>538</v>
      </c>
      <c r="E401">
        <v>8.0906000137329102</v>
      </c>
      <c r="F401">
        <v>-81.050697326660156</v>
      </c>
      <c r="G401">
        <v>5490</v>
      </c>
      <c r="H401" s="48">
        <f>+Casos_PN_CORR[[#This Row],[SUM Correg]]</f>
        <v>10</v>
      </c>
      <c r="I401" s="48">
        <f>+Muertes_PN_ACUM[[#This Row],[Fallecidos]]</f>
        <v>0</v>
      </c>
      <c r="J401" s="48">
        <f>+Recupera_PN_ACUM[[#This Row],[Recuperados]]</f>
        <v>0</v>
      </c>
      <c r="K401" s="48">
        <f>+Localiza_PN1112[[#This Row],[Casos]]-Localiza_PN1112[[#This Row],[Fallecidos]]-Localiza_PN1112[[#This Row],[Recuperados]]</f>
        <v>10</v>
      </c>
      <c r="L401" s="19">
        <f>+Localiza_PN1112[[#This Row],[Casos]]/(Localiza_PN1112[[#This Row],[Población]]/1000000)</f>
        <v>1821.4936247723133</v>
      </c>
      <c r="M401" s="19">
        <f>+Localiza_PN1112[[#This Row],[Fallecidos]]/(Localiza_PN1112[[#This Row],[Población]]/1000000)</f>
        <v>0</v>
      </c>
      <c r="N401" s="19">
        <f>+Localiza_PN1112[[#This Row],[Recuperados]]/(Localiza_PN1112[[#This Row],[Población]]/1000000)</f>
        <v>0</v>
      </c>
      <c r="O401" s="19">
        <f>+Localiza_PN1112[[#This Row],[Activos]]/(Localiza_PN1112[[#This Row],[Población]]/1000000)</f>
        <v>1821.4936247723133</v>
      </c>
      <c r="P401" s="25">
        <f>+Localiza_PN1112[[#This Row],[Fallecidos]]/Localiza_PN1112[[#This Row],[Casos]]</f>
        <v>0</v>
      </c>
      <c r="Q401" s="25">
        <f>+Localiza_PN1112[[#This Row],[Recuperados]]/Localiza_PN1112[[#This Row],[Casos]]</f>
        <v>0</v>
      </c>
      <c r="R401" s="25">
        <f>Localiza_PN1112[[#This Row],[Activos]]/Localiza_PN1112[[#This Row],[Casos]]</f>
        <v>1</v>
      </c>
      <c r="S401" s="43" t="e">
        <f ca="1">+HLOOKUP($R$1,'Casos DIA Corr'!$CM$1:$CP$755,Localiza_PN1112[[#This Row],[Fila]],0)</f>
        <v>#N/A</v>
      </c>
      <c r="T401" s="40" t="e">
        <f ca="1">+HLOOKUP($R$1,'Muertes DIA'!$F$1:$I$770,Localiza_PN1112[[#This Row],[Fila]],0)</f>
        <v>#N/A</v>
      </c>
      <c r="U401" s="40" t="e">
        <f ca="1">+HLOOKUP($R$1,'Recuperados DIA'!$E$1:$H$763,Localiza_PN1112[[#This Row],[Fila]],0)</f>
        <v>#N/A</v>
      </c>
    </row>
    <row r="402" spans="2:21">
      <c r="B402">
        <v>402</v>
      </c>
      <c r="C402">
        <v>60503</v>
      </c>
      <c r="D402" t="s">
        <v>539</v>
      </c>
      <c r="E402">
        <v>8.5325403213500977</v>
      </c>
      <c r="F402">
        <v>-82.415000915527344</v>
      </c>
      <c r="G402">
        <v>3236</v>
      </c>
      <c r="H402" s="48">
        <f>+Casos_PN_CORR[[#This Row],[SUM Correg]]</f>
        <v>0</v>
      </c>
      <c r="I402" s="48">
        <f>+Muertes_PN_ACUM[[#This Row],[Fallecidos]]</f>
        <v>0</v>
      </c>
      <c r="J402" s="48">
        <f>+Recupera_PN_ACUM[[#This Row],[Recuperados]]</f>
        <v>0</v>
      </c>
      <c r="K402" s="48">
        <f>+Localiza_PN1112[[#This Row],[Casos]]-Localiza_PN1112[[#This Row],[Fallecidos]]-Localiza_PN1112[[#This Row],[Recuperados]]</f>
        <v>0</v>
      </c>
      <c r="L402" s="19">
        <f>+Localiza_PN1112[[#This Row],[Casos]]/(Localiza_PN1112[[#This Row],[Población]]/1000000)</f>
        <v>0</v>
      </c>
      <c r="M402" s="19">
        <f>+Localiza_PN1112[[#This Row],[Fallecidos]]/(Localiza_PN1112[[#This Row],[Población]]/1000000)</f>
        <v>0</v>
      </c>
      <c r="N402" s="19">
        <f>+Localiza_PN1112[[#This Row],[Recuperados]]/(Localiza_PN1112[[#This Row],[Población]]/1000000)</f>
        <v>0</v>
      </c>
      <c r="O402" s="19">
        <f>+Localiza_PN1112[[#This Row],[Activos]]/(Localiza_PN1112[[#This Row],[Población]]/1000000)</f>
        <v>0</v>
      </c>
      <c r="P402" s="25" t="e">
        <f>+Localiza_PN1112[[#This Row],[Fallecidos]]/Localiza_PN1112[[#This Row],[Casos]]</f>
        <v>#DIV/0!</v>
      </c>
      <c r="Q402" s="25" t="e">
        <f>+Localiza_PN1112[[#This Row],[Recuperados]]/Localiza_PN1112[[#This Row],[Casos]]</f>
        <v>#DIV/0!</v>
      </c>
      <c r="R402" s="25" t="e">
        <f>Localiza_PN1112[[#This Row],[Activos]]/Localiza_PN1112[[#This Row],[Casos]]</f>
        <v>#DIV/0!</v>
      </c>
      <c r="S402" s="43" t="e">
        <f ca="1">+HLOOKUP($R$1,'Casos DIA Corr'!$CM$1:$CP$755,Localiza_PN1112[[#This Row],[Fila]],0)</f>
        <v>#N/A</v>
      </c>
      <c r="T402" s="40" t="e">
        <f ca="1">+HLOOKUP($R$1,'Muertes DIA'!$F$1:$I$770,Localiza_PN1112[[#This Row],[Fila]],0)</f>
        <v>#N/A</v>
      </c>
      <c r="U402" s="40" t="e">
        <f ca="1">+HLOOKUP($R$1,'Recuperados DIA'!$E$1:$H$763,Localiza_PN1112[[#This Row],[Fila]],0)</f>
        <v>#N/A</v>
      </c>
    </row>
    <row r="403" spans="2:21">
      <c r="B403">
        <v>403</v>
      </c>
      <c r="C403">
        <v>90703</v>
      </c>
      <c r="D403" t="s">
        <v>539</v>
      </c>
      <c r="E403">
        <v>8.5308904647827148</v>
      </c>
      <c r="F403">
        <v>-82.192596435546875</v>
      </c>
      <c r="G403">
        <v>715</v>
      </c>
      <c r="H403" s="48">
        <f>+Casos_PN_CORR[[#This Row],[SUM Correg]]</f>
        <v>0</v>
      </c>
      <c r="I403" s="48">
        <f>+Muertes_PN_ACUM[[#This Row],[Fallecidos]]</f>
        <v>0</v>
      </c>
      <c r="J403" s="48">
        <f>+Recupera_PN_ACUM[[#This Row],[Recuperados]]</f>
        <v>0</v>
      </c>
      <c r="K403" s="48">
        <f>+Localiza_PN1112[[#This Row],[Casos]]-Localiza_PN1112[[#This Row],[Fallecidos]]-Localiza_PN1112[[#This Row],[Recuperados]]</f>
        <v>0</v>
      </c>
      <c r="L403" s="19">
        <f>+Localiza_PN1112[[#This Row],[Casos]]/(Localiza_PN1112[[#This Row],[Población]]/1000000)</f>
        <v>0</v>
      </c>
      <c r="M403" s="19">
        <f>+Localiza_PN1112[[#This Row],[Fallecidos]]/(Localiza_PN1112[[#This Row],[Población]]/1000000)</f>
        <v>0</v>
      </c>
      <c r="N403" s="19">
        <f>+Localiza_PN1112[[#This Row],[Recuperados]]/(Localiza_PN1112[[#This Row],[Población]]/1000000)</f>
        <v>0</v>
      </c>
      <c r="O403" s="19">
        <f>+Localiza_PN1112[[#This Row],[Activos]]/(Localiza_PN1112[[#This Row],[Población]]/1000000)</f>
        <v>0</v>
      </c>
      <c r="P403" s="25" t="e">
        <f>+Localiza_PN1112[[#This Row],[Fallecidos]]/Localiza_PN1112[[#This Row],[Casos]]</f>
        <v>#DIV/0!</v>
      </c>
      <c r="Q403" s="25" t="e">
        <f>+Localiza_PN1112[[#This Row],[Recuperados]]/Localiza_PN1112[[#This Row],[Casos]]</f>
        <v>#DIV/0!</v>
      </c>
      <c r="R403" s="25" t="e">
        <f>Localiza_PN1112[[#This Row],[Activos]]/Localiza_PN1112[[#This Row],[Casos]]</f>
        <v>#DIV/0!</v>
      </c>
      <c r="S403" s="43" t="e">
        <f ca="1">+HLOOKUP($R$1,'Casos DIA Corr'!$CM$1:$CP$755,Localiza_PN1112[[#This Row],[Fila]],0)</f>
        <v>#N/A</v>
      </c>
      <c r="T403" s="40" t="e">
        <f ca="1">+HLOOKUP($R$1,'Muertes DIA'!$F$1:$I$770,Localiza_PN1112[[#This Row],[Fila]],0)</f>
        <v>#N/A</v>
      </c>
      <c r="U403" s="40" t="e">
        <f ca="1">+HLOOKUP($R$1,'Recuperados DIA'!$E$1:$H$763,Localiza_PN1112[[#This Row],[Fila]],0)</f>
        <v>#N/A</v>
      </c>
    </row>
    <row r="404" spans="2:21">
      <c r="B404">
        <v>404</v>
      </c>
      <c r="C404">
        <v>60307</v>
      </c>
      <c r="D404" t="s">
        <v>540</v>
      </c>
      <c r="E404">
        <v>7.8889398574829102</v>
      </c>
      <c r="F404">
        <v>-80.345001220703125</v>
      </c>
      <c r="G404">
        <v>868</v>
      </c>
      <c r="H404" s="48">
        <f>+Casos_PN_CORR[[#This Row],[SUM Correg]]</f>
        <v>0</v>
      </c>
      <c r="I404" s="48">
        <f>+Muertes_PN_ACUM[[#This Row],[Fallecidos]]</f>
        <v>0</v>
      </c>
      <c r="J404" s="48">
        <f>+Recupera_PN_ACUM[[#This Row],[Recuperados]]</f>
        <v>0</v>
      </c>
      <c r="K404" s="48">
        <f>+Localiza_PN1112[[#This Row],[Casos]]-Localiza_PN1112[[#This Row],[Fallecidos]]-Localiza_PN1112[[#This Row],[Recuperados]]</f>
        <v>0</v>
      </c>
      <c r="L404" s="19">
        <f>+Localiza_PN1112[[#This Row],[Casos]]/(Localiza_PN1112[[#This Row],[Población]]/1000000)</f>
        <v>0</v>
      </c>
      <c r="M404" s="19">
        <f>+Localiza_PN1112[[#This Row],[Fallecidos]]/(Localiza_PN1112[[#This Row],[Población]]/1000000)</f>
        <v>0</v>
      </c>
      <c r="N404" s="19">
        <f>+Localiza_PN1112[[#This Row],[Recuperados]]/(Localiza_PN1112[[#This Row],[Población]]/1000000)</f>
        <v>0</v>
      </c>
      <c r="O404" s="19">
        <f>+Localiza_PN1112[[#This Row],[Activos]]/(Localiza_PN1112[[#This Row],[Población]]/1000000)</f>
        <v>0</v>
      </c>
      <c r="P404" s="25" t="e">
        <f>+Localiza_PN1112[[#This Row],[Fallecidos]]/Localiza_PN1112[[#This Row],[Casos]]</f>
        <v>#DIV/0!</v>
      </c>
      <c r="Q404" s="25" t="e">
        <f>+Localiza_PN1112[[#This Row],[Recuperados]]/Localiza_PN1112[[#This Row],[Casos]]</f>
        <v>#DIV/0!</v>
      </c>
      <c r="R404" s="25" t="e">
        <f>Localiza_PN1112[[#This Row],[Activos]]/Localiza_PN1112[[#This Row],[Casos]]</f>
        <v>#DIV/0!</v>
      </c>
      <c r="S404" s="43" t="e">
        <f ca="1">+HLOOKUP($R$1,'Casos DIA Corr'!$CM$1:$CP$755,Localiza_PN1112[[#This Row],[Fila]],0)</f>
        <v>#N/A</v>
      </c>
      <c r="T404" s="40" t="e">
        <f ca="1">+HLOOKUP($R$1,'Muertes DIA'!$F$1:$I$770,Localiza_PN1112[[#This Row],[Fila]],0)</f>
        <v>#N/A</v>
      </c>
      <c r="U404" s="40" t="e">
        <f ca="1">+HLOOKUP($R$1,'Recuperados DIA'!$E$1:$H$763,Localiza_PN1112[[#This Row],[Fila]],0)</f>
        <v>#N/A</v>
      </c>
    </row>
    <row r="405" spans="2:21">
      <c r="B405">
        <v>405</v>
      </c>
      <c r="C405">
        <v>60308</v>
      </c>
      <c r="D405" t="s">
        <v>541</v>
      </c>
      <c r="E405">
        <v>7.4956002235412598</v>
      </c>
      <c r="F405">
        <v>-80.121696472167969</v>
      </c>
      <c r="G405">
        <v>755</v>
      </c>
      <c r="H405" s="48">
        <f>+Casos_PN_CORR[[#This Row],[SUM Correg]]</f>
        <v>0</v>
      </c>
      <c r="I405" s="48">
        <f>+Muertes_PN_ACUM[[#This Row],[Fallecidos]]</f>
        <v>0</v>
      </c>
      <c r="J405" s="48">
        <f>+Recupera_PN_ACUM[[#This Row],[Recuperados]]</f>
        <v>0</v>
      </c>
      <c r="K405" s="48">
        <f>+Localiza_PN1112[[#This Row],[Casos]]-Localiza_PN1112[[#This Row],[Fallecidos]]-Localiza_PN1112[[#This Row],[Recuperados]]</f>
        <v>0</v>
      </c>
      <c r="L405" s="19">
        <f>+Localiza_PN1112[[#This Row],[Casos]]/(Localiza_PN1112[[#This Row],[Población]]/1000000)</f>
        <v>0</v>
      </c>
      <c r="M405" s="19">
        <f>+Localiza_PN1112[[#This Row],[Fallecidos]]/(Localiza_PN1112[[#This Row],[Población]]/1000000)</f>
        <v>0</v>
      </c>
      <c r="N405" s="19">
        <f>+Localiza_PN1112[[#This Row],[Recuperados]]/(Localiza_PN1112[[#This Row],[Población]]/1000000)</f>
        <v>0</v>
      </c>
      <c r="O405" s="19">
        <f>+Localiza_PN1112[[#This Row],[Activos]]/(Localiza_PN1112[[#This Row],[Población]]/1000000)</f>
        <v>0</v>
      </c>
      <c r="P405" s="25" t="e">
        <f>+Localiza_PN1112[[#This Row],[Fallecidos]]/Localiza_PN1112[[#This Row],[Casos]]</f>
        <v>#DIV/0!</v>
      </c>
      <c r="Q405" s="25" t="e">
        <f>+Localiza_PN1112[[#This Row],[Recuperados]]/Localiza_PN1112[[#This Row],[Casos]]</f>
        <v>#DIV/0!</v>
      </c>
      <c r="R405" s="25" t="e">
        <f>Localiza_PN1112[[#This Row],[Activos]]/Localiza_PN1112[[#This Row],[Casos]]</f>
        <v>#DIV/0!</v>
      </c>
      <c r="S405" s="43" t="e">
        <f ca="1">+HLOOKUP($R$1,'Casos DIA Corr'!$CM$1:$CP$755,Localiza_PN1112[[#This Row],[Fila]],0)</f>
        <v>#N/A</v>
      </c>
      <c r="T405" s="40" t="e">
        <f ca="1">+HLOOKUP($R$1,'Muertes DIA'!$F$1:$I$770,Localiza_PN1112[[#This Row],[Fila]],0)</f>
        <v>#N/A</v>
      </c>
      <c r="U405" s="40" t="e">
        <f ca="1">+HLOOKUP($R$1,'Recuperados DIA'!$E$1:$H$763,Localiza_PN1112[[#This Row],[Fila]],0)</f>
        <v>#N/A</v>
      </c>
    </row>
    <row r="406" spans="2:21">
      <c r="B406">
        <v>406</v>
      </c>
      <c r="C406">
        <v>130713</v>
      </c>
      <c r="D406" t="s">
        <v>542</v>
      </c>
      <c r="E406">
        <v>8.1112899780273438</v>
      </c>
      <c r="F406">
        <v>-80.722297668457031</v>
      </c>
      <c r="G406">
        <v>1575</v>
      </c>
      <c r="H406" s="48">
        <f>+Casos_PN_CORR[[#This Row],[SUM Correg]]</f>
        <v>10</v>
      </c>
      <c r="I406" s="48">
        <f>+Muertes_PN_ACUM[[#This Row],[Fallecidos]]</f>
        <v>0</v>
      </c>
      <c r="J406" s="48">
        <f>+Recupera_PN_ACUM[[#This Row],[Recuperados]]</f>
        <v>0</v>
      </c>
      <c r="K406" s="48">
        <f>+Localiza_PN1112[[#This Row],[Casos]]-Localiza_PN1112[[#This Row],[Fallecidos]]-Localiza_PN1112[[#This Row],[Recuperados]]</f>
        <v>10</v>
      </c>
      <c r="L406" s="19">
        <f>+Localiza_PN1112[[#This Row],[Casos]]/(Localiza_PN1112[[#This Row],[Población]]/1000000)</f>
        <v>6349.2063492063489</v>
      </c>
      <c r="M406" s="19">
        <f>+Localiza_PN1112[[#This Row],[Fallecidos]]/(Localiza_PN1112[[#This Row],[Población]]/1000000)</f>
        <v>0</v>
      </c>
      <c r="N406" s="19">
        <f>+Localiza_PN1112[[#This Row],[Recuperados]]/(Localiza_PN1112[[#This Row],[Población]]/1000000)</f>
        <v>0</v>
      </c>
      <c r="O406" s="19">
        <f>+Localiza_PN1112[[#This Row],[Activos]]/(Localiza_PN1112[[#This Row],[Población]]/1000000)</f>
        <v>6349.2063492063489</v>
      </c>
      <c r="P406" s="25">
        <f>+Localiza_PN1112[[#This Row],[Fallecidos]]/Localiza_PN1112[[#This Row],[Casos]]</f>
        <v>0</v>
      </c>
      <c r="Q406" s="25">
        <f>+Localiza_PN1112[[#This Row],[Recuperados]]/Localiza_PN1112[[#This Row],[Casos]]</f>
        <v>0</v>
      </c>
      <c r="R406" s="25">
        <f>Localiza_PN1112[[#This Row],[Activos]]/Localiza_PN1112[[#This Row],[Casos]]</f>
        <v>1</v>
      </c>
      <c r="S406" s="43" t="e">
        <f ca="1">+HLOOKUP($R$1,'Casos DIA Corr'!$CM$1:$CP$755,Localiza_PN1112[[#This Row],[Fila]],0)</f>
        <v>#N/A</v>
      </c>
      <c r="T406" s="40" t="e">
        <f ca="1">+HLOOKUP($R$1,'Muertes DIA'!$F$1:$I$770,Localiza_PN1112[[#This Row],[Fila]],0)</f>
        <v>#N/A</v>
      </c>
      <c r="U406" s="40" t="e">
        <f ca="1">+HLOOKUP($R$1,'Recuperados DIA'!$E$1:$H$763,Localiza_PN1112[[#This Row],[Fila]],0)</f>
        <v>#N/A</v>
      </c>
    </row>
    <row r="407" spans="2:21">
      <c r="B407">
        <v>407</v>
      </c>
      <c r="C407">
        <v>90803</v>
      </c>
      <c r="D407" t="s">
        <v>543</v>
      </c>
      <c r="E407">
        <v>7.9848198890686035</v>
      </c>
      <c r="F407">
        <v>-80.615097045898438</v>
      </c>
      <c r="G407">
        <v>745</v>
      </c>
      <c r="H407" s="48">
        <f>+Casos_PN_CORR[[#This Row],[SUM Correg]]</f>
        <v>0</v>
      </c>
      <c r="I407" s="48">
        <f>+Muertes_PN_ACUM[[#This Row],[Fallecidos]]</f>
        <v>0</v>
      </c>
      <c r="J407" s="48">
        <f>+Recupera_PN_ACUM[[#This Row],[Recuperados]]</f>
        <v>0</v>
      </c>
      <c r="K407" s="48">
        <f>+Localiza_PN1112[[#This Row],[Casos]]-Localiza_PN1112[[#This Row],[Fallecidos]]-Localiza_PN1112[[#This Row],[Recuperados]]</f>
        <v>0</v>
      </c>
      <c r="L407" s="19">
        <f>+Localiza_PN1112[[#This Row],[Casos]]/(Localiza_PN1112[[#This Row],[Población]]/1000000)</f>
        <v>0</v>
      </c>
      <c r="M407" s="19">
        <f>+Localiza_PN1112[[#This Row],[Fallecidos]]/(Localiza_PN1112[[#This Row],[Población]]/1000000)</f>
        <v>0</v>
      </c>
      <c r="N407" s="19">
        <f>+Localiza_PN1112[[#This Row],[Recuperados]]/(Localiza_PN1112[[#This Row],[Población]]/1000000)</f>
        <v>0</v>
      </c>
      <c r="O407" s="19">
        <f>+Localiza_PN1112[[#This Row],[Activos]]/(Localiza_PN1112[[#This Row],[Población]]/1000000)</f>
        <v>0</v>
      </c>
      <c r="P407" s="25" t="e">
        <f>+Localiza_PN1112[[#This Row],[Fallecidos]]/Localiza_PN1112[[#This Row],[Casos]]</f>
        <v>#DIV/0!</v>
      </c>
      <c r="Q407" s="25" t="e">
        <f>+Localiza_PN1112[[#This Row],[Recuperados]]/Localiza_PN1112[[#This Row],[Casos]]</f>
        <v>#DIV/0!</v>
      </c>
      <c r="R407" s="25" t="e">
        <f>Localiza_PN1112[[#This Row],[Activos]]/Localiza_PN1112[[#This Row],[Casos]]</f>
        <v>#DIV/0!</v>
      </c>
      <c r="S407" s="43" t="e">
        <f ca="1">+HLOOKUP($R$1,'Casos DIA Corr'!$CM$1:$CP$755,Localiza_PN1112[[#This Row],[Fila]],0)</f>
        <v>#N/A</v>
      </c>
      <c r="T407" s="40" t="e">
        <f ca="1">+HLOOKUP($R$1,'Muertes DIA'!$F$1:$I$770,Localiza_PN1112[[#This Row],[Fila]],0)</f>
        <v>#N/A</v>
      </c>
      <c r="U407" s="40" t="e">
        <f ca="1">+HLOOKUP($R$1,'Recuperados DIA'!$E$1:$H$763,Localiza_PN1112[[#This Row],[Fila]],0)</f>
        <v>#N/A</v>
      </c>
    </row>
    <row r="408" spans="2:21">
      <c r="B408">
        <v>408</v>
      </c>
      <c r="C408">
        <v>130908</v>
      </c>
      <c r="D408" t="s">
        <v>544</v>
      </c>
      <c r="E408">
        <v>8.0294399261474609</v>
      </c>
      <c r="F408">
        <v>-81.113899230957031</v>
      </c>
      <c r="G408">
        <v>552</v>
      </c>
      <c r="H408" s="48">
        <f>+Casos_PN_CORR[[#This Row],[SUM Correg]]</f>
        <v>5</v>
      </c>
      <c r="I408" s="48">
        <f>+Muertes_PN_ACUM[[#This Row],[Fallecidos]]</f>
        <v>0</v>
      </c>
      <c r="J408" s="48">
        <f>+Recupera_PN_ACUM[[#This Row],[Recuperados]]</f>
        <v>0</v>
      </c>
      <c r="K408" s="48">
        <f>+Localiza_PN1112[[#This Row],[Casos]]-Localiza_PN1112[[#This Row],[Fallecidos]]-Localiza_PN1112[[#This Row],[Recuperados]]</f>
        <v>5</v>
      </c>
      <c r="L408" s="19">
        <f>+Localiza_PN1112[[#This Row],[Casos]]/(Localiza_PN1112[[#This Row],[Población]]/1000000)</f>
        <v>9057.971014492754</v>
      </c>
      <c r="M408" s="19">
        <f>+Localiza_PN1112[[#This Row],[Fallecidos]]/(Localiza_PN1112[[#This Row],[Población]]/1000000)</f>
        <v>0</v>
      </c>
      <c r="N408" s="19">
        <f>+Localiza_PN1112[[#This Row],[Recuperados]]/(Localiza_PN1112[[#This Row],[Población]]/1000000)</f>
        <v>0</v>
      </c>
      <c r="O408" s="19">
        <f>+Localiza_PN1112[[#This Row],[Activos]]/(Localiza_PN1112[[#This Row],[Población]]/1000000)</f>
        <v>9057.971014492754</v>
      </c>
      <c r="P408" s="25">
        <f>+Localiza_PN1112[[#This Row],[Fallecidos]]/Localiza_PN1112[[#This Row],[Casos]]</f>
        <v>0</v>
      </c>
      <c r="Q408" s="25">
        <f>+Localiza_PN1112[[#This Row],[Recuperados]]/Localiza_PN1112[[#This Row],[Casos]]</f>
        <v>0</v>
      </c>
      <c r="R408" s="25">
        <f>Localiza_PN1112[[#This Row],[Activos]]/Localiza_PN1112[[#This Row],[Casos]]</f>
        <v>1</v>
      </c>
      <c r="S408" s="43" t="e">
        <f ca="1">+HLOOKUP($R$1,'Casos DIA Corr'!$CM$1:$CP$755,Localiza_PN1112[[#This Row],[Fila]],0)</f>
        <v>#N/A</v>
      </c>
      <c r="T408" s="40" t="e">
        <f ca="1">+HLOOKUP($R$1,'Muertes DIA'!$F$1:$I$770,Localiza_PN1112[[#This Row],[Fila]],0)</f>
        <v>#N/A</v>
      </c>
      <c r="U408" s="40" t="e">
        <f ca="1">+HLOOKUP($R$1,'Recuperados DIA'!$E$1:$H$763,Localiza_PN1112[[#This Row],[Fila]],0)</f>
        <v>#N/A</v>
      </c>
    </row>
    <row r="409" spans="2:21">
      <c r="B409">
        <v>409</v>
      </c>
      <c r="C409">
        <v>60403</v>
      </c>
      <c r="D409" t="s">
        <v>545</v>
      </c>
      <c r="E409">
        <v>7.793910026550293</v>
      </c>
      <c r="F409">
        <v>-80.615402221679688</v>
      </c>
      <c r="G409">
        <v>985</v>
      </c>
      <c r="H409" s="48">
        <f>+Casos_PN_CORR[[#This Row],[SUM Correg]]</f>
        <v>0</v>
      </c>
      <c r="I409" s="48">
        <f>+Muertes_PN_ACUM[[#This Row],[Fallecidos]]</f>
        <v>0</v>
      </c>
      <c r="J409" s="48">
        <f>+Recupera_PN_ACUM[[#This Row],[Recuperados]]</f>
        <v>0</v>
      </c>
      <c r="K409" s="48">
        <f>+Localiza_PN1112[[#This Row],[Casos]]-Localiza_PN1112[[#This Row],[Fallecidos]]-Localiza_PN1112[[#This Row],[Recuperados]]</f>
        <v>0</v>
      </c>
      <c r="L409" s="19">
        <f>+Localiza_PN1112[[#This Row],[Casos]]/(Localiza_PN1112[[#This Row],[Población]]/1000000)</f>
        <v>0</v>
      </c>
      <c r="M409" s="19">
        <f>+Localiza_PN1112[[#This Row],[Fallecidos]]/(Localiza_PN1112[[#This Row],[Población]]/1000000)</f>
        <v>0</v>
      </c>
      <c r="N409" s="19">
        <f>+Localiza_PN1112[[#This Row],[Recuperados]]/(Localiza_PN1112[[#This Row],[Población]]/1000000)</f>
        <v>0</v>
      </c>
      <c r="O409" s="19">
        <f>+Localiza_PN1112[[#This Row],[Activos]]/(Localiza_PN1112[[#This Row],[Población]]/1000000)</f>
        <v>0</v>
      </c>
      <c r="P409" s="25" t="e">
        <f>+Localiza_PN1112[[#This Row],[Fallecidos]]/Localiza_PN1112[[#This Row],[Casos]]</f>
        <v>#DIV/0!</v>
      </c>
      <c r="Q409" s="25" t="e">
        <f>+Localiza_PN1112[[#This Row],[Recuperados]]/Localiza_PN1112[[#This Row],[Casos]]</f>
        <v>#DIV/0!</v>
      </c>
      <c r="R409" s="25" t="e">
        <f>Localiza_PN1112[[#This Row],[Activos]]/Localiza_PN1112[[#This Row],[Casos]]</f>
        <v>#DIV/0!</v>
      </c>
      <c r="S409" s="43" t="e">
        <f ca="1">+HLOOKUP($R$1,'Casos DIA Corr'!$CM$1:$CP$755,Localiza_PN1112[[#This Row],[Fila]],0)</f>
        <v>#N/A</v>
      </c>
      <c r="T409" s="40" t="e">
        <f ca="1">+HLOOKUP($R$1,'Muertes DIA'!$F$1:$I$770,Localiza_PN1112[[#This Row],[Fila]],0)</f>
        <v>#N/A</v>
      </c>
      <c r="U409" s="40" t="e">
        <f ca="1">+HLOOKUP($R$1,'Recuperados DIA'!$E$1:$H$763,Localiza_PN1112[[#This Row],[Fila]],0)</f>
        <v>#N/A</v>
      </c>
    </row>
    <row r="410" spans="2:21">
      <c r="B410">
        <v>410</v>
      </c>
      <c r="C410">
        <v>90406</v>
      </c>
      <c r="D410" t="s">
        <v>546</v>
      </c>
      <c r="E410">
        <v>7.7099699974060059</v>
      </c>
      <c r="F410">
        <v>-80.691200256347656</v>
      </c>
      <c r="G410">
        <v>896</v>
      </c>
      <c r="H410" s="48">
        <f>+Casos_PN_CORR[[#This Row],[SUM Correg]]</f>
        <v>10</v>
      </c>
      <c r="I410" s="48">
        <f>+Muertes_PN_ACUM[[#This Row],[Fallecidos]]</f>
        <v>0</v>
      </c>
      <c r="J410" s="48">
        <f>+Recupera_PN_ACUM[[#This Row],[Recuperados]]</f>
        <v>0</v>
      </c>
      <c r="K410" s="48">
        <f>+Localiza_PN1112[[#This Row],[Casos]]-Localiza_PN1112[[#This Row],[Fallecidos]]-Localiza_PN1112[[#This Row],[Recuperados]]</f>
        <v>10</v>
      </c>
      <c r="L410" s="19">
        <f>+Localiza_PN1112[[#This Row],[Casos]]/(Localiza_PN1112[[#This Row],[Población]]/1000000)</f>
        <v>11160.714285714286</v>
      </c>
      <c r="M410" s="19">
        <f>+Localiza_PN1112[[#This Row],[Fallecidos]]/(Localiza_PN1112[[#This Row],[Población]]/1000000)</f>
        <v>0</v>
      </c>
      <c r="N410" s="19">
        <f>+Localiza_PN1112[[#This Row],[Recuperados]]/(Localiza_PN1112[[#This Row],[Población]]/1000000)</f>
        <v>0</v>
      </c>
      <c r="O410" s="19">
        <f>+Localiza_PN1112[[#This Row],[Activos]]/(Localiza_PN1112[[#This Row],[Población]]/1000000)</f>
        <v>11160.714285714286</v>
      </c>
      <c r="P410" s="25">
        <f>+Localiza_PN1112[[#This Row],[Fallecidos]]/Localiza_PN1112[[#This Row],[Casos]]</f>
        <v>0</v>
      </c>
      <c r="Q410" s="25">
        <f>+Localiza_PN1112[[#This Row],[Recuperados]]/Localiza_PN1112[[#This Row],[Casos]]</f>
        <v>0</v>
      </c>
      <c r="R410" s="25">
        <f>Localiza_PN1112[[#This Row],[Activos]]/Localiza_PN1112[[#This Row],[Casos]]</f>
        <v>1</v>
      </c>
      <c r="S410" s="43" t="e">
        <f ca="1">+HLOOKUP($R$1,'Casos DIA Corr'!$CM$1:$CP$755,Localiza_PN1112[[#This Row],[Fila]],0)</f>
        <v>#N/A</v>
      </c>
      <c r="T410" s="40" t="e">
        <f ca="1">+HLOOKUP($R$1,'Muertes DIA'!$F$1:$I$770,Localiza_PN1112[[#This Row],[Fila]],0)</f>
        <v>#N/A</v>
      </c>
      <c r="U410" s="40" t="e">
        <f ca="1">+HLOOKUP($R$1,'Recuperados DIA'!$E$1:$H$763,Localiza_PN1112[[#This Row],[Fila]],0)</f>
        <v>#N/A</v>
      </c>
    </row>
    <row r="411" spans="2:21">
      <c r="B411">
        <v>411</v>
      </c>
      <c r="C411">
        <v>40406</v>
      </c>
      <c r="D411" t="s">
        <v>547</v>
      </c>
      <c r="E411">
        <v>8.8458995819091797</v>
      </c>
      <c r="F411">
        <v>-79.922599792480469</v>
      </c>
      <c r="G411">
        <v>0</v>
      </c>
      <c r="H411" s="48">
        <f>+Casos_PN_CORR[[#This Row],[SUM Correg]]</f>
        <v>0</v>
      </c>
      <c r="I411" s="48">
        <f>+Muertes_PN_ACUM[[#This Row],[Fallecidos]]</f>
        <v>0</v>
      </c>
      <c r="J411" s="48">
        <f>+Recupera_PN_ACUM[[#This Row],[Recuperados]]</f>
        <v>0</v>
      </c>
      <c r="K411" s="48">
        <f>+Localiza_PN1112[[#This Row],[Casos]]-Localiza_PN1112[[#This Row],[Fallecidos]]-Localiza_PN1112[[#This Row],[Recuperados]]</f>
        <v>0</v>
      </c>
      <c r="L411" s="19" t="e">
        <f>+Localiza_PN1112[[#This Row],[Casos]]/(Localiza_PN1112[[#This Row],[Población]]/1000000)</f>
        <v>#DIV/0!</v>
      </c>
      <c r="M411" s="19" t="e">
        <f>+Localiza_PN1112[[#This Row],[Fallecidos]]/(Localiza_PN1112[[#This Row],[Población]]/1000000)</f>
        <v>#DIV/0!</v>
      </c>
      <c r="N411" s="19" t="e">
        <f>+Localiza_PN1112[[#This Row],[Recuperados]]/(Localiza_PN1112[[#This Row],[Población]]/1000000)</f>
        <v>#DIV/0!</v>
      </c>
      <c r="O411" s="19" t="e">
        <f>+Localiza_PN1112[[#This Row],[Activos]]/(Localiza_PN1112[[#This Row],[Población]]/1000000)</f>
        <v>#DIV/0!</v>
      </c>
      <c r="P411" s="25" t="e">
        <f>+Localiza_PN1112[[#This Row],[Fallecidos]]/Localiza_PN1112[[#This Row],[Casos]]</f>
        <v>#DIV/0!</v>
      </c>
      <c r="Q411" s="25" t="e">
        <f>+Localiza_PN1112[[#This Row],[Recuperados]]/Localiza_PN1112[[#This Row],[Casos]]</f>
        <v>#DIV/0!</v>
      </c>
      <c r="R411" s="25" t="e">
        <f>Localiza_PN1112[[#This Row],[Activos]]/Localiza_PN1112[[#This Row],[Casos]]</f>
        <v>#DIV/0!</v>
      </c>
      <c r="S411" s="43" t="e">
        <f ca="1">+HLOOKUP($R$1,'Casos DIA Corr'!$CM$1:$CP$755,Localiza_PN1112[[#This Row],[Fila]],0)</f>
        <v>#N/A</v>
      </c>
      <c r="T411" s="40" t="e">
        <f ca="1">+HLOOKUP($R$1,'Muertes DIA'!$F$1:$I$770,Localiza_PN1112[[#This Row],[Fila]],0)</f>
        <v>#N/A</v>
      </c>
      <c r="U411" s="40" t="e">
        <f ca="1">+HLOOKUP($R$1,'Recuperados DIA'!$E$1:$H$763,Localiza_PN1112[[#This Row],[Fila]],0)</f>
        <v>#N/A</v>
      </c>
    </row>
    <row r="412" spans="2:21">
      <c r="B412">
        <v>412</v>
      </c>
      <c r="C412">
        <v>70308</v>
      </c>
      <c r="D412" t="s">
        <v>548</v>
      </c>
      <c r="E412">
        <v>8.3360795974731445</v>
      </c>
      <c r="F412">
        <v>-80.966102600097656</v>
      </c>
      <c r="G412">
        <v>1365</v>
      </c>
      <c r="H412" s="48">
        <f>+Casos_PN_CORR[[#This Row],[SUM Correg]]</f>
        <v>5</v>
      </c>
      <c r="I412" s="48">
        <f>+Muertes_PN_ACUM[[#This Row],[Fallecidos]]</f>
        <v>0</v>
      </c>
      <c r="J412" s="48">
        <f>+Recupera_PN_ACUM[[#This Row],[Recuperados]]</f>
        <v>0</v>
      </c>
      <c r="K412" s="48">
        <f>+Localiza_PN1112[[#This Row],[Casos]]-Localiza_PN1112[[#This Row],[Fallecidos]]-Localiza_PN1112[[#This Row],[Recuperados]]</f>
        <v>5</v>
      </c>
      <c r="L412" s="19">
        <f>+Localiza_PN1112[[#This Row],[Casos]]/(Localiza_PN1112[[#This Row],[Población]]/1000000)</f>
        <v>3663.0036630036634</v>
      </c>
      <c r="M412" s="19">
        <f>+Localiza_PN1112[[#This Row],[Fallecidos]]/(Localiza_PN1112[[#This Row],[Población]]/1000000)</f>
        <v>0</v>
      </c>
      <c r="N412" s="19">
        <f>+Localiza_PN1112[[#This Row],[Recuperados]]/(Localiza_PN1112[[#This Row],[Población]]/1000000)</f>
        <v>0</v>
      </c>
      <c r="O412" s="19">
        <f>+Localiza_PN1112[[#This Row],[Activos]]/(Localiza_PN1112[[#This Row],[Población]]/1000000)</f>
        <v>3663.0036630036634</v>
      </c>
      <c r="P412" s="25">
        <f>+Localiza_PN1112[[#This Row],[Fallecidos]]/Localiza_PN1112[[#This Row],[Casos]]</f>
        <v>0</v>
      </c>
      <c r="Q412" s="25">
        <f>+Localiza_PN1112[[#This Row],[Recuperados]]/Localiza_PN1112[[#This Row],[Casos]]</f>
        <v>0</v>
      </c>
      <c r="R412" s="25">
        <f>Localiza_PN1112[[#This Row],[Activos]]/Localiza_PN1112[[#This Row],[Casos]]</f>
        <v>1</v>
      </c>
      <c r="S412" s="43" t="e">
        <f ca="1">+HLOOKUP($R$1,'Casos DIA Corr'!$CM$1:$CP$755,Localiza_PN1112[[#This Row],[Fila]],0)</f>
        <v>#N/A</v>
      </c>
      <c r="T412" s="40" t="e">
        <f ca="1">+HLOOKUP($R$1,'Muertes DIA'!$F$1:$I$770,Localiza_PN1112[[#This Row],[Fila]],0)</f>
        <v>#N/A</v>
      </c>
      <c r="U412" s="40" t="e">
        <f ca="1">+HLOOKUP($R$1,'Recuperados DIA'!$E$1:$H$763,Localiza_PN1112[[#This Row],[Fila]],0)</f>
        <v>#N/A</v>
      </c>
    </row>
    <row r="413" spans="2:21">
      <c r="B413">
        <v>413</v>
      </c>
      <c r="C413">
        <v>60301</v>
      </c>
      <c r="D413" t="s">
        <v>549</v>
      </c>
      <c r="E413">
        <v>8.5731697082519531</v>
      </c>
      <c r="F413">
        <v>-80.0791015625</v>
      </c>
      <c r="G413">
        <v>0</v>
      </c>
      <c r="H413" s="48">
        <f>+Casos_PN_CORR[[#This Row],[SUM Correg]]</f>
        <v>5</v>
      </c>
      <c r="I413" s="48">
        <f>+Muertes_PN_ACUM[[#This Row],[Fallecidos]]</f>
        <v>0</v>
      </c>
      <c r="J413" s="48">
        <f>+Recupera_PN_ACUM[[#This Row],[Recuperados]]</f>
        <v>0</v>
      </c>
      <c r="K413" s="48">
        <f>+Localiza_PN1112[[#This Row],[Casos]]-Localiza_PN1112[[#This Row],[Fallecidos]]-Localiza_PN1112[[#This Row],[Recuperados]]</f>
        <v>5</v>
      </c>
      <c r="L413" s="19" t="e">
        <f>+Localiza_PN1112[[#This Row],[Casos]]/(Localiza_PN1112[[#This Row],[Población]]/1000000)</f>
        <v>#DIV/0!</v>
      </c>
      <c r="M413" s="19" t="e">
        <f>+Localiza_PN1112[[#This Row],[Fallecidos]]/(Localiza_PN1112[[#This Row],[Población]]/1000000)</f>
        <v>#DIV/0!</v>
      </c>
      <c r="N413" s="19" t="e">
        <f>+Localiza_PN1112[[#This Row],[Recuperados]]/(Localiza_PN1112[[#This Row],[Población]]/1000000)</f>
        <v>#DIV/0!</v>
      </c>
      <c r="O413" s="19" t="e">
        <f>+Localiza_PN1112[[#This Row],[Activos]]/(Localiza_PN1112[[#This Row],[Población]]/1000000)</f>
        <v>#DIV/0!</v>
      </c>
      <c r="P413" s="25">
        <f>+Localiza_PN1112[[#This Row],[Fallecidos]]/Localiza_PN1112[[#This Row],[Casos]]</f>
        <v>0</v>
      </c>
      <c r="Q413" s="25">
        <f>+Localiza_PN1112[[#This Row],[Recuperados]]/Localiza_PN1112[[#This Row],[Casos]]</f>
        <v>0</v>
      </c>
      <c r="R413" s="25">
        <f>Localiza_PN1112[[#This Row],[Activos]]/Localiza_PN1112[[#This Row],[Casos]]</f>
        <v>1</v>
      </c>
      <c r="S413" s="43" t="e">
        <f ca="1">+HLOOKUP($R$1,'Casos DIA Corr'!$CM$1:$CP$755,Localiza_PN1112[[#This Row],[Fila]],0)</f>
        <v>#N/A</v>
      </c>
      <c r="T413" s="40" t="e">
        <f ca="1">+HLOOKUP($R$1,'Muertes DIA'!$F$1:$I$770,Localiza_PN1112[[#This Row],[Fila]],0)</f>
        <v>#N/A</v>
      </c>
      <c r="U413" s="40" t="e">
        <f ca="1">+HLOOKUP($R$1,'Recuperados DIA'!$E$1:$H$763,Localiza_PN1112[[#This Row],[Fila]],0)</f>
        <v>#N/A</v>
      </c>
    </row>
    <row r="414" spans="2:21">
      <c r="B414">
        <v>414</v>
      </c>
      <c r="C414">
        <v>90304</v>
      </c>
      <c r="D414" t="s">
        <v>550</v>
      </c>
      <c r="E414">
        <v>7.9272499084472656</v>
      </c>
      <c r="F414">
        <v>-80.871803283691406</v>
      </c>
      <c r="G414">
        <v>2110</v>
      </c>
      <c r="H414" s="48">
        <f>+Casos_PN_CORR[[#This Row],[SUM Correg]]</f>
        <v>0</v>
      </c>
      <c r="I414" s="48">
        <f>+Muertes_PN_ACUM[[#This Row],[Fallecidos]]</f>
        <v>0</v>
      </c>
      <c r="J414" s="48">
        <f>+Recupera_PN_ACUM[[#This Row],[Recuperados]]</f>
        <v>0</v>
      </c>
      <c r="K414" s="48">
        <f>+Localiza_PN1112[[#This Row],[Casos]]-Localiza_PN1112[[#This Row],[Fallecidos]]-Localiza_PN1112[[#This Row],[Recuperados]]</f>
        <v>0</v>
      </c>
      <c r="L414" s="19">
        <f>+Localiza_PN1112[[#This Row],[Casos]]/(Localiza_PN1112[[#This Row],[Población]]/1000000)</f>
        <v>0</v>
      </c>
      <c r="M414" s="19">
        <f>+Localiza_PN1112[[#This Row],[Fallecidos]]/(Localiza_PN1112[[#This Row],[Población]]/1000000)</f>
        <v>0</v>
      </c>
      <c r="N414" s="19">
        <f>+Localiza_PN1112[[#This Row],[Recuperados]]/(Localiza_PN1112[[#This Row],[Población]]/1000000)</f>
        <v>0</v>
      </c>
      <c r="O414" s="19">
        <f>+Localiza_PN1112[[#This Row],[Activos]]/(Localiza_PN1112[[#This Row],[Población]]/1000000)</f>
        <v>0</v>
      </c>
      <c r="P414" s="25" t="e">
        <f>+Localiza_PN1112[[#This Row],[Fallecidos]]/Localiza_PN1112[[#This Row],[Casos]]</f>
        <v>#DIV/0!</v>
      </c>
      <c r="Q414" s="25" t="e">
        <f>+Localiza_PN1112[[#This Row],[Recuperados]]/Localiza_PN1112[[#This Row],[Casos]]</f>
        <v>#DIV/0!</v>
      </c>
      <c r="R414" s="25" t="e">
        <f>Localiza_PN1112[[#This Row],[Activos]]/Localiza_PN1112[[#This Row],[Casos]]</f>
        <v>#DIV/0!</v>
      </c>
      <c r="S414" s="43" t="e">
        <f ca="1">+HLOOKUP($R$1,'Casos DIA Corr'!$CM$1:$CP$755,Localiza_PN1112[[#This Row],[Fila]],0)</f>
        <v>#N/A</v>
      </c>
      <c r="T414" s="40" t="e">
        <f ca="1">+HLOOKUP($R$1,'Muertes DIA'!$F$1:$I$770,Localiza_PN1112[[#This Row],[Fila]],0)</f>
        <v>#N/A</v>
      </c>
      <c r="U414" s="40" t="e">
        <f ca="1">+HLOOKUP($R$1,'Recuperados DIA'!$E$1:$H$763,Localiza_PN1112[[#This Row],[Fila]],0)</f>
        <v>#N/A</v>
      </c>
    </row>
    <row r="415" spans="2:21">
      <c r="B415">
        <v>415</v>
      </c>
      <c r="C415">
        <v>70401</v>
      </c>
      <c r="D415" t="s">
        <v>551</v>
      </c>
      <c r="E415">
        <v>8.1593599319458008</v>
      </c>
      <c r="F415">
        <v>-81.112503051757813</v>
      </c>
      <c r="G415">
        <v>1096</v>
      </c>
      <c r="H415" s="48">
        <f>+Casos_PN_CORR[[#This Row],[SUM Correg]]</f>
        <v>15</v>
      </c>
      <c r="I415" s="48">
        <f>+Muertes_PN_ACUM[[#This Row],[Fallecidos]]</f>
        <v>0</v>
      </c>
      <c r="J415" s="48">
        <f>+Recupera_PN_ACUM[[#This Row],[Recuperados]]</f>
        <v>0</v>
      </c>
      <c r="K415" s="48">
        <f>+Localiza_PN1112[[#This Row],[Casos]]-Localiza_PN1112[[#This Row],[Fallecidos]]-Localiza_PN1112[[#This Row],[Recuperados]]</f>
        <v>15</v>
      </c>
      <c r="L415" s="19">
        <f>+Localiza_PN1112[[#This Row],[Casos]]/(Localiza_PN1112[[#This Row],[Población]]/1000000)</f>
        <v>13686.131386861314</v>
      </c>
      <c r="M415" s="19">
        <f>+Localiza_PN1112[[#This Row],[Fallecidos]]/(Localiza_PN1112[[#This Row],[Población]]/1000000)</f>
        <v>0</v>
      </c>
      <c r="N415" s="19">
        <f>+Localiza_PN1112[[#This Row],[Recuperados]]/(Localiza_PN1112[[#This Row],[Población]]/1000000)</f>
        <v>0</v>
      </c>
      <c r="O415" s="19">
        <f>+Localiza_PN1112[[#This Row],[Activos]]/(Localiza_PN1112[[#This Row],[Población]]/1000000)</f>
        <v>13686.131386861314</v>
      </c>
      <c r="P415" s="25">
        <f>+Localiza_PN1112[[#This Row],[Fallecidos]]/Localiza_PN1112[[#This Row],[Casos]]</f>
        <v>0</v>
      </c>
      <c r="Q415" s="25">
        <f>+Localiza_PN1112[[#This Row],[Recuperados]]/Localiza_PN1112[[#This Row],[Casos]]</f>
        <v>0</v>
      </c>
      <c r="R415" s="25">
        <f>Localiza_PN1112[[#This Row],[Activos]]/Localiza_PN1112[[#This Row],[Casos]]</f>
        <v>1</v>
      </c>
      <c r="S415" s="43" t="e">
        <f ca="1">+HLOOKUP($R$1,'Casos DIA Corr'!$CM$1:$CP$755,Localiza_PN1112[[#This Row],[Fila]],0)</f>
        <v>#N/A</v>
      </c>
      <c r="T415" s="40" t="e">
        <f ca="1">+HLOOKUP($R$1,'Muertes DIA'!$F$1:$I$770,Localiza_PN1112[[#This Row],[Fila]],0)</f>
        <v>#N/A</v>
      </c>
      <c r="U415" s="40" t="e">
        <f ca="1">+HLOOKUP($R$1,'Recuperados DIA'!$E$1:$H$763,Localiza_PN1112[[#This Row],[Fila]],0)</f>
        <v>#N/A</v>
      </c>
    </row>
    <row r="416" spans="2:21">
      <c r="B416">
        <v>416</v>
      </c>
      <c r="C416">
        <v>120804</v>
      </c>
      <c r="D416" t="s">
        <v>552</v>
      </c>
      <c r="E416">
        <v>8.8268499374389648</v>
      </c>
      <c r="F416">
        <v>-82.4718017578125</v>
      </c>
      <c r="G416">
        <v>4596</v>
      </c>
      <c r="H416" s="48">
        <f>+Casos_PN_CORR[[#This Row],[SUM Correg]]</f>
        <v>0</v>
      </c>
      <c r="I416" s="48">
        <f>+Muertes_PN_ACUM[[#This Row],[Fallecidos]]</f>
        <v>0</v>
      </c>
      <c r="J416" s="48">
        <f>+Recupera_PN_ACUM[[#This Row],[Recuperados]]</f>
        <v>0</v>
      </c>
      <c r="K416" s="48">
        <f>+Localiza_PN1112[[#This Row],[Casos]]-Localiza_PN1112[[#This Row],[Fallecidos]]-Localiza_PN1112[[#This Row],[Recuperados]]</f>
        <v>0</v>
      </c>
      <c r="L416" s="19">
        <f>+Localiza_PN1112[[#This Row],[Casos]]/(Localiza_PN1112[[#This Row],[Población]]/1000000)</f>
        <v>0</v>
      </c>
      <c r="M416" s="19">
        <f>+Localiza_PN1112[[#This Row],[Fallecidos]]/(Localiza_PN1112[[#This Row],[Población]]/1000000)</f>
        <v>0</v>
      </c>
      <c r="N416" s="19">
        <f>+Localiza_PN1112[[#This Row],[Recuperados]]/(Localiza_PN1112[[#This Row],[Población]]/1000000)</f>
        <v>0</v>
      </c>
      <c r="O416" s="19">
        <f>+Localiza_PN1112[[#This Row],[Activos]]/(Localiza_PN1112[[#This Row],[Población]]/1000000)</f>
        <v>0</v>
      </c>
      <c r="P416" s="25" t="e">
        <f>+Localiza_PN1112[[#This Row],[Fallecidos]]/Localiza_PN1112[[#This Row],[Casos]]</f>
        <v>#DIV/0!</v>
      </c>
      <c r="Q416" s="25" t="e">
        <f>+Localiza_PN1112[[#This Row],[Recuperados]]/Localiza_PN1112[[#This Row],[Casos]]</f>
        <v>#DIV/0!</v>
      </c>
      <c r="R416" s="25" t="e">
        <f>Localiza_PN1112[[#This Row],[Activos]]/Localiza_PN1112[[#This Row],[Casos]]</f>
        <v>#DIV/0!</v>
      </c>
      <c r="S416" s="43" t="e">
        <f ca="1">+HLOOKUP($R$1,'Casos DIA Corr'!$CM$1:$CP$755,Localiza_PN1112[[#This Row],[Fila]],0)</f>
        <v>#N/A</v>
      </c>
      <c r="T416" s="40" t="e">
        <f ca="1">+HLOOKUP($R$1,'Muertes DIA'!$F$1:$I$770,Localiza_PN1112[[#This Row],[Fila]],0)</f>
        <v>#N/A</v>
      </c>
      <c r="U416" s="40" t="e">
        <f ca="1">+HLOOKUP($R$1,'Recuperados DIA'!$E$1:$H$763,Localiza_PN1112[[#This Row],[Fila]],0)</f>
        <v>#N/A</v>
      </c>
    </row>
    <row r="417" spans="2:21">
      <c r="B417">
        <v>417</v>
      </c>
      <c r="C417">
        <v>90513</v>
      </c>
      <c r="D417" t="s">
        <v>553</v>
      </c>
      <c r="E417">
        <v>7.9118499755859375</v>
      </c>
      <c r="F417">
        <v>-80.498397827148438</v>
      </c>
      <c r="G417">
        <v>1259</v>
      </c>
      <c r="H417" s="48">
        <f>+Casos_PN_CORR[[#This Row],[SUM Correg]]</f>
        <v>0</v>
      </c>
      <c r="I417" s="48">
        <f>+Muertes_PN_ACUM[[#This Row],[Fallecidos]]</f>
        <v>0</v>
      </c>
      <c r="J417" s="48">
        <f>+Recupera_PN_ACUM[[#This Row],[Recuperados]]</f>
        <v>0</v>
      </c>
      <c r="K417" s="48">
        <f>+Localiza_PN1112[[#This Row],[Casos]]-Localiza_PN1112[[#This Row],[Fallecidos]]-Localiza_PN1112[[#This Row],[Recuperados]]</f>
        <v>0</v>
      </c>
      <c r="L417" s="19">
        <f>+Localiza_PN1112[[#This Row],[Casos]]/(Localiza_PN1112[[#This Row],[Población]]/1000000)</f>
        <v>0</v>
      </c>
      <c r="M417" s="19">
        <f>+Localiza_PN1112[[#This Row],[Fallecidos]]/(Localiza_PN1112[[#This Row],[Población]]/1000000)</f>
        <v>0</v>
      </c>
      <c r="N417" s="19">
        <f>+Localiza_PN1112[[#This Row],[Recuperados]]/(Localiza_PN1112[[#This Row],[Población]]/1000000)</f>
        <v>0</v>
      </c>
      <c r="O417" s="19">
        <f>+Localiza_PN1112[[#This Row],[Activos]]/(Localiza_PN1112[[#This Row],[Población]]/1000000)</f>
        <v>0</v>
      </c>
      <c r="P417" s="25" t="e">
        <f>+Localiza_PN1112[[#This Row],[Fallecidos]]/Localiza_PN1112[[#This Row],[Casos]]</f>
        <v>#DIV/0!</v>
      </c>
      <c r="Q417" s="25" t="e">
        <f>+Localiza_PN1112[[#This Row],[Recuperados]]/Localiza_PN1112[[#This Row],[Casos]]</f>
        <v>#DIV/0!</v>
      </c>
      <c r="R417" s="25" t="e">
        <f>Localiza_PN1112[[#This Row],[Activos]]/Localiza_PN1112[[#This Row],[Casos]]</f>
        <v>#DIV/0!</v>
      </c>
      <c r="S417" s="43" t="e">
        <f ca="1">+HLOOKUP($R$1,'Casos DIA Corr'!$CM$1:$CP$755,Localiza_PN1112[[#This Row],[Fila]],0)</f>
        <v>#N/A</v>
      </c>
      <c r="T417" s="40" t="e">
        <f ca="1">+HLOOKUP($R$1,'Muertes DIA'!$F$1:$I$770,Localiza_PN1112[[#This Row],[Fila]],0)</f>
        <v>#N/A</v>
      </c>
      <c r="U417" s="40" t="e">
        <f ca="1">+HLOOKUP($R$1,'Recuperados DIA'!$E$1:$H$763,Localiza_PN1112[[#This Row],[Fila]],0)</f>
        <v>#N/A</v>
      </c>
    </row>
    <row r="418" spans="2:21">
      <c r="B418">
        <v>418</v>
      </c>
      <c r="C418">
        <v>110103</v>
      </c>
      <c r="D418" t="s">
        <v>554</v>
      </c>
      <c r="E418">
        <v>7.7866702079772949</v>
      </c>
      <c r="F418">
        <v>-80.659599304199219</v>
      </c>
      <c r="G418">
        <v>2199</v>
      </c>
      <c r="H418" s="48">
        <f>+Casos_PN_CORR[[#This Row],[SUM Correg]]</f>
        <v>5</v>
      </c>
      <c r="I418" s="48">
        <f>+Muertes_PN_ACUM[[#This Row],[Fallecidos]]</f>
        <v>0</v>
      </c>
      <c r="J418" s="48">
        <f>+Recupera_PN_ACUM[[#This Row],[Recuperados]]</f>
        <v>0</v>
      </c>
      <c r="K418" s="48">
        <f>+Localiza_PN1112[[#This Row],[Casos]]-Localiza_PN1112[[#This Row],[Fallecidos]]-Localiza_PN1112[[#This Row],[Recuperados]]</f>
        <v>5</v>
      </c>
      <c r="L418" s="19">
        <f>+Localiza_PN1112[[#This Row],[Casos]]/(Localiza_PN1112[[#This Row],[Población]]/1000000)</f>
        <v>2273.7608003638015</v>
      </c>
      <c r="M418" s="19">
        <f>+Localiza_PN1112[[#This Row],[Fallecidos]]/(Localiza_PN1112[[#This Row],[Población]]/1000000)</f>
        <v>0</v>
      </c>
      <c r="N418" s="19">
        <f>+Localiza_PN1112[[#This Row],[Recuperados]]/(Localiza_PN1112[[#This Row],[Población]]/1000000)</f>
        <v>0</v>
      </c>
      <c r="O418" s="19">
        <f>+Localiza_PN1112[[#This Row],[Activos]]/(Localiza_PN1112[[#This Row],[Población]]/1000000)</f>
        <v>2273.7608003638015</v>
      </c>
      <c r="P418" s="25">
        <f>+Localiza_PN1112[[#This Row],[Fallecidos]]/Localiza_PN1112[[#This Row],[Casos]]</f>
        <v>0</v>
      </c>
      <c r="Q418" s="25">
        <f>+Localiza_PN1112[[#This Row],[Recuperados]]/Localiza_PN1112[[#This Row],[Casos]]</f>
        <v>0</v>
      </c>
      <c r="R418" s="25">
        <f>Localiza_PN1112[[#This Row],[Activos]]/Localiza_PN1112[[#This Row],[Casos]]</f>
        <v>1</v>
      </c>
      <c r="S418" s="43" t="e">
        <f ca="1">+HLOOKUP($R$1,'Casos DIA Corr'!$CM$1:$CP$755,Localiza_PN1112[[#This Row],[Fila]],0)</f>
        <v>#N/A</v>
      </c>
      <c r="T418" s="40" t="e">
        <f ca="1">+HLOOKUP($R$1,'Muertes DIA'!$F$1:$I$770,Localiza_PN1112[[#This Row],[Fila]],0)</f>
        <v>#N/A</v>
      </c>
      <c r="U418" s="40" t="e">
        <f ca="1">+HLOOKUP($R$1,'Recuperados DIA'!$E$1:$H$763,Localiza_PN1112[[#This Row],[Fila]],0)</f>
        <v>#N/A</v>
      </c>
    </row>
    <row r="419" spans="2:21">
      <c r="B419">
        <v>419</v>
      </c>
      <c r="C419">
        <v>120307</v>
      </c>
      <c r="D419" t="s">
        <v>555</v>
      </c>
      <c r="E419">
        <v>8.4270000457763672</v>
      </c>
      <c r="F419">
        <v>-81.2073974609375</v>
      </c>
      <c r="G419">
        <v>1200</v>
      </c>
      <c r="H419" s="48">
        <f>+Casos_PN_CORR[[#This Row],[SUM Correg]]</f>
        <v>0</v>
      </c>
      <c r="I419" s="48">
        <f>+Muertes_PN_ACUM[[#This Row],[Fallecidos]]</f>
        <v>0</v>
      </c>
      <c r="J419" s="48">
        <f>+Recupera_PN_ACUM[[#This Row],[Recuperados]]</f>
        <v>0</v>
      </c>
      <c r="K419" s="48">
        <f>+Localiza_PN1112[[#This Row],[Casos]]-Localiza_PN1112[[#This Row],[Fallecidos]]-Localiza_PN1112[[#This Row],[Recuperados]]</f>
        <v>0</v>
      </c>
      <c r="L419" s="19">
        <f>+Localiza_PN1112[[#This Row],[Casos]]/(Localiza_PN1112[[#This Row],[Población]]/1000000)</f>
        <v>0</v>
      </c>
      <c r="M419" s="19">
        <f>+Localiza_PN1112[[#This Row],[Fallecidos]]/(Localiza_PN1112[[#This Row],[Población]]/1000000)</f>
        <v>0</v>
      </c>
      <c r="N419" s="19">
        <f>+Localiza_PN1112[[#This Row],[Recuperados]]/(Localiza_PN1112[[#This Row],[Población]]/1000000)</f>
        <v>0</v>
      </c>
      <c r="O419" s="19">
        <f>+Localiza_PN1112[[#This Row],[Activos]]/(Localiza_PN1112[[#This Row],[Población]]/1000000)</f>
        <v>0</v>
      </c>
      <c r="P419" s="25" t="e">
        <f>+Localiza_PN1112[[#This Row],[Fallecidos]]/Localiza_PN1112[[#This Row],[Casos]]</f>
        <v>#DIV/0!</v>
      </c>
      <c r="Q419" s="25" t="e">
        <f>+Localiza_PN1112[[#This Row],[Recuperados]]/Localiza_PN1112[[#This Row],[Casos]]</f>
        <v>#DIV/0!</v>
      </c>
      <c r="R419" s="25" t="e">
        <f>Localiza_PN1112[[#This Row],[Activos]]/Localiza_PN1112[[#This Row],[Casos]]</f>
        <v>#DIV/0!</v>
      </c>
      <c r="S419" s="43" t="e">
        <f ca="1">+HLOOKUP($R$1,'Casos DIA Corr'!$CM$1:$CP$755,Localiza_PN1112[[#This Row],[Fila]],0)</f>
        <v>#N/A</v>
      </c>
      <c r="T419" s="40" t="e">
        <f ca="1">+HLOOKUP($R$1,'Muertes DIA'!$F$1:$I$770,Localiza_PN1112[[#This Row],[Fila]],0)</f>
        <v>#N/A</v>
      </c>
      <c r="U419" s="40" t="e">
        <f ca="1">+HLOOKUP($R$1,'Recuperados DIA'!$E$1:$H$763,Localiza_PN1112[[#This Row],[Fila]],0)</f>
        <v>#N/A</v>
      </c>
    </row>
    <row r="420" spans="2:21">
      <c r="B420">
        <v>420</v>
      </c>
      <c r="C420">
        <v>30405</v>
      </c>
      <c r="D420" t="s">
        <v>556</v>
      </c>
      <c r="E420">
        <v>7.7290902137756348</v>
      </c>
      <c r="F420">
        <v>-80.531402587890625</v>
      </c>
      <c r="G420">
        <v>2890</v>
      </c>
      <c r="H420" s="48">
        <f>+Casos_PN_CORR[[#This Row],[SUM Correg]]</f>
        <v>15</v>
      </c>
      <c r="I420" s="48">
        <f>+Muertes_PN_ACUM[[#This Row],[Fallecidos]]</f>
        <v>0</v>
      </c>
      <c r="J420" s="48">
        <f>+Recupera_PN_ACUM[[#This Row],[Recuperados]]</f>
        <v>0</v>
      </c>
      <c r="K420" s="48">
        <f>+Localiza_PN1112[[#This Row],[Casos]]-Localiza_PN1112[[#This Row],[Fallecidos]]-Localiza_PN1112[[#This Row],[Recuperados]]</f>
        <v>15</v>
      </c>
      <c r="L420" s="19">
        <f>+Localiza_PN1112[[#This Row],[Casos]]/(Localiza_PN1112[[#This Row],[Población]]/1000000)</f>
        <v>5190.3114186851208</v>
      </c>
      <c r="M420" s="19">
        <f>+Localiza_PN1112[[#This Row],[Fallecidos]]/(Localiza_PN1112[[#This Row],[Población]]/1000000)</f>
        <v>0</v>
      </c>
      <c r="N420" s="19">
        <f>+Localiza_PN1112[[#This Row],[Recuperados]]/(Localiza_PN1112[[#This Row],[Población]]/1000000)</f>
        <v>0</v>
      </c>
      <c r="O420" s="19">
        <f>+Localiza_PN1112[[#This Row],[Activos]]/(Localiza_PN1112[[#This Row],[Población]]/1000000)</f>
        <v>5190.3114186851208</v>
      </c>
      <c r="P420" s="25">
        <f>+Localiza_PN1112[[#This Row],[Fallecidos]]/Localiza_PN1112[[#This Row],[Casos]]</f>
        <v>0</v>
      </c>
      <c r="Q420" s="25">
        <f>+Localiza_PN1112[[#This Row],[Recuperados]]/Localiza_PN1112[[#This Row],[Casos]]</f>
        <v>0</v>
      </c>
      <c r="R420" s="25">
        <f>Localiza_PN1112[[#This Row],[Activos]]/Localiza_PN1112[[#This Row],[Casos]]</f>
        <v>1</v>
      </c>
      <c r="S420" s="43" t="e">
        <f ca="1">+HLOOKUP($R$1,'Casos DIA Corr'!$CM$1:$CP$755,Localiza_PN1112[[#This Row],[Fila]],0)</f>
        <v>#N/A</v>
      </c>
      <c r="T420" s="40" t="e">
        <f ca="1">+HLOOKUP($R$1,'Muertes DIA'!$F$1:$I$770,Localiza_PN1112[[#This Row],[Fila]],0)</f>
        <v>#N/A</v>
      </c>
      <c r="U420" s="40" t="e">
        <f ca="1">+HLOOKUP($R$1,'Recuperados DIA'!$E$1:$H$763,Localiza_PN1112[[#This Row],[Fila]],0)</f>
        <v>#N/A</v>
      </c>
    </row>
    <row r="421" spans="2:21">
      <c r="B421">
        <v>421</v>
      </c>
      <c r="C421">
        <v>70503</v>
      </c>
      <c r="D421" t="s">
        <v>557</v>
      </c>
      <c r="E421">
        <v>8.8656597137451172</v>
      </c>
      <c r="F421">
        <v>-82.078102111816406</v>
      </c>
      <c r="G421">
        <v>0</v>
      </c>
      <c r="H421" s="48">
        <f>+Casos_PN_CORR[[#This Row],[SUM Correg]]</f>
        <v>0</v>
      </c>
      <c r="I421" s="48">
        <f>+Muertes_PN_ACUM[[#This Row],[Fallecidos]]</f>
        <v>0</v>
      </c>
      <c r="J421" s="48">
        <f>+Recupera_PN_ACUM[[#This Row],[Recuperados]]</f>
        <v>0</v>
      </c>
      <c r="K421" s="48">
        <f>+Localiza_PN1112[[#This Row],[Casos]]-Localiza_PN1112[[#This Row],[Fallecidos]]-Localiza_PN1112[[#This Row],[Recuperados]]</f>
        <v>0</v>
      </c>
      <c r="L421" s="19" t="e">
        <f>+Localiza_PN1112[[#This Row],[Casos]]/(Localiza_PN1112[[#This Row],[Población]]/1000000)</f>
        <v>#DIV/0!</v>
      </c>
      <c r="M421" s="19" t="e">
        <f>+Localiza_PN1112[[#This Row],[Fallecidos]]/(Localiza_PN1112[[#This Row],[Población]]/1000000)</f>
        <v>#DIV/0!</v>
      </c>
      <c r="N421" s="19" t="e">
        <f>+Localiza_PN1112[[#This Row],[Recuperados]]/(Localiza_PN1112[[#This Row],[Población]]/1000000)</f>
        <v>#DIV/0!</v>
      </c>
      <c r="O421" s="19" t="e">
        <f>+Localiza_PN1112[[#This Row],[Activos]]/(Localiza_PN1112[[#This Row],[Población]]/1000000)</f>
        <v>#DIV/0!</v>
      </c>
      <c r="P421" s="25" t="e">
        <f>+Localiza_PN1112[[#This Row],[Fallecidos]]/Localiza_PN1112[[#This Row],[Casos]]</f>
        <v>#DIV/0!</v>
      </c>
      <c r="Q421" s="25" t="e">
        <f>+Localiza_PN1112[[#This Row],[Recuperados]]/Localiza_PN1112[[#This Row],[Casos]]</f>
        <v>#DIV/0!</v>
      </c>
      <c r="R421" s="25" t="e">
        <f>Localiza_PN1112[[#This Row],[Activos]]/Localiza_PN1112[[#This Row],[Casos]]</f>
        <v>#DIV/0!</v>
      </c>
      <c r="S421" s="43" t="e">
        <f ca="1">+HLOOKUP($R$1,'Casos DIA Corr'!$CM$1:$CP$755,Localiza_PN1112[[#This Row],[Fila]],0)</f>
        <v>#N/A</v>
      </c>
      <c r="T421" s="40" t="e">
        <f ca="1">+HLOOKUP($R$1,'Muertes DIA'!$F$1:$I$770,Localiza_PN1112[[#This Row],[Fila]],0)</f>
        <v>#N/A</v>
      </c>
      <c r="U421" s="40" t="e">
        <f ca="1">+HLOOKUP($R$1,'Recuperados DIA'!$E$1:$H$763,Localiza_PN1112[[#This Row],[Fila]],0)</f>
        <v>#N/A</v>
      </c>
    </row>
    <row r="422" spans="2:21">
      <c r="B422">
        <v>422</v>
      </c>
      <c r="C422">
        <v>81004</v>
      </c>
      <c r="D422" t="s">
        <v>558</v>
      </c>
      <c r="E422">
        <v>8.1607799530029297</v>
      </c>
      <c r="F422">
        <v>-81.42340087890625</v>
      </c>
      <c r="G422">
        <v>0</v>
      </c>
      <c r="H422" s="48">
        <f>+Casos_PN_CORR[[#This Row],[SUM Correg]]</f>
        <v>336</v>
      </c>
      <c r="I422" s="48">
        <f>+Muertes_PN_ACUM[[#This Row],[Fallecidos]]</f>
        <v>2</v>
      </c>
      <c r="J422" s="48">
        <f>+Recupera_PN_ACUM[[#This Row],[Recuperados]]</f>
        <v>0</v>
      </c>
      <c r="K422" s="48">
        <f>+Localiza_PN1112[[#This Row],[Casos]]-Localiza_PN1112[[#This Row],[Fallecidos]]-Localiza_PN1112[[#This Row],[Recuperados]]</f>
        <v>334</v>
      </c>
      <c r="L422" s="19" t="e">
        <f>+Localiza_PN1112[[#This Row],[Casos]]/(Localiza_PN1112[[#This Row],[Población]]/1000000)</f>
        <v>#DIV/0!</v>
      </c>
      <c r="M422" s="19" t="e">
        <f>+Localiza_PN1112[[#This Row],[Fallecidos]]/(Localiza_PN1112[[#This Row],[Población]]/1000000)</f>
        <v>#DIV/0!</v>
      </c>
      <c r="N422" s="19" t="e">
        <f>+Localiza_PN1112[[#This Row],[Recuperados]]/(Localiza_PN1112[[#This Row],[Población]]/1000000)</f>
        <v>#DIV/0!</v>
      </c>
      <c r="O422" s="19" t="e">
        <f>+Localiza_PN1112[[#This Row],[Activos]]/(Localiza_PN1112[[#This Row],[Población]]/1000000)</f>
        <v>#DIV/0!</v>
      </c>
      <c r="P422" s="25">
        <f>+Localiza_PN1112[[#This Row],[Fallecidos]]/Localiza_PN1112[[#This Row],[Casos]]</f>
        <v>5.9523809523809521E-3</v>
      </c>
      <c r="Q422" s="25">
        <f>+Localiza_PN1112[[#This Row],[Recuperados]]/Localiza_PN1112[[#This Row],[Casos]]</f>
        <v>0</v>
      </c>
      <c r="R422" s="25">
        <f>Localiza_PN1112[[#This Row],[Activos]]/Localiza_PN1112[[#This Row],[Casos]]</f>
        <v>0.99404761904761907</v>
      </c>
      <c r="S422" s="43" t="e">
        <f ca="1">+HLOOKUP($R$1,'Casos DIA Corr'!$CM$1:$CP$755,Localiza_PN1112[[#This Row],[Fila]],0)</f>
        <v>#N/A</v>
      </c>
      <c r="T422" s="40" t="e">
        <f ca="1">+HLOOKUP($R$1,'Muertes DIA'!$F$1:$I$770,Localiza_PN1112[[#This Row],[Fila]],0)</f>
        <v>#N/A</v>
      </c>
      <c r="U422" s="40" t="e">
        <f ca="1">+HLOOKUP($R$1,'Recuperados DIA'!$E$1:$H$763,Localiza_PN1112[[#This Row],[Fila]],0)</f>
        <v>#N/A</v>
      </c>
    </row>
    <row r="423" spans="2:21">
      <c r="B423">
        <v>423</v>
      </c>
      <c r="C423">
        <v>60407</v>
      </c>
      <c r="D423" t="s">
        <v>559</v>
      </c>
      <c r="E423">
        <v>8.3226995468139648</v>
      </c>
      <c r="F423">
        <v>-77.499000549316406</v>
      </c>
      <c r="G423">
        <v>1783</v>
      </c>
      <c r="H423" s="48">
        <f>+Casos_PN_CORR[[#This Row],[SUM Correg]]</f>
        <v>0</v>
      </c>
      <c r="I423" s="48">
        <f>+Muertes_PN_ACUM[[#This Row],[Fallecidos]]</f>
        <v>0</v>
      </c>
      <c r="J423" s="48">
        <f>+Recupera_PN_ACUM[[#This Row],[Recuperados]]</f>
        <v>0</v>
      </c>
      <c r="K423" s="48">
        <f>+Localiza_PN1112[[#This Row],[Casos]]-Localiza_PN1112[[#This Row],[Fallecidos]]-Localiza_PN1112[[#This Row],[Recuperados]]</f>
        <v>0</v>
      </c>
      <c r="L423" s="19">
        <f>+Localiza_PN1112[[#This Row],[Casos]]/(Localiza_PN1112[[#This Row],[Población]]/1000000)</f>
        <v>0</v>
      </c>
      <c r="M423" s="19">
        <f>+Localiza_PN1112[[#This Row],[Fallecidos]]/(Localiza_PN1112[[#This Row],[Población]]/1000000)</f>
        <v>0</v>
      </c>
      <c r="N423" s="19">
        <f>+Localiza_PN1112[[#This Row],[Recuperados]]/(Localiza_PN1112[[#This Row],[Población]]/1000000)</f>
        <v>0</v>
      </c>
      <c r="O423" s="19">
        <f>+Localiza_PN1112[[#This Row],[Activos]]/(Localiza_PN1112[[#This Row],[Población]]/1000000)</f>
        <v>0</v>
      </c>
      <c r="P423" s="25" t="e">
        <f>+Localiza_PN1112[[#This Row],[Fallecidos]]/Localiza_PN1112[[#This Row],[Casos]]</f>
        <v>#DIV/0!</v>
      </c>
      <c r="Q423" s="25" t="e">
        <f>+Localiza_PN1112[[#This Row],[Recuperados]]/Localiza_PN1112[[#This Row],[Casos]]</f>
        <v>#DIV/0!</v>
      </c>
      <c r="R423" s="25" t="e">
        <f>Localiza_PN1112[[#This Row],[Activos]]/Localiza_PN1112[[#This Row],[Casos]]</f>
        <v>#DIV/0!</v>
      </c>
      <c r="S423" s="43" t="e">
        <f ca="1">+HLOOKUP($R$1,'Casos DIA Corr'!$CM$1:$CP$755,Localiza_PN1112[[#This Row],[Fila]],0)</f>
        <v>#N/A</v>
      </c>
      <c r="T423" s="40" t="e">
        <f ca="1">+HLOOKUP($R$1,'Muertes DIA'!$F$1:$I$770,Localiza_PN1112[[#This Row],[Fila]],0)</f>
        <v>#N/A</v>
      </c>
      <c r="U423" s="40" t="e">
        <f ca="1">+HLOOKUP($R$1,'Recuperados DIA'!$E$1:$H$763,Localiza_PN1112[[#This Row],[Fila]],0)</f>
        <v>#N/A</v>
      </c>
    </row>
    <row r="424" spans="2:21">
      <c r="B424">
        <v>424</v>
      </c>
      <c r="C424">
        <v>130714</v>
      </c>
      <c r="D424" t="s">
        <v>560</v>
      </c>
      <c r="E424">
        <v>8.3744497299194336</v>
      </c>
      <c r="F424">
        <v>-81.726699829101563</v>
      </c>
      <c r="G424">
        <v>3224</v>
      </c>
      <c r="H424" s="48">
        <f>+Casos_PN_CORR[[#This Row],[SUM Correg]]</f>
        <v>51</v>
      </c>
      <c r="I424" s="48">
        <f>+Muertes_PN_ACUM[[#This Row],[Fallecidos]]</f>
        <v>1</v>
      </c>
      <c r="J424" s="48">
        <f>+Recupera_PN_ACUM[[#This Row],[Recuperados]]</f>
        <v>0</v>
      </c>
      <c r="K424" s="48">
        <f>+Localiza_PN1112[[#This Row],[Casos]]-Localiza_PN1112[[#This Row],[Fallecidos]]-Localiza_PN1112[[#This Row],[Recuperados]]</f>
        <v>50</v>
      </c>
      <c r="L424" s="19">
        <f>+Localiza_PN1112[[#This Row],[Casos]]/(Localiza_PN1112[[#This Row],[Población]]/1000000)</f>
        <v>15818.858560794046</v>
      </c>
      <c r="M424" s="19">
        <f>+Localiza_PN1112[[#This Row],[Fallecidos]]/(Localiza_PN1112[[#This Row],[Población]]/1000000)</f>
        <v>310.17369727047145</v>
      </c>
      <c r="N424" s="19">
        <f>+Localiza_PN1112[[#This Row],[Recuperados]]/(Localiza_PN1112[[#This Row],[Población]]/1000000)</f>
        <v>0</v>
      </c>
      <c r="O424" s="19">
        <f>+Localiza_PN1112[[#This Row],[Activos]]/(Localiza_PN1112[[#This Row],[Población]]/1000000)</f>
        <v>15508.684863523575</v>
      </c>
      <c r="P424" s="25">
        <f>+Localiza_PN1112[[#This Row],[Fallecidos]]/Localiza_PN1112[[#This Row],[Casos]]</f>
        <v>1.9607843137254902E-2</v>
      </c>
      <c r="Q424" s="25">
        <f>+Localiza_PN1112[[#This Row],[Recuperados]]/Localiza_PN1112[[#This Row],[Casos]]</f>
        <v>0</v>
      </c>
      <c r="R424" s="25">
        <f>Localiza_PN1112[[#This Row],[Activos]]/Localiza_PN1112[[#This Row],[Casos]]</f>
        <v>0.98039215686274506</v>
      </c>
      <c r="S424" s="43" t="e">
        <f ca="1">+HLOOKUP($R$1,'Casos DIA Corr'!$CM$1:$CP$755,Localiza_PN1112[[#This Row],[Fila]],0)</f>
        <v>#N/A</v>
      </c>
      <c r="T424" s="40" t="e">
        <f ca="1">+HLOOKUP($R$1,'Muertes DIA'!$F$1:$I$770,Localiza_PN1112[[#This Row],[Fila]],0)</f>
        <v>#N/A</v>
      </c>
      <c r="U424" s="40" t="e">
        <f ca="1">+HLOOKUP($R$1,'Recuperados DIA'!$E$1:$H$763,Localiza_PN1112[[#This Row],[Fila]],0)</f>
        <v>#N/A</v>
      </c>
    </row>
    <row r="425" spans="2:21">
      <c r="B425">
        <v>425</v>
      </c>
      <c r="C425">
        <v>50208</v>
      </c>
      <c r="D425" t="s">
        <v>561</v>
      </c>
      <c r="E425">
        <v>9.4075098037719727</v>
      </c>
      <c r="F425">
        <v>-79.719802856445313</v>
      </c>
      <c r="G425">
        <v>2415</v>
      </c>
      <c r="H425" s="48">
        <f>+Casos_PN_CORR[[#This Row],[SUM Correg]]</f>
        <v>611</v>
      </c>
      <c r="I425" s="48">
        <f>+Muertes_PN_ACUM[[#This Row],[Fallecidos]]</f>
        <v>1</v>
      </c>
      <c r="J425" s="48">
        <f>+Recupera_PN_ACUM[[#This Row],[Recuperados]]</f>
        <v>0</v>
      </c>
      <c r="K425" s="48">
        <f>+Localiza_PN1112[[#This Row],[Casos]]-Localiza_PN1112[[#This Row],[Fallecidos]]-Localiza_PN1112[[#This Row],[Recuperados]]</f>
        <v>610</v>
      </c>
      <c r="L425" s="19">
        <f>+Localiza_PN1112[[#This Row],[Casos]]/(Localiza_PN1112[[#This Row],[Población]]/1000000)</f>
        <v>253002.07039337474</v>
      </c>
      <c r="M425" s="19">
        <f>+Localiza_PN1112[[#This Row],[Fallecidos]]/(Localiza_PN1112[[#This Row],[Población]]/1000000)</f>
        <v>414.07867494824018</v>
      </c>
      <c r="N425" s="19">
        <f>+Localiza_PN1112[[#This Row],[Recuperados]]/(Localiza_PN1112[[#This Row],[Población]]/1000000)</f>
        <v>0</v>
      </c>
      <c r="O425" s="19">
        <f>+Localiza_PN1112[[#This Row],[Activos]]/(Localiza_PN1112[[#This Row],[Población]]/1000000)</f>
        <v>252587.99171842649</v>
      </c>
      <c r="P425" s="25">
        <f>+Localiza_PN1112[[#This Row],[Fallecidos]]/Localiza_PN1112[[#This Row],[Casos]]</f>
        <v>1.6366612111292963E-3</v>
      </c>
      <c r="Q425" s="25">
        <f>+Localiza_PN1112[[#This Row],[Recuperados]]/Localiza_PN1112[[#This Row],[Casos]]</f>
        <v>0</v>
      </c>
      <c r="R425" s="25">
        <f>Localiza_PN1112[[#This Row],[Activos]]/Localiza_PN1112[[#This Row],[Casos]]</f>
        <v>0.99836333878887074</v>
      </c>
      <c r="S425" s="43" t="e">
        <f ca="1">+HLOOKUP($R$1,'Casos DIA Corr'!$CM$1:$CP$755,Localiza_PN1112[[#This Row],[Fila]],0)</f>
        <v>#N/A</v>
      </c>
      <c r="T425" s="40" t="e">
        <f ca="1">+HLOOKUP($R$1,'Muertes DIA'!$F$1:$I$770,Localiza_PN1112[[#This Row],[Fila]],0)</f>
        <v>#N/A</v>
      </c>
      <c r="U425" s="40" t="e">
        <f ca="1">+HLOOKUP($R$1,'Recuperados DIA'!$E$1:$H$763,Localiza_PN1112[[#This Row],[Fila]],0)</f>
        <v>#N/A</v>
      </c>
    </row>
    <row r="426" spans="2:21">
      <c r="B426">
        <v>426</v>
      </c>
      <c r="C426">
        <v>30301</v>
      </c>
      <c r="D426" t="s">
        <v>562</v>
      </c>
      <c r="E426">
        <v>7.5845799446105957</v>
      </c>
      <c r="F426">
        <v>-80.057998657226563</v>
      </c>
      <c r="G426">
        <v>319</v>
      </c>
      <c r="H426" s="48">
        <f>+Casos_PN_CORR[[#This Row],[SUM Correg]]</f>
        <v>0</v>
      </c>
      <c r="I426" s="48">
        <f>+Muertes_PN_ACUM[[#This Row],[Fallecidos]]</f>
        <v>0</v>
      </c>
      <c r="J426" s="48">
        <f>+Recupera_PN_ACUM[[#This Row],[Recuperados]]</f>
        <v>0</v>
      </c>
      <c r="K426" s="48">
        <f>+Localiza_PN1112[[#This Row],[Casos]]-Localiza_PN1112[[#This Row],[Fallecidos]]-Localiza_PN1112[[#This Row],[Recuperados]]</f>
        <v>0</v>
      </c>
      <c r="L426" s="19">
        <f>+Localiza_PN1112[[#This Row],[Casos]]/(Localiza_PN1112[[#This Row],[Población]]/1000000)</f>
        <v>0</v>
      </c>
      <c r="M426" s="19">
        <f>+Localiza_PN1112[[#This Row],[Fallecidos]]/(Localiza_PN1112[[#This Row],[Población]]/1000000)</f>
        <v>0</v>
      </c>
      <c r="N426" s="19">
        <f>+Localiza_PN1112[[#This Row],[Recuperados]]/(Localiza_PN1112[[#This Row],[Población]]/1000000)</f>
        <v>0</v>
      </c>
      <c r="O426" s="19">
        <f>+Localiza_PN1112[[#This Row],[Activos]]/(Localiza_PN1112[[#This Row],[Población]]/1000000)</f>
        <v>0</v>
      </c>
      <c r="P426" s="25" t="e">
        <f>+Localiza_PN1112[[#This Row],[Fallecidos]]/Localiza_PN1112[[#This Row],[Casos]]</f>
        <v>#DIV/0!</v>
      </c>
      <c r="Q426" s="25" t="e">
        <f>+Localiza_PN1112[[#This Row],[Recuperados]]/Localiza_PN1112[[#This Row],[Casos]]</f>
        <v>#DIV/0!</v>
      </c>
      <c r="R426" s="25" t="e">
        <f>Localiza_PN1112[[#This Row],[Activos]]/Localiza_PN1112[[#This Row],[Casos]]</f>
        <v>#DIV/0!</v>
      </c>
      <c r="S426" s="43" t="e">
        <f ca="1">+HLOOKUP($R$1,'Casos DIA Corr'!$CM$1:$CP$755,Localiza_PN1112[[#This Row],[Fila]],0)</f>
        <v>#N/A</v>
      </c>
      <c r="T426" s="40" t="e">
        <f ca="1">+HLOOKUP($R$1,'Muertes DIA'!$F$1:$I$770,Localiza_PN1112[[#This Row],[Fila]],0)</f>
        <v>#N/A</v>
      </c>
      <c r="U426" s="40" t="e">
        <f ca="1">+HLOOKUP($R$1,'Recuperados DIA'!$E$1:$H$763,Localiza_PN1112[[#This Row],[Fila]],0)</f>
        <v>#N/A</v>
      </c>
    </row>
    <row r="427" spans="2:21">
      <c r="B427">
        <v>427</v>
      </c>
      <c r="C427">
        <v>10302</v>
      </c>
      <c r="D427" t="s">
        <v>563</v>
      </c>
      <c r="E427">
        <v>9.0337696075439453</v>
      </c>
      <c r="F427">
        <v>-79.496200561523438</v>
      </c>
      <c r="G427">
        <v>11496</v>
      </c>
      <c r="H427" s="48">
        <f>+Casos_PN_CORR[[#This Row],[SUM Correg]]</f>
        <v>110</v>
      </c>
      <c r="I427" s="48">
        <f>+Muertes_PN_ACUM[[#This Row],[Fallecidos]]</f>
        <v>0</v>
      </c>
      <c r="J427" s="48">
        <f>+Recupera_PN_ACUM[[#This Row],[Recuperados]]</f>
        <v>0</v>
      </c>
      <c r="K427" s="48">
        <f>+Localiza_PN1112[[#This Row],[Casos]]-Localiza_PN1112[[#This Row],[Fallecidos]]-Localiza_PN1112[[#This Row],[Recuperados]]</f>
        <v>110</v>
      </c>
      <c r="L427" s="19">
        <f>+Localiza_PN1112[[#This Row],[Casos]]/(Localiza_PN1112[[#This Row],[Población]]/1000000)</f>
        <v>9568.5455810716776</v>
      </c>
      <c r="M427" s="19">
        <f>+Localiza_PN1112[[#This Row],[Fallecidos]]/(Localiza_PN1112[[#This Row],[Población]]/1000000)</f>
        <v>0</v>
      </c>
      <c r="N427" s="19">
        <f>+Localiza_PN1112[[#This Row],[Recuperados]]/(Localiza_PN1112[[#This Row],[Población]]/1000000)</f>
        <v>0</v>
      </c>
      <c r="O427" s="19">
        <f>+Localiza_PN1112[[#This Row],[Activos]]/(Localiza_PN1112[[#This Row],[Población]]/1000000)</f>
        <v>9568.5455810716776</v>
      </c>
      <c r="P427" s="25">
        <f>+Localiza_PN1112[[#This Row],[Fallecidos]]/Localiza_PN1112[[#This Row],[Casos]]</f>
        <v>0</v>
      </c>
      <c r="Q427" s="25">
        <f>+Localiza_PN1112[[#This Row],[Recuperados]]/Localiza_PN1112[[#This Row],[Casos]]</f>
        <v>0</v>
      </c>
      <c r="R427" s="25">
        <f>Localiza_PN1112[[#This Row],[Activos]]/Localiza_PN1112[[#This Row],[Casos]]</f>
        <v>1</v>
      </c>
      <c r="S427" s="43" t="e">
        <f ca="1">+HLOOKUP($R$1,'Casos DIA Corr'!$CM$1:$CP$755,Localiza_PN1112[[#This Row],[Fila]],0)</f>
        <v>#N/A</v>
      </c>
      <c r="T427" s="40" t="e">
        <f ca="1">+HLOOKUP($R$1,'Muertes DIA'!$F$1:$I$770,Localiza_PN1112[[#This Row],[Fila]],0)</f>
        <v>#N/A</v>
      </c>
      <c r="U427" s="40" t="e">
        <f ca="1">+HLOOKUP($R$1,'Recuperados DIA'!$E$1:$H$763,Localiza_PN1112[[#This Row],[Fila]],0)</f>
        <v>#N/A</v>
      </c>
    </row>
    <row r="428" spans="2:21">
      <c r="B428">
        <v>428</v>
      </c>
      <c r="C428">
        <v>30503</v>
      </c>
      <c r="D428" t="s">
        <v>563</v>
      </c>
      <c r="E428">
        <v>7.8861799240112305</v>
      </c>
      <c r="F428">
        <v>-80.766502380371094</v>
      </c>
      <c r="G428">
        <v>1517</v>
      </c>
      <c r="H428" s="48">
        <f>+Casos_PN_CORR[[#This Row],[SUM Correg]]</f>
        <v>0</v>
      </c>
      <c r="I428" s="48">
        <f>+Muertes_PN_ACUM[[#This Row],[Fallecidos]]</f>
        <v>0</v>
      </c>
      <c r="J428" s="48">
        <f>+Recupera_PN_ACUM[[#This Row],[Recuperados]]</f>
        <v>0</v>
      </c>
      <c r="K428" s="48">
        <f>+Localiza_PN1112[[#This Row],[Casos]]-Localiza_PN1112[[#This Row],[Fallecidos]]-Localiza_PN1112[[#This Row],[Recuperados]]</f>
        <v>0</v>
      </c>
      <c r="L428" s="19">
        <f>+Localiza_PN1112[[#This Row],[Casos]]/(Localiza_PN1112[[#This Row],[Población]]/1000000)</f>
        <v>0</v>
      </c>
      <c r="M428" s="19">
        <f>+Localiza_PN1112[[#This Row],[Fallecidos]]/(Localiza_PN1112[[#This Row],[Población]]/1000000)</f>
        <v>0</v>
      </c>
      <c r="N428" s="19">
        <f>+Localiza_PN1112[[#This Row],[Recuperados]]/(Localiza_PN1112[[#This Row],[Población]]/1000000)</f>
        <v>0</v>
      </c>
      <c r="O428" s="19">
        <f>+Localiza_PN1112[[#This Row],[Activos]]/(Localiza_PN1112[[#This Row],[Población]]/1000000)</f>
        <v>0</v>
      </c>
      <c r="P428" s="25" t="e">
        <f>+Localiza_PN1112[[#This Row],[Fallecidos]]/Localiza_PN1112[[#This Row],[Casos]]</f>
        <v>#DIV/0!</v>
      </c>
      <c r="Q428" s="25" t="e">
        <f>+Localiza_PN1112[[#This Row],[Recuperados]]/Localiza_PN1112[[#This Row],[Casos]]</f>
        <v>#DIV/0!</v>
      </c>
      <c r="R428" s="25" t="e">
        <f>Localiza_PN1112[[#This Row],[Activos]]/Localiza_PN1112[[#This Row],[Casos]]</f>
        <v>#DIV/0!</v>
      </c>
      <c r="S428" s="43" t="e">
        <f ca="1">+HLOOKUP($R$1,'Casos DIA Corr'!$CM$1:$CP$755,Localiza_PN1112[[#This Row],[Fila]],0)</f>
        <v>#N/A</v>
      </c>
      <c r="T428" s="40" t="e">
        <f ca="1">+HLOOKUP($R$1,'Muertes DIA'!$F$1:$I$770,Localiza_PN1112[[#This Row],[Fila]],0)</f>
        <v>#N/A</v>
      </c>
      <c r="U428" s="40" t="e">
        <f ca="1">+HLOOKUP($R$1,'Recuperados DIA'!$E$1:$H$763,Localiza_PN1112[[#This Row],[Fila]],0)</f>
        <v>#N/A</v>
      </c>
    </row>
    <row r="429" spans="2:21">
      <c r="B429">
        <v>429</v>
      </c>
      <c r="C429">
        <v>70411</v>
      </c>
      <c r="D429" t="s">
        <v>564</v>
      </c>
      <c r="E429">
        <v>9.0412397384643555</v>
      </c>
      <c r="F429">
        <v>-79.8551025390625</v>
      </c>
      <c r="G429">
        <v>0</v>
      </c>
      <c r="H429" s="48">
        <f>+Casos_PN_CORR[[#This Row],[SUM Correg]]</f>
        <v>0</v>
      </c>
      <c r="I429" s="48">
        <f>+Muertes_PN_ACUM[[#This Row],[Fallecidos]]</f>
        <v>0</v>
      </c>
      <c r="J429" s="48">
        <f>+Recupera_PN_ACUM[[#This Row],[Recuperados]]</f>
        <v>0</v>
      </c>
      <c r="K429" s="48">
        <f>+Localiza_PN1112[[#This Row],[Casos]]-Localiza_PN1112[[#This Row],[Fallecidos]]-Localiza_PN1112[[#This Row],[Recuperados]]</f>
        <v>0</v>
      </c>
      <c r="L429" s="19" t="e">
        <f>+Localiza_PN1112[[#This Row],[Casos]]/(Localiza_PN1112[[#This Row],[Población]]/1000000)</f>
        <v>#DIV/0!</v>
      </c>
      <c r="M429" s="19" t="e">
        <f>+Localiza_PN1112[[#This Row],[Fallecidos]]/(Localiza_PN1112[[#This Row],[Población]]/1000000)</f>
        <v>#DIV/0!</v>
      </c>
      <c r="N429" s="19" t="e">
        <f>+Localiza_PN1112[[#This Row],[Recuperados]]/(Localiza_PN1112[[#This Row],[Población]]/1000000)</f>
        <v>#DIV/0!</v>
      </c>
      <c r="O429" s="19" t="e">
        <f>+Localiza_PN1112[[#This Row],[Activos]]/(Localiza_PN1112[[#This Row],[Población]]/1000000)</f>
        <v>#DIV/0!</v>
      </c>
      <c r="P429" s="25" t="e">
        <f>+Localiza_PN1112[[#This Row],[Fallecidos]]/Localiza_PN1112[[#This Row],[Casos]]</f>
        <v>#DIV/0!</v>
      </c>
      <c r="Q429" s="25" t="e">
        <f>+Localiza_PN1112[[#This Row],[Recuperados]]/Localiza_PN1112[[#This Row],[Casos]]</f>
        <v>#DIV/0!</v>
      </c>
      <c r="R429" s="25" t="e">
        <f>Localiza_PN1112[[#This Row],[Activos]]/Localiza_PN1112[[#This Row],[Casos]]</f>
        <v>#DIV/0!</v>
      </c>
      <c r="S429" s="43" t="e">
        <f ca="1">+HLOOKUP($R$1,'Casos DIA Corr'!$CM$1:$CP$755,Localiza_PN1112[[#This Row],[Fila]],0)</f>
        <v>#N/A</v>
      </c>
      <c r="T429" s="40" t="e">
        <f ca="1">+HLOOKUP($R$1,'Muertes DIA'!$F$1:$I$770,Localiza_PN1112[[#This Row],[Fila]],0)</f>
        <v>#N/A</v>
      </c>
      <c r="U429" s="40" t="e">
        <f ca="1">+HLOOKUP($R$1,'Recuperados DIA'!$E$1:$H$763,Localiza_PN1112[[#This Row],[Fila]],0)</f>
        <v>#N/A</v>
      </c>
    </row>
    <row r="430" spans="2:21">
      <c r="B430">
        <v>430</v>
      </c>
      <c r="C430">
        <v>60103</v>
      </c>
      <c r="D430" t="s">
        <v>565</v>
      </c>
      <c r="E430">
        <v>8.584589958190918</v>
      </c>
      <c r="F430">
        <v>-77.921302795410156</v>
      </c>
      <c r="G430">
        <v>7976</v>
      </c>
      <c r="H430" s="48">
        <f>+Casos_PN_CORR[[#This Row],[SUM Correg]]</f>
        <v>16</v>
      </c>
      <c r="I430" s="48">
        <f>+Muertes_PN_ACUM[[#This Row],[Fallecidos]]</f>
        <v>0</v>
      </c>
      <c r="J430" s="48">
        <f>+Recupera_PN_ACUM[[#This Row],[Recuperados]]</f>
        <v>0</v>
      </c>
      <c r="K430" s="48">
        <f>+Localiza_PN1112[[#This Row],[Casos]]-Localiza_PN1112[[#This Row],[Fallecidos]]-Localiza_PN1112[[#This Row],[Recuperados]]</f>
        <v>16</v>
      </c>
      <c r="L430" s="19">
        <f>+Localiza_PN1112[[#This Row],[Casos]]/(Localiza_PN1112[[#This Row],[Población]]/1000000)</f>
        <v>2006.0180541624873</v>
      </c>
      <c r="M430" s="19">
        <f>+Localiza_PN1112[[#This Row],[Fallecidos]]/(Localiza_PN1112[[#This Row],[Población]]/1000000)</f>
        <v>0</v>
      </c>
      <c r="N430" s="19">
        <f>+Localiza_PN1112[[#This Row],[Recuperados]]/(Localiza_PN1112[[#This Row],[Población]]/1000000)</f>
        <v>0</v>
      </c>
      <c r="O430" s="19">
        <f>+Localiza_PN1112[[#This Row],[Activos]]/(Localiza_PN1112[[#This Row],[Población]]/1000000)</f>
        <v>2006.0180541624873</v>
      </c>
      <c r="P430" s="25">
        <f>+Localiza_PN1112[[#This Row],[Fallecidos]]/Localiza_PN1112[[#This Row],[Casos]]</f>
        <v>0</v>
      </c>
      <c r="Q430" s="25">
        <f>+Localiza_PN1112[[#This Row],[Recuperados]]/Localiza_PN1112[[#This Row],[Casos]]</f>
        <v>0</v>
      </c>
      <c r="R430" s="25">
        <f>Localiza_PN1112[[#This Row],[Activos]]/Localiza_PN1112[[#This Row],[Casos]]</f>
        <v>1</v>
      </c>
      <c r="S430" s="43" t="e">
        <f ca="1">+HLOOKUP($R$1,'Casos DIA Corr'!$CM$1:$CP$755,Localiza_PN1112[[#This Row],[Fila]],0)</f>
        <v>#N/A</v>
      </c>
      <c r="T430" s="40" t="e">
        <f ca="1">+HLOOKUP($R$1,'Muertes DIA'!$F$1:$I$770,Localiza_PN1112[[#This Row],[Fila]],0)</f>
        <v>#N/A</v>
      </c>
      <c r="U430" s="40" t="e">
        <f ca="1">+HLOOKUP($R$1,'Recuperados DIA'!$E$1:$H$763,Localiza_PN1112[[#This Row],[Fila]],0)</f>
        <v>#N/A</v>
      </c>
    </row>
    <row r="431" spans="2:21">
      <c r="B431">
        <v>431</v>
      </c>
      <c r="C431">
        <v>90211</v>
      </c>
      <c r="D431" t="s">
        <v>566</v>
      </c>
      <c r="E431">
        <v>9.0932502746582031</v>
      </c>
      <c r="F431">
        <v>-80.374900817871094</v>
      </c>
      <c r="G431">
        <v>2326</v>
      </c>
      <c r="H431" s="48">
        <f>+Casos_PN_CORR[[#This Row],[SUM Correg]]</f>
        <v>0</v>
      </c>
      <c r="I431" s="48">
        <f>+Muertes_PN_ACUM[[#This Row],[Fallecidos]]</f>
        <v>0</v>
      </c>
      <c r="J431" s="48">
        <f>+Recupera_PN_ACUM[[#This Row],[Recuperados]]</f>
        <v>0</v>
      </c>
      <c r="K431" s="48">
        <f>+Localiza_PN1112[[#This Row],[Casos]]-Localiza_PN1112[[#This Row],[Fallecidos]]-Localiza_PN1112[[#This Row],[Recuperados]]</f>
        <v>0</v>
      </c>
      <c r="L431" s="19">
        <f>+Localiza_PN1112[[#This Row],[Casos]]/(Localiza_PN1112[[#This Row],[Población]]/1000000)</f>
        <v>0</v>
      </c>
      <c r="M431" s="19">
        <f>+Localiza_PN1112[[#This Row],[Fallecidos]]/(Localiza_PN1112[[#This Row],[Población]]/1000000)</f>
        <v>0</v>
      </c>
      <c r="N431" s="19">
        <f>+Localiza_PN1112[[#This Row],[Recuperados]]/(Localiza_PN1112[[#This Row],[Población]]/1000000)</f>
        <v>0</v>
      </c>
      <c r="O431" s="19">
        <f>+Localiza_PN1112[[#This Row],[Activos]]/(Localiza_PN1112[[#This Row],[Población]]/1000000)</f>
        <v>0</v>
      </c>
      <c r="P431" s="25" t="e">
        <f>+Localiza_PN1112[[#This Row],[Fallecidos]]/Localiza_PN1112[[#This Row],[Casos]]</f>
        <v>#DIV/0!</v>
      </c>
      <c r="Q431" s="25" t="e">
        <f>+Localiza_PN1112[[#This Row],[Recuperados]]/Localiza_PN1112[[#This Row],[Casos]]</f>
        <v>#DIV/0!</v>
      </c>
      <c r="R431" s="25" t="e">
        <f>Localiza_PN1112[[#This Row],[Activos]]/Localiza_PN1112[[#This Row],[Casos]]</f>
        <v>#DIV/0!</v>
      </c>
      <c r="S431" s="43" t="e">
        <f ca="1">+HLOOKUP($R$1,'Casos DIA Corr'!$CM$1:$CP$755,Localiza_PN1112[[#This Row],[Fila]],0)</f>
        <v>#N/A</v>
      </c>
      <c r="T431" s="40" t="e">
        <f ca="1">+HLOOKUP($R$1,'Muertes DIA'!$F$1:$I$770,Localiza_PN1112[[#This Row],[Fila]],0)</f>
        <v>#N/A</v>
      </c>
      <c r="U431" s="40" t="e">
        <f ca="1">+HLOOKUP($R$1,'Recuperados DIA'!$E$1:$H$763,Localiza_PN1112[[#This Row],[Fila]],0)</f>
        <v>#N/A</v>
      </c>
    </row>
    <row r="432" spans="2:21">
      <c r="B432">
        <v>432</v>
      </c>
      <c r="C432">
        <v>41004</v>
      </c>
      <c r="D432" t="s">
        <v>567</v>
      </c>
      <c r="E432">
        <v>8.9854602813720703</v>
      </c>
      <c r="F432">
        <v>-82.220298767089844</v>
      </c>
      <c r="G432">
        <v>1232</v>
      </c>
      <c r="H432" s="48">
        <f>+Casos_PN_CORR[[#This Row],[SUM Correg]]</f>
        <v>0</v>
      </c>
      <c r="I432" s="48">
        <f>+Muertes_PN_ACUM[[#This Row],[Fallecidos]]</f>
        <v>0</v>
      </c>
      <c r="J432" s="48">
        <f>+Recupera_PN_ACUM[[#This Row],[Recuperados]]</f>
        <v>0</v>
      </c>
      <c r="K432" s="48">
        <f>+Localiza_PN1112[[#This Row],[Casos]]-Localiza_PN1112[[#This Row],[Fallecidos]]-Localiza_PN1112[[#This Row],[Recuperados]]</f>
        <v>0</v>
      </c>
      <c r="L432" s="19">
        <f>+Localiza_PN1112[[#This Row],[Casos]]/(Localiza_PN1112[[#This Row],[Población]]/1000000)</f>
        <v>0</v>
      </c>
      <c r="M432" s="19">
        <f>+Localiza_PN1112[[#This Row],[Fallecidos]]/(Localiza_PN1112[[#This Row],[Población]]/1000000)</f>
        <v>0</v>
      </c>
      <c r="N432" s="19">
        <f>+Localiza_PN1112[[#This Row],[Recuperados]]/(Localiza_PN1112[[#This Row],[Población]]/1000000)</f>
        <v>0</v>
      </c>
      <c r="O432" s="19">
        <f>+Localiza_PN1112[[#This Row],[Activos]]/(Localiza_PN1112[[#This Row],[Población]]/1000000)</f>
        <v>0</v>
      </c>
      <c r="P432" s="25" t="e">
        <f>+Localiza_PN1112[[#This Row],[Fallecidos]]/Localiza_PN1112[[#This Row],[Casos]]</f>
        <v>#DIV/0!</v>
      </c>
      <c r="Q432" s="25" t="e">
        <f>+Localiza_PN1112[[#This Row],[Recuperados]]/Localiza_PN1112[[#This Row],[Casos]]</f>
        <v>#DIV/0!</v>
      </c>
      <c r="R432" s="25" t="e">
        <f>Localiza_PN1112[[#This Row],[Activos]]/Localiza_PN1112[[#This Row],[Casos]]</f>
        <v>#DIV/0!</v>
      </c>
      <c r="S432" s="43" t="e">
        <f ca="1">+HLOOKUP($R$1,'Casos DIA Corr'!$CM$1:$CP$755,Localiza_PN1112[[#This Row],[Fila]],0)</f>
        <v>#N/A</v>
      </c>
      <c r="T432" s="40" t="e">
        <f ca="1">+HLOOKUP($R$1,'Muertes DIA'!$F$1:$I$770,Localiza_PN1112[[#This Row],[Fila]],0)</f>
        <v>#N/A</v>
      </c>
      <c r="U432" s="40" t="e">
        <f ca="1">+HLOOKUP($R$1,'Recuperados DIA'!$E$1:$H$763,Localiza_PN1112[[#This Row],[Fila]],0)</f>
        <v>#N/A</v>
      </c>
    </row>
    <row r="433" spans="2:21">
      <c r="B433">
        <v>433</v>
      </c>
      <c r="C433">
        <v>90601</v>
      </c>
      <c r="D433" t="s">
        <v>568</v>
      </c>
      <c r="E433">
        <v>9.558380126953125</v>
      </c>
      <c r="F433">
        <v>-79.3406982421875</v>
      </c>
      <c r="G433">
        <v>201</v>
      </c>
      <c r="H433" s="48">
        <f>+Casos_PN_CORR[[#This Row],[SUM Correg]]</f>
        <v>12</v>
      </c>
      <c r="I433" s="48">
        <f>+Muertes_PN_ACUM[[#This Row],[Fallecidos]]</f>
        <v>0</v>
      </c>
      <c r="J433" s="48">
        <f>+Recupera_PN_ACUM[[#This Row],[Recuperados]]</f>
        <v>0</v>
      </c>
      <c r="K433" s="48">
        <f>+Localiza_PN1112[[#This Row],[Casos]]-Localiza_PN1112[[#This Row],[Fallecidos]]-Localiza_PN1112[[#This Row],[Recuperados]]</f>
        <v>12</v>
      </c>
      <c r="L433" s="19">
        <f>+Localiza_PN1112[[#This Row],[Casos]]/(Localiza_PN1112[[#This Row],[Población]]/1000000)</f>
        <v>59701.492537313432</v>
      </c>
      <c r="M433" s="19">
        <f>+Localiza_PN1112[[#This Row],[Fallecidos]]/(Localiza_PN1112[[#This Row],[Población]]/1000000)</f>
        <v>0</v>
      </c>
      <c r="N433" s="19">
        <f>+Localiza_PN1112[[#This Row],[Recuperados]]/(Localiza_PN1112[[#This Row],[Población]]/1000000)</f>
        <v>0</v>
      </c>
      <c r="O433" s="19">
        <f>+Localiza_PN1112[[#This Row],[Activos]]/(Localiza_PN1112[[#This Row],[Población]]/1000000)</f>
        <v>59701.492537313432</v>
      </c>
      <c r="P433" s="25">
        <f>+Localiza_PN1112[[#This Row],[Fallecidos]]/Localiza_PN1112[[#This Row],[Casos]]</f>
        <v>0</v>
      </c>
      <c r="Q433" s="25">
        <f>+Localiza_PN1112[[#This Row],[Recuperados]]/Localiza_PN1112[[#This Row],[Casos]]</f>
        <v>0</v>
      </c>
      <c r="R433" s="25">
        <f>Localiza_PN1112[[#This Row],[Activos]]/Localiza_PN1112[[#This Row],[Casos]]</f>
        <v>1</v>
      </c>
      <c r="S433" s="43" t="e">
        <f ca="1">+HLOOKUP($R$1,'Casos DIA Corr'!$CM$1:$CP$755,Localiza_PN1112[[#This Row],[Fila]],0)</f>
        <v>#N/A</v>
      </c>
      <c r="T433" s="40" t="e">
        <f ca="1">+HLOOKUP($R$1,'Muertes DIA'!$F$1:$I$770,Localiza_PN1112[[#This Row],[Fila]],0)</f>
        <v>#N/A</v>
      </c>
      <c r="U433" s="40" t="e">
        <f ca="1">+HLOOKUP($R$1,'Recuperados DIA'!$E$1:$H$763,Localiza_PN1112[[#This Row],[Fila]],0)</f>
        <v>#N/A</v>
      </c>
    </row>
    <row r="434" spans="2:21">
      <c r="B434">
        <v>434</v>
      </c>
      <c r="C434">
        <v>120316</v>
      </c>
      <c r="D434" t="s">
        <v>569</v>
      </c>
      <c r="E434">
        <v>7.616569995880127</v>
      </c>
      <c r="F434">
        <v>-80.479301452636719</v>
      </c>
      <c r="G434">
        <v>264</v>
      </c>
      <c r="H434" s="48">
        <f>+Casos_PN_CORR[[#This Row],[SUM Correg]]</f>
        <v>0</v>
      </c>
      <c r="I434" s="48">
        <f>+Muertes_PN_ACUM[[#This Row],[Fallecidos]]</f>
        <v>0</v>
      </c>
      <c r="J434" s="48">
        <f>+Recupera_PN_ACUM[[#This Row],[Recuperados]]</f>
        <v>0</v>
      </c>
      <c r="K434" s="48">
        <f>+Localiza_PN1112[[#This Row],[Casos]]-Localiza_PN1112[[#This Row],[Fallecidos]]-Localiza_PN1112[[#This Row],[Recuperados]]</f>
        <v>0</v>
      </c>
      <c r="L434" s="19">
        <f>+Localiza_PN1112[[#This Row],[Casos]]/(Localiza_PN1112[[#This Row],[Población]]/1000000)</f>
        <v>0</v>
      </c>
      <c r="M434" s="19">
        <f>+Localiza_PN1112[[#This Row],[Fallecidos]]/(Localiza_PN1112[[#This Row],[Población]]/1000000)</f>
        <v>0</v>
      </c>
      <c r="N434" s="19">
        <f>+Localiza_PN1112[[#This Row],[Recuperados]]/(Localiza_PN1112[[#This Row],[Población]]/1000000)</f>
        <v>0</v>
      </c>
      <c r="O434" s="19">
        <f>+Localiza_PN1112[[#This Row],[Activos]]/(Localiza_PN1112[[#This Row],[Población]]/1000000)</f>
        <v>0</v>
      </c>
      <c r="P434" s="25" t="e">
        <f>+Localiza_PN1112[[#This Row],[Fallecidos]]/Localiza_PN1112[[#This Row],[Casos]]</f>
        <v>#DIV/0!</v>
      </c>
      <c r="Q434" s="25" t="e">
        <f>+Localiza_PN1112[[#This Row],[Recuperados]]/Localiza_PN1112[[#This Row],[Casos]]</f>
        <v>#DIV/0!</v>
      </c>
      <c r="R434" s="25" t="e">
        <f>Localiza_PN1112[[#This Row],[Activos]]/Localiza_PN1112[[#This Row],[Casos]]</f>
        <v>#DIV/0!</v>
      </c>
      <c r="S434" s="43" t="e">
        <f ca="1">+HLOOKUP($R$1,'Casos DIA Corr'!$CM$1:$CP$755,Localiza_PN1112[[#This Row],[Fila]],0)</f>
        <v>#N/A</v>
      </c>
      <c r="T434" s="40" t="e">
        <f ca="1">+HLOOKUP($R$1,'Muertes DIA'!$F$1:$I$770,Localiza_PN1112[[#This Row],[Fila]],0)</f>
        <v>#N/A</v>
      </c>
      <c r="U434" s="40" t="e">
        <f ca="1">+HLOOKUP($R$1,'Recuperados DIA'!$E$1:$H$763,Localiza_PN1112[[#This Row],[Fila]],0)</f>
        <v>#N/A</v>
      </c>
    </row>
    <row r="435" spans="2:21">
      <c r="B435">
        <v>435</v>
      </c>
      <c r="C435">
        <v>120606</v>
      </c>
      <c r="D435" t="s">
        <v>570</v>
      </c>
      <c r="E435">
        <v>7.9989299774169922</v>
      </c>
      <c r="F435">
        <v>-80.448699951171875</v>
      </c>
      <c r="G435">
        <v>12385</v>
      </c>
      <c r="H435" s="48">
        <f>+Casos_PN_CORR[[#This Row],[SUM Correg]]</f>
        <v>0</v>
      </c>
      <c r="I435" s="48">
        <f>+Muertes_PN_ACUM[[#This Row],[Fallecidos]]</f>
        <v>0</v>
      </c>
      <c r="J435" s="48">
        <f>+Recupera_PN_ACUM[[#This Row],[Recuperados]]</f>
        <v>0</v>
      </c>
      <c r="K435" s="48">
        <f>+Localiza_PN1112[[#This Row],[Casos]]-Localiza_PN1112[[#This Row],[Fallecidos]]-Localiza_PN1112[[#This Row],[Recuperados]]</f>
        <v>0</v>
      </c>
      <c r="L435" s="19">
        <f>+Localiza_PN1112[[#This Row],[Casos]]/(Localiza_PN1112[[#This Row],[Población]]/1000000)</f>
        <v>0</v>
      </c>
      <c r="M435" s="19">
        <f>+Localiza_PN1112[[#This Row],[Fallecidos]]/(Localiza_PN1112[[#This Row],[Población]]/1000000)</f>
        <v>0</v>
      </c>
      <c r="N435" s="19">
        <f>+Localiza_PN1112[[#This Row],[Recuperados]]/(Localiza_PN1112[[#This Row],[Población]]/1000000)</f>
        <v>0</v>
      </c>
      <c r="O435" s="19">
        <f>+Localiza_PN1112[[#This Row],[Activos]]/(Localiza_PN1112[[#This Row],[Población]]/1000000)</f>
        <v>0</v>
      </c>
      <c r="P435" s="25" t="e">
        <f>+Localiza_PN1112[[#This Row],[Fallecidos]]/Localiza_PN1112[[#This Row],[Casos]]</f>
        <v>#DIV/0!</v>
      </c>
      <c r="Q435" s="25" t="e">
        <f>+Localiza_PN1112[[#This Row],[Recuperados]]/Localiza_PN1112[[#This Row],[Casos]]</f>
        <v>#DIV/0!</v>
      </c>
      <c r="R435" s="25" t="e">
        <f>Localiza_PN1112[[#This Row],[Activos]]/Localiza_PN1112[[#This Row],[Casos]]</f>
        <v>#DIV/0!</v>
      </c>
      <c r="S435" s="43" t="e">
        <f ca="1">+HLOOKUP($R$1,'Casos DIA Corr'!$CM$1:$CP$755,Localiza_PN1112[[#This Row],[Fila]],0)</f>
        <v>#N/A</v>
      </c>
      <c r="T435" s="40" t="e">
        <f ca="1">+HLOOKUP($R$1,'Muertes DIA'!$F$1:$I$770,Localiza_PN1112[[#This Row],[Fila]],0)</f>
        <v>#N/A</v>
      </c>
      <c r="U435" s="40" t="e">
        <f ca="1">+HLOOKUP($R$1,'Recuperados DIA'!$E$1:$H$763,Localiza_PN1112[[#This Row],[Fila]],0)</f>
        <v>#N/A</v>
      </c>
    </row>
    <row r="436" spans="2:21">
      <c r="B436">
        <v>436</v>
      </c>
      <c r="C436">
        <v>120107</v>
      </c>
      <c r="D436" t="s">
        <v>571</v>
      </c>
      <c r="E436">
        <v>8.3817195892333984</v>
      </c>
      <c r="F436">
        <v>-80.857002258300781</v>
      </c>
      <c r="G436">
        <v>585</v>
      </c>
      <c r="H436" s="48">
        <f>+Casos_PN_CORR[[#This Row],[SUM Correg]]</f>
        <v>5</v>
      </c>
      <c r="I436" s="48">
        <f>+Muertes_PN_ACUM[[#This Row],[Fallecidos]]</f>
        <v>0</v>
      </c>
      <c r="J436" s="48">
        <f>+Recupera_PN_ACUM[[#This Row],[Recuperados]]</f>
        <v>0</v>
      </c>
      <c r="K436" s="48">
        <f>+Localiza_PN1112[[#This Row],[Casos]]-Localiza_PN1112[[#This Row],[Fallecidos]]-Localiza_PN1112[[#This Row],[Recuperados]]</f>
        <v>5</v>
      </c>
      <c r="L436" s="19">
        <f>+Localiza_PN1112[[#This Row],[Casos]]/(Localiza_PN1112[[#This Row],[Población]]/1000000)</f>
        <v>8547.0085470085469</v>
      </c>
      <c r="M436" s="19">
        <f>+Localiza_PN1112[[#This Row],[Fallecidos]]/(Localiza_PN1112[[#This Row],[Población]]/1000000)</f>
        <v>0</v>
      </c>
      <c r="N436" s="19">
        <f>+Localiza_PN1112[[#This Row],[Recuperados]]/(Localiza_PN1112[[#This Row],[Población]]/1000000)</f>
        <v>0</v>
      </c>
      <c r="O436" s="19">
        <f>+Localiza_PN1112[[#This Row],[Activos]]/(Localiza_PN1112[[#This Row],[Población]]/1000000)</f>
        <v>8547.0085470085469</v>
      </c>
      <c r="P436" s="25">
        <f>+Localiza_PN1112[[#This Row],[Fallecidos]]/Localiza_PN1112[[#This Row],[Casos]]</f>
        <v>0</v>
      </c>
      <c r="Q436" s="25">
        <f>+Localiza_PN1112[[#This Row],[Recuperados]]/Localiza_PN1112[[#This Row],[Casos]]</f>
        <v>0</v>
      </c>
      <c r="R436" s="25">
        <f>Localiza_PN1112[[#This Row],[Activos]]/Localiza_PN1112[[#This Row],[Casos]]</f>
        <v>1</v>
      </c>
      <c r="S436" s="43" t="e">
        <f ca="1">+HLOOKUP($R$1,'Casos DIA Corr'!$CM$1:$CP$755,Localiza_PN1112[[#This Row],[Fila]],0)</f>
        <v>#N/A</v>
      </c>
      <c r="T436" s="40" t="e">
        <f ca="1">+HLOOKUP($R$1,'Muertes DIA'!$F$1:$I$770,Localiza_PN1112[[#This Row],[Fila]],0)</f>
        <v>#N/A</v>
      </c>
      <c r="U436" s="40" t="e">
        <f ca="1">+HLOOKUP($R$1,'Recuperados DIA'!$E$1:$H$763,Localiza_PN1112[[#This Row],[Fila]],0)</f>
        <v>#N/A</v>
      </c>
    </row>
    <row r="437" spans="2:21">
      <c r="B437">
        <v>437</v>
      </c>
      <c r="C437">
        <v>10404</v>
      </c>
      <c r="D437" t="s">
        <v>572</v>
      </c>
      <c r="E437">
        <v>8.7965497970581055</v>
      </c>
      <c r="F437">
        <v>-82.804496765136719</v>
      </c>
      <c r="G437">
        <v>2771</v>
      </c>
      <c r="H437" s="48">
        <f>+Casos_PN_CORR[[#This Row],[SUM Correg]]</f>
        <v>0</v>
      </c>
      <c r="I437" s="48">
        <f>+Muertes_PN_ACUM[[#This Row],[Fallecidos]]</f>
        <v>0</v>
      </c>
      <c r="J437" s="48">
        <f>+Recupera_PN_ACUM[[#This Row],[Recuperados]]</f>
        <v>0</v>
      </c>
      <c r="K437" s="48">
        <f>+Localiza_PN1112[[#This Row],[Casos]]-Localiza_PN1112[[#This Row],[Fallecidos]]-Localiza_PN1112[[#This Row],[Recuperados]]</f>
        <v>0</v>
      </c>
      <c r="L437" s="19">
        <f>+Localiza_PN1112[[#This Row],[Casos]]/(Localiza_PN1112[[#This Row],[Población]]/1000000)</f>
        <v>0</v>
      </c>
      <c r="M437" s="19">
        <f>+Localiza_PN1112[[#This Row],[Fallecidos]]/(Localiza_PN1112[[#This Row],[Población]]/1000000)</f>
        <v>0</v>
      </c>
      <c r="N437" s="19">
        <f>+Localiza_PN1112[[#This Row],[Recuperados]]/(Localiza_PN1112[[#This Row],[Población]]/1000000)</f>
        <v>0</v>
      </c>
      <c r="O437" s="19">
        <f>+Localiza_PN1112[[#This Row],[Activos]]/(Localiza_PN1112[[#This Row],[Población]]/1000000)</f>
        <v>0</v>
      </c>
      <c r="P437" s="25" t="e">
        <f>+Localiza_PN1112[[#This Row],[Fallecidos]]/Localiza_PN1112[[#This Row],[Casos]]</f>
        <v>#DIV/0!</v>
      </c>
      <c r="Q437" s="25" t="e">
        <f>+Localiza_PN1112[[#This Row],[Recuperados]]/Localiza_PN1112[[#This Row],[Casos]]</f>
        <v>#DIV/0!</v>
      </c>
      <c r="R437" s="25" t="e">
        <f>Localiza_PN1112[[#This Row],[Activos]]/Localiza_PN1112[[#This Row],[Casos]]</f>
        <v>#DIV/0!</v>
      </c>
      <c r="S437" s="43" t="e">
        <f ca="1">+HLOOKUP($R$1,'Casos DIA Corr'!$CM$1:$CP$755,Localiza_PN1112[[#This Row],[Fila]],0)</f>
        <v>#N/A</v>
      </c>
      <c r="T437" s="40" t="e">
        <f ca="1">+HLOOKUP($R$1,'Muertes DIA'!$F$1:$I$770,Localiza_PN1112[[#This Row],[Fila]],0)</f>
        <v>#N/A</v>
      </c>
      <c r="U437" s="40" t="e">
        <f ca="1">+HLOOKUP($R$1,'Recuperados DIA'!$E$1:$H$763,Localiza_PN1112[[#This Row],[Fila]],0)</f>
        <v>#N/A</v>
      </c>
    </row>
    <row r="438" spans="2:21">
      <c r="B438">
        <v>438</v>
      </c>
      <c r="C438">
        <v>100101</v>
      </c>
      <c r="D438" t="s">
        <v>573</v>
      </c>
      <c r="E438">
        <v>7.9924502372741699</v>
      </c>
      <c r="F438">
        <v>-81.048301696777344</v>
      </c>
      <c r="G438">
        <v>2288</v>
      </c>
      <c r="H438" s="48">
        <f>+Casos_PN_CORR[[#This Row],[SUM Correg]]</f>
        <v>704</v>
      </c>
      <c r="I438" s="48">
        <f>+Muertes_PN_ACUM[[#This Row],[Fallecidos]]</f>
        <v>13</v>
      </c>
      <c r="J438" s="48">
        <f>+Recupera_PN_ACUM[[#This Row],[Recuperados]]</f>
        <v>0</v>
      </c>
      <c r="K438" s="48">
        <f>+Localiza_PN1112[[#This Row],[Casos]]-Localiza_PN1112[[#This Row],[Fallecidos]]-Localiza_PN1112[[#This Row],[Recuperados]]</f>
        <v>691</v>
      </c>
      <c r="L438" s="19">
        <f>+Localiza_PN1112[[#This Row],[Casos]]/(Localiza_PN1112[[#This Row],[Población]]/1000000)</f>
        <v>307692.30769230769</v>
      </c>
      <c r="M438" s="19">
        <f>+Localiza_PN1112[[#This Row],[Fallecidos]]/(Localiza_PN1112[[#This Row],[Población]]/1000000)</f>
        <v>5681.818181818182</v>
      </c>
      <c r="N438" s="19">
        <f>+Localiza_PN1112[[#This Row],[Recuperados]]/(Localiza_PN1112[[#This Row],[Población]]/1000000)</f>
        <v>0</v>
      </c>
      <c r="O438" s="19">
        <f>+Localiza_PN1112[[#This Row],[Activos]]/(Localiza_PN1112[[#This Row],[Población]]/1000000)</f>
        <v>302010.48951048951</v>
      </c>
      <c r="P438" s="25">
        <f>+Localiza_PN1112[[#This Row],[Fallecidos]]/Localiza_PN1112[[#This Row],[Casos]]</f>
        <v>1.8465909090909092E-2</v>
      </c>
      <c r="Q438" s="25">
        <f>+Localiza_PN1112[[#This Row],[Recuperados]]/Localiza_PN1112[[#This Row],[Casos]]</f>
        <v>0</v>
      </c>
      <c r="R438" s="25">
        <f>Localiza_PN1112[[#This Row],[Activos]]/Localiza_PN1112[[#This Row],[Casos]]</f>
        <v>0.98153409090909094</v>
      </c>
      <c r="S438" s="43" t="e">
        <f ca="1">+HLOOKUP($R$1,'Casos DIA Corr'!$CM$1:$CP$755,Localiza_PN1112[[#This Row],[Fila]],0)</f>
        <v>#N/A</v>
      </c>
      <c r="T438" s="40" t="e">
        <f ca="1">+HLOOKUP($R$1,'Muertes DIA'!$F$1:$I$770,Localiza_PN1112[[#This Row],[Fila]],0)</f>
        <v>#N/A</v>
      </c>
      <c r="U438" s="40" t="e">
        <f ca="1">+HLOOKUP($R$1,'Recuperados DIA'!$E$1:$H$763,Localiza_PN1112[[#This Row],[Fila]],0)</f>
        <v>#N/A</v>
      </c>
    </row>
    <row r="439" spans="2:21">
      <c r="B439">
        <v>439</v>
      </c>
      <c r="C439">
        <v>20401</v>
      </c>
      <c r="D439" t="s">
        <v>574</v>
      </c>
      <c r="E439">
        <v>8.3950099945068359</v>
      </c>
      <c r="F439">
        <v>-81.5509033203125</v>
      </c>
      <c r="G439">
        <v>0</v>
      </c>
      <c r="H439" s="48">
        <f>+Casos_PN_CORR[[#This Row],[SUM Correg]]</f>
        <v>32</v>
      </c>
      <c r="I439" s="48">
        <f>+Muertes_PN_ACUM[[#This Row],[Fallecidos]]</f>
        <v>1</v>
      </c>
      <c r="J439" s="48">
        <f>+Recupera_PN_ACUM[[#This Row],[Recuperados]]</f>
        <v>0</v>
      </c>
      <c r="K439" s="48">
        <f>+Localiza_PN1112[[#This Row],[Casos]]-Localiza_PN1112[[#This Row],[Fallecidos]]-Localiza_PN1112[[#This Row],[Recuperados]]</f>
        <v>31</v>
      </c>
      <c r="L439" s="19" t="e">
        <f>+Localiza_PN1112[[#This Row],[Casos]]/(Localiza_PN1112[[#This Row],[Población]]/1000000)</f>
        <v>#DIV/0!</v>
      </c>
      <c r="M439" s="19" t="e">
        <f>+Localiza_PN1112[[#This Row],[Fallecidos]]/(Localiza_PN1112[[#This Row],[Población]]/1000000)</f>
        <v>#DIV/0!</v>
      </c>
      <c r="N439" s="19" t="e">
        <f>+Localiza_PN1112[[#This Row],[Recuperados]]/(Localiza_PN1112[[#This Row],[Población]]/1000000)</f>
        <v>#DIV/0!</v>
      </c>
      <c r="O439" s="19" t="e">
        <f>+Localiza_PN1112[[#This Row],[Activos]]/(Localiza_PN1112[[#This Row],[Población]]/1000000)</f>
        <v>#DIV/0!</v>
      </c>
      <c r="P439" s="25">
        <f>+Localiza_PN1112[[#This Row],[Fallecidos]]/Localiza_PN1112[[#This Row],[Casos]]</f>
        <v>3.125E-2</v>
      </c>
      <c r="Q439" s="25">
        <f>+Localiza_PN1112[[#This Row],[Recuperados]]/Localiza_PN1112[[#This Row],[Casos]]</f>
        <v>0</v>
      </c>
      <c r="R439" s="25">
        <f>Localiza_PN1112[[#This Row],[Activos]]/Localiza_PN1112[[#This Row],[Casos]]</f>
        <v>0.96875</v>
      </c>
      <c r="S439" s="43" t="e">
        <f ca="1">+HLOOKUP($R$1,'Casos DIA Corr'!$CM$1:$CP$755,Localiza_PN1112[[#This Row],[Fila]],0)</f>
        <v>#N/A</v>
      </c>
      <c r="T439" s="40" t="e">
        <f ca="1">+HLOOKUP($R$1,'Muertes DIA'!$F$1:$I$770,Localiza_PN1112[[#This Row],[Fila]],0)</f>
        <v>#N/A</v>
      </c>
      <c r="U439" s="40" t="e">
        <f ca="1">+HLOOKUP($R$1,'Recuperados DIA'!$E$1:$H$763,Localiza_PN1112[[#This Row],[Fila]],0)</f>
        <v>#N/A</v>
      </c>
    </row>
    <row r="440" spans="2:21">
      <c r="B440">
        <v>440</v>
      </c>
      <c r="C440">
        <v>120108</v>
      </c>
      <c r="D440" t="s">
        <v>575</v>
      </c>
      <c r="E440">
        <v>8.5613698959350586</v>
      </c>
      <c r="F440">
        <v>-81.724700927734375</v>
      </c>
      <c r="G440">
        <v>2742</v>
      </c>
      <c r="H440" s="48">
        <f>+Casos_PN_CORR[[#This Row],[SUM Correg]]</f>
        <v>25</v>
      </c>
      <c r="I440" s="48">
        <f>+Muertes_PN_ACUM[[#This Row],[Fallecidos]]</f>
        <v>0</v>
      </c>
      <c r="J440" s="48">
        <f>+Recupera_PN_ACUM[[#This Row],[Recuperados]]</f>
        <v>0</v>
      </c>
      <c r="K440" s="48">
        <f>+Localiza_PN1112[[#This Row],[Casos]]-Localiza_PN1112[[#This Row],[Fallecidos]]-Localiza_PN1112[[#This Row],[Recuperados]]</f>
        <v>25</v>
      </c>
      <c r="L440" s="19">
        <f>+Localiza_PN1112[[#This Row],[Casos]]/(Localiza_PN1112[[#This Row],[Población]]/1000000)</f>
        <v>9117.432530999271</v>
      </c>
      <c r="M440" s="19">
        <f>+Localiza_PN1112[[#This Row],[Fallecidos]]/(Localiza_PN1112[[#This Row],[Población]]/1000000)</f>
        <v>0</v>
      </c>
      <c r="N440" s="19">
        <f>+Localiza_PN1112[[#This Row],[Recuperados]]/(Localiza_PN1112[[#This Row],[Población]]/1000000)</f>
        <v>0</v>
      </c>
      <c r="O440" s="19">
        <f>+Localiza_PN1112[[#This Row],[Activos]]/(Localiza_PN1112[[#This Row],[Población]]/1000000)</f>
        <v>9117.432530999271</v>
      </c>
      <c r="P440" s="25">
        <f>+Localiza_PN1112[[#This Row],[Fallecidos]]/Localiza_PN1112[[#This Row],[Casos]]</f>
        <v>0</v>
      </c>
      <c r="Q440" s="25">
        <f>+Localiza_PN1112[[#This Row],[Recuperados]]/Localiza_PN1112[[#This Row],[Casos]]</f>
        <v>0</v>
      </c>
      <c r="R440" s="25">
        <f>Localiza_PN1112[[#This Row],[Activos]]/Localiza_PN1112[[#This Row],[Casos]]</f>
        <v>1</v>
      </c>
      <c r="S440" s="43" t="e">
        <f ca="1">+HLOOKUP($R$1,'Casos DIA Corr'!$CM$1:$CP$755,Localiza_PN1112[[#This Row],[Fila]],0)</f>
        <v>#N/A</v>
      </c>
      <c r="T440" s="40" t="e">
        <f ca="1">+HLOOKUP($R$1,'Muertes DIA'!$F$1:$I$770,Localiza_PN1112[[#This Row],[Fila]],0)</f>
        <v>#N/A</v>
      </c>
      <c r="U440" s="40" t="e">
        <f ca="1">+HLOOKUP($R$1,'Recuperados DIA'!$E$1:$H$763,Localiza_PN1112[[#This Row],[Fila]],0)</f>
        <v>#N/A</v>
      </c>
    </row>
    <row r="441" spans="2:21">
      <c r="B441">
        <v>441</v>
      </c>
      <c r="C441">
        <v>120308</v>
      </c>
      <c r="D441" t="s">
        <v>576</v>
      </c>
      <c r="E441">
        <v>8.3690204620361328</v>
      </c>
      <c r="F441">
        <v>-81.969902038574219</v>
      </c>
      <c r="G441">
        <v>1867</v>
      </c>
      <c r="H441" s="48">
        <f>+Casos_PN_CORR[[#This Row],[SUM Correg]]</f>
        <v>0</v>
      </c>
      <c r="I441" s="48">
        <f>+Muertes_PN_ACUM[[#This Row],[Fallecidos]]</f>
        <v>0</v>
      </c>
      <c r="J441" s="48">
        <f>+Recupera_PN_ACUM[[#This Row],[Recuperados]]</f>
        <v>0</v>
      </c>
      <c r="K441" s="48">
        <f>+Localiza_PN1112[[#This Row],[Casos]]-Localiza_PN1112[[#This Row],[Fallecidos]]-Localiza_PN1112[[#This Row],[Recuperados]]</f>
        <v>0</v>
      </c>
      <c r="L441" s="19">
        <f>+Localiza_PN1112[[#This Row],[Casos]]/(Localiza_PN1112[[#This Row],[Población]]/1000000)</f>
        <v>0</v>
      </c>
      <c r="M441" s="19">
        <f>+Localiza_PN1112[[#This Row],[Fallecidos]]/(Localiza_PN1112[[#This Row],[Población]]/1000000)</f>
        <v>0</v>
      </c>
      <c r="N441" s="19">
        <f>+Localiza_PN1112[[#This Row],[Recuperados]]/(Localiza_PN1112[[#This Row],[Población]]/1000000)</f>
        <v>0</v>
      </c>
      <c r="O441" s="19">
        <f>+Localiza_PN1112[[#This Row],[Activos]]/(Localiza_PN1112[[#This Row],[Población]]/1000000)</f>
        <v>0</v>
      </c>
      <c r="P441" s="25" t="e">
        <f>+Localiza_PN1112[[#This Row],[Fallecidos]]/Localiza_PN1112[[#This Row],[Casos]]</f>
        <v>#DIV/0!</v>
      </c>
      <c r="Q441" s="25" t="e">
        <f>+Localiza_PN1112[[#This Row],[Recuperados]]/Localiza_PN1112[[#This Row],[Casos]]</f>
        <v>#DIV/0!</v>
      </c>
      <c r="R441" s="25" t="e">
        <f>Localiza_PN1112[[#This Row],[Activos]]/Localiza_PN1112[[#This Row],[Casos]]</f>
        <v>#DIV/0!</v>
      </c>
      <c r="S441" s="43" t="e">
        <f ca="1">+HLOOKUP($R$1,'Casos DIA Corr'!$CM$1:$CP$755,Localiza_PN1112[[#This Row],[Fila]],0)</f>
        <v>#N/A</v>
      </c>
      <c r="T441" s="40" t="e">
        <f ca="1">+HLOOKUP($R$1,'Muertes DIA'!$F$1:$I$770,Localiza_PN1112[[#This Row],[Fila]],0)</f>
        <v>#N/A</v>
      </c>
      <c r="U441" s="40" t="e">
        <f ca="1">+HLOOKUP($R$1,'Recuperados DIA'!$E$1:$H$763,Localiza_PN1112[[#This Row],[Fila]],0)</f>
        <v>#N/A</v>
      </c>
    </row>
    <row r="442" spans="2:21">
      <c r="B442">
        <v>442</v>
      </c>
      <c r="C442">
        <v>30504</v>
      </c>
      <c r="D442" t="s">
        <v>577</v>
      </c>
      <c r="E442">
        <v>9.0658102035522461</v>
      </c>
      <c r="F442">
        <v>-82.649398803710938</v>
      </c>
      <c r="G442">
        <v>0</v>
      </c>
      <c r="H442" s="48">
        <f>+Casos_PN_CORR[[#This Row],[SUM Correg]]</f>
        <v>1</v>
      </c>
      <c r="I442" s="48">
        <f>+Muertes_PN_ACUM[[#This Row],[Fallecidos]]</f>
        <v>0</v>
      </c>
      <c r="J442" s="48">
        <f>+Recupera_PN_ACUM[[#This Row],[Recuperados]]</f>
        <v>0</v>
      </c>
      <c r="K442" s="48">
        <f>+Localiza_PN1112[[#This Row],[Casos]]-Localiza_PN1112[[#This Row],[Fallecidos]]-Localiza_PN1112[[#This Row],[Recuperados]]</f>
        <v>1</v>
      </c>
      <c r="L442" s="19" t="e">
        <f>+Localiza_PN1112[[#This Row],[Casos]]/(Localiza_PN1112[[#This Row],[Población]]/1000000)</f>
        <v>#DIV/0!</v>
      </c>
      <c r="M442" s="19" t="e">
        <f>+Localiza_PN1112[[#This Row],[Fallecidos]]/(Localiza_PN1112[[#This Row],[Población]]/1000000)</f>
        <v>#DIV/0!</v>
      </c>
      <c r="N442" s="19" t="e">
        <f>+Localiza_PN1112[[#This Row],[Recuperados]]/(Localiza_PN1112[[#This Row],[Población]]/1000000)</f>
        <v>#DIV/0!</v>
      </c>
      <c r="O442" s="19" t="e">
        <f>+Localiza_PN1112[[#This Row],[Activos]]/(Localiza_PN1112[[#This Row],[Población]]/1000000)</f>
        <v>#DIV/0!</v>
      </c>
      <c r="P442" s="25">
        <f>+Localiza_PN1112[[#This Row],[Fallecidos]]/Localiza_PN1112[[#This Row],[Casos]]</f>
        <v>0</v>
      </c>
      <c r="Q442" s="25">
        <f>+Localiza_PN1112[[#This Row],[Recuperados]]/Localiza_PN1112[[#This Row],[Casos]]</f>
        <v>0</v>
      </c>
      <c r="R442" s="25">
        <f>Localiza_PN1112[[#This Row],[Activos]]/Localiza_PN1112[[#This Row],[Casos]]</f>
        <v>1</v>
      </c>
      <c r="S442" s="43" t="e">
        <f ca="1">+HLOOKUP($R$1,'Casos DIA Corr'!$CM$1:$CP$755,Localiza_PN1112[[#This Row],[Fila]],0)</f>
        <v>#N/A</v>
      </c>
      <c r="T442" s="40" t="e">
        <f ca="1">+HLOOKUP($R$1,'Muertes DIA'!$F$1:$I$770,Localiza_PN1112[[#This Row],[Fila]],0)</f>
        <v>#N/A</v>
      </c>
      <c r="U442" s="40" t="e">
        <f ca="1">+HLOOKUP($R$1,'Recuperados DIA'!$E$1:$H$763,Localiza_PN1112[[#This Row],[Fila]],0)</f>
        <v>#N/A</v>
      </c>
    </row>
    <row r="443" spans="2:21">
      <c r="B443">
        <v>443</v>
      </c>
      <c r="C443">
        <v>70215</v>
      </c>
      <c r="D443" t="s">
        <v>578</v>
      </c>
      <c r="E443">
        <v>9.3903999328613281</v>
      </c>
      <c r="F443">
        <v>-78.851898193359375</v>
      </c>
      <c r="G443">
        <v>14060</v>
      </c>
      <c r="H443" s="48">
        <f>+Casos_PN_CORR[[#This Row],[SUM Correg]]</f>
        <v>0</v>
      </c>
      <c r="I443" s="48">
        <f>+Muertes_PN_ACUM[[#This Row],[Fallecidos]]</f>
        <v>0</v>
      </c>
      <c r="J443" s="48">
        <f>+Recupera_PN_ACUM[[#This Row],[Recuperados]]</f>
        <v>0</v>
      </c>
      <c r="K443" s="48">
        <f>+Localiza_PN1112[[#This Row],[Casos]]-Localiza_PN1112[[#This Row],[Fallecidos]]-Localiza_PN1112[[#This Row],[Recuperados]]</f>
        <v>0</v>
      </c>
      <c r="L443" s="19">
        <f>+Localiza_PN1112[[#This Row],[Casos]]/(Localiza_PN1112[[#This Row],[Población]]/1000000)</f>
        <v>0</v>
      </c>
      <c r="M443" s="19">
        <f>+Localiza_PN1112[[#This Row],[Fallecidos]]/(Localiza_PN1112[[#This Row],[Población]]/1000000)</f>
        <v>0</v>
      </c>
      <c r="N443" s="19">
        <f>+Localiza_PN1112[[#This Row],[Recuperados]]/(Localiza_PN1112[[#This Row],[Población]]/1000000)</f>
        <v>0</v>
      </c>
      <c r="O443" s="19">
        <f>+Localiza_PN1112[[#This Row],[Activos]]/(Localiza_PN1112[[#This Row],[Población]]/1000000)</f>
        <v>0</v>
      </c>
      <c r="P443" s="25" t="e">
        <f>+Localiza_PN1112[[#This Row],[Fallecidos]]/Localiza_PN1112[[#This Row],[Casos]]</f>
        <v>#DIV/0!</v>
      </c>
      <c r="Q443" s="25" t="e">
        <f>+Localiza_PN1112[[#This Row],[Recuperados]]/Localiza_PN1112[[#This Row],[Casos]]</f>
        <v>#DIV/0!</v>
      </c>
      <c r="R443" s="25" t="e">
        <f>Localiza_PN1112[[#This Row],[Activos]]/Localiza_PN1112[[#This Row],[Casos]]</f>
        <v>#DIV/0!</v>
      </c>
      <c r="S443" s="43" t="e">
        <f ca="1">+HLOOKUP($R$1,'Casos DIA Corr'!$CM$1:$CP$755,Localiza_PN1112[[#This Row],[Fila]],0)</f>
        <v>#N/A</v>
      </c>
      <c r="T443" s="40" t="e">
        <f ca="1">+HLOOKUP($R$1,'Muertes DIA'!$F$1:$I$770,Localiza_PN1112[[#This Row],[Fila]],0)</f>
        <v>#N/A</v>
      </c>
      <c r="U443" s="40" t="e">
        <f ca="1">+HLOOKUP($R$1,'Recuperados DIA'!$E$1:$H$763,Localiza_PN1112[[#This Row],[Fila]],0)</f>
        <v>#N/A</v>
      </c>
    </row>
    <row r="444" spans="2:21">
      <c r="B444">
        <v>444</v>
      </c>
      <c r="C444">
        <v>41404</v>
      </c>
      <c r="D444" t="s">
        <v>579</v>
      </c>
      <c r="E444">
        <v>8.3145303726196289</v>
      </c>
      <c r="F444">
        <v>-80.4801025390625</v>
      </c>
      <c r="G444">
        <v>6003</v>
      </c>
      <c r="H444" s="48">
        <f>+Casos_PN_CORR[[#This Row],[SUM Correg]]</f>
        <v>5</v>
      </c>
      <c r="I444" s="48">
        <f>+Muertes_PN_ACUM[[#This Row],[Fallecidos]]</f>
        <v>0</v>
      </c>
      <c r="J444" s="48">
        <f>+Recupera_PN_ACUM[[#This Row],[Recuperados]]</f>
        <v>0</v>
      </c>
      <c r="K444" s="48">
        <f>+Localiza_PN1112[[#This Row],[Casos]]-Localiza_PN1112[[#This Row],[Fallecidos]]-Localiza_PN1112[[#This Row],[Recuperados]]</f>
        <v>5</v>
      </c>
      <c r="L444" s="19">
        <f>+Localiza_PN1112[[#This Row],[Casos]]/(Localiza_PN1112[[#This Row],[Población]]/1000000)</f>
        <v>832.91687489588548</v>
      </c>
      <c r="M444" s="19">
        <f>+Localiza_PN1112[[#This Row],[Fallecidos]]/(Localiza_PN1112[[#This Row],[Población]]/1000000)</f>
        <v>0</v>
      </c>
      <c r="N444" s="19">
        <f>+Localiza_PN1112[[#This Row],[Recuperados]]/(Localiza_PN1112[[#This Row],[Población]]/1000000)</f>
        <v>0</v>
      </c>
      <c r="O444" s="19">
        <f>+Localiza_PN1112[[#This Row],[Activos]]/(Localiza_PN1112[[#This Row],[Población]]/1000000)</f>
        <v>832.91687489588548</v>
      </c>
      <c r="P444" s="25">
        <f>+Localiza_PN1112[[#This Row],[Fallecidos]]/Localiza_PN1112[[#This Row],[Casos]]</f>
        <v>0</v>
      </c>
      <c r="Q444" s="25">
        <f>+Localiza_PN1112[[#This Row],[Recuperados]]/Localiza_PN1112[[#This Row],[Casos]]</f>
        <v>0</v>
      </c>
      <c r="R444" s="25">
        <f>Localiza_PN1112[[#This Row],[Activos]]/Localiza_PN1112[[#This Row],[Casos]]</f>
        <v>1</v>
      </c>
      <c r="S444" s="43" t="e">
        <f ca="1">+HLOOKUP($R$1,'Casos DIA Corr'!$CM$1:$CP$755,Localiza_PN1112[[#This Row],[Fila]],0)</f>
        <v>#N/A</v>
      </c>
      <c r="T444" s="40" t="e">
        <f ca="1">+HLOOKUP($R$1,'Muertes DIA'!$F$1:$I$770,Localiza_PN1112[[#This Row],[Fila]],0)</f>
        <v>#N/A</v>
      </c>
      <c r="U444" s="40" t="e">
        <f ca="1">+HLOOKUP($R$1,'Recuperados DIA'!$E$1:$H$763,Localiza_PN1112[[#This Row],[Fila]],0)</f>
        <v>#N/A</v>
      </c>
    </row>
    <row r="445" spans="2:21">
      <c r="B445">
        <v>445</v>
      </c>
      <c r="C445">
        <v>30602</v>
      </c>
      <c r="D445" t="s">
        <v>581</v>
      </c>
      <c r="E445">
        <v>8.5634403228759766</v>
      </c>
      <c r="F445">
        <v>-81.953598022460938</v>
      </c>
      <c r="G445">
        <v>3491</v>
      </c>
      <c r="H445" s="48">
        <f>+Casos_PN_CORR[[#This Row],[SUM Correg]]</f>
        <v>835</v>
      </c>
      <c r="I445" s="48">
        <f>+Muertes_PN_ACUM[[#This Row],[Fallecidos]]</f>
        <v>3</v>
      </c>
      <c r="J445" s="48">
        <f>+Recupera_PN_ACUM[[#This Row],[Recuperados]]</f>
        <v>0</v>
      </c>
      <c r="K445" s="48">
        <f>+Localiza_PN1112[[#This Row],[Casos]]-Localiza_PN1112[[#This Row],[Fallecidos]]-Localiza_PN1112[[#This Row],[Recuperados]]</f>
        <v>832</v>
      </c>
      <c r="L445" s="19">
        <f>+Localiza_PN1112[[#This Row],[Casos]]/(Localiza_PN1112[[#This Row],[Población]]/1000000)</f>
        <v>239186.47951876253</v>
      </c>
      <c r="M445" s="19">
        <f>+Localiza_PN1112[[#This Row],[Fallecidos]]/(Localiza_PN1112[[#This Row],[Población]]/1000000)</f>
        <v>859.35262102549405</v>
      </c>
      <c r="N445" s="19">
        <f>+Localiza_PN1112[[#This Row],[Recuperados]]/(Localiza_PN1112[[#This Row],[Población]]/1000000)</f>
        <v>0</v>
      </c>
      <c r="O445" s="19">
        <f>+Localiza_PN1112[[#This Row],[Activos]]/(Localiza_PN1112[[#This Row],[Población]]/1000000)</f>
        <v>238327.12689773703</v>
      </c>
      <c r="P445" s="25">
        <f>+Localiza_PN1112[[#This Row],[Fallecidos]]/Localiza_PN1112[[#This Row],[Casos]]</f>
        <v>3.592814371257485E-3</v>
      </c>
      <c r="Q445" s="25">
        <f>+Localiza_PN1112[[#This Row],[Recuperados]]/Localiza_PN1112[[#This Row],[Casos]]</f>
        <v>0</v>
      </c>
      <c r="R445" s="25">
        <f>Localiza_PN1112[[#This Row],[Activos]]/Localiza_PN1112[[#This Row],[Casos]]</f>
        <v>0.99640718562874253</v>
      </c>
      <c r="S445" s="43" t="e">
        <f ca="1">+HLOOKUP($R$1,'Casos DIA Corr'!$CM$1:$CP$755,Localiza_PN1112[[#This Row],[Fila]],0)</f>
        <v>#N/A</v>
      </c>
      <c r="T445" s="40" t="e">
        <f ca="1">+HLOOKUP($R$1,'Muertes DIA'!$F$1:$I$770,Localiza_PN1112[[#This Row],[Fila]],0)</f>
        <v>#N/A</v>
      </c>
      <c r="U445" s="40" t="e">
        <f ca="1">+HLOOKUP($R$1,'Recuperados DIA'!$E$1:$H$763,Localiza_PN1112[[#This Row],[Fila]],0)</f>
        <v>#N/A</v>
      </c>
    </row>
    <row r="446" spans="2:21">
      <c r="B446">
        <v>446</v>
      </c>
      <c r="C446">
        <v>130408</v>
      </c>
      <c r="D446" t="s">
        <v>582</v>
      </c>
      <c r="E446">
        <v>8.295689582824707</v>
      </c>
      <c r="F446">
        <v>-81.554901123046875</v>
      </c>
      <c r="G446">
        <v>2091</v>
      </c>
      <c r="H446" s="48">
        <f>+Casos_PN_CORR[[#This Row],[SUM Correg]]</f>
        <v>26</v>
      </c>
      <c r="I446" s="48">
        <f>+Muertes_PN_ACUM[[#This Row],[Fallecidos]]</f>
        <v>0</v>
      </c>
      <c r="J446" s="48">
        <f>+Recupera_PN_ACUM[[#This Row],[Recuperados]]</f>
        <v>0</v>
      </c>
      <c r="K446" s="48">
        <f>+Localiza_PN1112[[#This Row],[Casos]]-Localiza_PN1112[[#This Row],[Fallecidos]]-Localiza_PN1112[[#This Row],[Recuperados]]</f>
        <v>26</v>
      </c>
      <c r="L446" s="19">
        <f>+Localiza_PN1112[[#This Row],[Casos]]/(Localiza_PN1112[[#This Row],[Población]]/1000000)</f>
        <v>12434.241989478718</v>
      </c>
      <c r="M446" s="19">
        <f>+Localiza_PN1112[[#This Row],[Fallecidos]]/(Localiza_PN1112[[#This Row],[Población]]/1000000)</f>
        <v>0</v>
      </c>
      <c r="N446" s="19">
        <f>+Localiza_PN1112[[#This Row],[Recuperados]]/(Localiza_PN1112[[#This Row],[Población]]/1000000)</f>
        <v>0</v>
      </c>
      <c r="O446" s="19">
        <f>+Localiza_PN1112[[#This Row],[Activos]]/(Localiza_PN1112[[#This Row],[Población]]/1000000)</f>
        <v>12434.241989478718</v>
      </c>
      <c r="P446" s="25">
        <f>+Localiza_PN1112[[#This Row],[Fallecidos]]/Localiza_PN1112[[#This Row],[Casos]]</f>
        <v>0</v>
      </c>
      <c r="Q446" s="25">
        <f>+Localiza_PN1112[[#This Row],[Recuperados]]/Localiza_PN1112[[#This Row],[Casos]]</f>
        <v>0</v>
      </c>
      <c r="R446" s="25">
        <f>Localiza_PN1112[[#This Row],[Activos]]/Localiza_PN1112[[#This Row],[Casos]]</f>
        <v>1</v>
      </c>
      <c r="S446" s="43" t="e">
        <f ca="1">+HLOOKUP($R$1,'Casos DIA Corr'!$CM$1:$CP$755,Localiza_PN1112[[#This Row],[Fila]],0)</f>
        <v>#N/A</v>
      </c>
      <c r="T446" s="40" t="e">
        <f ca="1">+HLOOKUP($R$1,'Muertes DIA'!$F$1:$I$770,Localiza_PN1112[[#This Row],[Fila]],0)</f>
        <v>#N/A</v>
      </c>
      <c r="U446" s="40" t="e">
        <f ca="1">+HLOOKUP($R$1,'Recuperados DIA'!$E$1:$H$763,Localiza_PN1112[[#This Row],[Fila]],0)</f>
        <v>#N/A</v>
      </c>
    </row>
    <row r="447" spans="2:21">
      <c r="B447">
        <v>447</v>
      </c>
      <c r="C447">
        <v>30109</v>
      </c>
      <c r="D447" t="s">
        <v>583</v>
      </c>
      <c r="E447">
        <v>9.5416498184204102</v>
      </c>
      <c r="F447">
        <v>-79.480499267578125</v>
      </c>
      <c r="G447">
        <v>1130</v>
      </c>
      <c r="H447" s="48">
        <f>+Casos_PN_CORR[[#This Row],[SUM Correg]]</f>
        <v>35</v>
      </c>
      <c r="I447" s="48">
        <f>+Muertes_PN_ACUM[[#This Row],[Fallecidos]]</f>
        <v>0</v>
      </c>
      <c r="J447" s="48">
        <f>+Recupera_PN_ACUM[[#This Row],[Recuperados]]</f>
        <v>0</v>
      </c>
      <c r="K447" s="48">
        <f>+Localiza_PN1112[[#This Row],[Casos]]-Localiza_PN1112[[#This Row],[Fallecidos]]-Localiza_PN1112[[#This Row],[Recuperados]]</f>
        <v>35</v>
      </c>
      <c r="L447" s="19">
        <f>+Localiza_PN1112[[#This Row],[Casos]]/(Localiza_PN1112[[#This Row],[Población]]/1000000)</f>
        <v>30973.451327433631</v>
      </c>
      <c r="M447" s="19">
        <f>+Localiza_PN1112[[#This Row],[Fallecidos]]/(Localiza_PN1112[[#This Row],[Población]]/1000000)</f>
        <v>0</v>
      </c>
      <c r="N447" s="19">
        <f>+Localiza_PN1112[[#This Row],[Recuperados]]/(Localiza_PN1112[[#This Row],[Población]]/1000000)</f>
        <v>0</v>
      </c>
      <c r="O447" s="19">
        <f>+Localiza_PN1112[[#This Row],[Activos]]/(Localiza_PN1112[[#This Row],[Población]]/1000000)</f>
        <v>30973.451327433631</v>
      </c>
      <c r="P447" s="25">
        <f>+Localiza_PN1112[[#This Row],[Fallecidos]]/Localiza_PN1112[[#This Row],[Casos]]</f>
        <v>0</v>
      </c>
      <c r="Q447" s="25">
        <f>+Localiza_PN1112[[#This Row],[Recuperados]]/Localiza_PN1112[[#This Row],[Casos]]</f>
        <v>0</v>
      </c>
      <c r="R447" s="25">
        <f>Localiza_PN1112[[#This Row],[Activos]]/Localiza_PN1112[[#This Row],[Casos]]</f>
        <v>1</v>
      </c>
      <c r="S447" s="43" t="e">
        <f ca="1">+HLOOKUP($R$1,'Casos DIA Corr'!$CM$1:$CP$755,Localiza_PN1112[[#This Row],[Fila]],0)</f>
        <v>#N/A</v>
      </c>
      <c r="T447" s="40" t="e">
        <f ca="1">+HLOOKUP($R$1,'Muertes DIA'!$F$1:$I$770,Localiza_PN1112[[#This Row],[Fila]],0)</f>
        <v>#N/A</v>
      </c>
      <c r="U447" s="40" t="e">
        <f ca="1">+HLOOKUP($R$1,'Recuperados DIA'!$E$1:$H$763,Localiza_PN1112[[#This Row],[Fila]],0)</f>
        <v>#N/A</v>
      </c>
    </row>
    <row r="448" spans="2:21">
      <c r="B448">
        <v>448</v>
      </c>
      <c r="C448">
        <v>30201</v>
      </c>
      <c r="D448" t="s">
        <v>584</v>
      </c>
      <c r="E448">
        <v>7.519320011138916</v>
      </c>
      <c r="F448">
        <v>-80.299797058105469</v>
      </c>
      <c r="G448">
        <v>182</v>
      </c>
      <c r="H448" s="48">
        <f>+Casos_PN_CORR[[#This Row],[SUM Correg]]</f>
        <v>0</v>
      </c>
      <c r="I448" s="48">
        <f>+Muertes_PN_ACUM[[#This Row],[Fallecidos]]</f>
        <v>0</v>
      </c>
      <c r="J448" s="48">
        <f>+Recupera_PN_ACUM[[#This Row],[Recuperados]]</f>
        <v>0</v>
      </c>
      <c r="K448" s="48">
        <f>+Localiza_PN1112[[#This Row],[Casos]]-Localiza_PN1112[[#This Row],[Fallecidos]]-Localiza_PN1112[[#This Row],[Recuperados]]</f>
        <v>0</v>
      </c>
      <c r="L448" s="19">
        <f>+Localiza_PN1112[[#This Row],[Casos]]/(Localiza_PN1112[[#This Row],[Población]]/1000000)</f>
        <v>0</v>
      </c>
      <c r="M448" s="19">
        <f>+Localiza_PN1112[[#This Row],[Fallecidos]]/(Localiza_PN1112[[#This Row],[Población]]/1000000)</f>
        <v>0</v>
      </c>
      <c r="N448" s="19">
        <f>+Localiza_PN1112[[#This Row],[Recuperados]]/(Localiza_PN1112[[#This Row],[Población]]/1000000)</f>
        <v>0</v>
      </c>
      <c r="O448" s="19">
        <f>+Localiza_PN1112[[#This Row],[Activos]]/(Localiza_PN1112[[#This Row],[Población]]/1000000)</f>
        <v>0</v>
      </c>
      <c r="P448" s="25" t="e">
        <f>+Localiza_PN1112[[#This Row],[Fallecidos]]/Localiza_PN1112[[#This Row],[Casos]]</f>
        <v>#DIV/0!</v>
      </c>
      <c r="Q448" s="25" t="e">
        <f>+Localiza_PN1112[[#This Row],[Recuperados]]/Localiza_PN1112[[#This Row],[Casos]]</f>
        <v>#DIV/0!</v>
      </c>
      <c r="R448" s="25" t="e">
        <f>Localiza_PN1112[[#This Row],[Activos]]/Localiza_PN1112[[#This Row],[Casos]]</f>
        <v>#DIV/0!</v>
      </c>
      <c r="S448" s="43" t="e">
        <f ca="1">+HLOOKUP($R$1,'Casos DIA Corr'!$CM$1:$CP$755,Localiza_PN1112[[#This Row],[Fila]],0)</f>
        <v>#N/A</v>
      </c>
      <c r="T448" s="40" t="e">
        <f ca="1">+HLOOKUP($R$1,'Muertes DIA'!$F$1:$I$770,Localiza_PN1112[[#This Row],[Fila]],0)</f>
        <v>#N/A</v>
      </c>
      <c r="U448" s="40" t="e">
        <f ca="1">+HLOOKUP($R$1,'Recuperados DIA'!$E$1:$H$763,Localiza_PN1112[[#This Row],[Fila]],0)</f>
        <v>#N/A</v>
      </c>
    </row>
    <row r="449" spans="2:21">
      <c r="B449">
        <v>449</v>
      </c>
      <c r="C449">
        <v>130103</v>
      </c>
      <c r="D449" t="s">
        <v>585</v>
      </c>
      <c r="E449">
        <v>8.8422698974609375</v>
      </c>
      <c r="F449">
        <v>-82.677200317382813</v>
      </c>
      <c r="G449">
        <v>0</v>
      </c>
      <c r="H449" s="48">
        <f>+Casos_PN_CORR[[#This Row],[SUM Correg]]</f>
        <v>237</v>
      </c>
      <c r="I449" s="48">
        <f>+Muertes_PN_ACUM[[#This Row],[Fallecidos]]</f>
        <v>2</v>
      </c>
      <c r="J449" s="48">
        <f>+Recupera_PN_ACUM[[#This Row],[Recuperados]]</f>
        <v>0</v>
      </c>
      <c r="K449" s="48">
        <f>+Localiza_PN1112[[#This Row],[Casos]]-Localiza_PN1112[[#This Row],[Fallecidos]]-Localiza_PN1112[[#This Row],[Recuperados]]</f>
        <v>235</v>
      </c>
      <c r="L449" s="19" t="e">
        <f>+Localiza_PN1112[[#This Row],[Casos]]/(Localiza_PN1112[[#This Row],[Población]]/1000000)</f>
        <v>#DIV/0!</v>
      </c>
      <c r="M449" s="19" t="e">
        <f>+Localiza_PN1112[[#This Row],[Fallecidos]]/(Localiza_PN1112[[#This Row],[Población]]/1000000)</f>
        <v>#DIV/0!</v>
      </c>
      <c r="N449" s="19" t="e">
        <f>+Localiza_PN1112[[#This Row],[Recuperados]]/(Localiza_PN1112[[#This Row],[Población]]/1000000)</f>
        <v>#DIV/0!</v>
      </c>
      <c r="O449" s="19" t="e">
        <f>+Localiza_PN1112[[#This Row],[Activos]]/(Localiza_PN1112[[#This Row],[Población]]/1000000)</f>
        <v>#DIV/0!</v>
      </c>
      <c r="P449" s="25">
        <f>+Localiza_PN1112[[#This Row],[Fallecidos]]/Localiza_PN1112[[#This Row],[Casos]]</f>
        <v>8.4388185654008432E-3</v>
      </c>
      <c r="Q449" s="25">
        <f>+Localiza_PN1112[[#This Row],[Recuperados]]/Localiza_PN1112[[#This Row],[Casos]]</f>
        <v>0</v>
      </c>
      <c r="R449" s="25">
        <f>Localiza_PN1112[[#This Row],[Activos]]/Localiza_PN1112[[#This Row],[Casos]]</f>
        <v>0.99156118143459915</v>
      </c>
      <c r="S449" s="43" t="e">
        <f ca="1">+HLOOKUP($R$1,'Casos DIA Corr'!$CM$1:$CP$755,Localiza_PN1112[[#This Row],[Fila]],0)</f>
        <v>#N/A</v>
      </c>
      <c r="T449" s="40" t="e">
        <f ca="1">+HLOOKUP($R$1,'Muertes DIA'!$F$1:$I$770,Localiza_PN1112[[#This Row],[Fila]],0)</f>
        <v>#N/A</v>
      </c>
      <c r="U449" s="40" t="e">
        <f ca="1">+HLOOKUP($R$1,'Recuperados DIA'!$E$1:$H$763,Localiza_PN1112[[#This Row],[Fila]],0)</f>
        <v>#N/A</v>
      </c>
    </row>
    <row r="450" spans="2:21">
      <c r="B450">
        <v>450</v>
      </c>
      <c r="C450">
        <v>40109</v>
      </c>
      <c r="D450" t="s">
        <v>586</v>
      </c>
      <c r="E450">
        <v>8.8894195556640625</v>
      </c>
      <c r="F450">
        <v>-80.611396789550781</v>
      </c>
      <c r="G450">
        <v>0</v>
      </c>
      <c r="H450" s="48">
        <f>+Casos_PN_CORR[[#This Row],[SUM Correg]]</f>
        <v>357</v>
      </c>
      <c r="I450" s="48">
        <f>+Muertes_PN_ACUM[[#This Row],[Fallecidos]]</f>
        <v>2</v>
      </c>
      <c r="J450" s="48">
        <f>+Recupera_PN_ACUM[[#This Row],[Recuperados]]</f>
        <v>0</v>
      </c>
      <c r="K450" s="48">
        <f>+Localiza_PN1112[[#This Row],[Casos]]-Localiza_PN1112[[#This Row],[Fallecidos]]-Localiza_PN1112[[#This Row],[Recuperados]]</f>
        <v>355</v>
      </c>
      <c r="L450" s="19" t="e">
        <f>+Localiza_PN1112[[#This Row],[Casos]]/(Localiza_PN1112[[#This Row],[Población]]/1000000)</f>
        <v>#DIV/0!</v>
      </c>
      <c r="M450" s="19" t="e">
        <f>+Localiza_PN1112[[#This Row],[Fallecidos]]/(Localiza_PN1112[[#This Row],[Población]]/1000000)</f>
        <v>#DIV/0!</v>
      </c>
      <c r="N450" s="19" t="e">
        <f>+Localiza_PN1112[[#This Row],[Recuperados]]/(Localiza_PN1112[[#This Row],[Población]]/1000000)</f>
        <v>#DIV/0!</v>
      </c>
      <c r="O450" s="19" t="e">
        <f>+Localiza_PN1112[[#This Row],[Activos]]/(Localiza_PN1112[[#This Row],[Población]]/1000000)</f>
        <v>#DIV/0!</v>
      </c>
      <c r="P450" s="25">
        <f>+Localiza_PN1112[[#This Row],[Fallecidos]]/Localiza_PN1112[[#This Row],[Casos]]</f>
        <v>5.6022408963585435E-3</v>
      </c>
      <c r="Q450" s="25">
        <f>+Localiza_PN1112[[#This Row],[Recuperados]]/Localiza_PN1112[[#This Row],[Casos]]</f>
        <v>0</v>
      </c>
      <c r="R450" s="25">
        <f>Localiza_PN1112[[#This Row],[Activos]]/Localiza_PN1112[[#This Row],[Casos]]</f>
        <v>0.99439775910364148</v>
      </c>
      <c r="S450" s="43" t="e">
        <f ca="1">+HLOOKUP($R$1,'Casos DIA Corr'!$CM$1:$CP$755,Localiza_PN1112[[#This Row],[Fila]],0)</f>
        <v>#N/A</v>
      </c>
      <c r="T450" s="40" t="e">
        <f ca="1">+HLOOKUP($R$1,'Muertes DIA'!$F$1:$I$770,Localiza_PN1112[[#This Row],[Fila]],0)</f>
        <v>#N/A</v>
      </c>
      <c r="U450" s="40" t="e">
        <f ca="1">+HLOOKUP($R$1,'Recuperados DIA'!$E$1:$H$763,Localiza_PN1112[[#This Row],[Fila]],0)</f>
        <v>#N/A</v>
      </c>
    </row>
    <row r="451" spans="2:21">
      <c r="B451">
        <v>451</v>
      </c>
      <c r="C451">
        <v>91014</v>
      </c>
      <c r="D451" t="s">
        <v>587</v>
      </c>
      <c r="E451">
        <v>8.5583600997924805</v>
      </c>
      <c r="F451">
        <v>-79.87860107421875</v>
      </c>
      <c r="G451">
        <v>0</v>
      </c>
      <c r="H451" s="48">
        <f>+Casos_PN_CORR[[#This Row],[SUM Correg]]</f>
        <v>145</v>
      </c>
      <c r="I451" s="48">
        <f>+Muertes_PN_ACUM[[#This Row],[Fallecidos]]</f>
        <v>0</v>
      </c>
      <c r="J451" s="48">
        <f>+Recupera_PN_ACUM[[#This Row],[Recuperados]]</f>
        <v>0</v>
      </c>
      <c r="K451" s="48">
        <f>+Localiza_PN1112[[#This Row],[Casos]]-Localiza_PN1112[[#This Row],[Fallecidos]]-Localiza_PN1112[[#This Row],[Recuperados]]</f>
        <v>145</v>
      </c>
      <c r="L451" s="19" t="e">
        <f>+Localiza_PN1112[[#This Row],[Casos]]/(Localiza_PN1112[[#This Row],[Población]]/1000000)</f>
        <v>#DIV/0!</v>
      </c>
      <c r="M451" s="19" t="e">
        <f>+Localiza_PN1112[[#This Row],[Fallecidos]]/(Localiza_PN1112[[#This Row],[Población]]/1000000)</f>
        <v>#DIV/0!</v>
      </c>
      <c r="N451" s="19" t="e">
        <f>+Localiza_PN1112[[#This Row],[Recuperados]]/(Localiza_PN1112[[#This Row],[Población]]/1000000)</f>
        <v>#DIV/0!</v>
      </c>
      <c r="O451" s="19" t="e">
        <f>+Localiza_PN1112[[#This Row],[Activos]]/(Localiza_PN1112[[#This Row],[Población]]/1000000)</f>
        <v>#DIV/0!</v>
      </c>
      <c r="P451" s="25">
        <f>+Localiza_PN1112[[#This Row],[Fallecidos]]/Localiza_PN1112[[#This Row],[Casos]]</f>
        <v>0</v>
      </c>
      <c r="Q451" s="25">
        <f>+Localiza_PN1112[[#This Row],[Recuperados]]/Localiza_PN1112[[#This Row],[Casos]]</f>
        <v>0</v>
      </c>
      <c r="R451" s="25">
        <f>Localiza_PN1112[[#This Row],[Activos]]/Localiza_PN1112[[#This Row],[Casos]]</f>
        <v>1</v>
      </c>
      <c r="S451" s="43" t="e">
        <f ca="1">+HLOOKUP($R$1,'Casos DIA Corr'!$CM$1:$CP$755,Localiza_PN1112[[#This Row],[Fila]],0)</f>
        <v>#N/A</v>
      </c>
      <c r="T451" s="40" t="e">
        <f ca="1">+HLOOKUP($R$1,'Muertes DIA'!$F$1:$I$770,Localiza_PN1112[[#This Row],[Fila]],0)</f>
        <v>#N/A</v>
      </c>
      <c r="U451" s="40" t="e">
        <f ca="1">+HLOOKUP($R$1,'Recuperados DIA'!$E$1:$H$763,Localiza_PN1112[[#This Row],[Fila]],0)</f>
        <v>#N/A</v>
      </c>
    </row>
    <row r="452" spans="2:21">
      <c r="B452">
        <v>452</v>
      </c>
      <c r="C452">
        <v>130715</v>
      </c>
      <c r="D452" t="s">
        <v>588</v>
      </c>
      <c r="E452">
        <v>9.295680046081543</v>
      </c>
      <c r="F452">
        <v>-79.803199768066406</v>
      </c>
      <c r="G452">
        <v>5813</v>
      </c>
      <c r="H452" s="48">
        <f>+Casos_PN_CORR[[#This Row],[SUM Correg]]</f>
        <v>20</v>
      </c>
      <c r="I452" s="48">
        <f>+Muertes_PN_ACUM[[#This Row],[Fallecidos]]</f>
        <v>0</v>
      </c>
      <c r="J452" s="48">
        <f>+Recupera_PN_ACUM[[#This Row],[Recuperados]]</f>
        <v>0</v>
      </c>
      <c r="K452" s="48">
        <f>+Localiza_PN1112[[#This Row],[Casos]]-Localiza_PN1112[[#This Row],[Fallecidos]]-Localiza_PN1112[[#This Row],[Recuperados]]</f>
        <v>20</v>
      </c>
      <c r="L452" s="19">
        <f>+Localiza_PN1112[[#This Row],[Casos]]/(Localiza_PN1112[[#This Row],[Población]]/1000000)</f>
        <v>3440.5642525374165</v>
      </c>
      <c r="M452" s="19">
        <f>+Localiza_PN1112[[#This Row],[Fallecidos]]/(Localiza_PN1112[[#This Row],[Población]]/1000000)</f>
        <v>0</v>
      </c>
      <c r="N452" s="19">
        <f>+Localiza_PN1112[[#This Row],[Recuperados]]/(Localiza_PN1112[[#This Row],[Población]]/1000000)</f>
        <v>0</v>
      </c>
      <c r="O452" s="19">
        <f>+Localiza_PN1112[[#This Row],[Activos]]/(Localiza_PN1112[[#This Row],[Población]]/1000000)</f>
        <v>3440.5642525374165</v>
      </c>
      <c r="P452" s="25">
        <f>+Localiza_PN1112[[#This Row],[Fallecidos]]/Localiza_PN1112[[#This Row],[Casos]]</f>
        <v>0</v>
      </c>
      <c r="Q452" s="25">
        <f>+Localiza_PN1112[[#This Row],[Recuperados]]/Localiza_PN1112[[#This Row],[Casos]]</f>
        <v>0</v>
      </c>
      <c r="R452" s="25">
        <f>Localiza_PN1112[[#This Row],[Activos]]/Localiza_PN1112[[#This Row],[Casos]]</f>
        <v>1</v>
      </c>
      <c r="S452" s="43" t="e">
        <f ca="1">+HLOOKUP($R$1,'Casos DIA Corr'!$CM$1:$CP$755,Localiza_PN1112[[#This Row],[Fila]],0)</f>
        <v>#N/A</v>
      </c>
      <c r="T452" s="40" t="e">
        <f ca="1">+HLOOKUP($R$1,'Muertes DIA'!$F$1:$I$770,Localiza_PN1112[[#This Row],[Fila]],0)</f>
        <v>#N/A</v>
      </c>
      <c r="U452" s="40" t="e">
        <f ca="1">+HLOOKUP($R$1,'Recuperados DIA'!$E$1:$H$763,Localiza_PN1112[[#This Row],[Fila]],0)</f>
        <v>#N/A</v>
      </c>
    </row>
    <row r="453" spans="2:21">
      <c r="B453">
        <v>453</v>
      </c>
      <c r="C453">
        <v>60401</v>
      </c>
      <c r="D453" t="s">
        <v>589</v>
      </c>
      <c r="E453">
        <v>9.2445802688598633</v>
      </c>
      <c r="F453">
        <v>-80.071998596191406</v>
      </c>
      <c r="G453">
        <v>499</v>
      </c>
      <c r="H453" s="48">
        <f>+Casos_PN_CORR[[#This Row],[SUM Correg]]</f>
        <v>11</v>
      </c>
      <c r="I453" s="48">
        <f>+Muertes_PN_ACUM[[#This Row],[Fallecidos]]</f>
        <v>0</v>
      </c>
      <c r="J453" s="48">
        <f>+Recupera_PN_ACUM[[#This Row],[Recuperados]]</f>
        <v>0</v>
      </c>
      <c r="K453" s="48">
        <f>+Localiza_PN1112[[#This Row],[Casos]]-Localiza_PN1112[[#This Row],[Fallecidos]]-Localiza_PN1112[[#This Row],[Recuperados]]</f>
        <v>11</v>
      </c>
      <c r="L453" s="19">
        <f>+Localiza_PN1112[[#This Row],[Casos]]/(Localiza_PN1112[[#This Row],[Población]]/1000000)</f>
        <v>22044.088176352707</v>
      </c>
      <c r="M453" s="19">
        <f>+Localiza_PN1112[[#This Row],[Fallecidos]]/(Localiza_PN1112[[#This Row],[Población]]/1000000)</f>
        <v>0</v>
      </c>
      <c r="N453" s="19">
        <f>+Localiza_PN1112[[#This Row],[Recuperados]]/(Localiza_PN1112[[#This Row],[Población]]/1000000)</f>
        <v>0</v>
      </c>
      <c r="O453" s="19">
        <f>+Localiza_PN1112[[#This Row],[Activos]]/(Localiza_PN1112[[#This Row],[Población]]/1000000)</f>
        <v>22044.088176352707</v>
      </c>
      <c r="P453" s="25">
        <f>+Localiza_PN1112[[#This Row],[Fallecidos]]/Localiza_PN1112[[#This Row],[Casos]]</f>
        <v>0</v>
      </c>
      <c r="Q453" s="25">
        <f>+Localiza_PN1112[[#This Row],[Recuperados]]/Localiza_PN1112[[#This Row],[Casos]]</f>
        <v>0</v>
      </c>
      <c r="R453" s="25">
        <f>Localiza_PN1112[[#This Row],[Activos]]/Localiza_PN1112[[#This Row],[Casos]]</f>
        <v>1</v>
      </c>
      <c r="S453" s="43" t="e">
        <f ca="1">+HLOOKUP($R$1,'Casos DIA Corr'!$CM$1:$CP$755,Localiza_PN1112[[#This Row],[Fila]],0)</f>
        <v>#N/A</v>
      </c>
      <c r="T453" s="40" t="e">
        <f ca="1">+HLOOKUP($R$1,'Muertes DIA'!$F$1:$I$770,Localiza_PN1112[[#This Row],[Fila]],0)</f>
        <v>#N/A</v>
      </c>
      <c r="U453" s="40" t="e">
        <f ca="1">+HLOOKUP($R$1,'Recuperados DIA'!$E$1:$H$763,Localiza_PN1112[[#This Row],[Fila]],0)</f>
        <v>#N/A</v>
      </c>
    </row>
    <row r="454" spans="2:21">
      <c r="B454">
        <v>454</v>
      </c>
      <c r="C454">
        <v>20501</v>
      </c>
      <c r="D454" t="s">
        <v>590</v>
      </c>
      <c r="E454">
        <v>9.1024398803710938</v>
      </c>
      <c r="F454">
        <v>-79.712501525878906</v>
      </c>
      <c r="G454">
        <v>0</v>
      </c>
      <c r="H454" s="48">
        <f>+Casos_PN_CORR[[#This Row],[SUM Correg]]</f>
        <v>10</v>
      </c>
      <c r="I454" s="48">
        <f>+Muertes_PN_ACUM[[#This Row],[Fallecidos]]</f>
        <v>0</v>
      </c>
      <c r="J454" s="48">
        <f>+Recupera_PN_ACUM[[#This Row],[Recuperados]]</f>
        <v>0</v>
      </c>
      <c r="K454" s="48">
        <f>+Localiza_PN1112[[#This Row],[Casos]]-Localiza_PN1112[[#This Row],[Fallecidos]]-Localiza_PN1112[[#This Row],[Recuperados]]</f>
        <v>10</v>
      </c>
      <c r="L454" s="19" t="e">
        <f>+Localiza_PN1112[[#This Row],[Casos]]/(Localiza_PN1112[[#This Row],[Población]]/1000000)</f>
        <v>#DIV/0!</v>
      </c>
      <c r="M454" s="19" t="e">
        <f>+Localiza_PN1112[[#This Row],[Fallecidos]]/(Localiza_PN1112[[#This Row],[Población]]/1000000)</f>
        <v>#DIV/0!</v>
      </c>
      <c r="N454" s="19" t="e">
        <f>+Localiza_PN1112[[#This Row],[Recuperados]]/(Localiza_PN1112[[#This Row],[Población]]/1000000)</f>
        <v>#DIV/0!</v>
      </c>
      <c r="O454" s="19" t="e">
        <f>+Localiza_PN1112[[#This Row],[Activos]]/(Localiza_PN1112[[#This Row],[Población]]/1000000)</f>
        <v>#DIV/0!</v>
      </c>
      <c r="P454" s="25">
        <f>+Localiza_PN1112[[#This Row],[Fallecidos]]/Localiza_PN1112[[#This Row],[Casos]]</f>
        <v>0</v>
      </c>
      <c r="Q454" s="25">
        <f>+Localiza_PN1112[[#This Row],[Recuperados]]/Localiza_PN1112[[#This Row],[Casos]]</f>
        <v>0</v>
      </c>
      <c r="R454" s="25">
        <f>Localiza_PN1112[[#This Row],[Activos]]/Localiza_PN1112[[#This Row],[Casos]]</f>
        <v>1</v>
      </c>
      <c r="S454" s="43" t="e">
        <f ca="1">+HLOOKUP($R$1,'Casos DIA Corr'!$CM$1:$CP$755,Localiza_PN1112[[#This Row],[Fila]],0)</f>
        <v>#N/A</v>
      </c>
      <c r="T454" s="40" t="e">
        <f ca="1">+HLOOKUP($R$1,'Muertes DIA'!$F$1:$I$770,Localiza_PN1112[[#This Row],[Fila]],0)</f>
        <v>#N/A</v>
      </c>
      <c r="U454" s="40" t="e">
        <f ca="1">+HLOOKUP($R$1,'Recuperados DIA'!$E$1:$H$763,Localiza_PN1112[[#This Row],[Fila]],0)</f>
        <v>#N/A</v>
      </c>
    </row>
    <row r="455" spans="2:21">
      <c r="B455">
        <v>455</v>
      </c>
      <c r="C455">
        <v>81008</v>
      </c>
      <c r="D455" t="s">
        <v>591</v>
      </c>
      <c r="E455">
        <v>8.4138603210449219</v>
      </c>
      <c r="F455">
        <v>-82.742301940917969</v>
      </c>
      <c r="G455">
        <v>2101</v>
      </c>
      <c r="H455" s="48">
        <f>+Casos_PN_CORR[[#This Row],[SUM Correg]]</f>
        <v>912</v>
      </c>
      <c r="I455" s="48">
        <f>+Muertes_PN_ACUM[[#This Row],[Fallecidos]]</f>
        <v>7</v>
      </c>
      <c r="J455" s="48">
        <f>+Recupera_PN_ACUM[[#This Row],[Recuperados]]</f>
        <v>0</v>
      </c>
      <c r="K455" s="48">
        <f>+Localiza_PN1112[[#This Row],[Casos]]-Localiza_PN1112[[#This Row],[Fallecidos]]-Localiza_PN1112[[#This Row],[Recuperados]]</f>
        <v>905</v>
      </c>
      <c r="L455" s="19">
        <f>+Localiza_PN1112[[#This Row],[Casos]]/(Localiza_PN1112[[#This Row],[Población]]/1000000)</f>
        <v>434079.00999524037</v>
      </c>
      <c r="M455" s="19">
        <f>+Localiza_PN1112[[#This Row],[Fallecidos]]/(Localiza_PN1112[[#This Row],[Población]]/1000000)</f>
        <v>3331.7467872441694</v>
      </c>
      <c r="N455" s="19">
        <f>+Localiza_PN1112[[#This Row],[Recuperados]]/(Localiza_PN1112[[#This Row],[Población]]/1000000)</f>
        <v>0</v>
      </c>
      <c r="O455" s="19">
        <f>+Localiza_PN1112[[#This Row],[Activos]]/(Localiza_PN1112[[#This Row],[Población]]/1000000)</f>
        <v>430747.26320799621</v>
      </c>
      <c r="P455" s="25">
        <f>+Localiza_PN1112[[#This Row],[Fallecidos]]/Localiza_PN1112[[#This Row],[Casos]]</f>
        <v>7.6754385964912276E-3</v>
      </c>
      <c r="Q455" s="25">
        <f>+Localiza_PN1112[[#This Row],[Recuperados]]/Localiza_PN1112[[#This Row],[Casos]]</f>
        <v>0</v>
      </c>
      <c r="R455" s="25">
        <f>Localiza_PN1112[[#This Row],[Activos]]/Localiza_PN1112[[#This Row],[Casos]]</f>
        <v>0.99232456140350878</v>
      </c>
      <c r="S455" s="43" t="e">
        <f ca="1">+HLOOKUP($R$1,'Casos DIA Corr'!$CM$1:$CP$755,Localiza_PN1112[[#This Row],[Fila]],0)</f>
        <v>#N/A</v>
      </c>
      <c r="T455" s="40" t="e">
        <f ca="1">+HLOOKUP($R$1,'Muertes DIA'!$F$1:$I$770,Localiza_PN1112[[#This Row],[Fila]],0)</f>
        <v>#N/A</v>
      </c>
      <c r="U455" s="40" t="e">
        <f ca="1">+HLOOKUP($R$1,'Recuperados DIA'!$E$1:$H$763,Localiza_PN1112[[#This Row],[Fila]],0)</f>
        <v>#N/A</v>
      </c>
    </row>
    <row r="456" spans="2:21">
      <c r="B456">
        <v>456</v>
      </c>
      <c r="C456">
        <v>70505</v>
      </c>
      <c r="D456" t="s">
        <v>592</v>
      </c>
      <c r="E456">
        <v>8.1001996994018555</v>
      </c>
      <c r="F456">
        <v>-80.926902770996094</v>
      </c>
      <c r="G456">
        <v>0</v>
      </c>
      <c r="H456" s="48">
        <f>+Casos_PN_CORR[[#This Row],[SUM Correg]]</f>
        <v>0</v>
      </c>
      <c r="I456" s="48">
        <f>+Muertes_PN_ACUM[[#This Row],[Fallecidos]]</f>
        <v>0</v>
      </c>
      <c r="J456" s="48">
        <f>+Recupera_PN_ACUM[[#This Row],[Recuperados]]</f>
        <v>0</v>
      </c>
      <c r="K456" s="48">
        <f>+Localiza_PN1112[[#This Row],[Casos]]-Localiza_PN1112[[#This Row],[Fallecidos]]-Localiza_PN1112[[#This Row],[Recuperados]]</f>
        <v>0</v>
      </c>
      <c r="L456" s="19" t="e">
        <f>+Localiza_PN1112[[#This Row],[Casos]]/(Localiza_PN1112[[#This Row],[Población]]/1000000)</f>
        <v>#DIV/0!</v>
      </c>
      <c r="M456" s="19" t="e">
        <f>+Localiza_PN1112[[#This Row],[Fallecidos]]/(Localiza_PN1112[[#This Row],[Población]]/1000000)</f>
        <v>#DIV/0!</v>
      </c>
      <c r="N456" s="19" t="e">
        <f>+Localiza_PN1112[[#This Row],[Recuperados]]/(Localiza_PN1112[[#This Row],[Población]]/1000000)</f>
        <v>#DIV/0!</v>
      </c>
      <c r="O456" s="19" t="e">
        <f>+Localiza_PN1112[[#This Row],[Activos]]/(Localiza_PN1112[[#This Row],[Población]]/1000000)</f>
        <v>#DIV/0!</v>
      </c>
      <c r="P456" s="25" t="e">
        <f>+Localiza_PN1112[[#This Row],[Fallecidos]]/Localiza_PN1112[[#This Row],[Casos]]</f>
        <v>#DIV/0!</v>
      </c>
      <c r="Q456" s="25" t="e">
        <f>+Localiza_PN1112[[#This Row],[Recuperados]]/Localiza_PN1112[[#This Row],[Casos]]</f>
        <v>#DIV/0!</v>
      </c>
      <c r="R456" s="25" t="e">
        <f>Localiza_PN1112[[#This Row],[Activos]]/Localiza_PN1112[[#This Row],[Casos]]</f>
        <v>#DIV/0!</v>
      </c>
      <c r="S456" s="43" t="e">
        <f ca="1">+HLOOKUP($R$1,'Casos DIA Corr'!$CM$1:$CP$755,Localiza_PN1112[[#This Row],[Fila]],0)</f>
        <v>#N/A</v>
      </c>
      <c r="T456" s="40" t="e">
        <f ca="1">+HLOOKUP($R$1,'Muertes DIA'!$F$1:$I$770,Localiza_PN1112[[#This Row],[Fila]],0)</f>
        <v>#N/A</v>
      </c>
      <c r="U456" s="40" t="e">
        <f ca="1">+HLOOKUP($R$1,'Recuperados DIA'!$E$1:$H$763,Localiza_PN1112[[#This Row],[Fila]],0)</f>
        <v>#N/A</v>
      </c>
    </row>
    <row r="457" spans="2:21">
      <c r="B457">
        <v>457</v>
      </c>
      <c r="C457">
        <v>81102</v>
      </c>
      <c r="D457" t="s">
        <v>594</v>
      </c>
      <c r="E457">
        <v>8.8843498229980469</v>
      </c>
      <c r="F457">
        <v>-79.961097717285156</v>
      </c>
      <c r="G457">
        <v>0</v>
      </c>
      <c r="H457" s="48">
        <f>+Casos_PN_CORR[[#This Row],[SUM Correg]]</f>
        <v>0</v>
      </c>
      <c r="I457" s="48">
        <f>+Muertes_PN_ACUM[[#This Row],[Fallecidos]]</f>
        <v>0</v>
      </c>
      <c r="J457" s="48">
        <f>+Recupera_PN_ACUM[[#This Row],[Recuperados]]</f>
        <v>0</v>
      </c>
      <c r="K457" s="48">
        <f>+Localiza_PN1112[[#This Row],[Casos]]-Localiza_PN1112[[#This Row],[Fallecidos]]-Localiza_PN1112[[#This Row],[Recuperados]]</f>
        <v>0</v>
      </c>
      <c r="L457" s="19" t="e">
        <f>+Localiza_PN1112[[#This Row],[Casos]]/(Localiza_PN1112[[#This Row],[Población]]/1000000)</f>
        <v>#DIV/0!</v>
      </c>
      <c r="M457" s="19" t="e">
        <f>+Localiza_PN1112[[#This Row],[Fallecidos]]/(Localiza_PN1112[[#This Row],[Población]]/1000000)</f>
        <v>#DIV/0!</v>
      </c>
      <c r="N457" s="19" t="e">
        <f>+Localiza_PN1112[[#This Row],[Recuperados]]/(Localiza_PN1112[[#This Row],[Población]]/1000000)</f>
        <v>#DIV/0!</v>
      </c>
      <c r="O457" s="19" t="e">
        <f>+Localiza_PN1112[[#This Row],[Activos]]/(Localiza_PN1112[[#This Row],[Población]]/1000000)</f>
        <v>#DIV/0!</v>
      </c>
      <c r="P457" s="25" t="e">
        <f>+Localiza_PN1112[[#This Row],[Fallecidos]]/Localiza_PN1112[[#This Row],[Casos]]</f>
        <v>#DIV/0!</v>
      </c>
      <c r="Q457" s="25" t="e">
        <f>+Localiza_PN1112[[#This Row],[Recuperados]]/Localiza_PN1112[[#This Row],[Casos]]</f>
        <v>#DIV/0!</v>
      </c>
      <c r="R457" s="25" t="e">
        <f>Localiza_PN1112[[#This Row],[Activos]]/Localiza_PN1112[[#This Row],[Casos]]</f>
        <v>#DIV/0!</v>
      </c>
      <c r="S457" s="43" t="e">
        <f ca="1">+HLOOKUP($R$1,'Casos DIA Corr'!$CM$1:$CP$755,Localiza_PN1112[[#This Row],[Fila]],0)</f>
        <v>#N/A</v>
      </c>
      <c r="T457" s="40" t="e">
        <f ca="1">+HLOOKUP($R$1,'Muertes DIA'!$F$1:$I$770,Localiza_PN1112[[#This Row],[Fila]],0)</f>
        <v>#N/A</v>
      </c>
      <c r="U457" s="40" t="e">
        <f ca="1">+HLOOKUP($R$1,'Recuperados DIA'!$E$1:$H$763,Localiza_PN1112[[#This Row],[Fila]],0)</f>
        <v>#N/A</v>
      </c>
    </row>
    <row r="458" spans="2:21">
      <c r="B458">
        <v>458</v>
      </c>
      <c r="C458">
        <v>81103</v>
      </c>
      <c r="D458" t="s">
        <v>595</v>
      </c>
      <c r="E458">
        <v>7.9543800354003906</v>
      </c>
      <c r="F458">
        <v>-80.782600402832031</v>
      </c>
      <c r="G458">
        <v>7006</v>
      </c>
      <c r="H458" s="48">
        <f>+Casos_PN_CORR[[#This Row],[SUM Correg]]</f>
        <v>0</v>
      </c>
      <c r="I458" s="48">
        <f>+Muertes_PN_ACUM[[#This Row],[Fallecidos]]</f>
        <v>0</v>
      </c>
      <c r="J458" s="48">
        <f>+Recupera_PN_ACUM[[#This Row],[Recuperados]]</f>
        <v>0</v>
      </c>
      <c r="K458" s="48">
        <f>+Localiza_PN1112[[#This Row],[Casos]]-Localiza_PN1112[[#This Row],[Fallecidos]]-Localiza_PN1112[[#This Row],[Recuperados]]</f>
        <v>0</v>
      </c>
      <c r="L458" s="19">
        <f>+Localiza_PN1112[[#This Row],[Casos]]/(Localiza_PN1112[[#This Row],[Población]]/1000000)</f>
        <v>0</v>
      </c>
      <c r="M458" s="19">
        <f>+Localiza_PN1112[[#This Row],[Fallecidos]]/(Localiza_PN1112[[#This Row],[Población]]/1000000)</f>
        <v>0</v>
      </c>
      <c r="N458" s="19">
        <f>+Localiza_PN1112[[#This Row],[Recuperados]]/(Localiza_PN1112[[#This Row],[Población]]/1000000)</f>
        <v>0</v>
      </c>
      <c r="O458" s="19">
        <f>+Localiza_PN1112[[#This Row],[Activos]]/(Localiza_PN1112[[#This Row],[Población]]/1000000)</f>
        <v>0</v>
      </c>
      <c r="P458" s="25" t="e">
        <f>+Localiza_PN1112[[#This Row],[Fallecidos]]/Localiza_PN1112[[#This Row],[Casos]]</f>
        <v>#DIV/0!</v>
      </c>
      <c r="Q458" s="25" t="e">
        <f>+Localiza_PN1112[[#This Row],[Recuperados]]/Localiza_PN1112[[#This Row],[Casos]]</f>
        <v>#DIV/0!</v>
      </c>
      <c r="R458" s="25" t="e">
        <f>Localiza_PN1112[[#This Row],[Activos]]/Localiza_PN1112[[#This Row],[Casos]]</f>
        <v>#DIV/0!</v>
      </c>
      <c r="S458" s="43" t="e">
        <f ca="1">+HLOOKUP($R$1,'Casos DIA Corr'!$CM$1:$CP$755,Localiza_PN1112[[#This Row],[Fila]],0)</f>
        <v>#N/A</v>
      </c>
      <c r="T458" s="40" t="e">
        <f ca="1">+HLOOKUP($R$1,'Muertes DIA'!$F$1:$I$770,Localiza_PN1112[[#This Row],[Fila]],0)</f>
        <v>#N/A</v>
      </c>
      <c r="U458" s="40" t="e">
        <f ca="1">+HLOOKUP($R$1,'Recuperados DIA'!$E$1:$H$763,Localiza_PN1112[[#This Row],[Fila]],0)</f>
        <v>#N/A</v>
      </c>
    </row>
    <row r="459" spans="2:21">
      <c r="B459">
        <v>459</v>
      </c>
      <c r="C459">
        <v>80817</v>
      </c>
      <c r="D459" t="s">
        <v>596</v>
      </c>
      <c r="E459">
        <v>8.4641895294189453</v>
      </c>
      <c r="F459">
        <v>-80.660598754882813</v>
      </c>
      <c r="G459">
        <v>1419</v>
      </c>
      <c r="H459" s="48">
        <f>+Casos_PN_CORR[[#This Row],[SUM Correg]]</f>
        <v>3993</v>
      </c>
      <c r="I459" s="48">
        <f>+Muertes_PN_ACUM[[#This Row],[Fallecidos]]</f>
        <v>5</v>
      </c>
      <c r="J459" s="48">
        <f>+Recupera_PN_ACUM[[#This Row],[Recuperados]]</f>
        <v>0</v>
      </c>
      <c r="K459" s="48">
        <f>+Localiza_PN1112[[#This Row],[Casos]]-Localiza_PN1112[[#This Row],[Fallecidos]]-Localiza_PN1112[[#This Row],[Recuperados]]</f>
        <v>3988</v>
      </c>
      <c r="L459" s="19">
        <f>+Localiza_PN1112[[#This Row],[Casos]]/(Localiza_PN1112[[#This Row],[Población]]/1000000)</f>
        <v>2813953.4883720931</v>
      </c>
      <c r="M459" s="19">
        <f>+Localiza_PN1112[[#This Row],[Fallecidos]]/(Localiza_PN1112[[#This Row],[Población]]/1000000)</f>
        <v>3523.6081747709659</v>
      </c>
      <c r="N459" s="19">
        <f>+Localiza_PN1112[[#This Row],[Recuperados]]/(Localiza_PN1112[[#This Row],[Población]]/1000000)</f>
        <v>0</v>
      </c>
      <c r="O459" s="19">
        <f>+Localiza_PN1112[[#This Row],[Activos]]/(Localiza_PN1112[[#This Row],[Población]]/1000000)</f>
        <v>2810429.8801973225</v>
      </c>
      <c r="P459" s="25">
        <f>+Localiza_PN1112[[#This Row],[Fallecidos]]/Localiza_PN1112[[#This Row],[Casos]]</f>
        <v>1.2521913348359629E-3</v>
      </c>
      <c r="Q459" s="25">
        <f>+Localiza_PN1112[[#This Row],[Recuperados]]/Localiza_PN1112[[#This Row],[Casos]]</f>
        <v>0</v>
      </c>
      <c r="R459" s="25">
        <f>Localiza_PN1112[[#This Row],[Activos]]/Localiza_PN1112[[#This Row],[Casos]]</f>
        <v>0.99874780866516399</v>
      </c>
      <c r="S459" s="43" t="e">
        <f ca="1">+HLOOKUP($R$1,'Casos DIA Corr'!$CM$1:$CP$755,Localiza_PN1112[[#This Row],[Fila]],0)</f>
        <v>#N/A</v>
      </c>
      <c r="T459" s="40" t="e">
        <f ca="1">+HLOOKUP($R$1,'Muertes DIA'!$F$1:$I$770,Localiza_PN1112[[#This Row],[Fila]],0)</f>
        <v>#N/A</v>
      </c>
      <c r="U459" s="40" t="e">
        <f ca="1">+HLOOKUP($R$1,'Recuperados DIA'!$E$1:$H$763,Localiza_PN1112[[#This Row],[Fila]],0)</f>
        <v>#N/A</v>
      </c>
    </row>
    <row r="460" spans="2:21">
      <c r="B460">
        <v>460</v>
      </c>
      <c r="C460">
        <v>40804</v>
      </c>
      <c r="D460" t="s">
        <v>597</v>
      </c>
      <c r="E460">
        <v>9.0598697662353516</v>
      </c>
      <c r="F460">
        <v>-79.52130126953125</v>
      </c>
      <c r="G460">
        <v>36452</v>
      </c>
      <c r="H460" s="48">
        <f>+Casos_PN_CORR[[#This Row],[SUM Correg]]</f>
        <v>0</v>
      </c>
      <c r="I460" s="48">
        <f>+Muertes_PN_ACUM[[#This Row],[Fallecidos]]</f>
        <v>0</v>
      </c>
      <c r="J460" s="48">
        <f>+Recupera_PN_ACUM[[#This Row],[Recuperados]]</f>
        <v>0</v>
      </c>
      <c r="K460" s="48">
        <f>+Localiza_PN1112[[#This Row],[Casos]]-Localiza_PN1112[[#This Row],[Fallecidos]]-Localiza_PN1112[[#This Row],[Recuperados]]</f>
        <v>0</v>
      </c>
      <c r="L460" s="19">
        <f>+Localiza_PN1112[[#This Row],[Casos]]/(Localiza_PN1112[[#This Row],[Población]]/1000000)</f>
        <v>0</v>
      </c>
      <c r="M460" s="19">
        <f>+Localiza_PN1112[[#This Row],[Fallecidos]]/(Localiza_PN1112[[#This Row],[Población]]/1000000)</f>
        <v>0</v>
      </c>
      <c r="N460" s="19">
        <f>+Localiza_PN1112[[#This Row],[Recuperados]]/(Localiza_PN1112[[#This Row],[Población]]/1000000)</f>
        <v>0</v>
      </c>
      <c r="O460" s="19">
        <f>+Localiza_PN1112[[#This Row],[Activos]]/(Localiza_PN1112[[#This Row],[Población]]/1000000)</f>
        <v>0</v>
      </c>
      <c r="P460" s="25" t="e">
        <f>+Localiza_PN1112[[#This Row],[Fallecidos]]/Localiza_PN1112[[#This Row],[Casos]]</f>
        <v>#DIV/0!</v>
      </c>
      <c r="Q460" s="25" t="e">
        <f>+Localiza_PN1112[[#This Row],[Recuperados]]/Localiza_PN1112[[#This Row],[Casos]]</f>
        <v>#DIV/0!</v>
      </c>
      <c r="R460" s="25" t="e">
        <f>Localiza_PN1112[[#This Row],[Activos]]/Localiza_PN1112[[#This Row],[Casos]]</f>
        <v>#DIV/0!</v>
      </c>
      <c r="S460" s="43" t="e">
        <f ca="1">+HLOOKUP($R$1,'Casos DIA Corr'!$CM$1:$CP$755,Localiza_PN1112[[#This Row],[Fila]],0)</f>
        <v>#N/A</v>
      </c>
      <c r="T460" s="40" t="e">
        <f ca="1">+HLOOKUP($R$1,'Muertes DIA'!$F$1:$I$770,Localiza_PN1112[[#This Row],[Fila]],0)</f>
        <v>#N/A</v>
      </c>
      <c r="U460" s="40" t="e">
        <f ca="1">+HLOOKUP($R$1,'Recuperados DIA'!$E$1:$H$763,Localiza_PN1112[[#This Row],[Fila]],0)</f>
        <v>#N/A</v>
      </c>
    </row>
    <row r="461" spans="2:21">
      <c r="B461">
        <v>461</v>
      </c>
      <c r="C461">
        <v>20606</v>
      </c>
      <c r="D461" t="s">
        <v>598</v>
      </c>
      <c r="E461">
        <v>7.4756999015808105</v>
      </c>
      <c r="F461">
        <v>-80.1885986328125</v>
      </c>
      <c r="G461">
        <v>297</v>
      </c>
      <c r="H461" s="48">
        <f>+Casos_PN_CORR[[#This Row],[SUM Correg]]</f>
        <v>35</v>
      </c>
      <c r="I461" s="48">
        <f>+Muertes_PN_ACUM[[#This Row],[Fallecidos]]</f>
        <v>0</v>
      </c>
      <c r="J461" s="48">
        <f>+Recupera_PN_ACUM[[#This Row],[Recuperados]]</f>
        <v>0</v>
      </c>
      <c r="K461" s="48">
        <f>+Localiza_PN1112[[#This Row],[Casos]]-Localiza_PN1112[[#This Row],[Fallecidos]]-Localiza_PN1112[[#This Row],[Recuperados]]</f>
        <v>35</v>
      </c>
      <c r="L461" s="19">
        <f>+Localiza_PN1112[[#This Row],[Casos]]/(Localiza_PN1112[[#This Row],[Población]]/1000000)</f>
        <v>117845.11784511784</v>
      </c>
      <c r="M461" s="19">
        <f>+Localiza_PN1112[[#This Row],[Fallecidos]]/(Localiza_PN1112[[#This Row],[Población]]/1000000)</f>
        <v>0</v>
      </c>
      <c r="N461" s="19">
        <f>+Localiza_PN1112[[#This Row],[Recuperados]]/(Localiza_PN1112[[#This Row],[Población]]/1000000)</f>
        <v>0</v>
      </c>
      <c r="O461" s="19">
        <f>+Localiza_PN1112[[#This Row],[Activos]]/(Localiza_PN1112[[#This Row],[Población]]/1000000)</f>
        <v>117845.11784511784</v>
      </c>
      <c r="P461" s="25">
        <f>+Localiza_PN1112[[#This Row],[Fallecidos]]/Localiza_PN1112[[#This Row],[Casos]]</f>
        <v>0</v>
      </c>
      <c r="Q461" s="25">
        <f>+Localiza_PN1112[[#This Row],[Recuperados]]/Localiza_PN1112[[#This Row],[Casos]]</f>
        <v>0</v>
      </c>
      <c r="R461" s="25">
        <f>Localiza_PN1112[[#This Row],[Activos]]/Localiza_PN1112[[#This Row],[Casos]]</f>
        <v>1</v>
      </c>
      <c r="S461" s="43" t="e">
        <f ca="1">+HLOOKUP($R$1,'Casos DIA Corr'!$CM$1:$CP$755,Localiza_PN1112[[#This Row],[Fila]],0)</f>
        <v>#N/A</v>
      </c>
      <c r="T461" s="40" t="e">
        <f ca="1">+HLOOKUP($R$1,'Muertes DIA'!$F$1:$I$770,Localiza_PN1112[[#This Row],[Fila]],0)</f>
        <v>#N/A</v>
      </c>
      <c r="U461" s="40" t="e">
        <f ca="1">+HLOOKUP($R$1,'Recuperados DIA'!$E$1:$H$763,Localiza_PN1112[[#This Row],[Fila]],0)</f>
        <v>#N/A</v>
      </c>
    </row>
    <row r="462" spans="2:21">
      <c r="B462">
        <v>462</v>
      </c>
      <c r="C462">
        <v>30501</v>
      </c>
      <c r="D462" t="s">
        <v>599</v>
      </c>
      <c r="E462">
        <v>8.6012697219848633</v>
      </c>
      <c r="F462">
        <v>-79.605697631835938</v>
      </c>
      <c r="G462">
        <v>126</v>
      </c>
      <c r="H462" s="48">
        <f>+Casos_PN_CORR[[#This Row],[SUM Correg]]</f>
        <v>5</v>
      </c>
      <c r="I462" s="48">
        <f>+Muertes_PN_ACUM[[#This Row],[Fallecidos]]</f>
        <v>0</v>
      </c>
      <c r="J462" s="48">
        <f>+Recupera_PN_ACUM[[#This Row],[Recuperados]]</f>
        <v>0</v>
      </c>
      <c r="K462" s="48">
        <f>+Localiza_PN1112[[#This Row],[Casos]]-Localiza_PN1112[[#This Row],[Fallecidos]]-Localiza_PN1112[[#This Row],[Recuperados]]</f>
        <v>5</v>
      </c>
      <c r="L462" s="19">
        <f>+Localiza_PN1112[[#This Row],[Casos]]/(Localiza_PN1112[[#This Row],[Población]]/1000000)</f>
        <v>39682.539682539682</v>
      </c>
      <c r="M462" s="19">
        <f>+Localiza_PN1112[[#This Row],[Fallecidos]]/(Localiza_PN1112[[#This Row],[Población]]/1000000)</f>
        <v>0</v>
      </c>
      <c r="N462" s="19">
        <f>+Localiza_PN1112[[#This Row],[Recuperados]]/(Localiza_PN1112[[#This Row],[Población]]/1000000)</f>
        <v>0</v>
      </c>
      <c r="O462" s="19">
        <f>+Localiza_PN1112[[#This Row],[Activos]]/(Localiza_PN1112[[#This Row],[Población]]/1000000)</f>
        <v>39682.539682539682</v>
      </c>
      <c r="P462" s="25">
        <f>+Localiza_PN1112[[#This Row],[Fallecidos]]/Localiza_PN1112[[#This Row],[Casos]]</f>
        <v>0</v>
      </c>
      <c r="Q462" s="25">
        <f>+Localiza_PN1112[[#This Row],[Recuperados]]/Localiza_PN1112[[#This Row],[Casos]]</f>
        <v>0</v>
      </c>
      <c r="R462" s="25">
        <f>Localiza_PN1112[[#This Row],[Activos]]/Localiza_PN1112[[#This Row],[Casos]]</f>
        <v>1</v>
      </c>
      <c r="S462" s="43" t="e">
        <f ca="1">+HLOOKUP($R$1,'Casos DIA Corr'!$CM$1:$CP$755,Localiza_PN1112[[#This Row],[Fila]],0)</f>
        <v>#N/A</v>
      </c>
      <c r="T462" s="40" t="e">
        <f ca="1">+HLOOKUP($R$1,'Muertes DIA'!$F$1:$I$770,Localiza_PN1112[[#This Row],[Fila]],0)</f>
        <v>#N/A</v>
      </c>
      <c r="U462" s="40" t="e">
        <f ca="1">+HLOOKUP($R$1,'Recuperados DIA'!$E$1:$H$763,Localiza_PN1112[[#This Row],[Fila]],0)</f>
        <v>#N/A</v>
      </c>
    </row>
    <row r="463" spans="2:21">
      <c r="B463">
        <v>463</v>
      </c>
      <c r="C463">
        <v>30205</v>
      </c>
      <c r="D463" t="s">
        <v>600</v>
      </c>
      <c r="E463">
        <v>8.5888900756835938</v>
      </c>
      <c r="F463">
        <v>-79.594100952148438</v>
      </c>
      <c r="G463">
        <v>262</v>
      </c>
      <c r="H463" s="48">
        <f>+Casos_PN_CORR[[#This Row],[SUM Correg]]</f>
        <v>5</v>
      </c>
      <c r="I463" s="48">
        <f>+Muertes_PN_ACUM[[#This Row],[Fallecidos]]</f>
        <v>0</v>
      </c>
      <c r="J463" s="48">
        <f>+Recupera_PN_ACUM[[#This Row],[Recuperados]]</f>
        <v>0</v>
      </c>
      <c r="K463" s="48">
        <f>+Localiza_PN1112[[#This Row],[Casos]]-Localiza_PN1112[[#This Row],[Fallecidos]]-Localiza_PN1112[[#This Row],[Recuperados]]</f>
        <v>5</v>
      </c>
      <c r="L463" s="19">
        <f>+Localiza_PN1112[[#This Row],[Casos]]/(Localiza_PN1112[[#This Row],[Población]]/1000000)</f>
        <v>19083.969465648854</v>
      </c>
      <c r="M463" s="19">
        <f>+Localiza_PN1112[[#This Row],[Fallecidos]]/(Localiza_PN1112[[#This Row],[Población]]/1000000)</f>
        <v>0</v>
      </c>
      <c r="N463" s="19">
        <f>+Localiza_PN1112[[#This Row],[Recuperados]]/(Localiza_PN1112[[#This Row],[Población]]/1000000)</f>
        <v>0</v>
      </c>
      <c r="O463" s="19">
        <f>+Localiza_PN1112[[#This Row],[Activos]]/(Localiza_PN1112[[#This Row],[Población]]/1000000)</f>
        <v>19083.969465648854</v>
      </c>
      <c r="P463" s="25">
        <f>+Localiza_PN1112[[#This Row],[Fallecidos]]/Localiza_PN1112[[#This Row],[Casos]]</f>
        <v>0</v>
      </c>
      <c r="Q463" s="25">
        <f>+Localiza_PN1112[[#This Row],[Recuperados]]/Localiza_PN1112[[#This Row],[Casos]]</f>
        <v>0</v>
      </c>
      <c r="R463" s="25">
        <f>Localiza_PN1112[[#This Row],[Activos]]/Localiza_PN1112[[#This Row],[Casos]]</f>
        <v>1</v>
      </c>
      <c r="S463" s="43" t="e">
        <f ca="1">+HLOOKUP($R$1,'Casos DIA Corr'!$CM$1:$CP$755,Localiza_PN1112[[#This Row],[Fila]],0)</f>
        <v>#N/A</v>
      </c>
      <c r="T463" s="40" t="e">
        <f ca="1">+HLOOKUP($R$1,'Muertes DIA'!$F$1:$I$770,Localiza_PN1112[[#This Row],[Fila]],0)</f>
        <v>#N/A</v>
      </c>
      <c r="U463" s="40" t="e">
        <f ca="1">+HLOOKUP($R$1,'Recuperados DIA'!$E$1:$H$763,Localiza_PN1112[[#This Row],[Fila]],0)</f>
        <v>#N/A</v>
      </c>
    </row>
    <row r="464" spans="2:21">
      <c r="B464">
        <v>464</v>
      </c>
      <c r="C464">
        <v>30505</v>
      </c>
      <c r="D464" t="s">
        <v>601</v>
      </c>
      <c r="E464">
        <v>9.150629997253418</v>
      </c>
      <c r="F464">
        <v>-79.329200744628906</v>
      </c>
      <c r="G464">
        <v>52494</v>
      </c>
      <c r="H464" s="48">
        <f>+Casos_PN_CORR[[#This Row],[SUM Correg]]</f>
        <v>1</v>
      </c>
      <c r="I464" s="48">
        <f>+Muertes_PN_ACUM[[#This Row],[Fallecidos]]</f>
        <v>0</v>
      </c>
      <c r="J464" s="48">
        <f>+Recupera_PN_ACUM[[#This Row],[Recuperados]]</f>
        <v>0</v>
      </c>
      <c r="K464" s="48">
        <f>+Localiza_PN1112[[#This Row],[Casos]]-Localiza_PN1112[[#This Row],[Fallecidos]]-Localiza_PN1112[[#This Row],[Recuperados]]</f>
        <v>1</v>
      </c>
      <c r="L464" s="19">
        <f>+Localiza_PN1112[[#This Row],[Casos]]/(Localiza_PN1112[[#This Row],[Población]]/1000000)</f>
        <v>19.049796167181011</v>
      </c>
      <c r="M464" s="19">
        <f>+Localiza_PN1112[[#This Row],[Fallecidos]]/(Localiza_PN1112[[#This Row],[Población]]/1000000)</f>
        <v>0</v>
      </c>
      <c r="N464" s="19">
        <f>+Localiza_PN1112[[#This Row],[Recuperados]]/(Localiza_PN1112[[#This Row],[Población]]/1000000)</f>
        <v>0</v>
      </c>
      <c r="O464" s="19">
        <f>+Localiza_PN1112[[#This Row],[Activos]]/(Localiza_PN1112[[#This Row],[Población]]/1000000)</f>
        <v>19.049796167181011</v>
      </c>
      <c r="P464" s="25">
        <f>+Localiza_PN1112[[#This Row],[Fallecidos]]/Localiza_PN1112[[#This Row],[Casos]]</f>
        <v>0</v>
      </c>
      <c r="Q464" s="25">
        <f>+Localiza_PN1112[[#This Row],[Recuperados]]/Localiza_PN1112[[#This Row],[Casos]]</f>
        <v>0</v>
      </c>
      <c r="R464" s="25">
        <f>Localiza_PN1112[[#This Row],[Activos]]/Localiza_PN1112[[#This Row],[Casos]]</f>
        <v>1</v>
      </c>
      <c r="S464" s="43" t="e">
        <f ca="1">+HLOOKUP($R$1,'Casos DIA Corr'!$CM$1:$CP$755,Localiza_PN1112[[#This Row],[Fila]],0)</f>
        <v>#N/A</v>
      </c>
      <c r="T464" s="40" t="e">
        <f ca="1">+HLOOKUP($R$1,'Muertes DIA'!$F$1:$I$770,Localiza_PN1112[[#This Row],[Fila]],0)</f>
        <v>#N/A</v>
      </c>
      <c r="U464" s="40" t="e">
        <f ca="1">+HLOOKUP($R$1,'Recuperados DIA'!$E$1:$H$763,Localiza_PN1112[[#This Row],[Fila]],0)</f>
        <v>#N/A</v>
      </c>
    </row>
    <row r="465" spans="2:21">
      <c r="B465">
        <v>465</v>
      </c>
      <c r="C465">
        <v>40403</v>
      </c>
      <c r="D465" t="s">
        <v>601</v>
      </c>
      <c r="E465">
        <v>8.6539497375488281</v>
      </c>
      <c r="F465">
        <v>-82.30999755859375</v>
      </c>
      <c r="G465">
        <v>653</v>
      </c>
      <c r="H465" s="48">
        <f>+Casos_PN_CORR[[#This Row],[SUM Correg]]</f>
        <v>0</v>
      </c>
      <c r="I465" s="48">
        <f>+Muertes_PN_ACUM[[#This Row],[Fallecidos]]</f>
        <v>0</v>
      </c>
      <c r="J465" s="48">
        <f>+Recupera_PN_ACUM[[#This Row],[Recuperados]]</f>
        <v>0</v>
      </c>
      <c r="K465" s="48">
        <f>+Localiza_PN1112[[#This Row],[Casos]]-Localiza_PN1112[[#This Row],[Fallecidos]]-Localiza_PN1112[[#This Row],[Recuperados]]</f>
        <v>0</v>
      </c>
      <c r="L465" s="19">
        <f>+Localiza_PN1112[[#This Row],[Casos]]/(Localiza_PN1112[[#This Row],[Población]]/1000000)</f>
        <v>0</v>
      </c>
      <c r="M465" s="19">
        <f>+Localiza_PN1112[[#This Row],[Fallecidos]]/(Localiza_PN1112[[#This Row],[Población]]/1000000)</f>
        <v>0</v>
      </c>
      <c r="N465" s="19">
        <f>+Localiza_PN1112[[#This Row],[Recuperados]]/(Localiza_PN1112[[#This Row],[Población]]/1000000)</f>
        <v>0</v>
      </c>
      <c r="O465" s="19">
        <f>+Localiza_PN1112[[#This Row],[Activos]]/(Localiza_PN1112[[#This Row],[Población]]/1000000)</f>
        <v>0</v>
      </c>
      <c r="P465" s="25" t="e">
        <f>+Localiza_PN1112[[#This Row],[Fallecidos]]/Localiza_PN1112[[#This Row],[Casos]]</f>
        <v>#DIV/0!</v>
      </c>
      <c r="Q465" s="25" t="e">
        <f>+Localiza_PN1112[[#This Row],[Recuperados]]/Localiza_PN1112[[#This Row],[Casos]]</f>
        <v>#DIV/0!</v>
      </c>
      <c r="R465" s="25" t="e">
        <f>Localiza_PN1112[[#This Row],[Activos]]/Localiza_PN1112[[#This Row],[Casos]]</f>
        <v>#DIV/0!</v>
      </c>
      <c r="S465" s="43" t="e">
        <f ca="1">+HLOOKUP($R$1,'Casos DIA Corr'!$CM$1:$CP$755,Localiza_PN1112[[#This Row],[Fila]],0)</f>
        <v>#N/A</v>
      </c>
      <c r="T465" s="40" t="e">
        <f ca="1">+HLOOKUP($R$1,'Muertes DIA'!$F$1:$I$770,Localiza_PN1112[[#This Row],[Fila]],0)</f>
        <v>#N/A</v>
      </c>
      <c r="U465" s="40" t="e">
        <f ca="1">+HLOOKUP($R$1,'Recuperados DIA'!$E$1:$H$763,Localiza_PN1112[[#This Row],[Fila]],0)</f>
        <v>#N/A</v>
      </c>
    </row>
    <row r="466" spans="2:21">
      <c r="B466">
        <v>466</v>
      </c>
      <c r="C466">
        <v>70216</v>
      </c>
      <c r="D466" t="s">
        <v>601</v>
      </c>
      <c r="E466">
        <v>8.5912799835205078</v>
      </c>
      <c r="F466">
        <v>-80.256103515625</v>
      </c>
      <c r="G466">
        <v>13565</v>
      </c>
      <c r="H466" s="48">
        <f>+Casos_PN_CORR[[#This Row],[SUM Correg]]</f>
        <v>0</v>
      </c>
      <c r="I466" s="48">
        <f>+Muertes_PN_ACUM[[#This Row],[Fallecidos]]</f>
        <v>0</v>
      </c>
      <c r="J466" s="48">
        <f>+Recupera_PN_ACUM[[#This Row],[Recuperados]]</f>
        <v>0</v>
      </c>
      <c r="K466" s="48">
        <f>+Localiza_PN1112[[#This Row],[Casos]]-Localiza_PN1112[[#This Row],[Fallecidos]]-Localiza_PN1112[[#This Row],[Recuperados]]</f>
        <v>0</v>
      </c>
      <c r="L466" s="19">
        <f>+Localiza_PN1112[[#This Row],[Casos]]/(Localiza_PN1112[[#This Row],[Población]]/1000000)</f>
        <v>0</v>
      </c>
      <c r="M466" s="19">
        <f>+Localiza_PN1112[[#This Row],[Fallecidos]]/(Localiza_PN1112[[#This Row],[Población]]/1000000)</f>
        <v>0</v>
      </c>
      <c r="N466" s="19">
        <f>+Localiza_PN1112[[#This Row],[Recuperados]]/(Localiza_PN1112[[#This Row],[Población]]/1000000)</f>
        <v>0</v>
      </c>
      <c r="O466" s="19">
        <f>+Localiza_PN1112[[#This Row],[Activos]]/(Localiza_PN1112[[#This Row],[Población]]/1000000)</f>
        <v>0</v>
      </c>
      <c r="P466" s="25" t="e">
        <f>+Localiza_PN1112[[#This Row],[Fallecidos]]/Localiza_PN1112[[#This Row],[Casos]]</f>
        <v>#DIV/0!</v>
      </c>
      <c r="Q466" s="25" t="e">
        <f>+Localiza_PN1112[[#This Row],[Recuperados]]/Localiza_PN1112[[#This Row],[Casos]]</f>
        <v>#DIV/0!</v>
      </c>
      <c r="R466" s="25" t="e">
        <f>Localiza_PN1112[[#This Row],[Activos]]/Localiza_PN1112[[#This Row],[Casos]]</f>
        <v>#DIV/0!</v>
      </c>
      <c r="S466" s="43" t="e">
        <f ca="1">+HLOOKUP($R$1,'Casos DIA Corr'!$CM$1:$CP$755,Localiza_PN1112[[#This Row],[Fila]],0)</f>
        <v>#N/A</v>
      </c>
      <c r="T466" s="40" t="e">
        <f ca="1">+HLOOKUP($R$1,'Muertes DIA'!$F$1:$I$770,Localiza_PN1112[[#This Row],[Fila]],0)</f>
        <v>#N/A</v>
      </c>
      <c r="U466" s="40" t="e">
        <f ca="1">+HLOOKUP($R$1,'Recuperados DIA'!$E$1:$H$763,Localiza_PN1112[[#This Row],[Fila]],0)</f>
        <v>#N/A</v>
      </c>
    </row>
    <row r="467" spans="2:21">
      <c r="B467">
        <v>467</v>
      </c>
      <c r="C467">
        <v>40105</v>
      </c>
      <c r="D467" t="s">
        <v>602</v>
      </c>
      <c r="E467">
        <v>9.4918899536132813</v>
      </c>
      <c r="F467">
        <v>-79.374496459960938</v>
      </c>
      <c r="G467">
        <v>404</v>
      </c>
      <c r="H467" s="48">
        <f>+Casos_PN_CORR[[#This Row],[SUM Correg]]</f>
        <v>0</v>
      </c>
      <c r="I467" s="48">
        <f>+Muertes_PN_ACUM[[#This Row],[Fallecidos]]</f>
        <v>0</v>
      </c>
      <c r="J467" s="48">
        <f>+Recupera_PN_ACUM[[#This Row],[Recuperados]]</f>
        <v>0</v>
      </c>
      <c r="K467" s="48">
        <f>+Localiza_PN1112[[#This Row],[Casos]]-Localiza_PN1112[[#This Row],[Fallecidos]]-Localiza_PN1112[[#This Row],[Recuperados]]</f>
        <v>0</v>
      </c>
      <c r="L467" s="19">
        <f>+Localiza_PN1112[[#This Row],[Casos]]/(Localiza_PN1112[[#This Row],[Población]]/1000000)</f>
        <v>0</v>
      </c>
      <c r="M467" s="19">
        <f>+Localiza_PN1112[[#This Row],[Fallecidos]]/(Localiza_PN1112[[#This Row],[Población]]/1000000)</f>
        <v>0</v>
      </c>
      <c r="N467" s="19">
        <f>+Localiza_PN1112[[#This Row],[Recuperados]]/(Localiza_PN1112[[#This Row],[Población]]/1000000)</f>
        <v>0</v>
      </c>
      <c r="O467" s="19">
        <f>+Localiza_PN1112[[#This Row],[Activos]]/(Localiza_PN1112[[#This Row],[Población]]/1000000)</f>
        <v>0</v>
      </c>
      <c r="P467" s="25" t="e">
        <f>+Localiza_PN1112[[#This Row],[Fallecidos]]/Localiza_PN1112[[#This Row],[Casos]]</f>
        <v>#DIV/0!</v>
      </c>
      <c r="Q467" s="25" t="e">
        <f>+Localiza_PN1112[[#This Row],[Recuperados]]/Localiza_PN1112[[#This Row],[Casos]]</f>
        <v>#DIV/0!</v>
      </c>
      <c r="R467" s="25" t="e">
        <f>Localiza_PN1112[[#This Row],[Activos]]/Localiza_PN1112[[#This Row],[Casos]]</f>
        <v>#DIV/0!</v>
      </c>
      <c r="S467" s="43" t="e">
        <f ca="1">+HLOOKUP($R$1,'Casos DIA Corr'!$CM$1:$CP$755,Localiza_PN1112[[#This Row],[Fila]],0)</f>
        <v>#N/A</v>
      </c>
      <c r="T467" s="40" t="e">
        <f ca="1">+HLOOKUP($R$1,'Muertes DIA'!$F$1:$I$770,Localiza_PN1112[[#This Row],[Fila]],0)</f>
        <v>#N/A</v>
      </c>
      <c r="U467" s="40" t="e">
        <f ca="1">+HLOOKUP($R$1,'Recuperados DIA'!$E$1:$H$763,Localiza_PN1112[[#This Row],[Fila]],0)</f>
        <v>#N/A</v>
      </c>
    </row>
    <row r="468" spans="2:21">
      <c r="B468">
        <v>468</v>
      </c>
      <c r="C468">
        <v>40306</v>
      </c>
      <c r="D468" t="s">
        <v>603</v>
      </c>
      <c r="E468">
        <v>9.1817197799682617</v>
      </c>
      <c r="F468">
        <v>-80.08380126953125</v>
      </c>
      <c r="G468">
        <v>1844</v>
      </c>
      <c r="H468" s="48">
        <f>+Casos_PN_CORR[[#This Row],[SUM Correg]]</f>
        <v>0</v>
      </c>
      <c r="I468" s="48">
        <f>+Muertes_PN_ACUM[[#This Row],[Fallecidos]]</f>
        <v>0</v>
      </c>
      <c r="J468" s="48">
        <f>+Recupera_PN_ACUM[[#This Row],[Recuperados]]</f>
        <v>0</v>
      </c>
      <c r="K468" s="48">
        <f>+Localiza_PN1112[[#This Row],[Casos]]-Localiza_PN1112[[#This Row],[Fallecidos]]-Localiza_PN1112[[#This Row],[Recuperados]]</f>
        <v>0</v>
      </c>
      <c r="L468" s="19">
        <f>+Localiza_PN1112[[#This Row],[Casos]]/(Localiza_PN1112[[#This Row],[Población]]/1000000)</f>
        <v>0</v>
      </c>
      <c r="M468" s="19">
        <f>+Localiza_PN1112[[#This Row],[Fallecidos]]/(Localiza_PN1112[[#This Row],[Población]]/1000000)</f>
        <v>0</v>
      </c>
      <c r="N468" s="19">
        <f>+Localiza_PN1112[[#This Row],[Recuperados]]/(Localiza_PN1112[[#This Row],[Población]]/1000000)</f>
        <v>0</v>
      </c>
      <c r="O468" s="19">
        <f>+Localiza_PN1112[[#This Row],[Activos]]/(Localiza_PN1112[[#This Row],[Población]]/1000000)</f>
        <v>0</v>
      </c>
      <c r="P468" s="25" t="e">
        <f>+Localiza_PN1112[[#This Row],[Fallecidos]]/Localiza_PN1112[[#This Row],[Casos]]</f>
        <v>#DIV/0!</v>
      </c>
      <c r="Q468" s="25" t="e">
        <f>+Localiza_PN1112[[#This Row],[Recuperados]]/Localiza_PN1112[[#This Row],[Casos]]</f>
        <v>#DIV/0!</v>
      </c>
      <c r="R468" s="25" t="e">
        <f>Localiza_PN1112[[#This Row],[Activos]]/Localiza_PN1112[[#This Row],[Casos]]</f>
        <v>#DIV/0!</v>
      </c>
      <c r="S468" s="43" t="e">
        <f ca="1">+HLOOKUP($R$1,'Casos DIA Corr'!$CM$1:$CP$755,Localiza_PN1112[[#This Row],[Fila]],0)</f>
        <v>#N/A</v>
      </c>
      <c r="T468" s="40" t="e">
        <f ca="1">+HLOOKUP($R$1,'Muertes DIA'!$F$1:$I$770,Localiza_PN1112[[#This Row],[Fila]],0)</f>
        <v>#N/A</v>
      </c>
      <c r="U468" s="40" t="e">
        <f ca="1">+HLOOKUP($R$1,'Recuperados DIA'!$E$1:$H$763,Localiza_PN1112[[#This Row],[Fila]],0)</f>
        <v>#N/A</v>
      </c>
    </row>
    <row r="469" spans="2:21">
      <c r="B469">
        <v>469</v>
      </c>
      <c r="C469">
        <v>70604</v>
      </c>
      <c r="D469" t="s">
        <v>603</v>
      </c>
      <c r="E469">
        <v>9.4516496658325195</v>
      </c>
      <c r="F469">
        <v>-79.21820068359375</v>
      </c>
      <c r="G469">
        <v>319</v>
      </c>
      <c r="H469" s="48">
        <f>+Casos_PN_CORR[[#This Row],[SUM Correg]]</f>
        <v>0</v>
      </c>
      <c r="I469" s="48">
        <f>+Muertes_PN_ACUM[[#This Row],[Fallecidos]]</f>
        <v>0</v>
      </c>
      <c r="J469" s="48">
        <f>+Recupera_PN_ACUM[[#This Row],[Recuperados]]</f>
        <v>0</v>
      </c>
      <c r="K469" s="48">
        <f>+Localiza_PN1112[[#This Row],[Casos]]-Localiza_PN1112[[#This Row],[Fallecidos]]-Localiza_PN1112[[#This Row],[Recuperados]]</f>
        <v>0</v>
      </c>
      <c r="L469" s="19">
        <f>+Localiza_PN1112[[#This Row],[Casos]]/(Localiza_PN1112[[#This Row],[Población]]/1000000)</f>
        <v>0</v>
      </c>
      <c r="M469" s="19">
        <f>+Localiza_PN1112[[#This Row],[Fallecidos]]/(Localiza_PN1112[[#This Row],[Población]]/1000000)</f>
        <v>0</v>
      </c>
      <c r="N469" s="19">
        <f>+Localiza_PN1112[[#This Row],[Recuperados]]/(Localiza_PN1112[[#This Row],[Población]]/1000000)</f>
        <v>0</v>
      </c>
      <c r="O469" s="19">
        <f>+Localiza_PN1112[[#This Row],[Activos]]/(Localiza_PN1112[[#This Row],[Población]]/1000000)</f>
        <v>0</v>
      </c>
      <c r="P469" s="25" t="e">
        <f>+Localiza_PN1112[[#This Row],[Fallecidos]]/Localiza_PN1112[[#This Row],[Casos]]</f>
        <v>#DIV/0!</v>
      </c>
      <c r="Q469" s="25" t="e">
        <f>+Localiza_PN1112[[#This Row],[Recuperados]]/Localiza_PN1112[[#This Row],[Casos]]</f>
        <v>#DIV/0!</v>
      </c>
      <c r="R469" s="25" t="e">
        <f>Localiza_PN1112[[#This Row],[Activos]]/Localiza_PN1112[[#This Row],[Casos]]</f>
        <v>#DIV/0!</v>
      </c>
      <c r="S469" s="43" t="e">
        <f ca="1">+HLOOKUP($R$1,'Casos DIA Corr'!$CM$1:$CP$755,Localiza_PN1112[[#This Row],[Fila]],0)</f>
        <v>#N/A</v>
      </c>
      <c r="T469" s="40" t="e">
        <f ca="1">+HLOOKUP($R$1,'Muertes DIA'!$F$1:$I$770,Localiza_PN1112[[#This Row],[Fila]],0)</f>
        <v>#N/A</v>
      </c>
      <c r="U469" s="40" t="e">
        <f ca="1">+HLOOKUP($R$1,'Recuperados DIA'!$E$1:$H$763,Localiza_PN1112[[#This Row],[Fila]],0)</f>
        <v>#N/A</v>
      </c>
    </row>
    <row r="470" spans="2:21">
      <c r="B470">
        <v>470</v>
      </c>
      <c r="C470">
        <v>60505</v>
      </c>
      <c r="D470" t="s">
        <v>604</v>
      </c>
      <c r="E470">
        <v>8.7617902755737305</v>
      </c>
      <c r="F470">
        <v>-82.489799499511719</v>
      </c>
      <c r="G470">
        <v>1776</v>
      </c>
      <c r="H470" s="48">
        <f>+Casos_PN_CORR[[#This Row],[SUM Correg]]</f>
        <v>5</v>
      </c>
      <c r="I470" s="48">
        <f>+Muertes_PN_ACUM[[#This Row],[Fallecidos]]</f>
        <v>0</v>
      </c>
      <c r="J470" s="48">
        <f>+Recupera_PN_ACUM[[#This Row],[Recuperados]]</f>
        <v>0</v>
      </c>
      <c r="K470" s="48">
        <f>+Localiza_PN1112[[#This Row],[Casos]]-Localiza_PN1112[[#This Row],[Fallecidos]]-Localiza_PN1112[[#This Row],[Recuperados]]</f>
        <v>5</v>
      </c>
      <c r="L470" s="19">
        <f>+Localiza_PN1112[[#This Row],[Casos]]/(Localiza_PN1112[[#This Row],[Población]]/1000000)</f>
        <v>2815.3153153153153</v>
      </c>
      <c r="M470" s="19">
        <f>+Localiza_PN1112[[#This Row],[Fallecidos]]/(Localiza_PN1112[[#This Row],[Población]]/1000000)</f>
        <v>0</v>
      </c>
      <c r="N470" s="19">
        <f>+Localiza_PN1112[[#This Row],[Recuperados]]/(Localiza_PN1112[[#This Row],[Población]]/1000000)</f>
        <v>0</v>
      </c>
      <c r="O470" s="19">
        <f>+Localiza_PN1112[[#This Row],[Activos]]/(Localiza_PN1112[[#This Row],[Población]]/1000000)</f>
        <v>2815.3153153153153</v>
      </c>
      <c r="P470" s="25">
        <f>+Localiza_PN1112[[#This Row],[Fallecidos]]/Localiza_PN1112[[#This Row],[Casos]]</f>
        <v>0</v>
      </c>
      <c r="Q470" s="25">
        <f>+Localiza_PN1112[[#This Row],[Recuperados]]/Localiza_PN1112[[#This Row],[Casos]]</f>
        <v>0</v>
      </c>
      <c r="R470" s="25">
        <f>Localiza_PN1112[[#This Row],[Activos]]/Localiza_PN1112[[#This Row],[Casos]]</f>
        <v>1</v>
      </c>
      <c r="S470" s="43" t="e">
        <f ca="1">+HLOOKUP($R$1,'Casos DIA Corr'!$CM$1:$CP$755,Localiza_PN1112[[#This Row],[Fila]],0)</f>
        <v>#N/A</v>
      </c>
      <c r="T470" s="40" t="e">
        <f ca="1">+HLOOKUP($R$1,'Muertes DIA'!$F$1:$I$770,Localiza_PN1112[[#This Row],[Fila]],0)</f>
        <v>#N/A</v>
      </c>
      <c r="U470" s="40" t="e">
        <f ca="1">+HLOOKUP($R$1,'Recuperados DIA'!$E$1:$H$763,Localiza_PN1112[[#This Row],[Fila]],0)</f>
        <v>#N/A</v>
      </c>
    </row>
    <row r="471" spans="2:21">
      <c r="B471">
        <v>471</v>
      </c>
      <c r="C471">
        <v>60501</v>
      </c>
      <c r="D471" t="s">
        <v>605</v>
      </c>
      <c r="E471">
        <v>7.6824002265930176</v>
      </c>
      <c r="F471">
        <v>-80.351402282714844</v>
      </c>
      <c r="G471">
        <v>93</v>
      </c>
      <c r="H471" s="48">
        <f>+Casos_PN_CORR[[#This Row],[SUM Correg]]</f>
        <v>5</v>
      </c>
      <c r="I471" s="48">
        <f>+Muertes_PN_ACUM[[#This Row],[Fallecidos]]</f>
        <v>0</v>
      </c>
      <c r="J471" s="48">
        <f>+Recupera_PN_ACUM[[#This Row],[Recuperados]]</f>
        <v>0</v>
      </c>
      <c r="K471" s="48">
        <f>+Localiza_PN1112[[#This Row],[Casos]]-Localiza_PN1112[[#This Row],[Fallecidos]]-Localiza_PN1112[[#This Row],[Recuperados]]</f>
        <v>5</v>
      </c>
      <c r="L471" s="19">
        <f>+Localiza_PN1112[[#This Row],[Casos]]/(Localiza_PN1112[[#This Row],[Población]]/1000000)</f>
        <v>53763.440860215058</v>
      </c>
      <c r="M471" s="19">
        <f>+Localiza_PN1112[[#This Row],[Fallecidos]]/(Localiza_PN1112[[#This Row],[Población]]/1000000)</f>
        <v>0</v>
      </c>
      <c r="N471" s="19">
        <f>+Localiza_PN1112[[#This Row],[Recuperados]]/(Localiza_PN1112[[#This Row],[Población]]/1000000)</f>
        <v>0</v>
      </c>
      <c r="O471" s="19">
        <f>+Localiza_PN1112[[#This Row],[Activos]]/(Localiza_PN1112[[#This Row],[Población]]/1000000)</f>
        <v>53763.440860215058</v>
      </c>
      <c r="P471" s="25">
        <f>+Localiza_PN1112[[#This Row],[Fallecidos]]/Localiza_PN1112[[#This Row],[Casos]]</f>
        <v>0</v>
      </c>
      <c r="Q471" s="25">
        <f>+Localiza_PN1112[[#This Row],[Recuperados]]/Localiza_PN1112[[#This Row],[Casos]]</f>
        <v>0</v>
      </c>
      <c r="R471" s="25">
        <f>Localiza_PN1112[[#This Row],[Activos]]/Localiza_PN1112[[#This Row],[Casos]]</f>
        <v>1</v>
      </c>
      <c r="S471" s="43" t="e">
        <f ca="1">+HLOOKUP($R$1,'Casos DIA Corr'!$CM$1:$CP$755,Localiza_PN1112[[#This Row],[Fila]],0)</f>
        <v>#N/A</v>
      </c>
      <c r="T471" s="40" t="e">
        <f ca="1">+HLOOKUP($R$1,'Muertes DIA'!$F$1:$I$770,Localiza_PN1112[[#This Row],[Fila]],0)</f>
        <v>#N/A</v>
      </c>
      <c r="U471" s="40" t="e">
        <f ca="1">+HLOOKUP($R$1,'Recuperados DIA'!$E$1:$H$763,Localiza_PN1112[[#This Row],[Fila]],0)</f>
        <v>#N/A</v>
      </c>
    </row>
    <row r="472" spans="2:21">
      <c r="B472">
        <v>472</v>
      </c>
      <c r="C472">
        <v>70605</v>
      </c>
      <c r="D472" t="s">
        <v>606</v>
      </c>
      <c r="E472">
        <v>8.3478498458862305</v>
      </c>
      <c r="F472">
        <v>-82.602798461914063</v>
      </c>
      <c r="G472">
        <v>578</v>
      </c>
      <c r="H472" s="48">
        <f>+Casos_PN_CORR[[#This Row],[SUM Correg]]</f>
        <v>0</v>
      </c>
      <c r="I472" s="48">
        <f>+Muertes_PN_ACUM[[#This Row],[Fallecidos]]</f>
        <v>0</v>
      </c>
      <c r="J472" s="48">
        <f>+Recupera_PN_ACUM[[#This Row],[Recuperados]]</f>
        <v>0</v>
      </c>
      <c r="K472" s="48">
        <f>+Localiza_PN1112[[#This Row],[Casos]]-Localiza_PN1112[[#This Row],[Fallecidos]]-Localiza_PN1112[[#This Row],[Recuperados]]</f>
        <v>0</v>
      </c>
      <c r="L472" s="19">
        <f>+Localiza_PN1112[[#This Row],[Casos]]/(Localiza_PN1112[[#This Row],[Población]]/1000000)</f>
        <v>0</v>
      </c>
      <c r="M472" s="19">
        <f>+Localiza_PN1112[[#This Row],[Fallecidos]]/(Localiza_PN1112[[#This Row],[Población]]/1000000)</f>
        <v>0</v>
      </c>
      <c r="N472" s="19">
        <f>+Localiza_PN1112[[#This Row],[Recuperados]]/(Localiza_PN1112[[#This Row],[Población]]/1000000)</f>
        <v>0</v>
      </c>
      <c r="O472" s="19">
        <f>+Localiza_PN1112[[#This Row],[Activos]]/(Localiza_PN1112[[#This Row],[Población]]/1000000)</f>
        <v>0</v>
      </c>
      <c r="P472" s="25" t="e">
        <f>+Localiza_PN1112[[#This Row],[Fallecidos]]/Localiza_PN1112[[#This Row],[Casos]]</f>
        <v>#DIV/0!</v>
      </c>
      <c r="Q472" s="25" t="e">
        <f>+Localiza_PN1112[[#This Row],[Recuperados]]/Localiza_PN1112[[#This Row],[Casos]]</f>
        <v>#DIV/0!</v>
      </c>
      <c r="R472" s="25" t="e">
        <f>Localiza_PN1112[[#This Row],[Activos]]/Localiza_PN1112[[#This Row],[Casos]]</f>
        <v>#DIV/0!</v>
      </c>
      <c r="S472" s="43" t="e">
        <f ca="1">+HLOOKUP($R$1,'Casos DIA Corr'!$CM$1:$CP$755,Localiza_PN1112[[#This Row],[Fila]],0)</f>
        <v>#N/A</v>
      </c>
      <c r="T472" s="40" t="e">
        <f ca="1">+HLOOKUP($R$1,'Muertes DIA'!$F$1:$I$770,Localiza_PN1112[[#This Row],[Fila]],0)</f>
        <v>#N/A</v>
      </c>
      <c r="U472" s="40" t="e">
        <f ca="1">+HLOOKUP($R$1,'Recuperados DIA'!$E$1:$H$763,Localiza_PN1112[[#This Row],[Fila]],0)</f>
        <v>#N/A</v>
      </c>
    </row>
    <row r="473" spans="2:21">
      <c r="B473">
        <v>473</v>
      </c>
      <c r="C473">
        <v>80810</v>
      </c>
      <c r="D473" t="s">
        <v>607</v>
      </c>
      <c r="E473">
        <v>8.7115898132324219</v>
      </c>
      <c r="F473">
        <v>-82.583396911621094</v>
      </c>
      <c r="G473">
        <v>429</v>
      </c>
      <c r="H473" s="48">
        <f>+Casos_PN_CORR[[#This Row],[SUM Correg]]</f>
        <v>925</v>
      </c>
      <c r="I473" s="48">
        <f>+Muertes_PN_ACUM[[#This Row],[Fallecidos]]</f>
        <v>12</v>
      </c>
      <c r="J473" s="48">
        <f>+Recupera_PN_ACUM[[#This Row],[Recuperados]]</f>
        <v>0</v>
      </c>
      <c r="K473" s="48">
        <f>+Localiza_PN1112[[#This Row],[Casos]]-Localiza_PN1112[[#This Row],[Fallecidos]]-Localiza_PN1112[[#This Row],[Recuperados]]</f>
        <v>913</v>
      </c>
      <c r="L473" s="19">
        <f>+Localiza_PN1112[[#This Row],[Casos]]/(Localiza_PN1112[[#This Row],[Población]]/1000000)</f>
        <v>2156177.1561771561</v>
      </c>
      <c r="M473" s="19">
        <f>+Localiza_PN1112[[#This Row],[Fallecidos]]/(Localiza_PN1112[[#This Row],[Población]]/1000000)</f>
        <v>27972.027972027972</v>
      </c>
      <c r="N473" s="19">
        <f>+Localiza_PN1112[[#This Row],[Recuperados]]/(Localiza_PN1112[[#This Row],[Población]]/1000000)</f>
        <v>0</v>
      </c>
      <c r="O473" s="19">
        <f>+Localiza_PN1112[[#This Row],[Activos]]/(Localiza_PN1112[[#This Row],[Población]]/1000000)</f>
        <v>2128205.128205128</v>
      </c>
      <c r="P473" s="25">
        <f>+Localiza_PN1112[[#This Row],[Fallecidos]]/Localiza_PN1112[[#This Row],[Casos]]</f>
        <v>1.2972972972972972E-2</v>
      </c>
      <c r="Q473" s="25">
        <f>+Localiza_PN1112[[#This Row],[Recuperados]]/Localiza_PN1112[[#This Row],[Casos]]</f>
        <v>0</v>
      </c>
      <c r="R473" s="25">
        <f>Localiza_PN1112[[#This Row],[Activos]]/Localiza_PN1112[[#This Row],[Casos]]</f>
        <v>0.98702702702702705</v>
      </c>
      <c r="S473" s="43" t="e">
        <f ca="1">+HLOOKUP($R$1,'Casos DIA Corr'!$CM$1:$CP$755,Localiza_PN1112[[#This Row],[Fila]],0)</f>
        <v>#N/A</v>
      </c>
      <c r="T473" s="40" t="e">
        <f ca="1">+HLOOKUP($R$1,'Muertes DIA'!$F$1:$I$770,Localiza_PN1112[[#This Row],[Fila]],0)</f>
        <v>#N/A</v>
      </c>
      <c r="U473" s="40" t="e">
        <f ca="1">+HLOOKUP($R$1,'Recuperados DIA'!$E$1:$H$763,Localiza_PN1112[[#This Row],[Fila]],0)</f>
        <v>#N/A</v>
      </c>
    </row>
    <row r="474" spans="2:21">
      <c r="B474">
        <v>474</v>
      </c>
      <c r="C474">
        <v>80604</v>
      </c>
      <c r="D474" t="s">
        <v>608</v>
      </c>
      <c r="E474">
        <v>7.7012300491333008</v>
      </c>
      <c r="F474">
        <v>-80.1531982421875</v>
      </c>
      <c r="G474">
        <v>597</v>
      </c>
      <c r="H474" s="48">
        <f>+Casos_PN_CORR[[#This Row],[SUM Correg]]</f>
        <v>0</v>
      </c>
      <c r="I474" s="48">
        <f>+Muertes_PN_ACUM[[#This Row],[Fallecidos]]</f>
        <v>0</v>
      </c>
      <c r="J474" s="48">
        <f>+Recupera_PN_ACUM[[#This Row],[Recuperados]]</f>
        <v>0</v>
      </c>
      <c r="K474" s="48">
        <f>+Localiza_PN1112[[#This Row],[Casos]]-Localiza_PN1112[[#This Row],[Fallecidos]]-Localiza_PN1112[[#This Row],[Recuperados]]</f>
        <v>0</v>
      </c>
      <c r="L474" s="19">
        <f>+Localiza_PN1112[[#This Row],[Casos]]/(Localiza_PN1112[[#This Row],[Población]]/1000000)</f>
        <v>0</v>
      </c>
      <c r="M474" s="19">
        <f>+Localiza_PN1112[[#This Row],[Fallecidos]]/(Localiza_PN1112[[#This Row],[Población]]/1000000)</f>
        <v>0</v>
      </c>
      <c r="N474" s="19">
        <f>+Localiza_PN1112[[#This Row],[Recuperados]]/(Localiza_PN1112[[#This Row],[Población]]/1000000)</f>
        <v>0</v>
      </c>
      <c r="O474" s="19">
        <f>+Localiza_PN1112[[#This Row],[Activos]]/(Localiza_PN1112[[#This Row],[Población]]/1000000)</f>
        <v>0</v>
      </c>
      <c r="P474" s="25" t="e">
        <f>+Localiza_PN1112[[#This Row],[Fallecidos]]/Localiza_PN1112[[#This Row],[Casos]]</f>
        <v>#DIV/0!</v>
      </c>
      <c r="Q474" s="25" t="e">
        <f>+Localiza_PN1112[[#This Row],[Recuperados]]/Localiza_PN1112[[#This Row],[Casos]]</f>
        <v>#DIV/0!</v>
      </c>
      <c r="R474" s="25" t="e">
        <f>Localiza_PN1112[[#This Row],[Activos]]/Localiza_PN1112[[#This Row],[Casos]]</f>
        <v>#DIV/0!</v>
      </c>
      <c r="S474" s="43" t="e">
        <f ca="1">+HLOOKUP($R$1,'Casos DIA Corr'!$CM$1:$CP$755,Localiza_PN1112[[#This Row],[Fila]],0)</f>
        <v>#N/A</v>
      </c>
      <c r="T474" s="40" t="e">
        <f ca="1">+HLOOKUP($R$1,'Muertes DIA'!$F$1:$I$770,Localiza_PN1112[[#This Row],[Fila]],0)</f>
        <v>#N/A</v>
      </c>
      <c r="U474" s="40" t="e">
        <f ca="1">+HLOOKUP($R$1,'Recuperados DIA'!$E$1:$H$763,Localiza_PN1112[[#This Row],[Fila]],0)</f>
        <v>#N/A</v>
      </c>
    </row>
    <row r="475" spans="2:21">
      <c r="B475">
        <v>475</v>
      </c>
      <c r="C475">
        <v>41405</v>
      </c>
      <c r="D475" t="s">
        <v>609</v>
      </c>
      <c r="E475">
        <v>8.0728797912597656</v>
      </c>
      <c r="F475">
        <v>-80.554901123046875</v>
      </c>
      <c r="G475">
        <v>1070</v>
      </c>
      <c r="H475" s="48">
        <f>+Casos_PN_CORR[[#This Row],[SUM Correg]]</f>
        <v>0</v>
      </c>
      <c r="I475" s="48">
        <f>+Muertes_PN_ACUM[[#This Row],[Fallecidos]]</f>
        <v>0</v>
      </c>
      <c r="J475" s="48">
        <f>+Recupera_PN_ACUM[[#This Row],[Recuperados]]</f>
        <v>0</v>
      </c>
      <c r="K475" s="48">
        <f>+Localiza_PN1112[[#This Row],[Casos]]-Localiza_PN1112[[#This Row],[Fallecidos]]-Localiza_PN1112[[#This Row],[Recuperados]]</f>
        <v>0</v>
      </c>
      <c r="L475" s="19">
        <f>+Localiza_PN1112[[#This Row],[Casos]]/(Localiza_PN1112[[#This Row],[Población]]/1000000)</f>
        <v>0</v>
      </c>
      <c r="M475" s="19">
        <f>+Localiza_PN1112[[#This Row],[Fallecidos]]/(Localiza_PN1112[[#This Row],[Población]]/1000000)</f>
        <v>0</v>
      </c>
      <c r="N475" s="19">
        <f>+Localiza_PN1112[[#This Row],[Recuperados]]/(Localiza_PN1112[[#This Row],[Población]]/1000000)</f>
        <v>0</v>
      </c>
      <c r="O475" s="19">
        <f>+Localiza_PN1112[[#This Row],[Activos]]/(Localiza_PN1112[[#This Row],[Población]]/1000000)</f>
        <v>0</v>
      </c>
      <c r="P475" s="25" t="e">
        <f>+Localiza_PN1112[[#This Row],[Fallecidos]]/Localiza_PN1112[[#This Row],[Casos]]</f>
        <v>#DIV/0!</v>
      </c>
      <c r="Q475" s="25" t="e">
        <f>+Localiza_PN1112[[#This Row],[Recuperados]]/Localiza_PN1112[[#This Row],[Casos]]</f>
        <v>#DIV/0!</v>
      </c>
      <c r="R475" s="25" t="e">
        <f>Localiza_PN1112[[#This Row],[Activos]]/Localiza_PN1112[[#This Row],[Casos]]</f>
        <v>#DIV/0!</v>
      </c>
      <c r="S475" s="43" t="e">
        <f ca="1">+HLOOKUP($R$1,'Casos DIA Corr'!$CM$1:$CP$755,Localiza_PN1112[[#This Row],[Fila]],0)</f>
        <v>#N/A</v>
      </c>
      <c r="T475" s="40" t="e">
        <f ca="1">+HLOOKUP($R$1,'Muertes DIA'!$F$1:$I$770,Localiza_PN1112[[#This Row],[Fila]],0)</f>
        <v>#N/A</v>
      </c>
      <c r="U475" s="40" t="e">
        <f ca="1">+HLOOKUP($R$1,'Recuperados DIA'!$E$1:$H$763,Localiza_PN1112[[#This Row],[Fila]],0)</f>
        <v>#N/A</v>
      </c>
    </row>
    <row r="476" spans="2:21">
      <c r="B476">
        <v>476</v>
      </c>
      <c r="C476">
        <v>50203</v>
      </c>
      <c r="D476" t="s">
        <v>610</v>
      </c>
      <c r="E476">
        <v>8.0192098617553711</v>
      </c>
      <c r="F476">
        <v>-80.511100769042969</v>
      </c>
      <c r="G476">
        <v>3723</v>
      </c>
      <c r="H476" s="48">
        <f>+Casos_PN_CORR[[#This Row],[SUM Correg]]</f>
        <v>0</v>
      </c>
      <c r="I476" s="48">
        <f>+Muertes_PN_ACUM[[#This Row],[Fallecidos]]</f>
        <v>0</v>
      </c>
      <c r="J476" s="48">
        <f>+Recupera_PN_ACUM[[#This Row],[Recuperados]]</f>
        <v>0</v>
      </c>
      <c r="K476" s="48">
        <f>+Localiza_PN1112[[#This Row],[Casos]]-Localiza_PN1112[[#This Row],[Fallecidos]]-Localiza_PN1112[[#This Row],[Recuperados]]</f>
        <v>0</v>
      </c>
      <c r="L476" s="19">
        <f>+Localiza_PN1112[[#This Row],[Casos]]/(Localiza_PN1112[[#This Row],[Población]]/1000000)</f>
        <v>0</v>
      </c>
      <c r="M476" s="19">
        <f>+Localiza_PN1112[[#This Row],[Fallecidos]]/(Localiza_PN1112[[#This Row],[Población]]/1000000)</f>
        <v>0</v>
      </c>
      <c r="N476" s="19">
        <f>+Localiza_PN1112[[#This Row],[Recuperados]]/(Localiza_PN1112[[#This Row],[Población]]/1000000)</f>
        <v>0</v>
      </c>
      <c r="O476" s="19">
        <f>+Localiza_PN1112[[#This Row],[Activos]]/(Localiza_PN1112[[#This Row],[Población]]/1000000)</f>
        <v>0</v>
      </c>
      <c r="P476" s="25" t="e">
        <f>+Localiza_PN1112[[#This Row],[Fallecidos]]/Localiza_PN1112[[#This Row],[Casos]]</f>
        <v>#DIV/0!</v>
      </c>
      <c r="Q476" s="25" t="e">
        <f>+Localiza_PN1112[[#This Row],[Recuperados]]/Localiza_PN1112[[#This Row],[Casos]]</f>
        <v>#DIV/0!</v>
      </c>
      <c r="R476" s="25" t="e">
        <f>Localiza_PN1112[[#This Row],[Activos]]/Localiza_PN1112[[#This Row],[Casos]]</f>
        <v>#DIV/0!</v>
      </c>
      <c r="S476" s="43" t="e">
        <f ca="1">+HLOOKUP($R$1,'Casos DIA Corr'!$CM$1:$CP$755,Localiza_PN1112[[#This Row],[Fila]],0)</f>
        <v>#N/A</v>
      </c>
      <c r="T476" s="40" t="e">
        <f ca="1">+HLOOKUP($R$1,'Muertes DIA'!$F$1:$I$770,Localiza_PN1112[[#This Row],[Fila]],0)</f>
        <v>#N/A</v>
      </c>
      <c r="U476" s="40" t="e">
        <f ca="1">+HLOOKUP($R$1,'Recuperados DIA'!$E$1:$H$763,Localiza_PN1112[[#This Row],[Fila]],0)</f>
        <v>#N/A</v>
      </c>
    </row>
    <row r="477" spans="2:21">
      <c r="B477">
        <v>477</v>
      </c>
      <c r="C477">
        <v>70501</v>
      </c>
      <c r="D477" t="s">
        <v>611</v>
      </c>
      <c r="E477">
        <v>7.596560001373291</v>
      </c>
      <c r="F477">
        <v>-80.180900573730469</v>
      </c>
      <c r="G477">
        <v>783</v>
      </c>
      <c r="H477" s="48">
        <f>+Casos_PN_CORR[[#This Row],[SUM Correg]]</f>
        <v>0</v>
      </c>
      <c r="I477" s="48">
        <f>+Muertes_PN_ACUM[[#This Row],[Fallecidos]]</f>
        <v>0</v>
      </c>
      <c r="J477" s="48">
        <f>+Recupera_PN_ACUM[[#This Row],[Recuperados]]</f>
        <v>0</v>
      </c>
      <c r="K477" s="48">
        <f>+Localiza_PN1112[[#This Row],[Casos]]-Localiza_PN1112[[#This Row],[Fallecidos]]-Localiza_PN1112[[#This Row],[Recuperados]]</f>
        <v>0</v>
      </c>
      <c r="L477" s="19">
        <f>+Localiza_PN1112[[#This Row],[Casos]]/(Localiza_PN1112[[#This Row],[Población]]/1000000)</f>
        <v>0</v>
      </c>
      <c r="M477" s="19">
        <f>+Localiza_PN1112[[#This Row],[Fallecidos]]/(Localiza_PN1112[[#This Row],[Población]]/1000000)</f>
        <v>0</v>
      </c>
      <c r="N477" s="19">
        <f>+Localiza_PN1112[[#This Row],[Recuperados]]/(Localiza_PN1112[[#This Row],[Población]]/1000000)</f>
        <v>0</v>
      </c>
      <c r="O477" s="19">
        <f>+Localiza_PN1112[[#This Row],[Activos]]/(Localiza_PN1112[[#This Row],[Población]]/1000000)</f>
        <v>0</v>
      </c>
      <c r="P477" s="25" t="e">
        <f>+Localiza_PN1112[[#This Row],[Fallecidos]]/Localiza_PN1112[[#This Row],[Casos]]</f>
        <v>#DIV/0!</v>
      </c>
      <c r="Q477" s="25" t="e">
        <f>+Localiza_PN1112[[#This Row],[Recuperados]]/Localiza_PN1112[[#This Row],[Casos]]</f>
        <v>#DIV/0!</v>
      </c>
      <c r="R477" s="25" t="e">
        <f>Localiza_PN1112[[#This Row],[Activos]]/Localiza_PN1112[[#This Row],[Casos]]</f>
        <v>#DIV/0!</v>
      </c>
      <c r="S477" s="43" t="e">
        <f ca="1">+HLOOKUP($R$1,'Casos DIA Corr'!$CM$1:$CP$755,Localiza_PN1112[[#This Row],[Fila]],0)</f>
        <v>#N/A</v>
      </c>
      <c r="T477" s="40" t="e">
        <f ca="1">+HLOOKUP($R$1,'Muertes DIA'!$F$1:$I$770,Localiza_PN1112[[#This Row],[Fila]],0)</f>
        <v>#N/A</v>
      </c>
      <c r="U477" s="40" t="e">
        <f ca="1">+HLOOKUP($R$1,'Recuperados DIA'!$E$1:$H$763,Localiza_PN1112[[#This Row],[Fila]],0)</f>
        <v>#N/A</v>
      </c>
    </row>
    <row r="478" spans="2:21">
      <c r="B478">
        <v>478</v>
      </c>
      <c r="C478">
        <v>40307</v>
      </c>
      <c r="D478" t="s">
        <v>612</v>
      </c>
      <c r="E478">
        <v>9.013890266418457</v>
      </c>
      <c r="F478">
        <v>-79.485603332519531</v>
      </c>
      <c r="G478">
        <v>36997</v>
      </c>
      <c r="H478" s="48">
        <f>+Casos_PN_CORR[[#This Row],[SUM Correg]]</f>
        <v>2056</v>
      </c>
      <c r="I478" s="48">
        <f>+Muertes_PN_ACUM[[#This Row],[Fallecidos]]</f>
        <v>0</v>
      </c>
      <c r="J478" s="48">
        <f>+Recupera_PN_ACUM[[#This Row],[Recuperados]]</f>
        <v>0</v>
      </c>
      <c r="K478" s="48">
        <f>+Localiza_PN1112[[#This Row],[Casos]]-Localiza_PN1112[[#This Row],[Fallecidos]]-Localiza_PN1112[[#This Row],[Recuperados]]</f>
        <v>2056</v>
      </c>
      <c r="L478" s="19">
        <f>+Localiza_PN1112[[#This Row],[Casos]]/(Localiza_PN1112[[#This Row],[Población]]/1000000)</f>
        <v>55572.073411357676</v>
      </c>
      <c r="M478" s="19">
        <f>+Localiza_PN1112[[#This Row],[Fallecidos]]/(Localiza_PN1112[[#This Row],[Población]]/1000000)</f>
        <v>0</v>
      </c>
      <c r="N478" s="19">
        <f>+Localiza_PN1112[[#This Row],[Recuperados]]/(Localiza_PN1112[[#This Row],[Población]]/1000000)</f>
        <v>0</v>
      </c>
      <c r="O478" s="19">
        <f>+Localiza_PN1112[[#This Row],[Activos]]/(Localiza_PN1112[[#This Row],[Población]]/1000000)</f>
        <v>55572.073411357676</v>
      </c>
      <c r="P478" s="25">
        <f>+Localiza_PN1112[[#This Row],[Fallecidos]]/Localiza_PN1112[[#This Row],[Casos]]</f>
        <v>0</v>
      </c>
      <c r="Q478" s="25">
        <f>+Localiza_PN1112[[#This Row],[Recuperados]]/Localiza_PN1112[[#This Row],[Casos]]</f>
        <v>0</v>
      </c>
      <c r="R478" s="25">
        <f>Localiza_PN1112[[#This Row],[Activos]]/Localiza_PN1112[[#This Row],[Casos]]</f>
        <v>1</v>
      </c>
      <c r="S478" s="43" t="e">
        <f ca="1">+HLOOKUP($R$1,'Casos DIA Corr'!$CM$1:$CP$755,Localiza_PN1112[[#This Row],[Fila]],0)</f>
        <v>#N/A</v>
      </c>
      <c r="T478" s="40" t="e">
        <f ca="1">+HLOOKUP($R$1,'Muertes DIA'!$F$1:$I$770,Localiza_PN1112[[#This Row],[Fila]],0)</f>
        <v>#N/A</v>
      </c>
      <c r="U478" s="40" t="e">
        <f ca="1">+HLOOKUP($R$1,'Recuperados DIA'!$E$1:$H$763,Localiza_PN1112[[#This Row],[Fila]],0)</f>
        <v>#N/A</v>
      </c>
    </row>
    <row r="479" spans="2:21">
      <c r="B479">
        <v>479</v>
      </c>
      <c r="C479">
        <v>40607</v>
      </c>
      <c r="D479" t="s">
        <v>612</v>
      </c>
      <c r="E479">
        <v>8.9014101028442383</v>
      </c>
      <c r="F479">
        <v>-78.825798034667969</v>
      </c>
      <c r="G479">
        <v>439</v>
      </c>
      <c r="H479" s="48">
        <f>+Casos_PN_CORR[[#This Row],[SUM Correg]]</f>
        <v>118</v>
      </c>
      <c r="I479" s="48">
        <f>+Muertes_PN_ACUM[[#This Row],[Fallecidos]]</f>
        <v>1</v>
      </c>
      <c r="J479" s="48">
        <f>+Recupera_PN_ACUM[[#This Row],[Recuperados]]</f>
        <v>0</v>
      </c>
      <c r="K479" s="48">
        <f>+Localiza_PN1112[[#This Row],[Casos]]-Localiza_PN1112[[#This Row],[Fallecidos]]-Localiza_PN1112[[#This Row],[Recuperados]]</f>
        <v>117</v>
      </c>
      <c r="L479" s="19">
        <f>+Localiza_PN1112[[#This Row],[Casos]]/(Localiza_PN1112[[#This Row],[Población]]/1000000)</f>
        <v>268792.71070615033</v>
      </c>
      <c r="M479" s="19">
        <f>+Localiza_PN1112[[#This Row],[Fallecidos]]/(Localiza_PN1112[[#This Row],[Población]]/1000000)</f>
        <v>2277.9043280182232</v>
      </c>
      <c r="N479" s="19">
        <f>+Localiza_PN1112[[#This Row],[Recuperados]]/(Localiza_PN1112[[#This Row],[Población]]/1000000)</f>
        <v>0</v>
      </c>
      <c r="O479" s="19">
        <f>+Localiza_PN1112[[#This Row],[Activos]]/(Localiza_PN1112[[#This Row],[Población]]/1000000)</f>
        <v>266514.80637813214</v>
      </c>
      <c r="P479" s="25">
        <f>+Localiza_PN1112[[#This Row],[Fallecidos]]/Localiza_PN1112[[#This Row],[Casos]]</f>
        <v>8.4745762711864406E-3</v>
      </c>
      <c r="Q479" s="25">
        <f>+Localiza_PN1112[[#This Row],[Recuperados]]/Localiza_PN1112[[#This Row],[Casos]]</f>
        <v>0</v>
      </c>
      <c r="R479" s="25">
        <f>Localiza_PN1112[[#This Row],[Activos]]/Localiza_PN1112[[#This Row],[Casos]]</f>
        <v>0.99152542372881358</v>
      </c>
      <c r="S479" s="43" t="e">
        <f ca="1">+HLOOKUP($R$1,'Casos DIA Corr'!$CM$1:$CP$755,Localiza_PN1112[[#This Row],[Fila]],0)</f>
        <v>#N/A</v>
      </c>
      <c r="T479" s="40" t="e">
        <f ca="1">+HLOOKUP($R$1,'Muertes DIA'!$F$1:$I$770,Localiza_PN1112[[#This Row],[Fila]],0)</f>
        <v>#N/A</v>
      </c>
      <c r="U479" s="40" t="e">
        <f ca="1">+HLOOKUP($R$1,'Recuperados DIA'!$E$1:$H$763,Localiza_PN1112[[#This Row],[Fila]],0)</f>
        <v>#N/A</v>
      </c>
    </row>
    <row r="480" spans="2:21">
      <c r="B480">
        <v>480</v>
      </c>
      <c r="C480">
        <v>80813</v>
      </c>
      <c r="D480" t="s">
        <v>612</v>
      </c>
      <c r="E480">
        <v>8.8260698318481445</v>
      </c>
      <c r="F480">
        <v>-82.599296569824219</v>
      </c>
      <c r="G480">
        <v>0</v>
      </c>
      <c r="H480" s="48">
        <f>+Casos_PN_CORR[[#This Row],[SUM Correg]]</f>
        <v>0</v>
      </c>
      <c r="I480" s="48">
        <f>+Muertes_PN_ACUM[[#This Row],[Fallecidos]]</f>
        <v>6</v>
      </c>
      <c r="J480" s="48">
        <f>+Recupera_PN_ACUM[[#This Row],[Recuperados]]</f>
        <v>0</v>
      </c>
      <c r="K480" s="48">
        <f>+Localiza_PN1112[[#This Row],[Casos]]-Localiza_PN1112[[#This Row],[Fallecidos]]-Localiza_PN1112[[#This Row],[Recuperados]]</f>
        <v>-6</v>
      </c>
      <c r="L480" s="19" t="e">
        <f>+Localiza_PN1112[[#This Row],[Casos]]/(Localiza_PN1112[[#This Row],[Población]]/1000000)</f>
        <v>#DIV/0!</v>
      </c>
      <c r="M480" s="19" t="e">
        <f>+Localiza_PN1112[[#This Row],[Fallecidos]]/(Localiza_PN1112[[#This Row],[Población]]/1000000)</f>
        <v>#DIV/0!</v>
      </c>
      <c r="N480" s="19" t="e">
        <f>+Localiza_PN1112[[#This Row],[Recuperados]]/(Localiza_PN1112[[#This Row],[Población]]/1000000)</f>
        <v>#DIV/0!</v>
      </c>
      <c r="O480" s="19" t="e">
        <f>+Localiza_PN1112[[#This Row],[Activos]]/(Localiza_PN1112[[#This Row],[Población]]/1000000)</f>
        <v>#DIV/0!</v>
      </c>
      <c r="P480" s="25" t="e">
        <f>+Localiza_PN1112[[#This Row],[Fallecidos]]/Localiza_PN1112[[#This Row],[Casos]]</f>
        <v>#DIV/0!</v>
      </c>
      <c r="Q480" s="25" t="e">
        <f>+Localiza_PN1112[[#This Row],[Recuperados]]/Localiza_PN1112[[#This Row],[Casos]]</f>
        <v>#DIV/0!</v>
      </c>
      <c r="R480" s="25" t="e">
        <f>Localiza_PN1112[[#This Row],[Activos]]/Localiza_PN1112[[#This Row],[Casos]]</f>
        <v>#DIV/0!</v>
      </c>
      <c r="S480" s="43" t="e">
        <f ca="1">+HLOOKUP($R$1,'Casos DIA Corr'!$CM$1:$CP$755,Localiza_PN1112[[#This Row],[Fila]],0)</f>
        <v>#N/A</v>
      </c>
      <c r="T480" s="40" t="e">
        <f ca="1">+HLOOKUP($R$1,'Muertes DIA'!$F$1:$I$770,Localiza_PN1112[[#This Row],[Fila]],0)</f>
        <v>#N/A</v>
      </c>
      <c r="U480" s="40" t="e">
        <f ca="1">+HLOOKUP($R$1,'Recuperados DIA'!$E$1:$H$763,Localiza_PN1112[[#This Row],[Fila]],0)</f>
        <v>#N/A</v>
      </c>
    </row>
    <row r="481" spans="2:21">
      <c r="B481">
        <v>481</v>
      </c>
      <c r="C481">
        <v>80205</v>
      </c>
      <c r="D481" t="s">
        <v>613</v>
      </c>
      <c r="E481">
        <v>7.8243398666381836</v>
      </c>
      <c r="F481">
        <v>-77.436996459960938</v>
      </c>
      <c r="G481">
        <v>639</v>
      </c>
      <c r="H481" s="48">
        <f>+Casos_PN_CORR[[#This Row],[SUM Correg]]</f>
        <v>0</v>
      </c>
      <c r="I481" s="48">
        <f>+Muertes_PN_ACUM[[#This Row],[Fallecidos]]</f>
        <v>0</v>
      </c>
      <c r="J481" s="48">
        <f>+Recupera_PN_ACUM[[#This Row],[Recuperados]]</f>
        <v>0</v>
      </c>
      <c r="K481" s="48">
        <f>+Localiza_PN1112[[#This Row],[Casos]]-Localiza_PN1112[[#This Row],[Fallecidos]]-Localiza_PN1112[[#This Row],[Recuperados]]</f>
        <v>0</v>
      </c>
      <c r="L481" s="19">
        <f>+Localiza_PN1112[[#This Row],[Casos]]/(Localiza_PN1112[[#This Row],[Población]]/1000000)</f>
        <v>0</v>
      </c>
      <c r="M481" s="19">
        <f>+Localiza_PN1112[[#This Row],[Fallecidos]]/(Localiza_PN1112[[#This Row],[Población]]/1000000)</f>
        <v>0</v>
      </c>
      <c r="N481" s="19">
        <f>+Localiza_PN1112[[#This Row],[Recuperados]]/(Localiza_PN1112[[#This Row],[Población]]/1000000)</f>
        <v>0</v>
      </c>
      <c r="O481" s="19">
        <f>+Localiza_PN1112[[#This Row],[Activos]]/(Localiza_PN1112[[#This Row],[Población]]/1000000)</f>
        <v>0</v>
      </c>
      <c r="P481" s="25" t="e">
        <f>+Localiza_PN1112[[#This Row],[Fallecidos]]/Localiza_PN1112[[#This Row],[Casos]]</f>
        <v>#DIV/0!</v>
      </c>
      <c r="Q481" s="25" t="e">
        <f>+Localiza_PN1112[[#This Row],[Recuperados]]/Localiza_PN1112[[#This Row],[Casos]]</f>
        <v>#DIV/0!</v>
      </c>
      <c r="R481" s="25" t="e">
        <f>Localiza_PN1112[[#This Row],[Activos]]/Localiza_PN1112[[#This Row],[Casos]]</f>
        <v>#DIV/0!</v>
      </c>
      <c r="S481" s="43" t="e">
        <f ca="1">+HLOOKUP($R$1,'Casos DIA Corr'!$CM$1:$CP$755,Localiza_PN1112[[#This Row],[Fila]],0)</f>
        <v>#N/A</v>
      </c>
      <c r="T481" s="40" t="e">
        <f ca="1">+HLOOKUP($R$1,'Muertes DIA'!$F$1:$I$770,Localiza_PN1112[[#This Row],[Fila]],0)</f>
        <v>#N/A</v>
      </c>
      <c r="U481" s="40" t="e">
        <f ca="1">+HLOOKUP($R$1,'Recuperados DIA'!$E$1:$H$763,Localiza_PN1112[[#This Row],[Fila]],0)</f>
        <v>#N/A</v>
      </c>
    </row>
    <row r="482" spans="2:21">
      <c r="B482">
        <v>482</v>
      </c>
      <c r="C482">
        <v>20601</v>
      </c>
      <c r="D482" t="s">
        <v>614</v>
      </c>
      <c r="E482">
        <v>7.4986600875854492</v>
      </c>
      <c r="F482">
        <v>-80.049003601074219</v>
      </c>
      <c r="G482">
        <v>2410</v>
      </c>
      <c r="H482" s="48">
        <f>+Casos_PN_CORR[[#This Row],[SUM Correg]]</f>
        <v>100</v>
      </c>
      <c r="I482" s="48">
        <f>+Muertes_PN_ACUM[[#This Row],[Fallecidos]]</f>
        <v>1</v>
      </c>
      <c r="J482" s="48">
        <f>+Recupera_PN_ACUM[[#This Row],[Recuperados]]</f>
        <v>0</v>
      </c>
      <c r="K482" s="48">
        <f>+Localiza_PN1112[[#This Row],[Casos]]-Localiza_PN1112[[#This Row],[Fallecidos]]-Localiza_PN1112[[#This Row],[Recuperados]]</f>
        <v>99</v>
      </c>
      <c r="L482" s="19">
        <f>+Localiza_PN1112[[#This Row],[Casos]]/(Localiza_PN1112[[#This Row],[Población]]/1000000)</f>
        <v>41493.775933609963</v>
      </c>
      <c r="M482" s="19">
        <f>+Localiza_PN1112[[#This Row],[Fallecidos]]/(Localiza_PN1112[[#This Row],[Población]]/1000000)</f>
        <v>414.93775933609959</v>
      </c>
      <c r="N482" s="19">
        <f>+Localiza_PN1112[[#This Row],[Recuperados]]/(Localiza_PN1112[[#This Row],[Población]]/1000000)</f>
        <v>0</v>
      </c>
      <c r="O482" s="19">
        <f>+Localiza_PN1112[[#This Row],[Activos]]/(Localiza_PN1112[[#This Row],[Población]]/1000000)</f>
        <v>41078.838174273864</v>
      </c>
      <c r="P482" s="25">
        <f>+Localiza_PN1112[[#This Row],[Fallecidos]]/Localiza_PN1112[[#This Row],[Casos]]</f>
        <v>0.01</v>
      </c>
      <c r="Q482" s="25">
        <f>+Localiza_PN1112[[#This Row],[Recuperados]]/Localiza_PN1112[[#This Row],[Casos]]</f>
        <v>0</v>
      </c>
      <c r="R482" s="25">
        <f>Localiza_PN1112[[#This Row],[Activos]]/Localiza_PN1112[[#This Row],[Casos]]</f>
        <v>0.99</v>
      </c>
      <c r="S482" s="43" t="e">
        <f ca="1">+HLOOKUP($R$1,'Casos DIA Corr'!$CM$1:$CP$755,Localiza_PN1112[[#This Row],[Fila]],0)</f>
        <v>#N/A</v>
      </c>
      <c r="T482" s="40" t="e">
        <f ca="1">+HLOOKUP($R$1,'Muertes DIA'!$F$1:$I$770,Localiza_PN1112[[#This Row],[Fila]],0)</f>
        <v>#N/A</v>
      </c>
      <c r="U482" s="40" t="e">
        <f ca="1">+HLOOKUP($R$1,'Recuperados DIA'!$E$1:$H$763,Localiza_PN1112[[#This Row],[Fila]],0)</f>
        <v>#N/A</v>
      </c>
    </row>
    <row r="483" spans="2:21">
      <c r="B483">
        <v>483</v>
      </c>
      <c r="C483">
        <v>70217</v>
      </c>
      <c r="D483" t="s">
        <v>615</v>
      </c>
      <c r="E483">
        <v>8.4875001907348633</v>
      </c>
      <c r="F483">
        <v>-82.597396850585938</v>
      </c>
      <c r="G483">
        <v>2134</v>
      </c>
      <c r="H483" s="48">
        <f>+Casos_PN_CORR[[#This Row],[SUM Correg]]</f>
        <v>0</v>
      </c>
      <c r="I483" s="48">
        <f>+Muertes_PN_ACUM[[#This Row],[Fallecidos]]</f>
        <v>0</v>
      </c>
      <c r="J483" s="48">
        <f>+Recupera_PN_ACUM[[#This Row],[Recuperados]]</f>
        <v>0</v>
      </c>
      <c r="K483" s="48">
        <f>+Localiza_PN1112[[#This Row],[Casos]]-Localiza_PN1112[[#This Row],[Fallecidos]]-Localiza_PN1112[[#This Row],[Recuperados]]</f>
        <v>0</v>
      </c>
      <c r="L483" s="19">
        <f>+Localiza_PN1112[[#This Row],[Casos]]/(Localiza_PN1112[[#This Row],[Población]]/1000000)</f>
        <v>0</v>
      </c>
      <c r="M483" s="19">
        <f>+Localiza_PN1112[[#This Row],[Fallecidos]]/(Localiza_PN1112[[#This Row],[Población]]/1000000)</f>
        <v>0</v>
      </c>
      <c r="N483" s="19">
        <f>+Localiza_PN1112[[#This Row],[Recuperados]]/(Localiza_PN1112[[#This Row],[Población]]/1000000)</f>
        <v>0</v>
      </c>
      <c r="O483" s="19">
        <f>+Localiza_PN1112[[#This Row],[Activos]]/(Localiza_PN1112[[#This Row],[Población]]/1000000)</f>
        <v>0</v>
      </c>
      <c r="P483" s="25" t="e">
        <f>+Localiza_PN1112[[#This Row],[Fallecidos]]/Localiza_PN1112[[#This Row],[Casos]]</f>
        <v>#DIV/0!</v>
      </c>
      <c r="Q483" s="25" t="e">
        <f>+Localiza_PN1112[[#This Row],[Recuperados]]/Localiza_PN1112[[#This Row],[Casos]]</f>
        <v>#DIV/0!</v>
      </c>
      <c r="R483" s="25" t="e">
        <f>Localiza_PN1112[[#This Row],[Activos]]/Localiza_PN1112[[#This Row],[Casos]]</f>
        <v>#DIV/0!</v>
      </c>
      <c r="S483" s="43" t="e">
        <f ca="1">+HLOOKUP($R$1,'Casos DIA Corr'!$CM$1:$CP$755,Localiza_PN1112[[#This Row],[Fila]],0)</f>
        <v>#N/A</v>
      </c>
      <c r="T483" s="40" t="e">
        <f ca="1">+HLOOKUP($R$1,'Muertes DIA'!$F$1:$I$770,Localiza_PN1112[[#This Row],[Fila]],0)</f>
        <v>#N/A</v>
      </c>
      <c r="U483" s="40" t="e">
        <f ca="1">+HLOOKUP($R$1,'Recuperados DIA'!$E$1:$H$763,Localiza_PN1112[[#This Row],[Fila]],0)</f>
        <v>#N/A</v>
      </c>
    </row>
    <row r="484" spans="2:21">
      <c r="B484">
        <v>484</v>
      </c>
      <c r="C484">
        <v>120309</v>
      </c>
      <c r="D484" t="s">
        <v>615</v>
      </c>
      <c r="E484">
        <v>8.2754697799682617</v>
      </c>
      <c r="F484">
        <v>-82.380401611328125</v>
      </c>
      <c r="G484">
        <v>17516</v>
      </c>
      <c r="H484" s="48">
        <f>+Casos_PN_CORR[[#This Row],[SUM Correg]]</f>
        <v>0</v>
      </c>
      <c r="I484" s="48">
        <f>+Muertes_PN_ACUM[[#This Row],[Fallecidos]]</f>
        <v>0</v>
      </c>
      <c r="J484" s="48">
        <f>+Recupera_PN_ACUM[[#This Row],[Recuperados]]</f>
        <v>0</v>
      </c>
      <c r="K484" s="48">
        <f>+Localiza_PN1112[[#This Row],[Casos]]-Localiza_PN1112[[#This Row],[Fallecidos]]-Localiza_PN1112[[#This Row],[Recuperados]]</f>
        <v>0</v>
      </c>
      <c r="L484" s="19">
        <f>+Localiza_PN1112[[#This Row],[Casos]]/(Localiza_PN1112[[#This Row],[Población]]/1000000)</f>
        <v>0</v>
      </c>
      <c r="M484" s="19">
        <f>+Localiza_PN1112[[#This Row],[Fallecidos]]/(Localiza_PN1112[[#This Row],[Población]]/1000000)</f>
        <v>0</v>
      </c>
      <c r="N484" s="19">
        <f>+Localiza_PN1112[[#This Row],[Recuperados]]/(Localiza_PN1112[[#This Row],[Población]]/1000000)</f>
        <v>0</v>
      </c>
      <c r="O484" s="19">
        <f>+Localiza_PN1112[[#This Row],[Activos]]/(Localiza_PN1112[[#This Row],[Población]]/1000000)</f>
        <v>0</v>
      </c>
      <c r="P484" s="25" t="e">
        <f>+Localiza_PN1112[[#This Row],[Fallecidos]]/Localiza_PN1112[[#This Row],[Casos]]</f>
        <v>#DIV/0!</v>
      </c>
      <c r="Q484" s="25" t="e">
        <f>+Localiza_PN1112[[#This Row],[Recuperados]]/Localiza_PN1112[[#This Row],[Casos]]</f>
        <v>#DIV/0!</v>
      </c>
      <c r="R484" s="25" t="e">
        <f>Localiza_PN1112[[#This Row],[Activos]]/Localiza_PN1112[[#This Row],[Casos]]</f>
        <v>#DIV/0!</v>
      </c>
      <c r="S484" s="43" t="e">
        <f ca="1">+HLOOKUP($R$1,'Casos DIA Corr'!$CM$1:$CP$755,Localiza_PN1112[[#This Row],[Fila]],0)</f>
        <v>#N/A</v>
      </c>
      <c r="T484" s="40" t="e">
        <f ca="1">+HLOOKUP($R$1,'Muertes DIA'!$F$1:$I$770,Localiza_PN1112[[#This Row],[Fila]],0)</f>
        <v>#N/A</v>
      </c>
      <c r="U484" s="40" t="e">
        <f ca="1">+HLOOKUP($R$1,'Recuperados DIA'!$E$1:$H$763,Localiza_PN1112[[#This Row],[Fila]],0)</f>
        <v>#N/A</v>
      </c>
    </row>
    <row r="485" spans="2:21">
      <c r="B485">
        <v>485</v>
      </c>
      <c r="C485">
        <v>60405</v>
      </c>
      <c r="D485" t="s">
        <v>616</v>
      </c>
      <c r="E485">
        <v>9.0966596603393555</v>
      </c>
      <c r="F485">
        <v>-79.437797546386719</v>
      </c>
      <c r="G485">
        <v>51641</v>
      </c>
      <c r="H485" s="48">
        <f>+Casos_PN_CORR[[#This Row],[SUM Correg]]</f>
        <v>0</v>
      </c>
      <c r="I485" s="48">
        <f>+Muertes_PN_ACUM[[#This Row],[Fallecidos]]</f>
        <v>0</v>
      </c>
      <c r="J485" s="48">
        <f>+Recupera_PN_ACUM[[#This Row],[Recuperados]]</f>
        <v>0</v>
      </c>
      <c r="K485" s="48">
        <f>+Localiza_PN1112[[#This Row],[Casos]]-Localiza_PN1112[[#This Row],[Fallecidos]]-Localiza_PN1112[[#This Row],[Recuperados]]</f>
        <v>0</v>
      </c>
      <c r="L485" s="19">
        <f>+Localiza_PN1112[[#This Row],[Casos]]/(Localiza_PN1112[[#This Row],[Población]]/1000000)</f>
        <v>0</v>
      </c>
      <c r="M485" s="19">
        <f>+Localiza_PN1112[[#This Row],[Fallecidos]]/(Localiza_PN1112[[#This Row],[Población]]/1000000)</f>
        <v>0</v>
      </c>
      <c r="N485" s="19">
        <f>+Localiza_PN1112[[#This Row],[Recuperados]]/(Localiza_PN1112[[#This Row],[Población]]/1000000)</f>
        <v>0</v>
      </c>
      <c r="O485" s="19">
        <f>+Localiza_PN1112[[#This Row],[Activos]]/(Localiza_PN1112[[#This Row],[Población]]/1000000)</f>
        <v>0</v>
      </c>
      <c r="P485" s="25" t="e">
        <f>+Localiza_PN1112[[#This Row],[Fallecidos]]/Localiza_PN1112[[#This Row],[Casos]]</f>
        <v>#DIV/0!</v>
      </c>
      <c r="Q485" s="25" t="e">
        <f>+Localiza_PN1112[[#This Row],[Recuperados]]/Localiza_PN1112[[#This Row],[Casos]]</f>
        <v>#DIV/0!</v>
      </c>
      <c r="R485" s="25" t="e">
        <f>Localiza_PN1112[[#This Row],[Activos]]/Localiza_PN1112[[#This Row],[Casos]]</f>
        <v>#DIV/0!</v>
      </c>
      <c r="S485" s="43" t="e">
        <f ca="1">+HLOOKUP($R$1,'Casos DIA Corr'!$CM$1:$CP$755,Localiza_PN1112[[#This Row],[Fila]],0)</f>
        <v>#N/A</v>
      </c>
      <c r="T485" s="40" t="e">
        <f ca="1">+HLOOKUP($R$1,'Muertes DIA'!$F$1:$I$770,Localiza_PN1112[[#This Row],[Fila]],0)</f>
        <v>#N/A</v>
      </c>
      <c r="U485" s="40" t="e">
        <f ca="1">+HLOOKUP($R$1,'Recuperados DIA'!$E$1:$H$763,Localiza_PN1112[[#This Row],[Fila]],0)</f>
        <v>#N/A</v>
      </c>
    </row>
    <row r="486" spans="2:21">
      <c r="B486">
        <v>486</v>
      </c>
      <c r="C486">
        <v>70110</v>
      </c>
      <c r="D486" t="s">
        <v>617</v>
      </c>
      <c r="E486">
        <v>8.3002395629882813</v>
      </c>
      <c r="F486">
        <v>-79.109397888183594</v>
      </c>
      <c r="G486">
        <v>263</v>
      </c>
      <c r="H486" s="48">
        <f>+Casos_PN_CORR[[#This Row],[SUM Correg]]</f>
        <v>4</v>
      </c>
      <c r="I486" s="48">
        <f>+Muertes_PN_ACUM[[#This Row],[Fallecidos]]</f>
        <v>0</v>
      </c>
      <c r="J486" s="48">
        <f>+Recupera_PN_ACUM[[#This Row],[Recuperados]]</f>
        <v>0</v>
      </c>
      <c r="K486" s="48">
        <f>+Localiza_PN1112[[#This Row],[Casos]]-Localiza_PN1112[[#This Row],[Fallecidos]]-Localiza_PN1112[[#This Row],[Recuperados]]</f>
        <v>4</v>
      </c>
      <c r="L486" s="19">
        <f>+Localiza_PN1112[[#This Row],[Casos]]/(Localiza_PN1112[[#This Row],[Población]]/1000000)</f>
        <v>15209.125475285171</v>
      </c>
      <c r="M486" s="19">
        <f>+Localiza_PN1112[[#This Row],[Fallecidos]]/(Localiza_PN1112[[#This Row],[Población]]/1000000)</f>
        <v>0</v>
      </c>
      <c r="N486" s="19">
        <f>+Localiza_PN1112[[#This Row],[Recuperados]]/(Localiza_PN1112[[#This Row],[Población]]/1000000)</f>
        <v>0</v>
      </c>
      <c r="O486" s="19">
        <f>+Localiza_PN1112[[#This Row],[Activos]]/(Localiza_PN1112[[#This Row],[Población]]/1000000)</f>
        <v>15209.125475285171</v>
      </c>
      <c r="P486" s="25">
        <f>+Localiza_PN1112[[#This Row],[Fallecidos]]/Localiza_PN1112[[#This Row],[Casos]]</f>
        <v>0</v>
      </c>
      <c r="Q486" s="25">
        <f>+Localiza_PN1112[[#This Row],[Recuperados]]/Localiza_PN1112[[#This Row],[Casos]]</f>
        <v>0</v>
      </c>
      <c r="R486" s="25">
        <f>Localiza_PN1112[[#This Row],[Activos]]/Localiza_PN1112[[#This Row],[Casos]]</f>
        <v>1</v>
      </c>
      <c r="S486" s="43" t="e">
        <f ca="1">+HLOOKUP($R$1,'Casos DIA Corr'!$CM$1:$CP$755,Localiza_PN1112[[#This Row],[Fila]],0)</f>
        <v>#N/A</v>
      </c>
      <c r="T486" s="40" t="e">
        <f ca="1">+HLOOKUP($R$1,'Muertes DIA'!$F$1:$I$770,Localiza_PN1112[[#This Row],[Fila]],0)</f>
        <v>#N/A</v>
      </c>
      <c r="U486" s="40" t="e">
        <f ca="1">+HLOOKUP($R$1,'Recuperados DIA'!$E$1:$H$763,Localiza_PN1112[[#This Row],[Fila]],0)</f>
        <v>#N/A</v>
      </c>
    </row>
    <row r="487" spans="2:21">
      <c r="B487">
        <v>487</v>
      </c>
      <c r="C487">
        <v>60601</v>
      </c>
      <c r="D487" t="s">
        <v>618</v>
      </c>
      <c r="E487">
        <v>8.5279197692871094</v>
      </c>
      <c r="F487">
        <v>-80.358497619628906</v>
      </c>
      <c r="G487">
        <v>21748</v>
      </c>
      <c r="H487" s="48">
        <f>+Casos_PN_CORR[[#This Row],[SUM Correg]]</f>
        <v>6</v>
      </c>
      <c r="I487" s="48">
        <f>+Muertes_PN_ACUM[[#This Row],[Fallecidos]]</f>
        <v>0</v>
      </c>
      <c r="J487" s="48">
        <f>+Recupera_PN_ACUM[[#This Row],[Recuperados]]</f>
        <v>0</v>
      </c>
      <c r="K487" s="48">
        <f>+Localiza_PN1112[[#This Row],[Casos]]-Localiza_PN1112[[#This Row],[Fallecidos]]-Localiza_PN1112[[#This Row],[Recuperados]]</f>
        <v>6</v>
      </c>
      <c r="L487" s="19">
        <f>+Localiza_PN1112[[#This Row],[Casos]]/(Localiza_PN1112[[#This Row],[Población]]/1000000)</f>
        <v>275.88743792532648</v>
      </c>
      <c r="M487" s="19">
        <f>+Localiza_PN1112[[#This Row],[Fallecidos]]/(Localiza_PN1112[[#This Row],[Población]]/1000000)</f>
        <v>0</v>
      </c>
      <c r="N487" s="19">
        <f>+Localiza_PN1112[[#This Row],[Recuperados]]/(Localiza_PN1112[[#This Row],[Población]]/1000000)</f>
        <v>0</v>
      </c>
      <c r="O487" s="19">
        <f>+Localiza_PN1112[[#This Row],[Activos]]/(Localiza_PN1112[[#This Row],[Población]]/1000000)</f>
        <v>275.88743792532648</v>
      </c>
      <c r="P487" s="25">
        <f>+Localiza_PN1112[[#This Row],[Fallecidos]]/Localiza_PN1112[[#This Row],[Casos]]</f>
        <v>0</v>
      </c>
      <c r="Q487" s="25">
        <f>+Localiza_PN1112[[#This Row],[Recuperados]]/Localiza_PN1112[[#This Row],[Casos]]</f>
        <v>0</v>
      </c>
      <c r="R487" s="25">
        <f>Localiza_PN1112[[#This Row],[Activos]]/Localiza_PN1112[[#This Row],[Casos]]</f>
        <v>1</v>
      </c>
      <c r="S487" s="43" t="e">
        <f ca="1">+HLOOKUP($R$1,'Casos DIA Corr'!$CM$1:$CP$755,Localiza_PN1112[[#This Row],[Fila]],0)</f>
        <v>#N/A</v>
      </c>
      <c r="T487" s="40" t="e">
        <f ca="1">+HLOOKUP($R$1,'Muertes DIA'!$F$1:$I$770,Localiza_PN1112[[#This Row],[Fila]],0)</f>
        <v>#N/A</v>
      </c>
      <c r="U487" s="40" t="e">
        <f ca="1">+HLOOKUP($R$1,'Recuperados DIA'!$E$1:$H$763,Localiza_PN1112[[#This Row],[Fila]],0)</f>
        <v>#N/A</v>
      </c>
    </row>
    <row r="488" spans="2:21">
      <c r="B488">
        <v>488</v>
      </c>
      <c r="C488">
        <v>120607</v>
      </c>
      <c r="D488" t="s">
        <v>619</v>
      </c>
      <c r="E488">
        <v>7.7153100967407227</v>
      </c>
      <c r="F488">
        <v>-80.275100708007813</v>
      </c>
      <c r="G488">
        <v>875</v>
      </c>
      <c r="H488" s="48">
        <f>+Casos_PN_CORR[[#This Row],[SUM Correg]]</f>
        <v>0</v>
      </c>
      <c r="I488" s="48">
        <f>+Muertes_PN_ACUM[[#This Row],[Fallecidos]]</f>
        <v>0</v>
      </c>
      <c r="J488" s="48">
        <f>+Recupera_PN_ACUM[[#This Row],[Recuperados]]</f>
        <v>0</v>
      </c>
      <c r="K488" s="48">
        <f>+Localiza_PN1112[[#This Row],[Casos]]-Localiza_PN1112[[#This Row],[Fallecidos]]-Localiza_PN1112[[#This Row],[Recuperados]]</f>
        <v>0</v>
      </c>
      <c r="L488" s="19">
        <f>+Localiza_PN1112[[#This Row],[Casos]]/(Localiza_PN1112[[#This Row],[Población]]/1000000)</f>
        <v>0</v>
      </c>
      <c r="M488" s="19">
        <f>+Localiza_PN1112[[#This Row],[Fallecidos]]/(Localiza_PN1112[[#This Row],[Población]]/1000000)</f>
        <v>0</v>
      </c>
      <c r="N488" s="19">
        <f>+Localiza_PN1112[[#This Row],[Recuperados]]/(Localiza_PN1112[[#This Row],[Población]]/1000000)</f>
        <v>0</v>
      </c>
      <c r="O488" s="19">
        <f>+Localiza_PN1112[[#This Row],[Activos]]/(Localiza_PN1112[[#This Row],[Población]]/1000000)</f>
        <v>0</v>
      </c>
      <c r="P488" s="25" t="e">
        <f>+Localiza_PN1112[[#This Row],[Fallecidos]]/Localiza_PN1112[[#This Row],[Casos]]</f>
        <v>#DIV/0!</v>
      </c>
      <c r="Q488" s="25" t="e">
        <f>+Localiza_PN1112[[#This Row],[Recuperados]]/Localiza_PN1112[[#This Row],[Casos]]</f>
        <v>#DIV/0!</v>
      </c>
      <c r="R488" s="25" t="e">
        <f>Localiza_PN1112[[#This Row],[Activos]]/Localiza_PN1112[[#This Row],[Casos]]</f>
        <v>#DIV/0!</v>
      </c>
      <c r="S488" s="43" t="e">
        <f ca="1">+HLOOKUP($R$1,'Casos DIA Corr'!$CM$1:$CP$755,Localiza_PN1112[[#This Row],[Fila]],0)</f>
        <v>#N/A</v>
      </c>
      <c r="T488" s="40" t="e">
        <f ca="1">+HLOOKUP($R$1,'Muertes DIA'!$F$1:$I$770,Localiza_PN1112[[#This Row],[Fila]],0)</f>
        <v>#N/A</v>
      </c>
      <c r="U488" s="40" t="e">
        <f ca="1">+HLOOKUP($R$1,'Recuperados DIA'!$E$1:$H$763,Localiza_PN1112[[#This Row],[Fila]],0)</f>
        <v>#N/A</v>
      </c>
    </row>
    <row r="489" spans="2:21">
      <c r="B489">
        <v>489</v>
      </c>
      <c r="C489">
        <v>20305</v>
      </c>
      <c r="D489" t="s">
        <v>620</v>
      </c>
      <c r="E489">
        <v>8.4893102645874023</v>
      </c>
      <c r="F489">
        <v>-81.673698425292969</v>
      </c>
      <c r="G489">
        <v>3358</v>
      </c>
      <c r="H489" s="48">
        <f>+Casos_PN_CORR[[#This Row],[SUM Correg]]</f>
        <v>0</v>
      </c>
      <c r="I489" s="48">
        <f>+Muertes_PN_ACUM[[#This Row],[Fallecidos]]</f>
        <v>0</v>
      </c>
      <c r="J489" s="48">
        <f>+Recupera_PN_ACUM[[#This Row],[Recuperados]]</f>
        <v>0</v>
      </c>
      <c r="K489" s="48">
        <f>+Localiza_PN1112[[#This Row],[Casos]]-Localiza_PN1112[[#This Row],[Fallecidos]]-Localiza_PN1112[[#This Row],[Recuperados]]</f>
        <v>0</v>
      </c>
      <c r="L489" s="19">
        <f>+Localiza_PN1112[[#This Row],[Casos]]/(Localiza_PN1112[[#This Row],[Población]]/1000000)</f>
        <v>0</v>
      </c>
      <c r="M489" s="19">
        <f>+Localiza_PN1112[[#This Row],[Fallecidos]]/(Localiza_PN1112[[#This Row],[Población]]/1000000)</f>
        <v>0</v>
      </c>
      <c r="N489" s="19">
        <f>+Localiza_PN1112[[#This Row],[Recuperados]]/(Localiza_PN1112[[#This Row],[Población]]/1000000)</f>
        <v>0</v>
      </c>
      <c r="O489" s="19">
        <f>+Localiza_PN1112[[#This Row],[Activos]]/(Localiza_PN1112[[#This Row],[Población]]/1000000)</f>
        <v>0</v>
      </c>
      <c r="P489" s="25" t="e">
        <f>+Localiza_PN1112[[#This Row],[Fallecidos]]/Localiza_PN1112[[#This Row],[Casos]]</f>
        <v>#DIV/0!</v>
      </c>
      <c r="Q489" s="25" t="e">
        <f>+Localiza_PN1112[[#This Row],[Recuperados]]/Localiza_PN1112[[#This Row],[Casos]]</f>
        <v>#DIV/0!</v>
      </c>
      <c r="R489" s="25" t="e">
        <f>Localiza_PN1112[[#This Row],[Activos]]/Localiza_PN1112[[#This Row],[Casos]]</f>
        <v>#DIV/0!</v>
      </c>
      <c r="S489" s="43" t="e">
        <f ca="1">+HLOOKUP($R$1,'Casos DIA Corr'!$CM$1:$CP$755,Localiza_PN1112[[#This Row],[Fila]],0)</f>
        <v>#N/A</v>
      </c>
      <c r="T489" s="40" t="e">
        <f ca="1">+HLOOKUP($R$1,'Muertes DIA'!$F$1:$I$770,Localiza_PN1112[[#This Row],[Fila]],0)</f>
        <v>#N/A</v>
      </c>
      <c r="U489" s="40" t="e">
        <f ca="1">+HLOOKUP($R$1,'Recuperados DIA'!$E$1:$H$763,Localiza_PN1112[[#This Row],[Fila]],0)</f>
        <v>#N/A</v>
      </c>
    </row>
    <row r="490" spans="2:21">
      <c r="B490">
        <v>490</v>
      </c>
      <c r="C490">
        <v>90605</v>
      </c>
      <c r="D490" t="s">
        <v>621</v>
      </c>
      <c r="E490">
        <v>8.0331897735595703</v>
      </c>
      <c r="F490">
        <v>-80.79119873046875</v>
      </c>
      <c r="G490">
        <v>1778</v>
      </c>
      <c r="H490" s="48">
        <f>+Casos_PN_CORR[[#This Row],[SUM Correg]]</f>
        <v>5</v>
      </c>
      <c r="I490" s="48">
        <f>+Muertes_PN_ACUM[[#This Row],[Fallecidos]]</f>
        <v>0</v>
      </c>
      <c r="J490" s="48">
        <f>+Recupera_PN_ACUM[[#This Row],[Recuperados]]</f>
        <v>0</v>
      </c>
      <c r="K490" s="48">
        <f>+Localiza_PN1112[[#This Row],[Casos]]-Localiza_PN1112[[#This Row],[Fallecidos]]-Localiza_PN1112[[#This Row],[Recuperados]]</f>
        <v>5</v>
      </c>
      <c r="L490" s="19">
        <f>+Localiza_PN1112[[#This Row],[Casos]]/(Localiza_PN1112[[#This Row],[Población]]/1000000)</f>
        <v>2812.14848143982</v>
      </c>
      <c r="M490" s="19">
        <f>+Localiza_PN1112[[#This Row],[Fallecidos]]/(Localiza_PN1112[[#This Row],[Población]]/1000000)</f>
        <v>0</v>
      </c>
      <c r="N490" s="19">
        <f>+Localiza_PN1112[[#This Row],[Recuperados]]/(Localiza_PN1112[[#This Row],[Población]]/1000000)</f>
        <v>0</v>
      </c>
      <c r="O490" s="19">
        <f>+Localiza_PN1112[[#This Row],[Activos]]/(Localiza_PN1112[[#This Row],[Población]]/1000000)</f>
        <v>2812.14848143982</v>
      </c>
      <c r="P490" s="25">
        <f>+Localiza_PN1112[[#This Row],[Fallecidos]]/Localiza_PN1112[[#This Row],[Casos]]</f>
        <v>0</v>
      </c>
      <c r="Q490" s="25">
        <f>+Localiza_PN1112[[#This Row],[Recuperados]]/Localiza_PN1112[[#This Row],[Casos]]</f>
        <v>0</v>
      </c>
      <c r="R490" s="25">
        <f>Localiza_PN1112[[#This Row],[Activos]]/Localiza_PN1112[[#This Row],[Casos]]</f>
        <v>1</v>
      </c>
      <c r="S490" s="43" t="e">
        <f ca="1">+HLOOKUP($R$1,'Casos DIA Corr'!$CM$1:$CP$755,Localiza_PN1112[[#This Row],[Fila]],0)</f>
        <v>#N/A</v>
      </c>
      <c r="T490" s="40" t="e">
        <f ca="1">+HLOOKUP($R$1,'Muertes DIA'!$F$1:$I$770,Localiza_PN1112[[#This Row],[Fila]],0)</f>
        <v>#N/A</v>
      </c>
      <c r="U490" s="40" t="e">
        <f ca="1">+HLOOKUP($R$1,'Recuperados DIA'!$E$1:$H$763,Localiza_PN1112[[#This Row],[Fila]],0)</f>
        <v>#N/A</v>
      </c>
    </row>
    <row r="491" spans="2:21">
      <c r="B491">
        <v>491</v>
      </c>
      <c r="C491">
        <v>50204</v>
      </c>
      <c r="D491" t="s">
        <v>195</v>
      </c>
      <c r="E491">
        <v>7.7751398086547852</v>
      </c>
      <c r="F491">
        <v>-80.336097717285156</v>
      </c>
      <c r="G491">
        <v>421</v>
      </c>
      <c r="H491" s="48">
        <f>+Casos_PN_CORR[[#This Row],[SUM Correg]]</f>
        <v>15</v>
      </c>
      <c r="I491" s="48">
        <f>+Muertes_PN_ACUM[[#This Row],[Fallecidos]]</f>
        <v>0</v>
      </c>
      <c r="J491" s="48">
        <f>+Recupera_PN_ACUM[[#This Row],[Recuperados]]</f>
        <v>0</v>
      </c>
      <c r="K491" s="48">
        <f>+Localiza_PN1112[[#This Row],[Casos]]-Localiza_PN1112[[#This Row],[Fallecidos]]-Localiza_PN1112[[#This Row],[Recuperados]]</f>
        <v>15</v>
      </c>
      <c r="L491" s="19">
        <f>+Localiza_PN1112[[#This Row],[Casos]]/(Localiza_PN1112[[#This Row],[Población]]/1000000)</f>
        <v>35629.453681710213</v>
      </c>
      <c r="M491" s="19">
        <f>+Localiza_PN1112[[#This Row],[Fallecidos]]/(Localiza_PN1112[[#This Row],[Población]]/1000000)</f>
        <v>0</v>
      </c>
      <c r="N491" s="19">
        <f>+Localiza_PN1112[[#This Row],[Recuperados]]/(Localiza_PN1112[[#This Row],[Población]]/1000000)</f>
        <v>0</v>
      </c>
      <c r="O491" s="19">
        <f>+Localiza_PN1112[[#This Row],[Activos]]/(Localiza_PN1112[[#This Row],[Población]]/1000000)</f>
        <v>35629.453681710213</v>
      </c>
      <c r="P491" s="25">
        <f>+Localiza_PN1112[[#This Row],[Fallecidos]]/Localiza_PN1112[[#This Row],[Casos]]</f>
        <v>0</v>
      </c>
      <c r="Q491" s="25">
        <f>+Localiza_PN1112[[#This Row],[Recuperados]]/Localiza_PN1112[[#This Row],[Casos]]</f>
        <v>0</v>
      </c>
      <c r="R491" s="25">
        <f>Localiza_PN1112[[#This Row],[Activos]]/Localiza_PN1112[[#This Row],[Casos]]</f>
        <v>1</v>
      </c>
      <c r="S491" s="43" t="e">
        <f ca="1">+HLOOKUP($R$1,'Casos DIA Corr'!$CM$1:$CP$755,Localiza_PN1112[[#This Row],[Fila]],0)</f>
        <v>#N/A</v>
      </c>
      <c r="T491" s="40" t="e">
        <f ca="1">+HLOOKUP($R$1,'Muertes DIA'!$F$1:$I$770,Localiza_PN1112[[#This Row],[Fila]],0)</f>
        <v>#N/A</v>
      </c>
      <c r="U491" s="40" t="e">
        <f ca="1">+HLOOKUP($R$1,'Recuperados DIA'!$E$1:$H$763,Localiza_PN1112[[#This Row],[Fila]],0)</f>
        <v>#N/A</v>
      </c>
    </row>
    <row r="492" spans="2:21">
      <c r="B492">
        <v>492</v>
      </c>
      <c r="C492">
        <v>30206</v>
      </c>
      <c r="D492" t="s">
        <v>622</v>
      </c>
      <c r="E492">
        <v>7.9153499603271484</v>
      </c>
      <c r="F492">
        <v>-80.61309814453125</v>
      </c>
      <c r="G492">
        <v>2565</v>
      </c>
      <c r="H492" s="48">
        <f>+Casos_PN_CORR[[#This Row],[SUM Correg]]</f>
        <v>0</v>
      </c>
      <c r="I492" s="48">
        <f>+Muertes_PN_ACUM[[#This Row],[Fallecidos]]</f>
        <v>0</v>
      </c>
      <c r="J492" s="48">
        <f>+Recupera_PN_ACUM[[#This Row],[Recuperados]]</f>
        <v>0</v>
      </c>
      <c r="K492" s="48">
        <f>+Localiza_PN1112[[#This Row],[Casos]]-Localiza_PN1112[[#This Row],[Fallecidos]]-Localiza_PN1112[[#This Row],[Recuperados]]</f>
        <v>0</v>
      </c>
      <c r="L492" s="19">
        <f>+Localiza_PN1112[[#This Row],[Casos]]/(Localiza_PN1112[[#This Row],[Población]]/1000000)</f>
        <v>0</v>
      </c>
      <c r="M492" s="19">
        <f>+Localiza_PN1112[[#This Row],[Fallecidos]]/(Localiza_PN1112[[#This Row],[Población]]/1000000)</f>
        <v>0</v>
      </c>
      <c r="N492" s="19">
        <f>+Localiza_PN1112[[#This Row],[Recuperados]]/(Localiza_PN1112[[#This Row],[Población]]/1000000)</f>
        <v>0</v>
      </c>
      <c r="O492" s="19">
        <f>+Localiza_PN1112[[#This Row],[Activos]]/(Localiza_PN1112[[#This Row],[Población]]/1000000)</f>
        <v>0</v>
      </c>
      <c r="P492" s="25" t="e">
        <f>+Localiza_PN1112[[#This Row],[Fallecidos]]/Localiza_PN1112[[#This Row],[Casos]]</f>
        <v>#DIV/0!</v>
      </c>
      <c r="Q492" s="25" t="e">
        <f>+Localiza_PN1112[[#This Row],[Recuperados]]/Localiza_PN1112[[#This Row],[Casos]]</f>
        <v>#DIV/0!</v>
      </c>
      <c r="R492" s="25" t="e">
        <f>Localiza_PN1112[[#This Row],[Activos]]/Localiza_PN1112[[#This Row],[Casos]]</f>
        <v>#DIV/0!</v>
      </c>
      <c r="S492" s="43" t="e">
        <f ca="1">+HLOOKUP($R$1,'Casos DIA Corr'!$CM$1:$CP$755,Localiza_PN1112[[#This Row],[Fila]],0)</f>
        <v>#N/A</v>
      </c>
      <c r="T492" s="40" t="e">
        <f ca="1">+HLOOKUP($R$1,'Muertes DIA'!$F$1:$I$770,Localiza_PN1112[[#This Row],[Fila]],0)</f>
        <v>#N/A</v>
      </c>
      <c r="U492" s="40" t="e">
        <f ca="1">+HLOOKUP($R$1,'Recuperados DIA'!$E$1:$H$763,Localiza_PN1112[[#This Row],[Fila]],0)</f>
        <v>#N/A</v>
      </c>
    </row>
    <row r="493" spans="2:21">
      <c r="B493">
        <v>493</v>
      </c>
      <c r="C493">
        <v>90508</v>
      </c>
      <c r="D493" t="s">
        <v>623</v>
      </c>
      <c r="E493">
        <v>8.5945301055908203</v>
      </c>
      <c r="F493">
        <v>-81.778800964355469</v>
      </c>
      <c r="G493">
        <v>3035</v>
      </c>
      <c r="H493" s="48">
        <f>+Casos_PN_CORR[[#This Row],[SUM Correg]]</f>
        <v>0</v>
      </c>
      <c r="I493" s="48">
        <f>+Muertes_PN_ACUM[[#This Row],[Fallecidos]]</f>
        <v>0</v>
      </c>
      <c r="J493" s="48">
        <f>+Recupera_PN_ACUM[[#This Row],[Recuperados]]</f>
        <v>0</v>
      </c>
      <c r="K493" s="48">
        <f>+Localiza_PN1112[[#This Row],[Casos]]-Localiza_PN1112[[#This Row],[Fallecidos]]-Localiza_PN1112[[#This Row],[Recuperados]]</f>
        <v>0</v>
      </c>
      <c r="L493" s="19">
        <f>+Localiza_PN1112[[#This Row],[Casos]]/(Localiza_PN1112[[#This Row],[Población]]/1000000)</f>
        <v>0</v>
      </c>
      <c r="M493" s="19">
        <f>+Localiza_PN1112[[#This Row],[Fallecidos]]/(Localiza_PN1112[[#This Row],[Población]]/1000000)</f>
        <v>0</v>
      </c>
      <c r="N493" s="19">
        <f>+Localiza_PN1112[[#This Row],[Recuperados]]/(Localiza_PN1112[[#This Row],[Población]]/1000000)</f>
        <v>0</v>
      </c>
      <c r="O493" s="19">
        <f>+Localiza_PN1112[[#This Row],[Activos]]/(Localiza_PN1112[[#This Row],[Población]]/1000000)</f>
        <v>0</v>
      </c>
      <c r="P493" s="25" t="e">
        <f>+Localiza_PN1112[[#This Row],[Fallecidos]]/Localiza_PN1112[[#This Row],[Casos]]</f>
        <v>#DIV/0!</v>
      </c>
      <c r="Q493" s="25" t="e">
        <f>+Localiza_PN1112[[#This Row],[Recuperados]]/Localiza_PN1112[[#This Row],[Casos]]</f>
        <v>#DIV/0!</v>
      </c>
      <c r="R493" s="25" t="e">
        <f>Localiza_PN1112[[#This Row],[Activos]]/Localiza_PN1112[[#This Row],[Casos]]</f>
        <v>#DIV/0!</v>
      </c>
      <c r="S493" s="43" t="e">
        <f ca="1">+HLOOKUP($R$1,'Casos DIA Corr'!$CM$1:$CP$755,Localiza_PN1112[[#This Row],[Fila]],0)</f>
        <v>#N/A</v>
      </c>
      <c r="T493" s="40" t="e">
        <f ca="1">+HLOOKUP($R$1,'Muertes DIA'!$F$1:$I$770,Localiza_PN1112[[#This Row],[Fila]],0)</f>
        <v>#N/A</v>
      </c>
      <c r="U493" s="40" t="e">
        <f ca="1">+HLOOKUP($R$1,'Recuperados DIA'!$E$1:$H$763,Localiza_PN1112[[#This Row],[Fila]],0)</f>
        <v>#N/A</v>
      </c>
    </row>
    <row r="494" spans="2:21">
      <c r="B494">
        <v>494</v>
      </c>
      <c r="C494">
        <v>30506</v>
      </c>
      <c r="D494" t="s">
        <v>624</v>
      </c>
      <c r="E494">
        <v>8.6909599304199219</v>
      </c>
      <c r="F494">
        <v>-80.532402038574219</v>
      </c>
      <c r="G494">
        <v>4164</v>
      </c>
      <c r="H494" s="48">
        <f>+Casos_PN_CORR[[#This Row],[SUM Correg]]</f>
        <v>0</v>
      </c>
      <c r="I494" s="48">
        <f>+Muertes_PN_ACUM[[#This Row],[Fallecidos]]</f>
        <v>0</v>
      </c>
      <c r="J494" s="48">
        <f>+Recupera_PN_ACUM[[#This Row],[Recuperados]]</f>
        <v>0</v>
      </c>
      <c r="K494" s="48">
        <f>+Localiza_PN1112[[#This Row],[Casos]]-Localiza_PN1112[[#This Row],[Fallecidos]]-Localiza_PN1112[[#This Row],[Recuperados]]</f>
        <v>0</v>
      </c>
      <c r="L494" s="19">
        <f>+Localiza_PN1112[[#This Row],[Casos]]/(Localiza_PN1112[[#This Row],[Población]]/1000000)</f>
        <v>0</v>
      </c>
      <c r="M494" s="19">
        <f>+Localiza_PN1112[[#This Row],[Fallecidos]]/(Localiza_PN1112[[#This Row],[Población]]/1000000)</f>
        <v>0</v>
      </c>
      <c r="N494" s="19">
        <f>+Localiza_PN1112[[#This Row],[Recuperados]]/(Localiza_PN1112[[#This Row],[Población]]/1000000)</f>
        <v>0</v>
      </c>
      <c r="O494" s="19">
        <f>+Localiza_PN1112[[#This Row],[Activos]]/(Localiza_PN1112[[#This Row],[Población]]/1000000)</f>
        <v>0</v>
      </c>
      <c r="P494" s="25" t="e">
        <f>+Localiza_PN1112[[#This Row],[Fallecidos]]/Localiza_PN1112[[#This Row],[Casos]]</f>
        <v>#DIV/0!</v>
      </c>
      <c r="Q494" s="25" t="e">
        <f>+Localiza_PN1112[[#This Row],[Recuperados]]/Localiza_PN1112[[#This Row],[Casos]]</f>
        <v>#DIV/0!</v>
      </c>
      <c r="R494" s="25" t="e">
        <f>Localiza_PN1112[[#This Row],[Activos]]/Localiza_PN1112[[#This Row],[Casos]]</f>
        <v>#DIV/0!</v>
      </c>
      <c r="S494" s="43" t="e">
        <f ca="1">+HLOOKUP($R$1,'Casos DIA Corr'!$CM$1:$CP$755,Localiza_PN1112[[#This Row],[Fila]],0)</f>
        <v>#N/A</v>
      </c>
      <c r="T494" s="40" t="e">
        <f ca="1">+HLOOKUP($R$1,'Muertes DIA'!$F$1:$I$770,Localiza_PN1112[[#This Row],[Fila]],0)</f>
        <v>#N/A</v>
      </c>
      <c r="U494" s="40" t="e">
        <f ca="1">+HLOOKUP($R$1,'Recuperados DIA'!$E$1:$H$763,Localiza_PN1112[[#This Row],[Fila]],0)</f>
        <v>#N/A</v>
      </c>
    </row>
    <row r="495" spans="2:21">
      <c r="B495">
        <v>495</v>
      </c>
      <c r="C495">
        <v>130716</v>
      </c>
      <c r="D495" t="s">
        <v>625</v>
      </c>
      <c r="E495">
        <v>7.9621901512145996</v>
      </c>
      <c r="F495">
        <v>-81.092597961425781</v>
      </c>
      <c r="G495">
        <v>890</v>
      </c>
      <c r="H495" s="48">
        <f>+Casos_PN_CORR[[#This Row],[SUM Correg]]</f>
        <v>555</v>
      </c>
      <c r="I495" s="48">
        <f>+Muertes_PN_ACUM[[#This Row],[Fallecidos]]</f>
        <v>3</v>
      </c>
      <c r="J495" s="48">
        <f>+Recupera_PN_ACUM[[#This Row],[Recuperados]]</f>
        <v>0</v>
      </c>
      <c r="K495" s="48">
        <f>+Localiza_PN1112[[#This Row],[Casos]]-Localiza_PN1112[[#This Row],[Fallecidos]]-Localiza_PN1112[[#This Row],[Recuperados]]</f>
        <v>552</v>
      </c>
      <c r="L495" s="19">
        <f>+Localiza_PN1112[[#This Row],[Casos]]/(Localiza_PN1112[[#This Row],[Población]]/1000000)</f>
        <v>623595.50561797759</v>
      </c>
      <c r="M495" s="19">
        <f>+Localiza_PN1112[[#This Row],[Fallecidos]]/(Localiza_PN1112[[#This Row],[Población]]/1000000)</f>
        <v>3370.7865168539329</v>
      </c>
      <c r="N495" s="19">
        <f>+Localiza_PN1112[[#This Row],[Recuperados]]/(Localiza_PN1112[[#This Row],[Población]]/1000000)</f>
        <v>0</v>
      </c>
      <c r="O495" s="19">
        <f>+Localiza_PN1112[[#This Row],[Activos]]/(Localiza_PN1112[[#This Row],[Población]]/1000000)</f>
        <v>620224.71910112363</v>
      </c>
      <c r="P495" s="25">
        <f>+Localiza_PN1112[[#This Row],[Fallecidos]]/Localiza_PN1112[[#This Row],[Casos]]</f>
        <v>5.4054054054054057E-3</v>
      </c>
      <c r="Q495" s="25">
        <f>+Localiza_PN1112[[#This Row],[Recuperados]]/Localiza_PN1112[[#This Row],[Casos]]</f>
        <v>0</v>
      </c>
      <c r="R495" s="25">
        <f>Localiza_PN1112[[#This Row],[Activos]]/Localiza_PN1112[[#This Row],[Casos]]</f>
        <v>0.99459459459459465</v>
      </c>
      <c r="S495" s="43" t="e">
        <f ca="1">+HLOOKUP($R$1,'Casos DIA Corr'!$CM$1:$CP$755,Localiza_PN1112[[#This Row],[Fila]],0)</f>
        <v>#N/A</v>
      </c>
      <c r="T495" s="40" t="e">
        <f ca="1">+HLOOKUP($R$1,'Muertes DIA'!$F$1:$I$770,Localiza_PN1112[[#This Row],[Fila]],0)</f>
        <v>#N/A</v>
      </c>
      <c r="U495" s="40" t="e">
        <f ca="1">+HLOOKUP($R$1,'Recuperados DIA'!$E$1:$H$763,Localiza_PN1112[[#This Row],[Fila]],0)</f>
        <v>#N/A</v>
      </c>
    </row>
    <row r="496" spans="2:21">
      <c r="B496">
        <v>496</v>
      </c>
      <c r="C496">
        <v>41005</v>
      </c>
      <c r="D496" t="s">
        <v>626</v>
      </c>
      <c r="E496">
        <v>8.0926103591918945</v>
      </c>
      <c r="F496">
        <v>-77.66259765625</v>
      </c>
      <c r="G496">
        <v>405</v>
      </c>
      <c r="H496" s="48">
        <f>+Casos_PN_CORR[[#This Row],[SUM Correg]]</f>
        <v>5</v>
      </c>
      <c r="I496" s="48">
        <f>+Muertes_PN_ACUM[[#This Row],[Fallecidos]]</f>
        <v>0</v>
      </c>
      <c r="J496" s="48">
        <f>+Recupera_PN_ACUM[[#This Row],[Recuperados]]</f>
        <v>0</v>
      </c>
      <c r="K496" s="48">
        <f>+Localiza_PN1112[[#This Row],[Casos]]-Localiza_PN1112[[#This Row],[Fallecidos]]-Localiza_PN1112[[#This Row],[Recuperados]]</f>
        <v>5</v>
      </c>
      <c r="L496" s="19">
        <f>+Localiza_PN1112[[#This Row],[Casos]]/(Localiza_PN1112[[#This Row],[Población]]/1000000)</f>
        <v>12345.679012345679</v>
      </c>
      <c r="M496" s="19">
        <f>+Localiza_PN1112[[#This Row],[Fallecidos]]/(Localiza_PN1112[[#This Row],[Población]]/1000000)</f>
        <v>0</v>
      </c>
      <c r="N496" s="19">
        <f>+Localiza_PN1112[[#This Row],[Recuperados]]/(Localiza_PN1112[[#This Row],[Población]]/1000000)</f>
        <v>0</v>
      </c>
      <c r="O496" s="19">
        <f>+Localiza_PN1112[[#This Row],[Activos]]/(Localiza_PN1112[[#This Row],[Población]]/1000000)</f>
        <v>12345.679012345679</v>
      </c>
      <c r="P496" s="25">
        <f>+Localiza_PN1112[[#This Row],[Fallecidos]]/Localiza_PN1112[[#This Row],[Casos]]</f>
        <v>0</v>
      </c>
      <c r="Q496" s="25">
        <f>+Localiza_PN1112[[#This Row],[Recuperados]]/Localiza_PN1112[[#This Row],[Casos]]</f>
        <v>0</v>
      </c>
      <c r="R496" s="25">
        <f>Localiza_PN1112[[#This Row],[Activos]]/Localiza_PN1112[[#This Row],[Casos]]</f>
        <v>1</v>
      </c>
      <c r="S496" s="43" t="e">
        <f ca="1">+HLOOKUP($R$1,'Casos DIA Corr'!$CM$1:$CP$755,Localiza_PN1112[[#This Row],[Fila]],0)</f>
        <v>#N/A</v>
      </c>
      <c r="T496" s="40" t="e">
        <f ca="1">+HLOOKUP($R$1,'Muertes DIA'!$F$1:$I$770,Localiza_PN1112[[#This Row],[Fila]],0)</f>
        <v>#N/A</v>
      </c>
      <c r="U496" s="40" t="e">
        <f ca="1">+HLOOKUP($R$1,'Recuperados DIA'!$E$1:$H$763,Localiza_PN1112[[#This Row],[Fila]],0)</f>
        <v>#N/A</v>
      </c>
    </row>
    <row r="497" spans="2:21">
      <c r="B497">
        <v>497</v>
      </c>
      <c r="C497">
        <v>20104</v>
      </c>
      <c r="D497" t="s">
        <v>336</v>
      </c>
      <c r="E497">
        <v>9.2635402679443359</v>
      </c>
      <c r="F497">
        <v>-80.025497436523438</v>
      </c>
      <c r="G497">
        <v>836</v>
      </c>
      <c r="H497" s="48">
        <f>+Casos_PN_CORR[[#This Row],[SUM Correg]]</f>
        <v>50</v>
      </c>
      <c r="I497" s="48">
        <f>+Muertes_PN_ACUM[[#This Row],[Fallecidos]]</f>
        <v>0</v>
      </c>
      <c r="J497" s="48">
        <f>+Recupera_PN_ACUM[[#This Row],[Recuperados]]</f>
        <v>0</v>
      </c>
      <c r="K497" s="48">
        <f>+Localiza_PN1112[[#This Row],[Casos]]-Localiza_PN1112[[#This Row],[Fallecidos]]-Localiza_PN1112[[#This Row],[Recuperados]]</f>
        <v>50</v>
      </c>
      <c r="L497" s="19">
        <f>+Localiza_PN1112[[#This Row],[Casos]]/(Localiza_PN1112[[#This Row],[Población]]/1000000)</f>
        <v>59808.612440191384</v>
      </c>
      <c r="M497" s="19">
        <f>+Localiza_PN1112[[#This Row],[Fallecidos]]/(Localiza_PN1112[[#This Row],[Población]]/1000000)</f>
        <v>0</v>
      </c>
      <c r="N497" s="19">
        <f>+Localiza_PN1112[[#This Row],[Recuperados]]/(Localiza_PN1112[[#This Row],[Población]]/1000000)</f>
        <v>0</v>
      </c>
      <c r="O497" s="19">
        <f>+Localiza_PN1112[[#This Row],[Activos]]/(Localiza_PN1112[[#This Row],[Población]]/1000000)</f>
        <v>59808.612440191384</v>
      </c>
      <c r="P497" s="25">
        <f>+Localiza_PN1112[[#This Row],[Fallecidos]]/Localiza_PN1112[[#This Row],[Casos]]</f>
        <v>0</v>
      </c>
      <c r="Q497" s="25">
        <f>+Localiza_PN1112[[#This Row],[Recuperados]]/Localiza_PN1112[[#This Row],[Casos]]</f>
        <v>0</v>
      </c>
      <c r="R497" s="25">
        <f>Localiza_PN1112[[#This Row],[Activos]]/Localiza_PN1112[[#This Row],[Casos]]</f>
        <v>1</v>
      </c>
      <c r="S497" s="43" t="e">
        <f ca="1">+HLOOKUP($R$1,'Casos DIA Corr'!$CM$1:$CP$755,Localiza_PN1112[[#This Row],[Fila]],0)</f>
        <v>#N/A</v>
      </c>
      <c r="T497" s="40" t="e">
        <f ca="1">+HLOOKUP($R$1,'Muertes DIA'!$F$1:$I$770,Localiza_PN1112[[#This Row],[Fila]],0)</f>
        <v>#N/A</v>
      </c>
      <c r="U497" s="40" t="e">
        <f ca="1">+HLOOKUP($R$1,'Recuperados DIA'!$E$1:$H$763,Localiza_PN1112[[#This Row],[Fila]],0)</f>
        <v>#N/A</v>
      </c>
    </row>
    <row r="498" spans="2:21">
      <c r="B498">
        <v>498</v>
      </c>
      <c r="C498">
        <v>70601</v>
      </c>
      <c r="D498" t="s">
        <v>627</v>
      </c>
      <c r="E498">
        <v>7.8818697929382324</v>
      </c>
      <c r="F498">
        <v>-81.5802001953125</v>
      </c>
      <c r="G498">
        <v>820</v>
      </c>
      <c r="H498" s="48">
        <f>+Casos_PN_CORR[[#This Row],[SUM Correg]]</f>
        <v>0</v>
      </c>
      <c r="I498" s="48">
        <f>+Muertes_PN_ACUM[[#This Row],[Fallecidos]]</f>
        <v>0</v>
      </c>
      <c r="J498" s="48">
        <f>+Recupera_PN_ACUM[[#This Row],[Recuperados]]</f>
        <v>0</v>
      </c>
      <c r="K498" s="48">
        <f>+Localiza_PN1112[[#This Row],[Casos]]-Localiza_PN1112[[#This Row],[Fallecidos]]-Localiza_PN1112[[#This Row],[Recuperados]]</f>
        <v>0</v>
      </c>
      <c r="L498" s="19">
        <f>+Localiza_PN1112[[#This Row],[Casos]]/(Localiza_PN1112[[#This Row],[Población]]/1000000)</f>
        <v>0</v>
      </c>
      <c r="M498" s="19">
        <f>+Localiza_PN1112[[#This Row],[Fallecidos]]/(Localiza_PN1112[[#This Row],[Población]]/1000000)</f>
        <v>0</v>
      </c>
      <c r="N498" s="19">
        <f>+Localiza_PN1112[[#This Row],[Recuperados]]/(Localiza_PN1112[[#This Row],[Población]]/1000000)</f>
        <v>0</v>
      </c>
      <c r="O498" s="19">
        <f>+Localiza_PN1112[[#This Row],[Activos]]/(Localiza_PN1112[[#This Row],[Población]]/1000000)</f>
        <v>0</v>
      </c>
      <c r="P498" s="25" t="e">
        <f>+Localiza_PN1112[[#This Row],[Fallecidos]]/Localiza_PN1112[[#This Row],[Casos]]</f>
        <v>#DIV/0!</v>
      </c>
      <c r="Q498" s="25" t="e">
        <f>+Localiza_PN1112[[#This Row],[Recuperados]]/Localiza_PN1112[[#This Row],[Casos]]</f>
        <v>#DIV/0!</v>
      </c>
      <c r="R498" s="25" t="e">
        <f>Localiza_PN1112[[#This Row],[Activos]]/Localiza_PN1112[[#This Row],[Casos]]</f>
        <v>#DIV/0!</v>
      </c>
      <c r="S498" s="43" t="e">
        <f ca="1">+HLOOKUP($R$1,'Casos DIA Corr'!$CM$1:$CP$755,Localiza_PN1112[[#This Row],[Fila]],0)</f>
        <v>#N/A</v>
      </c>
      <c r="T498" s="40" t="e">
        <f ca="1">+HLOOKUP($R$1,'Muertes DIA'!$F$1:$I$770,Localiza_PN1112[[#This Row],[Fila]],0)</f>
        <v>#N/A</v>
      </c>
      <c r="U498" s="40" t="e">
        <f ca="1">+HLOOKUP($R$1,'Recuperados DIA'!$E$1:$H$763,Localiza_PN1112[[#This Row],[Fila]],0)</f>
        <v>#N/A</v>
      </c>
    </row>
    <row r="499" spans="2:21">
      <c r="B499">
        <v>499</v>
      </c>
      <c r="C499">
        <v>91005</v>
      </c>
      <c r="D499" t="s">
        <v>628</v>
      </c>
      <c r="E499">
        <v>9.4756298065185547</v>
      </c>
      <c r="F499">
        <v>-79.301101684570313</v>
      </c>
      <c r="G499">
        <v>169</v>
      </c>
      <c r="H499" s="48">
        <f>+Casos_PN_CORR[[#This Row],[SUM Correg]]</f>
        <v>35</v>
      </c>
      <c r="I499" s="48">
        <f>+Muertes_PN_ACUM[[#This Row],[Fallecidos]]</f>
        <v>0</v>
      </c>
      <c r="J499" s="48">
        <f>+Recupera_PN_ACUM[[#This Row],[Recuperados]]</f>
        <v>0</v>
      </c>
      <c r="K499" s="48">
        <f>+Localiza_PN1112[[#This Row],[Casos]]-Localiza_PN1112[[#This Row],[Fallecidos]]-Localiza_PN1112[[#This Row],[Recuperados]]</f>
        <v>35</v>
      </c>
      <c r="L499" s="19">
        <f>+Localiza_PN1112[[#This Row],[Casos]]/(Localiza_PN1112[[#This Row],[Población]]/1000000)</f>
        <v>207100.59171597633</v>
      </c>
      <c r="M499" s="19">
        <f>+Localiza_PN1112[[#This Row],[Fallecidos]]/(Localiza_PN1112[[#This Row],[Población]]/1000000)</f>
        <v>0</v>
      </c>
      <c r="N499" s="19">
        <f>+Localiza_PN1112[[#This Row],[Recuperados]]/(Localiza_PN1112[[#This Row],[Población]]/1000000)</f>
        <v>0</v>
      </c>
      <c r="O499" s="19">
        <f>+Localiza_PN1112[[#This Row],[Activos]]/(Localiza_PN1112[[#This Row],[Población]]/1000000)</f>
        <v>207100.59171597633</v>
      </c>
      <c r="P499" s="25">
        <f>+Localiza_PN1112[[#This Row],[Fallecidos]]/Localiza_PN1112[[#This Row],[Casos]]</f>
        <v>0</v>
      </c>
      <c r="Q499" s="25">
        <f>+Localiza_PN1112[[#This Row],[Recuperados]]/Localiza_PN1112[[#This Row],[Casos]]</f>
        <v>0</v>
      </c>
      <c r="R499" s="25">
        <f>Localiza_PN1112[[#This Row],[Activos]]/Localiza_PN1112[[#This Row],[Casos]]</f>
        <v>1</v>
      </c>
      <c r="S499" s="43" t="e">
        <f ca="1">+HLOOKUP($R$1,'Casos DIA Corr'!$CM$1:$CP$755,Localiza_PN1112[[#This Row],[Fila]],0)</f>
        <v>#N/A</v>
      </c>
      <c r="T499" s="40" t="e">
        <f ca="1">+HLOOKUP($R$1,'Muertes DIA'!$F$1:$I$770,Localiza_PN1112[[#This Row],[Fila]],0)</f>
        <v>#N/A</v>
      </c>
      <c r="U499" s="40" t="e">
        <f ca="1">+HLOOKUP($R$1,'Recuperados DIA'!$E$1:$H$763,Localiza_PN1112[[#This Row],[Fila]],0)</f>
        <v>#N/A</v>
      </c>
    </row>
    <row r="500" spans="2:21">
      <c r="B500">
        <v>500</v>
      </c>
      <c r="C500">
        <v>60506</v>
      </c>
      <c r="D500" t="s">
        <v>629</v>
      </c>
      <c r="E500">
        <v>8.8227500915527344</v>
      </c>
      <c r="F500">
        <v>-79.789299011230469</v>
      </c>
      <c r="G500">
        <v>0</v>
      </c>
      <c r="H500" s="48">
        <f>+Casos_PN_CORR[[#This Row],[SUM Correg]]</f>
        <v>0</v>
      </c>
      <c r="I500" s="48">
        <f>+Muertes_PN_ACUM[[#This Row],[Fallecidos]]</f>
        <v>0</v>
      </c>
      <c r="J500" s="48">
        <f>+Recupera_PN_ACUM[[#This Row],[Recuperados]]</f>
        <v>0</v>
      </c>
      <c r="K500" s="48">
        <f>+Localiza_PN1112[[#This Row],[Casos]]-Localiza_PN1112[[#This Row],[Fallecidos]]-Localiza_PN1112[[#This Row],[Recuperados]]</f>
        <v>0</v>
      </c>
      <c r="L500" s="19" t="e">
        <f>+Localiza_PN1112[[#This Row],[Casos]]/(Localiza_PN1112[[#This Row],[Población]]/1000000)</f>
        <v>#DIV/0!</v>
      </c>
      <c r="M500" s="19" t="e">
        <f>+Localiza_PN1112[[#This Row],[Fallecidos]]/(Localiza_PN1112[[#This Row],[Población]]/1000000)</f>
        <v>#DIV/0!</v>
      </c>
      <c r="N500" s="19" t="e">
        <f>+Localiza_PN1112[[#This Row],[Recuperados]]/(Localiza_PN1112[[#This Row],[Población]]/1000000)</f>
        <v>#DIV/0!</v>
      </c>
      <c r="O500" s="19" t="e">
        <f>+Localiza_PN1112[[#This Row],[Activos]]/(Localiza_PN1112[[#This Row],[Población]]/1000000)</f>
        <v>#DIV/0!</v>
      </c>
      <c r="P500" s="25" t="e">
        <f>+Localiza_PN1112[[#This Row],[Fallecidos]]/Localiza_PN1112[[#This Row],[Casos]]</f>
        <v>#DIV/0!</v>
      </c>
      <c r="Q500" s="25" t="e">
        <f>+Localiza_PN1112[[#This Row],[Recuperados]]/Localiza_PN1112[[#This Row],[Casos]]</f>
        <v>#DIV/0!</v>
      </c>
      <c r="R500" s="25" t="e">
        <f>Localiza_PN1112[[#This Row],[Activos]]/Localiza_PN1112[[#This Row],[Casos]]</f>
        <v>#DIV/0!</v>
      </c>
      <c r="S500" s="43" t="e">
        <f ca="1">+HLOOKUP($R$1,'Casos DIA Corr'!$CM$1:$CP$755,Localiza_PN1112[[#This Row],[Fila]],0)</f>
        <v>#N/A</v>
      </c>
      <c r="T500" s="40" t="e">
        <f ca="1">+HLOOKUP($R$1,'Muertes DIA'!$F$1:$I$770,Localiza_PN1112[[#This Row],[Fila]],0)</f>
        <v>#N/A</v>
      </c>
      <c r="U500" s="40" t="e">
        <f ca="1">+HLOOKUP($R$1,'Recuperados DIA'!$E$1:$H$763,Localiza_PN1112[[#This Row],[Fila]],0)</f>
        <v>#N/A</v>
      </c>
    </row>
    <row r="501" spans="2:21">
      <c r="B501">
        <v>501</v>
      </c>
      <c r="C501">
        <v>30401</v>
      </c>
      <c r="D501" t="s">
        <v>630</v>
      </c>
      <c r="E501">
        <v>8.7581100463867188</v>
      </c>
      <c r="F501">
        <v>-82.773696899414063</v>
      </c>
      <c r="G501">
        <v>2901</v>
      </c>
      <c r="H501" s="48">
        <f>+Casos_PN_CORR[[#This Row],[SUM Correg]]</f>
        <v>15</v>
      </c>
      <c r="I501" s="48">
        <f>+Muertes_PN_ACUM[[#This Row],[Fallecidos]]</f>
        <v>0</v>
      </c>
      <c r="J501" s="48">
        <f>+Recupera_PN_ACUM[[#This Row],[Recuperados]]</f>
        <v>0</v>
      </c>
      <c r="K501" s="48">
        <f>+Localiza_PN1112[[#This Row],[Casos]]-Localiza_PN1112[[#This Row],[Fallecidos]]-Localiza_PN1112[[#This Row],[Recuperados]]</f>
        <v>15</v>
      </c>
      <c r="L501" s="19">
        <f>+Localiza_PN1112[[#This Row],[Casos]]/(Localiza_PN1112[[#This Row],[Población]]/1000000)</f>
        <v>5170.6308169596696</v>
      </c>
      <c r="M501" s="19">
        <f>+Localiza_PN1112[[#This Row],[Fallecidos]]/(Localiza_PN1112[[#This Row],[Población]]/1000000)</f>
        <v>0</v>
      </c>
      <c r="N501" s="19">
        <f>+Localiza_PN1112[[#This Row],[Recuperados]]/(Localiza_PN1112[[#This Row],[Población]]/1000000)</f>
        <v>0</v>
      </c>
      <c r="O501" s="19">
        <f>+Localiza_PN1112[[#This Row],[Activos]]/(Localiza_PN1112[[#This Row],[Población]]/1000000)</f>
        <v>5170.6308169596696</v>
      </c>
      <c r="P501" s="25">
        <f>+Localiza_PN1112[[#This Row],[Fallecidos]]/Localiza_PN1112[[#This Row],[Casos]]</f>
        <v>0</v>
      </c>
      <c r="Q501" s="25">
        <f>+Localiza_PN1112[[#This Row],[Recuperados]]/Localiza_PN1112[[#This Row],[Casos]]</f>
        <v>0</v>
      </c>
      <c r="R501" s="25">
        <f>Localiza_PN1112[[#This Row],[Activos]]/Localiza_PN1112[[#This Row],[Casos]]</f>
        <v>1</v>
      </c>
      <c r="S501" s="43" t="e">
        <f ca="1">+HLOOKUP($R$1,'Casos DIA Corr'!$CM$1:$CP$755,Localiza_PN1112[[#This Row],[Fila]],0)</f>
        <v>#N/A</v>
      </c>
      <c r="T501" s="40" t="e">
        <f ca="1">+HLOOKUP($R$1,'Muertes DIA'!$F$1:$I$770,Localiza_PN1112[[#This Row],[Fila]],0)</f>
        <v>#N/A</v>
      </c>
      <c r="U501" s="40" t="e">
        <f ca="1">+HLOOKUP($R$1,'Recuperados DIA'!$E$1:$H$763,Localiza_PN1112[[#This Row],[Fila]],0)</f>
        <v>#N/A</v>
      </c>
    </row>
    <row r="502" spans="2:21">
      <c r="B502">
        <v>502</v>
      </c>
      <c r="C502">
        <v>40704</v>
      </c>
      <c r="D502" t="s">
        <v>631</v>
      </c>
      <c r="E502">
        <v>8.261500358581543</v>
      </c>
      <c r="F502">
        <v>-80.54119873046875</v>
      </c>
      <c r="G502">
        <v>12881</v>
      </c>
      <c r="H502" s="48">
        <f>+Casos_PN_CORR[[#This Row],[SUM Correg]]</f>
        <v>0</v>
      </c>
      <c r="I502" s="48">
        <f>+Muertes_PN_ACUM[[#This Row],[Fallecidos]]</f>
        <v>0</v>
      </c>
      <c r="J502" s="48">
        <f>+Recupera_PN_ACUM[[#This Row],[Recuperados]]</f>
        <v>0</v>
      </c>
      <c r="K502" s="48">
        <f>+Localiza_PN1112[[#This Row],[Casos]]-Localiza_PN1112[[#This Row],[Fallecidos]]-Localiza_PN1112[[#This Row],[Recuperados]]</f>
        <v>0</v>
      </c>
      <c r="L502" s="19">
        <f>+Localiza_PN1112[[#This Row],[Casos]]/(Localiza_PN1112[[#This Row],[Población]]/1000000)</f>
        <v>0</v>
      </c>
      <c r="M502" s="19">
        <f>+Localiza_PN1112[[#This Row],[Fallecidos]]/(Localiza_PN1112[[#This Row],[Población]]/1000000)</f>
        <v>0</v>
      </c>
      <c r="N502" s="19">
        <f>+Localiza_PN1112[[#This Row],[Recuperados]]/(Localiza_PN1112[[#This Row],[Población]]/1000000)</f>
        <v>0</v>
      </c>
      <c r="O502" s="19">
        <f>+Localiza_PN1112[[#This Row],[Activos]]/(Localiza_PN1112[[#This Row],[Población]]/1000000)</f>
        <v>0</v>
      </c>
      <c r="P502" s="25" t="e">
        <f>+Localiza_PN1112[[#This Row],[Fallecidos]]/Localiza_PN1112[[#This Row],[Casos]]</f>
        <v>#DIV/0!</v>
      </c>
      <c r="Q502" s="25" t="e">
        <f>+Localiza_PN1112[[#This Row],[Recuperados]]/Localiza_PN1112[[#This Row],[Casos]]</f>
        <v>#DIV/0!</v>
      </c>
      <c r="R502" s="25" t="e">
        <f>Localiza_PN1112[[#This Row],[Activos]]/Localiza_PN1112[[#This Row],[Casos]]</f>
        <v>#DIV/0!</v>
      </c>
      <c r="S502" s="43" t="e">
        <f ca="1">+HLOOKUP($R$1,'Casos DIA Corr'!$CM$1:$CP$755,Localiza_PN1112[[#This Row],[Fila]],0)</f>
        <v>#N/A</v>
      </c>
      <c r="T502" s="40" t="e">
        <f ca="1">+HLOOKUP($R$1,'Muertes DIA'!$F$1:$I$770,Localiza_PN1112[[#This Row],[Fila]],0)</f>
        <v>#N/A</v>
      </c>
      <c r="U502" s="40" t="e">
        <f ca="1">+HLOOKUP($R$1,'Recuperados DIA'!$E$1:$H$763,Localiza_PN1112[[#This Row],[Fila]],0)</f>
        <v>#N/A</v>
      </c>
    </row>
    <row r="503" spans="2:21">
      <c r="B503">
        <v>503</v>
      </c>
      <c r="C503">
        <v>40705</v>
      </c>
      <c r="D503" t="s">
        <v>632</v>
      </c>
      <c r="E503">
        <v>7.6487398147583008</v>
      </c>
      <c r="F503">
        <v>-80.114501953125</v>
      </c>
      <c r="G503">
        <v>1002</v>
      </c>
      <c r="H503" s="48">
        <f>+Casos_PN_CORR[[#This Row],[SUM Correg]]</f>
        <v>0</v>
      </c>
      <c r="I503" s="48">
        <f>+Muertes_PN_ACUM[[#This Row],[Fallecidos]]</f>
        <v>0</v>
      </c>
      <c r="J503" s="48">
        <f>+Recupera_PN_ACUM[[#This Row],[Recuperados]]</f>
        <v>0</v>
      </c>
      <c r="K503" s="48">
        <f>+Localiza_PN1112[[#This Row],[Casos]]-Localiza_PN1112[[#This Row],[Fallecidos]]-Localiza_PN1112[[#This Row],[Recuperados]]</f>
        <v>0</v>
      </c>
      <c r="L503" s="19">
        <f>+Localiza_PN1112[[#This Row],[Casos]]/(Localiza_PN1112[[#This Row],[Población]]/1000000)</f>
        <v>0</v>
      </c>
      <c r="M503" s="19">
        <f>+Localiza_PN1112[[#This Row],[Fallecidos]]/(Localiza_PN1112[[#This Row],[Población]]/1000000)</f>
        <v>0</v>
      </c>
      <c r="N503" s="19">
        <f>+Localiza_PN1112[[#This Row],[Recuperados]]/(Localiza_PN1112[[#This Row],[Población]]/1000000)</f>
        <v>0</v>
      </c>
      <c r="O503" s="19">
        <f>+Localiza_PN1112[[#This Row],[Activos]]/(Localiza_PN1112[[#This Row],[Población]]/1000000)</f>
        <v>0</v>
      </c>
      <c r="P503" s="25" t="e">
        <f>+Localiza_PN1112[[#This Row],[Fallecidos]]/Localiza_PN1112[[#This Row],[Casos]]</f>
        <v>#DIV/0!</v>
      </c>
      <c r="Q503" s="25" t="e">
        <f>+Localiza_PN1112[[#This Row],[Recuperados]]/Localiza_PN1112[[#This Row],[Casos]]</f>
        <v>#DIV/0!</v>
      </c>
      <c r="R503" s="25" t="e">
        <f>Localiza_PN1112[[#This Row],[Activos]]/Localiza_PN1112[[#This Row],[Casos]]</f>
        <v>#DIV/0!</v>
      </c>
      <c r="S503" s="43" t="e">
        <f ca="1">+HLOOKUP($R$1,'Casos DIA Corr'!$CM$1:$CP$755,Localiza_PN1112[[#This Row],[Fila]],0)</f>
        <v>#N/A</v>
      </c>
      <c r="T503" s="40" t="e">
        <f ca="1">+HLOOKUP($R$1,'Muertes DIA'!$F$1:$I$770,Localiza_PN1112[[#This Row],[Fila]],0)</f>
        <v>#N/A</v>
      </c>
      <c r="U503" s="40" t="e">
        <f ca="1">+HLOOKUP($R$1,'Recuperados DIA'!$E$1:$H$763,Localiza_PN1112[[#This Row],[Fila]],0)</f>
        <v>#N/A</v>
      </c>
    </row>
    <row r="504" spans="2:21">
      <c r="B504">
        <v>504</v>
      </c>
      <c r="C504">
        <v>41307</v>
      </c>
      <c r="D504" t="s">
        <v>633</v>
      </c>
      <c r="E504">
        <v>7.8977499008178711</v>
      </c>
      <c r="F504">
        <v>-80.99169921875</v>
      </c>
      <c r="G504">
        <v>2798</v>
      </c>
      <c r="H504" s="48">
        <f>+Casos_PN_CORR[[#This Row],[SUM Correg]]</f>
        <v>0</v>
      </c>
      <c r="I504" s="48">
        <f>+Muertes_PN_ACUM[[#This Row],[Fallecidos]]</f>
        <v>0</v>
      </c>
      <c r="J504" s="48">
        <f>+Recupera_PN_ACUM[[#This Row],[Recuperados]]</f>
        <v>0</v>
      </c>
      <c r="K504" s="48">
        <f>+Localiza_PN1112[[#This Row],[Casos]]-Localiza_PN1112[[#This Row],[Fallecidos]]-Localiza_PN1112[[#This Row],[Recuperados]]</f>
        <v>0</v>
      </c>
      <c r="L504" s="19">
        <f>+Localiza_PN1112[[#This Row],[Casos]]/(Localiza_PN1112[[#This Row],[Población]]/1000000)</f>
        <v>0</v>
      </c>
      <c r="M504" s="19">
        <f>+Localiza_PN1112[[#This Row],[Fallecidos]]/(Localiza_PN1112[[#This Row],[Población]]/1000000)</f>
        <v>0</v>
      </c>
      <c r="N504" s="19">
        <f>+Localiza_PN1112[[#This Row],[Recuperados]]/(Localiza_PN1112[[#This Row],[Población]]/1000000)</f>
        <v>0</v>
      </c>
      <c r="O504" s="19">
        <f>+Localiza_PN1112[[#This Row],[Activos]]/(Localiza_PN1112[[#This Row],[Población]]/1000000)</f>
        <v>0</v>
      </c>
      <c r="P504" s="25" t="e">
        <f>+Localiza_PN1112[[#This Row],[Fallecidos]]/Localiza_PN1112[[#This Row],[Casos]]</f>
        <v>#DIV/0!</v>
      </c>
      <c r="Q504" s="25" t="e">
        <f>+Localiza_PN1112[[#This Row],[Recuperados]]/Localiza_PN1112[[#This Row],[Casos]]</f>
        <v>#DIV/0!</v>
      </c>
      <c r="R504" s="25" t="e">
        <f>Localiza_PN1112[[#This Row],[Activos]]/Localiza_PN1112[[#This Row],[Casos]]</f>
        <v>#DIV/0!</v>
      </c>
      <c r="S504" s="43" t="e">
        <f ca="1">+HLOOKUP($R$1,'Casos DIA Corr'!$CM$1:$CP$755,Localiza_PN1112[[#This Row],[Fila]],0)</f>
        <v>#N/A</v>
      </c>
      <c r="T504" s="40" t="e">
        <f ca="1">+HLOOKUP($R$1,'Muertes DIA'!$F$1:$I$770,Localiza_PN1112[[#This Row],[Fila]],0)</f>
        <v>#N/A</v>
      </c>
      <c r="U504" s="40" t="e">
        <f ca="1">+HLOOKUP($R$1,'Recuperados DIA'!$E$1:$H$763,Localiza_PN1112[[#This Row],[Fila]],0)</f>
        <v>#N/A</v>
      </c>
    </row>
    <row r="505" spans="2:21">
      <c r="B505">
        <v>505</v>
      </c>
      <c r="C505">
        <v>60507</v>
      </c>
      <c r="D505" t="s">
        <v>634</v>
      </c>
      <c r="E505">
        <v>8.010310173034668</v>
      </c>
      <c r="F505">
        <v>-80.584197998046875</v>
      </c>
      <c r="G505">
        <v>892</v>
      </c>
      <c r="H505" s="48">
        <f>+Casos_PN_CORR[[#This Row],[SUM Correg]]</f>
        <v>5</v>
      </c>
      <c r="I505" s="48">
        <f>+Muertes_PN_ACUM[[#This Row],[Fallecidos]]</f>
        <v>1</v>
      </c>
      <c r="J505" s="48">
        <f>+Recupera_PN_ACUM[[#This Row],[Recuperados]]</f>
        <v>0</v>
      </c>
      <c r="K505" s="48">
        <f>+Localiza_PN1112[[#This Row],[Casos]]-Localiza_PN1112[[#This Row],[Fallecidos]]-Localiza_PN1112[[#This Row],[Recuperados]]</f>
        <v>4</v>
      </c>
      <c r="L505" s="19">
        <f>+Localiza_PN1112[[#This Row],[Casos]]/(Localiza_PN1112[[#This Row],[Población]]/1000000)</f>
        <v>5605.3811659192825</v>
      </c>
      <c r="M505" s="19">
        <f>+Localiza_PN1112[[#This Row],[Fallecidos]]/(Localiza_PN1112[[#This Row],[Población]]/1000000)</f>
        <v>1121.0762331838564</v>
      </c>
      <c r="N505" s="19">
        <f>+Localiza_PN1112[[#This Row],[Recuperados]]/(Localiza_PN1112[[#This Row],[Población]]/1000000)</f>
        <v>0</v>
      </c>
      <c r="O505" s="19">
        <f>+Localiza_PN1112[[#This Row],[Activos]]/(Localiza_PN1112[[#This Row],[Población]]/1000000)</f>
        <v>4484.3049327354256</v>
      </c>
      <c r="P505" s="25">
        <f>+Localiza_PN1112[[#This Row],[Fallecidos]]/Localiza_PN1112[[#This Row],[Casos]]</f>
        <v>0.2</v>
      </c>
      <c r="Q505" s="25">
        <f>+Localiza_PN1112[[#This Row],[Recuperados]]/Localiza_PN1112[[#This Row],[Casos]]</f>
        <v>0</v>
      </c>
      <c r="R505" s="25">
        <f>Localiza_PN1112[[#This Row],[Activos]]/Localiza_PN1112[[#This Row],[Casos]]</f>
        <v>0.8</v>
      </c>
      <c r="S505" s="43" t="e">
        <f ca="1">+HLOOKUP($R$1,'Casos DIA Corr'!$CM$1:$CP$755,Localiza_PN1112[[#This Row],[Fila]],0)</f>
        <v>#N/A</v>
      </c>
      <c r="T505" s="40" t="e">
        <f ca="1">+HLOOKUP($R$1,'Muertes DIA'!$F$1:$I$770,Localiza_PN1112[[#This Row],[Fila]],0)</f>
        <v>#N/A</v>
      </c>
      <c r="U505" s="40" t="e">
        <f ca="1">+HLOOKUP($R$1,'Recuperados DIA'!$E$1:$H$763,Localiza_PN1112[[#This Row],[Fila]],0)</f>
        <v>#N/A</v>
      </c>
    </row>
    <row r="506" spans="2:21">
      <c r="B506">
        <v>506</v>
      </c>
      <c r="C506">
        <v>40203</v>
      </c>
      <c r="D506" t="s">
        <v>635</v>
      </c>
      <c r="E506">
        <v>9.5014200210571289</v>
      </c>
      <c r="F506">
        <v>-79.630996704101563</v>
      </c>
      <c r="G506">
        <v>4559</v>
      </c>
      <c r="H506" s="48">
        <f>+Casos_PN_CORR[[#This Row],[SUM Correg]]</f>
        <v>10</v>
      </c>
      <c r="I506" s="48">
        <f>+Muertes_PN_ACUM[[#This Row],[Fallecidos]]</f>
        <v>0</v>
      </c>
      <c r="J506" s="48">
        <f>+Recupera_PN_ACUM[[#This Row],[Recuperados]]</f>
        <v>0</v>
      </c>
      <c r="K506" s="48">
        <f>+Localiza_PN1112[[#This Row],[Casos]]-Localiza_PN1112[[#This Row],[Fallecidos]]-Localiza_PN1112[[#This Row],[Recuperados]]</f>
        <v>10</v>
      </c>
      <c r="L506" s="19">
        <f>+Localiza_PN1112[[#This Row],[Casos]]/(Localiza_PN1112[[#This Row],[Población]]/1000000)</f>
        <v>2193.4634788330777</v>
      </c>
      <c r="M506" s="19">
        <f>+Localiza_PN1112[[#This Row],[Fallecidos]]/(Localiza_PN1112[[#This Row],[Población]]/1000000)</f>
        <v>0</v>
      </c>
      <c r="N506" s="19">
        <f>+Localiza_PN1112[[#This Row],[Recuperados]]/(Localiza_PN1112[[#This Row],[Población]]/1000000)</f>
        <v>0</v>
      </c>
      <c r="O506" s="19">
        <f>+Localiza_PN1112[[#This Row],[Activos]]/(Localiza_PN1112[[#This Row],[Población]]/1000000)</f>
        <v>2193.4634788330777</v>
      </c>
      <c r="P506" s="25">
        <f>+Localiza_PN1112[[#This Row],[Fallecidos]]/Localiza_PN1112[[#This Row],[Casos]]</f>
        <v>0</v>
      </c>
      <c r="Q506" s="25">
        <f>+Localiza_PN1112[[#This Row],[Recuperados]]/Localiza_PN1112[[#This Row],[Casos]]</f>
        <v>0</v>
      </c>
      <c r="R506" s="25">
        <f>Localiza_PN1112[[#This Row],[Activos]]/Localiza_PN1112[[#This Row],[Casos]]</f>
        <v>1</v>
      </c>
      <c r="S506" s="43" t="e">
        <f ca="1">+HLOOKUP($R$1,'Casos DIA Corr'!$CM$1:$CP$755,Localiza_PN1112[[#This Row],[Fila]],0)</f>
        <v>#N/A</v>
      </c>
      <c r="T506" s="40" t="e">
        <f ca="1">+HLOOKUP($R$1,'Muertes DIA'!$F$1:$I$770,Localiza_PN1112[[#This Row],[Fila]],0)</f>
        <v>#N/A</v>
      </c>
      <c r="U506" s="40" t="e">
        <f ca="1">+HLOOKUP($R$1,'Recuperados DIA'!$E$1:$H$763,Localiza_PN1112[[#This Row],[Fila]],0)</f>
        <v>#N/A</v>
      </c>
    </row>
    <row r="507" spans="2:21">
      <c r="B507">
        <v>507</v>
      </c>
      <c r="C507">
        <v>50205</v>
      </c>
      <c r="D507" t="s">
        <v>636</v>
      </c>
      <c r="E507">
        <v>8.7143802642822266</v>
      </c>
      <c r="F507">
        <v>-82.494400024414063</v>
      </c>
      <c r="G507">
        <v>1562</v>
      </c>
      <c r="H507" s="48">
        <f>+Casos_PN_CORR[[#This Row],[SUM Correg]]</f>
        <v>0</v>
      </c>
      <c r="I507" s="48">
        <f>+Muertes_PN_ACUM[[#This Row],[Fallecidos]]</f>
        <v>0</v>
      </c>
      <c r="J507" s="48">
        <f>+Recupera_PN_ACUM[[#This Row],[Recuperados]]</f>
        <v>0</v>
      </c>
      <c r="K507" s="48">
        <f>+Localiza_PN1112[[#This Row],[Casos]]-Localiza_PN1112[[#This Row],[Fallecidos]]-Localiza_PN1112[[#This Row],[Recuperados]]</f>
        <v>0</v>
      </c>
      <c r="L507" s="19">
        <f>+Localiza_PN1112[[#This Row],[Casos]]/(Localiza_PN1112[[#This Row],[Población]]/1000000)</f>
        <v>0</v>
      </c>
      <c r="M507" s="19">
        <f>+Localiza_PN1112[[#This Row],[Fallecidos]]/(Localiza_PN1112[[#This Row],[Población]]/1000000)</f>
        <v>0</v>
      </c>
      <c r="N507" s="19">
        <f>+Localiza_PN1112[[#This Row],[Recuperados]]/(Localiza_PN1112[[#This Row],[Población]]/1000000)</f>
        <v>0</v>
      </c>
      <c r="O507" s="19">
        <f>+Localiza_PN1112[[#This Row],[Activos]]/(Localiza_PN1112[[#This Row],[Población]]/1000000)</f>
        <v>0</v>
      </c>
      <c r="P507" s="25" t="e">
        <f>+Localiza_PN1112[[#This Row],[Fallecidos]]/Localiza_PN1112[[#This Row],[Casos]]</f>
        <v>#DIV/0!</v>
      </c>
      <c r="Q507" s="25" t="e">
        <f>+Localiza_PN1112[[#This Row],[Recuperados]]/Localiza_PN1112[[#This Row],[Casos]]</f>
        <v>#DIV/0!</v>
      </c>
      <c r="R507" s="25" t="e">
        <f>Localiza_PN1112[[#This Row],[Activos]]/Localiza_PN1112[[#This Row],[Casos]]</f>
        <v>#DIV/0!</v>
      </c>
      <c r="S507" s="43" t="e">
        <f ca="1">+HLOOKUP($R$1,'Casos DIA Corr'!$CM$1:$CP$755,Localiza_PN1112[[#This Row],[Fila]],0)</f>
        <v>#N/A</v>
      </c>
      <c r="T507" s="40" t="e">
        <f ca="1">+HLOOKUP($R$1,'Muertes DIA'!$F$1:$I$770,Localiza_PN1112[[#This Row],[Fila]],0)</f>
        <v>#N/A</v>
      </c>
      <c r="U507" s="40" t="e">
        <f ca="1">+HLOOKUP($R$1,'Recuperados DIA'!$E$1:$H$763,Localiza_PN1112[[#This Row],[Fila]],0)</f>
        <v>#N/A</v>
      </c>
    </row>
    <row r="508" spans="2:21">
      <c r="B508">
        <v>508</v>
      </c>
      <c r="C508">
        <v>80808</v>
      </c>
      <c r="D508" t="s">
        <v>637</v>
      </c>
      <c r="E508">
        <v>8.6371297836303711</v>
      </c>
      <c r="F508">
        <v>-82.466903686523438</v>
      </c>
      <c r="G508">
        <v>1815</v>
      </c>
      <c r="H508" s="48">
        <f>+Casos_PN_CORR[[#This Row],[SUM Correg]]</f>
        <v>467</v>
      </c>
      <c r="I508" s="48">
        <f>+Muertes_PN_ACUM[[#This Row],[Fallecidos]]</f>
        <v>1</v>
      </c>
      <c r="J508" s="48">
        <f>+Recupera_PN_ACUM[[#This Row],[Recuperados]]</f>
        <v>0</v>
      </c>
      <c r="K508" s="48">
        <f>+Localiza_PN1112[[#This Row],[Casos]]-Localiza_PN1112[[#This Row],[Fallecidos]]-Localiza_PN1112[[#This Row],[Recuperados]]</f>
        <v>466</v>
      </c>
      <c r="L508" s="19">
        <f>+Localiza_PN1112[[#This Row],[Casos]]/(Localiza_PN1112[[#This Row],[Población]]/1000000)</f>
        <v>257300.27548209365</v>
      </c>
      <c r="M508" s="19">
        <f>+Localiza_PN1112[[#This Row],[Fallecidos]]/(Localiza_PN1112[[#This Row],[Población]]/1000000)</f>
        <v>550.96418732782365</v>
      </c>
      <c r="N508" s="19">
        <f>+Localiza_PN1112[[#This Row],[Recuperados]]/(Localiza_PN1112[[#This Row],[Población]]/1000000)</f>
        <v>0</v>
      </c>
      <c r="O508" s="19">
        <f>+Localiza_PN1112[[#This Row],[Activos]]/(Localiza_PN1112[[#This Row],[Población]]/1000000)</f>
        <v>256749.31129476585</v>
      </c>
      <c r="P508" s="25">
        <f>+Localiza_PN1112[[#This Row],[Fallecidos]]/Localiza_PN1112[[#This Row],[Casos]]</f>
        <v>2.1413276231263384E-3</v>
      </c>
      <c r="Q508" s="25">
        <f>+Localiza_PN1112[[#This Row],[Recuperados]]/Localiza_PN1112[[#This Row],[Casos]]</f>
        <v>0</v>
      </c>
      <c r="R508" s="25">
        <f>Localiza_PN1112[[#This Row],[Activos]]/Localiza_PN1112[[#This Row],[Casos]]</f>
        <v>0.99785867237687365</v>
      </c>
      <c r="S508" s="43" t="e">
        <f ca="1">+HLOOKUP($R$1,'Casos DIA Corr'!$CM$1:$CP$755,Localiza_PN1112[[#This Row],[Fila]],0)</f>
        <v>#N/A</v>
      </c>
      <c r="T508" s="40" t="e">
        <f ca="1">+HLOOKUP($R$1,'Muertes DIA'!$F$1:$I$770,Localiza_PN1112[[#This Row],[Fila]],0)</f>
        <v>#N/A</v>
      </c>
      <c r="U508" s="40" t="e">
        <f ca="1">+HLOOKUP($R$1,'Recuperados DIA'!$E$1:$H$763,Localiza_PN1112[[#This Row],[Fila]],0)</f>
        <v>#N/A</v>
      </c>
    </row>
    <row r="509" spans="2:21">
      <c r="B509">
        <v>509</v>
      </c>
      <c r="C509">
        <v>20106</v>
      </c>
      <c r="D509" t="s">
        <v>638</v>
      </c>
      <c r="E509">
        <v>8.2853097915649414</v>
      </c>
      <c r="F509">
        <v>-81.696403503417969</v>
      </c>
      <c r="G509">
        <v>337</v>
      </c>
      <c r="H509" s="48">
        <f>+Casos_PN_CORR[[#This Row],[SUM Correg]]</f>
        <v>0</v>
      </c>
      <c r="I509" s="48">
        <f>+Muertes_PN_ACUM[[#This Row],[Fallecidos]]</f>
        <v>0</v>
      </c>
      <c r="J509" s="48">
        <f>+Recupera_PN_ACUM[[#This Row],[Recuperados]]</f>
        <v>0</v>
      </c>
      <c r="K509" s="48">
        <f>+Localiza_PN1112[[#This Row],[Casos]]-Localiza_PN1112[[#This Row],[Fallecidos]]-Localiza_PN1112[[#This Row],[Recuperados]]</f>
        <v>0</v>
      </c>
      <c r="L509" s="19">
        <f>+Localiza_PN1112[[#This Row],[Casos]]/(Localiza_PN1112[[#This Row],[Población]]/1000000)</f>
        <v>0</v>
      </c>
      <c r="M509" s="19">
        <f>+Localiza_PN1112[[#This Row],[Fallecidos]]/(Localiza_PN1112[[#This Row],[Población]]/1000000)</f>
        <v>0</v>
      </c>
      <c r="N509" s="19">
        <f>+Localiza_PN1112[[#This Row],[Recuperados]]/(Localiza_PN1112[[#This Row],[Población]]/1000000)</f>
        <v>0</v>
      </c>
      <c r="O509" s="19">
        <f>+Localiza_PN1112[[#This Row],[Activos]]/(Localiza_PN1112[[#This Row],[Población]]/1000000)</f>
        <v>0</v>
      </c>
      <c r="P509" s="25" t="e">
        <f>+Localiza_PN1112[[#This Row],[Fallecidos]]/Localiza_PN1112[[#This Row],[Casos]]</f>
        <v>#DIV/0!</v>
      </c>
      <c r="Q509" s="25" t="e">
        <f>+Localiza_PN1112[[#This Row],[Recuperados]]/Localiza_PN1112[[#This Row],[Casos]]</f>
        <v>#DIV/0!</v>
      </c>
      <c r="R509" s="25" t="e">
        <f>Localiza_PN1112[[#This Row],[Activos]]/Localiza_PN1112[[#This Row],[Casos]]</f>
        <v>#DIV/0!</v>
      </c>
      <c r="S509" s="43" t="e">
        <f ca="1">+HLOOKUP($R$1,'Casos DIA Corr'!$CM$1:$CP$755,Localiza_PN1112[[#This Row],[Fila]],0)</f>
        <v>#N/A</v>
      </c>
      <c r="T509" s="40" t="e">
        <f ca="1">+HLOOKUP($R$1,'Muertes DIA'!$F$1:$I$770,Localiza_PN1112[[#This Row],[Fila]],0)</f>
        <v>#N/A</v>
      </c>
      <c r="U509" s="40" t="e">
        <f ca="1">+HLOOKUP($R$1,'Recuperados DIA'!$E$1:$H$763,Localiza_PN1112[[#This Row],[Fila]],0)</f>
        <v>#N/A</v>
      </c>
    </row>
    <row r="510" spans="2:21">
      <c r="B510">
        <v>510</v>
      </c>
      <c r="C510">
        <v>40201</v>
      </c>
      <c r="D510" t="s">
        <v>639</v>
      </c>
      <c r="E510">
        <v>8.0693397521972656</v>
      </c>
      <c r="F510">
        <v>-80.657096862792969</v>
      </c>
      <c r="G510">
        <v>1045</v>
      </c>
      <c r="H510" s="48">
        <f>+Casos_PN_CORR[[#This Row],[SUM Correg]]</f>
        <v>50</v>
      </c>
      <c r="I510" s="48">
        <f>+Muertes_PN_ACUM[[#This Row],[Fallecidos]]</f>
        <v>0</v>
      </c>
      <c r="J510" s="48">
        <f>+Recupera_PN_ACUM[[#This Row],[Recuperados]]</f>
        <v>0</v>
      </c>
      <c r="K510" s="48">
        <f>+Localiza_PN1112[[#This Row],[Casos]]-Localiza_PN1112[[#This Row],[Fallecidos]]-Localiza_PN1112[[#This Row],[Recuperados]]</f>
        <v>50</v>
      </c>
      <c r="L510" s="19">
        <f>+Localiza_PN1112[[#This Row],[Casos]]/(Localiza_PN1112[[#This Row],[Población]]/1000000)</f>
        <v>47846.889952153113</v>
      </c>
      <c r="M510" s="19">
        <f>+Localiza_PN1112[[#This Row],[Fallecidos]]/(Localiza_PN1112[[#This Row],[Población]]/1000000)</f>
        <v>0</v>
      </c>
      <c r="N510" s="19">
        <f>+Localiza_PN1112[[#This Row],[Recuperados]]/(Localiza_PN1112[[#This Row],[Población]]/1000000)</f>
        <v>0</v>
      </c>
      <c r="O510" s="19">
        <f>+Localiza_PN1112[[#This Row],[Activos]]/(Localiza_PN1112[[#This Row],[Población]]/1000000)</f>
        <v>47846.889952153113</v>
      </c>
      <c r="P510" s="25">
        <f>+Localiza_PN1112[[#This Row],[Fallecidos]]/Localiza_PN1112[[#This Row],[Casos]]</f>
        <v>0</v>
      </c>
      <c r="Q510" s="25">
        <f>+Localiza_PN1112[[#This Row],[Recuperados]]/Localiza_PN1112[[#This Row],[Casos]]</f>
        <v>0</v>
      </c>
      <c r="R510" s="25">
        <f>Localiza_PN1112[[#This Row],[Activos]]/Localiza_PN1112[[#This Row],[Casos]]</f>
        <v>1</v>
      </c>
      <c r="S510" s="43" t="e">
        <f ca="1">+HLOOKUP($R$1,'Casos DIA Corr'!$CM$1:$CP$755,Localiza_PN1112[[#This Row],[Fila]],0)</f>
        <v>#N/A</v>
      </c>
      <c r="T510" s="40" t="e">
        <f ca="1">+HLOOKUP($R$1,'Muertes DIA'!$F$1:$I$770,Localiza_PN1112[[#This Row],[Fila]],0)</f>
        <v>#N/A</v>
      </c>
      <c r="U510" s="40" t="e">
        <f ca="1">+HLOOKUP($R$1,'Recuperados DIA'!$E$1:$H$763,Localiza_PN1112[[#This Row],[Fila]],0)</f>
        <v>#N/A</v>
      </c>
    </row>
    <row r="511" spans="2:21">
      <c r="B511">
        <v>511</v>
      </c>
      <c r="C511">
        <v>130717</v>
      </c>
      <c r="D511" t="s">
        <v>640</v>
      </c>
      <c r="E511">
        <v>8.4591102600097656</v>
      </c>
      <c r="F511">
        <v>-82.832603454589844</v>
      </c>
      <c r="G511">
        <v>11402</v>
      </c>
      <c r="H511" s="48">
        <f>+Casos_PN_CORR[[#This Row],[SUM Correg]]</f>
        <v>852</v>
      </c>
      <c r="I511" s="48">
        <f>+Muertes_PN_ACUM[[#This Row],[Fallecidos]]</f>
        <v>1</v>
      </c>
      <c r="J511" s="48">
        <f>+Recupera_PN_ACUM[[#This Row],[Recuperados]]</f>
        <v>0</v>
      </c>
      <c r="K511" s="48">
        <f>+Localiza_PN1112[[#This Row],[Casos]]-Localiza_PN1112[[#This Row],[Fallecidos]]-Localiza_PN1112[[#This Row],[Recuperados]]</f>
        <v>851</v>
      </c>
      <c r="L511" s="19">
        <f>+Localiza_PN1112[[#This Row],[Casos]]/(Localiza_PN1112[[#This Row],[Población]]/1000000)</f>
        <v>74723.732678477449</v>
      </c>
      <c r="M511" s="19">
        <f>+Localiza_PN1112[[#This Row],[Fallecidos]]/(Localiza_PN1112[[#This Row],[Población]]/1000000)</f>
        <v>87.703911594457111</v>
      </c>
      <c r="N511" s="19">
        <f>+Localiza_PN1112[[#This Row],[Recuperados]]/(Localiza_PN1112[[#This Row],[Población]]/1000000)</f>
        <v>0</v>
      </c>
      <c r="O511" s="19">
        <f>+Localiza_PN1112[[#This Row],[Activos]]/(Localiza_PN1112[[#This Row],[Población]]/1000000)</f>
        <v>74636.028766882999</v>
      </c>
      <c r="P511" s="25">
        <f>+Localiza_PN1112[[#This Row],[Fallecidos]]/Localiza_PN1112[[#This Row],[Casos]]</f>
        <v>1.1737089201877935E-3</v>
      </c>
      <c r="Q511" s="25">
        <f>+Localiza_PN1112[[#This Row],[Recuperados]]/Localiza_PN1112[[#This Row],[Casos]]</f>
        <v>0</v>
      </c>
      <c r="R511" s="25">
        <f>Localiza_PN1112[[#This Row],[Activos]]/Localiza_PN1112[[#This Row],[Casos]]</f>
        <v>0.99882629107981225</v>
      </c>
      <c r="S511" s="43" t="e">
        <f ca="1">+HLOOKUP($R$1,'Casos DIA Corr'!$CM$1:$CP$755,Localiza_PN1112[[#This Row],[Fila]],0)</f>
        <v>#N/A</v>
      </c>
      <c r="T511" s="40" t="e">
        <f ca="1">+HLOOKUP($R$1,'Muertes DIA'!$F$1:$I$770,Localiza_PN1112[[#This Row],[Fila]],0)</f>
        <v>#N/A</v>
      </c>
      <c r="U511" s="40" t="e">
        <f ca="1">+HLOOKUP($R$1,'Recuperados DIA'!$E$1:$H$763,Localiza_PN1112[[#This Row],[Fila]],0)</f>
        <v>#N/A</v>
      </c>
    </row>
    <row r="512" spans="2:21">
      <c r="B512">
        <v>512</v>
      </c>
      <c r="C512">
        <v>30403</v>
      </c>
      <c r="D512" t="s">
        <v>641</v>
      </c>
      <c r="E512">
        <v>7.9903302192687988</v>
      </c>
      <c r="F512">
        <v>-77.517601013183594</v>
      </c>
      <c r="G512">
        <v>356</v>
      </c>
      <c r="H512" s="48">
        <f>+Casos_PN_CORR[[#This Row],[SUM Correg]]</f>
        <v>0</v>
      </c>
      <c r="I512" s="48">
        <f>+Muertes_PN_ACUM[[#This Row],[Fallecidos]]</f>
        <v>0</v>
      </c>
      <c r="J512" s="48">
        <f>+Recupera_PN_ACUM[[#This Row],[Recuperados]]</f>
        <v>0</v>
      </c>
      <c r="K512" s="48">
        <f>+Localiza_PN1112[[#This Row],[Casos]]-Localiza_PN1112[[#This Row],[Fallecidos]]-Localiza_PN1112[[#This Row],[Recuperados]]</f>
        <v>0</v>
      </c>
      <c r="L512" s="19">
        <f>+Localiza_PN1112[[#This Row],[Casos]]/(Localiza_PN1112[[#This Row],[Población]]/1000000)</f>
        <v>0</v>
      </c>
      <c r="M512" s="19">
        <f>+Localiza_PN1112[[#This Row],[Fallecidos]]/(Localiza_PN1112[[#This Row],[Población]]/1000000)</f>
        <v>0</v>
      </c>
      <c r="N512" s="19">
        <f>+Localiza_PN1112[[#This Row],[Recuperados]]/(Localiza_PN1112[[#This Row],[Población]]/1000000)</f>
        <v>0</v>
      </c>
      <c r="O512" s="19">
        <f>+Localiza_PN1112[[#This Row],[Activos]]/(Localiza_PN1112[[#This Row],[Población]]/1000000)</f>
        <v>0</v>
      </c>
      <c r="P512" s="25" t="e">
        <f>+Localiza_PN1112[[#This Row],[Fallecidos]]/Localiza_PN1112[[#This Row],[Casos]]</f>
        <v>#DIV/0!</v>
      </c>
      <c r="Q512" s="25" t="e">
        <f>+Localiza_PN1112[[#This Row],[Recuperados]]/Localiza_PN1112[[#This Row],[Casos]]</f>
        <v>#DIV/0!</v>
      </c>
      <c r="R512" s="25" t="e">
        <f>Localiza_PN1112[[#This Row],[Activos]]/Localiza_PN1112[[#This Row],[Casos]]</f>
        <v>#DIV/0!</v>
      </c>
      <c r="S512" s="43" t="e">
        <f ca="1">+HLOOKUP($R$1,'Casos DIA Corr'!$CM$1:$CP$755,Localiza_PN1112[[#This Row],[Fila]],0)</f>
        <v>#N/A</v>
      </c>
      <c r="T512" s="40" t="e">
        <f ca="1">+HLOOKUP($R$1,'Muertes DIA'!$F$1:$I$770,Localiza_PN1112[[#This Row],[Fila]],0)</f>
        <v>#N/A</v>
      </c>
      <c r="U512" s="40" t="e">
        <f ca="1">+HLOOKUP($R$1,'Recuperados DIA'!$E$1:$H$763,Localiza_PN1112[[#This Row],[Fila]],0)</f>
        <v>#N/A</v>
      </c>
    </row>
    <row r="513" spans="2:21">
      <c r="B513">
        <v>513</v>
      </c>
      <c r="C513">
        <v>100103</v>
      </c>
      <c r="D513" t="s">
        <v>642</v>
      </c>
      <c r="E513">
        <v>9.0117101669311523</v>
      </c>
      <c r="F513">
        <v>-79.513801574707031</v>
      </c>
      <c r="G513">
        <v>18984</v>
      </c>
      <c r="H513" s="48">
        <f>+Casos_PN_CORR[[#This Row],[SUM Correg]]</f>
        <v>145</v>
      </c>
      <c r="I513" s="48">
        <f>+Muertes_PN_ACUM[[#This Row],[Fallecidos]]</f>
        <v>0</v>
      </c>
      <c r="J513" s="48">
        <f>+Recupera_PN_ACUM[[#This Row],[Recuperados]]</f>
        <v>0</v>
      </c>
      <c r="K513" s="48">
        <f>+Localiza_PN1112[[#This Row],[Casos]]-Localiza_PN1112[[#This Row],[Fallecidos]]-Localiza_PN1112[[#This Row],[Recuperados]]</f>
        <v>145</v>
      </c>
      <c r="L513" s="19">
        <f>+Localiza_PN1112[[#This Row],[Casos]]/(Localiza_PN1112[[#This Row],[Población]]/1000000)</f>
        <v>7638.010956595027</v>
      </c>
      <c r="M513" s="19">
        <f>+Localiza_PN1112[[#This Row],[Fallecidos]]/(Localiza_PN1112[[#This Row],[Población]]/1000000)</f>
        <v>0</v>
      </c>
      <c r="N513" s="19">
        <f>+Localiza_PN1112[[#This Row],[Recuperados]]/(Localiza_PN1112[[#This Row],[Población]]/1000000)</f>
        <v>0</v>
      </c>
      <c r="O513" s="19">
        <f>+Localiza_PN1112[[#This Row],[Activos]]/(Localiza_PN1112[[#This Row],[Población]]/1000000)</f>
        <v>7638.010956595027</v>
      </c>
      <c r="P513" s="25">
        <f>+Localiza_PN1112[[#This Row],[Fallecidos]]/Localiza_PN1112[[#This Row],[Casos]]</f>
        <v>0</v>
      </c>
      <c r="Q513" s="25">
        <f>+Localiza_PN1112[[#This Row],[Recuperados]]/Localiza_PN1112[[#This Row],[Casos]]</f>
        <v>0</v>
      </c>
      <c r="R513" s="25">
        <f>Localiza_PN1112[[#This Row],[Activos]]/Localiza_PN1112[[#This Row],[Casos]]</f>
        <v>1</v>
      </c>
      <c r="S513" s="43" t="e">
        <f ca="1">+HLOOKUP($R$1,'Casos DIA Corr'!$CM$1:$CP$755,Localiza_PN1112[[#This Row],[Fila]],0)</f>
        <v>#N/A</v>
      </c>
      <c r="T513" s="40" t="e">
        <f ca="1">+HLOOKUP($R$1,'Muertes DIA'!$F$1:$I$770,Localiza_PN1112[[#This Row],[Fila]],0)</f>
        <v>#N/A</v>
      </c>
      <c r="U513" s="40" t="e">
        <f ca="1">+HLOOKUP($R$1,'Recuperados DIA'!$E$1:$H$763,Localiza_PN1112[[#This Row],[Fila]],0)</f>
        <v>#N/A</v>
      </c>
    </row>
    <row r="514" spans="2:21">
      <c r="B514">
        <v>514</v>
      </c>
      <c r="C514">
        <v>30110</v>
      </c>
      <c r="D514" t="s">
        <v>643</v>
      </c>
      <c r="E514">
        <v>8.1928396224975586</v>
      </c>
      <c r="F514">
        <v>-80.687599182128906</v>
      </c>
      <c r="G514">
        <v>0</v>
      </c>
      <c r="H514" s="48">
        <f>+Casos_PN_CORR[[#This Row],[SUM Correg]]</f>
        <v>70</v>
      </c>
      <c r="I514" s="48">
        <f>+Muertes_PN_ACUM[[#This Row],[Fallecidos]]</f>
        <v>0</v>
      </c>
      <c r="J514" s="48">
        <f>+Recupera_PN_ACUM[[#This Row],[Recuperados]]</f>
        <v>0</v>
      </c>
      <c r="K514" s="48">
        <f>+Localiza_PN1112[[#This Row],[Casos]]-Localiza_PN1112[[#This Row],[Fallecidos]]-Localiza_PN1112[[#This Row],[Recuperados]]</f>
        <v>70</v>
      </c>
      <c r="L514" s="19" t="e">
        <f>+Localiza_PN1112[[#This Row],[Casos]]/(Localiza_PN1112[[#This Row],[Población]]/1000000)</f>
        <v>#DIV/0!</v>
      </c>
      <c r="M514" s="19" t="e">
        <f>+Localiza_PN1112[[#This Row],[Fallecidos]]/(Localiza_PN1112[[#This Row],[Población]]/1000000)</f>
        <v>#DIV/0!</v>
      </c>
      <c r="N514" s="19" t="e">
        <f>+Localiza_PN1112[[#This Row],[Recuperados]]/(Localiza_PN1112[[#This Row],[Población]]/1000000)</f>
        <v>#DIV/0!</v>
      </c>
      <c r="O514" s="19" t="e">
        <f>+Localiza_PN1112[[#This Row],[Activos]]/(Localiza_PN1112[[#This Row],[Población]]/1000000)</f>
        <v>#DIV/0!</v>
      </c>
      <c r="P514" s="25">
        <f>+Localiza_PN1112[[#This Row],[Fallecidos]]/Localiza_PN1112[[#This Row],[Casos]]</f>
        <v>0</v>
      </c>
      <c r="Q514" s="25">
        <f>+Localiza_PN1112[[#This Row],[Recuperados]]/Localiza_PN1112[[#This Row],[Casos]]</f>
        <v>0</v>
      </c>
      <c r="R514" s="25">
        <f>Localiza_PN1112[[#This Row],[Activos]]/Localiza_PN1112[[#This Row],[Casos]]</f>
        <v>1</v>
      </c>
      <c r="S514" s="43" t="e">
        <f ca="1">+HLOOKUP($R$1,'Casos DIA Corr'!$CM$1:$CP$755,Localiza_PN1112[[#This Row],[Fila]],0)</f>
        <v>#N/A</v>
      </c>
      <c r="T514" s="40" t="e">
        <f ca="1">+HLOOKUP($R$1,'Muertes DIA'!$F$1:$I$770,Localiza_PN1112[[#This Row],[Fila]],0)</f>
        <v>#N/A</v>
      </c>
      <c r="U514" s="40" t="e">
        <f ca="1">+HLOOKUP($R$1,'Recuperados DIA'!$E$1:$H$763,Localiza_PN1112[[#This Row],[Fila]],0)</f>
        <v>#N/A</v>
      </c>
    </row>
    <row r="515" spans="2:21">
      <c r="B515">
        <v>515</v>
      </c>
      <c r="C515">
        <v>50106</v>
      </c>
      <c r="D515" t="s">
        <v>644</v>
      </c>
      <c r="E515">
        <v>8.286529541015625</v>
      </c>
      <c r="F515">
        <v>-82.918899536132813</v>
      </c>
      <c r="G515">
        <v>20455</v>
      </c>
      <c r="H515" s="48">
        <f>+Casos_PN_CORR[[#This Row],[SUM Correg]]</f>
        <v>0</v>
      </c>
      <c r="I515" s="48">
        <f>+Muertes_PN_ACUM[[#This Row],[Fallecidos]]</f>
        <v>0</v>
      </c>
      <c r="J515" s="48">
        <f>+Recupera_PN_ACUM[[#This Row],[Recuperados]]</f>
        <v>0</v>
      </c>
      <c r="K515" s="48">
        <f>+Localiza_PN1112[[#This Row],[Casos]]-Localiza_PN1112[[#This Row],[Fallecidos]]-Localiza_PN1112[[#This Row],[Recuperados]]</f>
        <v>0</v>
      </c>
      <c r="L515" s="19">
        <f>+Localiza_PN1112[[#This Row],[Casos]]/(Localiza_PN1112[[#This Row],[Población]]/1000000)</f>
        <v>0</v>
      </c>
      <c r="M515" s="19">
        <f>+Localiza_PN1112[[#This Row],[Fallecidos]]/(Localiza_PN1112[[#This Row],[Población]]/1000000)</f>
        <v>0</v>
      </c>
      <c r="N515" s="19">
        <f>+Localiza_PN1112[[#This Row],[Recuperados]]/(Localiza_PN1112[[#This Row],[Población]]/1000000)</f>
        <v>0</v>
      </c>
      <c r="O515" s="19">
        <f>+Localiza_PN1112[[#This Row],[Activos]]/(Localiza_PN1112[[#This Row],[Población]]/1000000)</f>
        <v>0</v>
      </c>
      <c r="P515" s="25" t="e">
        <f>+Localiza_PN1112[[#This Row],[Fallecidos]]/Localiza_PN1112[[#This Row],[Casos]]</f>
        <v>#DIV/0!</v>
      </c>
      <c r="Q515" s="25" t="e">
        <f>+Localiza_PN1112[[#This Row],[Recuperados]]/Localiza_PN1112[[#This Row],[Casos]]</f>
        <v>#DIV/0!</v>
      </c>
      <c r="R515" s="25" t="e">
        <f>Localiza_PN1112[[#This Row],[Activos]]/Localiza_PN1112[[#This Row],[Casos]]</f>
        <v>#DIV/0!</v>
      </c>
      <c r="S515" s="43" t="e">
        <f ca="1">+HLOOKUP($R$1,'Casos DIA Corr'!$CM$1:$CP$755,Localiza_PN1112[[#This Row],[Fila]],0)</f>
        <v>#N/A</v>
      </c>
      <c r="T515" s="40" t="e">
        <f ca="1">+HLOOKUP($R$1,'Muertes DIA'!$F$1:$I$770,Localiza_PN1112[[#This Row],[Fila]],0)</f>
        <v>#N/A</v>
      </c>
      <c r="U515" s="40" t="e">
        <f ca="1">+HLOOKUP($R$1,'Recuperados DIA'!$E$1:$H$763,Localiza_PN1112[[#This Row],[Fila]],0)</f>
        <v>#N/A</v>
      </c>
    </row>
    <row r="516" spans="2:21">
      <c r="B516">
        <v>516</v>
      </c>
      <c r="C516">
        <v>90509</v>
      </c>
      <c r="D516" t="s">
        <v>645</v>
      </c>
      <c r="E516">
        <v>8.874079704284668</v>
      </c>
      <c r="F516">
        <v>-79.737701416015625</v>
      </c>
      <c r="G516">
        <v>0</v>
      </c>
      <c r="H516" s="48">
        <f>+Casos_PN_CORR[[#This Row],[SUM Correg]]</f>
        <v>0</v>
      </c>
      <c r="I516" s="48">
        <f>+Muertes_PN_ACUM[[#This Row],[Fallecidos]]</f>
        <v>0</v>
      </c>
      <c r="J516" s="48">
        <f>+Recupera_PN_ACUM[[#This Row],[Recuperados]]</f>
        <v>0</v>
      </c>
      <c r="K516" s="48">
        <f>+Localiza_PN1112[[#This Row],[Casos]]-Localiza_PN1112[[#This Row],[Fallecidos]]-Localiza_PN1112[[#This Row],[Recuperados]]</f>
        <v>0</v>
      </c>
      <c r="L516" s="19" t="e">
        <f>+Localiza_PN1112[[#This Row],[Casos]]/(Localiza_PN1112[[#This Row],[Población]]/1000000)</f>
        <v>#DIV/0!</v>
      </c>
      <c r="M516" s="19" t="e">
        <f>+Localiza_PN1112[[#This Row],[Fallecidos]]/(Localiza_PN1112[[#This Row],[Población]]/1000000)</f>
        <v>#DIV/0!</v>
      </c>
      <c r="N516" s="19" t="e">
        <f>+Localiza_PN1112[[#This Row],[Recuperados]]/(Localiza_PN1112[[#This Row],[Población]]/1000000)</f>
        <v>#DIV/0!</v>
      </c>
      <c r="O516" s="19" t="e">
        <f>+Localiza_PN1112[[#This Row],[Activos]]/(Localiza_PN1112[[#This Row],[Población]]/1000000)</f>
        <v>#DIV/0!</v>
      </c>
      <c r="P516" s="25" t="e">
        <f>+Localiza_PN1112[[#This Row],[Fallecidos]]/Localiza_PN1112[[#This Row],[Casos]]</f>
        <v>#DIV/0!</v>
      </c>
      <c r="Q516" s="25" t="e">
        <f>+Localiza_PN1112[[#This Row],[Recuperados]]/Localiza_PN1112[[#This Row],[Casos]]</f>
        <v>#DIV/0!</v>
      </c>
      <c r="R516" s="25" t="e">
        <f>Localiza_PN1112[[#This Row],[Activos]]/Localiza_PN1112[[#This Row],[Casos]]</f>
        <v>#DIV/0!</v>
      </c>
      <c r="S516" s="43" t="e">
        <f ca="1">+HLOOKUP($R$1,'Casos DIA Corr'!$CM$1:$CP$755,Localiza_PN1112[[#This Row],[Fila]],0)</f>
        <v>#N/A</v>
      </c>
      <c r="T516" s="40" t="e">
        <f ca="1">+HLOOKUP($R$1,'Muertes DIA'!$F$1:$I$770,Localiza_PN1112[[#This Row],[Fila]],0)</f>
        <v>#N/A</v>
      </c>
      <c r="U516" s="40" t="e">
        <f ca="1">+HLOOKUP($R$1,'Recuperados DIA'!$E$1:$H$763,Localiza_PN1112[[#This Row],[Fila]],0)</f>
        <v>#N/A</v>
      </c>
    </row>
    <row r="517" spans="2:21">
      <c r="B517">
        <v>517</v>
      </c>
      <c r="C517">
        <v>130409</v>
      </c>
      <c r="D517" t="s">
        <v>646</v>
      </c>
      <c r="E517">
        <v>9.5859203338623047</v>
      </c>
      <c r="F517">
        <v>-79.583198547363281</v>
      </c>
      <c r="G517">
        <v>869</v>
      </c>
      <c r="H517" s="48">
        <f>+Casos_PN_CORR[[#This Row],[SUM Correg]]</f>
        <v>15</v>
      </c>
      <c r="I517" s="48">
        <f>+Muertes_PN_ACUM[[#This Row],[Fallecidos]]</f>
        <v>0</v>
      </c>
      <c r="J517" s="48">
        <f>+Recupera_PN_ACUM[[#This Row],[Recuperados]]</f>
        <v>0</v>
      </c>
      <c r="K517" s="48">
        <f>+Localiza_PN1112[[#This Row],[Casos]]-Localiza_PN1112[[#This Row],[Fallecidos]]-Localiza_PN1112[[#This Row],[Recuperados]]</f>
        <v>15</v>
      </c>
      <c r="L517" s="19">
        <f>+Localiza_PN1112[[#This Row],[Casos]]/(Localiza_PN1112[[#This Row],[Población]]/1000000)</f>
        <v>17261.219792865362</v>
      </c>
      <c r="M517" s="19">
        <f>+Localiza_PN1112[[#This Row],[Fallecidos]]/(Localiza_PN1112[[#This Row],[Población]]/1000000)</f>
        <v>0</v>
      </c>
      <c r="N517" s="19">
        <f>+Localiza_PN1112[[#This Row],[Recuperados]]/(Localiza_PN1112[[#This Row],[Población]]/1000000)</f>
        <v>0</v>
      </c>
      <c r="O517" s="19">
        <f>+Localiza_PN1112[[#This Row],[Activos]]/(Localiza_PN1112[[#This Row],[Población]]/1000000)</f>
        <v>17261.219792865362</v>
      </c>
      <c r="P517" s="25">
        <f>+Localiza_PN1112[[#This Row],[Fallecidos]]/Localiza_PN1112[[#This Row],[Casos]]</f>
        <v>0</v>
      </c>
      <c r="Q517" s="25">
        <f>+Localiza_PN1112[[#This Row],[Recuperados]]/Localiza_PN1112[[#This Row],[Casos]]</f>
        <v>0</v>
      </c>
      <c r="R517" s="25">
        <f>Localiza_PN1112[[#This Row],[Activos]]/Localiza_PN1112[[#This Row],[Casos]]</f>
        <v>1</v>
      </c>
      <c r="S517" s="43" t="e">
        <f ca="1">+HLOOKUP($R$1,'Casos DIA Corr'!$CM$1:$CP$755,Localiza_PN1112[[#This Row],[Fila]],0)</f>
        <v>#N/A</v>
      </c>
      <c r="T517" s="40" t="e">
        <f ca="1">+HLOOKUP($R$1,'Muertes DIA'!$F$1:$I$770,Localiza_PN1112[[#This Row],[Fila]],0)</f>
        <v>#N/A</v>
      </c>
      <c r="U517" s="40" t="e">
        <f ca="1">+HLOOKUP($R$1,'Recuperados DIA'!$E$1:$H$763,Localiza_PN1112[[#This Row],[Fila]],0)</f>
        <v>#N/A</v>
      </c>
    </row>
    <row r="518" spans="2:21">
      <c r="B518">
        <v>518</v>
      </c>
      <c r="C518">
        <v>10104</v>
      </c>
      <c r="D518" t="s">
        <v>647</v>
      </c>
      <c r="E518">
        <v>8.615839958190918</v>
      </c>
      <c r="F518">
        <v>-77.435897827148438</v>
      </c>
      <c r="G518">
        <v>672</v>
      </c>
      <c r="H518" s="48">
        <f>+Casos_PN_CORR[[#This Row],[SUM Correg]]</f>
        <v>0</v>
      </c>
      <c r="I518" s="48">
        <f>+Muertes_PN_ACUM[[#This Row],[Fallecidos]]</f>
        <v>0</v>
      </c>
      <c r="J518" s="48">
        <f>+Recupera_PN_ACUM[[#This Row],[Recuperados]]</f>
        <v>0</v>
      </c>
      <c r="K518" s="48">
        <f>+Localiza_PN1112[[#This Row],[Casos]]-Localiza_PN1112[[#This Row],[Fallecidos]]-Localiza_PN1112[[#This Row],[Recuperados]]</f>
        <v>0</v>
      </c>
      <c r="L518" s="19">
        <f>+Localiza_PN1112[[#This Row],[Casos]]/(Localiza_PN1112[[#This Row],[Población]]/1000000)</f>
        <v>0</v>
      </c>
      <c r="M518" s="19">
        <f>+Localiza_PN1112[[#This Row],[Fallecidos]]/(Localiza_PN1112[[#This Row],[Población]]/1000000)</f>
        <v>0</v>
      </c>
      <c r="N518" s="19">
        <f>+Localiza_PN1112[[#This Row],[Recuperados]]/(Localiza_PN1112[[#This Row],[Población]]/1000000)</f>
        <v>0</v>
      </c>
      <c r="O518" s="19">
        <f>+Localiza_PN1112[[#This Row],[Activos]]/(Localiza_PN1112[[#This Row],[Población]]/1000000)</f>
        <v>0</v>
      </c>
      <c r="P518" s="25" t="e">
        <f>+Localiza_PN1112[[#This Row],[Fallecidos]]/Localiza_PN1112[[#This Row],[Casos]]</f>
        <v>#DIV/0!</v>
      </c>
      <c r="Q518" s="25" t="e">
        <f>+Localiza_PN1112[[#This Row],[Recuperados]]/Localiza_PN1112[[#This Row],[Casos]]</f>
        <v>#DIV/0!</v>
      </c>
      <c r="R518" s="25" t="e">
        <f>Localiza_PN1112[[#This Row],[Activos]]/Localiza_PN1112[[#This Row],[Casos]]</f>
        <v>#DIV/0!</v>
      </c>
      <c r="S518" s="43" t="e">
        <f ca="1">+HLOOKUP($R$1,'Casos DIA Corr'!$CM$1:$CP$755,Localiza_PN1112[[#This Row],[Fila]],0)</f>
        <v>#N/A</v>
      </c>
      <c r="T518" s="40" t="e">
        <f ca="1">+HLOOKUP($R$1,'Muertes DIA'!$F$1:$I$770,Localiza_PN1112[[#This Row],[Fila]],0)</f>
        <v>#N/A</v>
      </c>
      <c r="U518" s="40" t="e">
        <f ca="1">+HLOOKUP($R$1,'Recuperados DIA'!$E$1:$H$763,Localiza_PN1112[[#This Row],[Fila]],0)</f>
        <v>#N/A</v>
      </c>
    </row>
    <row r="519" spans="2:21">
      <c r="B519">
        <v>519</v>
      </c>
      <c r="C519">
        <v>10303</v>
      </c>
      <c r="D519" t="s">
        <v>648</v>
      </c>
      <c r="E519">
        <v>9.3569297790527344</v>
      </c>
      <c r="F519">
        <v>-79.751800537109375</v>
      </c>
      <c r="G519">
        <v>16517</v>
      </c>
      <c r="H519" s="48">
        <f>+Casos_PN_CORR[[#This Row],[SUM Correg]]</f>
        <v>25</v>
      </c>
      <c r="I519" s="48">
        <f>+Muertes_PN_ACUM[[#This Row],[Fallecidos]]</f>
        <v>0</v>
      </c>
      <c r="J519" s="48">
        <f>+Recupera_PN_ACUM[[#This Row],[Recuperados]]</f>
        <v>0</v>
      </c>
      <c r="K519" s="48">
        <f>+Localiza_PN1112[[#This Row],[Casos]]-Localiza_PN1112[[#This Row],[Fallecidos]]-Localiza_PN1112[[#This Row],[Recuperados]]</f>
        <v>25</v>
      </c>
      <c r="L519" s="19">
        <f>+Localiza_PN1112[[#This Row],[Casos]]/(Localiza_PN1112[[#This Row],[Población]]/1000000)</f>
        <v>1513.5920566688865</v>
      </c>
      <c r="M519" s="19">
        <f>+Localiza_PN1112[[#This Row],[Fallecidos]]/(Localiza_PN1112[[#This Row],[Población]]/1000000)</f>
        <v>0</v>
      </c>
      <c r="N519" s="19">
        <f>+Localiza_PN1112[[#This Row],[Recuperados]]/(Localiza_PN1112[[#This Row],[Población]]/1000000)</f>
        <v>0</v>
      </c>
      <c r="O519" s="19">
        <f>+Localiza_PN1112[[#This Row],[Activos]]/(Localiza_PN1112[[#This Row],[Población]]/1000000)</f>
        <v>1513.5920566688865</v>
      </c>
      <c r="P519" s="25">
        <f>+Localiza_PN1112[[#This Row],[Fallecidos]]/Localiza_PN1112[[#This Row],[Casos]]</f>
        <v>0</v>
      </c>
      <c r="Q519" s="25">
        <f>+Localiza_PN1112[[#This Row],[Recuperados]]/Localiza_PN1112[[#This Row],[Casos]]</f>
        <v>0</v>
      </c>
      <c r="R519" s="25">
        <f>Localiza_PN1112[[#This Row],[Activos]]/Localiza_PN1112[[#This Row],[Casos]]</f>
        <v>1</v>
      </c>
      <c r="S519" s="43" t="e">
        <f ca="1">+HLOOKUP($R$1,'Casos DIA Corr'!$CM$1:$CP$755,Localiza_PN1112[[#This Row],[Fila]],0)</f>
        <v>#N/A</v>
      </c>
      <c r="T519" s="40" t="e">
        <f ca="1">+HLOOKUP($R$1,'Muertes DIA'!$F$1:$I$770,Localiza_PN1112[[#This Row],[Fila]],0)</f>
        <v>#N/A</v>
      </c>
      <c r="U519" s="40" t="e">
        <f ca="1">+HLOOKUP($R$1,'Recuperados DIA'!$E$1:$H$763,Localiza_PN1112[[#This Row],[Fila]],0)</f>
        <v>#N/A</v>
      </c>
    </row>
    <row r="520" spans="2:21">
      <c r="B520">
        <v>520</v>
      </c>
      <c r="C520">
        <v>10304</v>
      </c>
      <c r="D520" t="s">
        <v>649</v>
      </c>
      <c r="E520">
        <v>7.7908501625061035</v>
      </c>
      <c r="F520">
        <v>-78.28790283203125</v>
      </c>
      <c r="G520">
        <v>1113</v>
      </c>
      <c r="H520" s="48">
        <f>+Casos_PN_CORR[[#This Row],[SUM Correg]]</f>
        <v>0</v>
      </c>
      <c r="I520" s="48">
        <f>+Muertes_PN_ACUM[[#This Row],[Fallecidos]]</f>
        <v>0</v>
      </c>
      <c r="J520" s="48">
        <f>+Recupera_PN_ACUM[[#This Row],[Recuperados]]</f>
        <v>0</v>
      </c>
      <c r="K520" s="48">
        <f>+Localiza_PN1112[[#This Row],[Casos]]-Localiza_PN1112[[#This Row],[Fallecidos]]-Localiza_PN1112[[#This Row],[Recuperados]]</f>
        <v>0</v>
      </c>
      <c r="L520" s="19">
        <f>+Localiza_PN1112[[#This Row],[Casos]]/(Localiza_PN1112[[#This Row],[Población]]/1000000)</f>
        <v>0</v>
      </c>
      <c r="M520" s="19">
        <f>+Localiza_PN1112[[#This Row],[Fallecidos]]/(Localiza_PN1112[[#This Row],[Población]]/1000000)</f>
        <v>0</v>
      </c>
      <c r="N520" s="19">
        <f>+Localiza_PN1112[[#This Row],[Recuperados]]/(Localiza_PN1112[[#This Row],[Población]]/1000000)</f>
        <v>0</v>
      </c>
      <c r="O520" s="19">
        <f>+Localiza_PN1112[[#This Row],[Activos]]/(Localiza_PN1112[[#This Row],[Población]]/1000000)</f>
        <v>0</v>
      </c>
      <c r="P520" s="25" t="e">
        <f>+Localiza_PN1112[[#This Row],[Fallecidos]]/Localiza_PN1112[[#This Row],[Casos]]</f>
        <v>#DIV/0!</v>
      </c>
      <c r="Q520" s="25" t="e">
        <f>+Localiza_PN1112[[#This Row],[Recuperados]]/Localiza_PN1112[[#This Row],[Casos]]</f>
        <v>#DIV/0!</v>
      </c>
      <c r="R520" s="25" t="e">
        <f>Localiza_PN1112[[#This Row],[Activos]]/Localiza_PN1112[[#This Row],[Casos]]</f>
        <v>#DIV/0!</v>
      </c>
      <c r="S520" s="43" t="e">
        <f ca="1">+HLOOKUP($R$1,'Casos DIA Corr'!$CM$1:$CP$755,Localiza_PN1112[[#This Row],[Fila]],0)</f>
        <v>#N/A</v>
      </c>
      <c r="T520" s="40" t="e">
        <f ca="1">+HLOOKUP($R$1,'Muertes DIA'!$F$1:$I$770,Localiza_PN1112[[#This Row],[Fila]],0)</f>
        <v>#N/A</v>
      </c>
      <c r="U520" s="40" t="e">
        <f ca="1">+HLOOKUP($R$1,'Recuperados DIA'!$E$1:$H$763,Localiza_PN1112[[#This Row],[Fila]],0)</f>
        <v>#N/A</v>
      </c>
    </row>
    <row r="521" spans="2:21">
      <c r="B521">
        <v>521</v>
      </c>
      <c r="C521">
        <v>70504</v>
      </c>
      <c r="D521" t="s">
        <v>650</v>
      </c>
      <c r="E521">
        <v>8.0300798416137695</v>
      </c>
      <c r="F521">
        <v>-81.596397399902344</v>
      </c>
      <c r="G521">
        <v>1671</v>
      </c>
      <c r="H521" s="48">
        <f>+Casos_PN_CORR[[#This Row],[SUM Correg]]</f>
        <v>0</v>
      </c>
      <c r="I521" s="48">
        <f>+Muertes_PN_ACUM[[#This Row],[Fallecidos]]</f>
        <v>0</v>
      </c>
      <c r="J521" s="48">
        <f>+Recupera_PN_ACUM[[#This Row],[Recuperados]]</f>
        <v>0</v>
      </c>
      <c r="K521" s="48">
        <f>+Localiza_PN1112[[#This Row],[Casos]]-Localiza_PN1112[[#This Row],[Fallecidos]]-Localiza_PN1112[[#This Row],[Recuperados]]</f>
        <v>0</v>
      </c>
      <c r="L521" s="19">
        <f>+Localiza_PN1112[[#This Row],[Casos]]/(Localiza_PN1112[[#This Row],[Población]]/1000000)</f>
        <v>0</v>
      </c>
      <c r="M521" s="19">
        <f>+Localiza_PN1112[[#This Row],[Fallecidos]]/(Localiza_PN1112[[#This Row],[Población]]/1000000)</f>
        <v>0</v>
      </c>
      <c r="N521" s="19">
        <f>+Localiza_PN1112[[#This Row],[Recuperados]]/(Localiza_PN1112[[#This Row],[Población]]/1000000)</f>
        <v>0</v>
      </c>
      <c r="O521" s="19">
        <f>+Localiza_PN1112[[#This Row],[Activos]]/(Localiza_PN1112[[#This Row],[Población]]/1000000)</f>
        <v>0</v>
      </c>
      <c r="P521" s="25" t="e">
        <f>+Localiza_PN1112[[#This Row],[Fallecidos]]/Localiza_PN1112[[#This Row],[Casos]]</f>
        <v>#DIV/0!</v>
      </c>
      <c r="Q521" s="25" t="e">
        <f>+Localiza_PN1112[[#This Row],[Recuperados]]/Localiza_PN1112[[#This Row],[Casos]]</f>
        <v>#DIV/0!</v>
      </c>
      <c r="R521" s="25" t="e">
        <f>Localiza_PN1112[[#This Row],[Activos]]/Localiza_PN1112[[#This Row],[Casos]]</f>
        <v>#DIV/0!</v>
      </c>
      <c r="S521" s="43" t="e">
        <f ca="1">+HLOOKUP($R$1,'Casos DIA Corr'!$CM$1:$CP$755,Localiza_PN1112[[#This Row],[Fila]],0)</f>
        <v>#N/A</v>
      </c>
      <c r="T521" s="40" t="e">
        <f ca="1">+HLOOKUP($R$1,'Muertes DIA'!$F$1:$I$770,Localiza_PN1112[[#This Row],[Fila]],0)</f>
        <v>#N/A</v>
      </c>
      <c r="U521" s="40" t="e">
        <f ca="1">+HLOOKUP($R$1,'Recuperados DIA'!$E$1:$H$763,Localiza_PN1112[[#This Row],[Fila]],0)</f>
        <v>#N/A</v>
      </c>
    </row>
    <row r="522" spans="2:21">
      <c r="B522">
        <v>522</v>
      </c>
      <c r="C522">
        <v>120207</v>
      </c>
      <c r="D522" t="s">
        <v>651</v>
      </c>
      <c r="E522">
        <v>8.6051797866821289</v>
      </c>
      <c r="F522">
        <v>-79.758903503417969</v>
      </c>
      <c r="G522">
        <v>0</v>
      </c>
      <c r="H522" s="48">
        <f>+Casos_PN_CORR[[#This Row],[SUM Correg]]</f>
        <v>0</v>
      </c>
      <c r="I522" s="48">
        <f>+Muertes_PN_ACUM[[#This Row],[Fallecidos]]</f>
        <v>0</v>
      </c>
      <c r="J522" s="48">
        <f>+Recupera_PN_ACUM[[#This Row],[Recuperados]]</f>
        <v>0</v>
      </c>
      <c r="K522" s="48">
        <f>+Localiza_PN1112[[#This Row],[Casos]]-Localiza_PN1112[[#This Row],[Fallecidos]]-Localiza_PN1112[[#This Row],[Recuperados]]</f>
        <v>0</v>
      </c>
      <c r="L522" s="19" t="e">
        <f>+Localiza_PN1112[[#This Row],[Casos]]/(Localiza_PN1112[[#This Row],[Población]]/1000000)</f>
        <v>#DIV/0!</v>
      </c>
      <c r="M522" s="19" t="e">
        <f>+Localiza_PN1112[[#This Row],[Fallecidos]]/(Localiza_PN1112[[#This Row],[Población]]/1000000)</f>
        <v>#DIV/0!</v>
      </c>
      <c r="N522" s="19" t="e">
        <f>+Localiza_PN1112[[#This Row],[Recuperados]]/(Localiza_PN1112[[#This Row],[Población]]/1000000)</f>
        <v>#DIV/0!</v>
      </c>
      <c r="O522" s="19" t="e">
        <f>+Localiza_PN1112[[#This Row],[Activos]]/(Localiza_PN1112[[#This Row],[Población]]/1000000)</f>
        <v>#DIV/0!</v>
      </c>
      <c r="P522" s="25" t="e">
        <f>+Localiza_PN1112[[#This Row],[Fallecidos]]/Localiza_PN1112[[#This Row],[Casos]]</f>
        <v>#DIV/0!</v>
      </c>
      <c r="Q522" s="25" t="e">
        <f>+Localiza_PN1112[[#This Row],[Recuperados]]/Localiza_PN1112[[#This Row],[Casos]]</f>
        <v>#DIV/0!</v>
      </c>
      <c r="R522" s="25" t="e">
        <f>Localiza_PN1112[[#This Row],[Activos]]/Localiza_PN1112[[#This Row],[Casos]]</f>
        <v>#DIV/0!</v>
      </c>
      <c r="S522" s="43" t="e">
        <f ca="1">+HLOOKUP($R$1,'Casos DIA Corr'!$CM$1:$CP$755,Localiza_PN1112[[#This Row],[Fila]],0)</f>
        <v>#N/A</v>
      </c>
      <c r="T522" s="40" t="e">
        <f ca="1">+HLOOKUP($R$1,'Muertes DIA'!$F$1:$I$770,Localiza_PN1112[[#This Row],[Fila]],0)</f>
        <v>#N/A</v>
      </c>
      <c r="U522" s="40" t="e">
        <f ca="1">+HLOOKUP($R$1,'Recuperados DIA'!$E$1:$H$763,Localiza_PN1112[[#This Row],[Fila]],0)</f>
        <v>#N/A</v>
      </c>
    </row>
    <row r="523" spans="2:21">
      <c r="B523">
        <v>523</v>
      </c>
      <c r="C523">
        <v>91108</v>
      </c>
      <c r="D523" t="s">
        <v>652</v>
      </c>
      <c r="E523">
        <v>9.1766901016235352</v>
      </c>
      <c r="F523">
        <v>-82.107002258300781</v>
      </c>
      <c r="G523">
        <v>1730</v>
      </c>
      <c r="H523" s="48">
        <f>+Casos_PN_CORR[[#This Row],[SUM Correg]]</f>
        <v>0</v>
      </c>
      <c r="I523" s="48">
        <f>+Muertes_PN_ACUM[[#This Row],[Fallecidos]]</f>
        <v>0</v>
      </c>
      <c r="J523" s="48">
        <f>+Recupera_PN_ACUM[[#This Row],[Recuperados]]</f>
        <v>0</v>
      </c>
      <c r="K523" s="48">
        <f>+Localiza_PN1112[[#This Row],[Casos]]-Localiza_PN1112[[#This Row],[Fallecidos]]-Localiza_PN1112[[#This Row],[Recuperados]]</f>
        <v>0</v>
      </c>
      <c r="L523" s="19">
        <f>+Localiza_PN1112[[#This Row],[Casos]]/(Localiza_PN1112[[#This Row],[Población]]/1000000)</f>
        <v>0</v>
      </c>
      <c r="M523" s="19">
        <f>+Localiza_PN1112[[#This Row],[Fallecidos]]/(Localiza_PN1112[[#This Row],[Población]]/1000000)</f>
        <v>0</v>
      </c>
      <c r="N523" s="19">
        <f>+Localiza_PN1112[[#This Row],[Recuperados]]/(Localiza_PN1112[[#This Row],[Población]]/1000000)</f>
        <v>0</v>
      </c>
      <c r="O523" s="19">
        <f>+Localiza_PN1112[[#This Row],[Activos]]/(Localiza_PN1112[[#This Row],[Población]]/1000000)</f>
        <v>0</v>
      </c>
      <c r="P523" s="25" t="e">
        <f>+Localiza_PN1112[[#This Row],[Fallecidos]]/Localiza_PN1112[[#This Row],[Casos]]</f>
        <v>#DIV/0!</v>
      </c>
      <c r="Q523" s="25" t="e">
        <f>+Localiza_PN1112[[#This Row],[Recuperados]]/Localiza_PN1112[[#This Row],[Casos]]</f>
        <v>#DIV/0!</v>
      </c>
      <c r="R523" s="25" t="e">
        <f>Localiza_PN1112[[#This Row],[Activos]]/Localiza_PN1112[[#This Row],[Casos]]</f>
        <v>#DIV/0!</v>
      </c>
      <c r="S523" s="43" t="e">
        <f ca="1">+HLOOKUP($R$1,'Casos DIA Corr'!$CM$1:$CP$755,Localiza_PN1112[[#This Row],[Fila]],0)</f>
        <v>#N/A</v>
      </c>
      <c r="T523" s="40" t="e">
        <f ca="1">+HLOOKUP($R$1,'Muertes DIA'!$F$1:$I$770,Localiza_PN1112[[#This Row],[Fila]],0)</f>
        <v>#N/A</v>
      </c>
      <c r="U523" s="40" t="e">
        <f ca="1">+HLOOKUP($R$1,'Recuperados DIA'!$E$1:$H$763,Localiza_PN1112[[#This Row],[Fila]],0)</f>
        <v>#N/A</v>
      </c>
    </row>
    <row r="524" spans="2:21">
      <c r="B524">
        <v>524</v>
      </c>
      <c r="C524">
        <v>41308</v>
      </c>
      <c r="D524" t="s">
        <v>653</v>
      </c>
      <c r="E524">
        <v>8.890629768371582</v>
      </c>
      <c r="F524">
        <v>-82.175300598144531</v>
      </c>
      <c r="G524">
        <v>2520</v>
      </c>
      <c r="H524" s="48">
        <f>+Casos_PN_CORR[[#This Row],[SUM Correg]]</f>
        <v>0</v>
      </c>
      <c r="I524" s="48">
        <f>+Muertes_PN_ACUM[[#This Row],[Fallecidos]]</f>
        <v>0</v>
      </c>
      <c r="J524" s="48">
        <f>+Recupera_PN_ACUM[[#This Row],[Recuperados]]</f>
        <v>0</v>
      </c>
      <c r="K524" s="48">
        <f>+Localiza_PN1112[[#This Row],[Casos]]-Localiza_PN1112[[#This Row],[Fallecidos]]-Localiza_PN1112[[#This Row],[Recuperados]]</f>
        <v>0</v>
      </c>
      <c r="L524" s="19">
        <f>+Localiza_PN1112[[#This Row],[Casos]]/(Localiza_PN1112[[#This Row],[Población]]/1000000)</f>
        <v>0</v>
      </c>
      <c r="M524" s="19">
        <f>+Localiza_PN1112[[#This Row],[Fallecidos]]/(Localiza_PN1112[[#This Row],[Población]]/1000000)</f>
        <v>0</v>
      </c>
      <c r="N524" s="19">
        <f>+Localiza_PN1112[[#This Row],[Recuperados]]/(Localiza_PN1112[[#This Row],[Población]]/1000000)</f>
        <v>0</v>
      </c>
      <c r="O524" s="19">
        <f>+Localiza_PN1112[[#This Row],[Activos]]/(Localiza_PN1112[[#This Row],[Población]]/1000000)</f>
        <v>0</v>
      </c>
      <c r="P524" s="25" t="e">
        <f>+Localiza_PN1112[[#This Row],[Fallecidos]]/Localiza_PN1112[[#This Row],[Casos]]</f>
        <v>#DIV/0!</v>
      </c>
      <c r="Q524" s="25" t="e">
        <f>+Localiza_PN1112[[#This Row],[Recuperados]]/Localiza_PN1112[[#This Row],[Casos]]</f>
        <v>#DIV/0!</v>
      </c>
      <c r="R524" s="25" t="e">
        <f>Localiza_PN1112[[#This Row],[Activos]]/Localiza_PN1112[[#This Row],[Casos]]</f>
        <v>#DIV/0!</v>
      </c>
      <c r="S524" s="43" t="e">
        <f ca="1">+HLOOKUP($R$1,'Casos DIA Corr'!$CM$1:$CP$755,Localiza_PN1112[[#This Row],[Fila]],0)</f>
        <v>#N/A</v>
      </c>
      <c r="T524" s="40" t="e">
        <f ca="1">+HLOOKUP($R$1,'Muertes DIA'!$F$1:$I$770,Localiza_PN1112[[#This Row],[Fila]],0)</f>
        <v>#N/A</v>
      </c>
      <c r="U524" s="40" t="e">
        <f ca="1">+HLOOKUP($R$1,'Recuperados DIA'!$E$1:$H$763,Localiza_PN1112[[#This Row],[Fila]],0)</f>
        <v>#N/A</v>
      </c>
    </row>
    <row r="525" spans="2:21">
      <c r="B525">
        <v>525</v>
      </c>
      <c r="C525">
        <v>60206</v>
      </c>
      <c r="D525" t="s">
        <v>654</v>
      </c>
      <c r="E525">
        <v>9.0424003601074219</v>
      </c>
      <c r="F525">
        <v>-82.278396606445313</v>
      </c>
      <c r="G525">
        <v>1164</v>
      </c>
      <c r="H525" s="48">
        <f>+Casos_PN_CORR[[#This Row],[SUM Correg]]</f>
        <v>0</v>
      </c>
      <c r="I525" s="48">
        <f>+Muertes_PN_ACUM[[#This Row],[Fallecidos]]</f>
        <v>0</v>
      </c>
      <c r="J525" s="48">
        <f>+Recupera_PN_ACUM[[#This Row],[Recuperados]]</f>
        <v>0</v>
      </c>
      <c r="K525" s="48">
        <f>+Localiza_PN1112[[#This Row],[Casos]]-Localiza_PN1112[[#This Row],[Fallecidos]]-Localiza_PN1112[[#This Row],[Recuperados]]</f>
        <v>0</v>
      </c>
      <c r="L525" s="19">
        <f>+Localiza_PN1112[[#This Row],[Casos]]/(Localiza_PN1112[[#This Row],[Población]]/1000000)</f>
        <v>0</v>
      </c>
      <c r="M525" s="19">
        <f>+Localiza_PN1112[[#This Row],[Fallecidos]]/(Localiza_PN1112[[#This Row],[Población]]/1000000)</f>
        <v>0</v>
      </c>
      <c r="N525" s="19">
        <f>+Localiza_PN1112[[#This Row],[Recuperados]]/(Localiza_PN1112[[#This Row],[Población]]/1000000)</f>
        <v>0</v>
      </c>
      <c r="O525" s="19">
        <f>+Localiza_PN1112[[#This Row],[Activos]]/(Localiza_PN1112[[#This Row],[Población]]/1000000)</f>
        <v>0</v>
      </c>
      <c r="P525" s="25" t="e">
        <f>+Localiza_PN1112[[#This Row],[Fallecidos]]/Localiza_PN1112[[#This Row],[Casos]]</f>
        <v>#DIV/0!</v>
      </c>
      <c r="Q525" s="25" t="e">
        <f>+Localiza_PN1112[[#This Row],[Recuperados]]/Localiza_PN1112[[#This Row],[Casos]]</f>
        <v>#DIV/0!</v>
      </c>
      <c r="R525" s="25" t="e">
        <f>Localiza_PN1112[[#This Row],[Activos]]/Localiza_PN1112[[#This Row],[Casos]]</f>
        <v>#DIV/0!</v>
      </c>
      <c r="S525" s="43" t="e">
        <f ca="1">+HLOOKUP($R$1,'Casos DIA Corr'!$CM$1:$CP$755,Localiza_PN1112[[#This Row],[Fila]],0)</f>
        <v>#N/A</v>
      </c>
      <c r="T525" s="40" t="e">
        <f ca="1">+HLOOKUP($R$1,'Muertes DIA'!$F$1:$I$770,Localiza_PN1112[[#This Row],[Fila]],0)</f>
        <v>#N/A</v>
      </c>
      <c r="U525" s="40" t="e">
        <f ca="1">+HLOOKUP($R$1,'Recuperados DIA'!$E$1:$H$763,Localiza_PN1112[[#This Row],[Fila]],0)</f>
        <v>#N/A</v>
      </c>
    </row>
    <row r="526" spans="2:21">
      <c r="B526">
        <v>526</v>
      </c>
      <c r="C526">
        <v>60207</v>
      </c>
      <c r="D526" t="s">
        <v>655</v>
      </c>
      <c r="E526">
        <v>7.5954098701477051</v>
      </c>
      <c r="F526">
        <v>-80.087898254394531</v>
      </c>
      <c r="G526">
        <v>494</v>
      </c>
      <c r="H526" s="48">
        <f>+Casos_PN_CORR[[#This Row],[SUM Correg]]</f>
        <v>0</v>
      </c>
      <c r="I526" s="48">
        <f>+Muertes_PN_ACUM[[#This Row],[Fallecidos]]</f>
        <v>0</v>
      </c>
      <c r="J526" s="48">
        <f>+Recupera_PN_ACUM[[#This Row],[Recuperados]]</f>
        <v>0</v>
      </c>
      <c r="K526" s="48">
        <f>+Localiza_PN1112[[#This Row],[Casos]]-Localiza_PN1112[[#This Row],[Fallecidos]]-Localiza_PN1112[[#This Row],[Recuperados]]</f>
        <v>0</v>
      </c>
      <c r="L526" s="19">
        <f>+Localiza_PN1112[[#This Row],[Casos]]/(Localiza_PN1112[[#This Row],[Población]]/1000000)</f>
        <v>0</v>
      </c>
      <c r="M526" s="19">
        <f>+Localiza_PN1112[[#This Row],[Fallecidos]]/(Localiza_PN1112[[#This Row],[Población]]/1000000)</f>
        <v>0</v>
      </c>
      <c r="N526" s="19">
        <f>+Localiza_PN1112[[#This Row],[Recuperados]]/(Localiza_PN1112[[#This Row],[Población]]/1000000)</f>
        <v>0</v>
      </c>
      <c r="O526" s="19">
        <f>+Localiza_PN1112[[#This Row],[Activos]]/(Localiza_PN1112[[#This Row],[Población]]/1000000)</f>
        <v>0</v>
      </c>
      <c r="P526" s="25" t="e">
        <f>+Localiza_PN1112[[#This Row],[Fallecidos]]/Localiza_PN1112[[#This Row],[Casos]]</f>
        <v>#DIV/0!</v>
      </c>
      <c r="Q526" s="25" t="e">
        <f>+Localiza_PN1112[[#This Row],[Recuperados]]/Localiza_PN1112[[#This Row],[Casos]]</f>
        <v>#DIV/0!</v>
      </c>
      <c r="R526" s="25" t="e">
        <f>Localiza_PN1112[[#This Row],[Activos]]/Localiza_PN1112[[#This Row],[Casos]]</f>
        <v>#DIV/0!</v>
      </c>
      <c r="S526" s="43" t="e">
        <f ca="1">+HLOOKUP($R$1,'Casos DIA Corr'!$CM$1:$CP$755,Localiza_PN1112[[#This Row],[Fila]],0)</f>
        <v>#N/A</v>
      </c>
      <c r="T526" s="40" t="e">
        <f ca="1">+HLOOKUP($R$1,'Muertes DIA'!$F$1:$I$770,Localiza_PN1112[[#This Row],[Fila]],0)</f>
        <v>#N/A</v>
      </c>
      <c r="U526" s="40" t="e">
        <f ca="1">+HLOOKUP($R$1,'Recuperados DIA'!$E$1:$H$763,Localiza_PN1112[[#This Row],[Fila]],0)</f>
        <v>#N/A</v>
      </c>
    </row>
    <row r="527" spans="2:21">
      <c r="B527">
        <v>527</v>
      </c>
      <c r="C527">
        <v>91204</v>
      </c>
      <c r="D527" t="s">
        <v>656</v>
      </c>
      <c r="E527">
        <v>8.3495101928710938</v>
      </c>
      <c r="F527">
        <v>-81.924896240234375</v>
      </c>
      <c r="G527">
        <v>1616</v>
      </c>
      <c r="H527" s="48">
        <f>+Casos_PN_CORR[[#This Row],[SUM Correg]]</f>
        <v>0</v>
      </c>
      <c r="I527" s="48">
        <f>+Muertes_PN_ACUM[[#This Row],[Fallecidos]]</f>
        <v>0</v>
      </c>
      <c r="J527" s="48">
        <f>+Recupera_PN_ACUM[[#This Row],[Recuperados]]</f>
        <v>0</v>
      </c>
      <c r="K527" s="48">
        <f>+Localiza_PN1112[[#This Row],[Casos]]-Localiza_PN1112[[#This Row],[Fallecidos]]-Localiza_PN1112[[#This Row],[Recuperados]]</f>
        <v>0</v>
      </c>
      <c r="L527" s="19">
        <f>+Localiza_PN1112[[#This Row],[Casos]]/(Localiza_PN1112[[#This Row],[Población]]/1000000)</f>
        <v>0</v>
      </c>
      <c r="M527" s="19">
        <f>+Localiza_PN1112[[#This Row],[Fallecidos]]/(Localiza_PN1112[[#This Row],[Población]]/1000000)</f>
        <v>0</v>
      </c>
      <c r="N527" s="19">
        <f>+Localiza_PN1112[[#This Row],[Recuperados]]/(Localiza_PN1112[[#This Row],[Población]]/1000000)</f>
        <v>0</v>
      </c>
      <c r="O527" s="19">
        <f>+Localiza_PN1112[[#This Row],[Activos]]/(Localiza_PN1112[[#This Row],[Población]]/1000000)</f>
        <v>0</v>
      </c>
      <c r="P527" s="25" t="e">
        <f>+Localiza_PN1112[[#This Row],[Fallecidos]]/Localiza_PN1112[[#This Row],[Casos]]</f>
        <v>#DIV/0!</v>
      </c>
      <c r="Q527" s="25" t="e">
        <f>+Localiza_PN1112[[#This Row],[Recuperados]]/Localiza_PN1112[[#This Row],[Casos]]</f>
        <v>#DIV/0!</v>
      </c>
      <c r="R527" s="25" t="e">
        <f>Localiza_PN1112[[#This Row],[Activos]]/Localiza_PN1112[[#This Row],[Casos]]</f>
        <v>#DIV/0!</v>
      </c>
      <c r="S527" s="43" t="e">
        <f ca="1">+HLOOKUP($R$1,'Casos DIA Corr'!$CM$1:$CP$755,Localiza_PN1112[[#This Row],[Fila]],0)</f>
        <v>#N/A</v>
      </c>
      <c r="T527" s="40" t="e">
        <f ca="1">+HLOOKUP($R$1,'Muertes DIA'!$F$1:$I$770,Localiza_PN1112[[#This Row],[Fila]],0)</f>
        <v>#N/A</v>
      </c>
      <c r="U527" s="40" t="e">
        <f ca="1">+HLOOKUP($R$1,'Recuperados DIA'!$E$1:$H$763,Localiza_PN1112[[#This Row],[Fila]],0)</f>
        <v>#N/A</v>
      </c>
    </row>
    <row r="528" spans="2:21">
      <c r="B528">
        <v>528</v>
      </c>
      <c r="C528">
        <v>40106</v>
      </c>
      <c r="D528" t="s">
        <v>657</v>
      </c>
      <c r="E528">
        <v>8.0344600677490234</v>
      </c>
      <c r="F528">
        <v>-81.37030029296875</v>
      </c>
      <c r="G528">
        <v>955</v>
      </c>
      <c r="H528" s="48">
        <f>+Casos_PN_CORR[[#This Row],[SUM Correg]]</f>
        <v>0</v>
      </c>
      <c r="I528" s="48">
        <f>+Muertes_PN_ACUM[[#This Row],[Fallecidos]]</f>
        <v>0</v>
      </c>
      <c r="J528" s="48">
        <f>+Recupera_PN_ACUM[[#This Row],[Recuperados]]</f>
        <v>0</v>
      </c>
      <c r="K528" s="48">
        <f>+Localiza_PN1112[[#This Row],[Casos]]-Localiza_PN1112[[#This Row],[Fallecidos]]-Localiza_PN1112[[#This Row],[Recuperados]]</f>
        <v>0</v>
      </c>
      <c r="L528" s="19">
        <f>+Localiza_PN1112[[#This Row],[Casos]]/(Localiza_PN1112[[#This Row],[Población]]/1000000)</f>
        <v>0</v>
      </c>
      <c r="M528" s="19">
        <f>+Localiza_PN1112[[#This Row],[Fallecidos]]/(Localiza_PN1112[[#This Row],[Población]]/1000000)</f>
        <v>0</v>
      </c>
      <c r="N528" s="19">
        <f>+Localiza_PN1112[[#This Row],[Recuperados]]/(Localiza_PN1112[[#This Row],[Población]]/1000000)</f>
        <v>0</v>
      </c>
      <c r="O528" s="19">
        <f>+Localiza_PN1112[[#This Row],[Activos]]/(Localiza_PN1112[[#This Row],[Población]]/1000000)</f>
        <v>0</v>
      </c>
      <c r="P528" s="25" t="e">
        <f>+Localiza_PN1112[[#This Row],[Fallecidos]]/Localiza_PN1112[[#This Row],[Casos]]</f>
        <v>#DIV/0!</v>
      </c>
      <c r="Q528" s="25" t="e">
        <f>+Localiza_PN1112[[#This Row],[Recuperados]]/Localiza_PN1112[[#This Row],[Casos]]</f>
        <v>#DIV/0!</v>
      </c>
      <c r="R528" s="25" t="e">
        <f>Localiza_PN1112[[#This Row],[Activos]]/Localiza_PN1112[[#This Row],[Casos]]</f>
        <v>#DIV/0!</v>
      </c>
      <c r="S528" s="43" t="e">
        <f ca="1">+HLOOKUP($R$1,'Casos DIA Corr'!$CM$1:$CP$755,Localiza_PN1112[[#This Row],[Fila]],0)</f>
        <v>#N/A</v>
      </c>
      <c r="T528" s="40" t="e">
        <f ca="1">+HLOOKUP($R$1,'Muertes DIA'!$F$1:$I$770,Localiza_PN1112[[#This Row],[Fila]],0)</f>
        <v>#N/A</v>
      </c>
      <c r="U528" s="40" t="e">
        <f ca="1">+HLOOKUP($R$1,'Recuperados DIA'!$E$1:$H$763,Localiza_PN1112[[#This Row],[Fila]],0)</f>
        <v>#N/A</v>
      </c>
    </row>
    <row r="529" spans="2:21">
      <c r="B529">
        <v>529</v>
      </c>
      <c r="C529">
        <v>10305</v>
      </c>
      <c r="D529" t="s">
        <v>658</v>
      </c>
      <c r="E529">
        <v>8.0797901153564453</v>
      </c>
      <c r="F529">
        <v>-81.676399230957031</v>
      </c>
      <c r="G529">
        <v>1127</v>
      </c>
      <c r="H529" s="48">
        <f>+Casos_PN_CORR[[#This Row],[SUM Correg]]</f>
        <v>12</v>
      </c>
      <c r="I529" s="48">
        <f>+Muertes_PN_ACUM[[#This Row],[Fallecidos]]</f>
        <v>0</v>
      </c>
      <c r="J529" s="48">
        <f>+Recupera_PN_ACUM[[#This Row],[Recuperados]]</f>
        <v>0</v>
      </c>
      <c r="K529" s="48">
        <f>+Localiza_PN1112[[#This Row],[Casos]]-Localiza_PN1112[[#This Row],[Fallecidos]]-Localiza_PN1112[[#This Row],[Recuperados]]</f>
        <v>12</v>
      </c>
      <c r="L529" s="19">
        <f>+Localiza_PN1112[[#This Row],[Casos]]/(Localiza_PN1112[[#This Row],[Población]]/1000000)</f>
        <v>10647.737355811891</v>
      </c>
      <c r="M529" s="19">
        <f>+Localiza_PN1112[[#This Row],[Fallecidos]]/(Localiza_PN1112[[#This Row],[Población]]/1000000)</f>
        <v>0</v>
      </c>
      <c r="N529" s="19">
        <f>+Localiza_PN1112[[#This Row],[Recuperados]]/(Localiza_PN1112[[#This Row],[Población]]/1000000)</f>
        <v>0</v>
      </c>
      <c r="O529" s="19">
        <f>+Localiza_PN1112[[#This Row],[Activos]]/(Localiza_PN1112[[#This Row],[Población]]/1000000)</f>
        <v>10647.737355811891</v>
      </c>
      <c r="P529" s="25">
        <f>+Localiza_PN1112[[#This Row],[Fallecidos]]/Localiza_PN1112[[#This Row],[Casos]]</f>
        <v>0</v>
      </c>
      <c r="Q529" s="25">
        <f>+Localiza_PN1112[[#This Row],[Recuperados]]/Localiza_PN1112[[#This Row],[Casos]]</f>
        <v>0</v>
      </c>
      <c r="R529" s="25">
        <f>Localiza_PN1112[[#This Row],[Activos]]/Localiza_PN1112[[#This Row],[Casos]]</f>
        <v>1</v>
      </c>
      <c r="S529" s="43" t="e">
        <f ca="1">+HLOOKUP($R$1,'Casos DIA Corr'!$CM$1:$CP$755,Localiza_PN1112[[#This Row],[Fila]],0)</f>
        <v>#N/A</v>
      </c>
      <c r="T529" s="40" t="e">
        <f ca="1">+HLOOKUP($R$1,'Muertes DIA'!$F$1:$I$770,Localiza_PN1112[[#This Row],[Fila]],0)</f>
        <v>#N/A</v>
      </c>
      <c r="U529" s="40" t="e">
        <f ca="1">+HLOOKUP($R$1,'Recuperados DIA'!$E$1:$H$763,Localiza_PN1112[[#This Row],[Fila]],0)</f>
        <v>#N/A</v>
      </c>
    </row>
    <row r="530" spans="2:21">
      <c r="B530">
        <v>530</v>
      </c>
      <c r="C530">
        <v>90804</v>
      </c>
      <c r="D530" t="s">
        <v>659</v>
      </c>
      <c r="E530">
        <v>7.7315797805786133</v>
      </c>
      <c r="F530">
        <v>-80.731101989746094</v>
      </c>
      <c r="G530">
        <v>794</v>
      </c>
      <c r="H530" s="48">
        <f>+Casos_PN_CORR[[#This Row],[SUM Correg]]</f>
        <v>0</v>
      </c>
      <c r="I530" s="48">
        <f>+Muertes_PN_ACUM[[#This Row],[Fallecidos]]</f>
        <v>0</v>
      </c>
      <c r="J530" s="48">
        <f>+Recupera_PN_ACUM[[#This Row],[Recuperados]]</f>
        <v>0</v>
      </c>
      <c r="K530" s="48">
        <f>+Localiza_PN1112[[#This Row],[Casos]]-Localiza_PN1112[[#This Row],[Fallecidos]]-Localiza_PN1112[[#This Row],[Recuperados]]</f>
        <v>0</v>
      </c>
      <c r="L530" s="19">
        <f>+Localiza_PN1112[[#This Row],[Casos]]/(Localiza_PN1112[[#This Row],[Población]]/1000000)</f>
        <v>0</v>
      </c>
      <c r="M530" s="19">
        <f>+Localiza_PN1112[[#This Row],[Fallecidos]]/(Localiza_PN1112[[#This Row],[Población]]/1000000)</f>
        <v>0</v>
      </c>
      <c r="N530" s="19">
        <f>+Localiza_PN1112[[#This Row],[Recuperados]]/(Localiza_PN1112[[#This Row],[Población]]/1000000)</f>
        <v>0</v>
      </c>
      <c r="O530" s="19">
        <f>+Localiza_PN1112[[#This Row],[Activos]]/(Localiza_PN1112[[#This Row],[Población]]/1000000)</f>
        <v>0</v>
      </c>
      <c r="P530" s="25" t="e">
        <f>+Localiza_PN1112[[#This Row],[Fallecidos]]/Localiza_PN1112[[#This Row],[Casos]]</f>
        <v>#DIV/0!</v>
      </c>
      <c r="Q530" s="25" t="e">
        <f>+Localiza_PN1112[[#This Row],[Recuperados]]/Localiza_PN1112[[#This Row],[Casos]]</f>
        <v>#DIV/0!</v>
      </c>
      <c r="R530" s="25" t="e">
        <f>Localiza_PN1112[[#This Row],[Activos]]/Localiza_PN1112[[#This Row],[Casos]]</f>
        <v>#DIV/0!</v>
      </c>
      <c r="S530" s="43" t="e">
        <f ca="1">+HLOOKUP($R$1,'Casos DIA Corr'!$CM$1:$CP$755,Localiza_PN1112[[#This Row],[Fila]],0)</f>
        <v>#N/A</v>
      </c>
      <c r="T530" s="40" t="e">
        <f ca="1">+HLOOKUP($R$1,'Muertes DIA'!$F$1:$I$770,Localiza_PN1112[[#This Row],[Fila]],0)</f>
        <v>#N/A</v>
      </c>
      <c r="U530" s="40" t="e">
        <f ca="1">+HLOOKUP($R$1,'Recuperados DIA'!$E$1:$H$763,Localiza_PN1112[[#This Row],[Fila]],0)</f>
        <v>#N/A</v>
      </c>
    </row>
    <row r="531" spans="2:21">
      <c r="B531">
        <v>531</v>
      </c>
      <c r="C531">
        <v>40901</v>
      </c>
      <c r="D531" t="s">
        <v>660</v>
      </c>
      <c r="E531">
        <v>7.684539794921875</v>
      </c>
      <c r="F531">
        <v>-80.756797790527344</v>
      </c>
      <c r="G531">
        <v>919</v>
      </c>
      <c r="H531" s="48">
        <f>+Casos_PN_CORR[[#This Row],[SUM Correg]]</f>
        <v>10</v>
      </c>
      <c r="I531" s="48">
        <f>+Muertes_PN_ACUM[[#This Row],[Fallecidos]]</f>
        <v>0</v>
      </c>
      <c r="J531" s="48">
        <f>+Recupera_PN_ACUM[[#This Row],[Recuperados]]</f>
        <v>0</v>
      </c>
      <c r="K531" s="48">
        <f>+Localiza_PN1112[[#This Row],[Casos]]-Localiza_PN1112[[#This Row],[Fallecidos]]-Localiza_PN1112[[#This Row],[Recuperados]]</f>
        <v>10</v>
      </c>
      <c r="L531" s="19">
        <f>+Localiza_PN1112[[#This Row],[Casos]]/(Localiza_PN1112[[#This Row],[Población]]/1000000)</f>
        <v>10881.392818280739</v>
      </c>
      <c r="M531" s="19">
        <f>+Localiza_PN1112[[#This Row],[Fallecidos]]/(Localiza_PN1112[[#This Row],[Población]]/1000000)</f>
        <v>0</v>
      </c>
      <c r="N531" s="19">
        <f>+Localiza_PN1112[[#This Row],[Recuperados]]/(Localiza_PN1112[[#This Row],[Población]]/1000000)</f>
        <v>0</v>
      </c>
      <c r="O531" s="19">
        <f>+Localiza_PN1112[[#This Row],[Activos]]/(Localiza_PN1112[[#This Row],[Población]]/1000000)</f>
        <v>10881.392818280739</v>
      </c>
      <c r="P531" s="25">
        <f>+Localiza_PN1112[[#This Row],[Fallecidos]]/Localiza_PN1112[[#This Row],[Casos]]</f>
        <v>0</v>
      </c>
      <c r="Q531" s="25">
        <f>+Localiza_PN1112[[#This Row],[Recuperados]]/Localiza_PN1112[[#This Row],[Casos]]</f>
        <v>0</v>
      </c>
      <c r="R531" s="25">
        <f>Localiza_PN1112[[#This Row],[Activos]]/Localiza_PN1112[[#This Row],[Casos]]</f>
        <v>1</v>
      </c>
      <c r="S531" s="43" t="e">
        <f ca="1">+HLOOKUP($R$1,'Casos DIA Corr'!$CM$1:$CP$755,Localiza_PN1112[[#This Row],[Fila]],0)</f>
        <v>#N/A</v>
      </c>
      <c r="T531" s="40" t="e">
        <f ca="1">+HLOOKUP($R$1,'Muertes DIA'!$F$1:$I$770,Localiza_PN1112[[#This Row],[Fila]],0)</f>
        <v>#N/A</v>
      </c>
      <c r="U531" s="40" t="e">
        <f ca="1">+HLOOKUP($R$1,'Recuperados DIA'!$E$1:$H$763,Localiza_PN1112[[#This Row],[Fila]],0)</f>
        <v>#N/A</v>
      </c>
    </row>
    <row r="532" spans="2:21">
      <c r="B532">
        <v>532</v>
      </c>
      <c r="C532">
        <v>40805</v>
      </c>
      <c r="D532" t="s">
        <v>661</v>
      </c>
      <c r="E532">
        <v>7.4839701652526855</v>
      </c>
      <c r="F532">
        <v>-80.825698852539063</v>
      </c>
      <c r="G532">
        <v>1129</v>
      </c>
      <c r="H532" s="48">
        <f>+Casos_PN_CORR[[#This Row],[SUM Correg]]</f>
        <v>0</v>
      </c>
      <c r="I532" s="48">
        <f>+Muertes_PN_ACUM[[#This Row],[Fallecidos]]</f>
        <v>0</v>
      </c>
      <c r="J532" s="48">
        <f>+Recupera_PN_ACUM[[#This Row],[Recuperados]]</f>
        <v>0</v>
      </c>
      <c r="K532" s="48">
        <f>+Localiza_PN1112[[#This Row],[Casos]]-Localiza_PN1112[[#This Row],[Fallecidos]]-Localiza_PN1112[[#This Row],[Recuperados]]</f>
        <v>0</v>
      </c>
      <c r="L532" s="19">
        <f>+Localiza_PN1112[[#This Row],[Casos]]/(Localiza_PN1112[[#This Row],[Población]]/1000000)</f>
        <v>0</v>
      </c>
      <c r="M532" s="19">
        <f>+Localiza_PN1112[[#This Row],[Fallecidos]]/(Localiza_PN1112[[#This Row],[Población]]/1000000)</f>
        <v>0</v>
      </c>
      <c r="N532" s="19">
        <f>+Localiza_PN1112[[#This Row],[Recuperados]]/(Localiza_PN1112[[#This Row],[Población]]/1000000)</f>
        <v>0</v>
      </c>
      <c r="O532" s="19">
        <f>+Localiza_PN1112[[#This Row],[Activos]]/(Localiza_PN1112[[#This Row],[Población]]/1000000)</f>
        <v>0</v>
      </c>
      <c r="P532" s="25" t="e">
        <f>+Localiza_PN1112[[#This Row],[Fallecidos]]/Localiza_PN1112[[#This Row],[Casos]]</f>
        <v>#DIV/0!</v>
      </c>
      <c r="Q532" s="25" t="e">
        <f>+Localiza_PN1112[[#This Row],[Recuperados]]/Localiza_PN1112[[#This Row],[Casos]]</f>
        <v>#DIV/0!</v>
      </c>
      <c r="R532" s="25" t="e">
        <f>Localiza_PN1112[[#This Row],[Activos]]/Localiza_PN1112[[#This Row],[Casos]]</f>
        <v>#DIV/0!</v>
      </c>
      <c r="S532" s="43" t="e">
        <f ca="1">+HLOOKUP($R$1,'Casos DIA Corr'!$CM$1:$CP$755,Localiza_PN1112[[#This Row],[Fila]],0)</f>
        <v>#N/A</v>
      </c>
      <c r="T532" s="40" t="e">
        <f ca="1">+HLOOKUP($R$1,'Muertes DIA'!$F$1:$I$770,Localiza_PN1112[[#This Row],[Fila]],0)</f>
        <v>#N/A</v>
      </c>
      <c r="U532" s="40" t="e">
        <f ca="1">+HLOOKUP($R$1,'Recuperados DIA'!$E$1:$H$763,Localiza_PN1112[[#This Row],[Fila]],0)</f>
        <v>#N/A</v>
      </c>
    </row>
    <row r="533" spans="2:21">
      <c r="B533">
        <v>533</v>
      </c>
      <c r="C533">
        <v>60608</v>
      </c>
      <c r="D533" t="s">
        <v>662</v>
      </c>
      <c r="E533">
        <v>8.3469295501708984</v>
      </c>
      <c r="F533">
        <v>-82.50250244140625</v>
      </c>
      <c r="G533">
        <v>1751</v>
      </c>
      <c r="H533" s="48">
        <f>+Casos_PN_CORR[[#This Row],[SUM Correg]]</f>
        <v>0</v>
      </c>
      <c r="I533" s="48">
        <f>+Muertes_PN_ACUM[[#This Row],[Fallecidos]]</f>
        <v>0</v>
      </c>
      <c r="J533" s="48">
        <f>+Recupera_PN_ACUM[[#This Row],[Recuperados]]</f>
        <v>0</v>
      </c>
      <c r="K533" s="48">
        <f>+Localiza_PN1112[[#This Row],[Casos]]-Localiza_PN1112[[#This Row],[Fallecidos]]-Localiza_PN1112[[#This Row],[Recuperados]]</f>
        <v>0</v>
      </c>
      <c r="L533" s="19">
        <f>+Localiza_PN1112[[#This Row],[Casos]]/(Localiza_PN1112[[#This Row],[Población]]/1000000)</f>
        <v>0</v>
      </c>
      <c r="M533" s="19">
        <f>+Localiza_PN1112[[#This Row],[Fallecidos]]/(Localiza_PN1112[[#This Row],[Población]]/1000000)</f>
        <v>0</v>
      </c>
      <c r="N533" s="19">
        <f>+Localiza_PN1112[[#This Row],[Recuperados]]/(Localiza_PN1112[[#This Row],[Población]]/1000000)</f>
        <v>0</v>
      </c>
      <c r="O533" s="19">
        <f>+Localiza_PN1112[[#This Row],[Activos]]/(Localiza_PN1112[[#This Row],[Población]]/1000000)</f>
        <v>0</v>
      </c>
      <c r="P533" s="25" t="e">
        <f>+Localiza_PN1112[[#This Row],[Fallecidos]]/Localiza_PN1112[[#This Row],[Casos]]</f>
        <v>#DIV/0!</v>
      </c>
      <c r="Q533" s="25" t="e">
        <f>+Localiza_PN1112[[#This Row],[Recuperados]]/Localiza_PN1112[[#This Row],[Casos]]</f>
        <v>#DIV/0!</v>
      </c>
      <c r="R533" s="25" t="e">
        <f>Localiza_PN1112[[#This Row],[Activos]]/Localiza_PN1112[[#This Row],[Casos]]</f>
        <v>#DIV/0!</v>
      </c>
      <c r="S533" s="43" t="e">
        <f ca="1">+HLOOKUP($R$1,'Casos DIA Corr'!$CM$1:$CP$755,Localiza_PN1112[[#This Row],[Fila]],0)</f>
        <v>#N/A</v>
      </c>
      <c r="T533" s="40" t="e">
        <f ca="1">+HLOOKUP($R$1,'Muertes DIA'!$F$1:$I$770,Localiza_PN1112[[#This Row],[Fila]],0)</f>
        <v>#N/A</v>
      </c>
      <c r="U533" s="40" t="e">
        <f ca="1">+HLOOKUP($R$1,'Recuperados DIA'!$E$1:$H$763,Localiza_PN1112[[#This Row],[Fila]],0)</f>
        <v>#N/A</v>
      </c>
    </row>
    <row r="534" spans="2:21">
      <c r="B534">
        <v>534</v>
      </c>
      <c r="C534">
        <v>80811</v>
      </c>
      <c r="D534" t="s">
        <v>663</v>
      </c>
      <c r="E534">
        <v>8.9483699798583984</v>
      </c>
      <c r="F534">
        <v>-82.178802490234375</v>
      </c>
      <c r="G534">
        <v>1682</v>
      </c>
      <c r="H534" s="48">
        <f>+Casos_PN_CORR[[#This Row],[SUM Correg]]</f>
        <v>1074</v>
      </c>
      <c r="I534" s="48">
        <f>+Muertes_PN_ACUM[[#This Row],[Fallecidos]]</f>
        <v>1</v>
      </c>
      <c r="J534" s="48">
        <f>+Recupera_PN_ACUM[[#This Row],[Recuperados]]</f>
        <v>0</v>
      </c>
      <c r="K534" s="48">
        <f>+Localiza_PN1112[[#This Row],[Casos]]-Localiza_PN1112[[#This Row],[Fallecidos]]-Localiza_PN1112[[#This Row],[Recuperados]]</f>
        <v>1073</v>
      </c>
      <c r="L534" s="19">
        <f>+Localiza_PN1112[[#This Row],[Casos]]/(Localiza_PN1112[[#This Row],[Población]]/1000000)</f>
        <v>638525.56480380509</v>
      </c>
      <c r="M534" s="19">
        <f>+Localiza_PN1112[[#This Row],[Fallecidos]]/(Localiza_PN1112[[#This Row],[Población]]/1000000)</f>
        <v>594.53032104637339</v>
      </c>
      <c r="N534" s="19">
        <f>+Localiza_PN1112[[#This Row],[Recuperados]]/(Localiza_PN1112[[#This Row],[Población]]/1000000)</f>
        <v>0</v>
      </c>
      <c r="O534" s="19">
        <f>+Localiza_PN1112[[#This Row],[Activos]]/(Localiza_PN1112[[#This Row],[Población]]/1000000)</f>
        <v>637931.03448275861</v>
      </c>
      <c r="P534" s="25">
        <f>+Localiza_PN1112[[#This Row],[Fallecidos]]/Localiza_PN1112[[#This Row],[Casos]]</f>
        <v>9.3109869646182495E-4</v>
      </c>
      <c r="Q534" s="25">
        <f>+Localiza_PN1112[[#This Row],[Recuperados]]/Localiza_PN1112[[#This Row],[Casos]]</f>
        <v>0</v>
      </c>
      <c r="R534" s="25">
        <f>Localiza_PN1112[[#This Row],[Activos]]/Localiza_PN1112[[#This Row],[Casos]]</f>
        <v>0.9990689013035382</v>
      </c>
      <c r="S534" s="43" t="e">
        <f ca="1">+HLOOKUP($R$1,'Casos DIA Corr'!$CM$1:$CP$755,Localiza_PN1112[[#This Row],[Fila]],0)</f>
        <v>#N/A</v>
      </c>
      <c r="T534" s="40" t="e">
        <f ca="1">+HLOOKUP($R$1,'Muertes DIA'!$F$1:$I$770,Localiza_PN1112[[#This Row],[Fila]],0)</f>
        <v>#N/A</v>
      </c>
      <c r="U534" s="40" t="e">
        <f ca="1">+HLOOKUP($R$1,'Recuperados DIA'!$E$1:$H$763,Localiza_PN1112[[#This Row],[Fila]],0)</f>
        <v>#N/A</v>
      </c>
    </row>
    <row r="535" spans="2:21">
      <c r="B535">
        <v>535</v>
      </c>
      <c r="C535">
        <v>120705</v>
      </c>
      <c r="D535" t="s">
        <v>664</v>
      </c>
      <c r="E535">
        <v>8.2822999954223633</v>
      </c>
      <c r="F535">
        <v>-81.077201843261719</v>
      </c>
      <c r="G535">
        <v>1618</v>
      </c>
      <c r="H535" s="48">
        <f>+Casos_PN_CORR[[#This Row],[SUM Correg]]</f>
        <v>0</v>
      </c>
      <c r="I535" s="48">
        <f>+Muertes_PN_ACUM[[#This Row],[Fallecidos]]</f>
        <v>0</v>
      </c>
      <c r="J535" s="48">
        <f>+Recupera_PN_ACUM[[#This Row],[Recuperados]]</f>
        <v>0</v>
      </c>
      <c r="K535" s="48">
        <f>+Localiza_PN1112[[#This Row],[Casos]]-Localiza_PN1112[[#This Row],[Fallecidos]]-Localiza_PN1112[[#This Row],[Recuperados]]</f>
        <v>0</v>
      </c>
      <c r="L535" s="19">
        <f>+Localiza_PN1112[[#This Row],[Casos]]/(Localiza_PN1112[[#This Row],[Población]]/1000000)</f>
        <v>0</v>
      </c>
      <c r="M535" s="19">
        <f>+Localiza_PN1112[[#This Row],[Fallecidos]]/(Localiza_PN1112[[#This Row],[Población]]/1000000)</f>
        <v>0</v>
      </c>
      <c r="N535" s="19">
        <f>+Localiza_PN1112[[#This Row],[Recuperados]]/(Localiza_PN1112[[#This Row],[Población]]/1000000)</f>
        <v>0</v>
      </c>
      <c r="O535" s="19">
        <f>+Localiza_PN1112[[#This Row],[Activos]]/(Localiza_PN1112[[#This Row],[Población]]/1000000)</f>
        <v>0</v>
      </c>
      <c r="P535" s="25" t="e">
        <f>+Localiza_PN1112[[#This Row],[Fallecidos]]/Localiza_PN1112[[#This Row],[Casos]]</f>
        <v>#DIV/0!</v>
      </c>
      <c r="Q535" s="25" t="e">
        <f>+Localiza_PN1112[[#This Row],[Recuperados]]/Localiza_PN1112[[#This Row],[Casos]]</f>
        <v>#DIV/0!</v>
      </c>
      <c r="R535" s="25" t="e">
        <f>Localiza_PN1112[[#This Row],[Activos]]/Localiza_PN1112[[#This Row],[Casos]]</f>
        <v>#DIV/0!</v>
      </c>
      <c r="S535" s="43" t="e">
        <f ca="1">+HLOOKUP($R$1,'Casos DIA Corr'!$CM$1:$CP$755,Localiza_PN1112[[#This Row],[Fila]],0)</f>
        <v>#N/A</v>
      </c>
      <c r="T535" s="40" t="e">
        <f ca="1">+HLOOKUP($R$1,'Muertes DIA'!$F$1:$I$770,Localiza_PN1112[[#This Row],[Fila]],0)</f>
        <v>#N/A</v>
      </c>
      <c r="U535" s="40" t="e">
        <f ca="1">+HLOOKUP($R$1,'Recuperados DIA'!$E$1:$H$763,Localiza_PN1112[[#This Row],[Fila]],0)</f>
        <v>#N/A</v>
      </c>
    </row>
    <row r="536" spans="2:21">
      <c r="B536">
        <v>536</v>
      </c>
      <c r="C536">
        <v>50307</v>
      </c>
      <c r="D536" t="s">
        <v>665</v>
      </c>
      <c r="E536">
        <v>8.1803302764892578</v>
      </c>
      <c r="F536">
        <v>-81.811698913574219</v>
      </c>
      <c r="G536">
        <v>908</v>
      </c>
      <c r="H536" s="48">
        <f>+Casos_PN_CORR[[#This Row],[SUM Correg]]</f>
        <v>0</v>
      </c>
      <c r="I536" s="48">
        <f>+Muertes_PN_ACUM[[#This Row],[Fallecidos]]</f>
        <v>0</v>
      </c>
      <c r="J536" s="48">
        <f>+Recupera_PN_ACUM[[#This Row],[Recuperados]]</f>
        <v>0</v>
      </c>
      <c r="K536" s="48">
        <f>+Localiza_PN1112[[#This Row],[Casos]]-Localiza_PN1112[[#This Row],[Fallecidos]]-Localiza_PN1112[[#This Row],[Recuperados]]</f>
        <v>0</v>
      </c>
      <c r="L536" s="19">
        <f>+Localiza_PN1112[[#This Row],[Casos]]/(Localiza_PN1112[[#This Row],[Población]]/1000000)</f>
        <v>0</v>
      </c>
      <c r="M536" s="19">
        <f>+Localiza_PN1112[[#This Row],[Fallecidos]]/(Localiza_PN1112[[#This Row],[Población]]/1000000)</f>
        <v>0</v>
      </c>
      <c r="N536" s="19">
        <f>+Localiza_PN1112[[#This Row],[Recuperados]]/(Localiza_PN1112[[#This Row],[Población]]/1000000)</f>
        <v>0</v>
      </c>
      <c r="O536" s="19">
        <f>+Localiza_PN1112[[#This Row],[Activos]]/(Localiza_PN1112[[#This Row],[Población]]/1000000)</f>
        <v>0</v>
      </c>
      <c r="P536" s="25" t="e">
        <f>+Localiza_PN1112[[#This Row],[Fallecidos]]/Localiza_PN1112[[#This Row],[Casos]]</f>
        <v>#DIV/0!</v>
      </c>
      <c r="Q536" s="25" t="e">
        <f>+Localiza_PN1112[[#This Row],[Recuperados]]/Localiza_PN1112[[#This Row],[Casos]]</f>
        <v>#DIV/0!</v>
      </c>
      <c r="R536" s="25" t="e">
        <f>Localiza_PN1112[[#This Row],[Activos]]/Localiza_PN1112[[#This Row],[Casos]]</f>
        <v>#DIV/0!</v>
      </c>
      <c r="S536" s="43" t="e">
        <f ca="1">+HLOOKUP($R$1,'Casos DIA Corr'!$CM$1:$CP$755,Localiza_PN1112[[#This Row],[Fila]],0)</f>
        <v>#N/A</v>
      </c>
      <c r="T536" s="40" t="e">
        <f ca="1">+HLOOKUP($R$1,'Muertes DIA'!$F$1:$I$770,Localiza_PN1112[[#This Row],[Fila]],0)</f>
        <v>#N/A</v>
      </c>
      <c r="U536" s="40" t="e">
        <f ca="1">+HLOOKUP($R$1,'Recuperados DIA'!$E$1:$H$763,Localiza_PN1112[[#This Row],[Fila]],0)</f>
        <v>#N/A</v>
      </c>
    </row>
    <row r="537" spans="2:21">
      <c r="B537">
        <v>537</v>
      </c>
      <c r="C537">
        <v>50315</v>
      </c>
      <c r="D537" t="s">
        <v>666</v>
      </c>
      <c r="E537">
        <v>8.4632396697998047</v>
      </c>
      <c r="F537">
        <v>-82.244300842285156</v>
      </c>
      <c r="G537">
        <v>1547</v>
      </c>
      <c r="H537" s="48">
        <f>+Casos_PN_CORR[[#This Row],[SUM Correg]]</f>
        <v>0</v>
      </c>
      <c r="I537" s="48">
        <f>+Muertes_PN_ACUM[[#This Row],[Fallecidos]]</f>
        <v>0</v>
      </c>
      <c r="J537" s="48">
        <f>+Recupera_PN_ACUM[[#This Row],[Recuperados]]</f>
        <v>0</v>
      </c>
      <c r="K537" s="48">
        <f>+Localiza_PN1112[[#This Row],[Casos]]-Localiza_PN1112[[#This Row],[Fallecidos]]-Localiza_PN1112[[#This Row],[Recuperados]]</f>
        <v>0</v>
      </c>
      <c r="L537" s="19">
        <f>+Localiza_PN1112[[#This Row],[Casos]]/(Localiza_PN1112[[#This Row],[Población]]/1000000)</f>
        <v>0</v>
      </c>
      <c r="M537" s="19">
        <f>+Localiza_PN1112[[#This Row],[Fallecidos]]/(Localiza_PN1112[[#This Row],[Población]]/1000000)</f>
        <v>0</v>
      </c>
      <c r="N537" s="19">
        <f>+Localiza_PN1112[[#This Row],[Recuperados]]/(Localiza_PN1112[[#This Row],[Población]]/1000000)</f>
        <v>0</v>
      </c>
      <c r="O537" s="19">
        <f>+Localiza_PN1112[[#This Row],[Activos]]/(Localiza_PN1112[[#This Row],[Población]]/1000000)</f>
        <v>0</v>
      </c>
      <c r="P537" s="25" t="e">
        <f>+Localiza_PN1112[[#This Row],[Fallecidos]]/Localiza_PN1112[[#This Row],[Casos]]</f>
        <v>#DIV/0!</v>
      </c>
      <c r="Q537" s="25" t="e">
        <f>+Localiza_PN1112[[#This Row],[Recuperados]]/Localiza_PN1112[[#This Row],[Casos]]</f>
        <v>#DIV/0!</v>
      </c>
      <c r="R537" s="25" t="e">
        <f>Localiza_PN1112[[#This Row],[Activos]]/Localiza_PN1112[[#This Row],[Casos]]</f>
        <v>#DIV/0!</v>
      </c>
      <c r="S537" s="43" t="e">
        <f ca="1">+HLOOKUP($R$1,'Casos DIA Corr'!$CM$1:$CP$755,Localiza_PN1112[[#This Row],[Fila]],0)</f>
        <v>#N/A</v>
      </c>
      <c r="T537" s="40" t="e">
        <f ca="1">+HLOOKUP($R$1,'Muertes DIA'!$F$1:$I$770,Localiza_PN1112[[#This Row],[Fila]],0)</f>
        <v>#N/A</v>
      </c>
      <c r="U537" s="40" t="e">
        <f ca="1">+HLOOKUP($R$1,'Recuperados DIA'!$E$1:$H$763,Localiza_PN1112[[#This Row],[Fila]],0)</f>
        <v>#N/A</v>
      </c>
    </row>
    <row r="538" spans="2:21">
      <c r="B538">
        <v>538</v>
      </c>
      <c r="C538">
        <v>90701</v>
      </c>
      <c r="D538" t="s">
        <v>667</v>
      </c>
      <c r="E538">
        <v>7.8388800621032715</v>
      </c>
      <c r="F538">
        <v>-80.613502502441406</v>
      </c>
      <c r="G538">
        <v>1416</v>
      </c>
      <c r="H538" s="48">
        <f>+Casos_PN_CORR[[#This Row],[SUM Correg]]</f>
        <v>10</v>
      </c>
      <c r="I538" s="48">
        <f>+Muertes_PN_ACUM[[#This Row],[Fallecidos]]</f>
        <v>0</v>
      </c>
      <c r="J538" s="48">
        <f>+Recupera_PN_ACUM[[#This Row],[Recuperados]]</f>
        <v>0</v>
      </c>
      <c r="K538" s="48">
        <f>+Localiza_PN1112[[#This Row],[Casos]]-Localiza_PN1112[[#This Row],[Fallecidos]]-Localiza_PN1112[[#This Row],[Recuperados]]</f>
        <v>10</v>
      </c>
      <c r="L538" s="19">
        <f>+Localiza_PN1112[[#This Row],[Casos]]/(Localiza_PN1112[[#This Row],[Población]]/1000000)</f>
        <v>7062.1468926553671</v>
      </c>
      <c r="M538" s="19">
        <f>+Localiza_PN1112[[#This Row],[Fallecidos]]/(Localiza_PN1112[[#This Row],[Población]]/1000000)</f>
        <v>0</v>
      </c>
      <c r="N538" s="19">
        <f>+Localiza_PN1112[[#This Row],[Recuperados]]/(Localiza_PN1112[[#This Row],[Población]]/1000000)</f>
        <v>0</v>
      </c>
      <c r="O538" s="19">
        <f>+Localiza_PN1112[[#This Row],[Activos]]/(Localiza_PN1112[[#This Row],[Población]]/1000000)</f>
        <v>7062.1468926553671</v>
      </c>
      <c r="P538" s="25">
        <f>+Localiza_PN1112[[#This Row],[Fallecidos]]/Localiza_PN1112[[#This Row],[Casos]]</f>
        <v>0</v>
      </c>
      <c r="Q538" s="25">
        <f>+Localiza_PN1112[[#This Row],[Recuperados]]/Localiza_PN1112[[#This Row],[Casos]]</f>
        <v>0</v>
      </c>
      <c r="R538" s="25">
        <f>Localiza_PN1112[[#This Row],[Activos]]/Localiza_PN1112[[#This Row],[Casos]]</f>
        <v>1</v>
      </c>
      <c r="S538" s="43" t="e">
        <f ca="1">+HLOOKUP($R$1,'Casos DIA Corr'!$CM$1:$CP$755,Localiza_PN1112[[#This Row],[Fila]],0)</f>
        <v>#N/A</v>
      </c>
      <c r="T538" s="40" t="e">
        <f ca="1">+HLOOKUP($R$1,'Muertes DIA'!$F$1:$I$770,Localiza_PN1112[[#This Row],[Fila]],0)</f>
        <v>#N/A</v>
      </c>
      <c r="U538" s="40" t="e">
        <f ca="1">+HLOOKUP($R$1,'Recuperados DIA'!$E$1:$H$763,Localiza_PN1112[[#This Row],[Fila]],0)</f>
        <v>#N/A</v>
      </c>
    </row>
    <row r="539" spans="2:21">
      <c r="B539">
        <v>539</v>
      </c>
      <c r="C539">
        <v>20607</v>
      </c>
      <c r="D539" t="s">
        <v>668</v>
      </c>
      <c r="E539">
        <v>9.0239496231079102</v>
      </c>
      <c r="F539">
        <v>-79.493598937988281</v>
      </c>
      <c r="G539">
        <v>26607</v>
      </c>
      <c r="H539" s="48">
        <f>+Casos_PN_CORR[[#This Row],[SUM Correg]]</f>
        <v>5</v>
      </c>
      <c r="I539" s="48">
        <f>+Muertes_PN_ACUM[[#This Row],[Fallecidos]]</f>
        <v>0</v>
      </c>
      <c r="J539" s="48">
        <f>+Recupera_PN_ACUM[[#This Row],[Recuperados]]</f>
        <v>0</v>
      </c>
      <c r="K539" s="48">
        <f>+Localiza_PN1112[[#This Row],[Casos]]-Localiza_PN1112[[#This Row],[Fallecidos]]-Localiza_PN1112[[#This Row],[Recuperados]]</f>
        <v>5</v>
      </c>
      <c r="L539" s="19">
        <f>+Localiza_PN1112[[#This Row],[Casos]]/(Localiza_PN1112[[#This Row],[Población]]/1000000)</f>
        <v>187.9204720562258</v>
      </c>
      <c r="M539" s="19">
        <f>+Localiza_PN1112[[#This Row],[Fallecidos]]/(Localiza_PN1112[[#This Row],[Población]]/1000000)</f>
        <v>0</v>
      </c>
      <c r="N539" s="19">
        <f>+Localiza_PN1112[[#This Row],[Recuperados]]/(Localiza_PN1112[[#This Row],[Población]]/1000000)</f>
        <v>0</v>
      </c>
      <c r="O539" s="19">
        <f>+Localiza_PN1112[[#This Row],[Activos]]/(Localiza_PN1112[[#This Row],[Población]]/1000000)</f>
        <v>187.9204720562258</v>
      </c>
      <c r="P539" s="25">
        <f>+Localiza_PN1112[[#This Row],[Fallecidos]]/Localiza_PN1112[[#This Row],[Casos]]</f>
        <v>0</v>
      </c>
      <c r="Q539" s="25">
        <f>+Localiza_PN1112[[#This Row],[Recuperados]]/Localiza_PN1112[[#This Row],[Casos]]</f>
        <v>0</v>
      </c>
      <c r="R539" s="25">
        <f>Localiza_PN1112[[#This Row],[Activos]]/Localiza_PN1112[[#This Row],[Casos]]</f>
        <v>1</v>
      </c>
      <c r="S539" s="43" t="e">
        <f ca="1">+HLOOKUP($R$1,'Casos DIA Corr'!$CM$1:$CP$755,Localiza_PN1112[[#This Row],[Fila]],0)</f>
        <v>#N/A</v>
      </c>
      <c r="T539" s="40" t="e">
        <f ca="1">+HLOOKUP($R$1,'Muertes DIA'!$F$1:$I$770,Localiza_PN1112[[#This Row],[Fila]],0)</f>
        <v>#N/A</v>
      </c>
      <c r="U539" s="40" t="e">
        <f ca="1">+HLOOKUP($R$1,'Recuperados DIA'!$E$1:$H$763,Localiza_PN1112[[#This Row],[Fila]],0)</f>
        <v>#N/A</v>
      </c>
    </row>
    <row r="540" spans="2:21">
      <c r="B540">
        <v>540</v>
      </c>
      <c r="C540">
        <v>91109</v>
      </c>
      <c r="D540" t="s">
        <v>668</v>
      </c>
      <c r="E540">
        <v>8.7722702026367188</v>
      </c>
      <c r="F540">
        <v>-81.614898681640625</v>
      </c>
      <c r="G540">
        <v>3658</v>
      </c>
      <c r="H540" s="48">
        <f>+Casos_PN_CORR[[#This Row],[SUM Correg]]</f>
        <v>0</v>
      </c>
      <c r="I540" s="48">
        <f>+Muertes_PN_ACUM[[#This Row],[Fallecidos]]</f>
        <v>0</v>
      </c>
      <c r="J540" s="48">
        <f>+Recupera_PN_ACUM[[#This Row],[Recuperados]]</f>
        <v>0</v>
      </c>
      <c r="K540" s="48">
        <f>+Localiza_PN1112[[#This Row],[Casos]]-Localiza_PN1112[[#This Row],[Fallecidos]]-Localiza_PN1112[[#This Row],[Recuperados]]</f>
        <v>0</v>
      </c>
      <c r="L540" s="19">
        <f>+Localiza_PN1112[[#This Row],[Casos]]/(Localiza_PN1112[[#This Row],[Población]]/1000000)</f>
        <v>0</v>
      </c>
      <c r="M540" s="19">
        <f>+Localiza_PN1112[[#This Row],[Fallecidos]]/(Localiza_PN1112[[#This Row],[Población]]/1000000)</f>
        <v>0</v>
      </c>
      <c r="N540" s="19">
        <f>+Localiza_PN1112[[#This Row],[Recuperados]]/(Localiza_PN1112[[#This Row],[Población]]/1000000)</f>
        <v>0</v>
      </c>
      <c r="O540" s="19">
        <f>+Localiza_PN1112[[#This Row],[Activos]]/(Localiza_PN1112[[#This Row],[Población]]/1000000)</f>
        <v>0</v>
      </c>
      <c r="P540" s="25" t="e">
        <f>+Localiza_PN1112[[#This Row],[Fallecidos]]/Localiza_PN1112[[#This Row],[Casos]]</f>
        <v>#DIV/0!</v>
      </c>
      <c r="Q540" s="25" t="e">
        <f>+Localiza_PN1112[[#This Row],[Recuperados]]/Localiza_PN1112[[#This Row],[Casos]]</f>
        <v>#DIV/0!</v>
      </c>
      <c r="R540" s="25" t="e">
        <f>Localiza_PN1112[[#This Row],[Activos]]/Localiza_PN1112[[#This Row],[Casos]]</f>
        <v>#DIV/0!</v>
      </c>
      <c r="S540" s="43" t="e">
        <f ca="1">+HLOOKUP($R$1,'Casos DIA Corr'!$CM$1:$CP$755,Localiza_PN1112[[#This Row],[Fila]],0)</f>
        <v>#N/A</v>
      </c>
      <c r="T540" s="40" t="e">
        <f ca="1">+HLOOKUP($R$1,'Muertes DIA'!$F$1:$I$770,Localiza_PN1112[[#This Row],[Fila]],0)</f>
        <v>#N/A</v>
      </c>
      <c r="U540" s="40" t="e">
        <f ca="1">+HLOOKUP($R$1,'Recuperados DIA'!$E$1:$H$763,Localiza_PN1112[[#This Row],[Fila]],0)</f>
        <v>#N/A</v>
      </c>
    </row>
    <row r="541" spans="2:21">
      <c r="B541">
        <v>541</v>
      </c>
      <c r="C541">
        <v>20207</v>
      </c>
      <c r="D541" t="s">
        <v>669</v>
      </c>
      <c r="E541">
        <v>8.5536699295043945</v>
      </c>
      <c r="F541">
        <v>-78.388099670410156</v>
      </c>
      <c r="G541">
        <v>0</v>
      </c>
      <c r="H541" s="48">
        <f>+Casos_PN_CORR[[#This Row],[SUM Correg]]</f>
        <v>95</v>
      </c>
      <c r="I541" s="48">
        <f>+Muertes_PN_ACUM[[#This Row],[Fallecidos]]</f>
        <v>0</v>
      </c>
      <c r="J541" s="48">
        <f>+Recupera_PN_ACUM[[#This Row],[Recuperados]]</f>
        <v>0</v>
      </c>
      <c r="K541" s="48">
        <f>+Localiza_PN1112[[#This Row],[Casos]]-Localiza_PN1112[[#This Row],[Fallecidos]]-Localiza_PN1112[[#This Row],[Recuperados]]</f>
        <v>95</v>
      </c>
      <c r="L541" s="19" t="e">
        <f>+Localiza_PN1112[[#This Row],[Casos]]/(Localiza_PN1112[[#This Row],[Población]]/1000000)</f>
        <v>#DIV/0!</v>
      </c>
      <c r="M541" s="19" t="e">
        <f>+Localiza_PN1112[[#This Row],[Fallecidos]]/(Localiza_PN1112[[#This Row],[Población]]/1000000)</f>
        <v>#DIV/0!</v>
      </c>
      <c r="N541" s="19" t="e">
        <f>+Localiza_PN1112[[#This Row],[Recuperados]]/(Localiza_PN1112[[#This Row],[Población]]/1000000)</f>
        <v>#DIV/0!</v>
      </c>
      <c r="O541" s="19" t="e">
        <f>+Localiza_PN1112[[#This Row],[Activos]]/(Localiza_PN1112[[#This Row],[Población]]/1000000)</f>
        <v>#DIV/0!</v>
      </c>
      <c r="P541" s="25">
        <f>+Localiza_PN1112[[#This Row],[Fallecidos]]/Localiza_PN1112[[#This Row],[Casos]]</f>
        <v>0</v>
      </c>
      <c r="Q541" s="25">
        <f>+Localiza_PN1112[[#This Row],[Recuperados]]/Localiza_PN1112[[#This Row],[Casos]]</f>
        <v>0</v>
      </c>
      <c r="R541" s="25">
        <f>Localiza_PN1112[[#This Row],[Activos]]/Localiza_PN1112[[#This Row],[Casos]]</f>
        <v>1</v>
      </c>
      <c r="S541" s="43" t="e">
        <f ca="1">+HLOOKUP($R$1,'Casos DIA Corr'!$CM$1:$CP$755,Localiza_PN1112[[#This Row],[Fila]],0)</f>
        <v>#N/A</v>
      </c>
      <c r="T541" s="40" t="e">
        <f ca="1">+HLOOKUP($R$1,'Muertes DIA'!$F$1:$I$770,Localiza_PN1112[[#This Row],[Fila]],0)</f>
        <v>#N/A</v>
      </c>
      <c r="U541" s="40" t="e">
        <f ca="1">+HLOOKUP($R$1,'Recuperados DIA'!$E$1:$H$763,Localiza_PN1112[[#This Row],[Fila]],0)</f>
        <v>#N/A</v>
      </c>
    </row>
    <row r="542" spans="2:21">
      <c r="B542">
        <v>542</v>
      </c>
      <c r="C542">
        <v>70218</v>
      </c>
      <c r="D542" t="s">
        <v>670</v>
      </c>
      <c r="E542">
        <v>8.7504501342773438</v>
      </c>
      <c r="F542">
        <v>-78.391502380371094</v>
      </c>
      <c r="G542">
        <v>0</v>
      </c>
      <c r="H542" s="48">
        <f>+Casos_PN_CORR[[#This Row],[SUM Correg]]</f>
        <v>0</v>
      </c>
      <c r="I542" s="48">
        <f>+Muertes_PN_ACUM[[#This Row],[Fallecidos]]</f>
        <v>0</v>
      </c>
      <c r="J542" s="48">
        <f>+Recupera_PN_ACUM[[#This Row],[Recuperados]]</f>
        <v>0</v>
      </c>
      <c r="K542" s="48">
        <f>+Localiza_PN1112[[#This Row],[Casos]]-Localiza_PN1112[[#This Row],[Fallecidos]]-Localiza_PN1112[[#This Row],[Recuperados]]</f>
        <v>0</v>
      </c>
      <c r="L542" s="19" t="e">
        <f>+Localiza_PN1112[[#This Row],[Casos]]/(Localiza_PN1112[[#This Row],[Población]]/1000000)</f>
        <v>#DIV/0!</v>
      </c>
      <c r="M542" s="19" t="e">
        <f>+Localiza_PN1112[[#This Row],[Fallecidos]]/(Localiza_PN1112[[#This Row],[Población]]/1000000)</f>
        <v>#DIV/0!</v>
      </c>
      <c r="N542" s="19" t="e">
        <f>+Localiza_PN1112[[#This Row],[Recuperados]]/(Localiza_PN1112[[#This Row],[Población]]/1000000)</f>
        <v>#DIV/0!</v>
      </c>
      <c r="O542" s="19" t="e">
        <f>+Localiza_PN1112[[#This Row],[Activos]]/(Localiza_PN1112[[#This Row],[Población]]/1000000)</f>
        <v>#DIV/0!</v>
      </c>
      <c r="P542" s="25" t="e">
        <f>+Localiza_PN1112[[#This Row],[Fallecidos]]/Localiza_PN1112[[#This Row],[Casos]]</f>
        <v>#DIV/0!</v>
      </c>
      <c r="Q542" s="25" t="e">
        <f>+Localiza_PN1112[[#This Row],[Recuperados]]/Localiza_PN1112[[#This Row],[Casos]]</f>
        <v>#DIV/0!</v>
      </c>
      <c r="R542" s="25" t="e">
        <f>Localiza_PN1112[[#This Row],[Activos]]/Localiza_PN1112[[#This Row],[Casos]]</f>
        <v>#DIV/0!</v>
      </c>
      <c r="S542" s="43" t="e">
        <f ca="1">+HLOOKUP($R$1,'Casos DIA Corr'!$CM$1:$CP$755,Localiza_PN1112[[#This Row],[Fila]],0)</f>
        <v>#N/A</v>
      </c>
      <c r="T542" s="40" t="e">
        <f ca="1">+HLOOKUP($R$1,'Muertes DIA'!$F$1:$I$770,Localiza_PN1112[[#This Row],[Fila]],0)</f>
        <v>#N/A</v>
      </c>
      <c r="U542" s="40" t="e">
        <f ca="1">+HLOOKUP($R$1,'Recuperados DIA'!$E$1:$H$763,Localiza_PN1112[[#This Row],[Fila]],0)</f>
        <v>#N/A</v>
      </c>
    </row>
    <row r="543" spans="2:21">
      <c r="B543">
        <v>543</v>
      </c>
      <c r="C543">
        <v>50308</v>
      </c>
      <c r="D543" t="s">
        <v>671</v>
      </c>
      <c r="E543">
        <v>7.9968600273132324</v>
      </c>
      <c r="F543">
        <v>-81.165000915527344</v>
      </c>
      <c r="G543">
        <v>2484</v>
      </c>
      <c r="H543" s="48">
        <f>+Casos_PN_CORR[[#This Row],[SUM Correg]]</f>
        <v>0</v>
      </c>
      <c r="I543" s="48">
        <f>+Muertes_PN_ACUM[[#This Row],[Fallecidos]]</f>
        <v>0</v>
      </c>
      <c r="J543" s="48">
        <f>+Recupera_PN_ACUM[[#This Row],[Recuperados]]</f>
        <v>0</v>
      </c>
      <c r="K543" s="48">
        <f>+Localiza_PN1112[[#This Row],[Casos]]-Localiza_PN1112[[#This Row],[Fallecidos]]-Localiza_PN1112[[#This Row],[Recuperados]]</f>
        <v>0</v>
      </c>
      <c r="L543" s="19">
        <f>+Localiza_PN1112[[#This Row],[Casos]]/(Localiza_PN1112[[#This Row],[Población]]/1000000)</f>
        <v>0</v>
      </c>
      <c r="M543" s="19">
        <f>+Localiza_PN1112[[#This Row],[Fallecidos]]/(Localiza_PN1112[[#This Row],[Población]]/1000000)</f>
        <v>0</v>
      </c>
      <c r="N543" s="19">
        <f>+Localiza_PN1112[[#This Row],[Recuperados]]/(Localiza_PN1112[[#This Row],[Población]]/1000000)</f>
        <v>0</v>
      </c>
      <c r="O543" s="19">
        <f>+Localiza_PN1112[[#This Row],[Activos]]/(Localiza_PN1112[[#This Row],[Población]]/1000000)</f>
        <v>0</v>
      </c>
      <c r="P543" s="25" t="e">
        <f>+Localiza_PN1112[[#This Row],[Fallecidos]]/Localiza_PN1112[[#This Row],[Casos]]</f>
        <v>#DIV/0!</v>
      </c>
      <c r="Q543" s="25" t="e">
        <f>+Localiza_PN1112[[#This Row],[Recuperados]]/Localiza_PN1112[[#This Row],[Casos]]</f>
        <v>#DIV/0!</v>
      </c>
      <c r="R543" s="25" t="e">
        <f>Localiza_PN1112[[#This Row],[Activos]]/Localiza_PN1112[[#This Row],[Casos]]</f>
        <v>#DIV/0!</v>
      </c>
      <c r="S543" s="43" t="e">
        <f ca="1">+HLOOKUP($R$1,'Casos DIA Corr'!$CM$1:$CP$755,Localiza_PN1112[[#This Row],[Fila]],0)</f>
        <v>#N/A</v>
      </c>
      <c r="T543" s="40" t="e">
        <f ca="1">+HLOOKUP($R$1,'Muertes DIA'!$F$1:$I$770,Localiza_PN1112[[#This Row],[Fila]],0)</f>
        <v>#N/A</v>
      </c>
      <c r="U543" s="40" t="e">
        <f ca="1">+HLOOKUP($R$1,'Recuperados DIA'!$E$1:$H$763,Localiza_PN1112[[#This Row],[Fila]],0)</f>
        <v>#N/A</v>
      </c>
    </row>
    <row r="544" spans="2:21">
      <c r="B544">
        <v>544</v>
      </c>
      <c r="C544">
        <v>20608</v>
      </c>
      <c r="D544" t="s">
        <v>672</v>
      </c>
      <c r="E544">
        <v>8.4470500946044922</v>
      </c>
      <c r="F544">
        <v>-80.475997924804688</v>
      </c>
      <c r="G544">
        <v>3117</v>
      </c>
      <c r="H544" s="48">
        <f>+Casos_PN_CORR[[#This Row],[SUM Correg]]</f>
        <v>5</v>
      </c>
      <c r="I544" s="48">
        <f>+Muertes_PN_ACUM[[#This Row],[Fallecidos]]</f>
        <v>0</v>
      </c>
      <c r="J544" s="48">
        <f>+Recupera_PN_ACUM[[#This Row],[Recuperados]]</f>
        <v>0</v>
      </c>
      <c r="K544" s="48">
        <f>+Localiza_PN1112[[#This Row],[Casos]]-Localiza_PN1112[[#This Row],[Fallecidos]]-Localiza_PN1112[[#This Row],[Recuperados]]</f>
        <v>5</v>
      </c>
      <c r="L544" s="19">
        <f>+Localiza_PN1112[[#This Row],[Casos]]/(Localiza_PN1112[[#This Row],[Población]]/1000000)</f>
        <v>1604.1065126724416</v>
      </c>
      <c r="M544" s="19">
        <f>+Localiza_PN1112[[#This Row],[Fallecidos]]/(Localiza_PN1112[[#This Row],[Población]]/1000000)</f>
        <v>0</v>
      </c>
      <c r="N544" s="19">
        <f>+Localiza_PN1112[[#This Row],[Recuperados]]/(Localiza_PN1112[[#This Row],[Población]]/1000000)</f>
        <v>0</v>
      </c>
      <c r="O544" s="19">
        <f>+Localiza_PN1112[[#This Row],[Activos]]/(Localiza_PN1112[[#This Row],[Población]]/1000000)</f>
        <v>1604.1065126724416</v>
      </c>
      <c r="P544" s="25">
        <f>+Localiza_PN1112[[#This Row],[Fallecidos]]/Localiza_PN1112[[#This Row],[Casos]]</f>
        <v>0</v>
      </c>
      <c r="Q544" s="25">
        <f>+Localiza_PN1112[[#This Row],[Recuperados]]/Localiza_PN1112[[#This Row],[Casos]]</f>
        <v>0</v>
      </c>
      <c r="R544" s="25">
        <f>Localiza_PN1112[[#This Row],[Activos]]/Localiza_PN1112[[#This Row],[Casos]]</f>
        <v>1</v>
      </c>
      <c r="S544" s="43" t="e">
        <f ca="1">+HLOOKUP($R$1,'Casos DIA Corr'!$CM$1:$CP$755,Localiza_PN1112[[#This Row],[Fila]],0)</f>
        <v>#N/A</v>
      </c>
      <c r="T544" s="40" t="e">
        <f ca="1">+HLOOKUP($R$1,'Muertes DIA'!$F$1:$I$770,Localiza_PN1112[[#This Row],[Fila]],0)</f>
        <v>#N/A</v>
      </c>
      <c r="U544" s="40" t="e">
        <f ca="1">+HLOOKUP($R$1,'Recuperados DIA'!$E$1:$H$763,Localiza_PN1112[[#This Row],[Fila]],0)</f>
        <v>#N/A</v>
      </c>
    </row>
    <row r="545" spans="2:21">
      <c r="B545">
        <v>545</v>
      </c>
      <c r="C545">
        <v>30305</v>
      </c>
      <c r="D545" t="s">
        <v>672</v>
      </c>
      <c r="E545">
        <v>7.7116098403930664</v>
      </c>
      <c r="F545">
        <v>-81.344703674316406</v>
      </c>
      <c r="G545">
        <v>3674</v>
      </c>
      <c r="H545" s="48">
        <f>+Casos_PN_CORR[[#This Row],[SUM Correg]]</f>
        <v>0</v>
      </c>
      <c r="I545" s="48">
        <f>+Muertes_PN_ACUM[[#This Row],[Fallecidos]]</f>
        <v>1</v>
      </c>
      <c r="J545" s="48">
        <f>+Recupera_PN_ACUM[[#This Row],[Recuperados]]</f>
        <v>0</v>
      </c>
      <c r="K545" s="48">
        <f>+Localiza_PN1112[[#This Row],[Casos]]-Localiza_PN1112[[#This Row],[Fallecidos]]-Localiza_PN1112[[#This Row],[Recuperados]]</f>
        <v>-1</v>
      </c>
      <c r="L545" s="19">
        <f>+Localiza_PN1112[[#This Row],[Casos]]/(Localiza_PN1112[[#This Row],[Población]]/1000000)</f>
        <v>0</v>
      </c>
      <c r="M545" s="19">
        <f>+Localiza_PN1112[[#This Row],[Fallecidos]]/(Localiza_PN1112[[#This Row],[Población]]/1000000)</f>
        <v>272.18290691344583</v>
      </c>
      <c r="N545" s="19">
        <f>+Localiza_PN1112[[#This Row],[Recuperados]]/(Localiza_PN1112[[#This Row],[Población]]/1000000)</f>
        <v>0</v>
      </c>
      <c r="O545" s="19">
        <f>+Localiza_PN1112[[#This Row],[Activos]]/(Localiza_PN1112[[#This Row],[Población]]/1000000)</f>
        <v>-272.18290691344583</v>
      </c>
      <c r="P545" s="25" t="e">
        <f>+Localiza_PN1112[[#This Row],[Fallecidos]]/Localiza_PN1112[[#This Row],[Casos]]</f>
        <v>#DIV/0!</v>
      </c>
      <c r="Q545" s="25" t="e">
        <f>+Localiza_PN1112[[#This Row],[Recuperados]]/Localiza_PN1112[[#This Row],[Casos]]</f>
        <v>#DIV/0!</v>
      </c>
      <c r="R545" s="25" t="e">
        <f>Localiza_PN1112[[#This Row],[Activos]]/Localiza_PN1112[[#This Row],[Casos]]</f>
        <v>#DIV/0!</v>
      </c>
      <c r="S545" s="43" t="e">
        <f ca="1">+HLOOKUP($R$1,'Casos DIA Corr'!$CM$1:$CP$755,Localiza_PN1112[[#This Row],[Fila]],0)</f>
        <v>#N/A</v>
      </c>
      <c r="T545" s="40" t="e">
        <f ca="1">+HLOOKUP($R$1,'Muertes DIA'!$F$1:$I$770,Localiza_PN1112[[#This Row],[Fila]],0)</f>
        <v>#N/A</v>
      </c>
      <c r="U545" s="40" t="e">
        <f ca="1">+HLOOKUP($R$1,'Recuperados DIA'!$E$1:$H$763,Localiza_PN1112[[#This Row],[Fila]],0)</f>
        <v>#N/A</v>
      </c>
    </row>
    <row r="546" spans="2:21">
      <c r="B546">
        <v>546</v>
      </c>
      <c r="C546">
        <v>90907</v>
      </c>
      <c r="D546" t="s">
        <v>673</v>
      </c>
      <c r="E546">
        <v>8.4235696792602539</v>
      </c>
      <c r="F546">
        <v>-80.117500305175781</v>
      </c>
      <c r="G546">
        <v>15701</v>
      </c>
      <c r="H546" s="48">
        <f>+Casos_PN_CORR[[#This Row],[SUM Correg]]</f>
        <v>0</v>
      </c>
      <c r="I546" s="48">
        <f>+Muertes_PN_ACUM[[#This Row],[Fallecidos]]</f>
        <v>0</v>
      </c>
      <c r="J546" s="48">
        <f>+Recupera_PN_ACUM[[#This Row],[Recuperados]]</f>
        <v>0</v>
      </c>
      <c r="K546" s="48">
        <f>+Localiza_PN1112[[#This Row],[Casos]]-Localiza_PN1112[[#This Row],[Fallecidos]]-Localiza_PN1112[[#This Row],[Recuperados]]</f>
        <v>0</v>
      </c>
      <c r="L546" s="19">
        <f>+Localiza_PN1112[[#This Row],[Casos]]/(Localiza_PN1112[[#This Row],[Población]]/1000000)</f>
        <v>0</v>
      </c>
      <c r="M546" s="19">
        <f>+Localiza_PN1112[[#This Row],[Fallecidos]]/(Localiza_PN1112[[#This Row],[Población]]/1000000)</f>
        <v>0</v>
      </c>
      <c r="N546" s="19">
        <f>+Localiza_PN1112[[#This Row],[Recuperados]]/(Localiza_PN1112[[#This Row],[Población]]/1000000)</f>
        <v>0</v>
      </c>
      <c r="O546" s="19">
        <f>+Localiza_PN1112[[#This Row],[Activos]]/(Localiza_PN1112[[#This Row],[Población]]/1000000)</f>
        <v>0</v>
      </c>
      <c r="P546" s="25" t="e">
        <f>+Localiza_PN1112[[#This Row],[Fallecidos]]/Localiza_PN1112[[#This Row],[Casos]]</f>
        <v>#DIV/0!</v>
      </c>
      <c r="Q546" s="25" t="e">
        <f>+Localiza_PN1112[[#This Row],[Recuperados]]/Localiza_PN1112[[#This Row],[Casos]]</f>
        <v>#DIV/0!</v>
      </c>
      <c r="R546" s="25" t="e">
        <f>Localiza_PN1112[[#This Row],[Activos]]/Localiza_PN1112[[#This Row],[Casos]]</f>
        <v>#DIV/0!</v>
      </c>
      <c r="S546" s="43" t="e">
        <f ca="1">+HLOOKUP($R$1,'Casos DIA Corr'!$CM$1:$CP$755,Localiza_PN1112[[#This Row],[Fila]],0)</f>
        <v>#N/A</v>
      </c>
      <c r="T546" s="40" t="e">
        <f ca="1">+HLOOKUP($R$1,'Muertes DIA'!$F$1:$I$770,Localiza_PN1112[[#This Row],[Fila]],0)</f>
        <v>#N/A</v>
      </c>
      <c r="U546" s="40" t="e">
        <f ca="1">+HLOOKUP($R$1,'Recuperados DIA'!$E$1:$H$763,Localiza_PN1112[[#This Row],[Fila]],0)</f>
        <v>#N/A</v>
      </c>
    </row>
    <row r="547" spans="2:21">
      <c r="B547">
        <v>547</v>
      </c>
      <c r="C547">
        <v>110201</v>
      </c>
      <c r="D547" t="s">
        <v>674</v>
      </c>
      <c r="E547">
        <v>7.7137198448181152</v>
      </c>
      <c r="F547">
        <v>-80.354103088378906</v>
      </c>
      <c r="G547">
        <v>206</v>
      </c>
      <c r="H547" s="48">
        <f>+Casos_PN_CORR[[#This Row],[SUM Correg]]</f>
        <v>5</v>
      </c>
      <c r="I547" s="48">
        <f>+Muertes_PN_ACUM[[#This Row],[Fallecidos]]</f>
        <v>0</v>
      </c>
      <c r="J547" s="48">
        <f>+Recupera_PN_ACUM[[#This Row],[Recuperados]]</f>
        <v>0</v>
      </c>
      <c r="K547" s="48">
        <f>+Localiza_PN1112[[#This Row],[Casos]]-Localiza_PN1112[[#This Row],[Fallecidos]]-Localiza_PN1112[[#This Row],[Recuperados]]</f>
        <v>5</v>
      </c>
      <c r="L547" s="19">
        <f>+Localiza_PN1112[[#This Row],[Casos]]/(Localiza_PN1112[[#This Row],[Población]]/1000000)</f>
        <v>24271.844660194176</v>
      </c>
      <c r="M547" s="19">
        <f>+Localiza_PN1112[[#This Row],[Fallecidos]]/(Localiza_PN1112[[#This Row],[Población]]/1000000)</f>
        <v>0</v>
      </c>
      <c r="N547" s="19">
        <f>+Localiza_PN1112[[#This Row],[Recuperados]]/(Localiza_PN1112[[#This Row],[Población]]/1000000)</f>
        <v>0</v>
      </c>
      <c r="O547" s="19">
        <f>+Localiza_PN1112[[#This Row],[Activos]]/(Localiza_PN1112[[#This Row],[Población]]/1000000)</f>
        <v>24271.844660194176</v>
      </c>
      <c r="P547" s="25">
        <f>+Localiza_PN1112[[#This Row],[Fallecidos]]/Localiza_PN1112[[#This Row],[Casos]]</f>
        <v>0</v>
      </c>
      <c r="Q547" s="25">
        <f>+Localiza_PN1112[[#This Row],[Recuperados]]/Localiza_PN1112[[#This Row],[Casos]]</f>
        <v>0</v>
      </c>
      <c r="R547" s="25">
        <f>Localiza_PN1112[[#This Row],[Activos]]/Localiza_PN1112[[#This Row],[Casos]]</f>
        <v>1</v>
      </c>
      <c r="S547" s="43" t="e">
        <f ca="1">+HLOOKUP($R$1,'Casos DIA Corr'!$CM$1:$CP$755,Localiza_PN1112[[#This Row],[Fila]],0)</f>
        <v>#N/A</v>
      </c>
      <c r="T547" s="40" t="e">
        <f ca="1">+HLOOKUP($R$1,'Muertes DIA'!$F$1:$I$770,Localiza_PN1112[[#This Row],[Fila]],0)</f>
        <v>#N/A</v>
      </c>
      <c r="U547" s="40" t="e">
        <f ca="1">+HLOOKUP($R$1,'Recuperados DIA'!$E$1:$H$763,Localiza_PN1112[[#This Row],[Fila]],0)</f>
        <v>#N/A</v>
      </c>
    </row>
    <row r="548" spans="2:21">
      <c r="B548">
        <v>548</v>
      </c>
      <c r="C548">
        <v>41001</v>
      </c>
      <c r="D548" t="s">
        <v>675</v>
      </c>
      <c r="E548">
        <v>8.3050498962402344</v>
      </c>
      <c r="F548">
        <v>-78.003501892089844</v>
      </c>
      <c r="G548">
        <v>0</v>
      </c>
      <c r="H548" s="48">
        <f>+Casos_PN_CORR[[#This Row],[SUM Correg]]</f>
        <v>6</v>
      </c>
      <c r="I548" s="48">
        <f>+Muertes_PN_ACUM[[#This Row],[Fallecidos]]</f>
        <v>1</v>
      </c>
      <c r="J548" s="48">
        <f>+Recupera_PN_ACUM[[#This Row],[Recuperados]]</f>
        <v>0</v>
      </c>
      <c r="K548" s="48">
        <f>+Localiza_PN1112[[#This Row],[Casos]]-Localiza_PN1112[[#This Row],[Fallecidos]]-Localiza_PN1112[[#This Row],[Recuperados]]</f>
        <v>5</v>
      </c>
      <c r="L548" s="19" t="e">
        <f>+Localiza_PN1112[[#This Row],[Casos]]/(Localiza_PN1112[[#This Row],[Población]]/1000000)</f>
        <v>#DIV/0!</v>
      </c>
      <c r="M548" s="19" t="e">
        <f>+Localiza_PN1112[[#This Row],[Fallecidos]]/(Localiza_PN1112[[#This Row],[Población]]/1000000)</f>
        <v>#DIV/0!</v>
      </c>
      <c r="N548" s="19" t="e">
        <f>+Localiza_PN1112[[#This Row],[Recuperados]]/(Localiza_PN1112[[#This Row],[Población]]/1000000)</f>
        <v>#DIV/0!</v>
      </c>
      <c r="O548" s="19" t="e">
        <f>+Localiza_PN1112[[#This Row],[Activos]]/(Localiza_PN1112[[#This Row],[Población]]/1000000)</f>
        <v>#DIV/0!</v>
      </c>
      <c r="P548" s="25">
        <f>+Localiza_PN1112[[#This Row],[Fallecidos]]/Localiza_PN1112[[#This Row],[Casos]]</f>
        <v>0.16666666666666666</v>
      </c>
      <c r="Q548" s="25">
        <f>+Localiza_PN1112[[#This Row],[Recuperados]]/Localiza_PN1112[[#This Row],[Casos]]</f>
        <v>0</v>
      </c>
      <c r="R548" s="25">
        <f>Localiza_PN1112[[#This Row],[Activos]]/Localiza_PN1112[[#This Row],[Casos]]</f>
        <v>0.83333333333333337</v>
      </c>
      <c r="S548" s="43" t="e">
        <f ca="1">+HLOOKUP($R$1,'Casos DIA Corr'!$CM$1:$CP$755,Localiza_PN1112[[#This Row],[Fila]],0)</f>
        <v>#N/A</v>
      </c>
      <c r="T548" s="40" t="e">
        <f ca="1">+HLOOKUP($R$1,'Muertes DIA'!$F$1:$I$770,Localiza_PN1112[[#This Row],[Fila]],0)</f>
        <v>#N/A</v>
      </c>
      <c r="U548" s="40" t="e">
        <f ca="1">+HLOOKUP($R$1,'Recuperados DIA'!$E$1:$H$763,Localiza_PN1112[[#This Row],[Fila]],0)</f>
        <v>#N/A</v>
      </c>
    </row>
    <row r="549" spans="2:21">
      <c r="B549">
        <v>549</v>
      </c>
      <c r="C549">
        <v>91110</v>
      </c>
      <c r="D549" t="s">
        <v>676</v>
      </c>
      <c r="E549">
        <v>8.9061002731323242</v>
      </c>
      <c r="F549">
        <v>-80.2261962890625</v>
      </c>
      <c r="G549">
        <v>5240</v>
      </c>
      <c r="H549" s="48">
        <f>+Casos_PN_CORR[[#This Row],[SUM Correg]]</f>
        <v>5</v>
      </c>
      <c r="I549" s="48">
        <f>+Muertes_PN_ACUM[[#This Row],[Fallecidos]]</f>
        <v>0</v>
      </c>
      <c r="J549" s="48">
        <f>+Recupera_PN_ACUM[[#This Row],[Recuperados]]</f>
        <v>0</v>
      </c>
      <c r="K549" s="48">
        <f>+Localiza_PN1112[[#This Row],[Casos]]-Localiza_PN1112[[#This Row],[Fallecidos]]-Localiza_PN1112[[#This Row],[Recuperados]]</f>
        <v>5</v>
      </c>
      <c r="L549" s="19">
        <f>+Localiza_PN1112[[#This Row],[Casos]]/(Localiza_PN1112[[#This Row],[Población]]/1000000)</f>
        <v>954.19847328244282</v>
      </c>
      <c r="M549" s="19">
        <f>+Localiza_PN1112[[#This Row],[Fallecidos]]/(Localiza_PN1112[[#This Row],[Población]]/1000000)</f>
        <v>0</v>
      </c>
      <c r="N549" s="19">
        <f>+Localiza_PN1112[[#This Row],[Recuperados]]/(Localiza_PN1112[[#This Row],[Población]]/1000000)</f>
        <v>0</v>
      </c>
      <c r="O549" s="19">
        <f>+Localiza_PN1112[[#This Row],[Activos]]/(Localiza_PN1112[[#This Row],[Población]]/1000000)</f>
        <v>954.19847328244282</v>
      </c>
      <c r="P549" s="25">
        <f>+Localiza_PN1112[[#This Row],[Fallecidos]]/Localiza_PN1112[[#This Row],[Casos]]</f>
        <v>0</v>
      </c>
      <c r="Q549" s="25">
        <f>+Localiza_PN1112[[#This Row],[Recuperados]]/Localiza_PN1112[[#This Row],[Casos]]</f>
        <v>0</v>
      </c>
      <c r="R549" s="25">
        <f>Localiza_PN1112[[#This Row],[Activos]]/Localiza_PN1112[[#This Row],[Casos]]</f>
        <v>1</v>
      </c>
      <c r="S549" s="43" t="e">
        <f ca="1">+HLOOKUP($R$1,'Casos DIA Corr'!$CM$1:$CP$755,Localiza_PN1112[[#This Row],[Fila]],0)</f>
        <v>#N/A</v>
      </c>
      <c r="T549" s="40" t="e">
        <f ca="1">+HLOOKUP($R$1,'Muertes DIA'!$F$1:$I$770,Localiza_PN1112[[#This Row],[Fila]],0)</f>
        <v>#N/A</v>
      </c>
      <c r="U549" s="40" t="e">
        <f ca="1">+HLOOKUP($R$1,'Recuperados DIA'!$E$1:$H$763,Localiza_PN1112[[#This Row],[Fila]],0)</f>
        <v>#N/A</v>
      </c>
    </row>
    <row r="550" spans="2:21">
      <c r="B550">
        <v>550</v>
      </c>
      <c r="C550">
        <v>40205</v>
      </c>
      <c r="D550" t="s">
        <v>677</v>
      </c>
      <c r="E550">
        <v>9.0889797210693359</v>
      </c>
      <c r="F550">
        <v>-80.207603454589844</v>
      </c>
      <c r="G550">
        <v>1044</v>
      </c>
      <c r="H550" s="48">
        <f>+Casos_PN_CORR[[#This Row],[SUM Correg]]</f>
        <v>95</v>
      </c>
      <c r="I550" s="48">
        <f>+Muertes_PN_ACUM[[#This Row],[Fallecidos]]</f>
        <v>1</v>
      </c>
      <c r="J550" s="48">
        <f>+Recupera_PN_ACUM[[#This Row],[Recuperados]]</f>
        <v>0</v>
      </c>
      <c r="K550" s="48">
        <f>+Localiza_PN1112[[#This Row],[Casos]]-Localiza_PN1112[[#This Row],[Fallecidos]]-Localiza_PN1112[[#This Row],[Recuperados]]</f>
        <v>94</v>
      </c>
      <c r="L550" s="19">
        <f>+Localiza_PN1112[[#This Row],[Casos]]/(Localiza_PN1112[[#This Row],[Población]]/1000000)</f>
        <v>90996.168582375481</v>
      </c>
      <c r="M550" s="19">
        <f>+Localiza_PN1112[[#This Row],[Fallecidos]]/(Localiza_PN1112[[#This Row],[Población]]/1000000)</f>
        <v>957.85440613026822</v>
      </c>
      <c r="N550" s="19">
        <f>+Localiza_PN1112[[#This Row],[Recuperados]]/(Localiza_PN1112[[#This Row],[Población]]/1000000)</f>
        <v>0</v>
      </c>
      <c r="O550" s="19">
        <f>+Localiza_PN1112[[#This Row],[Activos]]/(Localiza_PN1112[[#This Row],[Población]]/1000000)</f>
        <v>90038.314176245214</v>
      </c>
      <c r="P550" s="25">
        <f>+Localiza_PN1112[[#This Row],[Fallecidos]]/Localiza_PN1112[[#This Row],[Casos]]</f>
        <v>1.0526315789473684E-2</v>
      </c>
      <c r="Q550" s="25">
        <f>+Localiza_PN1112[[#This Row],[Recuperados]]/Localiza_PN1112[[#This Row],[Casos]]</f>
        <v>0</v>
      </c>
      <c r="R550" s="25">
        <f>Localiza_PN1112[[#This Row],[Activos]]/Localiza_PN1112[[#This Row],[Casos]]</f>
        <v>0.98947368421052628</v>
      </c>
      <c r="S550" s="43" t="e">
        <f ca="1">+HLOOKUP($R$1,'Casos DIA Corr'!$CM$1:$CP$755,Localiza_PN1112[[#This Row],[Fila]],0)</f>
        <v>#N/A</v>
      </c>
      <c r="T550" s="40" t="e">
        <f ca="1">+HLOOKUP($R$1,'Muertes DIA'!$F$1:$I$770,Localiza_PN1112[[#This Row],[Fila]],0)</f>
        <v>#N/A</v>
      </c>
      <c r="U550" s="40" t="e">
        <f ca="1">+HLOOKUP($R$1,'Recuperados DIA'!$E$1:$H$763,Localiza_PN1112[[#This Row],[Fila]],0)</f>
        <v>#N/A</v>
      </c>
    </row>
    <row r="551" spans="2:21">
      <c r="B551">
        <v>551</v>
      </c>
      <c r="C551">
        <v>91013</v>
      </c>
      <c r="D551" t="s">
        <v>678</v>
      </c>
      <c r="E551">
        <v>8.650050163269043</v>
      </c>
      <c r="F551">
        <v>-81.149101257324219</v>
      </c>
      <c r="G551">
        <v>2204</v>
      </c>
      <c r="H551" s="48">
        <f>+Casos_PN_CORR[[#This Row],[SUM Correg]]</f>
        <v>361</v>
      </c>
      <c r="I551" s="48">
        <f>+Muertes_PN_ACUM[[#This Row],[Fallecidos]]</f>
        <v>0</v>
      </c>
      <c r="J551" s="48">
        <f>+Recupera_PN_ACUM[[#This Row],[Recuperados]]</f>
        <v>0</v>
      </c>
      <c r="K551" s="48">
        <f>+Localiza_PN1112[[#This Row],[Casos]]-Localiza_PN1112[[#This Row],[Fallecidos]]-Localiza_PN1112[[#This Row],[Recuperados]]</f>
        <v>361</v>
      </c>
      <c r="L551" s="19">
        <f>+Localiza_PN1112[[#This Row],[Casos]]/(Localiza_PN1112[[#This Row],[Población]]/1000000)</f>
        <v>163793.10344827588</v>
      </c>
      <c r="M551" s="19">
        <f>+Localiza_PN1112[[#This Row],[Fallecidos]]/(Localiza_PN1112[[#This Row],[Población]]/1000000)</f>
        <v>0</v>
      </c>
      <c r="N551" s="19">
        <f>+Localiza_PN1112[[#This Row],[Recuperados]]/(Localiza_PN1112[[#This Row],[Población]]/1000000)</f>
        <v>0</v>
      </c>
      <c r="O551" s="19">
        <f>+Localiza_PN1112[[#This Row],[Activos]]/(Localiza_PN1112[[#This Row],[Población]]/1000000)</f>
        <v>163793.10344827588</v>
      </c>
      <c r="P551" s="25">
        <f>+Localiza_PN1112[[#This Row],[Fallecidos]]/Localiza_PN1112[[#This Row],[Casos]]</f>
        <v>0</v>
      </c>
      <c r="Q551" s="25">
        <f>+Localiza_PN1112[[#This Row],[Recuperados]]/Localiza_PN1112[[#This Row],[Casos]]</f>
        <v>0</v>
      </c>
      <c r="R551" s="25">
        <f>Localiza_PN1112[[#This Row],[Activos]]/Localiza_PN1112[[#This Row],[Casos]]</f>
        <v>1</v>
      </c>
      <c r="S551" s="43" t="e">
        <f ca="1">+HLOOKUP($R$1,'Casos DIA Corr'!$CM$1:$CP$755,Localiza_PN1112[[#This Row],[Fila]],0)</f>
        <v>#N/A</v>
      </c>
      <c r="T551" s="40" t="e">
        <f ca="1">+HLOOKUP($R$1,'Muertes DIA'!$F$1:$I$770,Localiza_PN1112[[#This Row],[Fila]],0)</f>
        <v>#N/A</v>
      </c>
      <c r="U551" s="40" t="e">
        <f ca="1">+HLOOKUP($R$1,'Recuperados DIA'!$E$1:$H$763,Localiza_PN1112[[#This Row],[Fila]],0)</f>
        <v>#N/A</v>
      </c>
    </row>
    <row r="552" spans="2:21">
      <c r="B552">
        <v>552</v>
      </c>
      <c r="C552">
        <v>120310</v>
      </c>
      <c r="D552" t="s">
        <v>679</v>
      </c>
      <c r="E552">
        <v>7.9122800827026367</v>
      </c>
      <c r="F552">
        <v>-78.214302062988281</v>
      </c>
      <c r="G552">
        <v>1800</v>
      </c>
      <c r="H552" s="48">
        <f>+Casos_PN_CORR[[#This Row],[SUM Correg]]</f>
        <v>0</v>
      </c>
      <c r="I552" s="48">
        <f>+Muertes_PN_ACUM[[#This Row],[Fallecidos]]</f>
        <v>0</v>
      </c>
      <c r="J552" s="48">
        <f>+Recupera_PN_ACUM[[#This Row],[Recuperados]]</f>
        <v>0</v>
      </c>
      <c r="K552" s="48">
        <f>+Localiza_PN1112[[#This Row],[Casos]]-Localiza_PN1112[[#This Row],[Fallecidos]]-Localiza_PN1112[[#This Row],[Recuperados]]</f>
        <v>0</v>
      </c>
      <c r="L552" s="19">
        <f>+Localiza_PN1112[[#This Row],[Casos]]/(Localiza_PN1112[[#This Row],[Población]]/1000000)</f>
        <v>0</v>
      </c>
      <c r="M552" s="19">
        <f>+Localiza_PN1112[[#This Row],[Fallecidos]]/(Localiza_PN1112[[#This Row],[Población]]/1000000)</f>
        <v>0</v>
      </c>
      <c r="N552" s="19">
        <f>+Localiza_PN1112[[#This Row],[Recuperados]]/(Localiza_PN1112[[#This Row],[Población]]/1000000)</f>
        <v>0</v>
      </c>
      <c r="O552" s="19">
        <f>+Localiza_PN1112[[#This Row],[Activos]]/(Localiza_PN1112[[#This Row],[Población]]/1000000)</f>
        <v>0</v>
      </c>
      <c r="P552" s="25" t="e">
        <f>+Localiza_PN1112[[#This Row],[Fallecidos]]/Localiza_PN1112[[#This Row],[Casos]]</f>
        <v>#DIV/0!</v>
      </c>
      <c r="Q552" s="25" t="e">
        <f>+Localiza_PN1112[[#This Row],[Recuperados]]/Localiza_PN1112[[#This Row],[Casos]]</f>
        <v>#DIV/0!</v>
      </c>
      <c r="R552" s="25" t="e">
        <f>Localiza_PN1112[[#This Row],[Activos]]/Localiza_PN1112[[#This Row],[Casos]]</f>
        <v>#DIV/0!</v>
      </c>
      <c r="S552" s="43" t="e">
        <f ca="1">+HLOOKUP($R$1,'Casos DIA Corr'!$CM$1:$CP$755,Localiza_PN1112[[#This Row],[Fila]],0)</f>
        <v>#N/A</v>
      </c>
      <c r="T552" s="40" t="e">
        <f ca="1">+HLOOKUP($R$1,'Muertes DIA'!$F$1:$I$770,Localiza_PN1112[[#This Row],[Fila]],0)</f>
        <v>#N/A</v>
      </c>
      <c r="U552" s="40" t="e">
        <f ca="1">+HLOOKUP($R$1,'Recuperados DIA'!$E$1:$H$763,Localiza_PN1112[[#This Row],[Fila]],0)</f>
        <v>#N/A</v>
      </c>
    </row>
    <row r="553" spans="2:21">
      <c r="B553">
        <v>553</v>
      </c>
      <c r="C553">
        <v>40706</v>
      </c>
      <c r="D553" t="s">
        <v>680</v>
      </c>
      <c r="E553">
        <v>8.8283300399780273</v>
      </c>
      <c r="F553">
        <v>-82.823997497558594</v>
      </c>
      <c r="G553">
        <v>5463</v>
      </c>
      <c r="H553" s="48">
        <f>+Casos_PN_CORR[[#This Row],[SUM Correg]]</f>
        <v>0</v>
      </c>
      <c r="I553" s="48">
        <f>+Muertes_PN_ACUM[[#This Row],[Fallecidos]]</f>
        <v>0</v>
      </c>
      <c r="J553" s="48">
        <f>+Recupera_PN_ACUM[[#This Row],[Recuperados]]</f>
        <v>0</v>
      </c>
      <c r="K553" s="48">
        <f>+Localiza_PN1112[[#This Row],[Casos]]-Localiza_PN1112[[#This Row],[Fallecidos]]-Localiza_PN1112[[#This Row],[Recuperados]]</f>
        <v>0</v>
      </c>
      <c r="L553" s="19">
        <f>+Localiza_PN1112[[#This Row],[Casos]]/(Localiza_PN1112[[#This Row],[Población]]/1000000)</f>
        <v>0</v>
      </c>
      <c r="M553" s="19">
        <f>+Localiza_PN1112[[#This Row],[Fallecidos]]/(Localiza_PN1112[[#This Row],[Población]]/1000000)</f>
        <v>0</v>
      </c>
      <c r="N553" s="19">
        <f>+Localiza_PN1112[[#This Row],[Recuperados]]/(Localiza_PN1112[[#This Row],[Población]]/1000000)</f>
        <v>0</v>
      </c>
      <c r="O553" s="19">
        <f>+Localiza_PN1112[[#This Row],[Activos]]/(Localiza_PN1112[[#This Row],[Población]]/1000000)</f>
        <v>0</v>
      </c>
      <c r="P553" s="25" t="e">
        <f>+Localiza_PN1112[[#This Row],[Fallecidos]]/Localiza_PN1112[[#This Row],[Casos]]</f>
        <v>#DIV/0!</v>
      </c>
      <c r="Q553" s="25" t="e">
        <f>+Localiza_PN1112[[#This Row],[Recuperados]]/Localiza_PN1112[[#This Row],[Casos]]</f>
        <v>#DIV/0!</v>
      </c>
      <c r="R553" s="25" t="e">
        <f>Localiza_PN1112[[#This Row],[Activos]]/Localiza_PN1112[[#This Row],[Casos]]</f>
        <v>#DIV/0!</v>
      </c>
      <c r="S553" s="43" t="e">
        <f ca="1">+HLOOKUP($R$1,'Casos DIA Corr'!$CM$1:$CP$755,Localiza_PN1112[[#This Row],[Fila]],0)</f>
        <v>#N/A</v>
      </c>
      <c r="T553" s="40" t="e">
        <f ca="1">+HLOOKUP($R$1,'Muertes DIA'!$F$1:$I$770,Localiza_PN1112[[#This Row],[Fila]],0)</f>
        <v>#N/A</v>
      </c>
      <c r="U553" s="40" t="e">
        <f ca="1">+HLOOKUP($R$1,'Recuperados DIA'!$E$1:$H$763,Localiza_PN1112[[#This Row],[Fila]],0)</f>
        <v>#N/A</v>
      </c>
    </row>
    <row r="554" spans="2:21">
      <c r="B554">
        <v>554</v>
      </c>
      <c r="C554">
        <v>90908</v>
      </c>
      <c r="D554" t="s">
        <v>681</v>
      </c>
      <c r="E554">
        <v>8.0908298492431641</v>
      </c>
      <c r="F554">
        <v>-81.318099975585938</v>
      </c>
      <c r="G554">
        <v>2046</v>
      </c>
      <c r="H554" s="48">
        <f>+Casos_PN_CORR[[#This Row],[SUM Correg]]</f>
        <v>0</v>
      </c>
      <c r="I554" s="48">
        <f>+Muertes_PN_ACUM[[#This Row],[Fallecidos]]</f>
        <v>0</v>
      </c>
      <c r="J554" s="48">
        <f>+Recupera_PN_ACUM[[#This Row],[Recuperados]]</f>
        <v>0</v>
      </c>
      <c r="K554" s="48">
        <f>+Localiza_PN1112[[#This Row],[Casos]]-Localiza_PN1112[[#This Row],[Fallecidos]]-Localiza_PN1112[[#This Row],[Recuperados]]</f>
        <v>0</v>
      </c>
      <c r="L554" s="19">
        <f>+Localiza_PN1112[[#This Row],[Casos]]/(Localiza_PN1112[[#This Row],[Población]]/1000000)</f>
        <v>0</v>
      </c>
      <c r="M554" s="19">
        <f>+Localiza_PN1112[[#This Row],[Fallecidos]]/(Localiza_PN1112[[#This Row],[Población]]/1000000)</f>
        <v>0</v>
      </c>
      <c r="N554" s="19">
        <f>+Localiza_PN1112[[#This Row],[Recuperados]]/(Localiza_PN1112[[#This Row],[Población]]/1000000)</f>
        <v>0</v>
      </c>
      <c r="O554" s="19">
        <f>+Localiza_PN1112[[#This Row],[Activos]]/(Localiza_PN1112[[#This Row],[Población]]/1000000)</f>
        <v>0</v>
      </c>
      <c r="P554" s="25" t="e">
        <f>+Localiza_PN1112[[#This Row],[Fallecidos]]/Localiza_PN1112[[#This Row],[Casos]]</f>
        <v>#DIV/0!</v>
      </c>
      <c r="Q554" s="25" t="e">
        <f>+Localiza_PN1112[[#This Row],[Recuperados]]/Localiza_PN1112[[#This Row],[Casos]]</f>
        <v>#DIV/0!</v>
      </c>
      <c r="R554" s="25" t="e">
        <f>Localiza_PN1112[[#This Row],[Activos]]/Localiza_PN1112[[#This Row],[Casos]]</f>
        <v>#DIV/0!</v>
      </c>
      <c r="S554" s="43" t="e">
        <f ca="1">+HLOOKUP($R$1,'Casos DIA Corr'!$CM$1:$CP$755,Localiza_PN1112[[#This Row],[Fila]],0)</f>
        <v>#N/A</v>
      </c>
      <c r="T554" s="40" t="e">
        <f ca="1">+HLOOKUP($R$1,'Muertes DIA'!$F$1:$I$770,Localiza_PN1112[[#This Row],[Fila]],0)</f>
        <v>#N/A</v>
      </c>
      <c r="U554" s="40" t="e">
        <f ca="1">+HLOOKUP($R$1,'Recuperados DIA'!$E$1:$H$763,Localiza_PN1112[[#This Row],[Fila]],0)</f>
        <v>#N/A</v>
      </c>
    </row>
    <row r="555" spans="2:21">
      <c r="B555">
        <v>555</v>
      </c>
      <c r="C555">
        <v>81009</v>
      </c>
      <c r="D555" t="s">
        <v>682</v>
      </c>
      <c r="E555">
        <v>8.3701095581054688</v>
      </c>
      <c r="F555">
        <v>-82.894203186035156</v>
      </c>
      <c r="G555">
        <v>15544</v>
      </c>
      <c r="H555" s="48">
        <f>+Casos_PN_CORR[[#This Row],[SUM Correg]]</f>
        <v>742</v>
      </c>
      <c r="I555" s="48">
        <f>+Muertes_PN_ACUM[[#This Row],[Fallecidos]]</f>
        <v>3</v>
      </c>
      <c r="J555" s="48">
        <f>+Recupera_PN_ACUM[[#This Row],[Recuperados]]</f>
        <v>0</v>
      </c>
      <c r="K555" s="48">
        <f>+Localiza_PN1112[[#This Row],[Casos]]-Localiza_PN1112[[#This Row],[Fallecidos]]-Localiza_PN1112[[#This Row],[Recuperados]]</f>
        <v>739</v>
      </c>
      <c r="L555" s="19">
        <f>+Localiza_PN1112[[#This Row],[Casos]]/(Localiza_PN1112[[#This Row],[Población]]/1000000)</f>
        <v>47735.460627895009</v>
      </c>
      <c r="M555" s="19">
        <f>+Localiza_PN1112[[#This Row],[Fallecidos]]/(Localiza_PN1112[[#This Row],[Población]]/1000000)</f>
        <v>193.0005146680391</v>
      </c>
      <c r="N555" s="19">
        <f>+Localiza_PN1112[[#This Row],[Recuperados]]/(Localiza_PN1112[[#This Row],[Población]]/1000000)</f>
        <v>0</v>
      </c>
      <c r="O555" s="19">
        <f>+Localiza_PN1112[[#This Row],[Activos]]/(Localiza_PN1112[[#This Row],[Población]]/1000000)</f>
        <v>47542.460113226967</v>
      </c>
      <c r="P555" s="25">
        <f>+Localiza_PN1112[[#This Row],[Fallecidos]]/Localiza_PN1112[[#This Row],[Casos]]</f>
        <v>4.0431266846361188E-3</v>
      </c>
      <c r="Q555" s="25">
        <f>+Localiza_PN1112[[#This Row],[Recuperados]]/Localiza_PN1112[[#This Row],[Casos]]</f>
        <v>0</v>
      </c>
      <c r="R555" s="25">
        <f>Localiza_PN1112[[#This Row],[Activos]]/Localiza_PN1112[[#This Row],[Casos]]</f>
        <v>0.99595687331536387</v>
      </c>
      <c r="S555" s="43" t="e">
        <f ca="1">+HLOOKUP($R$1,'Casos DIA Corr'!$CM$1:$CP$755,Localiza_PN1112[[#This Row],[Fila]],0)</f>
        <v>#N/A</v>
      </c>
      <c r="T555" s="40" t="e">
        <f ca="1">+HLOOKUP($R$1,'Muertes DIA'!$F$1:$I$770,Localiza_PN1112[[#This Row],[Fila]],0)</f>
        <v>#N/A</v>
      </c>
      <c r="U555" s="40" t="e">
        <f ca="1">+HLOOKUP($R$1,'Recuperados DIA'!$E$1:$H$763,Localiza_PN1112[[#This Row],[Fila]],0)</f>
        <v>#N/A</v>
      </c>
    </row>
    <row r="556" spans="2:21">
      <c r="B556">
        <v>556</v>
      </c>
      <c r="C556">
        <v>60607</v>
      </c>
      <c r="D556" t="s">
        <v>683</v>
      </c>
      <c r="E556">
        <v>8.1439895629882813</v>
      </c>
      <c r="F556">
        <v>-80.991897583007813</v>
      </c>
      <c r="G556">
        <v>0</v>
      </c>
      <c r="H556" s="48">
        <f>+Casos_PN_CORR[[#This Row],[SUM Correg]]</f>
        <v>10</v>
      </c>
      <c r="I556" s="48">
        <f>+Muertes_PN_ACUM[[#This Row],[Fallecidos]]</f>
        <v>0</v>
      </c>
      <c r="J556" s="48">
        <f>+Recupera_PN_ACUM[[#This Row],[Recuperados]]</f>
        <v>0</v>
      </c>
      <c r="K556" s="48">
        <f>+Localiza_PN1112[[#This Row],[Casos]]-Localiza_PN1112[[#This Row],[Fallecidos]]-Localiza_PN1112[[#This Row],[Recuperados]]</f>
        <v>10</v>
      </c>
      <c r="L556" s="19" t="e">
        <f>+Localiza_PN1112[[#This Row],[Casos]]/(Localiza_PN1112[[#This Row],[Población]]/1000000)</f>
        <v>#DIV/0!</v>
      </c>
      <c r="M556" s="19" t="e">
        <f>+Localiza_PN1112[[#This Row],[Fallecidos]]/(Localiza_PN1112[[#This Row],[Población]]/1000000)</f>
        <v>#DIV/0!</v>
      </c>
      <c r="N556" s="19" t="e">
        <f>+Localiza_PN1112[[#This Row],[Recuperados]]/(Localiza_PN1112[[#This Row],[Población]]/1000000)</f>
        <v>#DIV/0!</v>
      </c>
      <c r="O556" s="19" t="e">
        <f>+Localiza_PN1112[[#This Row],[Activos]]/(Localiza_PN1112[[#This Row],[Población]]/1000000)</f>
        <v>#DIV/0!</v>
      </c>
      <c r="P556" s="25">
        <f>+Localiza_PN1112[[#This Row],[Fallecidos]]/Localiza_PN1112[[#This Row],[Casos]]</f>
        <v>0</v>
      </c>
      <c r="Q556" s="25">
        <f>+Localiza_PN1112[[#This Row],[Recuperados]]/Localiza_PN1112[[#This Row],[Casos]]</f>
        <v>0</v>
      </c>
      <c r="R556" s="25">
        <f>Localiza_PN1112[[#This Row],[Activos]]/Localiza_PN1112[[#This Row],[Casos]]</f>
        <v>1</v>
      </c>
      <c r="S556" s="43" t="e">
        <f ca="1">+HLOOKUP($R$1,'Casos DIA Corr'!$CM$1:$CP$755,Localiza_PN1112[[#This Row],[Fila]],0)</f>
        <v>#N/A</v>
      </c>
      <c r="T556" s="40" t="e">
        <f ca="1">+HLOOKUP($R$1,'Muertes DIA'!$F$1:$I$770,Localiza_PN1112[[#This Row],[Fila]],0)</f>
        <v>#N/A</v>
      </c>
      <c r="U556" s="40" t="e">
        <f ca="1">+HLOOKUP($R$1,'Recuperados DIA'!$E$1:$H$763,Localiza_PN1112[[#This Row],[Fila]],0)</f>
        <v>#N/A</v>
      </c>
    </row>
    <row r="557" spans="2:21">
      <c r="B557">
        <v>557</v>
      </c>
      <c r="C557">
        <v>70310</v>
      </c>
      <c r="D557" t="s">
        <v>683</v>
      </c>
      <c r="E557">
        <v>8.4993801116943359</v>
      </c>
      <c r="F557">
        <v>-81.614898681640625</v>
      </c>
      <c r="G557">
        <v>2697</v>
      </c>
      <c r="H557" s="48">
        <f>+Casos_PN_CORR[[#This Row],[SUM Correg]]</f>
        <v>0</v>
      </c>
      <c r="I557" s="48">
        <f>+Muertes_PN_ACUM[[#This Row],[Fallecidos]]</f>
        <v>0</v>
      </c>
      <c r="J557" s="48">
        <f>+Recupera_PN_ACUM[[#This Row],[Recuperados]]</f>
        <v>0</v>
      </c>
      <c r="K557" s="48">
        <f>+Localiza_PN1112[[#This Row],[Casos]]-Localiza_PN1112[[#This Row],[Fallecidos]]-Localiza_PN1112[[#This Row],[Recuperados]]</f>
        <v>0</v>
      </c>
      <c r="L557" s="19">
        <f>+Localiza_PN1112[[#This Row],[Casos]]/(Localiza_PN1112[[#This Row],[Población]]/1000000)</f>
        <v>0</v>
      </c>
      <c r="M557" s="19">
        <f>+Localiza_PN1112[[#This Row],[Fallecidos]]/(Localiza_PN1112[[#This Row],[Población]]/1000000)</f>
        <v>0</v>
      </c>
      <c r="N557" s="19">
        <f>+Localiza_PN1112[[#This Row],[Recuperados]]/(Localiza_PN1112[[#This Row],[Población]]/1000000)</f>
        <v>0</v>
      </c>
      <c r="O557" s="19">
        <f>+Localiza_PN1112[[#This Row],[Activos]]/(Localiza_PN1112[[#This Row],[Población]]/1000000)</f>
        <v>0</v>
      </c>
      <c r="P557" s="25" t="e">
        <f>+Localiza_PN1112[[#This Row],[Fallecidos]]/Localiza_PN1112[[#This Row],[Casos]]</f>
        <v>#DIV/0!</v>
      </c>
      <c r="Q557" s="25" t="e">
        <f>+Localiza_PN1112[[#This Row],[Recuperados]]/Localiza_PN1112[[#This Row],[Casos]]</f>
        <v>#DIV/0!</v>
      </c>
      <c r="R557" s="25" t="e">
        <f>Localiza_PN1112[[#This Row],[Activos]]/Localiza_PN1112[[#This Row],[Casos]]</f>
        <v>#DIV/0!</v>
      </c>
      <c r="S557" s="43" t="e">
        <f ca="1">+HLOOKUP($R$1,'Casos DIA Corr'!$CM$1:$CP$755,Localiza_PN1112[[#This Row],[Fila]],0)</f>
        <v>#N/A</v>
      </c>
      <c r="T557" s="40" t="e">
        <f ca="1">+HLOOKUP($R$1,'Muertes DIA'!$F$1:$I$770,Localiza_PN1112[[#This Row],[Fila]],0)</f>
        <v>#N/A</v>
      </c>
      <c r="U557" s="40" t="e">
        <f ca="1">+HLOOKUP($R$1,'Recuperados DIA'!$E$1:$H$763,Localiza_PN1112[[#This Row],[Fila]],0)</f>
        <v>#N/A</v>
      </c>
    </row>
    <row r="558" spans="2:21">
      <c r="B558">
        <v>558</v>
      </c>
      <c r="C558">
        <v>30111</v>
      </c>
      <c r="D558" t="s">
        <v>684</v>
      </c>
      <c r="E558">
        <v>8.6841697692871094</v>
      </c>
      <c r="F558">
        <v>-82.517997741699219</v>
      </c>
      <c r="G558">
        <v>1925</v>
      </c>
      <c r="H558" s="48">
        <f>+Casos_PN_CORR[[#This Row],[SUM Correg]]</f>
        <v>166</v>
      </c>
      <c r="I558" s="48">
        <f>+Muertes_PN_ACUM[[#This Row],[Fallecidos]]</f>
        <v>2</v>
      </c>
      <c r="J558" s="48">
        <f>+Recupera_PN_ACUM[[#This Row],[Recuperados]]</f>
        <v>0</v>
      </c>
      <c r="K558" s="48">
        <f>+Localiza_PN1112[[#This Row],[Casos]]-Localiza_PN1112[[#This Row],[Fallecidos]]-Localiza_PN1112[[#This Row],[Recuperados]]</f>
        <v>164</v>
      </c>
      <c r="L558" s="19">
        <f>+Localiza_PN1112[[#This Row],[Casos]]/(Localiza_PN1112[[#This Row],[Población]]/1000000)</f>
        <v>86233.766233766233</v>
      </c>
      <c r="M558" s="19">
        <f>+Localiza_PN1112[[#This Row],[Fallecidos]]/(Localiza_PN1112[[#This Row],[Población]]/1000000)</f>
        <v>1038.9610389610389</v>
      </c>
      <c r="N558" s="19">
        <f>+Localiza_PN1112[[#This Row],[Recuperados]]/(Localiza_PN1112[[#This Row],[Población]]/1000000)</f>
        <v>0</v>
      </c>
      <c r="O558" s="19">
        <f>+Localiza_PN1112[[#This Row],[Activos]]/(Localiza_PN1112[[#This Row],[Población]]/1000000)</f>
        <v>85194.805194805187</v>
      </c>
      <c r="P558" s="25">
        <f>+Localiza_PN1112[[#This Row],[Fallecidos]]/Localiza_PN1112[[#This Row],[Casos]]</f>
        <v>1.2048192771084338E-2</v>
      </c>
      <c r="Q558" s="25">
        <f>+Localiza_PN1112[[#This Row],[Recuperados]]/Localiza_PN1112[[#This Row],[Casos]]</f>
        <v>0</v>
      </c>
      <c r="R558" s="25">
        <f>Localiza_PN1112[[#This Row],[Activos]]/Localiza_PN1112[[#This Row],[Casos]]</f>
        <v>0.98795180722891562</v>
      </c>
      <c r="S558" s="43" t="e">
        <f ca="1">+HLOOKUP($R$1,'Casos DIA Corr'!$CM$1:$CP$755,Localiza_PN1112[[#This Row],[Fila]],0)</f>
        <v>#N/A</v>
      </c>
      <c r="T558" s="40" t="e">
        <f ca="1">+HLOOKUP($R$1,'Muertes DIA'!$F$1:$I$770,Localiza_PN1112[[#This Row],[Fila]],0)</f>
        <v>#N/A</v>
      </c>
      <c r="U558" s="40" t="e">
        <f ca="1">+HLOOKUP($R$1,'Recuperados DIA'!$E$1:$H$763,Localiza_PN1112[[#This Row],[Fila]],0)</f>
        <v>#N/A</v>
      </c>
    </row>
    <row r="559" spans="2:21">
      <c r="B559">
        <v>559</v>
      </c>
      <c r="C559">
        <v>80206</v>
      </c>
      <c r="D559" t="s">
        <v>685</v>
      </c>
      <c r="E559">
        <v>8.4515895843505859</v>
      </c>
      <c r="F559">
        <v>-80.978103637695313</v>
      </c>
      <c r="G559">
        <v>1160</v>
      </c>
      <c r="H559" s="48">
        <f>+Casos_PN_CORR[[#This Row],[SUM Correg]]</f>
        <v>0</v>
      </c>
      <c r="I559" s="48">
        <f>+Muertes_PN_ACUM[[#This Row],[Fallecidos]]</f>
        <v>0</v>
      </c>
      <c r="J559" s="48">
        <f>+Recupera_PN_ACUM[[#This Row],[Recuperados]]</f>
        <v>0</v>
      </c>
      <c r="K559" s="48">
        <f>+Localiza_PN1112[[#This Row],[Casos]]-Localiza_PN1112[[#This Row],[Fallecidos]]-Localiza_PN1112[[#This Row],[Recuperados]]</f>
        <v>0</v>
      </c>
      <c r="L559" s="19">
        <f>+Localiza_PN1112[[#This Row],[Casos]]/(Localiza_PN1112[[#This Row],[Población]]/1000000)</f>
        <v>0</v>
      </c>
      <c r="M559" s="19">
        <f>+Localiza_PN1112[[#This Row],[Fallecidos]]/(Localiza_PN1112[[#This Row],[Población]]/1000000)</f>
        <v>0</v>
      </c>
      <c r="N559" s="19">
        <f>+Localiza_PN1112[[#This Row],[Recuperados]]/(Localiza_PN1112[[#This Row],[Población]]/1000000)</f>
        <v>0</v>
      </c>
      <c r="O559" s="19">
        <f>+Localiza_PN1112[[#This Row],[Activos]]/(Localiza_PN1112[[#This Row],[Población]]/1000000)</f>
        <v>0</v>
      </c>
      <c r="P559" s="25" t="e">
        <f>+Localiza_PN1112[[#This Row],[Fallecidos]]/Localiza_PN1112[[#This Row],[Casos]]</f>
        <v>#DIV/0!</v>
      </c>
      <c r="Q559" s="25" t="e">
        <f>+Localiza_PN1112[[#This Row],[Recuperados]]/Localiza_PN1112[[#This Row],[Casos]]</f>
        <v>#DIV/0!</v>
      </c>
      <c r="R559" s="25" t="e">
        <f>Localiza_PN1112[[#This Row],[Activos]]/Localiza_PN1112[[#This Row],[Casos]]</f>
        <v>#DIV/0!</v>
      </c>
      <c r="S559" s="43" t="e">
        <f ca="1">+HLOOKUP($R$1,'Casos DIA Corr'!$CM$1:$CP$755,Localiza_PN1112[[#This Row],[Fila]],0)</f>
        <v>#N/A</v>
      </c>
      <c r="T559" s="40" t="e">
        <f ca="1">+HLOOKUP($R$1,'Muertes DIA'!$F$1:$I$770,Localiza_PN1112[[#This Row],[Fila]],0)</f>
        <v>#N/A</v>
      </c>
      <c r="U559" s="40" t="e">
        <f ca="1">+HLOOKUP($R$1,'Recuperados DIA'!$E$1:$H$763,Localiza_PN1112[[#This Row],[Fila]],0)</f>
        <v>#N/A</v>
      </c>
    </row>
    <row r="560" spans="2:21">
      <c r="B560">
        <v>560</v>
      </c>
      <c r="C560">
        <v>130410</v>
      </c>
      <c r="D560" t="s">
        <v>686</v>
      </c>
      <c r="E560">
        <v>9.0696697235107422</v>
      </c>
      <c r="F560">
        <v>-79.457603454589844</v>
      </c>
      <c r="G560">
        <v>42742</v>
      </c>
      <c r="H560" s="48">
        <f>+Casos_PN_CORR[[#This Row],[SUM Correg]]</f>
        <v>5</v>
      </c>
      <c r="I560" s="48">
        <f>+Muertes_PN_ACUM[[#This Row],[Fallecidos]]</f>
        <v>0</v>
      </c>
      <c r="J560" s="48">
        <f>+Recupera_PN_ACUM[[#This Row],[Recuperados]]</f>
        <v>0</v>
      </c>
      <c r="K560" s="48">
        <f>+Localiza_PN1112[[#This Row],[Casos]]-Localiza_PN1112[[#This Row],[Fallecidos]]-Localiza_PN1112[[#This Row],[Recuperados]]</f>
        <v>5</v>
      </c>
      <c r="L560" s="19">
        <f>+Localiza_PN1112[[#This Row],[Casos]]/(Localiza_PN1112[[#This Row],[Población]]/1000000)</f>
        <v>116.98095550044452</v>
      </c>
      <c r="M560" s="19">
        <f>+Localiza_PN1112[[#This Row],[Fallecidos]]/(Localiza_PN1112[[#This Row],[Población]]/1000000)</f>
        <v>0</v>
      </c>
      <c r="N560" s="19">
        <f>+Localiza_PN1112[[#This Row],[Recuperados]]/(Localiza_PN1112[[#This Row],[Población]]/1000000)</f>
        <v>0</v>
      </c>
      <c r="O560" s="19">
        <f>+Localiza_PN1112[[#This Row],[Activos]]/(Localiza_PN1112[[#This Row],[Población]]/1000000)</f>
        <v>116.98095550044452</v>
      </c>
      <c r="P560" s="25">
        <f>+Localiza_PN1112[[#This Row],[Fallecidos]]/Localiza_PN1112[[#This Row],[Casos]]</f>
        <v>0</v>
      </c>
      <c r="Q560" s="25">
        <f>+Localiza_PN1112[[#This Row],[Recuperados]]/Localiza_PN1112[[#This Row],[Casos]]</f>
        <v>0</v>
      </c>
      <c r="R560" s="25">
        <f>Localiza_PN1112[[#This Row],[Activos]]/Localiza_PN1112[[#This Row],[Casos]]</f>
        <v>1</v>
      </c>
      <c r="S560" s="43" t="e">
        <f ca="1">+HLOOKUP($R$1,'Casos DIA Corr'!$CM$1:$CP$755,Localiza_PN1112[[#This Row],[Fila]],0)</f>
        <v>#N/A</v>
      </c>
      <c r="T560" s="40" t="e">
        <f ca="1">+HLOOKUP($R$1,'Muertes DIA'!$F$1:$I$770,Localiza_PN1112[[#This Row],[Fila]],0)</f>
        <v>#N/A</v>
      </c>
      <c r="U560" s="40" t="e">
        <f ca="1">+HLOOKUP($R$1,'Recuperados DIA'!$E$1:$H$763,Localiza_PN1112[[#This Row],[Fila]],0)</f>
        <v>#N/A</v>
      </c>
    </row>
    <row r="561" spans="2:21">
      <c r="B561">
        <v>561</v>
      </c>
      <c r="C561">
        <v>30112</v>
      </c>
      <c r="D561" t="s">
        <v>687</v>
      </c>
      <c r="E561">
        <v>7.8671698570251465</v>
      </c>
      <c r="F561">
        <v>-80.656402587890625</v>
      </c>
      <c r="G561">
        <v>1591</v>
      </c>
      <c r="H561" s="48">
        <f>+Casos_PN_CORR[[#This Row],[SUM Correg]]</f>
        <v>20</v>
      </c>
      <c r="I561" s="48">
        <f>+Muertes_PN_ACUM[[#This Row],[Fallecidos]]</f>
        <v>0</v>
      </c>
      <c r="J561" s="48">
        <f>+Recupera_PN_ACUM[[#This Row],[Recuperados]]</f>
        <v>0</v>
      </c>
      <c r="K561" s="48">
        <f>+Localiza_PN1112[[#This Row],[Casos]]-Localiza_PN1112[[#This Row],[Fallecidos]]-Localiza_PN1112[[#This Row],[Recuperados]]</f>
        <v>20</v>
      </c>
      <c r="L561" s="19">
        <f>+Localiza_PN1112[[#This Row],[Casos]]/(Localiza_PN1112[[#This Row],[Población]]/1000000)</f>
        <v>12570.71024512885</v>
      </c>
      <c r="M561" s="19">
        <f>+Localiza_PN1112[[#This Row],[Fallecidos]]/(Localiza_PN1112[[#This Row],[Población]]/1000000)</f>
        <v>0</v>
      </c>
      <c r="N561" s="19">
        <f>+Localiza_PN1112[[#This Row],[Recuperados]]/(Localiza_PN1112[[#This Row],[Población]]/1000000)</f>
        <v>0</v>
      </c>
      <c r="O561" s="19">
        <f>+Localiza_PN1112[[#This Row],[Activos]]/(Localiza_PN1112[[#This Row],[Población]]/1000000)</f>
        <v>12570.71024512885</v>
      </c>
      <c r="P561" s="25">
        <f>+Localiza_PN1112[[#This Row],[Fallecidos]]/Localiza_PN1112[[#This Row],[Casos]]</f>
        <v>0</v>
      </c>
      <c r="Q561" s="25">
        <f>+Localiza_PN1112[[#This Row],[Recuperados]]/Localiza_PN1112[[#This Row],[Casos]]</f>
        <v>0</v>
      </c>
      <c r="R561" s="25">
        <f>Localiza_PN1112[[#This Row],[Activos]]/Localiza_PN1112[[#This Row],[Casos]]</f>
        <v>1</v>
      </c>
      <c r="S561" s="43" t="e">
        <f ca="1">+HLOOKUP($R$1,'Casos DIA Corr'!$CM$1:$CP$755,Localiza_PN1112[[#This Row],[Fila]],0)</f>
        <v>#N/A</v>
      </c>
      <c r="T561" s="40" t="e">
        <f ca="1">+HLOOKUP($R$1,'Muertes DIA'!$F$1:$I$770,Localiza_PN1112[[#This Row],[Fila]],0)</f>
        <v>#N/A</v>
      </c>
      <c r="U561" s="40" t="e">
        <f ca="1">+HLOOKUP($R$1,'Recuperados DIA'!$E$1:$H$763,Localiza_PN1112[[#This Row],[Fila]],0)</f>
        <v>#N/A</v>
      </c>
    </row>
    <row r="562" spans="2:21">
      <c r="B562">
        <v>562</v>
      </c>
      <c r="C562">
        <v>120208</v>
      </c>
      <c r="D562" t="s">
        <v>688</v>
      </c>
      <c r="E562">
        <v>7.8408398628234863</v>
      </c>
      <c r="F562">
        <v>-80.362197875976563</v>
      </c>
      <c r="G562">
        <v>1909</v>
      </c>
      <c r="H562" s="48">
        <f>+Casos_PN_CORR[[#This Row],[SUM Correg]]</f>
        <v>0</v>
      </c>
      <c r="I562" s="48">
        <f>+Muertes_PN_ACUM[[#This Row],[Fallecidos]]</f>
        <v>0</v>
      </c>
      <c r="J562" s="48">
        <f>+Recupera_PN_ACUM[[#This Row],[Recuperados]]</f>
        <v>0</v>
      </c>
      <c r="K562" s="48">
        <f>+Localiza_PN1112[[#This Row],[Casos]]-Localiza_PN1112[[#This Row],[Fallecidos]]-Localiza_PN1112[[#This Row],[Recuperados]]</f>
        <v>0</v>
      </c>
      <c r="L562" s="19">
        <f>+Localiza_PN1112[[#This Row],[Casos]]/(Localiza_PN1112[[#This Row],[Población]]/1000000)</f>
        <v>0</v>
      </c>
      <c r="M562" s="19">
        <f>+Localiza_PN1112[[#This Row],[Fallecidos]]/(Localiza_PN1112[[#This Row],[Población]]/1000000)</f>
        <v>0</v>
      </c>
      <c r="N562" s="19">
        <f>+Localiza_PN1112[[#This Row],[Recuperados]]/(Localiza_PN1112[[#This Row],[Población]]/1000000)</f>
        <v>0</v>
      </c>
      <c r="O562" s="19">
        <f>+Localiza_PN1112[[#This Row],[Activos]]/(Localiza_PN1112[[#This Row],[Población]]/1000000)</f>
        <v>0</v>
      </c>
      <c r="P562" s="25" t="e">
        <f>+Localiza_PN1112[[#This Row],[Fallecidos]]/Localiza_PN1112[[#This Row],[Casos]]</f>
        <v>#DIV/0!</v>
      </c>
      <c r="Q562" s="25" t="e">
        <f>+Localiza_PN1112[[#This Row],[Recuperados]]/Localiza_PN1112[[#This Row],[Casos]]</f>
        <v>#DIV/0!</v>
      </c>
      <c r="R562" s="25" t="e">
        <f>Localiza_PN1112[[#This Row],[Activos]]/Localiza_PN1112[[#This Row],[Casos]]</f>
        <v>#DIV/0!</v>
      </c>
      <c r="S562" s="43" t="e">
        <f ca="1">+HLOOKUP($R$1,'Casos DIA Corr'!$CM$1:$CP$755,Localiza_PN1112[[#This Row],[Fila]],0)</f>
        <v>#N/A</v>
      </c>
      <c r="T562" s="40" t="e">
        <f ca="1">+HLOOKUP($R$1,'Muertes DIA'!$F$1:$I$770,Localiza_PN1112[[#This Row],[Fila]],0)</f>
        <v>#N/A</v>
      </c>
      <c r="U562" s="40" t="e">
        <f ca="1">+HLOOKUP($R$1,'Recuperados DIA'!$E$1:$H$763,Localiza_PN1112[[#This Row],[Fila]],0)</f>
        <v>#N/A</v>
      </c>
    </row>
    <row r="563" spans="2:21">
      <c r="B563">
        <v>563</v>
      </c>
      <c r="C563">
        <v>30207</v>
      </c>
      <c r="D563" t="s">
        <v>689</v>
      </c>
      <c r="E563">
        <v>9.3357400894165039</v>
      </c>
      <c r="F563">
        <v>-79.800201416015625</v>
      </c>
      <c r="G563">
        <v>19052</v>
      </c>
      <c r="H563" s="48">
        <f>+Casos_PN_CORR[[#This Row],[SUM Correg]]</f>
        <v>0</v>
      </c>
      <c r="I563" s="48">
        <f>+Muertes_PN_ACUM[[#This Row],[Fallecidos]]</f>
        <v>0</v>
      </c>
      <c r="J563" s="48">
        <f>+Recupera_PN_ACUM[[#This Row],[Recuperados]]</f>
        <v>0</v>
      </c>
      <c r="K563" s="48">
        <f>+Localiza_PN1112[[#This Row],[Casos]]-Localiza_PN1112[[#This Row],[Fallecidos]]-Localiza_PN1112[[#This Row],[Recuperados]]</f>
        <v>0</v>
      </c>
      <c r="L563" s="19">
        <f>+Localiza_PN1112[[#This Row],[Casos]]/(Localiza_PN1112[[#This Row],[Población]]/1000000)</f>
        <v>0</v>
      </c>
      <c r="M563" s="19">
        <f>+Localiza_PN1112[[#This Row],[Fallecidos]]/(Localiza_PN1112[[#This Row],[Población]]/1000000)</f>
        <v>0</v>
      </c>
      <c r="N563" s="19">
        <f>+Localiza_PN1112[[#This Row],[Recuperados]]/(Localiza_PN1112[[#This Row],[Población]]/1000000)</f>
        <v>0</v>
      </c>
      <c r="O563" s="19">
        <f>+Localiza_PN1112[[#This Row],[Activos]]/(Localiza_PN1112[[#This Row],[Población]]/1000000)</f>
        <v>0</v>
      </c>
      <c r="P563" s="25" t="e">
        <f>+Localiza_PN1112[[#This Row],[Fallecidos]]/Localiza_PN1112[[#This Row],[Casos]]</f>
        <v>#DIV/0!</v>
      </c>
      <c r="Q563" s="25" t="e">
        <f>+Localiza_PN1112[[#This Row],[Recuperados]]/Localiza_PN1112[[#This Row],[Casos]]</f>
        <v>#DIV/0!</v>
      </c>
      <c r="R563" s="25" t="e">
        <f>Localiza_PN1112[[#This Row],[Activos]]/Localiza_PN1112[[#This Row],[Casos]]</f>
        <v>#DIV/0!</v>
      </c>
      <c r="S563" s="43" t="e">
        <f ca="1">+HLOOKUP($R$1,'Casos DIA Corr'!$CM$1:$CP$755,Localiza_PN1112[[#This Row],[Fila]],0)</f>
        <v>#N/A</v>
      </c>
      <c r="T563" s="40" t="e">
        <f ca="1">+HLOOKUP($R$1,'Muertes DIA'!$F$1:$I$770,Localiza_PN1112[[#This Row],[Fila]],0)</f>
        <v>#N/A</v>
      </c>
      <c r="U563" s="40" t="e">
        <f ca="1">+HLOOKUP($R$1,'Recuperados DIA'!$E$1:$H$763,Localiza_PN1112[[#This Row],[Fila]],0)</f>
        <v>#N/A</v>
      </c>
    </row>
    <row r="564" spans="2:21">
      <c r="B564">
        <v>564</v>
      </c>
      <c r="C564">
        <v>120801</v>
      </c>
      <c r="D564" t="s">
        <v>690</v>
      </c>
      <c r="E564">
        <v>8.6138496398925781</v>
      </c>
      <c r="F564">
        <v>-79.045097351074219</v>
      </c>
      <c r="G564">
        <v>713</v>
      </c>
      <c r="H564" s="48">
        <f>+Casos_PN_CORR[[#This Row],[SUM Correg]]</f>
        <v>0</v>
      </c>
      <c r="I564" s="48">
        <f>+Muertes_PN_ACUM[[#This Row],[Fallecidos]]</f>
        <v>0</v>
      </c>
      <c r="J564" s="48">
        <f>+Recupera_PN_ACUM[[#This Row],[Recuperados]]</f>
        <v>0</v>
      </c>
      <c r="K564" s="48">
        <f>+Localiza_PN1112[[#This Row],[Casos]]-Localiza_PN1112[[#This Row],[Fallecidos]]-Localiza_PN1112[[#This Row],[Recuperados]]</f>
        <v>0</v>
      </c>
      <c r="L564" s="19">
        <f>+Localiza_PN1112[[#This Row],[Casos]]/(Localiza_PN1112[[#This Row],[Población]]/1000000)</f>
        <v>0</v>
      </c>
      <c r="M564" s="19">
        <f>+Localiza_PN1112[[#This Row],[Fallecidos]]/(Localiza_PN1112[[#This Row],[Población]]/1000000)</f>
        <v>0</v>
      </c>
      <c r="N564" s="19">
        <f>+Localiza_PN1112[[#This Row],[Recuperados]]/(Localiza_PN1112[[#This Row],[Población]]/1000000)</f>
        <v>0</v>
      </c>
      <c r="O564" s="19">
        <f>+Localiza_PN1112[[#This Row],[Activos]]/(Localiza_PN1112[[#This Row],[Población]]/1000000)</f>
        <v>0</v>
      </c>
      <c r="P564" s="25" t="e">
        <f>+Localiza_PN1112[[#This Row],[Fallecidos]]/Localiza_PN1112[[#This Row],[Casos]]</f>
        <v>#DIV/0!</v>
      </c>
      <c r="Q564" s="25" t="e">
        <f>+Localiza_PN1112[[#This Row],[Recuperados]]/Localiza_PN1112[[#This Row],[Casos]]</f>
        <v>#DIV/0!</v>
      </c>
      <c r="R564" s="25" t="e">
        <f>Localiza_PN1112[[#This Row],[Activos]]/Localiza_PN1112[[#This Row],[Casos]]</f>
        <v>#DIV/0!</v>
      </c>
      <c r="S564" s="43" t="e">
        <f ca="1">+HLOOKUP($R$1,'Casos DIA Corr'!$CM$1:$CP$755,Localiza_PN1112[[#This Row],[Fila]],0)</f>
        <v>#N/A</v>
      </c>
      <c r="T564" s="40" t="e">
        <f ca="1">+HLOOKUP($R$1,'Muertes DIA'!$F$1:$I$770,Localiza_PN1112[[#This Row],[Fila]],0)</f>
        <v>#N/A</v>
      </c>
      <c r="U564" s="40" t="e">
        <f ca="1">+HLOOKUP($R$1,'Recuperados DIA'!$E$1:$H$763,Localiza_PN1112[[#This Row],[Fila]],0)</f>
        <v>#N/A</v>
      </c>
    </row>
    <row r="565" spans="2:21">
      <c r="B565">
        <v>565</v>
      </c>
      <c r="C565">
        <v>50109</v>
      </c>
      <c r="D565" t="s">
        <v>446</v>
      </c>
      <c r="E565">
        <v>8.6699495315551758</v>
      </c>
      <c r="F565">
        <v>-79.875900268554688</v>
      </c>
      <c r="G565">
        <v>0</v>
      </c>
      <c r="H565" s="48">
        <f>+Casos_PN_CORR[[#This Row],[SUM Correg]]</f>
        <v>0</v>
      </c>
      <c r="I565" s="48">
        <f>+Muertes_PN_ACUM[[#This Row],[Fallecidos]]</f>
        <v>0</v>
      </c>
      <c r="J565" s="48">
        <f>+Recupera_PN_ACUM[[#This Row],[Recuperados]]</f>
        <v>0</v>
      </c>
      <c r="K565" s="48">
        <f>+Localiza_PN1112[[#This Row],[Casos]]-Localiza_PN1112[[#This Row],[Fallecidos]]-Localiza_PN1112[[#This Row],[Recuperados]]</f>
        <v>0</v>
      </c>
      <c r="L565" s="19" t="e">
        <f>+Localiza_PN1112[[#This Row],[Casos]]/(Localiza_PN1112[[#This Row],[Población]]/1000000)</f>
        <v>#DIV/0!</v>
      </c>
      <c r="M565" s="19" t="e">
        <f>+Localiza_PN1112[[#This Row],[Fallecidos]]/(Localiza_PN1112[[#This Row],[Población]]/1000000)</f>
        <v>#DIV/0!</v>
      </c>
      <c r="N565" s="19" t="e">
        <f>+Localiza_PN1112[[#This Row],[Recuperados]]/(Localiza_PN1112[[#This Row],[Población]]/1000000)</f>
        <v>#DIV/0!</v>
      </c>
      <c r="O565" s="19" t="e">
        <f>+Localiza_PN1112[[#This Row],[Activos]]/(Localiza_PN1112[[#This Row],[Población]]/1000000)</f>
        <v>#DIV/0!</v>
      </c>
      <c r="P565" s="25" t="e">
        <f>+Localiza_PN1112[[#This Row],[Fallecidos]]/Localiza_PN1112[[#This Row],[Casos]]</f>
        <v>#DIV/0!</v>
      </c>
      <c r="Q565" s="25" t="e">
        <f>+Localiza_PN1112[[#This Row],[Recuperados]]/Localiza_PN1112[[#This Row],[Casos]]</f>
        <v>#DIV/0!</v>
      </c>
      <c r="R565" s="25" t="e">
        <f>Localiza_PN1112[[#This Row],[Activos]]/Localiza_PN1112[[#This Row],[Casos]]</f>
        <v>#DIV/0!</v>
      </c>
      <c r="S565" s="43" t="e">
        <f ca="1">+HLOOKUP($R$1,'Casos DIA Corr'!$CM$1:$CP$755,Localiza_PN1112[[#This Row],[Fila]],0)</f>
        <v>#N/A</v>
      </c>
      <c r="T565" s="40" t="e">
        <f ca="1">+HLOOKUP($R$1,'Muertes DIA'!$F$1:$I$770,Localiza_PN1112[[#This Row],[Fila]],0)</f>
        <v>#N/A</v>
      </c>
      <c r="U565" s="40" t="e">
        <f ca="1">+HLOOKUP($R$1,'Recuperados DIA'!$E$1:$H$763,Localiza_PN1112[[#This Row],[Fila]],0)</f>
        <v>#N/A</v>
      </c>
    </row>
    <row r="566" spans="2:21">
      <c r="B566">
        <v>566</v>
      </c>
      <c r="C566">
        <v>40507</v>
      </c>
      <c r="D566" t="s">
        <v>691</v>
      </c>
      <c r="E566">
        <v>9.3793001174926758</v>
      </c>
      <c r="F566">
        <v>-79.602401733398438</v>
      </c>
      <c r="G566">
        <v>3881</v>
      </c>
      <c r="H566" s="48">
        <f>+Casos_PN_CORR[[#This Row],[SUM Correg]]</f>
        <v>0</v>
      </c>
      <c r="I566" s="48">
        <f>+Muertes_PN_ACUM[[#This Row],[Fallecidos]]</f>
        <v>0</v>
      </c>
      <c r="J566" s="48">
        <f>+Recupera_PN_ACUM[[#This Row],[Recuperados]]</f>
        <v>0</v>
      </c>
      <c r="K566" s="48">
        <f>+Localiza_PN1112[[#This Row],[Casos]]-Localiza_PN1112[[#This Row],[Fallecidos]]-Localiza_PN1112[[#This Row],[Recuperados]]</f>
        <v>0</v>
      </c>
      <c r="L566" s="19">
        <f>+Localiza_PN1112[[#This Row],[Casos]]/(Localiza_PN1112[[#This Row],[Población]]/1000000)</f>
        <v>0</v>
      </c>
      <c r="M566" s="19">
        <f>+Localiza_PN1112[[#This Row],[Fallecidos]]/(Localiza_PN1112[[#This Row],[Población]]/1000000)</f>
        <v>0</v>
      </c>
      <c r="N566" s="19">
        <f>+Localiza_PN1112[[#This Row],[Recuperados]]/(Localiza_PN1112[[#This Row],[Población]]/1000000)</f>
        <v>0</v>
      </c>
      <c r="O566" s="19">
        <f>+Localiza_PN1112[[#This Row],[Activos]]/(Localiza_PN1112[[#This Row],[Población]]/1000000)</f>
        <v>0</v>
      </c>
      <c r="P566" s="25" t="e">
        <f>+Localiza_PN1112[[#This Row],[Fallecidos]]/Localiza_PN1112[[#This Row],[Casos]]</f>
        <v>#DIV/0!</v>
      </c>
      <c r="Q566" s="25" t="e">
        <f>+Localiza_PN1112[[#This Row],[Recuperados]]/Localiza_PN1112[[#This Row],[Casos]]</f>
        <v>#DIV/0!</v>
      </c>
      <c r="R566" s="25" t="e">
        <f>Localiza_PN1112[[#This Row],[Activos]]/Localiza_PN1112[[#This Row],[Casos]]</f>
        <v>#DIV/0!</v>
      </c>
      <c r="S566" s="43" t="e">
        <f ca="1">+HLOOKUP($R$1,'Casos DIA Corr'!$CM$1:$CP$755,Localiza_PN1112[[#This Row],[Fila]],0)</f>
        <v>#N/A</v>
      </c>
      <c r="T566" s="40" t="e">
        <f ca="1">+HLOOKUP($R$1,'Muertes DIA'!$F$1:$I$770,Localiza_PN1112[[#This Row],[Fila]],0)</f>
        <v>#N/A</v>
      </c>
      <c r="U566" s="40" t="e">
        <f ca="1">+HLOOKUP($R$1,'Recuperados DIA'!$E$1:$H$763,Localiza_PN1112[[#This Row],[Fila]],0)</f>
        <v>#N/A</v>
      </c>
    </row>
    <row r="567" spans="2:21">
      <c r="B567">
        <v>567</v>
      </c>
      <c r="C567">
        <v>90105</v>
      </c>
      <c r="D567" t="s">
        <v>692</v>
      </c>
      <c r="E567">
        <v>8.3572702407836914</v>
      </c>
      <c r="F567">
        <v>-81.887901306152344</v>
      </c>
      <c r="G567">
        <v>2672</v>
      </c>
      <c r="H567" s="48">
        <f>+Casos_PN_CORR[[#This Row],[SUM Correg]]</f>
        <v>96</v>
      </c>
      <c r="I567" s="48">
        <f>+Muertes_PN_ACUM[[#This Row],[Fallecidos]]</f>
        <v>0</v>
      </c>
      <c r="J567" s="48">
        <f>+Recupera_PN_ACUM[[#This Row],[Recuperados]]</f>
        <v>0</v>
      </c>
      <c r="K567" s="48">
        <f>+Localiza_PN1112[[#This Row],[Casos]]-Localiza_PN1112[[#This Row],[Fallecidos]]-Localiza_PN1112[[#This Row],[Recuperados]]</f>
        <v>96</v>
      </c>
      <c r="L567" s="19">
        <f>+Localiza_PN1112[[#This Row],[Casos]]/(Localiza_PN1112[[#This Row],[Población]]/1000000)</f>
        <v>35928.143712574849</v>
      </c>
      <c r="M567" s="19">
        <f>+Localiza_PN1112[[#This Row],[Fallecidos]]/(Localiza_PN1112[[#This Row],[Población]]/1000000)</f>
        <v>0</v>
      </c>
      <c r="N567" s="19">
        <f>+Localiza_PN1112[[#This Row],[Recuperados]]/(Localiza_PN1112[[#This Row],[Población]]/1000000)</f>
        <v>0</v>
      </c>
      <c r="O567" s="19">
        <f>+Localiza_PN1112[[#This Row],[Activos]]/(Localiza_PN1112[[#This Row],[Población]]/1000000)</f>
        <v>35928.143712574849</v>
      </c>
      <c r="P567" s="25">
        <f>+Localiza_PN1112[[#This Row],[Fallecidos]]/Localiza_PN1112[[#This Row],[Casos]]</f>
        <v>0</v>
      </c>
      <c r="Q567" s="25">
        <f>+Localiza_PN1112[[#This Row],[Recuperados]]/Localiza_PN1112[[#This Row],[Casos]]</f>
        <v>0</v>
      </c>
      <c r="R567" s="25">
        <f>Localiza_PN1112[[#This Row],[Activos]]/Localiza_PN1112[[#This Row],[Casos]]</f>
        <v>1</v>
      </c>
      <c r="S567" s="43" t="e">
        <f ca="1">+HLOOKUP($R$1,'Casos DIA Corr'!$CM$1:$CP$755,Localiza_PN1112[[#This Row],[Fila]],0)</f>
        <v>#N/A</v>
      </c>
      <c r="T567" s="40" t="e">
        <f ca="1">+HLOOKUP($R$1,'Muertes DIA'!$F$1:$I$770,Localiza_PN1112[[#This Row],[Fila]],0)</f>
        <v>#N/A</v>
      </c>
      <c r="U567" s="40" t="e">
        <f ca="1">+HLOOKUP($R$1,'Recuperados DIA'!$E$1:$H$763,Localiza_PN1112[[#This Row],[Fila]],0)</f>
        <v>#N/A</v>
      </c>
    </row>
    <row r="568" spans="2:21">
      <c r="B568">
        <v>568</v>
      </c>
      <c r="C568">
        <v>90405</v>
      </c>
      <c r="D568" t="s">
        <v>693</v>
      </c>
      <c r="E568">
        <v>9.1460695266723633</v>
      </c>
      <c r="F568">
        <v>-80.141799926757813</v>
      </c>
      <c r="G568">
        <v>2162</v>
      </c>
      <c r="H568" s="48">
        <f>+Casos_PN_CORR[[#This Row],[SUM Correg]]</f>
        <v>0</v>
      </c>
      <c r="I568" s="48">
        <f>+Muertes_PN_ACUM[[#This Row],[Fallecidos]]</f>
        <v>0</v>
      </c>
      <c r="J568" s="48">
        <f>+Recupera_PN_ACUM[[#This Row],[Recuperados]]</f>
        <v>0</v>
      </c>
      <c r="K568" s="48">
        <f>+Localiza_PN1112[[#This Row],[Casos]]-Localiza_PN1112[[#This Row],[Fallecidos]]-Localiza_PN1112[[#This Row],[Recuperados]]</f>
        <v>0</v>
      </c>
      <c r="L568" s="19">
        <f>+Localiza_PN1112[[#This Row],[Casos]]/(Localiza_PN1112[[#This Row],[Población]]/1000000)</f>
        <v>0</v>
      </c>
      <c r="M568" s="19">
        <f>+Localiza_PN1112[[#This Row],[Fallecidos]]/(Localiza_PN1112[[#This Row],[Población]]/1000000)</f>
        <v>0</v>
      </c>
      <c r="N568" s="19">
        <f>+Localiza_PN1112[[#This Row],[Recuperados]]/(Localiza_PN1112[[#This Row],[Población]]/1000000)</f>
        <v>0</v>
      </c>
      <c r="O568" s="19">
        <f>+Localiza_PN1112[[#This Row],[Activos]]/(Localiza_PN1112[[#This Row],[Población]]/1000000)</f>
        <v>0</v>
      </c>
      <c r="P568" s="25" t="e">
        <f>+Localiza_PN1112[[#This Row],[Fallecidos]]/Localiza_PN1112[[#This Row],[Casos]]</f>
        <v>#DIV/0!</v>
      </c>
      <c r="Q568" s="25" t="e">
        <f>+Localiza_PN1112[[#This Row],[Recuperados]]/Localiza_PN1112[[#This Row],[Casos]]</f>
        <v>#DIV/0!</v>
      </c>
      <c r="R568" s="25" t="e">
        <f>Localiza_PN1112[[#This Row],[Activos]]/Localiza_PN1112[[#This Row],[Casos]]</f>
        <v>#DIV/0!</v>
      </c>
      <c r="S568" s="43" t="e">
        <f ca="1">+HLOOKUP($R$1,'Casos DIA Corr'!$CM$1:$CP$755,Localiza_PN1112[[#This Row],[Fila]],0)</f>
        <v>#N/A</v>
      </c>
      <c r="T568" s="40" t="e">
        <f ca="1">+HLOOKUP($R$1,'Muertes DIA'!$F$1:$I$770,Localiza_PN1112[[#This Row],[Fila]],0)</f>
        <v>#N/A</v>
      </c>
      <c r="U568" s="40" t="e">
        <f ca="1">+HLOOKUP($R$1,'Recuperados DIA'!$E$1:$H$763,Localiza_PN1112[[#This Row],[Fila]],0)</f>
        <v>#N/A</v>
      </c>
    </row>
    <row r="569" spans="2:21">
      <c r="B569">
        <v>569</v>
      </c>
      <c r="C569">
        <v>40608</v>
      </c>
      <c r="D569" t="s">
        <v>357</v>
      </c>
      <c r="E569">
        <v>8.7433996200561523</v>
      </c>
      <c r="F569">
        <v>-82.056098937988281</v>
      </c>
      <c r="G569">
        <v>0</v>
      </c>
      <c r="H569" s="48">
        <f>+Casos_PN_CORR[[#This Row],[SUM Correg]]</f>
        <v>5</v>
      </c>
      <c r="I569" s="48">
        <f>+Muertes_PN_ACUM[[#This Row],[Fallecidos]]</f>
        <v>0</v>
      </c>
      <c r="J569" s="48">
        <f>+Recupera_PN_ACUM[[#This Row],[Recuperados]]</f>
        <v>0</v>
      </c>
      <c r="K569" s="48">
        <f>+Localiza_PN1112[[#This Row],[Casos]]-Localiza_PN1112[[#This Row],[Fallecidos]]-Localiza_PN1112[[#This Row],[Recuperados]]</f>
        <v>5</v>
      </c>
      <c r="L569" s="19" t="e">
        <f>+Localiza_PN1112[[#This Row],[Casos]]/(Localiza_PN1112[[#This Row],[Población]]/1000000)</f>
        <v>#DIV/0!</v>
      </c>
      <c r="M569" s="19" t="e">
        <f>+Localiza_PN1112[[#This Row],[Fallecidos]]/(Localiza_PN1112[[#This Row],[Población]]/1000000)</f>
        <v>#DIV/0!</v>
      </c>
      <c r="N569" s="19" t="e">
        <f>+Localiza_PN1112[[#This Row],[Recuperados]]/(Localiza_PN1112[[#This Row],[Población]]/1000000)</f>
        <v>#DIV/0!</v>
      </c>
      <c r="O569" s="19" t="e">
        <f>+Localiza_PN1112[[#This Row],[Activos]]/(Localiza_PN1112[[#This Row],[Población]]/1000000)</f>
        <v>#DIV/0!</v>
      </c>
      <c r="P569" s="25">
        <f>+Localiza_PN1112[[#This Row],[Fallecidos]]/Localiza_PN1112[[#This Row],[Casos]]</f>
        <v>0</v>
      </c>
      <c r="Q569" s="25">
        <f>+Localiza_PN1112[[#This Row],[Recuperados]]/Localiza_PN1112[[#This Row],[Casos]]</f>
        <v>0</v>
      </c>
      <c r="R569" s="25">
        <f>Localiza_PN1112[[#This Row],[Activos]]/Localiza_PN1112[[#This Row],[Casos]]</f>
        <v>1</v>
      </c>
      <c r="S569" s="43" t="e">
        <f ca="1">+HLOOKUP($R$1,'Casos DIA Corr'!$CM$1:$CP$755,Localiza_PN1112[[#This Row],[Fila]],0)</f>
        <v>#N/A</v>
      </c>
      <c r="T569" s="40" t="e">
        <f ca="1">+HLOOKUP($R$1,'Muertes DIA'!$F$1:$I$770,Localiza_PN1112[[#This Row],[Fila]],0)</f>
        <v>#N/A</v>
      </c>
      <c r="U569" s="40" t="e">
        <f ca="1">+HLOOKUP($R$1,'Recuperados DIA'!$E$1:$H$763,Localiza_PN1112[[#This Row],[Fila]],0)</f>
        <v>#N/A</v>
      </c>
    </row>
    <row r="570" spans="2:21">
      <c r="B570">
        <v>570</v>
      </c>
      <c r="C570">
        <v>130901</v>
      </c>
      <c r="D570" t="s">
        <v>694</v>
      </c>
      <c r="E570">
        <v>8.0188703536987305</v>
      </c>
      <c r="F570">
        <v>-78.224899291992188</v>
      </c>
      <c r="G570">
        <v>931</v>
      </c>
      <c r="H570" s="48">
        <f>+Casos_PN_CORR[[#This Row],[SUM Correg]]</f>
        <v>0</v>
      </c>
      <c r="I570" s="48">
        <f>+Muertes_PN_ACUM[[#This Row],[Fallecidos]]</f>
        <v>0</v>
      </c>
      <c r="J570" s="48">
        <f>+Recupera_PN_ACUM[[#This Row],[Recuperados]]</f>
        <v>0</v>
      </c>
      <c r="K570" s="48">
        <f>+Localiza_PN1112[[#This Row],[Casos]]-Localiza_PN1112[[#This Row],[Fallecidos]]-Localiza_PN1112[[#This Row],[Recuperados]]</f>
        <v>0</v>
      </c>
      <c r="L570" s="19">
        <f>+Localiza_PN1112[[#This Row],[Casos]]/(Localiza_PN1112[[#This Row],[Población]]/1000000)</f>
        <v>0</v>
      </c>
      <c r="M570" s="19">
        <f>+Localiza_PN1112[[#This Row],[Fallecidos]]/(Localiza_PN1112[[#This Row],[Población]]/1000000)</f>
        <v>0</v>
      </c>
      <c r="N570" s="19">
        <f>+Localiza_PN1112[[#This Row],[Recuperados]]/(Localiza_PN1112[[#This Row],[Población]]/1000000)</f>
        <v>0</v>
      </c>
      <c r="O570" s="19">
        <f>+Localiza_PN1112[[#This Row],[Activos]]/(Localiza_PN1112[[#This Row],[Población]]/1000000)</f>
        <v>0</v>
      </c>
      <c r="P570" s="25" t="e">
        <f>+Localiza_PN1112[[#This Row],[Fallecidos]]/Localiza_PN1112[[#This Row],[Casos]]</f>
        <v>#DIV/0!</v>
      </c>
      <c r="Q570" s="25" t="e">
        <f>+Localiza_PN1112[[#This Row],[Recuperados]]/Localiza_PN1112[[#This Row],[Casos]]</f>
        <v>#DIV/0!</v>
      </c>
      <c r="R570" s="25" t="e">
        <f>Localiza_PN1112[[#This Row],[Activos]]/Localiza_PN1112[[#This Row],[Casos]]</f>
        <v>#DIV/0!</v>
      </c>
      <c r="S570" s="43" t="e">
        <f ca="1">+HLOOKUP($R$1,'Casos DIA Corr'!$CM$1:$CP$755,Localiza_PN1112[[#This Row],[Fila]],0)</f>
        <v>#N/A</v>
      </c>
      <c r="T570" s="40" t="e">
        <f ca="1">+HLOOKUP($R$1,'Muertes DIA'!$F$1:$I$770,Localiza_PN1112[[#This Row],[Fila]],0)</f>
        <v>#N/A</v>
      </c>
      <c r="U570" s="40" t="e">
        <f ca="1">+HLOOKUP($R$1,'Recuperados DIA'!$E$1:$H$763,Localiza_PN1112[[#This Row],[Fila]],0)</f>
        <v>#N/A</v>
      </c>
    </row>
    <row r="571" spans="2:21">
      <c r="B571">
        <v>571</v>
      </c>
      <c r="C571">
        <v>80801</v>
      </c>
      <c r="D571" t="s">
        <v>695</v>
      </c>
      <c r="E571">
        <v>8.6433696746826172</v>
      </c>
      <c r="F571">
        <v>-82.71820068359375</v>
      </c>
      <c r="G571">
        <v>2523</v>
      </c>
      <c r="H571" s="48">
        <f>+Casos_PN_CORR[[#This Row],[SUM Correg]]</f>
        <v>151</v>
      </c>
      <c r="I571" s="48">
        <f>+Muertes_PN_ACUM[[#This Row],[Fallecidos]]</f>
        <v>0</v>
      </c>
      <c r="J571" s="48">
        <f>+Recupera_PN_ACUM[[#This Row],[Recuperados]]</f>
        <v>0</v>
      </c>
      <c r="K571" s="48">
        <f>+Localiza_PN1112[[#This Row],[Casos]]-Localiza_PN1112[[#This Row],[Fallecidos]]-Localiza_PN1112[[#This Row],[Recuperados]]</f>
        <v>151</v>
      </c>
      <c r="L571" s="19">
        <f>+Localiza_PN1112[[#This Row],[Casos]]/(Localiza_PN1112[[#This Row],[Población]]/1000000)</f>
        <v>59849.385652001583</v>
      </c>
      <c r="M571" s="19">
        <f>+Localiza_PN1112[[#This Row],[Fallecidos]]/(Localiza_PN1112[[#This Row],[Población]]/1000000)</f>
        <v>0</v>
      </c>
      <c r="N571" s="19">
        <f>+Localiza_PN1112[[#This Row],[Recuperados]]/(Localiza_PN1112[[#This Row],[Población]]/1000000)</f>
        <v>0</v>
      </c>
      <c r="O571" s="19">
        <f>+Localiza_PN1112[[#This Row],[Activos]]/(Localiza_PN1112[[#This Row],[Población]]/1000000)</f>
        <v>59849.385652001583</v>
      </c>
      <c r="P571" s="25">
        <f>+Localiza_PN1112[[#This Row],[Fallecidos]]/Localiza_PN1112[[#This Row],[Casos]]</f>
        <v>0</v>
      </c>
      <c r="Q571" s="25">
        <f>+Localiza_PN1112[[#This Row],[Recuperados]]/Localiza_PN1112[[#This Row],[Casos]]</f>
        <v>0</v>
      </c>
      <c r="R571" s="25">
        <f>Localiza_PN1112[[#This Row],[Activos]]/Localiza_PN1112[[#This Row],[Casos]]</f>
        <v>1</v>
      </c>
      <c r="S571" s="43" t="e">
        <f ca="1">+HLOOKUP($R$1,'Casos DIA Corr'!$CM$1:$CP$755,Localiza_PN1112[[#This Row],[Fila]],0)</f>
        <v>#N/A</v>
      </c>
      <c r="T571" s="40" t="e">
        <f ca="1">+HLOOKUP($R$1,'Muertes DIA'!$F$1:$I$770,Localiza_PN1112[[#This Row],[Fila]],0)</f>
        <v>#N/A</v>
      </c>
      <c r="U571" s="40" t="e">
        <f ca="1">+HLOOKUP($R$1,'Recuperados DIA'!$E$1:$H$763,Localiza_PN1112[[#This Row],[Fila]],0)</f>
        <v>#N/A</v>
      </c>
    </row>
    <row r="572" spans="2:21">
      <c r="B572">
        <v>572</v>
      </c>
      <c r="C572">
        <v>41104</v>
      </c>
      <c r="D572" t="s">
        <v>451</v>
      </c>
      <c r="E572">
        <v>8.071009635925293</v>
      </c>
      <c r="F572">
        <v>-80.9031982421875</v>
      </c>
      <c r="G572">
        <v>2966</v>
      </c>
      <c r="H572" s="48">
        <f>+Casos_PN_CORR[[#This Row],[SUM Correg]]</f>
        <v>28</v>
      </c>
      <c r="I572" s="48">
        <f>+Muertes_PN_ACUM[[#This Row],[Fallecidos]]</f>
        <v>0</v>
      </c>
      <c r="J572" s="48">
        <f>+Recupera_PN_ACUM[[#This Row],[Recuperados]]</f>
        <v>0</v>
      </c>
      <c r="K572" s="48">
        <f>+Localiza_PN1112[[#This Row],[Casos]]-Localiza_PN1112[[#This Row],[Fallecidos]]-Localiza_PN1112[[#This Row],[Recuperados]]</f>
        <v>28</v>
      </c>
      <c r="L572" s="19">
        <f>+Localiza_PN1112[[#This Row],[Casos]]/(Localiza_PN1112[[#This Row],[Población]]/1000000)</f>
        <v>9440.3236682400548</v>
      </c>
      <c r="M572" s="19">
        <f>+Localiza_PN1112[[#This Row],[Fallecidos]]/(Localiza_PN1112[[#This Row],[Población]]/1000000)</f>
        <v>0</v>
      </c>
      <c r="N572" s="19">
        <f>+Localiza_PN1112[[#This Row],[Recuperados]]/(Localiza_PN1112[[#This Row],[Población]]/1000000)</f>
        <v>0</v>
      </c>
      <c r="O572" s="19">
        <f>+Localiza_PN1112[[#This Row],[Activos]]/(Localiza_PN1112[[#This Row],[Población]]/1000000)</f>
        <v>9440.3236682400548</v>
      </c>
      <c r="P572" s="25">
        <f>+Localiza_PN1112[[#This Row],[Fallecidos]]/Localiza_PN1112[[#This Row],[Casos]]</f>
        <v>0</v>
      </c>
      <c r="Q572" s="25">
        <f>+Localiza_PN1112[[#This Row],[Recuperados]]/Localiza_PN1112[[#This Row],[Casos]]</f>
        <v>0</v>
      </c>
      <c r="R572" s="25">
        <f>Localiza_PN1112[[#This Row],[Activos]]/Localiza_PN1112[[#This Row],[Casos]]</f>
        <v>1</v>
      </c>
      <c r="S572" s="43" t="e">
        <f ca="1">+HLOOKUP($R$1,'Casos DIA Corr'!$CM$1:$CP$755,Localiza_PN1112[[#This Row],[Fila]],0)</f>
        <v>#N/A</v>
      </c>
      <c r="T572" s="40" t="e">
        <f ca="1">+HLOOKUP($R$1,'Muertes DIA'!$F$1:$I$770,Localiza_PN1112[[#This Row],[Fila]],0)</f>
        <v>#N/A</v>
      </c>
      <c r="U572" s="40" t="e">
        <f ca="1">+HLOOKUP($R$1,'Recuperados DIA'!$E$1:$H$763,Localiza_PN1112[[#This Row],[Fila]],0)</f>
        <v>#N/A</v>
      </c>
    </row>
    <row r="573" spans="2:21">
      <c r="B573">
        <v>573</v>
      </c>
      <c r="C573">
        <v>80809</v>
      </c>
      <c r="D573" t="s">
        <v>302</v>
      </c>
      <c r="E573">
        <v>8.2230701446533203</v>
      </c>
      <c r="F573">
        <v>-81.283302307128906</v>
      </c>
      <c r="G573">
        <v>2440</v>
      </c>
      <c r="H573" s="48">
        <f>+Casos_PN_CORR[[#This Row],[SUM Correg]]</f>
        <v>1621</v>
      </c>
      <c r="I573" s="48">
        <f>+Muertes_PN_ACUM[[#This Row],[Fallecidos]]</f>
        <v>6</v>
      </c>
      <c r="J573" s="48">
        <f>+Recupera_PN_ACUM[[#This Row],[Recuperados]]</f>
        <v>0</v>
      </c>
      <c r="K573" s="48">
        <f>+Localiza_PN1112[[#This Row],[Casos]]-Localiza_PN1112[[#This Row],[Fallecidos]]-Localiza_PN1112[[#This Row],[Recuperados]]</f>
        <v>1615</v>
      </c>
      <c r="L573" s="19">
        <f>+Localiza_PN1112[[#This Row],[Casos]]/(Localiza_PN1112[[#This Row],[Población]]/1000000)</f>
        <v>664344.26229508198</v>
      </c>
      <c r="M573" s="19">
        <f>+Localiza_PN1112[[#This Row],[Fallecidos]]/(Localiza_PN1112[[#This Row],[Población]]/1000000)</f>
        <v>2459.0163934426232</v>
      </c>
      <c r="N573" s="19">
        <f>+Localiza_PN1112[[#This Row],[Recuperados]]/(Localiza_PN1112[[#This Row],[Población]]/1000000)</f>
        <v>0</v>
      </c>
      <c r="O573" s="19">
        <f>+Localiza_PN1112[[#This Row],[Activos]]/(Localiza_PN1112[[#This Row],[Población]]/1000000)</f>
        <v>661885.24590163934</v>
      </c>
      <c r="P573" s="25">
        <f>+Localiza_PN1112[[#This Row],[Fallecidos]]/Localiza_PN1112[[#This Row],[Casos]]</f>
        <v>3.7014188772362738E-3</v>
      </c>
      <c r="Q573" s="25">
        <f>+Localiza_PN1112[[#This Row],[Recuperados]]/Localiza_PN1112[[#This Row],[Casos]]</f>
        <v>0</v>
      </c>
      <c r="R573" s="25">
        <f>Localiza_PN1112[[#This Row],[Activos]]/Localiza_PN1112[[#This Row],[Casos]]</f>
        <v>0.9962985811227637</v>
      </c>
      <c r="S573" s="43" t="e">
        <f ca="1">+HLOOKUP($R$1,'Casos DIA Corr'!$CM$1:$CP$755,Localiza_PN1112[[#This Row],[Fila]],0)</f>
        <v>#N/A</v>
      </c>
      <c r="T573" s="40" t="e">
        <f ca="1">+HLOOKUP($R$1,'Muertes DIA'!$F$1:$I$770,Localiza_PN1112[[#This Row],[Fila]],0)</f>
        <v>#N/A</v>
      </c>
      <c r="U573" s="40" t="e">
        <f ca="1">+HLOOKUP($R$1,'Recuperados DIA'!$E$1:$H$763,Localiza_PN1112[[#This Row],[Fila]],0)</f>
        <v>#N/A</v>
      </c>
    </row>
    <row r="574" spans="2:21">
      <c r="B574">
        <v>574</v>
      </c>
      <c r="C574">
        <v>90801</v>
      </c>
      <c r="D574" t="s">
        <v>696</v>
      </c>
      <c r="E574">
        <v>8.5214300155639648</v>
      </c>
      <c r="F574">
        <v>-82.488899230957031</v>
      </c>
      <c r="G574">
        <v>4487</v>
      </c>
      <c r="H574" s="48">
        <f>+Casos_PN_CORR[[#This Row],[SUM Correg]]</f>
        <v>22</v>
      </c>
      <c r="I574" s="48">
        <f>+Muertes_PN_ACUM[[#This Row],[Fallecidos]]</f>
        <v>0</v>
      </c>
      <c r="J574" s="48">
        <f>+Recupera_PN_ACUM[[#This Row],[Recuperados]]</f>
        <v>0</v>
      </c>
      <c r="K574" s="48">
        <f>+Localiza_PN1112[[#This Row],[Casos]]-Localiza_PN1112[[#This Row],[Fallecidos]]-Localiza_PN1112[[#This Row],[Recuperados]]</f>
        <v>22</v>
      </c>
      <c r="L574" s="19">
        <f>+Localiza_PN1112[[#This Row],[Casos]]/(Localiza_PN1112[[#This Row],[Población]]/1000000)</f>
        <v>4903.0532649877423</v>
      </c>
      <c r="M574" s="19">
        <f>+Localiza_PN1112[[#This Row],[Fallecidos]]/(Localiza_PN1112[[#This Row],[Población]]/1000000)</f>
        <v>0</v>
      </c>
      <c r="N574" s="19">
        <f>+Localiza_PN1112[[#This Row],[Recuperados]]/(Localiza_PN1112[[#This Row],[Población]]/1000000)</f>
        <v>0</v>
      </c>
      <c r="O574" s="19">
        <f>+Localiza_PN1112[[#This Row],[Activos]]/(Localiza_PN1112[[#This Row],[Población]]/1000000)</f>
        <v>4903.0532649877423</v>
      </c>
      <c r="P574" s="25">
        <f>+Localiza_PN1112[[#This Row],[Fallecidos]]/Localiza_PN1112[[#This Row],[Casos]]</f>
        <v>0</v>
      </c>
      <c r="Q574" s="25">
        <f>+Localiza_PN1112[[#This Row],[Recuperados]]/Localiza_PN1112[[#This Row],[Casos]]</f>
        <v>0</v>
      </c>
      <c r="R574" s="25">
        <f>Localiza_PN1112[[#This Row],[Activos]]/Localiza_PN1112[[#This Row],[Casos]]</f>
        <v>1</v>
      </c>
      <c r="S574" s="43" t="e">
        <f ca="1">+HLOOKUP($R$1,'Casos DIA Corr'!$CM$1:$CP$755,Localiza_PN1112[[#This Row],[Fila]],0)</f>
        <v>#N/A</v>
      </c>
      <c r="T574" s="40" t="e">
        <f ca="1">+HLOOKUP($R$1,'Muertes DIA'!$F$1:$I$770,Localiza_PN1112[[#This Row],[Fila]],0)</f>
        <v>#N/A</v>
      </c>
      <c r="U574" s="40" t="e">
        <f ca="1">+HLOOKUP($R$1,'Recuperados DIA'!$E$1:$H$763,Localiza_PN1112[[#This Row],[Fila]],0)</f>
        <v>#N/A</v>
      </c>
    </row>
    <row r="575" spans="2:21">
      <c r="B575">
        <v>575</v>
      </c>
      <c r="C575">
        <v>40515</v>
      </c>
      <c r="D575" t="s">
        <v>697</v>
      </c>
      <c r="E575">
        <v>8.4925804138183594</v>
      </c>
      <c r="F575">
        <v>-79.962799072265625</v>
      </c>
      <c r="G575">
        <v>0</v>
      </c>
      <c r="H575" s="48">
        <f>+Casos_PN_CORR[[#This Row],[SUM Correg]]</f>
        <v>30</v>
      </c>
      <c r="I575" s="48">
        <f>+Muertes_PN_ACUM[[#This Row],[Fallecidos]]</f>
        <v>0</v>
      </c>
      <c r="J575" s="48">
        <f>+Recupera_PN_ACUM[[#This Row],[Recuperados]]</f>
        <v>0</v>
      </c>
      <c r="K575" s="48">
        <f>+Localiza_PN1112[[#This Row],[Casos]]-Localiza_PN1112[[#This Row],[Fallecidos]]-Localiza_PN1112[[#This Row],[Recuperados]]</f>
        <v>30</v>
      </c>
      <c r="L575" s="19" t="e">
        <f>+Localiza_PN1112[[#This Row],[Casos]]/(Localiza_PN1112[[#This Row],[Población]]/1000000)</f>
        <v>#DIV/0!</v>
      </c>
      <c r="M575" s="19" t="e">
        <f>+Localiza_PN1112[[#This Row],[Fallecidos]]/(Localiza_PN1112[[#This Row],[Población]]/1000000)</f>
        <v>#DIV/0!</v>
      </c>
      <c r="N575" s="19" t="e">
        <f>+Localiza_PN1112[[#This Row],[Recuperados]]/(Localiza_PN1112[[#This Row],[Población]]/1000000)</f>
        <v>#DIV/0!</v>
      </c>
      <c r="O575" s="19" t="e">
        <f>+Localiza_PN1112[[#This Row],[Activos]]/(Localiza_PN1112[[#This Row],[Población]]/1000000)</f>
        <v>#DIV/0!</v>
      </c>
      <c r="P575" s="25">
        <f>+Localiza_PN1112[[#This Row],[Fallecidos]]/Localiza_PN1112[[#This Row],[Casos]]</f>
        <v>0</v>
      </c>
      <c r="Q575" s="25">
        <f>+Localiza_PN1112[[#This Row],[Recuperados]]/Localiza_PN1112[[#This Row],[Casos]]</f>
        <v>0</v>
      </c>
      <c r="R575" s="25">
        <f>Localiza_PN1112[[#This Row],[Activos]]/Localiza_PN1112[[#This Row],[Casos]]</f>
        <v>1</v>
      </c>
      <c r="S575" s="43" t="e">
        <f ca="1">+HLOOKUP($R$1,'Casos DIA Corr'!$CM$1:$CP$755,Localiza_PN1112[[#This Row],[Fila]],0)</f>
        <v>#N/A</v>
      </c>
      <c r="T575" s="40" t="e">
        <f ca="1">+HLOOKUP($R$1,'Muertes DIA'!$F$1:$I$770,Localiza_PN1112[[#This Row],[Fila]],0)</f>
        <v>#N/A</v>
      </c>
      <c r="U575" s="40" t="e">
        <f ca="1">+HLOOKUP($R$1,'Recuperados DIA'!$E$1:$H$763,Localiza_PN1112[[#This Row],[Fila]],0)</f>
        <v>#N/A</v>
      </c>
    </row>
    <row r="576" spans="2:21">
      <c r="B576">
        <v>576</v>
      </c>
      <c r="C576">
        <v>70219</v>
      </c>
      <c r="D576" t="s">
        <v>698</v>
      </c>
      <c r="E576">
        <v>8.9525003433227539</v>
      </c>
      <c r="F576">
        <v>-79.535301208496094</v>
      </c>
      <c r="G576">
        <v>3262</v>
      </c>
      <c r="H576" s="48">
        <f>+Casos_PN_CORR[[#This Row],[SUM Correg]]</f>
        <v>0</v>
      </c>
      <c r="I576" s="48">
        <f>+Muertes_PN_ACUM[[#This Row],[Fallecidos]]</f>
        <v>0</v>
      </c>
      <c r="J576" s="48">
        <f>+Recupera_PN_ACUM[[#This Row],[Recuperados]]</f>
        <v>0</v>
      </c>
      <c r="K576" s="48">
        <f>+Localiza_PN1112[[#This Row],[Casos]]-Localiza_PN1112[[#This Row],[Fallecidos]]-Localiza_PN1112[[#This Row],[Recuperados]]</f>
        <v>0</v>
      </c>
      <c r="L576" s="19">
        <f>+Localiza_PN1112[[#This Row],[Casos]]/(Localiza_PN1112[[#This Row],[Población]]/1000000)</f>
        <v>0</v>
      </c>
      <c r="M576" s="19">
        <f>+Localiza_PN1112[[#This Row],[Fallecidos]]/(Localiza_PN1112[[#This Row],[Población]]/1000000)</f>
        <v>0</v>
      </c>
      <c r="N576" s="19">
        <f>+Localiza_PN1112[[#This Row],[Recuperados]]/(Localiza_PN1112[[#This Row],[Población]]/1000000)</f>
        <v>0</v>
      </c>
      <c r="O576" s="19">
        <f>+Localiza_PN1112[[#This Row],[Activos]]/(Localiza_PN1112[[#This Row],[Población]]/1000000)</f>
        <v>0</v>
      </c>
      <c r="P576" s="25" t="e">
        <f>+Localiza_PN1112[[#This Row],[Fallecidos]]/Localiza_PN1112[[#This Row],[Casos]]</f>
        <v>#DIV/0!</v>
      </c>
      <c r="Q576" s="25" t="e">
        <f>+Localiza_PN1112[[#This Row],[Recuperados]]/Localiza_PN1112[[#This Row],[Casos]]</f>
        <v>#DIV/0!</v>
      </c>
      <c r="R576" s="25" t="e">
        <f>Localiza_PN1112[[#This Row],[Activos]]/Localiza_PN1112[[#This Row],[Casos]]</f>
        <v>#DIV/0!</v>
      </c>
      <c r="S576" s="43" t="e">
        <f ca="1">+HLOOKUP($R$1,'Casos DIA Corr'!$CM$1:$CP$755,Localiza_PN1112[[#This Row],[Fila]],0)</f>
        <v>#N/A</v>
      </c>
      <c r="T576" s="40" t="e">
        <f ca="1">+HLOOKUP($R$1,'Muertes DIA'!$F$1:$I$770,Localiza_PN1112[[#This Row],[Fila]],0)</f>
        <v>#N/A</v>
      </c>
      <c r="U576" s="40" t="e">
        <f ca="1">+HLOOKUP($R$1,'Recuperados DIA'!$E$1:$H$763,Localiza_PN1112[[#This Row],[Fila]],0)</f>
        <v>#N/A</v>
      </c>
    </row>
    <row r="577" spans="2:21">
      <c r="B577">
        <v>577</v>
      </c>
      <c r="C577">
        <v>90212</v>
      </c>
      <c r="D577" t="s">
        <v>698</v>
      </c>
      <c r="E577">
        <v>8.3113698959350586</v>
      </c>
      <c r="F577">
        <v>-81.886001586914063</v>
      </c>
      <c r="G577">
        <v>2972</v>
      </c>
      <c r="H577" s="48">
        <f>+Casos_PN_CORR[[#This Row],[SUM Correg]]</f>
        <v>0</v>
      </c>
      <c r="I577" s="48">
        <f>+Muertes_PN_ACUM[[#This Row],[Fallecidos]]</f>
        <v>0</v>
      </c>
      <c r="J577" s="48">
        <f>+Recupera_PN_ACUM[[#This Row],[Recuperados]]</f>
        <v>0</v>
      </c>
      <c r="K577" s="48">
        <f>+Localiza_PN1112[[#This Row],[Casos]]-Localiza_PN1112[[#This Row],[Fallecidos]]-Localiza_PN1112[[#This Row],[Recuperados]]</f>
        <v>0</v>
      </c>
      <c r="L577" s="19">
        <f>+Localiza_PN1112[[#This Row],[Casos]]/(Localiza_PN1112[[#This Row],[Población]]/1000000)</f>
        <v>0</v>
      </c>
      <c r="M577" s="19">
        <f>+Localiza_PN1112[[#This Row],[Fallecidos]]/(Localiza_PN1112[[#This Row],[Población]]/1000000)</f>
        <v>0</v>
      </c>
      <c r="N577" s="19">
        <f>+Localiza_PN1112[[#This Row],[Recuperados]]/(Localiza_PN1112[[#This Row],[Población]]/1000000)</f>
        <v>0</v>
      </c>
      <c r="O577" s="19">
        <f>+Localiza_PN1112[[#This Row],[Activos]]/(Localiza_PN1112[[#This Row],[Población]]/1000000)</f>
        <v>0</v>
      </c>
      <c r="P577" s="25" t="e">
        <f>+Localiza_PN1112[[#This Row],[Fallecidos]]/Localiza_PN1112[[#This Row],[Casos]]</f>
        <v>#DIV/0!</v>
      </c>
      <c r="Q577" s="25" t="e">
        <f>+Localiza_PN1112[[#This Row],[Recuperados]]/Localiza_PN1112[[#This Row],[Casos]]</f>
        <v>#DIV/0!</v>
      </c>
      <c r="R577" s="25" t="e">
        <f>Localiza_PN1112[[#This Row],[Activos]]/Localiza_PN1112[[#This Row],[Casos]]</f>
        <v>#DIV/0!</v>
      </c>
      <c r="S577" s="43" t="e">
        <f ca="1">+HLOOKUP($R$1,'Casos DIA Corr'!$CM$1:$CP$755,Localiza_PN1112[[#This Row],[Fila]],0)</f>
        <v>#N/A</v>
      </c>
      <c r="T577" s="40" t="e">
        <f ca="1">+HLOOKUP($R$1,'Muertes DIA'!$F$1:$I$770,Localiza_PN1112[[#This Row],[Fila]],0)</f>
        <v>#N/A</v>
      </c>
      <c r="U577" s="40" t="e">
        <f ca="1">+HLOOKUP($R$1,'Recuperados DIA'!$E$1:$H$763,Localiza_PN1112[[#This Row],[Fila]],0)</f>
        <v>#N/A</v>
      </c>
    </row>
    <row r="578" spans="2:21">
      <c r="B578">
        <v>578</v>
      </c>
      <c r="C578">
        <v>90305</v>
      </c>
      <c r="D578" t="s">
        <v>698</v>
      </c>
      <c r="E578">
        <v>8.9909801483154297</v>
      </c>
      <c r="F578">
        <v>-79.507896423339844</v>
      </c>
      <c r="G578">
        <v>43939</v>
      </c>
      <c r="H578" s="48">
        <f>+Casos_PN_CORR[[#This Row],[SUM Correg]]</f>
        <v>0</v>
      </c>
      <c r="I578" s="48">
        <f>+Muertes_PN_ACUM[[#This Row],[Fallecidos]]</f>
        <v>0</v>
      </c>
      <c r="J578" s="48">
        <f>+Recupera_PN_ACUM[[#This Row],[Recuperados]]</f>
        <v>0</v>
      </c>
      <c r="K578" s="48">
        <f>+Localiza_PN1112[[#This Row],[Casos]]-Localiza_PN1112[[#This Row],[Fallecidos]]-Localiza_PN1112[[#This Row],[Recuperados]]</f>
        <v>0</v>
      </c>
      <c r="L578" s="19">
        <f>+Localiza_PN1112[[#This Row],[Casos]]/(Localiza_PN1112[[#This Row],[Población]]/1000000)</f>
        <v>0</v>
      </c>
      <c r="M578" s="19">
        <f>+Localiza_PN1112[[#This Row],[Fallecidos]]/(Localiza_PN1112[[#This Row],[Población]]/1000000)</f>
        <v>0</v>
      </c>
      <c r="N578" s="19">
        <f>+Localiza_PN1112[[#This Row],[Recuperados]]/(Localiza_PN1112[[#This Row],[Población]]/1000000)</f>
        <v>0</v>
      </c>
      <c r="O578" s="19">
        <f>+Localiza_PN1112[[#This Row],[Activos]]/(Localiza_PN1112[[#This Row],[Población]]/1000000)</f>
        <v>0</v>
      </c>
      <c r="P578" s="25" t="e">
        <f>+Localiza_PN1112[[#This Row],[Fallecidos]]/Localiza_PN1112[[#This Row],[Casos]]</f>
        <v>#DIV/0!</v>
      </c>
      <c r="Q578" s="25" t="e">
        <f>+Localiza_PN1112[[#This Row],[Recuperados]]/Localiza_PN1112[[#This Row],[Casos]]</f>
        <v>#DIV/0!</v>
      </c>
      <c r="R578" s="25" t="e">
        <f>Localiza_PN1112[[#This Row],[Activos]]/Localiza_PN1112[[#This Row],[Casos]]</f>
        <v>#DIV/0!</v>
      </c>
      <c r="S578" s="43" t="e">
        <f ca="1">+HLOOKUP($R$1,'Casos DIA Corr'!$CM$1:$CP$755,Localiza_PN1112[[#This Row],[Fila]],0)</f>
        <v>#N/A</v>
      </c>
      <c r="T578" s="40" t="e">
        <f ca="1">+HLOOKUP($R$1,'Muertes DIA'!$F$1:$I$770,Localiza_PN1112[[#This Row],[Fila]],0)</f>
        <v>#N/A</v>
      </c>
      <c r="U578" s="40" t="e">
        <f ca="1">+HLOOKUP($R$1,'Recuperados DIA'!$E$1:$H$763,Localiza_PN1112[[#This Row],[Fila]],0)</f>
        <v>#N/A</v>
      </c>
    </row>
    <row r="579" spans="2:21">
      <c r="B579">
        <v>579</v>
      </c>
      <c r="C579">
        <v>90806</v>
      </c>
      <c r="D579" t="s">
        <v>698</v>
      </c>
      <c r="E579">
        <v>8.2417097091674805</v>
      </c>
      <c r="F579">
        <v>-80.974700927734375</v>
      </c>
      <c r="G579">
        <v>2283</v>
      </c>
      <c r="H579" s="48">
        <f>+Casos_PN_CORR[[#This Row],[SUM Correg]]</f>
        <v>0</v>
      </c>
      <c r="I579" s="48">
        <f>+Muertes_PN_ACUM[[#This Row],[Fallecidos]]</f>
        <v>0</v>
      </c>
      <c r="J579" s="48">
        <f>+Recupera_PN_ACUM[[#This Row],[Recuperados]]</f>
        <v>0</v>
      </c>
      <c r="K579" s="48">
        <f>+Localiza_PN1112[[#This Row],[Casos]]-Localiza_PN1112[[#This Row],[Fallecidos]]-Localiza_PN1112[[#This Row],[Recuperados]]</f>
        <v>0</v>
      </c>
      <c r="L579" s="19">
        <f>+Localiza_PN1112[[#This Row],[Casos]]/(Localiza_PN1112[[#This Row],[Población]]/1000000)</f>
        <v>0</v>
      </c>
      <c r="M579" s="19">
        <f>+Localiza_PN1112[[#This Row],[Fallecidos]]/(Localiza_PN1112[[#This Row],[Población]]/1000000)</f>
        <v>0</v>
      </c>
      <c r="N579" s="19">
        <f>+Localiza_PN1112[[#This Row],[Recuperados]]/(Localiza_PN1112[[#This Row],[Población]]/1000000)</f>
        <v>0</v>
      </c>
      <c r="O579" s="19">
        <f>+Localiza_PN1112[[#This Row],[Activos]]/(Localiza_PN1112[[#This Row],[Población]]/1000000)</f>
        <v>0</v>
      </c>
      <c r="P579" s="25" t="e">
        <f>+Localiza_PN1112[[#This Row],[Fallecidos]]/Localiza_PN1112[[#This Row],[Casos]]</f>
        <v>#DIV/0!</v>
      </c>
      <c r="Q579" s="25" t="e">
        <f>+Localiza_PN1112[[#This Row],[Recuperados]]/Localiza_PN1112[[#This Row],[Casos]]</f>
        <v>#DIV/0!</v>
      </c>
      <c r="R579" s="25" t="e">
        <f>Localiza_PN1112[[#This Row],[Activos]]/Localiza_PN1112[[#This Row],[Casos]]</f>
        <v>#DIV/0!</v>
      </c>
      <c r="S579" s="43" t="e">
        <f ca="1">+HLOOKUP($R$1,'Casos DIA Corr'!$CM$1:$CP$755,Localiza_PN1112[[#This Row],[Fila]],0)</f>
        <v>#N/A</v>
      </c>
      <c r="T579" s="40" t="e">
        <f ca="1">+HLOOKUP($R$1,'Muertes DIA'!$F$1:$I$770,Localiza_PN1112[[#This Row],[Fila]],0)</f>
        <v>#N/A</v>
      </c>
      <c r="U579" s="40" t="e">
        <f ca="1">+HLOOKUP($R$1,'Recuperados DIA'!$E$1:$H$763,Localiza_PN1112[[#This Row],[Fila]],0)</f>
        <v>#N/A</v>
      </c>
    </row>
    <row r="580" spans="2:21">
      <c r="B580">
        <v>580</v>
      </c>
      <c r="C580">
        <v>130909</v>
      </c>
      <c r="D580" t="s">
        <v>698</v>
      </c>
      <c r="E580">
        <v>8.5231199264526367</v>
      </c>
      <c r="F580">
        <v>-82.808799743652344</v>
      </c>
      <c r="G580">
        <v>0</v>
      </c>
      <c r="H580" s="48">
        <f>+Casos_PN_CORR[[#This Row],[SUM Correg]]</f>
        <v>0</v>
      </c>
      <c r="I580" s="48">
        <f>+Muertes_PN_ACUM[[#This Row],[Fallecidos]]</f>
        <v>0</v>
      </c>
      <c r="J580" s="48">
        <f>+Recupera_PN_ACUM[[#This Row],[Recuperados]]</f>
        <v>0</v>
      </c>
      <c r="K580" s="48">
        <f>+Localiza_PN1112[[#This Row],[Casos]]-Localiza_PN1112[[#This Row],[Fallecidos]]-Localiza_PN1112[[#This Row],[Recuperados]]</f>
        <v>0</v>
      </c>
      <c r="L580" s="19" t="e">
        <f>+Localiza_PN1112[[#This Row],[Casos]]/(Localiza_PN1112[[#This Row],[Población]]/1000000)</f>
        <v>#DIV/0!</v>
      </c>
      <c r="M580" s="19" t="e">
        <f>+Localiza_PN1112[[#This Row],[Fallecidos]]/(Localiza_PN1112[[#This Row],[Población]]/1000000)</f>
        <v>#DIV/0!</v>
      </c>
      <c r="N580" s="19" t="e">
        <f>+Localiza_PN1112[[#This Row],[Recuperados]]/(Localiza_PN1112[[#This Row],[Población]]/1000000)</f>
        <v>#DIV/0!</v>
      </c>
      <c r="O580" s="19" t="e">
        <f>+Localiza_PN1112[[#This Row],[Activos]]/(Localiza_PN1112[[#This Row],[Población]]/1000000)</f>
        <v>#DIV/0!</v>
      </c>
      <c r="P580" s="25" t="e">
        <f>+Localiza_PN1112[[#This Row],[Fallecidos]]/Localiza_PN1112[[#This Row],[Casos]]</f>
        <v>#DIV/0!</v>
      </c>
      <c r="Q580" s="25" t="e">
        <f>+Localiza_PN1112[[#This Row],[Recuperados]]/Localiza_PN1112[[#This Row],[Casos]]</f>
        <v>#DIV/0!</v>
      </c>
      <c r="R580" s="25" t="e">
        <f>Localiza_PN1112[[#This Row],[Activos]]/Localiza_PN1112[[#This Row],[Casos]]</f>
        <v>#DIV/0!</v>
      </c>
      <c r="S580" s="43" t="e">
        <f ca="1">+HLOOKUP($R$1,'Casos DIA Corr'!$CM$1:$CP$755,Localiza_PN1112[[#This Row],[Fila]],0)</f>
        <v>#N/A</v>
      </c>
      <c r="T580" s="40" t="e">
        <f ca="1">+HLOOKUP($R$1,'Muertes DIA'!$F$1:$I$770,Localiza_PN1112[[#This Row],[Fila]],0)</f>
        <v>#N/A</v>
      </c>
      <c r="U580" s="40" t="e">
        <f ca="1">+HLOOKUP($R$1,'Recuperados DIA'!$E$1:$H$763,Localiza_PN1112[[#This Row],[Fila]],0)</f>
        <v>#N/A</v>
      </c>
    </row>
    <row r="581" spans="2:21">
      <c r="B581">
        <v>581</v>
      </c>
      <c r="C581">
        <v>30601</v>
      </c>
      <c r="D581" t="s">
        <v>699</v>
      </c>
      <c r="E581">
        <v>7.6799402236938477</v>
      </c>
      <c r="F581">
        <v>-80.241302490234375</v>
      </c>
      <c r="G581">
        <v>593</v>
      </c>
      <c r="H581" s="48">
        <f>+Casos_PN_CORR[[#This Row],[SUM Correg]]</f>
        <v>20</v>
      </c>
      <c r="I581" s="48">
        <f>+Muertes_PN_ACUM[[#This Row],[Fallecidos]]</f>
        <v>0</v>
      </c>
      <c r="J581" s="48">
        <f>+Recupera_PN_ACUM[[#This Row],[Recuperados]]</f>
        <v>0</v>
      </c>
      <c r="K581" s="48">
        <f>+Localiza_PN1112[[#This Row],[Casos]]-Localiza_PN1112[[#This Row],[Fallecidos]]-Localiza_PN1112[[#This Row],[Recuperados]]</f>
        <v>20</v>
      </c>
      <c r="L581" s="19">
        <f>+Localiza_PN1112[[#This Row],[Casos]]/(Localiza_PN1112[[#This Row],[Población]]/1000000)</f>
        <v>33726.812816188867</v>
      </c>
      <c r="M581" s="19">
        <f>+Localiza_PN1112[[#This Row],[Fallecidos]]/(Localiza_PN1112[[#This Row],[Población]]/1000000)</f>
        <v>0</v>
      </c>
      <c r="N581" s="19">
        <f>+Localiza_PN1112[[#This Row],[Recuperados]]/(Localiza_PN1112[[#This Row],[Población]]/1000000)</f>
        <v>0</v>
      </c>
      <c r="O581" s="19">
        <f>+Localiza_PN1112[[#This Row],[Activos]]/(Localiza_PN1112[[#This Row],[Población]]/1000000)</f>
        <v>33726.812816188867</v>
      </c>
      <c r="P581" s="25">
        <f>+Localiza_PN1112[[#This Row],[Fallecidos]]/Localiza_PN1112[[#This Row],[Casos]]</f>
        <v>0</v>
      </c>
      <c r="Q581" s="25">
        <f>+Localiza_PN1112[[#This Row],[Recuperados]]/Localiza_PN1112[[#This Row],[Casos]]</f>
        <v>0</v>
      </c>
      <c r="R581" s="25">
        <f>Localiza_PN1112[[#This Row],[Activos]]/Localiza_PN1112[[#This Row],[Casos]]</f>
        <v>1</v>
      </c>
      <c r="S581" s="43" t="e">
        <f ca="1">+HLOOKUP($R$1,'Casos DIA Corr'!$CM$1:$CP$755,Localiza_PN1112[[#This Row],[Fila]],0)</f>
        <v>#N/A</v>
      </c>
      <c r="T581" s="40" t="e">
        <f ca="1">+HLOOKUP($R$1,'Muertes DIA'!$F$1:$I$770,Localiza_PN1112[[#This Row],[Fila]],0)</f>
        <v>#N/A</v>
      </c>
      <c r="U581" s="40" t="e">
        <f ca="1">+HLOOKUP($R$1,'Recuperados DIA'!$E$1:$H$763,Localiza_PN1112[[#This Row],[Fila]],0)</f>
        <v>#N/A</v>
      </c>
    </row>
    <row r="582" spans="2:21">
      <c r="B582">
        <v>582</v>
      </c>
      <c r="C582">
        <v>30113</v>
      </c>
      <c r="D582" t="s">
        <v>700</v>
      </c>
      <c r="E582">
        <v>8.4594097137451172</v>
      </c>
      <c r="F582">
        <v>-80.792198181152344</v>
      </c>
      <c r="G582">
        <v>680</v>
      </c>
      <c r="H582" s="48">
        <f>+Casos_PN_CORR[[#This Row],[SUM Correg]]</f>
        <v>277</v>
      </c>
      <c r="I582" s="48">
        <f>+Muertes_PN_ACUM[[#This Row],[Fallecidos]]</f>
        <v>0</v>
      </c>
      <c r="J582" s="48">
        <f>+Recupera_PN_ACUM[[#This Row],[Recuperados]]</f>
        <v>0</v>
      </c>
      <c r="K582" s="48">
        <f>+Localiza_PN1112[[#This Row],[Casos]]-Localiza_PN1112[[#This Row],[Fallecidos]]-Localiza_PN1112[[#This Row],[Recuperados]]</f>
        <v>277</v>
      </c>
      <c r="L582" s="19">
        <f>+Localiza_PN1112[[#This Row],[Casos]]/(Localiza_PN1112[[#This Row],[Población]]/1000000)</f>
        <v>407352.94117647054</v>
      </c>
      <c r="M582" s="19">
        <f>+Localiza_PN1112[[#This Row],[Fallecidos]]/(Localiza_PN1112[[#This Row],[Población]]/1000000)</f>
        <v>0</v>
      </c>
      <c r="N582" s="19">
        <f>+Localiza_PN1112[[#This Row],[Recuperados]]/(Localiza_PN1112[[#This Row],[Población]]/1000000)</f>
        <v>0</v>
      </c>
      <c r="O582" s="19">
        <f>+Localiza_PN1112[[#This Row],[Activos]]/(Localiza_PN1112[[#This Row],[Población]]/1000000)</f>
        <v>407352.94117647054</v>
      </c>
      <c r="P582" s="25">
        <f>+Localiza_PN1112[[#This Row],[Fallecidos]]/Localiza_PN1112[[#This Row],[Casos]]</f>
        <v>0</v>
      </c>
      <c r="Q582" s="25">
        <f>+Localiza_PN1112[[#This Row],[Recuperados]]/Localiza_PN1112[[#This Row],[Casos]]</f>
        <v>0</v>
      </c>
      <c r="R582" s="25">
        <f>Localiza_PN1112[[#This Row],[Activos]]/Localiza_PN1112[[#This Row],[Casos]]</f>
        <v>1</v>
      </c>
      <c r="S582" s="43" t="e">
        <f ca="1">+HLOOKUP($R$1,'Casos DIA Corr'!$CM$1:$CP$755,Localiza_PN1112[[#This Row],[Fila]],0)</f>
        <v>#N/A</v>
      </c>
      <c r="T582" s="40" t="e">
        <f ca="1">+HLOOKUP($R$1,'Muertes DIA'!$F$1:$I$770,Localiza_PN1112[[#This Row],[Fila]],0)</f>
        <v>#N/A</v>
      </c>
      <c r="U582" s="40" t="e">
        <f ca="1">+HLOOKUP($R$1,'Recuperados DIA'!$E$1:$H$763,Localiza_PN1112[[#This Row],[Fila]],0)</f>
        <v>#N/A</v>
      </c>
    </row>
    <row r="583" spans="2:21">
      <c r="B583">
        <v>583</v>
      </c>
      <c r="C583">
        <v>41204</v>
      </c>
      <c r="D583" t="s">
        <v>700</v>
      </c>
      <c r="E583">
        <v>8.3711299896240234</v>
      </c>
      <c r="F583">
        <v>-81.4219970703125</v>
      </c>
      <c r="G583">
        <v>1936</v>
      </c>
      <c r="H583" s="48">
        <f>+Casos_PN_CORR[[#This Row],[SUM Correg]]</f>
        <v>5</v>
      </c>
      <c r="I583" s="48">
        <f>+Muertes_PN_ACUM[[#This Row],[Fallecidos]]</f>
        <v>0</v>
      </c>
      <c r="J583" s="48">
        <f>+Recupera_PN_ACUM[[#This Row],[Recuperados]]</f>
        <v>0</v>
      </c>
      <c r="K583" s="48">
        <f>+Localiza_PN1112[[#This Row],[Casos]]-Localiza_PN1112[[#This Row],[Fallecidos]]-Localiza_PN1112[[#This Row],[Recuperados]]</f>
        <v>5</v>
      </c>
      <c r="L583" s="19">
        <f>+Localiza_PN1112[[#This Row],[Casos]]/(Localiza_PN1112[[#This Row],[Población]]/1000000)</f>
        <v>2582.6446280991736</v>
      </c>
      <c r="M583" s="19">
        <f>+Localiza_PN1112[[#This Row],[Fallecidos]]/(Localiza_PN1112[[#This Row],[Población]]/1000000)</f>
        <v>0</v>
      </c>
      <c r="N583" s="19">
        <f>+Localiza_PN1112[[#This Row],[Recuperados]]/(Localiza_PN1112[[#This Row],[Población]]/1000000)</f>
        <v>0</v>
      </c>
      <c r="O583" s="19">
        <f>+Localiza_PN1112[[#This Row],[Activos]]/(Localiza_PN1112[[#This Row],[Población]]/1000000)</f>
        <v>2582.6446280991736</v>
      </c>
      <c r="P583" s="25">
        <f>+Localiza_PN1112[[#This Row],[Fallecidos]]/Localiza_PN1112[[#This Row],[Casos]]</f>
        <v>0</v>
      </c>
      <c r="Q583" s="25">
        <f>+Localiza_PN1112[[#This Row],[Recuperados]]/Localiza_PN1112[[#This Row],[Casos]]</f>
        <v>0</v>
      </c>
      <c r="R583" s="25">
        <f>Localiza_PN1112[[#This Row],[Activos]]/Localiza_PN1112[[#This Row],[Casos]]</f>
        <v>1</v>
      </c>
      <c r="S583" s="43" t="e">
        <f ca="1">+HLOOKUP($R$1,'Casos DIA Corr'!$CM$1:$CP$755,Localiza_PN1112[[#This Row],[Fila]],0)</f>
        <v>#N/A</v>
      </c>
      <c r="T583" s="40" t="e">
        <f ca="1">+HLOOKUP($R$1,'Muertes DIA'!$F$1:$I$770,Localiza_PN1112[[#This Row],[Fila]],0)</f>
        <v>#N/A</v>
      </c>
      <c r="U583" s="40" t="e">
        <f ca="1">+HLOOKUP($R$1,'Recuperados DIA'!$E$1:$H$763,Localiza_PN1112[[#This Row],[Fila]],0)</f>
        <v>#N/A</v>
      </c>
    </row>
    <row r="584" spans="2:21">
      <c r="B584">
        <v>584</v>
      </c>
      <c r="C584">
        <v>90805</v>
      </c>
      <c r="D584" t="s">
        <v>700</v>
      </c>
      <c r="E584">
        <v>8.3622198104858398</v>
      </c>
      <c r="F584">
        <v>-81.058799743652344</v>
      </c>
      <c r="G584">
        <v>2555</v>
      </c>
      <c r="H584" s="48">
        <f>+Casos_PN_CORR[[#This Row],[SUM Correg]]</f>
        <v>0</v>
      </c>
      <c r="I584" s="48">
        <f>+Muertes_PN_ACUM[[#This Row],[Fallecidos]]</f>
        <v>0</v>
      </c>
      <c r="J584" s="48">
        <f>+Recupera_PN_ACUM[[#This Row],[Recuperados]]</f>
        <v>0</v>
      </c>
      <c r="K584" s="48">
        <f>+Localiza_PN1112[[#This Row],[Casos]]-Localiza_PN1112[[#This Row],[Fallecidos]]-Localiza_PN1112[[#This Row],[Recuperados]]</f>
        <v>0</v>
      </c>
      <c r="L584" s="19">
        <f>+Localiza_PN1112[[#This Row],[Casos]]/(Localiza_PN1112[[#This Row],[Población]]/1000000)</f>
        <v>0</v>
      </c>
      <c r="M584" s="19">
        <f>+Localiza_PN1112[[#This Row],[Fallecidos]]/(Localiza_PN1112[[#This Row],[Población]]/1000000)</f>
        <v>0</v>
      </c>
      <c r="N584" s="19">
        <f>+Localiza_PN1112[[#This Row],[Recuperados]]/(Localiza_PN1112[[#This Row],[Población]]/1000000)</f>
        <v>0</v>
      </c>
      <c r="O584" s="19">
        <f>+Localiza_PN1112[[#This Row],[Activos]]/(Localiza_PN1112[[#This Row],[Población]]/1000000)</f>
        <v>0</v>
      </c>
      <c r="P584" s="25" t="e">
        <f>+Localiza_PN1112[[#This Row],[Fallecidos]]/Localiza_PN1112[[#This Row],[Casos]]</f>
        <v>#DIV/0!</v>
      </c>
      <c r="Q584" s="25" t="e">
        <f>+Localiza_PN1112[[#This Row],[Recuperados]]/Localiza_PN1112[[#This Row],[Casos]]</f>
        <v>#DIV/0!</v>
      </c>
      <c r="R584" s="25" t="e">
        <f>Localiza_PN1112[[#This Row],[Activos]]/Localiza_PN1112[[#This Row],[Casos]]</f>
        <v>#DIV/0!</v>
      </c>
      <c r="S584" s="43" t="e">
        <f ca="1">+HLOOKUP($R$1,'Casos DIA Corr'!$CM$1:$CP$755,Localiza_PN1112[[#This Row],[Fila]],0)</f>
        <v>#N/A</v>
      </c>
      <c r="T584" s="40" t="e">
        <f ca="1">+HLOOKUP($R$1,'Muertes DIA'!$F$1:$I$770,Localiza_PN1112[[#This Row],[Fila]],0)</f>
        <v>#N/A</v>
      </c>
      <c r="U584" s="40" t="e">
        <f ca="1">+HLOOKUP($R$1,'Recuperados DIA'!$E$1:$H$763,Localiza_PN1112[[#This Row],[Fila]],0)</f>
        <v>#N/A</v>
      </c>
    </row>
    <row r="585" spans="2:21">
      <c r="B585">
        <v>585</v>
      </c>
      <c r="C585">
        <v>60105</v>
      </c>
      <c r="D585" t="s">
        <v>701</v>
      </c>
      <c r="E585">
        <v>8.5331096649169922</v>
      </c>
      <c r="F585">
        <v>-79.942497253417969</v>
      </c>
      <c r="G585">
        <v>0</v>
      </c>
      <c r="H585" s="48">
        <f>+Casos_PN_CORR[[#This Row],[SUM Correg]]</f>
        <v>10</v>
      </c>
      <c r="I585" s="48">
        <f>+Muertes_PN_ACUM[[#This Row],[Fallecidos]]</f>
        <v>0</v>
      </c>
      <c r="J585" s="48">
        <f>+Recupera_PN_ACUM[[#This Row],[Recuperados]]</f>
        <v>0</v>
      </c>
      <c r="K585" s="48">
        <f>+Localiza_PN1112[[#This Row],[Casos]]-Localiza_PN1112[[#This Row],[Fallecidos]]-Localiza_PN1112[[#This Row],[Recuperados]]</f>
        <v>10</v>
      </c>
      <c r="L585" s="19" t="e">
        <f>+Localiza_PN1112[[#This Row],[Casos]]/(Localiza_PN1112[[#This Row],[Población]]/1000000)</f>
        <v>#DIV/0!</v>
      </c>
      <c r="M585" s="19" t="e">
        <f>+Localiza_PN1112[[#This Row],[Fallecidos]]/(Localiza_PN1112[[#This Row],[Población]]/1000000)</f>
        <v>#DIV/0!</v>
      </c>
      <c r="N585" s="19" t="e">
        <f>+Localiza_PN1112[[#This Row],[Recuperados]]/(Localiza_PN1112[[#This Row],[Población]]/1000000)</f>
        <v>#DIV/0!</v>
      </c>
      <c r="O585" s="19" t="e">
        <f>+Localiza_PN1112[[#This Row],[Activos]]/(Localiza_PN1112[[#This Row],[Población]]/1000000)</f>
        <v>#DIV/0!</v>
      </c>
      <c r="P585" s="25">
        <f>+Localiza_PN1112[[#This Row],[Fallecidos]]/Localiza_PN1112[[#This Row],[Casos]]</f>
        <v>0</v>
      </c>
      <c r="Q585" s="25">
        <f>+Localiza_PN1112[[#This Row],[Recuperados]]/Localiza_PN1112[[#This Row],[Casos]]</f>
        <v>0</v>
      </c>
      <c r="R585" s="25">
        <f>Localiza_PN1112[[#This Row],[Activos]]/Localiza_PN1112[[#This Row],[Casos]]</f>
        <v>1</v>
      </c>
      <c r="S585" s="43" t="e">
        <f ca="1">+HLOOKUP($R$1,'Casos DIA Corr'!$CM$1:$CP$755,Localiza_PN1112[[#This Row],[Fila]],0)</f>
        <v>#N/A</v>
      </c>
      <c r="T585" s="40" t="e">
        <f ca="1">+HLOOKUP($R$1,'Muertes DIA'!$F$1:$I$770,Localiza_PN1112[[#This Row],[Fila]],0)</f>
        <v>#N/A</v>
      </c>
      <c r="U585" s="40" t="e">
        <f ca="1">+HLOOKUP($R$1,'Recuperados DIA'!$E$1:$H$763,Localiza_PN1112[[#This Row],[Fila]],0)</f>
        <v>#N/A</v>
      </c>
    </row>
    <row r="586" spans="2:21">
      <c r="B586">
        <v>586</v>
      </c>
      <c r="C586">
        <v>20208</v>
      </c>
      <c r="D586" t="s">
        <v>702</v>
      </c>
      <c r="E586">
        <v>8.8728303909301758</v>
      </c>
      <c r="F586">
        <v>-80.566902160644531</v>
      </c>
      <c r="G586">
        <v>0</v>
      </c>
      <c r="H586" s="48">
        <f>+Casos_PN_CORR[[#This Row],[SUM Correg]]</f>
        <v>0</v>
      </c>
      <c r="I586" s="48">
        <f>+Muertes_PN_ACUM[[#This Row],[Fallecidos]]</f>
        <v>0</v>
      </c>
      <c r="J586" s="48">
        <f>+Recupera_PN_ACUM[[#This Row],[Recuperados]]</f>
        <v>0</v>
      </c>
      <c r="K586" s="48">
        <f>+Localiza_PN1112[[#This Row],[Casos]]-Localiza_PN1112[[#This Row],[Fallecidos]]-Localiza_PN1112[[#This Row],[Recuperados]]</f>
        <v>0</v>
      </c>
      <c r="L586" s="19" t="e">
        <f>+Localiza_PN1112[[#This Row],[Casos]]/(Localiza_PN1112[[#This Row],[Población]]/1000000)</f>
        <v>#DIV/0!</v>
      </c>
      <c r="M586" s="19" t="e">
        <f>+Localiza_PN1112[[#This Row],[Fallecidos]]/(Localiza_PN1112[[#This Row],[Población]]/1000000)</f>
        <v>#DIV/0!</v>
      </c>
      <c r="N586" s="19" t="e">
        <f>+Localiza_PN1112[[#This Row],[Recuperados]]/(Localiza_PN1112[[#This Row],[Población]]/1000000)</f>
        <v>#DIV/0!</v>
      </c>
      <c r="O586" s="19" t="e">
        <f>+Localiza_PN1112[[#This Row],[Activos]]/(Localiza_PN1112[[#This Row],[Población]]/1000000)</f>
        <v>#DIV/0!</v>
      </c>
      <c r="P586" s="25" t="e">
        <f>+Localiza_PN1112[[#This Row],[Fallecidos]]/Localiza_PN1112[[#This Row],[Casos]]</f>
        <v>#DIV/0!</v>
      </c>
      <c r="Q586" s="25" t="e">
        <f>+Localiza_PN1112[[#This Row],[Recuperados]]/Localiza_PN1112[[#This Row],[Casos]]</f>
        <v>#DIV/0!</v>
      </c>
      <c r="R586" s="25" t="e">
        <f>Localiza_PN1112[[#This Row],[Activos]]/Localiza_PN1112[[#This Row],[Casos]]</f>
        <v>#DIV/0!</v>
      </c>
      <c r="S586" s="43" t="e">
        <f ca="1">+HLOOKUP($R$1,'Casos DIA Corr'!$CM$1:$CP$755,Localiza_PN1112[[#This Row],[Fila]],0)</f>
        <v>#N/A</v>
      </c>
      <c r="T586" s="40" t="e">
        <f ca="1">+HLOOKUP($R$1,'Muertes DIA'!$F$1:$I$770,Localiza_PN1112[[#This Row],[Fila]],0)</f>
        <v>#N/A</v>
      </c>
      <c r="U586" s="40" t="e">
        <f ca="1">+HLOOKUP($R$1,'Recuperados DIA'!$E$1:$H$763,Localiza_PN1112[[#This Row],[Fila]],0)</f>
        <v>#N/A</v>
      </c>
    </row>
    <row r="587" spans="2:21">
      <c r="B587">
        <v>587</v>
      </c>
      <c r="C587">
        <v>30603</v>
      </c>
      <c r="D587" t="s">
        <v>703</v>
      </c>
      <c r="E587">
        <v>9.2413902282714844</v>
      </c>
      <c r="F587">
        <v>-79.636703491210938</v>
      </c>
      <c r="G587">
        <v>17430</v>
      </c>
      <c r="H587" s="48">
        <f>+Casos_PN_CORR[[#This Row],[SUM Correg]]</f>
        <v>0</v>
      </c>
      <c r="I587" s="48">
        <f>+Muertes_PN_ACUM[[#This Row],[Fallecidos]]</f>
        <v>0</v>
      </c>
      <c r="J587" s="48">
        <f>+Recupera_PN_ACUM[[#This Row],[Recuperados]]</f>
        <v>0</v>
      </c>
      <c r="K587" s="48">
        <f>+Localiza_PN1112[[#This Row],[Casos]]-Localiza_PN1112[[#This Row],[Fallecidos]]-Localiza_PN1112[[#This Row],[Recuperados]]</f>
        <v>0</v>
      </c>
      <c r="L587" s="19">
        <f>+Localiza_PN1112[[#This Row],[Casos]]/(Localiza_PN1112[[#This Row],[Población]]/1000000)</f>
        <v>0</v>
      </c>
      <c r="M587" s="19">
        <f>+Localiza_PN1112[[#This Row],[Fallecidos]]/(Localiza_PN1112[[#This Row],[Población]]/1000000)</f>
        <v>0</v>
      </c>
      <c r="N587" s="19">
        <f>+Localiza_PN1112[[#This Row],[Recuperados]]/(Localiza_PN1112[[#This Row],[Población]]/1000000)</f>
        <v>0</v>
      </c>
      <c r="O587" s="19">
        <f>+Localiza_PN1112[[#This Row],[Activos]]/(Localiza_PN1112[[#This Row],[Población]]/1000000)</f>
        <v>0</v>
      </c>
      <c r="P587" s="25" t="e">
        <f>+Localiza_PN1112[[#This Row],[Fallecidos]]/Localiza_PN1112[[#This Row],[Casos]]</f>
        <v>#DIV/0!</v>
      </c>
      <c r="Q587" s="25" t="e">
        <f>+Localiza_PN1112[[#This Row],[Recuperados]]/Localiza_PN1112[[#This Row],[Casos]]</f>
        <v>#DIV/0!</v>
      </c>
      <c r="R587" s="25" t="e">
        <f>Localiza_PN1112[[#This Row],[Activos]]/Localiza_PN1112[[#This Row],[Casos]]</f>
        <v>#DIV/0!</v>
      </c>
      <c r="S587" s="43" t="e">
        <f ca="1">+HLOOKUP($R$1,'Casos DIA Corr'!$CM$1:$CP$755,Localiza_PN1112[[#This Row],[Fila]],0)</f>
        <v>#N/A</v>
      </c>
      <c r="T587" s="40" t="e">
        <f ca="1">+HLOOKUP($R$1,'Muertes DIA'!$F$1:$I$770,Localiza_PN1112[[#This Row],[Fila]],0)</f>
        <v>#N/A</v>
      </c>
      <c r="U587" s="40" t="e">
        <f ca="1">+HLOOKUP($R$1,'Recuperados DIA'!$E$1:$H$763,Localiza_PN1112[[#This Row],[Fila]],0)</f>
        <v>#N/A</v>
      </c>
    </row>
    <row r="588" spans="2:21">
      <c r="B588">
        <v>588</v>
      </c>
      <c r="C588">
        <v>41205</v>
      </c>
      <c r="D588" t="s">
        <v>191</v>
      </c>
      <c r="E588">
        <v>8.2701301574707031</v>
      </c>
      <c r="F588">
        <v>-82.003402709960938</v>
      </c>
      <c r="G588">
        <v>1637</v>
      </c>
      <c r="H588" s="48">
        <f>+Casos_PN_CORR[[#This Row],[SUM Correg]]</f>
        <v>0</v>
      </c>
      <c r="I588" s="48">
        <f>+Muertes_PN_ACUM[[#This Row],[Fallecidos]]</f>
        <v>0</v>
      </c>
      <c r="J588" s="48">
        <f>+Recupera_PN_ACUM[[#This Row],[Recuperados]]</f>
        <v>0</v>
      </c>
      <c r="K588" s="48">
        <f>+Localiza_PN1112[[#This Row],[Casos]]-Localiza_PN1112[[#This Row],[Fallecidos]]-Localiza_PN1112[[#This Row],[Recuperados]]</f>
        <v>0</v>
      </c>
      <c r="L588" s="19">
        <f>+Localiza_PN1112[[#This Row],[Casos]]/(Localiza_PN1112[[#This Row],[Población]]/1000000)</f>
        <v>0</v>
      </c>
      <c r="M588" s="19">
        <f>+Localiza_PN1112[[#This Row],[Fallecidos]]/(Localiza_PN1112[[#This Row],[Población]]/1000000)</f>
        <v>0</v>
      </c>
      <c r="N588" s="19">
        <f>+Localiza_PN1112[[#This Row],[Recuperados]]/(Localiza_PN1112[[#This Row],[Población]]/1000000)</f>
        <v>0</v>
      </c>
      <c r="O588" s="19">
        <f>+Localiza_PN1112[[#This Row],[Activos]]/(Localiza_PN1112[[#This Row],[Población]]/1000000)</f>
        <v>0</v>
      </c>
      <c r="P588" s="25" t="e">
        <f>+Localiza_PN1112[[#This Row],[Fallecidos]]/Localiza_PN1112[[#This Row],[Casos]]</f>
        <v>#DIV/0!</v>
      </c>
      <c r="Q588" s="25" t="e">
        <f>+Localiza_PN1112[[#This Row],[Recuperados]]/Localiza_PN1112[[#This Row],[Casos]]</f>
        <v>#DIV/0!</v>
      </c>
      <c r="R588" s="25" t="e">
        <f>Localiza_PN1112[[#This Row],[Activos]]/Localiza_PN1112[[#This Row],[Casos]]</f>
        <v>#DIV/0!</v>
      </c>
      <c r="S588" s="43" t="e">
        <f ca="1">+HLOOKUP($R$1,'Casos DIA Corr'!$CM$1:$CP$755,Localiza_PN1112[[#This Row],[Fila]],0)</f>
        <v>#N/A</v>
      </c>
      <c r="T588" s="40" t="e">
        <f ca="1">+HLOOKUP($R$1,'Muertes DIA'!$F$1:$I$770,Localiza_PN1112[[#This Row],[Fila]],0)</f>
        <v>#N/A</v>
      </c>
      <c r="U588" s="40" t="e">
        <f ca="1">+HLOOKUP($R$1,'Recuperados DIA'!$E$1:$H$763,Localiza_PN1112[[#This Row],[Fila]],0)</f>
        <v>#N/A</v>
      </c>
    </row>
    <row r="589" spans="2:21">
      <c r="B589">
        <v>589</v>
      </c>
      <c r="C589">
        <v>90306</v>
      </c>
      <c r="D589" t="s">
        <v>704</v>
      </c>
      <c r="E589">
        <v>8.2974700927734375</v>
      </c>
      <c r="F589">
        <v>-81.034103393554688</v>
      </c>
      <c r="G589">
        <v>1591</v>
      </c>
      <c r="H589" s="48">
        <f>+Casos_PN_CORR[[#This Row],[SUM Correg]]</f>
        <v>0</v>
      </c>
      <c r="I589" s="48">
        <f>+Muertes_PN_ACUM[[#This Row],[Fallecidos]]</f>
        <v>0</v>
      </c>
      <c r="J589" s="48">
        <f>+Recupera_PN_ACUM[[#This Row],[Recuperados]]</f>
        <v>0</v>
      </c>
      <c r="K589" s="48">
        <f>+Localiza_PN1112[[#This Row],[Casos]]-Localiza_PN1112[[#This Row],[Fallecidos]]-Localiza_PN1112[[#This Row],[Recuperados]]</f>
        <v>0</v>
      </c>
      <c r="L589" s="19">
        <f>+Localiza_PN1112[[#This Row],[Casos]]/(Localiza_PN1112[[#This Row],[Población]]/1000000)</f>
        <v>0</v>
      </c>
      <c r="M589" s="19">
        <f>+Localiza_PN1112[[#This Row],[Fallecidos]]/(Localiza_PN1112[[#This Row],[Población]]/1000000)</f>
        <v>0</v>
      </c>
      <c r="N589" s="19">
        <f>+Localiza_PN1112[[#This Row],[Recuperados]]/(Localiza_PN1112[[#This Row],[Población]]/1000000)</f>
        <v>0</v>
      </c>
      <c r="O589" s="19">
        <f>+Localiza_PN1112[[#This Row],[Activos]]/(Localiza_PN1112[[#This Row],[Población]]/1000000)</f>
        <v>0</v>
      </c>
      <c r="P589" s="25" t="e">
        <f>+Localiza_PN1112[[#This Row],[Fallecidos]]/Localiza_PN1112[[#This Row],[Casos]]</f>
        <v>#DIV/0!</v>
      </c>
      <c r="Q589" s="25" t="e">
        <f>+Localiza_PN1112[[#This Row],[Recuperados]]/Localiza_PN1112[[#This Row],[Casos]]</f>
        <v>#DIV/0!</v>
      </c>
      <c r="R589" s="25" t="e">
        <f>Localiza_PN1112[[#This Row],[Activos]]/Localiza_PN1112[[#This Row],[Casos]]</f>
        <v>#DIV/0!</v>
      </c>
      <c r="S589" s="43" t="e">
        <f ca="1">+HLOOKUP($R$1,'Casos DIA Corr'!$CM$1:$CP$755,Localiza_PN1112[[#This Row],[Fila]],0)</f>
        <v>#N/A</v>
      </c>
      <c r="T589" s="40" t="e">
        <f ca="1">+HLOOKUP($R$1,'Muertes DIA'!$F$1:$I$770,Localiza_PN1112[[#This Row],[Fila]],0)</f>
        <v>#N/A</v>
      </c>
      <c r="U589" s="40" t="e">
        <f ca="1">+HLOOKUP($R$1,'Recuperados DIA'!$E$1:$H$763,Localiza_PN1112[[#This Row],[Fila]],0)</f>
        <v>#N/A</v>
      </c>
    </row>
    <row r="590" spans="2:21">
      <c r="B590">
        <v>590</v>
      </c>
      <c r="C590">
        <v>80818</v>
      </c>
      <c r="D590" t="s">
        <v>705</v>
      </c>
      <c r="E590">
        <v>7.967440128326416</v>
      </c>
      <c r="F590">
        <v>-80.413597106933594</v>
      </c>
      <c r="G590">
        <v>11823</v>
      </c>
      <c r="H590" s="48">
        <f>+Casos_PN_CORR[[#This Row],[SUM Correg]]</f>
        <v>438</v>
      </c>
      <c r="I590" s="48">
        <f>+Muertes_PN_ACUM[[#This Row],[Fallecidos]]</f>
        <v>0</v>
      </c>
      <c r="J590" s="48">
        <f>+Recupera_PN_ACUM[[#This Row],[Recuperados]]</f>
        <v>0</v>
      </c>
      <c r="K590" s="48">
        <f>+Localiza_PN1112[[#This Row],[Casos]]-Localiza_PN1112[[#This Row],[Fallecidos]]-Localiza_PN1112[[#This Row],[Recuperados]]</f>
        <v>438</v>
      </c>
      <c r="L590" s="19">
        <f>+Localiza_PN1112[[#This Row],[Casos]]/(Localiza_PN1112[[#This Row],[Población]]/1000000)</f>
        <v>37046.434914996193</v>
      </c>
      <c r="M590" s="19">
        <f>+Localiza_PN1112[[#This Row],[Fallecidos]]/(Localiza_PN1112[[#This Row],[Población]]/1000000)</f>
        <v>0</v>
      </c>
      <c r="N590" s="19">
        <f>+Localiza_PN1112[[#This Row],[Recuperados]]/(Localiza_PN1112[[#This Row],[Población]]/1000000)</f>
        <v>0</v>
      </c>
      <c r="O590" s="19">
        <f>+Localiza_PN1112[[#This Row],[Activos]]/(Localiza_PN1112[[#This Row],[Población]]/1000000)</f>
        <v>37046.434914996193</v>
      </c>
      <c r="P590" s="25">
        <f>+Localiza_PN1112[[#This Row],[Fallecidos]]/Localiza_PN1112[[#This Row],[Casos]]</f>
        <v>0</v>
      </c>
      <c r="Q590" s="25">
        <f>+Localiza_PN1112[[#This Row],[Recuperados]]/Localiza_PN1112[[#This Row],[Casos]]</f>
        <v>0</v>
      </c>
      <c r="R590" s="25">
        <f>Localiza_PN1112[[#This Row],[Activos]]/Localiza_PN1112[[#This Row],[Casos]]</f>
        <v>1</v>
      </c>
      <c r="S590" s="43" t="e">
        <f ca="1">+HLOOKUP($R$1,'Casos DIA Corr'!$CM$1:$CP$755,Localiza_PN1112[[#This Row],[Fila]],0)</f>
        <v>#N/A</v>
      </c>
      <c r="T590" s="40" t="e">
        <f ca="1">+HLOOKUP($R$1,'Muertes DIA'!$F$1:$I$770,Localiza_PN1112[[#This Row],[Fila]],0)</f>
        <v>#N/A</v>
      </c>
      <c r="U590" s="40" t="e">
        <f ca="1">+HLOOKUP($R$1,'Recuperados DIA'!$E$1:$H$763,Localiza_PN1112[[#This Row],[Fila]],0)</f>
        <v>#N/A</v>
      </c>
    </row>
    <row r="591" spans="2:21">
      <c r="B591">
        <v>591</v>
      </c>
      <c r="C591">
        <v>90510</v>
      </c>
      <c r="D591" t="s">
        <v>706</v>
      </c>
      <c r="E591">
        <v>8.5443096160888672</v>
      </c>
      <c r="F591">
        <v>-80.23480224609375</v>
      </c>
      <c r="G591">
        <v>4797</v>
      </c>
      <c r="H591" s="48">
        <f>+Casos_PN_CORR[[#This Row],[SUM Correg]]</f>
        <v>266</v>
      </c>
      <c r="I591" s="48">
        <f>+Muertes_PN_ACUM[[#This Row],[Fallecidos]]</f>
        <v>0</v>
      </c>
      <c r="J591" s="48">
        <f>+Recupera_PN_ACUM[[#This Row],[Recuperados]]</f>
        <v>0</v>
      </c>
      <c r="K591" s="48">
        <f>+Localiza_PN1112[[#This Row],[Casos]]-Localiza_PN1112[[#This Row],[Fallecidos]]-Localiza_PN1112[[#This Row],[Recuperados]]</f>
        <v>266</v>
      </c>
      <c r="L591" s="19">
        <f>+Localiza_PN1112[[#This Row],[Casos]]/(Localiza_PN1112[[#This Row],[Población]]/1000000)</f>
        <v>55451.323744006673</v>
      </c>
      <c r="M591" s="19">
        <f>+Localiza_PN1112[[#This Row],[Fallecidos]]/(Localiza_PN1112[[#This Row],[Población]]/1000000)</f>
        <v>0</v>
      </c>
      <c r="N591" s="19">
        <f>+Localiza_PN1112[[#This Row],[Recuperados]]/(Localiza_PN1112[[#This Row],[Población]]/1000000)</f>
        <v>0</v>
      </c>
      <c r="O591" s="19">
        <f>+Localiza_PN1112[[#This Row],[Activos]]/(Localiza_PN1112[[#This Row],[Población]]/1000000)</f>
        <v>55451.323744006673</v>
      </c>
      <c r="P591" s="25">
        <f>+Localiza_PN1112[[#This Row],[Fallecidos]]/Localiza_PN1112[[#This Row],[Casos]]</f>
        <v>0</v>
      </c>
      <c r="Q591" s="25">
        <f>+Localiza_PN1112[[#This Row],[Recuperados]]/Localiza_PN1112[[#This Row],[Casos]]</f>
        <v>0</v>
      </c>
      <c r="R591" s="25">
        <f>Localiza_PN1112[[#This Row],[Activos]]/Localiza_PN1112[[#This Row],[Casos]]</f>
        <v>1</v>
      </c>
      <c r="S591" s="43" t="e">
        <f ca="1">+HLOOKUP($R$1,'Casos DIA Corr'!$CM$1:$CP$755,Localiza_PN1112[[#This Row],[Fila]],0)</f>
        <v>#N/A</v>
      </c>
      <c r="T591" s="40" t="e">
        <f ca="1">+HLOOKUP($R$1,'Muertes DIA'!$F$1:$I$770,Localiza_PN1112[[#This Row],[Fila]],0)</f>
        <v>#N/A</v>
      </c>
      <c r="U591" s="40" t="e">
        <f ca="1">+HLOOKUP($R$1,'Recuperados DIA'!$E$1:$H$763,Localiza_PN1112[[#This Row],[Fila]],0)</f>
        <v>#N/A</v>
      </c>
    </row>
    <row r="592" spans="2:21">
      <c r="B592">
        <v>592</v>
      </c>
      <c r="C592">
        <v>91011</v>
      </c>
      <c r="D592" t="s">
        <v>706</v>
      </c>
      <c r="E592">
        <v>8.8091802597045898</v>
      </c>
      <c r="F592">
        <v>-80.626602172851563</v>
      </c>
      <c r="G592">
        <v>0</v>
      </c>
      <c r="H592" s="48">
        <f>+Casos_PN_CORR[[#This Row],[SUM Correg]]</f>
        <v>0</v>
      </c>
      <c r="I592" s="48">
        <f>+Muertes_PN_ACUM[[#This Row],[Fallecidos]]</f>
        <v>1</v>
      </c>
      <c r="J592" s="48">
        <f>+Recupera_PN_ACUM[[#This Row],[Recuperados]]</f>
        <v>0</v>
      </c>
      <c r="K592" s="48">
        <f>+Localiza_PN1112[[#This Row],[Casos]]-Localiza_PN1112[[#This Row],[Fallecidos]]-Localiza_PN1112[[#This Row],[Recuperados]]</f>
        <v>-1</v>
      </c>
      <c r="L592" s="19" t="e">
        <f>+Localiza_PN1112[[#This Row],[Casos]]/(Localiza_PN1112[[#This Row],[Población]]/1000000)</f>
        <v>#DIV/0!</v>
      </c>
      <c r="M592" s="19" t="e">
        <f>+Localiza_PN1112[[#This Row],[Fallecidos]]/(Localiza_PN1112[[#This Row],[Población]]/1000000)</f>
        <v>#DIV/0!</v>
      </c>
      <c r="N592" s="19" t="e">
        <f>+Localiza_PN1112[[#This Row],[Recuperados]]/(Localiza_PN1112[[#This Row],[Población]]/1000000)</f>
        <v>#DIV/0!</v>
      </c>
      <c r="O592" s="19" t="e">
        <f>+Localiza_PN1112[[#This Row],[Activos]]/(Localiza_PN1112[[#This Row],[Población]]/1000000)</f>
        <v>#DIV/0!</v>
      </c>
      <c r="P592" s="25" t="e">
        <f>+Localiza_PN1112[[#This Row],[Fallecidos]]/Localiza_PN1112[[#This Row],[Casos]]</f>
        <v>#DIV/0!</v>
      </c>
      <c r="Q592" s="25" t="e">
        <f>+Localiza_PN1112[[#This Row],[Recuperados]]/Localiza_PN1112[[#This Row],[Casos]]</f>
        <v>#DIV/0!</v>
      </c>
      <c r="R592" s="25" t="e">
        <f>Localiza_PN1112[[#This Row],[Activos]]/Localiza_PN1112[[#This Row],[Casos]]</f>
        <v>#DIV/0!</v>
      </c>
      <c r="S592" s="43" t="e">
        <f ca="1">+HLOOKUP($R$1,'Casos DIA Corr'!$CM$1:$CP$755,Localiza_PN1112[[#This Row],[Fila]],0)</f>
        <v>#N/A</v>
      </c>
      <c r="T592" s="40" t="e">
        <f ca="1">+HLOOKUP($R$1,'Muertes DIA'!$F$1:$I$770,Localiza_PN1112[[#This Row],[Fila]],0)</f>
        <v>#N/A</v>
      </c>
      <c r="U592" s="40" t="e">
        <f ca="1">+HLOOKUP($R$1,'Recuperados DIA'!$E$1:$H$763,Localiza_PN1112[[#This Row],[Fila]],0)</f>
        <v>#N/A</v>
      </c>
    </row>
    <row r="593" spans="2:21">
      <c r="B593">
        <v>593</v>
      </c>
      <c r="C593">
        <v>70220</v>
      </c>
      <c r="D593" t="s">
        <v>707</v>
      </c>
      <c r="E593">
        <v>8.277409553527832</v>
      </c>
      <c r="F593">
        <v>-82.070098876953125</v>
      </c>
      <c r="G593">
        <v>2290</v>
      </c>
      <c r="H593" s="48">
        <f>+Casos_PN_CORR[[#This Row],[SUM Correg]]</f>
        <v>0</v>
      </c>
      <c r="I593" s="48">
        <f>+Muertes_PN_ACUM[[#This Row],[Fallecidos]]</f>
        <v>0</v>
      </c>
      <c r="J593" s="48">
        <f>+Recupera_PN_ACUM[[#This Row],[Recuperados]]</f>
        <v>0</v>
      </c>
      <c r="K593" s="48">
        <f>+Localiza_PN1112[[#This Row],[Casos]]-Localiza_PN1112[[#This Row],[Fallecidos]]-Localiza_PN1112[[#This Row],[Recuperados]]</f>
        <v>0</v>
      </c>
      <c r="L593" s="19">
        <f>+Localiza_PN1112[[#This Row],[Casos]]/(Localiza_PN1112[[#This Row],[Población]]/1000000)</f>
        <v>0</v>
      </c>
      <c r="M593" s="19">
        <f>+Localiza_PN1112[[#This Row],[Fallecidos]]/(Localiza_PN1112[[#This Row],[Población]]/1000000)</f>
        <v>0</v>
      </c>
      <c r="N593" s="19">
        <f>+Localiza_PN1112[[#This Row],[Recuperados]]/(Localiza_PN1112[[#This Row],[Población]]/1000000)</f>
        <v>0</v>
      </c>
      <c r="O593" s="19">
        <f>+Localiza_PN1112[[#This Row],[Activos]]/(Localiza_PN1112[[#This Row],[Población]]/1000000)</f>
        <v>0</v>
      </c>
      <c r="P593" s="25" t="e">
        <f>+Localiza_PN1112[[#This Row],[Fallecidos]]/Localiza_PN1112[[#This Row],[Casos]]</f>
        <v>#DIV/0!</v>
      </c>
      <c r="Q593" s="25" t="e">
        <f>+Localiza_PN1112[[#This Row],[Recuperados]]/Localiza_PN1112[[#This Row],[Casos]]</f>
        <v>#DIV/0!</v>
      </c>
      <c r="R593" s="25" t="e">
        <f>Localiza_PN1112[[#This Row],[Activos]]/Localiza_PN1112[[#This Row],[Casos]]</f>
        <v>#DIV/0!</v>
      </c>
      <c r="S593" s="43" t="e">
        <f ca="1">+HLOOKUP($R$1,'Casos DIA Corr'!$CM$1:$CP$755,Localiza_PN1112[[#This Row],[Fila]],0)</f>
        <v>#N/A</v>
      </c>
      <c r="T593" s="40" t="e">
        <f ca="1">+HLOOKUP($R$1,'Muertes DIA'!$F$1:$I$770,Localiza_PN1112[[#This Row],[Fila]],0)</f>
        <v>#N/A</v>
      </c>
      <c r="U593" s="40" t="e">
        <f ca="1">+HLOOKUP($R$1,'Recuperados DIA'!$E$1:$H$763,Localiza_PN1112[[#This Row],[Fila]],0)</f>
        <v>#N/A</v>
      </c>
    </row>
    <row r="594" spans="2:21">
      <c r="B594">
        <v>594</v>
      </c>
      <c r="C594">
        <v>80201</v>
      </c>
      <c r="D594" t="s">
        <v>708</v>
      </c>
      <c r="E594">
        <v>8.2765798568725586</v>
      </c>
      <c r="F594">
        <v>-81.155502319335938</v>
      </c>
      <c r="G594">
        <v>1476</v>
      </c>
      <c r="H594" s="48">
        <f>+Casos_PN_CORR[[#This Row],[SUM Correg]]</f>
        <v>0</v>
      </c>
      <c r="I594" s="48">
        <f>+Muertes_PN_ACUM[[#This Row],[Fallecidos]]</f>
        <v>0</v>
      </c>
      <c r="J594" s="48">
        <f>+Recupera_PN_ACUM[[#This Row],[Recuperados]]</f>
        <v>0</v>
      </c>
      <c r="K594" s="48">
        <f>+Localiza_PN1112[[#This Row],[Casos]]-Localiza_PN1112[[#This Row],[Fallecidos]]-Localiza_PN1112[[#This Row],[Recuperados]]</f>
        <v>0</v>
      </c>
      <c r="L594" s="19">
        <f>+Localiza_PN1112[[#This Row],[Casos]]/(Localiza_PN1112[[#This Row],[Población]]/1000000)</f>
        <v>0</v>
      </c>
      <c r="M594" s="19">
        <f>+Localiza_PN1112[[#This Row],[Fallecidos]]/(Localiza_PN1112[[#This Row],[Población]]/1000000)</f>
        <v>0</v>
      </c>
      <c r="N594" s="19">
        <f>+Localiza_PN1112[[#This Row],[Recuperados]]/(Localiza_PN1112[[#This Row],[Población]]/1000000)</f>
        <v>0</v>
      </c>
      <c r="O594" s="19">
        <f>+Localiza_PN1112[[#This Row],[Activos]]/(Localiza_PN1112[[#This Row],[Población]]/1000000)</f>
        <v>0</v>
      </c>
      <c r="P594" s="25" t="e">
        <f>+Localiza_PN1112[[#This Row],[Fallecidos]]/Localiza_PN1112[[#This Row],[Casos]]</f>
        <v>#DIV/0!</v>
      </c>
      <c r="Q594" s="25" t="e">
        <f>+Localiza_PN1112[[#This Row],[Recuperados]]/Localiza_PN1112[[#This Row],[Casos]]</f>
        <v>#DIV/0!</v>
      </c>
      <c r="R594" s="25" t="e">
        <f>Localiza_PN1112[[#This Row],[Activos]]/Localiza_PN1112[[#This Row],[Casos]]</f>
        <v>#DIV/0!</v>
      </c>
      <c r="S594" s="43" t="e">
        <f ca="1">+HLOOKUP($R$1,'Casos DIA Corr'!$CM$1:$CP$755,Localiza_PN1112[[#This Row],[Fila]],0)</f>
        <v>#N/A</v>
      </c>
      <c r="T594" s="40" t="e">
        <f ca="1">+HLOOKUP($R$1,'Muertes DIA'!$F$1:$I$770,Localiza_PN1112[[#This Row],[Fila]],0)</f>
        <v>#N/A</v>
      </c>
      <c r="U594" s="40" t="e">
        <f ca="1">+HLOOKUP($R$1,'Recuperados DIA'!$E$1:$H$763,Localiza_PN1112[[#This Row],[Fila]],0)</f>
        <v>#N/A</v>
      </c>
    </row>
    <row r="595" spans="2:21">
      <c r="B595">
        <v>595</v>
      </c>
      <c r="C595">
        <v>40609</v>
      </c>
      <c r="D595" t="s">
        <v>709</v>
      </c>
      <c r="E595">
        <v>9.2171297073364258</v>
      </c>
      <c r="F595">
        <v>-79.252998352050781</v>
      </c>
      <c r="G595">
        <v>4410</v>
      </c>
      <c r="H595" s="48">
        <f>+Casos_PN_CORR[[#This Row],[SUM Correg]]</f>
        <v>2</v>
      </c>
      <c r="I595" s="48">
        <f>+Muertes_PN_ACUM[[#This Row],[Fallecidos]]</f>
        <v>0</v>
      </c>
      <c r="J595" s="48">
        <f>+Recupera_PN_ACUM[[#This Row],[Recuperados]]</f>
        <v>0</v>
      </c>
      <c r="K595" s="48">
        <f>+Localiza_PN1112[[#This Row],[Casos]]-Localiza_PN1112[[#This Row],[Fallecidos]]-Localiza_PN1112[[#This Row],[Recuperados]]</f>
        <v>2</v>
      </c>
      <c r="L595" s="19">
        <f>+Localiza_PN1112[[#This Row],[Casos]]/(Localiza_PN1112[[#This Row],[Población]]/1000000)</f>
        <v>453.51473922902494</v>
      </c>
      <c r="M595" s="19">
        <f>+Localiza_PN1112[[#This Row],[Fallecidos]]/(Localiza_PN1112[[#This Row],[Población]]/1000000)</f>
        <v>0</v>
      </c>
      <c r="N595" s="19">
        <f>+Localiza_PN1112[[#This Row],[Recuperados]]/(Localiza_PN1112[[#This Row],[Población]]/1000000)</f>
        <v>0</v>
      </c>
      <c r="O595" s="19">
        <f>+Localiza_PN1112[[#This Row],[Activos]]/(Localiza_PN1112[[#This Row],[Población]]/1000000)</f>
        <v>453.51473922902494</v>
      </c>
      <c r="P595" s="25">
        <f>+Localiza_PN1112[[#This Row],[Fallecidos]]/Localiza_PN1112[[#This Row],[Casos]]</f>
        <v>0</v>
      </c>
      <c r="Q595" s="25">
        <f>+Localiza_PN1112[[#This Row],[Recuperados]]/Localiza_PN1112[[#This Row],[Casos]]</f>
        <v>0</v>
      </c>
      <c r="R595" s="25">
        <f>Localiza_PN1112[[#This Row],[Activos]]/Localiza_PN1112[[#This Row],[Casos]]</f>
        <v>1</v>
      </c>
      <c r="S595" s="43" t="e">
        <f ca="1">+HLOOKUP($R$1,'Casos DIA Corr'!$CM$1:$CP$755,Localiza_PN1112[[#This Row],[Fila]],0)</f>
        <v>#N/A</v>
      </c>
      <c r="T595" s="40" t="e">
        <f ca="1">+HLOOKUP($R$1,'Muertes DIA'!$F$1:$I$770,Localiza_PN1112[[#This Row],[Fila]],0)</f>
        <v>#N/A</v>
      </c>
      <c r="U595" s="40" t="e">
        <f ca="1">+HLOOKUP($R$1,'Recuperados DIA'!$E$1:$H$763,Localiza_PN1112[[#This Row],[Fila]],0)</f>
        <v>#N/A</v>
      </c>
    </row>
    <row r="596" spans="2:21">
      <c r="B596">
        <v>596</v>
      </c>
      <c r="C596">
        <v>40610</v>
      </c>
      <c r="D596" t="s">
        <v>710</v>
      </c>
      <c r="E596">
        <v>8.1990699768066406</v>
      </c>
      <c r="F596">
        <v>-81.536598205566406</v>
      </c>
      <c r="G596">
        <v>1004</v>
      </c>
      <c r="H596" s="48">
        <f>+Casos_PN_CORR[[#This Row],[SUM Correg]]</f>
        <v>55</v>
      </c>
      <c r="I596" s="48">
        <f>+Muertes_PN_ACUM[[#This Row],[Fallecidos]]</f>
        <v>0</v>
      </c>
      <c r="J596" s="48">
        <f>+Recupera_PN_ACUM[[#This Row],[Recuperados]]</f>
        <v>0</v>
      </c>
      <c r="K596" s="48">
        <f>+Localiza_PN1112[[#This Row],[Casos]]-Localiza_PN1112[[#This Row],[Fallecidos]]-Localiza_PN1112[[#This Row],[Recuperados]]</f>
        <v>55</v>
      </c>
      <c r="L596" s="19">
        <f>+Localiza_PN1112[[#This Row],[Casos]]/(Localiza_PN1112[[#This Row],[Población]]/1000000)</f>
        <v>54780.876494023913</v>
      </c>
      <c r="M596" s="19">
        <f>+Localiza_PN1112[[#This Row],[Fallecidos]]/(Localiza_PN1112[[#This Row],[Población]]/1000000)</f>
        <v>0</v>
      </c>
      <c r="N596" s="19">
        <f>+Localiza_PN1112[[#This Row],[Recuperados]]/(Localiza_PN1112[[#This Row],[Población]]/1000000)</f>
        <v>0</v>
      </c>
      <c r="O596" s="19">
        <f>+Localiza_PN1112[[#This Row],[Activos]]/(Localiza_PN1112[[#This Row],[Población]]/1000000)</f>
        <v>54780.876494023913</v>
      </c>
      <c r="P596" s="25">
        <f>+Localiza_PN1112[[#This Row],[Fallecidos]]/Localiza_PN1112[[#This Row],[Casos]]</f>
        <v>0</v>
      </c>
      <c r="Q596" s="25">
        <f>+Localiza_PN1112[[#This Row],[Recuperados]]/Localiza_PN1112[[#This Row],[Casos]]</f>
        <v>0</v>
      </c>
      <c r="R596" s="25">
        <f>Localiza_PN1112[[#This Row],[Activos]]/Localiza_PN1112[[#This Row],[Casos]]</f>
        <v>1</v>
      </c>
      <c r="S596" s="43" t="e">
        <f ca="1">+HLOOKUP($R$1,'Casos DIA Corr'!$CM$1:$CP$755,Localiza_PN1112[[#This Row],[Fila]],0)</f>
        <v>#N/A</v>
      </c>
      <c r="T596" s="40" t="e">
        <f ca="1">+HLOOKUP($R$1,'Muertes DIA'!$F$1:$I$770,Localiza_PN1112[[#This Row],[Fila]],0)</f>
        <v>#N/A</v>
      </c>
      <c r="U596" s="40" t="e">
        <f ca="1">+HLOOKUP($R$1,'Recuperados DIA'!$E$1:$H$763,Localiza_PN1112[[#This Row],[Fila]],0)</f>
        <v>#N/A</v>
      </c>
    </row>
    <row r="597" spans="2:21">
      <c r="B597">
        <v>597</v>
      </c>
      <c r="C597">
        <v>120904</v>
      </c>
      <c r="D597" t="s">
        <v>711</v>
      </c>
      <c r="E597">
        <v>8.114649772644043</v>
      </c>
      <c r="F597">
        <v>-80.953598022460938</v>
      </c>
      <c r="G597">
        <v>16406</v>
      </c>
      <c r="H597" s="48">
        <f>+Casos_PN_CORR[[#This Row],[SUM Correg]]</f>
        <v>0</v>
      </c>
      <c r="I597" s="48">
        <f>+Muertes_PN_ACUM[[#This Row],[Fallecidos]]</f>
        <v>0</v>
      </c>
      <c r="J597" s="48">
        <f>+Recupera_PN_ACUM[[#This Row],[Recuperados]]</f>
        <v>0</v>
      </c>
      <c r="K597" s="48">
        <f>+Localiza_PN1112[[#This Row],[Casos]]-Localiza_PN1112[[#This Row],[Fallecidos]]-Localiza_PN1112[[#This Row],[Recuperados]]</f>
        <v>0</v>
      </c>
      <c r="L597" s="19">
        <f>+Localiza_PN1112[[#This Row],[Casos]]/(Localiza_PN1112[[#This Row],[Población]]/1000000)</f>
        <v>0</v>
      </c>
      <c r="M597" s="19">
        <f>+Localiza_PN1112[[#This Row],[Fallecidos]]/(Localiza_PN1112[[#This Row],[Población]]/1000000)</f>
        <v>0</v>
      </c>
      <c r="N597" s="19">
        <f>+Localiza_PN1112[[#This Row],[Recuperados]]/(Localiza_PN1112[[#This Row],[Población]]/1000000)</f>
        <v>0</v>
      </c>
      <c r="O597" s="19">
        <f>+Localiza_PN1112[[#This Row],[Activos]]/(Localiza_PN1112[[#This Row],[Población]]/1000000)</f>
        <v>0</v>
      </c>
      <c r="P597" s="25" t="e">
        <f>+Localiza_PN1112[[#This Row],[Fallecidos]]/Localiza_PN1112[[#This Row],[Casos]]</f>
        <v>#DIV/0!</v>
      </c>
      <c r="Q597" s="25" t="e">
        <f>+Localiza_PN1112[[#This Row],[Recuperados]]/Localiza_PN1112[[#This Row],[Casos]]</f>
        <v>#DIV/0!</v>
      </c>
      <c r="R597" s="25" t="e">
        <f>Localiza_PN1112[[#This Row],[Activos]]/Localiza_PN1112[[#This Row],[Casos]]</f>
        <v>#DIV/0!</v>
      </c>
      <c r="S597" s="43" t="e">
        <f ca="1">+HLOOKUP($R$1,'Casos DIA Corr'!$CM$1:$CP$755,Localiza_PN1112[[#This Row],[Fila]],0)</f>
        <v>#N/A</v>
      </c>
      <c r="T597" s="40" t="e">
        <f ca="1">+HLOOKUP($R$1,'Muertes DIA'!$F$1:$I$770,Localiza_PN1112[[#This Row],[Fila]],0)</f>
        <v>#N/A</v>
      </c>
      <c r="U597" s="40" t="e">
        <f ca="1">+HLOOKUP($R$1,'Recuperados DIA'!$E$1:$H$763,Localiza_PN1112[[#This Row],[Fila]],0)</f>
        <v>#N/A</v>
      </c>
    </row>
    <row r="598" spans="2:21">
      <c r="B598">
        <v>598</v>
      </c>
      <c r="C598">
        <v>91006</v>
      </c>
      <c r="D598" t="s">
        <v>712</v>
      </c>
      <c r="E598">
        <v>7.6467900276184082</v>
      </c>
      <c r="F598">
        <v>-80.277198791503906</v>
      </c>
      <c r="G598">
        <v>116</v>
      </c>
      <c r="H598" s="48">
        <f>+Casos_PN_CORR[[#This Row],[SUM Correg]]</f>
        <v>20</v>
      </c>
      <c r="I598" s="48">
        <f>+Muertes_PN_ACUM[[#This Row],[Fallecidos]]</f>
        <v>0</v>
      </c>
      <c r="J598" s="48">
        <f>+Recupera_PN_ACUM[[#This Row],[Recuperados]]</f>
        <v>0</v>
      </c>
      <c r="K598" s="48">
        <f>+Localiza_PN1112[[#This Row],[Casos]]-Localiza_PN1112[[#This Row],[Fallecidos]]-Localiza_PN1112[[#This Row],[Recuperados]]</f>
        <v>20</v>
      </c>
      <c r="L598" s="19">
        <f>+Localiza_PN1112[[#This Row],[Casos]]/(Localiza_PN1112[[#This Row],[Población]]/1000000)</f>
        <v>172413.79310344826</v>
      </c>
      <c r="M598" s="19">
        <f>+Localiza_PN1112[[#This Row],[Fallecidos]]/(Localiza_PN1112[[#This Row],[Población]]/1000000)</f>
        <v>0</v>
      </c>
      <c r="N598" s="19">
        <f>+Localiza_PN1112[[#This Row],[Recuperados]]/(Localiza_PN1112[[#This Row],[Población]]/1000000)</f>
        <v>0</v>
      </c>
      <c r="O598" s="19">
        <f>+Localiza_PN1112[[#This Row],[Activos]]/(Localiza_PN1112[[#This Row],[Población]]/1000000)</f>
        <v>172413.79310344826</v>
      </c>
      <c r="P598" s="25">
        <f>+Localiza_PN1112[[#This Row],[Fallecidos]]/Localiza_PN1112[[#This Row],[Casos]]</f>
        <v>0</v>
      </c>
      <c r="Q598" s="25">
        <f>+Localiza_PN1112[[#This Row],[Recuperados]]/Localiza_PN1112[[#This Row],[Casos]]</f>
        <v>0</v>
      </c>
      <c r="R598" s="25">
        <f>Localiza_PN1112[[#This Row],[Activos]]/Localiza_PN1112[[#This Row],[Casos]]</f>
        <v>1</v>
      </c>
      <c r="S598" s="43" t="e">
        <f ca="1">+HLOOKUP($R$1,'Casos DIA Corr'!$CM$1:$CP$755,Localiza_PN1112[[#This Row],[Fila]],0)</f>
        <v>#N/A</v>
      </c>
      <c r="T598" s="40" t="e">
        <f ca="1">+HLOOKUP($R$1,'Muertes DIA'!$F$1:$I$770,Localiza_PN1112[[#This Row],[Fila]],0)</f>
        <v>#N/A</v>
      </c>
      <c r="U598" s="40" t="e">
        <f ca="1">+HLOOKUP($R$1,'Recuperados DIA'!$E$1:$H$763,Localiza_PN1112[[#This Row],[Fila]],0)</f>
        <v>#N/A</v>
      </c>
    </row>
    <row r="599" spans="2:21">
      <c r="B599">
        <v>599</v>
      </c>
      <c r="C599">
        <v>70311</v>
      </c>
      <c r="D599" t="s">
        <v>713</v>
      </c>
      <c r="E599">
        <v>8.4268703460693359</v>
      </c>
      <c r="F599">
        <v>-78.925697326660156</v>
      </c>
      <c r="G599">
        <v>1044</v>
      </c>
      <c r="H599" s="48">
        <f>+Casos_PN_CORR[[#This Row],[SUM Correg]]</f>
        <v>1157</v>
      </c>
      <c r="I599" s="48">
        <f>+Muertes_PN_ACUM[[#This Row],[Fallecidos]]</f>
        <v>0</v>
      </c>
      <c r="J599" s="48">
        <f>+Recupera_PN_ACUM[[#This Row],[Recuperados]]</f>
        <v>0</v>
      </c>
      <c r="K599" s="48">
        <f>+Localiza_PN1112[[#This Row],[Casos]]-Localiza_PN1112[[#This Row],[Fallecidos]]-Localiza_PN1112[[#This Row],[Recuperados]]</f>
        <v>1157</v>
      </c>
      <c r="L599" s="19">
        <f>+Localiza_PN1112[[#This Row],[Casos]]/(Localiza_PN1112[[#This Row],[Población]]/1000000)</f>
        <v>1108237.5478927202</v>
      </c>
      <c r="M599" s="19">
        <f>+Localiza_PN1112[[#This Row],[Fallecidos]]/(Localiza_PN1112[[#This Row],[Población]]/1000000)</f>
        <v>0</v>
      </c>
      <c r="N599" s="19">
        <f>+Localiza_PN1112[[#This Row],[Recuperados]]/(Localiza_PN1112[[#This Row],[Población]]/1000000)</f>
        <v>0</v>
      </c>
      <c r="O599" s="19">
        <f>+Localiza_PN1112[[#This Row],[Activos]]/(Localiza_PN1112[[#This Row],[Población]]/1000000)</f>
        <v>1108237.5478927202</v>
      </c>
      <c r="P599" s="25">
        <f>+Localiza_PN1112[[#This Row],[Fallecidos]]/Localiza_PN1112[[#This Row],[Casos]]</f>
        <v>0</v>
      </c>
      <c r="Q599" s="25">
        <f>+Localiza_PN1112[[#This Row],[Recuperados]]/Localiza_PN1112[[#This Row],[Casos]]</f>
        <v>0</v>
      </c>
      <c r="R599" s="25">
        <f>Localiza_PN1112[[#This Row],[Activos]]/Localiza_PN1112[[#This Row],[Casos]]</f>
        <v>1</v>
      </c>
      <c r="S599" s="43" t="e">
        <f ca="1">+HLOOKUP($R$1,'Casos DIA Corr'!$CM$1:$CP$755,Localiza_PN1112[[#This Row],[Fila]],0)</f>
        <v>#N/A</v>
      </c>
      <c r="T599" s="40" t="e">
        <f ca="1">+HLOOKUP($R$1,'Muertes DIA'!$F$1:$I$770,Localiza_PN1112[[#This Row],[Fila]],0)</f>
        <v>#N/A</v>
      </c>
      <c r="U599" s="40" t="e">
        <f ca="1">+HLOOKUP($R$1,'Recuperados DIA'!$E$1:$H$763,Localiza_PN1112[[#This Row],[Fila]],0)</f>
        <v>#N/A</v>
      </c>
    </row>
    <row r="600" spans="2:21">
      <c r="B600">
        <v>600</v>
      </c>
      <c r="C600">
        <v>80803</v>
      </c>
      <c r="D600" t="s">
        <v>713</v>
      </c>
      <c r="E600">
        <v>8.3903999328613281</v>
      </c>
      <c r="F600">
        <v>-82.489898681640625</v>
      </c>
      <c r="G600">
        <v>1752</v>
      </c>
      <c r="H600" s="48">
        <f>+Casos_PN_CORR[[#This Row],[SUM Correg]]</f>
        <v>0</v>
      </c>
      <c r="I600" s="48">
        <f>+Muertes_PN_ACUM[[#This Row],[Fallecidos]]</f>
        <v>13</v>
      </c>
      <c r="J600" s="48">
        <f>+Recupera_PN_ACUM[[#This Row],[Recuperados]]</f>
        <v>0</v>
      </c>
      <c r="K600" s="48">
        <f>+Localiza_PN1112[[#This Row],[Casos]]-Localiza_PN1112[[#This Row],[Fallecidos]]-Localiza_PN1112[[#This Row],[Recuperados]]</f>
        <v>-13</v>
      </c>
      <c r="L600" s="19">
        <f>+Localiza_PN1112[[#This Row],[Casos]]/(Localiza_PN1112[[#This Row],[Población]]/1000000)</f>
        <v>0</v>
      </c>
      <c r="M600" s="19">
        <f>+Localiza_PN1112[[#This Row],[Fallecidos]]/(Localiza_PN1112[[#This Row],[Población]]/1000000)</f>
        <v>7420.0913242009128</v>
      </c>
      <c r="N600" s="19">
        <f>+Localiza_PN1112[[#This Row],[Recuperados]]/(Localiza_PN1112[[#This Row],[Población]]/1000000)</f>
        <v>0</v>
      </c>
      <c r="O600" s="19">
        <f>+Localiza_PN1112[[#This Row],[Activos]]/(Localiza_PN1112[[#This Row],[Población]]/1000000)</f>
        <v>-7420.0913242009128</v>
      </c>
      <c r="P600" s="25" t="e">
        <f>+Localiza_PN1112[[#This Row],[Fallecidos]]/Localiza_PN1112[[#This Row],[Casos]]</f>
        <v>#DIV/0!</v>
      </c>
      <c r="Q600" s="25" t="e">
        <f>+Localiza_PN1112[[#This Row],[Recuperados]]/Localiza_PN1112[[#This Row],[Casos]]</f>
        <v>#DIV/0!</v>
      </c>
      <c r="R600" s="25" t="e">
        <f>Localiza_PN1112[[#This Row],[Activos]]/Localiza_PN1112[[#This Row],[Casos]]</f>
        <v>#DIV/0!</v>
      </c>
      <c r="S600" s="43" t="e">
        <f ca="1">+HLOOKUP($R$1,'Casos DIA Corr'!$CM$1:$CP$755,Localiza_PN1112[[#This Row],[Fila]],0)</f>
        <v>#N/A</v>
      </c>
      <c r="T600" s="40" t="e">
        <f ca="1">+HLOOKUP($R$1,'Muertes DIA'!$F$1:$I$770,Localiza_PN1112[[#This Row],[Fila]],0)</f>
        <v>#N/A</v>
      </c>
      <c r="U600" s="40" t="e">
        <f ca="1">+HLOOKUP($R$1,'Recuperados DIA'!$E$1:$H$763,Localiza_PN1112[[#This Row],[Fila]],0)</f>
        <v>#N/A</v>
      </c>
    </row>
    <row r="601" spans="2:21">
      <c r="B601">
        <v>601</v>
      </c>
      <c r="C601">
        <v>120901</v>
      </c>
      <c r="D601" t="s">
        <v>714</v>
      </c>
      <c r="E601">
        <v>8.4612503051757813</v>
      </c>
      <c r="F601">
        <v>-82.486602783203125</v>
      </c>
      <c r="G601">
        <v>10088</v>
      </c>
      <c r="H601" s="48">
        <f>+Casos_PN_CORR[[#This Row],[SUM Correg]]</f>
        <v>0</v>
      </c>
      <c r="I601" s="48">
        <f>+Muertes_PN_ACUM[[#This Row],[Fallecidos]]</f>
        <v>0</v>
      </c>
      <c r="J601" s="48">
        <f>+Recupera_PN_ACUM[[#This Row],[Recuperados]]</f>
        <v>0</v>
      </c>
      <c r="K601" s="48">
        <f>+Localiza_PN1112[[#This Row],[Casos]]-Localiza_PN1112[[#This Row],[Fallecidos]]-Localiza_PN1112[[#This Row],[Recuperados]]</f>
        <v>0</v>
      </c>
      <c r="L601" s="19">
        <f>+Localiza_PN1112[[#This Row],[Casos]]/(Localiza_PN1112[[#This Row],[Población]]/1000000)</f>
        <v>0</v>
      </c>
      <c r="M601" s="19">
        <f>+Localiza_PN1112[[#This Row],[Fallecidos]]/(Localiza_PN1112[[#This Row],[Población]]/1000000)</f>
        <v>0</v>
      </c>
      <c r="N601" s="19">
        <f>+Localiza_PN1112[[#This Row],[Recuperados]]/(Localiza_PN1112[[#This Row],[Población]]/1000000)</f>
        <v>0</v>
      </c>
      <c r="O601" s="19">
        <f>+Localiza_PN1112[[#This Row],[Activos]]/(Localiza_PN1112[[#This Row],[Población]]/1000000)</f>
        <v>0</v>
      </c>
      <c r="P601" s="25" t="e">
        <f>+Localiza_PN1112[[#This Row],[Fallecidos]]/Localiza_PN1112[[#This Row],[Casos]]</f>
        <v>#DIV/0!</v>
      </c>
      <c r="Q601" s="25" t="e">
        <f>+Localiza_PN1112[[#This Row],[Recuperados]]/Localiza_PN1112[[#This Row],[Casos]]</f>
        <v>#DIV/0!</v>
      </c>
      <c r="R601" s="25" t="e">
        <f>Localiza_PN1112[[#This Row],[Activos]]/Localiza_PN1112[[#This Row],[Casos]]</f>
        <v>#DIV/0!</v>
      </c>
      <c r="S601" s="43" t="e">
        <f ca="1">+HLOOKUP($R$1,'Casos DIA Corr'!$CM$1:$CP$755,Localiza_PN1112[[#This Row],[Fila]],0)</f>
        <v>#N/A</v>
      </c>
      <c r="T601" s="40" t="e">
        <f ca="1">+HLOOKUP($R$1,'Muertes DIA'!$F$1:$I$770,Localiza_PN1112[[#This Row],[Fila]],0)</f>
        <v>#N/A</v>
      </c>
      <c r="U601" s="40" t="e">
        <f ca="1">+HLOOKUP($R$1,'Recuperados DIA'!$E$1:$H$763,Localiza_PN1112[[#This Row],[Fila]],0)</f>
        <v>#N/A</v>
      </c>
    </row>
    <row r="602" spans="2:21">
      <c r="B602">
        <v>602</v>
      </c>
      <c r="C602">
        <v>41008</v>
      </c>
      <c r="D602" t="s">
        <v>715</v>
      </c>
      <c r="E602">
        <v>8.7643003463745117</v>
      </c>
      <c r="F602">
        <v>-81.476799011230469</v>
      </c>
      <c r="G602">
        <v>0</v>
      </c>
      <c r="H602" s="48">
        <f>+Casos_PN_CORR[[#This Row],[SUM Correg]]</f>
        <v>30</v>
      </c>
      <c r="I602" s="48">
        <f>+Muertes_PN_ACUM[[#This Row],[Fallecidos]]</f>
        <v>0</v>
      </c>
      <c r="J602" s="48">
        <f>+Recupera_PN_ACUM[[#This Row],[Recuperados]]</f>
        <v>0</v>
      </c>
      <c r="K602" s="48">
        <f>+Localiza_PN1112[[#This Row],[Casos]]-Localiza_PN1112[[#This Row],[Fallecidos]]-Localiza_PN1112[[#This Row],[Recuperados]]</f>
        <v>30</v>
      </c>
      <c r="L602" s="19" t="e">
        <f>+Localiza_PN1112[[#This Row],[Casos]]/(Localiza_PN1112[[#This Row],[Población]]/1000000)</f>
        <v>#DIV/0!</v>
      </c>
      <c r="M602" s="19" t="e">
        <f>+Localiza_PN1112[[#This Row],[Fallecidos]]/(Localiza_PN1112[[#This Row],[Población]]/1000000)</f>
        <v>#DIV/0!</v>
      </c>
      <c r="N602" s="19" t="e">
        <f>+Localiza_PN1112[[#This Row],[Recuperados]]/(Localiza_PN1112[[#This Row],[Población]]/1000000)</f>
        <v>#DIV/0!</v>
      </c>
      <c r="O602" s="19" t="e">
        <f>+Localiza_PN1112[[#This Row],[Activos]]/(Localiza_PN1112[[#This Row],[Población]]/1000000)</f>
        <v>#DIV/0!</v>
      </c>
      <c r="P602" s="25">
        <f>+Localiza_PN1112[[#This Row],[Fallecidos]]/Localiza_PN1112[[#This Row],[Casos]]</f>
        <v>0</v>
      </c>
      <c r="Q602" s="25">
        <f>+Localiza_PN1112[[#This Row],[Recuperados]]/Localiza_PN1112[[#This Row],[Casos]]</f>
        <v>0</v>
      </c>
      <c r="R602" s="25">
        <f>Localiza_PN1112[[#This Row],[Activos]]/Localiza_PN1112[[#This Row],[Casos]]</f>
        <v>1</v>
      </c>
      <c r="S602" s="43" t="e">
        <f ca="1">+HLOOKUP($R$1,'Casos DIA Corr'!$CM$1:$CP$755,Localiza_PN1112[[#This Row],[Fila]],0)</f>
        <v>#N/A</v>
      </c>
      <c r="T602" s="40" t="e">
        <f ca="1">+HLOOKUP($R$1,'Muertes DIA'!$F$1:$I$770,Localiza_PN1112[[#This Row],[Fila]],0)</f>
        <v>#N/A</v>
      </c>
      <c r="U602" s="40" t="e">
        <f ca="1">+HLOOKUP($R$1,'Recuperados DIA'!$E$1:$H$763,Localiza_PN1112[[#This Row],[Fila]],0)</f>
        <v>#N/A</v>
      </c>
    </row>
    <row r="603" spans="2:21">
      <c r="B603">
        <v>603</v>
      </c>
      <c r="C603">
        <v>130104</v>
      </c>
      <c r="D603" t="s">
        <v>715</v>
      </c>
      <c r="E603">
        <v>8.1366395950317383</v>
      </c>
      <c r="F603">
        <v>-81.0780029296875</v>
      </c>
      <c r="G603">
        <v>1629</v>
      </c>
      <c r="H603" s="48">
        <f>+Casos_PN_CORR[[#This Row],[SUM Correg]]</f>
        <v>0</v>
      </c>
      <c r="I603" s="48">
        <f>+Muertes_PN_ACUM[[#This Row],[Fallecidos]]</f>
        <v>0</v>
      </c>
      <c r="J603" s="48">
        <f>+Recupera_PN_ACUM[[#This Row],[Recuperados]]</f>
        <v>0</v>
      </c>
      <c r="K603" s="48">
        <f>+Localiza_PN1112[[#This Row],[Casos]]-Localiza_PN1112[[#This Row],[Fallecidos]]-Localiza_PN1112[[#This Row],[Recuperados]]</f>
        <v>0</v>
      </c>
      <c r="L603" s="19">
        <f>+Localiza_PN1112[[#This Row],[Casos]]/(Localiza_PN1112[[#This Row],[Población]]/1000000)</f>
        <v>0</v>
      </c>
      <c r="M603" s="19">
        <f>+Localiza_PN1112[[#This Row],[Fallecidos]]/(Localiza_PN1112[[#This Row],[Población]]/1000000)</f>
        <v>0</v>
      </c>
      <c r="N603" s="19">
        <f>+Localiza_PN1112[[#This Row],[Recuperados]]/(Localiza_PN1112[[#This Row],[Población]]/1000000)</f>
        <v>0</v>
      </c>
      <c r="O603" s="19">
        <f>+Localiza_PN1112[[#This Row],[Activos]]/(Localiza_PN1112[[#This Row],[Población]]/1000000)</f>
        <v>0</v>
      </c>
      <c r="P603" s="25" t="e">
        <f>+Localiza_PN1112[[#This Row],[Fallecidos]]/Localiza_PN1112[[#This Row],[Casos]]</f>
        <v>#DIV/0!</v>
      </c>
      <c r="Q603" s="25" t="e">
        <f>+Localiza_PN1112[[#This Row],[Recuperados]]/Localiza_PN1112[[#This Row],[Casos]]</f>
        <v>#DIV/0!</v>
      </c>
      <c r="R603" s="25" t="e">
        <f>Localiza_PN1112[[#This Row],[Activos]]/Localiza_PN1112[[#This Row],[Casos]]</f>
        <v>#DIV/0!</v>
      </c>
      <c r="S603" s="43" t="e">
        <f ca="1">+HLOOKUP($R$1,'Casos DIA Corr'!$CM$1:$CP$755,Localiza_PN1112[[#This Row],[Fila]],0)</f>
        <v>#N/A</v>
      </c>
      <c r="T603" s="40" t="e">
        <f ca="1">+HLOOKUP($R$1,'Muertes DIA'!$F$1:$I$770,Localiza_PN1112[[#This Row],[Fila]],0)</f>
        <v>#N/A</v>
      </c>
      <c r="U603" s="40" t="e">
        <f ca="1">+HLOOKUP($R$1,'Recuperados DIA'!$E$1:$H$763,Localiza_PN1112[[#This Row],[Fila]],0)</f>
        <v>#N/A</v>
      </c>
    </row>
    <row r="604" spans="2:21">
      <c r="B604">
        <v>604</v>
      </c>
      <c r="C604">
        <v>41006</v>
      </c>
      <c r="D604" t="s">
        <v>716</v>
      </c>
      <c r="E604">
        <v>7.9552998542785645</v>
      </c>
      <c r="F604">
        <v>-80.362396240234375</v>
      </c>
      <c r="G604">
        <v>3329</v>
      </c>
      <c r="H604" s="48">
        <f>+Casos_PN_CORR[[#This Row],[SUM Correg]]</f>
        <v>0</v>
      </c>
      <c r="I604" s="48">
        <f>+Muertes_PN_ACUM[[#This Row],[Fallecidos]]</f>
        <v>0</v>
      </c>
      <c r="J604" s="48">
        <f>+Recupera_PN_ACUM[[#This Row],[Recuperados]]</f>
        <v>0</v>
      </c>
      <c r="K604" s="48">
        <f>+Localiza_PN1112[[#This Row],[Casos]]-Localiza_PN1112[[#This Row],[Fallecidos]]-Localiza_PN1112[[#This Row],[Recuperados]]</f>
        <v>0</v>
      </c>
      <c r="L604" s="19">
        <f>+Localiza_PN1112[[#This Row],[Casos]]/(Localiza_PN1112[[#This Row],[Población]]/1000000)</f>
        <v>0</v>
      </c>
      <c r="M604" s="19">
        <f>+Localiza_PN1112[[#This Row],[Fallecidos]]/(Localiza_PN1112[[#This Row],[Población]]/1000000)</f>
        <v>0</v>
      </c>
      <c r="N604" s="19">
        <f>+Localiza_PN1112[[#This Row],[Recuperados]]/(Localiza_PN1112[[#This Row],[Población]]/1000000)</f>
        <v>0</v>
      </c>
      <c r="O604" s="19">
        <f>+Localiza_PN1112[[#This Row],[Activos]]/(Localiza_PN1112[[#This Row],[Población]]/1000000)</f>
        <v>0</v>
      </c>
      <c r="P604" s="25" t="e">
        <f>+Localiza_PN1112[[#This Row],[Fallecidos]]/Localiza_PN1112[[#This Row],[Casos]]</f>
        <v>#DIV/0!</v>
      </c>
      <c r="Q604" s="25" t="e">
        <f>+Localiza_PN1112[[#This Row],[Recuperados]]/Localiza_PN1112[[#This Row],[Casos]]</f>
        <v>#DIV/0!</v>
      </c>
      <c r="R604" s="25" t="e">
        <f>Localiza_PN1112[[#This Row],[Activos]]/Localiza_PN1112[[#This Row],[Casos]]</f>
        <v>#DIV/0!</v>
      </c>
      <c r="S604" s="43" t="e">
        <f ca="1">+HLOOKUP($R$1,'Casos DIA Corr'!$CM$1:$CP$755,Localiza_PN1112[[#This Row],[Fila]],0)</f>
        <v>#N/A</v>
      </c>
      <c r="T604" s="40" t="e">
        <f ca="1">+HLOOKUP($R$1,'Muertes DIA'!$F$1:$I$770,Localiza_PN1112[[#This Row],[Fila]],0)</f>
        <v>#N/A</v>
      </c>
      <c r="U604" s="40" t="e">
        <f ca="1">+HLOOKUP($R$1,'Recuperados DIA'!$E$1:$H$763,Localiza_PN1112[[#This Row],[Fila]],0)</f>
        <v>#N/A</v>
      </c>
    </row>
    <row r="605" spans="2:21">
      <c r="B605">
        <v>605</v>
      </c>
      <c r="C605">
        <v>41105</v>
      </c>
      <c r="D605" t="s">
        <v>716</v>
      </c>
      <c r="E605">
        <v>8.9563302993774414</v>
      </c>
      <c r="F605">
        <v>-79.541297912597656</v>
      </c>
      <c r="G605">
        <v>18210</v>
      </c>
      <c r="H605" s="48">
        <f>+Casos_PN_CORR[[#This Row],[SUM Correg]]</f>
        <v>0</v>
      </c>
      <c r="I605" s="48">
        <f>+Muertes_PN_ACUM[[#This Row],[Fallecidos]]</f>
        <v>0</v>
      </c>
      <c r="J605" s="48">
        <f>+Recupera_PN_ACUM[[#This Row],[Recuperados]]</f>
        <v>0</v>
      </c>
      <c r="K605" s="48">
        <f>+Localiza_PN1112[[#This Row],[Casos]]-Localiza_PN1112[[#This Row],[Fallecidos]]-Localiza_PN1112[[#This Row],[Recuperados]]</f>
        <v>0</v>
      </c>
      <c r="L605" s="19">
        <f>+Localiza_PN1112[[#This Row],[Casos]]/(Localiza_PN1112[[#This Row],[Población]]/1000000)</f>
        <v>0</v>
      </c>
      <c r="M605" s="19">
        <f>+Localiza_PN1112[[#This Row],[Fallecidos]]/(Localiza_PN1112[[#This Row],[Población]]/1000000)</f>
        <v>0</v>
      </c>
      <c r="N605" s="19">
        <f>+Localiza_PN1112[[#This Row],[Recuperados]]/(Localiza_PN1112[[#This Row],[Población]]/1000000)</f>
        <v>0</v>
      </c>
      <c r="O605" s="19">
        <f>+Localiza_PN1112[[#This Row],[Activos]]/(Localiza_PN1112[[#This Row],[Población]]/1000000)</f>
        <v>0</v>
      </c>
      <c r="P605" s="25" t="e">
        <f>+Localiza_PN1112[[#This Row],[Fallecidos]]/Localiza_PN1112[[#This Row],[Casos]]</f>
        <v>#DIV/0!</v>
      </c>
      <c r="Q605" s="25" t="e">
        <f>+Localiza_PN1112[[#This Row],[Recuperados]]/Localiza_PN1112[[#This Row],[Casos]]</f>
        <v>#DIV/0!</v>
      </c>
      <c r="R605" s="25" t="e">
        <f>Localiza_PN1112[[#This Row],[Activos]]/Localiza_PN1112[[#This Row],[Casos]]</f>
        <v>#DIV/0!</v>
      </c>
      <c r="S605" s="43" t="e">
        <f ca="1">+HLOOKUP($R$1,'Casos DIA Corr'!$CM$1:$CP$755,Localiza_PN1112[[#This Row],[Fila]],0)</f>
        <v>#N/A</v>
      </c>
      <c r="T605" s="40" t="e">
        <f ca="1">+HLOOKUP($R$1,'Muertes DIA'!$F$1:$I$770,Localiza_PN1112[[#This Row],[Fila]],0)</f>
        <v>#N/A</v>
      </c>
      <c r="U605" s="40" t="e">
        <f ca="1">+HLOOKUP($R$1,'Recuperados DIA'!$E$1:$H$763,Localiza_PN1112[[#This Row],[Fila]],0)</f>
        <v>#N/A</v>
      </c>
    </row>
    <row r="606" spans="2:21">
      <c r="B606">
        <v>606</v>
      </c>
      <c r="C606">
        <v>80506</v>
      </c>
      <c r="D606" t="s">
        <v>717</v>
      </c>
      <c r="E606">
        <v>8.7390003204345703</v>
      </c>
      <c r="F606">
        <v>-81.302101135253906</v>
      </c>
      <c r="G606">
        <v>0</v>
      </c>
      <c r="H606" s="48">
        <f>+Casos_PN_CORR[[#This Row],[SUM Correg]]</f>
        <v>0</v>
      </c>
      <c r="I606" s="48">
        <f>+Muertes_PN_ACUM[[#This Row],[Fallecidos]]</f>
        <v>0</v>
      </c>
      <c r="J606" s="48">
        <f>+Recupera_PN_ACUM[[#This Row],[Recuperados]]</f>
        <v>0</v>
      </c>
      <c r="K606" s="48">
        <f>+Localiza_PN1112[[#This Row],[Casos]]-Localiza_PN1112[[#This Row],[Fallecidos]]-Localiza_PN1112[[#This Row],[Recuperados]]</f>
        <v>0</v>
      </c>
      <c r="L606" s="19" t="e">
        <f>+Localiza_PN1112[[#This Row],[Casos]]/(Localiza_PN1112[[#This Row],[Población]]/1000000)</f>
        <v>#DIV/0!</v>
      </c>
      <c r="M606" s="19" t="e">
        <f>+Localiza_PN1112[[#This Row],[Fallecidos]]/(Localiza_PN1112[[#This Row],[Población]]/1000000)</f>
        <v>#DIV/0!</v>
      </c>
      <c r="N606" s="19" t="e">
        <f>+Localiza_PN1112[[#This Row],[Recuperados]]/(Localiza_PN1112[[#This Row],[Población]]/1000000)</f>
        <v>#DIV/0!</v>
      </c>
      <c r="O606" s="19" t="e">
        <f>+Localiza_PN1112[[#This Row],[Activos]]/(Localiza_PN1112[[#This Row],[Población]]/1000000)</f>
        <v>#DIV/0!</v>
      </c>
      <c r="P606" s="25" t="e">
        <f>+Localiza_PN1112[[#This Row],[Fallecidos]]/Localiza_PN1112[[#This Row],[Casos]]</f>
        <v>#DIV/0!</v>
      </c>
      <c r="Q606" s="25" t="e">
        <f>+Localiza_PN1112[[#This Row],[Recuperados]]/Localiza_PN1112[[#This Row],[Casos]]</f>
        <v>#DIV/0!</v>
      </c>
      <c r="R606" s="25" t="e">
        <f>Localiza_PN1112[[#This Row],[Activos]]/Localiza_PN1112[[#This Row],[Casos]]</f>
        <v>#DIV/0!</v>
      </c>
      <c r="S606" s="43" t="e">
        <f ca="1">+HLOOKUP($R$1,'Casos DIA Corr'!$CM$1:$CP$755,Localiza_PN1112[[#This Row],[Fila]],0)</f>
        <v>#N/A</v>
      </c>
      <c r="T606" s="40" t="e">
        <f ca="1">+HLOOKUP($R$1,'Muertes DIA'!$F$1:$I$770,Localiza_PN1112[[#This Row],[Fila]],0)</f>
        <v>#N/A</v>
      </c>
      <c r="U606" s="40" t="e">
        <f ca="1">+HLOOKUP($R$1,'Recuperados DIA'!$E$1:$H$763,Localiza_PN1112[[#This Row],[Fila]],0)</f>
        <v>#N/A</v>
      </c>
    </row>
    <row r="607" spans="2:21">
      <c r="B607">
        <v>607</v>
      </c>
      <c r="C607">
        <v>50316</v>
      </c>
      <c r="D607" t="s">
        <v>718</v>
      </c>
      <c r="E607">
        <v>8.8449602127075195</v>
      </c>
      <c r="F607">
        <v>-82.771896362304688</v>
      </c>
      <c r="G607">
        <v>2642</v>
      </c>
      <c r="H607" s="48">
        <f>+Casos_PN_CORR[[#This Row],[SUM Correg]]</f>
        <v>94</v>
      </c>
      <c r="I607" s="48">
        <f>+Muertes_PN_ACUM[[#This Row],[Fallecidos]]</f>
        <v>0</v>
      </c>
      <c r="J607" s="48">
        <f>+Recupera_PN_ACUM[[#This Row],[Recuperados]]</f>
        <v>0</v>
      </c>
      <c r="K607" s="48">
        <f>+Localiza_PN1112[[#This Row],[Casos]]-Localiza_PN1112[[#This Row],[Fallecidos]]-Localiza_PN1112[[#This Row],[Recuperados]]</f>
        <v>94</v>
      </c>
      <c r="L607" s="19">
        <f>+Localiza_PN1112[[#This Row],[Casos]]/(Localiza_PN1112[[#This Row],[Población]]/1000000)</f>
        <v>35579.106737320217</v>
      </c>
      <c r="M607" s="19">
        <f>+Localiza_PN1112[[#This Row],[Fallecidos]]/(Localiza_PN1112[[#This Row],[Población]]/1000000)</f>
        <v>0</v>
      </c>
      <c r="N607" s="19">
        <f>+Localiza_PN1112[[#This Row],[Recuperados]]/(Localiza_PN1112[[#This Row],[Población]]/1000000)</f>
        <v>0</v>
      </c>
      <c r="O607" s="19">
        <f>+Localiza_PN1112[[#This Row],[Activos]]/(Localiza_PN1112[[#This Row],[Población]]/1000000)</f>
        <v>35579.106737320217</v>
      </c>
      <c r="P607" s="25">
        <f>+Localiza_PN1112[[#This Row],[Fallecidos]]/Localiza_PN1112[[#This Row],[Casos]]</f>
        <v>0</v>
      </c>
      <c r="Q607" s="25">
        <f>+Localiza_PN1112[[#This Row],[Recuperados]]/Localiza_PN1112[[#This Row],[Casos]]</f>
        <v>0</v>
      </c>
      <c r="R607" s="25">
        <f>Localiza_PN1112[[#This Row],[Activos]]/Localiza_PN1112[[#This Row],[Casos]]</f>
        <v>1</v>
      </c>
      <c r="S607" s="43" t="e">
        <f ca="1">+HLOOKUP($R$1,'Casos DIA Corr'!$CM$1:$CP$755,Localiza_PN1112[[#This Row],[Fila]],0)</f>
        <v>#N/A</v>
      </c>
      <c r="T607" s="40" t="e">
        <f ca="1">+HLOOKUP($R$1,'Muertes DIA'!$F$1:$I$770,Localiza_PN1112[[#This Row],[Fila]],0)</f>
        <v>#N/A</v>
      </c>
      <c r="U607" s="40" t="e">
        <f ca="1">+HLOOKUP($R$1,'Recuperados DIA'!$E$1:$H$763,Localiza_PN1112[[#This Row],[Fila]],0)</f>
        <v>#N/A</v>
      </c>
    </row>
    <row r="608" spans="2:21">
      <c r="B608">
        <v>608</v>
      </c>
      <c r="C608">
        <v>90901</v>
      </c>
      <c r="D608" t="s">
        <v>718</v>
      </c>
      <c r="E608">
        <v>9.0717401504516602</v>
      </c>
      <c r="F608">
        <v>-79.758499145507813</v>
      </c>
      <c r="G608">
        <v>0</v>
      </c>
      <c r="H608" s="48">
        <f>+Casos_PN_CORR[[#This Row],[SUM Correg]]</f>
        <v>5</v>
      </c>
      <c r="I608" s="48">
        <f>+Muertes_PN_ACUM[[#This Row],[Fallecidos]]</f>
        <v>0</v>
      </c>
      <c r="J608" s="48">
        <f>+Recupera_PN_ACUM[[#This Row],[Recuperados]]</f>
        <v>0</v>
      </c>
      <c r="K608" s="48">
        <f>+Localiza_PN1112[[#This Row],[Casos]]-Localiza_PN1112[[#This Row],[Fallecidos]]-Localiza_PN1112[[#This Row],[Recuperados]]</f>
        <v>5</v>
      </c>
      <c r="L608" s="19" t="e">
        <f>+Localiza_PN1112[[#This Row],[Casos]]/(Localiza_PN1112[[#This Row],[Población]]/1000000)</f>
        <v>#DIV/0!</v>
      </c>
      <c r="M608" s="19" t="e">
        <f>+Localiza_PN1112[[#This Row],[Fallecidos]]/(Localiza_PN1112[[#This Row],[Población]]/1000000)</f>
        <v>#DIV/0!</v>
      </c>
      <c r="N608" s="19" t="e">
        <f>+Localiza_PN1112[[#This Row],[Recuperados]]/(Localiza_PN1112[[#This Row],[Población]]/1000000)</f>
        <v>#DIV/0!</v>
      </c>
      <c r="O608" s="19" t="e">
        <f>+Localiza_PN1112[[#This Row],[Activos]]/(Localiza_PN1112[[#This Row],[Población]]/1000000)</f>
        <v>#DIV/0!</v>
      </c>
      <c r="P608" s="25">
        <f>+Localiza_PN1112[[#This Row],[Fallecidos]]/Localiza_PN1112[[#This Row],[Casos]]</f>
        <v>0</v>
      </c>
      <c r="Q608" s="25">
        <f>+Localiza_PN1112[[#This Row],[Recuperados]]/Localiza_PN1112[[#This Row],[Casos]]</f>
        <v>0</v>
      </c>
      <c r="R608" s="25">
        <f>Localiza_PN1112[[#This Row],[Activos]]/Localiza_PN1112[[#This Row],[Casos]]</f>
        <v>1</v>
      </c>
      <c r="S608" s="43" t="e">
        <f ca="1">+HLOOKUP($R$1,'Casos DIA Corr'!$CM$1:$CP$755,Localiza_PN1112[[#This Row],[Fila]],0)</f>
        <v>#N/A</v>
      </c>
      <c r="T608" s="40" t="e">
        <f ca="1">+HLOOKUP($R$1,'Muertes DIA'!$F$1:$I$770,Localiza_PN1112[[#This Row],[Fila]],0)</f>
        <v>#N/A</v>
      </c>
      <c r="U608" s="40" t="e">
        <f ca="1">+HLOOKUP($R$1,'Recuperados DIA'!$E$1:$H$763,Localiza_PN1112[[#This Row],[Fila]],0)</f>
        <v>#N/A</v>
      </c>
    </row>
    <row r="609" spans="2:21">
      <c r="B609">
        <v>609</v>
      </c>
      <c r="C609">
        <v>30507</v>
      </c>
      <c r="D609" t="s">
        <v>307</v>
      </c>
      <c r="E609">
        <v>8.64739990234375</v>
      </c>
      <c r="F609">
        <v>-82.764297485351563</v>
      </c>
      <c r="G609">
        <v>1904</v>
      </c>
      <c r="H609" s="48">
        <f>+Casos_PN_CORR[[#This Row],[SUM Correg]]</f>
        <v>0</v>
      </c>
      <c r="I609" s="48">
        <f>+Muertes_PN_ACUM[[#This Row],[Fallecidos]]</f>
        <v>0</v>
      </c>
      <c r="J609" s="48">
        <f>+Recupera_PN_ACUM[[#This Row],[Recuperados]]</f>
        <v>0</v>
      </c>
      <c r="K609" s="48">
        <f>+Localiza_PN1112[[#This Row],[Casos]]-Localiza_PN1112[[#This Row],[Fallecidos]]-Localiza_PN1112[[#This Row],[Recuperados]]</f>
        <v>0</v>
      </c>
      <c r="L609" s="19">
        <f>+Localiza_PN1112[[#This Row],[Casos]]/(Localiza_PN1112[[#This Row],[Población]]/1000000)</f>
        <v>0</v>
      </c>
      <c r="M609" s="19">
        <f>+Localiza_PN1112[[#This Row],[Fallecidos]]/(Localiza_PN1112[[#This Row],[Población]]/1000000)</f>
        <v>0</v>
      </c>
      <c r="N609" s="19">
        <f>+Localiza_PN1112[[#This Row],[Recuperados]]/(Localiza_PN1112[[#This Row],[Población]]/1000000)</f>
        <v>0</v>
      </c>
      <c r="O609" s="19">
        <f>+Localiza_PN1112[[#This Row],[Activos]]/(Localiza_PN1112[[#This Row],[Población]]/1000000)</f>
        <v>0</v>
      </c>
      <c r="P609" s="25" t="e">
        <f>+Localiza_PN1112[[#This Row],[Fallecidos]]/Localiza_PN1112[[#This Row],[Casos]]</f>
        <v>#DIV/0!</v>
      </c>
      <c r="Q609" s="25" t="e">
        <f>+Localiza_PN1112[[#This Row],[Recuperados]]/Localiza_PN1112[[#This Row],[Casos]]</f>
        <v>#DIV/0!</v>
      </c>
      <c r="R609" s="25" t="e">
        <f>Localiza_PN1112[[#This Row],[Activos]]/Localiza_PN1112[[#This Row],[Casos]]</f>
        <v>#DIV/0!</v>
      </c>
      <c r="S609" s="43" t="e">
        <f ca="1">+HLOOKUP($R$1,'Casos DIA Corr'!$CM$1:$CP$755,Localiza_PN1112[[#This Row],[Fila]],0)</f>
        <v>#N/A</v>
      </c>
      <c r="T609" s="40" t="e">
        <f ca="1">+HLOOKUP($R$1,'Muertes DIA'!$F$1:$I$770,Localiza_PN1112[[#This Row],[Fila]],0)</f>
        <v>#N/A</v>
      </c>
      <c r="U609" s="40" t="e">
        <f ca="1">+HLOOKUP($R$1,'Recuperados DIA'!$E$1:$H$763,Localiza_PN1112[[#This Row],[Fila]],0)</f>
        <v>#N/A</v>
      </c>
    </row>
    <row r="610" spans="2:21">
      <c r="B610">
        <v>610</v>
      </c>
      <c r="C610">
        <v>40905</v>
      </c>
      <c r="D610" t="s">
        <v>719</v>
      </c>
      <c r="E610">
        <v>8.241999626159668</v>
      </c>
      <c r="F610">
        <v>-81.922096252441406</v>
      </c>
      <c r="G610">
        <v>416</v>
      </c>
      <c r="H610" s="48">
        <f>+Casos_PN_CORR[[#This Row],[SUM Correg]]</f>
        <v>0</v>
      </c>
      <c r="I610" s="48">
        <f>+Muertes_PN_ACUM[[#This Row],[Fallecidos]]</f>
        <v>0</v>
      </c>
      <c r="J610" s="48">
        <f>+Recupera_PN_ACUM[[#This Row],[Recuperados]]</f>
        <v>0</v>
      </c>
      <c r="K610" s="48">
        <f>+Localiza_PN1112[[#This Row],[Casos]]-Localiza_PN1112[[#This Row],[Fallecidos]]-Localiza_PN1112[[#This Row],[Recuperados]]</f>
        <v>0</v>
      </c>
      <c r="L610" s="19">
        <f>+Localiza_PN1112[[#This Row],[Casos]]/(Localiza_PN1112[[#This Row],[Población]]/1000000)</f>
        <v>0</v>
      </c>
      <c r="M610" s="19">
        <f>+Localiza_PN1112[[#This Row],[Fallecidos]]/(Localiza_PN1112[[#This Row],[Población]]/1000000)</f>
        <v>0</v>
      </c>
      <c r="N610" s="19">
        <f>+Localiza_PN1112[[#This Row],[Recuperados]]/(Localiza_PN1112[[#This Row],[Población]]/1000000)</f>
        <v>0</v>
      </c>
      <c r="O610" s="19">
        <f>+Localiza_PN1112[[#This Row],[Activos]]/(Localiza_PN1112[[#This Row],[Población]]/1000000)</f>
        <v>0</v>
      </c>
      <c r="P610" s="25" t="e">
        <f>+Localiza_PN1112[[#This Row],[Fallecidos]]/Localiza_PN1112[[#This Row],[Casos]]</f>
        <v>#DIV/0!</v>
      </c>
      <c r="Q610" s="25" t="e">
        <f>+Localiza_PN1112[[#This Row],[Recuperados]]/Localiza_PN1112[[#This Row],[Casos]]</f>
        <v>#DIV/0!</v>
      </c>
      <c r="R610" s="25" t="e">
        <f>Localiza_PN1112[[#This Row],[Activos]]/Localiza_PN1112[[#This Row],[Casos]]</f>
        <v>#DIV/0!</v>
      </c>
      <c r="S610" s="43" t="e">
        <f ca="1">+HLOOKUP($R$1,'Casos DIA Corr'!$CM$1:$CP$755,Localiza_PN1112[[#This Row],[Fila]],0)</f>
        <v>#N/A</v>
      </c>
      <c r="T610" s="40" t="e">
        <f ca="1">+HLOOKUP($R$1,'Muertes DIA'!$F$1:$I$770,Localiza_PN1112[[#This Row],[Fila]],0)</f>
        <v>#N/A</v>
      </c>
      <c r="U610" s="40" t="e">
        <f ca="1">+HLOOKUP($R$1,'Recuperados DIA'!$E$1:$H$763,Localiza_PN1112[[#This Row],[Fila]],0)</f>
        <v>#N/A</v>
      </c>
    </row>
    <row r="611" spans="2:21">
      <c r="B611">
        <v>611</v>
      </c>
      <c r="C611">
        <v>60701</v>
      </c>
      <c r="D611" t="s">
        <v>720</v>
      </c>
      <c r="E611">
        <v>9.0108404159545898</v>
      </c>
      <c r="F611">
        <v>-78.991500854492188</v>
      </c>
      <c r="G611">
        <v>1572</v>
      </c>
      <c r="H611" s="48">
        <f>+Casos_PN_CORR[[#This Row],[SUM Correg]]</f>
        <v>10</v>
      </c>
      <c r="I611" s="48">
        <f>+Muertes_PN_ACUM[[#This Row],[Fallecidos]]</f>
        <v>0</v>
      </c>
      <c r="J611" s="48">
        <f>+Recupera_PN_ACUM[[#This Row],[Recuperados]]</f>
        <v>0</v>
      </c>
      <c r="K611" s="48">
        <f>+Localiza_PN1112[[#This Row],[Casos]]-Localiza_PN1112[[#This Row],[Fallecidos]]-Localiza_PN1112[[#This Row],[Recuperados]]</f>
        <v>10</v>
      </c>
      <c r="L611" s="19">
        <f>+Localiza_PN1112[[#This Row],[Casos]]/(Localiza_PN1112[[#This Row],[Población]]/1000000)</f>
        <v>6361.3231552162852</v>
      </c>
      <c r="M611" s="19">
        <f>+Localiza_PN1112[[#This Row],[Fallecidos]]/(Localiza_PN1112[[#This Row],[Población]]/1000000)</f>
        <v>0</v>
      </c>
      <c r="N611" s="19">
        <f>+Localiza_PN1112[[#This Row],[Recuperados]]/(Localiza_PN1112[[#This Row],[Población]]/1000000)</f>
        <v>0</v>
      </c>
      <c r="O611" s="19">
        <f>+Localiza_PN1112[[#This Row],[Activos]]/(Localiza_PN1112[[#This Row],[Población]]/1000000)</f>
        <v>6361.3231552162852</v>
      </c>
      <c r="P611" s="25">
        <f>+Localiza_PN1112[[#This Row],[Fallecidos]]/Localiza_PN1112[[#This Row],[Casos]]</f>
        <v>0</v>
      </c>
      <c r="Q611" s="25">
        <f>+Localiza_PN1112[[#This Row],[Recuperados]]/Localiza_PN1112[[#This Row],[Casos]]</f>
        <v>0</v>
      </c>
      <c r="R611" s="25">
        <f>Localiza_PN1112[[#This Row],[Activos]]/Localiza_PN1112[[#This Row],[Casos]]</f>
        <v>1</v>
      </c>
      <c r="S611" s="43" t="e">
        <f ca="1">+HLOOKUP($R$1,'Casos DIA Corr'!$CM$1:$CP$755,Localiza_PN1112[[#This Row],[Fila]],0)</f>
        <v>#N/A</v>
      </c>
      <c r="T611" s="40" t="e">
        <f ca="1">+HLOOKUP($R$1,'Muertes DIA'!$F$1:$I$770,Localiza_PN1112[[#This Row],[Fila]],0)</f>
        <v>#N/A</v>
      </c>
      <c r="U611" s="40" t="e">
        <f ca="1">+HLOOKUP($R$1,'Recuperados DIA'!$E$1:$H$763,Localiza_PN1112[[#This Row],[Fila]],0)</f>
        <v>#N/A</v>
      </c>
    </row>
    <row r="612" spans="2:21">
      <c r="B612">
        <v>612</v>
      </c>
      <c r="C612">
        <v>40508</v>
      </c>
      <c r="D612" t="s">
        <v>721</v>
      </c>
      <c r="E612">
        <v>8.7058496475219727</v>
      </c>
      <c r="F612">
        <v>-78.172996520996094</v>
      </c>
      <c r="G612">
        <v>0</v>
      </c>
      <c r="H612" s="48">
        <f>+Casos_PN_CORR[[#This Row],[SUM Correg]]</f>
        <v>5</v>
      </c>
      <c r="I612" s="48">
        <f>+Muertes_PN_ACUM[[#This Row],[Fallecidos]]</f>
        <v>1</v>
      </c>
      <c r="J612" s="48">
        <f>+Recupera_PN_ACUM[[#This Row],[Recuperados]]</f>
        <v>0</v>
      </c>
      <c r="K612" s="48">
        <f>+Localiza_PN1112[[#This Row],[Casos]]-Localiza_PN1112[[#This Row],[Fallecidos]]-Localiza_PN1112[[#This Row],[Recuperados]]</f>
        <v>4</v>
      </c>
      <c r="L612" s="19" t="e">
        <f>+Localiza_PN1112[[#This Row],[Casos]]/(Localiza_PN1112[[#This Row],[Población]]/1000000)</f>
        <v>#DIV/0!</v>
      </c>
      <c r="M612" s="19" t="e">
        <f>+Localiza_PN1112[[#This Row],[Fallecidos]]/(Localiza_PN1112[[#This Row],[Población]]/1000000)</f>
        <v>#DIV/0!</v>
      </c>
      <c r="N612" s="19" t="e">
        <f>+Localiza_PN1112[[#This Row],[Recuperados]]/(Localiza_PN1112[[#This Row],[Población]]/1000000)</f>
        <v>#DIV/0!</v>
      </c>
      <c r="O612" s="19" t="e">
        <f>+Localiza_PN1112[[#This Row],[Activos]]/(Localiza_PN1112[[#This Row],[Población]]/1000000)</f>
        <v>#DIV/0!</v>
      </c>
      <c r="P612" s="25">
        <f>+Localiza_PN1112[[#This Row],[Fallecidos]]/Localiza_PN1112[[#This Row],[Casos]]</f>
        <v>0.2</v>
      </c>
      <c r="Q612" s="25">
        <f>+Localiza_PN1112[[#This Row],[Recuperados]]/Localiza_PN1112[[#This Row],[Casos]]</f>
        <v>0</v>
      </c>
      <c r="R612" s="25">
        <f>Localiza_PN1112[[#This Row],[Activos]]/Localiza_PN1112[[#This Row],[Casos]]</f>
        <v>0.8</v>
      </c>
      <c r="S612" s="43" t="e">
        <f ca="1">+HLOOKUP($R$1,'Casos DIA Corr'!$CM$1:$CP$755,Localiza_PN1112[[#This Row],[Fila]],0)</f>
        <v>#N/A</v>
      </c>
      <c r="T612" s="40" t="e">
        <f ca="1">+HLOOKUP($R$1,'Muertes DIA'!$F$1:$I$770,Localiza_PN1112[[#This Row],[Fila]],0)</f>
        <v>#N/A</v>
      </c>
      <c r="U612" s="40" t="e">
        <f ca="1">+HLOOKUP($R$1,'Recuperados DIA'!$E$1:$H$763,Localiza_PN1112[[#This Row],[Fila]],0)</f>
        <v>#N/A</v>
      </c>
    </row>
    <row r="613" spans="2:21">
      <c r="B613">
        <v>613</v>
      </c>
      <c r="C613">
        <v>20209</v>
      </c>
      <c r="D613" t="s">
        <v>722</v>
      </c>
      <c r="E613">
        <v>8.4955997467041016</v>
      </c>
      <c r="F613">
        <v>-81.085403442382813</v>
      </c>
      <c r="G613">
        <v>3047</v>
      </c>
      <c r="H613" s="48">
        <f>+Casos_PN_CORR[[#This Row],[SUM Correg]]</f>
        <v>26</v>
      </c>
      <c r="I613" s="48">
        <f>+Muertes_PN_ACUM[[#This Row],[Fallecidos]]</f>
        <v>0</v>
      </c>
      <c r="J613" s="48">
        <f>+Recupera_PN_ACUM[[#This Row],[Recuperados]]</f>
        <v>0</v>
      </c>
      <c r="K613" s="48">
        <f>+Localiza_PN1112[[#This Row],[Casos]]-Localiza_PN1112[[#This Row],[Fallecidos]]-Localiza_PN1112[[#This Row],[Recuperados]]</f>
        <v>26</v>
      </c>
      <c r="L613" s="19">
        <f>+Localiza_PN1112[[#This Row],[Casos]]/(Localiza_PN1112[[#This Row],[Población]]/1000000)</f>
        <v>8532.9832622251397</v>
      </c>
      <c r="M613" s="19">
        <f>+Localiza_PN1112[[#This Row],[Fallecidos]]/(Localiza_PN1112[[#This Row],[Población]]/1000000)</f>
        <v>0</v>
      </c>
      <c r="N613" s="19">
        <f>+Localiza_PN1112[[#This Row],[Recuperados]]/(Localiza_PN1112[[#This Row],[Población]]/1000000)</f>
        <v>0</v>
      </c>
      <c r="O613" s="19">
        <f>+Localiza_PN1112[[#This Row],[Activos]]/(Localiza_PN1112[[#This Row],[Población]]/1000000)</f>
        <v>8532.9832622251397</v>
      </c>
      <c r="P613" s="25">
        <f>+Localiza_PN1112[[#This Row],[Fallecidos]]/Localiza_PN1112[[#This Row],[Casos]]</f>
        <v>0</v>
      </c>
      <c r="Q613" s="25">
        <f>+Localiza_PN1112[[#This Row],[Recuperados]]/Localiza_PN1112[[#This Row],[Casos]]</f>
        <v>0</v>
      </c>
      <c r="R613" s="25">
        <f>Localiza_PN1112[[#This Row],[Activos]]/Localiza_PN1112[[#This Row],[Casos]]</f>
        <v>1</v>
      </c>
      <c r="S613" s="43" t="e">
        <f ca="1">+HLOOKUP($R$1,'Casos DIA Corr'!$CM$1:$CP$755,Localiza_PN1112[[#This Row],[Fila]],0)</f>
        <v>#N/A</v>
      </c>
      <c r="T613" s="40" t="e">
        <f ca="1">+HLOOKUP($R$1,'Muertes DIA'!$F$1:$I$770,Localiza_PN1112[[#This Row],[Fila]],0)</f>
        <v>#N/A</v>
      </c>
      <c r="U613" s="40" t="e">
        <f ca="1">+HLOOKUP($R$1,'Recuperados DIA'!$E$1:$H$763,Localiza_PN1112[[#This Row],[Fila]],0)</f>
        <v>#N/A</v>
      </c>
    </row>
    <row r="614" spans="2:21">
      <c r="B614">
        <v>614</v>
      </c>
      <c r="C614">
        <v>130718</v>
      </c>
      <c r="D614" t="s">
        <v>722</v>
      </c>
      <c r="E614">
        <v>9.5020904541015625</v>
      </c>
      <c r="F614">
        <v>-79.137901306152344</v>
      </c>
      <c r="G614">
        <v>284</v>
      </c>
      <c r="H614" s="48">
        <f>+Casos_PN_CORR[[#This Row],[SUM Correg]]</f>
        <v>0</v>
      </c>
      <c r="I614" s="48">
        <f>+Muertes_PN_ACUM[[#This Row],[Fallecidos]]</f>
        <v>1</v>
      </c>
      <c r="J614" s="48">
        <f>+Recupera_PN_ACUM[[#This Row],[Recuperados]]</f>
        <v>0</v>
      </c>
      <c r="K614" s="48">
        <f>+Localiza_PN1112[[#This Row],[Casos]]-Localiza_PN1112[[#This Row],[Fallecidos]]-Localiza_PN1112[[#This Row],[Recuperados]]</f>
        <v>-1</v>
      </c>
      <c r="L614" s="19">
        <f>+Localiza_PN1112[[#This Row],[Casos]]/(Localiza_PN1112[[#This Row],[Población]]/1000000)</f>
        <v>0</v>
      </c>
      <c r="M614" s="19">
        <f>+Localiza_PN1112[[#This Row],[Fallecidos]]/(Localiza_PN1112[[#This Row],[Población]]/1000000)</f>
        <v>3521.1267605633802</v>
      </c>
      <c r="N614" s="19">
        <f>+Localiza_PN1112[[#This Row],[Recuperados]]/(Localiza_PN1112[[#This Row],[Población]]/1000000)</f>
        <v>0</v>
      </c>
      <c r="O614" s="19">
        <f>+Localiza_PN1112[[#This Row],[Activos]]/(Localiza_PN1112[[#This Row],[Población]]/1000000)</f>
        <v>-3521.1267605633802</v>
      </c>
      <c r="P614" s="25" t="e">
        <f>+Localiza_PN1112[[#This Row],[Fallecidos]]/Localiza_PN1112[[#This Row],[Casos]]</f>
        <v>#DIV/0!</v>
      </c>
      <c r="Q614" s="25" t="e">
        <f>+Localiza_PN1112[[#This Row],[Recuperados]]/Localiza_PN1112[[#This Row],[Casos]]</f>
        <v>#DIV/0!</v>
      </c>
      <c r="R614" s="25" t="e">
        <f>Localiza_PN1112[[#This Row],[Activos]]/Localiza_PN1112[[#This Row],[Casos]]</f>
        <v>#DIV/0!</v>
      </c>
      <c r="S614" s="43" t="e">
        <f ca="1">+HLOOKUP($R$1,'Casos DIA Corr'!$CM$1:$CP$755,Localiza_PN1112[[#This Row],[Fila]],0)</f>
        <v>#N/A</v>
      </c>
      <c r="T614" s="40" t="e">
        <f ca="1">+HLOOKUP($R$1,'Muertes DIA'!$F$1:$I$770,Localiza_PN1112[[#This Row],[Fila]],0)</f>
        <v>#N/A</v>
      </c>
      <c r="U614" s="40" t="e">
        <f ca="1">+HLOOKUP($R$1,'Recuperados DIA'!$E$1:$H$763,Localiza_PN1112[[#This Row],[Fila]],0)</f>
        <v>#N/A</v>
      </c>
    </row>
    <row r="615" spans="2:21">
      <c r="B615">
        <v>615</v>
      </c>
      <c r="C615">
        <v>30114</v>
      </c>
      <c r="D615" t="s">
        <v>723</v>
      </c>
      <c r="E615">
        <v>8.2518501281738281</v>
      </c>
      <c r="F615">
        <v>-81.800003051757813</v>
      </c>
      <c r="G615">
        <v>492</v>
      </c>
      <c r="H615" s="48">
        <f>+Casos_PN_CORR[[#This Row],[SUM Correg]]</f>
        <v>0</v>
      </c>
      <c r="I615" s="48">
        <f>+Muertes_PN_ACUM[[#This Row],[Fallecidos]]</f>
        <v>0</v>
      </c>
      <c r="J615" s="48">
        <f>+Recupera_PN_ACUM[[#This Row],[Recuperados]]</f>
        <v>0</v>
      </c>
      <c r="K615" s="48">
        <f>+Localiza_PN1112[[#This Row],[Casos]]-Localiza_PN1112[[#This Row],[Fallecidos]]-Localiza_PN1112[[#This Row],[Recuperados]]</f>
        <v>0</v>
      </c>
      <c r="L615" s="19">
        <f>+Localiza_PN1112[[#This Row],[Casos]]/(Localiza_PN1112[[#This Row],[Población]]/1000000)</f>
        <v>0</v>
      </c>
      <c r="M615" s="19">
        <f>+Localiza_PN1112[[#This Row],[Fallecidos]]/(Localiza_PN1112[[#This Row],[Población]]/1000000)</f>
        <v>0</v>
      </c>
      <c r="N615" s="19">
        <f>+Localiza_PN1112[[#This Row],[Recuperados]]/(Localiza_PN1112[[#This Row],[Población]]/1000000)</f>
        <v>0</v>
      </c>
      <c r="O615" s="19">
        <f>+Localiza_PN1112[[#This Row],[Activos]]/(Localiza_PN1112[[#This Row],[Población]]/1000000)</f>
        <v>0</v>
      </c>
      <c r="P615" s="25" t="e">
        <f>+Localiza_PN1112[[#This Row],[Fallecidos]]/Localiza_PN1112[[#This Row],[Casos]]</f>
        <v>#DIV/0!</v>
      </c>
      <c r="Q615" s="25" t="e">
        <f>+Localiza_PN1112[[#This Row],[Recuperados]]/Localiza_PN1112[[#This Row],[Casos]]</f>
        <v>#DIV/0!</v>
      </c>
      <c r="R615" s="25" t="e">
        <f>Localiza_PN1112[[#This Row],[Activos]]/Localiza_PN1112[[#This Row],[Casos]]</f>
        <v>#DIV/0!</v>
      </c>
      <c r="S615" s="43" t="e">
        <f ca="1">+HLOOKUP($R$1,'Casos DIA Corr'!$CM$1:$CP$755,Localiza_PN1112[[#This Row],[Fila]],0)</f>
        <v>#N/A</v>
      </c>
      <c r="T615" s="40" t="e">
        <f ca="1">+HLOOKUP($R$1,'Muertes DIA'!$F$1:$I$770,Localiza_PN1112[[#This Row],[Fila]],0)</f>
        <v>#N/A</v>
      </c>
      <c r="U615" s="40" t="e">
        <f ca="1">+HLOOKUP($R$1,'Recuperados DIA'!$E$1:$H$763,Localiza_PN1112[[#This Row],[Fila]],0)</f>
        <v>#N/A</v>
      </c>
    </row>
    <row r="616" spans="2:21">
      <c r="B616">
        <v>616</v>
      </c>
      <c r="C616">
        <v>40509</v>
      </c>
      <c r="D616" t="s">
        <v>723</v>
      </c>
      <c r="E616">
        <v>8.1085395812988281</v>
      </c>
      <c r="F616">
        <v>-80.660400390625</v>
      </c>
      <c r="G616">
        <v>1682</v>
      </c>
      <c r="H616" s="48">
        <f>+Casos_PN_CORR[[#This Row],[SUM Correg]]</f>
        <v>0</v>
      </c>
      <c r="I616" s="48">
        <f>+Muertes_PN_ACUM[[#This Row],[Fallecidos]]</f>
        <v>0</v>
      </c>
      <c r="J616" s="48">
        <f>+Recupera_PN_ACUM[[#This Row],[Recuperados]]</f>
        <v>0</v>
      </c>
      <c r="K616" s="48">
        <f>+Localiza_PN1112[[#This Row],[Casos]]-Localiza_PN1112[[#This Row],[Fallecidos]]-Localiza_PN1112[[#This Row],[Recuperados]]</f>
        <v>0</v>
      </c>
      <c r="L616" s="19">
        <f>+Localiza_PN1112[[#This Row],[Casos]]/(Localiza_PN1112[[#This Row],[Población]]/1000000)</f>
        <v>0</v>
      </c>
      <c r="M616" s="19">
        <f>+Localiza_PN1112[[#This Row],[Fallecidos]]/(Localiza_PN1112[[#This Row],[Población]]/1000000)</f>
        <v>0</v>
      </c>
      <c r="N616" s="19">
        <f>+Localiza_PN1112[[#This Row],[Recuperados]]/(Localiza_PN1112[[#This Row],[Población]]/1000000)</f>
        <v>0</v>
      </c>
      <c r="O616" s="19">
        <f>+Localiza_PN1112[[#This Row],[Activos]]/(Localiza_PN1112[[#This Row],[Población]]/1000000)</f>
        <v>0</v>
      </c>
      <c r="P616" s="25" t="e">
        <f>+Localiza_PN1112[[#This Row],[Fallecidos]]/Localiza_PN1112[[#This Row],[Casos]]</f>
        <v>#DIV/0!</v>
      </c>
      <c r="Q616" s="25" t="e">
        <f>+Localiza_PN1112[[#This Row],[Recuperados]]/Localiza_PN1112[[#This Row],[Casos]]</f>
        <v>#DIV/0!</v>
      </c>
      <c r="R616" s="25" t="e">
        <f>Localiza_PN1112[[#This Row],[Activos]]/Localiza_PN1112[[#This Row],[Casos]]</f>
        <v>#DIV/0!</v>
      </c>
      <c r="S616" s="43" t="e">
        <f ca="1">+HLOOKUP($R$1,'Casos DIA Corr'!$CM$1:$CP$755,Localiza_PN1112[[#This Row],[Fila]],0)</f>
        <v>#N/A</v>
      </c>
      <c r="T616" s="40" t="e">
        <f ca="1">+HLOOKUP($R$1,'Muertes DIA'!$F$1:$I$770,Localiza_PN1112[[#This Row],[Fila]],0)</f>
        <v>#N/A</v>
      </c>
      <c r="U616" s="40" t="e">
        <f ca="1">+HLOOKUP($R$1,'Recuperados DIA'!$E$1:$H$763,Localiza_PN1112[[#This Row],[Fila]],0)</f>
        <v>#N/A</v>
      </c>
    </row>
    <row r="617" spans="2:21">
      <c r="B617">
        <v>617</v>
      </c>
      <c r="C617">
        <v>130313</v>
      </c>
      <c r="D617" t="s">
        <v>723</v>
      </c>
      <c r="E617">
        <v>8.5154304504394531</v>
      </c>
      <c r="F617">
        <v>-82.700897216796875</v>
      </c>
      <c r="G617">
        <v>3679</v>
      </c>
      <c r="H617" s="48">
        <f>+Casos_PN_CORR[[#This Row],[SUM Correg]]</f>
        <v>0</v>
      </c>
      <c r="I617" s="48">
        <f>+Muertes_PN_ACUM[[#This Row],[Fallecidos]]</f>
        <v>0</v>
      </c>
      <c r="J617" s="48">
        <f>+Recupera_PN_ACUM[[#This Row],[Recuperados]]</f>
        <v>0</v>
      </c>
      <c r="K617" s="48">
        <f>+Localiza_PN1112[[#This Row],[Casos]]-Localiza_PN1112[[#This Row],[Fallecidos]]-Localiza_PN1112[[#This Row],[Recuperados]]</f>
        <v>0</v>
      </c>
      <c r="L617" s="19">
        <f>+Localiza_PN1112[[#This Row],[Casos]]/(Localiza_PN1112[[#This Row],[Población]]/1000000)</f>
        <v>0</v>
      </c>
      <c r="M617" s="19">
        <f>+Localiza_PN1112[[#This Row],[Fallecidos]]/(Localiza_PN1112[[#This Row],[Población]]/1000000)</f>
        <v>0</v>
      </c>
      <c r="N617" s="19">
        <f>+Localiza_PN1112[[#This Row],[Recuperados]]/(Localiza_PN1112[[#This Row],[Población]]/1000000)</f>
        <v>0</v>
      </c>
      <c r="O617" s="19">
        <f>+Localiza_PN1112[[#This Row],[Activos]]/(Localiza_PN1112[[#This Row],[Población]]/1000000)</f>
        <v>0</v>
      </c>
      <c r="P617" s="25" t="e">
        <f>+Localiza_PN1112[[#This Row],[Fallecidos]]/Localiza_PN1112[[#This Row],[Casos]]</f>
        <v>#DIV/0!</v>
      </c>
      <c r="Q617" s="25" t="e">
        <f>+Localiza_PN1112[[#This Row],[Recuperados]]/Localiza_PN1112[[#This Row],[Casos]]</f>
        <v>#DIV/0!</v>
      </c>
      <c r="R617" s="25" t="e">
        <f>Localiza_PN1112[[#This Row],[Activos]]/Localiza_PN1112[[#This Row],[Casos]]</f>
        <v>#DIV/0!</v>
      </c>
      <c r="S617" s="43" t="e">
        <f ca="1">+HLOOKUP($R$1,'Casos DIA Corr'!$CM$1:$CP$755,Localiza_PN1112[[#This Row],[Fila]],0)</f>
        <v>#N/A</v>
      </c>
      <c r="T617" s="40" t="e">
        <f ca="1">+HLOOKUP($R$1,'Muertes DIA'!$F$1:$I$770,Localiza_PN1112[[#This Row],[Fila]],0)</f>
        <v>#N/A</v>
      </c>
      <c r="U617" s="40" t="e">
        <f ca="1">+HLOOKUP($R$1,'Recuperados DIA'!$E$1:$H$763,Localiza_PN1112[[#This Row],[Fila]],0)</f>
        <v>#N/A</v>
      </c>
    </row>
    <row r="618" spans="2:21">
      <c r="B618">
        <v>618</v>
      </c>
      <c r="C618">
        <v>91001</v>
      </c>
      <c r="D618" t="s">
        <v>724</v>
      </c>
      <c r="E618">
        <v>8.4932699203491211</v>
      </c>
      <c r="F618">
        <v>-80.193603515625</v>
      </c>
      <c r="G618">
        <v>2562</v>
      </c>
      <c r="H618" s="48">
        <f>+Casos_PN_CORR[[#This Row],[SUM Correg]]</f>
        <v>1934</v>
      </c>
      <c r="I618" s="48">
        <f>+Muertes_PN_ACUM[[#This Row],[Fallecidos]]</f>
        <v>3</v>
      </c>
      <c r="J618" s="48">
        <f>+Recupera_PN_ACUM[[#This Row],[Recuperados]]</f>
        <v>0</v>
      </c>
      <c r="K618" s="48">
        <f>+Localiza_PN1112[[#This Row],[Casos]]-Localiza_PN1112[[#This Row],[Fallecidos]]-Localiza_PN1112[[#This Row],[Recuperados]]</f>
        <v>1931</v>
      </c>
      <c r="L618" s="19">
        <f>+Localiza_PN1112[[#This Row],[Casos]]/(Localiza_PN1112[[#This Row],[Población]]/1000000)</f>
        <v>754879.00078064017</v>
      </c>
      <c r="M618" s="19">
        <f>+Localiza_PN1112[[#This Row],[Fallecidos]]/(Localiza_PN1112[[#This Row],[Población]]/1000000)</f>
        <v>1170.9601873536299</v>
      </c>
      <c r="N618" s="19">
        <f>+Localiza_PN1112[[#This Row],[Recuperados]]/(Localiza_PN1112[[#This Row],[Población]]/1000000)</f>
        <v>0</v>
      </c>
      <c r="O618" s="19">
        <f>+Localiza_PN1112[[#This Row],[Activos]]/(Localiza_PN1112[[#This Row],[Población]]/1000000)</f>
        <v>753708.04059328651</v>
      </c>
      <c r="P618" s="25">
        <f>+Localiza_PN1112[[#This Row],[Fallecidos]]/Localiza_PN1112[[#This Row],[Casos]]</f>
        <v>1.5511892450879006E-3</v>
      </c>
      <c r="Q618" s="25">
        <f>+Localiza_PN1112[[#This Row],[Recuperados]]/Localiza_PN1112[[#This Row],[Casos]]</f>
        <v>0</v>
      </c>
      <c r="R618" s="25">
        <f>Localiza_PN1112[[#This Row],[Activos]]/Localiza_PN1112[[#This Row],[Casos]]</f>
        <v>0.9984488107549121</v>
      </c>
      <c r="S618" s="43" t="e">
        <f ca="1">+HLOOKUP($R$1,'Casos DIA Corr'!$CM$1:$CP$755,Localiza_PN1112[[#This Row],[Fila]],0)</f>
        <v>#N/A</v>
      </c>
      <c r="T618" s="40" t="e">
        <f ca="1">+HLOOKUP($R$1,'Muertes DIA'!$F$1:$I$770,Localiza_PN1112[[#This Row],[Fila]],0)</f>
        <v>#N/A</v>
      </c>
      <c r="U618" s="40" t="e">
        <f ca="1">+HLOOKUP($R$1,'Recuperados DIA'!$E$1:$H$763,Localiza_PN1112[[#This Row],[Fila]],0)</f>
        <v>#N/A</v>
      </c>
    </row>
    <row r="619" spans="2:21">
      <c r="B619">
        <v>619</v>
      </c>
      <c r="C619">
        <v>91015</v>
      </c>
      <c r="D619" t="s">
        <v>725</v>
      </c>
      <c r="E619">
        <v>8.875889778137207</v>
      </c>
      <c r="F619">
        <v>-79.902099609375</v>
      </c>
      <c r="G619">
        <v>0</v>
      </c>
      <c r="H619" s="48">
        <f>+Casos_PN_CORR[[#This Row],[SUM Correg]]</f>
        <v>0</v>
      </c>
      <c r="I619" s="48">
        <f>+Muertes_PN_ACUM[[#This Row],[Fallecidos]]</f>
        <v>0</v>
      </c>
      <c r="J619" s="48">
        <f>+Recupera_PN_ACUM[[#This Row],[Recuperados]]</f>
        <v>0</v>
      </c>
      <c r="K619" s="48">
        <f>+Localiza_PN1112[[#This Row],[Casos]]-Localiza_PN1112[[#This Row],[Fallecidos]]-Localiza_PN1112[[#This Row],[Recuperados]]</f>
        <v>0</v>
      </c>
      <c r="L619" s="19" t="e">
        <f>+Localiza_PN1112[[#This Row],[Casos]]/(Localiza_PN1112[[#This Row],[Población]]/1000000)</f>
        <v>#DIV/0!</v>
      </c>
      <c r="M619" s="19" t="e">
        <f>+Localiza_PN1112[[#This Row],[Fallecidos]]/(Localiza_PN1112[[#This Row],[Población]]/1000000)</f>
        <v>#DIV/0!</v>
      </c>
      <c r="N619" s="19" t="e">
        <f>+Localiza_PN1112[[#This Row],[Recuperados]]/(Localiza_PN1112[[#This Row],[Población]]/1000000)</f>
        <v>#DIV/0!</v>
      </c>
      <c r="O619" s="19" t="e">
        <f>+Localiza_PN1112[[#This Row],[Activos]]/(Localiza_PN1112[[#This Row],[Población]]/1000000)</f>
        <v>#DIV/0!</v>
      </c>
      <c r="P619" s="25" t="e">
        <f>+Localiza_PN1112[[#This Row],[Fallecidos]]/Localiza_PN1112[[#This Row],[Casos]]</f>
        <v>#DIV/0!</v>
      </c>
      <c r="Q619" s="25" t="e">
        <f>+Localiza_PN1112[[#This Row],[Recuperados]]/Localiza_PN1112[[#This Row],[Casos]]</f>
        <v>#DIV/0!</v>
      </c>
      <c r="R619" s="25" t="e">
        <f>Localiza_PN1112[[#This Row],[Activos]]/Localiza_PN1112[[#This Row],[Casos]]</f>
        <v>#DIV/0!</v>
      </c>
      <c r="S619" s="43" t="e">
        <f ca="1">+HLOOKUP($R$1,'Casos DIA Corr'!$CM$1:$CP$755,Localiza_PN1112[[#This Row],[Fila]],0)</f>
        <v>#N/A</v>
      </c>
      <c r="T619" s="40" t="e">
        <f ca="1">+HLOOKUP($R$1,'Muertes DIA'!$F$1:$I$770,Localiza_PN1112[[#This Row],[Fila]],0)</f>
        <v>#N/A</v>
      </c>
      <c r="U619" s="40" t="e">
        <f ca="1">+HLOOKUP($R$1,'Recuperados DIA'!$E$1:$H$763,Localiza_PN1112[[#This Row],[Fila]],0)</f>
        <v>#N/A</v>
      </c>
    </row>
    <row r="620" spans="2:21">
      <c r="B620">
        <v>620</v>
      </c>
      <c r="C620">
        <v>91016</v>
      </c>
      <c r="D620" t="s">
        <v>726</v>
      </c>
      <c r="E620">
        <v>9.2052202224731445</v>
      </c>
      <c r="F620">
        <v>-79.679397583007813</v>
      </c>
      <c r="G620">
        <v>987</v>
      </c>
      <c r="H620" s="48">
        <f>+Casos_PN_CORR[[#This Row],[SUM Correg]]</f>
        <v>0</v>
      </c>
      <c r="I620" s="48">
        <f>+Muertes_PN_ACUM[[#This Row],[Fallecidos]]</f>
        <v>0</v>
      </c>
      <c r="J620" s="48">
        <f>+Recupera_PN_ACUM[[#This Row],[Recuperados]]</f>
        <v>0</v>
      </c>
      <c r="K620" s="48">
        <f>+Localiza_PN1112[[#This Row],[Casos]]-Localiza_PN1112[[#This Row],[Fallecidos]]-Localiza_PN1112[[#This Row],[Recuperados]]</f>
        <v>0</v>
      </c>
      <c r="L620" s="19">
        <f>+Localiza_PN1112[[#This Row],[Casos]]/(Localiza_PN1112[[#This Row],[Población]]/1000000)</f>
        <v>0</v>
      </c>
      <c r="M620" s="19">
        <f>+Localiza_PN1112[[#This Row],[Fallecidos]]/(Localiza_PN1112[[#This Row],[Población]]/1000000)</f>
        <v>0</v>
      </c>
      <c r="N620" s="19">
        <f>+Localiza_PN1112[[#This Row],[Recuperados]]/(Localiza_PN1112[[#This Row],[Población]]/1000000)</f>
        <v>0</v>
      </c>
      <c r="O620" s="19">
        <f>+Localiza_PN1112[[#This Row],[Activos]]/(Localiza_PN1112[[#This Row],[Población]]/1000000)</f>
        <v>0</v>
      </c>
      <c r="P620" s="25" t="e">
        <f>+Localiza_PN1112[[#This Row],[Fallecidos]]/Localiza_PN1112[[#This Row],[Casos]]</f>
        <v>#DIV/0!</v>
      </c>
      <c r="Q620" s="25" t="e">
        <f>+Localiza_PN1112[[#This Row],[Recuperados]]/Localiza_PN1112[[#This Row],[Casos]]</f>
        <v>#DIV/0!</v>
      </c>
      <c r="R620" s="25" t="e">
        <f>Localiza_PN1112[[#This Row],[Activos]]/Localiza_PN1112[[#This Row],[Casos]]</f>
        <v>#DIV/0!</v>
      </c>
      <c r="S620" s="43" t="e">
        <f ca="1">+HLOOKUP($R$1,'Casos DIA Corr'!$CM$1:$CP$755,Localiza_PN1112[[#This Row],[Fila]],0)</f>
        <v>#N/A</v>
      </c>
      <c r="T620" s="40" t="e">
        <f ca="1">+HLOOKUP($R$1,'Muertes DIA'!$F$1:$I$770,Localiza_PN1112[[#This Row],[Fila]],0)</f>
        <v>#N/A</v>
      </c>
      <c r="U620" s="40" t="e">
        <f ca="1">+HLOOKUP($R$1,'Recuperados DIA'!$E$1:$H$763,Localiza_PN1112[[#This Row],[Fila]],0)</f>
        <v>#N/A</v>
      </c>
    </row>
    <row r="621" spans="2:21">
      <c r="B621">
        <v>621</v>
      </c>
      <c r="C621">
        <v>40510</v>
      </c>
      <c r="D621" t="s">
        <v>727</v>
      </c>
      <c r="E621">
        <v>8.6152400970458984</v>
      </c>
      <c r="F621">
        <v>-82.677597045898438</v>
      </c>
      <c r="G621">
        <v>1510</v>
      </c>
      <c r="H621" s="48">
        <f>+Casos_PN_CORR[[#This Row],[SUM Correg]]</f>
        <v>6</v>
      </c>
      <c r="I621" s="48">
        <f>+Muertes_PN_ACUM[[#This Row],[Fallecidos]]</f>
        <v>0</v>
      </c>
      <c r="J621" s="48">
        <f>+Recupera_PN_ACUM[[#This Row],[Recuperados]]</f>
        <v>0</v>
      </c>
      <c r="K621" s="48">
        <f>+Localiza_PN1112[[#This Row],[Casos]]-Localiza_PN1112[[#This Row],[Fallecidos]]-Localiza_PN1112[[#This Row],[Recuperados]]</f>
        <v>6</v>
      </c>
      <c r="L621" s="19">
        <f>+Localiza_PN1112[[#This Row],[Casos]]/(Localiza_PN1112[[#This Row],[Población]]/1000000)</f>
        <v>3973.5099337748343</v>
      </c>
      <c r="M621" s="19">
        <f>+Localiza_PN1112[[#This Row],[Fallecidos]]/(Localiza_PN1112[[#This Row],[Población]]/1000000)</f>
        <v>0</v>
      </c>
      <c r="N621" s="19">
        <f>+Localiza_PN1112[[#This Row],[Recuperados]]/(Localiza_PN1112[[#This Row],[Población]]/1000000)</f>
        <v>0</v>
      </c>
      <c r="O621" s="19">
        <f>+Localiza_PN1112[[#This Row],[Activos]]/(Localiza_PN1112[[#This Row],[Población]]/1000000)</f>
        <v>3973.5099337748343</v>
      </c>
      <c r="P621" s="25">
        <f>+Localiza_PN1112[[#This Row],[Fallecidos]]/Localiza_PN1112[[#This Row],[Casos]]</f>
        <v>0</v>
      </c>
      <c r="Q621" s="25">
        <f>+Localiza_PN1112[[#This Row],[Recuperados]]/Localiza_PN1112[[#This Row],[Casos]]</f>
        <v>0</v>
      </c>
      <c r="R621" s="25">
        <f>Localiza_PN1112[[#This Row],[Activos]]/Localiza_PN1112[[#This Row],[Casos]]</f>
        <v>1</v>
      </c>
      <c r="S621" s="43" t="e">
        <f ca="1">+HLOOKUP($R$1,'Casos DIA Corr'!$CM$1:$CP$755,Localiza_PN1112[[#This Row],[Fila]],0)</f>
        <v>#N/A</v>
      </c>
      <c r="T621" s="40" t="e">
        <f ca="1">+HLOOKUP($R$1,'Muertes DIA'!$F$1:$I$770,Localiza_PN1112[[#This Row],[Fila]],0)</f>
        <v>#N/A</v>
      </c>
      <c r="U621" s="40" t="e">
        <f ca="1">+HLOOKUP($R$1,'Recuperados DIA'!$E$1:$H$763,Localiza_PN1112[[#This Row],[Fila]],0)</f>
        <v>#N/A</v>
      </c>
    </row>
    <row r="622" spans="2:21">
      <c r="B622">
        <v>622</v>
      </c>
      <c r="C622">
        <v>70221</v>
      </c>
      <c r="D622" t="s">
        <v>727</v>
      </c>
      <c r="E622">
        <v>8.8597002029418945</v>
      </c>
      <c r="F622">
        <v>-80.111801147460938</v>
      </c>
      <c r="G622">
        <v>0</v>
      </c>
      <c r="H622" s="48">
        <f>+Casos_PN_CORR[[#This Row],[SUM Correg]]</f>
        <v>0</v>
      </c>
      <c r="I622" s="48">
        <f>+Muertes_PN_ACUM[[#This Row],[Fallecidos]]</f>
        <v>0</v>
      </c>
      <c r="J622" s="48">
        <f>+Recupera_PN_ACUM[[#This Row],[Recuperados]]</f>
        <v>0</v>
      </c>
      <c r="K622" s="48">
        <f>+Localiza_PN1112[[#This Row],[Casos]]-Localiza_PN1112[[#This Row],[Fallecidos]]-Localiza_PN1112[[#This Row],[Recuperados]]</f>
        <v>0</v>
      </c>
      <c r="L622" s="19" t="e">
        <f>+Localiza_PN1112[[#This Row],[Casos]]/(Localiza_PN1112[[#This Row],[Población]]/1000000)</f>
        <v>#DIV/0!</v>
      </c>
      <c r="M622" s="19" t="e">
        <f>+Localiza_PN1112[[#This Row],[Fallecidos]]/(Localiza_PN1112[[#This Row],[Población]]/1000000)</f>
        <v>#DIV/0!</v>
      </c>
      <c r="N622" s="19" t="e">
        <f>+Localiza_PN1112[[#This Row],[Recuperados]]/(Localiza_PN1112[[#This Row],[Población]]/1000000)</f>
        <v>#DIV/0!</v>
      </c>
      <c r="O622" s="19" t="e">
        <f>+Localiza_PN1112[[#This Row],[Activos]]/(Localiza_PN1112[[#This Row],[Población]]/1000000)</f>
        <v>#DIV/0!</v>
      </c>
      <c r="P622" s="25" t="e">
        <f>+Localiza_PN1112[[#This Row],[Fallecidos]]/Localiza_PN1112[[#This Row],[Casos]]</f>
        <v>#DIV/0!</v>
      </c>
      <c r="Q622" s="25" t="e">
        <f>+Localiza_PN1112[[#This Row],[Recuperados]]/Localiza_PN1112[[#This Row],[Casos]]</f>
        <v>#DIV/0!</v>
      </c>
      <c r="R622" s="25" t="e">
        <f>Localiza_PN1112[[#This Row],[Activos]]/Localiza_PN1112[[#This Row],[Casos]]</f>
        <v>#DIV/0!</v>
      </c>
      <c r="S622" s="43" t="e">
        <f ca="1">+HLOOKUP($R$1,'Casos DIA Corr'!$CM$1:$CP$755,Localiza_PN1112[[#This Row],[Fila]],0)</f>
        <v>#N/A</v>
      </c>
      <c r="T622" s="40" t="e">
        <f ca="1">+HLOOKUP($R$1,'Muertes DIA'!$F$1:$I$770,Localiza_PN1112[[#This Row],[Fila]],0)</f>
        <v>#N/A</v>
      </c>
      <c r="U622" s="40" t="e">
        <f ca="1">+HLOOKUP($R$1,'Recuperados DIA'!$E$1:$H$763,Localiza_PN1112[[#This Row],[Fila]],0)</f>
        <v>#N/A</v>
      </c>
    </row>
    <row r="623" spans="2:21">
      <c r="B623">
        <v>623</v>
      </c>
      <c r="C623">
        <v>40107</v>
      </c>
      <c r="D623" t="s">
        <v>728</v>
      </c>
      <c r="E623">
        <v>8.0822200775146484</v>
      </c>
      <c r="F623">
        <v>-80.9739990234375</v>
      </c>
      <c r="G623">
        <v>31065</v>
      </c>
      <c r="H623" s="48">
        <f>+Casos_PN_CORR[[#This Row],[SUM Correg]]</f>
        <v>5</v>
      </c>
      <c r="I623" s="48">
        <f>+Muertes_PN_ACUM[[#This Row],[Fallecidos]]</f>
        <v>0</v>
      </c>
      <c r="J623" s="48">
        <f>+Recupera_PN_ACUM[[#This Row],[Recuperados]]</f>
        <v>0</v>
      </c>
      <c r="K623" s="48">
        <f>+Localiza_PN1112[[#This Row],[Casos]]-Localiza_PN1112[[#This Row],[Fallecidos]]-Localiza_PN1112[[#This Row],[Recuperados]]</f>
        <v>5</v>
      </c>
      <c r="L623" s="19">
        <f>+Localiza_PN1112[[#This Row],[Casos]]/(Localiza_PN1112[[#This Row],[Población]]/1000000)</f>
        <v>160.95284081764044</v>
      </c>
      <c r="M623" s="19">
        <f>+Localiza_PN1112[[#This Row],[Fallecidos]]/(Localiza_PN1112[[#This Row],[Población]]/1000000)</f>
        <v>0</v>
      </c>
      <c r="N623" s="19">
        <f>+Localiza_PN1112[[#This Row],[Recuperados]]/(Localiza_PN1112[[#This Row],[Población]]/1000000)</f>
        <v>0</v>
      </c>
      <c r="O623" s="19">
        <f>+Localiza_PN1112[[#This Row],[Activos]]/(Localiza_PN1112[[#This Row],[Población]]/1000000)</f>
        <v>160.95284081764044</v>
      </c>
      <c r="P623" s="25">
        <f>+Localiza_PN1112[[#This Row],[Fallecidos]]/Localiza_PN1112[[#This Row],[Casos]]</f>
        <v>0</v>
      </c>
      <c r="Q623" s="25">
        <f>+Localiza_PN1112[[#This Row],[Recuperados]]/Localiza_PN1112[[#This Row],[Casos]]</f>
        <v>0</v>
      </c>
      <c r="R623" s="25">
        <f>Localiza_PN1112[[#This Row],[Activos]]/Localiza_PN1112[[#This Row],[Casos]]</f>
        <v>1</v>
      </c>
      <c r="S623" s="43" t="e">
        <f ca="1">+HLOOKUP($R$1,'Casos DIA Corr'!$CM$1:$CP$755,Localiza_PN1112[[#This Row],[Fila]],0)</f>
        <v>#N/A</v>
      </c>
      <c r="T623" s="40" t="e">
        <f ca="1">+HLOOKUP($R$1,'Muertes DIA'!$F$1:$I$770,Localiza_PN1112[[#This Row],[Fila]],0)</f>
        <v>#N/A</v>
      </c>
      <c r="U623" s="40" t="e">
        <f ca="1">+HLOOKUP($R$1,'Recuperados DIA'!$E$1:$H$763,Localiza_PN1112[[#This Row],[Fila]],0)</f>
        <v>#N/A</v>
      </c>
    </row>
    <row r="624" spans="2:21">
      <c r="B624">
        <v>624</v>
      </c>
      <c r="C624">
        <v>70222</v>
      </c>
      <c r="D624" t="s">
        <v>729</v>
      </c>
      <c r="E624">
        <v>8.1596202850341797</v>
      </c>
      <c r="F624">
        <v>-80.739700317382813</v>
      </c>
      <c r="G624">
        <v>0</v>
      </c>
      <c r="H624" s="48">
        <f>+Casos_PN_CORR[[#This Row],[SUM Correg]]</f>
        <v>0</v>
      </c>
      <c r="I624" s="48">
        <f>+Muertes_PN_ACUM[[#This Row],[Fallecidos]]</f>
        <v>0</v>
      </c>
      <c r="J624" s="48">
        <f>+Recupera_PN_ACUM[[#This Row],[Recuperados]]</f>
        <v>0</v>
      </c>
      <c r="K624" s="48">
        <f>+Localiza_PN1112[[#This Row],[Casos]]-Localiza_PN1112[[#This Row],[Fallecidos]]-Localiza_PN1112[[#This Row],[Recuperados]]</f>
        <v>0</v>
      </c>
      <c r="L624" s="19" t="e">
        <f>+Localiza_PN1112[[#This Row],[Casos]]/(Localiza_PN1112[[#This Row],[Población]]/1000000)</f>
        <v>#DIV/0!</v>
      </c>
      <c r="M624" s="19" t="e">
        <f>+Localiza_PN1112[[#This Row],[Fallecidos]]/(Localiza_PN1112[[#This Row],[Población]]/1000000)</f>
        <v>#DIV/0!</v>
      </c>
      <c r="N624" s="19" t="e">
        <f>+Localiza_PN1112[[#This Row],[Recuperados]]/(Localiza_PN1112[[#This Row],[Población]]/1000000)</f>
        <v>#DIV/0!</v>
      </c>
      <c r="O624" s="19" t="e">
        <f>+Localiza_PN1112[[#This Row],[Activos]]/(Localiza_PN1112[[#This Row],[Población]]/1000000)</f>
        <v>#DIV/0!</v>
      </c>
      <c r="P624" s="25" t="e">
        <f>+Localiza_PN1112[[#This Row],[Fallecidos]]/Localiza_PN1112[[#This Row],[Casos]]</f>
        <v>#DIV/0!</v>
      </c>
      <c r="Q624" s="25" t="e">
        <f>+Localiza_PN1112[[#This Row],[Recuperados]]/Localiza_PN1112[[#This Row],[Casos]]</f>
        <v>#DIV/0!</v>
      </c>
      <c r="R624" s="25" t="e">
        <f>Localiza_PN1112[[#This Row],[Activos]]/Localiza_PN1112[[#This Row],[Casos]]</f>
        <v>#DIV/0!</v>
      </c>
      <c r="S624" s="43" t="e">
        <f ca="1">+HLOOKUP($R$1,'Casos DIA Corr'!$CM$1:$CP$755,Localiza_PN1112[[#This Row],[Fila]],0)</f>
        <v>#N/A</v>
      </c>
      <c r="T624" s="40" t="e">
        <f ca="1">+HLOOKUP($R$1,'Muertes DIA'!$F$1:$I$770,Localiza_PN1112[[#This Row],[Fila]],0)</f>
        <v>#N/A</v>
      </c>
      <c r="U624" s="40" t="e">
        <f ca="1">+HLOOKUP($R$1,'Recuperados DIA'!$E$1:$H$763,Localiza_PN1112[[#This Row],[Fila]],0)</f>
        <v>#N/A</v>
      </c>
    </row>
    <row r="625" spans="2:21">
      <c r="B625">
        <v>625</v>
      </c>
      <c r="C625">
        <v>50110</v>
      </c>
      <c r="D625" t="s">
        <v>730</v>
      </c>
      <c r="E625">
        <v>7.7997498512268066</v>
      </c>
      <c r="F625">
        <v>-81.006301879882813</v>
      </c>
      <c r="G625">
        <v>0</v>
      </c>
      <c r="H625" s="48">
        <f>+Casos_PN_CORR[[#This Row],[SUM Correg]]</f>
        <v>0</v>
      </c>
      <c r="I625" s="48">
        <f>+Muertes_PN_ACUM[[#This Row],[Fallecidos]]</f>
        <v>0</v>
      </c>
      <c r="J625" s="48">
        <f>+Recupera_PN_ACUM[[#This Row],[Recuperados]]</f>
        <v>0</v>
      </c>
      <c r="K625" s="48">
        <f>+Localiza_PN1112[[#This Row],[Casos]]-Localiza_PN1112[[#This Row],[Fallecidos]]-Localiza_PN1112[[#This Row],[Recuperados]]</f>
        <v>0</v>
      </c>
      <c r="L625" s="19" t="e">
        <f>+Localiza_PN1112[[#This Row],[Casos]]/(Localiza_PN1112[[#This Row],[Población]]/1000000)</f>
        <v>#DIV/0!</v>
      </c>
      <c r="M625" s="19" t="e">
        <f>+Localiza_PN1112[[#This Row],[Fallecidos]]/(Localiza_PN1112[[#This Row],[Población]]/1000000)</f>
        <v>#DIV/0!</v>
      </c>
      <c r="N625" s="19" t="e">
        <f>+Localiza_PN1112[[#This Row],[Recuperados]]/(Localiza_PN1112[[#This Row],[Población]]/1000000)</f>
        <v>#DIV/0!</v>
      </c>
      <c r="O625" s="19" t="e">
        <f>+Localiza_PN1112[[#This Row],[Activos]]/(Localiza_PN1112[[#This Row],[Población]]/1000000)</f>
        <v>#DIV/0!</v>
      </c>
      <c r="P625" s="25" t="e">
        <f>+Localiza_PN1112[[#This Row],[Fallecidos]]/Localiza_PN1112[[#This Row],[Casos]]</f>
        <v>#DIV/0!</v>
      </c>
      <c r="Q625" s="25" t="e">
        <f>+Localiza_PN1112[[#This Row],[Recuperados]]/Localiza_PN1112[[#This Row],[Casos]]</f>
        <v>#DIV/0!</v>
      </c>
      <c r="R625" s="25" t="e">
        <f>Localiza_PN1112[[#This Row],[Activos]]/Localiza_PN1112[[#This Row],[Casos]]</f>
        <v>#DIV/0!</v>
      </c>
      <c r="S625" s="43" t="e">
        <f ca="1">+HLOOKUP($R$1,'Casos DIA Corr'!$CM$1:$CP$755,Localiza_PN1112[[#This Row],[Fila]],0)</f>
        <v>#N/A</v>
      </c>
      <c r="T625" s="40" t="e">
        <f ca="1">+HLOOKUP($R$1,'Muertes DIA'!$F$1:$I$770,Localiza_PN1112[[#This Row],[Fila]],0)</f>
        <v>#N/A</v>
      </c>
      <c r="U625" s="40" t="e">
        <f ca="1">+HLOOKUP($R$1,'Recuperados DIA'!$E$1:$H$763,Localiza_PN1112[[#This Row],[Fila]],0)</f>
        <v>#N/A</v>
      </c>
    </row>
    <row r="626" spans="2:21">
      <c r="B626">
        <v>626</v>
      </c>
      <c r="C626">
        <v>120311</v>
      </c>
      <c r="D626" t="s">
        <v>731</v>
      </c>
      <c r="E626">
        <v>8.4881496429443359</v>
      </c>
      <c r="F626">
        <v>-82.737602233886719</v>
      </c>
      <c r="G626">
        <v>2625</v>
      </c>
      <c r="H626" s="48">
        <f>+Casos_PN_CORR[[#This Row],[SUM Correg]]</f>
        <v>0</v>
      </c>
      <c r="I626" s="48">
        <f>+Muertes_PN_ACUM[[#This Row],[Fallecidos]]</f>
        <v>0</v>
      </c>
      <c r="J626" s="48">
        <f>+Recupera_PN_ACUM[[#This Row],[Recuperados]]</f>
        <v>0</v>
      </c>
      <c r="K626" s="48">
        <f>+Localiza_PN1112[[#This Row],[Casos]]-Localiza_PN1112[[#This Row],[Fallecidos]]-Localiza_PN1112[[#This Row],[Recuperados]]</f>
        <v>0</v>
      </c>
      <c r="L626" s="19">
        <f>+Localiza_PN1112[[#This Row],[Casos]]/(Localiza_PN1112[[#This Row],[Población]]/1000000)</f>
        <v>0</v>
      </c>
      <c r="M626" s="19">
        <f>+Localiza_PN1112[[#This Row],[Fallecidos]]/(Localiza_PN1112[[#This Row],[Población]]/1000000)</f>
        <v>0</v>
      </c>
      <c r="N626" s="19">
        <f>+Localiza_PN1112[[#This Row],[Recuperados]]/(Localiza_PN1112[[#This Row],[Población]]/1000000)</f>
        <v>0</v>
      </c>
      <c r="O626" s="19">
        <f>+Localiza_PN1112[[#This Row],[Activos]]/(Localiza_PN1112[[#This Row],[Población]]/1000000)</f>
        <v>0</v>
      </c>
      <c r="P626" s="25" t="e">
        <f>+Localiza_PN1112[[#This Row],[Fallecidos]]/Localiza_PN1112[[#This Row],[Casos]]</f>
        <v>#DIV/0!</v>
      </c>
      <c r="Q626" s="25" t="e">
        <f>+Localiza_PN1112[[#This Row],[Recuperados]]/Localiza_PN1112[[#This Row],[Casos]]</f>
        <v>#DIV/0!</v>
      </c>
      <c r="R626" s="25" t="e">
        <f>Localiza_PN1112[[#This Row],[Activos]]/Localiza_PN1112[[#This Row],[Casos]]</f>
        <v>#DIV/0!</v>
      </c>
      <c r="S626" s="43" t="e">
        <f ca="1">+HLOOKUP($R$1,'Casos DIA Corr'!$CM$1:$CP$755,Localiza_PN1112[[#This Row],[Fila]],0)</f>
        <v>#N/A</v>
      </c>
      <c r="T626" s="40" t="e">
        <f ca="1">+HLOOKUP($R$1,'Muertes DIA'!$F$1:$I$770,Localiza_PN1112[[#This Row],[Fila]],0)</f>
        <v>#N/A</v>
      </c>
      <c r="U626" s="40" t="e">
        <f ca="1">+HLOOKUP($R$1,'Recuperados DIA'!$E$1:$H$763,Localiza_PN1112[[#This Row],[Fila]],0)</f>
        <v>#N/A</v>
      </c>
    </row>
    <row r="627" spans="2:21">
      <c r="B627">
        <v>627</v>
      </c>
      <c r="C627">
        <v>40514</v>
      </c>
      <c r="D627" t="s">
        <v>732</v>
      </c>
      <c r="E627">
        <v>7.7473502159118652</v>
      </c>
      <c r="F627">
        <v>-80.213798522949219</v>
      </c>
      <c r="G627">
        <v>2050</v>
      </c>
      <c r="H627" s="48">
        <f>+Casos_PN_CORR[[#This Row],[SUM Correg]]</f>
        <v>0</v>
      </c>
      <c r="I627" s="48">
        <f>+Muertes_PN_ACUM[[#This Row],[Fallecidos]]</f>
        <v>0</v>
      </c>
      <c r="J627" s="48">
        <f>+Recupera_PN_ACUM[[#This Row],[Recuperados]]</f>
        <v>0</v>
      </c>
      <c r="K627" s="48">
        <f>+Localiza_PN1112[[#This Row],[Casos]]-Localiza_PN1112[[#This Row],[Fallecidos]]-Localiza_PN1112[[#This Row],[Recuperados]]</f>
        <v>0</v>
      </c>
      <c r="L627" s="19">
        <f>+Localiza_PN1112[[#This Row],[Casos]]/(Localiza_PN1112[[#This Row],[Población]]/1000000)</f>
        <v>0</v>
      </c>
      <c r="M627" s="19">
        <f>+Localiza_PN1112[[#This Row],[Fallecidos]]/(Localiza_PN1112[[#This Row],[Población]]/1000000)</f>
        <v>0</v>
      </c>
      <c r="N627" s="19">
        <f>+Localiza_PN1112[[#This Row],[Recuperados]]/(Localiza_PN1112[[#This Row],[Población]]/1000000)</f>
        <v>0</v>
      </c>
      <c r="O627" s="19">
        <f>+Localiza_PN1112[[#This Row],[Activos]]/(Localiza_PN1112[[#This Row],[Población]]/1000000)</f>
        <v>0</v>
      </c>
      <c r="P627" s="25" t="e">
        <f>+Localiza_PN1112[[#This Row],[Fallecidos]]/Localiza_PN1112[[#This Row],[Casos]]</f>
        <v>#DIV/0!</v>
      </c>
      <c r="Q627" s="25" t="e">
        <f>+Localiza_PN1112[[#This Row],[Recuperados]]/Localiza_PN1112[[#This Row],[Casos]]</f>
        <v>#DIV/0!</v>
      </c>
      <c r="R627" s="25" t="e">
        <f>Localiza_PN1112[[#This Row],[Activos]]/Localiza_PN1112[[#This Row],[Casos]]</f>
        <v>#DIV/0!</v>
      </c>
      <c r="S627" s="43" t="e">
        <f ca="1">+HLOOKUP($R$1,'Casos DIA Corr'!$CM$1:$CP$755,Localiza_PN1112[[#This Row],[Fila]],0)</f>
        <v>#N/A</v>
      </c>
      <c r="T627" s="40" t="e">
        <f ca="1">+HLOOKUP($R$1,'Muertes DIA'!$F$1:$I$770,Localiza_PN1112[[#This Row],[Fila]],0)</f>
        <v>#N/A</v>
      </c>
      <c r="U627" s="40" t="e">
        <f ca="1">+HLOOKUP($R$1,'Recuperados DIA'!$E$1:$H$763,Localiza_PN1112[[#This Row],[Fila]],0)</f>
        <v>#N/A</v>
      </c>
    </row>
    <row r="628" spans="2:21">
      <c r="B628">
        <v>628</v>
      </c>
      <c r="C628">
        <v>120101</v>
      </c>
      <c r="D628" t="s">
        <v>733</v>
      </c>
      <c r="E628">
        <v>8.3909902572631836</v>
      </c>
      <c r="F628">
        <v>-82.654197692871094</v>
      </c>
      <c r="G628">
        <v>1259</v>
      </c>
      <c r="H628" s="48">
        <f>+Casos_PN_CORR[[#This Row],[SUM Correg]]</f>
        <v>25</v>
      </c>
      <c r="I628" s="48">
        <f>+Muertes_PN_ACUM[[#This Row],[Fallecidos]]</f>
        <v>0</v>
      </c>
      <c r="J628" s="48">
        <f>+Recupera_PN_ACUM[[#This Row],[Recuperados]]</f>
        <v>0</v>
      </c>
      <c r="K628" s="48">
        <f>+Localiza_PN1112[[#This Row],[Casos]]-Localiza_PN1112[[#This Row],[Fallecidos]]-Localiza_PN1112[[#This Row],[Recuperados]]</f>
        <v>25</v>
      </c>
      <c r="L628" s="19">
        <f>+Localiza_PN1112[[#This Row],[Casos]]/(Localiza_PN1112[[#This Row],[Población]]/1000000)</f>
        <v>19857.029388403495</v>
      </c>
      <c r="M628" s="19">
        <f>+Localiza_PN1112[[#This Row],[Fallecidos]]/(Localiza_PN1112[[#This Row],[Población]]/1000000)</f>
        <v>0</v>
      </c>
      <c r="N628" s="19">
        <f>+Localiza_PN1112[[#This Row],[Recuperados]]/(Localiza_PN1112[[#This Row],[Población]]/1000000)</f>
        <v>0</v>
      </c>
      <c r="O628" s="19">
        <f>+Localiza_PN1112[[#This Row],[Activos]]/(Localiza_PN1112[[#This Row],[Población]]/1000000)</f>
        <v>19857.029388403495</v>
      </c>
      <c r="P628" s="25">
        <f>+Localiza_PN1112[[#This Row],[Fallecidos]]/Localiza_PN1112[[#This Row],[Casos]]</f>
        <v>0</v>
      </c>
      <c r="Q628" s="25">
        <f>+Localiza_PN1112[[#This Row],[Recuperados]]/Localiza_PN1112[[#This Row],[Casos]]</f>
        <v>0</v>
      </c>
      <c r="R628" s="25">
        <f>Localiza_PN1112[[#This Row],[Activos]]/Localiza_PN1112[[#This Row],[Casos]]</f>
        <v>1</v>
      </c>
      <c r="S628" s="43" t="e">
        <f ca="1">+HLOOKUP($R$1,'Casos DIA Corr'!$CM$1:$CP$755,Localiza_PN1112[[#This Row],[Fila]],0)</f>
        <v>#N/A</v>
      </c>
      <c r="T628" s="40" t="e">
        <f ca="1">+HLOOKUP($R$1,'Muertes DIA'!$F$1:$I$770,Localiza_PN1112[[#This Row],[Fila]],0)</f>
        <v>#N/A</v>
      </c>
      <c r="U628" s="40" t="e">
        <f ca="1">+HLOOKUP($R$1,'Recuperados DIA'!$E$1:$H$763,Localiza_PN1112[[#This Row],[Fila]],0)</f>
        <v>#N/A</v>
      </c>
    </row>
    <row r="629" spans="2:21">
      <c r="B629">
        <v>629</v>
      </c>
      <c r="C629">
        <v>91101</v>
      </c>
      <c r="D629" t="s">
        <v>734</v>
      </c>
      <c r="E629">
        <v>7.7464799880981445</v>
      </c>
      <c r="F629">
        <v>-80.255897521972656</v>
      </c>
      <c r="G629">
        <v>1067</v>
      </c>
      <c r="H629" s="48">
        <f>+Casos_PN_CORR[[#This Row],[SUM Correg]]</f>
        <v>197</v>
      </c>
      <c r="I629" s="48">
        <f>+Muertes_PN_ACUM[[#This Row],[Fallecidos]]</f>
        <v>1</v>
      </c>
      <c r="J629" s="48">
        <f>+Recupera_PN_ACUM[[#This Row],[Recuperados]]</f>
        <v>0</v>
      </c>
      <c r="K629" s="48">
        <f>+Localiza_PN1112[[#This Row],[Casos]]-Localiza_PN1112[[#This Row],[Fallecidos]]-Localiza_PN1112[[#This Row],[Recuperados]]</f>
        <v>196</v>
      </c>
      <c r="L629" s="19">
        <f>+Localiza_PN1112[[#This Row],[Casos]]/(Localiza_PN1112[[#This Row],[Población]]/1000000)</f>
        <v>184629.8031865042</v>
      </c>
      <c r="M629" s="19">
        <f>+Localiza_PN1112[[#This Row],[Fallecidos]]/(Localiza_PN1112[[#This Row],[Población]]/1000000)</f>
        <v>937.20712277413304</v>
      </c>
      <c r="N629" s="19">
        <f>+Localiza_PN1112[[#This Row],[Recuperados]]/(Localiza_PN1112[[#This Row],[Población]]/1000000)</f>
        <v>0</v>
      </c>
      <c r="O629" s="19">
        <f>+Localiza_PN1112[[#This Row],[Activos]]/(Localiza_PN1112[[#This Row],[Población]]/1000000)</f>
        <v>183692.59606373007</v>
      </c>
      <c r="P629" s="25">
        <f>+Localiza_PN1112[[#This Row],[Fallecidos]]/Localiza_PN1112[[#This Row],[Casos]]</f>
        <v>5.076142131979695E-3</v>
      </c>
      <c r="Q629" s="25">
        <f>+Localiza_PN1112[[#This Row],[Recuperados]]/Localiza_PN1112[[#This Row],[Casos]]</f>
        <v>0</v>
      </c>
      <c r="R629" s="25">
        <f>Localiza_PN1112[[#This Row],[Activos]]/Localiza_PN1112[[#This Row],[Casos]]</f>
        <v>0.99492385786802029</v>
      </c>
      <c r="S629" s="43" t="e">
        <f ca="1">+HLOOKUP($R$1,'Casos DIA Corr'!$CM$1:$CP$755,Localiza_PN1112[[#This Row],[Fila]],0)</f>
        <v>#N/A</v>
      </c>
      <c r="T629" s="40" t="e">
        <f ca="1">+HLOOKUP($R$1,'Muertes DIA'!$F$1:$I$770,Localiza_PN1112[[#This Row],[Fila]],0)</f>
        <v>#N/A</v>
      </c>
      <c r="U629" s="40" t="e">
        <f ca="1">+HLOOKUP($R$1,'Recuperados DIA'!$E$1:$H$763,Localiza_PN1112[[#This Row],[Fila]],0)</f>
        <v>#N/A</v>
      </c>
    </row>
    <row r="630" spans="2:21">
      <c r="B630">
        <v>630</v>
      </c>
      <c r="C630">
        <v>130411</v>
      </c>
      <c r="D630" t="s">
        <v>735</v>
      </c>
      <c r="E630">
        <v>8.3348798751831055</v>
      </c>
      <c r="F630">
        <v>-78.069602966308594</v>
      </c>
      <c r="G630">
        <v>558</v>
      </c>
      <c r="H630" s="48">
        <f>+Casos_PN_CORR[[#This Row],[SUM Correg]]</f>
        <v>0</v>
      </c>
      <c r="I630" s="48">
        <f>+Muertes_PN_ACUM[[#This Row],[Fallecidos]]</f>
        <v>0</v>
      </c>
      <c r="J630" s="48">
        <f>+Recupera_PN_ACUM[[#This Row],[Recuperados]]</f>
        <v>0</v>
      </c>
      <c r="K630" s="48">
        <f>+Localiza_PN1112[[#This Row],[Casos]]-Localiza_PN1112[[#This Row],[Fallecidos]]-Localiza_PN1112[[#This Row],[Recuperados]]</f>
        <v>0</v>
      </c>
      <c r="L630" s="19">
        <f>+Localiza_PN1112[[#This Row],[Casos]]/(Localiza_PN1112[[#This Row],[Población]]/1000000)</f>
        <v>0</v>
      </c>
      <c r="M630" s="19">
        <f>+Localiza_PN1112[[#This Row],[Fallecidos]]/(Localiza_PN1112[[#This Row],[Población]]/1000000)</f>
        <v>0</v>
      </c>
      <c r="N630" s="19">
        <f>+Localiza_PN1112[[#This Row],[Recuperados]]/(Localiza_PN1112[[#This Row],[Población]]/1000000)</f>
        <v>0</v>
      </c>
      <c r="O630" s="19">
        <f>+Localiza_PN1112[[#This Row],[Activos]]/(Localiza_PN1112[[#This Row],[Población]]/1000000)</f>
        <v>0</v>
      </c>
      <c r="P630" s="25" t="e">
        <f>+Localiza_PN1112[[#This Row],[Fallecidos]]/Localiza_PN1112[[#This Row],[Casos]]</f>
        <v>#DIV/0!</v>
      </c>
      <c r="Q630" s="25" t="e">
        <f>+Localiza_PN1112[[#This Row],[Recuperados]]/Localiza_PN1112[[#This Row],[Casos]]</f>
        <v>#DIV/0!</v>
      </c>
      <c r="R630" s="25" t="e">
        <f>Localiza_PN1112[[#This Row],[Activos]]/Localiza_PN1112[[#This Row],[Casos]]</f>
        <v>#DIV/0!</v>
      </c>
      <c r="S630" s="43" t="e">
        <f ca="1">+HLOOKUP($R$1,'Casos DIA Corr'!$CM$1:$CP$755,Localiza_PN1112[[#This Row],[Fila]],0)</f>
        <v>#N/A</v>
      </c>
      <c r="T630" s="40" t="e">
        <f ca="1">+HLOOKUP($R$1,'Muertes DIA'!$F$1:$I$770,Localiza_PN1112[[#This Row],[Fila]],0)</f>
        <v>#N/A</v>
      </c>
      <c r="U630" s="40" t="e">
        <f ca="1">+HLOOKUP($R$1,'Recuperados DIA'!$E$1:$H$763,Localiza_PN1112[[#This Row],[Fila]],0)</f>
        <v>#N/A</v>
      </c>
    </row>
    <row r="631" spans="2:21">
      <c r="B631">
        <v>631</v>
      </c>
      <c r="C631">
        <v>40511</v>
      </c>
      <c r="D631" t="s">
        <v>736</v>
      </c>
      <c r="E631">
        <v>8.4100704193115234</v>
      </c>
      <c r="F631">
        <v>-81.595199584960938</v>
      </c>
      <c r="G631">
        <v>3478</v>
      </c>
      <c r="H631" s="48">
        <f>+Casos_PN_CORR[[#This Row],[SUM Correg]]</f>
        <v>0</v>
      </c>
      <c r="I631" s="48">
        <f>+Muertes_PN_ACUM[[#This Row],[Fallecidos]]</f>
        <v>0</v>
      </c>
      <c r="J631" s="48">
        <f>+Recupera_PN_ACUM[[#This Row],[Recuperados]]</f>
        <v>0</v>
      </c>
      <c r="K631" s="48">
        <f>+Localiza_PN1112[[#This Row],[Casos]]-Localiza_PN1112[[#This Row],[Fallecidos]]-Localiza_PN1112[[#This Row],[Recuperados]]</f>
        <v>0</v>
      </c>
      <c r="L631" s="19">
        <f>+Localiza_PN1112[[#This Row],[Casos]]/(Localiza_PN1112[[#This Row],[Población]]/1000000)</f>
        <v>0</v>
      </c>
      <c r="M631" s="19">
        <f>+Localiza_PN1112[[#This Row],[Fallecidos]]/(Localiza_PN1112[[#This Row],[Población]]/1000000)</f>
        <v>0</v>
      </c>
      <c r="N631" s="19">
        <f>+Localiza_PN1112[[#This Row],[Recuperados]]/(Localiza_PN1112[[#This Row],[Población]]/1000000)</f>
        <v>0</v>
      </c>
      <c r="O631" s="19">
        <f>+Localiza_PN1112[[#This Row],[Activos]]/(Localiza_PN1112[[#This Row],[Población]]/1000000)</f>
        <v>0</v>
      </c>
      <c r="P631" s="25" t="e">
        <f>+Localiza_PN1112[[#This Row],[Fallecidos]]/Localiza_PN1112[[#This Row],[Casos]]</f>
        <v>#DIV/0!</v>
      </c>
      <c r="Q631" s="25" t="e">
        <f>+Localiza_PN1112[[#This Row],[Recuperados]]/Localiza_PN1112[[#This Row],[Casos]]</f>
        <v>#DIV/0!</v>
      </c>
      <c r="R631" s="25" t="e">
        <f>Localiza_PN1112[[#This Row],[Activos]]/Localiza_PN1112[[#This Row],[Casos]]</f>
        <v>#DIV/0!</v>
      </c>
      <c r="S631" s="43" t="e">
        <f ca="1">+HLOOKUP($R$1,'Casos DIA Corr'!$CM$1:$CP$755,Localiza_PN1112[[#This Row],[Fila]],0)</f>
        <v>#N/A</v>
      </c>
      <c r="T631" s="40" t="e">
        <f ca="1">+HLOOKUP($R$1,'Muertes DIA'!$F$1:$I$770,Localiza_PN1112[[#This Row],[Fila]],0)</f>
        <v>#N/A</v>
      </c>
      <c r="U631" s="40" t="e">
        <f ca="1">+HLOOKUP($R$1,'Recuperados DIA'!$E$1:$H$763,Localiza_PN1112[[#This Row],[Fila]],0)</f>
        <v>#N/A</v>
      </c>
    </row>
    <row r="632" spans="2:21">
      <c r="B632">
        <v>632</v>
      </c>
      <c r="C632">
        <v>120405</v>
      </c>
      <c r="D632" t="s">
        <v>737</v>
      </c>
      <c r="E632">
        <v>8.5208301544189453</v>
      </c>
      <c r="F632">
        <v>-82.610496520996094</v>
      </c>
      <c r="G632">
        <v>0</v>
      </c>
      <c r="H632" s="48">
        <f>+Casos_PN_CORR[[#This Row],[SUM Correg]]</f>
        <v>0</v>
      </c>
      <c r="I632" s="48">
        <f>+Muertes_PN_ACUM[[#This Row],[Fallecidos]]</f>
        <v>0</v>
      </c>
      <c r="J632" s="48">
        <f>+Recupera_PN_ACUM[[#This Row],[Recuperados]]</f>
        <v>0</v>
      </c>
      <c r="K632" s="48">
        <f>+Localiza_PN1112[[#This Row],[Casos]]-Localiza_PN1112[[#This Row],[Fallecidos]]-Localiza_PN1112[[#This Row],[Recuperados]]</f>
        <v>0</v>
      </c>
      <c r="L632" s="19" t="e">
        <f>+Localiza_PN1112[[#This Row],[Casos]]/(Localiza_PN1112[[#This Row],[Población]]/1000000)</f>
        <v>#DIV/0!</v>
      </c>
      <c r="M632" s="19" t="e">
        <f>+Localiza_PN1112[[#This Row],[Fallecidos]]/(Localiza_PN1112[[#This Row],[Población]]/1000000)</f>
        <v>#DIV/0!</v>
      </c>
      <c r="N632" s="19" t="e">
        <f>+Localiza_PN1112[[#This Row],[Recuperados]]/(Localiza_PN1112[[#This Row],[Población]]/1000000)</f>
        <v>#DIV/0!</v>
      </c>
      <c r="O632" s="19" t="e">
        <f>+Localiza_PN1112[[#This Row],[Activos]]/(Localiza_PN1112[[#This Row],[Población]]/1000000)</f>
        <v>#DIV/0!</v>
      </c>
      <c r="P632" s="25" t="e">
        <f>+Localiza_PN1112[[#This Row],[Fallecidos]]/Localiza_PN1112[[#This Row],[Casos]]</f>
        <v>#DIV/0!</v>
      </c>
      <c r="Q632" s="25" t="e">
        <f>+Localiza_PN1112[[#This Row],[Recuperados]]/Localiza_PN1112[[#This Row],[Casos]]</f>
        <v>#DIV/0!</v>
      </c>
      <c r="R632" s="25" t="e">
        <f>Localiza_PN1112[[#This Row],[Activos]]/Localiza_PN1112[[#This Row],[Casos]]</f>
        <v>#DIV/0!</v>
      </c>
      <c r="S632" s="43" t="e">
        <f ca="1">+HLOOKUP($R$1,'Casos DIA Corr'!$CM$1:$CP$755,Localiza_PN1112[[#This Row],[Fila]],0)</f>
        <v>#N/A</v>
      </c>
      <c r="T632" s="40" t="e">
        <f ca="1">+HLOOKUP($R$1,'Muertes DIA'!$F$1:$I$770,Localiza_PN1112[[#This Row],[Fila]],0)</f>
        <v>#N/A</v>
      </c>
      <c r="U632" s="40" t="e">
        <f ca="1">+HLOOKUP($R$1,'Recuperados DIA'!$E$1:$H$763,Localiza_PN1112[[#This Row],[Fila]],0)</f>
        <v>#N/A</v>
      </c>
    </row>
    <row r="633" spans="2:21">
      <c r="B633">
        <v>633</v>
      </c>
      <c r="C633">
        <v>81101</v>
      </c>
      <c r="D633" t="s">
        <v>738</v>
      </c>
      <c r="E633">
        <v>8.5435695648193359</v>
      </c>
      <c r="F633">
        <v>-82.094802856445313</v>
      </c>
      <c r="G633">
        <v>4153</v>
      </c>
      <c r="H633" s="48">
        <f>+Casos_PN_CORR[[#This Row],[SUM Correg]]</f>
        <v>0</v>
      </c>
      <c r="I633" s="48">
        <f>+Muertes_PN_ACUM[[#This Row],[Fallecidos]]</f>
        <v>0</v>
      </c>
      <c r="J633" s="48">
        <f>+Recupera_PN_ACUM[[#This Row],[Recuperados]]</f>
        <v>0</v>
      </c>
      <c r="K633" s="48">
        <f>+Localiza_PN1112[[#This Row],[Casos]]-Localiza_PN1112[[#This Row],[Fallecidos]]-Localiza_PN1112[[#This Row],[Recuperados]]</f>
        <v>0</v>
      </c>
      <c r="L633" s="19">
        <f>+Localiza_PN1112[[#This Row],[Casos]]/(Localiza_PN1112[[#This Row],[Población]]/1000000)</f>
        <v>0</v>
      </c>
      <c r="M633" s="19">
        <f>+Localiza_PN1112[[#This Row],[Fallecidos]]/(Localiza_PN1112[[#This Row],[Población]]/1000000)</f>
        <v>0</v>
      </c>
      <c r="N633" s="19">
        <f>+Localiza_PN1112[[#This Row],[Recuperados]]/(Localiza_PN1112[[#This Row],[Población]]/1000000)</f>
        <v>0</v>
      </c>
      <c r="O633" s="19">
        <f>+Localiza_PN1112[[#This Row],[Activos]]/(Localiza_PN1112[[#This Row],[Población]]/1000000)</f>
        <v>0</v>
      </c>
      <c r="P633" s="25" t="e">
        <f>+Localiza_PN1112[[#This Row],[Fallecidos]]/Localiza_PN1112[[#This Row],[Casos]]</f>
        <v>#DIV/0!</v>
      </c>
      <c r="Q633" s="25" t="e">
        <f>+Localiza_PN1112[[#This Row],[Recuperados]]/Localiza_PN1112[[#This Row],[Casos]]</f>
        <v>#DIV/0!</v>
      </c>
      <c r="R633" s="25" t="e">
        <f>Localiza_PN1112[[#This Row],[Activos]]/Localiza_PN1112[[#This Row],[Casos]]</f>
        <v>#DIV/0!</v>
      </c>
      <c r="S633" s="43" t="e">
        <f ca="1">+HLOOKUP($R$1,'Casos DIA Corr'!$CM$1:$CP$755,Localiza_PN1112[[#This Row],[Fila]],0)</f>
        <v>#N/A</v>
      </c>
      <c r="T633" s="40" t="e">
        <f ca="1">+HLOOKUP($R$1,'Muertes DIA'!$F$1:$I$770,Localiza_PN1112[[#This Row],[Fila]],0)</f>
        <v>#N/A</v>
      </c>
      <c r="U633" s="40" t="e">
        <f ca="1">+HLOOKUP($R$1,'Recuperados DIA'!$E$1:$H$763,Localiza_PN1112[[#This Row],[Fila]],0)</f>
        <v>#N/A</v>
      </c>
    </row>
    <row r="634" spans="2:21">
      <c r="B634">
        <v>634</v>
      </c>
      <c r="C634">
        <v>50111</v>
      </c>
      <c r="D634" t="s">
        <v>739</v>
      </c>
      <c r="E634">
        <v>7.973909854888916</v>
      </c>
      <c r="F634">
        <v>-81.327796936035156</v>
      </c>
      <c r="G634">
        <v>10802</v>
      </c>
      <c r="H634" s="48">
        <f>+Casos_PN_CORR[[#This Row],[SUM Correg]]</f>
        <v>0</v>
      </c>
      <c r="I634" s="48">
        <f>+Muertes_PN_ACUM[[#This Row],[Fallecidos]]</f>
        <v>0</v>
      </c>
      <c r="J634" s="48">
        <f>+Recupera_PN_ACUM[[#This Row],[Recuperados]]</f>
        <v>0</v>
      </c>
      <c r="K634" s="48">
        <f>+Localiza_PN1112[[#This Row],[Casos]]-Localiza_PN1112[[#This Row],[Fallecidos]]-Localiza_PN1112[[#This Row],[Recuperados]]</f>
        <v>0</v>
      </c>
      <c r="L634" s="19">
        <f>+Localiza_PN1112[[#This Row],[Casos]]/(Localiza_PN1112[[#This Row],[Población]]/1000000)</f>
        <v>0</v>
      </c>
      <c r="M634" s="19">
        <f>+Localiza_PN1112[[#This Row],[Fallecidos]]/(Localiza_PN1112[[#This Row],[Población]]/1000000)</f>
        <v>0</v>
      </c>
      <c r="N634" s="19">
        <f>+Localiza_PN1112[[#This Row],[Recuperados]]/(Localiza_PN1112[[#This Row],[Población]]/1000000)</f>
        <v>0</v>
      </c>
      <c r="O634" s="19">
        <f>+Localiza_PN1112[[#This Row],[Activos]]/(Localiza_PN1112[[#This Row],[Población]]/1000000)</f>
        <v>0</v>
      </c>
      <c r="P634" s="25" t="e">
        <f>+Localiza_PN1112[[#This Row],[Fallecidos]]/Localiza_PN1112[[#This Row],[Casos]]</f>
        <v>#DIV/0!</v>
      </c>
      <c r="Q634" s="25" t="e">
        <f>+Localiza_PN1112[[#This Row],[Recuperados]]/Localiza_PN1112[[#This Row],[Casos]]</f>
        <v>#DIV/0!</v>
      </c>
      <c r="R634" s="25" t="e">
        <f>Localiza_PN1112[[#This Row],[Activos]]/Localiza_PN1112[[#This Row],[Casos]]</f>
        <v>#DIV/0!</v>
      </c>
      <c r="S634" s="43" t="e">
        <f ca="1">+HLOOKUP($R$1,'Casos DIA Corr'!$CM$1:$CP$755,Localiza_PN1112[[#This Row],[Fila]],0)</f>
        <v>#N/A</v>
      </c>
      <c r="T634" s="40" t="e">
        <f ca="1">+HLOOKUP($R$1,'Muertes DIA'!$F$1:$I$770,Localiza_PN1112[[#This Row],[Fila]],0)</f>
        <v>#N/A</v>
      </c>
      <c r="U634" s="40" t="e">
        <f ca="1">+HLOOKUP($R$1,'Recuperados DIA'!$E$1:$H$763,Localiza_PN1112[[#This Row],[Fila]],0)</f>
        <v>#N/A</v>
      </c>
    </row>
    <row r="635" spans="2:21">
      <c r="B635">
        <v>635</v>
      </c>
      <c r="C635">
        <v>91205</v>
      </c>
      <c r="D635" t="s">
        <v>740</v>
      </c>
      <c r="E635">
        <v>8.6546001434326172</v>
      </c>
      <c r="F635">
        <v>-80.010101318359375</v>
      </c>
      <c r="G635">
        <v>0</v>
      </c>
      <c r="H635" s="48">
        <f>+Casos_PN_CORR[[#This Row],[SUM Correg]]</f>
        <v>10</v>
      </c>
      <c r="I635" s="48">
        <f>+Muertes_PN_ACUM[[#This Row],[Fallecidos]]</f>
        <v>0</v>
      </c>
      <c r="J635" s="48">
        <f>+Recupera_PN_ACUM[[#This Row],[Recuperados]]</f>
        <v>0</v>
      </c>
      <c r="K635" s="48">
        <f>+Localiza_PN1112[[#This Row],[Casos]]-Localiza_PN1112[[#This Row],[Fallecidos]]-Localiza_PN1112[[#This Row],[Recuperados]]</f>
        <v>10</v>
      </c>
      <c r="L635" s="19" t="e">
        <f>+Localiza_PN1112[[#This Row],[Casos]]/(Localiza_PN1112[[#This Row],[Población]]/1000000)</f>
        <v>#DIV/0!</v>
      </c>
      <c r="M635" s="19" t="e">
        <f>+Localiza_PN1112[[#This Row],[Fallecidos]]/(Localiza_PN1112[[#This Row],[Población]]/1000000)</f>
        <v>#DIV/0!</v>
      </c>
      <c r="N635" s="19" t="e">
        <f>+Localiza_PN1112[[#This Row],[Recuperados]]/(Localiza_PN1112[[#This Row],[Población]]/1000000)</f>
        <v>#DIV/0!</v>
      </c>
      <c r="O635" s="19" t="e">
        <f>+Localiza_PN1112[[#This Row],[Activos]]/(Localiza_PN1112[[#This Row],[Población]]/1000000)</f>
        <v>#DIV/0!</v>
      </c>
      <c r="P635" s="25">
        <f>+Localiza_PN1112[[#This Row],[Fallecidos]]/Localiza_PN1112[[#This Row],[Casos]]</f>
        <v>0</v>
      </c>
      <c r="Q635" s="25">
        <f>+Localiza_PN1112[[#This Row],[Recuperados]]/Localiza_PN1112[[#This Row],[Casos]]</f>
        <v>0</v>
      </c>
      <c r="R635" s="25">
        <f>Localiza_PN1112[[#This Row],[Activos]]/Localiza_PN1112[[#This Row],[Casos]]</f>
        <v>1</v>
      </c>
      <c r="S635" s="43" t="e">
        <f ca="1">+HLOOKUP($R$1,'Casos DIA Corr'!$CM$1:$CP$755,Localiza_PN1112[[#This Row],[Fila]],0)</f>
        <v>#N/A</v>
      </c>
      <c r="T635" s="40" t="e">
        <f ca="1">+HLOOKUP($R$1,'Muertes DIA'!$F$1:$I$770,Localiza_PN1112[[#This Row],[Fila]],0)</f>
        <v>#N/A</v>
      </c>
      <c r="U635" s="40" t="e">
        <f ca="1">+HLOOKUP($R$1,'Recuperados DIA'!$E$1:$H$763,Localiza_PN1112[[#This Row],[Fila]],0)</f>
        <v>#N/A</v>
      </c>
    </row>
    <row r="636" spans="2:21">
      <c r="B636">
        <v>636</v>
      </c>
      <c r="C636">
        <v>10105</v>
      </c>
      <c r="D636" t="s">
        <v>741</v>
      </c>
      <c r="E636">
        <v>8.5834999084472656</v>
      </c>
      <c r="F636">
        <v>-82.651802062988281</v>
      </c>
      <c r="G636">
        <v>2440</v>
      </c>
      <c r="H636" s="48">
        <f>+Casos_PN_CORR[[#This Row],[SUM Correg]]</f>
        <v>0</v>
      </c>
      <c r="I636" s="48">
        <f>+Muertes_PN_ACUM[[#This Row],[Fallecidos]]</f>
        <v>0</v>
      </c>
      <c r="J636" s="48">
        <f>+Recupera_PN_ACUM[[#This Row],[Recuperados]]</f>
        <v>0</v>
      </c>
      <c r="K636" s="48">
        <f>+Localiza_PN1112[[#This Row],[Casos]]-Localiza_PN1112[[#This Row],[Fallecidos]]-Localiza_PN1112[[#This Row],[Recuperados]]</f>
        <v>0</v>
      </c>
      <c r="L636" s="19">
        <f>+Localiza_PN1112[[#This Row],[Casos]]/(Localiza_PN1112[[#This Row],[Población]]/1000000)</f>
        <v>0</v>
      </c>
      <c r="M636" s="19">
        <f>+Localiza_PN1112[[#This Row],[Fallecidos]]/(Localiza_PN1112[[#This Row],[Población]]/1000000)</f>
        <v>0</v>
      </c>
      <c r="N636" s="19">
        <f>+Localiza_PN1112[[#This Row],[Recuperados]]/(Localiza_PN1112[[#This Row],[Población]]/1000000)</f>
        <v>0</v>
      </c>
      <c r="O636" s="19">
        <f>+Localiza_PN1112[[#This Row],[Activos]]/(Localiza_PN1112[[#This Row],[Población]]/1000000)</f>
        <v>0</v>
      </c>
      <c r="P636" s="25" t="e">
        <f>+Localiza_PN1112[[#This Row],[Fallecidos]]/Localiza_PN1112[[#This Row],[Casos]]</f>
        <v>#DIV/0!</v>
      </c>
      <c r="Q636" s="25" t="e">
        <f>+Localiza_PN1112[[#This Row],[Recuperados]]/Localiza_PN1112[[#This Row],[Casos]]</f>
        <v>#DIV/0!</v>
      </c>
      <c r="R636" s="25" t="e">
        <f>Localiza_PN1112[[#This Row],[Activos]]/Localiza_PN1112[[#This Row],[Casos]]</f>
        <v>#DIV/0!</v>
      </c>
      <c r="S636" s="43" t="e">
        <f ca="1">+HLOOKUP($R$1,'Casos DIA Corr'!$CM$1:$CP$755,Localiza_PN1112[[#This Row],[Fila]],0)</f>
        <v>#N/A</v>
      </c>
      <c r="T636" s="40" t="e">
        <f ca="1">+HLOOKUP($R$1,'Muertes DIA'!$F$1:$I$770,Localiza_PN1112[[#This Row],[Fila]],0)</f>
        <v>#N/A</v>
      </c>
      <c r="U636" s="40" t="e">
        <f ca="1">+HLOOKUP($R$1,'Recuperados DIA'!$E$1:$H$763,Localiza_PN1112[[#This Row],[Fila]],0)</f>
        <v>#N/A</v>
      </c>
    </row>
    <row r="637" spans="2:21">
      <c r="B637">
        <v>637</v>
      </c>
      <c r="C637">
        <v>40308</v>
      </c>
      <c r="D637" t="s">
        <v>742</v>
      </c>
      <c r="E637">
        <v>8.3604602813720703</v>
      </c>
      <c r="F637">
        <v>-81.802299499511719</v>
      </c>
      <c r="G637">
        <v>2798</v>
      </c>
      <c r="H637" s="48">
        <f>+Casos_PN_CORR[[#This Row],[SUM Correg]]</f>
        <v>5</v>
      </c>
      <c r="I637" s="48">
        <f>+Muertes_PN_ACUM[[#This Row],[Fallecidos]]</f>
        <v>0</v>
      </c>
      <c r="J637" s="48">
        <f>+Recupera_PN_ACUM[[#This Row],[Recuperados]]</f>
        <v>0</v>
      </c>
      <c r="K637" s="48">
        <f>+Localiza_PN1112[[#This Row],[Casos]]-Localiza_PN1112[[#This Row],[Fallecidos]]-Localiza_PN1112[[#This Row],[Recuperados]]</f>
        <v>5</v>
      </c>
      <c r="L637" s="19">
        <f>+Localiza_PN1112[[#This Row],[Casos]]/(Localiza_PN1112[[#This Row],[Población]]/1000000)</f>
        <v>1786.99070764832</v>
      </c>
      <c r="M637" s="19">
        <f>+Localiza_PN1112[[#This Row],[Fallecidos]]/(Localiza_PN1112[[#This Row],[Población]]/1000000)</f>
        <v>0</v>
      </c>
      <c r="N637" s="19">
        <f>+Localiza_PN1112[[#This Row],[Recuperados]]/(Localiza_PN1112[[#This Row],[Población]]/1000000)</f>
        <v>0</v>
      </c>
      <c r="O637" s="19">
        <f>+Localiza_PN1112[[#This Row],[Activos]]/(Localiza_PN1112[[#This Row],[Población]]/1000000)</f>
        <v>1786.99070764832</v>
      </c>
      <c r="P637" s="25">
        <f>+Localiza_PN1112[[#This Row],[Fallecidos]]/Localiza_PN1112[[#This Row],[Casos]]</f>
        <v>0</v>
      </c>
      <c r="Q637" s="25">
        <f>+Localiza_PN1112[[#This Row],[Recuperados]]/Localiza_PN1112[[#This Row],[Casos]]</f>
        <v>0</v>
      </c>
      <c r="R637" s="25">
        <f>Localiza_PN1112[[#This Row],[Activos]]/Localiza_PN1112[[#This Row],[Casos]]</f>
        <v>1</v>
      </c>
      <c r="S637" s="43" t="e">
        <f ca="1">+HLOOKUP($R$1,'Casos DIA Corr'!$CM$1:$CP$755,Localiza_PN1112[[#This Row],[Fila]],0)</f>
        <v>#N/A</v>
      </c>
      <c r="T637" s="40" t="e">
        <f ca="1">+HLOOKUP($R$1,'Muertes DIA'!$F$1:$I$770,Localiza_PN1112[[#This Row],[Fila]],0)</f>
        <v>#N/A</v>
      </c>
      <c r="U637" s="40" t="e">
        <f ca="1">+HLOOKUP($R$1,'Recuperados DIA'!$E$1:$H$763,Localiza_PN1112[[#This Row],[Fila]],0)</f>
        <v>#N/A</v>
      </c>
    </row>
    <row r="638" spans="2:21">
      <c r="B638">
        <v>638</v>
      </c>
      <c r="C638">
        <v>40707</v>
      </c>
      <c r="D638" t="s">
        <v>743</v>
      </c>
      <c r="E638">
        <v>8.7910699844360352</v>
      </c>
      <c r="F638">
        <v>-79.549201965332031</v>
      </c>
      <c r="G638">
        <v>731</v>
      </c>
      <c r="H638" s="48">
        <f>+Casos_PN_CORR[[#This Row],[SUM Correg]]</f>
        <v>0</v>
      </c>
      <c r="I638" s="48">
        <f>+Muertes_PN_ACUM[[#This Row],[Fallecidos]]</f>
        <v>0</v>
      </c>
      <c r="J638" s="48">
        <f>+Recupera_PN_ACUM[[#This Row],[Recuperados]]</f>
        <v>0</v>
      </c>
      <c r="K638" s="48">
        <f>+Localiza_PN1112[[#This Row],[Casos]]-Localiza_PN1112[[#This Row],[Fallecidos]]-Localiza_PN1112[[#This Row],[Recuperados]]</f>
        <v>0</v>
      </c>
      <c r="L638" s="19">
        <f>+Localiza_PN1112[[#This Row],[Casos]]/(Localiza_PN1112[[#This Row],[Población]]/1000000)</f>
        <v>0</v>
      </c>
      <c r="M638" s="19">
        <f>+Localiza_PN1112[[#This Row],[Fallecidos]]/(Localiza_PN1112[[#This Row],[Población]]/1000000)</f>
        <v>0</v>
      </c>
      <c r="N638" s="19">
        <f>+Localiza_PN1112[[#This Row],[Recuperados]]/(Localiza_PN1112[[#This Row],[Población]]/1000000)</f>
        <v>0</v>
      </c>
      <c r="O638" s="19">
        <f>+Localiza_PN1112[[#This Row],[Activos]]/(Localiza_PN1112[[#This Row],[Población]]/1000000)</f>
        <v>0</v>
      </c>
      <c r="P638" s="25" t="e">
        <f>+Localiza_PN1112[[#This Row],[Fallecidos]]/Localiza_PN1112[[#This Row],[Casos]]</f>
        <v>#DIV/0!</v>
      </c>
      <c r="Q638" s="25" t="e">
        <f>+Localiza_PN1112[[#This Row],[Recuperados]]/Localiza_PN1112[[#This Row],[Casos]]</f>
        <v>#DIV/0!</v>
      </c>
      <c r="R638" s="25" t="e">
        <f>Localiza_PN1112[[#This Row],[Activos]]/Localiza_PN1112[[#This Row],[Casos]]</f>
        <v>#DIV/0!</v>
      </c>
      <c r="S638" s="43" t="e">
        <f ca="1">+HLOOKUP($R$1,'Casos DIA Corr'!$CM$1:$CP$755,Localiza_PN1112[[#This Row],[Fila]],0)</f>
        <v>#N/A</v>
      </c>
      <c r="T638" s="40" t="e">
        <f ca="1">+HLOOKUP($R$1,'Muertes DIA'!$F$1:$I$770,Localiza_PN1112[[#This Row],[Fila]],0)</f>
        <v>#N/A</v>
      </c>
      <c r="U638" s="40" t="e">
        <f ca="1">+HLOOKUP($R$1,'Recuperados DIA'!$E$1:$H$763,Localiza_PN1112[[#This Row],[Fila]],0)</f>
        <v>#N/A</v>
      </c>
    </row>
    <row r="639" spans="2:21">
      <c r="B639">
        <v>639</v>
      </c>
      <c r="C639">
        <v>20609</v>
      </c>
      <c r="D639" t="s">
        <v>744</v>
      </c>
      <c r="E639">
        <v>8.1294803619384766</v>
      </c>
      <c r="F639">
        <v>-78.202102661132813</v>
      </c>
      <c r="G639">
        <v>764</v>
      </c>
      <c r="H639" s="48">
        <f>+Casos_PN_CORR[[#This Row],[SUM Correg]]</f>
        <v>5</v>
      </c>
      <c r="I639" s="48">
        <f>+Muertes_PN_ACUM[[#This Row],[Fallecidos]]</f>
        <v>0</v>
      </c>
      <c r="J639" s="48">
        <f>+Recupera_PN_ACUM[[#This Row],[Recuperados]]</f>
        <v>0</v>
      </c>
      <c r="K639" s="48">
        <f>+Localiza_PN1112[[#This Row],[Casos]]-Localiza_PN1112[[#This Row],[Fallecidos]]-Localiza_PN1112[[#This Row],[Recuperados]]</f>
        <v>5</v>
      </c>
      <c r="L639" s="19">
        <f>+Localiza_PN1112[[#This Row],[Casos]]/(Localiza_PN1112[[#This Row],[Población]]/1000000)</f>
        <v>6544.5026178010467</v>
      </c>
      <c r="M639" s="19">
        <f>+Localiza_PN1112[[#This Row],[Fallecidos]]/(Localiza_PN1112[[#This Row],[Población]]/1000000)</f>
        <v>0</v>
      </c>
      <c r="N639" s="19">
        <f>+Localiza_PN1112[[#This Row],[Recuperados]]/(Localiza_PN1112[[#This Row],[Población]]/1000000)</f>
        <v>0</v>
      </c>
      <c r="O639" s="19">
        <f>+Localiza_PN1112[[#This Row],[Activos]]/(Localiza_PN1112[[#This Row],[Población]]/1000000)</f>
        <v>6544.5026178010467</v>
      </c>
      <c r="P639" s="25">
        <f>+Localiza_PN1112[[#This Row],[Fallecidos]]/Localiza_PN1112[[#This Row],[Casos]]</f>
        <v>0</v>
      </c>
      <c r="Q639" s="25">
        <f>+Localiza_PN1112[[#This Row],[Recuperados]]/Localiza_PN1112[[#This Row],[Casos]]</f>
        <v>0</v>
      </c>
      <c r="R639" s="25">
        <f>Localiza_PN1112[[#This Row],[Activos]]/Localiza_PN1112[[#This Row],[Casos]]</f>
        <v>1</v>
      </c>
      <c r="S639" s="43" t="e">
        <f ca="1">+HLOOKUP($R$1,'Casos DIA Corr'!$CM$1:$CP$755,Localiza_PN1112[[#This Row],[Fila]],0)</f>
        <v>#N/A</v>
      </c>
      <c r="T639" s="40" t="e">
        <f ca="1">+HLOOKUP($R$1,'Muertes DIA'!$F$1:$I$770,Localiza_PN1112[[#This Row],[Fila]],0)</f>
        <v>#N/A</v>
      </c>
      <c r="U639" s="40" t="e">
        <f ca="1">+HLOOKUP($R$1,'Recuperados DIA'!$E$1:$H$763,Localiza_PN1112[[#This Row],[Fila]],0)</f>
        <v>#N/A</v>
      </c>
    </row>
    <row r="640" spans="2:21">
      <c r="B640">
        <v>640</v>
      </c>
      <c r="C640">
        <v>120706</v>
      </c>
      <c r="D640" t="s">
        <v>745</v>
      </c>
      <c r="E640">
        <v>7.7168397903442383</v>
      </c>
      <c r="F640">
        <v>-80.972602844238281</v>
      </c>
      <c r="G640">
        <v>599</v>
      </c>
      <c r="H640" s="48">
        <f>+Casos_PN_CORR[[#This Row],[SUM Correg]]</f>
        <v>0</v>
      </c>
      <c r="I640" s="48">
        <f>+Muertes_PN_ACUM[[#This Row],[Fallecidos]]</f>
        <v>0</v>
      </c>
      <c r="J640" s="48">
        <f>+Recupera_PN_ACUM[[#This Row],[Recuperados]]</f>
        <v>0</v>
      </c>
      <c r="K640" s="48">
        <f>+Localiza_PN1112[[#This Row],[Casos]]-Localiza_PN1112[[#This Row],[Fallecidos]]-Localiza_PN1112[[#This Row],[Recuperados]]</f>
        <v>0</v>
      </c>
      <c r="L640" s="19">
        <f>+Localiza_PN1112[[#This Row],[Casos]]/(Localiza_PN1112[[#This Row],[Población]]/1000000)</f>
        <v>0</v>
      </c>
      <c r="M640" s="19">
        <f>+Localiza_PN1112[[#This Row],[Fallecidos]]/(Localiza_PN1112[[#This Row],[Población]]/1000000)</f>
        <v>0</v>
      </c>
      <c r="N640" s="19">
        <f>+Localiza_PN1112[[#This Row],[Recuperados]]/(Localiza_PN1112[[#This Row],[Población]]/1000000)</f>
        <v>0</v>
      </c>
      <c r="O640" s="19">
        <f>+Localiza_PN1112[[#This Row],[Activos]]/(Localiza_PN1112[[#This Row],[Población]]/1000000)</f>
        <v>0</v>
      </c>
      <c r="P640" s="25" t="e">
        <f>+Localiza_PN1112[[#This Row],[Fallecidos]]/Localiza_PN1112[[#This Row],[Casos]]</f>
        <v>#DIV/0!</v>
      </c>
      <c r="Q640" s="25" t="e">
        <f>+Localiza_PN1112[[#This Row],[Recuperados]]/Localiza_PN1112[[#This Row],[Casos]]</f>
        <v>#DIV/0!</v>
      </c>
      <c r="R640" s="25" t="e">
        <f>Localiza_PN1112[[#This Row],[Activos]]/Localiza_PN1112[[#This Row],[Casos]]</f>
        <v>#DIV/0!</v>
      </c>
      <c r="S640" s="43" t="e">
        <f ca="1">+HLOOKUP($R$1,'Casos DIA Corr'!$CM$1:$CP$755,Localiza_PN1112[[#This Row],[Fila]],0)</f>
        <v>#N/A</v>
      </c>
      <c r="T640" s="40" t="e">
        <f ca="1">+HLOOKUP($R$1,'Muertes DIA'!$F$1:$I$770,Localiza_PN1112[[#This Row],[Fila]],0)</f>
        <v>#N/A</v>
      </c>
      <c r="U640" s="40" t="e">
        <f ca="1">+HLOOKUP($R$1,'Recuperados DIA'!$E$1:$H$763,Localiza_PN1112[[#This Row],[Fila]],0)</f>
        <v>#N/A</v>
      </c>
    </row>
    <row r="641" spans="2:21">
      <c r="B641">
        <v>641</v>
      </c>
      <c r="C641">
        <v>80819</v>
      </c>
      <c r="D641" t="s">
        <v>746</v>
      </c>
      <c r="E641">
        <v>9.2150897979736328</v>
      </c>
      <c r="F641">
        <v>-82.240402221679688</v>
      </c>
      <c r="G641">
        <v>2661</v>
      </c>
      <c r="H641" s="48">
        <f>+Casos_PN_CORR[[#This Row],[SUM Correg]]</f>
        <v>4048</v>
      </c>
      <c r="I641" s="48">
        <f>+Muertes_PN_ACUM[[#This Row],[Fallecidos]]</f>
        <v>24</v>
      </c>
      <c r="J641" s="48">
        <f>+Recupera_PN_ACUM[[#This Row],[Recuperados]]</f>
        <v>0</v>
      </c>
      <c r="K641" s="48">
        <f>+Localiza_PN1112[[#This Row],[Casos]]-Localiza_PN1112[[#This Row],[Fallecidos]]-Localiza_PN1112[[#This Row],[Recuperados]]</f>
        <v>4024</v>
      </c>
      <c r="L641" s="19">
        <f>+Localiza_PN1112[[#This Row],[Casos]]/(Localiza_PN1112[[#This Row],[Población]]/1000000)</f>
        <v>1521232.6193160466</v>
      </c>
      <c r="M641" s="19">
        <f>+Localiza_PN1112[[#This Row],[Fallecidos]]/(Localiza_PN1112[[#This Row],[Población]]/1000000)</f>
        <v>9019.165727170237</v>
      </c>
      <c r="N641" s="19">
        <f>+Localiza_PN1112[[#This Row],[Recuperados]]/(Localiza_PN1112[[#This Row],[Población]]/1000000)</f>
        <v>0</v>
      </c>
      <c r="O641" s="19">
        <f>+Localiza_PN1112[[#This Row],[Activos]]/(Localiza_PN1112[[#This Row],[Población]]/1000000)</f>
        <v>1512213.4535888762</v>
      </c>
      <c r="P641" s="25">
        <f>+Localiza_PN1112[[#This Row],[Fallecidos]]/Localiza_PN1112[[#This Row],[Casos]]</f>
        <v>5.9288537549407111E-3</v>
      </c>
      <c r="Q641" s="25">
        <f>+Localiza_PN1112[[#This Row],[Recuperados]]/Localiza_PN1112[[#This Row],[Casos]]</f>
        <v>0</v>
      </c>
      <c r="R641" s="25">
        <f>Localiza_PN1112[[#This Row],[Activos]]/Localiza_PN1112[[#This Row],[Casos]]</f>
        <v>0.99407114624505932</v>
      </c>
      <c r="S641" s="43" t="e">
        <f ca="1">+HLOOKUP($R$1,'Casos DIA Corr'!$CM$1:$CP$755,Localiza_PN1112[[#This Row],[Fila]],0)</f>
        <v>#N/A</v>
      </c>
      <c r="T641" s="40" t="e">
        <f ca="1">+HLOOKUP($R$1,'Muertes DIA'!$F$1:$I$770,Localiza_PN1112[[#This Row],[Fila]],0)</f>
        <v>#N/A</v>
      </c>
      <c r="U641" s="40" t="e">
        <f ca="1">+HLOOKUP($R$1,'Recuperados DIA'!$E$1:$H$763,Localiza_PN1112[[#This Row],[Fila]],0)</f>
        <v>#N/A</v>
      </c>
    </row>
    <row r="642" spans="2:21">
      <c r="B642">
        <v>642</v>
      </c>
      <c r="C642">
        <v>41301</v>
      </c>
      <c r="D642" t="s">
        <v>747</v>
      </c>
      <c r="E642">
        <v>8.471099853515625</v>
      </c>
      <c r="F642">
        <v>-82.567703247070313</v>
      </c>
      <c r="G642">
        <v>2670</v>
      </c>
      <c r="H642" s="48">
        <f>+Casos_PN_CORR[[#This Row],[SUM Correg]]</f>
        <v>0</v>
      </c>
      <c r="I642" s="48">
        <f>+Muertes_PN_ACUM[[#This Row],[Fallecidos]]</f>
        <v>0</v>
      </c>
      <c r="J642" s="48">
        <f>+Recupera_PN_ACUM[[#This Row],[Recuperados]]</f>
        <v>0</v>
      </c>
      <c r="K642" s="48">
        <f>+Localiza_PN1112[[#This Row],[Casos]]-Localiza_PN1112[[#This Row],[Fallecidos]]-Localiza_PN1112[[#This Row],[Recuperados]]</f>
        <v>0</v>
      </c>
      <c r="L642" s="19">
        <f>+Localiza_PN1112[[#This Row],[Casos]]/(Localiza_PN1112[[#This Row],[Población]]/1000000)</f>
        <v>0</v>
      </c>
      <c r="M642" s="19">
        <f>+Localiza_PN1112[[#This Row],[Fallecidos]]/(Localiza_PN1112[[#This Row],[Población]]/1000000)</f>
        <v>0</v>
      </c>
      <c r="N642" s="19">
        <f>+Localiza_PN1112[[#This Row],[Recuperados]]/(Localiza_PN1112[[#This Row],[Población]]/1000000)</f>
        <v>0</v>
      </c>
      <c r="O642" s="19">
        <f>+Localiza_PN1112[[#This Row],[Activos]]/(Localiza_PN1112[[#This Row],[Población]]/1000000)</f>
        <v>0</v>
      </c>
      <c r="P642" s="25" t="e">
        <f>+Localiza_PN1112[[#This Row],[Fallecidos]]/Localiza_PN1112[[#This Row],[Casos]]</f>
        <v>#DIV/0!</v>
      </c>
      <c r="Q642" s="25" t="e">
        <f>+Localiza_PN1112[[#This Row],[Recuperados]]/Localiza_PN1112[[#This Row],[Casos]]</f>
        <v>#DIV/0!</v>
      </c>
      <c r="R642" s="25" t="e">
        <f>Localiza_PN1112[[#This Row],[Activos]]/Localiza_PN1112[[#This Row],[Casos]]</f>
        <v>#DIV/0!</v>
      </c>
      <c r="S642" s="43" t="e">
        <f ca="1">+HLOOKUP($R$1,'Casos DIA Corr'!$CM$1:$CP$755,Localiza_PN1112[[#This Row],[Fila]],0)</f>
        <v>#N/A</v>
      </c>
      <c r="T642" s="40" t="e">
        <f ca="1">+HLOOKUP($R$1,'Muertes DIA'!$F$1:$I$770,Localiza_PN1112[[#This Row],[Fila]],0)</f>
        <v>#N/A</v>
      </c>
      <c r="U642" s="40" t="e">
        <f ca="1">+HLOOKUP($R$1,'Recuperados DIA'!$E$1:$H$763,Localiza_PN1112[[#This Row],[Fila]],0)</f>
        <v>#N/A</v>
      </c>
    </row>
    <row r="643" spans="2:21">
      <c r="B643">
        <v>643</v>
      </c>
      <c r="C643">
        <v>120611</v>
      </c>
      <c r="D643" t="s">
        <v>748</v>
      </c>
      <c r="E643">
        <v>8.5693902969360352</v>
      </c>
      <c r="F643">
        <v>-82.471702575683594</v>
      </c>
      <c r="G643">
        <v>1530</v>
      </c>
      <c r="H643" s="48">
        <f>+Casos_PN_CORR[[#This Row],[SUM Correg]]</f>
        <v>0</v>
      </c>
      <c r="I643" s="48">
        <f>+Muertes_PN_ACUM[[#This Row],[Fallecidos]]</f>
        <v>0</v>
      </c>
      <c r="J643" s="48">
        <f>+Recupera_PN_ACUM[[#This Row],[Recuperados]]</f>
        <v>0</v>
      </c>
      <c r="K643" s="48">
        <f>+Localiza_PN1112[[#This Row],[Casos]]-Localiza_PN1112[[#This Row],[Fallecidos]]-Localiza_PN1112[[#This Row],[Recuperados]]</f>
        <v>0</v>
      </c>
      <c r="L643" s="19">
        <f>+Localiza_PN1112[[#This Row],[Casos]]/(Localiza_PN1112[[#This Row],[Población]]/1000000)</f>
        <v>0</v>
      </c>
      <c r="M643" s="19">
        <f>+Localiza_PN1112[[#This Row],[Fallecidos]]/(Localiza_PN1112[[#This Row],[Población]]/1000000)</f>
        <v>0</v>
      </c>
      <c r="N643" s="19">
        <f>+Localiza_PN1112[[#This Row],[Recuperados]]/(Localiza_PN1112[[#This Row],[Población]]/1000000)</f>
        <v>0</v>
      </c>
      <c r="O643" s="19">
        <f>+Localiza_PN1112[[#This Row],[Activos]]/(Localiza_PN1112[[#This Row],[Población]]/1000000)</f>
        <v>0</v>
      </c>
      <c r="P643" s="25" t="e">
        <f>+Localiza_PN1112[[#This Row],[Fallecidos]]/Localiza_PN1112[[#This Row],[Casos]]</f>
        <v>#DIV/0!</v>
      </c>
      <c r="Q643" s="25" t="e">
        <f>+Localiza_PN1112[[#This Row],[Recuperados]]/Localiza_PN1112[[#This Row],[Casos]]</f>
        <v>#DIV/0!</v>
      </c>
      <c r="R643" s="25" t="e">
        <f>Localiza_PN1112[[#This Row],[Activos]]/Localiza_PN1112[[#This Row],[Casos]]</f>
        <v>#DIV/0!</v>
      </c>
      <c r="S643" s="43" t="e">
        <f ca="1">+HLOOKUP($R$1,'Casos DIA Corr'!$CM$1:$CP$755,Localiza_PN1112[[#This Row],[Fila]],0)</f>
        <v>#N/A</v>
      </c>
      <c r="T643" s="40" t="e">
        <f ca="1">+HLOOKUP($R$1,'Muertes DIA'!$F$1:$I$770,Localiza_PN1112[[#This Row],[Fila]],0)</f>
        <v>#N/A</v>
      </c>
      <c r="U643" s="40" t="e">
        <f ca="1">+HLOOKUP($R$1,'Recuperados DIA'!$E$1:$H$763,Localiza_PN1112[[#This Row],[Fila]],0)</f>
        <v>#N/A</v>
      </c>
    </row>
    <row r="644" spans="2:21">
      <c r="B644">
        <v>644</v>
      </c>
      <c r="C644">
        <v>70701</v>
      </c>
      <c r="D644" t="s">
        <v>749</v>
      </c>
      <c r="E644">
        <v>8.7375898361206055</v>
      </c>
      <c r="F644">
        <v>-80.301399230957031</v>
      </c>
      <c r="G644">
        <v>10203</v>
      </c>
      <c r="H644" s="48">
        <f>+Casos_PN_CORR[[#This Row],[SUM Correg]]</f>
        <v>0</v>
      </c>
      <c r="I644" s="48">
        <f>+Muertes_PN_ACUM[[#This Row],[Fallecidos]]</f>
        <v>0</v>
      </c>
      <c r="J644" s="48">
        <f>+Recupera_PN_ACUM[[#This Row],[Recuperados]]</f>
        <v>0</v>
      </c>
      <c r="K644" s="48">
        <f>+Localiza_PN1112[[#This Row],[Casos]]-Localiza_PN1112[[#This Row],[Fallecidos]]-Localiza_PN1112[[#This Row],[Recuperados]]</f>
        <v>0</v>
      </c>
      <c r="L644" s="19">
        <f>+Localiza_PN1112[[#This Row],[Casos]]/(Localiza_PN1112[[#This Row],[Población]]/1000000)</f>
        <v>0</v>
      </c>
      <c r="M644" s="19">
        <f>+Localiza_PN1112[[#This Row],[Fallecidos]]/(Localiza_PN1112[[#This Row],[Población]]/1000000)</f>
        <v>0</v>
      </c>
      <c r="N644" s="19">
        <f>+Localiza_PN1112[[#This Row],[Recuperados]]/(Localiza_PN1112[[#This Row],[Población]]/1000000)</f>
        <v>0</v>
      </c>
      <c r="O644" s="19">
        <f>+Localiza_PN1112[[#This Row],[Activos]]/(Localiza_PN1112[[#This Row],[Población]]/1000000)</f>
        <v>0</v>
      </c>
      <c r="P644" s="25" t="e">
        <f>+Localiza_PN1112[[#This Row],[Fallecidos]]/Localiza_PN1112[[#This Row],[Casos]]</f>
        <v>#DIV/0!</v>
      </c>
      <c r="Q644" s="25" t="e">
        <f>+Localiza_PN1112[[#This Row],[Recuperados]]/Localiza_PN1112[[#This Row],[Casos]]</f>
        <v>#DIV/0!</v>
      </c>
      <c r="R644" s="25" t="e">
        <f>Localiza_PN1112[[#This Row],[Activos]]/Localiza_PN1112[[#This Row],[Casos]]</f>
        <v>#DIV/0!</v>
      </c>
      <c r="S644" s="43" t="e">
        <f ca="1">+HLOOKUP($R$1,'Casos DIA Corr'!$CM$1:$CP$755,Localiza_PN1112[[#This Row],[Fila]],0)</f>
        <v>#N/A</v>
      </c>
      <c r="T644" s="40" t="e">
        <f ca="1">+HLOOKUP($R$1,'Muertes DIA'!$F$1:$I$770,Localiza_PN1112[[#This Row],[Fila]],0)</f>
        <v>#N/A</v>
      </c>
      <c r="U644" s="40" t="e">
        <f ca="1">+HLOOKUP($R$1,'Recuperados DIA'!$E$1:$H$763,Localiza_PN1112[[#This Row],[Fila]],0)</f>
        <v>#N/A</v>
      </c>
    </row>
    <row r="645" spans="2:21">
      <c r="B645">
        <v>645</v>
      </c>
      <c r="C645">
        <v>80508</v>
      </c>
      <c r="D645" t="s">
        <v>750</v>
      </c>
      <c r="E645">
        <v>9.0221700668334961</v>
      </c>
      <c r="F645">
        <v>-81.77130126953125</v>
      </c>
      <c r="G645">
        <v>5056</v>
      </c>
      <c r="H645" s="48">
        <f>+Casos_PN_CORR[[#This Row],[SUM Correg]]</f>
        <v>122</v>
      </c>
      <c r="I645" s="48">
        <f>+Muertes_PN_ACUM[[#This Row],[Fallecidos]]</f>
        <v>1</v>
      </c>
      <c r="J645" s="48">
        <f>+Recupera_PN_ACUM[[#This Row],[Recuperados]]</f>
        <v>0</v>
      </c>
      <c r="K645" s="48">
        <f>+Localiza_PN1112[[#This Row],[Casos]]-Localiza_PN1112[[#This Row],[Fallecidos]]-Localiza_PN1112[[#This Row],[Recuperados]]</f>
        <v>121</v>
      </c>
      <c r="L645" s="19">
        <f>+Localiza_PN1112[[#This Row],[Casos]]/(Localiza_PN1112[[#This Row],[Población]]/1000000)</f>
        <v>24129.746835443038</v>
      </c>
      <c r="M645" s="19">
        <f>+Localiza_PN1112[[#This Row],[Fallecidos]]/(Localiza_PN1112[[#This Row],[Población]]/1000000)</f>
        <v>197.7848101265823</v>
      </c>
      <c r="N645" s="19">
        <f>+Localiza_PN1112[[#This Row],[Recuperados]]/(Localiza_PN1112[[#This Row],[Población]]/1000000)</f>
        <v>0</v>
      </c>
      <c r="O645" s="19">
        <f>+Localiza_PN1112[[#This Row],[Activos]]/(Localiza_PN1112[[#This Row],[Población]]/1000000)</f>
        <v>23931.962025316458</v>
      </c>
      <c r="P645" s="25">
        <f>+Localiza_PN1112[[#This Row],[Fallecidos]]/Localiza_PN1112[[#This Row],[Casos]]</f>
        <v>8.1967213114754103E-3</v>
      </c>
      <c r="Q645" s="25">
        <f>+Localiza_PN1112[[#This Row],[Recuperados]]/Localiza_PN1112[[#This Row],[Casos]]</f>
        <v>0</v>
      </c>
      <c r="R645" s="25">
        <f>Localiza_PN1112[[#This Row],[Activos]]/Localiza_PN1112[[#This Row],[Casos]]</f>
        <v>0.99180327868852458</v>
      </c>
      <c r="S645" s="43" t="e">
        <f ca="1">+HLOOKUP($R$1,'Casos DIA Corr'!$CM$1:$CP$755,Localiza_PN1112[[#This Row],[Fila]],0)</f>
        <v>#N/A</v>
      </c>
      <c r="T645" s="40" t="e">
        <f ca="1">+HLOOKUP($R$1,'Muertes DIA'!$F$1:$I$770,Localiza_PN1112[[#This Row],[Fila]],0)</f>
        <v>#N/A</v>
      </c>
      <c r="U645" s="40" t="e">
        <f ca="1">+HLOOKUP($R$1,'Recuperados DIA'!$E$1:$H$763,Localiza_PN1112[[#This Row],[Fila]],0)</f>
        <v>#N/A</v>
      </c>
    </row>
    <row r="646" spans="2:21">
      <c r="B646">
        <v>646</v>
      </c>
      <c r="C646">
        <v>20406</v>
      </c>
      <c r="D646" t="s">
        <v>751</v>
      </c>
      <c r="E646">
        <v>9.1018600463867188</v>
      </c>
      <c r="F646">
        <v>-79.400001525878906</v>
      </c>
      <c r="G646">
        <v>74952</v>
      </c>
      <c r="H646" s="48">
        <f>+Casos_PN_CORR[[#This Row],[SUM Correg]]</f>
        <v>5</v>
      </c>
      <c r="I646" s="48">
        <f>+Muertes_PN_ACUM[[#This Row],[Fallecidos]]</f>
        <v>0</v>
      </c>
      <c r="J646" s="48">
        <f>+Recupera_PN_ACUM[[#This Row],[Recuperados]]</f>
        <v>0</v>
      </c>
      <c r="K646" s="48">
        <f>+Localiza_PN1112[[#This Row],[Casos]]-Localiza_PN1112[[#This Row],[Fallecidos]]-Localiza_PN1112[[#This Row],[Recuperados]]</f>
        <v>5</v>
      </c>
      <c r="L646" s="19">
        <f>+Localiza_PN1112[[#This Row],[Casos]]/(Localiza_PN1112[[#This Row],[Población]]/1000000)</f>
        <v>66.709360657487451</v>
      </c>
      <c r="M646" s="19">
        <f>+Localiza_PN1112[[#This Row],[Fallecidos]]/(Localiza_PN1112[[#This Row],[Población]]/1000000)</f>
        <v>0</v>
      </c>
      <c r="N646" s="19">
        <f>+Localiza_PN1112[[#This Row],[Recuperados]]/(Localiza_PN1112[[#This Row],[Población]]/1000000)</f>
        <v>0</v>
      </c>
      <c r="O646" s="19">
        <f>+Localiza_PN1112[[#This Row],[Activos]]/(Localiza_PN1112[[#This Row],[Población]]/1000000)</f>
        <v>66.709360657487451</v>
      </c>
      <c r="P646" s="25">
        <f>+Localiza_PN1112[[#This Row],[Fallecidos]]/Localiza_PN1112[[#This Row],[Casos]]</f>
        <v>0</v>
      </c>
      <c r="Q646" s="25">
        <f>+Localiza_PN1112[[#This Row],[Recuperados]]/Localiza_PN1112[[#This Row],[Casos]]</f>
        <v>0</v>
      </c>
      <c r="R646" s="25">
        <f>Localiza_PN1112[[#This Row],[Activos]]/Localiza_PN1112[[#This Row],[Casos]]</f>
        <v>1</v>
      </c>
      <c r="S646" s="43" t="e">
        <f ca="1">+HLOOKUP($R$1,'Casos DIA Corr'!$CM$1:$CP$755,Localiza_PN1112[[#This Row],[Fila]],0)</f>
        <v>#N/A</v>
      </c>
      <c r="T646" s="40" t="e">
        <f ca="1">+HLOOKUP($R$1,'Muertes DIA'!$F$1:$I$770,Localiza_PN1112[[#This Row],[Fila]],0)</f>
        <v>#N/A</v>
      </c>
      <c r="U646" s="40" t="e">
        <f ca="1">+HLOOKUP($R$1,'Recuperados DIA'!$E$1:$H$763,Localiza_PN1112[[#This Row],[Fila]],0)</f>
        <v>#N/A</v>
      </c>
    </row>
    <row r="647" spans="2:21">
      <c r="B647">
        <v>647</v>
      </c>
      <c r="C647">
        <v>70312</v>
      </c>
      <c r="D647" t="s">
        <v>752</v>
      </c>
      <c r="E647">
        <v>8.2194900512695313</v>
      </c>
      <c r="F647">
        <v>-81.706703186035156</v>
      </c>
      <c r="G647">
        <v>3240</v>
      </c>
      <c r="H647" s="48">
        <f>+Casos_PN_CORR[[#This Row],[SUM Correg]]</f>
        <v>0</v>
      </c>
      <c r="I647" s="48">
        <f>+Muertes_PN_ACUM[[#This Row],[Fallecidos]]</f>
        <v>0</v>
      </c>
      <c r="J647" s="48">
        <f>+Recupera_PN_ACUM[[#This Row],[Recuperados]]</f>
        <v>0</v>
      </c>
      <c r="K647" s="48">
        <f>+Localiza_PN1112[[#This Row],[Casos]]-Localiza_PN1112[[#This Row],[Fallecidos]]-Localiza_PN1112[[#This Row],[Recuperados]]</f>
        <v>0</v>
      </c>
      <c r="L647" s="19">
        <f>+Localiza_PN1112[[#This Row],[Casos]]/(Localiza_PN1112[[#This Row],[Población]]/1000000)</f>
        <v>0</v>
      </c>
      <c r="M647" s="19">
        <f>+Localiza_PN1112[[#This Row],[Fallecidos]]/(Localiza_PN1112[[#This Row],[Población]]/1000000)</f>
        <v>0</v>
      </c>
      <c r="N647" s="19">
        <f>+Localiza_PN1112[[#This Row],[Recuperados]]/(Localiza_PN1112[[#This Row],[Población]]/1000000)</f>
        <v>0</v>
      </c>
      <c r="O647" s="19">
        <f>+Localiza_PN1112[[#This Row],[Activos]]/(Localiza_PN1112[[#This Row],[Población]]/1000000)</f>
        <v>0</v>
      </c>
      <c r="P647" s="25" t="e">
        <f>+Localiza_PN1112[[#This Row],[Fallecidos]]/Localiza_PN1112[[#This Row],[Casos]]</f>
        <v>#DIV/0!</v>
      </c>
      <c r="Q647" s="25" t="e">
        <f>+Localiza_PN1112[[#This Row],[Recuperados]]/Localiza_PN1112[[#This Row],[Casos]]</f>
        <v>#DIV/0!</v>
      </c>
      <c r="R647" s="25" t="e">
        <f>Localiza_PN1112[[#This Row],[Activos]]/Localiza_PN1112[[#This Row],[Casos]]</f>
        <v>#DIV/0!</v>
      </c>
      <c r="S647" s="43" t="e">
        <f ca="1">+HLOOKUP($R$1,'Casos DIA Corr'!$CM$1:$CP$755,Localiza_PN1112[[#This Row],[Fila]],0)</f>
        <v>#N/A</v>
      </c>
      <c r="T647" s="40" t="e">
        <f ca="1">+HLOOKUP($R$1,'Muertes DIA'!$F$1:$I$770,Localiza_PN1112[[#This Row],[Fila]],0)</f>
        <v>#N/A</v>
      </c>
      <c r="U647" s="40" t="e">
        <f ca="1">+HLOOKUP($R$1,'Recuperados DIA'!$E$1:$H$763,Localiza_PN1112[[#This Row],[Fila]],0)</f>
        <v>#N/A</v>
      </c>
    </row>
    <row r="648" spans="2:21">
      <c r="B648">
        <v>648</v>
      </c>
      <c r="C648">
        <v>120805</v>
      </c>
      <c r="D648" t="s">
        <v>753</v>
      </c>
      <c r="E648">
        <v>8.598170280456543</v>
      </c>
      <c r="F648">
        <v>-81.82659912109375</v>
      </c>
      <c r="G648">
        <v>0</v>
      </c>
      <c r="H648" s="48">
        <f>+Casos_PN_CORR[[#This Row],[SUM Correg]]</f>
        <v>186</v>
      </c>
      <c r="I648" s="48">
        <f>+Muertes_PN_ACUM[[#This Row],[Fallecidos]]</f>
        <v>1</v>
      </c>
      <c r="J648" s="48">
        <f>+Recupera_PN_ACUM[[#This Row],[Recuperados]]</f>
        <v>0</v>
      </c>
      <c r="K648" s="48">
        <f>+Localiza_PN1112[[#This Row],[Casos]]-Localiza_PN1112[[#This Row],[Fallecidos]]-Localiza_PN1112[[#This Row],[Recuperados]]</f>
        <v>185</v>
      </c>
      <c r="L648" s="19" t="e">
        <f>+Localiza_PN1112[[#This Row],[Casos]]/(Localiza_PN1112[[#This Row],[Población]]/1000000)</f>
        <v>#DIV/0!</v>
      </c>
      <c r="M648" s="19" t="e">
        <f>+Localiza_PN1112[[#This Row],[Fallecidos]]/(Localiza_PN1112[[#This Row],[Población]]/1000000)</f>
        <v>#DIV/0!</v>
      </c>
      <c r="N648" s="19" t="e">
        <f>+Localiza_PN1112[[#This Row],[Recuperados]]/(Localiza_PN1112[[#This Row],[Población]]/1000000)</f>
        <v>#DIV/0!</v>
      </c>
      <c r="O648" s="19" t="e">
        <f>+Localiza_PN1112[[#This Row],[Activos]]/(Localiza_PN1112[[#This Row],[Población]]/1000000)</f>
        <v>#DIV/0!</v>
      </c>
      <c r="P648" s="25">
        <f>+Localiza_PN1112[[#This Row],[Fallecidos]]/Localiza_PN1112[[#This Row],[Casos]]</f>
        <v>5.3763440860215058E-3</v>
      </c>
      <c r="Q648" s="25">
        <f>+Localiza_PN1112[[#This Row],[Recuperados]]/Localiza_PN1112[[#This Row],[Casos]]</f>
        <v>0</v>
      </c>
      <c r="R648" s="25">
        <f>Localiza_PN1112[[#This Row],[Activos]]/Localiza_PN1112[[#This Row],[Casos]]</f>
        <v>0.9946236559139785</v>
      </c>
      <c r="S648" s="43" t="e">
        <f ca="1">+HLOOKUP($R$1,'Casos DIA Corr'!$CM$1:$CP$755,Localiza_PN1112[[#This Row],[Fila]],0)</f>
        <v>#N/A</v>
      </c>
      <c r="T648" s="40" t="e">
        <f ca="1">+HLOOKUP($R$1,'Muertes DIA'!$F$1:$I$770,Localiza_PN1112[[#This Row],[Fila]],0)</f>
        <v>#N/A</v>
      </c>
      <c r="U648" s="40" t="e">
        <f ca="1">+HLOOKUP($R$1,'Recuperados DIA'!$E$1:$H$763,Localiza_PN1112[[#This Row],[Fila]],0)</f>
        <v>#N/A</v>
      </c>
    </row>
    <row r="649" spans="2:21">
      <c r="B649">
        <v>649</v>
      </c>
      <c r="C649">
        <v>100104</v>
      </c>
      <c r="D649" t="s">
        <v>754</v>
      </c>
      <c r="E649">
        <v>7.3755598068237305</v>
      </c>
      <c r="F649">
        <v>-80.400199890136719</v>
      </c>
      <c r="G649">
        <v>2257</v>
      </c>
      <c r="H649" s="48">
        <f>+Casos_PN_CORR[[#This Row],[SUM Correg]]</f>
        <v>5</v>
      </c>
      <c r="I649" s="48">
        <f>+Muertes_PN_ACUM[[#This Row],[Fallecidos]]</f>
        <v>0</v>
      </c>
      <c r="J649" s="48">
        <f>+Recupera_PN_ACUM[[#This Row],[Recuperados]]</f>
        <v>0</v>
      </c>
      <c r="K649" s="48">
        <f>+Localiza_PN1112[[#This Row],[Casos]]-Localiza_PN1112[[#This Row],[Fallecidos]]-Localiza_PN1112[[#This Row],[Recuperados]]</f>
        <v>5</v>
      </c>
      <c r="L649" s="19">
        <f>+Localiza_PN1112[[#This Row],[Casos]]/(Localiza_PN1112[[#This Row],[Población]]/1000000)</f>
        <v>2215.3300841825435</v>
      </c>
      <c r="M649" s="19">
        <f>+Localiza_PN1112[[#This Row],[Fallecidos]]/(Localiza_PN1112[[#This Row],[Población]]/1000000)</f>
        <v>0</v>
      </c>
      <c r="N649" s="19">
        <f>+Localiza_PN1112[[#This Row],[Recuperados]]/(Localiza_PN1112[[#This Row],[Población]]/1000000)</f>
        <v>0</v>
      </c>
      <c r="O649" s="19">
        <f>+Localiza_PN1112[[#This Row],[Activos]]/(Localiza_PN1112[[#This Row],[Población]]/1000000)</f>
        <v>2215.3300841825435</v>
      </c>
      <c r="P649" s="25">
        <f>+Localiza_PN1112[[#This Row],[Fallecidos]]/Localiza_PN1112[[#This Row],[Casos]]</f>
        <v>0</v>
      </c>
      <c r="Q649" s="25">
        <f>+Localiza_PN1112[[#This Row],[Recuperados]]/Localiza_PN1112[[#This Row],[Casos]]</f>
        <v>0</v>
      </c>
      <c r="R649" s="25">
        <f>Localiza_PN1112[[#This Row],[Activos]]/Localiza_PN1112[[#This Row],[Casos]]</f>
        <v>1</v>
      </c>
      <c r="S649" s="43" t="e">
        <f ca="1">+HLOOKUP($R$1,'Casos DIA Corr'!$CM$1:$CP$755,Localiza_PN1112[[#This Row],[Fila]],0)</f>
        <v>#N/A</v>
      </c>
      <c r="T649" s="40" t="e">
        <f ca="1">+HLOOKUP($R$1,'Muertes DIA'!$F$1:$I$770,Localiza_PN1112[[#This Row],[Fila]],0)</f>
        <v>#N/A</v>
      </c>
      <c r="U649" s="40" t="e">
        <f ca="1">+HLOOKUP($R$1,'Recuperados DIA'!$E$1:$H$763,Localiza_PN1112[[#This Row],[Fila]],0)</f>
        <v>#N/A</v>
      </c>
    </row>
    <row r="650" spans="2:21">
      <c r="B650">
        <v>650</v>
      </c>
      <c r="C650">
        <v>50112</v>
      </c>
      <c r="D650" t="s">
        <v>755</v>
      </c>
      <c r="E650">
        <v>8.9458198547363281</v>
      </c>
      <c r="F650">
        <v>-78.501899719238281</v>
      </c>
      <c r="G650">
        <v>9297</v>
      </c>
      <c r="H650" s="48">
        <f>+Casos_PN_CORR[[#This Row],[SUM Correg]]</f>
        <v>0</v>
      </c>
      <c r="I650" s="48">
        <f>+Muertes_PN_ACUM[[#This Row],[Fallecidos]]</f>
        <v>0</v>
      </c>
      <c r="J650" s="48">
        <f>+Recupera_PN_ACUM[[#This Row],[Recuperados]]</f>
        <v>0</v>
      </c>
      <c r="K650" s="48">
        <f>+Localiza_PN1112[[#This Row],[Casos]]-Localiza_PN1112[[#This Row],[Fallecidos]]-Localiza_PN1112[[#This Row],[Recuperados]]</f>
        <v>0</v>
      </c>
      <c r="L650" s="19">
        <f>+Localiza_PN1112[[#This Row],[Casos]]/(Localiza_PN1112[[#This Row],[Población]]/1000000)</f>
        <v>0</v>
      </c>
      <c r="M650" s="19">
        <f>+Localiza_PN1112[[#This Row],[Fallecidos]]/(Localiza_PN1112[[#This Row],[Población]]/1000000)</f>
        <v>0</v>
      </c>
      <c r="N650" s="19">
        <f>+Localiza_PN1112[[#This Row],[Recuperados]]/(Localiza_PN1112[[#This Row],[Población]]/1000000)</f>
        <v>0</v>
      </c>
      <c r="O650" s="19">
        <f>+Localiza_PN1112[[#This Row],[Activos]]/(Localiza_PN1112[[#This Row],[Población]]/1000000)</f>
        <v>0</v>
      </c>
      <c r="P650" s="25" t="e">
        <f>+Localiza_PN1112[[#This Row],[Fallecidos]]/Localiza_PN1112[[#This Row],[Casos]]</f>
        <v>#DIV/0!</v>
      </c>
      <c r="Q650" s="25" t="e">
        <f>+Localiza_PN1112[[#This Row],[Recuperados]]/Localiza_PN1112[[#This Row],[Casos]]</f>
        <v>#DIV/0!</v>
      </c>
      <c r="R650" s="25" t="e">
        <f>Localiza_PN1112[[#This Row],[Activos]]/Localiza_PN1112[[#This Row],[Casos]]</f>
        <v>#DIV/0!</v>
      </c>
      <c r="S650" s="43" t="e">
        <f ca="1">+HLOOKUP($R$1,'Casos DIA Corr'!$CM$1:$CP$755,Localiza_PN1112[[#This Row],[Fila]],0)</f>
        <v>#N/A</v>
      </c>
      <c r="T650" s="40" t="e">
        <f ca="1">+HLOOKUP($R$1,'Muertes DIA'!$F$1:$I$770,Localiza_PN1112[[#This Row],[Fila]],0)</f>
        <v>#N/A</v>
      </c>
      <c r="U650" s="40" t="e">
        <f ca="1">+HLOOKUP($R$1,'Recuperados DIA'!$E$1:$H$763,Localiza_PN1112[[#This Row],[Fila]],0)</f>
        <v>#N/A</v>
      </c>
    </row>
    <row r="651" spans="2:21">
      <c r="B651">
        <v>651</v>
      </c>
      <c r="C651">
        <v>20610</v>
      </c>
      <c r="D651" t="s">
        <v>756</v>
      </c>
      <c r="E651">
        <v>8.365300178527832</v>
      </c>
      <c r="F651">
        <v>-80.631599426269531</v>
      </c>
      <c r="G651">
        <v>2071</v>
      </c>
      <c r="H651" s="48">
        <f>+Casos_PN_CORR[[#This Row],[SUM Correg]]</f>
        <v>0</v>
      </c>
      <c r="I651" s="48">
        <f>+Muertes_PN_ACUM[[#This Row],[Fallecidos]]</f>
        <v>0</v>
      </c>
      <c r="J651" s="48">
        <f>+Recupera_PN_ACUM[[#This Row],[Recuperados]]</f>
        <v>0</v>
      </c>
      <c r="K651" s="48">
        <f>+Localiza_PN1112[[#This Row],[Casos]]-Localiza_PN1112[[#This Row],[Fallecidos]]-Localiza_PN1112[[#This Row],[Recuperados]]</f>
        <v>0</v>
      </c>
      <c r="L651" s="19">
        <f>+Localiza_PN1112[[#This Row],[Casos]]/(Localiza_PN1112[[#This Row],[Población]]/1000000)</f>
        <v>0</v>
      </c>
      <c r="M651" s="19">
        <f>+Localiza_PN1112[[#This Row],[Fallecidos]]/(Localiza_PN1112[[#This Row],[Población]]/1000000)</f>
        <v>0</v>
      </c>
      <c r="N651" s="19">
        <f>+Localiza_PN1112[[#This Row],[Recuperados]]/(Localiza_PN1112[[#This Row],[Población]]/1000000)</f>
        <v>0</v>
      </c>
      <c r="O651" s="19">
        <f>+Localiza_PN1112[[#This Row],[Activos]]/(Localiza_PN1112[[#This Row],[Población]]/1000000)</f>
        <v>0</v>
      </c>
      <c r="P651" s="25" t="e">
        <f>+Localiza_PN1112[[#This Row],[Fallecidos]]/Localiza_PN1112[[#This Row],[Casos]]</f>
        <v>#DIV/0!</v>
      </c>
      <c r="Q651" s="25" t="e">
        <f>+Localiza_PN1112[[#This Row],[Recuperados]]/Localiza_PN1112[[#This Row],[Casos]]</f>
        <v>#DIV/0!</v>
      </c>
      <c r="R651" s="25" t="e">
        <f>Localiza_PN1112[[#This Row],[Activos]]/Localiza_PN1112[[#This Row],[Casos]]</f>
        <v>#DIV/0!</v>
      </c>
      <c r="S651" s="43" t="e">
        <f ca="1">+HLOOKUP($R$1,'Casos DIA Corr'!$CM$1:$CP$755,Localiza_PN1112[[#This Row],[Fila]],0)</f>
        <v>#N/A</v>
      </c>
      <c r="T651" s="40" t="e">
        <f ca="1">+HLOOKUP($R$1,'Muertes DIA'!$F$1:$I$770,Localiza_PN1112[[#This Row],[Fila]],0)</f>
        <v>#N/A</v>
      </c>
      <c r="U651" s="40" t="e">
        <f ca="1">+HLOOKUP($R$1,'Recuperados DIA'!$E$1:$H$763,Localiza_PN1112[[#This Row],[Fila]],0)</f>
        <v>#N/A</v>
      </c>
    </row>
    <row r="652" spans="2:21">
      <c r="B652">
        <v>652</v>
      </c>
      <c r="C652">
        <v>120312</v>
      </c>
      <c r="D652" t="s">
        <v>757</v>
      </c>
      <c r="E652">
        <v>7.8511600494384766</v>
      </c>
      <c r="F652">
        <v>-80.408599853515625</v>
      </c>
      <c r="G652">
        <v>717</v>
      </c>
      <c r="H652" s="48">
        <f>+Casos_PN_CORR[[#This Row],[SUM Correg]]</f>
        <v>0</v>
      </c>
      <c r="I652" s="48">
        <f>+Muertes_PN_ACUM[[#This Row],[Fallecidos]]</f>
        <v>0</v>
      </c>
      <c r="J652" s="48">
        <f>+Recupera_PN_ACUM[[#This Row],[Recuperados]]</f>
        <v>0</v>
      </c>
      <c r="K652" s="48">
        <f>+Localiza_PN1112[[#This Row],[Casos]]-Localiza_PN1112[[#This Row],[Fallecidos]]-Localiza_PN1112[[#This Row],[Recuperados]]</f>
        <v>0</v>
      </c>
      <c r="L652" s="19">
        <f>+Localiza_PN1112[[#This Row],[Casos]]/(Localiza_PN1112[[#This Row],[Población]]/1000000)</f>
        <v>0</v>
      </c>
      <c r="M652" s="19">
        <f>+Localiza_PN1112[[#This Row],[Fallecidos]]/(Localiza_PN1112[[#This Row],[Población]]/1000000)</f>
        <v>0</v>
      </c>
      <c r="N652" s="19">
        <f>+Localiza_PN1112[[#This Row],[Recuperados]]/(Localiza_PN1112[[#This Row],[Población]]/1000000)</f>
        <v>0</v>
      </c>
      <c r="O652" s="19">
        <f>+Localiza_PN1112[[#This Row],[Activos]]/(Localiza_PN1112[[#This Row],[Población]]/1000000)</f>
        <v>0</v>
      </c>
      <c r="P652" s="25" t="e">
        <f>+Localiza_PN1112[[#This Row],[Fallecidos]]/Localiza_PN1112[[#This Row],[Casos]]</f>
        <v>#DIV/0!</v>
      </c>
      <c r="Q652" s="25" t="e">
        <f>+Localiza_PN1112[[#This Row],[Recuperados]]/Localiza_PN1112[[#This Row],[Casos]]</f>
        <v>#DIV/0!</v>
      </c>
      <c r="R652" s="25" t="e">
        <f>Localiza_PN1112[[#This Row],[Activos]]/Localiza_PN1112[[#This Row],[Casos]]</f>
        <v>#DIV/0!</v>
      </c>
      <c r="S652" s="43" t="e">
        <f ca="1">+HLOOKUP($R$1,'Casos DIA Corr'!$CM$1:$CP$755,Localiza_PN1112[[#This Row],[Fila]],0)</f>
        <v>#N/A</v>
      </c>
      <c r="T652" s="40" t="e">
        <f ca="1">+HLOOKUP($R$1,'Muertes DIA'!$F$1:$I$770,Localiza_PN1112[[#This Row],[Fila]],0)</f>
        <v>#N/A</v>
      </c>
      <c r="U652" s="40" t="e">
        <f ca="1">+HLOOKUP($R$1,'Recuperados DIA'!$E$1:$H$763,Localiza_PN1112[[#This Row],[Fila]],0)</f>
        <v>#N/A</v>
      </c>
    </row>
    <row r="653" spans="2:21">
      <c r="B653">
        <v>653</v>
      </c>
      <c r="C653">
        <v>90608</v>
      </c>
      <c r="D653" t="s">
        <v>758</v>
      </c>
      <c r="E653">
        <v>9.0009603500366211</v>
      </c>
      <c r="F653">
        <v>-82.320701599121094</v>
      </c>
      <c r="G653">
        <v>0</v>
      </c>
      <c r="H653" s="48">
        <f>+Casos_PN_CORR[[#This Row],[SUM Correg]]</f>
        <v>0</v>
      </c>
      <c r="I653" s="48">
        <f>+Muertes_PN_ACUM[[#This Row],[Fallecidos]]</f>
        <v>0</v>
      </c>
      <c r="J653" s="48">
        <f>+Recupera_PN_ACUM[[#This Row],[Recuperados]]</f>
        <v>0</v>
      </c>
      <c r="K653" s="48">
        <f>+Localiza_PN1112[[#This Row],[Casos]]-Localiza_PN1112[[#This Row],[Fallecidos]]-Localiza_PN1112[[#This Row],[Recuperados]]</f>
        <v>0</v>
      </c>
      <c r="L653" s="19" t="e">
        <f>+Localiza_PN1112[[#This Row],[Casos]]/(Localiza_PN1112[[#This Row],[Población]]/1000000)</f>
        <v>#DIV/0!</v>
      </c>
      <c r="M653" s="19" t="e">
        <f>+Localiza_PN1112[[#This Row],[Fallecidos]]/(Localiza_PN1112[[#This Row],[Población]]/1000000)</f>
        <v>#DIV/0!</v>
      </c>
      <c r="N653" s="19" t="e">
        <f>+Localiza_PN1112[[#This Row],[Recuperados]]/(Localiza_PN1112[[#This Row],[Población]]/1000000)</f>
        <v>#DIV/0!</v>
      </c>
      <c r="O653" s="19" t="e">
        <f>+Localiza_PN1112[[#This Row],[Activos]]/(Localiza_PN1112[[#This Row],[Población]]/1000000)</f>
        <v>#DIV/0!</v>
      </c>
      <c r="P653" s="25" t="e">
        <f>+Localiza_PN1112[[#This Row],[Fallecidos]]/Localiza_PN1112[[#This Row],[Casos]]</f>
        <v>#DIV/0!</v>
      </c>
      <c r="Q653" s="25" t="e">
        <f>+Localiza_PN1112[[#This Row],[Recuperados]]/Localiza_PN1112[[#This Row],[Casos]]</f>
        <v>#DIV/0!</v>
      </c>
      <c r="R653" s="25" t="e">
        <f>Localiza_PN1112[[#This Row],[Activos]]/Localiza_PN1112[[#This Row],[Casos]]</f>
        <v>#DIV/0!</v>
      </c>
      <c r="S653" s="43" t="e">
        <f ca="1">+HLOOKUP($R$1,'Casos DIA Corr'!$CM$1:$CP$755,Localiza_PN1112[[#This Row],[Fila]],0)</f>
        <v>#N/A</v>
      </c>
      <c r="T653" s="40" t="e">
        <f ca="1">+HLOOKUP($R$1,'Muertes DIA'!$F$1:$I$770,Localiza_PN1112[[#This Row],[Fila]],0)</f>
        <v>#N/A</v>
      </c>
      <c r="U653" s="40" t="e">
        <f ca="1">+HLOOKUP($R$1,'Recuperados DIA'!$E$1:$H$763,Localiza_PN1112[[#This Row],[Fila]],0)</f>
        <v>#N/A</v>
      </c>
    </row>
    <row r="654" spans="2:21">
      <c r="B654">
        <v>654</v>
      </c>
      <c r="C654">
        <v>80605</v>
      </c>
      <c r="D654" t="s">
        <v>759</v>
      </c>
      <c r="E654">
        <v>8.8618402481079102</v>
      </c>
      <c r="F654">
        <v>-77.7156982421875</v>
      </c>
      <c r="G654">
        <v>6733</v>
      </c>
      <c r="H654" s="48">
        <f>+Casos_PN_CORR[[#This Row],[SUM Correg]]</f>
        <v>0</v>
      </c>
      <c r="I654" s="48">
        <f>+Muertes_PN_ACUM[[#This Row],[Fallecidos]]</f>
        <v>0</v>
      </c>
      <c r="J654" s="48">
        <f>+Recupera_PN_ACUM[[#This Row],[Recuperados]]</f>
        <v>0</v>
      </c>
      <c r="K654" s="48">
        <f>+Localiza_PN1112[[#This Row],[Casos]]-Localiza_PN1112[[#This Row],[Fallecidos]]-Localiza_PN1112[[#This Row],[Recuperados]]</f>
        <v>0</v>
      </c>
      <c r="L654" s="19">
        <f>+Localiza_PN1112[[#This Row],[Casos]]/(Localiza_PN1112[[#This Row],[Población]]/1000000)</f>
        <v>0</v>
      </c>
      <c r="M654" s="19">
        <f>+Localiza_PN1112[[#This Row],[Fallecidos]]/(Localiza_PN1112[[#This Row],[Población]]/1000000)</f>
        <v>0</v>
      </c>
      <c r="N654" s="19">
        <f>+Localiza_PN1112[[#This Row],[Recuperados]]/(Localiza_PN1112[[#This Row],[Población]]/1000000)</f>
        <v>0</v>
      </c>
      <c r="O654" s="19">
        <f>+Localiza_PN1112[[#This Row],[Activos]]/(Localiza_PN1112[[#This Row],[Población]]/1000000)</f>
        <v>0</v>
      </c>
      <c r="P654" s="25" t="e">
        <f>+Localiza_PN1112[[#This Row],[Fallecidos]]/Localiza_PN1112[[#This Row],[Casos]]</f>
        <v>#DIV/0!</v>
      </c>
      <c r="Q654" s="25" t="e">
        <f>+Localiza_PN1112[[#This Row],[Recuperados]]/Localiza_PN1112[[#This Row],[Casos]]</f>
        <v>#DIV/0!</v>
      </c>
      <c r="R654" s="25" t="e">
        <f>Localiza_PN1112[[#This Row],[Activos]]/Localiza_PN1112[[#This Row],[Casos]]</f>
        <v>#DIV/0!</v>
      </c>
      <c r="S654" s="43" t="e">
        <f ca="1">+HLOOKUP($R$1,'Casos DIA Corr'!$CM$1:$CP$755,Localiza_PN1112[[#This Row],[Fila]],0)</f>
        <v>#N/A</v>
      </c>
      <c r="T654" s="40" t="e">
        <f ca="1">+HLOOKUP($R$1,'Muertes DIA'!$F$1:$I$770,Localiza_PN1112[[#This Row],[Fila]],0)</f>
        <v>#N/A</v>
      </c>
      <c r="U654" s="40" t="e">
        <f ca="1">+HLOOKUP($R$1,'Recuperados DIA'!$E$1:$H$763,Localiza_PN1112[[#This Row],[Fila]],0)</f>
        <v>#N/A</v>
      </c>
    </row>
    <row r="655" spans="2:21">
      <c r="B655">
        <v>655</v>
      </c>
      <c r="C655">
        <v>91012</v>
      </c>
      <c r="D655" t="s">
        <v>760</v>
      </c>
      <c r="E655">
        <v>7.7562398910522461</v>
      </c>
      <c r="F655">
        <v>-77.849998474121094</v>
      </c>
      <c r="G655">
        <v>1200</v>
      </c>
      <c r="H655" s="48">
        <f>+Casos_PN_CORR[[#This Row],[SUM Correg]]</f>
        <v>0</v>
      </c>
      <c r="I655" s="48">
        <f>+Muertes_PN_ACUM[[#This Row],[Fallecidos]]</f>
        <v>0</v>
      </c>
      <c r="J655" s="48">
        <f>+Recupera_PN_ACUM[[#This Row],[Recuperados]]</f>
        <v>0</v>
      </c>
      <c r="K655" s="48">
        <f>+Localiza_PN1112[[#This Row],[Casos]]-Localiza_PN1112[[#This Row],[Fallecidos]]-Localiza_PN1112[[#This Row],[Recuperados]]</f>
        <v>0</v>
      </c>
      <c r="L655" s="19">
        <f>+Localiza_PN1112[[#This Row],[Casos]]/(Localiza_PN1112[[#This Row],[Población]]/1000000)</f>
        <v>0</v>
      </c>
      <c r="M655" s="19">
        <f>+Localiza_PN1112[[#This Row],[Fallecidos]]/(Localiza_PN1112[[#This Row],[Población]]/1000000)</f>
        <v>0</v>
      </c>
      <c r="N655" s="19">
        <f>+Localiza_PN1112[[#This Row],[Recuperados]]/(Localiza_PN1112[[#This Row],[Población]]/1000000)</f>
        <v>0</v>
      </c>
      <c r="O655" s="19">
        <f>+Localiza_PN1112[[#This Row],[Activos]]/(Localiza_PN1112[[#This Row],[Población]]/1000000)</f>
        <v>0</v>
      </c>
      <c r="P655" s="25" t="e">
        <f>+Localiza_PN1112[[#This Row],[Fallecidos]]/Localiza_PN1112[[#This Row],[Casos]]</f>
        <v>#DIV/0!</v>
      </c>
      <c r="Q655" s="25" t="e">
        <f>+Localiza_PN1112[[#This Row],[Recuperados]]/Localiza_PN1112[[#This Row],[Casos]]</f>
        <v>#DIV/0!</v>
      </c>
      <c r="R655" s="25" t="e">
        <f>Localiza_PN1112[[#This Row],[Activos]]/Localiza_PN1112[[#This Row],[Casos]]</f>
        <v>#DIV/0!</v>
      </c>
      <c r="S655" s="43" t="e">
        <f ca="1">+HLOOKUP($R$1,'Casos DIA Corr'!$CM$1:$CP$755,Localiza_PN1112[[#This Row],[Fila]],0)</f>
        <v>#N/A</v>
      </c>
      <c r="T655" s="40" t="e">
        <f ca="1">+HLOOKUP($R$1,'Muertes DIA'!$F$1:$I$770,Localiza_PN1112[[#This Row],[Fila]],0)</f>
        <v>#N/A</v>
      </c>
      <c r="U655" s="40" t="e">
        <f ca="1">+HLOOKUP($R$1,'Recuperados DIA'!$E$1:$H$763,Localiza_PN1112[[#This Row],[Fila]],0)</f>
        <v>#N/A</v>
      </c>
    </row>
    <row r="656" spans="2:21">
      <c r="B656">
        <v>656</v>
      </c>
      <c r="C656">
        <v>90704</v>
      </c>
      <c r="D656" t="s">
        <v>761</v>
      </c>
      <c r="E656">
        <v>8.7228899002075195</v>
      </c>
      <c r="F656">
        <v>-80.388801574707031</v>
      </c>
      <c r="G656">
        <v>4624</v>
      </c>
      <c r="H656" s="48">
        <f>+Casos_PN_CORR[[#This Row],[SUM Correg]]</f>
        <v>0</v>
      </c>
      <c r="I656" s="48">
        <f>+Muertes_PN_ACUM[[#This Row],[Fallecidos]]</f>
        <v>0</v>
      </c>
      <c r="J656" s="48">
        <f>+Recupera_PN_ACUM[[#This Row],[Recuperados]]</f>
        <v>0</v>
      </c>
      <c r="K656" s="48">
        <f>+Localiza_PN1112[[#This Row],[Casos]]-Localiza_PN1112[[#This Row],[Fallecidos]]-Localiza_PN1112[[#This Row],[Recuperados]]</f>
        <v>0</v>
      </c>
      <c r="L656" s="19">
        <f>+Localiza_PN1112[[#This Row],[Casos]]/(Localiza_PN1112[[#This Row],[Población]]/1000000)</f>
        <v>0</v>
      </c>
      <c r="M656" s="19">
        <f>+Localiza_PN1112[[#This Row],[Fallecidos]]/(Localiza_PN1112[[#This Row],[Población]]/1000000)</f>
        <v>0</v>
      </c>
      <c r="N656" s="19">
        <f>+Localiza_PN1112[[#This Row],[Recuperados]]/(Localiza_PN1112[[#This Row],[Población]]/1000000)</f>
        <v>0</v>
      </c>
      <c r="O656" s="19">
        <f>+Localiza_PN1112[[#This Row],[Activos]]/(Localiza_PN1112[[#This Row],[Población]]/1000000)</f>
        <v>0</v>
      </c>
      <c r="P656" s="25" t="e">
        <f>+Localiza_PN1112[[#This Row],[Fallecidos]]/Localiza_PN1112[[#This Row],[Casos]]</f>
        <v>#DIV/0!</v>
      </c>
      <c r="Q656" s="25" t="e">
        <f>+Localiza_PN1112[[#This Row],[Recuperados]]/Localiza_PN1112[[#This Row],[Casos]]</f>
        <v>#DIV/0!</v>
      </c>
      <c r="R656" s="25" t="e">
        <f>Localiza_PN1112[[#This Row],[Activos]]/Localiza_PN1112[[#This Row],[Casos]]</f>
        <v>#DIV/0!</v>
      </c>
      <c r="S656" s="43" t="e">
        <f ca="1">+HLOOKUP($R$1,'Casos DIA Corr'!$CM$1:$CP$755,Localiza_PN1112[[#This Row],[Fila]],0)</f>
        <v>#N/A</v>
      </c>
      <c r="T656" s="40" t="e">
        <f ca="1">+HLOOKUP($R$1,'Muertes DIA'!$F$1:$I$770,Localiza_PN1112[[#This Row],[Fila]],0)</f>
        <v>#N/A</v>
      </c>
      <c r="U656" s="40" t="e">
        <f ca="1">+HLOOKUP($R$1,'Recuperados DIA'!$E$1:$H$763,Localiza_PN1112[[#This Row],[Fila]],0)</f>
        <v>#N/A</v>
      </c>
    </row>
    <row r="657" spans="2:21">
      <c r="B657">
        <v>657</v>
      </c>
      <c r="C657">
        <v>120905</v>
      </c>
      <c r="D657" t="s">
        <v>762</v>
      </c>
      <c r="E657">
        <v>8.3135204315185547</v>
      </c>
      <c r="F657">
        <v>-81.724601745605469</v>
      </c>
      <c r="G657">
        <v>2148</v>
      </c>
      <c r="H657" s="48">
        <f>+Casos_PN_CORR[[#This Row],[SUM Correg]]</f>
        <v>0</v>
      </c>
      <c r="I657" s="48">
        <f>+Muertes_PN_ACUM[[#This Row],[Fallecidos]]</f>
        <v>0</v>
      </c>
      <c r="J657" s="48">
        <f>+Recupera_PN_ACUM[[#This Row],[Recuperados]]</f>
        <v>0</v>
      </c>
      <c r="K657" s="48">
        <f>+Localiza_PN1112[[#This Row],[Casos]]-Localiza_PN1112[[#This Row],[Fallecidos]]-Localiza_PN1112[[#This Row],[Recuperados]]</f>
        <v>0</v>
      </c>
      <c r="L657" s="19">
        <f>+Localiza_PN1112[[#This Row],[Casos]]/(Localiza_PN1112[[#This Row],[Población]]/1000000)</f>
        <v>0</v>
      </c>
      <c r="M657" s="19">
        <f>+Localiza_PN1112[[#This Row],[Fallecidos]]/(Localiza_PN1112[[#This Row],[Población]]/1000000)</f>
        <v>0</v>
      </c>
      <c r="N657" s="19">
        <f>+Localiza_PN1112[[#This Row],[Recuperados]]/(Localiza_PN1112[[#This Row],[Población]]/1000000)</f>
        <v>0</v>
      </c>
      <c r="O657" s="19">
        <f>+Localiza_PN1112[[#This Row],[Activos]]/(Localiza_PN1112[[#This Row],[Población]]/1000000)</f>
        <v>0</v>
      </c>
      <c r="P657" s="25" t="e">
        <f>+Localiza_PN1112[[#This Row],[Fallecidos]]/Localiza_PN1112[[#This Row],[Casos]]</f>
        <v>#DIV/0!</v>
      </c>
      <c r="Q657" s="25" t="e">
        <f>+Localiza_PN1112[[#This Row],[Recuperados]]/Localiza_PN1112[[#This Row],[Casos]]</f>
        <v>#DIV/0!</v>
      </c>
      <c r="R657" s="25" t="e">
        <f>Localiza_PN1112[[#This Row],[Activos]]/Localiza_PN1112[[#This Row],[Casos]]</f>
        <v>#DIV/0!</v>
      </c>
      <c r="S657" s="43" t="e">
        <f ca="1">+HLOOKUP($R$1,'Casos DIA Corr'!$CM$1:$CP$755,Localiza_PN1112[[#This Row],[Fila]],0)</f>
        <v>#N/A</v>
      </c>
      <c r="T657" s="40" t="e">
        <f ca="1">+HLOOKUP($R$1,'Muertes DIA'!$F$1:$I$770,Localiza_PN1112[[#This Row],[Fila]],0)</f>
        <v>#N/A</v>
      </c>
      <c r="U657" s="40" t="e">
        <f ca="1">+HLOOKUP($R$1,'Recuperados DIA'!$E$1:$H$763,Localiza_PN1112[[#This Row],[Fila]],0)</f>
        <v>#N/A</v>
      </c>
    </row>
    <row r="658" spans="2:21">
      <c r="B658">
        <v>658</v>
      </c>
      <c r="C658">
        <v>10405</v>
      </c>
      <c r="D658" t="s">
        <v>763</v>
      </c>
      <c r="E658">
        <v>8.0235300064086914</v>
      </c>
      <c r="F658">
        <v>-81.077796936035156</v>
      </c>
      <c r="G658">
        <v>697</v>
      </c>
      <c r="H658" s="48">
        <f>+Casos_PN_CORR[[#This Row],[SUM Correg]]</f>
        <v>1</v>
      </c>
      <c r="I658" s="48">
        <f>+Muertes_PN_ACUM[[#This Row],[Fallecidos]]</f>
        <v>0</v>
      </c>
      <c r="J658" s="48">
        <f>+Recupera_PN_ACUM[[#This Row],[Recuperados]]</f>
        <v>0</v>
      </c>
      <c r="K658" s="48">
        <f>+Localiza_PN1112[[#This Row],[Casos]]-Localiza_PN1112[[#This Row],[Fallecidos]]-Localiza_PN1112[[#This Row],[Recuperados]]</f>
        <v>1</v>
      </c>
      <c r="L658" s="19">
        <f>+Localiza_PN1112[[#This Row],[Casos]]/(Localiza_PN1112[[#This Row],[Población]]/1000000)</f>
        <v>1434.7202295552368</v>
      </c>
      <c r="M658" s="19">
        <f>+Localiza_PN1112[[#This Row],[Fallecidos]]/(Localiza_PN1112[[#This Row],[Población]]/1000000)</f>
        <v>0</v>
      </c>
      <c r="N658" s="19">
        <f>+Localiza_PN1112[[#This Row],[Recuperados]]/(Localiza_PN1112[[#This Row],[Población]]/1000000)</f>
        <v>0</v>
      </c>
      <c r="O658" s="19">
        <f>+Localiza_PN1112[[#This Row],[Activos]]/(Localiza_PN1112[[#This Row],[Población]]/1000000)</f>
        <v>1434.7202295552368</v>
      </c>
      <c r="P658" s="25">
        <f>+Localiza_PN1112[[#This Row],[Fallecidos]]/Localiza_PN1112[[#This Row],[Casos]]</f>
        <v>0</v>
      </c>
      <c r="Q658" s="25">
        <f>+Localiza_PN1112[[#This Row],[Recuperados]]/Localiza_PN1112[[#This Row],[Casos]]</f>
        <v>0</v>
      </c>
      <c r="R658" s="25">
        <f>Localiza_PN1112[[#This Row],[Activos]]/Localiza_PN1112[[#This Row],[Casos]]</f>
        <v>1</v>
      </c>
      <c r="S658" s="43" t="e">
        <f ca="1">+HLOOKUP($R$1,'Casos DIA Corr'!$CM$1:$CP$755,Localiza_PN1112[[#This Row],[Fila]],0)</f>
        <v>#N/A</v>
      </c>
      <c r="T658" s="40" t="e">
        <f ca="1">+HLOOKUP($R$1,'Muertes DIA'!$F$1:$I$770,Localiza_PN1112[[#This Row],[Fila]],0)</f>
        <v>#N/A</v>
      </c>
      <c r="U658" s="40" t="e">
        <f ca="1">+HLOOKUP($R$1,'Recuperados DIA'!$E$1:$H$763,Localiza_PN1112[[#This Row],[Fila]],0)</f>
        <v>#N/A</v>
      </c>
    </row>
    <row r="659" spans="2:21">
      <c r="B659">
        <v>659</v>
      </c>
      <c r="C659">
        <v>10406</v>
      </c>
      <c r="D659" t="s">
        <v>764</v>
      </c>
      <c r="E659">
        <v>8.8402900695800781</v>
      </c>
      <c r="F659">
        <v>-78.683799743652344</v>
      </c>
      <c r="G659">
        <v>920</v>
      </c>
      <c r="H659" s="48">
        <f>+Casos_PN_CORR[[#This Row],[SUM Correg]]</f>
        <v>2</v>
      </c>
      <c r="I659" s="48">
        <f>+Muertes_PN_ACUM[[#This Row],[Fallecidos]]</f>
        <v>0</v>
      </c>
      <c r="J659" s="48">
        <f>+Recupera_PN_ACUM[[#This Row],[Recuperados]]</f>
        <v>0</v>
      </c>
      <c r="K659" s="48">
        <f>+Localiza_PN1112[[#This Row],[Casos]]-Localiza_PN1112[[#This Row],[Fallecidos]]-Localiza_PN1112[[#This Row],[Recuperados]]</f>
        <v>2</v>
      </c>
      <c r="L659" s="19">
        <f>+Localiza_PN1112[[#This Row],[Casos]]/(Localiza_PN1112[[#This Row],[Población]]/1000000)</f>
        <v>2173.913043478261</v>
      </c>
      <c r="M659" s="19">
        <f>+Localiza_PN1112[[#This Row],[Fallecidos]]/(Localiza_PN1112[[#This Row],[Población]]/1000000)</f>
        <v>0</v>
      </c>
      <c r="N659" s="19">
        <f>+Localiza_PN1112[[#This Row],[Recuperados]]/(Localiza_PN1112[[#This Row],[Población]]/1000000)</f>
        <v>0</v>
      </c>
      <c r="O659" s="19">
        <f>+Localiza_PN1112[[#This Row],[Activos]]/(Localiza_PN1112[[#This Row],[Población]]/1000000)</f>
        <v>2173.913043478261</v>
      </c>
      <c r="P659" s="25">
        <f>+Localiza_PN1112[[#This Row],[Fallecidos]]/Localiza_PN1112[[#This Row],[Casos]]</f>
        <v>0</v>
      </c>
      <c r="Q659" s="25">
        <f>+Localiza_PN1112[[#This Row],[Recuperados]]/Localiza_PN1112[[#This Row],[Casos]]</f>
        <v>0</v>
      </c>
      <c r="R659" s="25">
        <f>Localiza_PN1112[[#This Row],[Activos]]/Localiza_PN1112[[#This Row],[Casos]]</f>
        <v>1</v>
      </c>
      <c r="S659" s="43" t="e">
        <f ca="1">+HLOOKUP($R$1,'Casos DIA Corr'!$CM$1:$CP$755,Localiza_PN1112[[#This Row],[Fila]],0)</f>
        <v>#N/A</v>
      </c>
      <c r="T659" s="40" t="e">
        <f ca="1">+HLOOKUP($R$1,'Muertes DIA'!$F$1:$I$770,Localiza_PN1112[[#This Row],[Fila]],0)</f>
        <v>#N/A</v>
      </c>
      <c r="U659" s="40" t="e">
        <f ca="1">+HLOOKUP($R$1,'Recuperados DIA'!$E$1:$H$763,Localiza_PN1112[[#This Row],[Fila]],0)</f>
        <v>#N/A</v>
      </c>
    </row>
    <row r="660" spans="2:21">
      <c r="B660">
        <v>660</v>
      </c>
      <c r="C660">
        <v>70223</v>
      </c>
      <c r="D660" t="s">
        <v>765</v>
      </c>
      <c r="E660">
        <v>8.1550703048706055</v>
      </c>
      <c r="F660">
        <v>-80.898300170898438</v>
      </c>
      <c r="G660">
        <v>1399</v>
      </c>
      <c r="H660" s="48">
        <f>+Casos_PN_CORR[[#This Row],[SUM Correg]]</f>
        <v>0</v>
      </c>
      <c r="I660" s="48">
        <f>+Muertes_PN_ACUM[[#This Row],[Fallecidos]]</f>
        <v>0</v>
      </c>
      <c r="J660" s="48">
        <f>+Recupera_PN_ACUM[[#This Row],[Recuperados]]</f>
        <v>0</v>
      </c>
      <c r="K660" s="48">
        <f>+Localiza_PN1112[[#This Row],[Casos]]-Localiza_PN1112[[#This Row],[Fallecidos]]-Localiza_PN1112[[#This Row],[Recuperados]]</f>
        <v>0</v>
      </c>
      <c r="L660" s="19">
        <f>+Localiza_PN1112[[#This Row],[Casos]]/(Localiza_PN1112[[#This Row],[Población]]/1000000)</f>
        <v>0</v>
      </c>
      <c r="M660" s="19">
        <f>+Localiza_PN1112[[#This Row],[Fallecidos]]/(Localiza_PN1112[[#This Row],[Población]]/1000000)</f>
        <v>0</v>
      </c>
      <c r="N660" s="19">
        <f>+Localiza_PN1112[[#This Row],[Recuperados]]/(Localiza_PN1112[[#This Row],[Población]]/1000000)</f>
        <v>0</v>
      </c>
      <c r="O660" s="19">
        <f>+Localiza_PN1112[[#This Row],[Activos]]/(Localiza_PN1112[[#This Row],[Población]]/1000000)</f>
        <v>0</v>
      </c>
      <c r="P660" s="25" t="e">
        <f>+Localiza_PN1112[[#This Row],[Fallecidos]]/Localiza_PN1112[[#This Row],[Casos]]</f>
        <v>#DIV/0!</v>
      </c>
      <c r="Q660" s="25" t="e">
        <f>+Localiza_PN1112[[#This Row],[Recuperados]]/Localiza_PN1112[[#This Row],[Casos]]</f>
        <v>#DIV/0!</v>
      </c>
      <c r="R660" s="25" t="e">
        <f>Localiza_PN1112[[#This Row],[Activos]]/Localiza_PN1112[[#This Row],[Casos]]</f>
        <v>#DIV/0!</v>
      </c>
      <c r="S660" s="43" t="e">
        <f ca="1">+HLOOKUP($R$1,'Casos DIA Corr'!$CM$1:$CP$755,Localiza_PN1112[[#This Row],[Fila]],0)</f>
        <v>#N/A</v>
      </c>
      <c r="T660" s="40" t="e">
        <f ca="1">+HLOOKUP($R$1,'Muertes DIA'!$F$1:$I$770,Localiza_PN1112[[#This Row],[Fila]],0)</f>
        <v>#N/A</v>
      </c>
      <c r="U660" s="40" t="e">
        <f ca="1">+HLOOKUP($R$1,'Recuperados DIA'!$E$1:$H$763,Localiza_PN1112[[#This Row],[Fila]],0)</f>
        <v>#N/A</v>
      </c>
    </row>
    <row r="661" spans="2:21">
      <c r="B661">
        <v>661</v>
      </c>
      <c r="C661">
        <v>70224</v>
      </c>
      <c r="D661" t="s">
        <v>766</v>
      </c>
      <c r="E661">
        <v>7.9710698127746582</v>
      </c>
      <c r="F661">
        <v>-81.21600341796875</v>
      </c>
      <c r="G661">
        <v>314</v>
      </c>
      <c r="H661" s="48">
        <f>+Casos_PN_CORR[[#This Row],[SUM Correg]]</f>
        <v>0</v>
      </c>
      <c r="I661" s="48">
        <f>+Muertes_PN_ACUM[[#This Row],[Fallecidos]]</f>
        <v>0</v>
      </c>
      <c r="J661" s="48">
        <f>+Recupera_PN_ACUM[[#This Row],[Recuperados]]</f>
        <v>0</v>
      </c>
      <c r="K661" s="48">
        <f>+Localiza_PN1112[[#This Row],[Casos]]-Localiza_PN1112[[#This Row],[Fallecidos]]-Localiza_PN1112[[#This Row],[Recuperados]]</f>
        <v>0</v>
      </c>
      <c r="L661" s="19">
        <f>+Localiza_PN1112[[#This Row],[Casos]]/(Localiza_PN1112[[#This Row],[Población]]/1000000)</f>
        <v>0</v>
      </c>
      <c r="M661" s="19">
        <f>+Localiza_PN1112[[#This Row],[Fallecidos]]/(Localiza_PN1112[[#This Row],[Población]]/1000000)</f>
        <v>0</v>
      </c>
      <c r="N661" s="19">
        <f>+Localiza_PN1112[[#This Row],[Recuperados]]/(Localiza_PN1112[[#This Row],[Población]]/1000000)</f>
        <v>0</v>
      </c>
      <c r="O661" s="19">
        <f>+Localiza_PN1112[[#This Row],[Activos]]/(Localiza_PN1112[[#This Row],[Población]]/1000000)</f>
        <v>0</v>
      </c>
      <c r="P661" s="25" t="e">
        <f>+Localiza_PN1112[[#This Row],[Fallecidos]]/Localiza_PN1112[[#This Row],[Casos]]</f>
        <v>#DIV/0!</v>
      </c>
      <c r="Q661" s="25" t="e">
        <f>+Localiza_PN1112[[#This Row],[Recuperados]]/Localiza_PN1112[[#This Row],[Casos]]</f>
        <v>#DIV/0!</v>
      </c>
      <c r="R661" s="25" t="e">
        <f>Localiza_PN1112[[#This Row],[Activos]]/Localiza_PN1112[[#This Row],[Casos]]</f>
        <v>#DIV/0!</v>
      </c>
      <c r="S661" s="43" t="e">
        <f ca="1">+HLOOKUP($R$1,'Casos DIA Corr'!$CM$1:$CP$755,Localiza_PN1112[[#This Row],[Fila]],0)</f>
        <v>#N/A</v>
      </c>
      <c r="T661" s="40" t="e">
        <f ca="1">+HLOOKUP($R$1,'Muertes DIA'!$F$1:$I$770,Localiza_PN1112[[#This Row],[Fila]],0)</f>
        <v>#N/A</v>
      </c>
      <c r="U661" s="40" t="e">
        <f ca="1">+HLOOKUP($R$1,'Recuperados DIA'!$E$1:$H$763,Localiza_PN1112[[#This Row],[Fila]],0)</f>
        <v>#N/A</v>
      </c>
    </row>
    <row r="662" spans="2:21">
      <c r="B662">
        <v>662</v>
      </c>
      <c r="C662">
        <v>41309</v>
      </c>
      <c r="D662" t="s">
        <v>767</v>
      </c>
      <c r="E662">
        <v>8.5742502212524414</v>
      </c>
      <c r="F662">
        <v>-81.255203247070313</v>
      </c>
      <c r="G662">
        <v>0</v>
      </c>
      <c r="H662" s="48">
        <f>+Casos_PN_CORR[[#This Row],[SUM Correg]]</f>
        <v>0</v>
      </c>
      <c r="I662" s="48">
        <f>+Muertes_PN_ACUM[[#This Row],[Fallecidos]]</f>
        <v>0</v>
      </c>
      <c r="J662" s="48">
        <f>+Recupera_PN_ACUM[[#This Row],[Recuperados]]</f>
        <v>0</v>
      </c>
      <c r="K662" s="48">
        <f>+Localiza_PN1112[[#This Row],[Casos]]-Localiza_PN1112[[#This Row],[Fallecidos]]-Localiza_PN1112[[#This Row],[Recuperados]]</f>
        <v>0</v>
      </c>
      <c r="L662" s="19" t="e">
        <f>+Localiza_PN1112[[#This Row],[Casos]]/(Localiza_PN1112[[#This Row],[Población]]/1000000)</f>
        <v>#DIV/0!</v>
      </c>
      <c r="M662" s="19" t="e">
        <f>+Localiza_PN1112[[#This Row],[Fallecidos]]/(Localiza_PN1112[[#This Row],[Población]]/1000000)</f>
        <v>#DIV/0!</v>
      </c>
      <c r="N662" s="19" t="e">
        <f>+Localiza_PN1112[[#This Row],[Recuperados]]/(Localiza_PN1112[[#This Row],[Población]]/1000000)</f>
        <v>#DIV/0!</v>
      </c>
      <c r="O662" s="19" t="e">
        <f>+Localiza_PN1112[[#This Row],[Activos]]/(Localiza_PN1112[[#This Row],[Población]]/1000000)</f>
        <v>#DIV/0!</v>
      </c>
      <c r="P662" s="25" t="e">
        <f>+Localiza_PN1112[[#This Row],[Fallecidos]]/Localiza_PN1112[[#This Row],[Casos]]</f>
        <v>#DIV/0!</v>
      </c>
      <c r="Q662" s="25" t="e">
        <f>+Localiza_PN1112[[#This Row],[Recuperados]]/Localiza_PN1112[[#This Row],[Casos]]</f>
        <v>#DIV/0!</v>
      </c>
      <c r="R662" s="25" t="e">
        <f>Localiza_PN1112[[#This Row],[Activos]]/Localiza_PN1112[[#This Row],[Casos]]</f>
        <v>#DIV/0!</v>
      </c>
      <c r="S662" s="43" t="e">
        <f ca="1">+HLOOKUP($R$1,'Casos DIA Corr'!$CM$1:$CP$755,Localiza_PN1112[[#This Row],[Fila]],0)</f>
        <v>#N/A</v>
      </c>
      <c r="T662" s="40" t="e">
        <f ca="1">+HLOOKUP($R$1,'Muertes DIA'!$F$1:$I$770,Localiza_PN1112[[#This Row],[Fila]],0)</f>
        <v>#N/A</v>
      </c>
      <c r="U662" s="40" t="e">
        <f ca="1">+HLOOKUP($R$1,'Recuperados DIA'!$E$1:$H$763,Localiza_PN1112[[#This Row],[Fila]],0)</f>
        <v>#N/A</v>
      </c>
    </row>
    <row r="663" spans="2:21">
      <c r="B663">
        <v>663</v>
      </c>
      <c r="C663">
        <v>130105</v>
      </c>
      <c r="D663" t="s">
        <v>768</v>
      </c>
      <c r="E663">
        <v>9.2189998626708984</v>
      </c>
      <c r="F663">
        <v>-82.373703002929688</v>
      </c>
      <c r="G663">
        <v>0</v>
      </c>
      <c r="H663" s="48">
        <f>+Casos_PN_CORR[[#This Row],[SUM Correg]]</f>
        <v>1560</v>
      </c>
      <c r="I663" s="48">
        <f>+Muertes_PN_ACUM[[#This Row],[Fallecidos]]</f>
        <v>18</v>
      </c>
      <c r="J663" s="48">
        <f>+Recupera_PN_ACUM[[#This Row],[Recuperados]]</f>
        <v>0</v>
      </c>
      <c r="K663" s="48">
        <f>+Localiza_PN1112[[#This Row],[Casos]]-Localiza_PN1112[[#This Row],[Fallecidos]]-Localiza_PN1112[[#This Row],[Recuperados]]</f>
        <v>1542</v>
      </c>
      <c r="L663" s="19" t="e">
        <f>+Localiza_PN1112[[#This Row],[Casos]]/(Localiza_PN1112[[#This Row],[Población]]/1000000)</f>
        <v>#DIV/0!</v>
      </c>
      <c r="M663" s="19" t="e">
        <f>+Localiza_PN1112[[#This Row],[Fallecidos]]/(Localiza_PN1112[[#This Row],[Población]]/1000000)</f>
        <v>#DIV/0!</v>
      </c>
      <c r="N663" s="19" t="e">
        <f>+Localiza_PN1112[[#This Row],[Recuperados]]/(Localiza_PN1112[[#This Row],[Población]]/1000000)</f>
        <v>#DIV/0!</v>
      </c>
      <c r="O663" s="19" t="e">
        <f>+Localiza_PN1112[[#This Row],[Activos]]/(Localiza_PN1112[[#This Row],[Población]]/1000000)</f>
        <v>#DIV/0!</v>
      </c>
      <c r="P663" s="25">
        <f>+Localiza_PN1112[[#This Row],[Fallecidos]]/Localiza_PN1112[[#This Row],[Casos]]</f>
        <v>1.1538461538461539E-2</v>
      </c>
      <c r="Q663" s="25">
        <f>+Localiza_PN1112[[#This Row],[Recuperados]]/Localiza_PN1112[[#This Row],[Casos]]</f>
        <v>0</v>
      </c>
      <c r="R663" s="25">
        <f>Localiza_PN1112[[#This Row],[Activos]]/Localiza_PN1112[[#This Row],[Casos]]</f>
        <v>0.9884615384615385</v>
      </c>
      <c r="S663" s="43" t="e">
        <f ca="1">+HLOOKUP($R$1,'Casos DIA Corr'!$CM$1:$CP$755,Localiza_PN1112[[#This Row],[Fila]],0)</f>
        <v>#N/A</v>
      </c>
      <c r="T663" s="40" t="e">
        <f ca="1">+HLOOKUP($R$1,'Muertes DIA'!$F$1:$I$770,Localiza_PN1112[[#This Row],[Fila]],0)</f>
        <v>#N/A</v>
      </c>
      <c r="U663" s="40" t="e">
        <f ca="1">+HLOOKUP($R$1,'Recuperados DIA'!$E$1:$H$763,Localiza_PN1112[[#This Row],[Fila]],0)</f>
        <v>#N/A</v>
      </c>
    </row>
    <row r="664" spans="2:21">
      <c r="B664">
        <v>664</v>
      </c>
      <c r="C664">
        <v>81005</v>
      </c>
      <c r="D664" t="s">
        <v>769</v>
      </c>
      <c r="E664">
        <v>9.0141496658325195</v>
      </c>
      <c r="F664">
        <v>-82.442802429199219</v>
      </c>
      <c r="G664">
        <v>0</v>
      </c>
      <c r="H664" s="48">
        <f>+Casos_PN_CORR[[#This Row],[SUM Correg]]</f>
        <v>465</v>
      </c>
      <c r="I664" s="48">
        <f>+Muertes_PN_ACUM[[#This Row],[Fallecidos]]</f>
        <v>2</v>
      </c>
      <c r="J664" s="48">
        <f>+Recupera_PN_ACUM[[#This Row],[Recuperados]]</f>
        <v>0</v>
      </c>
      <c r="K664" s="48">
        <f>+Localiza_PN1112[[#This Row],[Casos]]-Localiza_PN1112[[#This Row],[Fallecidos]]-Localiza_PN1112[[#This Row],[Recuperados]]</f>
        <v>463</v>
      </c>
      <c r="L664" s="19" t="e">
        <f>+Localiza_PN1112[[#This Row],[Casos]]/(Localiza_PN1112[[#This Row],[Población]]/1000000)</f>
        <v>#DIV/0!</v>
      </c>
      <c r="M664" s="19" t="e">
        <f>+Localiza_PN1112[[#This Row],[Fallecidos]]/(Localiza_PN1112[[#This Row],[Población]]/1000000)</f>
        <v>#DIV/0!</v>
      </c>
      <c r="N664" s="19" t="e">
        <f>+Localiza_PN1112[[#This Row],[Recuperados]]/(Localiza_PN1112[[#This Row],[Población]]/1000000)</f>
        <v>#DIV/0!</v>
      </c>
      <c r="O664" s="19" t="e">
        <f>+Localiza_PN1112[[#This Row],[Activos]]/(Localiza_PN1112[[#This Row],[Población]]/1000000)</f>
        <v>#DIV/0!</v>
      </c>
      <c r="P664" s="25">
        <f>+Localiza_PN1112[[#This Row],[Fallecidos]]/Localiza_PN1112[[#This Row],[Casos]]</f>
        <v>4.3010752688172043E-3</v>
      </c>
      <c r="Q664" s="25">
        <f>+Localiza_PN1112[[#This Row],[Recuperados]]/Localiza_PN1112[[#This Row],[Casos]]</f>
        <v>0</v>
      </c>
      <c r="R664" s="25">
        <f>Localiza_PN1112[[#This Row],[Activos]]/Localiza_PN1112[[#This Row],[Casos]]</f>
        <v>0.99569892473118282</v>
      </c>
      <c r="S664" s="43" t="e">
        <f ca="1">+HLOOKUP($R$1,'Casos DIA Corr'!$CM$1:$CP$755,Localiza_PN1112[[#This Row],[Fila]],0)</f>
        <v>#N/A</v>
      </c>
      <c r="T664" s="40" t="e">
        <f ca="1">+HLOOKUP($R$1,'Muertes DIA'!$F$1:$I$770,Localiza_PN1112[[#This Row],[Fila]],0)</f>
        <v>#N/A</v>
      </c>
      <c r="U664" s="40" t="e">
        <f ca="1">+HLOOKUP($R$1,'Recuperados DIA'!$E$1:$H$763,Localiza_PN1112[[#This Row],[Fila]],0)</f>
        <v>#N/A</v>
      </c>
    </row>
    <row r="665" spans="2:21">
      <c r="B665">
        <v>665</v>
      </c>
      <c r="C665">
        <v>30508</v>
      </c>
      <c r="D665" t="s">
        <v>770</v>
      </c>
      <c r="E665">
        <v>7.6073298454284668</v>
      </c>
      <c r="F665">
        <v>-80.361602783203125</v>
      </c>
      <c r="G665">
        <v>400</v>
      </c>
      <c r="H665" s="48">
        <f>+Casos_PN_CORR[[#This Row],[SUM Correg]]</f>
        <v>0</v>
      </c>
      <c r="I665" s="48">
        <f>+Muertes_PN_ACUM[[#This Row],[Fallecidos]]</f>
        <v>0</v>
      </c>
      <c r="J665" s="48">
        <f>+Recupera_PN_ACUM[[#This Row],[Recuperados]]</f>
        <v>0</v>
      </c>
      <c r="K665" s="48">
        <f>+Localiza_PN1112[[#This Row],[Casos]]-Localiza_PN1112[[#This Row],[Fallecidos]]-Localiza_PN1112[[#This Row],[Recuperados]]</f>
        <v>0</v>
      </c>
      <c r="L665" s="19">
        <f>+Localiza_PN1112[[#This Row],[Casos]]/(Localiza_PN1112[[#This Row],[Población]]/1000000)</f>
        <v>0</v>
      </c>
      <c r="M665" s="19">
        <f>+Localiza_PN1112[[#This Row],[Fallecidos]]/(Localiza_PN1112[[#This Row],[Población]]/1000000)</f>
        <v>0</v>
      </c>
      <c r="N665" s="19">
        <f>+Localiza_PN1112[[#This Row],[Recuperados]]/(Localiza_PN1112[[#This Row],[Población]]/1000000)</f>
        <v>0</v>
      </c>
      <c r="O665" s="19">
        <f>+Localiza_PN1112[[#This Row],[Activos]]/(Localiza_PN1112[[#This Row],[Población]]/1000000)</f>
        <v>0</v>
      </c>
      <c r="P665" s="25" t="e">
        <f>+Localiza_PN1112[[#This Row],[Fallecidos]]/Localiza_PN1112[[#This Row],[Casos]]</f>
        <v>#DIV/0!</v>
      </c>
      <c r="Q665" s="25" t="e">
        <f>+Localiza_PN1112[[#This Row],[Recuperados]]/Localiza_PN1112[[#This Row],[Casos]]</f>
        <v>#DIV/0!</v>
      </c>
      <c r="R665" s="25" t="e">
        <f>Localiza_PN1112[[#This Row],[Activos]]/Localiza_PN1112[[#This Row],[Casos]]</f>
        <v>#DIV/0!</v>
      </c>
      <c r="S665" s="43" t="e">
        <f ca="1">+HLOOKUP($R$1,'Casos DIA Corr'!$CM$1:$CP$755,Localiza_PN1112[[#This Row],[Fila]],0)</f>
        <v>#N/A</v>
      </c>
      <c r="T665" s="40" t="e">
        <f ca="1">+HLOOKUP($R$1,'Muertes DIA'!$F$1:$I$770,Localiza_PN1112[[#This Row],[Fila]],0)</f>
        <v>#N/A</v>
      </c>
      <c r="U665" s="40" t="e">
        <f ca="1">+HLOOKUP($R$1,'Recuperados DIA'!$E$1:$H$763,Localiza_PN1112[[#This Row],[Fila]],0)</f>
        <v>#N/A</v>
      </c>
    </row>
    <row r="666" spans="2:21">
      <c r="B666">
        <v>666</v>
      </c>
      <c r="C666">
        <v>90511</v>
      </c>
      <c r="D666" t="s">
        <v>771</v>
      </c>
      <c r="E666">
        <v>7.627039909362793</v>
      </c>
      <c r="F666">
        <v>-80.30780029296875</v>
      </c>
      <c r="G666">
        <v>277</v>
      </c>
      <c r="H666" s="48">
        <f>+Casos_PN_CORR[[#This Row],[SUM Correg]]</f>
        <v>0</v>
      </c>
      <c r="I666" s="48">
        <f>+Muertes_PN_ACUM[[#This Row],[Fallecidos]]</f>
        <v>0</v>
      </c>
      <c r="J666" s="48">
        <f>+Recupera_PN_ACUM[[#This Row],[Recuperados]]</f>
        <v>0</v>
      </c>
      <c r="K666" s="48">
        <f>+Localiza_PN1112[[#This Row],[Casos]]-Localiza_PN1112[[#This Row],[Fallecidos]]-Localiza_PN1112[[#This Row],[Recuperados]]</f>
        <v>0</v>
      </c>
      <c r="L666" s="19">
        <f>+Localiza_PN1112[[#This Row],[Casos]]/(Localiza_PN1112[[#This Row],[Población]]/1000000)</f>
        <v>0</v>
      </c>
      <c r="M666" s="19">
        <f>+Localiza_PN1112[[#This Row],[Fallecidos]]/(Localiza_PN1112[[#This Row],[Población]]/1000000)</f>
        <v>0</v>
      </c>
      <c r="N666" s="19">
        <f>+Localiza_PN1112[[#This Row],[Recuperados]]/(Localiza_PN1112[[#This Row],[Población]]/1000000)</f>
        <v>0</v>
      </c>
      <c r="O666" s="19">
        <f>+Localiza_PN1112[[#This Row],[Activos]]/(Localiza_PN1112[[#This Row],[Población]]/1000000)</f>
        <v>0</v>
      </c>
      <c r="P666" s="25" t="e">
        <f>+Localiza_PN1112[[#This Row],[Fallecidos]]/Localiza_PN1112[[#This Row],[Casos]]</f>
        <v>#DIV/0!</v>
      </c>
      <c r="Q666" s="25" t="e">
        <f>+Localiza_PN1112[[#This Row],[Recuperados]]/Localiza_PN1112[[#This Row],[Casos]]</f>
        <v>#DIV/0!</v>
      </c>
      <c r="R666" s="25" t="e">
        <f>Localiza_PN1112[[#This Row],[Activos]]/Localiza_PN1112[[#This Row],[Casos]]</f>
        <v>#DIV/0!</v>
      </c>
      <c r="S666" s="43" t="e">
        <f ca="1">+HLOOKUP($R$1,'Casos DIA Corr'!$CM$1:$CP$755,Localiza_PN1112[[#This Row],[Fila]],0)</f>
        <v>#N/A</v>
      </c>
      <c r="T666" s="40" t="e">
        <f ca="1">+HLOOKUP($R$1,'Muertes DIA'!$F$1:$I$770,Localiza_PN1112[[#This Row],[Fila]],0)</f>
        <v>#N/A</v>
      </c>
      <c r="U666" s="40" t="e">
        <f ca="1">+HLOOKUP($R$1,'Recuperados DIA'!$E$1:$H$763,Localiza_PN1112[[#This Row],[Fila]],0)</f>
        <v>#N/A</v>
      </c>
    </row>
    <row r="667" spans="2:21">
      <c r="B667">
        <v>667</v>
      </c>
      <c r="C667">
        <v>130311</v>
      </c>
      <c r="D667" t="s">
        <v>772</v>
      </c>
      <c r="E667">
        <v>8.2382097244262695</v>
      </c>
      <c r="F667">
        <v>-81.642799377441406</v>
      </c>
      <c r="G667">
        <v>1727</v>
      </c>
      <c r="H667" s="48">
        <f>+Casos_PN_CORR[[#This Row],[SUM Correg]]</f>
        <v>0</v>
      </c>
      <c r="I667" s="48">
        <f>+Muertes_PN_ACUM[[#This Row],[Fallecidos]]</f>
        <v>0</v>
      </c>
      <c r="J667" s="48">
        <f>+Recupera_PN_ACUM[[#This Row],[Recuperados]]</f>
        <v>0</v>
      </c>
      <c r="K667" s="48">
        <f>+Localiza_PN1112[[#This Row],[Casos]]-Localiza_PN1112[[#This Row],[Fallecidos]]-Localiza_PN1112[[#This Row],[Recuperados]]</f>
        <v>0</v>
      </c>
      <c r="L667" s="19">
        <f>+Localiza_PN1112[[#This Row],[Casos]]/(Localiza_PN1112[[#This Row],[Población]]/1000000)</f>
        <v>0</v>
      </c>
      <c r="M667" s="19">
        <f>+Localiza_PN1112[[#This Row],[Fallecidos]]/(Localiza_PN1112[[#This Row],[Población]]/1000000)</f>
        <v>0</v>
      </c>
      <c r="N667" s="19">
        <f>+Localiza_PN1112[[#This Row],[Recuperados]]/(Localiza_PN1112[[#This Row],[Población]]/1000000)</f>
        <v>0</v>
      </c>
      <c r="O667" s="19">
        <f>+Localiza_PN1112[[#This Row],[Activos]]/(Localiza_PN1112[[#This Row],[Población]]/1000000)</f>
        <v>0</v>
      </c>
      <c r="P667" s="25" t="e">
        <f>+Localiza_PN1112[[#This Row],[Fallecidos]]/Localiza_PN1112[[#This Row],[Casos]]</f>
        <v>#DIV/0!</v>
      </c>
      <c r="Q667" s="25" t="e">
        <f>+Localiza_PN1112[[#This Row],[Recuperados]]/Localiza_PN1112[[#This Row],[Casos]]</f>
        <v>#DIV/0!</v>
      </c>
      <c r="R667" s="25" t="e">
        <f>Localiza_PN1112[[#This Row],[Activos]]/Localiza_PN1112[[#This Row],[Casos]]</f>
        <v>#DIV/0!</v>
      </c>
      <c r="S667" s="43" t="e">
        <f ca="1">+HLOOKUP($R$1,'Casos DIA Corr'!$CM$1:$CP$755,Localiza_PN1112[[#This Row],[Fila]],0)</f>
        <v>#N/A</v>
      </c>
      <c r="T667" s="40" t="e">
        <f ca="1">+HLOOKUP($R$1,'Muertes DIA'!$F$1:$I$770,Localiza_PN1112[[#This Row],[Fila]],0)</f>
        <v>#N/A</v>
      </c>
      <c r="U667" s="40" t="e">
        <f ca="1">+HLOOKUP($R$1,'Recuperados DIA'!$E$1:$H$763,Localiza_PN1112[[#This Row],[Fila]],0)</f>
        <v>#N/A</v>
      </c>
    </row>
    <row r="668" spans="2:21">
      <c r="B668">
        <v>668</v>
      </c>
      <c r="C668">
        <v>70314</v>
      </c>
      <c r="D668" t="s">
        <v>773</v>
      </c>
      <c r="E668">
        <v>8.9176597595214844</v>
      </c>
      <c r="F668">
        <v>-79.603302001953125</v>
      </c>
      <c r="G668">
        <v>0</v>
      </c>
      <c r="H668" s="48">
        <f>+Casos_PN_CORR[[#This Row],[SUM Correg]]</f>
        <v>0</v>
      </c>
      <c r="I668" s="48">
        <f>+Muertes_PN_ACUM[[#This Row],[Fallecidos]]</f>
        <v>0</v>
      </c>
      <c r="J668" s="48">
        <f>+Recupera_PN_ACUM[[#This Row],[Recuperados]]</f>
        <v>0</v>
      </c>
      <c r="K668" s="48">
        <f>+Localiza_PN1112[[#This Row],[Casos]]-Localiza_PN1112[[#This Row],[Fallecidos]]-Localiza_PN1112[[#This Row],[Recuperados]]</f>
        <v>0</v>
      </c>
      <c r="L668" s="19" t="e">
        <f>+Localiza_PN1112[[#This Row],[Casos]]/(Localiza_PN1112[[#This Row],[Población]]/1000000)</f>
        <v>#DIV/0!</v>
      </c>
      <c r="M668" s="19" t="e">
        <f>+Localiza_PN1112[[#This Row],[Fallecidos]]/(Localiza_PN1112[[#This Row],[Población]]/1000000)</f>
        <v>#DIV/0!</v>
      </c>
      <c r="N668" s="19" t="e">
        <f>+Localiza_PN1112[[#This Row],[Recuperados]]/(Localiza_PN1112[[#This Row],[Población]]/1000000)</f>
        <v>#DIV/0!</v>
      </c>
      <c r="O668" s="19" t="e">
        <f>+Localiza_PN1112[[#This Row],[Activos]]/(Localiza_PN1112[[#This Row],[Población]]/1000000)</f>
        <v>#DIV/0!</v>
      </c>
      <c r="P668" s="25" t="e">
        <f>+Localiza_PN1112[[#This Row],[Fallecidos]]/Localiza_PN1112[[#This Row],[Casos]]</f>
        <v>#DIV/0!</v>
      </c>
      <c r="Q668" s="25" t="e">
        <f>+Localiza_PN1112[[#This Row],[Recuperados]]/Localiza_PN1112[[#This Row],[Casos]]</f>
        <v>#DIV/0!</v>
      </c>
      <c r="R668" s="25" t="e">
        <f>Localiza_PN1112[[#This Row],[Activos]]/Localiza_PN1112[[#This Row],[Casos]]</f>
        <v>#DIV/0!</v>
      </c>
      <c r="S668" s="43" t="e">
        <f ca="1">+HLOOKUP($R$1,'Casos DIA Corr'!$CM$1:$CP$755,Localiza_PN1112[[#This Row],[Fila]],0)</f>
        <v>#N/A</v>
      </c>
      <c r="T668" s="40" t="e">
        <f ca="1">+HLOOKUP($R$1,'Muertes DIA'!$F$1:$I$770,Localiza_PN1112[[#This Row],[Fila]],0)</f>
        <v>#N/A</v>
      </c>
      <c r="U668" s="40" t="e">
        <f ca="1">+HLOOKUP($R$1,'Recuperados DIA'!$E$1:$H$763,Localiza_PN1112[[#This Row],[Fila]],0)</f>
        <v>#N/A</v>
      </c>
    </row>
    <row r="669" spans="2:21">
      <c r="B669">
        <v>669</v>
      </c>
      <c r="C669">
        <v>130312</v>
      </c>
      <c r="D669" t="s">
        <v>774</v>
      </c>
      <c r="E669">
        <v>9.0315103530883789</v>
      </c>
      <c r="F669">
        <v>-79.505996704101563</v>
      </c>
      <c r="G669">
        <v>15873</v>
      </c>
      <c r="H669" s="48">
        <f>+Casos_PN_CORR[[#This Row],[SUM Correg]]</f>
        <v>56</v>
      </c>
      <c r="I669" s="48">
        <f>+Muertes_PN_ACUM[[#This Row],[Fallecidos]]</f>
        <v>0</v>
      </c>
      <c r="J669" s="48">
        <f>+Recupera_PN_ACUM[[#This Row],[Recuperados]]</f>
        <v>0</v>
      </c>
      <c r="K669" s="48">
        <f>+Localiza_PN1112[[#This Row],[Casos]]-Localiza_PN1112[[#This Row],[Fallecidos]]-Localiza_PN1112[[#This Row],[Recuperados]]</f>
        <v>56</v>
      </c>
      <c r="L669" s="19">
        <f>+Localiza_PN1112[[#This Row],[Casos]]/(Localiza_PN1112[[#This Row],[Población]]/1000000)</f>
        <v>3528.0035280035277</v>
      </c>
      <c r="M669" s="19">
        <f>+Localiza_PN1112[[#This Row],[Fallecidos]]/(Localiza_PN1112[[#This Row],[Población]]/1000000)</f>
        <v>0</v>
      </c>
      <c r="N669" s="19">
        <f>+Localiza_PN1112[[#This Row],[Recuperados]]/(Localiza_PN1112[[#This Row],[Población]]/1000000)</f>
        <v>0</v>
      </c>
      <c r="O669" s="19">
        <f>+Localiza_PN1112[[#This Row],[Activos]]/(Localiza_PN1112[[#This Row],[Población]]/1000000)</f>
        <v>3528.0035280035277</v>
      </c>
      <c r="P669" s="25">
        <f>+Localiza_PN1112[[#This Row],[Fallecidos]]/Localiza_PN1112[[#This Row],[Casos]]</f>
        <v>0</v>
      </c>
      <c r="Q669" s="25">
        <f>+Localiza_PN1112[[#This Row],[Recuperados]]/Localiza_PN1112[[#This Row],[Casos]]</f>
        <v>0</v>
      </c>
      <c r="R669" s="25">
        <f>Localiza_PN1112[[#This Row],[Activos]]/Localiza_PN1112[[#This Row],[Casos]]</f>
        <v>1</v>
      </c>
      <c r="S669" s="43" t="e">
        <f ca="1">+HLOOKUP($R$1,'Casos DIA Corr'!$CM$1:$CP$755,Localiza_PN1112[[#This Row],[Fila]],0)</f>
        <v>#N/A</v>
      </c>
      <c r="T669" s="40" t="e">
        <f ca="1">+HLOOKUP($R$1,'Muertes DIA'!$F$1:$I$770,Localiza_PN1112[[#This Row],[Fila]],0)</f>
        <v>#N/A</v>
      </c>
      <c r="U669" s="40" t="e">
        <f ca="1">+HLOOKUP($R$1,'Recuperados DIA'!$E$1:$H$763,Localiza_PN1112[[#This Row],[Fila]],0)</f>
        <v>#N/A</v>
      </c>
    </row>
    <row r="670" spans="2:21">
      <c r="B670">
        <v>670</v>
      </c>
      <c r="C670">
        <v>20407</v>
      </c>
      <c r="D670" t="s">
        <v>775</v>
      </c>
      <c r="E670">
        <v>9.5429897308349609</v>
      </c>
      <c r="F670">
        <v>-79.400596618652344</v>
      </c>
      <c r="G670">
        <v>487</v>
      </c>
      <c r="H670" s="48">
        <f>+Casos_PN_CORR[[#This Row],[SUM Correg]]</f>
        <v>16</v>
      </c>
      <c r="I670" s="48">
        <f>+Muertes_PN_ACUM[[#This Row],[Fallecidos]]</f>
        <v>0</v>
      </c>
      <c r="J670" s="48">
        <f>+Recupera_PN_ACUM[[#This Row],[Recuperados]]</f>
        <v>0</v>
      </c>
      <c r="K670" s="48">
        <f>+Localiza_PN1112[[#This Row],[Casos]]-Localiza_PN1112[[#This Row],[Fallecidos]]-Localiza_PN1112[[#This Row],[Recuperados]]</f>
        <v>16</v>
      </c>
      <c r="L670" s="19">
        <f>+Localiza_PN1112[[#This Row],[Casos]]/(Localiza_PN1112[[#This Row],[Población]]/1000000)</f>
        <v>32854.209445585213</v>
      </c>
      <c r="M670" s="19">
        <f>+Localiza_PN1112[[#This Row],[Fallecidos]]/(Localiza_PN1112[[#This Row],[Población]]/1000000)</f>
        <v>0</v>
      </c>
      <c r="N670" s="19">
        <f>+Localiza_PN1112[[#This Row],[Recuperados]]/(Localiza_PN1112[[#This Row],[Población]]/1000000)</f>
        <v>0</v>
      </c>
      <c r="O670" s="19">
        <f>+Localiza_PN1112[[#This Row],[Activos]]/(Localiza_PN1112[[#This Row],[Población]]/1000000)</f>
        <v>32854.209445585213</v>
      </c>
      <c r="P670" s="25">
        <f>+Localiza_PN1112[[#This Row],[Fallecidos]]/Localiza_PN1112[[#This Row],[Casos]]</f>
        <v>0</v>
      </c>
      <c r="Q670" s="25">
        <f>+Localiza_PN1112[[#This Row],[Recuperados]]/Localiza_PN1112[[#This Row],[Casos]]</f>
        <v>0</v>
      </c>
      <c r="R670" s="25">
        <f>Localiza_PN1112[[#This Row],[Activos]]/Localiza_PN1112[[#This Row],[Casos]]</f>
        <v>1</v>
      </c>
      <c r="S670" s="43" t="e">
        <f ca="1">+HLOOKUP($R$1,'Casos DIA Corr'!$CM$1:$CP$755,Localiza_PN1112[[#This Row],[Fila]],0)</f>
        <v>#N/A</v>
      </c>
      <c r="T670" s="40" t="e">
        <f ca="1">+HLOOKUP($R$1,'Muertes DIA'!$F$1:$I$770,Localiza_PN1112[[#This Row],[Fila]],0)</f>
        <v>#N/A</v>
      </c>
      <c r="U670" s="40" t="e">
        <f ca="1">+HLOOKUP($R$1,'Recuperados DIA'!$E$1:$H$763,Localiza_PN1112[[#This Row],[Fila]],0)</f>
        <v>#N/A</v>
      </c>
    </row>
    <row r="671" spans="2:21">
      <c r="B671">
        <v>671</v>
      </c>
      <c r="C671">
        <v>20107</v>
      </c>
      <c r="D671" t="s">
        <v>776</v>
      </c>
      <c r="E671">
        <v>8.3377504348754883</v>
      </c>
      <c r="F671">
        <v>-81.500396728515625</v>
      </c>
      <c r="G671">
        <v>964</v>
      </c>
      <c r="H671" s="48">
        <f>+Casos_PN_CORR[[#This Row],[SUM Correg]]</f>
        <v>0</v>
      </c>
      <c r="I671" s="48">
        <f>+Muertes_PN_ACUM[[#This Row],[Fallecidos]]</f>
        <v>0</v>
      </c>
      <c r="J671" s="48">
        <f>+Recupera_PN_ACUM[[#This Row],[Recuperados]]</f>
        <v>0</v>
      </c>
      <c r="K671" s="48">
        <f>+Localiza_PN1112[[#This Row],[Casos]]-Localiza_PN1112[[#This Row],[Fallecidos]]-Localiza_PN1112[[#This Row],[Recuperados]]</f>
        <v>0</v>
      </c>
      <c r="L671" s="19">
        <f>+Localiza_PN1112[[#This Row],[Casos]]/(Localiza_PN1112[[#This Row],[Población]]/1000000)</f>
        <v>0</v>
      </c>
      <c r="M671" s="19">
        <f>+Localiza_PN1112[[#This Row],[Fallecidos]]/(Localiza_PN1112[[#This Row],[Población]]/1000000)</f>
        <v>0</v>
      </c>
      <c r="N671" s="19">
        <f>+Localiza_PN1112[[#This Row],[Recuperados]]/(Localiza_PN1112[[#This Row],[Población]]/1000000)</f>
        <v>0</v>
      </c>
      <c r="O671" s="19">
        <f>+Localiza_PN1112[[#This Row],[Activos]]/(Localiza_PN1112[[#This Row],[Población]]/1000000)</f>
        <v>0</v>
      </c>
      <c r="P671" s="25" t="e">
        <f>+Localiza_PN1112[[#This Row],[Fallecidos]]/Localiza_PN1112[[#This Row],[Casos]]</f>
        <v>#DIV/0!</v>
      </c>
      <c r="Q671" s="25" t="e">
        <f>+Localiza_PN1112[[#This Row],[Recuperados]]/Localiza_PN1112[[#This Row],[Casos]]</f>
        <v>#DIV/0!</v>
      </c>
      <c r="R671" s="25" t="e">
        <f>Localiza_PN1112[[#This Row],[Activos]]/Localiza_PN1112[[#This Row],[Casos]]</f>
        <v>#DIV/0!</v>
      </c>
      <c r="S671" s="43" t="e">
        <f ca="1">+HLOOKUP($R$1,'Casos DIA Corr'!$CM$1:$CP$755,Localiza_PN1112[[#This Row],[Fila]],0)</f>
        <v>#N/A</v>
      </c>
      <c r="T671" s="40" t="e">
        <f ca="1">+HLOOKUP($R$1,'Muertes DIA'!$F$1:$I$770,Localiza_PN1112[[#This Row],[Fila]],0)</f>
        <v>#N/A</v>
      </c>
      <c r="U671" s="40" t="e">
        <f ca="1">+HLOOKUP($R$1,'Recuperados DIA'!$E$1:$H$763,Localiza_PN1112[[#This Row],[Fila]],0)</f>
        <v>#N/A</v>
      </c>
    </row>
    <row r="672" spans="2:21">
      <c r="B672">
        <v>672</v>
      </c>
      <c r="C672">
        <v>130106</v>
      </c>
      <c r="D672" t="s">
        <v>777</v>
      </c>
      <c r="E672">
        <v>8.8043403625488281</v>
      </c>
      <c r="F672">
        <v>-79.868896484375</v>
      </c>
      <c r="G672">
        <v>0</v>
      </c>
      <c r="H672" s="48">
        <f>+Casos_PN_CORR[[#This Row],[SUM Correg]]</f>
        <v>2248</v>
      </c>
      <c r="I672" s="48">
        <f>+Muertes_PN_ACUM[[#This Row],[Fallecidos]]</f>
        <v>11</v>
      </c>
      <c r="J672" s="48">
        <f>+Recupera_PN_ACUM[[#This Row],[Recuperados]]</f>
        <v>0</v>
      </c>
      <c r="K672" s="48">
        <f>+Localiza_PN1112[[#This Row],[Casos]]-Localiza_PN1112[[#This Row],[Fallecidos]]-Localiza_PN1112[[#This Row],[Recuperados]]</f>
        <v>2237</v>
      </c>
      <c r="L672" s="19" t="e">
        <f>+Localiza_PN1112[[#This Row],[Casos]]/(Localiza_PN1112[[#This Row],[Población]]/1000000)</f>
        <v>#DIV/0!</v>
      </c>
      <c r="M672" s="19" t="e">
        <f>+Localiza_PN1112[[#This Row],[Fallecidos]]/(Localiza_PN1112[[#This Row],[Población]]/1000000)</f>
        <v>#DIV/0!</v>
      </c>
      <c r="N672" s="19" t="e">
        <f>+Localiza_PN1112[[#This Row],[Recuperados]]/(Localiza_PN1112[[#This Row],[Población]]/1000000)</f>
        <v>#DIV/0!</v>
      </c>
      <c r="O672" s="19" t="e">
        <f>+Localiza_PN1112[[#This Row],[Activos]]/(Localiza_PN1112[[#This Row],[Población]]/1000000)</f>
        <v>#DIV/0!</v>
      </c>
      <c r="P672" s="25">
        <f>+Localiza_PN1112[[#This Row],[Fallecidos]]/Localiza_PN1112[[#This Row],[Casos]]</f>
        <v>4.8932384341637009E-3</v>
      </c>
      <c r="Q672" s="25">
        <f>+Localiza_PN1112[[#This Row],[Recuperados]]/Localiza_PN1112[[#This Row],[Casos]]</f>
        <v>0</v>
      </c>
      <c r="R672" s="25">
        <f>Localiza_PN1112[[#This Row],[Activos]]/Localiza_PN1112[[#This Row],[Casos]]</f>
        <v>0.99510676156583633</v>
      </c>
      <c r="S672" s="43" t="e">
        <f ca="1">+HLOOKUP($R$1,'Casos DIA Corr'!$CM$1:$CP$755,Localiza_PN1112[[#This Row],[Fila]],0)</f>
        <v>#N/A</v>
      </c>
      <c r="T672" s="40" t="e">
        <f ca="1">+HLOOKUP($R$1,'Muertes DIA'!$F$1:$I$770,Localiza_PN1112[[#This Row],[Fila]],0)</f>
        <v>#N/A</v>
      </c>
      <c r="U672" s="40" t="e">
        <f ca="1">+HLOOKUP($R$1,'Recuperados DIA'!$E$1:$H$763,Localiza_PN1112[[#This Row],[Fila]],0)</f>
        <v>#N/A</v>
      </c>
    </row>
    <row r="673" spans="2:21">
      <c r="B673">
        <v>673</v>
      </c>
      <c r="C673">
        <v>41401</v>
      </c>
      <c r="D673" t="s">
        <v>778</v>
      </c>
      <c r="E673">
        <v>7.809999942779541</v>
      </c>
      <c r="F673">
        <v>-80.46929931640625</v>
      </c>
      <c r="G673">
        <v>1075</v>
      </c>
      <c r="H673" s="48">
        <f>+Casos_PN_CORR[[#This Row],[SUM Correg]]</f>
        <v>10</v>
      </c>
      <c r="I673" s="48">
        <f>+Muertes_PN_ACUM[[#This Row],[Fallecidos]]</f>
        <v>1</v>
      </c>
      <c r="J673" s="48">
        <f>+Recupera_PN_ACUM[[#This Row],[Recuperados]]</f>
        <v>0</v>
      </c>
      <c r="K673" s="48">
        <f>+Localiza_PN1112[[#This Row],[Casos]]-Localiza_PN1112[[#This Row],[Fallecidos]]-Localiza_PN1112[[#This Row],[Recuperados]]</f>
        <v>9</v>
      </c>
      <c r="L673" s="19">
        <f>+Localiza_PN1112[[#This Row],[Casos]]/(Localiza_PN1112[[#This Row],[Población]]/1000000)</f>
        <v>9302.3255813953492</v>
      </c>
      <c r="M673" s="19">
        <f>+Localiza_PN1112[[#This Row],[Fallecidos]]/(Localiza_PN1112[[#This Row],[Población]]/1000000)</f>
        <v>930.23255813953483</v>
      </c>
      <c r="N673" s="19">
        <f>+Localiza_PN1112[[#This Row],[Recuperados]]/(Localiza_PN1112[[#This Row],[Población]]/1000000)</f>
        <v>0</v>
      </c>
      <c r="O673" s="19">
        <f>+Localiza_PN1112[[#This Row],[Activos]]/(Localiza_PN1112[[#This Row],[Población]]/1000000)</f>
        <v>8372.0930232558148</v>
      </c>
      <c r="P673" s="25">
        <f>+Localiza_PN1112[[#This Row],[Fallecidos]]/Localiza_PN1112[[#This Row],[Casos]]</f>
        <v>0.1</v>
      </c>
      <c r="Q673" s="25">
        <f>+Localiza_PN1112[[#This Row],[Recuperados]]/Localiza_PN1112[[#This Row],[Casos]]</f>
        <v>0</v>
      </c>
      <c r="R673" s="25">
        <f>Localiza_PN1112[[#This Row],[Activos]]/Localiza_PN1112[[#This Row],[Casos]]</f>
        <v>0.9</v>
      </c>
      <c r="S673" s="43" t="e">
        <f ca="1">+HLOOKUP($R$1,'Casos DIA Corr'!$CM$1:$CP$755,Localiza_PN1112[[#This Row],[Fila]],0)</f>
        <v>#N/A</v>
      </c>
      <c r="T673" s="40" t="e">
        <f ca="1">+HLOOKUP($R$1,'Muertes DIA'!$F$1:$I$770,Localiza_PN1112[[#This Row],[Fila]],0)</f>
        <v>#N/A</v>
      </c>
      <c r="U673" s="40" t="e">
        <f ca="1">+HLOOKUP($R$1,'Recuperados DIA'!$E$1:$H$763,Localiza_PN1112[[#This Row],[Fila]],0)</f>
        <v>#N/A</v>
      </c>
    </row>
    <row r="674" spans="2:21">
      <c r="B674">
        <v>674</v>
      </c>
      <c r="C674">
        <v>50206</v>
      </c>
      <c r="D674" t="s">
        <v>779</v>
      </c>
      <c r="E674">
        <v>8.7917003631591797</v>
      </c>
      <c r="F674">
        <v>-79.862998962402344</v>
      </c>
      <c r="G674">
        <v>0</v>
      </c>
      <c r="H674" s="48">
        <f>+Casos_PN_CORR[[#This Row],[SUM Correg]]</f>
        <v>0</v>
      </c>
      <c r="I674" s="48">
        <f>+Muertes_PN_ACUM[[#This Row],[Fallecidos]]</f>
        <v>0</v>
      </c>
      <c r="J674" s="48">
        <f>+Recupera_PN_ACUM[[#This Row],[Recuperados]]</f>
        <v>0</v>
      </c>
      <c r="K674" s="48">
        <f>+Localiza_PN1112[[#This Row],[Casos]]-Localiza_PN1112[[#This Row],[Fallecidos]]-Localiza_PN1112[[#This Row],[Recuperados]]</f>
        <v>0</v>
      </c>
      <c r="L674" s="19" t="e">
        <f>+Localiza_PN1112[[#This Row],[Casos]]/(Localiza_PN1112[[#This Row],[Población]]/1000000)</f>
        <v>#DIV/0!</v>
      </c>
      <c r="M674" s="19" t="e">
        <f>+Localiza_PN1112[[#This Row],[Fallecidos]]/(Localiza_PN1112[[#This Row],[Población]]/1000000)</f>
        <v>#DIV/0!</v>
      </c>
      <c r="N674" s="19" t="e">
        <f>+Localiza_PN1112[[#This Row],[Recuperados]]/(Localiza_PN1112[[#This Row],[Población]]/1000000)</f>
        <v>#DIV/0!</v>
      </c>
      <c r="O674" s="19" t="e">
        <f>+Localiza_PN1112[[#This Row],[Activos]]/(Localiza_PN1112[[#This Row],[Población]]/1000000)</f>
        <v>#DIV/0!</v>
      </c>
      <c r="P674" s="25" t="e">
        <f>+Localiza_PN1112[[#This Row],[Fallecidos]]/Localiza_PN1112[[#This Row],[Casos]]</f>
        <v>#DIV/0!</v>
      </c>
      <c r="Q674" s="25" t="e">
        <f>+Localiza_PN1112[[#This Row],[Recuperados]]/Localiza_PN1112[[#This Row],[Casos]]</f>
        <v>#DIV/0!</v>
      </c>
      <c r="R674" s="25" t="e">
        <f>Localiza_PN1112[[#This Row],[Activos]]/Localiza_PN1112[[#This Row],[Casos]]</f>
        <v>#DIV/0!</v>
      </c>
      <c r="S674" s="43" t="e">
        <f ca="1">+HLOOKUP($R$1,'Casos DIA Corr'!$CM$1:$CP$755,Localiza_PN1112[[#This Row],[Fila]],0)</f>
        <v>#N/A</v>
      </c>
      <c r="T674" s="40" t="e">
        <f ca="1">+HLOOKUP($R$1,'Muertes DIA'!$F$1:$I$770,Localiza_PN1112[[#This Row],[Fila]],0)</f>
        <v>#N/A</v>
      </c>
      <c r="U674" s="40" t="e">
        <f ca="1">+HLOOKUP($R$1,'Recuperados DIA'!$E$1:$H$763,Localiza_PN1112[[#This Row],[Fila]],0)</f>
        <v>#N/A</v>
      </c>
    </row>
    <row r="675" spans="2:21">
      <c r="B675">
        <v>675</v>
      </c>
      <c r="C675">
        <v>50207</v>
      </c>
      <c r="D675" t="s">
        <v>780</v>
      </c>
      <c r="E675">
        <v>8.3235397338867188</v>
      </c>
      <c r="F675">
        <v>-80.636299133300781</v>
      </c>
      <c r="G675">
        <v>0</v>
      </c>
      <c r="H675" s="48">
        <f>+Casos_PN_CORR[[#This Row],[SUM Correg]]</f>
        <v>327</v>
      </c>
      <c r="I675" s="48">
        <f>+Muertes_PN_ACUM[[#This Row],[Fallecidos]]</f>
        <v>0</v>
      </c>
      <c r="J675" s="48">
        <f>+Recupera_PN_ACUM[[#This Row],[Recuperados]]</f>
        <v>0</v>
      </c>
      <c r="K675" s="48">
        <f>+Localiza_PN1112[[#This Row],[Casos]]-Localiza_PN1112[[#This Row],[Fallecidos]]-Localiza_PN1112[[#This Row],[Recuperados]]</f>
        <v>327</v>
      </c>
      <c r="L675" s="19" t="e">
        <f>+Localiza_PN1112[[#This Row],[Casos]]/(Localiza_PN1112[[#This Row],[Población]]/1000000)</f>
        <v>#DIV/0!</v>
      </c>
      <c r="M675" s="19" t="e">
        <f>+Localiza_PN1112[[#This Row],[Fallecidos]]/(Localiza_PN1112[[#This Row],[Población]]/1000000)</f>
        <v>#DIV/0!</v>
      </c>
      <c r="N675" s="19" t="e">
        <f>+Localiza_PN1112[[#This Row],[Recuperados]]/(Localiza_PN1112[[#This Row],[Población]]/1000000)</f>
        <v>#DIV/0!</v>
      </c>
      <c r="O675" s="19" t="e">
        <f>+Localiza_PN1112[[#This Row],[Activos]]/(Localiza_PN1112[[#This Row],[Población]]/1000000)</f>
        <v>#DIV/0!</v>
      </c>
      <c r="P675" s="25">
        <f>+Localiza_PN1112[[#This Row],[Fallecidos]]/Localiza_PN1112[[#This Row],[Casos]]</f>
        <v>0</v>
      </c>
      <c r="Q675" s="25">
        <f>+Localiza_PN1112[[#This Row],[Recuperados]]/Localiza_PN1112[[#This Row],[Casos]]</f>
        <v>0</v>
      </c>
      <c r="R675" s="25">
        <f>Localiza_PN1112[[#This Row],[Activos]]/Localiza_PN1112[[#This Row],[Casos]]</f>
        <v>1</v>
      </c>
      <c r="S675" s="43" t="e">
        <f ca="1">+HLOOKUP($R$1,'Casos DIA Corr'!$CM$1:$CP$755,Localiza_PN1112[[#This Row],[Fila]],0)</f>
        <v>#N/A</v>
      </c>
      <c r="T675" s="40" t="e">
        <f ca="1">+HLOOKUP($R$1,'Muertes DIA'!$F$1:$I$770,Localiza_PN1112[[#This Row],[Fila]],0)</f>
        <v>#N/A</v>
      </c>
      <c r="U675" s="40" t="e">
        <f ca="1">+HLOOKUP($R$1,'Recuperados DIA'!$E$1:$H$763,Localiza_PN1112[[#This Row],[Fila]],0)</f>
        <v>#N/A</v>
      </c>
    </row>
    <row r="676" spans="2:21">
      <c r="B676">
        <v>676</v>
      </c>
      <c r="C676">
        <v>50317</v>
      </c>
      <c r="D676" t="s">
        <v>781</v>
      </c>
      <c r="E676">
        <v>8.2567501068115234</v>
      </c>
      <c r="F676">
        <v>-80.578102111816406</v>
      </c>
      <c r="G676">
        <v>0</v>
      </c>
      <c r="H676" s="48">
        <f>+Casos_PN_CORR[[#This Row],[SUM Correg]]</f>
        <v>0</v>
      </c>
      <c r="I676" s="48">
        <f>+Muertes_PN_ACUM[[#This Row],[Fallecidos]]</f>
        <v>0</v>
      </c>
      <c r="J676" s="48">
        <f>+Recupera_PN_ACUM[[#This Row],[Recuperados]]</f>
        <v>0</v>
      </c>
      <c r="K676" s="48">
        <f>+Localiza_PN1112[[#This Row],[Casos]]-Localiza_PN1112[[#This Row],[Fallecidos]]-Localiza_PN1112[[#This Row],[Recuperados]]</f>
        <v>0</v>
      </c>
      <c r="L676" s="19" t="e">
        <f>+Localiza_PN1112[[#This Row],[Casos]]/(Localiza_PN1112[[#This Row],[Población]]/1000000)</f>
        <v>#DIV/0!</v>
      </c>
      <c r="M676" s="19" t="e">
        <f>+Localiza_PN1112[[#This Row],[Fallecidos]]/(Localiza_PN1112[[#This Row],[Población]]/1000000)</f>
        <v>#DIV/0!</v>
      </c>
      <c r="N676" s="19" t="e">
        <f>+Localiza_PN1112[[#This Row],[Recuperados]]/(Localiza_PN1112[[#This Row],[Población]]/1000000)</f>
        <v>#DIV/0!</v>
      </c>
      <c r="O676" s="19" t="e">
        <f>+Localiza_PN1112[[#This Row],[Activos]]/(Localiza_PN1112[[#This Row],[Población]]/1000000)</f>
        <v>#DIV/0!</v>
      </c>
      <c r="P676" s="25" t="e">
        <f>+Localiza_PN1112[[#This Row],[Fallecidos]]/Localiza_PN1112[[#This Row],[Casos]]</f>
        <v>#DIV/0!</v>
      </c>
      <c r="Q676" s="25" t="e">
        <f>+Localiza_PN1112[[#This Row],[Recuperados]]/Localiza_PN1112[[#This Row],[Casos]]</f>
        <v>#DIV/0!</v>
      </c>
      <c r="R676" s="25" t="e">
        <f>Localiza_PN1112[[#This Row],[Activos]]/Localiza_PN1112[[#This Row],[Casos]]</f>
        <v>#DIV/0!</v>
      </c>
      <c r="S676" s="43" t="e">
        <f ca="1">+HLOOKUP($R$1,'Casos DIA Corr'!$CM$1:$CP$755,Localiza_PN1112[[#This Row],[Fila]],0)</f>
        <v>#N/A</v>
      </c>
      <c r="T676" s="40" t="e">
        <f ca="1">+HLOOKUP($R$1,'Muertes DIA'!$F$1:$I$770,Localiza_PN1112[[#This Row],[Fila]],0)</f>
        <v>#N/A</v>
      </c>
      <c r="U676" s="40" t="e">
        <f ca="1">+HLOOKUP($R$1,'Recuperados DIA'!$E$1:$H$763,Localiza_PN1112[[#This Row],[Fila]],0)</f>
        <v>#N/A</v>
      </c>
    </row>
    <row r="677" spans="2:21">
      <c r="B677">
        <v>677</v>
      </c>
      <c r="C677">
        <v>90512</v>
      </c>
      <c r="D677" t="s">
        <v>782</v>
      </c>
      <c r="E677">
        <v>8.9017696380615234</v>
      </c>
      <c r="F677">
        <v>-79.691200256347656</v>
      </c>
      <c r="G677">
        <v>0</v>
      </c>
      <c r="H677" s="48">
        <f>+Casos_PN_CORR[[#This Row],[SUM Correg]]</f>
        <v>0</v>
      </c>
      <c r="I677" s="48">
        <f>+Muertes_PN_ACUM[[#This Row],[Fallecidos]]</f>
        <v>0</v>
      </c>
      <c r="J677" s="48">
        <f>+Recupera_PN_ACUM[[#This Row],[Recuperados]]</f>
        <v>0</v>
      </c>
      <c r="K677" s="48">
        <f>+Localiza_PN1112[[#This Row],[Casos]]-Localiza_PN1112[[#This Row],[Fallecidos]]-Localiza_PN1112[[#This Row],[Recuperados]]</f>
        <v>0</v>
      </c>
      <c r="L677" s="19" t="e">
        <f>+Localiza_PN1112[[#This Row],[Casos]]/(Localiza_PN1112[[#This Row],[Población]]/1000000)</f>
        <v>#DIV/0!</v>
      </c>
      <c r="M677" s="19" t="e">
        <f>+Localiza_PN1112[[#This Row],[Fallecidos]]/(Localiza_PN1112[[#This Row],[Población]]/1000000)</f>
        <v>#DIV/0!</v>
      </c>
      <c r="N677" s="19" t="e">
        <f>+Localiza_PN1112[[#This Row],[Recuperados]]/(Localiza_PN1112[[#This Row],[Población]]/1000000)</f>
        <v>#DIV/0!</v>
      </c>
      <c r="O677" s="19" t="e">
        <f>+Localiza_PN1112[[#This Row],[Activos]]/(Localiza_PN1112[[#This Row],[Población]]/1000000)</f>
        <v>#DIV/0!</v>
      </c>
      <c r="P677" s="25" t="e">
        <f>+Localiza_PN1112[[#This Row],[Fallecidos]]/Localiza_PN1112[[#This Row],[Casos]]</f>
        <v>#DIV/0!</v>
      </c>
      <c r="Q677" s="25" t="e">
        <f>+Localiza_PN1112[[#This Row],[Recuperados]]/Localiza_PN1112[[#This Row],[Casos]]</f>
        <v>#DIV/0!</v>
      </c>
      <c r="R677" s="25" t="e">
        <f>Localiza_PN1112[[#This Row],[Activos]]/Localiza_PN1112[[#This Row],[Casos]]</f>
        <v>#DIV/0!</v>
      </c>
      <c r="S677" s="43" t="e">
        <f ca="1">+HLOOKUP($R$1,'Casos DIA Corr'!$CM$1:$CP$755,Localiza_PN1112[[#This Row],[Fila]],0)</f>
        <v>#N/A</v>
      </c>
      <c r="T677" s="40" t="e">
        <f ca="1">+HLOOKUP($R$1,'Muertes DIA'!$F$1:$I$770,Localiza_PN1112[[#This Row],[Fila]],0)</f>
        <v>#N/A</v>
      </c>
      <c r="U677" s="40" t="e">
        <f ca="1">+HLOOKUP($R$1,'Recuperados DIA'!$E$1:$H$763,Localiza_PN1112[[#This Row],[Fila]],0)</f>
        <v>#N/A</v>
      </c>
    </row>
  </sheetData>
  <conditionalFormatting sqref="B4:C677">
    <cfRule type="duplicateValues" dxfId="11" priority="7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EA3A-8D50-43F1-BBD3-1AD7BDC9037A}">
  <sheetPr>
    <tabColor rgb="FF7030A0"/>
  </sheetPr>
  <dimension ref="A2:P17"/>
  <sheetViews>
    <sheetView showGridLines="0" workbookViewId="0">
      <selection activeCell="N4" sqref="N4"/>
    </sheetView>
  </sheetViews>
  <sheetFormatPr defaultColWidth="11.42578125" defaultRowHeight="14.45"/>
  <cols>
    <col min="1" max="1" width="9.5703125" bestFit="1" customWidth="1"/>
    <col min="2" max="2" width="23.5703125" bestFit="1" customWidth="1"/>
    <col min="3" max="3" width="12" bestFit="1" customWidth="1"/>
    <col min="4" max="4" width="12.7109375" bestFit="1" customWidth="1"/>
    <col min="5" max="5" width="10.7109375" customWidth="1"/>
    <col min="6" max="6" width="9.140625" bestFit="1" customWidth="1"/>
    <col min="7" max="7" width="10.42578125" bestFit="1" customWidth="1"/>
    <col min="8" max="8" width="12.42578125" bestFit="1" customWidth="1"/>
    <col min="9" max="9" width="8.5703125" bestFit="1" customWidth="1"/>
    <col min="10" max="10" width="8.42578125" customWidth="1"/>
    <col min="11" max="11" width="8.140625" customWidth="1"/>
    <col min="12" max="12" width="10.7109375" customWidth="1"/>
    <col min="13" max="14" width="7.7109375" customWidth="1"/>
    <col min="15" max="15" width="8.5703125" customWidth="1"/>
    <col min="16" max="16" width="9" customWidth="1"/>
  </cols>
  <sheetData>
    <row r="2" spans="1:16">
      <c r="F2" s="23"/>
      <c r="G2" s="23"/>
      <c r="H2" s="23"/>
      <c r="I2" s="28"/>
    </row>
    <row r="3" spans="1:16" ht="28.15" customHeight="1">
      <c r="A3" s="27" t="s">
        <v>816</v>
      </c>
      <c r="B3" s="27" t="s">
        <v>1</v>
      </c>
      <c r="C3" s="27" t="s">
        <v>817</v>
      </c>
      <c r="D3" s="27" t="s">
        <v>818</v>
      </c>
      <c r="E3" s="27" t="s">
        <v>819</v>
      </c>
      <c r="F3" s="33" t="s">
        <v>803</v>
      </c>
      <c r="G3" s="34" t="s">
        <v>797</v>
      </c>
      <c r="H3" s="35" t="s">
        <v>787</v>
      </c>
      <c r="I3" s="36" t="s">
        <v>804</v>
      </c>
      <c r="J3" s="33" t="s">
        <v>805</v>
      </c>
      <c r="K3" s="34" t="s">
        <v>806</v>
      </c>
      <c r="L3" s="35" t="s">
        <v>807</v>
      </c>
      <c r="M3" s="36" t="s">
        <v>808</v>
      </c>
      <c r="N3" s="34" t="s">
        <v>809</v>
      </c>
      <c r="O3" s="35" t="s">
        <v>810</v>
      </c>
      <c r="P3" s="36" t="s">
        <v>811</v>
      </c>
    </row>
    <row r="4" spans="1:16">
      <c r="A4">
        <v>1</v>
      </c>
      <c r="B4" t="s">
        <v>119</v>
      </c>
      <c r="C4">
        <v>9.2170095443725586</v>
      </c>
      <c r="D4">
        <v>-82.584602355957031</v>
      </c>
      <c r="E4" s="24">
        <v>125461</v>
      </c>
      <c r="F4" s="19">
        <f>+'Casos ACUM Prov'!C4</f>
        <v>394</v>
      </c>
      <c r="G4" s="19">
        <f>+SUMIFS(Muertes_PN_ACUM[Fallecidos],Muertes_PN_ACUM[Provincia],Localiza_PN11[[#This Row],[Provincia]])</f>
        <v>2</v>
      </c>
      <c r="H4" s="19">
        <f>+SUMIFS(Recupera_PN_ACUM[Recuperados],Recupera_PN_ACUM[Provincia],Localiza_PN11[[#This Row],[Provincia]])</f>
        <v>109</v>
      </c>
      <c r="I4" s="19">
        <f>+Localiza_PN11[[#This Row],[Casos]]-Localiza_PN11[[#This Row],[Fallecidos]]-Localiza_PN11[[#This Row],[Recuperados]]</f>
        <v>283</v>
      </c>
      <c r="J4" s="19">
        <f>+Localiza_PN11[[#This Row],[Casos]]/(Localiza_PN11[[#This Row],[Poblacion Provincia]]/1000000)</f>
        <v>3140.418137907398</v>
      </c>
      <c r="K4" s="19">
        <f>+Localiza_PN11[[#This Row],[Fallecidos]]/(Localiza_PN11[[#This Row],[Poblacion Provincia]]/1000000)</f>
        <v>15.941208821864963</v>
      </c>
      <c r="L4" s="19">
        <f>+Localiza_PN11[[#This Row],[Recuperados]]/(Localiza_PN11[[#This Row],[Poblacion Provincia]]/1000000)</f>
        <v>868.79588079164046</v>
      </c>
      <c r="M4" s="19">
        <f>+Localiza_PN11[[#This Row],[Activos]]/(Localiza_PN11[[#This Row],[Poblacion Provincia]]/1000000)</f>
        <v>2255.6810482938922</v>
      </c>
      <c r="N4" s="25">
        <f>+IFERROR(Localiza_PN11[[#This Row],[Fallecidos]]/Localiza_PN11[[#This Row],[Casos]],0)</f>
        <v>5.076142131979695E-3</v>
      </c>
      <c r="O4" s="25">
        <f>+IFERROR(Localiza_PN11[[#This Row],[Recuperados]]/Localiza_PN11[[#This Row],[Casos]],0)</f>
        <v>0.2766497461928934</v>
      </c>
      <c r="P4" s="25">
        <f>+IFERROR(Localiza_PN11[[#This Row],[Activos]]/Localiza_PN11[[#This Row],[Casos]],0)</f>
        <v>0.71827411167512689</v>
      </c>
    </row>
    <row r="5" spans="1:16">
      <c r="A5">
        <v>2</v>
      </c>
      <c r="B5" t="s">
        <v>110</v>
      </c>
      <c r="C5">
        <v>8.5502901077270508</v>
      </c>
      <c r="D5">
        <v>-80.429603576660156</v>
      </c>
      <c r="E5" s="24">
        <v>233708</v>
      </c>
      <c r="F5" s="19">
        <f>+'Casos ACUM Prov'!C5</f>
        <v>115</v>
      </c>
      <c r="G5" s="19">
        <f>+SUMIFS(Muertes_PN_ACUM[Fallecidos],Muertes_PN_ACUM[Provincia],Localiza_PN11[[#This Row],[Provincia]])</f>
        <v>3</v>
      </c>
      <c r="H5" s="19">
        <f>+SUMIFS(Recupera_PN_ACUM[Recuperados],Recupera_PN_ACUM[Provincia],Localiza_PN11[[#This Row],[Provincia]])</f>
        <v>86</v>
      </c>
      <c r="I5" s="19">
        <f>+Localiza_PN11[[#This Row],[Casos]]-Localiza_PN11[[#This Row],[Fallecidos]]-Localiza_PN11[[#This Row],[Recuperados]]</f>
        <v>26</v>
      </c>
      <c r="J5" s="19">
        <f>+Localiza_PN11[[#This Row],[Casos]]/(Localiza_PN11[[#This Row],[Poblacion Provincia]]/1000000)</f>
        <v>492.06702380748629</v>
      </c>
      <c r="K5" s="19">
        <f>+Localiza_PN11[[#This Row],[Fallecidos]]/(Localiza_PN11[[#This Row],[Poblacion Provincia]]/1000000)</f>
        <v>12.836531055847468</v>
      </c>
      <c r="L5" s="19">
        <f>+Localiza_PN11[[#This Row],[Recuperados]]/(Localiza_PN11[[#This Row],[Poblacion Provincia]]/1000000)</f>
        <v>367.9805569342941</v>
      </c>
      <c r="M5" s="19">
        <f>+Localiza_PN11[[#This Row],[Activos]]/(Localiza_PN11[[#This Row],[Poblacion Provincia]]/1000000)</f>
        <v>111.24993581734472</v>
      </c>
      <c r="N5" s="25">
        <f>+IFERROR(Localiza_PN11[[#This Row],[Fallecidos]]/Localiza_PN11[[#This Row],[Casos]],0)</f>
        <v>2.6086956521739129E-2</v>
      </c>
      <c r="O5" s="25">
        <f>+IFERROR(Localiza_PN11[[#This Row],[Recuperados]]/Localiza_PN11[[#This Row],[Casos]],0)</f>
        <v>0.74782608695652175</v>
      </c>
      <c r="P5" s="25">
        <f>+IFERROR(Localiza_PN11[[#This Row],[Activos]]/Localiza_PN11[[#This Row],[Casos]],0)</f>
        <v>0.22608695652173913</v>
      </c>
    </row>
    <row r="6" spans="1:16">
      <c r="A6">
        <v>3</v>
      </c>
      <c r="B6" t="s">
        <v>99</v>
      </c>
      <c r="C6">
        <v>9.18634033203125</v>
      </c>
      <c r="D6">
        <v>-80.013198852539063</v>
      </c>
      <c r="E6" s="24">
        <v>241928</v>
      </c>
      <c r="F6" s="19">
        <f>+'Casos ACUM Prov'!C6</f>
        <v>580</v>
      </c>
      <c r="G6" s="19">
        <f>+SUMIFS(Muertes_PN_ACUM[Fallecidos],Muertes_PN_ACUM[Provincia],Localiza_PN11[[#This Row],[Provincia]])</f>
        <v>16</v>
      </c>
      <c r="H6" s="19">
        <f>+SUMIFS(Recupera_PN_ACUM[Recuperados],Recupera_PN_ACUM[Provincia],Localiza_PN11[[#This Row],[Provincia]])</f>
        <v>367</v>
      </c>
      <c r="I6" s="19">
        <f>+Localiza_PN11[[#This Row],[Casos]]-Localiza_PN11[[#This Row],[Fallecidos]]-Localiza_PN11[[#This Row],[Recuperados]]</f>
        <v>197</v>
      </c>
      <c r="J6" s="19">
        <f>+Localiza_PN11[[#This Row],[Casos]]/(Localiza_PN11[[#This Row],[Poblacion Provincia]]/1000000)</f>
        <v>2397.4074931384544</v>
      </c>
      <c r="K6" s="19">
        <f>+Localiza_PN11[[#This Row],[Fallecidos]]/(Localiza_PN11[[#This Row],[Poblacion Provincia]]/1000000)</f>
        <v>66.135379121060808</v>
      </c>
      <c r="L6" s="19">
        <f>+Localiza_PN11[[#This Row],[Recuperados]]/(Localiza_PN11[[#This Row],[Poblacion Provincia]]/1000000)</f>
        <v>1516.9802585893324</v>
      </c>
      <c r="M6" s="19">
        <f>+Localiza_PN11[[#This Row],[Activos]]/(Localiza_PN11[[#This Row],[Poblacion Provincia]]/1000000)</f>
        <v>814.29185542806124</v>
      </c>
      <c r="N6" s="25">
        <f>+IFERROR(Localiza_PN11[[#This Row],[Fallecidos]]/Localiza_PN11[[#This Row],[Casos]],0)</f>
        <v>2.7586206896551724E-2</v>
      </c>
      <c r="O6" s="25">
        <f>+IFERROR(Localiza_PN11[[#This Row],[Recuperados]]/Localiza_PN11[[#This Row],[Casos]],0)</f>
        <v>0.63275862068965516</v>
      </c>
      <c r="P6" s="25">
        <f>+IFERROR(Localiza_PN11[[#This Row],[Activos]]/Localiza_PN11[[#This Row],[Casos]],0)</f>
        <v>0.33965517241379312</v>
      </c>
    </row>
    <row r="7" spans="1:16">
      <c r="A7">
        <v>4</v>
      </c>
      <c r="B7" t="s">
        <v>115</v>
      </c>
      <c r="C7">
        <v>8.4871597290039063</v>
      </c>
      <c r="D7">
        <v>-82.403701782226563</v>
      </c>
      <c r="E7" s="24">
        <v>416873</v>
      </c>
      <c r="F7" s="19">
        <f>+'Casos ACUM Prov'!C7</f>
        <v>512</v>
      </c>
      <c r="G7" s="19">
        <f>+SUMIFS(Muertes_PN_ACUM[Fallecidos],Muertes_PN_ACUM[Provincia],Localiza_PN11[[#This Row],[Provincia]])</f>
        <v>12</v>
      </c>
      <c r="H7" s="19">
        <f>+SUMIFS(Recupera_PN_ACUM[Recuperados],Recupera_PN_ACUM[Provincia],Localiza_PN11[[#This Row],[Provincia]])</f>
        <v>271</v>
      </c>
      <c r="I7" s="19">
        <f>+Localiza_PN11[[#This Row],[Casos]]-Localiza_PN11[[#This Row],[Fallecidos]]-Localiza_PN11[[#This Row],[Recuperados]]</f>
        <v>229</v>
      </c>
      <c r="J7" s="19">
        <f>+Localiza_PN11[[#This Row],[Casos]]/(Localiza_PN11[[#This Row],[Poblacion Provincia]]/1000000)</f>
        <v>1228.1917994209268</v>
      </c>
      <c r="K7" s="19">
        <f>+Localiza_PN11[[#This Row],[Fallecidos]]/(Localiza_PN11[[#This Row],[Poblacion Provincia]]/1000000)</f>
        <v>28.785745298927971</v>
      </c>
      <c r="L7" s="19">
        <f>+Localiza_PN11[[#This Row],[Recuperados]]/(Localiza_PN11[[#This Row],[Poblacion Provincia]]/1000000)</f>
        <v>650.07808133412334</v>
      </c>
      <c r="M7" s="19">
        <f>+Localiza_PN11[[#This Row],[Activos]]/(Localiza_PN11[[#This Row],[Poblacion Provincia]]/1000000)</f>
        <v>549.32797278787541</v>
      </c>
      <c r="N7" s="25">
        <f>+IFERROR(Localiza_PN11[[#This Row],[Fallecidos]]/Localiza_PN11[[#This Row],[Casos]],0)</f>
        <v>2.34375E-2</v>
      </c>
      <c r="O7" s="25">
        <f>+IFERROR(Localiza_PN11[[#This Row],[Recuperados]]/Localiza_PN11[[#This Row],[Casos]],0)</f>
        <v>0.529296875</v>
      </c>
      <c r="P7" s="25">
        <f>+IFERROR(Localiza_PN11[[#This Row],[Activos]]/Localiza_PN11[[#This Row],[Casos]],0)</f>
        <v>0.447265625</v>
      </c>
    </row>
    <row r="8" spans="1:16">
      <c r="A8">
        <v>5</v>
      </c>
      <c r="B8" t="s">
        <v>107</v>
      </c>
      <c r="C8">
        <v>8.1684103012084961</v>
      </c>
      <c r="D8">
        <v>-77.922096252441406</v>
      </c>
      <c r="E8" s="24">
        <v>48378</v>
      </c>
      <c r="F8" s="19">
        <f>+'Casos ACUM Prov'!C8</f>
        <v>321</v>
      </c>
      <c r="G8" s="19">
        <f>+SUMIFS(Muertes_PN_ACUM[Fallecidos],Muertes_PN_ACUM[Provincia],Localiza_PN11[[#This Row],[Provincia]])</f>
        <v>3</v>
      </c>
      <c r="H8" s="19">
        <f>+SUMIFS(Recupera_PN_ACUM[Recuperados],Recupera_PN_ACUM[Provincia],Localiza_PN11[[#This Row],[Provincia]])</f>
        <v>166</v>
      </c>
      <c r="I8" s="19">
        <f>+Localiza_PN11[[#This Row],[Casos]]-Localiza_PN11[[#This Row],[Fallecidos]]-Localiza_PN11[[#This Row],[Recuperados]]</f>
        <v>152</v>
      </c>
      <c r="J8" s="19">
        <f>+Localiza_PN11[[#This Row],[Casos]]/(Localiza_PN11[[#This Row],[Poblacion Provincia]]/1000000)</f>
        <v>6635.2474265161854</v>
      </c>
      <c r="K8" s="19">
        <f>+Localiza_PN11[[#This Row],[Fallecidos]]/(Localiza_PN11[[#This Row],[Poblacion Provincia]]/1000000)</f>
        <v>62.011658191740054</v>
      </c>
      <c r="L8" s="19">
        <f>+Localiza_PN11[[#This Row],[Recuperados]]/(Localiza_PN11[[#This Row],[Poblacion Provincia]]/1000000)</f>
        <v>3431.3117532762826</v>
      </c>
      <c r="M8" s="19">
        <f>+Localiza_PN11[[#This Row],[Activos]]/(Localiza_PN11[[#This Row],[Poblacion Provincia]]/1000000)</f>
        <v>3141.9240150481623</v>
      </c>
      <c r="N8" s="25">
        <f>+IFERROR(Localiza_PN11[[#This Row],[Fallecidos]]/Localiza_PN11[[#This Row],[Casos]],0)</f>
        <v>9.3457943925233638E-3</v>
      </c>
      <c r="O8" s="25">
        <f>+IFERROR(Localiza_PN11[[#This Row],[Recuperados]]/Localiza_PN11[[#This Row],[Casos]],0)</f>
        <v>0.51713395638629278</v>
      </c>
      <c r="P8" s="25">
        <f>+IFERROR(Localiza_PN11[[#This Row],[Activos]]/Localiza_PN11[[#This Row],[Casos]],0)</f>
        <v>0.4735202492211838</v>
      </c>
    </row>
    <row r="9" spans="1:16">
      <c r="A9">
        <v>6</v>
      </c>
      <c r="B9" t="s">
        <v>214</v>
      </c>
      <c r="C9">
        <v>7.8753299713134766</v>
      </c>
      <c r="D9">
        <v>-80.706199645996094</v>
      </c>
      <c r="E9" s="24">
        <v>109955</v>
      </c>
      <c r="F9" s="19">
        <f>+'Casos ACUM Prov'!C9</f>
        <v>23</v>
      </c>
      <c r="G9" s="19">
        <f>+SUMIFS(Muertes_PN_ACUM[Fallecidos],Muertes_PN_ACUM[Provincia],Localiza_PN11[[#This Row],[Provincia]])</f>
        <v>1</v>
      </c>
      <c r="H9" s="19">
        <f>+SUMIFS(Recupera_PN_ACUM[Recuperados],Recupera_PN_ACUM[Provincia],Localiza_PN11[[#This Row],[Provincia]])</f>
        <v>18</v>
      </c>
      <c r="I9" s="19">
        <f>+Localiza_PN11[[#This Row],[Casos]]-Localiza_PN11[[#This Row],[Fallecidos]]-Localiza_PN11[[#This Row],[Recuperados]]</f>
        <v>4</v>
      </c>
      <c r="J9" s="19">
        <f>+Localiza_PN11[[#This Row],[Casos]]/(Localiza_PN11[[#This Row],[Poblacion Provincia]]/1000000)</f>
        <v>209.17648128779956</v>
      </c>
      <c r="K9" s="19">
        <f>+Localiza_PN11[[#This Row],[Fallecidos]]/(Localiza_PN11[[#This Row],[Poblacion Provincia]]/1000000)</f>
        <v>9.0946296212086768</v>
      </c>
      <c r="L9" s="19">
        <f>+Localiza_PN11[[#This Row],[Recuperados]]/(Localiza_PN11[[#This Row],[Poblacion Provincia]]/1000000)</f>
        <v>163.70333318175616</v>
      </c>
      <c r="M9" s="19">
        <f>+Localiza_PN11[[#This Row],[Activos]]/(Localiza_PN11[[#This Row],[Poblacion Provincia]]/1000000)</f>
        <v>36.378518484834707</v>
      </c>
      <c r="N9" s="25">
        <f>+IFERROR(Localiza_PN11[[#This Row],[Fallecidos]]/Localiza_PN11[[#This Row],[Casos]],0)</f>
        <v>4.3478260869565216E-2</v>
      </c>
      <c r="O9" s="25">
        <f>+IFERROR(Localiza_PN11[[#This Row],[Recuperados]]/Localiza_PN11[[#This Row],[Casos]],0)</f>
        <v>0.78260869565217395</v>
      </c>
      <c r="P9" s="25">
        <f>+IFERROR(Localiza_PN11[[#This Row],[Activos]]/Localiza_PN11[[#This Row],[Casos]],0)</f>
        <v>0.17391304347826086</v>
      </c>
    </row>
    <row r="10" spans="1:16">
      <c r="A10">
        <v>7</v>
      </c>
      <c r="B10" t="s">
        <v>102</v>
      </c>
      <c r="C10">
        <v>7.5865201950073242</v>
      </c>
      <c r="D10">
        <v>-80.392501831054688</v>
      </c>
      <c r="E10" s="24">
        <v>89592</v>
      </c>
      <c r="F10" s="19">
        <f>+'Casos ACUM Prov'!C10</f>
        <v>21</v>
      </c>
      <c r="G10" s="19">
        <f>+SUMIFS(Muertes_PN_ACUM[Fallecidos],Muertes_PN_ACUM[Provincia],Localiza_PN11[[#This Row],[Provincia]])</f>
        <v>1</v>
      </c>
      <c r="H10" s="19">
        <f>+SUMIFS(Recupera_PN_ACUM[Recuperados],Recupera_PN_ACUM[Provincia],Localiza_PN11[[#This Row],[Provincia]])</f>
        <v>15</v>
      </c>
      <c r="I10" s="19">
        <f>+Localiza_PN11[[#This Row],[Casos]]-Localiza_PN11[[#This Row],[Fallecidos]]-Localiza_PN11[[#This Row],[Recuperados]]</f>
        <v>5</v>
      </c>
      <c r="J10" s="19">
        <f>+Localiza_PN11[[#This Row],[Casos]]/(Localiza_PN11[[#This Row],[Poblacion Provincia]]/1000000)</f>
        <v>234.3959282078757</v>
      </c>
      <c r="K10" s="19">
        <f>+Localiza_PN11[[#This Row],[Fallecidos]]/(Localiza_PN11[[#This Row],[Poblacion Provincia]]/1000000)</f>
        <v>11.1617108670417</v>
      </c>
      <c r="L10" s="19">
        <f>+Localiza_PN11[[#This Row],[Recuperados]]/(Localiza_PN11[[#This Row],[Poblacion Provincia]]/1000000)</f>
        <v>167.42566300562549</v>
      </c>
      <c r="M10" s="19">
        <f>+Localiza_PN11[[#This Row],[Activos]]/(Localiza_PN11[[#This Row],[Poblacion Provincia]]/1000000)</f>
        <v>55.808554335208498</v>
      </c>
      <c r="N10" s="25">
        <f>+IFERROR(Localiza_PN11[[#This Row],[Fallecidos]]/Localiza_PN11[[#This Row],[Casos]],0)</f>
        <v>4.7619047619047616E-2</v>
      </c>
      <c r="O10" s="25">
        <f>+IFERROR(Localiza_PN11[[#This Row],[Recuperados]]/Localiza_PN11[[#This Row],[Casos]],0)</f>
        <v>0.7142857142857143</v>
      </c>
      <c r="P10" s="25">
        <f>+IFERROR(Localiza_PN11[[#This Row],[Activos]]/Localiza_PN11[[#This Row],[Casos]],0)</f>
        <v>0.23809523809523808</v>
      </c>
    </row>
    <row r="11" spans="1:16">
      <c r="A11">
        <v>8</v>
      </c>
      <c r="B11" t="s">
        <v>97</v>
      </c>
      <c r="C11">
        <v>9.0696096420288086</v>
      </c>
      <c r="D11">
        <v>-78.849601745605469</v>
      </c>
      <c r="E11" s="24">
        <v>1249032</v>
      </c>
      <c r="F11" s="19">
        <f>+'Casos ACUM Prov'!C11</f>
        <v>10952</v>
      </c>
      <c r="G11" s="19">
        <f>+SUMIFS(Muertes_PN_ACUM[Fallecidos],Muertes_PN_ACUM[Provincia],Localiza_PN11[[#This Row],[Provincia]])</f>
        <v>251</v>
      </c>
      <c r="H11" s="19">
        <f>+SUMIFS(Recupera_PN_ACUM[Recuperados],Recupera_PN_ACUM[Provincia],Localiza_PN11[[#This Row],[Provincia]])</f>
        <v>6161</v>
      </c>
      <c r="I11" s="19">
        <f>+Localiza_PN11[[#This Row],[Casos]]-Localiza_PN11[[#This Row],[Fallecidos]]-Localiza_PN11[[#This Row],[Recuperados]]</f>
        <v>4540</v>
      </c>
      <c r="J11" s="19">
        <f>+Localiza_PN11[[#This Row],[Casos]]/(Localiza_PN11[[#This Row],[Poblacion Provincia]]/1000000)</f>
        <v>8768.3902414029435</v>
      </c>
      <c r="K11" s="19">
        <f>+Localiza_PN11[[#This Row],[Fallecidos]]/(Localiza_PN11[[#This Row],[Poblacion Provincia]]/1000000)</f>
        <v>200.95562003215292</v>
      </c>
      <c r="L11" s="19">
        <f>+Localiza_PN11[[#This Row],[Recuperados]]/(Localiza_PN11[[#This Row],[Poblacion Provincia]]/1000000)</f>
        <v>4932.6198207892194</v>
      </c>
      <c r="M11" s="19">
        <f>+Localiza_PN11[[#This Row],[Activos]]/(Localiza_PN11[[#This Row],[Poblacion Provincia]]/1000000)</f>
        <v>3634.8148005815706</v>
      </c>
      <c r="N11" s="25">
        <f>+IFERROR(Localiza_PN11[[#This Row],[Fallecidos]]/Localiza_PN11[[#This Row],[Casos]],0)</f>
        <v>2.2918188458728998E-2</v>
      </c>
      <c r="O11" s="25">
        <f>+IFERROR(Localiza_PN11[[#This Row],[Recuperados]]/Localiza_PN11[[#This Row],[Casos]],0)</f>
        <v>0.56254565376186993</v>
      </c>
      <c r="P11" s="25">
        <f>+IFERROR(Localiza_PN11[[#This Row],[Activos]]/Localiza_PN11[[#This Row],[Casos]],0)</f>
        <v>0.414536157779401</v>
      </c>
    </row>
    <row r="12" spans="1:16">
      <c r="A12">
        <v>9</v>
      </c>
      <c r="B12" t="s">
        <v>139</v>
      </c>
      <c r="C12">
        <v>8.0782098770141602</v>
      </c>
      <c r="D12">
        <v>-81.134902954101563</v>
      </c>
      <c r="E12" s="24">
        <v>226991</v>
      </c>
      <c r="F12" s="19">
        <f>+'Casos ACUM Prov'!C12</f>
        <v>818</v>
      </c>
      <c r="G12" s="19">
        <f>+SUMIFS(Muertes_PN_ACUM[Fallecidos],Muertes_PN_ACUM[Provincia],Localiza_PN11[[#This Row],[Provincia]])</f>
        <v>7</v>
      </c>
      <c r="H12" s="19">
        <f>+SUMIFS(Recupera_PN_ACUM[Recuperados],Recupera_PN_ACUM[Provincia],Localiza_PN11[[#This Row],[Provincia]])</f>
        <v>719</v>
      </c>
      <c r="I12" s="19">
        <f>+Localiza_PN11[[#This Row],[Casos]]-Localiza_PN11[[#This Row],[Fallecidos]]-Localiza_PN11[[#This Row],[Recuperados]]</f>
        <v>92</v>
      </c>
      <c r="J12" s="19">
        <f>+Localiza_PN11[[#This Row],[Casos]]/(Localiza_PN11[[#This Row],[Poblacion Provincia]]/1000000)</f>
        <v>3603.6671057442804</v>
      </c>
      <c r="K12" s="19">
        <f>+Localiza_PN11[[#This Row],[Fallecidos]]/(Localiza_PN11[[#This Row],[Poblacion Provincia]]/1000000)</f>
        <v>30.838227066271351</v>
      </c>
      <c r="L12" s="19">
        <f>+Localiza_PN11[[#This Row],[Recuperados]]/(Localiza_PN11[[#This Row],[Poblacion Provincia]]/1000000)</f>
        <v>3167.5264658070146</v>
      </c>
      <c r="M12" s="19">
        <f>+Localiza_PN11[[#This Row],[Activos]]/(Localiza_PN11[[#This Row],[Poblacion Provincia]]/1000000)</f>
        <v>405.30241287099489</v>
      </c>
      <c r="N12" s="25">
        <f>+IFERROR(Localiza_PN11[[#This Row],[Fallecidos]]/Localiza_PN11[[#This Row],[Casos]],0)</f>
        <v>8.557457212713936E-3</v>
      </c>
      <c r="O12" s="25">
        <f>+IFERROR(Localiza_PN11[[#This Row],[Recuperados]]/Localiza_PN11[[#This Row],[Casos]],0)</f>
        <v>0.87897310513447435</v>
      </c>
      <c r="P12" s="25">
        <f>+IFERROR(Localiza_PN11[[#This Row],[Activos]]/Localiza_PN11[[#This Row],[Casos]],0)</f>
        <v>0.11246943765281174</v>
      </c>
    </row>
    <row r="13" spans="1:16">
      <c r="A13">
        <v>10</v>
      </c>
      <c r="B13" t="s">
        <v>113</v>
      </c>
      <c r="C13">
        <v>9.1622495651245117</v>
      </c>
      <c r="D13">
        <v>-78.289100646972656</v>
      </c>
      <c r="E13" s="24">
        <v>33109</v>
      </c>
      <c r="F13" s="19">
        <f>+'Casos ACUM Prov'!C13</f>
        <v>261</v>
      </c>
      <c r="G13" s="19">
        <f>+SUMIFS(Muertes_PN_ACUM[Fallecidos],Muertes_PN_ACUM[Provincia],Localiza_PN11[[#This Row],[Provincia]])</f>
        <v>17</v>
      </c>
      <c r="H13" s="19">
        <f>+SUMIFS(Recupera_PN_ACUM[Recuperados],Recupera_PN_ACUM[Provincia],Localiza_PN11[[#This Row],[Provincia]])</f>
        <v>205</v>
      </c>
      <c r="I13" s="19">
        <f>+Localiza_PN11[[#This Row],[Casos]]-Localiza_PN11[[#This Row],[Fallecidos]]-Localiza_PN11[[#This Row],[Recuperados]]</f>
        <v>39</v>
      </c>
      <c r="J13" s="19">
        <f>+Localiza_PN11[[#This Row],[Casos]]/(Localiza_PN11[[#This Row],[Poblacion Provincia]]/1000000)</f>
        <v>7883.052946328793</v>
      </c>
      <c r="K13" s="19">
        <f>+Localiza_PN11[[#This Row],[Fallecidos]]/(Localiza_PN11[[#This Row],[Poblacion Provincia]]/1000000)</f>
        <v>513.45555589114747</v>
      </c>
      <c r="L13" s="19">
        <f>+Localiza_PN11[[#This Row],[Recuperados]]/(Localiza_PN11[[#This Row],[Poblacion Provincia]]/1000000)</f>
        <v>6191.6699386873661</v>
      </c>
      <c r="M13" s="19">
        <f>+Localiza_PN11[[#This Row],[Activos]]/(Localiza_PN11[[#This Row],[Poblacion Provincia]]/1000000)</f>
        <v>1177.9274517502795</v>
      </c>
      <c r="N13" s="25">
        <f>+IFERROR(Localiza_PN11[[#This Row],[Fallecidos]]/Localiza_PN11[[#This Row],[Casos]],0)</f>
        <v>6.5134099616858232E-2</v>
      </c>
      <c r="O13" s="25">
        <f>+IFERROR(Localiza_PN11[[#This Row],[Recuperados]]/Localiza_PN11[[#This Row],[Casos]],0)</f>
        <v>0.78544061302681989</v>
      </c>
      <c r="P13" s="25">
        <f>+IFERROR(Localiza_PN11[[#This Row],[Activos]]/Localiza_PN11[[#This Row],[Casos]],0)</f>
        <v>0.14942528735632185</v>
      </c>
    </row>
    <row r="14" spans="1:16">
      <c r="A14">
        <v>11</v>
      </c>
      <c r="B14" t="s">
        <v>291</v>
      </c>
      <c r="C14">
        <v>8.2459402084350586</v>
      </c>
      <c r="D14">
        <v>-77.762001037597656</v>
      </c>
      <c r="E14" s="24">
        <v>10001</v>
      </c>
      <c r="F14" s="19">
        <f>+'Casos ACUM Prov'!C14</f>
        <v>0</v>
      </c>
      <c r="G14" s="19">
        <f>+SUMIFS(Muertes_PN_ACUM[Fallecidos],Muertes_PN_ACUM[Provincia],Localiza_PN11[[#This Row],[Provincia]])</f>
        <v>1</v>
      </c>
      <c r="H14" s="19">
        <f>+SUMIFS(Recupera_PN_ACUM[Recuperados],Recupera_PN_ACUM[Provincia],Localiza_PN11[[#This Row],[Provincia]])</f>
        <v>6</v>
      </c>
      <c r="I14" s="19">
        <f>+Localiza_PN11[[#This Row],[Casos]]-Localiza_PN11[[#This Row],[Fallecidos]]-Localiza_PN11[[#This Row],[Recuperados]]</f>
        <v>-7</v>
      </c>
      <c r="J14" s="19">
        <f>+Localiza_PN11[[#This Row],[Casos]]/(Localiza_PN11[[#This Row],[Poblacion Provincia]]/1000000)</f>
        <v>0</v>
      </c>
      <c r="K14" s="19">
        <f>+Localiza_PN11[[#This Row],[Fallecidos]]/(Localiza_PN11[[#This Row],[Poblacion Provincia]]/1000000)</f>
        <v>99.990000999900019</v>
      </c>
      <c r="L14" s="19">
        <f>+Localiza_PN11[[#This Row],[Recuperados]]/(Localiza_PN11[[#This Row],[Poblacion Provincia]]/1000000)</f>
        <v>599.94000599940011</v>
      </c>
      <c r="M14" s="19">
        <f>+Localiza_PN11[[#This Row],[Activos]]/(Localiza_PN11[[#This Row],[Poblacion Provincia]]/1000000)</f>
        <v>-699.93000699930008</v>
      </c>
      <c r="N14" s="25">
        <f>+IFERROR(Localiza_PN11[[#This Row],[Fallecidos]]/Localiza_PN11[[#This Row],[Casos]],0)</f>
        <v>0</v>
      </c>
      <c r="O14" s="25">
        <f>+IFERROR(Localiza_PN11[[#This Row],[Recuperados]]/Localiza_PN11[[#This Row],[Casos]],0)</f>
        <v>0</v>
      </c>
      <c r="P14" s="25">
        <f>+IFERROR(Localiza_PN11[[#This Row],[Activos]]/Localiza_PN11[[#This Row],[Casos]],0)</f>
        <v>0</v>
      </c>
    </row>
    <row r="15" spans="1:16">
      <c r="A15">
        <v>12</v>
      </c>
      <c r="B15" t="s">
        <v>104</v>
      </c>
      <c r="C15">
        <v>8.6566200256347656</v>
      </c>
      <c r="D15">
        <v>-81.76629638671875</v>
      </c>
      <c r="E15" s="24">
        <v>156747</v>
      </c>
      <c r="F15" s="19">
        <f>+'Casos ACUM Prov'!C15</f>
        <v>118</v>
      </c>
      <c r="G15" s="19">
        <f>+SUMIFS(Muertes_PN_ACUM[Fallecidos],Muertes_PN_ACUM[Provincia],Localiza_PN11[[#This Row],[Provincia]])</f>
        <v>2</v>
      </c>
      <c r="H15" s="19">
        <f>+SUMIFS(Recupera_PN_ACUM[Recuperados],Recupera_PN_ACUM[Provincia],Localiza_PN11[[#This Row],[Provincia]])</f>
        <v>75</v>
      </c>
      <c r="I15" s="19">
        <f>+Localiza_PN11[[#This Row],[Casos]]-Localiza_PN11[[#This Row],[Fallecidos]]-Localiza_PN11[[#This Row],[Recuperados]]</f>
        <v>41</v>
      </c>
      <c r="J15" s="19">
        <f>+Localiza_PN11[[#This Row],[Casos]]/(Localiza_PN11[[#This Row],[Poblacion Provincia]]/1000000)</f>
        <v>752.80547634085497</v>
      </c>
      <c r="K15" s="19">
        <f>+Localiza_PN11[[#This Row],[Fallecidos]]/(Localiza_PN11[[#This Row],[Poblacion Provincia]]/1000000)</f>
        <v>12.759414853234832</v>
      </c>
      <c r="L15" s="19">
        <f>+Localiza_PN11[[#This Row],[Recuperados]]/(Localiza_PN11[[#This Row],[Poblacion Provincia]]/1000000)</f>
        <v>478.47805699630618</v>
      </c>
      <c r="M15" s="19">
        <f>+Localiza_PN11[[#This Row],[Activos]]/(Localiza_PN11[[#This Row],[Poblacion Provincia]]/1000000)</f>
        <v>261.56800449131401</v>
      </c>
      <c r="N15" s="25">
        <f>+IFERROR(Localiza_PN11[[#This Row],[Fallecidos]]/Localiza_PN11[[#This Row],[Casos]],0)</f>
        <v>1.6949152542372881E-2</v>
      </c>
      <c r="O15" s="25">
        <f>+IFERROR(Localiza_PN11[[#This Row],[Recuperados]]/Localiza_PN11[[#This Row],[Casos]],0)</f>
        <v>0.63559322033898302</v>
      </c>
      <c r="P15" s="25">
        <f>+IFERROR(Localiza_PN11[[#This Row],[Activos]]/Localiza_PN11[[#This Row],[Casos]],0)</f>
        <v>0.34745762711864409</v>
      </c>
    </row>
    <row r="16" spans="1:16">
      <c r="A16">
        <v>13</v>
      </c>
      <c r="B16" t="s">
        <v>131</v>
      </c>
      <c r="C16">
        <v>8.8275299072265625</v>
      </c>
      <c r="D16">
        <v>-79.904403686523438</v>
      </c>
      <c r="E16" s="24">
        <v>464038</v>
      </c>
      <c r="F16" s="19">
        <f>+'Casos ACUM Prov'!C16</f>
        <v>3133</v>
      </c>
      <c r="G16" s="19">
        <f>+SUMIFS(Muertes_PN_ACUM[Fallecidos],Muertes_PN_ACUM[Provincia],Localiza_PN11[[#This Row],[Provincia]])</f>
        <v>87</v>
      </c>
      <c r="H16" s="19">
        <f>+SUMIFS(Recupera_PN_ACUM[Recuperados],Recupera_PN_ACUM[Provincia],Localiza_PN11[[#This Row],[Provincia]])</f>
        <v>2243</v>
      </c>
      <c r="I16" s="19">
        <f>+Localiza_PN11[[#This Row],[Casos]]-Localiza_PN11[[#This Row],[Fallecidos]]-Localiza_PN11[[#This Row],[Recuperados]]</f>
        <v>803</v>
      </c>
      <c r="J16" s="19">
        <f>+Localiza_PN11[[#This Row],[Casos]]/(Localiza_PN11[[#This Row],[Poblacion Provincia]]/1000000)</f>
        <v>6751.6022394717675</v>
      </c>
      <c r="K16" s="19">
        <f>+Localiza_PN11[[#This Row],[Fallecidos]]/(Localiza_PN11[[#This Row],[Poblacion Provincia]]/1000000)</f>
        <v>187.48464565401972</v>
      </c>
      <c r="L16" s="19">
        <f>+Localiza_PN11[[#This Row],[Recuperados]]/(Localiza_PN11[[#This Row],[Poblacion Provincia]]/1000000)</f>
        <v>4833.6558643904164</v>
      </c>
      <c r="M16" s="19">
        <f>+Localiza_PN11[[#This Row],[Activos]]/(Localiza_PN11[[#This Row],[Poblacion Provincia]]/1000000)</f>
        <v>1730.4617294273314</v>
      </c>
      <c r="N16" s="25">
        <f>+IFERROR(Localiza_PN11[[#This Row],[Fallecidos]]/Localiza_PN11[[#This Row],[Casos]],0)</f>
        <v>2.7768911586338971E-2</v>
      </c>
      <c r="O16" s="25">
        <f>+IFERROR(Localiza_PN11[[#This Row],[Recuperados]]/Localiza_PN11[[#This Row],[Casos]],0)</f>
        <v>0.71592722630067029</v>
      </c>
      <c r="P16" s="25">
        <f>+IFERROR(Localiza_PN11[[#This Row],[Activos]]/Localiza_PN11[[#This Row],[Casos]],0)</f>
        <v>0.25630386211299072</v>
      </c>
    </row>
    <row r="17" spans="1:16">
      <c r="A17" s="29">
        <v>99</v>
      </c>
      <c r="B17" s="29" t="s">
        <v>820</v>
      </c>
      <c r="C17" s="29"/>
      <c r="D17" s="29"/>
      <c r="E17" s="30">
        <f>SUBTOTAL(109,E4:E16)</f>
        <v>3405813</v>
      </c>
      <c r="F17" s="31">
        <f>SUBTOTAL(109,F4:F16)</f>
        <v>17248</v>
      </c>
      <c r="G17" s="31">
        <f>SUBTOTAL(109,G4:G16)</f>
        <v>403</v>
      </c>
      <c r="H17" s="31">
        <f>SUBTOTAL(109,H4:H16)</f>
        <v>10441</v>
      </c>
      <c r="I17" s="31">
        <f>SUBTOTAL(109,I4:I16)</f>
        <v>6404</v>
      </c>
      <c r="J17" s="31">
        <f>+Localiza_PN11[[#This Row],[Casos]]/(Localiza_PN11[[#This Row],[Poblacion Provincia]]/1000000)</f>
        <v>5064.2827424758789</v>
      </c>
      <c r="K17" s="31">
        <f>+Localiza_PN11[[#This Row],[Fallecidos]]/(Localiza_PN11[[#This Row],[Poblacion Provincia]]/1000000)</f>
        <v>118.32710721346122</v>
      </c>
      <c r="L17" s="31">
        <f>+Localiza_PN11[[#This Row],[Recuperados]]/(Localiza_PN11[[#This Row],[Poblacion Provincia]]/1000000)</f>
        <v>3065.6410084758027</v>
      </c>
      <c r="M17" s="31">
        <f>+Localiza_PN11[[#This Row],[Activos]]/(Localiza_PN11[[#This Row],[Poblacion Provincia]]/1000000)</f>
        <v>1880.3146267866143</v>
      </c>
      <c r="N17" s="32">
        <f>+IFERROR(Localiza_PN11[[#This Row],[Fallecidos]]/Localiza_PN11[[#This Row],[Casos]],0)</f>
        <v>2.3365027829313545E-2</v>
      </c>
      <c r="O17" s="32">
        <f>+IFERROR(Localiza_PN11[[#This Row],[Recuperados]]/Localiza_PN11[[#This Row],[Casos]],0)</f>
        <v>0.60534554730983303</v>
      </c>
      <c r="P17" s="32">
        <f>+IFERROR(Localiza_PN11[[#This Row],[Activos]]/Localiza_PN11[[#This Row],[Casos]],0)</f>
        <v>0.37128942486085342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9716-C6A7-495D-8327-6AA8F76AF37C}">
  <dimension ref="A6:Q684"/>
  <sheetViews>
    <sheetView showGridLines="0" topLeftCell="G1" workbookViewId="0">
      <pane ySplit="10" topLeftCell="A164" activePane="bottomLeft" state="frozen"/>
      <selection pane="bottomLeft" activeCell="I169" sqref="I169:I175"/>
    </sheetView>
  </sheetViews>
  <sheetFormatPr defaultColWidth="11.42578125" defaultRowHeight="14.45"/>
  <cols>
    <col min="1" max="1" width="5.5703125" customWidth="1"/>
    <col min="2" max="2" width="35.28515625" customWidth="1"/>
    <col min="3" max="3" width="12.28515625" customWidth="1"/>
    <col min="4" max="4" width="23.5703125" bestFit="1" customWidth="1"/>
    <col min="5" max="5" width="12" bestFit="1" customWidth="1"/>
    <col min="6" max="6" width="12.7109375" bestFit="1" customWidth="1"/>
    <col min="7" max="7" width="19.42578125" customWidth="1"/>
    <col min="8" max="8" width="10.28515625" customWidth="1"/>
    <col min="9" max="9" width="24.28515625" bestFit="1" customWidth="1"/>
    <col min="10" max="10" width="12" bestFit="1" customWidth="1"/>
    <col min="11" max="11" width="12.7109375" bestFit="1" customWidth="1"/>
    <col min="12" max="12" width="14.7109375" customWidth="1"/>
    <col min="13" max="13" width="10.7109375" customWidth="1"/>
    <col min="14" max="14" width="43.140625" bestFit="1" customWidth="1"/>
    <col min="15" max="15" width="12" bestFit="1" customWidth="1"/>
    <col min="16" max="16" width="12.7109375" bestFit="1" customWidth="1"/>
    <col min="17" max="17" width="11.28515625" customWidth="1"/>
  </cols>
  <sheetData>
    <row r="6" spans="1:17" ht="20.45" customHeight="1"/>
    <row r="9" spans="1:17" ht="18" customHeight="1"/>
    <row r="10" spans="1:17">
      <c r="A10" t="s">
        <v>821</v>
      </c>
      <c r="B10" t="s">
        <v>822</v>
      </c>
      <c r="C10" t="s">
        <v>816</v>
      </c>
      <c r="D10" t="s">
        <v>1</v>
      </c>
      <c r="E10" t="s">
        <v>817</v>
      </c>
      <c r="F10" t="s">
        <v>818</v>
      </c>
      <c r="G10" t="s">
        <v>819</v>
      </c>
      <c r="H10" t="s">
        <v>823</v>
      </c>
      <c r="I10" t="s">
        <v>2</v>
      </c>
      <c r="J10" t="s">
        <v>824</v>
      </c>
      <c r="K10" t="s">
        <v>825</v>
      </c>
      <c r="L10" t="s">
        <v>826</v>
      </c>
      <c r="M10" t="s">
        <v>799</v>
      </c>
      <c r="N10" t="s">
        <v>3</v>
      </c>
      <c r="O10" t="s">
        <v>800</v>
      </c>
      <c r="P10" t="s">
        <v>801</v>
      </c>
      <c r="Q10" t="s">
        <v>802</v>
      </c>
    </row>
    <row r="11" spans="1:17">
      <c r="A11">
        <v>0</v>
      </c>
      <c r="B11" t="str">
        <f t="shared" ref="B11:B74" si="0">+N11</f>
        <v>Bocas del Toro (Cabecera)</v>
      </c>
      <c r="C11">
        <v>1</v>
      </c>
      <c r="D11" t="s">
        <v>119</v>
      </c>
      <c r="E11" s="55">
        <v>9.2170095443725586</v>
      </c>
      <c r="F11" s="55">
        <v>-82.584602355957031</v>
      </c>
      <c r="G11" s="55">
        <v>125461</v>
      </c>
      <c r="H11" s="64">
        <v>101</v>
      </c>
      <c r="I11" t="s">
        <v>119</v>
      </c>
      <c r="J11" s="55">
        <v>9.2183799743652344</v>
      </c>
      <c r="K11" s="55">
        <v>-82.242996215820313</v>
      </c>
      <c r="L11" s="55">
        <v>16135</v>
      </c>
      <c r="M11">
        <v>10101</v>
      </c>
      <c r="N11" t="s">
        <v>198</v>
      </c>
      <c r="O11">
        <v>9.3769998550415039</v>
      </c>
      <c r="P11">
        <v>-82.230003356933594</v>
      </c>
      <c r="Q11">
        <v>7366</v>
      </c>
    </row>
    <row r="12" spans="1:17">
      <c r="A12">
        <v>1</v>
      </c>
      <c r="B12" t="str">
        <f t="shared" si="0"/>
        <v>Bastimentos</v>
      </c>
      <c r="C12">
        <v>1</v>
      </c>
      <c r="D12" t="s">
        <v>119</v>
      </c>
      <c r="E12" s="55">
        <v>9.2170095443725586</v>
      </c>
      <c r="F12" s="55">
        <v>-82.584602355957031</v>
      </c>
      <c r="G12" s="55">
        <v>125461</v>
      </c>
      <c r="H12" s="64">
        <v>101</v>
      </c>
      <c r="I12" t="s">
        <v>119</v>
      </c>
      <c r="J12">
        <v>9.2183799743652344</v>
      </c>
      <c r="K12">
        <v>-82.242996215820313</v>
      </c>
      <c r="L12">
        <v>16135</v>
      </c>
      <c r="M12">
        <v>10102</v>
      </c>
      <c r="N12" t="s">
        <v>176</v>
      </c>
      <c r="O12">
        <v>9.3067502975463867</v>
      </c>
      <c r="P12">
        <v>-82.150497436523438</v>
      </c>
      <c r="Q12">
        <v>1954</v>
      </c>
    </row>
    <row r="13" spans="1:17">
      <c r="A13">
        <v>2</v>
      </c>
      <c r="B13" t="str">
        <f t="shared" si="0"/>
        <v>Cauchero</v>
      </c>
      <c r="C13">
        <v>1</v>
      </c>
      <c r="D13" t="s">
        <v>119</v>
      </c>
      <c r="E13" s="55">
        <v>9.2170095443725586</v>
      </c>
      <c r="F13" s="55">
        <v>-82.584602355957031</v>
      </c>
      <c r="G13" s="55">
        <v>125461</v>
      </c>
      <c r="H13" s="64">
        <v>101</v>
      </c>
      <c r="I13" t="s">
        <v>119</v>
      </c>
      <c r="J13">
        <v>9.2183799743652344</v>
      </c>
      <c r="K13">
        <v>-82.242996215820313</v>
      </c>
      <c r="L13">
        <v>16135</v>
      </c>
      <c r="M13">
        <v>10103</v>
      </c>
      <c r="N13" t="s">
        <v>252</v>
      </c>
      <c r="O13">
        <v>9.1290197372436523</v>
      </c>
      <c r="P13">
        <v>-82.360397338867188</v>
      </c>
      <c r="Q13">
        <v>2424</v>
      </c>
    </row>
    <row r="14" spans="1:17">
      <c r="A14">
        <v>3</v>
      </c>
      <c r="B14" t="str">
        <f t="shared" si="0"/>
        <v>Punta Laurel</v>
      </c>
      <c r="C14">
        <v>1</v>
      </c>
      <c r="D14" t="s">
        <v>119</v>
      </c>
      <c r="E14" s="55">
        <v>9.2170095443725586</v>
      </c>
      <c r="F14" s="55">
        <v>-82.584602355957031</v>
      </c>
      <c r="G14" s="55">
        <v>125461</v>
      </c>
      <c r="H14" s="64">
        <v>101</v>
      </c>
      <c r="I14" t="s">
        <v>119</v>
      </c>
      <c r="J14">
        <v>9.2183799743652344</v>
      </c>
      <c r="K14">
        <v>-82.242996215820313</v>
      </c>
      <c r="L14">
        <v>16135</v>
      </c>
      <c r="M14">
        <v>10104</v>
      </c>
      <c r="N14" t="s">
        <v>647</v>
      </c>
      <c r="O14">
        <v>9.1766901016235352</v>
      </c>
      <c r="P14">
        <v>-82.107002258300781</v>
      </c>
      <c r="Q14">
        <v>1730</v>
      </c>
    </row>
    <row r="15" spans="1:17">
      <c r="A15">
        <v>4</v>
      </c>
      <c r="B15" t="str">
        <f t="shared" si="0"/>
        <v>Tierra Oscura</v>
      </c>
      <c r="C15">
        <v>1</v>
      </c>
      <c r="D15" t="s">
        <v>119</v>
      </c>
      <c r="E15" s="55">
        <v>9.2170095443725586</v>
      </c>
      <c r="F15" s="55">
        <v>-82.584602355957031</v>
      </c>
      <c r="G15" s="55">
        <v>125461</v>
      </c>
      <c r="H15" s="64">
        <v>101</v>
      </c>
      <c r="I15" t="s">
        <v>119</v>
      </c>
      <c r="J15">
        <v>9.2183799743652344</v>
      </c>
      <c r="K15">
        <v>-82.242996215820313</v>
      </c>
      <c r="L15">
        <v>16135</v>
      </c>
      <c r="M15">
        <v>10105</v>
      </c>
      <c r="N15" t="s">
        <v>741</v>
      </c>
      <c r="O15">
        <v>9.2150897979736328</v>
      </c>
      <c r="P15">
        <v>-82.240402221679688</v>
      </c>
      <c r="Q15">
        <v>2661</v>
      </c>
    </row>
    <row r="16" spans="1:17">
      <c r="A16">
        <v>5</v>
      </c>
      <c r="B16" t="str">
        <f t="shared" si="0"/>
        <v>Changuinola (Cabecera)</v>
      </c>
      <c r="C16">
        <v>1</v>
      </c>
      <c r="D16" t="s">
        <v>119</v>
      </c>
      <c r="E16" s="55">
        <v>9.2170095443725586</v>
      </c>
      <c r="F16" s="55">
        <v>-82.584602355957031</v>
      </c>
      <c r="G16" s="55">
        <v>125461</v>
      </c>
      <c r="H16" s="64">
        <v>102</v>
      </c>
      <c r="I16" t="s">
        <v>167</v>
      </c>
      <c r="J16">
        <v>9.3393001556396484</v>
      </c>
      <c r="K16">
        <v>-82.460800170898438</v>
      </c>
      <c r="L16">
        <v>98310</v>
      </c>
      <c r="M16">
        <v>10201</v>
      </c>
      <c r="N16" t="s">
        <v>273</v>
      </c>
      <c r="O16">
        <v>9.449040412902832</v>
      </c>
      <c r="P16">
        <v>-82.522003173828125</v>
      </c>
      <c r="Q16">
        <v>31223</v>
      </c>
    </row>
    <row r="17" spans="1:17">
      <c r="A17">
        <v>6</v>
      </c>
      <c r="B17" t="str">
        <f t="shared" si="0"/>
        <v>Guabito</v>
      </c>
      <c r="C17">
        <v>1</v>
      </c>
      <c r="D17" t="s">
        <v>119</v>
      </c>
      <c r="E17" s="55">
        <v>9.2170095443725586</v>
      </c>
      <c r="F17" s="55">
        <v>-82.584602355957031</v>
      </c>
      <c r="G17" s="55">
        <v>125461</v>
      </c>
      <c r="H17" s="64">
        <v>102</v>
      </c>
      <c r="I17" t="s">
        <v>167</v>
      </c>
      <c r="J17">
        <v>9.3393001556396484</v>
      </c>
      <c r="K17">
        <v>-82.460800170898438</v>
      </c>
      <c r="L17">
        <v>98310</v>
      </c>
      <c r="M17">
        <v>10203</v>
      </c>
      <c r="N17" t="s">
        <v>416</v>
      </c>
      <c r="O17">
        <v>9.4860296249389648</v>
      </c>
      <c r="P17">
        <v>-82.597396850585938</v>
      </c>
      <c r="Q17">
        <v>8387</v>
      </c>
    </row>
    <row r="18" spans="1:17">
      <c r="A18">
        <v>7</v>
      </c>
      <c r="B18" t="str">
        <f t="shared" si="0"/>
        <v>El Teribe</v>
      </c>
      <c r="C18">
        <v>1</v>
      </c>
      <c r="D18" t="s">
        <v>119</v>
      </c>
      <c r="E18" s="55">
        <v>9.2170095443725586</v>
      </c>
      <c r="F18" s="55">
        <v>-82.584602355957031</v>
      </c>
      <c r="G18" s="55">
        <v>125461</v>
      </c>
      <c r="H18" s="64">
        <v>102</v>
      </c>
      <c r="I18" t="s">
        <v>167</v>
      </c>
      <c r="J18">
        <v>9.3393001556396484</v>
      </c>
      <c r="K18">
        <v>-82.460800170898438</v>
      </c>
      <c r="L18">
        <v>98310</v>
      </c>
      <c r="M18">
        <v>10204</v>
      </c>
      <c r="N18" t="s">
        <v>396</v>
      </c>
      <c r="O18">
        <v>9.2762298583984375</v>
      </c>
      <c r="P18">
        <v>-82.750602722167969</v>
      </c>
      <c r="Q18">
        <v>2578</v>
      </c>
    </row>
    <row r="19" spans="1:17">
      <c r="A19">
        <v>8</v>
      </c>
      <c r="B19" t="str">
        <f t="shared" si="0"/>
        <v>El Empalme</v>
      </c>
      <c r="C19">
        <v>1</v>
      </c>
      <c r="D19" t="s">
        <v>119</v>
      </c>
      <c r="E19" s="55">
        <v>9.2170095443725586</v>
      </c>
      <c r="F19" s="55">
        <v>-82.584602355957031</v>
      </c>
      <c r="G19" s="55">
        <v>125461</v>
      </c>
      <c r="H19" s="64">
        <v>102</v>
      </c>
      <c r="I19" t="s">
        <v>167</v>
      </c>
      <c r="J19">
        <v>9.3393001556396484</v>
      </c>
      <c r="K19">
        <v>-82.460800170898438</v>
      </c>
      <c r="L19">
        <v>98310</v>
      </c>
      <c r="M19">
        <v>10206</v>
      </c>
      <c r="N19" t="s">
        <v>354</v>
      </c>
      <c r="O19">
        <v>9.4120197296142578</v>
      </c>
      <c r="P19">
        <v>-82.503799438476563</v>
      </c>
      <c r="Q19">
        <v>18653</v>
      </c>
    </row>
    <row r="20" spans="1:17">
      <c r="A20">
        <v>9</v>
      </c>
      <c r="B20" t="str">
        <f t="shared" si="0"/>
        <v>Las Tablas</v>
      </c>
      <c r="C20">
        <v>1</v>
      </c>
      <c r="D20" t="s">
        <v>119</v>
      </c>
      <c r="E20" s="55">
        <v>9.2170095443725586</v>
      </c>
      <c r="F20" s="55">
        <v>-82.584602355957031</v>
      </c>
      <c r="G20" s="55">
        <v>125461</v>
      </c>
      <c r="H20" s="64">
        <v>102</v>
      </c>
      <c r="I20" t="s">
        <v>167</v>
      </c>
      <c r="J20">
        <v>9.3393001556396484</v>
      </c>
      <c r="K20">
        <v>-82.460800170898438</v>
      </c>
      <c r="L20">
        <v>98310</v>
      </c>
      <c r="M20">
        <v>10207</v>
      </c>
      <c r="N20" t="s">
        <v>161</v>
      </c>
      <c r="O20">
        <v>9.5335798263549805</v>
      </c>
      <c r="P20">
        <v>-82.741798400878906</v>
      </c>
      <c r="Q20">
        <v>9286</v>
      </c>
    </row>
    <row r="21" spans="1:17">
      <c r="A21">
        <v>10</v>
      </c>
      <c r="B21" t="str">
        <f t="shared" si="0"/>
        <v>Cochigró</v>
      </c>
      <c r="C21">
        <v>1</v>
      </c>
      <c r="D21" t="s">
        <v>119</v>
      </c>
      <c r="E21" s="55">
        <v>9.2170095443725586</v>
      </c>
      <c r="F21" s="55">
        <v>-82.584602355957031</v>
      </c>
      <c r="G21" s="55">
        <v>125461</v>
      </c>
      <c r="H21" s="64">
        <v>102</v>
      </c>
      <c r="I21" t="s">
        <v>167</v>
      </c>
      <c r="J21">
        <v>9.3393001556396484</v>
      </c>
      <c r="K21">
        <v>-82.460800170898438</v>
      </c>
      <c r="L21">
        <v>98310</v>
      </c>
      <c r="M21">
        <v>10208</v>
      </c>
      <c r="N21" t="s">
        <v>295</v>
      </c>
      <c r="O21">
        <v>9.2639398574829102</v>
      </c>
      <c r="P21">
        <v>-82.559799194335938</v>
      </c>
      <c r="Q21">
        <v>1812</v>
      </c>
    </row>
    <row r="22" spans="1:17">
      <c r="A22">
        <v>11</v>
      </c>
      <c r="B22" t="str">
        <f t="shared" si="0"/>
        <v>La Gloria</v>
      </c>
      <c r="C22">
        <v>1</v>
      </c>
      <c r="D22" t="s">
        <v>119</v>
      </c>
      <c r="E22" s="55">
        <v>9.2170095443725586</v>
      </c>
      <c r="F22" s="55">
        <v>-82.584602355957031</v>
      </c>
      <c r="G22" s="55">
        <v>125461</v>
      </c>
      <c r="H22" s="64">
        <v>102</v>
      </c>
      <c r="I22" t="s">
        <v>120</v>
      </c>
      <c r="J22">
        <v>9.3393001556396484</v>
      </c>
      <c r="K22">
        <v>-82.460800170898438</v>
      </c>
      <c r="L22">
        <v>98310</v>
      </c>
      <c r="M22">
        <v>10209</v>
      </c>
      <c r="N22" t="s">
        <v>469</v>
      </c>
      <c r="O22">
        <v>9.3811502456665039</v>
      </c>
      <c r="P22">
        <v>-82.441398620605469</v>
      </c>
      <c r="Q22">
        <v>3046</v>
      </c>
    </row>
    <row r="23" spans="1:17">
      <c r="A23">
        <v>12</v>
      </c>
      <c r="B23" t="str">
        <f t="shared" si="0"/>
        <v>Las Delicias</v>
      </c>
      <c r="C23">
        <v>1</v>
      </c>
      <c r="D23" t="s">
        <v>119</v>
      </c>
      <c r="E23" s="55">
        <v>9.2170095443725586</v>
      </c>
      <c r="F23" s="55">
        <v>-82.584602355957031</v>
      </c>
      <c r="G23" s="55">
        <v>125461</v>
      </c>
      <c r="H23" s="64">
        <v>102</v>
      </c>
      <c r="I23" t="s">
        <v>167</v>
      </c>
      <c r="J23">
        <v>9.3393001556396484</v>
      </c>
      <c r="K23">
        <v>-82.460800170898438</v>
      </c>
      <c r="L23">
        <v>98310</v>
      </c>
      <c r="M23">
        <v>10210</v>
      </c>
      <c r="N23" t="s">
        <v>502</v>
      </c>
      <c r="O23">
        <v>9.4179201126098633</v>
      </c>
      <c r="P23">
        <v>-82.853500366210938</v>
      </c>
      <c r="Q23">
        <v>1484</v>
      </c>
    </row>
    <row r="24" spans="1:17">
      <c r="A24">
        <v>13</v>
      </c>
      <c r="B24" t="str">
        <f t="shared" si="0"/>
        <v>Barriada 4 de Abril</v>
      </c>
      <c r="C24">
        <v>1</v>
      </c>
      <c r="D24" t="s">
        <v>119</v>
      </c>
      <c r="E24" s="55">
        <v>9.2170095443725586</v>
      </c>
      <c r="F24" s="55">
        <v>-82.584602355957031</v>
      </c>
      <c r="G24" s="55">
        <v>125461</v>
      </c>
      <c r="H24" s="64">
        <v>102</v>
      </c>
      <c r="I24" t="s">
        <v>167</v>
      </c>
      <c r="J24">
        <v>9.3393001556396484</v>
      </c>
      <c r="K24">
        <v>-82.460800170898438</v>
      </c>
      <c r="L24">
        <v>98310</v>
      </c>
      <c r="M24">
        <v>10213</v>
      </c>
      <c r="N24" t="s">
        <v>168</v>
      </c>
      <c r="O24">
        <v>9.4672098159790039</v>
      </c>
      <c r="P24">
        <v>-82.539100646972656</v>
      </c>
      <c r="Q24">
        <v>0</v>
      </c>
    </row>
    <row r="25" spans="1:17">
      <c r="A25">
        <v>14</v>
      </c>
      <c r="B25" t="str">
        <f t="shared" si="0"/>
        <v>El Silencio</v>
      </c>
      <c r="C25">
        <v>1</v>
      </c>
      <c r="D25" t="s">
        <v>119</v>
      </c>
      <c r="E25" s="55">
        <v>9.2170095443725586</v>
      </c>
      <c r="F25" s="55">
        <v>-82.584602355957031</v>
      </c>
      <c r="G25" s="55">
        <v>125461</v>
      </c>
      <c r="H25" s="64">
        <v>102</v>
      </c>
      <c r="I25" t="s">
        <v>167</v>
      </c>
      <c r="J25">
        <v>9.3393001556396484</v>
      </c>
      <c r="K25">
        <v>-82.460800170898438</v>
      </c>
      <c r="L25">
        <v>98310</v>
      </c>
      <c r="M25">
        <v>10214</v>
      </c>
      <c r="N25" t="s">
        <v>394</v>
      </c>
      <c r="O25">
        <v>9.3951797485351563</v>
      </c>
      <c r="P25">
        <v>-82.579299926757813</v>
      </c>
      <c r="Q25">
        <v>0</v>
      </c>
    </row>
    <row r="26" spans="1:17">
      <c r="A26">
        <v>15</v>
      </c>
      <c r="B26" t="str">
        <f t="shared" si="0"/>
        <v>Finca 6</v>
      </c>
      <c r="C26">
        <v>1</v>
      </c>
      <c r="D26" t="s">
        <v>119</v>
      </c>
      <c r="E26" s="55">
        <v>9.2170095443725586</v>
      </c>
      <c r="F26" s="55">
        <v>-82.584602355957031</v>
      </c>
      <c r="G26" s="55">
        <v>125461</v>
      </c>
      <c r="H26" s="64">
        <v>102</v>
      </c>
      <c r="I26" t="s">
        <v>167</v>
      </c>
      <c r="J26">
        <v>9.3393001556396484</v>
      </c>
      <c r="K26">
        <v>-82.460800170898438</v>
      </c>
      <c r="L26">
        <v>98310</v>
      </c>
      <c r="M26">
        <v>10215</v>
      </c>
      <c r="N26" t="s">
        <v>406</v>
      </c>
      <c r="O26">
        <v>9.4874801635742188</v>
      </c>
      <c r="P26">
        <v>-82.498397827148438</v>
      </c>
      <c r="Q26">
        <v>0</v>
      </c>
    </row>
    <row r="27" spans="1:17">
      <c r="A27">
        <v>16</v>
      </c>
      <c r="B27" t="str">
        <f t="shared" si="0"/>
        <v>Finca 30</v>
      </c>
      <c r="C27">
        <v>1</v>
      </c>
      <c r="D27" t="s">
        <v>119</v>
      </c>
      <c r="E27" s="55">
        <v>9.2170095443725586</v>
      </c>
      <c r="F27" s="55">
        <v>-82.584602355957031</v>
      </c>
      <c r="G27" s="55">
        <v>125461</v>
      </c>
      <c r="H27" s="64">
        <v>102</v>
      </c>
      <c r="I27" t="s">
        <v>167</v>
      </c>
      <c r="J27">
        <v>9.3393001556396484</v>
      </c>
      <c r="K27">
        <v>-82.460800170898438</v>
      </c>
      <c r="L27">
        <v>98310</v>
      </c>
      <c r="M27">
        <v>10216</v>
      </c>
      <c r="N27" t="s">
        <v>405</v>
      </c>
      <c r="O27">
        <v>9.4315700531005859</v>
      </c>
      <c r="P27">
        <v>-82.557998657226563</v>
      </c>
      <c r="Q27">
        <v>0</v>
      </c>
    </row>
    <row r="28" spans="1:17">
      <c r="A28">
        <v>17</v>
      </c>
      <c r="B28" t="str">
        <f t="shared" si="0"/>
        <v>Finca 60</v>
      </c>
      <c r="C28">
        <v>1</v>
      </c>
      <c r="D28" t="s">
        <v>119</v>
      </c>
      <c r="E28" s="55">
        <v>9.2170095443725586</v>
      </c>
      <c r="F28" s="55">
        <v>-82.584602355957031</v>
      </c>
      <c r="G28" s="55">
        <v>125461</v>
      </c>
      <c r="H28" s="64">
        <v>102</v>
      </c>
      <c r="I28" t="s">
        <v>167</v>
      </c>
      <c r="J28">
        <v>9.3393001556396484</v>
      </c>
      <c r="K28">
        <v>-82.460800170898438</v>
      </c>
      <c r="L28">
        <v>98310</v>
      </c>
      <c r="M28">
        <v>10217</v>
      </c>
      <c r="N28" t="s">
        <v>407</v>
      </c>
      <c r="O28">
        <v>9.4488401412963867</v>
      </c>
      <c r="P28">
        <v>-82.480003356933594</v>
      </c>
      <c r="Q28">
        <v>0</v>
      </c>
    </row>
    <row r="29" spans="1:17">
      <c r="A29">
        <v>18</v>
      </c>
      <c r="B29" t="str">
        <f t="shared" si="0"/>
        <v>Chiriquí Grande (Cabecera)</v>
      </c>
      <c r="C29">
        <v>1</v>
      </c>
      <c r="D29" t="s">
        <v>119</v>
      </c>
      <c r="E29" s="55">
        <v>9.2170095443725586</v>
      </c>
      <c r="F29" s="55">
        <v>-82.584602355957031</v>
      </c>
      <c r="G29" s="55">
        <v>125461</v>
      </c>
      <c r="H29" s="64">
        <v>103</v>
      </c>
      <c r="I29" t="s">
        <v>159</v>
      </c>
      <c r="J29">
        <v>8.9838895797729492</v>
      </c>
      <c r="K29">
        <v>-82.202201843261719</v>
      </c>
      <c r="L29">
        <v>11016</v>
      </c>
      <c r="M29">
        <v>10301</v>
      </c>
      <c r="N29" t="s">
        <v>280</v>
      </c>
      <c r="O29">
        <v>8.9332103729248047</v>
      </c>
      <c r="P29">
        <v>-82.116203308105469</v>
      </c>
      <c r="Q29">
        <v>3014</v>
      </c>
    </row>
    <row r="30" spans="1:17">
      <c r="A30">
        <v>19</v>
      </c>
      <c r="B30" t="str">
        <f t="shared" si="0"/>
        <v>Miramar</v>
      </c>
      <c r="C30">
        <v>1</v>
      </c>
      <c r="D30" t="s">
        <v>119</v>
      </c>
      <c r="E30" s="55">
        <v>9.2170095443725586</v>
      </c>
      <c r="F30" s="55">
        <v>-82.584602355957031</v>
      </c>
      <c r="G30" s="55">
        <v>125461</v>
      </c>
      <c r="H30" s="64">
        <v>103</v>
      </c>
      <c r="I30" t="s">
        <v>159</v>
      </c>
      <c r="J30">
        <v>8.9838895797729492</v>
      </c>
      <c r="K30">
        <v>-82.202201843261719</v>
      </c>
      <c r="L30">
        <v>11016</v>
      </c>
      <c r="M30">
        <v>10302</v>
      </c>
      <c r="N30" t="s">
        <v>563</v>
      </c>
      <c r="O30">
        <v>8.9854602813720703</v>
      </c>
      <c r="P30">
        <v>-82.220298767089844</v>
      </c>
      <c r="Q30">
        <v>1232</v>
      </c>
    </row>
    <row r="31" spans="1:17">
      <c r="A31">
        <v>20</v>
      </c>
      <c r="B31" t="str">
        <f t="shared" si="0"/>
        <v>Punta Peña</v>
      </c>
      <c r="C31">
        <v>1</v>
      </c>
      <c r="D31" t="s">
        <v>119</v>
      </c>
      <c r="E31" s="55">
        <v>9.2170095443725586</v>
      </c>
      <c r="F31" s="55">
        <v>-82.584602355957031</v>
      </c>
      <c r="G31" s="55">
        <v>125461</v>
      </c>
      <c r="H31" s="64">
        <v>103</v>
      </c>
      <c r="I31" t="s">
        <v>159</v>
      </c>
      <c r="J31">
        <v>8.9838895797729492</v>
      </c>
      <c r="K31">
        <v>-82.202201843261719</v>
      </c>
      <c r="L31">
        <v>11016</v>
      </c>
      <c r="M31">
        <v>10303</v>
      </c>
      <c r="N31" t="s">
        <v>648</v>
      </c>
      <c r="O31">
        <v>8.890629768371582</v>
      </c>
      <c r="P31">
        <v>-82.175300598144531</v>
      </c>
      <c r="Q31">
        <v>2520</v>
      </c>
    </row>
    <row r="32" spans="1:17">
      <c r="A32">
        <v>21</v>
      </c>
      <c r="B32" t="str">
        <f t="shared" si="0"/>
        <v>Punta Róbalo</v>
      </c>
      <c r="C32">
        <v>1</v>
      </c>
      <c r="D32" t="s">
        <v>119</v>
      </c>
      <c r="E32" s="55">
        <v>9.2170095443725586</v>
      </c>
      <c r="F32" s="55">
        <v>-82.584602355957031</v>
      </c>
      <c r="G32" s="55">
        <v>125461</v>
      </c>
      <c r="H32" s="64">
        <v>103</v>
      </c>
      <c r="I32" t="s">
        <v>159</v>
      </c>
      <c r="J32">
        <v>8.9838895797729492</v>
      </c>
      <c r="K32">
        <v>-82.202201843261719</v>
      </c>
      <c r="L32">
        <v>11016</v>
      </c>
      <c r="M32">
        <v>10304</v>
      </c>
      <c r="N32" t="s">
        <v>649</v>
      </c>
      <c r="O32">
        <v>9.0424003601074219</v>
      </c>
      <c r="P32">
        <v>-82.278396606445313</v>
      </c>
      <c r="Q32">
        <v>1164</v>
      </c>
    </row>
    <row r="33" spans="1:17">
      <c r="A33">
        <v>22</v>
      </c>
      <c r="B33" t="str">
        <f t="shared" si="0"/>
        <v>Rambala</v>
      </c>
      <c r="C33">
        <v>1</v>
      </c>
      <c r="D33" t="s">
        <v>119</v>
      </c>
      <c r="E33" s="55">
        <v>9.2170095443725586</v>
      </c>
      <c r="F33" s="55">
        <v>-82.584602355957031</v>
      </c>
      <c r="G33" s="55">
        <v>125461</v>
      </c>
      <c r="H33" s="64">
        <v>103</v>
      </c>
      <c r="I33" t="s">
        <v>159</v>
      </c>
      <c r="J33">
        <v>8.9838895797729492</v>
      </c>
      <c r="K33">
        <v>-82.202201843261719</v>
      </c>
      <c r="L33">
        <v>11016</v>
      </c>
      <c r="M33">
        <v>10305</v>
      </c>
      <c r="N33" t="s">
        <v>658</v>
      </c>
      <c r="O33">
        <v>8.9483699798583984</v>
      </c>
      <c r="P33">
        <v>-82.178802490234375</v>
      </c>
      <c r="Q33">
        <v>1682</v>
      </c>
    </row>
    <row r="34" spans="1:17">
      <c r="A34">
        <v>23</v>
      </c>
      <c r="B34" t="str">
        <f t="shared" si="0"/>
        <v>Bajo Cedro</v>
      </c>
      <c r="C34">
        <v>1</v>
      </c>
      <c r="D34" t="s">
        <v>119</v>
      </c>
      <c r="E34" s="55">
        <v>9.2170095443725586</v>
      </c>
      <c r="F34" s="55">
        <v>-82.584602355957031</v>
      </c>
      <c r="G34" s="55">
        <v>125461</v>
      </c>
      <c r="H34" s="64">
        <v>103</v>
      </c>
      <c r="I34" t="s">
        <v>159</v>
      </c>
      <c r="J34">
        <v>8.9838895797729492</v>
      </c>
      <c r="K34">
        <v>-82.202201843261719</v>
      </c>
      <c r="L34">
        <v>11016</v>
      </c>
      <c r="M34">
        <v>10306</v>
      </c>
      <c r="N34" t="s">
        <v>160</v>
      </c>
      <c r="O34">
        <v>9.1191902160644531</v>
      </c>
      <c r="P34">
        <v>-82.300003051757813</v>
      </c>
      <c r="Q34">
        <v>1404</v>
      </c>
    </row>
    <row r="35" spans="1:17">
      <c r="A35">
        <v>24</v>
      </c>
      <c r="B35" t="str">
        <f t="shared" si="0"/>
        <v>Almirante (Cabecera)</v>
      </c>
      <c r="C35">
        <v>1</v>
      </c>
      <c r="D35" t="s">
        <v>119</v>
      </c>
      <c r="E35" s="55">
        <v>9.2170095443725586</v>
      </c>
      <c r="F35" s="55">
        <v>-82.584602355957031</v>
      </c>
      <c r="G35" s="55">
        <v>125461</v>
      </c>
      <c r="H35" s="64">
        <v>104</v>
      </c>
      <c r="I35" t="s">
        <v>120</v>
      </c>
      <c r="J35">
        <v>9.0665998458862305</v>
      </c>
      <c r="K35">
        <v>-82.55999755859375</v>
      </c>
      <c r="L35">
        <v>0</v>
      </c>
      <c r="M35">
        <v>10401</v>
      </c>
      <c r="N35" t="s">
        <v>121</v>
      </c>
      <c r="O35">
        <v>9.3201103210449219</v>
      </c>
      <c r="P35">
        <v>-82.398902893066406</v>
      </c>
      <c r="Q35">
        <v>0</v>
      </c>
    </row>
    <row r="36" spans="1:17">
      <c r="A36">
        <v>25</v>
      </c>
      <c r="B36" t="str">
        <f t="shared" si="0"/>
        <v>Barrio Francés</v>
      </c>
      <c r="C36">
        <v>1</v>
      </c>
      <c r="D36" t="s">
        <v>119</v>
      </c>
      <c r="E36" s="55">
        <v>9.2170095443725586</v>
      </c>
      <c r="F36" s="55">
        <v>-82.584602355957031</v>
      </c>
      <c r="G36" s="55">
        <v>125461</v>
      </c>
      <c r="H36" s="64">
        <v>104</v>
      </c>
      <c r="I36" t="s">
        <v>120</v>
      </c>
      <c r="J36">
        <v>9.0665998458862305</v>
      </c>
      <c r="K36">
        <v>-82.55999755859375</v>
      </c>
      <c r="L36">
        <v>0</v>
      </c>
      <c r="M36">
        <v>10402</v>
      </c>
      <c r="N36" t="s">
        <v>172</v>
      </c>
      <c r="O36">
        <v>9.3008804321289063</v>
      </c>
      <c r="P36">
        <v>-82.371101379394531</v>
      </c>
      <c r="Q36">
        <v>0</v>
      </c>
    </row>
    <row r="37" spans="1:17">
      <c r="A37">
        <v>26</v>
      </c>
      <c r="B37" t="str">
        <f t="shared" si="0"/>
        <v>Barriada Guaymí</v>
      </c>
      <c r="C37">
        <v>1</v>
      </c>
      <c r="D37" t="s">
        <v>119</v>
      </c>
      <c r="E37" s="55">
        <v>9.2170095443725586</v>
      </c>
      <c r="F37" s="55">
        <v>-82.584602355957031</v>
      </c>
      <c r="G37" s="55">
        <v>125461</v>
      </c>
      <c r="H37" s="64">
        <v>104</v>
      </c>
      <c r="I37" t="s">
        <v>120</v>
      </c>
      <c r="J37">
        <v>9.0665998458862305</v>
      </c>
      <c r="K37">
        <v>-82.55999755859375</v>
      </c>
      <c r="L37">
        <v>0</v>
      </c>
      <c r="M37">
        <v>10403</v>
      </c>
      <c r="N37" t="s">
        <v>169</v>
      </c>
      <c r="O37">
        <v>9.3032903671264648</v>
      </c>
      <c r="P37">
        <v>-82.433700561523438</v>
      </c>
      <c r="Q37">
        <v>0</v>
      </c>
    </row>
    <row r="38" spans="1:17">
      <c r="A38">
        <v>27</v>
      </c>
      <c r="B38" t="str">
        <f t="shared" si="0"/>
        <v>Nance de Riscó</v>
      </c>
      <c r="C38">
        <v>1</v>
      </c>
      <c r="D38" t="s">
        <v>119</v>
      </c>
      <c r="E38" s="55">
        <v>9.2170095443725586</v>
      </c>
      <c r="F38" s="55">
        <v>-82.584602355957031</v>
      </c>
      <c r="G38" s="55">
        <v>125461</v>
      </c>
      <c r="H38" s="64">
        <v>104</v>
      </c>
      <c r="I38" t="s">
        <v>120</v>
      </c>
      <c r="J38">
        <v>9.0665998458862305</v>
      </c>
      <c r="K38">
        <v>-82.55999755859375</v>
      </c>
      <c r="L38">
        <v>0</v>
      </c>
      <c r="M38">
        <v>10404</v>
      </c>
      <c r="N38" t="s">
        <v>572</v>
      </c>
      <c r="O38">
        <v>9.0658102035522461</v>
      </c>
      <c r="P38">
        <v>-82.649398803710938</v>
      </c>
      <c r="Q38">
        <v>0</v>
      </c>
    </row>
    <row r="39" spans="1:17">
      <c r="A39">
        <v>28</v>
      </c>
      <c r="B39" t="str">
        <f t="shared" si="0"/>
        <v>Valle de Aguas Arriba</v>
      </c>
      <c r="C39">
        <v>1</v>
      </c>
      <c r="D39" t="s">
        <v>119</v>
      </c>
      <c r="E39" s="55">
        <v>9.2170095443725586</v>
      </c>
      <c r="F39" s="55">
        <v>-82.584602355957031</v>
      </c>
      <c r="G39" s="55">
        <v>125461</v>
      </c>
      <c r="H39" s="64">
        <v>104</v>
      </c>
      <c r="I39" t="s">
        <v>120</v>
      </c>
      <c r="J39">
        <v>9.0665998458862305</v>
      </c>
      <c r="K39">
        <v>-82.55999755859375</v>
      </c>
      <c r="L39">
        <v>0</v>
      </c>
      <c r="M39">
        <v>10405</v>
      </c>
      <c r="N39" t="s">
        <v>763</v>
      </c>
      <c r="O39">
        <v>9.2189998626708984</v>
      </c>
      <c r="P39">
        <v>-82.373703002929688</v>
      </c>
      <c r="Q39">
        <v>0</v>
      </c>
    </row>
    <row r="40" spans="1:17">
      <c r="A40">
        <v>29</v>
      </c>
      <c r="B40" t="str">
        <f t="shared" si="0"/>
        <v>Valle de Riscó</v>
      </c>
      <c r="C40">
        <v>1</v>
      </c>
      <c r="D40" t="s">
        <v>119</v>
      </c>
      <c r="E40" s="55">
        <v>9.2170095443725586</v>
      </c>
      <c r="F40" s="55">
        <v>-82.584602355957031</v>
      </c>
      <c r="G40" s="55">
        <v>125461</v>
      </c>
      <c r="H40" s="64">
        <v>104</v>
      </c>
      <c r="I40" t="s">
        <v>120</v>
      </c>
      <c r="J40">
        <v>9.0665998458862305</v>
      </c>
      <c r="K40">
        <v>-82.55999755859375</v>
      </c>
      <c r="L40">
        <v>0</v>
      </c>
      <c r="M40">
        <v>10406</v>
      </c>
      <c r="N40" t="s">
        <v>764</v>
      </c>
      <c r="O40">
        <v>9.0141496658325195</v>
      </c>
      <c r="P40">
        <v>-82.442802429199219</v>
      </c>
      <c r="Q40">
        <v>0</v>
      </c>
    </row>
    <row r="41" spans="1:17">
      <c r="A41">
        <v>119</v>
      </c>
      <c r="B41" t="str">
        <f t="shared" si="0"/>
        <v>Alanje (Cabecera)</v>
      </c>
      <c r="C41">
        <v>4</v>
      </c>
      <c r="D41" t="s">
        <v>115</v>
      </c>
      <c r="E41" s="58">
        <v>8.4871597290039063</v>
      </c>
      <c r="F41" s="58">
        <v>-82.403701782226563</v>
      </c>
      <c r="G41" s="58">
        <v>416873</v>
      </c>
      <c r="H41" s="64">
        <v>401</v>
      </c>
      <c r="I41" t="s">
        <v>116</v>
      </c>
      <c r="J41">
        <v>8.379460334777832</v>
      </c>
      <c r="K41">
        <v>-82.618400573730469</v>
      </c>
      <c r="L41">
        <v>16508</v>
      </c>
      <c r="M41">
        <v>40101</v>
      </c>
      <c r="N41" t="s">
        <v>117</v>
      </c>
      <c r="O41">
        <v>8.4027595520019531</v>
      </c>
      <c r="P41">
        <v>-82.559097290039063</v>
      </c>
      <c r="Q41">
        <v>2406</v>
      </c>
    </row>
    <row r="42" spans="1:17">
      <c r="A42">
        <v>120</v>
      </c>
      <c r="B42" t="str">
        <f t="shared" si="0"/>
        <v>Divalá</v>
      </c>
      <c r="C42">
        <v>4</v>
      </c>
      <c r="D42" t="s">
        <v>115</v>
      </c>
      <c r="E42" s="58">
        <v>8.4871597290039063</v>
      </c>
      <c r="F42" s="58">
        <v>-82.403701782226563</v>
      </c>
      <c r="G42" s="58">
        <v>416873</v>
      </c>
      <c r="H42" s="64">
        <v>401</v>
      </c>
      <c r="I42" t="s">
        <v>116</v>
      </c>
      <c r="J42">
        <v>8.379460334777832</v>
      </c>
      <c r="K42">
        <v>-82.618400573730469</v>
      </c>
      <c r="L42">
        <v>16508</v>
      </c>
      <c r="M42">
        <v>40102</v>
      </c>
      <c r="N42" t="s">
        <v>317</v>
      </c>
      <c r="O42">
        <v>8.4027595520019531</v>
      </c>
      <c r="P42">
        <v>-82.687202453613281</v>
      </c>
      <c r="Q42">
        <v>3457</v>
      </c>
    </row>
    <row r="43" spans="1:17">
      <c r="A43">
        <v>121</v>
      </c>
      <c r="B43" t="str">
        <f t="shared" si="0"/>
        <v>El Tejar</v>
      </c>
      <c r="C43">
        <v>4</v>
      </c>
      <c r="D43" t="s">
        <v>115</v>
      </c>
      <c r="E43" s="58">
        <v>8.4871597290039063</v>
      </c>
      <c r="F43" s="58">
        <v>-82.403701782226563</v>
      </c>
      <c r="G43" s="58">
        <v>416873</v>
      </c>
      <c r="H43" s="64">
        <v>401</v>
      </c>
      <c r="I43" t="s">
        <v>116</v>
      </c>
      <c r="J43">
        <v>8.379460334777832</v>
      </c>
      <c r="K43">
        <v>-82.618400573730469</v>
      </c>
      <c r="L43">
        <v>16508</v>
      </c>
      <c r="M43">
        <v>40103</v>
      </c>
      <c r="N43" t="s">
        <v>395</v>
      </c>
      <c r="O43">
        <v>8.4359502792358398</v>
      </c>
      <c r="P43">
        <v>-82.566299438476563</v>
      </c>
      <c r="Q43">
        <v>1961</v>
      </c>
    </row>
    <row r="44" spans="1:17">
      <c r="A44">
        <v>122</v>
      </c>
      <c r="B44" t="str">
        <f t="shared" si="0"/>
        <v>Guarumal</v>
      </c>
      <c r="C44">
        <v>4</v>
      </c>
      <c r="D44" t="s">
        <v>115</v>
      </c>
      <c r="E44" s="58">
        <v>8.4871597290039063</v>
      </c>
      <c r="F44" s="58">
        <v>-82.403701782226563</v>
      </c>
      <c r="G44" s="58">
        <v>416873</v>
      </c>
      <c r="H44" s="64">
        <v>401</v>
      </c>
      <c r="I44" t="s">
        <v>116</v>
      </c>
      <c r="J44">
        <v>8.379460334777832</v>
      </c>
      <c r="K44">
        <v>-82.618400573730469</v>
      </c>
      <c r="L44">
        <v>16508</v>
      </c>
      <c r="M44">
        <v>40104</v>
      </c>
      <c r="N44" t="s">
        <v>423</v>
      </c>
      <c r="O44">
        <v>8.3268699645996094</v>
      </c>
      <c r="P44">
        <v>-82.535697937011719</v>
      </c>
      <c r="Q44">
        <v>2418</v>
      </c>
    </row>
    <row r="45" spans="1:17">
      <c r="A45">
        <v>123</v>
      </c>
      <c r="B45" t="str">
        <f t="shared" si="0"/>
        <v>Palo Grande</v>
      </c>
      <c r="C45">
        <v>4</v>
      </c>
      <c r="D45" t="s">
        <v>115</v>
      </c>
      <c r="E45" s="58">
        <v>8.4871597290039063</v>
      </c>
      <c r="F45" s="58">
        <v>-82.403701782226563</v>
      </c>
      <c r="G45" s="58">
        <v>416873</v>
      </c>
      <c r="H45" s="64">
        <v>401</v>
      </c>
      <c r="I45" t="s">
        <v>116</v>
      </c>
      <c r="J45">
        <v>8.379460334777832</v>
      </c>
      <c r="K45">
        <v>-82.618400573730469</v>
      </c>
      <c r="L45">
        <v>16508</v>
      </c>
      <c r="M45">
        <v>40105</v>
      </c>
      <c r="N45" t="s">
        <v>602</v>
      </c>
      <c r="O45">
        <v>8.3478498458862305</v>
      </c>
      <c r="P45">
        <v>-82.602798461914063</v>
      </c>
      <c r="Q45">
        <v>578</v>
      </c>
    </row>
    <row r="46" spans="1:17">
      <c r="A46">
        <v>124</v>
      </c>
      <c r="B46" t="str">
        <f t="shared" si="0"/>
        <v>Querévalo</v>
      </c>
      <c r="C46">
        <v>4</v>
      </c>
      <c r="D46" t="s">
        <v>115</v>
      </c>
      <c r="E46" s="58">
        <v>8.4871597290039063</v>
      </c>
      <c r="F46" s="58">
        <v>-82.403701782226563</v>
      </c>
      <c r="G46" s="58">
        <v>416873</v>
      </c>
      <c r="H46" s="64">
        <v>401</v>
      </c>
      <c r="I46" t="s">
        <v>116</v>
      </c>
      <c r="J46">
        <v>8.379460334777832</v>
      </c>
      <c r="K46">
        <v>-82.618400573730469</v>
      </c>
      <c r="L46">
        <v>16508</v>
      </c>
      <c r="M46">
        <v>40106</v>
      </c>
      <c r="N46" t="s">
        <v>657</v>
      </c>
      <c r="O46">
        <v>8.3469295501708984</v>
      </c>
      <c r="P46">
        <v>-82.50250244140625</v>
      </c>
      <c r="Q46">
        <v>1751</v>
      </c>
    </row>
    <row r="47" spans="1:17">
      <c r="A47">
        <v>125</v>
      </c>
      <c r="B47" t="str">
        <f t="shared" si="0"/>
        <v>Santo Tomás</v>
      </c>
      <c r="C47">
        <v>4</v>
      </c>
      <c r="D47" t="s">
        <v>115</v>
      </c>
      <c r="E47" s="58">
        <v>8.4871597290039063</v>
      </c>
      <c r="F47" s="58">
        <v>-82.403701782226563</v>
      </c>
      <c r="G47" s="58">
        <v>416873</v>
      </c>
      <c r="H47" s="64">
        <v>401</v>
      </c>
      <c r="I47" t="s">
        <v>116</v>
      </c>
      <c r="J47">
        <v>8.379460334777832</v>
      </c>
      <c r="K47">
        <v>-82.618400573730469</v>
      </c>
      <c r="L47">
        <v>16508</v>
      </c>
      <c r="M47">
        <v>40107</v>
      </c>
      <c r="N47" t="s">
        <v>728</v>
      </c>
      <c r="O47">
        <v>8.3909902572631836</v>
      </c>
      <c r="P47">
        <v>-82.654197692871094</v>
      </c>
      <c r="Q47">
        <v>1259</v>
      </c>
    </row>
    <row r="48" spans="1:17">
      <c r="A48">
        <v>126</v>
      </c>
      <c r="B48" t="str">
        <f t="shared" si="0"/>
        <v>Canta Gallo</v>
      </c>
      <c r="C48">
        <v>4</v>
      </c>
      <c r="D48" t="s">
        <v>115</v>
      </c>
      <c r="E48" s="58">
        <v>8.4871597290039063</v>
      </c>
      <c r="F48" s="58">
        <v>-82.403701782226563</v>
      </c>
      <c r="G48" s="58">
        <v>416873</v>
      </c>
      <c r="H48" s="64">
        <v>401</v>
      </c>
      <c r="I48" t="s">
        <v>116</v>
      </c>
      <c r="J48">
        <v>8.379460334777832</v>
      </c>
      <c r="K48">
        <v>-82.618400573730469</v>
      </c>
      <c r="L48">
        <v>16508</v>
      </c>
      <c r="M48">
        <v>40108</v>
      </c>
      <c r="N48" t="s">
        <v>231</v>
      </c>
      <c r="O48">
        <v>8.3842802047729492</v>
      </c>
      <c r="P48">
        <v>-82.622001647949219</v>
      </c>
      <c r="Q48">
        <v>577</v>
      </c>
    </row>
    <row r="49" spans="1:17">
      <c r="A49">
        <v>127</v>
      </c>
      <c r="B49" t="str">
        <f t="shared" si="0"/>
        <v>Nuevo México</v>
      </c>
      <c r="C49">
        <v>4</v>
      </c>
      <c r="D49" t="s">
        <v>115</v>
      </c>
      <c r="E49" s="58">
        <v>8.4871597290039063</v>
      </c>
      <c r="F49" s="58">
        <v>-82.403701782226563</v>
      </c>
      <c r="G49" s="58">
        <v>416873</v>
      </c>
      <c r="H49" s="64">
        <v>401</v>
      </c>
      <c r="I49" t="s">
        <v>116</v>
      </c>
      <c r="J49">
        <v>8.379460334777832</v>
      </c>
      <c r="K49">
        <v>-82.618400573730469</v>
      </c>
      <c r="L49">
        <v>16508</v>
      </c>
      <c r="M49">
        <v>40109</v>
      </c>
      <c r="N49" t="s">
        <v>586</v>
      </c>
      <c r="O49">
        <v>8.4138603210449219</v>
      </c>
      <c r="P49">
        <v>-82.742301940917969</v>
      </c>
      <c r="Q49">
        <v>2101</v>
      </c>
    </row>
    <row r="50" spans="1:17">
      <c r="A50">
        <v>128</v>
      </c>
      <c r="B50" t="str">
        <f t="shared" si="0"/>
        <v>Puerto Armuelles (Cabecera)</v>
      </c>
      <c r="C50">
        <v>4</v>
      </c>
      <c r="D50" t="s">
        <v>115</v>
      </c>
      <c r="E50" s="58">
        <v>8.4871597290039063</v>
      </c>
      <c r="F50" s="58">
        <v>-82.403701782226563</v>
      </c>
      <c r="G50" s="58">
        <v>416873</v>
      </c>
      <c r="H50" s="64">
        <v>402</v>
      </c>
      <c r="I50" t="s">
        <v>150</v>
      </c>
      <c r="J50">
        <v>8.3222904205322266</v>
      </c>
      <c r="K50">
        <v>-82.881103515625</v>
      </c>
      <c r="L50">
        <v>55775</v>
      </c>
      <c r="M50">
        <v>40201</v>
      </c>
      <c r="N50" t="s">
        <v>639</v>
      </c>
      <c r="O50">
        <v>8.286529541015625</v>
      </c>
      <c r="P50">
        <v>-82.918899536132813</v>
      </c>
      <c r="Q50">
        <v>20455</v>
      </c>
    </row>
    <row r="51" spans="1:17">
      <c r="A51">
        <v>129</v>
      </c>
      <c r="B51" t="str">
        <f t="shared" si="0"/>
        <v>Limones</v>
      </c>
      <c r="C51">
        <v>4</v>
      </c>
      <c r="D51" t="s">
        <v>115</v>
      </c>
      <c r="E51" s="58">
        <v>8.4871597290039063</v>
      </c>
      <c r="F51" s="58">
        <v>-82.403701782226563</v>
      </c>
      <c r="G51" s="58">
        <v>416873</v>
      </c>
      <c r="H51" s="64">
        <v>402</v>
      </c>
      <c r="I51" t="s">
        <v>150</v>
      </c>
      <c r="J51">
        <v>8.3222904205322266</v>
      </c>
      <c r="K51">
        <v>-82.881103515625</v>
      </c>
      <c r="L51">
        <v>55775</v>
      </c>
      <c r="M51">
        <v>40202</v>
      </c>
      <c r="N51" t="s">
        <v>522</v>
      </c>
      <c r="O51">
        <v>8.1067304611206055</v>
      </c>
      <c r="P51">
        <v>-82.882698059082031</v>
      </c>
      <c r="Q51">
        <v>1040</v>
      </c>
    </row>
    <row r="52" spans="1:17">
      <c r="A52">
        <v>130</v>
      </c>
      <c r="B52" t="str">
        <f t="shared" si="0"/>
        <v>Progreso</v>
      </c>
      <c r="C52">
        <v>4</v>
      </c>
      <c r="D52" t="s">
        <v>115</v>
      </c>
      <c r="E52" s="58">
        <v>8.4871597290039063</v>
      </c>
      <c r="F52" s="58">
        <v>-82.403701782226563</v>
      </c>
      <c r="G52" s="58">
        <v>416873</v>
      </c>
      <c r="H52" s="64">
        <v>402</v>
      </c>
      <c r="I52" t="s">
        <v>150</v>
      </c>
      <c r="J52">
        <v>8.3222904205322266</v>
      </c>
      <c r="K52">
        <v>-82.881103515625</v>
      </c>
      <c r="L52">
        <v>55775</v>
      </c>
      <c r="M52">
        <v>40203</v>
      </c>
      <c r="N52" t="s">
        <v>635</v>
      </c>
      <c r="O52">
        <v>8.4591102600097656</v>
      </c>
      <c r="P52">
        <v>-82.832603454589844</v>
      </c>
      <c r="Q52">
        <v>11402</v>
      </c>
    </row>
    <row r="53" spans="1:17">
      <c r="A53">
        <v>131</v>
      </c>
      <c r="B53" t="str">
        <f t="shared" si="0"/>
        <v>Baco</v>
      </c>
      <c r="C53">
        <v>4</v>
      </c>
      <c r="D53" t="s">
        <v>115</v>
      </c>
      <c r="E53" s="58">
        <v>8.4871597290039063</v>
      </c>
      <c r="F53" s="58">
        <v>-82.403701782226563</v>
      </c>
      <c r="G53" s="58">
        <v>416873</v>
      </c>
      <c r="H53" s="64">
        <v>402</v>
      </c>
      <c r="I53" t="s">
        <v>150</v>
      </c>
      <c r="J53">
        <v>8.3222904205322266</v>
      </c>
      <c r="K53">
        <v>-82.881103515625</v>
      </c>
      <c r="L53">
        <v>55775</v>
      </c>
      <c r="M53">
        <v>40204</v>
      </c>
      <c r="N53" t="s">
        <v>151</v>
      </c>
      <c r="O53">
        <v>8.3662996292114258</v>
      </c>
      <c r="P53">
        <v>-82.771598815917969</v>
      </c>
      <c r="Q53">
        <v>7334</v>
      </c>
    </row>
    <row r="54" spans="1:17">
      <c r="A54">
        <v>132</v>
      </c>
      <c r="B54" t="str">
        <f t="shared" si="0"/>
        <v>Rodolfo Aguilar Delgado</v>
      </c>
      <c r="C54">
        <v>4</v>
      </c>
      <c r="D54" t="s">
        <v>115</v>
      </c>
      <c r="E54" s="58">
        <v>8.4871597290039063</v>
      </c>
      <c r="F54" s="58">
        <v>-82.403701782226563</v>
      </c>
      <c r="G54" s="58">
        <v>416873</v>
      </c>
      <c r="H54" s="64">
        <v>402</v>
      </c>
      <c r="I54" t="s">
        <v>150</v>
      </c>
      <c r="J54">
        <v>8.3222904205322266</v>
      </c>
      <c r="K54">
        <v>-82.881103515625</v>
      </c>
      <c r="L54">
        <v>55775</v>
      </c>
      <c r="M54">
        <v>40205</v>
      </c>
      <c r="N54" t="s">
        <v>677</v>
      </c>
      <c r="O54">
        <v>8.3701095581054688</v>
      </c>
      <c r="P54">
        <v>-82.894203186035156</v>
      </c>
      <c r="Q54">
        <v>15544</v>
      </c>
    </row>
    <row r="55" spans="1:17">
      <c r="A55">
        <v>133</v>
      </c>
      <c r="B55" t="str">
        <f t="shared" si="0"/>
        <v>Boquerón (Cabecera)</v>
      </c>
      <c r="C55">
        <v>4</v>
      </c>
      <c r="D55" t="s">
        <v>115</v>
      </c>
      <c r="E55" s="58">
        <v>8.4871597290039063</v>
      </c>
      <c r="F55" s="58">
        <v>-82.403701782226563</v>
      </c>
      <c r="G55" s="58">
        <v>416873</v>
      </c>
      <c r="H55" s="64">
        <v>403</v>
      </c>
      <c r="I55" t="s">
        <v>152</v>
      </c>
      <c r="J55">
        <v>8.6161298751831055</v>
      </c>
      <c r="K55">
        <v>-82.572196960449219</v>
      </c>
      <c r="L55">
        <v>15029</v>
      </c>
      <c r="M55">
        <v>40301</v>
      </c>
      <c r="N55" t="s">
        <v>199</v>
      </c>
      <c r="O55">
        <v>8.5413398742675781</v>
      </c>
      <c r="P55">
        <v>-82.580001831054688</v>
      </c>
      <c r="Q55">
        <v>3881</v>
      </c>
    </row>
    <row r="56" spans="1:17">
      <c r="A56">
        <v>134</v>
      </c>
      <c r="B56" t="str">
        <f t="shared" si="0"/>
        <v>Bágala</v>
      </c>
      <c r="C56">
        <v>4</v>
      </c>
      <c r="D56" t="s">
        <v>115</v>
      </c>
      <c r="E56" s="58">
        <v>8.4871597290039063</v>
      </c>
      <c r="F56" s="58">
        <v>-82.403701782226563</v>
      </c>
      <c r="G56" s="58">
        <v>416873</v>
      </c>
      <c r="H56" s="64">
        <v>403</v>
      </c>
      <c r="I56" t="s">
        <v>152</v>
      </c>
      <c r="J56">
        <v>8.6161298751831055</v>
      </c>
      <c r="K56">
        <v>-82.572196960449219</v>
      </c>
      <c r="L56">
        <v>15029</v>
      </c>
      <c r="M56">
        <v>40302</v>
      </c>
      <c r="N56" t="s">
        <v>153</v>
      </c>
      <c r="O56">
        <v>8.5184698104858398</v>
      </c>
      <c r="P56">
        <v>-82.541999816894531</v>
      </c>
      <c r="Q56">
        <v>2330</v>
      </c>
    </row>
    <row r="57" spans="1:17">
      <c r="A57">
        <v>135</v>
      </c>
      <c r="B57" t="str">
        <f t="shared" si="0"/>
        <v>Cordillera</v>
      </c>
      <c r="C57">
        <v>4</v>
      </c>
      <c r="D57" t="s">
        <v>115</v>
      </c>
      <c r="E57" s="58">
        <v>8.4871597290039063</v>
      </c>
      <c r="F57" s="58">
        <v>-82.403701782226563</v>
      </c>
      <c r="G57" s="58">
        <v>416873</v>
      </c>
      <c r="H57" s="64">
        <v>403</v>
      </c>
      <c r="I57" t="s">
        <v>152</v>
      </c>
      <c r="J57">
        <v>8.6161298751831055</v>
      </c>
      <c r="K57">
        <v>-82.572196960449219</v>
      </c>
      <c r="L57">
        <v>15029</v>
      </c>
      <c r="M57">
        <v>40303</v>
      </c>
      <c r="N57" t="s">
        <v>300</v>
      </c>
      <c r="O57">
        <v>8.7522802352905273</v>
      </c>
      <c r="P57">
        <v>-82.596397399902344</v>
      </c>
      <c r="Q57">
        <v>590</v>
      </c>
    </row>
    <row r="58" spans="1:17">
      <c r="A58">
        <v>136</v>
      </c>
      <c r="B58" t="str">
        <f t="shared" si="0"/>
        <v>Guabal</v>
      </c>
      <c r="C58">
        <v>4</v>
      </c>
      <c r="D58" t="s">
        <v>115</v>
      </c>
      <c r="E58" s="58">
        <v>8.4871597290039063</v>
      </c>
      <c r="F58" s="58">
        <v>-82.403701782226563</v>
      </c>
      <c r="G58" s="58">
        <v>416873</v>
      </c>
      <c r="H58" s="64">
        <v>403</v>
      </c>
      <c r="I58" t="s">
        <v>152</v>
      </c>
      <c r="J58">
        <v>8.6161298751831055</v>
      </c>
      <c r="K58">
        <v>-82.572196960449219</v>
      </c>
      <c r="L58">
        <v>15029</v>
      </c>
      <c r="M58">
        <v>40304</v>
      </c>
      <c r="N58" t="s">
        <v>415</v>
      </c>
      <c r="O58">
        <v>8.6119203567504883</v>
      </c>
      <c r="P58">
        <v>-82.546401977539063</v>
      </c>
      <c r="Q58">
        <v>884</v>
      </c>
    </row>
    <row r="59" spans="1:17">
      <c r="A59">
        <v>137</v>
      </c>
      <c r="B59" t="str">
        <f t="shared" si="0"/>
        <v>Guayabal</v>
      </c>
      <c r="C59">
        <v>4</v>
      </c>
      <c r="D59" t="s">
        <v>115</v>
      </c>
      <c r="E59" s="58">
        <v>8.4871597290039063</v>
      </c>
      <c r="F59" s="58">
        <v>-82.403701782226563</v>
      </c>
      <c r="G59" s="58">
        <v>416873</v>
      </c>
      <c r="H59" s="64">
        <v>403</v>
      </c>
      <c r="I59" t="s">
        <v>152</v>
      </c>
      <c r="J59">
        <v>8.6161298751831055</v>
      </c>
      <c r="K59">
        <v>-82.572196960449219</v>
      </c>
      <c r="L59">
        <v>15029</v>
      </c>
      <c r="M59">
        <v>40305</v>
      </c>
      <c r="N59" t="s">
        <v>424</v>
      </c>
      <c r="O59">
        <v>8.661219596862793</v>
      </c>
      <c r="P59">
        <v>-82.568801879882813</v>
      </c>
      <c r="Q59">
        <v>2111</v>
      </c>
    </row>
    <row r="60" spans="1:17">
      <c r="A60">
        <v>138</v>
      </c>
      <c r="B60" t="str">
        <f t="shared" si="0"/>
        <v>Paraíso</v>
      </c>
      <c r="C60">
        <v>4</v>
      </c>
      <c r="D60" t="s">
        <v>115</v>
      </c>
      <c r="E60" s="58">
        <v>8.4871597290039063</v>
      </c>
      <c r="F60" s="58">
        <v>-82.403701782226563</v>
      </c>
      <c r="G60" s="58">
        <v>416873</v>
      </c>
      <c r="H60" s="64">
        <v>403</v>
      </c>
      <c r="I60" t="s">
        <v>152</v>
      </c>
      <c r="J60">
        <v>8.6161298751831055</v>
      </c>
      <c r="K60">
        <v>-82.572196960449219</v>
      </c>
      <c r="L60">
        <v>15029</v>
      </c>
      <c r="M60">
        <v>40306</v>
      </c>
      <c r="N60" t="s">
        <v>603</v>
      </c>
      <c r="O60">
        <v>8.7115898132324219</v>
      </c>
      <c r="P60">
        <v>-82.583396911621094</v>
      </c>
      <c r="Q60">
        <v>429</v>
      </c>
    </row>
    <row r="61" spans="1:17">
      <c r="A61">
        <v>139</v>
      </c>
      <c r="B61" t="str">
        <f t="shared" si="0"/>
        <v>Pedregal</v>
      </c>
      <c r="C61">
        <v>4</v>
      </c>
      <c r="D61" t="s">
        <v>115</v>
      </c>
      <c r="E61" s="58">
        <v>8.4871597290039063</v>
      </c>
      <c r="F61" s="58">
        <v>-82.403701782226563</v>
      </c>
      <c r="G61" s="58">
        <v>416873</v>
      </c>
      <c r="H61" s="64">
        <v>403</v>
      </c>
      <c r="I61" t="s">
        <v>152</v>
      </c>
      <c r="J61">
        <v>8.6161298751831055</v>
      </c>
      <c r="K61">
        <v>-82.572196960449219</v>
      </c>
      <c r="L61">
        <v>15029</v>
      </c>
      <c r="M61">
        <v>40307</v>
      </c>
      <c r="N61" t="s">
        <v>612</v>
      </c>
      <c r="O61">
        <v>8.4875001907348633</v>
      </c>
      <c r="P61">
        <v>-82.597396850585938</v>
      </c>
      <c r="Q61">
        <v>2134</v>
      </c>
    </row>
    <row r="62" spans="1:17">
      <c r="A62">
        <v>140</v>
      </c>
      <c r="B62" t="str">
        <f t="shared" si="0"/>
        <v>Tijeras</v>
      </c>
      <c r="C62">
        <v>4</v>
      </c>
      <c r="D62" t="s">
        <v>115</v>
      </c>
      <c r="E62" s="58">
        <v>8.4871597290039063</v>
      </c>
      <c r="F62" s="58">
        <v>-82.403701782226563</v>
      </c>
      <c r="G62" s="58">
        <v>416873</v>
      </c>
      <c r="H62" s="64">
        <v>403</v>
      </c>
      <c r="I62" t="s">
        <v>152</v>
      </c>
      <c r="J62">
        <v>8.6161298751831055</v>
      </c>
      <c r="K62">
        <v>-82.572196960449219</v>
      </c>
      <c r="L62">
        <v>15029</v>
      </c>
      <c r="M62">
        <v>40308</v>
      </c>
      <c r="N62" t="s">
        <v>742</v>
      </c>
      <c r="O62">
        <v>8.471099853515625</v>
      </c>
      <c r="P62">
        <v>-82.567703247070313</v>
      </c>
      <c r="Q62">
        <v>2670</v>
      </c>
    </row>
    <row r="63" spans="1:17">
      <c r="A63">
        <v>141</v>
      </c>
      <c r="B63" t="str">
        <f t="shared" si="0"/>
        <v>Boquete (Cabecera)</v>
      </c>
      <c r="C63">
        <v>4</v>
      </c>
      <c r="D63" t="s">
        <v>115</v>
      </c>
      <c r="E63" s="58">
        <v>8.4871597290039063</v>
      </c>
      <c r="F63" s="58">
        <v>-82.403701782226563</v>
      </c>
      <c r="G63" s="58">
        <v>416873</v>
      </c>
      <c r="H63" s="64">
        <v>404</v>
      </c>
      <c r="I63" t="s">
        <v>124</v>
      </c>
      <c r="J63">
        <v>8.7486495971679688</v>
      </c>
      <c r="K63">
        <v>-82.412200927734375</v>
      </c>
      <c r="L63">
        <v>21370</v>
      </c>
      <c r="M63">
        <v>40401</v>
      </c>
      <c r="N63" t="s">
        <v>200</v>
      </c>
      <c r="O63">
        <v>8.7789897918701172</v>
      </c>
      <c r="P63">
        <v>-82.457298278808594</v>
      </c>
      <c r="Q63">
        <v>4493</v>
      </c>
    </row>
    <row r="64" spans="1:17">
      <c r="A64">
        <v>142</v>
      </c>
      <c r="B64" t="str">
        <f t="shared" si="0"/>
        <v>Caldera</v>
      </c>
      <c r="C64">
        <v>4</v>
      </c>
      <c r="D64" t="s">
        <v>115</v>
      </c>
      <c r="E64" s="58">
        <v>8.4871597290039063</v>
      </c>
      <c r="F64" s="58">
        <v>-82.403701782226563</v>
      </c>
      <c r="G64" s="58">
        <v>416873</v>
      </c>
      <c r="H64" s="64">
        <v>404</v>
      </c>
      <c r="I64" t="s">
        <v>124</v>
      </c>
      <c r="J64">
        <v>8.7486495971679688</v>
      </c>
      <c r="K64">
        <v>-82.412200927734375</v>
      </c>
      <c r="L64">
        <v>21370</v>
      </c>
      <c r="M64">
        <v>40402</v>
      </c>
      <c r="N64" t="s">
        <v>222</v>
      </c>
      <c r="O64">
        <v>8.7143402099609375</v>
      </c>
      <c r="P64">
        <v>-82.339897155761719</v>
      </c>
      <c r="Q64">
        <v>1560</v>
      </c>
    </row>
    <row r="65" spans="1:17">
      <c r="A65">
        <v>143</v>
      </c>
      <c r="B65" t="str">
        <f t="shared" si="0"/>
        <v>Palmira</v>
      </c>
      <c r="C65">
        <v>4</v>
      </c>
      <c r="D65" t="s">
        <v>115</v>
      </c>
      <c r="E65" s="58">
        <v>8.4871597290039063</v>
      </c>
      <c r="F65" s="58">
        <v>-82.403701782226563</v>
      </c>
      <c r="G65" s="58">
        <v>416873</v>
      </c>
      <c r="H65" s="64">
        <v>404</v>
      </c>
      <c r="I65" t="s">
        <v>124</v>
      </c>
      <c r="J65">
        <v>8.7486495971679688</v>
      </c>
      <c r="K65">
        <v>-82.412200927734375</v>
      </c>
      <c r="L65">
        <v>21370</v>
      </c>
      <c r="M65">
        <v>40403</v>
      </c>
      <c r="N65" t="s">
        <v>601</v>
      </c>
      <c r="O65">
        <v>8.7617902755737305</v>
      </c>
      <c r="P65">
        <v>-82.489799499511719</v>
      </c>
      <c r="Q65">
        <v>1776</v>
      </c>
    </row>
    <row r="66" spans="1:17">
      <c r="A66">
        <v>144</v>
      </c>
      <c r="B66" t="str">
        <f t="shared" si="0"/>
        <v>Alto Boquete</v>
      </c>
      <c r="C66">
        <v>4</v>
      </c>
      <c r="D66" t="s">
        <v>115</v>
      </c>
      <c r="E66" s="58">
        <v>8.4871597290039063</v>
      </c>
      <c r="F66" s="58">
        <v>-82.403701782226563</v>
      </c>
      <c r="G66" s="58">
        <v>416873</v>
      </c>
      <c r="H66" s="64">
        <v>404</v>
      </c>
      <c r="I66" t="s">
        <v>124</v>
      </c>
      <c r="J66">
        <v>8.7486495971679688</v>
      </c>
      <c r="K66">
        <v>-82.412200927734375</v>
      </c>
      <c r="L66">
        <v>21370</v>
      </c>
      <c r="M66">
        <v>40404</v>
      </c>
      <c r="N66" t="s">
        <v>125</v>
      </c>
      <c r="O66">
        <v>8.6750497817993164</v>
      </c>
      <c r="P66">
        <v>-82.422599792480469</v>
      </c>
      <c r="Q66">
        <v>6290</v>
      </c>
    </row>
    <row r="67" spans="1:17">
      <c r="A67">
        <v>145</v>
      </c>
      <c r="B67" t="str">
        <f t="shared" si="0"/>
        <v>Jaramillo</v>
      </c>
      <c r="C67">
        <v>4</v>
      </c>
      <c r="D67" t="s">
        <v>115</v>
      </c>
      <c r="E67" s="58">
        <v>8.4871597290039063</v>
      </c>
      <c r="F67" s="58">
        <v>-82.403701782226563</v>
      </c>
      <c r="G67" s="58">
        <v>416873</v>
      </c>
      <c r="H67" s="64">
        <v>404</v>
      </c>
      <c r="I67" t="s">
        <v>124</v>
      </c>
      <c r="J67">
        <v>8.7486495971679688</v>
      </c>
      <c r="K67">
        <v>-82.412200927734375</v>
      </c>
      <c r="L67">
        <v>21370</v>
      </c>
      <c r="M67">
        <v>40405</v>
      </c>
      <c r="N67" t="s">
        <v>445</v>
      </c>
      <c r="O67">
        <v>8.770970344543457</v>
      </c>
      <c r="P67">
        <v>-82.380996704101563</v>
      </c>
      <c r="Q67">
        <v>2655</v>
      </c>
    </row>
    <row r="68" spans="1:17">
      <c r="A68">
        <v>146</v>
      </c>
      <c r="B68" t="str">
        <f t="shared" si="0"/>
        <v>Los Naranjos</v>
      </c>
      <c r="C68">
        <v>4</v>
      </c>
      <c r="D68" t="s">
        <v>115</v>
      </c>
      <c r="E68" s="58">
        <v>8.4871597290039063</v>
      </c>
      <c r="F68" s="58">
        <v>-82.403701782226563</v>
      </c>
      <c r="G68" s="58">
        <v>416873</v>
      </c>
      <c r="H68" s="64">
        <v>404</v>
      </c>
      <c r="I68" t="s">
        <v>124</v>
      </c>
      <c r="J68">
        <v>8.7486495971679688</v>
      </c>
      <c r="K68">
        <v>-82.412200927734375</v>
      </c>
      <c r="L68">
        <v>21370</v>
      </c>
      <c r="M68">
        <v>40406</v>
      </c>
      <c r="N68" t="s">
        <v>547</v>
      </c>
      <c r="O68">
        <v>8.8268499374389648</v>
      </c>
      <c r="P68">
        <v>-82.4718017578125</v>
      </c>
      <c r="Q68">
        <v>4596</v>
      </c>
    </row>
    <row r="69" spans="1:17">
      <c r="A69">
        <v>147</v>
      </c>
      <c r="B69" t="str">
        <f t="shared" si="0"/>
        <v>La Concepción (Cabecera)</v>
      </c>
      <c r="C69">
        <v>4</v>
      </c>
      <c r="D69" t="s">
        <v>115</v>
      </c>
      <c r="E69" s="58">
        <v>8.4871597290039063</v>
      </c>
      <c r="F69" s="58">
        <v>-82.403701782226563</v>
      </c>
      <c r="G69" s="58">
        <v>416873</v>
      </c>
      <c r="H69" s="64">
        <v>405</v>
      </c>
      <c r="I69" t="s">
        <v>146</v>
      </c>
      <c r="J69">
        <v>8.5545797348022461</v>
      </c>
      <c r="K69">
        <v>-82.704696655273438</v>
      </c>
      <c r="L69">
        <v>78209</v>
      </c>
      <c r="M69">
        <v>40501</v>
      </c>
      <c r="N69" t="s">
        <v>458</v>
      </c>
      <c r="O69">
        <v>8.5626001358032227</v>
      </c>
      <c r="P69">
        <v>-82.634902954101563</v>
      </c>
      <c r="Q69">
        <v>21356</v>
      </c>
    </row>
    <row r="70" spans="1:17">
      <c r="A70">
        <v>148</v>
      </c>
      <c r="B70" t="str">
        <f t="shared" si="0"/>
        <v>Aserrío de Gariché</v>
      </c>
      <c r="C70">
        <v>4</v>
      </c>
      <c r="D70" t="s">
        <v>115</v>
      </c>
      <c r="E70" s="58">
        <v>8.4871597290039063</v>
      </c>
      <c r="F70" s="58">
        <v>-82.403701782226563</v>
      </c>
      <c r="G70" s="58">
        <v>416873</v>
      </c>
      <c r="H70" s="64">
        <v>405</v>
      </c>
      <c r="I70" t="s">
        <v>146</v>
      </c>
      <c r="J70">
        <v>8.5545797348022461</v>
      </c>
      <c r="K70">
        <v>-82.704696655273438</v>
      </c>
      <c r="L70">
        <v>78209</v>
      </c>
      <c r="M70">
        <v>40502</v>
      </c>
      <c r="N70" t="s">
        <v>147</v>
      </c>
      <c r="O70">
        <v>8.4997396469116211</v>
      </c>
      <c r="P70">
        <v>-82.778999328613281</v>
      </c>
      <c r="Q70">
        <v>11072</v>
      </c>
    </row>
    <row r="71" spans="1:17">
      <c r="A71">
        <v>149</v>
      </c>
      <c r="B71" t="str">
        <f t="shared" si="0"/>
        <v>Bugaba</v>
      </c>
      <c r="C71">
        <v>4</v>
      </c>
      <c r="D71" t="s">
        <v>115</v>
      </c>
      <c r="E71" s="58">
        <v>8.4871597290039063</v>
      </c>
      <c r="F71" s="58">
        <v>-82.403701782226563</v>
      </c>
      <c r="G71" s="58">
        <v>416873</v>
      </c>
      <c r="H71" s="64">
        <v>405</v>
      </c>
      <c r="I71" t="s">
        <v>146</v>
      </c>
      <c r="J71">
        <v>8.5545797348022461</v>
      </c>
      <c r="K71">
        <v>-82.704696655273438</v>
      </c>
      <c r="L71">
        <v>78209</v>
      </c>
      <c r="M71">
        <v>40503</v>
      </c>
      <c r="N71" t="s">
        <v>146</v>
      </c>
      <c r="O71">
        <v>8.4819097518920898</v>
      </c>
      <c r="P71">
        <v>-82.620903015136719</v>
      </c>
      <c r="Q71">
        <v>3718</v>
      </c>
    </row>
    <row r="72" spans="1:17">
      <c r="A72">
        <v>150</v>
      </c>
      <c r="B72" t="str">
        <f t="shared" si="0"/>
        <v>Gómez</v>
      </c>
      <c r="C72">
        <v>4</v>
      </c>
      <c r="D72" t="s">
        <v>115</v>
      </c>
      <c r="E72" s="58">
        <v>8.4871597290039063</v>
      </c>
      <c r="F72" s="58">
        <v>-82.403701782226563</v>
      </c>
      <c r="G72" s="58">
        <v>416873</v>
      </c>
      <c r="H72" s="64">
        <v>405</v>
      </c>
      <c r="I72" t="s">
        <v>146</v>
      </c>
      <c r="J72">
        <v>8.5545797348022461</v>
      </c>
      <c r="K72">
        <v>-82.704696655273438</v>
      </c>
      <c r="L72">
        <v>78209</v>
      </c>
      <c r="M72">
        <v>40505</v>
      </c>
      <c r="N72" t="s">
        <v>413</v>
      </c>
      <c r="O72">
        <v>8.5682802200317383</v>
      </c>
      <c r="P72">
        <v>-82.749801635742188</v>
      </c>
      <c r="Q72">
        <v>2702</v>
      </c>
    </row>
    <row r="73" spans="1:17">
      <c r="A73">
        <v>151</v>
      </c>
      <c r="B73" t="str">
        <f t="shared" si="0"/>
        <v>La Estrella</v>
      </c>
      <c r="C73">
        <v>4</v>
      </c>
      <c r="D73" t="s">
        <v>115</v>
      </c>
      <c r="E73" s="58">
        <v>8.4871597290039063</v>
      </c>
      <c r="F73" s="58">
        <v>-82.403701782226563</v>
      </c>
      <c r="G73" s="58">
        <v>416873</v>
      </c>
      <c r="H73" s="64">
        <v>405</v>
      </c>
      <c r="I73" t="s">
        <v>146</v>
      </c>
      <c r="J73">
        <v>8.5545797348022461</v>
      </c>
      <c r="K73">
        <v>-82.704696655273438</v>
      </c>
      <c r="L73">
        <v>78209</v>
      </c>
      <c r="M73">
        <v>40506</v>
      </c>
      <c r="N73" t="s">
        <v>466</v>
      </c>
      <c r="O73">
        <v>8.499079704284668</v>
      </c>
      <c r="P73">
        <v>-82.668098449707031</v>
      </c>
      <c r="Q73">
        <v>4665</v>
      </c>
    </row>
    <row r="74" spans="1:17">
      <c r="A74">
        <v>152</v>
      </c>
      <c r="B74" t="str">
        <f t="shared" si="0"/>
        <v>San Andrés</v>
      </c>
      <c r="C74">
        <v>4</v>
      </c>
      <c r="D74" t="s">
        <v>115</v>
      </c>
      <c r="E74" s="58">
        <v>8.4871597290039063</v>
      </c>
      <c r="F74" s="58">
        <v>-82.403701782226563</v>
      </c>
      <c r="G74" s="58">
        <v>416873</v>
      </c>
      <c r="H74" s="64">
        <v>405</v>
      </c>
      <c r="I74" t="s">
        <v>146</v>
      </c>
      <c r="J74">
        <v>8.5545797348022461</v>
      </c>
      <c r="K74">
        <v>-82.704696655273438</v>
      </c>
      <c r="L74">
        <v>78209</v>
      </c>
      <c r="M74">
        <v>40507</v>
      </c>
      <c r="N74" t="s">
        <v>691</v>
      </c>
      <c r="O74">
        <v>8.6433696746826172</v>
      </c>
      <c r="P74">
        <v>-82.71820068359375</v>
      </c>
      <c r="Q74">
        <v>2523</v>
      </c>
    </row>
    <row r="75" spans="1:17">
      <c r="A75">
        <v>153</v>
      </c>
      <c r="B75" t="str">
        <f t="shared" ref="B75:B138" si="1">+N75</f>
        <v>Santa Marta</v>
      </c>
      <c r="C75">
        <v>4</v>
      </c>
      <c r="D75" t="s">
        <v>115</v>
      </c>
      <c r="E75" s="58">
        <v>8.4871597290039063</v>
      </c>
      <c r="F75" s="58">
        <v>-82.403701782226563</v>
      </c>
      <c r="G75" s="58">
        <v>416873</v>
      </c>
      <c r="H75" s="64">
        <v>405</v>
      </c>
      <c r="I75" t="s">
        <v>146</v>
      </c>
      <c r="J75">
        <v>8.5545797348022461</v>
      </c>
      <c r="K75">
        <v>-82.704696655273438</v>
      </c>
      <c r="L75">
        <v>78209</v>
      </c>
      <c r="M75">
        <v>40508</v>
      </c>
      <c r="N75" t="s">
        <v>721</v>
      </c>
      <c r="O75">
        <v>8.5154304504394531</v>
      </c>
      <c r="P75">
        <v>-82.700897216796875</v>
      </c>
      <c r="Q75">
        <v>3679</v>
      </c>
    </row>
    <row r="76" spans="1:17">
      <c r="A76">
        <v>154</v>
      </c>
      <c r="B76" t="str">
        <f t="shared" si="1"/>
        <v>Santa Rosa</v>
      </c>
      <c r="C76">
        <v>4</v>
      </c>
      <c r="D76" t="s">
        <v>115</v>
      </c>
      <c r="E76" s="58">
        <v>8.4871597290039063</v>
      </c>
      <c r="F76" s="58">
        <v>-82.403701782226563</v>
      </c>
      <c r="G76" s="58">
        <v>416873</v>
      </c>
      <c r="H76" s="64">
        <v>405</v>
      </c>
      <c r="I76" t="s">
        <v>146</v>
      </c>
      <c r="J76">
        <v>8.5545797348022461</v>
      </c>
      <c r="K76">
        <v>-82.704696655273438</v>
      </c>
      <c r="L76">
        <v>78209</v>
      </c>
      <c r="M76">
        <v>40509</v>
      </c>
      <c r="N76" t="s">
        <v>723</v>
      </c>
      <c r="O76">
        <v>8.6152400970458984</v>
      </c>
      <c r="P76">
        <v>-82.677597045898438</v>
      </c>
      <c r="Q76">
        <v>1510</v>
      </c>
    </row>
    <row r="77" spans="1:17">
      <c r="A77">
        <v>155</v>
      </c>
      <c r="B77" t="str">
        <f t="shared" si="1"/>
        <v>Santo Domingo</v>
      </c>
      <c r="C77">
        <v>4</v>
      </c>
      <c r="D77" t="s">
        <v>115</v>
      </c>
      <c r="E77" s="58">
        <v>8.4871597290039063</v>
      </c>
      <c r="F77" s="58">
        <v>-82.403701782226563</v>
      </c>
      <c r="G77" s="58">
        <v>416873</v>
      </c>
      <c r="H77" s="64">
        <v>405</v>
      </c>
      <c r="I77" t="s">
        <v>146</v>
      </c>
      <c r="J77">
        <v>8.5545797348022461</v>
      </c>
      <c r="K77">
        <v>-82.704696655273438</v>
      </c>
      <c r="L77">
        <v>78209</v>
      </c>
      <c r="M77">
        <v>40510</v>
      </c>
      <c r="N77" t="s">
        <v>727</v>
      </c>
      <c r="O77">
        <v>8.4881496429443359</v>
      </c>
      <c r="P77">
        <v>-82.737602233886719</v>
      </c>
      <c r="Q77">
        <v>2625</v>
      </c>
    </row>
    <row r="78" spans="1:17">
      <c r="A78">
        <v>156</v>
      </c>
      <c r="B78" t="str">
        <f t="shared" si="1"/>
        <v>Sortová</v>
      </c>
      <c r="C78">
        <v>4</v>
      </c>
      <c r="D78" t="s">
        <v>115</v>
      </c>
      <c r="E78" s="58">
        <v>8.4871597290039063</v>
      </c>
      <c r="F78" s="58">
        <v>-82.403701782226563</v>
      </c>
      <c r="G78" s="58">
        <v>416873</v>
      </c>
      <c r="H78" s="64">
        <v>405</v>
      </c>
      <c r="I78" t="s">
        <v>146</v>
      </c>
      <c r="J78">
        <v>8.5545797348022461</v>
      </c>
      <c r="K78">
        <v>-82.704696655273438</v>
      </c>
      <c r="L78">
        <v>78209</v>
      </c>
      <c r="M78">
        <v>40511</v>
      </c>
      <c r="N78" t="s">
        <v>736</v>
      </c>
      <c r="O78">
        <v>8.5834999084472656</v>
      </c>
      <c r="P78">
        <v>-82.651802062988281</v>
      </c>
      <c r="Q78">
        <v>2440</v>
      </c>
    </row>
    <row r="79" spans="1:17">
      <c r="A79">
        <v>157</v>
      </c>
      <c r="B79" t="str">
        <f t="shared" si="1"/>
        <v>El Bongo</v>
      </c>
      <c r="C79">
        <v>4</v>
      </c>
      <c r="D79" t="s">
        <v>115</v>
      </c>
      <c r="E79" s="58">
        <v>8.4871597290039063</v>
      </c>
      <c r="F79" s="58">
        <v>-82.403701782226563</v>
      </c>
      <c r="G79" s="58">
        <v>416873</v>
      </c>
      <c r="H79" s="64">
        <v>405</v>
      </c>
      <c r="I79" t="s">
        <v>146</v>
      </c>
      <c r="J79">
        <v>8.5545797348022461</v>
      </c>
      <c r="K79">
        <v>-82.704696655273438</v>
      </c>
      <c r="L79">
        <v>78209</v>
      </c>
      <c r="M79">
        <v>40513</v>
      </c>
      <c r="N79" t="s">
        <v>332</v>
      </c>
      <c r="O79">
        <v>8.6062803268432617</v>
      </c>
      <c r="P79">
        <v>-82.612503051757813</v>
      </c>
      <c r="Q79">
        <v>1448</v>
      </c>
    </row>
    <row r="80" spans="1:17">
      <c r="A80">
        <v>158</v>
      </c>
      <c r="B80" t="str">
        <f t="shared" si="1"/>
        <v>Solano</v>
      </c>
      <c r="C80">
        <v>4</v>
      </c>
      <c r="D80" t="s">
        <v>115</v>
      </c>
      <c r="E80" s="58">
        <v>8.4871597290039063</v>
      </c>
      <c r="F80" s="58">
        <v>-82.403701782226563</v>
      </c>
      <c r="G80" s="58">
        <v>416873</v>
      </c>
      <c r="H80" s="64">
        <v>405</v>
      </c>
      <c r="I80" t="s">
        <v>146</v>
      </c>
      <c r="J80">
        <v>8.5545797348022461</v>
      </c>
      <c r="K80">
        <v>-82.704696655273438</v>
      </c>
      <c r="L80">
        <v>78209</v>
      </c>
      <c r="M80">
        <v>40514</v>
      </c>
      <c r="N80" t="s">
        <v>732</v>
      </c>
      <c r="O80">
        <v>8.5208301544189453</v>
      </c>
      <c r="P80">
        <v>-82.610496520996094</v>
      </c>
      <c r="Q80">
        <v>0</v>
      </c>
    </row>
    <row r="81" spans="1:17">
      <c r="A81">
        <v>159</v>
      </c>
      <c r="B81" t="str">
        <f t="shared" si="1"/>
        <v>San Isidro</v>
      </c>
      <c r="C81">
        <v>4</v>
      </c>
      <c r="D81" t="s">
        <v>115</v>
      </c>
      <c r="E81" s="58">
        <v>8.4871597290039063</v>
      </c>
      <c r="F81" s="58">
        <v>-82.403701782226563</v>
      </c>
      <c r="G81" s="58">
        <v>416873</v>
      </c>
      <c r="H81" s="64">
        <v>405</v>
      </c>
      <c r="I81" t="s">
        <v>146</v>
      </c>
      <c r="J81">
        <v>8.5545797348022461</v>
      </c>
      <c r="K81">
        <v>-82.704696655273438</v>
      </c>
      <c r="L81">
        <v>78209</v>
      </c>
      <c r="M81">
        <v>40515</v>
      </c>
      <c r="N81" t="s">
        <v>697</v>
      </c>
      <c r="O81">
        <v>8.5231199264526367</v>
      </c>
      <c r="P81">
        <v>-82.808799743652344</v>
      </c>
      <c r="Q81">
        <v>0</v>
      </c>
    </row>
    <row r="82" spans="1:17">
      <c r="A82">
        <v>160</v>
      </c>
      <c r="B82" t="str">
        <f t="shared" si="1"/>
        <v>David (Cabecera)</v>
      </c>
      <c r="C82">
        <v>4</v>
      </c>
      <c r="D82" t="s">
        <v>115</v>
      </c>
      <c r="E82" s="58">
        <v>8.4871597290039063</v>
      </c>
      <c r="F82" s="58">
        <v>-82.403701782226563</v>
      </c>
      <c r="G82" s="58">
        <v>416873</v>
      </c>
      <c r="H82" s="64">
        <v>406</v>
      </c>
      <c r="I82" t="s">
        <v>185</v>
      </c>
      <c r="J82">
        <v>8.4194097518920898</v>
      </c>
      <c r="K82">
        <v>-82.387199401855469</v>
      </c>
      <c r="L82">
        <v>144858</v>
      </c>
      <c r="M82">
        <v>40601</v>
      </c>
      <c r="N82" t="s">
        <v>312</v>
      </c>
      <c r="O82">
        <v>8.450770378112793</v>
      </c>
      <c r="P82">
        <v>-82.423301696777344</v>
      </c>
      <c r="Q82">
        <v>82907</v>
      </c>
    </row>
    <row r="83" spans="1:17">
      <c r="A83">
        <v>161</v>
      </c>
      <c r="B83" t="str">
        <f t="shared" si="1"/>
        <v>Bijagual</v>
      </c>
      <c r="C83">
        <v>4</v>
      </c>
      <c r="D83" t="s">
        <v>115</v>
      </c>
      <c r="E83" s="58">
        <v>8.4871597290039063</v>
      </c>
      <c r="F83" s="58">
        <v>-82.403701782226563</v>
      </c>
      <c r="G83" s="58">
        <v>416873</v>
      </c>
      <c r="H83" s="64">
        <v>406</v>
      </c>
      <c r="I83" t="s">
        <v>185</v>
      </c>
      <c r="J83">
        <v>8.4194097518920898</v>
      </c>
      <c r="K83">
        <v>-82.387199401855469</v>
      </c>
      <c r="L83">
        <v>144858</v>
      </c>
      <c r="M83">
        <v>40602</v>
      </c>
      <c r="N83" t="s">
        <v>186</v>
      </c>
      <c r="O83">
        <v>8.5087995529174805</v>
      </c>
      <c r="P83">
        <v>-82.330703735351563</v>
      </c>
      <c r="Q83">
        <v>732</v>
      </c>
    </row>
    <row r="84" spans="1:17">
      <c r="A84">
        <v>162</v>
      </c>
      <c r="B84" t="str">
        <f t="shared" si="1"/>
        <v>Cochea</v>
      </c>
      <c r="C84">
        <v>4</v>
      </c>
      <c r="D84" t="s">
        <v>115</v>
      </c>
      <c r="E84" s="58">
        <v>8.4871597290039063</v>
      </c>
      <c r="F84" s="58">
        <v>-82.403701782226563</v>
      </c>
      <c r="G84" s="58">
        <v>416873</v>
      </c>
      <c r="H84" s="64">
        <v>406</v>
      </c>
      <c r="I84" t="s">
        <v>185</v>
      </c>
      <c r="J84">
        <v>8.4194097518920898</v>
      </c>
      <c r="K84">
        <v>-82.387199401855469</v>
      </c>
      <c r="L84">
        <v>144858</v>
      </c>
      <c r="M84">
        <v>40603</v>
      </c>
      <c r="N84" t="s">
        <v>294</v>
      </c>
      <c r="O84">
        <v>8.5543298721313477</v>
      </c>
      <c r="P84">
        <v>-82.370399475097656</v>
      </c>
      <c r="Q84">
        <v>2447</v>
      </c>
    </row>
    <row r="85" spans="1:17">
      <c r="A85">
        <v>163</v>
      </c>
      <c r="B85" t="str">
        <f t="shared" si="1"/>
        <v>Chiriquí</v>
      </c>
      <c r="C85">
        <v>4</v>
      </c>
      <c r="D85" t="s">
        <v>115</v>
      </c>
      <c r="E85" s="58">
        <v>8.4871597290039063</v>
      </c>
      <c r="F85" s="58">
        <v>-82.403701782226563</v>
      </c>
      <c r="G85" s="58">
        <v>416873</v>
      </c>
      <c r="H85" s="64">
        <v>406</v>
      </c>
      <c r="I85" t="s">
        <v>185</v>
      </c>
      <c r="J85">
        <v>8.4194097518920898</v>
      </c>
      <c r="K85">
        <v>-82.387199401855469</v>
      </c>
      <c r="L85">
        <v>144858</v>
      </c>
      <c r="M85">
        <v>40604</v>
      </c>
      <c r="N85" t="s">
        <v>115</v>
      </c>
      <c r="O85">
        <v>8.3701000213623047</v>
      </c>
      <c r="P85">
        <v>-82.295501708984375</v>
      </c>
      <c r="Q85">
        <v>4269</v>
      </c>
    </row>
    <row r="86" spans="1:17">
      <c r="A86">
        <v>164</v>
      </c>
      <c r="B86" t="str">
        <f t="shared" si="1"/>
        <v>Guacá</v>
      </c>
      <c r="C86">
        <v>4</v>
      </c>
      <c r="D86" t="s">
        <v>115</v>
      </c>
      <c r="E86" s="58">
        <v>8.4871597290039063</v>
      </c>
      <c r="F86" s="58">
        <v>-82.403701782226563</v>
      </c>
      <c r="G86" s="58">
        <v>416873</v>
      </c>
      <c r="H86" s="64">
        <v>406</v>
      </c>
      <c r="I86" t="s">
        <v>185</v>
      </c>
      <c r="J86">
        <v>8.4194097518920898</v>
      </c>
      <c r="K86">
        <v>-82.387199401855469</v>
      </c>
      <c r="L86">
        <v>144858</v>
      </c>
      <c r="M86">
        <v>40605</v>
      </c>
      <c r="N86" t="s">
        <v>417</v>
      </c>
      <c r="O86">
        <v>8.6007003784179688</v>
      </c>
      <c r="P86">
        <v>-82.504402160644531</v>
      </c>
      <c r="Q86">
        <v>1891</v>
      </c>
    </row>
    <row r="87" spans="1:17">
      <c r="A87">
        <v>165</v>
      </c>
      <c r="B87" t="str">
        <f t="shared" si="1"/>
        <v>Las Lomas</v>
      </c>
      <c r="C87">
        <v>4</v>
      </c>
      <c r="D87" t="s">
        <v>115</v>
      </c>
      <c r="E87" s="58">
        <v>8.4871597290039063</v>
      </c>
      <c r="F87" s="58">
        <v>-82.403701782226563</v>
      </c>
      <c r="G87" s="58">
        <v>416873</v>
      </c>
      <c r="H87" s="64">
        <v>406</v>
      </c>
      <c r="I87" t="s">
        <v>185</v>
      </c>
      <c r="J87">
        <v>8.4194097518920898</v>
      </c>
      <c r="K87">
        <v>-82.387199401855469</v>
      </c>
      <c r="L87">
        <v>144858</v>
      </c>
      <c r="M87">
        <v>40606</v>
      </c>
      <c r="N87" t="s">
        <v>508</v>
      </c>
      <c r="O87">
        <v>8.4426403045654297</v>
      </c>
      <c r="P87">
        <v>-82.377197265625</v>
      </c>
      <c r="Q87">
        <v>18769</v>
      </c>
    </row>
    <row r="88" spans="1:17">
      <c r="A88">
        <v>166</v>
      </c>
      <c r="B88" t="str">
        <f t="shared" si="1"/>
        <v>Pedregal</v>
      </c>
      <c r="C88">
        <v>4</v>
      </c>
      <c r="D88" t="s">
        <v>115</v>
      </c>
      <c r="E88" s="58">
        <v>8.4871597290039063</v>
      </c>
      <c r="F88" s="58">
        <v>-82.403701782226563</v>
      </c>
      <c r="G88" s="58">
        <v>416873</v>
      </c>
      <c r="H88" s="64">
        <v>406</v>
      </c>
      <c r="I88" t="s">
        <v>185</v>
      </c>
      <c r="J88">
        <v>8.4194097518920898</v>
      </c>
      <c r="K88">
        <v>-82.387199401855469</v>
      </c>
      <c r="L88">
        <v>144858</v>
      </c>
      <c r="M88">
        <v>40607</v>
      </c>
      <c r="N88" t="s">
        <v>612</v>
      </c>
      <c r="O88">
        <v>8.2754697799682617</v>
      </c>
      <c r="P88">
        <v>-82.380401611328125</v>
      </c>
      <c r="Q88">
        <v>17516</v>
      </c>
    </row>
    <row r="89" spans="1:17">
      <c r="A89">
        <v>167</v>
      </c>
      <c r="B89" t="str">
        <f t="shared" si="1"/>
        <v>San Carlos</v>
      </c>
      <c r="C89">
        <v>4</v>
      </c>
      <c r="D89" t="s">
        <v>115</v>
      </c>
      <c r="E89" s="58">
        <v>8.4871597290039063</v>
      </c>
      <c r="F89" s="58">
        <v>-82.403701782226563</v>
      </c>
      <c r="G89" s="58">
        <v>416873</v>
      </c>
      <c r="H89" s="64">
        <v>406</v>
      </c>
      <c r="I89" t="s">
        <v>185</v>
      </c>
      <c r="J89">
        <v>8.4194097518920898</v>
      </c>
      <c r="K89">
        <v>-82.387199401855469</v>
      </c>
      <c r="L89">
        <v>144858</v>
      </c>
      <c r="M89">
        <v>40608</v>
      </c>
      <c r="N89" t="s">
        <v>357</v>
      </c>
      <c r="O89">
        <v>8.5214300155639648</v>
      </c>
      <c r="P89">
        <v>-82.488899230957031</v>
      </c>
      <c r="Q89">
        <v>4487</v>
      </c>
    </row>
    <row r="90" spans="1:17">
      <c r="A90">
        <v>168</v>
      </c>
      <c r="B90" t="str">
        <f t="shared" si="1"/>
        <v>San Pablo Nuevo</v>
      </c>
      <c r="C90">
        <v>4</v>
      </c>
      <c r="D90" t="s">
        <v>115</v>
      </c>
      <c r="E90" s="58">
        <v>8.4871597290039063</v>
      </c>
      <c r="F90" s="58">
        <v>-82.403701782226563</v>
      </c>
      <c r="G90" s="58">
        <v>416873</v>
      </c>
      <c r="H90" s="64">
        <v>406</v>
      </c>
      <c r="I90" t="s">
        <v>185</v>
      </c>
      <c r="J90">
        <v>8.4194097518920898</v>
      </c>
      <c r="K90">
        <v>-82.387199401855469</v>
      </c>
      <c r="L90">
        <v>144858</v>
      </c>
      <c r="M90">
        <v>40609</v>
      </c>
      <c r="N90" t="s">
        <v>709</v>
      </c>
      <c r="O90">
        <v>8.3903999328613281</v>
      </c>
      <c r="P90">
        <v>-82.489898681640625</v>
      </c>
      <c r="Q90">
        <v>1752</v>
      </c>
    </row>
    <row r="91" spans="1:17">
      <c r="A91">
        <v>169</v>
      </c>
      <c r="B91" t="str">
        <f t="shared" si="1"/>
        <v>San Pablo Viejo</v>
      </c>
      <c r="C91">
        <v>4</v>
      </c>
      <c r="D91" t="s">
        <v>115</v>
      </c>
      <c r="E91" s="58">
        <v>8.4871597290039063</v>
      </c>
      <c r="F91" s="58">
        <v>-82.403701782226563</v>
      </c>
      <c r="G91" s="58">
        <v>416873</v>
      </c>
      <c r="H91" s="64">
        <v>406</v>
      </c>
      <c r="I91" t="s">
        <v>185</v>
      </c>
      <c r="J91">
        <v>8.4194097518920898</v>
      </c>
      <c r="K91">
        <v>-82.387199401855469</v>
      </c>
      <c r="L91">
        <v>144858</v>
      </c>
      <c r="M91">
        <v>40610</v>
      </c>
      <c r="N91" t="s">
        <v>710</v>
      </c>
      <c r="O91">
        <v>8.4612503051757813</v>
      </c>
      <c r="P91">
        <v>-82.486602783203125</v>
      </c>
      <c r="Q91">
        <v>10088</v>
      </c>
    </row>
    <row r="92" spans="1:17">
      <c r="A92">
        <v>170</v>
      </c>
      <c r="B92" t="str">
        <f t="shared" si="1"/>
        <v>David Este</v>
      </c>
      <c r="C92">
        <v>4</v>
      </c>
      <c r="D92" t="s">
        <v>115</v>
      </c>
      <c r="E92" s="58">
        <v>8.4871597290039063</v>
      </c>
      <c r="F92" s="58">
        <v>-82.403701782226563</v>
      </c>
      <c r="G92" s="58">
        <v>416873</v>
      </c>
      <c r="H92" s="64">
        <v>406</v>
      </c>
      <c r="I92" t="s">
        <v>185</v>
      </c>
      <c r="J92">
        <v>8.4194097518920898</v>
      </c>
      <c r="K92">
        <v>-82.387199401855469</v>
      </c>
      <c r="L92">
        <v>144858</v>
      </c>
      <c r="M92">
        <v>40611</v>
      </c>
      <c r="N92" t="s">
        <v>313</v>
      </c>
      <c r="O92">
        <v>8.3806896209716797</v>
      </c>
      <c r="P92">
        <v>-82.411201477050781</v>
      </c>
      <c r="Q92">
        <v>0</v>
      </c>
    </row>
    <row r="93" spans="1:17">
      <c r="A93">
        <v>171</v>
      </c>
      <c r="B93" t="str">
        <f t="shared" si="1"/>
        <v>David Sur</v>
      </c>
      <c r="C93">
        <v>4</v>
      </c>
      <c r="D93" t="s">
        <v>115</v>
      </c>
      <c r="E93" s="58">
        <v>8.4871597290039063</v>
      </c>
      <c r="F93" s="58">
        <v>-82.403701782226563</v>
      </c>
      <c r="G93" s="58">
        <v>416873</v>
      </c>
      <c r="H93" s="64">
        <v>406</v>
      </c>
      <c r="I93" t="s">
        <v>185</v>
      </c>
      <c r="J93">
        <v>8.4194097518920898</v>
      </c>
      <c r="K93">
        <v>-82.387199401855469</v>
      </c>
      <c r="L93">
        <v>144858</v>
      </c>
      <c r="M93">
        <v>40612</v>
      </c>
      <c r="N93" t="s">
        <v>314</v>
      </c>
      <c r="O93">
        <v>8.3998699188232422</v>
      </c>
      <c r="P93">
        <v>-82.447196960449219</v>
      </c>
      <c r="Q93">
        <v>0</v>
      </c>
    </row>
    <row r="94" spans="1:17">
      <c r="A94">
        <v>172</v>
      </c>
      <c r="B94" t="str">
        <f t="shared" si="1"/>
        <v>Dolega (Cabecera)</v>
      </c>
      <c r="C94">
        <v>4</v>
      </c>
      <c r="D94" t="s">
        <v>115</v>
      </c>
      <c r="E94" s="58">
        <v>8.4871597290039063</v>
      </c>
      <c r="F94" s="58">
        <v>-82.403701782226563</v>
      </c>
      <c r="G94" s="58">
        <v>416873</v>
      </c>
      <c r="H94" s="64">
        <v>407</v>
      </c>
      <c r="I94" t="s">
        <v>318</v>
      </c>
      <c r="J94">
        <v>8.6232995986938477</v>
      </c>
      <c r="K94">
        <v>-82.467002868652344</v>
      </c>
      <c r="L94">
        <v>25102</v>
      </c>
      <c r="M94">
        <v>40701</v>
      </c>
      <c r="N94" t="s">
        <v>319</v>
      </c>
      <c r="O94">
        <v>8.5740499496459961</v>
      </c>
      <c r="P94">
        <v>-82.427101135253906</v>
      </c>
      <c r="Q94">
        <v>4074</v>
      </c>
    </row>
    <row r="95" spans="1:17">
      <c r="A95">
        <v>173</v>
      </c>
      <c r="B95" t="str">
        <f t="shared" si="1"/>
        <v>Dos Ríos</v>
      </c>
      <c r="C95">
        <v>4</v>
      </c>
      <c r="D95" t="s">
        <v>115</v>
      </c>
      <c r="E95" s="58">
        <v>8.4871597290039063</v>
      </c>
      <c r="F95" s="58">
        <v>-82.403701782226563</v>
      </c>
      <c r="G95" s="58">
        <v>416873</v>
      </c>
      <c r="H95" s="64">
        <v>407</v>
      </c>
      <c r="I95" t="s">
        <v>318</v>
      </c>
      <c r="J95">
        <v>8.6232995986938477</v>
      </c>
      <c r="K95">
        <v>-82.467002868652344</v>
      </c>
      <c r="L95">
        <v>25102</v>
      </c>
      <c r="M95">
        <v>40702</v>
      </c>
      <c r="N95" t="s">
        <v>322</v>
      </c>
      <c r="O95">
        <v>8.5351600646972656</v>
      </c>
      <c r="P95">
        <v>-82.389801025390625</v>
      </c>
      <c r="Q95">
        <v>1634</v>
      </c>
    </row>
    <row r="96" spans="1:17">
      <c r="A96">
        <v>174</v>
      </c>
      <c r="B96" t="str">
        <f t="shared" si="1"/>
        <v>Los Anastacios</v>
      </c>
      <c r="C96">
        <v>4</v>
      </c>
      <c r="D96" t="s">
        <v>115</v>
      </c>
      <c r="E96" s="58">
        <v>8.4871597290039063</v>
      </c>
      <c r="F96" s="58">
        <v>-82.403701782226563</v>
      </c>
      <c r="G96" s="58">
        <v>416873</v>
      </c>
      <c r="H96" s="64">
        <v>407</v>
      </c>
      <c r="I96" t="s">
        <v>318</v>
      </c>
      <c r="J96">
        <v>8.6232995986938477</v>
      </c>
      <c r="K96">
        <v>-82.467002868652344</v>
      </c>
      <c r="L96">
        <v>25102</v>
      </c>
      <c r="M96">
        <v>40703</v>
      </c>
      <c r="N96" t="s">
        <v>534</v>
      </c>
      <c r="O96">
        <v>8.5325403213500977</v>
      </c>
      <c r="P96">
        <v>-82.415000915527344</v>
      </c>
      <c r="Q96">
        <v>3236</v>
      </c>
    </row>
    <row r="97" spans="1:17">
      <c r="A97">
        <v>175</v>
      </c>
      <c r="B97" t="str">
        <f t="shared" si="1"/>
        <v>Potrerillos</v>
      </c>
      <c r="C97">
        <v>4</v>
      </c>
      <c r="D97" t="s">
        <v>115</v>
      </c>
      <c r="E97" s="58">
        <v>8.4871597290039063</v>
      </c>
      <c r="F97" s="58">
        <v>-82.403701782226563</v>
      </c>
      <c r="G97" s="58">
        <v>416873</v>
      </c>
      <c r="H97" s="64">
        <v>407</v>
      </c>
      <c r="I97" t="s">
        <v>318</v>
      </c>
      <c r="J97">
        <v>8.6232995986938477</v>
      </c>
      <c r="K97">
        <v>-82.467002868652344</v>
      </c>
      <c r="L97">
        <v>25102</v>
      </c>
      <c r="M97">
        <v>40704</v>
      </c>
      <c r="N97" t="s">
        <v>631</v>
      </c>
      <c r="O97">
        <v>8.7143802642822266</v>
      </c>
      <c r="P97">
        <v>-82.494400024414063</v>
      </c>
      <c r="Q97">
        <v>1562</v>
      </c>
    </row>
    <row r="98" spans="1:17">
      <c r="A98">
        <v>176</v>
      </c>
      <c r="B98" t="str">
        <f t="shared" si="1"/>
        <v>Potrerillos Abajo</v>
      </c>
      <c r="C98">
        <v>4</v>
      </c>
      <c r="D98" t="s">
        <v>115</v>
      </c>
      <c r="E98" s="58">
        <v>8.4871597290039063</v>
      </c>
      <c r="F98" s="58">
        <v>-82.403701782226563</v>
      </c>
      <c r="G98" s="58">
        <v>416873</v>
      </c>
      <c r="H98" s="64">
        <v>407</v>
      </c>
      <c r="I98" t="s">
        <v>318</v>
      </c>
      <c r="J98">
        <v>8.6232995986938477</v>
      </c>
      <c r="K98">
        <v>-82.467002868652344</v>
      </c>
      <c r="L98">
        <v>25102</v>
      </c>
      <c r="M98">
        <v>40705</v>
      </c>
      <c r="N98" t="s">
        <v>632</v>
      </c>
      <c r="O98">
        <v>8.6371297836303711</v>
      </c>
      <c r="P98">
        <v>-82.466903686523438</v>
      </c>
      <c r="Q98">
        <v>1815</v>
      </c>
    </row>
    <row r="99" spans="1:17">
      <c r="A99">
        <v>177</v>
      </c>
      <c r="B99" t="str">
        <f t="shared" si="1"/>
        <v>Rovira</v>
      </c>
      <c r="C99">
        <v>4</v>
      </c>
      <c r="D99" t="s">
        <v>115</v>
      </c>
      <c r="E99" s="58">
        <v>8.4871597290039063</v>
      </c>
      <c r="F99" s="58">
        <v>-82.403701782226563</v>
      </c>
      <c r="G99" s="58">
        <v>416873</v>
      </c>
      <c r="H99" s="64">
        <v>407</v>
      </c>
      <c r="I99" t="s">
        <v>318</v>
      </c>
      <c r="J99">
        <v>8.6232995986938477</v>
      </c>
      <c r="K99">
        <v>-82.467002868652344</v>
      </c>
      <c r="L99">
        <v>25102</v>
      </c>
      <c r="M99">
        <v>40706</v>
      </c>
      <c r="N99" t="s">
        <v>680</v>
      </c>
      <c r="O99">
        <v>8.6841697692871094</v>
      </c>
      <c r="P99">
        <v>-82.517997741699219</v>
      </c>
      <c r="Q99">
        <v>1925</v>
      </c>
    </row>
    <row r="100" spans="1:17">
      <c r="A100">
        <v>178</v>
      </c>
      <c r="B100" t="str">
        <f t="shared" si="1"/>
        <v>Tinajas</v>
      </c>
      <c r="C100">
        <v>4</v>
      </c>
      <c r="D100" t="s">
        <v>115</v>
      </c>
      <c r="E100" s="58">
        <v>8.4871597290039063</v>
      </c>
      <c r="F100" s="58">
        <v>-82.403701782226563</v>
      </c>
      <c r="G100" s="58">
        <v>416873</v>
      </c>
      <c r="H100" s="64">
        <v>407</v>
      </c>
      <c r="I100" t="s">
        <v>318</v>
      </c>
      <c r="J100">
        <v>8.6232995986938477</v>
      </c>
      <c r="K100">
        <v>-82.467002868652344</v>
      </c>
      <c r="L100">
        <v>25102</v>
      </c>
      <c r="M100">
        <v>40707</v>
      </c>
      <c r="N100" t="s">
        <v>743</v>
      </c>
      <c r="O100">
        <v>8.5693902969360352</v>
      </c>
      <c r="P100">
        <v>-82.471702575683594</v>
      </c>
      <c r="Q100">
        <v>1530</v>
      </c>
    </row>
    <row r="101" spans="1:17">
      <c r="A101">
        <v>179</v>
      </c>
      <c r="B101" t="str">
        <f t="shared" si="1"/>
        <v>Los Algarrobos</v>
      </c>
      <c r="C101">
        <v>4</v>
      </c>
      <c r="D101" t="s">
        <v>115</v>
      </c>
      <c r="E101" s="58">
        <v>8.4871597290039063</v>
      </c>
      <c r="F101" s="58">
        <v>-82.403701782226563</v>
      </c>
      <c r="G101" s="58">
        <v>416873</v>
      </c>
      <c r="H101" s="64">
        <v>407</v>
      </c>
      <c r="I101" t="s">
        <v>318</v>
      </c>
      <c r="J101">
        <v>8.6232995986938477</v>
      </c>
      <c r="K101">
        <v>-82.467002868652344</v>
      </c>
      <c r="L101">
        <v>25102</v>
      </c>
      <c r="M101">
        <v>40708</v>
      </c>
      <c r="N101" t="s">
        <v>533</v>
      </c>
      <c r="O101">
        <v>8.5330896377563477</v>
      </c>
      <c r="P101">
        <v>-82.436203002929688</v>
      </c>
      <c r="Q101">
        <v>9326</v>
      </c>
    </row>
    <row r="102" spans="1:17">
      <c r="A102">
        <v>180</v>
      </c>
      <c r="B102" t="str">
        <f t="shared" si="1"/>
        <v>Gualaca</v>
      </c>
      <c r="C102">
        <v>4</v>
      </c>
      <c r="D102" t="s">
        <v>115</v>
      </c>
      <c r="E102" s="58">
        <v>8.4871597290039063</v>
      </c>
      <c r="F102" s="58">
        <v>-82.403701782226563</v>
      </c>
      <c r="G102" s="58">
        <v>416873</v>
      </c>
      <c r="H102" s="64">
        <v>408</v>
      </c>
      <c r="I102" t="s">
        <v>419</v>
      </c>
      <c r="J102">
        <v>8.6085596084594727</v>
      </c>
      <c r="K102">
        <v>-82.240196228027344</v>
      </c>
      <c r="L102">
        <v>9750</v>
      </c>
      <c r="M102">
        <v>40801</v>
      </c>
      <c r="N102" t="s">
        <v>419</v>
      </c>
      <c r="O102">
        <v>8.5818099975585938</v>
      </c>
      <c r="P102">
        <v>-82.251998901367188</v>
      </c>
      <c r="Q102">
        <v>5605</v>
      </c>
    </row>
    <row r="103" spans="1:17">
      <c r="A103">
        <v>181</v>
      </c>
      <c r="B103" t="str">
        <f t="shared" si="1"/>
        <v>Hornito</v>
      </c>
      <c r="C103">
        <v>4</v>
      </c>
      <c r="D103" t="s">
        <v>115</v>
      </c>
      <c r="E103" s="58">
        <v>8.4871597290039063</v>
      </c>
      <c r="F103" s="58">
        <v>-82.403701782226563</v>
      </c>
      <c r="G103" s="58">
        <v>416873</v>
      </c>
      <c r="H103" s="64">
        <v>408</v>
      </c>
      <c r="I103" t="s">
        <v>419</v>
      </c>
      <c r="J103">
        <v>8.6085596084594727</v>
      </c>
      <c r="K103">
        <v>-82.240196228027344</v>
      </c>
      <c r="L103">
        <v>9750</v>
      </c>
      <c r="M103">
        <v>40802</v>
      </c>
      <c r="N103" t="s">
        <v>438</v>
      </c>
      <c r="O103">
        <v>8.7137699127197266</v>
      </c>
      <c r="P103">
        <v>-82.219596862792969</v>
      </c>
      <c r="Q103">
        <v>1230</v>
      </c>
    </row>
    <row r="104" spans="1:17">
      <c r="A104">
        <v>182</v>
      </c>
      <c r="B104" t="str">
        <f t="shared" si="1"/>
        <v>Los Ángeles</v>
      </c>
      <c r="C104">
        <v>4</v>
      </c>
      <c r="D104" t="s">
        <v>115</v>
      </c>
      <c r="E104" s="58">
        <v>8.4871597290039063</v>
      </c>
      <c r="F104" s="58">
        <v>-82.403701782226563</v>
      </c>
      <c r="G104" s="58">
        <v>416873</v>
      </c>
      <c r="H104" s="64">
        <v>408</v>
      </c>
      <c r="I104" t="s">
        <v>419</v>
      </c>
      <c r="J104">
        <v>8.6085596084594727</v>
      </c>
      <c r="K104">
        <v>-82.240196228027344</v>
      </c>
      <c r="L104">
        <v>9750</v>
      </c>
      <c r="M104">
        <v>40803</v>
      </c>
      <c r="N104" t="s">
        <v>535</v>
      </c>
      <c r="O104">
        <v>8.5308904647827148</v>
      </c>
      <c r="P104">
        <v>-82.192596435546875</v>
      </c>
      <c r="Q104">
        <v>715</v>
      </c>
    </row>
    <row r="105" spans="1:17">
      <c r="A105">
        <v>183</v>
      </c>
      <c r="B105" t="str">
        <f t="shared" si="1"/>
        <v>Paja de Sombrero</v>
      </c>
      <c r="C105">
        <v>4</v>
      </c>
      <c r="D105" t="s">
        <v>115</v>
      </c>
      <c r="E105" s="58">
        <v>8.4871597290039063</v>
      </c>
      <c r="F105" s="58">
        <v>-82.403701782226563</v>
      </c>
      <c r="G105" s="58">
        <v>416873</v>
      </c>
      <c r="H105" s="64">
        <v>408</v>
      </c>
      <c r="I105" t="s">
        <v>419</v>
      </c>
      <c r="J105">
        <v>8.6085596084594727</v>
      </c>
      <c r="K105">
        <v>-82.240196228027344</v>
      </c>
      <c r="L105">
        <v>9750</v>
      </c>
      <c r="M105">
        <v>40804</v>
      </c>
      <c r="N105" t="s">
        <v>597</v>
      </c>
      <c r="O105">
        <v>8.6539497375488281</v>
      </c>
      <c r="P105">
        <v>-82.30999755859375</v>
      </c>
      <c r="Q105">
        <v>653</v>
      </c>
    </row>
    <row r="106" spans="1:17">
      <c r="A106">
        <v>184</v>
      </c>
      <c r="B106" t="str">
        <f t="shared" si="1"/>
        <v>Rincón</v>
      </c>
      <c r="C106">
        <v>4</v>
      </c>
      <c r="D106" t="s">
        <v>115</v>
      </c>
      <c r="E106" s="58">
        <v>8.4871597290039063</v>
      </c>
      <c r="F106" s="58">
        <v>-82.403701782226563</v>
      </c>
      <c r="G106" s="58">
        <v>416873</v>
      </c>
      <c r="H106" s="64">
        <v>408</v>
      </c>
      <c r="I106" t="s">
        <v>419</v>
      </c>
      <c r="J106">
        <v>8.6085596084594727</v>
      </c>
      <c r="K106">
        <v>-82.240196228027344</v>
      </c>
      <c r="L106">
        <v>9750</v>
      </c>
      <c r="M106">
        <v>40805</v>
      </c>
      <c r="N106" t="s">
        <v>661</v>
      </c>
      <c r="O106">
        <v>8.4632396697998047</v>
      </c>
      <c r="P106">
        <v>-82.244300842285156</v>
      </c>
      <c r="Q106">
        <v>1547</v>
      </c>
    </row>
    <row r="107" spans="1:17">
      <c r="A107">
        <v>185</v>
      </c>
      <c r="B107" t="str">
        <f t="shared" si="1"/>
        <v>Remedios (Cabecera)</v>
      </c>
      <c r="C107">
        <v>4</v>
      </c>
      <c r="D107" t="s">
        <v>115</v>
      </c>
      <c r="E107" s="58">
        <v>8.4871597290039063</v>
      </c>
      <c r="F107" s="58">
        <v>-82.403701782226563</v>
      </c>
      <c r="G107" s="58">
        <v>416873</v>
      </c>
      <c r="H107" s="64">
        <v>409</v>
      </c>
      <c r="I107" t="s">
        <v>374</v>
      </c>
      <c r="J107">
        <v>8.2236995697021484</v>
      </c>
      <c r="K107">
        <v>-81.795402526855469</v>
      </c>
      <c r="L107">
        <v>4052</v>
      </c>
      <c r="M107">
        <v>40901</v>
      </c>
      <c r="N107" t="s">
        <v>660</v>
      </c>
      <c r="O107">
        <v>8.1803302764892578</v>
      </c>
      <c r="P107">
        <v>-81.811698913574219</v>
      </c>
      <c r="Q107">
        <v>908</v>
      </c>
    </row>
    <row r="108" spans="1:17">
      <c r="A108">
        <v>186</v>
      </c>
      <c r="B108" t="str">
        <f t="shared" si="1"/>
        <v>El Nancito</v>
      </c>
      <c r="C108">
        <v>4</v>
      </c>
      <c r="D108" t="s">
        <v>115</v>
      </c>
      <c r="E108" s="58">
        <v>8.4871597290039063</v>
      </c>
      <c r="F108" s="58">
        <v>-82.403701782226563</v>
      </c>
      <c r="G108" s="58">
        <v>416873</v>
      </c>
      <c r="H108" s="64">
        <v>409</v>
      </c>
      <c r="I108" t="s">
        <v>374</v>
      </c>
      <c r="J108">
        <v>8.2236995697021484</v>
      </c>
      <c r="K108">
        <v>-81.795402526855469</v>
      </c>
      <c r="L108">
        <v>4052</v>
      </c>
      <c r="M108">
        <v>40902</v>
      </c>
      <c r="N108" t="s">
        <v>375</v>
      </c>
      <c r="O108">
        <v>8.2448196411132813</v>
      </c>
      <c r="P108">
        <v>-81.748298645019531</v>
      </c>
      <c r="Q108">
        <v>607</v>
      </c>
    </row>
    <row r="109" spans="1:17">
      <c r="A109">
        <v>187</v>
      </c>
      <c r="B109" t="str">
        <f t="shared" si="1"/>
        <v>El Porvenir</v>
      </c>
      <c r="C109">
        <v>4</v>
      </c>
      <c r="D109" t="s">
        <v>115</v>
      </c>
      <c r="E109" s="58">
        <v>8.4871597290039063</v>
      </c>
      <c r="F109" s="58">
        <v>-82.403701782226563</v>
      </c>
      <c r="G109" s="58">
        <v>416873</v>
      </c>
      <c r="H109" s="64">
        <v>409</v>
      </c>
      <c r="I109" t="s">
        <v>374</v>
      </c>
      <c r="J109">
        <v>8.2236995697021484</v>
      </c>
      <c r="K109">
        <v>-81.795402526855469</v>
      </c>
      <c r="L109">
        <v>4052</v>
      </c>
      <c r="M109">
        <v>40903</v>
      </c>
      <c r="N109" t="s">
        <v>386</v>
      </c>
      <c r="O109">
        <v>8.2763204574584961</v>
      </c>
      <c r="P109">
        <v>-81.837303161621094</v>
      </c>
      <c r="Q109">
        <v>1325</v>
      </c>
    </row>
    <row r="110" spans="1:17">
      <c r="A110">
        <v>188</v>
      </c>
      <c r="B110" t="str">
        <f t="shared" si="1"/>
        <v>El Puerto</v>
      </c>
      <c r="C110">
        <v>4</v>
      </c>
      <c r="D110" t="s">
        <v>115</v>
      </c>
      <c r="E110" s="58">
        <v>8.4871597290039063</v>
      </c>
      <c r="F110" s="58">
        <v>-82.403701782226563</v>
      </c>
      <c r="G110" s="58">
        <v>416873</v>
      </c>
      <c r="H110" s="64">
        <v>409</v>
      </c>
      <c r="I110" t="s">
        <v>374</v>
      </c>
      <c r="J110">
        <v>8.2236995697021484</v>
      </c>
      <c r="K110">
        <v>-81.795402526855469</v>
      </c>
      <c r="L110">
        <v>4052</v>
      </c>
      <c r="M110">
        <v>40904</v>
      </c>
      <c r="N110" t="s">
        <v>389</v>
      </c>
      <c r="O110">
        <v>8.1991901397705078</v>
      </c>
      <c r="P110">
        <v>-81.783897399902344</v>
      </c>
      <c r="Q110">
        <v>720</v>
      </c>
    </row>
    <row r="111" spans="1:17">
      <c r="A111">
        <v>189</v>
      </c>
      <c r="B111" t="str">
        <f t="shared" si="1"/>
        <v>Santa Lucía</v>
      </c>
      <c r="C111">
        <v>4</v>
      </c>
      <c r="D111" t="s">
        <v>115</v>
      </c>
      <c r="E111" s="58">
        <v>8.4871597290039063</v>
      </c>
      <c r="F111" s="58">
        <v>-82.403701782226563</v>
      </c>
      <c r="G111" s="58">
        <v>416873</v>
      </c>
      <c r="H111" s="64">
        <v>409</v>
      </c>
      <c r="I111" t="s">
        <v>374</v>
      </c>
      <c r="J111">
        <v>8.2236995697021484</v>
      </c>
      <c r="K111">
        <v>-81.795402526855469</v>
      </c>
      <c r="L111">
        <v>4052</v>
      </c>
      <c r="M111">
        <v>40905</v>
      </c>
      <c r="N111" t="s">
        <v>719</v>
      </c>
      <c r="O111">
        <v>8.2518501281738281</v>
      </c>
      <c r="P111">
        <v>-81.800003051757813</v>
      </c>
      <c r="Q111">
        <v>492</v>
      </c>
    </row>
    <row r="112" spans="1:17">
      <c r="A112">
        <v>190</v>
      </c>
      <c r="B112" t="str">
        <f t="shared" si="1"/>
        <v>Río Sereno (Cabecera)</v>
      </c>
      <c r="C112">
        <v>4</v>
      </c>
      <c r="D112" t="s">
        <v>115</v>
      </c>
      <c r="E112" s="58">
        <v>8.4871597290039063</v>
      </c>
      <c r="F112" s="58">
        <v>-82.403701782226563</v>
      </c>
      <c r="G112" s="58">
        <v>416873</v>
      </c>
      <c r="H112" s="64">
        <v>410</v>
      </c>
      <c r="I112" t="s">
        <v>202</v>
      </c>
      <c r="J112">
        <v>8.7503204345703125</v>
      </c>
      <c r="K112">
        <v>-82.793701171875</v>
      </c>
      <c r="L112">
        <v>20524</v>
      </c>
      <c r="M112">
        <v>41001</v>
      </c>
      <c r="N112" t="s">
        <v>675</v>
      </c>
      <c r="O112">
        <v>8.8283300399780273</v>
      </c>
      <c r="P112">
        <v>-82.823997497558594</v>
      </c>
      <c r="Q112">
        <v>5463</v>
      </c>
    </row>
    <row r="113" spans="1:17">
      <c r="A113">
        <v>191</v>
      </c>
      <c r="B113" t="str">
        <f t="shared" si="1"/>
        <v>Breñón</v>
      </c>
      <c r="C113">
        <v>4</v>
      </c>
      <c r="D113" t="s">
        <v>115</v>
      </c>
      <c r="E113" s="58">
        <v>8.4871597290039063</v>
      </c>
      <c r="F113" s="58">
        <v>-82.403701782226563</v>
      </c>
      <c r="G113" s="58">
        <v>416873</v>
      </c>
      <c r="H113" s="64">
        <v>410</v>
      </c>
      <c r="I113" t="s">
        <v>202</v>
      </c>
      <c r="J113">
        <v>8.7503204345703125</v>
      </c>
      <c r="K113">
        <v>-82.793701171875</v>
      </c>
      <c r="L113">
        <v>20524</v>
      </c>
      <c r="M113">
        <v>41002</v>
      </c>
      <c r="N113" t="s">
        <v>203</v>
      </c>
      <c r="O113">
        <v>8.6227397918701172</v>
      </c>
      <c r="P113">
        <v>-82.816299438476563</v>
      </c>
      <c r="Q113">
        <v>755</v>
      </c>
    </row>
    <row r="114" spans="1:17">
      <c r="A114">
        <v>192</v>
      </c>
      <c r="B114" t="str">
        <f t="shared" si="1"/>
        <v>Cañas Gordas</v>
      </c>
      <c r="C114">
        <v>4</v>
      </c>
      <c r="D114" t="s">
        <v>115</v>
      </c>
      <c r="E114" s="58">
        <v>8.4871597290039063</v>
      </c>
      <c r="F114" s="58">
        <v>-82.403701782226563</v>
      </c>
      <c r="G114" s="58">
        <v>416873</v>
      </c>
      <c r="H114" s="64">
        <v>410</v>
      </c>
      <c r="I114" t="s">
        <v>202</v>
      </c>
      <c r="J114">
        <v>8.7503204345703125</v>
      </c>
      <c r="K114">
        <v>-82.793701171875</v>
      </c>
      <c r="L114">
        <v>20524</v>
      </c>
      <c r="M114">
        <v>41003</v>
      </c>
      <c r="N114" t="s">
        <v>235</v>
      </c>
      <c r="O114">
        <v>8.7204198837280273</v>
      </c>
      <c r="P114">
        <v>-82.868598937988281</v>
      </c>
      <c r="Q114">
        <v>3090</v>
      </c>
    </row>
    <row r="115" spans="1:17">
      <c r="A115">
        <v>193</v>
      </c>
      <c r="B115" t="str">
        <f t="shared" si="1"/>
        <v>Monte Lirio</v>
      </c>
      <c r="C115">
        <v>4</v>
      </c>
      <c r="D115" t="s">
        <v>115</v>
      </c>
      <c r="E115" s="58">
        <v>8.4871597290039063</v>
      </c>
      <c r="F115" s="58">
        <v>-82.403701782226563</v>
      </c>
      <c r="G115" s="58">
        <v>416873</v>
      </c>
      <c r="H115" s="64">
        <v>410</v>
      </c>
      <c r="I115" t="s">
        <v>202</v>
      </c>
      <c r="J115">
        <v>8.7503204345703125</v>
      </c>
      <c r="K115">
        <v>-82.793701171875</v>
      </c>
      <c r="L115">
        <v>20524</v>
      </c>
      <c r="M115">
        <v>41004</v>
      </c>
      <c r="N115" t="s">
        <v>567</v>
      </c>
      <c r="O115">
        <v>8.7965497970581055</v>
      </c>
      <c r="P115">
        <v>-82.804496765136719</v>
      </c>
      <c r="Q115">
        <v>2771</v>
      </c>
    </row>
    <row r="116" spans="1:17">
      <c r="A116">
        <v>194</v>
      </c>
      <c r="B116" t="str">
        <f t="shared" si="1"/>
        <v>Plaza Caisán</v>
      </c>
      <c r="C116">
        <v>4</v>
      </c>
      <c r="D116" t="s">
        <v>115</v>
      </c>
      <c r="E116" s="58">
        <v>8.4871597290039063</v>
      </c>
      <c r="F116" s="58">
        <v>-82.403701782226563</v>
      </c>
      <c r="G116" s="58">
        <v>416873</v>
      </c>
      <c r="H116" s="64">
        <v>410</v>
      </c>
      <c r="I116" t="s">
        <v>202</v>
      </c>
      <c r="J116">
        <v>8.7503204345703125</v>
      </c>
      <c r="K116">
        <v>-82.793701171875</v>
      </c>
      <c r="L116">
        <v>20524</v>
      </c>
      <c r="M116">
        <v>41005</v>
      </c>
      <c r="N116" t="s">
        <v>626</v>
      </c>
      <c r="O116">
        <v>8.7581100463867188</v>
      </c>
      <c r="P116">
        <v>-82.773696899414063</v>
      </c>
      <c r="Q116">
        <v>2901</v>
      </c>
    </row>
    <row r="117" spans="1:17">
      <c r="A117">
        <v>195</v>
      </c>
      <c r="B117" t="str">
        <f t="shared" si="1"/>
        <v>Santa Cruz</v>
      </c>
      <c r="C117">
        <v>4</v>
      </c>
      <c r="D117" t="s">
        <v>115</v>
      </c>
      <c r="E117" s="58">
        <v>8.4871597290039063</v>
      </c>
      <c r="F117" s="58">
        <v>-82.403701782226563</v>
      </c>
      <c r="G117" s="58">
        <v>416873</v>
      </c>
      <c r="H117" s="64">
        <v>410</v>
      </c>
      <c r="I117" t="s">
        <v>202</v>
      </c>
      <c r="J117">
        <v>8.7503204345703125</v>
      </c>
      <c r="K117">
        <v>-82.793701171875</v>
      </c>
      <c r="L117">
        <v>20524</v>
      </c>
      <c r="M117">
        <v>41006</v>
      </c>
      <c r="N117" t="s">
        <v>716</v>
      </c>
      <c r="O117">
        <v>8.64739990234375</v>
      </c>
      <c r="P117">
        <v>-82.764297485351563</v>
      </c>
      <c r="Q117">
        <v>1904</v>
      </c>
    </row>
    <row r="118" spans="1:17">
      <c r="A118">
        <v>196</v>
      </c>
      <c r="B118" t="str">
        <f t="shared" si="1"/>
        <v>Dominical</v>
      </c>
      <c r="C118">
        <v>4</v>
      </c>
      <c r="D118" t="s">
        <v>115</v>
      </c>
      <c r="E118" s="58">
        <v>8.4871597290039063</v>
      </c>
      <c r="F118" s="58">
        <v>-82.403701782226563</v>
      </c>
      <c r="G118" s="58">
        <v>416873</v>
      </c>
      <c r="H118" s="64">
        <v>410</v>
      </c>
      <c r="I118" t="s">
        <v>202</v>
      </c>
      <c r="J118">
        <v>8.7503204345703125</v>
      </c>
      <c r="K118">
        <v>-82.793701171875</v>
      </c>
      <c r="L118">
        <v>20524</v>
      </c>
      <c r="M118">
        <v>41007</v>
      </c>
      <c r="N118" t="s">
        <v>320</v>
      </c>
      <c r="O118">
        <v>8.7132301330566406</v>
      </c>
      <c r="P118">
        <v>-82.757301330566406</v>
      </c>
      <c r="Q118">
        <v>998</v>
      </c>
    </row>
    <row r="119" spans="1:17">
      <c r="A119">
        <v>197</v>
      </c>
      <c r="B119" t="str">
        <f t="shared" si="1"/>
        <v>Santa Clara</v>
      </c>
      <c r="C119">
        <v>4</v>
      </c>
      <c r="D119" t="s">
        <v>115</v>
      </c>
      <c r="E119" s="58">
        <v>8.4871597290039063</v>
      </c>
      <c r="F119" s="58">
        <v>-82.403701782226563</v>
      </c>
      <c r="G119" s="58">
        <v>416873</v>
      </c>
      <c r="H119" s="64">
        <v>410</v>
      </c>
      <c r="I119" t="s">
        <v>202</v>
      </c>
      <c r="J119">
        <v>8.7503204345703125</v>
      </c>
      <c r="K119">
        <v>-82.793701171875</v>
      </c>
      <c r="L119">
        <v>20524</v>
      </c>
      <c r="M119">
        <v>41008</v>
      </c>
      <c r="N119" t="s">
        <v>715</v>
      </c>
      <c r="O119">
        <v>8.8449602127075195</v>
      </c>
      <c r="P119">
        <v>-82.771896362304688</v>
      </c>
      <c r="Q119">
        <v>2642</v>
      </c>
    </row>
    <row r="120" spans="1:17">
      <c r="A120">
        <v>198</v>
      </c>
      <c r="B120" t="str">
        <f t="shared" si="1"/>
        <v>Las Lajas</v>
      </c>
      <c r="C120">
        <v>4</v>
      </c>
      <c r="D120" t="s">
        <v>115</v>
      </c>
      <c r="E120" s="58">
        <v>8.4871597290039063</v>
      </c>
      <c r="F120" s="58">
        <v>-82.403701782226563</v>
      </c>
      <c r="G120" s="58">
        <v>416873</v>
      </c>
      <c r="H120" s="64">
        <v>411</v>
      </c>
      <c r="I120" t="s">
        <v>451</v>
      </c>
      <c r="J120">
        <v>8.2569599151611328</v>
      </c>
      <c r="K120">
        <v>-81.902397155761719</v>
      </c>
      <c r="L120">
        <v>6304</v>
      </c>
      <c r="M120">
        <v>41101</v>
      </c>
      <c r="N120" t="s">
        <v>506</v>
      </c>
      <c r="O120">
        <v>8.2079601287841797</v>
      </c>
      <c r="P120">
        <v>-81.864402770996094</v>
      </c>
      <c r="Q120">
        <v>1521</v>
      </c>
    </row>
    <row r="121" spans="1:17">
      <c r="A121">
        <v>199</v>
      </c>
      <c r="B121" t="str">
        <f t="shared" si="1"/>
        <v>Juay o Las Mareas</v>
      </c>
      <c r="C121">
        <v>4</v>
      </c>
      <c r="D121" t="s">
        <v>115</v>
      </c>
      <c r="E121" s="58">
        <v>8.4871597290039063</v>
      </c>
      <c r="F121" s="58">
        <v>-82.403701782226563</v>
      </c>
      <c r="G121" s="58">
        <v>416873</v>
      </c>
      <c r="H121" s="64">
        <v>411</v>
      </c>
      <c r="I121" t="s">
        <v>451</v>
      </c>
      <c r="J121">
        <v>8.2569599151611328</v>
      </c>
      <c r="K121">
        <v>-81.902397155761719</v>
      </c>
      <c r="L121">
        <v>6304</v>
      </c>
      <c r="M121">
        <v>41102</v>
      </c>
      <c r="N121" t="s">
        <v>452</v>
      </c>
      <c r="O121">
        <v>8.2960596084594727</v>
      </c>
      <c r="P121">
        <v>-81.959999084472656</v>
      </c>
      <c r="Q121">
        <v>654</v>
      </c>
    </row>
    <row r="122" spans="1:17">
      <c r="A122">
        <v>200</v>
      </c>
      <c r="B122" t="str">
        <f t="shared" si="1"/>
        <v>Lajas Adentro</v>
      </c>
      <c r="C122">
        <v>4</v>
      </c>
      <c r="D122" t="s">
        <v>115</v>
      </c>
      <c r="E122" s="58">
        <v>8.4871597290039063</v>
      </c>
      <c r="F122" s="58">
        <v>-82.403701782226563</v>
      </c>
      <c r="G122" s="58">
        <v>416873</v>
      </c>
      <c r="H122" s="64">
        <v>411</v>
      </c>
      <c r="I122" t="s">
        <v>451</v>
      </c>
      <c r="J122">
        <v>8.2569599151611328</v>
      </c>
      <c r="K122">
        <v>-81.902397155761719</v>
      </c>
      <c r="L122">
        <v>6304</v>
      </c>
      <c r="M122">
        <v>41103</v>
      </c>
      <c r="N122" t="s">
        <v>495</v>
      </c>
      <c r="O122">
        <v>8.2214202880859375</v>
      </c>
      <c r="P122">
        <v>-81.904296875</v>
      </c>
      <c r="Q122">
        <v>741</v>
      </c>
    </row>
    <row r="123" spans="1:17">
      <c r="A123">
        <v>201</v>
      </c>
      <c r="B123" t="str">
        <f t="shared" si="1"/>
        <v>San Félix</v>
      </c>
      <c r="C123">
        <v>4</v>
      </c>
      <c r="D123" t="s">
        <v>115</v>
      </c>
      <c r="E123" s="58">
        <v>8.4871597290039063</v>
      </c>
      <c r="F123" s="58">
        <v>-82.403701782226563</v>
      </c>
      <c r="G123" s="58">
        <v>416873</v>
      </c>
      <c r="H123" s="64">
        <v>411</v>
      </c>
      <c r="I123" t="s">
        <v>451</v>
      </c>
      <c r="J123">
        <v>8.2569599151611328</v>
      </c>
      <c r="K123">
        <v>-81.902397155761719</v>
      </c>
      <c r="L123">
        <v>6304</v>
      </c>
      <c r="M123">
        <v>41104</v>
      </c>
      <c r="N123" t="s">
        <v>451</v>
      </c>
      <c r="O123">
        <v>8.3113698959350586</v>
      </c>
      <c r="P123">
        <v>-81.886001586914063</v>
      </c>
      <c r="Q123">
        <v>2972</v>
      </c>
    </row>
    <row r="124" spans="1:17">
      <c r="A124">
        <v>202</v>
      </c>
      <c r="B124" t="str">
        <f t="shared" si="1"/>
        <v>Santa Cruz</v>
      </c>
      <c r="C124">
        <v>4</v>
      </c>
      <c r="D124" t="s">
        <v>115</v>
      </c>
      <c r="E124" s="58">
        <v>8.4871597290039063</v>
      </c>
      <c r="F124" s="58">
        <v>-82.403701782226563</v>
      </c>
      <c r="G124" s="58">
        <v>416873</v>
      </c>
      <c r="H124" s="64">
        <v>411</v>
      </c>
      <c r="I124" t="s">
        <v>451</v>
      </c>
      <c r="J124">
        <v>8.2569599151611328</v>
      </c>
      <c r="K124">
        <v>-81.902397155761719</v>
      </c>
      <c r="L124">
        <v>6304</v>
      </c>
      <c r="M124">
        <v>41105</v>
      </c>
      <c r="N124" t="s">
        <v>716</v>
      </c>
      <c r="O124">
        <v>8.241999626159668</v>
      </c>
      <c r="P124">
        <v>-81.922096252441406</v>
      </c>
      <c r="Q124">
        <v>416</v>
      </c>
    </row>
    <row r="125" spans="1:17">
      <c r="A125">
        <v>203</v>
      </c>
      <c r="B125" t="str">
        <f t="shared" si="1"/>
        <v>Horconcitos (Cabecera)</v>
      </c>
      <c r="C125">
        <v>4</v>
      </c>
      <c r="D125" t="s">
        <v>115</v>
      </c>
      <c r="E125" s="58">
        <v>8.4871597290039063</v>
      </c>
      <c r="F125" s="58">
        <v>-82.403701782226563</v>
      </c>
      <c r="G125" s="58">
        <v>416873</v>
      </c>
      <c r="H125" s="64">
        <v>412</v>
      </c>
      <c r="I125" t="s">
        <v>191</v>
      </c>
      <c r="J125">
        <v>8.3129796981811523</v>
      </c>
      <c r="K125">
        <v>-82.112998962402344</v>
      </c>
      <c r="L125">
        <v>7507</v>
      </c>
      <c r="M125">
        <v>41201</v>
      </c>
      <c r="N125" t="s">
        <v>437</v>
      </c>
      <c r="O125">
        <v>8.2995004653930664</v>
      </c>
      <c r="P125">
        <v>-82.160400390625</v>
      </c>
      <c r="Q125">
        <v>996</v>
      </c>
    </row>
    <row r="126" spans="1:17">
      <c r="A126">
        <v>204</v>
      </c>
      <c r="B126" t="str">
        <f t="shared" si="1"/>
        <v>Boca Chica</v>
      </c>
      <c r="C126">
        <v>4</v>
      </c>
      <c r="D126" t="s">
        <v>115</v>
      </c>
      <c r="E126" s="58">
        <v>8.4871597290039063</v>
      </c>
      <c r="F126" s="58">
        <v>-82.403701782226563</v>
      </c>
      <c r="G126" s="58">
        <v>416873</v>
      </c>
      <c r="H126" s="64">
        <v>412</v>
      </c>
      <c r="I126" t="s">
        <v>191</v>
      </c>
      <c r="J126">
        <v>8.3129796981811523</v>
      </c>
      <c r="K126">
        <v>-82.112998962402344</v>
      </c>
      <c r="L126">
        <v>7507</v>
      </c>
      <c r="M126">
        <v>41202</v>
      </c>
      <c r="N126" t="s">
        <v>192</v>
      </c>
      <c r="O126">
        <v>8.220210075378418</v>
      </c>
      <c r="P126">
        <v>-82.1990966796875</v>
      </c>
      <c r="Q126">
        <v>441</v>
      </c>
    </row>
    <row r="127" spans="1:17">
      <c r="A127">
        <v>205</v>
      </c>
      <c r="B127" t="str">
        <f t="shared" si="1"/>
        <v>Boca del Monte</v>
      </c>
      <c r="C127">
        <v>4</v>
      </c>
      <c r="D127" t="s">
        <v>115</v>
      </c>
      <c r="E127" s="58">
        <v>8.4871597290039063</v>
      </c>
      <c r="F127" s="58">
        <v>-82.403701782226563</v>
      </c>
      <c r="G127" s="58">
        <v>416873</v>
      </c>
      <c r="H127" s="64">
        <v>412</v>
      </c>
      <c r="I127" t="s">
        <v>191</v>
      </c>
      <c r="J127">
        <v>8.3129796981811523</v>
      </c>
      <c r="K127">
        <v>-82.112998962402344</v>
      </c>
      <c r="L127">
        <v>7507</v>
      </c>
      <c r="M127">
        <v>41203</v>
      </c>
      <c r="N127" t="s">
        <v>197</v>
      </c>
      <c r="O127">
        <v>8.3999099731445313</v>
      </c>
      <c r="P127">
        <v>-82.130401611328125</v>
      </c>
      <c r="Q127">
        <v>2143</v>
      </c>
    </row>
    <row r="128" spans="1:17">
      <c r="A128">
        <v>206</v>
      </c>
      <c r="B128" t="str">
        <f t="shared" si="1"/>
        <v>San Juan</v>
      </c>
      <c r="C128">
        <v>4</v>
      </c>
      <c r="D128" t="s">
        <v>115</v>
      </c>
      <c r="E128" s="58">
        <v>8.4871597290039063</v>
      </c>
      <c r="F128" s="58">
        <v>-82.403701782226563</v>
      </c>
      <c r="G128" s="58">
        <v>416873</v>
      </c>
      <c r="H128" s="64">
        <v>412</v>
      </c>
      <c r="I128" t="s">
        <v>191</v>
      </c>
      <c r="J128">
        <v>8.3129796981811523</v>
      </c>
      <c r="K128">
        <v>-82.112998962402344</v>
      </c>
      <c r="L128">
        <v>7507</v>
      </c>
      <c r="M128">
        <v>41204</v>
      </c>
      <c r="N128" t="s">
        <v>700</v>
      </c>
      <c r="O128">
        <v>8.2701301574707031</v>
      </c>
      <c r="P128">
        <v>-82.003402709960938</v>
      </c>
      <c r="Q128">
        <v>1637</v>
      </c>
    </row>
    <row r="129" spans="1:17">
      <c r="A129">
        <v>207</v>
      </c>
      <c r="B129" t="str">
        <f t="shared" si="1"/>
        <v>San Lorenzo</v>
      </c>
      <c r="C129">
        <v>4</v>
      </c>
      <c r="D129" t="s">
        <v>115</v>
      </c>
      <c r="E129" s="58">
        <v>8.4871597290039063</v>
      </c>
      <c r="F129" s="58">
        <v>-82.403701782226563</v>
      </c>
      <c r="G129" s="58">
        <v>416873</v>
      </c>
      <c r="H129" s="64">
        <v>412</v>
      </c>
      <c r="I129" t="s">
        <v>191</v>
      </c>
      <c r="J129">
        <v>8.3129796981811523</v>
      </c>
      <c r="K129">
        <v>-82.112998962402344</v>
      </c>
      <c r="L129">
        <v>7507</v>
      </c>
      <c r="M129">
        <v>41205</v>
      </c>
      <c r="N129" t="s">
        <v>191</v>
      </c>
      <c r="O129">
        <v>8.277409553527832</v>
      </c>
      <c r="P129">
        <v>-82.070098876953125</v>
      </c>
      <c r="Q129">
        <v>2290</v>
      </c>
    </row>
    <row r="130" spans="1:17">
      <c r="A130">
        <v>208</v>
      </c>
      <c r="B130" t="str">
        <f t="shared" si="1"/>
        <v>Tolé (Cabecera)</v>
      </c>
      <c r="C130">
        <v>4</v>
      </c>
      <c r="D130" t="s">
        <v>115</v>
      </c>
      <c r="E130" s="58">
        <v>8.4871597290039063</v>
      </c>
      <c r="F130" s="58">
        <v>-82.403701782226563</v>
      </c>
      <c r="G130" s="58">
        <v>416873</v>
      </c>
      <c r="H130" s="64">
        <v>413</v>
      </c>
      <c r="I130" t="s">
        <v>183</v>
      </c>
      <c r="J130">
        <v>8.1972103118896484</v>
      </c>
      <c r="K130">
        <v>-81.647697448730469</v>
      </c>
      <c r="L130">
        <v>11885</v>
      </c>
      <c r="M130">
        <v>41301</v>
      </c>
      <c r="N130" t="s">
        <v>747</v>
      </c>
      <c r="O130">
        <v>8.2194900512695313</v>
      </c>
      <c r="P130">
        <v>-81.706703186035156</v>
      </c>
      <c r="Q130">
        <v>3240</v>
      </c>
    </row>
    <row r="131" spans="1:17">
      <c r="A131">
        <v>209</v>
      </c>
      <c r="B131" t="str">
        <f t="shared" si="1"/>
        <v>Bella Vista</v>
      </c>
      <c r="C131">
        <v>4</v>
      </c>
      <c r="D131" t="s">
        <v>115</v>
      </c>
      <c r="E131" s="58">
        <v>8.4871597290039063</v>
      </c>
      <c r="F131" s="58">
        <v>-82.403701782226563</v>
      </c>
      <c r="G131" s="58">
        <v>416873</v>
      </c>
      <c r="H131" s="64">
        <v>413</v>
      </c>
      <c r="I131" t="s">
        <v>183</v>
      </c>
      <c r="J131">
        <v>8.1972103118896484</v>
      </c>
      <c r="K131">
        <v>-81.647697448730469</v>
      </c>
      <c r="L131">
        <v>11885</v>
      </c>
      <c r="M131">
        <v>41302</v>
      </c>
      <c r="N131" t="s">
        <v>182</v>
      </c>
      <c r="O131">
        <v>8.1935997009277344</v>
      </c>
      <c r="P131">
        <v>-81.6094970703125</v>
      </c>
      <c r="Q131">
        <v>683</v>
      </c>
    </row>
    <row r="132" spans="1:17">
      <c r="A132">
        <v>210</v>
      </c>
      <c r="B132" t="str">
        <f t="shared" si="1"/>
        <v>Cerro Viejo</v>
      </c>
      <c r="C132">
        <v>4</v>
      </c>
      <c r="D132" t="s">
        <v>115</v>
      </c>
      <c r="E132" s="58">
        <v>8.4871597290039063</v>
      </c>
      <c r="F132" s="58">
        <v>-82.403701782226563</v>
      </c>
      <c r="G132" s="58">
        <v>416873</v>
      </c>
      <c r="H132" s="64">
        <v>413</v>
      </c>
      <c r="I132" t="s">
        <v>183</v>
      </c>
      <c r="J132">
        <v>8.1972103118896484</v>
      </c>
      <c r="K132">
        <v>-81.647697448730469</v>
      </c>
      <c r="L132">
        <v>11885</v>
      </c>
      <c r="M132">
        <v>41303</v>
      </c>
      <c r="N132" t="s">
        <v>271</v>
      </c>
      <c r="O132">
        <v>8.2536897659301758</v>
      </c>
      <c r="P132">
        <v>-81.573097229003906</v>
      </c>
      <c r="Q132">
        <v>1768</v>
      </c>
    </row>
    <row r="133" spans="1:17">
      <c r="A133">
        <v>211</v>
      </c>
      <c r="B133" t="str">
        <f t="shared" si="1"/>
        <v>El Cristo</v>
      </c>
      <c r="C133">
        <v>4</v>
      </c>
      <c r="D133" t="s">
        <v>115</v>
      </c>
      <c r="E133" s="58">
        <v>8.4871597290039063</v>
      </c>
      <c r="F133" s="58">
        <v>-82.403701782226563</v>
      </c>
      <c r="G133" s="58">
        <v>416873</v>
      </c>
      <c r="H133" s="64">
        <v>413</v>
      </c>
      <c r="I133" t="s">
        <v>183</v>
      </c>
      <c r="J133">
        <v>8.1972103118896484</v>
      </c>
      <c r="K133">
        <v>-81.647697448730469</v>
      </c>
      <c r="L133">
        <v>11885</v>
      </c>
      <c r="M133">
        <v>41304</v>
      </c>
      <c r="N133" t="s">
        <v>351</v>
      </c>
      <c r="O133">
        <v>8.3224802017211914</v>
      </c>
      <c r="P133">
        <v>-81.600997924804688</v>
      </c>
      <c r="Q133">
        <v>1500</v>
      </c>
    </row>
    <row r="134" spans="1:17">
      <c r="A134">
        <v>212</v>
      </c>
      <c r="B134" t="str">
        <f t="shared" si="1"/>
        <v>Justo Fidel Palacios</v>
      </c>
      <c r="C134">
        <v>4</v>
      </c>
      <c r="D134" t="s">
        <v>115</v>
      </c>
      <c r="E134" s="58">
        <v>8.4871597290039063</v>
      </c>
      <c r="F134" s="58">
        <v>-82.403701782226563</v>
      </c>
      <c r="G134" s="58">
        <v>416873</v>
      </c>
      <c r="H134" s="64">
        <v>413</v>
      </c>
      <c r="I134" t="s">
        <v>183</v>
      </c>
      <c r="J134">
        <v>8.1972103118896484</v>
      </c>
      <c r="K134">
        <v>-81.647697448730469</v>
      </c>
      <c r="L134">
        <v>11885</v>
      </c>
      <c r="M134">
        <v>41305</v>
      </c>
      <c r="N134" t="s">
        <v>453</v>
      </c>
      <c r="O134">
        <v>8.3272104263305664</v>
      </c>
      <c r="P134">
        <v>-81.535499572753906</v>
      </c>
      <c r="Q134">
        <v>656</v>
      </c>
    </row>
    <row r="135" spans="1:17">
      <c r="A135">
        <v>213</v>
      </c>
      <c r="B135" t="str">
        <f t="shared" si="1"/>
        <v>Lajas de Tolé</v>
      </c>
      <c r="C135">
        <v>4</v>
      </c>
      <c r="D135" t="s">
        <v>115</v>
      </c>
      <c r="E135" s="58">
        <v>8.4871597290039063</v>
      </c>
      <c r="F135" s="58">
        <v>-82.403701782226563</v>
      </c>
      <c r="G135" s="58">
        <v>416873</v>
      </c>
      <c r="H135" s="64">
        <v>413</v>
      </c>
      <c r="I135" t="s">
        <v>183</v>
      </c>
      <c r="J135">
        <v>8.1972103118896484</v>
      </c>
      <c r="K135">
        <v>-81.647697448730469</v>
      </c>
      <c r="L135">
        <v>11885</v>
      </c>
      <c r="M135">
        <v>41306</v>
      </c>
      <c r="N135" t="s">
        <v>497</v>
      </c>
      <c r="O135">
        <v>8.155949592590332</v>
      </c>
      <c r="P135">
        <v>-81.672401428222656</v>
      </c>
      <c r="Q135">
        <v>847</v>
      </c>
    </row>
    <row r="136" spans="1:17">
      <c r="A136">
        <v>214</v>
      </c>
      <c r="B136" t="str">
        <f t="shared" si="1"/>
        <v>Potrero de Caña</v>
      </c>
      <c r="C136">
        <v>4</v>
      </c>
      <c r="D136" t="s">
        <v>115</v>
      </c>
      <c r="E136" s="58">
        <v>8.4871597290039063</v>
      </c>
      <c r="F136" s="58">
        <v>-82.403701782226563</v>
      </c>
      <c r="G136" s="58">
        <v>416873</v>
      </c>
      <c r="H136" s="64">
        <v>413</v>
      </c>
      <c r="I136" t="s">
        <v>183</v>
      </c>
      <c r="J136">
        <v>8.1972103118896484</v>
      </c>
      <c r="K136">
        <v>-81.647697448730469</v>
      </c>
      <c r="L136">
        <v>11885</v>
      </c>
      <c r="M136">
        <v>41307</v>
      </c>
      <c r="N136" t="s">
        <v>633</v>
      </c>
      <c r="O136">
        <v>8.2853097915649414</v>
      </c>
      <c r="P136">
        <v>-81.696403503417969</v>
      </c>
      <c r="Q136">
        <v>337</v>
      </c>
    </row>
    <row r="137" spans="1:17">
      <c r="A137">
        <v>215</v>
      </c>
      <c r="B137" t="str">
        <f t="shared" si="1"/>
        <v>Quebrada de Piedra</v>
      </c>
      <c r="C137">
        <v>4</v>
      </c>
      <c r="D137" t="s">
        <v>115</v>
      </c>
      <c r="E137" s="58">
        <v>8.4871597290039063</v>
      </c>
      <c r="F137" s="58">
        <v>-82.403701782226563</v>
      </c>
      <c r="G137" s="58">
        <v>416873</v>
      </c>
      <c r="H137" s="64">
        <v>413</v>
      </c>
      <c r="I137" t="s">
        <v>183</v>
      </c>
      <c r="J137">
        <v>8.1972103118896484</v>
      </c>
      <c r="K137">
        <v>-81.647697448730469</v>
      </c>
      <c r="L137">
        <v>11885</v>
      </c>
      <c r="M137">
        <v>41308</v>
      </c>
      <c r="N137" t="s">
        <v>653</v>
      </c>
      <c r="O137">
        <v>8.0797901153564453</v>
      </c>
      <c r="P137">
        <v>-81.676399230957031</v>
      </c>
      <c r="Q137">
        <v>1127</v>
      </c>
    </row>
    <row r="138" spans="1:17">
      <c r="A138">
        <v>216</v>
      </c>
      <c r="B138" t="str">
        <f t="shared" si="1"/>
        <v>Veladero</v>
      </c>
      <c r="C138">
        <v>4</v>
      </c>
      <c r="D138" t="s">
        <v>115</v>
      </c>
      <c r="E138" s="58">
        <v>8.4871597290039063</v>
      </c>
      <c r="F138" s="58">
        <v>-82.403701782226563</v>
      </c>
      <c r="G138" s="58">
        <v>416873</v>
      </c>
      <c r="H138" s="64">
        <v>413</v>
      </c>
      <c r="I138" t="s">
        <v>183</v>
      </c>
      <c r="J138">
        <v>8.1972103118896484</v>
      </c>
      <c r="K138">
        <v>-81.647697448730469</v>
      </c>
      <c r="L138">
        <v>11885</v>
      </c>
      <c r="M138">
        <v>41309</v>
      </c>
      <c r="N138" t="s">
        <v>767</v>
      </c>
      <c r="O138">
        <v>8.2382097244262695</v>
      </c>
      <c r="P138">
        <v>-81.642799377441406</v>
      </c>
      <c r="Q138">
        <v>1727</v>
      </c>
    </row>
    <row r="139" spans="1:17">
      <c r="A139">
        <v>217</v>
      </c>
      <c r="B139" t="str">
        <f t="shared" ref="B139:B202" si="2">+N139</f>
        <v>Volcán (Cabecera)</v>
      </c>
      <c r="C139">
        <v>4</v>
      </c>
      <c r="D139" t="s">
        <v>115</v>
      </c>
      <c r="E139" s="58">
        <v>8.4871597290039063</v>
      </c>
      <c r="F139" s="58">
        <v>-82.403701782226563</v>
      </c>
      <c r="G139" s="58">
        <v>416873</v>
      </c>
      <c r="H139" s="64">
        <v>414</v>
      </c>
      <c r="I139" t="s">
        <v>268</v>
      </c>
      <c r="J139">
        <v>8.8073396682739258</v>
      </c>
      <c r="K139">
        <v>-82.6416015625</v>
      </c>
      <c r="L139">
        <v>0</v>
      </c>
      <c r="M139">
        <v>41401</v>
      </c>
      <c r="N139" t="s">
        <v>778</v>
      </c>
      <c r="O139">
        <v>8.7320098876953125</v>
      </c>
      <c r="P139">
        <v>-82.6636962890625</v>
      </c>
      <c r="Q139">
        <v>0</v>
      </c>
    </row>
    <row r="140" spans="1:17">
      <c r="A140">
        <v>218</v>
      </c>
      <c r="B140" t="str">
        <f t="shared" si="2"/>
        <v>Cerro Punta</v>
      </c>
      <c r="C140">
        <v>4</v>
      </c>
      <c r="D140" t="s">
        <v>115</v>
      </c>
      <c r="E140" s="58">
        <v>8.4871597290039063</v>
      </c>
      <c r="F140" s="58">
        <v>-82.403701782226563</v>
      </c>
      <c r="G140" s="58">
        <v>416873</v>
      </c>
      <c r="H140" s="64">
        <v>414</v>
      </c>
      <c r="I140" t="s">
        <v>268</v>
      </c>
      <c r="J140">
        <v>8.8073396682739258</v>
      </c>
      <c r="K140">
        <v>-82.6416015625</v>
      </c>
      <c r="L140">
        <v>0</v>
      </c>
      <c r="M140">
        <v>41402</v>
      </c>
      <c r="N140" t="s">
        <v>269</v>
      </c>
      <c r="O140">
        <v>8.872349739074707</v>
      </c>
      <c r="P140">
        <v>-82.585403442382813</v>
      </c>
      <c r="Q140">
        <v>0</v>
      </c>
    </row>
    <row r="141" spans="1:17">
      <c r="A141">
        <v>219</v>
      </c>
      <c r="B141" t="str">
        <f t="shared" si="2"/>
        <v>Cuesta de Piedra</v>
      </c>
      <c r="C141">
        <v>4</v>
      </c>
      <c r="D141" t="s">
        <v>115</v>
      </c>
      <c r="E141" s="58">
        <v>8.4871597290039063</v>
      </c>
      <c r="F141" s="58">
        <v>-82.403701782226563</v>
      </c>
      <c r="G141" s="58">
        <v>416873</v>
      </c>
      <c r="H141" s="64">
        <v>414</v>
      </c>
      <c r="I141" t="s">
        <v>268</v>
      </c>
      <c r="J141">
        <v>8.8073396682739258</v>
      </c>
      <c r="K141">
        <v>-82.6416015625</v>
      </c>
      <c r="L141">
        <v>0</v>
      </c>
      <c r="M141">
        <v>41403</v>
      </c>
      <c r="N141" t="s">
        <v>310</v>
      </c>
      <c r="O141">
        <v>8.7000198364257813</v>
      </c>
      <c r="P141">
        <v>-82.628402709960938</v>
      </c>
      <c r="Q141">
        <v>0</v>
      </c>
    </row>
    <row r="142" spans="1:17">
      <c r="A142">
        <v>220</v>
      </c>
      <c r="B142" t="str">
        <f t="shared" si="2"/>
        <v>Nueva California</v>
      </c>
      <c r="C142">
        <v>4</v>
      </c>
      <c r="D142" t="s">
        <v>115</v>
      </c>
      <c r="E142" s="58">
        <v>8.4871597290039063</v>
      </c>
      <c r="F142" s="58">
        <v>-82.403701782226563</v>
      </c>
      <c r="G142" s="58">
        <v>416873</v>
      </c>
      <c r="H142" s="64">
        <v>414</v>
      </c>
      <c r="I142" t="s">
        <v>268</v>
      </c>
      <c r="J142">
        <v>8.8073396682739258</v>
      </c>
      <c r="K142">
        <v>-82.6416015625</v>
      </c>
      <c r="L142">
        <v>0</v>
      </c>
      <c r="M142">
        <v>41404</v>
      </c>
      <c r="N142" t="s">
        <v>579</v>
      </c>
      <c r="O142">
        <v>8.8422698974609375</v>
      </c>
      <c r="P142">
        <v>-82.677200317382813</v>
      </c>
      <c r="Q142">
        <v>0</v>
      </c>
    </row>
    <row r="143" spans="1:17">
      <c r="A143">
        <v>221</v>
      </c>
      <c r="B143" t="str">
        <f t="shared" si="2"/>
        <v>Paso Ancho</v>
      </c>
      <c r="C143">
        <v>4</v>
      </c>
      <c r="D143" t="s">
        <v>115</v>
      </c>
      <c r="E143" s="58">
        <v>8.4871597290039063</v>
      </c>
      <c r="F143" s="58">
        <v>-82.403701782226563</v>
      </c>
      <c r="G143" s="58">
        <v>416873</v>
      </c>
      <c r="H143" s="64">
        <v>414</v>
      </c>
      <c r="I143" t="s">
        <v>268</v>
      </c>
      <c r="J143">
        <v>8.8073396682739258</v>
      </c>
      <c r="K143">
        <v>-82.6416015625</v>
      </c>
      <c r="L143">
        <v>0</v>
      </c>
      <c r="M143">
        <v>41405</v>
      </c>
      <c r="N143" t="s">
        <v>609</v>
      </c>
      <c r="O143">
        <v>8.8260698318481445</v>
      </c>
      <c r="P143">
        <v>-82.599296569824219</v>
      </c>
      <c r="Q143">
        <v>0</v>
      </c>
    </row>
    <row r="144" spans="1:17">
      <c r="A144">
        <v>30</v>
      </c>
      <c r="B144" t="str">
        <f t="shared" si="2"/>
        <v>Aguadulce (Cabecera)</v>
      </c>
      <c r="C144">
        <v>2</v>
      </c>
      <c r="D144" t="s">
        <v>110</v>
      </c>
      <c r="E144" s="56">
        <v>8.5502901077270508</v>
      </c>
      <c r="F144" s="56">
        <v>-80.429603576660156</v>
      </c>
      <c r="G144" s="56">
        <v>233708</v>
      </c>
      <c r="H144" s="64">
        <v>201</v>
      </c>
      <c r="I144" t="s">
        <v>111</v>
      </c>
      <c r="J144">
        <v>8.208470344543457</v>
      </c>
      <c r="K144">
        <v>-80.604202270507813</v>
      </c>
      <c r="L144">
        <v>43360</v>
      </c>
      <c r="M144">
        <v>20101</v>
      </c>
      <c r="N144" t="s">
        <v>112</v>
      </c>
      <c r="O144">
        <v>8.228480339050293</v>
      </c>
      <c r="P144">
        <v>-80.555999755859375</v>
      </c>
      <c r="Q144">
        <v>8703</v>
      </c>
    </row>
    <row r="145" spans="1:17">
      <c r="A145">
        <v>31</v>
      </c>
      <c r="B145" t="str">
        <f t="shared" si="2"/>
        <v>El Cristo</v>
      </c>
      <c r="C145">
        <v>2</v>
      </c>
      <c r="D145" t="s">
        <v>110</v>
      </c>
      <c r="E145" s="56">
        <v>8.5502901077270508</v>
      </c>
      <c r="F145" s="56">
        <v>-80.429603576660156</v>
      </c>
      <c r="G145" s="56">
        <v>233708</v>
      </c>
      <c r="H145" s="64">
        <v>201</v>
      </c>
      <c r="I145" t="s">
        <v>111</v>
      </c>
      <c r="J145">
        <v>8.208470344543457</v>
      </c>
      <c r="K145">
        <v>-80.604202270507813</v>
      </c>
      <c r="L145">
        <v>43360</v>
      </c>
      <c r="M145">
        <v>20102</v>
      </c>
      <c r="N145" t="s">
        <v>351</v>
      </c>
      <c r="O145">
        <v>8.2564401626586914</v>
      </c>
      <c r="P145">
        <v>-80.627799987792969</v>
      </c>
      <c r="Q145">
        <v>4017</v>
      </c>
    </row>
    <row r="146" spans="1:17">
      <c r="A146">
        <v>32</v>
      </c>
      <c r="B146" t="str">
        <f t="shared" si="2"/>
        <v>El Roble</v>
      </c>
      <c r="C146">
        <v>2</v>
      </c>
      <c r="D146" t="s">
        <v>110</v>
      </c>
      <c r="E146" s="56">
        <v>8.5502901077270508</v>
      </c>
      <c r="F146" s="56">
        <v>-80.429603576660156</v>
      </c>
      <c r="G146" s="56">
        <v>233708</v>
      </c>
      <c r="H146" s="64">
        <v>201</v>
      </c>
      <c r="I146" t="s">
        <v>111</v>
      </c>
      <c r="J146">
        <v>8.208470344543457</v>
      </c>
      <c r="K146">
        <v>-80.604202270507813</v>
      </c>
      <c r="L146">
        <v>43360</v>
      </c>
      <c r="M146">
        <v>20103</v>
      </c>
      <c r="N146" t="s">
        <v>393</v>
      </c>
      <c r="O146">
        <v>8.1534299850463867</v>
      </c>
      <c r="P146">
        <v>-80.5697021484375</v>
      </c>
      <c r="Q146">
        <v>8369</v>
      </c>
    </row>
    <row r="147" spans="1:17">
      <c r="A147">
        <v>33</v>
      </c>
      <c r="B147" t="str">
        <f t="shared" si="2"/>
        <v>Pocrí</v>
      </c>
      <c r="C147">
        <v>2</v>
      </c>
      <c r="D147" t="s">
        <v>110</v>
      </c>
      <c r="E147" s="56">
        <v>8.5502901077270508</v>
      </c>
      <c r="F147" s="56">
        <v>-80.429603576660156</v>
      </c>
      <c r="G147" s="56">
        <v>233708</v>
      </c>
      <c r="H147" s="64">
        <v>201</v>
      </c>
      <c r="I147" t="s">
        <v>111</v>
      </c>
      <c r="J147">
        <v>8.208470344543457</v>
      </c>
      <c r="K147">
        <v>-80.604202270507813</v>
      </c>
      <c r="L147">
        <v>43360</v>
      </c>
      <c r="M147">
        <v>20104</v>
      </c>
      <c r="N147" t="s">
        <v>336</v>
      </c>
      <c r="O147">
        <v>8.261500358581543</v>
      </c>
      <c r="P147">
        <v>-80.54119873046875</v>
      </c>
      <c r="Q147">
        <v>12881</v>
      </c>
    </row>
    <row r="148" spans="1:17">
      <c r="A148">
        <v>34</v>
      </c>
      <c r="B148" t="str">
        <f t="shared" si="2"/>
        <v>Barrios Unidos</v>
      </c>
      <c r="C148">
        <v>2</v>
      </c>
      <c r="D148" t="s">
        <v>110</v>
      </c>
      <c r="E148" s="56">
        <v>8.5502901077270508</v>
      </c>
      <c r="F148" s="56">
        <v>-80.429603576660156</v>
      </c>
      <c r="G148" s="56">
        <v>233708</v>
      </c>
      <c r="H148" s="64">
        <v>201</v>
      </c>
      <c r="I148" t="s">
        <v>111</v>
      </c>
      <c r="J148">
        <v>8.208470344543457</v>
      </c>
      <c r="K148">
        <v>-80.604202270507813</v>
      </c>
      <c r="L148">
        <v>43360</v>
      </c>
      <c r="M148">
        <v>20105</v>
      </c>
      <c r="N148" t="s">
        <v>175</v>
      </c>
      <c r="O148">
        <v>8.2070999145507813</v>
      </c>
      <c r="P148">
        <v>-80.521697998046875</v>
      </c>
      <c r="Q148">
        <v>9390</v>
      </c>
    </row>
    <row r="149" spans="1:17">
      <c r="A149">
        <v>35</v>
      </c>
      <c r="B149" t="str">
        <f t="shared" si="2"/>
        <v>Pueblos Unidos</v>
      </c>
      <c r="C149">
        <v>2</v>
      </c>
      <c r="D149" t="s">
        <v>110</v>
      </c>
      <c r="E149" s="56">
        <v>8.5502901077270508</v>
      </c>
      <c r="F149" s="56">
        <v>-80.429603576660156</v>
      </c>
      <c r="G149" s="56">
        <v>233708</v>
      </c>
      <c r="H149" s="64">
        <v>201</v>
      </c>
      <c r="I149" t="s">
        <v>111</v>
      </c>
      <c r="J149">
        <v>8.208470344543457</v>
      </c>
      <c r="K149">
        <v>-80.604202270507813</v>
      </c>
      <c r="L149">
        <v>43360</v>
      </c>
      <c r="M149">
        <v>20106</v>
      </c>
      <c r="N149" t="s">
        <v>638</v>
      </c>
      <c r="O149">
        <v>8.1928396224975586</v>
      </c>
      <c r="P149">
        <v>-80.687599182128906</v>
      </c>
      <c r="Q149">
        <v>0</v>
      </c>
    </row>
    <row r="150" spans="1:17">
      <c r="A150">
        <v>36</v>
      </c>
      <c r="B150" t="str">
        <f t="shared" si="2"/>
        <v>Virgen del Carmen</v>
      </c>
      <c r="C150">
        <v>2</v>
      </c>
      <c r="D150" t="s">
        <v>110</v>
      </c>
      <c r="E150" s="56">
        <v>8.5502901077270508</v>
      </c>
      <c r="F150" s="56">
        <v>-80.429603576660156</v>
      </c>
      <c r="G150" s="56">
        <v>233708</v>
      </c>
      <c r="H150" s="64">
        <v>201</v>
      </c>
      <c r="I150" t="s">
        <v>111</v>
      </c>
      <c r="J150">
        <v>8.208470344543457</v>
      </c>
      <c r="K150">
        <v>-80.604202270507813</v>
      </c>
      <c r="L150">
        <v>43360</v>
      </c>
      <c r="M150">
        <v>20107</v>
      </c>
      <c r="N150" t="s">
        <v>776</v>
      </c>
      <c r="O150">
        <v>8.2567501068115234</v>
      </c>
      <c r="P150">
        <v>-80.578102111816406</v>
      </c>
      <c r="Q150">
        <v>0</v>
      </c>
    </row>
    <row r="151" spans="1:17">
      <c r="A151">
        <v>37</v>
      </c>
      <c r="B151" t="str">
        <f t="shared" si="2"/>
        <v>El Hato de San Juan de Dios</v>
      </c>
      <c r="C151">
        <v>2</v>
      </c>
      <c r="D151" t="s">
        <v>110</v>
      </c>
      <c r="E151" s="56">
        <v>8.5502901077270508</v>
      </c>
      <c r="F151" s="56">
        <v>-80.429603576660156</v>
      </c>
      <c r="G151" s="56">
        <v>233708</v>
      </c>
      <c r="H151" s="64">
        <v>201</v>
      </c>
      <c r="I151" t="s">
        <v>111</v>
      </c>
      <c r="J151">
        <v>8.208470344543457</v>
      </c>
      <c r="K151">
        <v>-80.604202270507813</v>
      </c>
      <c r="L151">
        <v>43360</v>
      </c>
      <c r="M151">
        <v>20108</v>
      </c>
      <c r="N151" t="s">
        <v>364</v>
      </c>
      <c r="O151">
        <v>8.2757101058959961</v>
      </c>
      <c r="P151">
        <v>-80.678497314453125</v>
      </c>
      <c r="Q151">
        <v>0</v>
      </c>
    </row>
    <row r="152" spans="1:17">
      <c r="A152">
        <v>38</v>
      </c>
      <c r="B152" t="str">
        <f t="shared" si="2"/>
        <v>Antón (Cabecera)</v>
      </c>
      <c r="C152">
        <v>2</v>
      </c>
      <c r="D152" t="s">
        <v>110</v>
      </c>
      <c r="E152" s="56">
        <v>8.5502901077270508</v>
      </c>
      <c r="F152" s="56">
        <v>-80.429603576660156</v>
      </c>
      <c r="G152" s="56">
        <v>233708</v>
      </c>
      <c r="H152" s="64">
        <v>202</v>
      </c>
      <c r="I152" t="s">
        <v>137</v>
      </c>
      <c r="J152">
        <v>8.4476499557495117</v>
      </c>
      <c r="K152">
        <v>-80.203399658203125</v>
      </c>
      <c r="L152">
        <v>54632</v>
      </c>
      <c r="M152">
        <v>20201</v>
      </c>
      <c r="N152" t="s">
        <v>138</v>
      </c>
      <c r="O152">
        <v>8.3821001052856445</v>
      </c>
      <c r="P152">
        <v>-80.278099060058594</v>
      </c>
      <c r="Q152">
        <v>9790</v>
      </c>
    </row>
    <row r="153" spans="1:17">
      <c r="A153">
        <v>39</v>
      </c>
      <c r="B153" t="str">
        <f t="shared" si="2"/>
        <v>Cabuya</v>
      </c>
      <c r="C153">
        <v>2</v>
      </c>
      <c r="D153" t="s">
        <v>110</v>
      </c>
      <c r="E153" s="56">
        <v>8.5502901077270508</v>
      </c>
      <c r="F153" s="56">
        <v>-80.429603576660156</v>
      </c>
      <c r="G153" s="56">
        <v>233708</v>
      </c>
      <c r="H153" s="64">
        <v>202</v>
      </c>
      <c r="I153" t="s">
        <v>137</v>
      </c>
      <c r="J153">
        <v>8.4476499557495117</v>
      </c>
      <c r="K153">
        <v>-80.203399658203125</v>
      </c>
      <c r="L153">
        <v>54632</v>
      </c>
      <c r="M153">
        <v>20202</v>
      </c>
      <c r="N153" t="s">
        <v>213</v>
      </c>
      <c r="O153">
        <v>8.5438604354858398</v>
      </c>
      <c r="P153">
        <v>-80.137298583984375</v>
      </c>
      <c r="Q153">
        <v>2119</v>
      </c>
    </row>
    <row r="154" spans="1:17">
      <c r="A154">
        <v>40</v>
      </c>
      <c r="B154" t="str">
        <f t="shared" si="2"/>
        <v>El Chirú</v>
      </c>
      <c r="C154">
        <v>2</v>
      </c>
      <c r="D154" t="s">
        <v>110</v>
      </c>
      <c r="E154" s="56">
        <v>8.5502901077270508</v>
      </c>
      <c r="F154" s="56">
        <v>-80.429603576660156</v>
      </c>
      <c r="G154" s="56">
        <v>233708</v>
      </c>
      <c r="H154" s="64">
        <v>202</v>
      </c>
      <c r="I154" t="s">
        <v>137</v>
      </c>
      <c r="J154">
        <v>8.4476499557495117</v>
      </c>
      <c r="K154">
        <v>-80.203399658203125</v>
      </c>
      <c r="L154">
        <v>54632</v>
      </c>
      <c r="M154">
        <v>20203</v>
      </c>
      <c r="N154" t="s">
        <v>342</v>
      </c>
      <c r="O154">
        <v>8.3665800094604492</v>
      </c>
      <c r="P154">
        <v>-80.219001770019531</v>
      </c>
      <c r="Q154">
        <v>3623</v>
      </c>
    </row>
    <row r="155" spans="1:17">
      <c r="A155">
        <v>41</v>
      </c>
      <c r="B155" t="str">
        <f t="shared" si="2"/>
        <v>El Retiro</v>
      </c>
      <c r="C155">
        <v>2</v>
      </c>
      <c r="D155" t="s">
        <v>110</v>
      </c>
      <c r="E155" s="56">
        <v>8.5502901077270508</v>
      </c>
      <c r="F155" s="56">
        <v>-80.429603576660156</v>
      </c>
      <c r="G155" s="56">
        <v>233708</v>
      </c>
      <c r="H155" s="64">
        <v>202</v>
      </c>
      <c r="I155" t="s">
        <v>137</v>
      </c>
      <c r="J155">
        <v>8.4476499557495117</v>
      </c>
      <c r="K155">
        <v>-80.203399658203125</v>
      </c>
      <c r="L155">
        <v>54632</v>
      </c>
      <c r="M155">
        <v>20204</v>
      </c>
      <c r="N155" t="s">
        <v>391</v>
      </c>
      <c r="O155">
        <v>8.4470300674438477</v>
      </c>
      <c r="P155">
        <v>-80.175697326660156</v>
      </c>
      <c r="Q155">
        <v>2303</v>
      </c>
    </row>
    <row r="156" spans="1:17">
      <c r="A156">
        <v>42</v>
      </c>
      <c r="B156" t="str">
        <f t="shared" si="2"/>
        <v>El Valle</v>
      </c>
      <c r="C156">
        <v>2</v>
      </c>
      <c r="D156" t="s">
        <v>110</v>
      </c>
      <c r="E156" s="56">
        <v>8.5502901077270508</v>
      </c>
      <c r="F156" s="56">
        <v>-80.429603576660156</v>
      </c>
      <c r="G156" s="56">
        <v>233708</v>
      </c>
      <c r="H156" s="64">
        <v>202</v>
      </c>
      <c r="I156" t="s">
        <v>137</v>
      </c>
      <c r="J156">
        <v>8.4476499557495117</v>
      </c>
      <c r="K156">
        <v>-80.203399658203125</v>
      </c>
      <c r="L156">
        <v>54632</v>
      </c>
      <c r="M156">
        <v>20205</v>
      </c>
      <c r="N156" t="s">
        <v>399</v>
      </c>
      <c r="O156">
        <v>8.6173000335693359</v>
      </c>
      <c r="P156">
        <v>-80.129302978515625</v>
      </c>
      <c r="Q156">
        <v>7602</v>
      </c>
    </row>
    <row r="157" spans="1:17">
      <c r="A157">
        <v>43</v>
      </c>
      <c r="B157" t="str">
        <f t="shared" si="2"/>
        <v>Juan Díaz</v>
      </c>
      <c r="C157">
        <v>2</v>
      </c>
      <c r="D157" t="s">
        <v>110</v>
      </c>
      <c r="E157" s="56">
        <v>8.5502901077270508</v>
      </c>
      <c r="F157" s="56">
        <v>-80.429603576660156</v>
      </c>
      <c r="G157" s="56">
        <v>233708</v>
      </c>
      <c r="H157" s="64">
        <v>202</v>
      </c>
      <c r="I157" t="s">
        <v>137</v>
      </c>
      <c r="J157">
        <v>8.4476499557495117</v>
      </c>
      <c r="K157">
        <v>-80.203399658203125</v>
      </c>
      <c r="L157">
        <v>54632</v>
      </c>
      <c r="M157">
        <v>20206</v>
      </c>
      <c r="N157" t="s">
        <v>450</v>
      </c>
      <c r="O157">
        <v>8.4045696258544922</v>
      </c>
      <c r="P157">
        <v>-80.312599182128906</v>
      </c>
      <c r="Q157">
        <v>2634</v>
      </c>
    </row>
    <row r="158" spans="1:17">
      <c r="A158">
        <v>44</v>
      </c>
      <c r="B158" t="str">
        <f t="shared" si="2"/>
        <v>Río Hato</v>
      </c>
      <c r="C158">
        <v>2</v>
      </c>
      <c r="D158" t="s">
        <v>110</v>
      </c>
      <c r="E158" s="56">
        <v>8.5502901077270508</v>
      </c>
      <c r="F158" s="56">
        <v>-80.429603576660156</v>
      </c>
      <c r="G158" s="56">
        <v>233708</v>
      </c>
      <c r="H158" s="64">
        <v>202</v>
      </c>
      <c r="I158" t="s">
        <v>137</v>
      </c>
      <c r="J158">
        <v>8.4476499557495117</v>
      </c>
      <c r="K158">
        <v>-80.203399658203125</v>
      </c>
      <c r="L158">
        <v>54632</v>
      </c>
      <c r="M158">
        <v>20207</v>
      </c>
      <c r="N158" t="s">
        <v>669</v>
      </c>
      <c r="O158">
        <v>8.4235696792602539</v>
      </c>
      <c r="P158">
        <v>-80.117500305175781</v>
      </c>
      <c r="Q158">
        <v>15701</v>
      </c>
    </row>
    <row r="159" spans="1:17">
      <c r="A159">
        <v>45</v>
      </c>
      <c r="B159" t="str">
        <f t="shared" si="2"/>
        <v>San Juan de Dios</v>
      </c>
      <c r="C159">
        <v>2</v>
      </c>
      <c r="D159" t="s">
        <v>110</v>
      </c>
      <c r="E159" s="56">
        <v>8.5502901077270508</v>
      </c>
      <c r="F159" s="56">
        <v>-80.429603576660156</v>
      </c>
      <c r="G159" s="56">
        <v>233708</v>
      </c>
      <c r="H159" s="64">
        <v>202</v>
      </c>
      <c r="I159" t="s">
        <v>137</v>
      </c>
      <c r="J159">
        <v>8.4476499557495117</v>
      </c>
      <c r="K159">
        <v>-80.203399658203125</v>
      </c>
      <c r="L159">
        <v>54632</v>
      </c>
      <c r="M159">
        <v>20208</v>
      </c>
      <c r="N159" t="s">
        <v>702</v>
      </c>
      <c r="O159">
        <v>8.5443096160888672</v>
      </c>
      <c r="P159">
        <v>-80.23480224609375</v>
      </c>
      <c r="Q159">
        <v>4797</v>
      </c>
    </row>
    <row r="160" spans="1:17">
      <c r="A160">
        <v>46</v>
      </c>
      <c r="B160" t="str">
        <f t="shared" si="2"/>
        <v>Santa Rita</v>
      </c>
      <c r="C160">
        <v>2</v>
      </c>
      <c r="D160" t="s">
        <v>110</v>
      </c>
      <c r="E160" s="56">
        <v>8.5502901077270508</v>
      </c>
      <c r="F160" s="56">
        <v>-80.429603576660156</v>
      </c>
      <c r="G160" s="56">
        <v>233708</v>
      </c>
      <c r="H160" s="64">
        <v>202</v>
      </c>
      <c r="I160" t="s">
        <v>137</v>
      </c>
      <c r="J160">
        <v>8.4476499557495117</v>
      </c>
      <c r="K160">
        <v>-80.203399658203125</v>
      </c>
      <c r="L160">
        <v>54632</v>
      </c>
      <c r="M160">
        <v>20209</v>
      </c>
      <c r="N160" t="s">
        <v>722</v>
      </c>
      <c r="O160">
        <v>8.4932699203491211</v>
      </c>
      <c r="P160">
        <v>-80.193603515625</v>
      </c>
      <c r="Q160">
        <v>2562</v>
      </c>
    </row>
    <row r="161" spans="1:17">
      <c r="A161">
        <v>47</v>
      </c>
      <c r="B161" t="str">
        <f t="shared" si="2"/>
        <v>Caballero</v>
      </c>
      <c r="C161">
        <v>2</v>
      </c>
      <c r="D161" t="s">
        <v>110</v>
      </c>
      <c r="E161" s="56">
        <v>8.5502901077270508</v>
      </c>
      <c r="F161" s="56">
        <v>-80.429603576660156</v>
      </c>
      <c r="G161" s="56">
        <v>233708</v>
      </c>
      <c r="H161" s="64">
        <v>202</v>
      </c>
      <c r="I161" t="s">
        <v>137</v>
      </c>
      <c r="J161">
        <v>8.4476499557495117</v>
      </c>
      <c r="K161">
        <v>-80.203399658203125</v>
      </c>
      <c r="L161">
        <v>54632</v>
      </c>
      <c r="M161">
        <v>20210</v>
      </c>
      <c r="N161" t="s">
        <v>212</v>
      </c>
      <c r="O161">
        <v>8.5330896377563477</v>
      </c>
      <c r="P161">
        <v>-80.203598022460938</v>
      </c>
      <c r="Q161">
        <v>3501</v>
      </c>
    </row>
    <row r="162" spans="1:17">
      <c r="A162">
        <v>48</v>
      </c>
      <c r="B162" t="str">
        <f t="shared" si="2"/>
        <v>La Pintada (Cabecera)</v>
      </c>
      <c r="C162">
        <v>2</v>
      </c>
      <c r="D162" t="s">
        <v>110</v>
      </c>
      <c r="E162" s="56">
        <v>8.5502901077270508</v>
      </c>
      <c r="F162" s="56">
        <v>-80.429603576660156</v>
      </c>
      <c r="G162" s="56">
        <v>233708</v>
      </c>
      <c r="H162" s="64">
        <v>203</v>
      </c>
      <c r="I162" t="s">
        <v>361</v>
      </c>
      <c r="J162">
        <v>8.700169563293457</v>
      </c>
      <c r="K162">
        <v>-80.53399658203125</v>
      </c>
      <c r="L162">
        <v>25639</v>
      </c>
      <c r="M162">
        <v>20301</v>
      </c>
      <c r="N162" t="s">
        <v>481</v>
      </c>
      <c r="O162">
        <v>8.5803499221801758</v>
      </c>
      <c r="P162">
        <v>-80.455299377441406</v>
      </c>
      <c r="Q162">
        <v>3882</v>
      </c>
    </row>
    <row r="163" spans="1:17">
      <c r="A163">
        <v>49</v>
      </c>
      <c r="B163" t="str">
        <f t="shared" si="2"/>
        <v>El Harino</v>
      </c>
      <c r="C163">
        <v>2</v>
      </c>
      <c r="D163" t="s">
        <v>110</v>
      </c>
      <c r="E163" s="56">
        <v>8.5502901077270508</v>
      </c>
      <c r="F163" s="56">
        <v>-80.429603576660156</v>
      </c>
      <c r="G163" s="56">
        <v>233708</v>
      </c>
      <c r="H163" s="64">
        <v>203</v>
      </c>
      <c r="I163" t="s">
        <v>361</v>
      </c>
      <c r="J163">
        <v>8.700169563293457</v>
      </c>
      <c r="K163">
        <v>-80.53399658203125</v>
      </c>
      <c r="L163">
        <v>25639</v>
      </c>
      <c r="M163">
        <v>20302</v>
      </c>
      <c r="N163" t="s">
        <v>362</v>
      </c>
      <c r="O163">
        <v>8.6912498474121094</v>
      </c>
      <c r="P163">
        <v>-80.620796203613281</v>
      </c>
      <c r="Q163">
        <v>5455</v>
      </c>
    </row>
    <row r="164" spans="1:17">
      <c r="A164">
        <v>50</v>
      </c>
      <c r="B164" t="str">
        <f t="shared" si="2"/>
        <v>El Potrero</v>
      </c>
      <c r="C164">
        <v>2</v>
      </c>
      <c r="D164" t="s">
        <v>110</v>
      </c>
      <c r="E164" s="56">
        <v>8.5502901077270508</v>
      </c>
      <c r="F164" s="56">
        <v>-80.429603576660156</v>
      </c>
      <c r="G164" s="56">
        <v>233708</v>
      </c>
      <c r="H164" s="64">
        <v>203</v>
      </c>
      <c r="I164" t="s">
        <v>361</v>
      </c>
      <c r="J164">
        <v>8.700169563293457</v>
      </c>
      <c r="K164">
        <v>-80.53399658203125</v>
      </c>
      <c r="L164">
        <v>25639</v>
      </c>
      <c r="M164">
        <v>20303</v>
      </c>
      <c r="N164" t="s">
        <v>387</v>
      </c>
      <c r="O164">
        <v>8.5453596115112305</v>
      </c>
      <c r="P164">
        <v>-80.514701843261719</v>
      </c>
      <c r="Q164">
        <v>3165</v>
      </c>
    </row>
    <row r="165" spans="1:17">
      <c r="A165">
        <v>51</v>
      </c>
      <c r="B165" t="str">
        <f t="shared" si="2"/>
        <v>Llano Grande</v>
      </c>
      <c r="C165">
        <v>2</v>
      </c>
      <c r="D165" t="s">
        <v>110</v>
      </c>
      <c r="E165" s="56">
        <v>8.5502901077270508</v>
      </c>
      <c r="F165" s="56">
        <v>-80.429603576660156</v>
      </c>
      <c r="G165" s="56">
        <v>233708</v>
      </c>
      <c r="H165" s="64">
        <v>203</v>
      </c>
      <c r="I165" t="s">
        <v>361</v>
      </c>
      <c r="J165">
        <v>8.700169563293457</v>
      </c>
      <c r="K165">
        <v>-80.53399658203125</v>
      </c>
      <c r="L165">
        <v>25639</v>
      </c>
      <c r="M165">
        <v>20304</v>
      </c>
      <c r="N165" t="s">
        <v>528</v>
      </c>
      <c r="O165">
        <v>8.6641502380371094</v>
      </c>
      <c r="P165">
        <v>-80.439697265625</v>
      </c>
      <c r="Q165">
        <v>6901</v>
      </c>
    </row>
    <row r="166" spans="1:17">
      <c r="A166">
        <v>52</v>
      </c>
      <c r="B166" t="str">
        <f t="shared" si="2"/>
        <v>Piedras Gordas</v>
      </c>
      <c r="C166">
        <v>2</v>
      </c>
      <c r="D166" t="s">
        <v>110</v>
      </c>
      <c r="E166" s="56">
        <v>8.5502901077270508</v>
      </c>
      <c r="F166" s="56">
        <v>-80.429603576660156</v>
      </c>
      <c r="G166" s="56">
        <v>233708</v>
      </c>
      <c r="H166" s="64">
        <v>203</v>
      </c>
      <c r="I166" t="s">
        <v>361</v>
      </c>
      <c r="J166">
        <v>8.700169563293457</v>
      </c>
      <c r="K166">
        <v>-80.53399658203125</v>
      </c>
      <c r="L166">
        <v>25639</v>
      </c>
      <c r="M166">
        <v>20305</v>
      </c>
      <c r="N166" t="s">
        <v>620</v>
      </c>
      <c r="O166">
        <v>8.6909599304199219</v>
      </c>
      <c r="P166">
        <v>-80.532402038574219</v>
      </c>
      <c r="Q166">
        <v>4164</v>
      </c>
    </row>
    <row r="167" spans="1:17">
      <c r="A167">
        <v>53</v>
      </c>
      <c r="B167" t="str">
        <f t="shared" si="2"/>
        <v>Las Lomas</v>
      </c>
      <c r="C167">
        <v>2</v>
      </c>
      <c r="D167" t="s">
        <v>110</v>
      </c>
      <c r="E167" s="56">
        <v>8.5502901077270508</v>
      </c>
      <c r="F167" s="56">
        <v>-80.429603576660156</v>
      </c>
      <c r="G167" s="56">
        <v>233708</v>
      </c>
      <c r="H167" s="64">
        <v>203</v>
      </c>
      <c r="I167" t="s">
        <v>361</v>
      </c>
      <c r="J167">
        <v>8.700169563293457</v>
      </c>
      <c r="K167">
        <v>-80.53399658203125</v>
      </c>
      <c r="L167">
        <v>25639</v>
      </c>
      <c r="M167">
        <v>20306</v>
      </c>
      <c r="N167" t="s">
        <v>508</v>
      </c>
      <c r="O167">
        <v>8.613800048828125</v>
      </c>
      <c r="P167">
        <v>-80.651397705078125</v>
      </c>
      <c r="Q167">
        <v>2072</v>
      </c>
    </row>
    <row r="168" spans="1:17">
      <c r="A168">
        <v>54</v>
      </c>
      <c r="B168" t="str">
        <f t="shared" si="2"/>
        <v>Llano Norte</v>
      </c>
      <c r="C168">
        <v>2</v>
      </c>
      <c r="D168" t="s">
        <v>110</v>
      </c>
      <c r="E168" s="56">
        <v>8.5502901077270508</v>
      </c>
      <c r="F168" s="56">
        <v>-80.429603576660156</v>
      </c>
      <c r="G168" s="56">
        <v>233708</v>
      </c>
      <c r="H168" s="64">
        <v>203</v>
      </c>
      <c r="I168" t="s">
        <v>361</v>
      </c>
      <c r="J168">
        <v>8.700169563293457</v>
      </c>
      <c r="K168">
        <v>-80.53399658203125</v>
      </c>
      <c r="L168">
        <v>25639</v>
      </c>
      <c r="M168">
        <v>20307</v>
      </c>
      <c r="N168" t="s">
        <v>530</v>
      </c>
      <c r="O168">
        <v>8.8168201446533203</v>
      </c>
      <c r="P168">
        <v>-80.483802795410156</v>
      </c>
      <c r="Q168">
        <v>0</v>
      </c>
    </row>
    <row r="169" spans="1:17">
      <c r="A169">
        <v>55</v>
      </c>
      <c r="B169" t="str">
        <f t="shared" si="2"/>
        <v>Natá (Cabecera)</v>
      </c>
      <c r="C169">
        <v>2</v>
      </c>
      <c r="D169" t="s">
        <v>110</v>
      </c>
      <c r="E169" s="56">
        <v>8.5502901077270508</v>
      </c>
      <c r="F169" s="56">
        <v>-80.429603576660156</v>
      </c>
      <c r="G169" s="56">
        <v>233708</v>
      </c>
      <c r="H169" s="64">
        <v>204</v>
      </c>
      <c r="I169" t="s">
        <v>242</v>
      </c>
      <c r="J169">
        <v>8.3922796249389648</v>
      </c>
      <c r="K169">
        <v>-80.584602355957031</v>
      </c>
      <c r="L169">
        <v>18465</v>
      </c>
      <c r="M169">
        <v>20401</v>
      </c>
      <c r="N169" t="s">
        <v>574</v>
      </c>
      <c r="O169">
        <v>8.3145303726196289</v>
      </c>
      <c r="P169">
        <v>-80.4801025390625</v>
      </c>
      <c r="Q169">
        <v>6003</v>
      </c>
    </row>
    <row r="170" spans="1:17">
      <c r="A170">
        <v>56</v>
      </c>
      <c r="B170" t="str">
        <f t="shared" si="2"/>
        <v>Capellanía</v>
      </c>
      <c r="C170">
        <v>2</v>
      </c>
      <c r="D170" t="s">
        <v>110</v>
      </c>
      <c r="E170" s="56">
        <v>8.5502901077270508</v>
      </c>
      <c r="F170" s="56">
        <v>-80.429603576660156</v>
      </c>
      <c r="G170" s="56">
        <v>233708</v>
      </c>
      <c r="H170" s="64">
        <v>204</v>
      </c>
      <c r="I170" t="s">
        <v>242</v>
      </c>
      <c r="J170">
        <v>8.3922796249389648</v>
      </c>
      <c r="K170">
        <v>-80.584602355957031</v>
      </c>
      <c r="L170">
        <v>18465</v>
      </c>
      <c r="M170">
        <v>20402</v>
      </c>
      <c r="N170" t="s">
        <v>243</v>
      </c>
      <c r="O170">
        <v>8.295989990234375</v>
      </c>
      <c r="P170">
        <v>-80.549896240234375</v>
      </c>
      <c r="Q170">
        <v>4512</v>
      </c>
    </row>
    <row r="171" spans="1:17">
      <c r="A171">
        <v>57</v>
      </c>
      <c r="B171" t="str">
        <f t="shared" si="2"/>
        <v>El Caño</v>
      </c>
      <c r="C171">
        <v>2</v>
      </c>
      <c r="D171" t="s">
        <v>110</v>
      </c>
      <c r="E171" s="56">
        <v>8.5502901077270508</v>
      </c>
      <c r="F171" s="56">
        <v>-80.429603576660156</v>
      </c>
      <c r="G171" s="56">
        <v>233708</v>
      </c>
      <c r="H171" s="64">
        <v>204</v>
      </c>
      <c r="I171" t="s">
        <v>242</v>
      </c>
      <c r="J171">
        <v>8.3922796249389648</v>
      </c>
      <c r="K171">
        <v>-80.584602355957031</v>
      </c>
      <c r="L171">
        <v>18465</v>
      </c>
      <c r="M171">
        <v>20403</v>
      </c>
      <c r="N171" t="s">
        <v>338</v>
      </c>
      <c r="O171">
        <v>8.4404096603393555</v>
      </c>
      <c r="P171">
        <v>-80.541000366210938</v>
      </c>
      <c r="Q171">
        <v>3351</v>
      </c>
    </row>
    <row r="172" spans="1:17">
      <c r="A172">
        <v>58</v>
      </c>
      <c r="B172" t="str">
        <f t="shared" si="2"/>
        <v>Guzmán</v>
      </c>
      <c r="C172">
        <v>2</v>
      </c>
      <c r="D172" t="s">
        <v>110</v>
      </c>
      <c r="E172" s="56">
        <v>8.5502901077270508</v>
      </c>
      <c r="F172" s="56">
        <v>-80.429603576660156</v>
      </c>
      <c r="G172" s="56">
        <v>233708</v>
      </c>
      <c r="H172" s="64">
        <v>204</v>
      </c>
      <c r="I172" t="s">
        <v>242</v>
      </c>
      <c r="J172">
        <v>8.3922796249389648</v>
      </c>
      <c r="K172">
        <v>-80.584602355957031</v>
      </c>
      <c r="L172">
        <v>18465</v>
      </c>
      <c r="M172">
        <v>20404</v>
      </c>
      <c r="N172" t="s">
        <v>427</v>
      </c>
      <c r="O172">
        <v>8.541839599609375</v>
      </c>
      <c r="P172">
        <v>-80.588401794433594</v>
      </c>
      <c r="Q172">
        <v>943</v>
      </c>
    </row>
    <row r="173" spans="1:17">
      <c r="A173">
        <v>59</v>
      </c>
      <c r="B173" t="str">
        <f t="shared" si="2"/>
        <v>Las Huacas</v>
      </c>
      <c r="C173">
        <v>2</v>
      </c>
      <c r="D173" t="s">
        <v>110</v>
      </c>
      <c r="E173" s="56">
        <v>8.5502901077270508</v>
      </c>
      <c r="F173" s="56">
        <v>-80.429603576660156</v>
      </c>
      <c r="G173" s="56">
        <v>233708</v>
      </c>
      <c r="H173" s="64">
        <v>204</v>
      </c>
      <c r="I173" t="s">
        <v>242</v>
      </c>
      <c r="J173">
        <v>8.3922796249389648</v>
      </c>
      <c r="K173">
        <v>-80.584602355957031</v>
      </c>
      <c r="L173">
        <v>18465</v>
      </c>
      <c r="M173">
        <v>20405</v>
      </c>
      <c r="N173" t="s">
        <v>505</v>
      </c>
      <c r="O173">
        <v>8.4918498992919922</v>
      </c>
      <c r="P173">
        <v>-80.763397216796875</v>
      </c>
      <c r="Q173">
        <v>1585</v>
      </c>
    </row>
    <row r="174" spans="1:17">
      <c r="A174">
        <v>60</v>
      </c>
      <c r="B174" t="str">
        <f t="shared" si="2"/>
        <v>Toza</v>
      </c>
      <c r="C174">
        <v>2</v>
      </c>
      <c r="D174" t="s">
        <v>110</v>
      </c>
      <c r="E174" s="56">
        <v>8.5502901077270508</v>
      </c>
      <c r="F174" s="56">
        <v>-80.429603576660156</v>
      </c>
      <c r="G174" s="56">
        <v>233708</v>
      </c>
      <c r="H174" s="64">
        <v>204</v>
      </c>
      <c r="I174" t="s">
        <v>242</v>
      </c>
      <c r="J174">
        <v>8.3922796249389648</v>
      </c>
      <c r="K174">
        <v>-80.584602355957031</v>
      </c>
      <c r="L174">
        <v>18465</v>
      </c>
      <c r="M174">
        <v>20406</v>
      </c>
      <c r="N174" t="s">
        <v>751</v>
      </c>
      <c r="O174">
        <v>8.365300178527832</v>
      </c>
      <c r="P174">
        <v>-80.631599426269531</v>
      </c>
      <c r="Q174">
        <v>2071</v>
      </c>
    </row>
    <row r="175" spans="1:17">
      <c r="A175">
        <v>61</v>
      </c>
      <c r="B175" t="str">
        <f t="shared" si="2"/>
        <v>Villarreal</v>
      </c>
      <c r="C175">
        <v>2</v>
      </c>
      <c r="D175" t="s">
        <v>110</v>
      </c>
      <c r="E175" s="56">
        <v>8.5502901077270508</v>
      </c>
      <c r="F175" s="56">
        <v>-80.429603576660156</v>
      </c>
      <c r="G175" s="56">
        <v>233708</v>
      </c>
      <c r="H175" s="64">
        <v>204</v>
      </c>
      <c r="I175" t="s">
        <v>242</v>
      </c>
      <c r="J175">
        <v>8.3922796249389648</v>
      </c>
      <c r="K175">
        <v>-80.584602355957031</v>
      </c>
      <c r="L175">
        <v>18465</v>
      </c>
      <c r="M175">
        <v>20407</v>
      </c>
      <c r="N175" t="s">
        <v>775</v>
      </c>
      <c r="O175">
        <v>8.3235397338867188</v>
      </c>
      <c r="P175">
        <v>-80.636299133300781</v>
      </c>
      <c r="Q175">
        <v>0</v>
      </c>
    </row>
    <row r="176" spans="1:17">
      <c r="A176">
        <v>62</v>
      </c>
      <c r="B176" t="str">
        <f t="shared" si="2"/>
        <v>Olá (Cabecera)</v>
      </c>
      <c r="C176">
        <v>2</v>
      </c>
      <c r="D176" t="s">
        <v>110</v>
      </c>
      <c r="E176" s="56">
        <v>8.5502901077270508</v>
      </c>
      <c r="F176" s="56">
        <v>-80.429603576660156</v>
      </c>
      <c r="G176" s="56">
        <v>233708</v>
      </c>
      <c r="H176" s="64">
        <v>205</v>
      </c>
      <c r="I176" t="s">
        <v>348</v>
      </c>
      <c r="J176">
        <v>8.4896202087402344</v>
      </c>
      <c r="K176">
        <v>-80.671401977539063</v>
      </c>
      <c r="L176">
        <v>5875</v>
      </c>
      <c r="M176">
        <v>20501</v>
      </c>
      <c r="N176" t="s">
        <v>590</v>
      </c>
      <c r="O176">
        <v>8.4641895294189453</v>
      </c>
      <c r="P176">
        <v>-80.660598754882813</v>
      </c>
      <c r="Q176">
        <v>1419</v>
      </c>
    </row>
    <row r="177" spans="1:17">
      <c r="A177">
        <v>63</v>
      </c>
      <c r="B177" t="str">
        <f t="shared" si="2"/>
        <v>El Copé</v>
      </c>
      <c r="C177">
        <v>2</v>
      </c>
      <c r="D177" t="s">
        <v>110</v>
      </c>
      <c r="E177" s="56">
        <v>8.5502901077270508</v>
      </c>
      <c r="F177" s="56">
        <v>-80.429603576660156</v>
      </c>
      <c r="G177" s="56">
        <v>233708</v>
      </c>
      <c r="H177" s="64">
        <v>205</v>
      </c>
      <c r="I177" t="s">
        <v>348</v>
      </c>
      <c r="J177">
        <v>8.4896202087402344</v>
      </c>
      <c r="K177">
        <v>-80.671401977539063</v>
      </c>
      <c r="L177">
        <v>5875</v>
      </c>
      <c r="M177">
        <v>20502</v>
      </c>
      <c r="N177" t="s">
        <v>349</v>
      </c>
      <c r="O177">
        <v>8.4704198837280273</v>
      </c>
      <c r="P177">
        <v>-80.708099365234375</v>
      </c>
      <c r="Q177">
        <v>1425</v>
      </c>
    </row>
    <row r="178" spans="1:17">
      <c r="A178">
        <v>64</v>
      </c>
      <c r="B178" t="str">
        <f t="shared" si="2"/>
        <v>El Palmar</v>
      </c>
      <c r="C178">
        <v>2</v>
      </c>
      <c r="D178" t="s">
        <v>110</v>
      </c>
      <c r="E178" s="56">
        <v>8.5502901077270508</v>
      </c>
      <c r="F178" s="56">
        <v>-80.429603576660156</v>
      </c>
      <c r="G178" s="56">
        <v>233708</v>
      </c>
      <c r="H178" s="64">
        <v>205</v>
      </c>
      <c r="I178" t="s">
        <v>348</v>
      </c>
      <c r="J178">
        <v>8.4896202087402344</v>
      </c>
      <c r="K178">
        <v>-80.671401977539063</v>
      </c>
      <c r="L178">
        <v>5875</v>
      </c>
      <c r="M178">
        <v>20503</v>
      </c>
      <c r="N178" t="s">
        <v>377</v>
      </c>
      <c r="O178">
        <v>8.5693798065185547</v>
      </c>
      <c r="P178">
        <v>-80.712501525878906</v>
      </c>
      <c r="Q178">
        <v>1256</v>
      </c>
    </row>
    <row r="179" spans="1:17">
      <c r="A179">
        <v>65</v>
      </c>
      <c r="B179" t="str">
        <f t="shared" si="2"/>
        <v>El Picacho</v>
      </c>
      <c r="C179">
        <v>2</v>
      </c>
      <c r="D179" t="s">
        <v>110</v>
      </c>
      <c r="E179" s="56">
        <v>8.5502901077270508</v>
      </c>
      <c r="F179" s="56">
        <v>-80.429603576660156</v>
      </c>
      <c r="G179" s="56">
        <v>233708</v>
      </c>
      <c r="H179" s="64">
        <v>205</v>
      </c>
      <c r="I179" t="s">
        <v>348</v>
      </c>
      <c r="J179">
        <v>8.4896202087402344</v>
      </c>
      <c r="K179">
        <v>-80.671401977539063</v>
      </c>
      <c r="L179">
        <v>5875</v>
      </c>
      <c r="M179">
        <v>20504</v>
      </c>
      <c r="N179" t="s">
        <v>382</v>
      </c>
      <c r="O179">
        <v>8.3898496627807617</v>
      </c>
      <c r="P179">
        <v>-80.640403747558594</v>
      </c>
      <c r="Q179">
        <v>331</v>
      </c>
    </row>
    <row r="180" spans="1:17">
      <c r="A180">
        <v>66</v>
      </c>
      <c r="B180" t="str">
        <f t="shared" si="2"/>
        <v>La Pava</v>
      </c>
      <c r="C180">
        <v>2</v>
      </c>
      <c r="D180" t="s">
        <v>110</v>
      </c>
      <c r="E180" s="56">
        <v>8.5502901077270508</v>
      </c>
      <c r="F180" s="56">
        <v>-80.429603576660156</v>
      </c>
      <c r="G180" s="56">
        <v>233708</v>
      </c>
      <c r="H180" s="64">
        <v>205</v>
      </c>
      <c r="I180" t="s">
        <v>348</v>
      </c>
      <c r="J180">
        <v>8.4896202087402344</v>
      </c>
      <c r="K180">
        <v>-80.671401977539063</v>
      </c>
      <c r="L180">
        <v>5875</v>
      </c>
      <c r="M180">
        <v>20505</v>
      </c>
      <c r="N180" t="s">
        <v>479</v>
      </c>
      <c r="O180">
        <v>8.4689702987670898</v>
      </c>
      <c r="P180">
        <v>-80.60980224609375</v>
      </c>
      <c r="Q180">
        <v>1444</v>
      </c>
    </row>
    <row r="181" spans="1:17">
      <c r="A181">
        <v>67</v>
      </c>
      <c r="B181" t="str">
        <f t="shared" si="2"/>
        <v>Penonomé (Cabecera)</v>
      </c>
      <c r="C181">
        <v>2</v>
      </c>
      <c r="D181" t="s">
        <v>110</v>
      </c>
      <c r="E181" s="56">
        <v>8.5502901077270508</v>
      </c>
      <c r="F181" s="56">
        <v>-80.429603576660156</v>
      </c>
      <c r="G181" s="56">
        <v>233708</v>
      </c>
      <c r="H181" s="64">
        <v>206</v>
      </c>
      <c r="I181" t="s">
        <v>236</v>
      </c>
      <c r="J181">
        <v>8.66864013671875</v>
      </c>
      <c r="K181">
        <v>-80.307899475097656</v>
      </c>
      <c r="L181">
        <v>85737</v>
      </c>
      <c r="M181">
        <v>20601</v>
      </c>
      <c r="N181" t="s">
        <v>614</v>
      </c>
      <c r="O181">
        <v>8.5279197692871094</v>
      </c>
      <c r="P181">
        <v>-80.358497619628906</v>
      </c>
      <c r="Q181">
        <v>21748</v>
      </c>
    </row>
    <row r="182" spans="1:17">
      <c r="A182">
        <v>68</v>
      </c>
      <c r="B182" t="str">
        <f t="shared" si="2"/>
        <v>Cañaveral</v>
      </c>
      <c r="C182">
        <v>2</v>
      </c>
      <c r="D182" t="s">
        <v>110</v>
      </c>
      <c r="E182" s="56">
        <v>8.5502901077270508</v>
      </c>
      <c r="F182" s="56">
        <v>-80.429603576660156</v>
      </c>
      <c r="G182" s="56">
        <v>233708</v>
      </c>
      <c r="H182" s="64">
        <v>206</v>
      </c>
      <c r="I182" t="s">
        <v>236</v>
      </c>
      <c r="J182">
        <v>8.66864013671875</v>
      </c>
      <c r="K182">
        <v>-80.307899475097656</v>
      </c>
      <c r="L182">
        <v>85737</v>
      </c>
      <c r="M182">
        <v>20602</v>
      </c>
      <c r="N182" t="s">
        <v>237</v>
      </c>
      <c r="O182">
        <v>8.5223703384399414</v>
      </c>
      <c r="P182">
        <v>-80.416999816894531</v>
      </c>
      <c r="Q182">
        <v>7517</v>
      </c>
    </row>
    <row r="183" spans="1:17">
      <c r="A183">
        <v>69</v>
      </c>
      <c r="B183" t="str">
        <f t="shared" si="2"/>
        <v>Coclé</v>
      </c>
      <c r="C183">
        <v>2</v>
      </c>
      <c r="D183" t="s">
        <v>110</v>
      </c>
      <c r="E183" s="56">
        <v>8.5502901077270508</v>
      </c>
      <c r="F183" s="56">
        <v>-80.429603576660156</v>
      </c>
      <c r="G183" s="56">
        <v>233708</v>
      </c>
      <c r="H183" s="64">
        <v>206</v>
      </c>
      <c r="I183" t="s">
        <v>236</v>
      </c>
      <c r="J183">
        <v>8.66864013671875</v>
      </c>
      <c r="K183">
        <v>-80.307899475097656</v>
      </c>
      <c r="L183">
        <v>85737</v>
      </c>
      <c r="M183">
        <v>20603</v>
      </c>
      <c r="N183" t="s">
        <v>110</v>
      </c>
      <c r="O183">
        <v>8.4075002670288086</v>
      </c>
      <c r="P183">
        <v>-80.422096252441406</v>
      </c>
      <c r="Q183">
        <v>4100</v>
      </c>
    </row>
    <row r="184" spans="1:17">
      <c r="A184">
        <v>70</v>
      </c>
      <c r="B184" t="str">
        <f t="shared" si="2"/>
        <v>Chiguirí Arriba</v>
      </c>
      <c r="C184">
        <v>2</v>
      </c>
      <c r="D184" t="s">
        <v>110</v>
      </c>
      <c r="E184" s="56">
        <v>8.5502901077270508</v>
      </c>
      <c r="F184" s="56">
        <v>-80.429603576660156</v>
      </c>
      <c r="G184" s="56">
        <v>233708</v>
      </c>
      <c r="H184" s="64">
        <v>206</v>
      </c>
      <c r="I184" t="s">
        <v>236</v>
      </c>
      <c r="J184">
        <v>8.66864013671875</v>
      </c>
      <c r="K184">
        <v>-80.307899475097656</v>
      </c>
      <c r="L184">
        <v>85737</v>
      </c>
      <c r="M184">
        <v>20604</v>
      </c>
      <c r="N184" t="s">
        <v>278</v>
      </c>
      <c r="O184">
        <v>8.7105703353881836</v>
      </c>
      <c r="P184">
        <v>-80.176300048828125</v>
      </c>
      <c r="Q184">
        <v>10018</v>
      </c>
    </row>
    <row r="185" spans="1:17">
      <c r="A185">
        <v>71</v>
      </c>
      <c r="B185" t="str">
        <f t="shared" si="2"/>
        <v>El Coco</v>
      </c>
      <c r="C185">
        <v>2</v>
      </c>
      <c r="D185" t="s">
        <v>110</v>
      </c>
      <c r="E185" s="56">
        <v>8.5502901077270508</v>
      </c>
      <c r="F185" s="56">
        <v>-80.429603576660156</v>
      </c>
      <c r="G185" s="56">
        <v>233708</v>
      </c>
      <c r="H185" s="64">
        <v>206</v>
      </c>
      <c r="I185" t="s">
        <v>236</v>
      </c>
      <c r="J185">
        <v>8.66864013671875</v>
      </c>
      <c r="K185">
        <v>-80.307899475097656</v>
      </c>
      <c r="L185">
        <v>85737</v>
      </c>
      <c r="M185">
        <v>20605</v>
      </c>
      <c r="N185" t="s">
        <v>347</v>
      </c>
      <c r="O185">
        <v>8.4118204116821289</v>
      </c>
      <c r="P185">
        <v>-80.354202270507813</v>
      </c>
      <c r="Q185">
        <v>5605</v>
      </c>
    </row>
    <row r="186" spans="1:17">
      <c r="A186">
        <v>72</v>
      </c>
      <c r="B186" t="str">
        <f t="shared" si="2"/>
        <v>Pajonal</v>
      </c>
      <c r="C186">
        <v>2</v>
      </c>
      <c r="D186" t="s">
        <v>110</v>
      </c>
      <c r="E186" s="56">
        <v>8.5502901077270508</v>
      </c>
      <c r="F186" s="56">
        <v>-80.429603576660156</v>
      </c>
      <c r="G186" s="56">
        <v>233708</v>
      </c>
      <c r="H186" s="64">
        <v>206</v>
      </c>
      <c r="I186" t="s">
        <v>236</v>
      </c>
      <c r="J186">
        <v>8.66864013671875</v>
      </c>
      <c r="K186">
        <v>-80.307899475097656</v>
      </c>
      <c r="L186">
        <v>85737</v>
      </c>
      <c r="M186">
        <v>20606</v>
      </c>
      <c r="N186" t="s">
        <v>598</v>
      </c>
      <c r="O186">
        <v>8.5912799835205078</v>
      </c>
      <c r="P186">
        <v>-80.256103515625</v>
      </c>
      <c r="Q186">
        <v>13565</v>
      </c>
    </row>
    <row r="187" spans="1:17">
      <c r="A187">
        <v>73</v>
      </c>
      <c r="B187" t="str">
        <f t="shared" si="2"/>
        <v>Río Grande</v>
      </c>
      <c r="C187">
        <v>2</v>
      </c>
      <c r="D187" t="s">
        <v>110</v>
      </c>
      <c r="E187" s="56">
        <v>8.5502901077270508</v>
      </c>
      <c r="F187" s="56">
        <v>-80.429603576660156</v>
      </c>
      <c r="G187" s="56">
        <v>233708</v>
      </c>
      <c r="H187" s="64">
        <v>206</v>
      </c>
      <c r="I187" t="s">
        <v>236</v>
      </c>
      <c r="J187">
        <v>8.66864013671875</v>
      </c>
      <c r="K187">
        <v>-80.307899475097656</v>
      </c>
      <c r="L187">
        <v>85737</v>
      </c>
      <c r="M187">
        <v>20607</v>
      </c>
      <c r="N187" t="s">
        <v>668</v>
      </c>
      <c r="O187">
        <v>8.4470500946044922</v>
      </c>
      <c r="P187">
        <v>-80.475997924804688</v>
      </c>
      <c r="Q187">
        <v>3117</v>
      </c>
    </row>
    <row r="188" spans="1:17">
      <c r="A188">
        <v>74</v>
      </c>
      <c r="B188" t="str">
        <f t="shared" si="2"/>
        <v>Río Indio</v>
      </c>
      <c r="C188">
        <v>2</v>
      </c>
      <c r="D188" t="s">
        <v>110</v>
      </c>
      <c r="E188" s="56">
        <v>8.5502901077270508</v>
      </c>
      <c r="F188" s="56">
        <v>-80.429603576660156</v>
      </c>
      <c r="G188" s="56">
        <v>233708</v>
      </c>
      <c r="H188" s="64">
        <v>206</v>
      </c>
      <c r="I188" t="s">
        <v>236</v>
      </c>
      <c r="J188">
        <v>8.66864013671875</v>
      </c>
      <c r="K188">
        <v>-80.307899475097656</v>
      </c>
      <c r="L188">
        <v>85737</v>
      </c>
      <c r="M188">
        <v>20608</v>
      </c>
      <c r="N188" t="s">
        <v>672</v>
      </c>
      <c r="O188">
        <v>8.9061002731323242</v>
      </c>
      <c r="P188">
        <v>-80.2261962890625</v>
      </c>
      <c r="Q188">
        <v>5240</v>
      </c>
    </row>
    <row r="189" spans="1:17">
      <c r="A189">
        <v>75</v>
      </c>
      <c r="B189" t="str">
        <f t="shared" si="2"/>
        <v>Toabré</v>
      </c>
      <c r="C189">
        <v>2</v>
      </c>
      <c r="D189" t="s">
        <v>110</v>
      </c>
      <c r="E189" s="56">
        <v>8.5502901077270508</v>
      </c>
      <c r="F189" s="56">
        <v>-80.429603576660156</v>
      </c>
      <c r="G189" s="56">
        <v>233708</v>
      </c>
      <c r="H189" s="64">
        <v>206</v>
      </c>
      <c r="I189" t="s">
        <v>236</v>
      </c>
      <c r="J189">
        <v>8.66864013671875</v>
      </c>
      <c r="K189">
        <v>-80.307899475097656</v>
      </c>
      <c r="L189">
        <v>85737</v>
      </c>
      <c r="M189">
        <v>20609</v>
      </c>
      <c r="N189" t="s">
        <v>744</v>
      </c>
      <c r="O189">
        <v>8.7375898361206055</v>
      </c>
      <c r="P189">
        <v>-80.301399230957031</v>
      </c>
      <c r="Q189">
        <v>10203</v>
      </c>
    </row>
    <row r="190" spans="1:17">
      <c r="A190">
        <v>76</v>
      </c>
      <c r="B190" t="str">
        <f t="shared" si="2"/>
        <v>Tulú</v>
      </c>
      <c r="C190">
        <v>2</v>
      </c>
      <c r="D190" t="s">
        <v>110</v>
      </c>
      <c r="E190" s="56">
        <v>8.5502901077270508</v>
      </c>
      <c r="F190" s="56">
        <v>-80.429603576660156</v>
      </c>
      <c r="G190" s="56">
        <v>233708</v>
      </c>
      <c r="H190" s="64">
        <v>206</v>
      </c>
      <c r="I190" t="s">
        <v>236</v>
      </c>
      <c r="J190">
        <v>8.66864013671875</v>
      </c>
      <c r="K190">
        <v>-80.307899475097656</v>
      </c>
      <c r="L190">
        <v>85737</v>
      </c>
      <c r="M190">
        <v>20610</v>
      </c>
      <c r="N190" t="s">
        <v>756</v>
      </c>
      <c r="O190">
        <v>8.7228899002075195</v>
      </c>
      <c r="P190">
        <v>-80.388801574707031</v>
      </c>
      <c r="Q190">
        <v>4624</v>
      </c>
    </row>
    <row r="191" spans="1:17">
      <c r="A191">
        <v>77</v>
      </c>
      <c r="B191" t="str">
        <f t="shared" si="2"/>
        <v>Barrio Norte</v>
      </c>
      <c r="C191">
        <v>3</v>
      </c>
      <c r="D191" t="s">
        <v>99</v>
      </c>
      <c r="E191" s="57">
        <v>9.18634033203125</v>
      </c>
      <c r="F191" s="57">
        <v>-80.013198852539063</v>
      </c>
      <c r="G191" s="57">
        <v>241928</v>
      </c>
      <c r="H191" s="64">
        <v>301</v>
      </c>
      <c r="I191" t="s">
        <v>99</v>
      </c>
      <c r="J191">
        <v>9.2426204681396484</v>
      </c>
      <c r="K191">
        <v>-79.813301086425781</v>
      </c>
      <c r="L191">
        <v>206553</v>
      </c>
      <c r="M191">
        <v>30101</v>
      </c>
      <c r="N191" t="s">
        <v>173</v>
      </c>
      <c r="O191">
        <v>9.3623695373535156</v>
      </c>
      <c r="P191">
        <v>-79.900802612304688</v>
      </c>
      <c r="Q191">
        <v>20579</v>
      </c>
    </row>
    <row r="192" spans="1:17">
      <c r="A192">
        <v>78</v>
      </c>
      <c r="B192" t="str">
        <f t="shared" si="2"/>
        <v>Barrio Sur</v>
      </c>
      <c r="C192">
        <v>3</v>
      </c>
      <c r="D192" t="s">
        <v>99</v>
      </c>
      <c r="E192" s="57">
        <v>9.18634033203125</v>
      </c>
      <c r="F192" s="57">
        <v>-80.013198852539063</v>
      </c>
      <c r="G192" s="57">
        <v>241928</v>
      </c>
      <c r="H192" s="64">
        <v>301</v>
      </c>
      <c r="I192" t="s">
        <v>99</v>
      </c>
      <c r="J192">
        <v>9.2426204681396484</v>
      </c>
      <c r="K192">
        <v>-79.813301086425781</v>
      </c>
      <c r="L192">
        <v>206553</v>
      </c>
      <c r="M192">
        <v>30102</v>
      </c>
      <c r="N192" t="s">
        <v>174</v>
      </c>
      <c r="O192">
        <v>9.3536300659179688</v>
      </c>
      <c r="P192">
        <v>-79.895599365234375</v>
      </c>
      <c r="Q192">
        <v>14076</v>
      </c>
    </row>
    <row r="193" spans="1:17">
      <c r="A193">
        <v>79</v>
      </c>
      <c r="B193" t="str">
        <f t="shared" si="2"/>
        <v>Buena Vista</v>
      </c>
      <c r="C193">
        <v>3</v>
      </c>
      <c r="D193" t="s">
        <v>99</v>
      </c>
      <c r="E193" s="57">
        <v>9.18634033203125</v>
      </c>
      <c r="F193" s="57">
        <v>-80.013198852539063</v>
      </c>
      <c r="G193" s="57">
        <v>241928</v>
      </c>
      <c r="H193" s="64">
        <v>301</v>
      </c>
      <c r="I193" t="s">
        <v>99</v>
      </c>
      <c r="J193">
        <v>9.2426204681396484</v>
      </c>
      <c r="K193">
        <v>-79.813301086425781</v>
      </c>
      <c r="L193">
        <v>206553</v>
      </c>
      <c r="M193">
        <v>30103</v>
      </c>
      <c r="N193" t="s">
        <v>206</v>
      </c>
      <c r="O193">
        <v>9.2845096588134766</v>
      </c>
      <c r="P193">
        <v>-79.685302734375</v>
      </c>
      <c r="Q193">
        <v>14285</v>
      </c>
    </row>
    <row r="194" spans="1:17">
      <c r="A194">
        <v>80</v>
      </c>
      <c r="B194" t="str">
        <f t="shared" si="2"/>
        <v>Cativá</v>
      </c>
      <c r="C194">
        <v>3</v>
      </c>
      <c r="D194" t="s">
        <v>99</v>
      </c>
      <c r="E194" s="57">
        <v>9.18634033203125</v>
      </c>
      <c r="F194" s="57">
        <v>-80.013198852539063</v>
      </c>
      <c r="G194" s="57">
        <v>241928</v>
      </c>
      <c r="H194" s="64">
        <v>301</v>
      </c>
      <c r="I194" t="s">
        <v>99</v>
      </c>
      <c r="J194">
        <v>9.2426204681396484</v>
      </c>
      <c r="K194">
        <v>-79.813301086425781</v>
      </c>
      <c r="L194">
        <v>206553</v>
      </c>
      <c r="M194">
        <v>30104</v>
      </c>
      <c r="N194" t="s">
        <v>248</v>
      </c>
      <c r="O194">
        <v>9.361140251159668</v>
      </c>
      <c r="P194">
        <v>-79.830299377441406</v>
      </c>
      <c r="Q194">
        <v>34558</v>
      </c>
    </row>
    <row r="195" spans="1:17">
      <c r="A195">
        <v>81</v>
      </c>
      <c r="B195" t="str">
        <f t="shared" si="2"/>
        <v>Ciricito</v>
      </c>
      <c r="C195">
        <v>3</v>
      </c>
      <c r="D195" t="s">
        <v>99</v>
      </c>
      <c r="E195" s="57">
        <v>9.18634033203125</v>
      </c>
      <c r="F195" s="57">
        <v>-80.013198852539063</v>
      </c>
      <c r="G195" s="57">
        <v>241928</v>
      </c>
      <c r="H195" s="64">
        <v>301</v>
      </c>
      <c r="I195" t="s">
        <v>99</v>
      </c>
      <c r="J195">
        <v>9.2426204681396484</v>
      </c>
      <c r="K195">
        <v>-79.813301086425781</v>
      </c>
      <c r="L195">
        <v>206553</v>
      </c>
      <c r="M195">
        <v>30105</v>
      </c>
      <c r="N195" t="s">
        <v>290</v>
      </c>
      <c r="O195">
        <v>9.0191001892089844</v>
      </c>
      <c r="P195">
        <v>-80.058700561523438</v>
      </c>
      <c r="Q195">
        <v>2900</v>
      </c>
    </row>
    <row r="196" spans="1:17">
      <c r="A196">
        <v>82</v>
      </c>
      <c r="B196" t="str">
        <f t="shared" si="2"/>
        <v>Cristóbal</v>
      </c>
      <c r="C196">
        <v>3</v>
      </c>
      <c r="D196" t="s">
        <v>99</v>
      </c>
      <c r="E196" s="57">
        <v>9.18634033203125</v>
      </c>
      <c r="F196" s="57">
        <v>-80.013198852539063</v>
      </c>
      <c r="G196" s="57">
        <v>241928</v>
      </c>
      <c r="H196" s="64">
        <v>301</v>
      </c>
      <c r="I196" t="s">
        <v>99</v>
      </c>
      <c r="J196">
        <v>9.2426204681396484</v>
      </c>
      <c r="K196">
        <v>-79.813301086425781</v>
      </c>
      <c r="L196">
        <v>206553</v>
      </c>
      <c r="M196">
        <v>30107</v>
      </c>
      <c r="N196" t="s">
        <v>305</v>
      </c>
      <c r="O196">
        <v>9.1933498382568359</v>
      </c>
      <c r="P196">
        <v>-79.892097473144531</v>
      </c>
      <c r="Q196">
        <v>2388</v>
      </c>
    </row>
    <row r="197" spans="1:17">
      <c r="A197">
        <v>83</v>
      </c>
      <c r="B197" t="str">
        <f t="shared" si="2"/>
        <v>Limón</v>
      </c>
      <c r="C197">
        <v>3</v>
      </c>
      <c r="D197" t="s">
        <v>99</v>
      </c>
      <c r="E197" s="57">
        <v>9.18634033203125</v>
      </c>
      <c r="F197" s="57">
        <v>-80.013198852539063</v>
      </c>
      <c r="G197" s="57">
        <v>241928</v>
      </c>
      <c r="H197" s="64">
        <v>301</v>
      </c>
      <c r="I197" t="s">
        <v>99</v>
      </c>
      <c r="J197">
        <v>9.2426204681396484</v>
      </c>
      <c r="K197">
        <v>-79.813301086425781</v>
      </c>
      <c r="L197">
        <v>206553</v>
      </c>
      <c r="M197">
        <v>30108</v>
      </c>
      <c r="N197" t="s">
        <v>521</v>
      </c>
      <c r="O197">
        <v>9.2624597549438477</v>
      </c>
      <c r="P197">
        <v>-79.752799987792969</v>
      </c>
      <c r="Q197">
        <v>4665</v>
      </c>
    </row>
    <row r="198" spans="1:17">
      <c r="A198">
        <v>84</v>
      </c>
      <c r="B198" t="str">
        <f t="shared" si="2"/>
        <v>Nueva Providencia</v>
      </c>
      <c r="C198">
        <v>3</v>
      </c>
      <c r="D198" t="s">
        <v>99</v>
      </c>
      <c r="E198" s="57">
        <v>9.18634033203125</v>
      </c>
      <c r="F198" s="57">
        <v>-80.013198852539063</v>
      </c>
      <c r="G198" s="57">
        <v>241928</v>
      </c>
      <c r="H198" s="64">
        <v>301</v>
      </c>
      <c r="I198" t="s">
        <v>99</v>
      </c>
      <c r="J198">
        <v>9.2426204681396484</v>
      </c>
      <c r="K198">
        <v>-79.813301086425781</v>
      </c>
      <c r="L198">
        <v>206553</v>
      </c>
      <c r="M198">
        <v>30109</v>
      </c>
      <c r="N198" t="s">
        <v>583</v>
      </c>
      <c r="O198">
        <v>9.295680046081543</v>
      </c>
      <c r="P198">
        <v>-79.803199768066406</v>
      </c>
      <c r="Q198">
        <v>5813</v>
      </c>
    </row>
    <row r="199" spans="1:17">
      <c r="A199">
        <v>85</v>
      </c>
      <c r="B199" t="str">
        <f t="shared" si="2"/>
        <v>Puerto Pilón</v>
      </c>
      <c r="C199">
        <v>3</v>
      </c>
      <c r="D199" t="s">
        <v>99</v>
      </c>
      <c r="E199" s="57">
        <v>9.18634033203125</v>
      </c>
      <c r="F199" s="57">
        <v>-80.013198852539063</v>
      </c>
      <c r="G199" s="57">
        <v>241928</v>
      </c>
      <c r="H199" s="64">
        <v>301</v>
      </c>
      <c r="I199" t="s">
        <v>99</v>
      </c>
      <c r="J199">
        <v>9.2426204681396484</v>
      </c>
      <c r="K199">
        <v>-79.813301086425781</v>
      </c>
      <c r="L199">
        <v>206553</v>
      </c>
      <c r="M199">
        <v>30110</v>
      </c>
      <c r="N199" t="s">
        <v>643</v>
      </c>
      <c r="O199">
        <v>9.3569297790527344</v>
      </c>
      <c r="P199">
        <v>-79.751800537109375</v>
      </c>
      <c r="Q199">
        <v>16517</v>
      </c>
    </row>
    <row r="200" spans="1:17">
      <c r="A200">
        <v>86</v>
      </c>
      <c r="B200" t="str">
        <f t="shared" si="2"/>
        <v>Sabanitas</v>
      </c>
      <c r="C200">
        <v>3</v>
      </c>
      <c r="D200" t="s">
        <v>99</v>
      </c>
      <c r="E200" s="57">
        <v>9.18634033203125</v>
      </c>
      <c r="F200" s="57">
        <v>-80.013198852539063</v>
      </c>
      <c r="G200" s="57">
        <v>241928</v>
      </c>
      <c r="H200" s="64">
        <v>301</v>
      </c>
      <c r="I200" t="s">
        <v>99</v>
      </c>
      <c r="J200">
        <v>9.2426204681396484</v>
      </c>
      <c r="K200">
        <v>-79.813301086425781</v>
      </c>
      <c r="L200">
        <v>206553</v>
      </c>
      <c r="M200">
        <v>30111</v>
      </c>
      <c r="N200" t="s">
        <v>684</v>
      </c>
      <c r="O200">
        <v>9.3357400894165039</v>
      </c>
      <c r="P200">
        <v>-79.800201416015625</v>
      </c>
      <c r="Q200">
        <v>19052</v>
      </c>
    </row>
    <row r="201" spans="1:17">
      <c r="A201">
        <v>87</v>
      </c>
      <c r="B201" t="str">
        <f t="shared" si="2"/>
        <v>Salamanca</v>
      </c>
      <c r="C201">
        <v>3</v>
      </c>
      <c r="D201" t="s">
        <v>99</v>
      </c>
      <c r="E201" s="57">
        <v>9.18634033203125</v>
      </c>
      <c r="F201" s="57">
        <v>-80.013198852539063</v>
      </c>
      <c r="G201" s="57">
        <v>241928</v>
      </c>
      <c r="H201" s="64">
        <v>301</v>
      </c>
      <c r="I201" t="s">
        <v>99</v>
      </c>
      <c r="J201">
        <v>9.2426204681396484</v>
      </c>
      <c r="K201">
        <v>-79.813301086425781</v>
      </c>
      <c r="L201">
        <v>206553</v>
      </c>
      <c r="M201">
        <v>30112</v>
      </c>
      <c r="N201" t="s">
        <v>687</v>
      </c>
      <c r="O201">
        <v>9.3793001174926758</v>
      </c>
      <c r="P201">
        <v>-79.602401733398438</v>
      </c>
      <c r="Q201">
        <v>3881</v>
      </c>
    </row>
    <row r="202" spans="1:17">
      <c r="A202">
        <v>88</v>
      </c>
      <c r="B202" t="str">
        <f t="shared" si="2"/>
        <v>San Juan</v>
      </c>
      <c r="C202">
        <v>3</v>
      </c>
      <c r="D202" t="s">
        <v>99</v>
      </c>
      <c r="E202" s="57">
        <v>9.18634033203125</v>
      </c>
      <c r="F202" s="57">
        <v>-80.013198852539063</v>
      </c>
      <c r="G202" s="57">
        <v>241928</v>
      </c>
      <c r="H202" s="64">
        <v>301</v>
      </c>
      <c r="I202" t="s">
        <v>99</v>
      </c>
      <c r="J202">
        <v>9.2426204681396484</v>
      </c>
      <c r="K202">
        <v>-79.813301086425781</v>
      </c>
      <c r="L202">
        <v>206553</v>
      </c>
      <c r="M202">
        <v>30113</v>
      </c>
      <c r="N202" t="s">
        <v>700</v>
      </c>
      <c r="O202">
        <v>9.2413902282714844</v>
      </c>
      <c r="P202">
        <v>-79.636703491210938</v>
      </c>
      <c r="Q202">
        <v>17430</v>
      </c>
    </row>
    <row r="203" spans="1:17">
      <c r="A203">
        <v>89</v>
      </c>
      <c r="B203" t="str">
        <f t="shared" ref="B203:B266" si="3">+N203</f>
        <v>Santa Rosa</v>
      </c>
      <c r="C203">
        <v>3</v>
      </c>
      <c r="D203" t="s">
        <v>99</v>
      </c>
      <c r="E203" s="57">
        <v>9.18634033203125</v>
      </c>
      <c r="F203" s="57">
        <v>-80.013198852539063</v>
      </c>
      <c r="G203" s="57">
        <v>241928</v>
      </c>
      <c r="H203" s="64">
        <v>301</v>
      </c>
      <c r="I203" t="s">
        <v>99</v>
      </c>
      <c r="J203">
        <v>9.2426204681396484</v>
      </c>
      <c r="K203">
        <v>-79.813301086425781</v>
      </c>
      <c r="L203">
        <v>206553</v>
      </c>
      <c r="M203">
        <v>30114</v>
      </c>
      <c r="N203" t="s">
        <v>723</v>
      </c>
      <c r="O203">
        <v>9.2052202224731445</v>
      </c>
      <c r="P203">
        <v>-79.679397583007813</v>
      </c>
      <c r="Q203">
        <v>987</v>
      </c>
    </row>
    <row r="204" spans="1:17">
      <c r="A204">
        <v>90</v>
      </c>
      <c r="B204" t="str">
        <f t="shared" si="3"/>
        <v>Cristóbal Este</v>
      </c>
      <c r="C204">
        <v>3</v>
      </c>
      <c r="D204" t="s">
        <v>99</v>
      </c>
      <c r="E204" s="57">
        <v>9.18634033203125</v>
      </c>
      <c r="F204" s="57">
        <v>-80.013198852539063</v>
      </c>
      <c r="G204" s="57">
        <v>241928</v>
      </c>
      <c r="H204" s="64">
        <v>301</v>
      </c>
      <c r="I204" t="s">
        <v>99</v>
      </c>
      <c r="J204">
        <v>9.2426204681396484</v>
      </c>
      <c r="K204">
        <v>-79.813301086425781</v>
      </c>
      <c r="L204">
        <v>206553</v>
      </c>
      <c r="M204">
        <v>30115</v>
      </c>
      <c r="N204" t="s">
        <v>306</v>
      </c>
      <c r="O204">
        <v>9.3705196380615234</v>
      </c>
      <c r="P204">
        <v>-79.866302490234375</v>
      </c>
      <c r="Q204">
        <v>0</v>
      </c>
    </row>
    <row r="205" spans="1:17">
      <c r="A205">
        <v>91</v>
      </c>
      <c r="B205" t="str">
        <f t="shared" si="3"/>
        <v>Nuevo Chagres (Cabecera)</v>
      </c>
      <c r="C205">
        <v>3</v>
      </c>
      <c r="D205" t="s">
        <v>99</v>
      </c>
      <c r="E205" s="57">
        <v>9.18634033203125</v>
      </c>
      <c r="F205" s="57">
        <v>-80.013198852539063</v>
      </c>
      <c r="G205" s="57">
        <v>241928</v>
      </c>
      <c r="H205" s="64">
        <v>302</v>
      </c>
      <c r="I205" t="s">
        <v>100</v>
      </c>
      <c r="J205">
        <v>9.1323404312133789</v>
      </c>
      <c r="K205">
        <v>-80.106201171875</v>
      </c>
      <c r="L205">
        <v>10003</v>
      </c>
      <c r="M205">
        <v>30201</v>
      </c>
      <c r="N205" t="s">
        <v>584</v>
      </c>
      <c r="O205">
        <v>9.2445802688598633</v>
      </c>
      <c r="P205">
        <v>-80.071998596191406</v>
      </c>
      <c r="Q205">
        <v>499</v>
      </c>
    </row>
    <row r="206" spans="1:17">
      <c r="A206">
        <v>92</v>
      </c>
      <c r="B206" t="str">
        <f t="shared" si="3"/>
        <v>Achiote</v>
      </c>
      <c r="C206">
        <v>3</v>
      </c>
      <c r="D206" t="s">
        <v>99</v>
      </c>
      <c r="E206" s="57">
        <v>9.18634033203125</v>
      </c>
      <c r="F206" s="57">
        <v>-80.013198852539063</v>
      </c>
      <c r="G206" s="57">
        <v>241928</v>
      </c>
      <c r="H206" s="64">
        <v>302</v>
      </c>
      <c r="I206" t="s">
        <v>100</v>
      </c>
      <c r="J206">
        <v>9.1323404312133789</v>
      </c>
      <c r="K206">
        <v>-80.106201171875</v>
      </c>
      <c r="L206">
        <v>10003</v>
      </c>
      <c r="M206">
        <v>30202</v>
      </c>
      <c r="N206" t="s">
        <v>101</v>
      </c>
      <c r="O206">
        <v>9.2042398452758789</v>
      </c>
      <c r="P206">
        <v>-80.029998779296875</v>
      </c>
      <c r="Q206">
        <v>771</v>
      </c>
    </row>
    <row r="207" spans="1:17">
      <c r="A207">
        <v>93</v>
      </c>
      <c r="B207" t="str">
        <f t="shared" si="3"/>
        <v>El Guabo</v>
      </c>
      <c r="C207">
        <v>3</v>
      </c>
      <c r="D207" t="s">
        <v>99</v>
      </c>
      <c r="E207" s="57">
        <v>9.18634033203125</v>
      </c>
      <c r="F207" s="57">
        <v>-80.013198852539063</v>
      </c>
      <c r="G207" s="57">
        <v>241928</v>
      </c>
      <c r="H207" s="64">
        <v>302</v>
      </c>
      <c r="I207" t="s">
        <v>100</v>
      </c>
      <c r="J207">
        <v>9.1323404312133789</v>
      </c>
      <c r="K207">
        <v>-80.106201171875</v>
      </c>
      <c r="L207">
        <v>10003</v>
      </c>
      <c r="M207">
        <v>30203</v>
      </c>
      <c r="N207" t="s">
        <v>359</v>
      </c>
      <c r="O207">
        <v>9.1132001876831055</v>
      </c>
      <c r="P207">
        <v>-80.078498840332031</v>
      </c>
      <c r="Q207">
        <v>1330</v>
      </c>
    </row>
    <row r="208" spans="1:17">
      <c r="A208">
        <v>94</v>
      </c>
      <c r="B208" t="str">
        <f t="shared" si="3"/>
        <v>La Encantada</v>
      </c>
      <c r="C208">
        <v>3</v>
      </c>
      <c r="D208" t="s">
        <v>99</v>
      </c>
      <c r="E208" s="57">
        <v>9.18634033203125</v>
      </c>
      <c r="F208" s="57">
        <v>-80.013198852539063</v>
      </c>
      <c r="G208" s="57">
        <v>241928</v>
      </c>
      <c r="H208" s="64">
        <v>302</v>
      </c>
      <c r="I208" t="s">
        <v>100</v>
      </c>
      <c r="J208">
        <v>9.1323404312133789</v>
      </c>
      <c r="K208">
        <v>-80.106201171875</v>
      </c>
      <c r="L208">
        <v>10003</v>
      </c>
      <c r="M208">
        <v>30204</v>
      </c>
      <c r="N208" t="s">
        <v>459</v>
      </c>
      <c r="O208">
        <v>9.0422296524047852</v>
      </c>
      <c r="P208">
        <v>-80.152496337890625</v>
      </c>
      <c r="Q208">
        <v>2561</v>
      </c>
    </row>
    <row r="209" spans="1:17">
      <c r="A209">
        <v>95</v>
      </c>
      <c r="B209" t="str">
        <f t="shared" si="3"/>
        <v>Palmas Bellas</v>
      </c>
      <c r="C209">
        <v>3</v>
      </c>
      <c r="D209" t="s">
        <v>99</v>
      </c>
      <c r="E209" s="57">
        <v>9.18634033203125</v>
      </c>
      <c r="F209" s="57">
        <v>-80.013198852539063</v>
      </c>
      <c r="G209" s="57">
        <v>241928</v>
      </c>
      <c r="H209" s="64">
        <v>302</v>
      </c>
      <c r="I209" t="s">
        <v>100</v>
      </c>
      <c r="J209">
        <v>9.1323404312133789</v>
      </c>
      <c r="K209">
        <v>-80.106201171875</v>
      </c>
      <c r="L209">
        <v>10003</v>
      </c>
      <c r="M209">
        <v>30205</v>
      </c>
      <c r="N209" t="s">
        <v>600</v>
      </c>
      <c r="O209">
        <v>9.1817197799682617</v>
      </c>
      <c r="P209">
        <v>-80.08380126953125</v>
      </c>
      <c r="Q209">
        <v>1844</v>
      </c>
    </row>
    <row r="210" spans="1:17">
      <c r="A210">
        <v>96</v>
      </c>
      <c r="B210" t="str">
        <f t="shared" si="3"/>
        <v>Piña</v>
      </c>
      <c r="C210">
        <v>3</v>
      </c>
      <c r="D210" t="s">
        <v>99</v>
      </c>
      <c r="E210" s="57">
        <v>9.18634033203125</v>
      </c>
      <c r="F210" s="57">
        <v>-80.013198852539063</v>
      </c>
      <c r="G210" s="57">
        <v>241928</v>
      </c>
      <c r="H210" s="64">
        <v>302</v>
      </c>
      <c r="I210" t="s">
        <v>100</v>
      </c>
      <c r="J210">
        <v>9.1323404312133789</v>
      </c>
      <c r="K210">
        <v>-80.106201171875</v>
      </c>
      <c r="L210">
        <v>10003</v>
      </c>
      <c r="M210">
        <v>30206</v>
      </c>
      <c r="N210" t="s">
        <v>622</v>
      </c>
      <c r="O210">
        <v>9.2635402679443359</v>
      </c>
      <c r="P210">
        <v>-80.025497436523438</v>
      </c>
      <c r="Q210">
        <v>836</v>
      </c>
    </row>
    <row r="211" spans="1:17">
      <c r="A211">
        <v>97</v>
      </c>
      <c r="B211" t="str">
        <f t="shared" si="3"/>
        <v>Salud</v>
      </c>
      <c r="C211">
        <v>3</v>
      </c>
      <c r="D211" t="s">
        <v>99</v>
      </c>
      <c r="E211" s="57">
        <v>9.18634033203125</v>
      </c>
      <c r="F211" s="57">
        <v>-80.013198852539063</v>
      </c>
      <c r="G211" s="57">
        <v>241928</v>
      </c>
      <c r="H211" s="64">
        <v>302</v>
      </c>
      <c r="I211" t="s">
        <v>100</v>
      </c>
      <c r="J211">
        <v>9.1323404312133789</v>
      </c>
      <c r="K211">
        <v>-80.106201171875</v>
      </c>
      <c r="L211">
        <v>10003</v>
      </c>
      <c r="M211">
        <v>30207</v>
      </c>
      <c r="N211" t="s">
        <v>689</v>
      </c>
      <c r="O211">
        <v>9.1460695266723633</v>
      </c>
      <c r="P211">
        <v>-80.141799926757813</v>
      </c>
      <c r="Q211">
        <v>2162</v>
      </c>
    </row>
    <row r="212" spans="1:17">
      <c r="A212">
        <v>98</v>
      </c>
      <c r="B212" t="str">
        <f t="shared" si="3"/>
        <v>Miguel de La Borda (Cabecera)</v>
      </c>
      <c r="C212">
        <v>3</v>
      </c>
      <c r="D212" t="s">
        <v>99</v>
      </c>
      <c r="E212" s="57">
        <v>9.18634033203125</v>
      </c>
      <c r="F212" s="57">
        <v>-80.013198852539063</v>
      </c>
      <c r="G212" s="57">
        <v>241928</v>
      </c>
      <c r="H212" s="64">
        <v>303</v>
      </c>
      <c r="I212" t="s">
        <v>296</v>
      </c>
      <c r="J212">
        <v>8.9732503890991211</v>
      </c>
      <c r="K212">
        <v>-80.509597778320313</v>
      </c>
      <c r="L212">
        <v>12810</v>
      </c>
      <c r="M212">
        <v>30301</v>
      </c>
      <c r="N212" t="s">
        <v>562</v>
      </c>
      <c r="O212">
        <v>9.0932502746582031</v>
      </c>
      <c r="P212">
        <v>-80.374900817871094</v>
      </c>
      <c r="Q212">
        <v>2326</v>
      </c>
    </row>
    <row r="213" spans="1:17">
      <c r="A213">
        <v>99</v>
      </c>
      <c r="B213" t="str">
        <f t="shared" si="3"/>
        <v>Coclé del Norte</v>
      </c>
      <c r="C213">
        <v>3</v>
      </c>
      <c r="D213" t="s">
        <v>99</v>
      </c>
      <c r="E213" s="57">
        <v>9.18634033203125</v>
      </c>
      <c r="F213" s="57">
        <v>-80.013198852539063</v>
      </c>
      <c r="G213" s="57">
        <v>241928</v>
      </c>
      <c r="H213" s="64">
        <v>303</v>
      </c>
      <c r="I213" t="s">
        <v>296</v>
      </c>
      <c r="J213">
        <v>8.9732503890991211</v>
      </c>
      <c r="K213">
        <v>-80.509597778320313</v>
      </c>
      <c r="L213">
        <v>12810</v>
      </c>
      <c r="M213">
        <v>30302</v>
      </c>
      <c r="N213" t="s">
        <v>297</v>
      </c>
      <c r="O213">
        <v>8.9109601974487305</v>
      </c>
      <c r="P213">
        <v>-80.638298034667969</v>
      </c>
      <c r="Q213">
        <v>3555</v>
      </c>
    </row>
    <row r="214" spans="1:17">
      <c r="A214">
        <v>100</v>
      </c>
      <c r="B214" t="str">
        <f t="shared" si="3"/>
        <v>El Guásimo</v>
      </c>
      <c r="C214">
        <v>3</v>
      </c>
      <c r="D214" t="s">
        <v>99</v>
      </c>
      <c r="E214" s="57">
        <v>9.18634033203125</v>
      </c>
      <c r="F214" s="57">
        <v>-80.013198852539063</v>
      </c>
      <c r="G214" s="57">
        <v>241928</v>
      </c>
      <c r="H214" s="64">
        <v>303</v>
      </c>
      <c r="I214" t="s">
        <v>296</v>
      </c>
      <c r="J214">
        <v>8.9732503890991211</v>
      </c>
      <c r="K214">
        <v>-80.509597778320313</v>
      </c>
      <c r="L214">
        <v>12810</v>
      </c>
      <c r="M214">
        <v>30303</v>
      </c>
      <c r="N214" t="s">
        <v>360</v>
      </c>
      <c r="O214">
        <v>9.0007801055908203</v>
      </c>
      <c r="P214">
        <v>-80.333396911621094</v>
      </c>
      <c r="Q214">
        <v>2843</v>
      </c>
    </row>
    <row r="215" spans="1:17">
      <c r="A215">
        <v>101</v>
      </c>
      <c r="B215" t="str">
        <f t="shared" si="3"/>
        <v>Gobea</v>
      </c>
      <c r="C215">
        <v>3</v>
      </c>
      <c r="D215" t="s">
        <v>99</v>
      </c>
      <c r="E215" s="57">
        <v>9.18634033203125</v>
      </c>
      <c r="F215" s="57">
        <v>-80.013198852539063</v>
      </c>
      <c r="G215" s="57">
        <v>241928</v>
      </c>
      <c r="H215" s="64">
        <v>303</v>
      </c>
      <c r="I215" t="s">
        <v>296</v>
      </c>
      <c r="J215">
        <v>8.9732503890991211</v>
      </c>
      <c r="K215">
        <v>-80.509597778320313</v>
      </c>
      <c r="L215">
        <v>12810</v>
      </c>
      <c r="M215">
        <v>30304</v>
      </c>
      <c r="N215" t="s">
        <v>411</v>
      </c>
      <c r="O215">
        <v>9.130040168762207</v>
      </c>
      <c r="P215">
        <v>-80.22869873046875</v>
      </c>
      <c r="Q215">
        <v>794</v>
      </c>
    </row>
    <row r="216" spans="1:17">
      <c r="A216">
        <v>102</v>
      </c>
      <c r="B216" t="str">
        <f t="shared" si="3"/>
        <v>Río Indio</v>
      </c>
      <c r="C216">
        <v>3</v>
      </c>
      <c r="D216" t="s">
        <v>99</v>
      </c>
      <c r="E216" s="57">
        <v>9.18634033203125</v>
      </c>
      <c r="F216" s="57">
        <v>-80.013198852539063</v>
      </c>
      <c r="G216" s="57">
        <v>241928</v>
      </c>
      <c r="H216" s="64">
        <v>303</v>
      </c>
      <c r="I216" t="s">
        <v>296</v>
      </c>
      <c r="J216">
        <v>8.9732503890991211</v>
      </c>
      <c r="K216">
        <v>-80.509597778320313</v>
      </c>
      <c r="L216">
        <v>12810</v>
      </c>
      <c r="M216">
        <v>30305</v>
      </c>
      <c r="N216" t="s">
        <v>672</v>
      </c>
      <c r="O216">
        <v>9.0889797210693359</v>
      </c>
      <c r="P216">
        <v>-80.207603454589844</v>
      </c>
      <c r="Q216">
        <v>1044</v>
      </c>
    </row>
    <row r="217" spans="1:17">
      <c r="A217">
        <v>103</v>
      </c>
      <c r="B217" t="str">
        <f t="shared" si="3"/>
        <v>Portobelo (Cabecera)</v>
      </c>
      <c r="C217">
        <v>3</v>
      </c>
      <c r="D217" t="s">
        <v>99</v>
      </c>
      <c r="E217" s="57">
        <v>9.18634033203125</v>
      </c>
      <c r="F217" s="57">
        <v>-80.013198852539063</v>
      </c>
      <c r="G217" s="57">
        <v>241928</v>
      </c>
      <c r="H217" s="64">
        <v>304</v>
      </c>
      <c r="I217" t="s">
        <v>216</v>
      </c>
      <c r="J217">
        <v>9.4945602416992188</v>
      </c>
      <c r="K217">
        <v>-79.6427001953125</v>
      </c>
      <c r="L217">
        <v>9126</v>
      </c>
      <c r="M217">
        <v>30401</v>
      </c>
      <c r="N217" t="s">
        <v>630</v>
      </c>
      <c r="O217">
        <v>9.5014200210571289</v>
      </c>
      <c r="P217">
        <v>-79.630996704101563</v>
      </c>
      <c r="Q217">
        <v>4559</v>
      </c>
    </row>
    <row r="218" spans="1:17">
      <c r="A218">
        <v>104</v>
      </c>
      <c r="B218" t="str">
        <f t="shared" si="3"/>
        <v>Cacique</v>
      </c>
      <c r="C218">
        <v>3</v>
      </c>
      <c r="D218" t="s">
        <v>99</v>
      </c>
      <c r="E218" s="57">
        <v>9.18634033203125</v>
      </c>
      <c r="F218" s="57">
        <v>-80.013198852539063</v>
      </c>
      <c r="G218" s="57">
        <v>241928</v>
      </c>
      <c r="H218" s="64">
        <v>304</v>
      </c>
      <c r="I218" t="s">
        <v>216</v>
      </c>
      <c r="J218">
        <v>9.4945602416992188</v>
      </c>
      <c r="K218">
        <v>-79.6427001953125</v>
      </c>
      <c r="L218">
        <v>9126</v>
      </c>
      <c r="M218">
        <v>30402</v>
      </c>
      <c r="N218" t="s">
        <v>217</v>
      </c>
      <c r="O218">
        <v>9.5963497161865234</v>
      </c>
      <c r="P218">
        <v>-79.629402160644531</v>
      </c>
      <c r="Q218">
        <v>246</v>
      </c>
    </row>
    <row r="219" spans="1:17">
      <c r="A219">
        <v>105</v>
      </c>
      <c r="B219" t="str">
        <f t="shared" si="3"/>
        <v>Puerto Lindo o Garrote</v>
      </c>
      <c r="C219">
        <v>3</v>
      </c>
      <c r="D219" t="s">
        <v>99</v>
      </c>
      <c r="E219" s="57">
        <v>9.18634033203125</v>
      </c>
      <c r="F219" s="57">
        <v>-80.013198852539063</v>
      </c>
      <c r="G219" s="57">
        <v>241928</v>
      </c>
      <c r="H219" s="64">
        <v>304</v>
      </c>
      <c r="I219" t="s">
        <v>216</v>
      </c>
      <c r="J219">
        <v>9.4945602416992188</v>
      </c>
      <c r="K219">
        <v>-79.6427001953125</v>
      </c>
      <c r="L219">
        <v>9126</v>
      </c>
      <c r="M219">
        <v>30403</v>
      </c>
      <c r="N219" t="s">
        <v>641</v>
      </c>
      <c r="O219">
        <v>9.5859203338623047</v>
      </c>
      <c r="P219">
        <v>-79.583198547363281</v>
      </c>
      <c r="Q219">
        <v>869</v>
      </c>
    </row>
    <row r="220" spans="1:17">
      <c r="A220">
        <v>106</v>
      </c>
      <c r="B220" t="str">
        <f t="shared" si="3"/>
        <v>Isla Grande</v>
      </c>
      <c r="C220">
        <v>3</v>
      </c>
      <c r="D220" t="s">
        <v>99</v>
      </c>
      <c r="E220" s="57">
        <v>9.18634033203125</v>
      </c>
      <c r="F220" s="57">
        <v>-80.013198852539063</v>
      </c>
      <c r="G220" s="57">
        <v>241928</v>
      </c>
      <c r="H220" s="64">
        <v>304</v>
      </c>
      <c r="I220" t="s">
        <v>216</v>
      </c>
      <c r="J220">
        <v>9.4945602416992188</v>
      </c>
      <c r="K220">
        <v>-79.6427001953125</v>
      </c>
      <c r="L220">
        <v>9126</v>
      </c>
      <c r="M220">
        <v>30404</v>
      </c>
      <c r="N220" t="s">
        <v>441</v>
      </c>
      <c r="O220">
        <v>9.5977602005004883</v>
      </c>
      <c r="P220">
        <v>-79.549102783203125</v>
      </c>
      <c r="Q220">
        <v>1037</v>
      </c>
    </row>
    <row r="221" spans="1:17">
      <c r="A221">
        <v>107</v>
      </c>
      <c r="B221" t="str">
        <f t="shared" si="3"/>
        <v>María Chiquita</v>
      </c>
      <c r="C221">
        <v>3</v>
      </c>
      <c r="D221" t="s">
        <v>99</v>
      </c>
      <c r="E221" s="57">
        <v>9.18634033203125</v>
      </c>
      <c r="F221" s="57">
        <v>-80.013198852539063</v>
      </c>
      <c r="G221" s="57">
        <v>241928</v>
      </c>
      <c r="H221" s="64">
        <v>304</v>
      </c>
      <c r="I221" t="s">
        <v>216</v>
      </c>
      <c r="J221">
        <v>9.4945602416992188</v>
      </c>
      <c r="K221">
        <v>-79.6427001953125</v>
      </c>
      <c r="L221">
        <v>9126</v>
      </c>
      <c r="M221">
        <v>30405</v>
      </c>
      <c r="N221" t="s">
        <v>556</v>
      </c>
      <c r="O221">
        <v>9.4075098037719727</v>
      </c>
      <c r="P221">
        <v>-79.719802856445313</v>
      </c>
      <c r="Q221">
        <v>2415</v>
      </c>
    </row>
    <row r="222" spans="1:17">
      <c r="A222">
        <v>108</v>
      </c>
      <c r="B222" t="str">
        <f t="shared" si="3"/>
        <v>Palenque (Cabecera)</v>
      </c>
      <c r="C222">
        <v>3</v>
      </c>
      <c r="D222" t="s">
        <v>99</v>
      </c>
      <c r="E222" s="57">
        <v>9.18634033203125</v>
      </c>
      <c r="F222" s="57">
        <v>-80.013198852539063</v>
      </c>
      <c r="G222" s="57">
        <v>241928</v>
      </c>
      <c r="H222" s="64">
        <v>305</v>
      </c>
      <c r="I222" t="s">
        <v>307</v>
      </c>
      <c r="J222">
        <v>9.4972095489501953</v>
      </c>
      <c r="K222">
        <v>-79.30169677734375</v>
      </c>
      <c r="L222">
        <v>3436</v>
      </c>
      <c r="M222">
        <v>30501</v>
      </c>
      <c r="N222" t="s">
        <v>599</v>
      </c>
      <c r="O222">
        <v>9.4918899536132813</v>
      </c>
      <c r="P222">
        <v>-79.374496459960938</v>
      </c>
      <c r="Q222">
        <v>404</v>
      </c>
    </row>
    <row r="223" spans="1:17">
      <c r="A223">
        <v>109</v>
      </c>
      <c r="B223" t="str">
        <f t="shared" si="3"/>
        <v>Cuango</v>
      </c>
      <c r="C223">
        <v>3</v>
      </c>
      <c r="D223" t="s">
        <v>99</v>
      </c>
      <c r="E223" s="57">
        <v>9.18634033203125</v>
      </c>
      <c r="F223" s="57">
        <v>-80.013198852539063</v>
      </c>
      <c r="G223" s="57">
        <v>241928</v>
      </c>
      <c r="H223" s="64">
        <v>305</v>
      </c>
      <c r="I223" t="s">
        <v>307</v>
      </c>
      <c r="J223">
        <v>9.4972095489501953</v>
      </c>
      <c r="K223">
        <v>-79.30169677734375</v>
      </c>
      <c r="L223">
        <v>3436</v>
      </c>
      <c r="M223">
        <v>30502</v>
      </c>
      <c r="N223" t="s">
        <v>308</v>
      </c>
      <c r="O223">
        <v>9.5180501937866211</v>
      </c>
      <c r="P223">
        <v>-79.321601867675781</v>
      </c>
      <c r="Q223">
        <v>442</v>
      </c>
    </row>
    <row r="224" spans="1:17">
      <c r="A224">
        <v>110</v>
      </c>
      <c r="B224" t="str">
        <f t="shared" si="3"/>
        <v>Miramar</v>
      </c>
      <c r="C224">
        <v>3</v>
      </c>
      <c r="D224" t="s">
        <v>99</v>
      </c>
      <c r="E224" s="57">
        <v>9.18634033203125</v>
      </c>
      <c r="F224" s="57">
        <v>-80.013198852539063</v>
      </c>
      <c r="G224" s="57">
        <v>241928</v>
      </c>
      <c r="H224" s="64">
        <v>305</v>
      </c>
      <c r="I224" t="s">
        <v>307</v>
      </c>
      <c r="J224">
        <v>9.4972095489501953</v>
      </c>
      <c r="K224">
        <v>-79.30169677734375</v>
      </c>
      <c r="L224">
        <v>3436</v>
      </c>
      <c r="M224">
        <v>30503</v>
      </c>
      <c r="N224" t="s">
        <v>563</v>
      </c>
      <c r="O224">
        <v>9.558380126953125</v>
      </c>
      <c r="P224">
        <v>-79.3406982421875</v>
      </c>
      <c r="Q224">
        <v>201</v>
      </c>
    </row>
    <row r="225" spans="1:17">
      <c r="A225">
        <v>111</v>
      </c>
      <c r="B225" t="str">
        <f t="shared" si="3"/>
        <v>Nombre de Dios</v>
      </c>
      <c r="C225">
        <v>3</v>
      </c>
      <c r="D225" t="s">
        <v>99</v>
      </c>
      <c r="E225" s="57">
        <v>9.18634033203125</v>
      </c>
      <c r="F225" s="57">
        <v>-80.013198852539063</v>
      </c>
      <c r="G225" s="57">
        <v>241928</v>
      </c>
      <c r="H225" s="64">
        <v>305</v>
      </c>
      <c r="I225" t="s">
        <v>307</v>
      </c>
      <c r="J225">
        <v>9.4972095489501953</v>
      </c>
      <c r="K225">
        <v>-79.30169677734375</v>
      </c>
      <c r="L225">
        <v>3436</v>
      </c>
      <c r="M225">
        <v>30504</v>
      </c>
      <c r="N225" t="s">
        <v>577</v>
      </c>
      <c r="O225">
        <v>9.5416498184204102</v>
      </c>
      <c r="P225">
        <v>-79.480499267578125</v>
      </c>
      <c r="Q225">
        <v>1130</v>
      </c>
    </row>
    <row r="226" spans="1:17">
      <c r="A226">
        <v>112</v>
      </c>
      <c r="B226" t="str">
        <f t="shared" si="3"/>
        <v>Palmira</v>
      </c>
      <c r="C226">
        <v>3</v>
      </c>
      <c r="D226" t="s">
        <v>99</v>
      </c>
      <c r="E226" s="57">
        <v>9.18634033203125</v>
      </c>
      <c r="F226" s="57">
        <v>-80.013198852539063</v>
      </c>
      <c r="G226" s="57">
        <v>241928</v>
      </c>
      <c r="H226" s="64">
        <v>305</v>
      </c>
      <c r="I226" t="s">
        <v>307</v>
      </c>
      <c r="J226">
        <v>9.4972095489501953</v>
      </c>
      <c r="K226">
        <v>-79.30169677734375</v>
      </c>
      <c r="L226">
        <v>3436</v>
      </c>
      <c r="M226">
        <v>30505</v>
      </c>
      <c r="N226" t="s">
        <v>601</v>
      </c>
      <c r="O226">
        <v>9.4516496658325195</v>
      </c>
      <c r="P226">
        <v>-79.21820068359375</v>
      </c>
      <c r="Q226">
        <v>319</v>
      </c>
    </row>
    <row r="227" spans="1:17">
      <c r="A227">
        <v>113</v>
      </c>
      <c r="B227" t="str">
        <f t="shared" si="3"/>
        <v>Playa Chiquita</v>
      </c>
      <c r="C227">
        <v>3</v>
      </c>
      <c r="D227" t="s">
        <v>99</v>
      </c>
      <c r="E227" s="57">
        <v>9.18634033203125</v>
      </c>
      <c r="F227" s="57">
        <v>-80.013198852539063</v>
      </c>
      <c r="G227" s="57">
        <v>241928</v>
      </c>
      <c r="H227" s="64">
        <v>305</v>
      </c>
      <c r="I227" t="s">
        <v>307</v>
      </c>
      <c r="J227">
        <v>9.4972095489501953</v>
      </c>
      <c r="K227">
        <v>-79.30169677734375</v>
      </c>
      <c r="L227">
        <v>3436</v>
      </c>
      <c r="M227">
        <v>30506</v>
      </c>
      <c r="N227" t="s">
        <v>624</v>
      </c>
      <c r="O227">
        <v>9.4756298065185547</v>
      </c>
      <c r="P227">
        <v>-79.301101684570313</v>
      </c>
      <c r="Q227">
        <v>169</v>
      </c>
    </row>
    <row r="228" spans="1:17">
      <c r="A228">
        <v>114</v>
      </c>
      <c r="B228" t="str">
        <f t="shared" si="3"/>
        <v>Santa Isabel</v>
      </c>
      <c r="C228">
        <v>3</v>
      </c>
      <c r="D228" t="s">
        <v>99</v>
      </c>
      <c r="E228" s="57">
        <v>9.18634033203125</v>
      </c>
      <c r="F228" s="57">
        <v>-80.013198852539063</v>
      </c>
      <c r="G228" s="57">
        <v>241928</v>
      </c>
      <c r="H228" s="64">
        <v>305</v>
      </c>
      <c r="I228" t="s">
        <v>307</v>
      </c>
      <c r="J228">
        <v>9.4972095489501953</v>
      </c>
      <c r="K228">
        <v>-79.30169677734375</v>
      </c>
      <c r="L228">
        <v>3436</v>
      </c>
      <c r="M228">
        <v>30507</v>
      </c>
      <c r="N228" t="s">
        <v>307</v>
      </c>
      <c r="O228">
        <v>9.5020904541015625</v>
      </c>
      <c r="P228">
        <v>-79.137901306152344</v>
      </c>
      <c r="Q228">
        <v>284</v>
      </c>
    </row>
    <row r="229" spans="1:17">
      <c r="A229">
        <v>115</v>
      </c>
      <c r="B229" t="str">
        <f t="shared" si="3"/>
        <v>Viento Frío</v>
      </c>
      <c r="C229">
        <v>3</v>
      </c>
      <c r="D229" t="s">
        <v>99</v>
      </c>
      <c r="E229" s="57">
        <v>9.18634033203125</v>
      </c>
      <c r="F229" s="57">
        <v>-80.013198852539063</v>
      </c>
      <c r="G229" s="57">
        <v>241928</v>
      </c>
      <c r="H229" s="64">
        <v>305</v>
      </c>
      <c r="I229" t="s">
        <v>307</v>
      </c>
      <c r="J229">
        <v>9.4972095489501953</v>
      </c>
      <c r="K229">
        <v>-79.30169677734375</v>
      </c>
      <c r="L229">
        <v>3436</v>
      </c>
      <c r="M229">
        <v>30508</v>
      </c>
      <c r="N229" t="s">
        <v>770</v>
      </c>
      <c r="O229">
        <v>9.5429897308349609</v>
      </c>
      <c r="P229">
        <v>-79.400596618652344</v>
      </c>
      <c r="Q229">
        <v>487</v>
      </c>
    </row>
    <row r="230" spans="1:17">
      <c r="A230">
        <v>116</v>
      </c>
      <c r="B230" t="str">
        <f t="shared" si="3"/>
        <v>San José  del General (Cabecera)</v>
      </c>
      <c r="C230">
        <v>3</v>
      </c>
      <c r="D230" t="s">
        <v>99</v>
      </c>
      <c r="E230" s="57">
        <v>9.18634033203125</v>
      </c>
      <c r="F230" s="57">
        <v>-80.013198852539063</v>
      </c>
      <c r="G230" s="57">
        <v>241928</v>
      </c>
      <c r="H230" s="64">
        <v>306</v>
      </c>
      <c r="I230" t="s">
        <v>580</v>
      </c>
      <c r="J230">
        <v>8.8617897033691406</v>
      </c>
      <c r="K230">
        <v>-80.60150146484375</v>
      </c>
      <c r="L230">
        <v>0</v>
      </c>
      <c r="M230">
        <v>30601</v>
      </c>
      <c r="N230" t="s">
        <v>699</v>
      </c>
      <c r="O230">
        <v>8.8728303909301758</v>
      </c>
      <c r="P230">
        <v>-80.566902160644531</v>
      </c>
      <c r="Q230">
        <v>0</v>
      </c>
    </row>
    <row r="231" spans="1:17">
      <c r="A231">
        <v>117</v>
      </c>
      <c r="B231" t="str">
        <f t="shared" si="3"/>
        <v>Nueva Esperanza</v>
      </c>
      <c r="C231">
        <v>3</v>
      </c>
      <c r="D231" t="s">
        <v>99</v>
      </c>
      <c r="E231" s="57">
        <v>9.18634033203125</v>
      </c>
      <c r="F231" s="57">
        <v>-80.013198852539063</v>
      </c>
      <c r="G231" s="57">
        <v>241928</v>
      </c>
      <c r="H231" s="64">
        <v>306</v>
      </c>
      <c r="I231" t="s">
        <v>580</v>
      </c>
      <c r="J231">
        <v>8.8617897033691406</v>
      </c>
      <c r="K231">
        <v>-80.60150146484375</v>
      </c>
      <c r="L231">
        <v>0</v>
      </c>
      <c r="M231">
        <v>30602</v>
      </c>
      <c r="N231" t="s">
        <v>581</v>
      </c>
      <c r="O231">
        <v>8.8894195556640625</v>
      </c>
      <c r="P231">
        <v>-80.611396789550781</v>
      </c>
      <c r="Q231">
        <v>0</v>
      </c>
    </row>
    <row r="232" spans="1:17">
      <c r="A232">
        <v>118</v>
      </c>
      <c r="B232" t="str">
        <f t="shared" si="3"/>
        <v>San Juan de Turbe</v>
      </c>
      <c r="C232">
        <v>3</v>
      </c>
      <c r="D232" t="s">
        <v>99</v>
      </c>
      <c r="E232" s="57">
        <v>9.18634033203125</v>
      </c>
      <c r="F232" s="57">
        <v>-80.013198852539063</v>
      </c>
      <c r="G232" s="57">
        <v>241928</v>
      </c>
      <c r="H232" s="64">
        <v>306</v>
      </c>
      <c r="I232" t="s">
        <v>580</v>
      </c>
      <c r="J232">
        <v>8.8617897033691406</v>
      </c>
      <c r="K232">
        <v>-80.60150146484375</v>
      </c>
      <c r="L232">
        <v>0</v>
      </c>
      <c r="M232">
        <v>30603</v>
      </c>
      <c r="N232" t="s">
        <v>703</v>
      </c>
      <c r="O232">
        <v>8.8091802597045898</v>
      </c>
      <c r="P232">
        <v>-80.626602172851563</v>
      </c>
      <c r="Q232">
        <v>0</v>
      </c>
    </row>
    <row r="233" spans="1:17">
      <c r="A233">
        <v>541</v>
      </c>
      <c r="B233" t="str">
        <f t="shared" si="3"/>
        <v>Cirilo Guaynora (Cabecera)</v>
      </c>
      <c r="C233">
        <v>11</v>
      </c>
      <c r="D233" t="s">
        <v>291</v>
      </c>
      <c r="E233" s="62">
        <v>8.2459402084350586</v>
      </c>
      <c r="F233" s="62">
        <v>-77.762001037597656</v>
      </c>
      <c r="G233" s="62">
        <v>10001</v>
      </c>
      <c r="H233" s="64">
        <v>1101</v>
      </c>
      <c r="I233" t="s">
        <v>292</v>
      </c>
      <c r="J233">
        <v>8.420720100402832</v>
      </c>
      <c r="K233">
        <v>-77.606201171875</v>
      </c>
      <c r="L233">
        <v>7715</v>
      </c>
      <c r="M233">
        <v>110101</v>
      </c>
      <c r="N233" t="s">
        <v>293</v>
      </c>
      <c r="O233">
        <v>8.1568098068237305</v>
      </c>
      <c r="P233">
        <v>-77.460403442382813</v>
      </c>
      <c r="Q233">
        <v>2197</v>
      </c>
    </row>
    <row r="234" spans="1:17">
      <c r="A234">
        <v>542</v>
      </c>
      <c r="B234" t="str">
        <f t="shared" si="3"/>
        <v>Lajas Blancas</v>
      </c>
      <c r="C234">
        <v>11</v>
      </c>
      <c r="D234" t="s">
        <v>291</v>
      </c>
      <c r="E234" s="62">
        <v>8.2459402084350586</v>
      </c>
      <c r="F234" s="62">
        <v>-77.762001037597656</v>
      </c>
      <c r="G234" s="62">
        <v>10001</v>
      </c>
      <c r="H234" s="64">
        <v>1101</v>
      </c>
      <c r="I234" t="s">
        <v>292</v>
      </c>
      <c r="J234">
        <v>8.420720100402832</v>
      </c>
      <c r="K234">
        <v>-77.606201171875</v>
      </c>
      <c r="L234">
        <v>7715</v>
      </c>
      <c r="M234">
        <v>110102</v>
      </c>
      <c r="N234" t="s">
        <v>496</v>
      </c>
      <c r="O234">
        <v>8.5474700927734375</v>
      </c>
      <c r="P234">
        <v>-77.707496643066406</v>
      </c>
      <c r="Q234">
        <v>3735</v>
      </c>
    </row>
    <row r="235" spans="1:17">
      <c r="A235">
        <v>543</v>
      </c>
      <c r="B235" t="str">
        <f t="shared" si="3"/>
        <v>Manuel Ortega</v>
      </c>
      <c r="C235">
        <v>11</v>
      </c>
      <c r="D235" t="s">
        <v>291</v>
      </c>
      <c r="E235" s="62">
        <v>8.2459402084350586</v>
      </c>
      <c r="F235" s="62">
        <v>-77.762001037597656</v>
      </c>
      <c r="G235" s="62">
        <v>10001</v>
      </c>
      <c r="H235" s="64">
        <v>1101</v>
      </c>
      <c r="I235" t="s">
        <v>292</v>
      </c>
      <c r="J235">
        <v>8.420720100402832</v>
      </c>
      <c r="K235">
        <v>-77.606201171875</v>
      </c>
      <c r="L235">
        <v>7715</v>
      </c>
      <c r="M235">
        <v>110103</v>
      </c>
      <c r="N235" t="s">
        <v>554</v>
      </c>
      <c r="O235">
        <v>8.3226995468139648</v>
      </c>
      <c r="P235">
        <v>-77.499000549316406</v>
      </c>
      <c r="Q235">
        <v>1783</v>
      </c>
    </row>
    <row r="236" spans="1:17">
      <c r="A236">
        <v>544</v>
      </c>
      <c r="B236" t="str">
        <f t="shared" si="3"/>
        <v>Río Sábalo (Cabecera)</v>
      </c>
      <c r="C236">
        <v>11</v>
      </c>
      <c r="D236" t="s">
        <v>291</v>
      </c>
      <c r="E236" s="62">
        <v>8.2459402084350586</v>
      </c>
      <c r="F236" s="62">
        <v>-77.762001037597656</v>
      </c>
      <c r="G236" s="62">
        <v>10001</v>
      </c>
      <c r="H236" s="64">
        <v>1102</v>
      </c>
      <c r="I236" t="s">
        <v>446</v>
      </c>
      <c r="J236">
        <v>7.8367500305175781</v>
      </c>
      <c r="K236">
        <v>-78.126899719238281</v>
      </c>
      <c r="L236">
        <v>2286</v>
      </c>
      <c r="M236">
        <v>110201</v>
      </c>
      <c r="N236" t="s">
        <v>674</v>
      </c>
      <c r="O236">
        <v>7.9122800827026367</v>
      </c>
      <c r="P236">
        <v>-78.214302062988281</v>
      </c>
      <c r="Q236">
        <v>1800</v>
      </c>
    </row>
    <row r="237" spans="1:17">
      <c r="A237">
        <v>545</v>
      </c>
      <c r="B237" t="str">
        <f t="shared" si="3"/>
        <v>Jingurudó</v>
      </c>
      <c r="C237">
        <v>11</v>
      </c>
      <c r="D237" t="s">
        <v>291</v>
      </c>
      <c r="E237" s="62">
        <v>8.2459402084350586</v>
      </c>
      <c r="F237" s="62">
        <v>-77.762001037597656</v>
      </c>
      <c r="G237" s="62">
        <v>10001</v>
      </c>
      <c r="H237" s="64">
        <v>1102</v>
      </c>
      <c r="I237" t="s">
        <v>446</v>
      </c>
      <c r="J237">
        <v>7.8367500305175781</v>
      </c>
      <c r="K237">
        <v>-78.126899719238281</v>
      </c>
      <c r="L237">
        <v>2286</v>
      </c>
      <c r="M237">
        <v>110202</v>
      </c>
      <c r="N237" t="s">
        <v>447</v>
      </c>
      <c r="O237">
        <v>7.782710075378418</v>
      </c>
      <c r="P237">
        <v>-78.064300537109375</v>
      </c>
      <c r="Q237">
        <v>486</v>
      </c>
    </row>
    <row r="238" spans="1:17">
      <c r="A238">
        <v>537</v>
      </c>
      <c r="B238" t="str">
        <f t="shared" si="3"/>
        <v>Narganá (Cabecera)</v>
      </c>
      <c r="C238">
        <v>10</v>
      </c>
      <c r="D238" t="s">
        <v>113</v>
      </c>
      <c r="E238" s="63">
        <v>9.1622495651245117</v>
      </c>
      <c r="F238" s="63">
        <v>-78.289100646972656</v>
      </c>
      <c r="G238" s="63">
        <v>33109</v>
      </c>
      <c r="H238" s="64">
        <v>1001</v>
      </c>
      <c r="I238" t="s">
        <v>113</v>
      </c>
      <c r="J238">
        <v>9.1622495651245117</v>
      </c>
      <c r="K238">
        <v>-78.289100646972656</v>
      </c>
      <c r="L238">
        <v>33109</v>
      </c>
      <c r="M238">
        <v>100101</v>
      </c>
      <c r="N238" t="s">
        <v>573</v>
      </c>
      <c r="O238">
        <v>9.3903999328613281</v>
      </c>
      <c r="P238">
        <v>-78.851898193359375</v>
      </c>
      <c r="Q238">
        <v>14060</v>
      </c>
    </row>
    <row r="239" spans="1:17">
      <c r="A239">
        <v>538</v>
      </c>
      <c r="B239" t="str">
        <f t="shared" si="3"/>
        <v>Ailigandí</v>
      </c>
      <c r="C239">
        <v>10</v>
      </c>
      <c r="D239" t="s">
        <v>113</v>
      </c>
      <c r="E239" s="63">
        <v>9.1622495651245117</v>
      </c>
      <c r="F239" s="63">
        <v>-78.289100646972656</v>
      </c>
      <c r="G239" s="63">
        <v>33109</v>
      </c>
      <c r="H239" s="64">
        <v>1001</v>
      </c>
      <c r="I239" t="s">
        <v>113</v>
      </c>
      <c r="J239">
        <v>9.1622495651245117</v>
      </c>
      <c r="K239">
        <v>-78.289100646972656</v>
      </c>
      <c r="L239">
        <v>33109</v>
      </c>
      <c r="M239">
        <v>100102</v>
      </c>
      <c r="N239" t="s">
        <v>114</v>
      </c>
      <c r="O239">
        <v>9.2218904495239258</v>
      </c>
      <c r="P239">
        <v>-78.15789794921875</v>
      </c>
      <c r="Q239">
        <v>11644</v>
      </c>
    </row>
    <row r="240" spans="1:17">
      <c r="A240">
        <v>539</v>
      </c>
      <c r="B240" t="str">
        <f t="shared" si="3"/>
        <v>Puerto Obaldía</v>
      </c>
      <c r="C240">
        <v>10</v>
      </c>
      <c r="D240" t="s">
        <v>113</v>
      </c>
      <c r="E240" s="63">
        <v>9.1622495651245117</v>
      </c>
      <c r="F240" s="63">
        <v>-78.289100646972656</v>
      </c>
      <c r="G240" s="63">
        <v>33109</v>
      </c>
      <c r="H240" s="64">
        <v>1001</v>
      </c>
      <c r="I240" t="s">
        <v>113</v>
      </c>
      <c r="J240">
        <v>9.1622495651245117</v>
      </c>
      <c r="K240">
        <v>-78.289100646972656</v>
      </c>
      <c r="L240">
        <v>33109</v>
      </c>
      <c r="M240">
        <v>100103</v>
      </c>
      <c r="N240" t="s">
        <v>642</v>
      </c>
      <c r="O240">
        <v>8.615839958190918</v>
      </c>
      <c r="P240">
        <v>-77.435897827148438</v>
      </c>
      <c r="Q240">
        <v>672</v>
      </c>
    </row>
    <row r="241" spans="1:17">
      <c r="A241">
        <v>540</v>
      </c>
      <c r="B241" t="str">
        <f t="shared" si="3"/>
        <v>Tubualá</v>
      </c>
      <c r="C241">
        <v>10</v>
      </c>
      <c r="D241" t="s">
        <v>113</v>
      </c>
      <c r="E241" s="63">
        <v>9.1622495651245117</v>
      </c>
      <c r="F241" s="63">
        <v>-78.289100646972656</v>
      </c>
      <c r="G241" s="63">
        <v>33109</v>
      </c>
      <c r="H241" s="64">
        <v>1001</v>
      </c>
      <c r="I241" t="s">
        <v>113</v>
      </c>
      <c r="J241">
        <v>9.1622495651245117</v>
      </c>
      <c r="K241">
        <v>-78.289100646972656</v>
      </c>
      <c r="L241">
        <v>33109</v>
      </c>
      <c r="M241">
        <v>100104</v>
      </c>
      <c r="N241" t="s">
        <v>754</v>
      </c>
      <c r="O241">
        <v>8.8618402481079102</v>
      </c>
      <c r="P241">
        <v>-77.7156982421875</v>
      </c>
      <c r="Q241">
        <v>6733</v>
      </c>
    </row>
    <row r="242" spans="1:17">
      <c r="A242">
        <v>546</v>
      </c>
      <c r="B242" t="str">
        <f t="shared" si="3"/>
        <v>Soloy</v>
      </c>
      <c r="C242">
        <v>12</v>
      </c>
      <c r="D242" t="s">
        <v>104</v>
      </c>
      <c r="E242" s="59">
        <v>8.6566200256347656</v>
      </c>
      <c r="F242" s="59">
        <v>-81.76629638671875</v>
      </c>
      <c r="G242" s="59">
        <v>156747</v>
      </c>
      <c r="H242" s="64">
        <v>1201</v>
      </c>
      <c r="I242" t="s">
        <v>193</v>
      </c>
      <c r="J242">
        <v>8.5318698883056641</v>
      </c>
      <c r="K242">
        <v>-82.034103393554688</v>
      </c>
      <c r="L242">
        <v>23532</v>
      </c>
      <c r="M242">
        <v>120101</v>
      </c>
      <c r="N242" t="s">
        <v>733</v>
      </c>
      <c r="O242">
        <v>8.5435695648193359</v>
      </c>
      <c r="P242">
        <v>-82.094802856445313</v>
      </c>
      <c r="Q242">
        <v>4153</v>
      </c>
    </row>
    <row r="243" spans="1:17">
      <c r="A243">
        <v>547</v>
      </c>
      <c r="B243" t="str">
        <f t="shared" si="3"/>
        <v>Boca de Balsa</v>
      </c>
      <c r="C243">
        <v>12</v>
      </c>
      <c r="D243" t="s">
        <v>104</v>
      </c>
      <c r="E243" s="59">
        <v>8.6566200256347656</v>
      </c>
      <c r="F243" s="59">
        <v>-81.76629638671875</v>
      </c>
      <c r="G243" s="59">
        <v>156747</v>
      </c>
      <c r="H243" s="64">
        <v>1201</v>
      </c>
      <c r="I243" t="s">
        <v>193</v>
      </c>
      <c r="J243">
        <v>8.5318698883056641</v>
      </c>
      <c r="K243">
        <v>-82.034103393554688</v>
      </c>
      <c r="L243">
        <v>23532</v>
      </c>
      <c r="M243">
        <v>120102</v>
      </c>
      <c r="N243" t="s">
        <v>194</v>
      </c>
      <c r="O243">
        <v>8.5894098281860352</v>
      </c>
      <c r="P243">
        <v>-82.031303405761719</v>
      </c>
      <c r="Q243">
        <v>3053</v>
      </c>
    </row>
    <row r="244" spans="1:17">
      <c r="A244">
        <v>548</v>
      </c>
      <c r="B244" t="str">
        <f t="shared" si="3"/>
        <v>Camarón Arriba</v>
      </c>
      <c r="C244">
        <v>12</v>
      </c>
      <c r="D244" t="s">
        <v>104</v>
      </c>
      <c r="E244" s="59">
        <v>8.6566200256347656</v>
      </c>
      <c r="F244" s="59">
        <v>-81.76629638671875</v>
      </c>
      <c r="G244" s="59">
        <v>156747</v>
      </c>
      <c r="H244" s="64">
        <v>1201</v>
      </c>
      <c r="I244" t="s">
        <v>193</v>
      </c>
      <c r="J244">
        <v>8.5318698883056641</v>
      </c>
      <c r="K244">
        <v>-82.034103393554688</v>
      </c>
      <c r="L244">
        <v>23532</v>
      </c>
      <c r="M244">
        <v>120103</v>
      </c>
      <c r="N244" t="s">
        <v>226</v>
      </c>
      <c r="O244">
        <v>8.3945598602294922</v>
      </c>
      <c r="P244">
        <v>-81.996101379394531</v>
      </c>
      <c r="Q244">
        <v>2977</v>
      </c>
    </row>
    <row r="245" spans="1:17">
      <c r="A245">
        <v>549</v>
      </c>
      <c r="B245" t="str">
        <f t="shared" si="3"/>
        <v>Cerro Banco</v>
      </c>
      <c r="C245">
        <v>12</v>
      </c>
      <c r="D245" t="s">
        <v>104</v>
      </c>
      <c r="E245" s="59">
        <v>8.6566200256347656</v>
      </c>
      <c r="F245" s="59">
        <v>-81.76629638671875</v>
      </c>
      <c r="G245" s="59">
        <v>156747</v>
      </c>
      <c r="H245" s="64">
        <v>1201</v>
      </c>
      <c r="I245" t="s">
        <v>193</v>
      </c>
      <c r="J245">
        <v>8.5318698883056641</v>
      </c>
      <c r="K245">
        <v>-82.034103393554688</v>
      </c>
      <c r="L245">
        <v>23532</v>
      </c>
      <c r="M245">
        <v>120104</v>
      </c>
      <c r="N245" t="s">
        <v>256</v>
      </c>
      <c r="O245">
        <v>8.4693603515625</v>
      </c>
      <c r="P245">
        <v>-82.012199401855469</v>
      </c>
      <c r="Q245">
        <v>3913</v>
      </c>
    </row>
    <row r="246" spans="1:17">
      <c r="A246">
        <v>550</v>
      </c>
      <c r="B246" t="str">
        <f t="shared" si="3"/>
        <v>Cerro de Patena</v>
      </c>
      <c r="C246">
        <v>12</v>
      </c>
      <c r="D246" t="s">
        <v>104</v>
      </c>
      <c r="E246" s="59">
        <v>8.6566200256347656</v>
      </c>
      <c r="F246" s="59">
        <v>-81.76629638671875</v>
      </c>
      <c r="G246" s="59">
        <v>156747</v>
      </c>
      <c r="H246" s="64">
        <v>1201</v>
      </c>
      <c r="I246" t="s">
        <v>193</v>
      </c>
      <c r="J246">
        <v>8.5318698883056641</v>
      </c>
      <c r="K246">
        <v>-82.034103393554688</v>
      </c>
      <c r="L246">
        <v>23532</v>
      </c>
      <c r="M246">
        <v>120105</v>
      </c>
      <c r="N246" t="s">
        <v>260</v>
      </c>
      <c r="O246">
        <v>8.4432296752929688</v>
      </c>
      <c r="P246">
        <v>-81.933296203613281</v>
      </c>
      <c r="Q246">
        <v>1730</v>
      </c>
    </row>
    <row r="247" spans="1:17">
      <c r="A247">
        <v>551</v>
      </c>
      <c r="B247" t="str">
        <f t="shared" si="3"/>
        <v>Emplanada de Chorcha</v>
      </c>
      <c r="C247">
        <v>12</v>
      </c>
      <c r="D247" t="s">
        <v>104</v>
      </c>
      <c r="E247" s="59">
        <v>8.6566200256347656</v>
      </c>
      <c r="F247" s="59">
        <v>-81.76629638671875</v>
      </c>
      <c r="G247" s="59">
        <v>156747</v>
      </c>
      <c r="H247" s="64">
        <v>1201</v>
      </c>
      <c r="I247" t="s">
        <v>193</v>
      </c>
      <c r="J247">
        <v>8.5318698883056641</v>
      </c>
      <c r="K247">
        <v>-82.034103393554688</v>
      </c>
      <c r="L247">
        <v>23532</v>
      </c>
      <c r="M247">
        <v>120106</v>
      </c>
      <c r="N247" t="s">
        <v>400</v>
      </c>
      <c r="O247">
        <v>8.6045398712158203</v>
      </c>
      <c r="P247">
        <v>-82.141998291015625</v>
      </c>
      <c r="Q247">
        <v>2348</v>
      </c>
    </row>
    <row r="248" spans="1:17">
      <c r="A248">
        <v>552</v>
      </c>
      <c r="B248" t="str">
        <f t="shared" si="3"/>
        <v>Nämnoni</v>
      </c>
      <c r="C248">
        <v>12</v>
      </c>
      <c r="D248" t="s">
        <v>104</v>
      </c>
      <c r="E248" s="59">
        <v>8.6566200256347656</v>
      </c>
      <c r="F248" s="59">
        <v>-81.76629638671875</v>
      </c>
      <c r="G248" s="59">
        <v>156747</v>
      </c>
      <c r="H248" s="64">
        <v>1201</v>
      </c>
      <c r="I248" t="s">
        <v>193</v>
      </c>
      <c r="J248">
        <v>8.5318698883056641</v>
      </c>
      <c r="K248">
        <v>-82.034103393554688</v>
      </c>
      <c r="L248">
        <v>23532</v>
      </c>
      <c r="M248">
        <v>120107</v>
      </c>
      <c r="N248" t="s">
        <v>571</v>
      </c>
      <c r="O248">
        <v>8.3690204620361328</v>
      </c>
      <c r="P248">
        <v>-81.969902038574219</v>
      </c>
      <c r="Q248">
        <v>1867</v>
      </c>
    </row>
    <row r="249" spans="1:17">
      <c r="A249">
        <v>553</v>
      </c>
      <c r="B249" t="str">
        <f t="shared" si="3"/>
        <v>Niba</v>
      </c>
      <c r="C249">
        <v>12</v>
      </c>
      <c r="D249" t="s">
        <v>104</v>
      </c>
      <c r="E249" s="59">
        <v>8.6566200256347656</v>
      </c>
      <c r="F249" s="59">
        <v>-81.76629638671875</v>
      </c>
      <c r="G249" s="59">
        <v>156747</v>
      </c>
      <c r="H249" s="64">
        <v>1201</v>
      </c>
      <c r="I249" t="s">
        <v>193</v>
      </c>
      <c r="J249">
        <v>8.5318698883056641</v>
      </c>
      <c r="K249">
        <v>-82.034103393554688</v>
      </c>
      <c r="L249">
        <v>23532</v>
      </c>
      <c r="M249">
        <v>120108</v>
      </c>
      <c r="N249" t="s">
        <v>575</v>
      </c>
      <c r="O249">
        <v>8.5634403228759766</v>
      </c>
      <c r="P249">
        <v>-81.953598022460938</v>
      </c>
      <c r="Q249">
        <v>3491</v>
      </c>
    </row>
    <row r="250" spans="1:17">
      <c r="A250">
        <v>554</v>
      </c>
      <c r="B250" t="str">
        <f t="shared" si="3"/>
        <v>Hato Pilón (Cabecera)</v>
      </c>
      <c r="C250">
        <v>12</v>
      </c>
      <c r="D250" t="s">
        <v>104</v>
      </c>
      <c r="E250" s="59">
        <v>8.6566200256347656</v>
      </c>
      <c r="F250" s="59">
        <v>-81.76629638671875</v>
      </c>
      <c r="G250" s="59">
        <v>156747</v>
      </c>
      <c r="H250" s="64">
        <v>1202</v>
      </c>
      <c r="I250" t="s">
        <v>246</v>
      </c>
      <c r="J250">
        <v>8.4575004577636719</v>
      </c>
      <c r="K250">
        <v>-81.87969970703125</v>
      </c>
      <c r="L250">
        <v>15010</v>
      </c>
      <c r="M250">
        <v>120201</v>
      </c>
      <c r="N250" t="s">
        <v>435</v>
      </c>
      <c r="O250">
        <v>8.3938999176025391</v>
      </c>
      <c r="P250">
        <v>-81.83599853515625</v>
      </c>
      <c r="Q250">
        <v>2356</v>
      </c>
    </row>
    <row r="251" spans="1:17">
      <c r="A251">
        <v>555</v>
      </c>
      <c r="B251" t="str">
        <f t="shared" si="3"/>
        <v>Cascabel</v>
      </c>
      <c r="C251">
        <v>12</v>
      </c>
      <c r="D251" t="s">
        <v>104</v>
      </c>
      <c r="E251" s="59">
        <v>8.6566200256347656</v>
      </c>
      <c r="F251" s="59">
        <v>-81.76629638671875</v>
      </c>
      <c r="G251" s="59">
        <v>156747</v>
      </c>
      <c r="H251" s="64">
        <v>1202</v>
      </c>
      <c r="I251" t="s">
        <v>246</v>
      </c>
      <c r="J251">
        <v>8.4575004577636719</v>
      </c>
      <c r="K251">
        <v>-81.87969970703125</v>
      </c>
      <c r="L251">
        <v>15010</v>
      </c>
      <c r="M251">
        <v>120202</v>
      </c>
      <c r="N251" t="s">
        <v>247</v>
      </c>
      <c r="O251">
        <v>8.5583600997924805</v>
      </c>
      <c r="P251">
        <v>-81.879898071289063</v>
      </c>
      <c r="Q251">
        <v>1225</v>
      </c>
    </row>
    <row r="252" spans="1:17">
      <c r="A252">
        <v>556</v>
      </c>
      <c r="B252" t="str">
        <f t="shared" si="3"/>
        <v>Hato Corotú</v>
      </c>
      <c r="C252">
        <v>12</v>
      </c>
      <c r="D252" t="s">
        <v>104</v>
      </c>
      <c r="E252" s="59">
        <v>8.6566200256347656</v>
      </c>
      <c r="F252" s="59">
        <v>-81.76629638671875</v>
      </c>
      <c r="G252" s="59">
        <v>156747</v>
      </c>
      <c r="H252" s="64">
        <v>1202</v>
      </c>
      <c r="I252" t="s">
        <v>246</v>
      </c>
      <c r="J252">
        <v>8.4575004577636719</v>
      </c>
      <c r="K252">
        <v>-81.87969970703125</v>
      </c>
      <c r="L252">
        <v>15010</v>
      </c>
      <c r="M252">
        <v>120203</v>
      </c>
      <c r="N252" t="s">
        <v>431</v>
      </c>
      <c r="O252">
        <v>8.3419904708862305</v>
      </c>
      <c r="P252">
        <v>-81.959098815917969</v>
      </c>
      <c r="Q252">
        <v>2134</v>
      </c>
    </row>
    <row r="253" spans="1:17">
      <c r="A253">
        <v>557</v>
      </c>
      <c r="B253" t="str">
        <f t="shared" si="3"/>
        <v>Hato Culantro</v>
      </c>
      <c r="C253">
        <v>12</v>
      </c>
      <c r="D253" t="s">
        <v>104</v>
      </c>
      <c r="E253" s="59">
        <v>8.6566200256347656</v>
      </c>
      <c r="F253" s="59">
        <v>-81.76629638671875</v>
      </c>
      <c r="G253" s="59">
        <v>156747</v>
      </c>
      <c r="H253" s="64">
        <v>1202</v>
      </c>
      <c r="I253" t="s">
        <v>246</v>
      </c>
      <c r="J253">
        <v>8.4575004577636719</v>
      </c>
      <c r="K253">
        <v>-81.87969970703125</v>
      </c>
      <c r="L253">
        <v>15010</v>
      </c>
      <c r="M253">
        <v>120204</v>
      </c>
      <c r="N253" t="s">
        <v>432</v>
      </c>
      <c r="O253">
        <v>8.4567899703979492</v>
      </c>
      <c r="P253">
        <v>-81.865997314453125</v>
      </c>
      <c r="Q253">
        <v>2110</v>
      </c>
    </row>
    <row r="254" spans="1:17">
      <c r="A254">
        <v>558</v>
      </c>
      <c r="B254" t="str">
        <f t="shared" si="3"/>
        <v>Hato Jobo</v>
      </c>
      <c r="C254">
        <v>12</v>
      </c>
      <c r="D254" t="s">
        <v>104</v>
      </c>
      <c r="E254" s="59">
        <v>8.6566200256347656</v>
      </c>
      <c r="F254" s="59">
        <v>-81.76629638671875</v>
      </c>
      <c r="G254" s="59">
        <v>156747</v>
      </c>
      <c r="H254" s="64">
        <v>1202</v>
      </c>
      <c r="I254" t="s">
        <v>246</v>
      </c>
      <c r="J254">
        <v>8.4575004577636719</v>
      </c>
      <c r="K254">
        <v>-81.87969970703125</v>
      </c>
      <c r="L254">
        <v>15010</v>
      </c>
      <c r="M254">
        <v>120205</v>
      </c>
      <c r="N254" t="s">
        <v>433</v>
      </c>
      <c r="O254">
        <v>8.3995504379272461</v>
      </c>
      <c r="P254">
        <v>-81.899101257324219</v>
      </c>
      <c r="Q254">
        <v>1393</v>
      </c>
    </row>
    <row r="255" spans="1:17">
      <c r="A255">
        <v>559</v>
      </c>
      <c r="B255" t="str">
        <f t="shared" si="3"/>
        <v>Hato Julí</v>
      </c>
      <c r="C255">
        <v>12</v>
      </c>
      <c r="D255" t="s">
        <v>104</v>
      </c>
      <c r="E255" s="59">
        <v>8.6566200256347656</v>
      </c>
      <c r="F255" s="59">
        <v>-81.76629638671875</v>
      </c>
      <c r="G255" s="59">
        <v>156747</v>
      </c>
      <c r="H255" s="64">
        <v>1202</v>
      </c>
      <c r="I255" t="s">
        <v>246</v>
      </c>
      <c r="J255">
        <v>8.4575004577636719</v>
      </c>
      <c r="K255">
        <v>-81.87969970703125</v>
      </c>
      <c r="L255">
        <v>15010</v>
      </c>
      <c r="M255">
        <v>120206</v>
      </c>
      <c r="N255" t="s">
        <v>434</v>
      </c>
      <c r="O255">
        <v>8.3572702407836914</v>
      </c>
      <c r="P255">
        <v>-81.851402282714844</v>
      </c>
      <c r="Q255">
        <v>1504</v>
      </c>
    </row>
    <row r="256" spans="1:17">
      <c r="A256">
        <v>560</v>
      </c>
      <c r="B256" t="str">
        <f t="shared" si="3"/>
        <v>Quebrada de Loro</v>
      </c>
      <c r="C256">
        <v>12</v>
      </c>
      <c r="D256" t="s">
        <v>104</v>
      </c>
      <c r="E256" s="59">
        <v>8.6566200256347656</v>
      </c>
      <c r="F256" s="59">
        <v>-81.76629638671875</v>
      </c>
      <c r="G256" s="59">
        <v>156747</v>
      </c>
      <c r="H256" s="64">
        <v>1202</v>
      </c>
      <c r="I256" t="s">
        <v>246</v>
      </c>
      <c r="J256">
        <v>8.4575004577636719</v>
      </c>
      <c r="K256">
        <v>-81.87969970703125</v>
      </c>
      <c r="L256">
        <v>15010</v>
      </c>
      <c r="M256">
        <v>120207</v>
      </c>
      <c r="N256" t="s">
        <v>651</v>
      </c>
      <c r="O256">
        <v>8.3495101928710938</v>
      </c>
      <c r="P256">
        <v>-81.924896240234375</v>
      </c>
      <c r="Q256">
        <v>1616</v>
      </c>
    </row>
    <row r="257" spans="1:17">
      <c r="A257">
        <v>561</v>
      </c>
      <c r="B257" t="str">
        <f t="shared" si="3"/>
        <v>Salto Dupí</v>
      </c>
      <c r="C257">
        <v>12</v>
      </c>
      <c r="D257" t="s">
        <v>104</v>
      </c>
      <c r="E257" s="59">
        <v>8.6566200256347656</v>
      </c>
      <c r="F257" s="59">
        <v>-81.76629638671875</v>
      </c>
      <c r="G257" s="59">
        <v>156747</v>
      </c>
      <c r="H257" s="64">
        <v>1202</v>
      </c>
      <c r="I257" t="s">
        <v>246</v>
      </c>
      <c r="J257">
        <v>8.4575004577636719</v>
      </c>
      <c r="K257">
        <v>-81.87969970703125</v>
      </c>
      <c r="L257">
        <v>15010</v>
      </c>
      <c r="M257">
        <v>120208</v>
      </c>
      <c r="N257" t="s">
        <v>688</v>
      </c>
      <c r="O257">
        <v>8.3572702407836914</v>
      </c>
      <c r="P257">
        <v>-81.887901306152344</v>
      </c>
      <c r="Q257">
        <v>2672</v>
      </c>
    </row>
    <row r="258" spans="1:17">
      <c r="A258">
        <v>562</v>
      </c>
      <c r="B258" t="str">
        <f t="shared" si="3"/>
        <v>Chichica (Cabecera)</v>
      </c>
      <c r="C258">
        <v>12</v>
      </c>
      <c r="D258" t="s">
        <v>104</v>
      </c>
      <c r="E258" s="59">
        <v>8.6566200256347656</v>
      </c>
      <c r="F258" s="59">
        <v>-81.76629638671875</v>
      </c>
      <c r="G258" s="59">
        <v>156747</v>
      </c>
      <c r="H258" s="64">
        <v>1203</v>
      </c>
      <c r="I258" t="s">
        <v>126</v>
      </c>
      <c r="J258">
        <v>8.4341402053833008</v>
      </c>
      <c r="K258">
        <v>-81.631301879882813</v>
      </c>
      <c r="L258">
        <v>36075</v>
      </c>
      <c r="M258">
        <v>120301</v>
      </c>
      <c r="N258" t="s">
        <v>277</v>
      </c>
      <c r="O258">
        <v>8.3790998458862305</v>
      </c>
      <c r="P258">
        <v>-81.677299499511719</v>
      </c>
      <c r="Q258">
        <v>5368</v>
      </c>
    </row>
    <row r="259" spans="1:17">
      <c r="A259">
        <v>563</v>
      </c>
      <c r="B259" t="str">
        <f t="shared" si="3"/>
        <v>Alto Caballero</v>
      </c>
      <c r="C259">
        <v>12</v>
      </c>
      <c r="D259" t="s">
        <v>104</v>
      </c>
      <c r="E259" s="59">
        <v>8.6566200256347656</v>
      </c>
      <c r="F259" s="59">
        <v>-81.76629638671875</v>
      </c>
      <c r="G259" s="59">
        <v>156747</v>
      </c>
      <c r="H259" s="64">
        <v>1203</v>
      </c>
      <c r="I259" t="s">
        <v>126</v>
      </c>
      <c r="J259">
        <v>8.4341402053833008</v>
      </c>
      <c r="K259">
        <v>-81.631301879882813</v>
      </c>
      <c r="L259">
        <v>36075</v>
      </c>
      <c r="M259">
        <v>120302</v>
      </c>
      <c r="N259" t="s">
        <v>127</v>
      </c>
      <c r="O259">
        <v>8.2994499206542969</v>
      </c>
      <c r="P259">
        <v>-81.675498962402344</v>
      </c>
      <c r="Q259">
        <v>3854</v>
      </c>
    </row>
    <row r="260" spans="1:17">
      <c r="A260">
        <v>564</v>
      </c>
      <c r="B260" t="str">
        <f t="shared" si="3"/>
        <v>Bakama</v>
      </c>
      <c r="C260">
        <v>12</v>
      </c>
      <c r="D260" t="s">
        <v>104</v>
      </c>
      <c r="E260" s="59">
        <v>8.6566200256347656</v>
      </c>
      <c r="F260" s="59">
        <v>-81.76629638671875</v>
      </c>
      <c r="G260" s="59">
        <v>156747</v>
      </c>
      <c r="H260" s="64">
        <v>1203</v>
      </c>
      <c r="I260" t="s">
        <v>126</v>
      </c>
      <c r="J260">
        <v>8.4341402053833008</v>
      </c>
      <c r="K260">
        <v>-81.631301879882813</v>
      </c>
      <c r="L260">
        <v>36075</v>
      </c>
      <c r="M260">
        <v>120303</v>
      </c>
      <c r="N260" t="s">
        <v>164</v>
      </c>
      <c r="O260">
        <v>8.2470998764038086</v>
      </c>
      <c r="P260">
        <v>-81.593299865722656</v>
      </c>
      <c r="Q260">
        <v>1204</v>
      </c>
    </row>
    <row r="261" spans="1:17">
      <c r="A261">
        <v>565</v>
      </c>
      <c r="B261" t="str">
        <f t="shared" si="3"/>
        <v>Cerro Caña</v>
      </c>
      <c r="C261">
        <v>12</v>
      </c>
      <c r="D261" t="s">
        <v>104</v>
      </c>
      <c r="E261" s="59">
        <v>8.6566200256347656</v>
      </c>
      <c r="F261" s="59">
        <v>-81.76629638671875</v>
      </c>
      <c r="G261" s="59">
        <v>156747</v>
      </c>
      <c r="H261" s="64">
        <v>1203</v>
      </c>
      <c r="I261" t="s">
        <v>126</v>
      </c>
      <c r="J261">
        <v>8.4341402053833008</v>
      </c>
      <c r="K261">
        <v>-81.631301879882813</v>
      </c>
      <c r="L261">
        <v>36075</v>
      </c>
      <c r="M261">
        <v>120304</v>
      </c>
      <c r="N261" t="s">
        <v>257</v>
      </c>
      <c r="O261">
        <v>8.3300304412841797</v>
      </c>
      <c r="P261">
        <v>-81.63189697265625</v>
      </c>
      <c r="Q261">
        <v>2146</v>
      </c>
    </row>
    <row r="262" spans="1:17">
      <c r="A262">
        <v>566</v>
      </c>
      <c r="B262" t="str">
        <f t="shared" si="3"/>
        <v>Cerro Puerco</v>
      </c>
      <c r="C262">
        <v>12</v>
      </c>
      <c r="D262" t="s">
        <v>104</v>
      </c>
      <c r="E262" s="59">
        <v>8.6566200256347656</v>
      </c>
      <c r="F262" s="59">
        <v>-81.76629638671875</v>
      </c>
      <c r="G262" s="59">
        <v>156747</v>
      </c>
      <c r="H262" s="64">
        <v>1203</v>
      </c>
      <c r="I262" t="s">
        <v>126</v>
      </c>
      <c r="J262">
        <v>8.4341402053833008</v>
      </c>
      <c r="K262">
        <v>-81.631301879882813</v>
      </c>
      <c r="L262">
        <v>36075</v>
      </c>
      <c r="M262">
        <v>120305</v>
      </c>
      <c r="N262" t="s">
        <v>267</v>
      </c>
      <c r="O262">
        <v>8.3379898071289063</v>
      </c>
      <c r="P262">
        <v>-81.761199951171875</v>
      </c>
      <c r="Q262">
        <v>4327</v>
      </c>
    </row>
    <row r="263" spans="1:17">
      <c r="A263">
        <v>567</v>
      </c>
      <c r="B263" t="str">
        <f t="shared" si="3"/>
        <v>Krüa</v>
      </c>
      <c r="C263">
        <v>12</v>
      </c>
      <c r="D263" t="s">
        <v>104</v>
      </c>
      <c r="E263" s="59">
        <v>8.6566200256347656</v>
      </c>
      <c r="F263" s="59">
        <v>-81.76629638671875</v>
      </c>
      <c r="G263" s="59">
        <v>156747</v>
      </c>
      <c r="H263" s="64">
        <v>1203</v>
      </c>
      <c r="I263" t="s">
        <v>126</v>
      </c>
      <c r="J263">
        <v>8.4341402053833008</v>
      </c>
      <c r="K263">
        <v>-81.631301879882813</v>
      </c>
      <c r="L263">
        <v>36075</v>
      </c>
      <c r="M263">
        <v>120306</v>
      </c>
      <c r="N263" t="s">
        <v>454</v>
      </c>
      <c r="O263">
        <v>8.5417804718017578</v>
      </c>
      <c r="P263">
        <v>-81.550300598144531</v>
      </c>
      <c r="Q263">
        <v>2180</v>
      </c>
    </row>
    <row r="264" spans="1:17">
      <c r="A264">
        <v>568</v>
      </c>
      <c r="B264" t="str">
        <f t="shared" si="3"/>
        <v>Maraca</v>
      </c>
      <c r="C264">
        <v>12</v>
      </c>
      <c r="D264" t="s">
        <v>104</v>
      </c>
      <c r="E264" s="59">
        <v>8.6566200256347656</v>
      </c>
      <c r="F264" s="59">
        <v>-81.76629638671875</v>
      </c>
      <c r="G264" s="59">
        <v>156747</v>
      </c>
      <c r="H264" s="64">
        <v>1203</v>
      </c>
      <c r="I264" t="s">
        <v>126</v>
      </c>
      <c r="J264">
        <v>8.4341402053833008</v>
      </c>
      <c r="K264">
        <v>-81.631301879882813</v>
      </c>
      <c r="L264">
        <v>36075</v>
      </c>
      <c r="M264">
        <v>120307</v>
      </c>
      <c r="N264" t="s">
        <v>555</v>
      </c>
      <c r="O264">
        <v>8.3744497299194336</v>
      </c>
      <c r="P264">
        <v>-81.726699829101563</v>
      </c>
      <c r="Q264">
        <v>3224</v>
      </c>
    </row>
    <row r="265" spans="1:17">
      <c r="A265">
        <v>569</v>
      </c>
      <c r="B265" t="str">
        <f t="shared" si="3"/>
        <v>Nibra</v>
      </c>
      <c r="C265">
        <v>12</v>
      </c>
      <c r="D265" t="s">
        <v>104</v>
      </c>
      <c r="E265" s="59">
        <v>8.6566200256347656</v>
      </c>
      <c r="F265" s="59">
        <v>-81.76629638671875</v>
      </c>
      <c r="G265" s="59">
        <v>156747</v>
      </c>
      <c r="H265" s="64">
        <v>1203</v>
      </c>
      <c r="I265" t="s">
        <v>126</v>
      </c>
      <c r="J265">
        <v>8.4341402053833008</v>
      </c>
      <c r="K265">
        <v>-81.631301879882813</v>
      </c>
      <c r="L265">
        <v>36075</v>
      </c>
      <c r="M265">
        <v>120308</v>
      </c>
      <c r="N265" t="s">
        <v>576</v>
      </c>
      <c r="O265">
        <v>8.295689582824707</v>
      </c>
      <c r="P265">
        <v>-81.554901123046875</v>
      </c>
      <c r="Q265">
        <v>2091</v>
      </c>
    </row>
    <row r="266" spans="1:17">
      <c r="A266">
        <v>570</v>
      </c>
      <c r="B266" t="str">
        <f t="shared" si="3"/>
        <v>Peña Blanca</v>
      </c>
      <c r="C266">
        <v>12</v>
      </c>
      <c r="D266" t="s">
        <v>104</v>
      </c>
      <c r="E266" s="59">
        <v>8.6566200256347656</v>
      </c>
      <c r="F266" s="59">
        <v>-81.76629638671875</v>
      </c>
      <c r="G266" s="59">
        <v>156747</v>
      </c>
      <c r="H266" s="64">
        <v>1203</v>
      </c>
      <c r="I266" t="s">
        <v>126</v>
      </c>
      <c r="J266">
        <v>8.4341402053833008</v>
      </c>
      <c r="K266">
        <v>-81.631301879882813</v>
      </c>
      <c r="L266">
        <v>36075</v>
      </c>
      <c r="M266">
        <v>120309</v>
      </c>
      <c r="N266" t="s">
        <v>615</v>
      </c>
      <c r="O266">
        <v>8.4893102645874023</v>
      </c>
      <c r="P266">
        <v>-81.673698425292969</v>
      </c>
      <c r="Q266">
        <v>3358</v>
      </c>
    </row>
    <row r="267" spans="1:17">
      <c r="A267">
        <v>571</v>
      </c>
      <c r="B267" t="str">
        <f t="shared" ref="B267:B330" si="4">+N267</f>
        <v>Roka o Rokari</v>
      </c>
      <c r="C267">
        <v>12</v>
      </c>
      <c r="D267" t="s">
        <v>104</v>
      </c>
      <c r="E267" s="59">
        <v>8.6566200256347656</v>
      </c>
      <c r="F267" s="59">
        <v>-81.76629638671875</v>
      </c>
      <c r="G267" s="59">
        <v>156747</v>
      </c>
      <c r="H267" s="64">
        <v>1203</v>
      </c>
      <c r="I267" t="s">
        <v>126</v>
      </c>
      <c r="J267">
        <v>8.4341402053833008</v>
      </c>
      <c r="K267">
        <v>-81.631301879882813</v>
      </c>
      <c r="L267">
        <v>36075</v>
      </c>
      <c r="M267">
        <v>120310</v>
      </c>
      <c r="N267" t="s">
        <v>679</v>
      </c>
      <c r="O267">
        <v>8.4993801116943359</v>
      </c>
      <c r="P267">
        <v>-81.614898681640625</v>
      </c>
      <c r="Q267">
        <v>2697</v>
      </c>
    </row>
    <row r="268" spans="1:17">
      <c r="A268">
        <v>572</v>
      </c>
      <c r="B268" t="str">
        <f t="shared" si="4"/>
        <v>Sitio Prado</v>
      </c>
      <c r="C268">
        <v>12</v>
      </c>
      <c r="D268" t="s">
        <v>104</v>
      </c>
      <c r="E268" s="59">
        <v>8.6566200256347656</v>
      </c>
      <c r="F268" s="59">
        <v>-81.76629638671875</v>
      </c>
      <c r="G268" s="59">
        <v>156747</v>
      </c>
      <c r="H268" s="64">
        <v>1203</v>
      </c>
      <c r="I268" t="s">
        <v>126</v>
      </c>
      <c r="J268">
        <v>8.4341402053833008</v>
      </c>
      <c r="K268">
        <v>-81.631301879882813</v>
      </c>
      <c r="L268">
        <v>36075</v>
      </c>
      <c r="M268">
        <v>120311</v>
      </c>
      <c r="N268" t="s">
        <v>731</v>
      </c>
      <c r="O268">
        <v>8.4100704193115234</v>
      </c>
      <c r="P268">
        <v>-81.595199584960938</v>
      </c>
      <c r="Q268">
        <v>3478</v>
      </c>
    </row>
    <row r="269" spans="1:17">
      <c r="A269">
        <v>573</v>
      </c>
      <c r="B269" t="str">
        <f t="shared" si="4"/>
        <v>Ümani</v>
      </c>
      <c r="C269">
        <v>12</v>
      </c>
      <c r="D269" t="s">
        <v>104</v>
      </c>
      <c r="E269" s="59">
        <v>8.6566200256347656</v>
      </c>
      <c r="F269" s="59">
        <v>-81.76629638671875</v>
      </c>
      <c r="G269" s="59">
        <v>156747</v>
      </c>
      <c r="H269" s="64">
        <v>1203</v>
      </c>
      <c r="I269" t="s">
        <v>126</v>
      </c>
      <c r="J269">
        <v>8.4341402053833008</v>
      </c>
      <c r="K269">
        <v>-81.631301879882813</v>
      </c>
      <c r="L269">
        <v>36075</v>
      </c>
      <c r="M269">
        <v>120312</v>
      </c>
      <c r="N269" t="s">
        <v>757</v>
      </c>
      <c r="O269">
        <v>8.3135204315185547</v>
      </c>
      <c r="P269">
        <v>-81.724601745605469</v>
      </c>
      <c r="Q269">
        <v>2148</v>
      </c>
    </row>
    <row r="270" spans="1:17">
      <c r="A270">
        <v>574</v>
      </c>
      <c r="B270" t="str">
        <f t="shared" si="4"/>
        <v>Dikeri</v>
      </c>
      <c r="C270">
        <v>12</v>
      </c>
      <c r="D270" t="s">
        <v>104</v>
      </c>
      <c r="E270" s="59">
        <v>8.6566200256347656</v>
      </c>
      <c r="F270" s="59">
        <v>-81.76629638671875</v>
      </c>
      <c r="G270" s="59">
        <v>156747</v>
      </c>
      <c r="H270" s="64">
        <v>1203</v>
      </c>
      <c r="I270" t="s">
        <v>126</v>
      </c>
      <c r="J270">
        <v>8.4341402053833008</v>
      </c>
      <c r="K270">
        <v>-81.631301879882813</v>
      </c>
      <c r="L270">
        <v>36075</v>
      </c>
      <c r="M270">
        <v>120313</v>
      </c>
      <c r="N270" t="s">
        <v>315</v>
      </c>
      <c r="O270">
        <v>8.4016103744506836</v>
      </c>
      <c r="P270">
        <v>-81.644401550292969</v>
      </c>
      <c r="Q270">
        <v>0</v>
      </c>
    </row>
    <row r="271" spans="1:17">
      <c r="A271">
        <v>575</v>
      </c>
      <c r="B271" t="str">
        <f t="shared" si="4"/>
        <v>Diko</v>
      </c>
      <c r="C271">
        <v>12</v>
      </c>
      <c r="D271" t="s">
        <v>104</v>
      </c>
      <c r="E271" s="59">
        <v>8.6566200256347656</v>
      </c>
      <c r="F271" s="59">
        <v>-81.76629638671875</v>
      </c>
      <c r="G271" s="59">
        <v>156747</v>
      </c>
      <c r="H271" s="64">
        <v>1203</v>
      </c>
      <c r="I271" t="s">
        <v>126</v>
      </c>
      <c r="J271">
        <v>8.4341402053833008</v>
      </c>
      <c r="K271">
        <v>-81.631301879882813</v>
      </c>
      <c r="L271">
        <v>36075</v>
      </c>
      <c r="M271">
        <v>120315</v>
      </c>
      <c r="N271" t="s">
        <v>316</v>
      </c>
      <c r="O271">
        <v>8.4338998794555664</v>
      </c>
      <c r="P271">
        <v>-81.72149658203125</v>
      </c>
      <c r="Q271">
        <v>0</v>
      </c>
    </row>
    <row r="272" spans="1:17">
      <c r="A272">
        <v>576</v>
      </c>
      <c r="B272" t="str">
        <f t="shared" si="4"/>
        <v>Mreeni</v>
      </c>
      <c r="C272">
        <v>12</v>
      </c>
      <c r="D272" t="s">
        <v>104</v>
      </c>
      <c r="E272" s="59">
        <v>8.6566200256347656</v>
      </c>
      <c r="F272" s="59">
        <v>-81.76629638671875</v>
      </c>
      <c r="G272" s="59">
        <v>156747</v>
      </c>
      <c r="H272" s="64">
        <v>1203</v>
      </c>
      <c r="I272" t="s">
        <v>126</v>
      </c>
      <c r="J272">
        <v>8.4341402053833008</v>
      </c>
      <c r="K272">
        <v>-81.631301879882813</v>
      </c>
      <c r="L272">
        <v>36075</v>
      </c>
      <c r="M272">
        <v>120316</v>
      </c>
      <c r="N272" t="s">
        <v>569</v>
      </c>
      <c r="O272">
        <v>8.3950099945068359</v>
      </c>
      <c r="P272">
        <v>-81.5509033203125</v>
      </c>
      <c r="Q272">
        <v>0</v>
      </c>
    </row>
    <row r="273" spans="1:17">
      <c r="A273">
        <v>577</v>
      </c>
      <c r="B273" t="str">
        <f t="shared" si="4"/>
        <v>Cerro Iglesias (Cabecera)</v>
      </c>
      <c r="C273">
        <v>12</v>
      </c>
      <c r="D273" t="s">
        <v>104</v>
      </c>
      <c r="E273" s="59">
        <v>8.6566200256347656</v>
      </c>
      <c r="F273" s="59">
        <v>-81.76629638671875</v>
      </c>
      <c r="G273" s="59">
        <v>156747</v>
      </c>
      <c r="H273" s="64">
        <v>1204</v>
      </c>
      <c r="I273" t="s">
        <v>261</v>
      </c>
      <c r="J273">
        <v>8.4115104675292969</v>
      </c>
      <c r="K273">
        <v>-81.793403625488281</v>
      </c>
      <c r="L273">
        <v>14928</v>
      </c>
      <c r="M273">
        <v>120401</v>
      </c>
      <c r="N273" t="s">
        <v>262</v>
      </c>
      <c r="O273">
        <v>8.3108596801757813</v>
      </c>
      <c r="P273">
        <v>-81.803199768066406</v>
      </c>
      <c r="Q273">
        <v>4123</v>
      </c>
    </row>
    <row r="274" spans="1:17">
      <c r="A274">
        <v>578</v>
      </c>
      <c r="B274" t="str">
        <f t="shared" si="4"/>
        <v>Hato Chamí</v>
      </c>
      <c r="C274">
        <v>12</v>
      </c>
      <c r="D274" t="s">
        <v>104</v>
      </c>
      <c r="E274" s="59">
        <v>8.6566200256347656</v>
      </c>
      <c r="F274" s="59">
        <v>-81.76629638671875</v>
      </c>
      <c r="G274" s="59">
        <v>156747</v>
      </c>
      <c r="H274" s="64">
        <v>1204</v>
      </c>
      <c r="I274" t="s">
        <v>261</v>
      </c>
      <c r="J274">
        <v>8.4115104675292969</v>
      </c>
      <c r="K274">
        <v>-81.793403625488281</v>
      </c>
      <c r="L274">
        <v>14928</v>
      </c>
      <c r="M274">
        <v>120402</v>
      </c>
      <c r="N274" t="s">
        <v>430</v>
      </c>
      <c r="O274">
        <v>8.4245500564575195</v>
      </c>
      <c r="P274">
        <v>-81.773101806640625</v>
      </c>
      <c r="Q274">
        <v>3857</v>
      </c>
    </row>
    <row r="275" spans="1:17">
      <c r="A275">
        <v>579</v>
      </c>
      <c r="B275" t="str">
        <f t="shared" si="4"/>
        <v>Jädeberi</v>
      </c>
      <c r="C275">
        <v>12</v>
      </c>
      <c r="D275" t="s">
        <v>104</v>
      </c>
      <c r="E275" s="59">
        <v>8.6566200256347656</v>
      </c>
      <c r="F275" s="59">
        <v>-81.76629638671875</v>
      </c>
      <c r="G275" s="59">
        <v>156747</v>
      </c>
      <c r="H275" s="64">
        <v>1204</v>
      </c>
      <c r="I275" t="s">
        <v>261</v>
      </c>
      <c r="J275">
        <v>8.4115104675292969</v>
      </c>
      <c r="K275">
        <v>-81.793403625488281</v>
      </c>
      <c r="L275">
        <v>14928</v>
      </c>
      <c r="M275">
        <v>120403</v>
      </c>
      <c r="N275" t="s">
        <v>443</v>
      </c>
      <c r="O275">
        <v>8.4939699172973633</v>
      </c>
      <c r="P275">
        <v>-81.804801940917969</v>
      </c>
      <c r="Q275">
        <v>1476</v>
      </c>
    </row>
    <row r="276" spans="1:17">
      <c r="A276">
        <v>580</v>
      </c>
      <c r="B276" t="str">
        <f t="shared" si="4"/>
        <v>Lajero</v>
      </c>
      <c r="C276">
        <v>12</v>
      </c>
      <c r="D276" t="s">
        <v>104</v>
      </c>
      <c r="E276" s="59">
        <v>8.6566200256347656</v>
      </c>
      <c r="F276" s="59">
        <v>-81.76629638671875</v>
      </c>
      <c r="G276" s="59">
        <v>156747</v>
      </c>
      <c r="H276" s="64">
        <v>1204</v>
      </c>
      <c r="I276" t="s">
        <v>261</v>
      </c>
      <c r="J276">
        <v>8.4115104675292969</v>
      </c>
      <c r="K276">
        <v>-81.793403625488281</v>
      </c>
      <c r="L276">
        <v>14928</v>
      </c>
      <c r="M276">
        <v>120404</v>
      </c>
      <c r="N276" t="s">
        <v>498</v>
      </c>
      <c r="O276">
        <v>8.2817602157592773</v>
      </c>
      <c r="P276">
        <v>-81.769699096679688</v>
      </c>
      <c r="Q276">
        <v>2674</v>
      </c>
    </row>
    <row r="277" spans="1:17">
      <c r="A277">
        <v>581</v>
      </c>
      <c r="B277" t="str">
        <f t="shared" si="4"/>
        <v>Susama</v>
      </c>
      <c r="C277">
        <v>12</v>
      </c>
      <c r="D277" t="s">
        <v>104</v>
      </c>
      <c r="E277" s="59">
        <v>8.6566200256347656</v>
      </c>
      <c r="F277" s="59">
        <v>-81.76629638671875</v>
      </c>
      <c r="G277" s="59">
        <v>156747</v>
      </c>
      <c r="H277" s="64">
        <v>1204</v>
      </c>
      <c r="I277" t="s">
        <v>261</v>
      </c>
      <c r="J277">
        <v>8.4115104675292969</v>
      </c>
      <c r="K277">
        <v>-81.793403625488281</v>
      </c>
      <c r="L277">
        <v>14928</v>
      </c>
      <c r="M277">
        <v>120405</v>
      </c>
      <c r="N277" t="s">
        <v>737</v>
      </c>
      <c r="O277">
        <v>8.3604602813720703</v>
      </c>
      <c r="P277">
        <v>-81.802299499511719</v>
      </c>
      <c r="Q277">
        <v>2798</v>
      </c>
    </row>
    <row r="278" spans="1:17">
      <c r="A278">
        <v>582</v>
      </c>
      <c r="B278" t="str">
        <f t="shared" si="4"/>
        <v>Buenos Aires (Cabecera)</v>
      </c>
      <c r="C278">
        <v>12</v>
      </c>
      <c r="D278" t="s">
        <v>104</v>
      </c>
      <c r="E278" s="59">
        <v>8.6566200256347656</v>
      </c>
      <c r="F278" s="59">
        <v>-81.76629638671875</v>
      </c>
      <c r="G278" s="59">
        <v>156747</v>
      </c>
      <c r="H278" s="64">
        <v>1205</v>
      </c>
      <c r="I278" t="s">
        <v>105</v>
      </c>
      <c r="J278">
        <v>8.4499101638793945</v>
      </c>
      <c r="K278">
        <v>-81.395896911621094</v>
      </c>
      <c r="L278">
        <v>13172</v>
      </c>
      <c r="M278">
        <v>120501</v>
      </c>
      <c r="N278" t="s">
        <v>208</v>
      </c>
      <c r="O278">
        <v>8.4523601531982422</v>
      </c>
      <c r="P278">
        <v>-81.486000061035156</v>
      </c>
      <c r="Q278">
        <v>1856</v>
      </c>
    </row>
    <row r="279" spans="1:17">
      <c r="A279">
        <v>583</v>
      </c>
      <c r="B279" t="str">
        <f t="shared" si="4"/>
        <v>Agua de Salud</v>
      </c>
      <c r="C279">
        <v>12</v>
      </c>
      <c r="D279" t="s">
        <v>104</v>
      </c>
      <c r="E279" s="59">
        <v>8.6566200256347656</v>
      </c>
      <c r="F279" s="59">
        <v>-81.76629638671875</v>
      </c>
      <c r="G279" s="59">
        <v>156747</v>
      </c>
      <c r="H279" s="64">
        <v>1205</v>
      </c>
      <c r="I279" t="s">
        <v>105</v>
      </c>
      <c r="J279">
        <v>8.4499101638793945</v>
      </c>
      <c r="K279">
        <v>-81.395896911621094</v>
      </c>
      <c r="L279">
        <v>13172</v>
      </c>
      <c r="M279">
        <v>120502</v>
      </c>
      <c r="N279" t="s">
        <v>106</v>
      </c>
      <c r="O279">
        <v>8.5152101516723633</v>
      </c>
      <c r="P279">
        <v>-81.433799743652344</v>
      </c>
      <c r="Q279">
        <v>3049</v>
      </c>
    </row>
    <row r="280" spans="1:17">
      <c r="A280">
        <v>584</v>
      </c>
      <c r="B280" t="str">
        <f t="shared" si="4"/>
        <v>Alto de Jesús</v>
      </c>
      <c r="C280">
        <v>12</v>
      </c>
      <c r="D280" t="s">
        <v>104</v>
      </c>
      <c r="E280" s="59">
        <v>8.6566200256347656</v>
      </c>
      <c r="F280" s="59">
        <v>-81.76629638671875</v>
      </c>
      <c r="G280" s="59">
        <v>156747</v>
      </c>
      <c r="H280" s="64">
        <v>1205</v>
      </c>
      <c r="I280" t="s">
        <v>105</v>
      </c>
      <c r="J280">
        <v>8.4499101638793945</v>
      </c>
      <c r="K280">
        <v>-81.395896911621094</v>
      </c>
      <c r="L280">
        <v>13172</v>
      </c>
      <c r="M280">
        <v>120503</v>
      </c>
      <c r="N280" t="s">
        <v>128</v>
      </c>
      <c r="O280">
        <v>8.2639799118041992</v>
      </c>
      <c r="P280">
        <v>-81.473602294921875</v>
      </c>
      <c r="Q280">
        <v>686</v>
      </c>
    </row>
    <row r="281" spans="1:17">
      <c r="A281">
        <v>585</v>
      </c>
      <c r="B281" t="str">
        <f t="shared" si="4"/>
        <v>Cerro Pelado</v>
      </c>
      <c r="C281">
        <v>12</v>
      </c>
      <c r="D281" t="s">
        <v>104</v>
      </c>
      <c r="E281" s="59">
        <v>8.6566200256347656</v>
      </c>
      <c r="F281" s="59">
        <v>-81.76629638671875</v>
      </c>
      <c r="G281" s="59">
        <v>156747</v>
      </c>
      <c r="H281" s="64">
        <v>1205</v>
      </c>
      <c r="I281" t="s">
        <v>105</v>
      </c>
      <c r="J281">
        <v>8.4499101638793945</v>
      </c>
      <c r="K281">
        <v>-81.395896911621094</v>
      </c>
      <c r="L281">
        <v>13172</v>
      </c>
      <c r="M281">
        <v>120504</v>
      </c>
      <c r="N281" t="s">
        <v>265</v>
      </c>
      <c r="O281">
        <v>8.1643104553222656</v>
      </c>
      <c r="P281">
        <v>-81.536102294921875</v>
      </c>
      <c r="Q281">
        <v>2361</v>
      </c>
    </row>
    <row r="282" spans="1:17">
      <c r="A282">
        <v>586</v>
      </c>
      <c r="B282" t="str">
        <f t="shared" si="4"/>
        <v>El Bale</v>
      </c>
      <c r="C282">
        <v>12</v>
      </c>
      <c r="D282" t="s">
        <v>104</v>
      </c>
      <c r="E282" s="59">
        <v>8.6566200256347656</v>
      </c>
      <c r="F282" s="59">
        <v>-81.76629638671875</v>
      </c>
      <c r="G282" s="59">
        <v>156747</v>
      </c>
      <c r="H282" s="64">
        <v>1205</v>
      </c>
      <c r="I282" t="s">
        <v>105</v>
      </c>
      <c r="J282">
        <v>8.4499101638793945</v>
      </c>
      <c r="K282">
        <v>-81.395896911621094</v>
      </c>
      <c r="L282">
        <v>13172</v>
      </c>
      <c r="M282">
        <v>120505</v>
      </c>
      <c r="N282" t="s">
        <v>327</v>
      </c>
      <c r="O282">
        <v>8.3455801010131836</v>
      </c>
      <c r="P282">
        <v>-81.377700805664063</v>
      </c>
      <c r="Q282">
        <v>813</v>
      </c>
    </row>
    <row r="283" spans="1:17">
      <c r="A283">
        <v>587</v>
      </c>
      <c r="B283" t="str">
        <f t="shared" si="4"/>
        <v>El Paredón</v>
      </c>
      <c r="C283">
        <v>12</v>
      </c>
      <c r="D283" t="s">
        <v>104</v>
      </c>
      <c r="E283" s="59">
        <v>8.6566200256347656</v>
      </c>
      <c r="F283" s="59">
        <v>-81.76629638671875</v>
      </c>
      <c r="G283" s="59">
        <v>156747</v>
      </c>
      <c r="H283" s="64">
        <v>1205</v>
      </c>
      <c r="I283" t="s">
        <v>105</v>
      </c>
      <c r="J283">
        <v>8.4499101638793945</v>
      </c>
      <c r="K283">
        <v>-81.395896911621094</v>
      </c>
      <c r="L283">
        <v>13172</v>
      </c>
      <c r="M283">
        <v>120506</v>
      </c>
      <c r="N283" t="s">
        <v>379</v>
      </c>
      <c r="O283">
        <v>8.4879398345947266</v>
      </c>
      <c r="P283">
        <v>-81.231597900390625</v>
      </c>
      <c r="Q283">
        <v>1060</v>
      </c>
    </row>
    <row r="284" spans="1:17">
      <c r="A284">
        <v>588</v>
      </c>
      <c r="B284" t="str">
        <f t="shared" si="4"/>
        <v>El Piro</v>
      </c>
      <c r="C284">
        <v>12</v>
      </c>
      <c r="D284" t="s">
        <v>104</v>
      </c>
      <c r="E284" s="59">
        <v>8.6566200256347656</v>
      </c>
      <c r="F284" s="59">
        <v>-81.76629638671875</v>
      </c>
      <c r="G284" s="59">
        <v>156747</v>
      </c>
      <c r="H284" s="64">
        <v>1205</v>
      </c>
      <c r="I284" t="s">
        <v>105</v>
      </c>
      <c r="J284">
        <v>8.4499101638793945</v>
      </c>
      <c r="K284">
        <v>-81.395896911621094</v>
      </c>
      <c r="L284">
        <v>13172</v>
      </c>
      <c r="M284">
        <v>120507</v>
      </c>
      <c r="N284" t="s">
        <v>384</v>
      </c>
      <c r="O284">
        <v>8.2315397262573242</v>
      </c>
      <c r="P284">
        <v>-81.52239990234375</v>
      </c>
      <c r="Q284">
        <v>586</v>
      </c>
    </row>
    <row r="285" spans="1:17">
      <c r="A285">
        <v>589</v>
      </c>
      <c r="B285" t="str">
        <f t="shared" si="4"/>
        <v>Guayabito</v>
      </c>
      <c r="C285">
        <v>12</v>
      </c>
      <c r="D285" t="s">
        <v>104</v>
      </c>
      <c r="E285" s="59">
        <v>8.6566200256347656</v>
      </c>
      <c r="F285" s="59">
        <v>-81.76629638671875</v>
      </c>
      <c r="G285" s="59">
        <v>156747</v>
      </c>
      <c r="H285" s="64">
        <v>1205</v>
      </c>
      <c r="I285" t="s">
        <v>105</v>
      </c>
      <c r="J285">
        <v>8.4499101638793945</v>
      </c>
      <c r="K285">
        <v>-81.395896911621094</v>
      </c>
      <c r="L285">
        <v>13172</v>
      </c>
      <c r="M285">
        <v>120508</v>
      </c>
      <c r="N285" t="s">
        <v>425</v>
      </c>
      <c r="O285">
        <v>8.5472602844238281</v>
      </c>
      <c r="P285">
        <v>-81.478897094726563</v>
      </c>
      <c r="Q285">
        <v>1663</v>
      </c>
    </row>
    <row r="286" spans="1:17">
      <c r="A286">
        <v>590</v>
      </c>
      <c r="B286" t="str">
        <f t="shared" si="4"/>
        <v>Güibale</v>
      </c>
      <c r="C286">
        <v>12</v>
      </c>
      <c r="D286" t="s">
        <v>104</v>
      </c>
      <c r="E286" s="59">
        <v>8.6566200256347656</v>
      </c>
      <c r="F286" s="59">
        <v>-81.76629638671875</v>
      </c>
      <c r="G286" s="59">
        <v>156747</v>
      </c>
      <c r="H286" s="64">
        <v>1205</v>
      </c>
      <c r="I286" t="s">
        <v>105</v>
      </c>
      <c r="J286">
        <v>8.4499101638793945</v>
      </c>
      <c r="K286">
        <v>-81.395896911621094</v>
      </c>
      <c r="L286">
        <v>13172</v>
      </c>
      <c r="M286">
        <v>120509</v>
      </c>
      <c r="N286" t="s">
        <v>426</v>
      </c>
      <c r="O286">
        <v>8.5121097564697266</v>
      </c>
      <c r="P286">
        <v>-81.3572998046875</v>
      </c>
      <c r="Q286">
        <v>1098</v>
      </c>
    </row>
    <row r="287" spans="1:17">
      <c r="A287">
        <v>591</v>
      </c>
      <c r="B287" t="str">
        <f t="shared" si="4"/>
        <v>El Peñón</v>
      </c>
      <c r="C287">
        <v>12</v>
      </c>
      <c r="D287" t="s">
        <v>104</v>
      </c>
      <c r="E287" s="59">
        <v>8.6566200256347656</v>
      </c>
      <c r="F287" s="59">
        <v>-81.76629638671875</v>
      </c>
      <c r="G287" s="59">
        <v>156747</v>
      </c>
      <c r="H287" s="64">
        <v>1205</v>
      </c>
      <c r="I287" t="s">
        <v>105</v>
      </c>
      <c r="J287">
        <v>8.4499101638793945</v>
      </c>
      <c r="K287">
        <v>-81.395896911621094</v>
      </c>
      <c r="L287">
        <v>13172</v>
      </c>
      <c r="M287">
        <v>120510</v>
      </c>
      <c r="N287" t="s">
        <v>381</v>
      </c>
      <c r="O287">
        <v>8.4359502792358398</v>
      </c>
      <c r="P287">
        <v>-81.439796447753906</v>
      </c>
      <c r="Q287">
        <v>0</v>
      </c>
    </row>
    <row r="288" spans="1:17">
      <c r="A288">
        <v>592</v>
      </c>
      <c r="B288" t="str">
        <f t="shared" si="4"/>
        <v>El Piro N°2 (Muakwata Kubu)</v>
      </c>
      <c r="C288">
        <v>12</v>
      </c>
      <c r="D288" t="s">
        <v>104</v>
      </c>
      <c r="E288" s="59">
        <v>8.6566200256347656</v>
      </c>
      <c r="F288" s="59">
        <v>-81.76629638671875</v>
      </c>
      <c r="G288" s="59">
        <v>156747</v>
      </c>
      <c r="H288" s="64">
        <v>1205</v>
      </c>
      <c r="I288" t="s">
        <v>105</v>
      </c>
      <c r="J288">
        <v>8.4499101638793945</v>
      </c>
      <c r="K288">
        <v>-81.395896911621094</v>
      </c>
      <c r="L288">
        <v>13172</v>
      </c>
      <c r="M288">
        <v>120511</v>
      </c>
      <c r="N288" t="s">
        <v>385</v>
      </c>
      <c r="O288">
        <v>8.4482498168945313</v>
      </c>
      <c r="P288">
        <v>-81.512199401855469</v>
      </c>
      <c r="Q288">
        <v>0</v>
      </c>
    </row>
    <row r="289" spans="1:17">
      <c r="A289">
        <v>593</v>
      </c>
      <c r="B289" t="str">
        <f t="shared" si="4"/>
        <v>Bisira (Cabecera)</v>
      </c>
      <c r="C289">
        <v>12</v>
      </c>
      <c r="D289" t="s">
        <v>104</v>
      </c>
      <c r="E289" s="59">
        <v>8.6566200256347656</v>
      </c>
      <c r="F289" s="59">
        <v>-81.76629638671875</v>
      </c>
      <c r="G289" s="59">
        <v>156747</v>
      </c>
      <c r="H289" s="64">
        <v>1206</v>
      </c>
      <c r="I289" t="s">
        <v>187</v>
      </c>
      <c r="J289">
        <v>8.7318201065063477</v>
      </c>
      <c r="K289">
        <v>-81.792198181152344</v>
      </c>
      <c r="L289">
        <v>33121</v>
      </c>
      <c r="M289">
        <v>120601</v>
      </c>
      <c r="N289" t="s">
        <v>188</v>
      </c>
      <c r="O289">
        <v>8.9176397323608398</v>
      </c>
      <c r="P289">
        <v>-81.845596313476563</v>
      </c>
      <c r="Q289">
        <v>3200</v>
      </c>
    </row>
    <row r="290" spans="1:17">
      <c r="A290">
        <v>594</v>
      </c>
      <c r="B290" t="str">
        <f t="shared" si="4"/>
        <v>Gworoni</v>
      </c>
      <c r="C290">
        <v>12</v>
      </c>
      <c r="D290" t="s">
        <v>104</v>
      </c>
      <c r="E290" s="59">
        <v>8.6566200256347656</v>
      </c>
      <c r="F290" s="59">
        <v>-81.76629638671875</v>
      </c>
      <c r="G290" s="59">
        <v>156747</v>
      </c>
      <c r="H290" s="64">
        <v>1206</v>
      </c>
      <c r="I290" t="s">
        <v>187</v>
      </c>
      <c r="J290">
        <v>8.7318201065063477</v>
      </c>
      <c r="K290">
        <v>-81.792198181152344</v>
      </c>
      <c r="L290">
        <v>33121</v>
      </c>
      <c r="M290">
        <v>120604</v>
      </c>
      <c r="N290" t="s">
        <v>429</v>
      </c>
      <c r="O290">
        <v>8.6907100677490234</v>
      </c>
      <c r="P290">
        <v>-81.742500305175781</v>
      </c>
      <c r="Q290">
        <v>2647</v>
      </c>
    </row>
    <row r="291" spans="1:17">
      <c r="A291">
        <v>595</v>
      </c>
      <c r="B291" t="str">
        <f t="shared" si="4"/>
        <v>Kankintú</v>
      </c>
      <c r="C291">
        <v>12</v>
      </c>
      <c r="D291" t="s">
        <v>104</v>
      </c>
      <c r="E291" s="59">
        <v>8.6566200256347656</v>
      </c>
      <c r="F291" s="59">
        <v>-81.76629638671875</v>
      </c>
      <c r="G291" s="59">
        <v>156747</v>
      </c>
      <c r="H291" s="64">
        <v>1206</v>
      </c>
      <c r="I291" t="s">
        <v>187</v>
      </c>
      <c r="J291">
        <v>8.7318201065063477</v>
      </c>
      <c r="K291">
        <v>-81.792198181152344</v>
      </c>
      <c r="L291">
        <v>33121</v>
      </c>
      <c r="M291">
        <v>120605</v>
      </c>
      <c r="N291" t="s">
        <v>187</v>
      </c>
      <c r="O291">
        <v>8.8327102661132813</v>
      </c>
      <c r="P291">
        <v>-81.827598571777344</v>
      </c>
      <c r="Q291">
        <v>5009</v>
      </c>
    </row>
    <row r="292" spans="1:17">
      <c r="A292">
        <v>596</v>
      </c>
      <c r="B292" t="str">
        <f t="shared" si="4"/>
        <v>Mününi</v>
      </c>
      <c r="C292">
        <v>12</v>
      </c>
      <c r="D292" t="s">
        <v>104</v>
      </c>
      <c r="E292" s="59">
        <v>8.6566200256347656</v>
      </c>
      <c r="F292" s="59">
        <v>-81.76629638671875</v>
      </c>
      <c r="G292" s="59">
        <v>156747</v>
      </c>
      <c r="H292" s="64">
        <v>1206</v>
      </c>
      <c r="I292" t="s">
        <v>187</v>
      </c>
      <c r="J292">
        <v>8.7318201065063477</v>
      </c>
      <c r="K292">
        <v>-81.792198181152344</v>
      </c>
      <c r="L292">
        <v>33121</v>
      </c>
      <c r="M292">
        <v>120606</v>
      </c>
      <c r="N292" t="s">
        <v>570</v>
      </c>
      <c r="O292">
        <v>8.5613698959350586</v>
      </c>
      <c r="P292">
        <v>-81.724700927734375</v>
      </c>
      <c r="Q292">
        <v>2742</v>
      </c>
    </row>
    <row r="293" spans="1:17">
      <c r="A293">
        <v>597</v>
      </c>
      <c r="B293" t="str">
        <f t="shared" si="4"/>
        <v>Piedra Roja</v>
      </c>
      <c r="C293">
        <v>12</v>
      </c>
      <c r="D293" t="s">
        <v>104</v>
      </c>
      <c r="E293" s="59">
        <v>8.6566200256347656</v>
      </c>
      <c r="F293" s="59">
        <v>-81.76629638671875</v>
      </c>
      <c r="G293" s="59">
        <v>156747</v>
      </c>
      <c r="H293" s="64">
        <v>1206</v>
      </c>
      <c r="I293" t="s">
        <v>187</v>
      </c>
      <c r="J293">
        <v>8.7318201065063477</v>
      </c>
      <c r="K293">
        <v>-81.792198181152344</v>
      </c>
      <c r="L293">
        <v>33121</v>
      </c>
      <c r="M293">
        <v>120607</v>
      </c>
      <c r="N293" t="s">
        <v>619</v>
      </c>
      <c r="O293">
        <v>8.5945301055908203</v>
      </c>
      <c r="P293">
        <v>-81.778800964355469</v>
      </c>
      <c r="Q293">
        <v>3035</v>
      </c>
    </row>
    <row r="294" spans="1:17">
      <c r="A294">
        <v>598</v>
      </c>
      <c r="B294" t="str">
        <f t="shared" si="4"/>
        <v>Calante</v>
      </c>
      <c r="C294">
        <v>12</v>
      </c>
      <c r="D294" t="s">
        <v>104</v>
      </c>
      <c r="E294" s="59">
        <v>8.6566200256347656</v>
      </c>
      <c r="F294" s="59">
        <v>-81.76629638671875</v>
      </c>
      <c r="G294" s="59">
        <v>156747</v>
      </c>
      <c r="H294" s="64">
        <v>1206</v>
      </c>
      <c r="I294" t="s">
        <v>187</v>
      </c>
      <c r="J294">
        <v>8.7318201065063477</v>
      </c>
      <c r="K294">
        <v>-81.792198181152344</v>
      </c>
      <c r="L294">
        <v>33121</v>
      </c>
      <c r="M294">
        <v>120610</v>
      </c>
      <c r="N294" t="s">
        <v>221</v>
      </c>
      <c r="O294">
        <v>8.7806301116943359</v>
      </c>
      <c r="P294">
        <v>-81.884002685546875</v>
      </c>
      <c r="Q294">
        <v>0</v>
      </c>
    </row>
    <row r="295" spans="1:17">
      <c r="A295">
        <v>599</v>
      </c>
      <c r="B295" t="str">
        <f t="shared" si="4"/>
        <v>Tolote</v>
      </c>
      <c r="C295">
        <v>12</v>
      </c>
      <c r="D295" t="s">
        <v>104</v>
      </c>
      <c r="E295" s="59">
        <v>8.6566200256347656</v>
      </c>
      <c r="F295" s="59">
        <v>-81.76629638671875</v>
      </c>
      <c r="G295" s="59">
        <v>156747</v>
      </c>
      <c r="H295" s="64">
        <v>1206</v>
      </c>
      <c r="I295" t="s">
        <v>187</v>
      </c>
      <c r="J295">
        <v>8.7318201065063477</v>
      </c>
      <c r="K295">
        <v>-81.792198181152344</v>
      </c>
      <c r="L295">
        <v>33121</v>
      </c>
      <c r="M295">
        <v>120611</v>
      </c>
      <c r="N295" t="s">
        <v>748</v>
      </c>
      <c r="O295">
        <v>8.598170280456543</v>
      </c>
      <c r="P295">
        <v>-81.82659912109375</v>
      </c>
      <c r="Q295">
        <v>0</v>
      </c>
    </row>
    <row r="296" spans="1:17">
      <c r="A296">
        <v>600</v>
      </c>
      <c r="B296" t="str">
        <f t="shared" si="4"/>
        <v>Kusapín</v>
      </c>
      <c r="C296">
        <v>12</v>
      </c>
      <c r="D296" t="s">
        <v>104</v>
      </c>
      <c r="E296" s="59">
        <v>8.6566200256347656</v>
      </c>
      <c r="F296" s="59">
        <v>-81.76629638671875</v>
      </c>
      <c r="G296" s="59">
        <v>156747</v>
      </c>
      <c r="H296" s="64">
        <v>1207</v>
      </c>
      <c r="I296" t="s">
        <v>154</v>
      </c>
      <c r="J296">
        <v>8.8474102020263672</v>
      </c>
      <c r="K296">
        <v>-81.676597595214844</v>
      </c>
      <c r="L296">
        <v>20909</v>
      </c>
      <c r="M296">
        <v>120701</v>
      </c>
      <c r="N296" t="s">
        <v>154</v>
      </c>
      <c r="O296">
        <v>9.1592397689819336</v>
      </c>
      <c r="P296">
        <v>-81.878898620605469</v>
      </c>
      <c r="Q296">
        <v>3080</v>
      </c>
    </row>
    <row r="297" spans="1:17">
      <c r="A297">
        <v>601</v>
      </c>
      <c r="B297" t="str">
        <f t="shared" si="4"/>
        <v>Bahía Azul</v>
      </c>
      <c r="C297">
        <v>12</v>
      </c>
      <c r="D297" t="s">
        <v>104</v>
      </c>
      <c r="E297" s="59">
        <v>8.6566200256347656</v>
      </c>
      <c r="F297" s="59">
        <v>-81.76629638671875</v>
      </c>
      <c r="G297" s="59">
        <v>156747</v>
      </c>
      <c r="H297" s="64">
        <v>1207</v>
      </c>
      <c r="I297" t="s">
        <v>154</v>
      </c>
      <c r="J297">
        <v>8.8474102020263672</v>
      </c>
      <c r="K297">
        <v>-81.676597595214844</v>
      </c>
      <c r="L297">
        <v>20909</v>
      </c>
      <c r="M297">
        <v>120702</v>
      </c>
      <c r="N297" t="s">
        <v>155</v>
      </c>
      <c r="O297">
        <v>9.0704402923583984</v>
      </c>
      <c r="P297">
        <v>-81.842697143554688</v>
      </c>
      <c r="Q297">
        <v>3621</v>
      </c>
    </row>
    <row r="298" spans="1:17">
      <c r="A298">
        <v>602</v>
      </c>
      <c r="B298" t="str">
        <f t="shared" si="4"/>
        <v>Río Chiriquí</v>
      </c>
      <c r="C298">
        <v>12</v>
      </c>
      <c r="D298" t="s">
        <v>104</v>
      </c>
      <c r="E298" s="59">
        <v>8.6566200256347656</v>
      </c>
      <c r="F298" s="59">
        <v>-81.76629638671875</v>
      </c>
      <c r="G298" s="59">
        <v>156747</v>
      </c>
      <c r="H298" s="64">
        <v>1207</v>
      </c>
      <c r="I298" t="s">
        <v>154</v>
      </c>
      <c r="J298">
        <v>8.8474102020263672</v>
      </c>
      <c r="K298">
        <v>-81.676597595214844</v>
      </c>
      <c r="L298">
        <v>20909</v>
      </c>
      <c r="M298">
        <v>120705</v>
      </c>
      <c r="N298" t="s">
        <v>664</v>
      </c>
      <c r="O298">
        <v>8.7722702026367188</v>
      </c>
      <c r="P298">
        <v>-81.614898681640625</v>
      </c>
      <c r="Q298">
        <v>3658</v>
      </c>
    </row>
    <row r="299" spans="1:17">
      <c r="A299">
        <v>603</v>
      </c>
      <c r="B299" t="str">
        <f t="shared" si="4"/>
        <v>Tobobe</v>
      </c>
      <c r="C299">
        <v>12</v>
      </c>
      <c r="D299" t="s">
        <v>104</v>
      </c>
      <c r="E299" s="59">
        <v>8.6566200256347656</v>
      </c>
      <c r="F299" s="59">
        <v>-81.76629638671875</v>
      </c>
      <c r="G299" s="59">
        <v>156747</v>
      </c>
      <c r="H299" s="64">
        <v>1207</v>
      </c>
      <c r="I299" t="s">
        <v>154</v>
      </c>
      <c r="J299">
        <v>8.8474102020263672</v>
      </c>
      <c r="K299">
        <v>-81.676597595214844</v>
      </c>
      <c r="L299">
        <v>20909</v>
      </c>
      <c r="M299">
        <v>120706</v>
      </c>
      <c r="N299" t="s">
        <v>745</v>
      </c>
      <c r="O299">
        <v>9.0221700668334961</v>
      </c>
      <c r="P299">
        <v>-81.77130126953125</v>
      </c>
      <c r="Q299">
        <v>5056</v>
      </c>
    </row>
    <row r="300" spans="1:17">
      <c r="A300">
        <v>604</v>
      </c>
      <c r="B300" t="str">
        <f t="shared" si="4"/>
        <v>Cañaveral</v>
      </c>
      <c r="C300">
        <v>12</v>
      </c>
      <c r="D300" t="s">
        <v>104</v>
      </c>
      <c r="E300" s="59">
        <v>8.6566200256347656</v>
      </c>
      <c r="F300" s="59">
        <v>-81.76629638671875</v>
      </c>
      <c r="G300" s="59">
        <v>156747</v>
      </c>
      <c r="H300" s="64">
        <v>1207</v>
      </c>
      <c r="I300" t="s">
        <v>154</v>
      </c>
      <c r="J300">
        <v>8.8474102020263672</v>
      </c>
      <c r="K300">
        <v>-81.676597595214844</v>
      </c>
      <c r="L300">
        <v>20909</v>
      </c>
      <c r="M300">
        <v>120708</v>
      </c>
      <c r="N300" t="s">
        <v>237</v>
      </c>
      <c r="O300">
        <v>8.8311300277709961</v>
      </c>
      <c r="P300">
        <v>-81.717597961425781</v>
      </c>
      <c r="Q300">
        <v>0</v>
      </c>
    </row>
    <row r="301" spans="1:17">
      <c r="A301">
        <v>605</v>
      </c>
      <c r="B301" t="str">
        <f t="shared" si="4"/>
        <v>Samboa (Cabecera)</v>
      </c>
      <c r="C301">
        <v>12</v>
      </c>
      <c r="D301" t="s">
        <v>104</v>
      </c>
      <c r="E301" s="59">
        <v>8.6566200256347656</v>
      </c>
      <c r="F301" s="59">
        <v>-81.76629638671875</v>
      </c>
      <c r="G301" s="59">
        <v>156747</v>
      </c>
      <c r="H301" s="64">
        <v>1208</v>
      </c>
      <c r="I301" t="s">
        <v>209</v>
      </c>
      <c r="J301">
        <v>8.8382101058959961</v>
      </c>
      <c r="K301">
        <v>-82.126502990722656</v>
      </c>
      <c r="L301">
        <v>0</v>
      </c>
      <c r="M301">
        <v>120801</v>
      </c>
      <c r="N301" t="s">
        <v>690</v>
      </c>
      <c r="O301">
        <v>8.7433996200561523</v>
      </c>
      <c r="P301">
        <v>-82.056098937988281</v>
      </c>
      <c r="Q301">
        <v>0</v>
      </c>
    </row>
    <row r="302" spans="1:17">
      <c r="A302">
        <v>606</v>
      </c>
      <c r="B302" t="str">
        <f t="shared" si="4"/>
        <v>Büri</v>
      </c>
      <c r="C302">
        <v>12</v>
      </c>
      <c r="D302" t="s">
        <v>104</v>
      </c>
      <c r="E302" s="59">
        <v>8.6566200256347656</v>
      </c>
      <c r="F302" s="59">
        <v>-81.76629638671875</v>
      </c>
      <c r="G302" s="59">
        <v>156747</v>
      </c>
      <c r="H302" s="64">
        <v>1208</v>
      </c>
      <c r="I302" t="s">
        <v>209</v>
      </c>
      <c r="J302">
        <v>8.8382101058959961</v>
      </c>
      <c r="K302">
        <v>-82.126502990722656</v>
      </c>
      <c r="L302">
        <v>0</v>
      </c>
      <c r="M302">
        <v>120802</v>
      </c>
      <c r="N302" t="s">
        <v>210</v>
      </c>
      <c r="O302">
        <v>8.8467798233032227</v>
      </c>
      <c r="P302">
        <v>-82.237503051757813</v>
      </c>
      <c r="Q302">
        <v>0</v>
      </c>
    </row>
    <row r="303" spans="1:17">
      <c r="A303">
        <v>607</v>
      </c>
      <c r="B303" t="str">
        <f t="shared" si="4"/>
        <v>Gwaribiara</v>
      </c>
      <c r="C303">
        <v>12</v>
      </c>
      <c r="D303" t="s">
        <v>104</v>
      </c>
      <c r="E303" s="59">
        <v>8.6566200256347656</v>
      </c>
      <c r="F303" s="59">
        <v>-81.76629638671875</v>
      </c>
      <c r="G303" s="59">
        <v>156747</v>
      </c>
      <c r="H303" s="64">
        <v>1208</v>
      </c>
      <c r="I303" t="s">
        <v>209</v>
      </c>
      <c r="J303">
        <v>8.8382101058959961</v>
      </c>
      <c r="K303">
        <v>-82.126502990722656</v>
      </c>
      <c r="L303">
        <v>0</v>
      </c>
      <c r="M303">
        <v>120803</v>
      </c>
      <c r="N303" t="s">
        <v>428</v>
      </c>
      <c r="O303">
        <v>8.7610101699829102</v>
      </c>
      <c r="P303">
        <v>-81.963798522949219</v>
      </c>
      <c r="Q303">
        <v>0</v>
      </c>
    </row>
    <row r="304" spans="1:17">
      <c r="A304">
        <v>608</v>
      </c>
      <c r="B304" t="str">
        <f t="shared" si="4"/>
        <v>Man Creek</v>
      </c>
      <c r="C304">
        <v>12</v>
      </c>
      <c r="D304" t="s">
        <v>104</v>
      </c>
      <c r="E304" s="59">
        <v>8.6566200256347656</v>
      </c>
      <c r="F304" s="59">
        <v>-81.76629638671875</v>
      </c>
      <c r="G304" s="59">
        <v>156747</v>
      </c>
      <c r="H304" s="64">
        <v>1208</v>
      </c>
      <c r="I304" t="s">
        <v>209</v>
      </c>
      <c r="J304">
        <v>8.8382101058959961</v>
      </c>
      <c r="K304">
        <v>-82.126502990722656</v>
      </c>
      <c r="L304">
        <v>0</v>
      </c>
      <c r="M304">
        <v>120804</v>
      </c>
      <c r="N304" t="s">
        <v>552</v>
      </c>
      <c r="O304">
        <v>8.8656597137451172</v>
      </c>
      <c r="P304">
        <v>-82.078102111816406</v>
      </c>
      <c r="Q304">
        <v>0</v>
      </c>
    </row>
    <row r="305" spans="1:17">
      <c r="A305">
        <v>609</v>
      </c>
      <c r="B305" t="str">
        <f t="shared" si="4"/>
        <v>Tu Gwai (Tuwai)</v>
      </c>
      <c r="C305">
        <v>12</v>
      </c>
      <c r="D305" t="s">
        <v>104</v>
      </c>
      <c r="E305" s="59">
        <v>8.6566200256347656</v>
      </c>
      <c r="F305" s="59">
        <v>-81.76629638671875</v>
      </c>
      <c r="G305" s="59">
        <v>156747</v>
      </c>
      <c r="H305" s="64">
        <v>1208</v>
      </c>
      <c r="I305" t="s">
        <v>209</v>
      </c>
      <c r="J305">
        <v>8.8382101058959961</v>
      </c>
      <c r="K305">
        <v>-82.126502990722656</v>
      </c>
      <c r="L305">
        <v>0</v>
      </c>
      <c r="M305">
        <v>120805</v>
      </c>
      <c r="N305" t="s">
        <v>753</v>
      </c>
      <c r="O305">
        <v>9.0009603500366211</v>
      </c>
      <c r="P305">
        <v>-82.320701599121094</v>
      </c>
      <c r="Q305">
        <v>0</v>
      </c>
    </row>
    <row r="306" spans="1:17">
      <c r="A306">
        <v>610</v>
      </c>
      <c r="B306" t="str">
        <f t="shared" si="4"/>
        <v>Santa Catalina o Calovébora o Bledeshia (Cabecera</v>
      </c>
      <c r="C306">
        <v>12</v>
      </c>
      <c r="D306" t="s">
        <v>104</v>
      </c>
      <c r="E306" s="59">
        <v>8.6566200256347656</v>
      </c>
      <c r="F306" s="59">
        <v>-81.76629638671875</v>
      </c>
      <c r="G306" s="59">
        <v>156747</v>
      </c>
      <c r="H306" s="64">
        <v>1209</v>
      </c>
      <c r="I306" t="s">
        <v>122</v>
      </c>
      <c r="J306">
        <v>8.6731500625610352</v>
      </c>
      <c r="K306">
        <v>-81.356796264648438</v>
      </c>
      <c r="L306">
        <v>0</v>
      </c>
      <c r="M306">
        <v>120901</v>
      </c>
      <c r="N306" t="s">
        <v>714</v>
      </c>
      <c r="O306">
        <v>8.7390003204345703</v>
      </c>
      <c r="P306">
        <v>-81.302101135253906</v>
      </c>
      <c r="Q306">
        <v>0</v>
      </c>
    </row>
    <row r="307" spans="1:17">
      <c r="A307">
        <v>611</v>
      </c>
      <c r="B307" t="str">
        <f t="shared" si="4"/>
        <v>Alto Bilingüe o Gdogüeshia</v>
      </c>
      <c r="C307">
        <v>12</v>
      </c>
      <c r="D307" t="s">
        <v>104</v>
      </c>
      <c r="E307" s="59">
        <v>8.6566200256347656</v>
      </c>
      <c r="F307" s="59">
        <v>-81.76629638671875</v>
      </c>
      <c r="G307" s="59">
        <v>156747</v>
      </c>
      <c r="H307" s="64">
        <v>1209</v>
      </c>
      <c r="I307" t="s">
        <v>122</v>
      </c>
      <c r="J307">
        <v>8.6731500625610352</v>
      </c>
      <c r="K307">
        <v>-81.356796264648438</v>
      </c>
      <c r="L307">
        <v>0</v>
      </c>
      <c r="M307">
        <v>120902</v>
      </c>
      <c r="N307" t="s">
        <v>123</v>
      </c>
      <c r="O307">
        <v>8.6598596572875977</v>
      </c>
      <c r="P307">
        <v>-81.27459716796875</v>
      </c>
      <c r="Q307">
        <v>0</v>
      </c>
    </row>
    <row r="308" spans="1:17">
      <c r="A308">
        <v>612</v>
      </c>
      <c r="B308" t="str">
        <f t="shared" si="4"/>
        <v>Loma Yuca o Ijuicho</v>
      </c>
      <c r="C308">
        <v>12</v>
      </c>
      <c r="D308" t="s">
        <v>104</v>
      </c>
      <c r="E308" s="59">
        <v>8.6566200256347656</v>
      </c>
      <c r="F308" s="59">
        <v>-81.76629638671875</v>
      </c>
      <c r="G308" s="59">
        <v>156747</v>
      </c>
      <c r="H308" s="64">
        <v>1209</v>
      </c>
      <c r="I308" t="s">
        <v>122</v>
      </c>
      <c r="J308">
        <v>8.6731500625610352</v>
      </c>
      <c r="K308">
        <v>-81.356796264648438</v>
      </c>
      <c r="L308">
        <v>0</v>
      </c>
      <c r="M308">
        <v>120903</v>
      </c>
      <c r="N308" t="s">
        <v>532</v>
      </c>
      <c r="O308">
        <v>8.6509199142456055</v>
      </c>
      <c r="P308">
        <v>-81.418701171875</v>
      </c>
      <c r="Q308">
        <v>0</v>
      </c>
    </row>
    <row r="309" spans="1:17">
      <c r="A309">
        <v>613</v>
      </c>
      <c r="B309" t="str">
        <f t="shared" si="4"/>
        <v>San Pedrito o Jiküi</v>
      </c>
      <c r="C309">
        <v>12</v>
      </c>
      <c r="D309" t="s">
        <v>104</v>
      </c>
      <c r="E309" s="59">
        <v>8.6566200256347656</v>
      </c>
      <c r="F309" s="59">
        <v>-81.76629638671875</v>
      </c>
      <c r="G309" s="59">
        <v>156747</v>
      </c>
      <c r="H309" s="64">
        <v>1209</v>
      </c>
      <c r="I309" t="s">
        <v>122</v>
      </c>
      <c r="J309">
        <v>8.6731500625610352</v>
      </c>
      <c r="K309">
        <v>-81.356796264648438</v>
      </c>
      <c r="L309">
        <v>0</v>
      </c>
      <c r="M309">
        <v>120904</v>
      </c>
      <c r="N309" t="s">
        <v>711</v>
      </c>
      <c r="O309">
        <v>8.7643003463745117</v>
      </c>
      <c r="P309">
        <v>-81.476799011230469</v>
      </c>
      <c r="Q309">
        <v>0</v>
      </c>
    </row>
    <row r="310" spans="1:17">
      <c r="A310">
        <v>614</v>
      </c>
      <c r="B310" t="str">
        <f t="shared" si="4"/>
        <v>Valle Bonito o Dogata</v>
      </c>
      <c r="C310">
        <v>12</v>
      </c>
      <c r="D310" t="s">
        <v>104</v>
      </c>
      <c r="E310" s="59">
        <v>8.6566200256347656</v>
      </c>
      <c r="F310" s="59">
        <v>-81.76629638671875</v>
      </c>
      <c r="G310" s="59">
        <v>156747</v>
      </c>
      <c r="H310" s="64">
        <v>1209</v>
      </c>
      <c r="I310" t="s">
        <v>122</v>
      </c>
      <c r="J310">
        <v>8.6731500625610352</v>
      </c>
      <c r="K310">
        <v>-81.356796264648438</v>
      </c>
      <c r="L310">
        <v>0</v>
      </c>
      <c r="M310">
        <v>120905</v>
      </c>
      <c r="N310" t="s">
        <v>762</v>
      </c>
      <c r="O310">
        <v>8.5742502212524414</v>
      </c>
      <c r="P310">
        <v>-81.255203247070313</v>
      </c>
      <c r="Q310">
        <v>0</v>
      </c>
    </row>
    <row r="311" spans="1:17">
      <c r="A311">
        <v>222</v>
      </c>
      <c r="B311" t="str">
        <f t="shared" si="4"/>
        <v>La Palma (Cabecera)</v>
      </c>
      <c r="C311">
        <v>5</v>
      </c>
      <c r="D311" t="s">
        <v>107</v>
      </c>
      <c r="E311" s="59">
        <v>7.8753299713134766</v>
      </c>
      <c r="F311" s="59">
        <v>-80.706199645996094</v>
      </c>
      <c r="G311" s="59">
        <v>109955</v>
      </c>
      <c r="H311" s="64">
        <v>501</v>
      </c>
      <c r="I311" t="s">
        <v>228</v>
      </c>
      <c r="J311">
        <v>7.8599100112915039</v>
      </c>
      <c r="K311">
        <v>-78.001800537109375</v>
      </c>
      <c r="L311">
        <v>30110</v>
      </c>
      <c r="M311">
        <v>50101</v>
      </c>
      <c r="N311" t="s">
        <v>477</v>
      </c>
      <c r="O311">
        <v>8.2803802490234375</v>
      </c>
      <c r="P311">
        <v>-78.153900146484375</v>
      </c>
      <c r="Q311">
        <v>4205</v>
      </c>
    </row>
    <row r="312" spans="1:17">
      <c r="A312">
        <v>223</v>
      </c>
      <c r="B312" t="str">
        <f t="shared" si="4"/>
        <v>Camogantí</v>
      </c>
      <c r="C312">
        <v>5</v>
      </c>
      <c r="D312" t="s">
        <v>107</v>
      </c>
      <c r="E312" s="59">
        <v>7.8753299713134766</v>
      </c>
      <c r="F312" s="59">
        <v>-80.706199645996094</v>
      </c>
      <c r="G312" s="59">
        <v>109955</v>
      </c>
      <c r="H312" s="64">
        <v>501</v>
      </c>
      <c r="I312" t="s">
        <v>228</v>
      </c>
      <c r="J312">
        <v>7.8599100112915039</v>
      </c>
      <c r="K312">
        <v>-78.001800537109375</v>
      </c>
      <c r="L312">
        <v>30110</v>
      </c>
      <c r="M312">
        <v>50102</v>
      </c>
      <c r="N312" t="s">
        <v>229</v>
      </c>
      <c r="O312">
        <v>8.0714502334594727</v>
      </c>
      <c r="P312">
        <v>-77.8656005859375</v>
      </c>
      <c r="Q312">
        <v>282</v>
      </c>
    </row>
    <row r="313" spans="1:17">
      <c r="A313">
        <v>224</v>
      </c>
      <c r="B313" t="str">
        <f t="shared" si="4"/>
        <v>Chepigana</v>
      </c>
      <c r="C313">
        <v>5</v>
      </c>
      <c r="D313" t="s">
        <v>107</v>
      </c>
      <c r="E313" s="59">
        <v>7.8753299713134766</v>
      </c>
      <c r="F313" s="59">
        <v>-80.706199645996094</v>
      </c>
      <c r="G313" s="59">
        <v>109955</v>
      </c>
      <c r="H313" s="64">
        <v>501</v>
      </c>
      <c r="I313" t="s">
        <v>228</v>
      </c>
      <c r="J313">
        <v>7.8599100112915039</v>
      </c>
      <c r="K313">
        <v>-78.001800537109375</v>
      </c>
      <c r="L313">
        <v>30110</v>
      </c>
      <c r="M313">
        <v>50103</v>
      </c>
      <c r="N313" t="s">
        <v>228</v>
      </c>
      <c r="O313">
        <v>8.1189498901367188</v>
      </c>
      <c r="P313">
        <v>-78.019500732421875</v>
      </c>
      <c r="Q313">
        <v>704</v>
      </c>
    </row>
    <row r="314" spans="1:17">
      <c r="A314">
        <v>225</v>
      </c>
      <c r="B314" t="str">
        <f t="shared" si="4"/>
        <v>Garachiné</v>
      </c>
      <c r="C314">
        <v>5</v>
      </c>
      <c r="D314" t="s">
        <v>107</v>
      </c>
      <c r="E314" s="59">
        <v>7.8753299713134766</v>
      </c>
      <c r="F314" s="59">
        <v>-80.706199645996094</v>
      </c>
      <c r="G314" s="59">
        <v>109955</v>
      </c>
      <c r="H314" s="64">
        <v>501</v>
      </c>
      <c r="I314" t="s">
        <v>228</v>
      </c>
      <c r="J314">
        <v>7.8599100112915039</v>
      </c>
      <c r="K314">
        <v>-78.001800537109375</v>
      </c>
      <c r="L314">
        <v>30110</v>
      </c>
      <c r="M314">
        <v>50104</v>
      </c>
      <c r="N314" t="s">
        <v>409</v>
      </c>
      <c r="O314">
        <v>8.0284996032714844</v>
      </c>
      <c r="P314">
        <v>-78.335601806640625</v>
      </c>
      <c r="Q314">
        <v>1878</v>
      </c>
    </row>
    <row r="315" spans="1:17">
      <c r="A315">
        <v>226</v>
      </c>
      <c r="B315" t="str">
        <f t="shared" si="4"/>
        <v>Jaqué</v>
      </c>
      <c r="C315">
        <v>5</v>
      </c>
      <c r="D315" t="s">
        <v>107</v>
      </c>
      <c r="E315" s="59">
        <v>7.8753299713134766</v>
      </c>
      <c r="F315" s="59">
        <v>-80.706199645996094</v>
      </c>
      <c r="G315" s="59">
        <v>109955</v>
      </c>
      <c r="H315" s="64">
        <v>501</v>
      </c>
      <c r="I315" t="s">
        <v>228</v>
      </c>
      <c r="J315">
        <v>7.8599100112915039</v>
      </c>
      <c r="K315">
        <v>-78.001800537109375</v>
      </c>
      <c r="L315">
        <v>30110</v>
      </c>
      <c r="M315">
        <v>50105</v>
      </c>
      <c r="N315" t="s">
        <v>444</v>
      </c>
      <c r="O315">
        <v>7.4707298278808594</v>
      </c>
      <c r="P315">
        <v>-77.982803344726563</v>
      </c>
      <c r="Q315">
        <v>2386</v>
      </c>
    </row>
    <row r="316" spans="1:17">
      <c r="A316">
        <v>227</v>
      </c>
      <c r="B316" t="str">
        <f t="shared" si="4"/>
        <v>Puerto Piña</v>
      </c>
      <c r="C316">
        <v>5</v>
      </c>
      <c r="D316" t="s">
        <v>107</v>
      </c>
      <c r="E316" s="59">
        <v>7.8753299713134766</v>
      </c>
      <c r="F316" s="59">
        <v>-80.706199645996094</v>
      </c>
      <c r="G316" s="59">
        <v>109955</v>
      </c>
      <c r="H316" s="64">
        <v>501</v>
      </c>
      <c r="I316" t="s">
        <v>228</v>
      </c>
      <c r="J316">
        <v>7.8599100112915039</v>
      </c>
      <c r="K316">
        <v>-78.001800537109375</v>
      </c>
      <c r="L316">
        <v>30110</v>
      </c>
      <c r="M316">
        <v>50106</v>
      </c>
      <c r="N316" t="s">
        <v>644</v>
      </c>
      <c r="O316">
        <v>7.7908501625061035</v>
      </c>
      <c r="P316">
        <v>-78.28790283203125</v>
      </c>
      <c r="Q316">
        <v>1113</v>
      </c>
    </row>
    <row r="317" spans="1:17">
      <c r="A317">
        <v>228</v>
      </c>
      <c r="B317" t="str">
        <f t="shared" si="4"/>
        <v>Sambú</v>
      </c>
      <c r="C317">
        <v>5</v>
      </c>
      <c r="D317" t="s">
        <v>107</v>
      </c>
      <c r="E317" s="59">
        <v>7.8753299713134766</v>
      </c>
      <c r="F317" s="59">
        <v>-80.706199645996094</v>
      </c>
      <c r="G317" s="59">
        <v>109955</v>
      </c>
      <c r="H317" s="64">
        <v>501</v>
      </c>
      <c r="I317" t="s">
        <v>228</v>
      </c>
      <c r="J317">
        <v>7.8599100112915039</v>
      </c>
      <c r="K317">
        <v>-78.001800537109375</v>
      </c>
      <c r="L317">
        <v>30110</v>
      </c>
      <c r="M317">
        <v>50109</v>
      </c>
      <c r="N317" t="s">
        <v>446</v>
      </c>
      <c r="O317">
        <v>8.0188703536987305</v>
      </c>
      <c r="P317">
        <v>-78.224899291992188</v>
      </c>
      <c r="Q317">
        <v>931</v>
      </c>
    </row>
    <row r="318" spans="1:17">
      <c r="A318">
        <v>229</v>
      </c>
      <c r="B318" t="str">
        <f t="shared" si="4"/>
        <v>Setegantí</v>
      </c>
      <c r="C318">
        <v>5</v>
      </c>
      <c r="D318" t="s">
        <v>107</v>
      </c>
      <c r="E318" s="59">
        <v>7.8753299713134766</v>
      </c>
      <c r="F318" s="59">
        <v>-80.706199645996094</v>
      </c>
      <c r="G318" s="59">
        <v>109955</v>
      </c>
      <c r="H318" s="64">
        <v>501</v>
      </c>
      <c r="I318" t="s">
        <v>228</v>
      </c>
      <c r="J318">
        <v>7.8599100112915039</v>
      </c>
      <c r="K318">
        <v>-78.001800537109375</v>
      </c>
      <c r="L318">
        <v>30110</v>
      </c>
      <c r="M318">
        <v>50110</v>
      </c>
      <c r="N318" t="s">
        <v>730</v>
      </c>
      <c r="O318">
        <v>8.2771596908569336</v>
      </c>
      <c r="P318">
        <v>-78.083602905273438</v>
      </c>
      <c r="Q318">
        <v>558</v>
      </c>
    </row>
    <row r="319" spans="1:17">
      <c r="A319">
        <v>230</v>
      </c>
      <c r="B319" t="str">
        <f t="shared" si="4"/>
        <v>Taimatí</v>
      </c>
      <c r="C319">
        <v>5</v>
      </c>
      <c r="D319" t="s">
        <v>107</v>
      </c>
      <c r="E319" s="59">
        <v>7.8753299713134766</v>
      </c>
      <c r="F319" s="59">
        <v>-80.706199645996094</v>
      </c>
      <c r="G319" s="59">
        <v>109955</v>
      </c>
      <c r="H319" s="64">
        <v>501</v>
      </c>
      <c r="I319" t="s">
        <v>228</v>
      </c>
      <c r="J319">
        <v>7.8599100112915039</v>
      </c>
      <c r="K319">
        <v>-78.001800537109375</v>
      </c>
      <c r="L319">
        <v>30110</v>
      </c>
      <c r="M319">
        <v>50111</v>
      </c>
      <c r="N319" t="s">
        <v>739</v>
      </c>
      <c r="O319">
        <v>8.1294803619384766</v>
      </c>
      <c r="P319">
        <v>-78.202102661132813</v>
      </c>
      <c r="Q319">
        <v>764</v>
      </c>
    </row>
    <row r="320" spans="1:17">
      <c r="A320">
        <v>231</v>
      </c>
      <c r="B320" t="str">
        <f t="shared" si="4"/>
        <v>Tucutí</v>
      </c>
      <c r="C320">
        <v>5</v>
      </c>
      <c r="D320" t="s">
        <v>107</v>
      </c>
      <c r="E320" s="59">
        <v>7.8753299713134766</v>
      </c>
      <c r="F320" s="59">
        <v>-80.706199645996094</v>
      </c>
      <c r="G320" s="59">
        <v>109955</v>
      </c>
      <c r="H320" s="64">
        <v>501</v>
      </c>
      <c r="I320" t="s">
        <v>228</v>
      </c>
      <c r="J320">
        <v>7.8599100112915039</v>
      </c>
      <c r="K320">
        <v>-78.001800537109375</v>
      </c>
      <c r="L320">
        <v>30110</v>
      </c>
      <c r="M320">
        <v>50112</v>
      </c>
      <c r="N320" t="s">
        <v>755</v>
      </c>
      <c r="O320">
        <v>7.7562398910522461</v>
      </c>
      <c r="P320">
        <v>-77.849998474121094</v>
      </c>
      <c r="Q320">
        <v>1200</v>
      </c>
    </row>
    <row r="321" spans="1:17">
      <c r="A321">
        <v>232</v>
      </c>
      <c r="B321" t="str">
        <f t="shared" si="4"/>
        <v>El Real de Santa María (Cabecera)</v>
      </c>
      <c r="C321">
        <v>5</v>
      </c>
      <c r="D321" t="s">
        <v>107</v>
      </c>
      <c r="E321" s="59">
        <v>7.8753299713134766</v>
      </c>
      <c r="F321" s="59">
        <v>-80.706199645996094</v>
      </c>
      <c r="G321" s="59">
        <v>109955</v>
      </c>
      <c r="H321" s="64">
        <v>502</v>
      </c>
      <c r="I321" t="s">
        <v>195</v>
      </c>
      <c r="J321">
        <v>8.2430000305175781</v>
      </c>
      <c r="K321">
        <v>-77.693901062011719</v>
      </c>
      <c r="L321">
        <v>18268</v>
      </c>
      <c r="M321">
        <v>50201</v>
      </c>
      <c r="N321" t="s">
        <v>390</v>
      </c>
      <c r="O321">
        <v>8.0601902008056641</v>
      </c>
      <c r="P321">
        <v>-77.734001159667969</v>
      </c>
      <c r="Q321">
        <v>1183</v>
      </c>
    </row>
    <row r="322" spans="1:17">
      <c r="A322">
        <v>233</v>
      </c>
      <c r="B322" t="str">
        <f t="shared" si="4"/>
        <v>Boca de Cupe</v>
      </c>
      <c r="C322">
        <v>5</v>
      </c>
      <c r="D322" t="s">
        <v>107</v>
      </c>
      <c r="E322" s="59">
        <v>7.8753299713134766</v>
      </c>
      <c r="F322" s="59">
        <v>-80.706199645996094</v>
      </c>
      <c r="G322" s="59">
        <v>109955</v>
      </c>
      <c r="H322" s="64">
        <v>502</v>
      </c>
      <c r="I322" t="s">
        <v>195</v>
      </c>
      <c r="J322">
        <v>8.2430000305175781</v>
      </c>
      <c r="K322">
        <v>-77.693901062011719</v>
      </c>
      <c r="L322">
        <v>18268</v>
      </c>
      <c r="M322">
        <v>50202</v>
      </c>
      <c r="N322" t="s">
        <v>196</v>
      </c>
      <c r="O322">
        <v>7.8227500915527344</v>
      </c>
      <c r="P322">
        <v>-77.624099731445313</v>
      </c>
      <c r="Q322">
        <v>1167</v>
      </c>
    </row>
    <row r="323" spans="1:17">
      <c r="A323">
        <v>234</v>
      </c>
      <c r="B323" t="str">
        <f t="shared" si="4"/>
        <v>Paya</v>
      </c>
      <c r="C323">
        <v>5</v>
      </c>
      <c r="D323" t="s">
        <v>107</v>
      </c>
      <c r="E323" s="59">
        <v>7.8753299713134766</v>
      </c>
      <c r="F323" s="59">
        <v>-80.706199645996094</v>
      </c>
      <c r="G323" s="59">
        <v>109955</v>
      </c>
      <c r="H323" s="64">
        <v>502</v>
      </c>
      <c r="I323" t="s">
        <v>195</v>
      </c>
      <c r="J323">
        <v>8.2430000305175781</v>
      </c>
      <c r="K323">
        <v>-77.693901062011719</v>
      </c>
      <c r="L323">
        <v>18268</v>
      </c>
      <c r="M323">
        <v>50203</v>
      </c>
      <c r="N323" t="s">
        <v>610</v>
      </c>
      <c r="O323">
        <v>7.8243398666381836</v>
      </c>
      <c r="P323">
        <v>-77.436996459960938</v>
      </c>
      <c r="Q323">
        <v>639</v>
      </c>
    </row>
    <row r="324" spans="1:17">
      <c r="A324">
        <v>235</v>
      </c>
      <c r="B324" t="str">
        <f t="shared" si="4"/>
        <v>Pinogana</v>
      </c>
      <c r="C324">
        <v>5</v>
      </c>
      <c r="D324" t="s">
        <v>107</v>
      </c>
      <c r="E324" s="59">
        <v>7.8753299713134766</v>
      </c>
      <c r="F324" s="59">
        <v>-80.706199645996094</v>
      </c>
      <c r="G324" s="59">
        <v>109955</v>
      </c>
      <c r="H324" s="64">
        <v>502</v>
      </c>
      <c r="I324" t="s">
        <v>195</v>
      </c>
      <c r="J324">
        <v>8.2430000305175781</v>
      </c>
      <c r="K324">
        <v>-77.693901062011719</v>
      </c>
      <c r="L324">
        <v>18268</v>
      </c>
      <c r="M324">
        <v>50204</v>
      </c>
      <c r="N324" t="s">
        <v>195</v>
      </c>
      <c r="O324">
        <v>8.0926103591918945</v>
      </c>
      <c r="P324">
        <v>-77.66259765625</v>
      </c>
      <c r="Q324">
        <v>405</v>
      </c>
    </row>
    <row r="325" spans="1:17">
      <c r="A325">
        <v>236</v>
      </c>
      <c r="B325" t="str">
        <f t="shared" si="4"/>
        <v>Púcuro</v>
      </c>
      <c r="C325">
        <v>5</v>
      </c>
      <c r="D325" t="s">
        <v>107</v>
      </c>
      <c r="E325" s="59">
        <v>7.8753299713134766</v>
      </c>
      <c r="F325" s="59">
        <v>-80.706199645996094</v>
      </c>
      <c r="G325" s="59">
        <v>109955</v>
      </c>
      <c r="H325" s="64">
        <v>502</v>
      </c>
      <c r="I325" t="s">
        <v>195</v>
      </c>
      <c r="J325">
        <v>8.2430000305175781</v>
      </c>
      <c r="K325">
        <v>-77.693901062011719</v>
      </c>
      <c r="L325">
        <v>18268</v>
      </c>
      <c r="M325">
        <v>50205</v>
      </c>
      <c r="N325" t="s">
        <v>636</v>
      </c>
      <c r="O325">
        <v>7.9903302192687988</v>
      </c>
      <c r="P325">
        <v>-77.517601013183594</v>
      </c>
      <c r="Q325">
        <v>356</v>
      </c>
    </row>
    <row r="326" spans="1:17">
      <c r="A326">
        <v>237</v>
      </c>
      <c r="B326" t="str">
        <f t="shared" si="4"/>
        <v>Yape</v>
      </c>
      <c r="C326">
        <v>5</v>
      </c>
      <c r="D326" t="s">
        <v>107</v>
      </c>
      <c r="E326" s="59">
        <v>7.8753299713134766</v>
      </c>
      <c r="F326" s="59">
        <v>-80.706199645996094</v>
      </c>
      <c r="G326" s="59">
        <v>109955</v>
      </c>
      <c r="H326" s="64">
        <v>502</v>
      </c>
      <c r="I326" t="s">
        <v>195</v>
      </c>
      <c r="J326">
        <v>8.2430000305175781</v>
      </c>
      <c r="K326">
        <v>-77.693901062011719</v>
      </c>
      <c r="L326">
        <v>18268</v>
      </c>
      <c r="M326">
        <v>50206</v>
      </c>
      <c r="N326" t="s">
        <v>779</v>
      </c>
      <c r="O326">
        <v>8.0620203018188477</v>
      </c>
      <c r="P326">
        <v>-77.411903381347656</v>
      </c>
      <c r="Q326">
        <v>187</v>
      </c>
    </row>
    <row r="327" spans="1:17">
      <c r="A327">
        <v>238</v>
      </c>
      <c r="B327" t="str">
        <f t="shared" si="4"/>
        <v>Yaviza</v>
      </c>
      <c r="C327">
        <v>5</v>
      </c>
      <c r="D327" t="s">
        <v>107</v>
      </c>
      <c r="E327" s="59">
        <v>7.8753299713134766</v>
      </c>
      <c r="F327" s="59">
        <v>-80.706199645996094</v>
      </c>
      <c r="G327" s="59">
        <v>109955</v>
      </c>
      <c r="H327" s="64">
        <v>502</v>
      </c>
      <c r="I327" t="s">
        <v>195</v>
      </c>
      <c r="J327">
        <v>8.2430000305175781</v>
      </c>
      <c r="K327">
        <v>-77.693901062011719</v>
      </c>
      <c r="L327">
        <v>18268</v>
      </c>
      <c r="M327">
        <v>50207</v>
      </c>
      <c r="N327" t="s">
        <v>780</v>
      </c>
      <c r="O327">
        <v>8.2111301422119141</v>
      </c>
      <c r="P327">
        <v>-77.761100769042969</v>
      </c>
      <c r="Q327">
        <v>4441</v>
      </c>
    </row>
    <row r="328" spans="1:17">
      <c r="A328">
        <v>239</v>
      </c>
      <c r="B328" t="str">
        <f t="shared" si="4"/>
        <v>Metetí</v>
      </c>
      <c r="C328">
        <v>5</v>
      </c>
      <c r="D328" t="s">
        <v>107</v>
      </c>
      <c r="E328" s="59">
        <v>7.8753299713134766</v>
      </c>
      <c r="F328" s="59">
        <v>-80.706199645996094</v>
      </c>
      <c r="G328" s="59">
        <v>109955</v>
      </c>
      <c r="H328" s="64">
        <v>502</v>
      </c>
      <c r="I328" t="s">
        <v>195</v>
      </c>
      <c r="J328">
        <v>8.2430000305175781</v>
      </c>
      <c r="K328">
        <v>-77.693901062011719</v>
      </c>
      <c r="L328">
        <v>18268</v>
      </c>
      <c r="M328">
        <v>50208</v>
      </c>
      <c r="N328" t="s">
        <v>561</v>
      </c>
      <c r="O328">
        <v>8.584589958190918</v>
      </c>
      <c r="P328">
        <v>-77.921302795410156</v>
      </c>
      <c r="Q328">
        <v>7976</v>
      </c>
    </row>
    <row r="329" spans="1:17">
      <c r="A329">
        <v>240</v>
      </c>
      <c r="B329" t="str">
        <f t="shared" si="4"/>
        <v>Comarca Kuna de Wargandí</v>
      </c>
      <c r="C329">
        <v>5</v>
      </c>
      <c r="D329" t="s">
        <v>107</v>
      </c>
      <c r="E329" s="59">
        <v>7.8753299713134766</v>
      </c>
      <c r="F329" s="59">
        <v>-80.706199645996094</v>
      </c>
      <c r="G329" s="59">
        <v>109955</v>
      </c>
      <c r="H329" s="64">
        <v>502</v>
      </c>
      <c r="I329" t="s">
        <v>195</v>
      </c>
      <c r="J329">
        <v>8.2430000305175781</v>
      </c>
      <c r="K329">
        <v>-77.693901062011719</v>
      </c>
      <c r="L329">
        <v>18268</v>
      </c>
      <c r="M329">
        <v>50209</v>
      </c>
      <c r="N329" t="s">
        <v>299</v>
      </c>
      <c r="O329">
        <v>8.9049797058105469</v>
      </c>
      <c r="P329">
        <v>-77.978401184082031</v>
      </c>
      <c r="Q329">
        <v>1914</v>
      </c>
    </row>
    <row r="330" spans="1:17">
      <c r="A330">
        <v>241</v>
      </c>
      <c r="B330" t="str">
        <f t="shared" si="4"/>
        <v>Río Congo</v>
      </c>
      <c r="C330">
        <v>5</v>
      </c>
      <c r="D330" t="s">
        <v>107</v>
      </c>
      <c r="E330" s="59">
        <v>7.8753299713134766</v>
      </c>
      <c r="F330" s="59">
        <v>-80.706199645996094</v>
      </c>
      <c r="G330" s="59">
        <v>109955</v>
      </c>
      <c r="H330" s="64">
        <v>503</v>
      </c>
      <c r="I330" t="s">
        <v>108</v>
      </c>
      <c r="J330">
        <v>8.6035499572753906</v>
      </c>
      <c r="K330">
        <v>-78.213302612304688</v>
      </c>
      <c r="L330">
        <v>0</v>
      </c>
      <c r="M330">
        <v>50307</v>
      </c>
      <c r="N330" t="s">
        <v>665</v>
      </c>
      <c r="O330">
        <v>8.5510997772216797</v>
      </c>
      <c r="P330">
        <v>-78.388298034667969</v>
      </c>
      <c r="Q330">
        <v>0</v>
      </c>
    </row>
    <row r="331" spans="1:17">
      <c r="A331">
        <v>242</v>
      </c>
      <c r="B331" t="str">
        <f t="shared" ref="B331:B394" si="5">+N331</f>
        <v>Río Iglesias</v>
      </c>
      <c r="C331">
        <v>5</v>
      </c>
      <c r="D331" t="s">
        <v>107</v>
      </c>
      <c r="E331" s="59">
        <v>7.8753299713134766</v>
      </c>
      <c r="F331" s="59">
        <v>-80.706199645996094</v>
      </c>
      <c r="G331" s="59">
        <v>109955</v>
      </c>
      <c r="H331" s="64">
        <v>503</v>
      </c>
      <c r="I331" t="s">
        <v>108</v>
      </c>
      <c r="J331">
        <v>8.6035499572753906</v>
      </c>
      <c r="K331">
        <v>-78.213302612304688</v>
      </c>
      <c r="L331">
        <v>0</v>
      </c>
      <c r="M331">
        <v>50308</v>
      </c>
      <c r="N331" t="s">
        <v>671</v>
      </c>
      <c r="O331">
        <v>8.3624601364135742</v>
      </c>
      <c r="P331">
        <v>-77.985099792480469</v>
      </c>
      <c r="Q331">
        <v>0</v>
      </c>
    </row>
    <row r="332" spans="1:17">
      <c r="A332">
        <v>243</v>
      </c>
      <c r="B332" t="str">
        <f t="shared" si="5"/>
        <v>Agua Fría</v>
      </c>
      <c r="C332">
        <v>5</v>
      </c>
      <c r="D332" t="s">
        <v>107</v>
      </c>
      <c r="E332" s="59">
        <v>7.8753299713134766</v>
      </c>
      <c r="F332" s="59">
        <v>-80.706199645996094</v>
      </c>
      <c r="G332" s="59">
        <v>109955</v>
      </c>
      <c r="H332" s="64">
        <v>503</v>
      </c>
      <c r="I332" t="s">
        <v>108</v>
      </c>
      <c r="J332">
        <v>8.6035499572753906</v>
      </c>
      <c r="K332">
        <v>-78.213302612304688</v>
      </c>
      <c r="L332">
        <v>0</v>
      </c>
      <c r="M332">
        <v>50313</v>
      </c>
      <c r="N332" t="s">
        <v>109</v>
      </c>
      <c r="O332">
        <v>8.8349599838256836</v>
      </c>
      <c r="P332">
        <v>-78.198898315429688</v>
      </c>
      <c r="Q332">
        <v>0</v>
      </c>
    </row>
    <row r="333" spans="1:17">
      <c r="A333">
        <v>244</v>
      </c>
      <c r="B333" t="str">
        <f t="shared" si="5"/>
        <v>Cucunatí</v>
      </c>
      <c r="C333">
        <v>5</v>
      </c>
      <c r="D333" t="s">
        <v>107</v>
      </c>
      <c r="E333" s="59">
        <v>7.8753299713134766</v>
      </c>
      <c r="F333" s="59">
        <v>-80.706199645996094</v>
      </c>
      <c r="G333" s="59">
        <v>109955</v>
      </c>
      <c r="H333" s="64">
        <v>503</v>
      </c>
      <c r="I333" t="s">
        <v>108</v>
      </c>
      <c r="J333">
        <v>8.6035499572753906</v>
      </c>
      <c r="K333">
        <v>-78.213302612304688</v>
      </c>
      <c r="L333">
        <v>0</v>
      </c>
      <c r="M333">
        <v>50314</v>
      </c>
      <c r="N333" t="s">
        <v>309</v>
      </c>
      <c r="O333">
        <v>8.5576601028442383</v>
      </c>
      <c r="P333">
        <v>-78.246498107910156</v>
      </c>
      <c r="Q333">
        <v>0</v>
      </c>
    </row>
    <row r="334" spans="1:17">
      <c r="A334">
        <v>245</v>
      </c>
      <c r="B334" t="str">
        <f t="shared" si="5"/>
        <v>Río Congo Arriba</v>
      </c>
      <c r="C334">
        <v>5</v>
      </c>
      <c r="D334" t="s">
        <v>107</v>
      </c>
      <c r="E334" s="59">
        <v>7.8753299713134766</v>
      </c>
      <c r="F334" s="59">
        <v>-80.706199645996094</v>
      </c>
      <c r="G334" s="59">
        <v>109955</v>
      </c>
      <c r="H334" s="64">
        <v>503</v>
      </c>
      <c r="I334" t="s">
        <v>108</v>
      </c>
      <c r="J334">
        <v>8.6035499572753906</v>
      </c>
      <c r="K334">
        <v>-78.213302612304688</v>
      </c>
      <c r="L334">
        <v>0</v>
      </c>
      <c r="M334">
        <v>50315</v>
      </c>
      <c r="N334" t="s">
        <v>666</v>
      </c>
      <c r="O334">
        <v>8.7504501342773438</v>
      </c>
      <c r="P334">
        <v>-78.391502380371094</v>
      </c>
      <c r="Q334">
        <v>0</v>
      </c>
    </row>
    <row r="335" spans="1:17">
      <c r="A335">
        <v>246</v>
      </c>
      <c r="B335" t="str">
        <f t="shared" si="5"/>
        <v>Santa Fe (Cabecera)</v>
      </c>
      <c r="C335">
        <v>5</v>
      </c>
      <c r="D335" t="s">
        <v>107</v>
      </c>
      <c r="E335" s="59">
        <v>7.8753299713134766</v>
      </c>
      <c r="F335" s="59">
        <v>-80.706199645996094</v>
      </c>
      <c r="G335" s="59">
        <v>109955</v>
      </c>
      <c r="H335" s="64">
        <v>503</v>
      </c>
      <c r="I335" t="s">
        <v>108</v>
      </c>
      <c r="J335">
        <v>8.6035499572753906</v>
      </c>
      <c r="K335">
        <v>-78.213302612304688</v>
      </c>
      <c r="L335">
        <v>0</v>
      </c>
      <c r="M335">
        <v>50316</v>
      </c>
      <c r="N335" t="s">
        <v>718</v>
      </c>
      <c r="O335">
        <v>8.7053604125976563</v>
      </c>
      <c r="P335">
        <v>-78.172897338867188</v>
      </c>
      <c r="Q335">
        <v>0</v>
      </c>
    </row>
    <row r="336" spans="1:17">
      <c r="A336">
        <v>247</v>
      </c>
      <c r="B336" t="str">
        <f t="shared" si="5"/>
        <v>Zapallal</v>
      </c>
      <c r="C336">
        <v>5</v>
      </c>
      <c r="D336" t="s">
        <v>107</v>
      </c>
      <c r="E336" s="59">
        <v>7.8753299713134766</v>
      </c>
      <c r="F336" s="59">
        <v>-80.706199645996094</v>
      </c>
      <c r="G336" s="59">
        <v>109955</v>
      </c>
      <c r="H336" s="64">
        <v>503</v>
      </c>
      <c r="I336" t="s">
        <v>108</v>
      </c>
      <c r="J336">
        <v>8.6035499572753906</v>
      </c>
      <c r="K336">
        <v>-78.213302612304688</v>
      </c>
      <c r="L336">
        <v>0</v>
      </c>
      <c r="M336">
        <v>50317</v>
      </c>
      <c r="N336" t="s">
        <v>781</v>
      </c>
      <c r="O336">
        <v>8.6270303726196289</v>
      </c>
      <c r="P336">
        <v>-78.105300903320313</v>
      </c>
      <c r="Q336">
        <v>0</v>
      </c>
    </row>
    <row r="337" spans="1:17">
      <c r="A337">
        <v>248</v>
      </c>
      <c r="B337" t="str">
        <f t="shared" si="5"/>
        <v>Chitré (Cabecera)</v>
      </c>
      <c r="C337">
        <v>6</v>
      </c>
      <c r="D337" t="s">
        <v>214</v>
      </c>
      <c r="E337" s="60">
        <v>7.8753299713134766</v>
      </c>
      <c r="F337" s="60">
        <v>-80.706199645996094</v>
      </c>
      <c r="G337" s="60">
        <v>109955</v>
      </c>
      <c r="H337" s="64">
        <v>601</v>
      </c>
      <c r="I337" t="s">
        <v>282</v>
      </c>
      <c r="J337">
        <v>7.9766898155212402</v>
      </c>
      <c r="K337">
        <v>-80.449501037597656</v>
      </c>
      <c r="L337">
        <v>50684</v>
      </c>
      <c r="M337">
        <v>60101</v>
      </c>
      <c r="N337" t="s">
        <v>283</v>
      </c>
      <c r="O337">
        <v>7.9528999328613281</v>
      </c>
      <c r="P337">
        <v>-80.438697814941406</v>
      </c>
      <c r="Q337">
        <v>9092</v>
      </c>
    </row>
    <row r="338" spans="1:17">
      <c r="A338">
        <v>249</v>
      </c>
      <c r="B338" t="str">
        <f t="shared" si="5"/>
        <v>La Arena</v>
      </c>
      <c r="C338">
        <v>6</v>
      </c>
      <c r="D338" t="s">
        <v>214</v>
      </c>
      <c r="E338" s="60">
        <v>7.8753299713134766</v>
      </c>
      <c r="F338" s="60">
        <v>-80.706199645996094</v>
      </c>
      <c r="G338" s="60">
        <v>109955</v>
      </c>
      <c r="H338" s="64">
        <v>601</v>
      </c>
      <c r="I338" t="s">
        <v>282</v>
      </c>
      <c r="J338">
        <v>7.9766898155212402</v>
      </c>
      <c r="K338">
        <v>-80.449501037597656</v>
      </c>
      <c r="L338">
        <v>50684</v>
      </c>
      <c r="M338">
        <v>60102</v>
      </c>
      <c r="N338" t="s">
        <v>455</v>
      </c>
      <c r="O338">
        <v>7.9622797966003418</v>
      </c>
      <c r="P338">
        <v>-80.482002258300781</v>
      </c>
      <c r="Q338">
        <v>7586</v>
      </c>
    </row>
    <row r="339" spans="1:17">
      <c r="A339">
        <v>250</v>
      </c>
      <c r="B339" t="str">
        <f t="shared" si="5"/>
        <v>Monagrillo</v>
      </c>
      <c r="C339">
        <v>6</v>
      </c>
      <c r="D339" t="s">
        <v>214</v>
      </c>
      <c r="E339" s="60">
        <v>7.8753299713134766</v>
      </c>
      <c r="F339" s="60">
        <v>-80.706199645996094</v>
      </c>
      <c r="G339" s="60">
        <v>109955</v>
      </c>
      <c r="H339" s="64">
        <v>601</v>
      </c>
      <c r="I339" t="s">
        <v>282</v>
      </c>
      <c r="J339">
        <v>7.9766898155212402</v>
      </c>
      <c r="K339">
        <v>-80.449501037597656</v>
      </c>
      <c r="L339">
        <v>50684</v>
      </c>
      <c r="M339">
        <v>60103</v>
      </c>
      <c r="N339" t="s">
        <v>565</v>
      </c>
      <c r="O339">
        <v>7.9989299774169922</v>
      </c>
      <c r="P339">
        <v>-80.448699951171875</v>
      </c>
      <c r="Q339">
        <v>12385</v>
      </c>
    </row>
    <row r="340" spans="1:17">
      <c r="A340">
        <v>251</v>
      </c>
      <c r="B340" t="str">
        <f t="shared" si="5"/>
        <v>Llano Bonito</v>
      </c>
      <c r="C340">
        <v>6</v>
      </c>
      <c r="D340" t="s">
        <v>214</v>
      </c>
      <c r="E340" s="60">
        <v>7.8753299713134766</v>
      </c>
      <c r="F340" s="60">
        <v>-80.706199645996094</v>
      </c>
      <c r="G340" s="60">
        <v>109955</v>
      </c>
      <c r="H340" s="64">
        <v>601</v>
      </c>
      <c r="I340" t="s">
        <v>282</v>
      </c>
      <c r="J340">
        <v>7.9766898155212402</v>
      </c>
      <c r="K340">
        <v>-80.449501037597656</v>
      </c>
      <c r="L340">
        <v>50684</v>
      </c>
      <c r="M340">
        <v>60104</v>
      </c>
      <c r="N340" t="s">
        <v>524</v>
      </c>
      <c r="O340">
        <v>7.9904999732971191</v>
      </c>
      <c r="P340">
        <v>-80.412002563476563</v>
      </c>
      <c r="Q340">
        <v>9798</v>
      </c>
    </row>
    <row r="341" spans="1:17">
      <c r="A341">
        <v>252</v>
      </c>
      <c r="B341" t="str">
        <f t="shared" si="5"/>
        <v>San Juan Bautista</v>
      </c>
      <c r="C341">
        <v>6</v>
      </c>
      <c r="D341" t="s">
        <v>214</v>
      </c>
      <c r="E341" s="60">
        <v>7.8753299713134766</v>
      </c>
      <c r="F341" s="60">
        <v>-80.706199645996094</v>
      </c>
      <c r="G341" s="60">
        <v>109955</v>
      </c>
      <c r="H341" s="64">
        <v>601</v>
      </c>
      <c r="I341" t="s">
        <v>282</v>
      </c>
      <c r="J341">
        <v>7.9766898155212402</v>
      </c>
      <c r="K341">
        <v>-80.449501037597656</v>
      </c>
      <c r="L341">
        <v>50684</v>
      </c>
      <c r="M341">
        <v>60105</v>
      </c>
      <c r="N341" t="s">
        <v>701</v>
      </c>
      <c r="O341">
        <v>7.967440128326416</v>
      </c>
      <c r="P341">
        <v>-80.413597106933594</v>
      </c>
      <c r="Q341">
        <v>11823</v>
      </c>
    </row>
    <row r="342" spans="1:17">
      <c r="A342">
        <v>253</v>
      </c>
      <c r="B342" t="str">
        <f t="shared" si="5"/>
        <v>Las Minas (Cabecera)</v>
      </c>
      <c r="C342">
        <v>6</v>
      </c>
      <c r="D342" t="s">
        <v>214</v>
      </c>
      <c r="E342" s="60">
        <v>7.8753299713134766</v>
      </c>
      <c r="F342" s="60">
        <v>-80.706199645996094</v>
      </c>
      <c r="G342" s="60">
        <v>109955</v>
      </c>
      <c r="H342" s="64">
        <v>602</v>
      </c>
      <c r="I342" t="s">
        <v>274</v>
      </c>
      <c r="J342">
        <v>7.731719970703125</v>
      </c>
      <c r="K342">
        <v>-80.799797058105469</v>
      </c>
      <c r="L342">
        <v>7551</v>
      </c>
      <c r="M342">
        <v>60201</v>
      </c>
      <c r="N342" t="s">
        <v>511</v>
      </c>
      <c r="O342">
        <v>7.7913198471069336</v>
      </c>
      <c r="P342">
        <v>-80.731498718261719</v>
      </c>
      <c r="Q342">
        <v>1975</v>
      </c>
    </row>
    <row r="343" spans="1:17">
      <c r="A343">
        <v>254</v>
      </c>
      <c r="B343" t="str">
        <f t="shared" si="5"/>
        <v>Chepo</v>
      </c>
      <c r="C343">
        <v>6</v>
      </c>
      <c r="D343" t="s">
        <v>214</v>
      </c>
      <c r="E343" s="60">
        <v>7.8753299713134766</v>
      </c>
      <c r="F343" s="60">
        <v>-80.706199645996094</v>
      </c>
      <c r="G343" s="60">
        <v>109955</v>
      </c>
      <c r="H343" s="64">
        <v>602</v>
      </c>
      <c r="I343" t="s">
        <v>274</v>
      </c>
      <c r="J343">
        <v>7.731719970703125</v>
      </c>
      <c r="K343">
        <v>-80.799797058105469</v>
      </c>
      <c r="L343">
        <v>7551</v>
      </c>
      <c r="M343">
        <v>60202</v>
      </c>
      <c r="N343" t="s">
        <v>240</v>
      </c>
      <c r="O343">
        <v>7.6671299934387207</v>
      </c>
      <c r="P343">
        <v>-80.818801879882813</v>
      </c>
      <c r="Q343">
        <v>1415</v>
      </c>
    </row>
    <row r="344" spans="1:17">
      <c r="A344">
        <v>255</v>
      </c>
      <c r="B344" t="str">
        <f t="shared" si="5"/>
        <v>Chumical</v>
      </c>
      <c r="C344">
        <v>6</v>
      </c>
      <c r="D344" t="s">
        <v>214</v>
      </c>
      <c r="E344" s="60">
        <v>7.8753299713134766</v>
      </c>
      <c r="F344" s="60">
        <v>-80.706199645996094</v>
      </c>
      <c r="G344" s="60">
        <v>109955</v>
      </c>
      <c r="H344" s="64">
        <v>602</v>
      </c>
      <c r="I344" t="s">
        <v>274</v>
      </c>
      <c r="J344">
        <v>7.731719970703125</v>
      </c>
      <c r="K344">
        <v>-80.799797058105469</v>
      </c>
      <c r="L344">
        <v>7551</v>
      </c>
      <c r="M344">
        <v>60203</v>
      </c>
      <c r="N344" t="s">
        <v>284</v>
      </c>
      <c r="O344">
        <v>7.837130069732666</v>
      </c>
      <c r="P344">
        <v>-80.737602233886719</v>
      </c>
      <c r="Q344">
        <v>665</v>
      </c>
    </row>
    <row r="345" spans="1:17">
      <c r="A345">
        <v>256</v>
      </c>
      <c r="B345" t="str">
        <f t="shared" si="5"/>
        <v>El Toro</v>
      </c>
      <c r="C345">
        <v>6</v>
      </c>
      <c r="D345" t="s">
        <v>214</v>
      </c>
      <c r="E345" s="60">
        <v>7.8753299713134766</v>
      </c>
      <c r="F345" s="60">
        <v>-80.706199645996094</v>
      </c>
      <c r="G345" s="60">
        <v>109955</v>
      </c>
      <c r="H345" s="64">
        <v>602</v>
      </c>
      <c r="I345" t="s">
        <v>274</v>
      </c>
      <c r="J345">
        <v>7.731719970703125</v>
      </c>
      <c r="K345">
        <v>-80.799797058105469</v>
      </c>
      <c r="L345">
        <v>7551</v>
      </c>
      <c r="M345">
        <v>60204</v>
      </c>
      <c r="N345" t="s">
        <v>398</v>
      </c>
      <c r="O345">
        <v>7.7526202201843262</v>
      </c>
      <c r="P345">
        <v>-80.889198303222656</v>
      </c>
      <c r="Q345">
        <v>931</v>
      </c>
    </row>
    <row r="346" spans="1:17">
      <c r="A346">
        <v>257</v>
      </c>
      <c r="B346" t="str">
        <f t="shared" si="5"/>
        <v>Leones</v>
      </c>
      <c r="C346">
        <v>6</v>
      </c>
      <c r="D346" t="s">
        <v>214</v>
      </c>
      <c r="E346" s="60">
        <v>7.8753299713134766</v>
      </c>
      <c r="F346" s="60">
        <v>-80.706199645996094</v>
      </c>
      <c r="G346" s="60">
        <v>109955</v>
      </c>
      <c r="H346" s="64">
        <v>602</v>
      </c>
      <c r="I346" t="s">
        <v>274</v>
      </c>
      <c r="J346">
        <v>7.731719970703125</v>
      </c>
      <c r="K346">
        <v>-80.799797058105469</v>
      </c>
      <c r="L346">
        <v>7551</v>
      </c>
      <c r="M346">
        <v>60205</v>
      </c>
      <c r="N346" t="s">
        <v>519</v>
      </c>
      <c r="O346">
        <v>7.7786698341369629</v>
      </c>
      <c r="P346">
        <v>-80.804496765136719</v>
      </c>
      <c r="Q346">
        <v>852</v>
      </c>
    </row>
    <row r="347" spans="1:17">
      <c r="A347">
        <v>258</v>
      </c>
      <c r="B347" t="str">
        <f t="shared" si="5"/>
        <v>Quebrada del Rosario</v>
      </c>
      <c r="C347">
        <v>6</v>
      </c>
      <c r="D347" t="s">
        <v>214</v>
      </c>
      <c r="E347" s="60">
        <v>7.8753299713134766</v>
      </c>
      <c r="F347" s="60">
        <v>-80.706199645996094</v>
      </c>
      <c r="G347" s="60">
        <v>109955</v>
      </c>
      <c r="H347" s="64">
        <v>602</v>
      </c>
      <c r="I347" t="s">
        <v>274</v>
      </c>
      <c r="J347">
        <v>7.731719970703125</v>
      </c>
      <c r="K347">
        <v>-80.799797058105469</v>
      </c>
      <c r="L347">
        <v>7551</v>
      </c>
      <c r="M347">
        <v>60206</v>
      </c>
      <c r="N347" t="s">
        <v>654</v>
      </c>
      <c r="O347">
        <v>7.7315797805786133</v>
      </c>
      <c r="P347">
        <v>-80.731101989746094</v>
      </c>
      <c r="Q347">
        <v>794</v>
      </c>
    </row>
    <row r="348" spans="1:17">
      <c r="A348">
        <v>259</v>
      </c>
      <c r="B348" t="str">
        <f t="shared" si="5"/>
        <v>Quebrada El Ciprián</v>
      </c>
      <c r="C348">
        <v>6</v>
      </c>
      <c r="D348" t="s">
        <v>214</v>
      </c>
      <c r="E348" s="60">
        <v>7.8753299713134766</v>
      </c>
      <c r="F348" s="60">
        <v>-80.706199645996094</v>
      </c>
      <c r="G348" s="60">
        <v>109955</v>
      </c>
      <c r="H348" s="64">
        <v>602</v>
      </c>
      <c r="I348" t="s">
        <v>274</v>
      </c>
      <c r="J348">
        <v>7.731719970703125</v>
      </c>
      <c r="K348">
        <v>-80.799797058105469</v>
      </c>
      <c r="L348">
        <v>7551</v>
      </c>
      <c r="M348">
        <v>60207</v>
      </c>
      <c r="N348" t="s">
        <v>655</v>
      </c>
      <c r="O348">
        <v>7.684539794921875</v>
      </c>
      <c r="P348">
        <v>-80.756797790527344</v>
      </c>
      <c r="Q348">
        <v>919</v>
      </c>
    </row>
    <row r="349" spans="1:17">
      <c r="A349">
        <v>260</v>
      </c>
      <c r="B349" t="str">
        <f t="shared" si="5"/>
        <v>Los Pozos (Cabecera)</v>
      </c>
      <c r="C349">
        <v>6</v>
      </c>
      <c r="D349" t="s">
        <v>214</v>
      </c>
      <c r="E349" s="60">
        <v>7.8753299713134766</v>
      </c>
      <c r="F349" s="60">
        <v>-80.706199645996094</v>
      </c>
      <c r="G349" s="60">
        <v>109955</v>
      </c>
      <c r="H349" s="64">
        <v>603</v>
      </c>
      <c r="I349" t="s">
        <v>334</v>
      </c>
      <c r="J349">
        <v>7.6935100555419922</v>
      </c>
      <c r="K349">
        <v>-80.668701171875</v>
      </c>
      <c r="L349">
        <v>7478</v>
      </c>
      <c r="M349">
        <v>60301</v>
      </c>
      <c r="N349" t="s">
        <v>549</v>
      </c>
      <c r="O349">
        <v>7.7866702079772949</v>
      </c>
      <c r="P349">
        <v>-80.659599304199219</v>
      </c>
      <c r="Q349">
        <v>2199</v>
      </c>
    </row>
    <row r="350" spans="1:17">
      <c r="A350">
        <v>261</v>
      </c>
      <c r="B350" t="str">
        <f t="shared" si="5"/>
        <v>El Capurí</v>
      </c>
      <c r="C350">
        <v>6</v>
      </c>
      <c r="D350" t="s">
        <v>214</v>
      </c>
      <c r="E350" s="60">
        <v>7.8753299713134766</v>
      </c>
      <c r="F350" s="60">
        <v>-80.706199645996094</v>
      </c>
      <c r="G350" s="60">
        <v>109955</v>
      </c>
      <c r="H350" s="64">
        <v>603</v>
      </c>
      <c r="I350" t="s">
        <v>334</v>
      </c>
      <c r="J350">
        <v>7.6935100555419922</v>
      </c>
      <c r="K350">
        <v>-80.668701171875</v>
      </c>
      <c r="L350">
        <v>7478</v>
      </c>
      <c r="M350">
        <v>60302</v>
      </c>
      <c r="N350" t="s">
        <v>339</v>
      </c>
      <c r="O350">
        <v>7.727869987487793</v>
      </c>
      <c r="P350">
        <v>-80.650199890136719</v>
      </c>
      <c r="Q350">
        <v>446</v>
      </c>
    </row>
    <row r="351" spans="1:17">
      <c r="A351">
        <v>262</v>
      </c>
      <c r="B351" t="str">
        <f t="shared" si="5"/>
        <v>El Calabacito</v>
      </c>
      <c r="C351">
        <v>6</v>
      </c>
      <c r="D351" t="s">
        <v>214</v>
      </c>
      <c r="E351" s="60">
        <v>7.8753299713134766</v>
      </c>
      <c r="F351" s="60">
        <v>-80.706199645996094</v>
      </c>
      <c r="G351" s="60">
        <v>109955</v>
      </c>
      <c r="H351" s="64">
        <v>603</v>
      </c>
      <c r="I351" t="s">
        <v>334</v>
      </c>
      <c r="J351">
        <v>7.6935100555419922</v>
      </c>
      <c r="K351">
        <v>-80.668701171875</v>
      </c>
      <c r="L351">
        <v>7478</v>
      </c>
      <c r="M351">
        <v>60303</v>
      </c>
      <c r="N351" t="s">
        <v>335</v>
      </c>
      <c r="O351">
        <v>7.7123398780822754</v>
      </c>
      <c r="P351">
        <v>-80.595901489257813</v>
      </c>
      <c r="Q351">
        <v>617</v>
      </c>
    </row>
    <row r="352" spans="1:17">
      <c r="A352">
        <v>263</v>
      </c>
      <c r="B352" t="str">
        <f t="shared" si="5"/>
        <v>El Cedro</v>
      </c>
      <c r="C352">
        <v>6</v>
      </c>
      <c r="D352" t="s">
        <v>214</v>
      </c>
      <c r="E352" s="60">
        <v>7.8753299713134766</v>
      </c>
      <c r="F352" s="60">
        <v>-80.706199645996094</v>
      </c>
      <c r="G352" s="60">
        <v>109955</v>
      </c>
      <c r="H352" s="64">
        <v>603</v>
      </c>
      <c r="I352" t="s">
        <v>334</v>
      </c>
      <c r="J352">
        <v>7.6935100555419922</v>
      </c>
      <c r="K352">
        <v>-80.668701171875</v>
      </c>
      <c r="L352">
        <v>7478</v>
      </c>
      <c r="M352">
        <v>60304</v>
      </c>
      <c r="N352" t="s">
        <v>341</v>
      </c>
      <c r="O352">
        <v>7.6854100227355957</v>
      </c>
      <c r="P352">
        <v>-80.649299621582031</v>
      </c>
      <c r="Q352">
        <v>503</v>
      </c>
    </row>
    <row r="353" spans="1:17">
      <c r="A353">
        <v>264</v>
      </c>
      <c r="B353" t="str">
        <f t="shared" si="5"/>
        <v>La Arena</v>
      </c>
      <c r="C353">
        <v>6</v>
      </c>
      <c r="D353" t="s">
        <v>214</v>
      </c>
      <c r="E353" s="60">
        <v>7.8753299713134766</v>
      </c>
      <c r="F353" s="60">
        <v>-80.706199645996094</v>
      </c>
      <c r="G353" s="60">
        <v>109955</v>
      </c>
      <c r="H353" s="64">
        <v>603</v>
      </c>
      <c r="I353" t="s">
        <v>334</v>
      </c>
      <c r="J353">
        <v>7.6935100555419922</v>
      </c>
      <c r="K353">
        <v>-80.668701171875</v>
      </c>
      <c r="L353">
        <v>7478</v>
      </c>
      <c r="M353">
        <v>60305</v>
      </c>
      <c r="N353" t="s">
        <v>455</v>
      </c>
      <c r="O353">
        <v>7.7487201690673828</v>
      </c>
      <c r="P353">
        <v>-80.592697143554688</v>
      </c>
      <c r="Q353">
        <v>559</v>
      </c>
    </row>
    <row r="354" spans="1:17">
      <c r="A354">
        <v>265</v>
      </c>
      <c r="B354" t="str">
        <f t="shared" si="5"/>
        <v>La Pitaloza</v>
      </c>
      <c r="C354">
        <v>6</v>
      </c>
      <c r="D354" t="s">
        <v>214</v>
      </c>
      <c r="E354" s="60">
        <v>7.8753299713134766</v>
      </c>
      <c r="F354" s="60">
        <v>-80.706199645996094</v>
      </c>
      <c r="G354" s="60">
        <v>109955</v>
      </c>
      <c r="H354" s="64">
        <v>603</v>
      </c>
      <c r="I354" t="s">
        <v>334</v>
      </c>
      <c r="J354">
        <v>7.6935100555419922</v>
      </c>
      <c r="K354">
        <v>-80.668701171875</v>
      </c>
      <c r="L354">
        <v>7478</v>
      </c>
      <c r="M354">
        <v>60306</v>
      </c>
      <c r="N354" t="s">
        <v>482</v>
      </c>
      <c r="O354">
        <v>7.6011199951171875</v>
      </c>
      <c r="P354">
        <v>-80.701202392578125</v>
      </c>
      <c r="Q354">
        <v>674</v>
      </c>
    </row>
    <row r="355" spans="1:17">
      <c r="A355">
        <v>266</v>
      </c>
      <c r="B355" t="str">
        <f t="shared" si="5"/>
        <v>Los Cerritos</v>
      </c>
      <c r="C355">
        <v>6</v>
      </c>
      <c r="D355" t="s">
        <v>214</v>
      </c>
      <c r="E355" s="60">
        <v>7.8753299713134766</v>
      </c>
      <c r="F355" s="60">
        <v>-80.706199645996094</v>
      </c>
      <c r="G355" s="60">
        <v>109955</v>
      </c>
      <c r="H355" s="64">
        <v>603</v>
      </c>
      <c r="I355" t="s">
        <v>334</v>
      </c>
      <c r="J355">
        <v>7.6935100555419922</v>
      </c>
      <c r="K355">
        <v>-80.668701171875</v>
      </c>
      <c r="L355">
        <v>7478</v>
      </c>
      <c r="M355">
        <v>60307</v>
      </c>
      <c r="N355" t="s">
        <v>540</v>
      </c>
      <c r="O355">
        <v>7.793910026550293</v>
      </c>
      <c r="P355">
        <v>-80.615402221679688</v>
      </c>
      <c r="Q355">
        <v>985</v>
      </c>
    </row>
    <row r="356" spans="1:17">
      <c r="A356">
        <v>267</v>
      </c>
      <c r="B356" t="str">
        <f t="shared" si="5"/>
        <v>Los Cerros de Paja</v>
      </c>
      <c r="C356">
        <v>6</v>
      </c>
      <c r="D356" t="s">
        <v>214</v>
      </c>
      <c r="E356" s="60">
        <v>7.8753299713134766</v>
      </c>
      <c r="F356" s="60">
        <v>-80.706199645996094</v>
      </c>
      <c r="G356" s="60">
        <v>109955</v>
      </c>
      <c r="H356" s="64">
        <v>603</v>
      </c>
      <c r="I356" t="s">
        <v>334</v>
      </c>
      <c r="J356">
        <v>7.6935100555419922</v>
      </c>
      <c r="K356">
        <v>-80.668701171875</v>
      </c>
      <c r="L356">
        <v>7478</v>
      </c>
      <c r="M356">
        <v>60308</v>
      </c>
      <c r="N356" t="s">
        <v>541</v>
      </c>
      <c r="O356">
        <v>7.7099699974060059</v>
      </c>
      <c r="P356">
        <v>-80.691200256347656</v>
      </c>
      <c r="Q356">
        <v>896</v>
      </c>
    </row>
    <row r="357" spans="1:17">
      <c r="A357">
        <v>268</v>
      </c>
      <c r="B357" t="str">
        <f t="shared" si="5"/>
        <v>Las Llanas</v>
      </c>
      <c r="C357">
        <v>6</v>
      </c>
      <c r="D357" t="s">
        <v>214</v>
      </c>
      <c r="E357" s="60">
        <v>7.8753299713134766</v>
      </c>
      <c r="F357" s="60">
        <v>-80.706199645996094</v>
      </c>
      <c r="G357" s="60">
        <v>109955</v>
      </c>
      <c r="H357" s="64">
        <v>603</v>
      </c>
      <c r="I357" t="s">
        <v>334</v>
      </c>
      <c r="J357">
        <v>7.6935100555419922</v>
      </c>
      <c r="K357">
        <v>-80.668701171875</v>
      </c>
      <c r="L357">
        <v>7478</v>
      </c>
      <c r="M357">
        <v>60309</v>
      </c>
      <c r="N357" t="s">
        <v>507</v>
      </c>
      <c r="O357">
        <v>7.6325101852416992</v>
      </c>
      <c r="P357">
        <v>-80.733100891113281</v>
      </c>
      <c r="Q357">
        <v>599</v>
      </c>
    </row>
    <row r="358" spans="1:17">
      <c r="A358">
        <v>269</v>
      </c>
      <c r="B358" t="str">
        <f t="shared" si="5"/>
        <v>Ocú (Cabecera)</v>
      </c>
      <c r="C358">
        <v>6</v>
      </c>
      <c r="D358" t="s">
        <v>214</v>
      </c>
      <c r="E358" s="60">
        <v>7.8753299713134766</v>
      </c>
      <c r="F358" s="60">
        <v>-80.706199645996094</v>
      </c>
      <c r="G358" s="60">
        <v>109955</v>
      </c>
      <c r="H358" s="64">
        <v>604</v>
      </c>
      <c r="I358" t="s">
        <v>263</v>
      </c>
      <c r="J358">
        <v>7.9245400428771973</v>
      </c>
      <c r="K358">
        <v>-80.812202453613281</v>
      </c>
      <c r="L358">
        <v>15539</v>
      </c>
      <c r="M358">
        <v>60401</v>
      </c>
      <c r="N358" t="s">
        <v>589</v>
      </c>
      <c r="O358">
        <v>7.9543800354003906</v>
      </c>
      <c r="P358">
        <v>-80.782600402832031</v>
      </c>
      <c r="Q358">
        <v>7006</v>
      </c>
    </row>
    <row r="359" spans="1:17">
      <c r="A359">
        <v>270</v>
      </c>
      <c r="B359" t="str">
        <f t="shared" si="5"/>
        <v>Cerro Largo</v>
      </c>
      <c r="C359">
        <v>6</v>
      </c>
      <c r="D359" t="s">
        <v>214</v>
      </c>
      <c r="E359" s="60">
        <v>7.8753299713134766</v>
      </c>
      <c r="F359" s="60">
        <v>-80.706199645996094</v>
      </c>
      <c r="G359" s="60">
        <v>109955</v>
      </c>
      <c r="H359" s="64">
        <v>604</v>
      </c>
      <c r="I359" t="s">
        <v>263</v>
      </c>
      <c r="J359">
        <v>7.9245400428771973</v>
      </c>
      <c r="K359">
        <v>-80.812202453613281</v>
      </c>
      <c r="L359">
        <v>15539</v>
      </c>
      <c r="M359">
        <v>60402</v>
      </c>
      <c r="N359" t="s">
        <v>264</v>
      </c>
      <c r="O359">
        <v>7.8309698104858398</v>
      </c>
      <c r="P359">
        <v>-80.819503784179688</v>
      </c>
      <c r="Q359">
        <v>1478</v>
      </c>
    </row>
    <row r="360" spans="1:17">
      <c r="A360">
        <v>271</v>
      </c>
      <c r="B360" t="str">
        <f t="shared" si="5"/>
        <v>Los Llanos</v>
      </c>
      <c r="C360">
        <v>6</v>
      </c>
      <c r="D360" t="s">
        <v>214</v>
      </c>
      <c r="E360" s="60">
        <v>7.8753299713134766</v>
      </c>
      <c r="F360" s="60">
        <v>-80.706199645996094</v>
      </c>
      <c r="G360" s="60">
        <v>109955</v>
      </c>
      <c r="H360" s="64">
        <v>604</v>
      </c>
      <c r="I360" t="s">
        <v>263</v>
      </c>
      <c r="J360">
        <v>7.9245400428771973</v>
      </c>
      <c r="K360">
        <v>-80.812202453613281</v>
      </c>
      <c r="L360">
        <v>15539</v>
      </c>
      <c r="M360">
        <v>60403</v>
      </c>
      <c r="N360" t="s">
        <v>545</v>
      </c>
      <c r="O360">
        <v>7.9272499084472656</v>
      </c>
      <c r="P360">
        <v>-80.871803283691406</v>
      </c>
      <c r="Q360">
        <v>2110</v>
      </c>
    </row>
    <row r="361" spans="1:17">
      <c r="A361">
        <v>272</v>
      </c>
      <c r="B361" t="str">
        <f t="shared" si="5"/>
        <v>Llano Grande</v>
      </c>
      <c r="C361">
        <v>6</v>
      </c>
      <c r="D361" t="s">
        <v>214</v>
      </c>
      <c r="E361" s="60">
        <v>7.8753299713134766</v>
      </c>
      <c r="F361" s="60">
        <v>-80.706199645996094</v>
      </c>
      <c r="G361" s="60">
        <v>109955</v>
      </c>
      <c r="H361" s="64">
        <v>604</v>
      </c>
      <c r="I361" t="s">
        <v>263</v>
      </c>
      <c r="J361">
        <v>7.9245400428771973</v>
      </c>
      <c r="K361">
        <v>-80.812202453613281</v>
      </c>
      <c r="L361">
        <v>15539</v>
      </c>
      <c r="M361">
        <v>60404</v>
      </c>
      <c r="N361" t="s">
        <v>528</v>
      </c>
      <c r="O361">
        <v>7.9790301322937012</v>
      </c>
      <c r="P361">
        <v>-80.697700500488281</v>
      </c>
      <c r="Q361">
        <v>1062</v>
      </c>
    </row>
    <row r="362" spans="1:17">
      <c r="A362">
        <v>273</v>
      </c>
      <c r="B362" t="str">
        <f t="shared" si="5"/>
        <v>Peña Chatas</v>
      </c>
      <c r="C362">
        <v>6</v>
      </c>
      <c r="D362" t="s">
        <v>214</v>
      </c>
      <c r="E362" s="60">
        <v>7.8753299713134766</v>
      </c>
      <c r="F362" s="60">
        <v>-80.706199645996094</v>
      </c>
      <c r="G362" s="60">
        <v>109955</v>
      </c>
      <c r="H362" s="64">
        <v>604</v>
      </c>
      <c r="I362" t="s">
        <v>263</v>
      </c>
      <c r="J362">
        <v>7.9245400428771973</v>
      </c>
      <c r="K362">
        <v>-80.812202453613281</v>
      </c>
      <c r="L362">
        <v>15539</v>
      </c>
      <c r="M362">
        <v>60405</v>
      </c>
      <c r="N362" t="s">
        <v>616</v>
      </c>
      <c r="O362">
        <v>8.0331897735595703</v>
      </c>
      <c r="P362">
        <v>-80.79119873046875</v>
      </c>
      <c r="Q362">
        <v>1778</v>
      </c>
    </row>
    <row r="363" spans="1:17">
      <c r="A363">
        <v>274</v>
      </c>
      <c r="B363" t="str">
        <f t="shared" si="5"/>
        <v>El Tijera</v>
      </c>
      <c r="C363">
        <v>6</v>
      </c>
      <c r="D363" t="s">
        <v>214</v>
      </c>
      <c r="E363" s="60">
        <v>7.8753299713134766</v>
      </c>
      <c r="F363" s="60">
        <v>-80.706199645996094</v>
      </c>
      <c r="G363" s="60">
        <v>109955</v>
      </c>
      <c r="H363" s="64">
        <v>604</v>
      </c>
      <c r="I363" t="s">
        <v>263</v>
      </c>
      <c r="J363">
        <v>7.9245400428771973</v>
      </c>
      <c r="K363">
        <v>-80.812202453613281</v>
      </c>
      <c r="L363">
        <v>15539</v>
      </c>
      <c r="M363">
        <v>60406</v>
      </c>
      <c r="N363" t="s">
        <v>397</v>
      </c>
      <c r="O363">
        <v>7.8372898101806641</v>
      </c>
      <c r="P363">
        <v>-80.925003051757813</v>
      </c>
      <c r="Q363">
        <v>588</v>
      </c>
    </row>
    <row r="364" spans="1:17">
      <c r="A364">
        <v>275</v>
      </c>
      <c r="B364" t="str">
        <f t="shared" si="5"/>
        <v>Menchaca</v>
      </c>
      <c r="C364">
        <v>6</v>
      </c>
      <c r="D364" t="s">
        <v>214</v>
      </c>
      <c r="E364" s="60">
        <v>7.8753299713134766</v>
      </c>
      <c r="F364" s="60">
        <v>-80.706199645996094</v>
      </c>
      <c r="G364" s="60">
        <v>109955</v>
      </c>
      <c r="H364" s="64">
        <v>604</v>
      </c>
      <c r="I364" t="s">
        <v>263</v>
      </c>
      <c r="J364">
        <v>7.9245400428771973</v>
      </c>
      <c r="K364">
        <v>-80.812202453613281</v>
      </c>
      <c r="L364">
        <v>15539</v>
      </c>
      <c r="M364">
        <v>60407</v>
      </c>
      <c r="N364" t="s">
        <v>559</v>
      </c>
      <c r="O364">
        <v>7.8861799240112305</v>
      </c>
      <c r="P364">
        <v>-80.766502380371094</v>
      </c>
      <c r="Q364">
        <v>1517</v>
      </c>
    </row>
    <row r="365" spans="1:17">
      <c r="A365">
        <v>276</v>
      </c>
      <c r="B365" t="str">
        <f t="shared" si="5"/>
        <v>Entradero del Castillo</v>
      </c>
      <c r="C365">
        <v>6</v>
      </c>
      <c r="D365" t="s">
        <v>214</v>
      </c>
      <c r="E365" s="60">
        <v>7.8753299713134766</v>
      </c>
      <c r="F365" s="60">
        <v>-80.706199645996094</v>
      </c>
      <c r="G365" s="60">
        <v>109955</v>
      </c>
      <c r="H365" s="64">
        <v>604</v>
      </c>
      <c r="I365" t="s">
        <v>263</v>
      </c>
      <c r="J365">
        <v>7.9245400428771973</v>
      </c>
      <c r="K365">
        <v>-80.812202453613281</v>
      </c>
      <c r="L365">
        <v>15539</v>
      </c>
      <c r="M365">
        <v>60408</v>
      </c>
      <c r="N365" t="s">
        <v>401</v>
      </c>
      <c r="O365">
        <v>7.8453102111816406</v>
      </c>
      <c r="P365">
        <v>-80.867202758789063</v>
      </c>
      <c r="Q365">
        <v>0</v>
      </c>
    </row>
    <row r="366" spans="1:17">
      <c r="A366">
        <v>277</v>
      </c>
      <c r="B366" t="str">
        <f t="shared" si="5"/>
        <v>Parita (Cabecera)</v>
      </c>
      <c r="C366">
        <v>6</v>
      </c>
      <c r="D366" t="s">
        <v>214</v>
      </c>
      <c r="E366" s="60">
        <v>7.8753299713134766</v>
      </c>
      <c r="F366" s="60">
        <v>-80.706199645996094</v>
      </c>
      <c r="G366" s="60">
        <v>109955</v>
      </c>
      <c r="H366" s="64">
        <v>605</v>
      </c>
      <c r="I366" t="s">
        <v>215</v>
      </c>
      <c r="J366">
        <v>8.0344200134277344</v>
      </c>
      <c r="K366">
        <v>-80.5802001953125</v>
      </c>
      <c r="L366">
        <v>8885</v>
      </c>
      <c r="M366">
        <v>60501</v>
      </c>
      <c r="N366" t="s">
        <v>605</v>
      </c>
      <c r="O366">
        <v>8.0192098617553711</v>
      </c>
      <c r="P366">
        <v>-80.511100769042969</v>
      </c>
      <c r="Q366">
        <v>3723</v>
      </c>
    </row>
    <row r="367" spans="1:17">
      <c r="A367">
        <v>278</v>
      </c>
      <c r="B367" t="str">
        <f t="shared" si="5"/>
        <v>Cabuya</v>
      </c>
      <c r="C367">
        <v>6</v>
      </c>
      <c r="D367" t="s">
        <v>214</v>
      </c>
      <c r="E367" s="60">
        <v>7.8753299713134766</v>
      </c>
      <c r="F367" s="60">
        <v>-80.706199645996094</v>
      </c>
      <c r="G367" s="60">
        <v>109955</v>
      </c>
      <c r="H367" s="64">
        <v>605</v>
      </c>
      <c r="I367" t="s">
        <v>215</v>
      </c>
      <c r="J367">
        <v>8.0344200134277344</v>
      </c>
      <c r="K367">
        <v>-80.5802001953125</v>
      </c>
      <c r="L367">
        <v>8885</v>
      </c>
      <c r="M367">
        <v>60502</v>
      </c>
      <c r="N367" t="s">
        <v>213</v>
      </c>
      <c r="O367">
        <v>8.0270900726318359</v>
      </c>
      <c r="P367">
        <v>-80.650703430175781</v>
      </c>
      <c r="Q367">
        <v>1092</v>
      </c>
    </row>
    <row r="368" spans="1:17">
      <c r="A368">
        <v>279</v>
      </c>
      <c r="B368" t="str">
        <f t="shared" si="5"/>
        <v>Los Castillos</v>
      </c>
      <c r="C368">
        <v>6</v>
      </c>
      <c r="D368" t="s">
        <v>214</v>
      </c>
      <c r="E368" s="60">
        <v>7.8753299713134766</v>
      </c>
      <c r="F368" s="60">
        <v>-80.706199645996094</v>
      </c>
      <c r="G368" s="60">
        <v>109955</v>
      </c>
      <c r="H368" s="64">
        <v>605</v>
      </c>
      <c r="I368" t="s">
        <v>215</v>
      </c>
      <c r="J368">
        <v>8.0344200134277344</v>
      </c>
      <c r="K368">
        <v>-80.5802001953125</v>
      </c>
      <c r="L368">
        <v>8885</v>
      </c>
      <c r="M368">
        <v>60503</v>
      </c>
      <c r="N368" t="s">
        <v>539</v>
      </c>
      <c r="O368">
        <v>7.9848198890686035</v>
      </c>
      <c r="P368">
        <v>-80.615097045898438</v>
      </c>
      <c r="Q368">
        <v>745</v>
      </c>
    </row>
    <row r="369" spans="1:17">
      <c r="A369">
        <v>280</v>
      </c>
      <c r="B369" t="str">
        <f t="shared" si="5"/>
        <v>Llano de La Cruz</v>
      </c>
      <c r="C369">
        <v>6</v>
      </c>
      <c r="D369" t="s">
        <v>214</v>
      </c>
      <c r="E369" s="60">
        <v>7.8753299713134766</v>
      </c>
      <c r="F369" s="60">
        <v>-80.706199645996094</v>
      </c>
      <c r="G369" s="60">
        <v>109955</v>
      </c>
      <c r="H369" s="64">
        <v>605</v>
      </c>
      <c r="I369" t="s">
        <v>215</v>
      </c>
      <c r="J369">
        <v>8.0344200134277344</v>
      </c>
      <c r="K369">
        <v>-80.5802001953125</v>
      </c>
      <c r="L369">
        <v>8885</v>
      </c>
      <c r="M369">
        <v>60504</v>
      </c>
      <c r="N369" t="s">
        <v>526</v>
      </c>
      <c r="O369">
        <v>7.9631099700927734</v>
      </c>
      <c r="P369">
        <v>-80.632499694824219</v>
      </c>
      <c r="Q369">
        <v>318</v>
      </c>
    </row>
    <row r="370" spans="1:17">
      <c r="A370">
        <v>281</v>
      </c>
      <c r="B370" t="str">
        <f t="shared" si="5"/>
        <v>París</v>
      </c>
      <c r="C370">
        <v>6</v>
      </c>
      <c r="D370" t="s">
        <v>214</v>
      </c>
      <c r="E370" s="60">
        <v>7.8753299713134766</v>
      </c>
      <c r="F370" s="60">
        <v>-80.706199645996094</v>
      </c>
      <c r="G370" s="60">
        <v>109955</v>
      </c>
      <c r="H370" s="64">
        <v>605</v>
      </c>
      <c r="I370" t="s">
        <v>215</v>
      </c>
      <c r="J370">
        <v>8.0344200134277344</v>
      </c>
      <c r="K370">
        <v>-80.5802001953125</v>
      </c>
      <c r="L370">
        <v>8885</v>
      </c>
      <c r="M370">
        <v>60505</v>
      </c>
      <c r="N370" t="s">
        <v>604</v>
      </c>
      <c r="O370">
        <v>8.0728797912597656</v>
      </c>
      <c r="P370">
        <v>-80.554901123046875</v>
      </c>
      <c r="Q370">
        <v>1070</v>
      </c>
    </row>
    <row r="371" spans="1:17">
      <c r="A371">
        <v>282</v>
      </c>
      <c r="B371" t="str">
        <f t="shared" si="5"/>
        <v>Portobelillo</v>
      </c>
      <c r="C371">
        <v>6</v>
      </c>
      <c r="D371" t="s">
        <v>214</v>
      </c>
      <c r="E371" s="60">
        <v>7.8753299713134766</v>
      </c>
      <c r="F371" s="60">
        <v>-80.706199645996094</v>
      </c>
      <c r="G371" s="60">
        <v>109955</v>
      </c>
      <c r="H371" s="64">
        <v>605</v>
      </c>
      <c r="I371" t="s">
        <v>215</v>
      </c>
      <c r="J371">
        <v>8.0344200134277344</v>
      </c>
      <c r="K371">
        <v>-80.5802001953125</v>
      </c>
      <c r="L371">
        <v>8885</v>
      </c>
      <c r="M371">
        <v>60506</v>
      </c>
      <c r="N371" t="s">
        <v>629</v>
      </c>
      <c r="O371">
        <v>8.010310173034668</v>
      </c>
      <c r="P371">
        <v>-80.584197998046875</v>
      </c>
      <c r="Q371">
        <v>892</v>
      </c>
    </row>
    <row r="372" spans="1:17">
      <c r="A372">
        <v>283</v>
      </c>
      <c r="B372" t="str">
        <f t="shared" si="5"/>
        <v>Potuga</v>
      </c>
      <c r="C372">
        <v>6</v>
      </c>
      <c r="D372" t="s">
        <v>214</v>
      </c>
      <c r="E372" s="60">
        <v>7.8753299713134766</v>
      </c>
      <c r="F372" s="60">
        <v>-80.706199645996094</v>
      </c>
      <c r="G372" s="60">
        <v>109955</v>
      </c>
      <c r="H372" s="64">
        <v>605</v>
      </c>
      <c r="I372" t="s">
        <v>215</v>
      </c>
      <c r="J372">
        <v>8.0344200134277344</v>
      </c>
      <c r="K372">
        <v>-80.5802001953125</v>
      </c>
      <c r="L372">
        <v>8885</v>
      </c>
      <c r="M372">
        <v>60507</v>
      </c>
      <c r="N372" t="s">
        <v>634</v>
      </c>
      <c r="O372">
        <v>8.0693397521972656</v>
      </c>
      <c r="P372">
        <v>-80.657096862792969</v>
      </c>
      <c r="Q372">
        <v>1045</v>
      </c>
    </row>
    <row r="373" spans="1:17">
      <c r="A373">
        <v>284</v>
      </c>
      <c r="B373" t="str">
        <f t="shared" si="5"/>
        <v>Pesé (Cabecera)</v>
      </c>
      <c r="C373">
        <v>6</v>
      </c>
      <c r="D373" t="s">
        <v>214</v>
      </c>
      <c r="E373" s="60">
        <v>7.8753299713134766</v>
      </c>
      <c r="F373" s="60">
        <v>-80.706199645996094</v>
      </c>
      <c r="G373" s="60">
        <v>109955</v>
      </c>
      <c r="H373" s="64">
        <v>606</v>
      </c>
      <c r="I373" t="s">
        <v>328</v>
      </c>
      <c r="J373">
        <v>7.8945498466491699</v>
      </c>
      <c r="K373">
        <v>-80.617301940917969</v>
      </c>
      <c r="L373">
        <v>12397</v>
      </c>
      <c r="M373">
        <v>60601</v>
      </c>
      <c r="N373" t="s">
        <v>618</v>
      </c>
      <c r="O373">
        <v>7.9153499603271484</v>
      </c>
      <c r="P373">
        <v>-80.61309814453125</v>
      </c>
      <c r="Q373">
        <v>2565</v>
      </c>
    </row>
    <row r="374" spans="1:17">
      <c r="A374">
        <v>285</v>
      </c>
      <c r="B374" t="str">
        <f t="shared" si="5"/>
        <v>Las Cabras</v>
      </c>
      <c r="C374">
        <v>6</v>
      </c>
      <c r="D374" t="s">
        <v>214</v>
      </c>
      <c r="E374" s="60">
        <v>7.8753299713134766</v>
      </c>
      <c r="F374" s="60">
        <v>-80.706199645996094</v>
      </c>
      <c r="G374" s="60">
        <v>109955</v>
      </c>
      <c r="H374" s="64">
        <v>606</v>
      </c>
      <c r="I374" t="s">
        <v>328</v>
      </c>
      <c r="J374">
        <v>7.8945498466491699</v>
      </c>
      <c r="K374">
        <v>-80.617301940917969</v>
      </c>
      <c r="L374">
        <v>12397</v>
      </c>
      <c r="M374">
        <v>60602</v>
      </c>
      <c r="N374" t="s">
        <v>499</v>
      </c>
      <c r="O374">
        <v>7.8813700675964355</v>
      </c>
      <c r="P374">
        <v>-80.567398071289063</v>
      </c>
      <c r="Q374">
        <v>1914</v>
      </c>
    </row>
    <row r="375" spans="1:17">
      <c r="A375">
        <v>286</v>
      </c>
      <c r="B375" t="str">
        <f t="shared" si="5"/>
        <v>El Pájaro</v>
      </c>
      <c r="C375">
        <v>6</v>
      </c>
      <c r="D375" t="s">
        <v>214</v>
      </c>
      <c r="E375" s="60">
        <v>7.8753299713134766</v>
      </c>
      <c r="F375" s="60">
        <v>-80.706199645996094</v>
      </c>
      <c r="G375" s="60">
        <v>109955</v>
      </c>
      <c r="H375" s="64">
        <v>606</v>
      </c>
      <c r="I375" t="s">
        <v>328</v>
      </c>
      <c r="J375">
        <v>7.8945498466491699</v>
      </c>
      <c r="K375">
        <v>-80.617301940917969</v>
      </c>
      <c r="L375">
        <v>12397</v>
      </c>
      <c r="M375">
        <v>60603</v>
      </c>
      <c r="N375" t="s">
        <v>376</v>
      </c>
      <c r="O375">
        <v>7.9516801834106445</v>
      </c>
      <c r="P375">
        <v>-80.582000732421875</v>
      </c>
      <c r="Q375">
        <v>861</v>
      </c>
    </row>
    <row r="376" spans="1:17">
      <c r="A376">
        <v>287</v>
      </c>
      <c r="B376" t="str">
        <f t="shared" si="5"/>
        <v>El Barrero</v>
      </c>
      <c r="C376">
        <v>6</v>
      </c>
      <c r="D376" t="s">
        <v>214</v>
      </c>
      <c r="E376" s="60">
        <v>7.8753299713134766</v>
      </c>
      <c r="F376" s="60">
        <v>-80.706199645996094</v>
      </c>
      <c r="G376" s="60">
        <v>109955</v>
      </c>
      <c r="H376" s="64">
        <v>606</v>
      </c>
      <c r="I376" t="s">
        <v>328</v>
      </c>
      <c r="J376">
        <v>7.8945498466491699</v>
      </c>
      <c r="K376">
        <v>-80.617301940917969</v>
      </c>
      <c r="L376">
        <v>12397</v>
      </c>
      <c r="M376">
        <v>60604</v>
      </c>
      <c r="N376" t="s">
        <v>329</v>
      </c>
      <c r="O376">
        <v>7.9321198463439941</v>
      </c>
      <c r="P376">
        <v>-80.546096801757813</v>
      </c>
      <c r="Q376">
        <v>1841</v>
      </c>
    </row>
    <row r="377" spans="1:17">
      <c r="A377">
        <v>288</v>
      </c>
      <c r="B377" t="str">
        <f t="shared" si="5"/>
        <v>El Pedregoso</v>
      </c>
      <c r="C377">
        <v>6</v>
      </c>
      <c r="D377" t="s">
        <v>214</v>
      </c>
      <c r="E377" s="60">
        <v>7.8753299713134766</v>
      </c>
      <c r="F377" s="60">
        <v>-80.706199645996094</v>
      </c>
      <c r="G377" s="60">
        <v>109955</v>
      </c>
      <c r="H377" s="64">
        <v>606</v>
      </c>
      <c r="I377" t="s">
        <v>328</v>
      </c>
      <c r="J377">
        <v>7.8945498466491699</v>
      </c>
      <c r="K377">
        <v>-80.617301940917969</v>
      </c>
      <c r="L377">
        <v>12397</v>
      </c>
      <c r="M377">
        <v>60605</v>
      </c>
      <c r="N377" t="s">
        <v>380</v>
      </c>
      <c r="O377">
        <v>7.9299402236938477</v>
      </c>
      <c r="P377">
        <v>-80.639396667480469</v>
      </c>
      <c r="Q377">
        <v>1386</v>
      </c>
    </row>
    <row r="378" spans="1:17">
      <c r="A378">
        <v>289</v>
      </c>
      <c r="B378" t="str">
        <f t="shared" si="5"/>
        <v>El Ciruelo</v>
      </c>
      <c r="C378">
        <v>6</v>
      </c>
      <c r="D378" t="s">
        <v>214</v>
      </c>
      <c r="E378" s="60">
        <v>7.8753299713134766</v>
      </c>
      <c r="F378" s="60">
        <v>-80.706199645996094</v>
      </c>
      <c r="G378" s="60">
        <v>109955</v>
      </c>
      <c r="H378" s="64">
        <v>606</v>
      </c>
      <c r="I378" t="s">
        <v>328</v>
      </c>
      <c r="J378">
        <v>7.8945498466491699</v>
      </c>
      <c r="K378">
        <v>-80.617301940917969</v>
      </c>
      <c r="L378">
        <v>12397</v>
      </c>
      <c r="M378">
        <v>60606</v>
      </c>
      <c r="N378" t="s">
        <v>344</v>
      </c>
      <c r="O378">
        <v>7.8960299491882324</v>
      </c>
      <c r="P378">
        <v>-80.694503784179688</v>
      </c>
      <c r="Q378">
        <v>823</v>
      </c>
    </row>
    <row r="379" spans="1:17">
      <c r="A379">
        <v>290</v>
      </c>
      <c r="B379" t="str">
        <f t="shared" si="5"/>
        <v>Sabana Grande</v>
      </c>
      <c r="C379">
        <v>6</v>
      </c>
      <c r="D379" t="s">
        <v>214</v>
      </c>
      <c r="E379" s="60">
        <v>7.8753299713134766</v>
      </c>
      <c r="F379" s="60">
        <v>-80.706199645996094</v>
      </c>
      <c r="G379" s="60">
        <v>109955</v>
      </c>
      <c r="H379" s="64">
        <v>606</v>
      </c>
      <c r="I379" t="s">
        <v>328</v>
      </c>
      <c r="J379">
        <v>7.8945498466491699</v>
      </c>
      <c r="K379">
        <v>-80.617301940917969</v>
      </c>
      <c r="L379">
        <v>12397</v>
      </c>
      <c r="M379">
        <v>60607</v>
      </c>
      <c r="N379" t="s">
        <v>683</v>
      </c>
      <c r="O379">
        <v>7.8671698570251465</v>
      </c>
      <c r="P379">
        <v>-80.656402587890625</v>
      </c>
      <c r="Q379">
        <v>1591</v>
      </c>
    </row>
    <row r="380" spans="1:17">
      <c r="A380">
        <v>291</v>
      </c>
      <c r="B380" t="str">
        <f t="shared" si="5"/>
        <v>Rincón Hondo</v>
      </c>
      <c r="C380">
        <v>6</v>
      </c>
      <c r="D380" t="s">
        <v>214</v>
      </c>
      <c r="E380" s="60">
        <v>7.8753299713134766</v>
      </c>
      <c r="F380" s="60">
        <v>-80.706199645996094</v>
      </c>
      <c r="G380" s="60">
        <v>109955</v>
      </c>
      <c r="H380" s="64">
        <v>606</v>
      </c>
      <c r="I380" t="s">
        <v>328</v>
      </c>
      <c r="J380">
        <v>7.8945498466491699</v>
      </c>
      <c r="K380">
        <v>-80.617301940917969</v>
      </c>
      <c r="L380">
        <v>12397</v>
      </c>
      <c r="M380">
        <v>60608</v>
      </c>
      <c r="N380" t="s">
        <v>662</v>
      </c>
      <c r="O380">
        <v>7.8388800621032715</v>
      </c>
      <c r="P380">
        <v>-80.613502502441406</v>
      </c>
      <c r="Q380">
        <v>1416</v>
      </c>
    </row>
    <row r="381" spans="1:17">
      <c r="A381">
        <v>292</v>
      </c>
      <c r="B381" t="str">
        <f t="shared" si="5"/>
        <v>Santa María (Cabecera)</v>
      </c>
      <c r="C381">
        <v>6</v>
      </c>
      <c r="D381" t="s">
        <v>214</v>
      </c>
      <c r="E381" s="60">
        <v>7.8753299713134766</v>
      </c>
      <c r="F381" s="60">
        <v>-80.706199645996094</v>
      </c>
      <c r="G381" s="60">
        <v>109955</v>
      </c>
      <c r="H381" s="64">
        <v>607</v>
      </c>
      <c r="I381" t="s">
        <v>286</v>
      </c>
      <c r="J381">
        <v>8.1006298065185547</v>
      </c>
      <c r="K381">
        <v>-80.694000244140625</v>
      </c>
      <c r="L381">
        <v>7421</v>
      </c>
      <c r="M381">
        <v>60701</v>
      </c>
      <c r="N381" t="s">
        <v>720</v>
      </c>
      <c r="O381">
        <v>8.1085395812988281</v>
      </c>
      <c r="P381">
        <v>-80.660400390625</v>
      </c>
      <c r="Q381">
        <v>1682</v>
      </c>
    </row>
    <row r="382" spans="1:17">
      <c r="A382">
        <v>293</v>
      </c>
      <c r="B382" t="str">
        <f t="shared" si="5"/>
        <v>Chupampa</v>
      </c>
      <c r="C382">
        <v>6</v>
      </c>
      <c r="D382" t="s">
        <v>214</v>
      </c>
      <c r="E382" s="60">
        <v>7.8753299713134766</v>
      </c>
      <c r="F382" s="60">
        <v>-80.706199645996094</v>
      </c>
      <c r="G382" s="60">
        <v>109955</v>
      </c>
      <c r="H382" s="64">
        <v>607</v>
      </c>
      <c r="I382" t="s">
        <v>286</v>
      </c>
      <c r="J382">
        <v>8.1006298065185547</v>
      </c>
      <c r="K382">
        <v>-80.694000244140625</v>
      </c>
      <c r="L382">
        <v>7421</v>
      </c>
      <c r="M382">
        <v>60702</v>
      </c>
      <c r="N382" t="s">
        <v>287</v>
      </c>
      <c r="O382">
        <v>8.0819196701049805</v>
      </c>
      <c r="P382">
        <v>-80.780403137207031</v>
      </c>
      <c r="Q382">
        <v>1231</v>
      </c>
    </row>
    <row r="383" spans="1:17">
      <c r="A383">
        <v>294</v>
      </c>
      <c r="B383" t="str">
        <f t="shared" si="5"/>
        <v>El Rincón</v>
      </c>
      <c r="C383">
        <v>6</v>
      </c>
      <c r="D383" t="s">
        <v>214</v>
      </c>
      <c r="E383" s="60">
        <v>7.8753299713134766</v>
      </c>
      <c r="F383" s="60">
        <v>-80.706199645996094</v>
      </c>
      <c r="G383" s="60">
        <v>109955</v>
      </c>
      <c r="H383" s="64">
        <v>607</v>
      </c>
      <c r="I383" t="s">
        <v>286</v>
      </c>
      <c r="J383">
        <v>8.1006298065185547</v>
      </c>
      <c r="K383">
        <v>-80.694000244140625</v>
      </c>
      <c r="L383">
        <v>7421</v>
      </c>
      <c r="M383">
        <v>60703</v>
      </c>
      <c r="N383" t="s">
        <v>392</v>
      </c>
      <c r="O383">
        <v>8.1161298751831055</v>
      </c>
      <c r="P383">
        <v>-80.599197387695313</v>
      </c>
      <c r="Q383">
        <v>1712</v>
      </c>
    </row>
    <row r="384" spans="1:17">
      <c r="A384">
        <v>295</v>
      </c>
      <c r="B384" t="str">
        <f t="shared" si="5"/>
        <v>El Limón</v>
      </c>
      <c r="C384">
        <v>6</v>
      </c>
      <c r="D384" t="s">
        <v>214</v>
      </c>
      <c r="E384" s="60">
        <v>7.8753299713134766</v>
      </c>
      <c r="F384" s="60">
        <v>-80.706199645996094</v>
      </c>
      <c r="G384" s="60">
        <v>109955</v>
      </c>
      <c r="H384" s="64">
        <v>607</v>
      </c>
      <c r="I384" t="s">
        <v>286</v>
      </c>
      <c r="J384">
        <v>8.1006298065185547</v>
      </c>
      <c r="K384">
        <v>-80.694000244140625</v>
      </c>
      <c r="L384">
        <v>7421</v>
      </c>
      <c r="M384">
        <v>60704</v>
      </c>
      <c r="N384" t="s">
        <v>367</v>
      </c>
      <c r="O384">
        <v>8.0631704330444336</v>
      </c>
      <c r="P384">
        <v>-80.74859619140625</v>
      </c>
      <c r="Q384">
        <v>1221</v>
      </c>
    </row>
    <row r="385" spans="1:17">
      <c r="A385">
        <v>296</v>
      </c>
      <c r="B385" t="str">
        <f t="shared" si="5"/>
        <v>Los Canelos</v>
      </c>
      <c r="C385">
        <v>6</v>
      </c>
      <c r="D385" t="s">
        <v>214</v>
      </c>
      <c r="E385" s="60">
        <v>7.8753299713134766</v>
      </c>
      <c r="F385" s="60">
        <v>-80.706199645996094</v>
      </c>
      <c r="G385" s="60">
        <v>109955</v>
      </c>
      <c r="H385" s="64">
        <v>607</v>
      </c>
      <c r="I385" t="s">
        <v>286</v>
      </c>
      <c r="J385">
        <v>8.1006298065185547</v>
      </c>
      <c r="K385">
        <v>-80.694000244140625</v>
      </c>
      <c r="L385">
        <v>7421</v>
      </c>
      <c r="M385">
        <v>60705</v>
      </c>
      <c r="N385" t="s">
        <v>538</v>
      </c>
      <c r="O385">
        <v>8.1112899780273438</v>
      </c>
      <c r="P385">
        <v>-80.722297668457031</v>
      </c>
      <c r="Q385">
        <v>1575</v>
      </c>
    </row>
    <row r="386" spans="1:17">
      <c r="A386">
        <v>297</v>
      </c>
      <c r="B386" t="str">
        <f t="shared" si="5"/>
        <v>Guararé (Cabecera)</v>
      </c>
      <c r="C386">
        <v>7</v>
      </c>
      <c r="D386" t="s">
        <v>102</v>
      </c>
      <c r="E386" s="61">
        <v>7.5865201950073242</v>
      </c>
      <c r="F386" s="61">
        <v>-80.392501831054688</v>
      </c>
      <c r="G386" s="61">
        <v>89592</v>
      </c>
      <c r="H386" s="64">
        <v>701</v>
      </c>
      <c r="I386" t="s">
        <v>355</v>
      </c>
      <c r="J386">
        <v>7.7796502113342285</v>
      </c>
      <c r="K386">
        <v>-80.353302001953125</v>
      </c>
      <c r="L386">
        <v>10381</v>
      </c>
      <c r="M386">
        <v>70101</v>
      </c>
      <c r="N386" t="s">
        <v>421</v>
      </c>
      <c r="O386">
        <v>7.8160600662231445</v>
      </c>
      <c r="P386">
        <v>-80.280197143554688</v>
      </c>
      <c r="Q386">
        <v>4524</v>
      </c>
    </row>
    <row r="387" spans="1:17">
      <c r="A387">
        <v>298</v>
      </c>
      <c r="B387" t="str">
        <f t="shared" si="5"/>
        <v>El Espinal</v>
      </c>
      <c r="C387">
        <v>7</v>
      </c>
      <c r="D387" t="s">
        <v>102</v>
      </c>
      <c r="E387" s="61">
        <v>7.5865201950073242</v>
      </c>
      <c r="F387" s="61">
        <v>-80.392501831054688</v>
      </c>
      <c r="G387" s="61">
        <v>89592</v>
      </c>
      <c r="H387" s="64">
        <v>701</v>
      </c>
      <c r="I387" t="s">
        <v>355</v>
      </c>
      <c r="J387">
        <v>7.7796502113342285</v>
      </c>
      <c r="K387">
        <v>-80.353302001953125</v>
      </c>
      <c r="L387">
        <v>10381</v>
      </c>
      <c r="M387">
        <v>70102</v>
      </c>
      <c r="N387" t="s">
        <v>356</v>
      </c>
      <c r="O387">
        <v>7.8507599830627441</v>
      </c>
      <c r="P387">
        <v>-80.317703247070313</v>
      </c>
      <c r="Q387">
        <v>1243</v>
      </c>
    </row>
    <row r="388" spans="1:17">
      <c r="A388">
        <v>299</v>
      </c>
      <c r="B388" t="str">
        <f t="shared" si="5"/>
        <v>El Macano</v>
      </c>
      <c r="C388">
        <v>7</v>
      </c>
      <c r="D388" t="s">
        <v>102</v>
      </c>
      <c r="E388" s="61">
        <v>7.5865201950073242</v>
      </c>
      <c r="F388" s="61">
        <v>-80.392501831054688</v>
      </c>
      <c r="G388" s="61">
        <v>89592</v>
      </c>
      <c r="H388" s="64">
        <v>701</v>
      </c>
      <c r="I388" t="s">
        <v>355</v>
      </c>
      <c r="J388">
        <v>7.7796502113342285</v>
      </c>
      <c r="K388">
        <v>-80.353302001953125</v>
      </c>
      <c r="L388">
        <v>10381</v>
      </c>
      <c r="M388">
        <v>70103</v>
      </c>
      <c r="N388" t="s">
        <v>369</v>
      </c>
      <c r="O388">
        <v>7.6821498870849609</v>
      </c>
      <c r="P388">
        <v>-80.4093017578125</v>
      </c>
      <c r="Q388">
        <v>281</v>
      </c>
    </row>
    <row r="389" spans="1:17">
      <c r="A389">
        <v>300</v>
      </c>
      <c r="B389" t="str">
        <f t="shared" si="5"/>
        <v>Guararé Arriba</v>
      </c>
      <c r="C389">
        <v>7</v>
      </c>
      <c r="D389" t="s">
        <v>102</v>
      </c>
      <c r="E389" s="61">
        <v>7.5865201950073242</v>
      </c>
      <c r="F389" s="61">
        <v>-80.392501831054688</v>
      </c>
      <c r="G389" s="61">
        <v>89592</v>
      </c>
      <c r="H389" s="64">
        <v>701</v>
      </c>
      <c r="I389" t="s">
        <v>355</v>
      </c>
      <c r="J389">
        <v>7.7796502113342285</v>
      </c>
      <c r="K389">
        <v>-80.353302001953125</v>
      </c>
      <c r="L389">
        <v>10381</v>
      </c>
      <c r="M389">
        <v>70104</v>
      </c>
      <c r="N389" t="s">
        <v>422</v>
      </c>
      <c r="O389">
        <v>7.7998900413513184</v>
      </c>
      <c r="P389">
        <v>-80.353996276855469</v>
      </c>
      <c r="Q389">
        <v>394</v>
      </c>
    </row>
    <row r="390" spans="1:17">
      <c r="A390">
        <v>301</v>
      </c>
      <c r="B390" t="str">
        <f t="shared" si="5"/>
        <v>La Enea</v>
      </c>
      <c r="C390">
        <v>7</v>
      </c>
      <c r="D390" t="s">
        <v>102</v>
      </c>
      <c r="E390" s="61">
        <v>7.5865201950073242</v>
      </c>
      <c r="F390" s="61">
        <v>-80.392501831054688</v>
      </c>
      <c r="G390" s="61">
        <v>89592</v>
      </c>
      <c r="H390" s="64">
        <v>701</v>
      </c>
      <c r="I390" t="s">
        <v>355</v>
      </c>
      <c r="J390">
        <v>7.7796502113342285</v>
      </c>
      <c r="K390">
        <v>-80.353302001953125</v>
      </c>
      <c r="L390">
        <v>10381</v>
      </c>
      <c r="M390">
        <v>70105</v>
      </c>
      <c r="N390" t="s">
        <v>460</v>
      </c>
      <c r="O390">
        <v>7.8415398597717285</v>
      </c>
      <c r="P390">
        <v>-80.270698547363281</v>
      </c>
      <c r="Q390">
        <v>1186</v>
      </c>
    </row>
    <row r="391" spans="1:17">
      <c r="A391">
        <v>302</v>
      </c>
      <c r="B391" t="str">
        <f t="shared" si="5"/>
        <v>La Pasera</v>
      </c>
      <c r="C391">
        <v>7</v>
      </c>
      <c r="D391" t="s">
        <v>102</v>
      </c>
      <c r="E391" s="61">
        <v>7.5865201950073242</v>
      </c>
      <c r="F391" s="61">
        <v>-80.392501831054688</v>
      </c>
      <c r="G391" s="61">
        <v>89592</v>
      </c>
      <c r="H391" s="64">
        <v>701</v>
      </c>
      <c r="I391" t="s">
        <v>355</v>
      </c>
      <c r="J391">
        <v>7.7796502113342285</v>
      </c>
      <c r="K391">
        <v>-80.353302001953125</v>
      </c>
      <c r="L391">
        <v>10381</v>
      </c>
      <c r="M391">
        <v>70106</v>
      </c>
      <c r="N391" t="s">
        <v>478</v>
      </c>
      <c r="O391">
        <v>7.8063797950744629</v>
      </c>
      <c r="P391">
        <v>-80.311500549316406</v>
      </c>
      <c r="Q391">
        <v>897</v>
      </c>
    </row>
    <row r="392" spans="1:17">
      <c r="A392">
        <v>303</v>
      </c>
      <c r="B392" t="str">
        <f t="shared" si="5"/>
        <v>Las Trancas</v>
      </c>
      <c r="C392">
        <v>7</v>
      </c>
      <c r="D392" t="s">
        <v>102</v>
      </c>
      <c r="E392" s="61">
        <v>7.5865201950073242</v>
      </c>
      <c r="F392" s="61">
        <v>-80.392501831054688</v>
      </c>
      <c r="G392" s="61">
        <v>89592</v>
      </c>
      <c r="H392" s="64">
        <v>701</v>
      </c>
      <c r="I392" t="s">
        <v>355</v>
      </c>
      <c r="J392">
        <v>7.7796502113342285</v>
      </c>
      <c r="K392">
        <v>-80.353302001953125</v>
      </c>
      <c r="L392">
        <v>10381</v>
      </c>
      <c r="M392">
        <v>70107</v>
      </c>
      <c r="N392" t="s">
        <v>517</v>
      </c>
      <c r="O392">
        <v>7.7336301803588867</v>
      </c>
      <c r="P392">
        <v>-80.385696411132813</v>
      </c>
      <c r="Q392">
        <v>511</v>
      </c>
    </row>
    <row r="393" spans="1:17">
      <c r="A393">
        <v>304</v>
      </c>
      <c r="B393" t="str">
        <f t="shared" si="5"/>
        <v>Llano Abajo</v>
      </c>
      <c r="C393">
        <v>7</v>
      </c>
      <c r="D393" t="s">
        <v>102</v>
      </c>
      <c r="E393" s="61">
        <v>7.5865201950073242</v>
      </c>
      <c r="F393" s="61">
        <v>-80.392501831054688</v>
      </c>
      <c r="G393" s="61">
        <v>89592</v>
      </c>
      <c r="H393" s="64">
        <v>701</v>
      </c>
      <c r="I393" t="s">
        <v>355</v>
      </c>
      <c r="J393">
        <v>7.7796502113342285</v>
      </c>
      <c r="K393">
        <v>-80.353302001953125</v>
      </c>
      <c r="L393">
        <v>10381</v>
      </c>
      <c r="M393">
        <v>70108</v>
      </c>
      <c r="N393" t="s">
        <v>523</v>
      </c>
      <c r="O393">
        <v>7.7667198181152344</v>
      </c>
      <c r="P393">
        <v>-80.41619873046875</v>
      </c>
      <c r="Q393">
        <v>550</v>
      </c>
    </row>
    <row r="394" spans="1:17">
      <c r="A394">
        <v>305</v>
      </c>
      <c r="B394" t="str">
        <f t="shared" si="5"/>
        <v>El Hato</v>
      </c>
      <c r="C394">
        <v>7</v>
      </c>
      <c r="D394" t="s">
        <v>102</v>
      </c>
      <c r="E394" s="61">
        <v>7.5865201950073242</v>
      </c>
      <c r="F394" s="61">
        <v>-80.392501831054688</v>
      </c>
      <c r="G394" s="61">
        <v>89592</v>
      </c>
      <c r="H394" s="64">
        <v>701</v>
      </c>
      <c r="I394" t="s">
        <v>355</v>
      </c>
      <c r="J394">
        <v>7.7796502113342285</v>
      </c>
      <c r="K394">
        <v>-80.353302001953125</v>
      </c>
      <c r="L394">
        <v>10381</v>
      </c>
      <c r="M394">
        <v>70109</v>
      </c>
      <c r="N394" t="s">
        <v>363</v>
      </c>
      <c r="O394">
        <v>7.7778301239013672</v>
      </c>
      <c r="P394">
        <v>-80.381202697753906</v>
      </c>
      <c r="Q394">
        <v>374</v>
      </c>
    </row>
    <row r="395" spans="1:17">
      <c r="A395">
        <v>306</v>
      </c>
      <c r="B395" t="str">
        <f t="shared" ref="B395:B458" si="6">+N395</f>
        <v>Perales</v>
      </c>
      <c r="C395">
        <v>7</v>
      </c>
      <c r="D395" t="s">
        <v>102</v>
      </c>
      <c r="E395" s="61">
        <v>7.5865201950073242</v>
      </c>
      <c r="F395" s="61">
        <v>-80.392501831054688</v>
      </c>
      <c r="G395" s="61">
        <v>89592</v>
      </c>
      <c r="H395" s="64">
        <v>701</v>
      </c>
      <c r="I395" t="s">
        <v>355</v>
      </c>
      <c r="J395">
        <v>7.7796502113342285</v>
      </c>
      <c r="K395">
        <v>-80.353302001953125</v>
      </c>
      <c r="L395">
        <v>10381</v>
      </c>
      <c r="M395">
        <v>70110</v>
      </c>
      <c r="N395" t="s">
        <v>617</v>
      </c>
      <c r="O395">
        <v>7.7751398086547852</v>
      </c>
      <c r="P395">
        <v>-80.336097717285156</v>
      </c>
      <c r="Q395">
        <v>421</v>
      </c>
    </row>
    <row r="396" spans="1:17">
      <c r="A396">
        <v>307</v>
      </c>
      <c r="B396" t="str">
        <f t="shared" si="6"/>
        <v>Las Tablas (Cabecera)</v>
      </c>
      <c r="C396">
        <v>7</v>
      </c>
      <c r="D396" t="s">
        <v>102</v>
      </c>
      <c r="E396" s="61">
        <v>7.5865201950073242</v>
      </c>
      <c r="F396" s="61">
        <v>-80.392501831054688</v>
      </c>
      <c r="G396" s="61">
        <v>89592</v>
      </c>
      <c r="H396" s="64">
        <v>702</v>
      </c>
      <c r="I396" t="s">
        <v>161</v>
      </c>
      <c r="J396">
        <v>7.6422300338745117</v>
      </c>
      <c r="K396">
        <v>-80.307899475097656</v>
      </c>
      <c r="L396">
        <v>27146</v>
      </c>
      <c r="M396">
        <v>70201</v>
      </c>
      <c r="N396" t="s">
        <v>515</v>
      </c>
      <c r="O396">
        <v>7.7738199234008789</v>
      </c>
      <c r="P396">
        <v>-80.277099609375</v>
      </c>
      <c r="Q396">
        <v>8945</v>
      </c>
    </row>
    <row r="397" spans="1:17">
      <c r="A397">
        <v>308</v>
      </c>
      <c r="B397" t="str">
        <f t="shared" si="6"/>
        <v>Bajo Corral</v>
      </c>
      <c r="C397">
        <v>7</v>
      </c>
      <c r="D397" t="s">
        <v>102</v>
      </c>
      <c r="E397" s="61">
        <v>7.5865201950073242</v>
      </c>
      <c r="F397" s="61">
        <v>-80.392501831054688</v>
      </c>
      <c r="G397" s="61">
        <v>89592</v>
      </c>
      <c r="H397" s="64">
        <v>702</v>
      </c>
      <c r="I397" t="s">
        <v>161</v>
      </c>
      <c r="J397">
        <v>7.6422300338745117</v>
      </c>
      <c r="K397">
        <v>-80.307899475097656</v>
      </c>
      <c r="L397">
        <v>27146</v>
      </c>
      <c r="M397">
        <v>70202</v>
      </c>
      <c r="N397" t="s">
        <v>162</v>
      </c>
      <c r="O397">
        <v>7.5852699279785156</v>
      </c>
      <c r="P397">
        <v>-80.260902404785156</v>
      </c>
      <c r="Q397">
        <v>483</v>
      </c>
    </row>
    <row r="398" spans="1:17">
      <c r="A398">
        <v>309</v>
      </c>
      <c r="B398" t="str">
        <f t="shared" si="6"/>
        <v>Bayano</v>
      </c>
      <c r="C398">
        <v>7</v>
      </c>
      <c r="D398" t="s">
        <v>102</v>
      </c>
      <c r="E398" s="61">
        <v>7.5865201950073242</v>
      </c>
      <c r="F398" s="61">
        <v>-80.392501831054688</v>
      </c>
      <c r="G398" s="61">
        <v>89592</v>
      </c>
      <c r="H398" s="64">
        <v>702</v>
      </c>
      <c r="I398" t="s">
        <v>161</v>
      </c>
      <c r="J398">
        <v>7.6422300338745117</v>
      </c>
      <c r="K398">
        <v>-80.307899475097656</v>
      </c>
      <c r="L398">
        <v>27146</v>
      </c>
      <c r="M398">
        <v>70203</v>
      </c>
      <c r="N398" t="s">
        <v>177</v>
      </c>
      <c r="O398">
        <v>7.5966701507568359</v>
      </c>
      <c r="P398">
        <v>-80.423202514648438</v>
      </c>
      <c r="Q398">
        <v>660</v>
      </c>
    </row>
    <row r="399" spans="1:17">
      <c r="A399">
        <v>310</v>
      </c>
      <c r="B399" t="str">
        <f t="shared" si="6"/>
        <v>El Carate</v>
      </c>
      <c r="C399">
        <v>7</v>
      </c>
      <c r="D399" t="s">
        <v>102</v>
      </c>
      <c r="E399" s="61">
        <v>7.5865201950073242</v>
      </c>
      <c r="F399" s="61">
        <v>-80.392501831054688</v>
      </c>
      <c r="G399" s="61">
        <v>89592</v>
      </c>
      <c r="H399" s="64">
        <v>702</v>
      </c>
      <c r="I399" t="s">
        <v>161</v>
      </c>
      <c r="J399">
        <v>7.6422300338745117</v>
      </c>
      <c r="K399">
        <v>-80.307899475097656</v>
      </c>
      <c r="L399">
        <v>27146</v>
      </c>
      <c r="M399">
        <v>70204</v>
      </c>
      <c r="N399" t="s">
        <v>340</v>
      </c>
      <c r="O399">
        <v>7.7300200462341309</v>
      </c>
      <c r="P399">
        <v>-80.308197021484375</v>
      </c>
      <c r="Q399">
        <v>873</v>
      </c>
    </row>
    <row r="400" spans="1:17">
      <c r="A400">
        <v>311</v>
      </c>
      <c r="B400" t="str">
        <f t="shared" si="6"/>
        <v>El Cocal</v>
      </c>
      <c r="C400">
        <v>7</v>
      </c>
      <c r="D400" t="s">
        <v>102</v>
      </c>
      <c r="E400" s="61">
        <v>7.5865201950073242</v>
      </c>
      <c r="F400" s="61">
        <v>-80.392501831054688</v>
      </c>
      <c r="G400" s="61">
        <v>89592</v>
      </c>
      <c r="H400" s="64">
        <v>702</v>
      </c>
      <c r="I400" t="s">
        <v>161</v>
      </c>
      <c r="J400">
        <v>7.6422300338745117</v>
      </c>
      <c r="K400">
        <v>-80.307899475097656</v>
      </c>
      <c r="L400">
        <v>27146</v>
      </c>
      <c r="M400">
        <v>70205</v>
      </c>
      <c r="N400" t="s">
        <v>345</v>
      </c>
      <c r="O400">
        <v>7.7404398918151855</v>
      </c>
      <c r="P400">
        <v>-80.277900695800781</v>
      </c>
      <c r="Q400">
        <v>1889</v>
      </c>
    </row>
    <row r="401" spans="1:17">
      <c r="A401">
        <v>312</v>
      </c>
      <c r="B401" t="str">
        <f t="shared" si="6"/>
        <v>El Manantial</v>
      </c>
      <c r="C401">
        <v>7</v>
      </c>
      <c r="D401" t="s">
        <v>102</v>
      </c>
      <c r="E401" s="61">
        <v>7.5865201950073242</v>
      </c>
      <c r="F401" s="61">
        <v>-80.392501831054688</v>
      </c>
      <c r="G401" s="61">
        <v>89592</v>
      </c>
      <c r="H401" s="64">
        <v>702</v>
      </c>
      <c r="I401" t="s">
        <v>161</v>
      </c>
      <c r="J401">
        <v>7.6422300338745117</v>
      </c>
      <c r="K401">
        <v>-80.307899475097656</v>
      </c>
      <c r="L401">
        <v>27146</v>
      </c>
      <c r="M401">
        <v>70206</v>
      </c>
      <c r="N401" t="s">
        <v>370</v>
      </c>
      <c r="O401">
        <v>7.788179874420166</v>
      </c>
      <c r="P401">
        <v>-80.224403381347656</v>
      </c>
      <c r="Q401">
        <v>909</v>
      </c>
    </row>
    <row r="402" spans="1:17">
      <c r="A402">
        <v>313</v>
      </c>
      <c r="B402" t="str">
        <f t="shared" si="6"/>
        <v>El Muñóz</v>
      </c>
      <c r="C402">
        <v>7</v>
      </c>
      <c r="D402" t="s">
        <v>102</v>
      </c>
      <c r="E402" s="61">
        <v>7.5865201950073242</v>
      </c>
      <c r="F402" s="61">
        <v>-80.392501831054688</v>
      </c>
      <c r="G402" s="61">
        <v>89592</v>
      </c>
      <c r="H402" s="64">
        <v>702</v>
      </c>
      <c r="I402" t="s">
        <v>161</v>
      </c>
      <c r="J402">
        <v>7.6422300338745117</v>
      </c>
      <c r="K402">
        <v>-80.307899475097656</v>
      </c>
      <c r="L402">
        <v>27146</v>
      </c>
      <c r="M402">
        <v>70207</v>
      </c>
      <c r="N402" t="s">
        <v>373</v>
      </c>
      <c r="O402">
        <v>7.6714801788330078</v>
      </c>
      <c r="P402">
        <v>-80.320701599121094</v>
      </c>
      <c r="Q402">
        <v>376</v>
      </c>
    </row>
    <row r="403" spans="1:17">
      <c r="A403">
        <v>314</v>
      </c>
      <c r="B403" t="str">
        <f t="shared" si="6"/>
        <v>El Pedregoso</v>
      </c>
      <c r="C403">
        <v>7</v>
      </c>
      <c r="D403" t="s">
        <v>102</v>
      </c>
      <c r="E403" s="61">
        <v>7.5865201950073242</v>
      </c>
      <c r="F403" s="61">
        <v>-80.392501831054688</v>
      </c>
      <c r="G403" s="61">
        <v>89592</v>
      </c>
      <c r="H403" s="64">
        <v>702</v>
      </c>
      <c r="I403" t="s">
        <v>161</v>
      </c>
      <c r="J403">
        <v>7.6422300338745117</v>
      </c>
      <c r="K403">
        <v>-80.307899475097656</v>
      </c>
      <c r="L403">
        <v>27146</v>
      </c>
      <c r="M403">
        <v>70208</v>
      </c>
      <c r="N403" t="s">
        <v>380</v>
      </c>
      <c r="O403">
        <v>7.7058000564575195</v>
      </c>
      <c r="P403">
        <v>-80.323799133300781</v>
      </c>
      <c r="Q403">
        <v>279</v>
      </c>
    </row>
    <row r="404" spans="1:17">
      <c r="A404">
        <v>315</v>
      </c>
      <c r="B404" t="str">
        <f t="shared" si="6"/>
        <v>La Laja</v>
      </c>
      <c r="C404">
        <v>7</v>
      </c>
      <c r="D404" t="s">
        <v>102</v>
      </c>
      <c r="E404" s="61">
        <v>7.5865201950073242</v>
      </c>
      <c r="F404" s="61">
        <v>-80.392501831054688</v>
      </c>
      <c r="G404" s="61">
        <v>89592</v>
      </c>
      <c r="H404" s="64">
        <v>702</v>
      </c>
      <c r="I404" t="s">
        <v>161</v>
      </c>
      <c r="J404">
        <v>7.6422300338745117</v>
      </c>
      <c r="K404">
        <v>-80.307899475097656</v>
      </c>
      <c r="L404">
        <v>27146</v>
      </c>
      <c r="M404">
        <v>70209</v>
      </c>
      <c r="N404" t="s">
        <v>472</v>
      </c>
      <c r="O404">
        <v>7.7317900657653809</v>
      </c>
      <c r="P404">
        <v>-80.256500244140625</v>
      </c>
      <c r="Q404">
        <v>547</v>
      </c>
    </row>
    <row r="405" spans="1:17">
      <c r="A405">
        <v>316</v>
      </c>
      <c r="B405" t="str">
        <f t="shared" si="6"/>
        <v>La Miel</v>
      </c>
      <c r="C405">
        <v>7</v>
      </c>
      <c r="D405" t="s">
        <v>102</v>
      </c>
      <c r="E405" s="61">
        <v>7.5865201950073242</v>
      </c>
      <c r="F405" s="61">
        <v>-80.392501831054688</v>
      </c>
      <c r="G405" s="61">
        <v>89592</v>
      </c>
      <c r="H405" s="64">
        <v>702</v>
      </c>
      <c r="I405" t="s">
        <v>161</v>
      </c>
      <c r="J405">
        <v>7.6422300338745117</v>
      </c>
      <c r="K405">
        <v>-80.307899475097656</v>
      </c>
      <c r="L405">
        <v>27146</v>
      </c>
      <c r="M405">
        <v>70210</v>
      </c>
      <c r="N405" t="s">
        <v>474</v>
      </c>
      <c r="O405">
        <v>7.5628299713134766</v>
      </c>
      <c r="P405">
        <v>-80.331497192382813</v>
      </c>
      <c r="Q405">
        <v>290</v>
      </c>
    </row>
    <row r="406" spans="1:17">
      <c r="A406">
        <v>317</v>
      </c>
      <c r="B406" t="str">
        <f t="shared" si="6"/>
        <v>La Palma</v>
      </c>
      <c r="C406">
        <v>7</v>
      </c>
      <c r="D406" t="s">
        <v>102</v>
      </c>
      <c r="E406" s="61">
        <v>7.5865201950073242</v>
      </c>
      <c r="F406" s="61">
        <v>-80.392501831054688</v>
      </c>
      <c r="G406" s="61">
        <v>89592</v>
      </c>
      <c r="H406" s="64">
        <v>702</v>
      </c>
      <c r="I406" t="s">
        <v>161</v>
      </c>
      <c r="J406">
        <v>7.6422300338745117</v>
      </c>
      <c r="K406">
        <v>-80.307899475097656</v>
      </c>
      <c r="L406">
        <v>27146</v>
      </c>
      <c r="M406">
        <v>70211</v>
      </c>
      <c r="N406" t="s">
        <v>476</v>
      </c>
      <c r="O406">
        <v>7.7019200325012207</v>
      </c>
      <c r="P406">
        <v>-80.192497253417969</v>
      </c>
      <c r="Q406">
        <v>1247</v>
      </c>
    </row>
    <row r="407" spans="1:17">
      <c r="A407">
        <v>318</v>
      </c>
      <c r="B407" t="str">
        <f t="shared" si="6"/>
        <v>La Tiza</v>
      </c>
      <c r="C407">
        <v>7</v>
      </c>
      <c r="D407" t="s">
        <v>102</v>
      </c>
      <c r="E407" s="61">
        <v>7.5865201950073242</v>
      </c>
      <c r="F407" s="61">
        <v>-80.392501831054688</v>
      </c>
      <c r="G407" s="61">
        <v>89592</v>
      </c>
      <c r="H407" s="64">
        <v>702</v>
      </c>
      <c r="I407" t="s">
        <v>161</v>
      </c>
      <c r="J407">
        <v>7.6422300338745117</v>
      </c>
      <c r="K407">
        <v>-80.307899475097656</v>
      </c>
      <c r="L407">
        <v>27146</v>
      </c>
      <c r="M407">
        <v>70212</v>
      </c>
      <c r="N407" t="s">
        <v>488</v>
      </c>
      <c r="O407">
        <v>7.7522602081298828</v>
      </c>
      <c r="P407">
        <v>-80.293197631835938</v>
      </c>
      <c r="Q407">
        <v>1702</v>
      </c>
    </row>
    <row r="408" spans="1:17">
      <c r="A408">
        <v>319</v>
      </c>
      <c r="B408" t="str">
        <f t="shared" si="6"/>
        <v>Las Palmitas</v>
      </c>
      <c r="C408">
        <v>7</v>
      </c>
      <c r="D408" t="s">
        <v>102</v>
      </c>
      <c r="E408" s="61">
        <v>7.5865201950073242</v>
      </c>
      <c r="F408" s="61">
        <v>-80.392501831054688</v>
      </c>
      <c r="G408" s="61">
        <v>89592</v>
      </c>
      <c r="H408" s="64">
        <v>702</v>
      </c>
      <c r="I408" t="s">
        <v>161</v>
      </c>
      <c r="J408">
        <v>7.6422300338745117</v>
      </c>
      <c r="K408">
        <v>-80.307899475097656</v>
      </c>
      <c r="L408">
        <v>27146</v>
      </c>
      <c r="M408">
        <v>70213</v>
      </c>
      <c r="N408" t="s">
        <v>514</v>
      </c>
      <c r="O408">
        <v>7.7677397727966309</v>
      </c>
      <c r="P408">
        <v>-80.302597045898438</v>
      </c>
      <c r="Q408">
        <v>2057</v>
      </c>
    </row>
    <row r="409" spans="1:17">
      <c r="A409">
        <v>320</v>
      </c>
      <c r="B409" t="str">
        <f t="shared" si="6"/>
        <v>Las Tablas Abajo</v>
      </c>
      <c r="C409">
        <v>7</v>
      </c>
      <c r="D409" t="s">
        <v>102</v>
      </c>
      <c r="E409" s="61">
        <v>7.5865201950073242</v>
      </c>
      <c r="F409" s="61">
        <v>-80.392501831054688</v>
      </c>
      <c r="G409" s="61">
        <v>89592</v>
      </c>
      <c r="H409" s="64">
        <v>702</v>
      </c>
      <c r="I409" t="s">
        <v>161</v>
      </c>
      <c r="J409">
        <v>7.6422300338745117</v>
      </c>
      <c r="K409">
        <v>-80.307899475097656</v>
      </c>
      <c r="L409">
        <v>27146</v>
      </c>
      <c r="M409">
        <v>70214</v>
      </c>
      <c r="N409" t="s">
        <v>516</v>
      </c>
      <c r="O409">
        <v>7.807650089263916</v>
      </c>
      <c r="P409">
        <v>-80.247901916503906</v>
      </c>
      <c r="Q409">
        <v>1030</v>
      </c>
    </row>
    <row r="410" spans="1:17">
      <c r="A410">
        <v>321</v>
      </c>
      <c r="B410" t="str">
        <f t="shared" si="6"/>
        <v>Nuario</v>
      </c>
      <c r="C410">
        <v>7</v>
      </c>
      <c r="D410" t="s">
        <v>102</v>
      </c>
      <c r="E410" s="61">
        <v>7.5865201950073242</v>
      </c>
      <c r="F410" s="61">
        <v>-80.392501831054688</v>
      </c>
      <c r="G410" s="61">
        <v>89592</v>
      </c>
      <c r="H410" s="64">
        <v>702</v>
      </c>
      <c r="I410" t="s">
        <v>161</v>
      </c>
      <c r="J410">
        <v>7.6422300338745117</v>
      </c>
      <c r="K410">
        <v>-80.307899475097656</v>
      </c>
      <c r="L410">
        <v>27146</v>
      </c>
      <c r="M410">
        <v>70215</v>
      </c>
      <c r="N410" t="s">
        <v>578</v>
      </c>
      <c r="O410">
        <v>7.519320011138916</v>
      </c>
      <c r="P410">
        <v>-80.299797058105469</v>
      </c>
      <c r="Q410">
        <v>182</v>
      </c>
    </row>
    <row r="411" spans="1:17">
      <c r="A411">
        <v>322</v>
      </c>
      <c r="B411" t="str">
        <f t="shared" si="6"/>
        <v>Palmira</v>
      </c>
      <c r="C411">
        <v>7</v>
      </c>
      <c r="D411" t="s">
        <v>102</v>
      </c>
      <c r="E411" s="61">
        <v>7.5865201950073242</v>
      </c>
      <c r="F411" s="61">
        <v>-80.392501831054688</v>
      </c>
      <c r="G411" s="61">
        <v>89592</v>
      </c>
      <c r="H411" s="64">
        <v>702</v>
      </c>
      <c r="I411" t="s">
        <v>161</v>
      </c>
      <c r="J411">
        <v>7.6422300338745117</v>
      </c>
      <c r="K411">
        <v>-80.307899475097656</v>
      </c>
      <c r="L411">
        <v>27146</v>
      </c>
      <c r="M411">
        <v>70216</v>
      </c>
      <c r="N411" t="s">
        <v>601</v>
      </c>
      <c r="O411">
        <v>7.6824002265930176</v>
      </c>
      <c r="P411">
        <v>-80.351402282714844</v>
      </c>
      <c r="Q411">
        <v>93</v>
      </c>
    </row>
    <row r="412" spans="1:17">
      <c r="A412">
        <v>323</v>
      </c>
      <c r="B412" t="str">
        <f t="shared" si="6"/>
        <v>Peña Blanca</v>
      </c>
      <c r="C412">
        <v>7</v>
      </c>
      <c r="D412" t="s">
        <v>102</v>
      </c>
      <c r="E412" s="61">
        <v>7.5865201950073242</v>
      </c>
      <c r="F412" s="61">
        <v>-80.392501831054688</v>
      </c>
      <c r="G412" s="61">
        <v>89592</v>
      </c>
      <c r="H412" s="64">
        <v>702</v>
      </c>
      <c r="I412" t="s">
        <v>161</v>
      </c>
      <c r="J412">
        <v>7.6422300338745117</v>
      </c>
      <c r="K412">
        <v>-80.307899475097656</v>
      </c>
      <c r="L412">
        <v>27146</v>
      </c>
      <c r="M412">
        <v>70217</v>
      </c>
      <c r="N412" t="s">
        <v>615</v>
      </c>
      <c r="O412">
        <v>7.7153100967407227</v>
      </c>
      <c r="P412">
        <v>-80.275100708007813</v>
      </c>
      <c r="Q412">
        <v>875</v>
      </c>
    </row>
    <row r="413" spans="1:17">
      <c r="A413">
        <v>324</v>
      </c>
      <c r="B413" t="str">
        <f t="shared" si="6"/>
        <v>Río Hondo</v>
      </c>
      <c r="C413">
        <v>7</v>
      </c>
      <c r="D413" t="s">
        <v>102</v>
      </c>
      <c r="E413" s="61">
        <v>7.5865201950073242</v>
      </c>
      <c r="F413" s="61">
        <v>-80.392501831054688</v>
      </c>
      <c r="G413" s="61">
        <v>89592</v>
      </c>
      <c r="H413" s="64">
        <v>702</v>
      </c>
      <c r="I413" t="s">
        <v>161</v>
      </c>
      <c r="J413">
        <v>7.6422300338745117</v>
      </c>
      <c r="K413">
        <v>-80.307899475097656</v>
      </c>
      <c r="L413">
        <v>27146</v>
      </c>
      <c r="M413">
        <v>70218</v>
      </c>
      <c r="N413" t="s">
        <v>670</v>
      </c>
      <c r="O413">
        <v>7.7137198448181152</v>
      </c>
      <c r="P413">
        <v>-80.354103088378906</v>
      </c>
      <c r="Q413">
        <v>206</v>
      </c>
    </row>
    <row r="414" spans="1:17">
      <c r="A414">
        <v>325</v>
      </c>
      <c r="B414" t="str">
        <f t="shared" si="6"/>
        <v>San José</v>
      </c>
      <c r="C414">
        <v>7</v>
      </c>
      <c r="D414" t="s">
        <v>102</v>
      </c>
      <c r="E414" s="61">
        <v>7.5865201950073242</v>
      </c>
      <c r="F414" s="61">
        <v>-80.392501831054688</v>
      </c>
      <c r="G414" s="61">
        <v>89592</v>
      </c>
      <c r="H414" s="64">
        <v>702</v>
      </c>
      <c r="I414" t="s">
        <v>161</v>
      </c>
      <c r="J414">
        <v>7.6422300338745117</v>
      </c>
      <c r="K414">
        <v>-80.307899475097656</v>
      </c>
      <c r="L414">
        <v>27146</v>
      </c>
      <c r="M414">
        <v>70219</v>
      </c>
      <c r="N414" t="s">
        <v>698</v>
      </c>
      <c r="O414">
        <v>7.6799402236938477</v>
      </c>
      <c r="P414">
        <v>-80.241302490234375</v>
      </c>
      <c r="Q414">
        <v>593</v>
      </c>
    </row>
    <row r="415" spans="1:17">
      <c r="A415">
        <v>326</v>
      </c>
      <c r="B415" t="str">
        <f t="shared" si="6"/>
        <v>San Miguel</v>
      </c>
      <c r="C415">
        <v>7</v>
      </c>
      <c r="D415" t="s">
        <v>102</v>
      </c>
      <c r="E415" s="61">
        <v>7.5865201950073242</v>
      </c>
      <c r="F415" s="61">
        <v>-80.392501831054688</v>
      </c>
      <c r="G415" s="61">
        <v>89592</v>
      </c>
      <c r="H415" s="64">
        <v>702</v>
      </c>
      <c r="I415" t="s">
        <v>161</v>
      </c>
      <c r="J415">
        <v>7.6422300338745117</v>
      </c>
      <c r="K415">
        <v>-80.307899475097656</v>
      </c>
      <c r="L415">
        <v>27146</v>
      </c>
      <c r="M415">
        <v>70220</v>
      </c>
      <c r="N415" t="s">
        <v>707</v>
      </c>
      <c r="O415">
        <v>7.6467900276184082</v>
      </c>
      <c r="P415">
        <v>-80.277198791503906</v>
      </c>
      <c r="Q415">
        <v>116</v>
      </c>
    </row>
    <row r="416" spans="1:17">
      <c r="A416">
        <v>327</v>
      </c>
      <c r="B416" t="str">
        <f t="shared" si="6"/>
        <v>Santo Domingo</v>
      </c>
      <c r="C416">
        <v>7</v>
      </c>
      <c r="D416" t="s">
        <v>102</v>
      </c>
      <c r="E416" s="61">
        <v>7.5865201950073242</v>
      </c>
      <c r="F416" s="61">
        <v>-80.392501831054688</v>
      </c>
      <c r="G416" s="61">
        <v>89592</v>
      </c>
      <c r="H416" s="64">
        <v>702</v>
      </c>
      <c r="I416" t="s">
        <v>161</v>
      </c>
      <c r="J416">
        <v>7.6422300338745117</v>
      </c>
      <c r="K416">
        <v>-80.307899475097656</v>
      </c>
      <c r="L416">
        <v>27146</v>
      </c>
      <c r="M416">
        <v>70221</v>
      </c>
      <c r="N416" t="s">
        <v>727</v>
      </c>
      <c r="O416">
        <v>7.7473502159118652</v>
      </c>
      <c r="P416">
        <v>-80.213798522949219</v>
      </c>
      <c r="Q416">
        <v>2050</v>
      </c>
    </row>
    <row r="417" spans="1:17">
      <c r="A417">
        <v>328</v>
      </c>
      <c r="B417" t="str">
        <f t="shared" si="6"/>
        <v>Sesteadero</v>
      </c>
      <c r="C417">
        <v>7</v>
      </c>
      <c r="D417" t="s">
        <v>102</v>
      </c>
      <c r="E417" s="61">
        <v>7.5865201950073242</v>
      </c>
      <c r="F417" s="61">
        <v>-80.392501831054688</v>
      </c>
      <c r="G417" s="61">
        <v>89592</v>
      </c>
      <c r="H417" s="64">
        <v>702</v>
      </c>
      <c r="I417" t="s">
        <v>161</v>
      </c>
      <c r="J417">
        <v>7.6422300338745117</v>
      </c>
      <c r="K417">
        <v>-80.307899475097656</v>
      </c>
      <c r="L417">
        <v>27146</v>
      </c>
      <c r="M417">
        <v>70222</v>
      </c>
      <c r="N417" t="s">
        <v>729</v>
      </c>
      <c r="O417">
        <v>7.7464799880981445</v>
      </c>
      <c r="P417">
        <v>-80.255897521972656</v>
      </c>
      <c r="Q417">
        <v>1067</v>
      </c>
    </row>
    <row r="418" spans="1:17">
      <c r="A418">
        <v>329</v>
      </c>
      <c r="B418" t="str">
        <f t="shared" si="6"/>
        <v>Valle Rico</v>
      </c>
      <c r="C418">
        <v>7</v>
      </c>
      <c r="D418" t="s">
        <v>102</v>
      </c>
      <c r="E418" s="61">
        <v>7.5865201950073242</v>
      </c>
      <c r="F418" s="61">
        <v>-80.392501831054688</v>
      </c>
      <c r="G418" s="61">
        <v>89592</v>
      </c>
      <c r="H418" s="64">
        <v>702</v>
      </c>
      <c r="I418" t="s">
        <v>161</v>
      </c>
      <c r="J418">
        <v>7.6422300338745117</v>
      </c>
      <c r="K418">
        <v>-80.307899475097656</v>
      </c>
      <c r="L418">
        <v>27146</v>
      </c>
      <c r="M418">
        <v>70223</v>
      </c>
      <c r="N418" t="s">
        <v>765</v>
      </c>
      <c r="O418">
        <v>7.6073298454284668</v>
      </c>
      <c r="P418">
        <v>-80.361602783203125</v>
      </c>
      <c r="Q418">
        <v>400</v>
      </c>
    </row>
    <row r="419" spans="1:17">
      <c r="A419">
        <v>330</v>
      </c>
      <c r="B419" t="str">
        <f t="shared" si="6"/>
        <v>Vallerriquito</v>
      </c>
      <c r="C419">
        <v>7</v>
      </c>
      <c r="D419" t="s">
        <v>102</v>
      </c>
      <c r="E419" s="61">
        <v>7.5865201950073242</v>
      </c>
      <c r="F419" s="61">
        <v>-80.392501831054688</v>
      </c>
      <c r="G419" s="61">
        <v>89592</v>
      </c>
      <c r="H419" s="64">
        <v>702</v>
      </c>
      <c r="I419" t="s">
        <v>161</v>
      </c>
      <c r="J419">
        <v>7.6422300338745117</v>
      </c>
      <c r="K419">
        <v>-80.307899475097656</v>
      </c>
      <c r="L419">
        <v>27146</v>
      </c>
      <c r="M419">
        <v>70224</v>
      </c>
      <c r="N419" t="s">
        <v>766</v>
      </c>
      <c r="O419">
        <v>7.627039909362793</v>
      </c>
      <c r="P419">
        <v>-80.30780029296875</v>
      </c>
      <c r="Q419">
        <v>277</v>
      </c>
    </row>
    <row r="420" spans="1:17">
      <c r="A420">
        <v>331</v>
      </c>
      <c r="B420" t="str">
        <f t="shared" si="6"/>
        <v>La Villa de Los Santos (Cabecera)</v>
      </c>
      <c r="C420">
        <v>7</v>
      </c>
      <c r="D420" t="s">
        <v>102</v>
      </c>
      <c r="E420" s="61">
        <v>7.5865201950073242</v>
      </c>
      <c r="F420" s="61">
        <v>-80.392501831054688</v>
      </c>
      <c r="G420" s="61">
        <v>89592</v>
      </c>
      <c r="H420" s="64">
        <v>703</v>
      </c>
      <c r="I420" t="s">
        <v>102</v>
      </c>
      <c r="J420">
        <v>7.8709897994995117</v>
      </c>
      <c r="K420">
        <v>-80.434700012207031</v>
      </c>
      <c r="L420">
        <v>25723</v>
      </c>
      <c r="M420">
        <v>70301</v>
      </c>
      <c r="N420" t="s">
        <v>492</v>
      </c>
      <c r="O420">
        <v>7.8972902297973633</v>
      </c>
      <c r="P420">
        <v>-80.454696655273438</v>
      </c>
      <c r="Q420">
        <v>7991</v>
      </c>
    </row>
    <row r="421" spans="1:17">
      <c r="A421">
        <v>332</v>
      </c>
      <c r="B421" t="str">
        <f t="shared" si="6"/>
        <v>El Guásimo</v>
      </c>
      <c r="C421">
        <v>7</v>
      </c>
      <c r="D421" t="s">
        <v>102</v>
      </c>
      <c r="E421" s="61">
        <v>7.5865201950073242</v>
      </c>
      <c r="F421" s="61">
        <v>-80.392501831054688</v>
      </c>
      <c r="G421" s="61">
        <v>89592</v>
      </c>
      <c r="H421" s="64">
        <v>703</v>
      </c>
      <c r="I421" t="s">
        <v>102</v>
      </c>
      <c r="J421">
        <v>7.8709897994995117</v>
      </c>
      <c r="K421">
        <v>-80.434700012207031</v>
      </c>
      <c r="L421">
        <v>25723</v>
      </c>
      <c r="M421">
        <v>70302</v>
      </c>
      <c r="N421" t="s">
        <v>360</v>
      </c>
      <c r="O421">
        <v>7.8319301605224609</v>
      </c>
      <c r="P421">
        <v>-80.525398254394531</v>
      </c>
      <c r="Q421">
        <v>610</v>
      </c>
    </row>
    <row r="422" spans="1:17">
      <c r="A422">
        <v>333</v>
      </c>
      <c r="B422" t="str">
        <f t="shared" si="6"/>
        <v>La Colorada</v>
      </c>
      <c r="C422">
        <v>7</v>
      </c>
      <c r="D422" t="s">
        <v>102</v>
      </c>
      <c r="E422" s="61">
        <v>7.5865201950073242</v>
      </c>
      <c r="F422" s="61">
        <v>-80.392501831054688</v>
      </c>
      <c r="G422" s="61">
        <v>89592</v>
      </c>
      <c r="H422" s="64">
        <v>703</v>
      </c>
      <c r="I422" t="s">
        <v>102</v>
      </c>
      <c r="J422">
        <v>7.8709897994995117</v>
      </c>
      <c r="K422">
        <v>-80.434700012207031</v>
      </c>
      <c r="L422">
        <v>25723</v>
      </c>
      <c r="M422">
        <v>70303</v>
      </c>
      <c r="N422" t="s">
        <v>457</v>
      </c>
      <c r="O422">
        <v>7.8326401710510254</v>
      </c>
      <c r="P422">
        <v>-80.557998657226563</v>
      </c>
      <c r="Q422">
        <v>1030</v>
      </c>
    </row>
    <row r="423" spans="1:17">
      <c r="A423">
        <v>334</v>
      </c>
      <c r="B423" t="str">
        <f t="shared" si="6"/>
        <v>La Espigadilla</v>
      </c>
      <c r="C423">
        <v>7</v>
      </c>
      <c r="D423" t="s">
        <v>102</v>
      </c>
      <c r="E423" s="61">
        <v>7.5865201950073242</v>
      </c>
      <c r="F423" s="61">
        <v>-80.392501831054688</v>
      </c>
      <c r="G423" s="61">
        <v>89592</v>
      </c>
      <c r="H423" s="64">
        <v>703</v>
      </c>
      <c r="I423" t="s">
        <v>102</v>
      </c>
      <c r="J423">
        <v>7.8709897994995117</v>
      </c>
      <c r="K423">
        <v>-80.434700012207031</v>
      </c>
      <c r="L423">
        <v>25723</v>
      </c>
      <c r="M423">
        <v>70304</v>
      </c>
      <c r="N423" t="s">
        <v>465</v>
      </c>
      <c r="O423">
        <v>7.8809800148010254</v>
      </c>
      <c r="P423">
        <v>-80.397300720214844</v>
      </c>
      <c r="Q423">
        <v>1675</v>
      </c>
    </row>
    <row r="424" spans="1:17">
      <c r="A424">
        <v>335</v>
      </c>
      <c r="B424" t="str">
        <f t="shared" si="6"/>
        <v>Las Cruces</v>
      </c>
      <c r="C424">
        <v>7</v>
      </c>
      <c r="D424" t="s">
        <v>102</v>
      </c>
      <c r="E424" s="61">
        <v>7.5865201950073242</v>
      </c>
      <c r="F424" s="61">
        <v>-80.392501831054688</v>
      </c>
      <c r="G424" s="61">
        <v>89592</v>
      </c>
      <c r="H424" s="64">
        <v>703</v>
      </c>
      <c r="I424" t="s">
        <v>102</v>
      </c>
      <c r="J424">
        <v>7.8709897994995117</v>
      </c>
      <c r="K424">
        <v>-80.434700012207031</v>
      </c>
      <c r="L424">
        <v>25723</v>
      </c>
      <c r="M424">
        <v>70305</v>
      </c>
      <c r="N424" t="s">
        <v>500</v>
      </c>
      <c r="O424">
        <v>7.8047199249267578</v>
      </c>
      <c r="P424">
        <v>-80.439796447753906</v>
      </c>
      <c r="Q424">
        <v>1201</v>
      </c>
    </row>
    <row r="425" spans="1:17">
      <c r="A425">
        <v>336</v>
      </c>
      <c r="B425" t="str">
        <f t="shared" si="6"/>
        <v>Las Guabas</v>
      </c>
      <c r="C425">
        <v>7</v>
      </c>
      <c r="D425" t="s">
        <v>102</v>
      </c>
      <c r="E425" s="61">
        <v>7.5865201950073242</v>
      </c>
      <c r="F425" s="61">
        <v>-80.392501831054688</v>
      </c>
      <c r="G425" s="61">
        <v>89592</v>
      </c>
      <c r="H425" s="64">
        <v>703</v>
      </c>
      <c r="I425" t="s">
        <v>102</v>
      </c>
      <c r="J425">
        <v>7.8709897994995117</v>
      </c>
      <c r="K425">
        <v>-80.434700012207031</v>
      </c>
      <c r="L425">
        <v>25723</v>
      </c>
      <c r="M425">
        <v>70306</v>
      </c>
      <c r="N425" t="s">
        <v>503</v>
      </c>
      <c r="O425">
        <v>7.8208699226379395</v>
      </c>
      <c r="P425">
        <v>-80.496101379394531</v>
      </c>
      <c r="Q425">
        <v>677</v>
      </c>
    </row>
    <row r="426" spans="1:17">
      <c r="A426">
        <v>337</v>
      </c>
      <c r="B426" t="str">
        <f t="shared" si="6"/>
        <v>Los Ángeles</v>
      </c>
      <c r="C426">
        <v>7</v>
      </c>
      <c r="D426" t="s">
        <v>102</v>
      </c>
      <c r="E426" s="61">
        <v>7.5865201950073242</v>
      </c>
      <c r="F426" s="61">
        <v>-80.392501831054688</v>
      </c>
      <c r="G426" s="61">
        <v>89592</v>
      </c>
      <c r="H426" s="64">
        <v>703</v>
      </c>
      <c r="I426" t="s">
        <v>102</v>
      </c>
      <c r="J426">
        <v>7.8709897994995117</v>
      </c>
      <c r="K426">
        <v>-80.434700012207031</v>
      </c>
      <c r="L426">
        <v>25723</v>
      </c>
      <c r="M426">
        <v>70307</v>
      </c>
      <c r="N426" t="s">
        <v>535</v>
      </c>
      <c r="O426">
        <v>7.8889398574829102</v>
      </c>
      <c r="P426">
        <v>-80.345001220703125</v>
      </c>
      <c r="Q426">
        <v>868</v>
      </c>
    </row>
    <row r="427" spans="1:17">
      <c r="A427">
        <v>338</v>
      </c>
      <c r="B427" t="str">
        <f t="shared" si="6"/>
        <v>Los Olivos</v>
      </c>
      <c r="C427">
        <v>7</v>
      </c>
      <c r="D427" t="s">
        <v>102</v>
      </c>
      <c r="E427" s="61">
        <v>7.5865201950073242</v>
      </c>
      <c r="F427" s="61">
        <v>-80.392501831054688</v>
      </c>
      <c r="G427" s="61">
        <v>89592</v>
      </c>
      <c r="H427" s="64">
        <v>703</v>
      </c>
      <c r="I427" t="s">
        <v>102</v>
      </c>
      <c r="J427">
        <v>7.8709897994995117</v>
      </c>
      <c r="K427">
        <v>-80.434700012207031</v>
      </c>
      <c r="L427">
        <v>25723</v>
      </c>
      <c r="M427">
        <v>70308</v>
      </c>
      <c r="N427" t="s">
        <v>548</v>
      </c>
      <c r="O427">
        <v>7.9118499755859375</v>
      </c>
      <c r="P427">
        <v>-80.498397827148438</v>
      </c>
      <c r="Q427">
        <v>1259</v>
      </c>
    </row>
    <row r="428" spans="1:17">
      <c r="A428">
        <v>339</v>
      </c>
      <c r="B428" t="str">
        <f t="shared" si="6"/>
        <v>Llano Largo</v>
      </c>
      <c r="C428">
        <v>7</v>
      </c>
      <c r="D428" t="s">
        <v>102</v>
      </c>
      <c r="E428" s="61">
        <v>7.5865201950073242</v>
      </c>
      <c r="F428" s="61">
        <v>-80.392501831054688</v>
      </c>
      <c r="G428" s="61">
        <v>89592</v>
      </c>
      <c r="H428" s="64">
        <v>703</v>
      </c>
      <c r="I428" t="s">
        <v>102</v>
      </c>
      <c r="J428">
        <v>7.8709897994995117</v>
      </c>
      <c r="K428">
        <v>-80.434700012207031</v>
      </c>
      <c r="L428">
        <v>25723</v>
      </c>
      <c r="M428">
        <v>70309</v>
      </c>
      <c r="N428" t="s">
        <v>529</v>
      </c>
      <c r="O428">
        <v>7.9098601341247559</v>
      </c>
      <c r="P428">
        <v>-80.423896789550781</v>
      </c>
      <c r="Q428">
        <v>2265</v>
      </c>
    </row>
    <row r="429" spans="1:17">
      <c r="A429">
        <v>340</v>
      </c>
      <c r="B429" t="str">
        <f t="shared" si="6"/>
        <v>Sabana Grande</v>
      </c>
      <c r="C429">
        <v>7</v>
      </c>
      <c r="D429" t="s">
        <v>102</v>
      </c>
      <c r="E429" s="61">
        <v>7.5865201950073242</v>
      </c>
      <c r="F429" s="61">
        <v>-80.392501831054688</v>
      </c>
      <c r="G429" s="61">
        <v>89592</v>
      </c>
      <c r="H429" s="64">
        <v>703</v>
      </c>
      <c r="I429" t="s">
        <v>102</v>
      </c>
      <c r="J429">
        <v>7.8709897994995117</v>
      </c>
      <c r="K429">
        <v>-80.434700012207031</v>
      </c>
      <c r="L429">
        <v>25723</v>
      </c>
      <c r="M429">
        <v>70310</v>
      </c>
      <c r="N429" t="s">
        <v>683</v>
      </c>
      <c r="O429">
        <v>7.8408398628234863</v>
      </c>
      <c r="P429">
        <v>-80.362197875976563</v>
      </c>
      <c r="Q429">
        <v>1909</v>
      </c>
    </row>
    <row r="430" spans="1:17">
      <c r="A430">
        <v>341</v>
      </c>
      <c r="B430" t="str">
        <f t="shared" si="6"/>
        <v>Santa Ana</v>
      </c>
      <c r="C430">
        <v>7</v>
      </c>
      <c r="D430" t="s">
        <v>102</v>
      </c>
      <c r="E430" s="61">
        <v>7.5865201950073242</v>
      </c>
      <c r="F430" s="61">
        <v>-80.392501831054688</v>
      </c>
      <c r="G430" s="61">
        <v>89592</v>
      </c>
      <c r="H430" s="64">
        <v>703</v>
      </c>
      <c r="I430" t="s">
        <v>102</v>
      </c>
      <c r="J430">
        <v>7.8709897994995117</v>
      </c>
      <c r="K430">
        <v>-80.434700012207031</v>
      </c>
      <c r="L430">
        <v>25723</v>
      </c>
      <c r="M430">
        <v>70311</v>
      </c>
      <c r="N430" t="s">
        <v>713</v>
      </c>
      <c r="O430">
        <v>7.9552998542785645</v>
      </c>
      <c r="P430">
        <v>-80.362396240234375</v>
      </c>
      <c r="Q430">
        <v>3329</v>
      </c>
    </row>
    <row r="431" spans="1:17">
      <c r="A431">
        <v>342</v>
      </c>
      <c r="B431" t="str">
        <f t="shared" si="6"/>
        <v>Tres Quebradas</v>
      </c>
      <c r="C431">
        <v>7</v>
      </c>
      <c r="D431" t="s">
        <v>102</v>
      </c>
      <c r="E431" s="61">
        <v>7.5865201950073242</v>
      </c>
      <c r="F431" s="61">
        <v>-80.392501831054688</v>
      </c>
      <c r="G431" s="61">
        <v>89592</v>
      </c>
      <c r="H431" s="64">
        <v>703</v>
      </c>
      <c r="I431" t="s">
        <v>102</v>
      </c>
      <c r="J431">
        <v>7.8709897994995117</v>
      </c>
      <c r="K431">
        <v>-80.434700012207031</v>
      </c>
      <c r="L431">
        <v>25723</v>
      </c>
      <c r="M431">
        <v>70312</v>
      </c>
      <c r="N431" t="s">
        <v>752</v>
      </c>
      <c r="O431">
        <v>7.8511600494384766</v>
      </c>
      <c r="P431">
        <v>-80.408599853515625</v>
      </c>
      <c r="Q431">
        <v>717</v>
      </c>
    </row>
    <row r="432" spans="1:17">
      <c r="A432">
        <v>343</v>
      </c>
      <c r="B432" t="str">
        <f t="shared" si="6"/>
        <v>Agua Buena</v>
      </c>
      <c r="C432">
        <v>7</v>
      </c>
      <c r="D432" t="s">
        <v>102</v>
      </c>
      <c r="E432" s="61">
        <v>7.5865201950073242</v>
      </c>
      <c r="F432" s="61">
        <v>-80.392501831054688</v>
      </c>
      <c r="G432" s="61">
        <v>89592</v>
      </c>
      <c r="H432" s="64">
        <v>703</v>
      </c>
      <c r="I432" t="s">
        <v>102</v>
      </c>
      <c r="J432">
        <v>7.8709897994995117</v>
      </c>
      <c r="K432">
        <v>-80.434700012207031</v>
      </c>
      <c r="L432">
        <v>25723</v>
      </c>
      <c r="M432">
        <v>70313</v>
      </c>
      <c r="N432" t="s">
        <v>103</v>
      </c>
      <c r="O432">
        <v>7.8206300735473633</v>
      </c>
      <c r="P432">
        <v>-80.399696350097656</v>
      </c>
      <c r="Q432">
        <v>1117</v>
      </c>
    </row>
    <row r="433" spans="1:17">
      <c r="A433">
        <v>344</v>
      </c>
      <c r="B433" t="str">
        <f t="shared" si="6"/>
        <v>Villa Lourdes</v>
      </c>
      <c r="C433">
        <v>7</v>
      </c>
      <c r="D433" t="s">
        <v>102</v>
      </c>
      <c r="E433" s="61">
        <v>7.5865201950073242</v>
      </c>
      <c r="F433" s="61">
        <v>-80.392501831054688</v>
      </c>
      <c r="G433" s="61">
        <v>89592</v>
      </c>
      <c r="H433" s="64">
        <v>703</v>
      </c>
      <c r="I433" t="s">
        <v>102</v>
      </c>
      <c r="J433">
        <v>7.8709897994995117</v>
      </c>
      <c r="K433">
        <v>-80.434700012207031</v>
      </c>
      <c r="L433">
        <v>25723</v>
      </c>
      <c r="M433">
        <v>70314</v>
      </c>
      <c r="N433" t="s">
        <v>773</v>
      </c>
      <c r="O433">
        <v>7.809999942779541</v>
      </c>
      <c r="P433">
        <v>-80.46929931640625</v>
      </c>
      <c r="Q433">
        <v>1075</v>
      </c>
    </row>
    <row r="434" spans="1:17">
      <c r="A434">
        <v>345</v>
      </c>
      <c r="B434" t="str">
        <f t="shared" si="6"/>
        <v>El Ejido</v>
      </c>
      <c r="C434">
        <v>7</v>
      </c>
      <c r="D434" t="s">
        <v>102</v>
      </c>
      <c r="E434" s="61">
        <v>7.5865201950073242</v>
      </c>
      <c r="F434" s="61">
        <v>-80.392501831054688</v>
      </c>
      <c r="G434" s="61">
        <v>89592</v>
      </c>
      <c r="H434" s="64">
        <v>703</v>
      </c>
      <c r="I434" t="s">
        <v>102</v>
      </c>
      <c r="J434">
        <v>7.8709897994995117</v>
      </c>
      <c r="K434">
        <v>-80.434700012207031</v>
      </c>
      <c r="L434">
        <v>25723</v>
      </c>
      <c r="M434">
        <v>70315</v>
      </c>
      <c r="N434" t="s">
        <v>353</v>
      </c>
      <c r="O434">
        <v>7.9130702018737793</v>
      </c>
      <c r="P434">
        <v>-80.375503540039063</v>
      </c>
      <c r="Q434">
        <v>0</v>
      </c>
    </row>
    <row r="435" spans="1:17">
      <c r="A435">
        <v>346</v>
      </c>
      <c r="B435" t="str">
        <f t="shared" si="6"/>
        <v>Macaracas (Cabecera)</v>
      </c>
      <c r="C435">
        <v>7</v>
      </c>
      <c r="D435" t="s">
        <v>102</v>
      </c>
      <c r="E435" s="61">
        <v>7.5865201950073242</v>
      </c>
      <c r="F435" s="61">
        <v>-80.392501831054688</v>
      </c>
      <c r="G435" s="61">
        <v>89592</v>
      </c>
      <c r="H435" s="64">
        <v>704</v>
      </c>
      <c r="I435" t="s">
        <v>158</v>
      </c>
      <c r="J435">
        <v>7.6572599411010742</v>
      </c>
      <c r="K435">
        <v>-80.543197631835938</v>
      </c>
      <c r="L435">
        <v>9021</v>
      </c>
      <c r="M435">
        <v>70401</v>
      </c>
      <c r="N435" t="s">
        <v>551</v>
      </c>
      <c r="O435">
        <v>7.7290902137756348</v>
      </c>
      <c r="P435">
        <v>-80.531402587890625</v>
      </c>
      <c r="Q435">
        <v>2890</v>
      </c>
    </row>
    <row r="436" spans="1:17">
      <c r="A436">
        <v>347</v>
      </c>
      <c r="B436" t="str">
        <f t="shared" si="6"/>
        <v>Bahía Honda</v>
      </c>
      <c r="C436">
        <v>7</v>
      </c>
      <c r="D436" t="s">
        <v>102</v>
      </c>
      <c r="E436" s="61">
        <v>7.5865201950073242</v>
      </c>
      <c r="F436" s="61">
        <v>-80.392501831054688</v>
      </c>
      <c r="G436" s="61">
        <v>89592</v>
      </c>
      <c r="H436" s="64">
        <v>704</v>
      </c>
      <c r="I436" t="s">
        <v>158</v>
      </c>
      <c r="J436">
        <v>7.6572599411010742</v>
      </c>
      <c r="K436">
        <v>-80.543197631835938</v>
      </c>
      <c r="L436">
        <v>9021</v>
      </c>
      <c r="M436">
        <v>70402</v>
      </c>
      <c r="N436" t="s">
        <v>157</v>
      </c>
      <c r="O436">
        <v>7.7140898704528809</v>
      </c>
      <c r="P436">
        <v>-80.447502136230469</v>
      </c>
      <c r="Q436">
        <v>646</v>
      </c>
    </row>
    <row r="437" spans="1:17">
      <c r="A437">
        <v>348</v>
      </c>
      <c r="B437" t="str">
        <f t="shared" si="6"/>
        <v>Bajos de Güera</v>
      </c>
      <c r="C437">
        <v>7</v>
      </c>
      <c r="D437" t="s">
        <v>102</v>
      </c>
      <c r="E437" s="61">
        <v>7.5865201950073242</v>
      </c>
      <c r="F437" s="61">
        <v>-80.392501831054688</v>
      </c>
      <c r="G437" s="61">
        <v>89592</v>
      </c>
      <c r="H437" s="64">
        <v>704</v>
      </c>
      <c r="I437" t="s">
        <v>158</v>
      </c>
      <c r="J437">
        <v>7.6572599411010742</v>
      </c>
      <c r="K437">
        <v>-80.543197631835938</v>
      </c>
      <c r="L437">
        <v>9021</v>
      </c>
      <c r="M437">
        <v>70403</v>
      </c>
      <c r="N437" t="s">
        <v>163</v>
      </c>
      <c r="O437">
        <v>7.570620059967041</v>
      </c>
      <c r="P437">
        <v>-80.624900817871094</v>
      </c>
      <c r="Q437">
        <v>619</v>
      </c>
    </row>
    <row r="438" spans="1:17">
      <c r="A438">
        <v>349</v>
      </c>
      <c r="B438" t="str">
        <f t="shared" si="6"/>
        <v>Corozal</v>
      </c>
      <c r="C438">
        <v>7</v>
      </c>
      <c r="D438" t="s">
        <v>102</v>
      </c>
      <c r="E438" s="61">
        <v>7.5865201950073242</v>
      </c>
      <c r="F438" s="61">
        <v>-80.392501831054688</v>
      </c>
      <c r="G438" s="61">
        <v>89592</v>
      </c>
      <c r="H438" s="64">
        <v>704</v>
      </c>
      <c r="I438" t="s">
        <v>158</v>
      </c>
      <c r="J438">
        <v>7.6572599411010742</v>
      </c>
      <c r="K438">
        <v>-80.543197631835938</v>
      </c>
      <c r="L438">
        <v>9021</v>
      </c>
      <c r="M438">
        <v>70404</v>
      </c>
      <c r="N438" t="s">
        <v>301</v>
      </c>
      <c r="O438">
        <v>7.7470598220825195</v>
      </c>
      <c r="P438">
        <v>-80.476303100585938</v>
      </c>
      <c r="Q438">
        <v>625</v>
      </c>
    </row>
    <row r="439" spans="1:17">
      <c r="A439">
        <v>350</v>
      </c>
      <c r="B439" t="str">
        <f t="shared" si="6"/>
        <v>Chupa</v>
      </c>
      <c r="C439">
        <v>7</v>
      </c>
      <c r="D439" t="s">
        <v>102</v>
      </c>
      <c r="E439" s="61">
        <v>7.5865201950073242</v>
      </c>
      <c r="F439" s="61">
        <v>-80.392501831054688</v>
      </c>
      <c r="G439" s="61">
        <v>89592</v>
      </c>
      <c r="H439" s="64">
        <v>704</v>
      </c>
      <c r="I439" t="s">
        <v>158</v>
      </c>
      <c r="J439">
        <v>7.6572599411010742</v>
      </c>
      <c r="K439">
        <v>-80.543197631835938</v>
      </c>
      <c r="L439">
        <v>9021</v>
      </c>
      <c r="M439">
        <v>70405</v>
      </c>
      <c r="N439" t="s">
        <v>285</v>
      </c>
      <c r="O439">
        <v>7.784599781036377</v>
      </c>
      <c r="P439">
        <v>-80.568901062011719</v>
      </c>
      <c r="Q439">
        <v>520</v>
      </c>
    </row>
    <row r="440" spans="1:17">
      <c r="A440">
        <v>351</v>
      </c>
      <c r="B440" t="str">
        <f t="shared" si="6"/>
        <v>El Cedro</v>
      </c>
      <c r="C440">
        <v>7</v>
      </c>
      <c r="D440" t="s">
        <v>102</v>
      </c>
      <c r="E440" s="61">
        <v>7.5865201950073242</v>
      </c>
      <c r="F440" s="61">
        <v>-80.392501831054688</v>
      </c>
      <c r="G440" s="61">
        <v>89592</v>
      </c>
      <c r="H440" s="64">
        <v>704</v>
      </c>
      <c r="I440" t="s">
        <v>158</v>
      </c>
      <c r="J440">
        <v>7.6572599411010742</v>
      </c>
      <c r="K440">
        <v>-80.543197631835938</v>
      </c>
      <c r="L440">
        <v>9021</v>
      </c>
      <c r="M440">
        <v>70406</v>
      </c>
      <c r="N440" t="s">
        <v>341</v>
      </c>
      <c r="O440">
        <v>7.7759799957275391</v>
      </c>
      <c r="P440">
        <v>-80.52960205078125</v>
      </c>
      <c r="Q440">
        <v>450</v>
      </c>
    </row>
    <row r="441" spans="1:17">
      <c r="A441">
        <v>352</v>
      </c>
      <c r="B441" t="str">
        <f t="shared" si="6"/>
        <v>Espino Amarillo</v>
      </c>
      <c r="C441">
        <v>7</v>
      </c>
      <c r="D441" t="s">
        <v>102</v>
      </c>
      <c r="E441" s="61">
        <v>7.5865201950073242</v>
      </c>
      <c r="F441" s="61">
        <v>-80.392501831054688</v>
      </c>
      <c r="G441" s="61">
        <v>89592</v>
      </c>
      <c r="H441" s="64">
        <v>704</v>
      </c>
      <c r="I441" t="s">
        <v>158</v>
      </c>
      <c r="J441">
        <v>7.6572599411010742</v>
      </c>
      <c r="K441">
        <v>-80.543197631835938</v>
      </c>
      <c r="L441">
        <v>9021</v>
      </c>
      <c r="M441">
        <v>70407</v>
      </c>
      <c r="N441" t="s">
        <v>403</v>
      </c>
      <c r="O441">
        <v>7.6837301254272461</v>
      </c>
      <c r="P441">
        <v>-80.462699890136719</v>
      </c>
      <c r="Q441">
        <v>193</v>
      </c>
    </row>
    <row r="442" spans="1:17">
      <c r="A442">
        <v>353</v>
      </c>
      <c r="B442" t="str">
        <f t="shared" si="6"/>
        <v>La Mesa</v>
      </c>
      <c r="C442">
        <v>7</v>
      </c>
      <c r="D442" t="s">
        <v>102</v>
      </c>
      <c r="E442" s="61">
        <v>7.5865201950073242</v>
      </c>
      <c r="F442" s="61">
        <v>-80.392501831054688</v>
      </c>
      <c r="G442" s="61">
        <v>89592</v>
      </c>
      <c r="H442" s="64">
        <v>704</v>
      </c>
      <c r="I442" t="s">
        <v>158</v>
      </c>
      <c r="J442">
        <v>7.6572599411010742</v>
      </c>
      <c r="K442">
        <v>-80.543197631835938</v>
      </c>
      <c r="L442">
        <v>9021</v>
      </c>
      <c r="M442">
        <v>70408</v>
      </c>
      <c r="N442" t="s">
        <v>189</v>
      </c>
      <c r="O442">
        <v>7.6373400688171387</v>
      </c>
      <c r="P442">
        <v>-80.619697570800781</v>
      </c>
      <c r="Q442">
        <v>641</v>
      </c>
    </row>
    <row r="443" spans="1:17">
      <c r="A443">
        <v>354</v>
      </c>
      <c r="B443" t="str">
        <f t="shared" si="6"/>
        <v>Las Palmas</v>
      </c>
      <c r="C443">
        <v>7</v>
      </c>
      <c r="D443" t="s">
        <v>102</v>
      </c>
      <c r="E443" s="61">
        <v>7.5865201950073242</v>
      </c>
      <c r="F443" s="61">
        <v>-80.392501831054688</v>
      </c>
      <c r="G443" s="61">
        <v>89592</v>
      </c>
      <c r="H443" s="64">
        <v>704</v>
      </c>
      <c r="I443" t="s">
        <v>158</v>
      </c>
      <c r="J443">
        <v>7.6572599411010742</v>
      </c>
      <c r="K443">
        <v>-80.543197631835938</v>
      </c>
      <c r="L443">
        <v>9021</v>
      </c>
      <c r="M443">
        <v>70409</v>
      </c>
      <c r="N443" t="s">
        <v>258</v>
      </c>
      <c r="O443">
        <v>7.6760201454162598</v>
      </c>
      <c r="P443">
        <v>-80.503799438476563</v>
      </c>
      <c r="Q443">
        <v>436</v>
      </c>
    </row>
    <row r="444" spans="1:17">
      <c r="A444">
        <v>355</v>
      </c>
      <c r="B444" t="str">
        <f t="shared" si="6"/>
        <v>Llano de Piedra</v>
      </c>
      <c r="C444">
        <v>7</v>
      </c>
      <c r="D444" t="s">
        <v>102</v>
      </c>
      <c r="E444" s="61">
        <v>7.5865201950073242</v>
      </c>
      <c r="F444" s="61">
        <v>-80.392501831054688</v>
      </c>
      <c r="G444" s="61">
        <v>89592</v>
      </c>
      <c r="H444" s="64">
        <v>704</v>
      </c>
      <c r="I444" t="s">
        <v>158</v>
      </c>
      <c r="J444">
        <v>7.6572599411010742</v>
      </c>
      <c r="K444">
        <v>-80.543197631835938</v>
      </c>
      <c r="L444">
        <v>9021</v>
      </c>
      <c r="M444">
        <v>70410</v>
      </c>
      <c r="N444" t="s">
        <v>527</v>
      </c>
      <c r="O444">
        <v>7.6359901428222656</v>
      </c>
      <c r="P444">
        <v>-80.550201416015625</v>
      </c>
      <c r="Q444">
        <v>1737</v>
      </c>
    </row>
    <row r="445" spans="1:17">
      <c r="A445">
        <v>356</v>
      </c>
      <c r="B445" t="str">
        <f t="shared" si="6"/>
        <v>Mogollón</v>
      </c>
      <c r="C445">
        <v>7</v>
      </c>
      <c r="D445" t="s">
        <v>102</v>
      </c>
      <c r="E445" s="61">
        <v>7.5865201950073242</v>
      </c>
      <c r="F445" s="61">
        <v>-80.392501831054688</v>
      </c>
      <c r="G445" s="61">
        <v>89592</v>
      </c>
      <c r="H445" s="64">
        <v>704</v>
      </c>
      <c r="I445" t="s">
        <v>158</v>
      </c>
      <c r="J445">
        <v>7.6572599411010742</v>
      </c>
      <c r="K445">
        <v>-80.543197631835938</v>
      </c>
      <c r="L445">
        <v>9021</v>
      </c>
      <c r="M445">
        <v>70411</v>
      </c>
      <c r="N445" t="s">
        <v>564</v>
      </c>
      <c r="O445">
        <v>7.616569995880127</v>
      </c>
      <c r="P445">
        <v>-80.479301452636719</v>
      </c>
      <c r="Q445">
        <v>264</v>
      </c>
    </row>
    <row r="446" spans="1:17">
      <c r="A446">
        <v>357</v>
      </c>
      <c r="B446" t="str">
        <f t="shared" si="6"/>
        <v>Pedasí (Cabecera)</v>
      </c>
      <c r="C446">
        <v>7</v>
      </c>
      <c r="D446" t="s">
        <v>102</v>
      </c>
      <c r="E446" s="61">
        <v>7.5865201950073242</v>
      </c>
      <c r="F446" s="61">
        <v>-80.392501831054688</v>
      </c>
      <c r="G446" s="61">
        <v>89592</v>
      </c>
      <c r="H446" s="64">
        <v>705</v>
      </c>
      <c r="I446" t="s">
        <v>536</v>
      </c>
      <c r="J446">
        <v>7.5086097717285156</v>
      </c>
      <c r="K446">
        <v>-80.108001708984375</v>
      </c>
      <c r="L446">
        <v>4275</v>
      </c>
      <c r="M446">
        <v>70501</v>
      </c>
      <c r="N446" t="s">
        <v>611</v>
      </c>
      <c r="O446">
        <v>7.4986600875854492</v>
      </c>
      <c r="P446">
        <v>-80.049003601074219</v>
      </c>
      <c r="Q446">
        <v>2410</v>
      </c>
    </row>
    <row r="447" spans="1:17">
      <c r="A447">
        <v>358</v>
      </c>
      <c r="B447" t="str">
        <f t="shared" si="6"/>
        <v>Los Asientos</v>
      </c>
      <c r="C447">
        <v>7</v>
      </c>
      <c r="D447" t="s">
        <v>102</v>
      </c>
      <c r="E447" s="61">
        <v>7.5865201950073242</v>
      </c>
      <c r="F447" s="61">
        <v>-80.392501831054688</v>
      </c>
      <c r="G447" s="61">
        <v>89592</v>
      </c>
      <c r="H447" s="64">
        <v>705</v>
      </c>
      <c r="I447" t="s">
        <v>536</v>
      </c>
      <c r="J447">
        <v>7.5086097717285156</v>
      </c>
      <c r="K447">
        <v>-80.108001708984375</v>
      </c>
      <c r="L447">
        <v>4275</v>
      </c>
      <c r="M447">
        <v>70502</v>
      </c>
      <c r="N447" t="s">
        <v>537</v>
      </c>
      <c r="O447">
        <v>7.4956002235412598</v>
      </c>
      <c r="P447">
        <v>-80.121696472167969</v>
      </c>
      <c r="Q447">
        <v>755</v>
      </c>
    </row>
    <row r="448" spans="1:17">
      <c r="A448">
        <v>359</v>
      </c>
      <c r="B448" t="str">
        <f t="shared" si="6"/>
        <v>Mariabé</v>
      </c>
      <c r="C448">
        <v>7</v>
      </c>
      <c r="D448" t="s">
        <v>102</v>
      </c>
      <c r="E448" s="61">
        <v>7.5865201950073242</v>
      </c>
      <c r="F448" s="61">
        <v>-80.392501831054688</v>
      </c>
      <c r="G448" s="61">
        <v>89592</v>
      </c>
      <c r="H448" s="64">
        <v>705</v>
      </c>
      <c r="I448" t="s">
        <v>536</v>
      </c>
      <c r="J448">
        <v>7.5086097717285156</v>
      </c>
      <c r="K448">
        <v>-80.108001708984375</v>
      </c>
      <c r="L448">
        <v>4275</v>
      </c>
      <c r="M448">
        <v>70503</v>
      </c>
      <c r="N448" t="s">
        <v>557</v>
      </c>
      <c r="O448">
        <v>7.5845799446105957</v>
      </c>
      <c r="P448">
        <v>-80.057998657226563</v>
      </c>
      <c r="Q448">
        <v>319</v>
      </c>
    </row>
    <row r="449" spans="1:17">
      <c r="A449">
        <v>360</v>
      </c>
      <c r="B449" t="str">
        <f t="shared" si="6"/>
        <v>Purio</v>
      </c>
      <c r="C449">
        <v>7</v>
      </c>
      <c r="D449" t="s">
        <v>102</v>
      </c>
      <c r="E449" s="61">
        <v>7.5865201950073242</v>
      </c>
      <c r="F449" s="61">
        <v>-80.392501831054688</v>
      </c>
      <c r="G449" s="61">
        <v>89592</v>
      </c>
      <c r="H449" s="64">
        <v>705</v>
      </c>
      <c r="I449" t="s">
        <v>536</v>
      </c>
      <c r="J449">
        <v>7.5086097717285156</v>
      </c>
      <c r="K449">
        <v>-80.108001708984375</v>
      </c>
      <c r="L449">
        <v>4275</v>
      </c>
      <c r="M449">
        <v>70504</v>
      </c>
      <c r="N449" t="s">
        <v>650</v>
      </c>
      <c r="O449">
        <v>7.5954098701477051</v>
      </c>
      <c r="P449">
        <v>-80.087898254394531</v>
      </c>
      <c r="Q449">
        <v>494</v>
      </c>
    </row>
    <row r="450" spans="1:17">
      <c r="A450">
        <v>361</v>
      </c>
      <c r="B450" t="str">
        <f t="shared" si="6"/>
        <v>Oria Arriba</v>
      </c>
      <c r="C450">
        <v>7</v>
      </c>
      <c r="D450" t="s">
        <v>102</v>
      </c>
      <c r="E450" s="61">
        <v>7.5865201950073242</v>
      </c>
      <c r="F450" s="61">
        <v>-80.392501831054688</v>
      </c>
      <c r="G450" s="61">
        <v>89592</v>
      </c>
      <c r="H450" s="64">
        <v>705</v>
      </c>
      <c r="I450" t="s">
        <v>536</v>
      </c>
      <c r="J450">
        <v>7.5086097717285156</v>
      </c>
      <c r="K450">
        <v>-80.108001708984375</v>
      </c>
      <c r="L450">
        <v>4275</v>
      </c>
      <c r="M450">
        <v>70505</v>
      </c>
      <c r="N450" t="s">
        <v>592</v>
      </c>
      <c r="O450">
        <v>7.4756999015808105</v>
      </c>
      <c r="P450">
        <v>-80.1885986328125</v>
      </c>
      <c r="Q450">
        <v>297</v>
      </c>
    </row>
    <row r="451" spans="1:17">
      <c r="A451">
        <v>362</v>
      </c>
      <c r="B451" t="str">
        <f t="shared" si="6"/>
        <v>Pocrí (Cabecera)</v>
      </c>
      <c r="C451">
        <v>7</v>
      </c>
      <c r="D451" t="s">
        <v>102</v>
      </c>
      <c r="E451" s="61">
        <v>7.5865201950073242</v>
      </c>
      <c r="F451" s="61">
        <v>-80.392501831054688</v>
      </c>
      <c r="G451" s="61">
        <v>89592</v>
      </c>
      <c r="H451" s="64">
        <v>706</v>
      </c>
      <c r="I451" t="s">
        <v>336</v>
      </c>
      <c r="J451">
        <v>7.6311302185058594</v>
      </c>
      <c r="K451">
        <v>-80.1593017578125</v>
      </c>
      <c r="L451">
        <v>3259</v>
      </c>
      <c r="M451">
        <v>70601</v>
      </c>
      <c r="N451" t="s">
        <v>627</v>
      </c>
      <c r="O451">
        <v>7.6487398147583008</v>
      </c>
      <c r="P451">
        <v>-80.114501953125</v>
      </c>
      <c r="Q451">
        <v>1002</v>
      </c>
    </row>
    <row r="452" spans="1:17">
      <c r="A452">
        <v>363</v>
      </c>
      <c r="B452" t="str">
        <f t="shared" si="6"/>
        <v>El Cañafístulo</v>
      </c>
      <c r="C452">
        <v>7</v>
      </c>
      <c r="D452" t="s">
        <v>102</v>
      </c>
      <c r="E452" s="61">
        <v>7.5865201950073242</v>
      </c>
      <c r="F452" s="61">
        <v>-80.392501831054688</v>
      </c>
      <c r="G452" s="61">
        <v>89592</v>
      </c>
      <c r="H452" s="64">
        <v>706</v>
      </c>
      <c r="I452" t="s">
        <v>336</v>
      </c>
      <c r="J452">
        <v>7.6311302185058594</v>
      </c>
      <c r="K452">
        <v>-80.1593017578125</v>
      </c>
      <c r="L452">
        <v>3259</v>
      </c>
      <c r="M452">
        <v>70602</v>
      </c>
      <c r="N452" t="s">
        <v>337</v>
      </c>
      <c r="O452">
        <v>7.6134200096130371</v>
      </c>
      <c r="P452">
        <v>-80.210502624511719</v>
      </c>
      <c r="Q452">
        <v>363</v>
      </c>
    </row>
    <row r="453" spans="1:17">
      <c r="A453">
        <v>364</v>
      </c>
      <c r="B453" t="str">
        <f t="shared" si="6"/>
        <v>Lajamina</v>
      </c>
      <c r="C453">
        <v>7</v>
      </c>
      <c r="D453" t="s">
        <v>102</v>
      </c>
      <c r="E453" s="61">
        <v>7.5865201950073242</v>
      </c>
      <c r="F453" s="61">
        <v>-80.392501831054688</v>
      </c>
      <c r="G453" s="61">
        <v>89592</v>
      </c>
      <c r="H453" s="64">
        <v>706</v>
      </c>
      <c r="I453" t="s">
        <v>336</v>
      </c>
      <c r="J453">
        <v>7.6311302185058594</v>
      </c>
      <c r="K453">
        <v>-80.1593017578125</v>
      </c>
      <c r="L453">
        <v>3259</v>
      </c>
      <c r="M453">
        <v>70603</v>
      </c>
      <c r="N453" t="s">
        <v>494</v>
      </c>
      <c r="O453">
        <v>7.5806398391723633</v>
      </c>
      <c r="P453">
        <v>-80.139701843261719</v>
      </c>
      <c r="Q453">
        <v>514</v>
      </c>
    </row>
    <row r="454" spans="1:17">
      <c r="A454">
        <v>365</v>
      </c>
      <c r="B454" t="str">
        <f t="shared" si="6"/>
        <v>Paraíso</v>
      </c>
      <c r="C454">
        <v>7</v>
      </c>
      <c r="D454" t="s">
        <v>102</v>
      </c>
      <c r="E454" s="61">
        <v>7.5865201950073242</v>
      </c>
      <c r="F454" s="61">
        <v>-80.392501831054688</v>
      </c>
      <c r="G454" s="61">
        <v>89592</v>
      </c>
      <c r="H454" s="64">
        <v>706</v>
      </c>
      <c r="I454" t="s">
        <v>336</v>
      </c>
      <c r="J454">
        <v>7.6311302185058594</v>
      </c>
      <c r="K454">
        <v>-80.1593017578125</v>
      </c>
      <c r="L454">
        <v>3259</v>
      </c>
      <c r="M454">
        <v>70604</v>
      </c>
      <c r="N454" t="s">
        <v>603</v>
      </c>
      <c r="O454">
        <v>7.7012300491333008</v>
      </c>
      <c r="P454">
        <v>-80.1531982421875</v>
      </c>
      <c r="Q454">
        <v>597</v>
      </c>
    </row>
    <row r="455" spans="1:17">
      <c r="A455">
        <v>366</v>
      </c>
      <c r="B455" t="str">
        <f t="shared" si="6"/>
        <v>Paritilla</v>
      </c>
      <c r="C455">
        <v>7</v>
      </c>
      <c r="D455" t="s">
        <v>102</v>
      </c>
      <c r="E455" s="61">
        <v>7.5865201950073242</v>
      </c>
      <c r="F455" s="61">
        <v>-80.392501831054688</v>
      </c>
      <c r="G455" s="61">
        <v>89592</v>
      </c>
      <c r="H455" s="64">
        <v>706</v>
      </c>
      <c r="I455" t="s">
        <v>336</v>
      </c>
      <c r="J455">
        <v>7.6311302185058594</v>
      </c>
      <c r="K455">
        <v>-80.1593017578125</v>
      </c>
      <c r="L455">
        <v>3259</v>
      </c>
      <c r="M455">
        <v>70605</v>
      </c>
      <c r="N455" t="s">
        <v>606</v>
      </c>
      <c r="O455">
        <v>7.596560001373291</v>
      </c>
      <c r="P455">
        <v>-80.180900573730469</v>
      </c>
      <c r="Q455">
        <v>783</v>
      </c>
    </row>
    <row r="456" spans="1:17">
      <c r="A456">
        <v>367</v>
      </c>
      <c r="B456" t="str">
        <f t="shared" si="6"/>
        <v>Tonosí (Cabecera)</v>
      </c>
      <c r="C456">
        <v>7</v>
      </c>
      <c r="D456" t="s">
        <v>102</v>
      </c>
      <c r="E456" s="61">
        <v>7.5865201950073242</v>
      </c>
      <c r="F456" s="61">
        <v>-80.392501831054688</v>
      </c>
      <c r="G456" s="61">
        <v>89592</v>
      </c>
      <c r="H456" s="64">
        <v>707</v>
      </c>
      <c r="I456" t="s">
        <v>129</v>
      </c>
      <c r="J456">
        <v>7.4139499664306641</v>
      </c>
      <c r="K456">
        <v>-80.505699157714844</v>
      </c>
      <c r="L456">
        <v>9787</v>
      </c>
      <c r="M456">
        <v>70701</v>
      </c>
      <c r="N456" t="s">
        <v>749</v>
      </c>
      <c r="O456">
        <v>7.3755598068237305</v>
      </c>
      <c r="P456">
        <v>-80.400199890136719</v>
      </c>
      <c r="Q456">
        <v>2257</v>
      </c>
    </row>
    <row r="457" spans="1:17">
      <c r="A457">
        <v>368</v>
      </c>
      <c r="B457" t="str">
        <f t="shared" si="6"/>
        <v>Altos de Güera</v>
      </c>
      <c r="C457">
        <v>7</v>
      </c>
      <c r="D457" t="s">
        <v>102</v>
      </c>
      <c r="E457" s="61">
        <v>7.5865201950073242</v>
      </c>
      <c r="F457" s="61">
        <v>-80.392501831054688</v>
      </c>
      <c r="G457" s="61">
        <v>89592</v>
      </c>
      <c r="H457" s="64">
        <v>707</v>
      </c>
      <c r="I457" t="s">
        <v>129</v>
      </c>
      <c r="J457">
        <v>7.4139499664306641</v>
      </c>
      <c r="K457">
        <v>-80.505699157714844</v>
      </c>
      <c r="L457">
        <v>9787</v>
      </c>
      <c r="M457">
        <v>70702</v>
      </c>
      <c r="N457" t="s">
        <v>130</v>
      </c>
      <c r="O457">
        <v>7.5226998329162598</v>
      </c>
      <c r="P457">
        <v>-80.608901977539063</v>
      </c>
      <c r="Q457">
        <v>632</v>
      </c>
    </row>
    <row r="458" spans="1:17">
      <c r="A458">
        <v>369</v>
      </c>
      <c r="B458" t="str">
        <f t="shared" si="6"/>
        <v>Cañas</v>
      </c>
      <c r="C458">
        <v>7</v>
      </c>
      <c r="D458" t="s">
        <v>102</v>
      </c>
      <c r="E458" s="61">
        <v>7.5865201950073242</v>
      </c>
      <c r="F458" s="61">
        <v>-80.392501831054688</v>
      </c>
      <c r="G458" s="61">
        <v>89592</v>
      </c>
      <c r="H458" s="64">
        <v>707</v>
      </c>
      <c r="I458" t="s">
        <v>129</v>
      </c>
      <c r="J458">
        <v>7.4139499664306641</v>
      </c>
      <c r="K458">
        <v>-80.505699157714844</v>
      </c>
      <c r="L458">
        <v>9787</v>
      </c>
      <c r="M458">
        <v>70703</v>
      </c>
      <c r="N458" t="s">
        <v>234</v>
      </c>
      <c r="O458">
        <v>7.4635601043701172</v>
      </c>
      <c r="P458">
        <v>-80.2864990234375</v>
      </c>
      <c r="Q458">
        <v>650</v>
      </c>
    </row>
    <row r="459" spans="1:17">
      <c r="A459">
        <v>370</v>
      </c>
      <c r="B459" t="str">
        <f t="shared" ref="B459:B522" si="7">+N459</f>
        <v>El Bebedero</v>
      </c>
      <c r="C459">
        <v>7</v>
      </c>
      <c r="D459" t="s">
        <v>102</v>
      </c>
      <c r="E459" s="61">
        <v>7.5865201950073242</v>
      </c>
      <c r="F459" s="61">
        <v>-80.392501831054688</v>
      </c>
      <c r="G459" s="61">
        <v>89592</v>
      </c>
      <c r="H459" s="64">
        <v>707</v>
      </c>
      <c r="I459" t="s">
        <v>129</v>
      </c>
      <c r="J459">
        <v>7.4139499664306641</v>
      </c>
      <c r="K459">
        <v>-80.505699157714844</v>
      </c>
      <c r="L459">
        <v>9787</v>
      </c>
      <c r="M459">
        <v>70704</v>
      </c>
      <c r="N459" t="s">
        <v>331</v>
      </c>
      <c r="O459">
        <v>7.4238600730895996</v>
      </c>
      <c r="P459">
        <v>-80.496597290039063</v>
      </c>
      <c r="Q459">
        <v>1332</v>
      </c>
    </row>
    <row r="460" spans="1:17">
      <c r="A460">
        <v>371</v>
      </c>
      <c r="B460" t="str">
        <f t="shared" si="7"/>
        <v>El Cacao</v>
      </c>
      <c r="C460">
        <v>7</v>
      </c>
      <c r="D460" t="s">
        <v>102</v>
      </c>
      <c r="E460" s="61">
        <v>7.5865201950073242</v>
      </c>
      <c r="F460" s="61">
        <v>-80.392501831054688</v>
      </c>
      <c r="G460" s="61">
        <v>89592</v>
      </c>
      <c r="H460" s="64">
        <v>707</v>
      </c>
      <c r="I460" t="s">
        <v>129</v>
      </c>
      <c r="J460">
        <v>7.4139499664306641</v>
      </c>
      <c r="K460">
        <v>-80.505699157714844</v>
      </c>
      <c r="L460">
        <v>9787</v>
      </c>
      <c r="M460">
        <v>70705</v>
      </c>
      <c r="N460" t="s">
        <v>333</v>
      </c>
      <c r="O460">
        <v>7.4487900733947754</v>
      </c>
      <c r="P460">
        <v>-80.404800415039063</v>
      </c>
      <c r="Q460">
        <v>1049</v>
      </c>
    </row>
    <row r="461" spans="1:17">
      <c r="A461">
        <v>372</v>
      </c>
      <c r="B461" t="str">
        <f t="shared" si="7"/>
        <v>El Cortezo</v>
      </c>
      <c r="C461">
        <v>7</v>
      </c>
      <c r="D461" t="s">
        <v>102</v>
      </c>
      <c r="E461" s="61">
        <v>7.5865201950073242</v>
      </c>
      <c r="F461" s="61">
        <v>-80.392501831054688</v>
      </c>
      <c r="G461" s="61">
        <v>89592</v>
      </c>
      <c r="H461" s="64">
        <v>707</v>
      </c>
      <c r="I461" t="s">
        <v>129</v>
      </c>
      <c r="J461">
        <v>7.4139499664306641</v>
      </c>
      <c r="K461">
        <v>-80.505699157714844</v>
      </c>
      <c r="L461">
        <v>9787</v>
      </c>
      <c r="M461">
        <v>70706</v>
      </c>
      <c r="N461" t="s">
        <v>350</v>
      </c>
      <c r="O461">
        <v>7.4372100830078125</v>
      </c>
      <c r="P461">
        <v>-80.660301208496094</v>
      </c>
      <c r="Q461">
        <v>662</v>
      </c>
    </row>
    <row r="462" spans="1:17">
      <c r="A462">
        <v>373</v>
      </c>
      <c r="B462" t="str">
        <f t="shared" si="7"/>
        <v>Flores</v>
      </c>
      <c r="C462">
        <v>7</v>
      </c>
      <c r="D462" t="s">
        <v>102</v>
      </c>
      <c r="E462" s="61">
        <v>7.5865201950073242</v>
      </c>
      <c r="F462" s="61">
        <v>-80.392501831054688</v>
      </c>
      <c r="G462" s="61">
        <v>89592</v>
      </c>
      <c r="H462" s="64">
        <v>707</v>
      </c>
      <c r="I462" t="s">
        <v>129</v>
      </c>
      <c r="J462">
        <v>7.4139499664306641</v>
      </c>
      <c r="K462">
        <v>-80.505699157714844</v>
      </c>
      <c r="L462">
        <v>9787</v>
      </c>
      <c r="M462">
        <v>70707</v>
      </c>
      <c r="N462" t="s">
        <v>408</v>
      </c>
      <c r="O462">
        <v>7.5130701065063477</v>
      </c>
      <c r="P462">
        <v>-80.43609619140625</v>
      </c>
      <c r="Q462">
        <v>664</v>
      </c>
    </row>
    <row r="463" spans="1:17">
      <c r="A463">
        <v>374</v>
      </c>
      <c r="B463" t="str">
        <f t="shared" si="7"/>
        <v>Guánico</v>
      </c>
      <c r="C463">
        <v>7</v>
      </c>
      <c r="D463" t="s">
        <v>102</v>
      </c>
      <c r="E463" s="61">
        <v>7.5865201950073242</v>
      </c>
      <c r="F463" s="61">
        <v>-80.392501831054688</v>
      </c>
      <c r="G463" s="61">
        <v>89592</v>
      </c>
      <c r="H463" s="64">
        <v>707</v>
      </c>
      <c r="I463" t="s">
        <v>129</v>
      </c>
      <c r="J463">
        <v>7.4139499664306641</v>
      </c>
      <c r="K463">
        <v>-80.505699157714844</v>
      </c>
      <c r="L463">
        <v>9787</v>
      </c>
      <c r="M463">
        <v>70708</v>
      </c>
      <c r="N463" t="s">
        <v>420</v>
      </c>
      <c r="O463">
        <v>7.3377799987792969</v>
      </c>
      <c r="P463">
        <v>-80.499099731445313</v>
      </c>
      <c r="Q463">
        <v>996</v>
      </c>
    </row>
    <row r="464" spans="1:17">
      <c r="A464">
        <v>375</v>
      </c>
      <c r="B464" t="str">
        <f t="shared" si="7"/>
        <v>La Tronosa</v>
      </c>
      <c r="C464">
        <v>7</v>
      </c>
      <c r="D464" t="s">
        <v>102</v>
      </c>
      <c r="E464" s="61">
        <v>7.5865201950073242</v>
      </c>
      <c r="F464" s="61">
        <v>-80.392501831054688</v>
      </c>
      <c r="G464" s="61">
        <v>89592</v>
      </c>
      <c r="H464" s="64">
        <v>707</v>
      </c>
      <c r="I464" t="s">
        <v>129</v>
      </c>
      <c r="J464">
        <v>7.4139499664306641</v>
      </c>
      <c r="K464">
        <v>-80.505699157714844</v>
      </c>
      <c r="L464">
        <v>9787</v>
      </c>
      <c r="M464">
        <v>70709</v>
      </c>
      <c r="N464" t="s">
        <v>491</v>
      </c>
      <c r="O464">
        <v>7.4542698860168457</v>
      </c>
      <c r="P464">
        <v>-80.571701049804688</v>
      </c>
      <c r="Q464">
        <v>637</v>
      </c>
    </row>
    <row r="465" spans="1:17">
      <c r="A465">
        <v>376</v>
      </c>
      <c r="B465" t="str">
        <f t="shared" si="7"/>
        <v>Cambutal</v>
      </c>
      <c r="C465">
        <v>7</v>
      </c>
      <c r="D465" t="s">
        <v>102</v>
      </c>
      <c r="E465" s="61">
        <v>7.5865201950073242</v>
      </c>
      <c r="F465" s="61">
        <v>-80.392501831054688</v>
      </c>
      <c r="G465" s="61">
        <v>89592</v>
      </c>
      <c r="H465" s="64">
        <v>707</v>
      </c>
      <c r="I465" t="s">
        <v>129</v>
      </c>
      <c r="J465">
        <v>7.4139499664306641</v>
      </c>
      <c r="K465">
        <v>-80.505699157714844</v>
      </c>
      <c r="L465">
        <v>9787</v>
      </c>
      <c r="M465">
        <v>70710</v>
      </c>
      <c r="N465" t="s">
        <v>227</v>
      </c>
      <c r="O465">
        <v>7.2905697822570801</v>
      </c>
      <c r="P465">
        <v>-80.564498901367188</v>
      </c>
      <c r="Q465">
        <v>511</v>
      </c>
    </row>
    <row r="466" spans="1:17">
      <c r="A466">
        <v>377</v>
      </c>
      <c r="B466" t="str">
        <f t="shared" si="7"/>
        <v>Isla de Cañas</v>
      </c>
      <c r="C466">
        <v>7</v>
      </c>
      <c r="D466" t="s">
        <v>102</v>
      </c>
      <c r="E466" s="61">
        <v>7.5865201950073242</v>
      </c>
      <c r="F466" s="61">
        <v>-80.392501831054688</v>
      </c>
      <c r="G466" s="61">
        <v>89592</v>
      </c>
      <c r="H466" s="64">
        <v>707</v>
      </c>
      <c r="I466" t="s">
        <v>129</v>
      </c>
      <c r="J466">
        <v>7.4139499664306641</v>
      </c>
      <c r="K466">
        <v>-80.505699157714844</v>
      </c>
      <c r="L466">
        <v>9787</v>
      </c>
      <c r="M466">
        <v>70711</v>
      </c>
      <c r="N466" t="s">
        <v>440</v>
      </c>
      <c r="O466">
        <v>7.416719913482666</v>
      </c>
      <c r="P466">
        <v>-80.328201293945313</v>
      </c>
      <c r="Q466">
        <v>397</v>
      </c>
    </row>
    <row r="467" spans="1:17">
      <c r="A467">
        <v>378</v>
      </c>
      <c r="B467" t="str">
        <f t="shared" si="7"/>
        <v>San Miguel (Cabecera)</v>
      </c>
      <c r="C467">
        <v>8</v>
      </c>
      <c r="D467" t="s">
        <v>97</v>
      </c>
      <c r="E467" s="62">
        <v>9.0696096420288086</v>
      </c>
      <c r="F467" s="62">
        <v>-78.849601745605469</v>
      </c>
      <c r="G467" s="62">
        <v>1249032</v>
      </c>
      <c r="H467" s="64">
        <v>802</v>
      </c>
      <c r="I467" t="s">
        <v>461</v>
      </c>
      <c r="J467">
        <v>8.3701801300048828</v>
      </c>
      <c r="K467">
        <v>-78.950599670410156</v>
      </c>
      <c r="L467">
        <v>2721</v>
      </c>
      <c r="M467">
        <v>80201</v>
      </c>
      <c r="N467" t="s">
        <v>708</v>
      </c>
      <c r="O467">
        <v>8.4268703460693359</v>
      </c>
      <c r="P467">
        <v>-78.925697326660156</v>
      </c>
      <c r="Q467">
        <v>1044</v>
      </c>
    </row>
    <row r="468" spans="1:17">
      <c r="A468">
        <v>379</v>
      </c>
      <c r="B468" t="str">
        <f t="shared" si="7"/>
        <v>La Ensenada</v>
      </c>
      <c r="C468">
        <v>8</v>
      </c>
      <c r="D468" t="s">
        <v>97</v>
      </c>
      <c r="E468" s="62">
        <v>9.0696096420288086</v>
      </c>
      <c r="F468" s="62">
        <v>-78.849601745605469</v>
      </c>
      <c r="G468" s="62">
        <v>1249032</v>
      </c>
      <c r="H468" s="64">
        <v>802</v>
      </c>
      <c r="I468" t="s">
        <v>461</v>
      </c>
      <c r="J468">
        <v>8.3701801300048828</v>
      </c>
      <c r="K468">
        <v>-78.950599670410156</v>
      </c>
      <c r="L468">
        <v>2721</v>
      </c>
      <c r="M468">
        <v>80202</v>
      </c>
      <c r="N468" t="s">
        <v>462</v>
      </c>
      <c r="O468">
        <v>8.3507699966430664</v>
      </c>
      <c r="P468">
        <v>-78.871299743652344</v>
      </c>
      <c r="Q468">
        <v>94</v>
      </c>
    </row>
    <row r="469" spans="1:17">
      <c r="A469">
        <v>380</v>
      </c>
      <c r="B469" t="str">
        <f t="shared" si="7"/>
        <v>La Esmeralda</v>
      </c>
      <c r="C469">
        <v>8</v>
      </c>
      <c r="D469" t="s">
        <v>97</v>
      </c>
      <c r="E469" s="62">
        <v>9.0696096420288086</v>
      </c>
      <c r="F469" s="62">
        <v>-78.849601745605469</v>
      </c>
      <c r="G469" s="62">
        <v>1249032</v>
      </c>
      <c r="H469" s="64">
        <v>802</v>
      </c>
      <c r="I469" t="s">
        <v>461</v>
      </c>
      <c r="J469">
        <v>8.3701801300048828</v>
      </c>
      <c r="K469">
        <v>-78.950599670410156</v>
      </c>
      <c r="L469">
        <v>2721</v>
      </c>
      <c r="M469">
        <v>80203</v>
      </c>
      <c r="N469" t="s">
        <v>464</v>
      </c>
      <c r="O469">
        <v>8.2937698364257813</v>
      </c>
      <c r="P469">
        <v>-78.91729736328125</v>
      </c>
      <c r="Q469">
        <v>524</v>
      </c>
    </row>
    <row r="470" spans="1:17">
      <c r="A470">
        <v>381</v>
      </c>
      <c r="B470" t="str">
        <f t="shared" si="7"/>
        <v>La Guinea</v>
      </c>
      <c r="C470">
        <v>8</v>
      </c>
      <c r="D470" t="s">
        <v>97</v>
      </c>
      <c r="E470" s="62">
        <v>9.0696096420288086</v>
      </c>
      <c r="F470" s="62">
        <v>-78.849601745605469</v>
      </c>
      <c r="G470" s="62">
        <v>1249032</v>
      </c>
      <c r="H470" s="64">
        <v>802</v>
      </c>
      <c r="I470" t="s">
        <v>461</v>
      </c>
      <c r="J470">
        <v>8.3701801300048828</v>
      </c>
      <c r="K470">
        <v>-78.950599670410156</v>
      </c>
      <c r="L470">
        <v>2721</v>
      </c>
      <c r="M470">
        <v>80204</v>
      </c>
      <c r="N470" t="s">
        <v>470</v>
      </c>
      <c r="O470">
        <v>8.3427000045776367</v>
      </c>
      <c r="P470">
        <v>-78.93609619140625</v>
      </c>
      <c r="Q470">
        <v>83</v>
      </c>
    </row>
    <row r="471" spans="1:17">
      <c r="A471">
        <v>382</v>
      </c>
      <c r="B471" t="str">
        <f t="shared" si="7"/>
        <v>Pedro González</v>
      </c>
      <c r="C471">
        <v>8</v>
      </c>
      <c r="D471" t="s">
        <v>97</v>
      </c>
      <c r="E471" s="62">
        <v>9.0696096420288086</v>
      </c>
      <c r="F471" s="62">
        <v>-78.849601745605469</v>
      </c>
      <c r="G471" s="62">
        <v>1249032</v>
      </c>
      <c r="H471" s="64">
        <v>802</v>
      </c>
      <c r="I471" t="s">
        <v>461</v>
      </c>
      <c r="J471">
        <v>8.3701801300048828</v>
      </c>
      <c r="K471">
        <v>-78.950599670410156</v>
      </c>
      <c r="L471">
        <v>2721</v>
      </c>
      <c r="M471">
        <v>80205</v>
      </c>
      <c r="N471" t="s">
        <v>613</v>
      </c>
      <c r="O471">
        <v>8.3002395629882813</v>
      </c>
      <c r="P471">
        <v>-79.109397888183594</v>
      </c>
      <c r="Q471">
        <v>263</v>
      </c>
    </row>
    <row r="472" spans="1:17">
      <c r="A472">
        <v>383</v>
      </c>
      <c r="B472" t="str">
        <f t="shared" si="7"/>
        <v>Saboga</v>
      </c>
      <c r="C472">
        <v>8</v>
      </c>
      <c r="D472" t="s">
        <v>97</v>
      </c>
      <c r="E472" s="62">
        <v>9.0696096420288086</v>
      </c>
      <c r="F472" s="62">
        <v>-78.849601745605469</v>
      </c>
      <c r="G472" s="62">
        <v>1249032</v>
      </c>
      <c r="H472" s="64">
        <v>802</v>
      </c>
      <c r="I472" t="s">
        <v>461</v>
      </c>
      <c r="J472">
        <v>8.3701801300048828</v>
      </c>
      <c r="K472">
        <v>-78.950599670410156</v>
      </c>
      <c r="L472">
        <v>2721</v>
      </c>
      <c r="M472">
        <v>80206</v>
      </c>
      <c r="N472" t="s">
        <v>685</v>
      </c>
      <c r="O472">
        <v>8.6138496398925781</v>
      </c>
      <c r="P472">
        <v>-79.045097351074219</v>
      </c>
      <c r="Q472">
        <v>713</v>
      </c>
    </row>
    <row r="473" spans="1:17">
      <c r="A473">
        <v>384</v>
      </c>
      <c r="B473" t="str">
        <f t="shared" si="7"/>
        <v>Chepo (Cabecera</v>
      </c>
      <c r="C473">
        <v>8</v>
      </c>
      <c r="D473" t="s">
        <v>97</v>
      </c>
      <c r="E473" s="62">
        <v>9.0696096420288086</v>
      </c>
      <c r="F473" s="62">
        <v>-78.849601745605469</v>
      </c>
      <c r="G473" s="62">
        <v>1249032</v>
      </c>
      <c r="H473" s="64">
        <v>805</v>
      </c>
      <c r="I473" t="s">
        <v>240</v>
      </c>
      <c r="J473">
        <v>9.1157302856445313</v>
      </c>
      <c r="K473">
        <v>-78.649398803710938</v>
      </c>
      <c r="L473">
        <v>46139</v>
      </c>
      <c r="M473">
        <v>80501</v>
      </c>
      <c r="N473" t="s">
        <v>275</v>
      </c>
      <c r="O473">
        <v>9.1433296203613281</v>
      </c>
      <c r="P473">
        <v>-79.077102661132813</v>
      </c>
      <c r="Q473">
        <v>20420</v>
      </c>
    </row>
    <row r="474" spans="1:17">
      <c r="A474">
        <v>385</v>
      </c>
      <c r="B474" t="str">
        <f t="shared" si="7"/>
        <v>Cañita</v>
      </c>
      <c r="C474">
        <v>8</v>
      </c>
      <c r="D474" t="s">
        <v>97</v>
      </c>
      <c r="E474" s="62">
        <v>9.0696096420288086</v>
      </c>
      <c r="F474" s="62">
        <v>-78.849601745605469</v>
      </c>
      <c r="G474" s="62">
        <v>1249032</v>
      </c>
      <c r="H474" s="64">
        <v>805</v>
      </c>
      <c r="I474" t="s">
        <v>240</v>
      </c>
      <c r="J474">
        <v>9.1157302856445313</v>
      </c>
      <c r="K474">
        <v>-78.649398803710938</v>
      </c>
      <c r="L474">
        <v>46139</v>
      </c>
      <c r="M474">
        <v>80502</v>
      </c>
      <c r="N474" t="s">
        <v>241</v>
      </c>
      <c r="O474">
        <v>9.2975502014160156</v>
      </c>
      <c r="P474">
        <v>-78.830001831054688</v>
      </c>
      <c r="Q474">
        <v>2514</v>
      </c>
    </row>
    <row r="475" spans="1:17">
      <c r="A475">
        <v>386</v>
      </c>
      <c r="B475" t="str">
        <f t="shared" si="7"/>
        <v>El Llano</v>
      </c>
      <c r="C475">
        <v>8</v>
      </c>
      <c r="D475" t="s">
        <v>97</v>
      </c>
      <c r="E475" s="62">
        <v>9.0696096420288086</v>
      </c>
      <c r="F475" s="62">
        <v>-78.849601745605469</v>
      </c>
      <c r="G475" s="62">
        <v>1249032</v>
      </c>
      <c r="H475" s="64">
        <v>805</v>
      </c>
      <c r="I475" t="s">
        <v>240</v>
      </c>
      <c r="J475">
        <v>9.1157302856445313</v>
      </c>
      <c r="K475">
        <v>-78.649398803710938</v>
      </c>
      <c r="L475">
        <v>46139</v>
      </c>
      <c r="M475">
        <v>80504</v>
      </c>
      <c r="N475" t="s">
        <v>368</v>
      </c>
      <c r="O475">
        <v>9.1442098617553711</v>
      </c>
      <c r="P475">
        <v>-78.891799926757813</v>
      </c>
      <c r="Q475">
        <v>2819</v>
      </c>
    </row>
    <row r="476" spans="1:17">
      <c r="A476">
        <v>387</v>
      </c>
      <c r="B476" t="str">
        <f t="shared" si="7"/>
        <v>Las Margaritas</v>
      </c>
      <c r="C476">
        <v>8</v>
      </c>
      <c r="D476" t="s">
        <v>97</v>
      </c>
      <c r="E476" s="62">
        <v>9.0696096420288086</v>
      </c>
      <c r="F476" s="62">
        <v>-78.849601745605469</v>
      </c>
      <c r="G476" s="62">
        <v>1249032</v>
      </c>
      <c r="H476" s="64">
        <v>805</v>
      </c>
      <c r="I476" t="s">
        <v>240</v>
      </c>
      <c r="J476">
        <v>9.1157302856445313</v>
      </c>
      <c r="K476">
        <v>-78.649398803710938</v>
      </c>
      <c r="L476">
        <v>46139</v>
      </c>
      <c r="M476">
        <v>80505</v>
      </c>
      <c r="N476" t="s">
        <v>510</v>
      </c>
      <c r="O476">
        <v>9.2715301513671875</v>
      </c>
      <c r="P476">
        <v>-79.136802673339844</v>
      </c>
      <c r="Q476">
        <v>4991</v>
      </c>
    </row>
    <row r="477" spans="1:17">
      <c r="A477">
        <v>388</v>
      </c>
      <c r="B477" t="str">
        <f t="shared" si="7"/>
        <v>Santa Cruz de Chinina</v>
      </c>
      <c r="C477">
        <v>8</v>
      </c>
      <c r="D477" t="s">
        <v>97</v>
      </c>
      <c r="E477" s="62">
        <v>9.0696096420288086</v>
      </c>
      <c r="F477" s="62">
        <v>-78.849601745605469</v>
      </c>
      <c r="G477" s="62">
        <v>1249032</v>
      </c>
      <c r="H477" s="64">
        <v>805</v>
      </c>
      <c r="I477" t="s">
        <v>240</v>
      </c>
      <c r="J477">
        <v>9.1157302856445313</v>
      </c>
      <c r="K477">
        <v>-78.649398803710938</v>
      </c>
      <c r="L477">
        <v>46139</v>
      </c>
      <c r="M477">
        <v>80506</v>
      </c>
      <c r="N477" t="s">
        <v>717</v>
      </c>
      <c r="O477">
        <v>9.0107498168945313</v>
      </c>
      <c r="P477">
        <v>-78.99169921875</v>
      </c>
      <c r="Q477">
        <v>1572</v>
      </c>
    </row>
    <row r="478" spans="1:17">
      <c r="A478">
        <v>389</v>
      </c>
      <c r="B478" t="str">
        <f t="shared" si="7"/>
        <v>Comarca Kuna de Madugandi</v>
      </c>
      <c r="C478">
        <v>8</v>
      </c>
      <c r="D478" t="s">
        <v>97</v>
      </c>
      <c r="E478" s="62">
        <v>9.0696096420288086</v>
      </c>
      <c r="F478" s="62">
        <v>-78.849601745605469</v>
      </c>
      <c r="G478" s="62">
        <v>1249032</v>
      </c>
      <c r="H478" s="64">
        <v>805</v>
      </c>
      <c r="I478" t="s">
        <v>240</v>
      </c>
      <c r="J478">
        <v>9.1157302856445313</v>
      </c>
      <c r="K478">
        <v>-78.649398803710938</v>
      </c>
      <c r="L478">
        <v>46139</v>
      </c>
      <c r="M478">
        <v>80507</v>
      </c>
      <c r="N478" t="s">
        <v>298</v>
      </c>
      <c r="O478">
        <v>9.1462202072143555</v>
      </c>
      <c r="P478">
        <v>-78.445899963378906</v>
      </c>
      <c r="Q478">
        <v>4271</v>
      </c>
    </row>
    <row r="479" spans="1:17">
      <c r="A479">
        <v>390</v>
      </c>
      <c r="B479" t="str">
        <f t="shared" si="7"/>
        <v>Tortí</v>
      </c>
      <c r="C479">
        <v>8</v>
      </c>
      <c r="D479" t="s">
        <v>97</v>
      </c>
      <c r="E479" s="62">
        <v>9.0696096420288086</v>
      </c>
      <c r="F479" s="62">
        <v>-78.849601745605469</v>
      </c>
      <c r="G479" s="62">
        <v>1249032</v>
      </c>
      <c r="H479" s="64">
        <v>805</v>
      </c>
      <c r="I479" t="s">
        <v>240</v>
      </c>
      <c r="J479">
        <v>9.1157302856445313</v>
      </c>
      <c r="K479">
        <v>-78.649398803710938</v>
      </c>
      <c r="L479">
        <v>46139</v>
      </c>
      <c r="M479">
        <v>80508</v>
      </c>
      <c r="N479" t="s">
        <v>750</v>
      </c>
      <c r="O479">
        <v>8.9458198547363281</v>
      </c>
      <c r="P479">
        <v>-78.501899719238281</v>
      </c>
      <c r="Q479">
        <v>9297</v>
      </c>
    </row>
    <row r="480" spans="1:17">
      <c r="A480">
        <v>391</v>
      </c>
      <c r="B480" t="str">
        <f t="shared" si="7"/>
        <v>Chimán (Cabecera)</v>
      </c>
      <c r="C480">
        <v>8</v>
      </c>
      <c r="D480" t="s">
        <v>97</v>
      </c>
      <c r="E480" s="62">
        <v>9.0696096420288086</v>
      </c>
      <c r="F480" s="62">
        <v>-78.849601745605469</v>
      </c>
      <c r="G480" s="62">
        <v>1249032</v>
      </c>
      <c r="H480" s="64">
        <v>806</v>
      </c>
      <c r="I480" t="s">
        <v>204</v>
      </c>
      <c r="J480">
        <v>8.7755403518676758</v>
      </c>
      <c r="K480">
        <v>-78.645599365234375</v>
      </c>
      <c r="L480">
        <v>3343</v>
      </c>
      <c r="M480">
        <v>80601</v>
      </c>
      <c r="N480" t="s">
        <v>279</v>
      </c>
      <c r="O480">
        <v>8.7515096664428711</v>
      </c>
      <c r="P480">
        <v>-78.560203552246094</v>
      </c>
      <c r="Q480">
        <v>1205</v>
      </c>
    </row>
    <row r="481" spans="1:17">
      <c r="A481">
        <v>392</v>
      </c>
      <c r="B481" t="str">
        <f t="shared" si="7"/>
        <v>Brujas</v>
      </c>
      <c r="C481">
        <v>8</v>
      </c>
      <c r="D481" t="s">
        <v>97</v>
      </c>
      <c r="E481" s="62">
        <v>9.0696096420288086</v>
      </c>
      <c r="F481" s="62">
        <v>-78.849601745605469</v>
      </c>
      <c r="G481" s="62">
        <v>1249032</v>
      </c>
      <c r="H481" s="64">
        <v>806</v>
      </c>
      <c r="I481" t="s">
        <v>204</v>
      </c>
      <c r="J481">
        <v>8.7755403518676758</v>
      </c>
      <c r="K481">
        <v>-78.645599365234375</v>
      </c>
      <c r="L481">
        <v>3343</v>
      </c>
      <c r="M481">
        <v>80602</v>
      </c>
      <c r="N481" t="s">
        <v>205</v>
      </c>
      <c r="O481">
        <v>8.5858001708984375</v>
      </c>
      <c r="P481">
        <v>-78.50140380859375</v>
      </c>
      <c r="Q481">
        <v>688</v>
      </c>
    </row>
    <row r="482" spans="1:17">
      <c r="A482">
        <v>393</v>
      </c>
      <c r="B482" t="str">
        <f t="shared" si="7"/>
        <v>Gonzalo Vásquez</v>
      </c>
      <c r="C482">
        <v>8</v>
      </c>
      <c r="D482" t="s">
        <v>97</v>
      </c>
      <c r="E482" s="62">
        <v>9.0696096420288086</v>
      </c>
      <c r="F482" s="62">
        <v>-78.849601745605469</v>
      </c>
      <c r="G482" s="62">
        <v>1249032</v>
      </c>
      <c r="H482" s="64">
        <v>806</v>
      </c>
      <c r="I482" t="s">
        <v>204</v>
      </c>
      <c r="J482">
        <v>8.7755403518676758</v>
      </c>
      <c r="K482">
        <v>-78.645599365234375</v>
      </c>
      <c r="L482">
        <v>3343</v>
      </c>
      <c r="M482">
        <v>80603</v>
      </c>
      <c r="N482" t="s">
        <v>414</v>
      </c>
      <c r="O482">
        <v>8.42510986328125</v>
      </c>
      <c r="P482">
        <v>-78.441703796386719</v>
      </c>
      <c r="Q482">
        <v>91</v>
      </c>
    </row>
    <row r="483" spans="1:17">
      <c r="A483">
        <v>394</v>
      </c>
      <c r="B483" t="str">
        <f t="shared" si="7"/>
        <v>Pásiga</v>
      </c>
      <c r="C483">
        <v>8</v>
      </c>
      <c r="D483" t="s">
        <v>97</v>
      </c>
      <c r="E483" s="62">
        <v>9.0696096420288086</v>
      </c>
      <c r="F483" s="62">
        <v>-78.849601745605469</v>
      </c>
      <c r="G483" s="62">
        <v>1249032</v>
      </c>
      <c r="H483" s="64">
        <v>806</v>
      </c>
      <c r="I483" t="s">
        <v>204</v>
      </c>
      <c r="J483">
        <v>8.7755403518676758</v>
      </c>
      <c r="K483">
        <v>-78.645599365234375</v>
      </c>
      <c r="L483">
        <v>3343</v>
      </c>
      <c r="M483">
        <v>80604</v>
      </c>
      <c r="N483" t="s">
        <v>608</v>
      </c>
      <c r="O483">
        <v>8.9014101028442383</v>
      </c>
      <c r="P483">
        <v>-78.825798034667969</v>
      </c>
      <c r="Q483">
        <v>439</v>
      </c>
    </row>
    <row r="484" spans="1:17">
      <c r="A484">
        <v>395</v>
      </c>
      <c r="B484" t="str">
        <f t="shared" si="7"/>
        <v>Unión Santeña</v>
      </c>
      <c r="C484">
        <v>8</v>
      </c>
      <c r="D484" t="s">
        <v>97</v>
      </c>
      <c r="E484" s="62">
        <v>9.0696096420288086</v>
      </c>
      <c r="F484" s="62">
        <v>-78.849601745605469</v>
      </c>
      <c r="G484" s="62">
        <v>1249032</v>
      </c>
      <c r="H484" s="64">
        <v>806</v>
      </c>
      <c r="I484" t="s">
        <v>204</v>
      </c>
      <c r="J484">
        <v>8.7755403518676758</v>
      </c>
      <c r="K484">
        <v>-78.645599365234375</v>
      </c>
      <c r="L484">
        <v>3343</v>
      </c>
      <c r="M484">
        <v>80605</v>
      </c>
      <c r="N484" t="s">
        <v>759</v>
      </c>
      <c r="O484">
        <v>8.8402900695800781</v>
      </c>
      <c r="P484">
        <v>-78.683799743652344</v>
      </c>
      <c r="Q484">
        <v>920</v>
      </c>
    </row>
    <row r="485" spans="1:17">
      <c r="A485">
        <v>396</v>
      </c>
      <c r="B485" t="str">
        <f t="shared" si="7"/>
        <v>San Felipe</v>
      </c>
      <c r="C485">
        <v>8</v>
      </c>
      <c r="D485" t="s">
        <v>97</v>
      </c>
      <c r="E485" s="62">
        <v>9.0696096420288086</v>
      </c>
      <c r="F485" s="62">
        <v>-78.849601745605469</v>
      </c>
      <c r="G485" s="62">
        <v>1249032</v>
      </c>
      <c r="H485" s="64">
        <v>808</v>
      </c>
      <c r="I485" t="s">
        <v>97</v>
      </c>
      <c r="J485">
        <v>9.2068700790405273</v>
      </c>
      <c r="K485">
        <v>-79.422203063964844</v>
      </c>
      <c r="L485">
        <v>880691</v>
      </c>
      <c r="M485">
        <v>80801</v>
      </c>
      <c r="N485" t="s">
        <v>695</v>
      </c>
      <c r="O485">
        <v>8.9525003433227539</v>
      </c>
      <c r="P485">
        <v>-79.535301208496094</v>
      </c>
      <c r="Q485">
        <v>3262</v>
      </c>
    </row>
    <row r="486" spans="1:17">
      <c r="A486">
        <v>397</v>
      </c>
      <c r="B486" t="str">
        <f t="shared" si="7"/>
        <v>El Chorrillo</v>
      </c>
      <c r="C486">
        <v>8</v>
      </c>
      <c r="D486" t="s">
        <v>97</v>
      </c>
      <c r="E486" s="62">
        <v>9.0696096420288086</v>
      </c>
      <c r="F486" s="62">
        <v>-78.849601745605469</v>
      </c>
      <c r="G486" s="62">
        <v>1249032</v>
      </c>
      <c r="H486" s="64">
        <v>808</v>
      </c>
      <c r="I486" t="s">
        <v>97</v>
      </c>
      <c r="J486">
        <v>9.2068700790405273</v>
      </c>
      <c r="K486">
        <v>-79.422203063964844</v>
      </c>
      <c r="L486">
        <v>880691</v>
      </c>
      <c r="M486">
        <v>80802</v>
      </c>
      <c r="N486" t="s">
        <v>343</v>
      </c>
      <c r="O486">
        <v>8.9502201080322266</v>
      </c>
      <c r="P486">
        <v>-79.544502258300781</v>
      </c>
      <c r="Q486">
        <v>18302</v>
      </c>
    </row>
    <row r="487" spans="1:17">
      <c r="A487">
        <v>398</v>
      </c>
      <c r="B487" t="str">
        <f t="shared" si="7"/>
        <v>Santa Ana</v>
      </c>
      <c r="C487">
        <v>8</v>
      </c>
      <c r="D487" t="s">
        <v>97</v>
      </c>
      <c r="E487" s="62">
        <v>9.0696096420288086</v>
      </c>
      <c r="F487" s="62">
        <v>-78.849601745605469</v>
      </c>
      <c r="G487" s="62">
        <v>1249032</v>
      </c>
      <c r="H487" s="64">
        <v>808</v>
      </c>
      <c r="I487" t="s">
        <v>97</v>
      </c>
      <c r="J487">
        <v>9.2068700790405273</v>
      </c>
      <c r="K487">
        <v>-79.422203063964844</v>
      </c>
      <c r="L487">
        <v>880691</v>
      </c>
      <c r="M487">
        <v>80803</v>
      </c>
      <c r="N487" t="s">
        <v>713</v>
      </c>
      <c r="O487">
        <v>8.9563302993774414</v>
      </c>
      <c r="P487">
        <v>-79.541297912597656</v>
      </c>
      <c r="Q487">
        <v>18210</v>
      </c>
    </row>
    <row r="488" spans="1:17">
      <c r="A488">
        <v>399</v>
      </c>
      <c r="B488" t="str">
        <f t="shared" si="7"/>
        <v>La Exposición o Calidonia</v>
      </c>
      <c r="C488">
        <v>8</v>
      </c>
      <c r="D488" t="s">
        <v>97</v>
      </c>
      <c r="E488" s="62">
        <v>9.0696096420288086</v>
      </c>
      <c r="F488" s="62">
        <v>-78.849601745605469</v>
      </c>
      <c r="G488" s="62">
        <v>1249032</v>
      </c>
      <c r="H488" s="64">
        <v>808</v>
      </c>
      <c r="I488" t="s">
        <v>97</v>
      </c>
      <c r="J488">
        <v>9.2068700790405273</v>
      </c>
      <c r="K488">
        <v>-79.422203063964844</v>
      </c>
      <c r="L488">
        <v>880691</v>
      </c>
      <c r="M488">
        <v>80804</v>
      </c>
      <c r="N488" t="s">
        <v>467</v>
      </c>
      <c r="O488">
        <v>8.9686203002929688</v>
      </c>
      <c r="P488">
        <v>-79.535896301269531</v>
      </c>
      <c r="Q488">
        <v>19108</v>
      </c>
    </row>
    <row r="489" spans="1:17">
      <c r="A489">
        <v>400</v>
      </c>
      <c r="B489" t="str">
        <f t="shared" si="7"/>
        <v>Curundú</v>
      </c>
      <c r="C489">
        <v>8</v>
      </c>
      <c r="D489" t="s">
        <v>97</v>
      </c>
      <c r="E489" s="62">
        <v>9.0696096420288086</v>
      </c>
      <c r="F489" s="62">
        <v>-78.849601745605469</v>
      </c>
      <c r="G489" s="62">
        <v>1249032</v>
      </c>
      <c r="H489" s="64">
        <v>808</v>
      </c>
      <c r="I489" t="s">
        <v>97</v>
      </c>
      <c r="J489">
        <v>9.2068700790405273</v>
      </c>
      <c r="K489">
        <v>-79.422203063964844</v>
      </c>
      <c r="L489">
        <v>880691</v>
      </c>
      <c r="M489">
        <v>80805</v>
      </c>
      <c r="N489" t="s">
        <v>311</v>
      </c>
      <c r="O489">
        <v>8.9787998199462891</v>
      </c>
      <c r="P489">
        <v>-79.539398193359375</v>
      </c>
      <c r="Q489">
        <v>16361</v>
      </c>
    </row>
    <row r="490" spans="1:17">
      <c r="A490">
        <v>401</v>
      </c>
      <c r="B490" t="str">
        <f t="shared" si="7"/>
        <v>Betania</v>
      </c>
      <c r="C490">
        <v>8</v>
      </c>
      <c r="D490" t="s">
        <v>97</v>
      </c>
      <c r="E490" s="62">
        <v>9.0696096420288086</v>
      </c>
      <c r="F490" s="62">
        <v>-78.849601745605469</v>
      </c>
      <c r="G490" s="62">
        <v>1249032</v>
      </c>
      <c r="H490" s="64">
        <v>808</v>
      </c>
      <c r="I490" t="s">
        <v>97</v>
      </c>
      <c r="J490">
        <v>9.2068700790405273</v>
      </c>
      <c r="K490">
        <v>-79.422203063964844</v>
      </c>
      <c r="L490">
        <v>880691</v>
      </c>
      <c r="M490">
        <v>80806</v>
      </c>
      <c r="N490" t="s">
        <v>184</v>
      </c>
      <c r="O490">
        <v>9.0120296478271484</v>
      </c>
      <c r="P490">
        <v>-79.527801513671875</v>
      </c>
      <c r="Q490">
        <v>46116</v>
      </c>
    </row>
    <row r="491" spans="1:17">
      <c r="A491">
        <v>402</v>
      </c>
      <c r="B491" t="str">
        <f t="shared" si="7"/>
        <v>Bella Vista</v>
      </c>
      <c r="C491">
        <v>8</v>
      </c>
      <c r="D491" t="s">
        <v>97</v>
      </c>
      <c r="E491" s="62">
        <v>9.0696096420288086</v>
      </c>
      <c r="F491" s="62">
        <v>-78.849601745605469</v>
      </c>
      <c r="G491" s="62">
        <v>1249032</v>
      </c>
      <c r="H491" s="64">
        <v>808</v>
      </c>
      <c r="I491" t="s">
        <v>97</v>
      </c>
      <c r="J491">
        <v>9.2068700790405273</v>
      </c>
      <c r="K491">
        <v>-79.422203063964844</v>
      </c>
      <c r="L491">
        <v>880691</v>
      </c>
      <c r="M491">
        <v>80807</v>
      </c>
      <c r="N491" t="s">
        <v>182</v>
      </c>
      <c r="O491">
        <v>8.9848899841308594</v>
      </c>
      <c r="P491">
        <v>-79.525299072265625</v>
      </c>
      <c r="Q491">
        <v>30136</v>
      </c>
    </row>
    <row r="492" spans="1:17">
      <c r="A492">
        <v>403</v>
      </c>
      <c r="B492" t="str">
        <f t="shared" si="7"/>
        <v>Pueblo Nuevo</v>
      </c>
      <c r="C492">
        <v>8</v>
      </c>
      <c r="D492" t="s">
        <v>97</v>
      </c>
      <c r="E492" s="62">
        <v>9.0696096420288086</v>
      </c>
      <c r="F492" s="62">
        <v>-78.849601745605469</v>
      </c>
      <c r="G492" s="62">
        <v>1249032</v>
      </c>
      <c r="H492" s="64">
        <v>808</v>
      </c>
      <c r="I492" t="s">
        <v>97</v>
      </c>
      <c r="J492">
        <v>9.2068700790405273</v>
      </c>
      <c r="K492">
        <v>-79.422203063964844</v>
      </c>
      <c r="L492">
        <v>880691</v>
      </c>
      <c r="M492">
        <v>80808</v>
      </c>
      <c r="N492" t="s">
        <v>637</v>
      </c>
      <c r="O492">
        <v>9.0117101669311523</v>
      </c>
      <c r="P492">
        <v>-79.513801574707031</v>
      </c>
      <c r="Q492">
        <v>18984</v>
      </c>
    </row>
    <row r="493" spans="1:17">
      <c r="A493">
        <v>404</v>
      </c>
      <c r="B493" t="str">
        <f t="shared" si="7"/>
        <v>San Francisco</v>
      </c>
      <c r="C493">
        <v>8</v>
      </c>
      <c r="D493" t="s">
        <v>97</v>
      </c>
      <c r="E493" s="62">
        <v>9.0696096420288086</v>
      </c>
      <c r="F493" s="62">
        <v>-78.849601745605469</v>
      </c>
      <c r="G493" s="62">
        <v>1249032</v>
      </c>
      <c r="H493" s="64">
        <v>808</v>
      </c>
      <c r="I493" t="s">
        <v>97</v>
      </c>
      <c r="J493">
        <v>9.2068700790405273</v>
      </c>
      <c r="K493">
        <v>-79.422203063964844</v>
      </c>
      <c r="L493">
        <v>880691</v>
      </c>
      <c r="M493">
        <v>80809</v>
      </c>
      <c r="N493" t="s">
        <v>302</v>
      </c>
      <c r="O493">
        <v>8.9909801483154297</v>
      </c>
      <c r="P493">
        <v>-79.507896423339844</v>
      </c>
      <c r="Q493">
        <v>43939</v>
      </c>
    </row>
    <row r="494" spans="1:17">
      <c r="A494">
        <v>405</v>
      </c>
      <c r="B494" t="str">
        <f t="shared" si="7"/>
        <v>Parque Lefevre</v>
      </c>
      <c r="C494">
        <v>8</v>
      </c>
      <c r="D494" t="s">
        <v>97</v>
      </c>
      <c r="E494" s="62">
        <v>9.0696096420288086</v>
      </c>
      <c r="F494" s="62">
        <v>-78.849601745605469</v>
      </c>
      <c r="G494" s="62">
        <v>1249032</v>
      </c>
      <c r="H494" s="64">
        <v>808</v>
      </c>
      <c r="I494" t="s">
        <v>97</v>
      </c>
      <c r="J494">
        <v>9.2068700790405273</v>
      </c>
      <c r="K494">
        <v>-79.422203063964844</v>
      </c>
      <c r="L494">
        <v>880691</v>
      </c>
      <c r="M494">
        <v>80810</v>
      </c>
      <c r="N494" t="s">
        <v>607</v>
      </c>
      <c r="O494">
        <v>9.013890266418457</v>
      </c>
      <c r="P494">
        <v>-79.485603332519531</v>
      </c>
      <c r="Q494">
        <v>36997</v>
      </c>
    </row>
    <row r="495" spans="1:17">
      <c r="A495">
        <v>406</v>
      </c>
      <c r="B495" t="str">
        <f t="shared" si="7"/>
        <v>Río Abajo</v>
      </c>
      <c r="C495">
        <v>8</v>
      </c>
      <c r="D495" t="s">
        <v>97</v>
      </c>
      <c r="E495" s="62">
        <v>9.0696096420288086</v>
      </c>
      <c r="F495" s="62">
        <v>-78.849601745605469</v>
      </c>
      <c r="G495" s="62">
        <v>1249032</v>
      </c>
      <c r="H495" s="64">
        <v>808</v>
      </c>
      <c r="I495" t="s">
        <v>97</v>
      </c>
      <c r="J495">
        <v>9.2068700790405273</v>
      </c>
      <c r="K495">
        <v>-79.422203063964844</v>
      </c>
      <c r="L495">
        <v>880691</v>
      </c>
      <c r="M495">
        <v>80811</v>
      </c>
      <c r="N495" t="s">
        <v>663</v>
      </c>
      <c r="O495">
        <v>9.0239496231079102</v>
      </c>
      <c r="P495">
        <v>-79.493598937988281</v>
      </c>
      <c r="Q495">
        <v>26607</v>
      </c>
    </row>
    <row r="496" spans="1:17">
      <c r="A496">
        <v>407</v>
      </c>
      <c r="B496" t="str">
        <f t="shared" si="7"/>
        <v>Juan Díaz</v>
      </c>
      <c r="C496">
        <v>8</v>
      </c>
      <c r="D496" t="s">
        <v>97</v>
      </c>
      <c r="E496" s="62">
        <v>9.0696096420288086</v>
      </c>
      <c r="F496" s="62">
        <v>-78.849601745605469</v>
      </c>
      <c r="G496" s="62">
        <v>1249032</v>
      </c>
      <c r="H496" s="64">
        <v>808</v>
      </c>
      <c r="I496" t="s">
        <v>97</v>
      </c>
      <c r="J496">
        <v>9.2068700790405273</v>
      </c>
      <c r="K496">
        <v>-79.422203063964844</v>
      </c>
      <c r="L496">
        <v>880691</v>
      </c>
      <c r="M496">
        <v>80812</v>
      </c>
      <c r="N496" t="s">
        <v>450</v>
      </c>
      <c r="O496">
        <v>9.0325002670288086</v>
      </c>
      <c r="P496">
        <v>-79.452102661132813</v>
      </c>
      <c r="Q496">
        <v>100636</v>
      </c>
    </row>
    <row r="497" spans="1:17">
      <c r="A497">
        <v>408</v>
      </c>
      <c r="B497" t="str">
        <f t="shared" si="7"/>
        <v>Pedregal</v>
      </c>
      <c r="C497">
        <v>8</v>
      </c>
      <c r="D497" t="s">
        <v>97</v>
      </c>
      <c r="E497" s="62">
        <v>9.0696096420288086</v>
      </c>
      <c r="F497" s="62">
        <v>-78.849601745605469</v>
      </c>
      <c r="G497" s="62">
        <v>1249032</v>
      </c>
      <c r="H497" s="64">
        <v>808</v>
      </c>
      <c r="I497" t="s">
        <v>97</v>
      </c>
      <c r="J497">
        <v>9.2068700790405273</v>
      </c>
      <c r="K497">
        <v>-79.422203063964844</v>
      </c>
      <c r="L497">
        <v>880691</v>
      </c>
      <c r="M497">
        <v>80813</v>
      </c>
      <c r="N497" t="s">
        <v>612</v>
      </c>
      <c r="O497">
        <v>9.0966596603393555</v>
      </c>
      <c r="P497">
        <v>-79.437797546386719</v>
      </c>
      <c r="Q497">
        <v>51641</v>
      </c>
    </row>
    <row r="498" spans="1:17">
      <c r="A498">
        <v>409</v>
      </c>
      <c r="B498" t="str">
        <f t="shared" si="7"/>
        <v>Ancón</v>
      </c>
      <c r="C498">
        <v>8</v>
      </c>
      <c r="D498" t="s">
        <v>97</v>
      </c>
      <c r="E498" s="62">
        <v>9.0696096420288086</v>
      </c>
      <c r="F498" s="62">
        <v>-78.849601745605469</v>
      </c>
      <c r="G498" s="62">
        <v>1249032</v>
      </c>
      <c r="H498" s="64">
        <v>808</v>
      </c>
      <c r="I498" t="s">
        <v>97</v>
      </c>
      <c r="J498">
        <v>9.2068700790405273</v>
      </c>
      <c r="K498">
        <v>-79.422203063964844</v>
      </c>
      <c r="L498">
        <v>880691</v>
      </c>
      <c r="M498">
        <v>80814</v>
      </c>
      <c r="N498" t="s">
        <v>136</v>
      </c>
      <c r="O498">
        <v>9.0874900817871094</v>
      </c>
      <c r="P498">
        <v>-79.604301452636719</v>
      </c>
      <c r="Q498">
        <v>29761</v>
      </c>
    </row>
    <row r="499" spans="1:17">
      <c r="A499">
        <v>410</v>
      </c>
      <c r="B499" t="str">
        <f t="shared" si="7"/>
        <v>Caimitillo</v>
      </c>
      <c r="C499">
        <v>8</v>
      </c>
      <c r="D499" t="s">
        <v>97</v>
      </c>
      <c r="E499" s="62">
        <v>9.0696096420288086</v>
      </c>
      <c r="F499" s="62">
        <v>-78.849601745605469</v>
      </c>
      <c r="G499" s="62">
        <v>1249032</v>
      </c>
      <c r="H499" s="64">
        <v>808</v>
      </c>
      <c r="I499" t="s">
        <v>97</v>
      </c>
      <c r="J499">
        <v>9.2068700790405273</v>
      </c>
      <c r="K499">
        <v>-79.422203063964844</v>
      </c>
      <c r="L499">
        <v>880691</v>
      </c>
      <c r="M499">
        <v>80815</v>
      </c>
      <c r="N499" t="s">
        <v>218</v>
      </c>
      <c r="O499">
        <v>9.3150796890258789</v>
      </c>
      <c r="P499">
        <v>-79.451797485351563</v>
      </c>
      <c r="Q499">
        <v>53955</v>
      </c>
    </row>
    <row r="500" spans="1:17">
      <c r="A500">
        <v>411</v>
      </c>
      <c r="B500" t="str">
        <f t="shared" si="7"/>
        <v>Las Cumbres</v>
      </c>
      <c r="C500">
        <v>8</v>
      </c>
      <c r="D500" t="s">
        <v>97</v>
      </c>
      <c r="E500" s="62">
        <v>9.0696096420288086</v>
      </c>
      <c r="F500" s="62">
        <v>-78.849601745605469</v>
      </c>
      <c r="G500" s="62">
        <v>1249032</v>
      </c>
      <c r="H500" s="64">
        <v>808</v>
      </c>
      <c r="I500" t="s">
        <v>97</v>
      </c>
      <c r="J500">
        <v>9.2068700790405273</v>
      </c>
      <c r="K500">
        <v>-79.422203063964844</v>
      </c>
      <c r="L500">
        <v>880691</v>
      </c>
      <c r="M500">
        <v>80816</v>
      </c>
      <c r="N500" t="s">
        <v>501</v>
      </c>
      <c r="O500">
        <v>9.0896902084350586</v>
      </c>
      <c r="P500">
        <v>-79.55419921875</v>
      </c>
      <c r="Q500">
        <v>32867</v>
      </c>
    </row>
    <row r="501" spans="1:17">
      <c r="A501">
        <v>412</v>
      </c>
      <c r="B501" t="str">
        <f t="shared" si="7"/>
        <v>Pacora</v>
      </c>
      <c r="C501">
        <v>8</v>
      </c>
      <c r="D501" t="s">
        <v>97</v>
      </c>
      <c r="E501" s="62">
        <v>9.0696096420288086</v>
      </c>
      <c r="F501" s="62">
        <v>-78.849601745605469</v>
      </c>
      <c r="G501" s="62">
        <v>1249032</v>
      </c>
      <c r="H501" s="64">
        <v>808</v>
      </c>
      <c r="I501" t="s">
        <v>97</v>
      </c>
      <c r="J501">
        <v>9.2068700790405273</v>
      </c>
      <c r="K501">
        <v>-79.422203063964844</v>
      </c>
      <c r="L501">
        <v>880691</v>
      </c>
      <c r="M501">
        <v>80817</v>
      </c>
      <c r="N501" t="s">
        <v>596</v>
      </c>
      <c r="O501">
        <v>9.1143198013305664</v>
      </c>
      <c r="P501">
        <v>-79.279296875</v>
      </c>
      <c r="Q501">
        <v>52494</v>
      </c>
    </row>
    <row r="502" spans="1:17">
      <c r="A502">
        <v>413</v>
      </c>
      <c r="B502" t="str">
        <f t="shared" si="7"/>
        <v>San Martín</v>
      </c>
      <c r="C502">
        <v>8</v>
      </c>
      <c r="D502" t="s">
        <v>97</v>
      </c>
      <c r="E502" s="62">
        <v>9.0696096420288086</v>
      </c>
      <c r="F502" s="62">
        <v>-78.849601745605469</v>
      </c>
      <c r="G502" s="62">
        <v>1249032</v>
      </c>
      <c r="H502" s="64">
        <v>808</v>
      </c>
      <c r="I502" t="s">
        <v>97</v>
      </c>
      <c r="J502">
        <v>9.2068700790405273</v>
      </c>
      <c r="K502">
        <v>-79.422203063964844</v>
      </c>
      <c r="L502">
        <v>880691</v>
      </c>
      <c r="M502">
        <v>80818</v>
      </c>
      <c r="N502" t="s">
        <v>705</v>
      </c>
      <c r="O502">
        <v>9.2171297073364258</v>
      </c>
      <c r="P502">
        <v>-79.252998352050781</v>
      </c>
      <c r="Q502">
        <v>4410</v>
      </c>
    </row>
    <row r="503" spans="1:17">
      <c r="A503">
        <v>414</v>
      </c>
      <c r="B503" t="str">
        <f t="shared" si="7"/>
        <v>Tocumen</v>
      </c>
      <c r="C503">
        <v>8</v>
      </c>
      <c r="D503" t="s">
        <v>97</v>
      </c>
      <c r="E503" s="62">
        <v>9.0696096420288086</v>
      </c>
      <c r="F503" s="62">
        <v>-78.849601745605469</v>
      </c>
      <c r="G503" s="62">
        <v>1249032</v>
      </c>
      <c r="H503" s="64">
        <v>808</v>
      </c>
      <c r="I503" t="s">
        <v>97</v>
      </c>
      <c r="J503">
        <v>9.2068700790405273</v>
      </c>
      <c r="K503">
        <v>-79.422203063964844</v>
      </c>
      <c r="L503">
        <v>880691</v>
      </c>
      <c r="M503">
        <v>80819</v>
      </c>
      <c r="N503" t="s">
        <v>746</v>
      </c>
      <c r="O503">
        <v>9.1018600463867188</v>
      </c>
      <c r="P503">
        <v>-79.400001525878906</v>
      </c>
      <c r="Q503">
        <v>74952</v>
      </c>
    </row>
    <row r="504" spans="1:17">
      <c r="A504">
        <v>415</v>
      </c>
      <c r="B504" t="str">
        <f t="shared" si="7"/>
        <v>Las Mañanitas</v>
      </c>
      <c r="C504">
        <v>8</v>
      </c>
      <c r="D504" t="s">
        <v>97</v>
      </c>
      <c r="E504" s="62">
        <v>9.0696096420288086</v>
      </c>
      <c r="F504" s="62">
        <v>-78.849601745605469</v>
      </c>
      <c r="G504" s="62">
        <v>1249032</v>
      </c>
      <c r="H504" s="64">
        <v>808</v>
      </c>
      <c r="I504" t="s">
        <v>97</v>
      </c>
      <c r="J504">
        <v>9.2068700790405273</v>
      </c>
      <c r="K504">
        <v>-79.422203063964844</v>
      </c>
      <c r="L504">
        <v>880691</v>
      </c>
      <c r="M504">
        <v>80820</v>
      </c>
      <c r="N504" t="s">
        <v>509</v>
      </c>
      <c r="O504">
        <v>9.1074199676513672</v>
      </c>
      <c r="P504">
        <v>-79.417999267578125</v>
      </c>
      <c r="Q504">
        <v>39473</v>
      </c>
    </row>
    <row r="505" spans="1:17">
      <c r="A505">
        <v>416</v>
      </c>
      <c r="B505" t="str">
        <f t="shared" si="7"/>
        <v>24 de Diciembre</v>
      </c>
      <c r="C505">
        <v>8</v>
      </c>
      <c r="D505" t="s">
        <v>97</v>
      </c>
      <c r="E505" s="62">
        <v>9.0696096420288086</v>
      </c>
      <c r="F505" s="62">
        <v>-78.849601745605469</v>
      </c>
      <c r="G505" s="62">
        <v>1249032</v>
      </c>
      <c r="H505" s="64">
        <v>808</v>
      </c>
      <c r="I505" t="s">
        <v>97</v>
      </c>
      <c r="J505">
        <v>9.2068700790405273</v>
      </c>
      <c r="K505">
        <v>-79.422203063964844</v>
      </c>
      <c r="L505">
        <v>880691</v>
      </c>
      <c r="M505">
        <v>80821</v>
      </c>
      <c r="N505" t="s">
        <v>98</v>
      </c>
      <c r="O505">
        <v>9.1427297592163086</v>
      </c>
      <c r="P505">
        <v>-79.382003784179688</v>
      </c>
      <c r="Q505">
        <v>65404</v>
      </c>
    </row>
    <row r="506" spans="1:17">
      <c r="A506">
        <v>417</v>
      </c>
      <c r="B506" t="str">
        <f t="shared" si="7"/>
        <v>Alcalde Díaz</v>
      </c>
      <c r="C506">
        <v>8</v>
      </c>
      <c r="D506" t="s">
        <v>97</v>
      </c>
      <c r="E506" s="62">
        <v>9.0696096420288086</v>
      </c>
      <c r="F506" s="62">
        <v>-78.849601745605469</v>
      </c>
      <c r="G506" s="62">
        <v>1249032</v>
      </c>
      <c r="H506" s="64">
        <v>808</v>
      </c>
      <c r="I506" t="s">
        <v>97</v>
      </c>
      <c r="J506">
        <v>9.2068700790405273</v>
      </c>
      <c r="K506">
        <v>-79.422203063964844</v>
      </c>
      <c r="L506">
        <v>880691</v>
      </c>
      <c r="M506">
        <v>80822</v>
      </c>
      <c r="N506" t="s">
        <v>118</v>
      </c>
      <c r="O506">
        <v>9.1323299407958984</v>
      </c>
      <c r="P506">
        <v>-79.510597229003906</v>
      </c>
      <c r="Q506">
        <v>41292</v>
      </c>
    </row>
    <row r="507" spans="1:17">
      <c r="A507">
        <v>418</v>
      </c>
      <c r="B507" t="str">
        <f t="shared" si="7"/>
        <v>Ernesto Córdoba Campos</v>
      </c>
      <c r="C507">
        <v>8</v>
      </c>
      <c r="D507" t="s">
        <v>97</v>
      </c>
      <c r="E507" s="62">
        <v>9.0696096420288086</v>
      </c>
      <c r="F507" s="62">
        <v>-78.849601745605469</v>
      </c>
      <c r="G507" s="62">
        <v>1249032</v>
      </c>
      <c r="H507" s="64">
        <v>808</v>
      </c>
      <c r="I507" t="s">
        <v>97</v>
      </c>
      <c r="J507">
        <v>9.2068700790405273</v>
      </c>
      <c r="K507">
        <v>-79.422203063964844</v>
      </c>
      <c r="L507">
        <v>880691</v>
      </c>
      <c r="M507">
        <v>80823</v>
      </c>
      <c r="N507" t="s">
        <v>402</v>
      </c>
      <c r="O507">
        <v>9.1004400253295898</v>
      </c>
      <c r="P507">
        <v>-79.4927978515625</v>
      </c>
      <c r="Q507">
        <v>55784</v>
      </c>
    </row>
    <row r="508" spans="1:17">
      <c r="A508">
        <v>419</v>
      </c>
      <c r="B508" t="str">
        <f t="shared" si="7"/>
        <v>Don Bosco</v>
      </c>
      <c r="C508">
        <v>8</v>
      </c>
      <c r="D508" t="s">
        <v>97</v>
      </c>
      <c r="E508" s="62">
        <v>9.0696096420288086</v>
      </c>
      <c r="F508" s="62">
        <v>-78.849601745605469</v>
      </c>
      <c r="G508" s="62">
        <v>1249032</v>
      </c>
      <c r="H508" s="64">
        <v>808</v>
      </c>
      <c r="I508" t="s">
        <v>97</v>
      </c>
      <c r="J508">
        <v>9.2068700790405273</v>
      </c>
      <c r="K508">
        <v>-79.422203063964844</v>
      </c>
      <c r="L508">
        <v>880691</v>
      </c>
      <c r="M508">
        <v>80826</v>
      </c>
      <c r="N508" t="s">
        <v>321</v>
      </c>
      <c r="O508">
        <v>9.0358896255493164</v>
      </c>
      <c r="P508">
        <v>-79.418296813964844</v>
      </c>
      <c r="Q508">
        <v>0</v>
      </c>
    </row>
    <row r="509" spans="1:17">
      <c r="A509">
        <v>420</v>
      </c>
      <c r="B509" t="str">
        <f t="shared" si="7"/>
        <v>Amelia Denis de Icaza</v>
      </c>
      <c r="C509">
        <v>8</v>
      </c>
      <c r="D509" t="s">
        <v>97</v>
      </c>
      <c r="E509" s="62">
        <v>9.0696096420288086</v>
      </c>
      <c r="F509" s="62">
        <v>-78.849601745605469</v>
      </c>
      <c r="G509" s="62">
        <v>1249032</v>
      </c>
      <c r="H509" s="64">
        <v>810</v>
      </c>
      <c r="I509" t="s">
        <v>134</v>
      </c>
      <c r="J509">
        <v>9.059229850769043</v>
      </c>
      <c r="K509">
        <v>-79.489799499511719</v>
      </c>
      <c r="L509">
        <v>315019</v>
      </c>
      <c r="M509">
        <v>81001</v>
      </c>
      <c r="N509" t="s">
        <v>135</v>
      </c>
      <c r="O509">
        <v>9.0411100387573242</v>
      </c>
      <c r="P509">
        <v>-79.514198303222656</v>
      </c>
      <c r="Q509">
        <v>38397</v>
      </c>
    </row>
    <row r="510" spans="1:17">
      <c r="A510">
        <v>421</v>
      </c>
      <c r="B510" t="str">
        <f t="shared" si="7"/>
        <v>Belisario Porras</v>
      </c>
      <c r="C510">
        <v>8</v>
      </c>
      <c r="D510" t="s">
        <v>97</v>
      </c>
      <c r="E510" s="62">
        <v>9.0696096420288086</v>
      </c>
      <c r="F510" s="62">
        <v>-78.849601745605469</v>
      </c>
      <c r="G510" s="62">
        <v>1249032</v>
      </c>
      <c r="H510" s="64">
        <v>810</v>
      </c>
      <c r="I510" t="s">
        <v>134</v>
      </c>
      <c r="J510">
        <v>9.059229850769043</v>
      </c>
      <c r="K510">
        <v>-79.489799499511719</v>
      </c>
      <c r="L510">
        <v>315019</v>
      </c>
      <c r="M510">
        <v>81002</v>
      </c>
      <c r="N510" t="s">
        <v>181</v>
      </c>
      <c r="O510">
        <v>9.0538196563720703</v>
      </c>
      <c r="P510">
        <v>-79.4989013671875</v>
      </c>
      <c r="Q510">
        <v>49367</v>
      </c>
    </row>
    <row r="511" spans="1:17">
      <c r="A511">
        <v>422</v>
      </c>
      <c r="B511" t="str">
        <f t="shared" si="7"/>
        <v>José Domingo Espinar</v>
      </c>
      <c r="C511">
        <v>8</v>
      </c>
      <c r="D511" t="s">
        <v>97</v>
      </c>
      <c r="E511" s="62">
        <v>9.0696096420288086</v>
      </c>
      <c r="F511" s="62">
        <v>-78.849601745605469</v>
      </c>
      <c r="G511" s="62">
        <v>1249032</v>
      </c>
      <c r="H511" s="64">
        <v>810</v>
      </c>
      <c r="I511" t="s">
        <v>134</v>
      </c>
      <c r="J511">
        <v>9.059229850769043</v>
      </c>
      <c r="K511">
        <v>-79.489799499511719</v>
      </c>
      <c r="L511">
        <v>315019</v>
      </c>
      <c r="M511">
        <v>81003</v>
      </c>
      <c r="N511" t="s">
        <v>448</v>
      </c>
      <c r="O511">
        <v>9.0488100051879883</v>
      </c>
      <c r="P511">
        <v>-79.478302001953125</v>
      </c>
      <c r="Q511">
        <v>44471</v>
      </c>
    </row>
    <row r="512" spans="1:17">
      <c r="A512">
        <v>423</v>
      </c>
      <c r="B512" t="str">
        <f t="shared" si="7"/>
        <v>Mateo Iturralde</v>
      </c>
      <c r="C512">
        <v>8</v>
      </c>
      <c r="D512" t="s">
        <v>97</v>
      </c>
      <c r="E512" s="62">
        <v>9.0696096420288086</v>
      </c>
      <c r="F512" s="62">
        <v>-78.849601745605469</v>
      </c>
      <c r="G512" s="62">
        <v>1249032</v>
      </c>
      <c r="H512" s="64">
        <v>810</v>
      </c>
      <c r="I512" t="s">
        <v>134</v>
      </c>
      <c r="J512">
        <v>9.059229850769043</v>
      </c>
      <c r="K512">
        <v>-79.489799499511719</v>
      </c>
      <c r="L512">
        <v>315019</v>
      </c>
      <c r="M512">
        <v>81004</v>
      </c>
      <c r="N512" t="s">
        <v>558</v>
      </c>
      <c r="O512">
        <v>9.0337696075439453</v>
      </c>
      <c r="P512">
        <v>-79.496200561523438</v>
      </c>
      <c r="Q512">
        <v>11496</v>
      </c>
    </row>
    <row r="513" spans="1:17">
      <c r="A513">
        <v>424</v>
      </c>
      <c r="B513" t="str">
        <f t="shared" si="7"/>
        <v>Victoriano Lorenzo</v>
      </c>
      <c r="C513">
        <v>8</v>
      </c>
      <c r="D513" t="s">
        <v>97</v>
      </c>
      <c r="E513" s="62">
        <v>9.0696096420288086</v>
      </c>
      <c r="F513" s="62">
        <v>-78.849601745605469</v>
      </c>
      <c r="G513" s="62">
        <v>1249032</v>
      </c>
      <c r="H513" s="64">
        <v>810</v>
      </c>
      <c r="I513" t="s">
        <v>134</v>
      </c>
      <c r="J513">
        <v>9.059229850769043</v>
      </c>
      <c r="K513">
        <v>-79.489799499511719</v>
      </c>
      <c r="L513">
        <v>315019</v>
      </c>
      <c r="M513">
        <v>81005</v>
      </c>
      <c r="N513" t="s">
        <v>769</v>
      </c>
      <c r="O513">
        <v>9.0315103530883789</v>
      </c>
      <c r="P513">
        <v>-79.505996704101563</v>
      </c>
      <c r="Q513">
        <v>15873</v>
      </c>
    </row>
    <row r="514" spans="1:17">
      <c r="A514">
        <v>425</v>
      </c>
      <c r="B514" t="str">
        <f t="shared" si="7"/>
        <v>Arnulfo Arias</v>
      </c>
      <c r="C514">
        <v>8</v>
      </c>
      <c r="D514" t="s">
        <v>97</v>
      </c>
      <c r="E514" s="62">
        <v>9.0696096420288086</v>
      </c>
      <c r="F514" s="62">
        <v>-78.849601745605469</v>
      </c>
      <c r="G514" s="62">
        <v>1249032</v>
      </c>
      <c r="H514" s="64">
        <v>810</v>
      </c>
      <c r="I514" t="s">
        <v>134</v>
      </c>
      <c r="J514">
        <v>9.059229850769043</v>
      </c>
      <c r="K514">
        <v>-79.489799499511719</v>
      </c>
      <c r="L514">
        <v>315019</v>
      </c>
      <c r="M514">
        <v>81006</v>
      </c>
      <c r="N514" t="s">
        <v>142</v>
      </c>
      <c r="O514">
        <v>9.0655603408813477</v>
      </c>
      <c r="P514">
        <v>-79.482002258300781</v>
      </c>
      <c r="Q514">
        <v>31650</v>
      </c>
    </row>
    <row r="515" spans="1:17">
      <c r="A515">
        <v>426</v>
      </c>
      <c r="B515" t="str">
        <f t="shared" si="7"/>
        <v>Belisario Frías</v>
      </c>
      <c r="C515">
        <v>8</v>
      </c>
      <c r="D515" t="s">
        <v>97</v>
      </c>
      <c r="E515" s="62">
        <v>9.0696096420288086</v>
      </c>
      <c r="F515" s="62">
        <v>-78.849601745605469</v>
      </c>
      <c r="G515" s="62">
        <v>1249032</v>
      </c>
      <c r="H515" s="64">
        <v>810</v>
      </c>
      <c r="I515" t="s">
        <v>134</v>
      </c>
      <c r="J515">
        <v>9.059229850769043</v>
      </c>
      <c r="K515">
        <v>-79.489799499511719</v>
      </c>
      <c r="L515">
        <v>315019</v>
      </c>
      <c r="M515">
        <v>81007</v>
      </c>
      <c r="N515" t="s">
        <v>180</v>
      </c>
      <c r="O515">
        <v>9.0767803192138672</v>
      </c>
      <c r="P515">
        <v>-79.490699768066406</v>
      </c>
      <c r="Q515">
        <v>44571</v>
      </c>
    </row>
    <row r="516" spans="1:17">
      <c r="A516">
        <v>427</v>
      </c>
      <c r="B516" t="str">
        <f t="shared" si="7"/>
        <v>Omar Torrijos</v>
      </c>
      <c r="C516">
        <v>8</v>
      </c>
      <c r="D516" t="s">
        <v>97</v>
      </c>
      <c r="E516" s="62">
        <v>9.0696096420288086</v>
      </c>
      <c r="F516" s="62">
        <v>-78.849601745605469</v>
      </c>
      <c r="G516" s="62">
        <v>1249032</v>
      </c>
      <c r="H516" s="64">
        <v>810</v>
      </c>
      <c r="I516" t="s">
        <v>134</v>
      </c>
      <c r="J516">
        <v>9.059229850769043</v>
      </c>
      <c r="K516">
        <v>-79.489799499511719</v>
      </c>
      <c r="L516">
        <v>315019</v>
      </c>
      <c r="M516">
        <v>81008</v>
      </c>
      <c r="N516" t="s">
        <v>591</v>
      </c>
      <c r="O516">
        <v>9.0598697662353516</v>
      </c>
      <c r="P516">
        <v>-79.52130126953125</v>
      </c>
      <c r="Q516">
        <v>36452</v>
      </c>
    </row>
    <row r="517" spans="1:17">
      <c r="A517">
        <v>428</v>
      </c>
      <c r="B517" t="str">
        <f t="shared" si="7"/>
        <v>Rufina Alfaro</v>
      </c>
      <c r="C517">
        <v>8</v>
      </c>
      <c r="D517" t="s">
        <v>97</v>
      </c>
      <c r="E517" s="62">
        <v>9.0696096420288086</v>
      </c>
      <c r="F517" s="62">
        <v>-78.849601745605469</v>
      </c>
      <c r="G517" s="62">
        <v>1249032</v>
      </c>
      <c r="H517" s="64">
        <v>810</v>
      </c>
      <c r="I517" t="s">
        <v>134</v>
      </c>
      <c r="J517">
        <v>9.059229850769043</v>
      </c>
      <c r="K517">
        <v>-79.489799499511719</v>
      </c>
      <c r="L517">
        <v>315019</v>
      </c>
      <c r="M517">
        <v>81009</v>
      </c>
      <c r="N517" t="s">
        <v>682</v>
      </c>
      <c r="O517">
        <v>9.0696697235107422</v>
      </c>
      <c r="P517">
        <v>-79.457603454589844</v>
      </c>
      <c r="Q517">
        <v>42742</v>
      </c>
    </row>
    <row r="518" spans="1:17">
      <c r="A518">
        <v>429</v>
      </c>
      <c r="B518" t="str">
        <f t="shared" si="7"/>
        <v>Taboga (Cabecera)</v>
      </c>
      <c r="C518">
        <v>8</v>
      </c>
      <c r="D518" t="s">
        <v>97</v>
      </c>
      <c r="E518" s="62">
        <v>9.0696096420288086</v>
      </c>
      <c r="F518" s="62">
        <v>-78.849601745605469</v>
      </c>
      <c r="G518" s="62">
        <v>1249032</v>
      </c>
      <c r="H518" s="64">
        <v>811</v>
      </c>
      <c r="I518" t="s">
        <v>593</v>
      </c>
      <c r="J518">
        <v>8.7336997985839844</v>
      </c>
      <c r="K518">
        <v>-79.56390380859375</v>
      </c>
      <c r="L518">
        <v>1119</v>
      </c>
      <c r="M518">
        <v>81101</v>
      </c>
      <c r="N518" t="s">
        <v>738</v>
      </c>
      <c r="O518">
        <v>8.7910699844360352</v>
      </c>
      <c r="P518">
        <v>-79.549201965332031</v>
      </c>
      <c r="Q518">
        <v>731</v>
      </c>
    </row>
    <row r="519" spans="1:17">
      <c r="A519">
        <v>430</v>
      </c>
      <c r="B519" t="str">
        <f t="shared" si="7"/>
        <v>Otoque Occidente</v>
      </c>
      <c r="C519">
        <v>8</v>
      </c>
      <c r="D519" t="s">
        <v>97</v>
      </c>
      <c r="E519" s="62">
        <v>9.0696096420288086</v>
      </c>
      <c r="F519" s="62">
        <v>-78.849601745605469</v>
      </c>
      <c r="G519" s="62">
        <v>1249032</v>
      </c>
      <c r="H519" s="64">
        <v>811</v>
      </c>
      <c r="I519" t="s">
        <v>593</v>
      </c>
      <c r="J519">
        <v>8.7336997985839844</v>
      </c>
      <c r="K519">
        <v>-79.56390380859375</v>
      </c>
      <c r="L519">
        <v>1119</v>
      </c>
      <c r="M519">
        <v>81102</v>
      </c>
      <c r="N519" t="s">
        <v>594</v>
      </c>
      <c r="O519">
        <v>8.6012697219848633</v>
      </c>
      <c r="P519">
        <v>-79.605697631835938</v>
      </c>
      <c r="Q519">
        <v>126</v>
      </c>
    </row>
    <row r="520" spans="1:17">
      <c r="A520">
        <v>431</v>
      </c>
      <c r="B520" t="str">
        <f t="shared" si="7"/>
        <v>Otoque Oriente</v>
      </c>
      <c r="C520">
        <v>8</v>
      </c>
      <c r="D520" t="s">
        <v>97</v>
      </c>
      <c r="E520" s="62">
        <v>9.0696096420288086</v>
      </c>
      <c r="F520" s="62">
        <v>-78.849601745605469</v>
      </c>
      <c r="G520" s="62">
        <v>1249032</v>
      </c>
      <c r="H520" s="64">
        <v>811</v>
      </c>
      <c r="I520" t="s">
        <v>593</v>
      </c>
      <c r="J520">
        <v>8.7336997985839844</v>
      </c>
      <c r="K520">
        <v>-79.56390380859375</v>
      </c>
      <c r="L520">
        <v>1119</v>
      </c>
      <c r="M520">
        <v>81103</v>
      </c>
      <c r="N520" t="s">
        <v>595</v>
      </c>
      <c r="O520">
        <v>8.5888900756835938</v>
      </c>
      <c r="P520">
        <v>-79.594100952148438</v>
      </c>
      <c r="Q520">
        <v>262</v>
      </c>
    </row>
    <row r="521" spans="1:17">
      <c r="A521">
        <v>615</v>
      </c>
      <c r="B521" t="str">
        <f t="shared" si="7"/>
        <v>Arraiján (Cabecera)</v>
      </c>
      <c r="C521">
        <v>13</v>
      </c>
      <c r="D521" t="s">
        <v>131</v>
      </c>
      <c r="E521" s="59">
        <v>9.2170095443725586</v>
      </c>
      <c r="F521" s="59">
        <v>-82.584602355957031</v>
      </c>
      <c r="G521" s="59">
        <v>464038</v>
      </c>
      <c r="H521" s="64">
        <v>1301</v>
      </c>
      <c r="I521" t="s">
        <v>144</v>
      </c>
      <c r="J521">
        <v>8.9904899597167969</v>
      </c>
      <c r="K521">
        <v>-79.686698913574219</v>
      </c>
      <c r="L521">
        <v>0</v>
      </c>
      <c r="M521">
        <v>130101</v>
      </c>
      <c r="N521" t="s">
        <v>145</v>
      </c>
      <c r="O521">
        <v>8.9637603759765625</v>
      </c>
      <c r="P521">
        <v>-79.623703002929688</v>
      </c>
      <c r="Q521">
        <v>0</v>
      </c>
    </row>
    <row r="522" spans="1:17">
      <c r="A522">
        <v>616</v>
      </c>
      <c r="B522" t="str">
        <f t="shared" si="7"/>
        <v>Juan Demóstenes Arosemena</v>
      </c>
      <c r="C522">
        <v>13</v>
      </c>
      <c r="D522" t="s">
        <v>131</v>
      </c>
      <c r="E522" s="59">
        <v>9.2170095443725586</v>
      </c>
      <c r="F522" s="59">
        <v>-82.584602355957031</v>
      </c>
      <c r="G522" s="59">
        <v>464038</v>
      </c>
      <c r="H522" s="64">
        <v>1301</v>
      </c>
      <c r="I522" t="s">
        <v>144</v>
      </c>
      <c r="J522">
        <v>8.9904899597167969</v>
      </c>
      <c r="K522">
        <v>-79.686698913574219</v>
      </c>
      <c r="L522">
        <v>0</v>
      </c>
      <c r="M522">
        <v>130102</v>
      </c>
      <c r="N522" t="s">
        <v>449</v>
      </c>
      <c r="O522">
        <v>8.9405603408813477</v>
      </c>
      <c r="P522">
        <v>-79.732101440429688</v>
      </c>
      <c r="Q522">
        <v>0</v>
      </c>
    </row>
    <row r="523" spans="1:17">
      <c r="A523">
        <v>617</v>
      </c>
      <c r="B523" t="str">
        <f t="shared" ref="B523:B586" si="8">+N523</f>
        <v>Nuevo Emperador</v>
      </c>
      <c r="C523">
        <v>13</v>
      </c>
      <c r="D523" t="s">
        <v>131</v>
      </c>
      <c r="E523" s="59">
        <v>9.2170095443725586</v>
      </c>
      <c r="F523" s="59">
        <v>-82.584602355957031</v>
      </c>
      <c r="G523" s="59">
        <v>464038</v>
      </c>
      <c r="H523" s="64">
        <v>1301</v>
      </c>
      <c r="I523" t="s">
        <v>144</v>
      </c>
      <c r="J523">
        <v>8.9904899597167969</v>
      </c>
      <c r="K523">
        <v>-79.686698913574219</v>
      </c>
      <c r="L523">
        <v>0</v>
      </c>
      <c r="M523">
        <v>130103</v>
      </c>
      <c r="N523" t="s">
        <v>585</v>
      </c>
      <c r="O523">
        <v>9.0416803359985352</v>
      </c>
      <c r="P523">
        <v>-79.714202880859375</v>
      </c>
      <c r="Q523">
        <v>0</v>
      </c>
    </row>
    <row r="524" spans="1:17">
      <c r="A524">
        <v>618</v>
      </c>
      <c r="B524" t="str">
        <f t="shared" si="8"/>
        <v>Santa Clara</v>
      </c>
      <c r="C524">
        <v>13</v>
      </c>
      <c r="D524" t="s">
        <v>131</v>
      </c>
      <c r="E524" s="59">
        <v>9.2170095443725586</v>
      </c>
      <c r="F524" s="59">
        <v>-82.584602355957031</v>
      </c>
      <c r="G524" s="59">
        <v>464038</v>
      </c>
      <c r="H524" s="64">
        <v>1301</v>
      </c>
      <c r="I524" t="s">
        <v>144</v>
      </c>
      <c r="J524">
        <v>8.9904899597167969</v>
      </c>
      <c r="K524">
        <v>-79.686698913574219</v>
      </c>
      <c r="L524">
        <v>0</v>
      </c>
      <c r="M524">
        <v>130104</v>
      </c>
      <c r="N524" t="s">
        <v>715</v>
      </c>
      <c r="O524">
        <v>9.0757999420166016</v>
      </c>
      <c r="P524">
        <v>-79.762001037597656</v>
      </c>
      <c r="Q524">
        <v>0</v>
      </c>
    </row>
    <row r="525" spans="1:17">
      <c r="A525">
        <v>619</v>
      </c>
      <c r="B525" t="str">
        <f t="shared" si="8"/>
        <v>Veracruz</v>
      </c>
      <c r="C525">
        <v>13</v>
      </c>
      <c r="D525" t="s">
        <v>131</v>
      </c>
      <c r="E525" s="59">
        <v>9.2170095443725586</v>
      </c>
      <c r="F525" s="59">
        <v>-82.584602355957031</v>
      </c>
      <c r="G525" s="59">
        <v>464038</v>
      </c>
      <c r="H525" s="64">
        <v>1301</v>
      </c>
      <c r="I525" t="s">
        <v>144</v>
      </c>
      <c r="J525">
        <v>8.9904899597167969</v>
      </c>
      <c r="K525">
        <v>-79.686698913574219</v>
      </c>
      <c r="L525">
        <v>0</v>
      </c>
      <c r="M525">
        <v>130105</v>
      </c>
      <c r="N525" t="s">
        <v>768</v>
      </c>
      <c r="O525">
        <v>8.9176597595214844</v>
      </c>
      <c r="P525">
        <v>-79.603302001953125</v>
      </c>
      <c r="Q525">
        <v>0</v>
      </c>
    </row>
    <row r="526" spans="1:17">
      <c r="A526">
        <v>620</v>
      </c>
      <c r="B526" t="str">
        <f t="shared" si="8"/>
        <v>Vista Alegre</v>
      </c>
      <c r="C526">
        <v>13</v>
      </c>
      <c r="D526" t="s">
        <v>131</v>
      </c>
      <c r="E526" s="59">
        <v>9.2170095443725586</v>
      </c>
      <c r="F526" s="59">
        <v>-82.584602355957031</v>
      </c>
      <c r="G526" s="59">
        <v>464038</v>
      </c>
      <c r="H526" s="64">
        <v>1301</v>
      </c>
      <c r="I526" t="s">
        <v>144</v>
      </c>
      <c r="J526">
        <v>8.9904899597167969</v>
      </c>
      <c r="K526">
        <v>-79.686698913574219</v>
      </c>
      <c r="L526">
        <v>0</v>
      </c>
      <c r="M526">
        <v>130106</v>
      </c>
      <c r="N526" t="s">
        <v>777</v>
      </c>
      <c r="O526">
        <v>8.9017696380615234</v>
      </c>
      <c r="P526">
        <v>-79.691200256347656</v>
      </c>
      <c r="Q526">
        <v>0</v>
      </c>
    </row>
    <row r="527" spans="1:17">
      <c r="A527">
        <v>621</v>
      </c>
      <c r="B527" t="str">
        <f t="shared" si="8"/>
        <v>Burunga</v>
      </c>
      <c r="C527">
        <v>13</v>
      </c>
      <c r="D527" t="s">
        <v>131</v>
      </c>
      <c r="E527" s="59">
        <v>9.2170095443725586</v>
      </c>
      <c r="F527" s="59">
        <v>-82.584602355957031</v>
      </c>
      <c r="G527" s="59">
        <v>464038</v>
      </c>
      <c r="H527" s="64">
        <v>1301</v>
      </c>
      <c r="I527" t="s">
        <v>144</v>
      </c>
      <c r="J527">
        <v>8.9904899597167969</v>
      </c>
      <c r="K527">
        <v>-79.686698913574219</v>
      </c>
      <c r="L527">
        <v>0</v>
      </c>
      <c r="M527">
        <v>130107</v>
      </c>
      <c r="N527" t="s">
        <v>211</v>
      </c>
      <c r="O527">
        <v>8.9947795867919922</v>
      </c>
      <c r="P527">
        <v>-79.664802551269531</v>
      </c>
      <c r="Q527">
        <v>0</v>
      </c>
    </row>
    <row r="528" spans="1:17">
      <c r="A528">
        <v>622</v>
      </c>
      <c r="B528" t="str">
        <f t="shared" si="8"/>
        <v>Cerro Silvestre</v>
      </c>
      <c r="C528">
        <v>13</v>
      </c>
      <c r="D528" t="s">
        <v>131</v>
      </c>
      <c r="E528" s="59">
        <v>9.2170095443725586</v>
      </c>
      <c r="F528" s="59">
        <v>-82.584602355957031</v>
      </c>
      <c r="G528" s="59">
        <v>464038</v>
      </c>
      <c r="H528" s="64">
        <v>1301</v>
      </c>
      <c r="I528" t="s">
        <v>144</v>
      </c>
      <c r="J528">
        <v>8.9904899597167969</v>
      </c>
      <c r="K528">
        <v>-79.686698913574219</v>
      </c>
      <c r="L528">
        <v>0</v>
      </c>
      <c r="M528">
        <v>130108</v>
      </c>
      <c r="N528" t="s">
        <v>270</v>
      </c>
      <c r="O528">
        <v>8.9339103698730469</v>
      </c>
      <c r="P528">
        <v>-79.680496215820313</v>
      </c>
      <c r="Q528">
        <v>0</v>
      </c>
    </row>
    <row r="529" spans="1:17">
      <c r="A529">
        <v>623</v>
      </c>
      <c r="B529" t="str">
        <f t="shared" si="8"/>
        <v>Capira (Cabecera)</v>
      </c>
      <c r="C529">
        <v>13</v>
      </c>
      <c r="D529" t="s">
        <v>131</v>
      </c>
      <c r="E529" s="59">
        <v>9.2170095443725586</v>
      </c>
      <c r="F529" s="59">
        <v>-82.584602355957031</v>
      </c>
      <c r="G529" s="59">
        <v>464038</v>
      </c>
      <c r="H529" s="64">
        <v>1303</v>
      </c>
      <c r="I529" t="s">
        <v>219</v>
      </c>
      <c r="J529">
        <v>8.7977695465087891</v>
      </c>
      <c r="K529">
        <v>-79.991996765136719</v>
      </c>
      <c r="L529">
        <v>38398</v>
      </c>
      <c r="M529">
        <v>130301</v>
      </c>
      <c r="N529" t="s">
        <v>244</v>
      </c>
      <c r="O529">
        <v>8.7658300399780273</v>
      </c>
      <c r="P529">
        <v>-79.843696594238281</v>
      </c>
      <c r="Q529">
        <v>0</v>
      </c>
    </row>
    <row r="530" spans="1:17">
      <c r="A530">
        <v>624</v>
      </c>
      <c r="B530" t="str">
        <f t="shared" si="8"/>
        <v>Caimito</v>
      </c>
      <c r="C530">
        <v>13</v>
      </c>
      <c r="D530" t="s">
        <v>131</v>
      </c>
      <c r="E530" s="59">
        <v>9.2170095443725586</v>
      </c>
      <c r="F530" s="59">
        <v>-82.584602355957031</v>
      </c>
      <c r="G530" s="59">
        <v>464038</v>
      </c>
      <c r="H530" s="64">
        <v>1303</v>
      </c>
      <c r="I530" t="s">
        <v>219</v>
      </c>
      <c r="J530">
        <v>8.7977695465087891</v>
      </c>
      <c r="K530">
        <v>-79.991996765136719</v>
      </c>
      <c r="L530">
        <v>38398</v>
      </c>
      <c r="M530">
        <v>130302</v>
      </c>
      <c r="N530" t="s">
        <v>220</v>
      </c>
      <c r="O530">
        <v>8.8097000122070313</v>
      </c>
      <c r="P530">
        <v>-79.963798522949219</v>
      </c>
      <c r="Q530">
        <v>0</v>
      </c>
    </row>
    <row r="531" spans="1:17">
      <c r="A531">
        <v>625</v>
      </c>
      <c r="B531" t="str">
        <f t="shared" si="8"/>
        <v>Campana</v>
      </c>
      <c r="C531">
        <v>13</v>
      </c>
      <c r="D531" t="s">
        <v>131</v>
      </c>
      <c r="E531" s="59">
        <v>9.2170095443725586</v>
      </c>
      <c r="F531" s="59">
        <v>-82.584602355957031</v>
      </c>
      <c r="G531" s="59">
        <v>464038</v>
      </c>
      <c r="H531" s="64">
        <v>1303</v>
      </c>
      <c r="I531" t="s">
        <v>219</v>
      </c>
      <c r="J531">
        <v>8.7977695465087891</v>
      </c>
      <c r="K531">
        <v>-79.991996765136719</v>
      </c>
      <c r="L531">
        <v>38398</v>
      </c>
      <c r="M531">
        <v>130303</v>
      </c>
      <c r="N531" t="s">
        <v>230</v>
      </c>
      <c r="O531">
        <v>8.6926803588867188</v>
      </c>
      <c r="P531">
        <v>-79.871101379394531</v>
      </c>
      <c r="Q531">
        <v>0</v>
      </c>
    </row>
    <row r="532" spans="1:17">
      <c r="A532">
        <v>626</v>
      </c>
      <c r="B532" t="str">
        <f t="shared" si="8"/>
        <v>Cermeño</v>
      </c>
      <c r="C532">
        <v>13</v>
      </c>
      <c r="D532" t="s">
        <v>131</v>
      </c>
      <c r="E532" s="59">
        <v>9.2170095443725586</v>
      </c>
      <c r="F532" s="59">
        <v>-82.584602355957031</v>
      </c>
      <c r="G532" s="59">
        <v>464038</v>
      </c>
      <c r="H532" s="64">
        <v>1303</v>
      </c>
      <c r="I532" t="s">
        <v>219</v>
      </c>
      <c r="J532">
        <v>8.7977695465087891</v>
      </c>
      <c r="K532">
        <v>-79.991996765136719</v>
      </c>
      <c r="L532">
        <v>38398</v>
      </c>
      <c r="M532">
        <v>130304</v>
      </c>
      <c r="N532" t="s">
        <v>255</v>
      </c>
      <c r="O532">
        <v>8.7251796722412109</v>
      </c>
      <c r="P532">
        <v>-79.797798156738281</v>
      </c>
      <c r="Q532">
        <v>0</v>
      </c>
    </row>
    <row r="533" spans="1:17">
      <c r="A533">
        <v>627</v>
      </c>
      <c r="B533" t="str">
        <f t="shared" si="8"/>
        <v>Cirí de Los Sotos</v>
      </c>
      <c r="C533">
        <v>13</v>
      </c>
      <c r="D533" t="s">
        <v>131</v>
      </c>
      <c r="E533" s="59">
        <v>9.2170095443725586</v>
      </c>
      <c r="F533" s="59">
        <v>-82.584602355957031</v>
      </c>
      <c r="G533" s="59">
        <v>464038</v>
      </c>
      <c r="H533" s="64">
        <v>1303</v>
      </c>
      <c r="I533" t="s">
        <v>219</v>
      </c>
      <c r="J533">
        <v>8.7977695465087891</v>
      </c>
      <c r="K533">
        <v>-79.991996765136719</v>
      </c>
      <c r="L533">
        <v>38398</v>
      </c>
      <c r="M533">
        <v>130305</v>
      </c>
      <c r="N533" t="s">
        <v>288</v>
      </c>
      <c r="O533">
        <v>8.932499885559082</v>
      </c>
      <c r="P533">
        <v>-80.102798461914063</v>
      </c>
      <c r="Q533">
        <v>0</v>
      </c>
    </row>
    <row r="534" spans="1:17">
      <c r="A534">
        <v>628</v>
      </c>
      <c r="B534" t="str">
        <f t="shared" si="8"/>
        <v>Cirí Grande</v>
      </c>
      <c r="C534">
        <v>13</v>
      </c>
      <c r="D534" t="s">
        <v>131</v>
      </c>
      <c r="E534" s="59">
        <v>9.2170095443725586</v>
      </c>
      <c r="F534" s="59">
        <v>-82.584602355957031</v>
      </c>
      <c r="G534" s="59">
        <v>464038</v>
      </c>
      <c r="H534" s="64">
        <v>1303</v>
      </c>
      <c r="I534" t="s">
        <v>219</v>
      </c>
      <c r="J534">
        <v>8.7977695465087891</v>
      </c>
      <c r="K534">
        <v>-79.991996765136719</v>
      </c>
      <c r="L534">
        <v>38398</v>
      </c>
      <c r="M534">
        <v>130306</v>
      </c>
      <c r="N534" t="s">
        <v>289</v>
      </c>
      <c r="O534">
        <v>8.7761402130126953</v>
      </c>
      <c r="P534">
        <v>-80.090301513671875</v>
      </c>
      <c r="Q534">
        <v>0</v>
      </c>
    </row>
    <row r="535" spans="1:17">
      <c r="A535">
        <v>629</v>
      </c>
      <c r="B535" t="str">
        <f t="shared" si="8"/>
        <v>El Cacao</v>
      </c>
      <c r="C535">
        <v>13</v>
      </c>
      <c r="D535" t="s">
        <v>131</v>
      </c>
      <c r="E535" s="59">
        <v>9.2170095443725586</v>
      </c>
      <c r="F535" s="59">
        <v>-82.584602355957031</v>
      </c>
      <c r="G535" s="59">
        <v>464038</v>
      </c>
      <c r="H535" s="64">
        <v>1303</v>
      </c>
      <c r="I535" t="s">
        <v>219</v>
      </c>
      <c r="J535">
        <v>8.7977695465087891</v>
      </c>
      <c r="K535">
        <v>-79.991996765136719</v>
      </c>
      <c r="L535">
        <v>38398</v>
      </c>
      <c r="M535">
        <v>130307</v>
      </c>
      <c r="N535" t="s">
        <v>333</v>
      </c>
      <c r="O535">
        <v>8.7447900772094727</v>
      </c>
      <c r="P535">
        <v>-80.025596618652344</v>
      </c>
      <c r="Q535">
        <v>0</v>
      </c>
    </row>
    <row r="536" spans="1:17">
      <c r="A536">
        <v>630</v>
      </c>
      <c r="B536" t="str">
        <f t="shared" si="8"/>
        <v>La Trinidad</v>
      </c>
      <c r="C536">
        <v>13</v>
      </c>
      <c r="D536" t="s">
        <v>131</v>
      </c>
      <c r="E536" s="59">
        <v>9.2170095443725586</v>
      </c>
      <c r="F536" s="59">
        <v>-82.584602355957031</v>
      </c>
      <c r="G536" s="59">
        <v>464038</v>
      </c>
      <c r="H536" s="64">
        <v>1303</v>
      </c>
      <c r="I536" t="s">
        <v>219</v>
      </c>
      <c r="J536">
        <v>8.7977695465087891</v>
      </c>
      <c r="K536">
        <v>-79.991996765136719</v>
      </c>
      <c r="L536">
        <v>38398</v>
      </c>
      <c r="M536">
        <v>130308</v>
      </c>
      <c r="N536" t="s">
        <v>490</v>
      </c>
      <c r="O536">
        <v>8.9119701385498047</v>
      </c>
      <c r="P536">
        <v>-80.013496398925781</v>
      </c>
      <c r="Q536">
        <v>0</v>
      </c>
    </row>
    <row r="537" spans="1:17">
      <c r="A537">
        <v>631</v>
      </c>
      <c r="B537" t="str">
        <f t="shared" si="8"/>
        <v>Las Ollas Arriba</v>
      </c>
      <c r="C537">
        <v>13</v>
      </c>
      <c r="D537" t="s">
        <v>131</v>
      </c>
      <c r="E537" s="59">
        <v>9.2170095443725586</v>
      </c>
      <c r="F537" s="59">
        <v>-82.584602355957031</v>
      </c>
      <c r="G537" s="59">
        <v>464038</v>
      </c>
      <c r="H537" s="64">
        <v>1303</v>
      </c>
      <c r="I537" t="s">
        <v>219</v>
      </c>
      <c r="J537">
        <v>8.7977695465087891</v>
      </c>
      <c r="K537">
        <v>-79.991996765136719</v>
      </c>
      <c r="L537">
        <v>38398</v>
      </c>
      <c r="M537">
        <v>130309</v>
      </c>
      <c r="N537" t="s">
        <v>512</v>
      </c>
      <c r="O537">
        <v>8.7975502014160156</v>
      </c>
      <c r="P537">
        <v>-79.905601501464844</v>
      </c>
      <c r="Q537">
        <v>0</v>
      </c>
    </row>
    <row r="538" spans="1:17">
      <c r="A538">
        <v>632</v>
      </c>
      <c r="B538" t="str">
        <f t="shared" si="8"/>
        <v>Lídice</v>
      </c>
      <c r="C538">
        <v>13</v>
      </c>
      <c r="D538" t="s">
        <v>131</v>
      </c>
      <c r="E538" s="59">
        <v>9.2170095443725586</v>
      </c>
      <c r="F538" s="59">
        <v>-82.584602355957031</v>
      </c>
      <c r="G538" s="59">
        <v>464038</v>
      </c>
      <c r="H538" s="64">
        <v>1303</v>
      </c>
      <c r="I538" t="s">
        <v>219</v>
      </c>
      <c r="J538">
        <v>8.7977695465087891</v>
      </c>
      <c r="K538">
        <v>-79.991996765136719</v>
      </c>
      <c r="L538">
        <v>38398</v>
      </c>
      <c r="M538">
        <v>130310</v>
      </c>
      <c r="N538" t="s">
        <v>520</v>
      </c>
      <c r="O538">
        <v>8.7509098052978516</v>
      </c>
      <c r="P538">
        <v>-79.932403564453125</v>
      </c>
      <c r="Q538">
        <v>0</v>
      </c>
    </row>
    <row r="539" spans="1:17">
      <c r="A539">
        <v>633</v>
      </c>
      <c r="B539" t="str">
        <f t="shared" si="8"/>
        <v>Villa Carmen</v>
      </c>
      <c r="C539">
        <v>13</v>
      </c>
      <c r="D539" t="s">
        <v>131</v>
      </c>
      <c r="E539" s="59">
        <v>9.2170095443725586</v>
      </c>
      <c r="F539" s="59">
        <v>-82.584602355957031</v>
      </c>
      <c r="G539" s="59">
        <v>464038</v>
      </c>
      <c r="H539" s="64">
        <v>1303</v>
      </c>
      <c r="I539" t="s">
        <v>219</v>
      </c>
      <c r="J539">
        <v>8.7977695465087891</v>
      </c>
      <c r="K539">
        <v>-79.991996765136719</v>
      </c>
      <c r="L539">
        <v>38398</v>
      </c>
      <c r="M539">
        <v>130311</v>
      </c>
      <c r="N539" t="s">
        <v>772</v>
      </c>
      <c r="O539">
        <v>8.8043403625488281</v>
      </c>
      <c r="P539">
        <v>-79.868896484375</v>
      </c>
      <c r="Q539">
        <v>0</v>
      </c>
    </row>
    <row r="540" spans="1:17">
      <c r="A540">
        <v>634</v>
      </c>
      <c r="B540" t="str">
        <f t="shared" si="8"/>
        <v>Villa Rosario</v>
      </c>
      <c r="C540">
        <v>13</v>
      </c>
      <c r="D540" t="s">
        <v>131</v>
      </c>
      <c r="E540" s="59">
        <v>9.2170095443725586</v>
      </c>
      <c r="F540" s="59">
        <v>-82.584602355957031</v>
      </c>
      <c r="G540" s="59">
        <v>464038</v>
      </c>
      <c r="H540" s="64">
        <v>1303</v>
      </c>
      <c r="I540" t="s">
        <v>219</v>
      </c>
      <c r="J540">
        <v>8.7977695465087891</v>
      </c>
      <c r="K540">
        <v>-79.991996765136719</v>
      </c>
      <c r="L540">
        <v>38398</v>
      </c>
      <c r="M540">
        <v>130312</v>
      </c>
      <c r="N540" t="s">
        <v>774</v>
      </c>
      <c r="O540">
        <v>8.7917003631591797</v>
      </c>
      <c r="P540">
        <v>-79.862998962402344</v>
      </c>
      <c r="Q540">
        <v>0</v>
      </c>
    </row>
    <row r="541" spans="1:17">
      <c r="A541">
        <v>635</v>
      </c>
      <c r="B541" t="str">
        <f t="shared" si="8"/>
        <v>Santa Rosa</v>
      </c>
      <c r="C541">
        <v>13</v>
      </c>
      <c r="D541" t="s">
        <v>131</v>
      </c>
      <c r="E541" s="59">
        <v>9.2170095443725586</v>
      </c>
      <c r="F541" s="59">
        <v>-82.584602355957031</v>
      </c>
      <c r="G541" s="59">
        <v>464038</v>
      </c>
      <c r="H541" s="64">
        <v>1303</v>
      </c>
      <c r="I541" t="s">
        <v>219</v>
      </c>
      <c r="J541">
        <v>8.7977695465087891</v>
      </c>
      <c r="K541">
        <v>-79.991996765136719</v>
      </c>
      <c r="L541">
        <v>38398</v>
      </c>
      <c r="M541">
        <v>130313</v>
      </c>
      <c r="N541" t="s">
        <v>723</v>
      </c>
      <c r="O541">
        <v>8.8597002029418945</v>
      </c>
      <c r="P541">
        <v>-80.111801147460938</v>
      </c>
      <c r="Q541">
        <v>0</v>
      </c>
    </row>
    <row r="542" spans="1:17">
      <c r="A542">
        <v>636</v>
      </c>
      <c r="B542" t="str">
        <f t="shared" si="8"/>
        <v>Chame (Cabecera)</v>
      </c>
      <c r="C542">
        <v>13</v>
      </c>
      <c r="D542" t="s">
        <v>131</v>
      </c>
      <c r="E542" s="59">
        <v>9.2170095443725586</v>
      </c>
      <c r="F542" s="59">
        <v>-82.584602355957031</v>
      </c>
      <c r="G542" s="59">
        <v>464038</v>
      </c>
      <c r="H542" s="64">
        <v>1304</v>
      </c>
      <c r="I542" t="s">
        <v>178</v>
      </c>
      <c r="J542">
        <v>8.6206598281860352</v>
      </c>
      <c r="K542">
        <v>-79.914802551269531</v>
      </c>
      <c r="L542">
        <v>24471</v>
      </c>
      <c r="M542">
        <v>130401</v>
      </c>
      <c r="N542" t="s">
        <v>272</v>
      </c>
      <c r="O542">
        <v>8.5837202072143555</v>
      </c>
      <c r="P542">
        <v>-79.849998474121094</v>
      </c>
      <c r="Q542">
        <v>0</v>
      </c>
    </row>
    <row r="543" spans="1:17">
      <c r="A543">
        <v>637</v>
      </c>
      <c r="B543" t="str">
        <f t="shared" si="8"/>
        <v>Bejuco</v>
      </c>
      <c r="C543">
        <v>13</v>
      </c>
      <c r="D543" t="s">
        <v>131</v>
      </c>
      <c r="E543" s="59">
        <v>9.2170095443725586</v>
      </c>
      <c r="F543" s="59">
        <v>-82.584602355957031</v>
      </c>
      <c r="G543" s="59">
        <v>464038</v>
      </c>
      <c r="H543" s="64">
        <v>1304</v>
      </c>
      <c r="I543" t="s">
        <v>178</v>
      </c>
      <c r="J543">
        <v>8.6206598281860352</v>
      </c>
      <c r="K543">
        <v>-79.914802551269531</v>
      </c>
      <c r="L543">
        <v>24471</v>
      </c>
      <c r="M543">
        <v>130402</v>
      </c>
      <c r="N543" t="s">
        <v>179</v>
      </c>
      <c r="O543">
        <v>8.6241798400878906</v>
      </c>
      <c r="P543">
        <v>-79.888397216796875</v>
      </c>
      <c r="Q543">
        <v>0</v>
      </c>
    </row>
    <row r="544" spans="1:17">
      <c r="A544">
        <v>638</v>
      </c>
      <c r="B544" t="str">
        <f t="shared" si="8"/>
        <v>Buenos Aires</v>
      </c>
      <c r="C544">
        <v>13</v>
      </c>
      <c r="D544" t="s">
        <v>131</v>
      </c>
      <c r="E544" s="59">
        <v>9.2170095443725586</v>
      </c>
      <c r="F544" s="59">
        <v>-82.584602355957031</v>
      </c>
      <c r="G544" s="59">
        <v>464038</v>
      </c>
      <c r="H544" s="64">
        <v>1304</v>
      </c>
      <c r="I544" t="s">
        <v>178</v>
      </c>
      <c r="J544">
        <v>8.6206598281860352</v>
      </c>
      <c r="K544">
        <v>-79.914802551269531</v>
      </c>
      <c r="L544">
        <v>24471</v>
      </c>
      <c r="M544">
        <v>130403</v>
      </c>
      <c r="N544" t="s">
        <v>207</v>
      </c>
      <c r="O544">
        <v>8.6405096054077148</v>
      </c>
      <c r="P544">
        <v>-79.950599670410156</v>
      </c>
      <c r="Q544">
        <v>0</v>
      </c>
    </row>
    <row r="545" spans="1:17">
      <c r="A545">
        <v>639</v>
      </c>
      <c r="B545" t="str">
        <f t="shared" si="8"/>
        <v>Cabuya</v>
      </c>
      <c r="C545">
        <v>13</v>
      </c>
      <c r="D545" t="s">
        <v>131</v>
      </c>
      <c r="E545" s="59">
        <v>9.2170095443725586</v>
      </c>
      <c r="F545" s="59">
        <v>-82.584602355957031</v>
      </c>
      <c r="G545" s="59">
        <v>464038</v>
      </c>
      <c r="H545" s="64">
        <v>1304</v>
      </c>
      <c r="I545" t="s">
        <v>178</v>
      </c>
      <c r="J545">
        <v>8.6206598281860352</v>
      </c>
      <c r="K545">
        <v>-79.914802551269531</v>
      </c>
      <c r="L545">
        <v>24471</v>
      </c>
      <c r="M545">
        <v>130404</v>
      </c>
      <c r="N545" t="s">
        <v>213</v>
      </c>
      <c r="O545">
        <v>8.5804996490478516</v>
      </c>
      <c r="P545">
        <v>-79.955902099609375</v>
      </c>
      <c r="Q545">
        <v>0</v>
      </c>
    </row>
    <row r="546" spans="1:17">
      <c r="A546">
        <v>640</v>
      </c>
      <c r="B546" t="str">
        <f t="shared" si="8"/>
        <v>Chicá</v>
      </c>
      <c r="C546">
        <v>13</v>
      </c>
      <c r="D546" t="s">
        <v>131</v>
      </c>
      <c r="E546" s="59">
        <v>9.2170095443725586</v>
      </c>
      <c r="F546" s="59">
        <v>-82.584602355957031</v>
      </c>
      <c r="G546" s="59">
        <v>464038</v>
      </c>
      <c r="H546" s="64">
        <v>1304</v>
      </c>
      <c r="I546" t="s">
        <v>178</v>
      </c>
      <c r="J546">
        <v>8.6206598281860352</v>
      </c>
      <c r="K546">
        <v>-79.914802551269531</v>
      </c>
      <c r="L546">
        <v>24471</v>
      </c>
      <c r="M546">
        <v>130405</v>
      </c>
      <c r="N546" t="s">
        <v>276</v>
      </c>
      <c r="O546">
        <v>8.6730203628540039</v>
      </c>
      <c r="P546">
        <v>-79.942596435546875</v>
      </c>
      <c r="Q546">
        <v>0</v>
      </c>
    </row>
    <row r="547" spans="1:17">
      <c r="A547">
        <v>641</v>
      </c>
      <c r="B547" t="str">
        <f t="shared" si="8"/>
        <v>El Líbano</v>
      </c>
      <c r="C547">
        <v>13</v>
      </c>
      <c r="D547" t="s">
        <v>131</v>
      </c>
      <c r="E547" s="59">
        <v>9.2170095443725586</v>
      </c>
      <c r="F547" s="59">
        <v>-82.584602355957031</v>
      </c>
      <c r="G547" s="59">
        <v>464038</v>
      </c>
      <c r="H547" s="64">
        <v>1304</v>
      </c>
      <c r="I547" t="s">
        <v>178</v>
      </c>
      <c r="J547">
        <v>8.6206598281860352</v>
      </c>
      <c r="K547">
        <v>-79.914802551269531</v>
      </c>
      <c r="L547">
        <v>24471</v>
      </c>
      <c r="M547">
        <v>130406</v>
      </c>
      <c r="N547" t="s">
        <v>366</v>
      </c>
      <c r="O547">
        <v>8.6085700988769531</v>
      </c>
      <c r="P547">
        <v>-79.809700012207031</v>
      </c>
      <c r="Q547">
        <v>0</v>
      </c>
    </row>
    <row r="548" spans="1:17">
      <c r="A548">
        <v>642</v>
      </c>
      <c r="B548" t="str">
        <f t="shared" si="8"/>
        <v>Las Lajas</v>
      </c>
      <c r="C548">
        <v>13</v>
      </c>
      <c r="D548" t="s">
        <v>131</v>
      </c>
      <c r="E548" s="59">
        <v>9.2170095443725586</v>
      </c>
      <c r="F548" s="59">
        <v>-82.584602355957031</v>
      </c>
      <c r="G548" s="59">
        <v>464038</v>
      </c>
      <c r="H548" s="64">
        <v>1304</v>
      </c>
      <c r="I548" t="s">
        <v>178</v>
      </c>
      <c r="J548">
        <v>8.6206598281860352</v>
      </c>
      <c r="K548">
        <v>-79.914802551269531</v>
      </c>
      <c r="L548">
        <v>24471</v>
      </c>
      <c r="M548">
        <v>130407</v>
      </c>
      <c r="N548" t="s">
        <v>506</v>
      </c>
      <c r="O548">
        <v>8.5438604354858398</v>
      </c>
      <c r="P548">
        <v>-79.91290283203125</v>
      </c>
      <c r="Q548">
        <v>0</v>
      </c>
    </row>
    <row r="549" spans="1:17">
      <c r="A549">
        <v>643</v>
      </c>
      <c r="B549" t="str">
        <f t="shared" si="8"/>
        <v>Nueva Gorgona</v>
      </c>
      <c r="C549">
        <v>13</v>
      </c>
      <c r="D549" t="s">
        <v>131</v>
      </c>
      <c r="E549" s="59">
        <v>9.2170095443725586</v>
      </c>
      <c r="F549" s="59">
        <v>-82.584602355957031</v>
      </c>
      <c r="G549" s="59">
        <v>464038</v>
      </c>
      <c r="H549" s="64">
        <v>1304</v>
      </c>
      <c r="I549" t="s">
        <v>178</v>
      </c>
      <c r="J549">
        <v>8.6206598281860352</v>
      </c>
      <c r="K549">
        <v>-79.914802551269531</v>
      </c>
      <c r="L549">
        <v>24471</v>
      </c>
      <c r="M549">
        <v>130408</v>
      </c>
      <c r="N549" t="s">
        <v>582</v>
      </c>
      <c r="O549">
        <v>8.5583600997924805</v>
      </c>
      <c r="P549">
        <v>-79.87860107421875</v>
      </c>
      <c r="Q549">
        <v>0</v>
      </c>
    </row>
    <row r="550" spans="1:17">
      <c r="A550">
        <v>644</v>
      </c>
      <c r="B550" t="str">
        <f t="shared" si="8"/>
        <v>Punta Chame</v>
      </c>
      <c r="C550">
        <v>13</v>
      </c>
      <c r="D550" t="s">
        <v>131</v>
      </c>
      <c r="E550" s="59">
        <v>9.2170095443725586</v>
      </c>
      <c r="F550" s="59">
        <v>-82.584602355957031</v>
      </c>
      <c r="G550" s="59">
        <v>464038</v>
      </c>
      <c r="H550" s="64">
        <v>1304</v>
      </c>
      <c r="I550" t="s">
        <v>178</v>
      </c>
      <c r="J550">
        <v>8.6206598281860352</v>
      </c>
      <c r="K550">
        <v>-79.914802551269531</v>
      </c>
      <c r="L550">
        <v>24471</v>
      </c>
      <c r="M550">
        <v>130409</v>
      </c>
      <c r="N550" t="s">
        <v>646</v>
      </c>
      <c r="O550">
        <v>8.6051797866821289</v>
      </c>
      <c r="P550">
        <v>-79.758903503417969</v>
      </c>
      <c r="Q550">
        <v>0</v>
      </c>
    </row>
    <row r="551" spans="1:17">
      <c r="A551">
        <v>645</v>
      </c>
      <c r="B551" t="str">
        <f t="shared" si="8"/>
        <v>Sajalices</v>
      </c>
      <c r="C551">
        <v>13</v>
      </c>
      <c r="D551" t="s">
        <v>131</v>
      </c>
      <c r="E551" s="59">
        <v>9.2170095443725586</v>
      </c>
      <c r="F551" s="59">
        <v>-82.584602355957031</v>
      </c>
      <c r="G551" s="59">
        <v>464038</v>
      </c>
      <c r="H551" s="64">
        <v>1304</v>
      </c>
      <c r="I551" t="s">
        <v>178</v>
      </c>
      <c r="J551">
        <v>8.6206598281860352</v>
      </c>
      <c r="K551">
        <v>-79.914802551269531</v>
      </c>
      <c r="L551">
        <v>24471</v>
      </c>
      <c r="M551">
        <v>130410</v>
      </c>
      <c r="N551" t="s">
        <v>686</v>
      </c>
      <c r="O551">
        <v>8.6699495315551758</v>
      </c>
      <c r="P551">
        <v>-79.875900268554688</v>
      </c>
      <c r="Q551">
        <v>0</v>
      </c>
    </row>
    <row r="552" spans="1:17">
      <c r="A552">
        <v>646</v>
      </c>
      <c r="B552" t="str">
        <f t="shared" si="8"/>
        <v>Sorá</v>
      </c>
      <c r="C552">
        <v>13</v>
      </c>
      <c r="D552" t="s">
        <v>131</v>
      </c>
      <c r="E552" s="59">
        <v>9.2170095443725586</v>
      </c>
      <c r="F552" s="59">
        <v>-82.584602355957031</v>
      </c>
      <c r="G552" s="59">
        <v>464038</v>
      </c>
      <c r="H552" s="64">
        <v>1304</v>
      </c>
      <c r="I552" t="s">
        <v>178</v>
      </c>
      <c r="J552">
        <v>8.6206598281860352</v>
      </c>
      <c r="K552">
        <v>-79.914802551269531</v>
      </c>
      <c r="L552">
        <v>24471</v>
      </c>
      <c r="M552">
        <v>130411</v>
      </c>
      <c r="N552" t="s">
        <v>735</v>
      </c>
      <c r="O552">
        <v>8.6546001434326172</v>
      </c>
      <c r="P552">
        <v>-80.010101318359375</v>
      </c>
      <c r="Q552">
        <v>0</v>
      </c>
    </row>
    <row r="553" spans="1:17">
      <c r="A553">
        <v>647</v>
      </c>
      <c r="B553" t="str">
        <f t="shared" si="8"/>
        <v>Barrio Balboa</v>
      </c>
      <c r="C553">
        <v>13</v>
      </c>
      <c r="D553" t="s">
        <v>131</v>
      </c>
      <c r="E553" s="59">
        <v>9.2170095443725586</v>
      </c>
      <c r="F553" s="59">
        <v>-82.584602355957031</v>
      </c>
      <c r="G553" s="59">
        <v>464038</v>
      </c>
      <c r="H553" s="64">
        <v>1307</v>
      </c>
      <c r="I553" t="s">
        <v>132</v>
      </c>
      <c r="J553">
        <v>8.9792003631591797</v>
      </c>
      <c r="K553">
        <v>-79.863700866699219</v>
      </c>
      <c r="L553">
        <v>161470</v>
      </c>
      <c r="M553">
        <v>130701</v>
      </c>
      <c r="N553" t="s">
        <v>170</v>
      </c>
      <c r="O553">
        <v>8.8785295486450195</v>
      </c>
      <c r="P553">
        <v>-79.790901184082031</v>
      </c>
      <c r="Q553">
        <v>0</v>
      </c>
    </row>
    <row r="554" spans="1:17">
      <c r="A554">
        <v>648</v>
      </c>
      <c r="B554" t="str">
        <f t="shared" si="8"/>
        <v>Barrio Colón</v>
      </c>
      <c r="C554">
        <v>13</v>
      </c>
      <c r="D554" t="s">
        <v>131</v>
      </c>
      <c r="E554" s="59">
        <v>9.2170095443725586</v>
      </c>
      <c r="F554" s="59">
        <v>-82.584602355957031</v>
      </c>
      <c r="G554" s="59">
        <v>464038</v>
      </c>
      <c r="H554" s="64">
        <v>1307</v>
      </c>
      <c r="I554" t="s">
        <v>132</v>
      </c>
      <c r="J554">
        <v>8.9792003631591797</v>
      </c>
      <c r="K554">
        <v>-79.863700866699219</v>
      </c>
      <c r="L554">
        <v>161470</v>
      </c>
      <c r="M554">
        <v>130702</v>
      </c>
      <c r="N554" t="s">
        <v>171</v>
      </c>
      <c r="O554">
        <v>8.8942604064941406</v>
      </c>
      <c r="P554">
        <v>-79.765098571777344</v>
      </c>
      <c r="Q554">
        <v>0</v>
      </c>
    </row>
    <row r="555" spans="1:17">
      <c r="A555">
        <v>649</v>
      </c>
      <c r="B555" t="str">
        <f t="shared" si="8"/>
        <v>Amador</v>
      </c>
      <c r="C555">
        <v>13</v>
      </c>
      <c r="D555" t="s">
        <v>131</v>
      </c>
      <c r="E555" s="59">
        <v>9.2170095443725586</v>
      </c>
      <c r="F555" s="59">
        <v>-82.584602355957031</v>
      </c>
      <c r="G555" s="59">
        <v>464038</v>
      </c>
      <c r="H555" s="64">
        <v>1307</v>
      </c>
      <c r="I555" t="s">
        <v>132</v>
      </c>
      <c r="J555">
        <v>8.9792003631591797</v>
      </c>
      <c r="K555">
        <v>-79.863700866699219</v>
      </c>
      <c r="L555">
        <v>161470</v>
      </c>
      <c r="M555">
        <v>130703</v>
      </c>
      <c r="N555" t="s">
        <v>133</v>
      </c>
      <c r="O555">
        <v>9.1142997741699219</v>
      </c>
      <c r="P555">
        <v>-79.890800476074219</v>
      </c>
      <c r="Q555">
        <v>0</v>
      </c>
    </row>
    <row r="556" spans="1:17">
      <c r="A556">
        <v>650</v>
      </c>
      <c r="B556" t="str">
        <f t="shared" si="8"/>
        <v>Arosemena</v>
      </c>
      <c r="C556">
        <v>13</v>
      </c>
      <c r="D556" t="s">
        <v>131</v>
      </c>
      <c r="E556" s="59">
        <v>9.2170095443725586</v>
      </c>
      <c r="F556" s="59">
        <v>-82.584602355957031</v>
      </c>
      <c r="G556" s="59">
        <v>464038</v>
      </c>
      <c r="H556" s="64">
        <v>1307</v>
      </c>
      <c r="I556" t="s">
        <v>132</v>
      </c>
      <c r="J556">
        <v>8.9792003631591797</v>
      </c>
      <c r="K556">
        <v>-79.863700866699219</v>
      </c>
      <c r="L556">
        <v>161470</v>
      </c>
      <c r="M556">
        <v>130704</v>
      </c>
      <c r="N556" t="s">
        <v>143</v>
      </c>
      <c r="O556">
        <v>8.9561595916748047</v>
      </c>
      <c r="P556">
        <v>-79.957199096679688</v>
      </c>
      <c r="Q556">
        <v>0</v>
      </c>
    </row>
    <row r="557" spans="1:17">
      <c r="A557">
        <v>651</v>
      </c>
      <c r="B557" t="str">
        <f t="shared" si="8"/>
        <v>El Arado</v>
      </c>
      <c r="C557">
        <v>13</v>
      </c>
      <c r="D557" t="s">
        <v>131</v>
      </c>
      <c r="E557" s="59">
        <v>9.2170095443725586</v>
      </c>
      <c r="F557" s="59">
        <v>-82.584602355957031</v>
      </c>
      <c r="G557" s="59">
        <v>464038</v>
      </c>
      <c r="H557" s="64">
        <v>1307</v>
      </c>
      <c r="I557" t="s">
        <v>132</v>
      </c>
      <c r="J557">
        <v>8.9792003631591797</v>
      </c>
      <c r="K557">
        <v>-79.863700866699219</v>
      </c>
      <c r="L557">
        <v>161470</v>
      </c>
      <c r="M557">
        <v>130705</v>
      </c>
      <c r="N557" t="s">
        <v>325</v>
      </c>
      <c r="O557">
        <v>8.9909296035766602</v>
      </c>
      <c r="P557">
        <v>-79.781700134277344</v>
      </c>
      <c r="Q557">
        <v>0</v>
      </c>
    </row>
    <row r="558" spans="1:17">
      <c r="A558">
        <v>652</v>
      </c>
      <c r="B558" t="str">
        <f t="shared" si="8"/>
        <v>El Coco</v>
      </c>
      <c r="C558">
        <v>13</v>
      </c>
      <c r="D558" t="s">
        <v>131</v>
      </c>
      <c r="E558" s="59">
        <v>9.2170095443725586</v>
      </c>
      <c r="F558" s="59">
        <v>-82.584602355957031</v>
      </c>
      <c r="G558" s="59">
        <v>464038</v>
      </c>
      <c r="H558" s="64">
        <v>1307</v>
      </c>
      <c r="I558" t="s">
        <v>132</v>
      </c>
      <c r="J558">
        <v>8.9792003631591797</v>
      </c>
      <c r="K558">
        <v>-79.863700866699219</v>
      </c>
      <c r="L558">
        <v>161470</v>
      </c>
      <c r="M558">
        <v>130706</v>
      </c>
      <c r="N558" t="s">
        <v>347</v>
      </c>
      <c r="O558">
        <v>8.8833703994750977</v>
      </c>
      <c r="P558">
        <v>-79.823799133300781</v>
      </c>
      <c r="Q558">
        <v>0</v>
      </c>
    </row>
    <row r="559" spans="1:17">
      <c r="A559">
        <v>653</v>
      </c>
      <c r="B559" t="str">
        <f t="shared" si="8"/>
        <v>Feuillet</v>
      </c>
      <c r="C559">
        <v>13</v>
      </c>
      <c r="D559" t="s">
        <v>131</v>
      </c>
      <c r="E559" s="59">
        <v>9.2170095443725586</v>
      </c>
      <c r="F559" s="59">
        <v>-82.584602355957031</v>
      </c>
      <c r="G559" s="59">
        <v>464038</v>
      </c>
      <c r="H559" s="64">
        <v>1307</v>
      </c>
      <c r="I559" t="s">
        <v>132</v>
      </c>
      <c r="J559">
        <v>8.9792003631591797</v>
      </c>
      <c r="K559">
        <v>-79.863700866699219</v>
      </c>
      <c r="L559">
        <v>161470</v>
      </c>
      <c r="M559">
        <v>130707</v>
      </c>
      <c r="N559" t="s">
        <v>404</v>
      </c>
      <c r="O559">
        <v>8.8380603790283203</v>
      </c>
      <c r="P559">
        <v>-79.869003295898438</v>
      </c>
      <c r="Q559">
        <v>0</v>
      </c>
    </row>
    <row r="560" spans="1:17">
      <c r="A560">
        <v>654</v>
      </c>
      <c r="B560" t="str">
        <f t="shared" si="8"/>
        <v>Guadalupe</v>
      </c>
      <c r="C560">
        <v>13</v>
      </c>
      <c r="D560" t="s">
        <v>131</v>
      </c>
      <c r="E560" s="59">
        <v>9.2170095443725586</v>
      </c>
      <c r="F560" s="59">
        <v>-82.584602355957031</v>
      </c>
      <c r="G560" s="59">
        <v>464038</v>
      </c>
      <c r="H560" s="64">
        <v>1307</v>
      </c>
      <c r="I560" t="s">
        <v>132</v>
      </c>
      <c r="J560">
        <v>8.9792003631591797</v>
      </c>
      <c r="K560">
        <v>-79.863700866699219</v>
      </c>
      <c r="L560">
        <v>161470</v>
      </c>
      <c r="M560">
        <v>130708</v>
      </c>
      <c r="N560" t="s">
        <v>418</v>
      </c>
      <c r="O560">
        <v>8.8554000854492188</v>
      </c>
      <c r="P560">
        <v>-79.827598571777344</v>
      </c>
      <c r="Q560">
        <v>0</v>
      </c>
    </row>
    <row r="561" spans="1:17">
      <c r="A561">
        <v>655</v>
      </c>
      <c r="B561" t="str">
        <f t="shared" si="8"/>
        <v>Herrera</v>
      </c>
      <c r="C561">
        <v>13</v>
      </c>
      <c r="D561" t="s">
        <v>131</v>
      </c>
      <c r="E561" s="59">
        <v>9.2170095443725586</v>
      </c>
      <c r="F561" s="59">
        <v>-82.584602355957031</v>
      </c>
      <c r="G561" s="59">
        <v>464038</v>
      </c>
      <c r="H561" s="64">
        <v>1307</v>
      </c>
      <c r="I561" t="s">
        <v>132</v>
      </c>
      <c r="J561">
        <v>8.9792003631591797</v>
      </c>
      <c r="K561">
        <v>-79.863700866699219</v>
      </c>
      <c r="L561">
        <v>161470</v>
      </c>
      <c r="M561">
        <v>130709</v>
      </c>
      <c r="N561" t="s">
        <v>214</v>
      </c>
      <c r="O561">
        <v>8.9459896087646484</v>
      </c>
      <c r="P561">
        <v>-79.840896606445313</v>
      </c>
      <c r="Q561">
        <v>0</v>
      </c>
    </row>
    <row r="562" spans="1:17">
      <c r="A562">
        <v>656</v>
      </c>
      <c r="B562" t="str">
        <f t="shared" si="8"/>
        <v>Hurtado</v>
      </c>
      <c r="C562">
        <v>13</v>
      </c>
      <c r="D562" t="s">
        <v>131</v>
      </c>
      <c r="E562" s="59">
        <v>9.2170095443725586</v>
      </c>
      <c r="F562" s="59">
        <v>-82.584602355957031</v>
      </c>
      <c r="G562" s="59">
        <v>464038</v>
      </c>
      <c r="H562" s="64">
        <v>1307</v>
      </c>
      <c r="I562" t="s">
        <v>132</v>
      </c>
      <c r="J562">
        <v>8.9792003631591797</v>
      </c>
      <c r="K562">
        <v>-79.863700866699219</v>
      </c>
      <c r="L562">
        <v>161470</v>
      </c>
      <c r="M562">
        <v>130710</v>
      </c>
      <c r="N562" t="s">
        <v>439</v>
      </c>
      <c r="O562">
        <v>8.9099502563476563</v>
      </c>
      <c r="P562">
        <v>-79.891098022460938</v>
      </c>
      <c r="Q562">
        <v>0</v>
      </c>
    </row>
    <row r="563" spans="1:17">
      <c r="A563">
        <v>657</v>
      </c>
      <c r="B563" t="str">
        <f t="shared" si="8"/>
        <v>Iturralde</v>
      </c>
      <c r="C563">
        <v>13</v>
      </c>
      <c r="D563" t="s">
        <v>131</v>
      </c>
      <c r="E563" s="59">
        <v>9.2170095443725586</v>
      </c>
      <c r="F563" s="59">
        <v>-82.584602355957031</v>
      </c>
      <c r="G563" s="59">
        <v>464038</v>
      </c>
      <c r="H563" s="64">
        <v>1307</v>
      </c>
      <c r="I563" t="s">
        <v>132</v>
      </c>
      <c r="J563">
        <v>8.9792003631591797</v>
      </c>
      <c r="K563">
        <v>-79.863700866699219</v>
      </c>
      <c r="L563">
        <v>161470</v>
      </c>
      <c r="M563">
        <v>130711</v>
      </c>
      <c r="N563" t="s">
        <v>442</v>
      </c>
      <c r="O563">
        <v>9.012660026550293</v>
      </c>
      <c r="P563">
        <v>-79.935401916503906</v>
      </c>
      <c r="Q563">
        <v>0</v>
      </c>
    </row>
    <row r="564" spans="1:17">
      <c r="A564">
        <v>658</v>
      </c>
      <c r="B564" t="str">
        <f t="shared" si="8"/>
        <v>La Represa</v>
      </c>
      <c r="C564">
        <v>13</v>
      </c>
      <c r="D564" t="s">
        <v>131</v>
      </c>
      <c r="E564" s="59">
        <v>9.2170095443725586</v>
      </c>
      <c r="F564" s="59">
        <v>-82.584602355957031</v>
      </c>
      <c r="G564" s="59">
        <v>464038</v>
      </c>
      <c r="H564" s="64">
        <v>1307</v>
      </c>
      <c r="I564" t="s">
        <v>132</v>
      </c>
      <c r="J564">
        <v>8.9792003631591797</v>
      </c>
      <c r="K564">
        <v>-79.863700866699219</v>
      </c>
      <c r="L564">
        <v>161470</v>
      </c>
      <c r="M564">
        <v>130712</v>
      </c>
      <c r="N564" t="s">
        <v>485</v>
      </c>
      <c r="O564">
        <v>9.0235795974731445</v>
      </c>
      <c r="P564">
        <v>-79.81719970703125</v>
      </c>
      <c r="Q564">
        <v>0</v>
      </c>
    </row>
    <row r="565" spans="1:17">
      <c r="A565">
        <v>659</v>
      </c>
      <c r="B565" t="str">
        <f t="shared" si="8"/>
        <v>Los Díaz</v>
      </c>
      <c r="C565">
        <v>13</v>
      </c>
      <c r="D565" t="s">
        <v>131</v>
      </c>
      <c r="E565" s="59">
        <v>9.2170095443725586</v>
      </c>
      <c r="F565" s="59">
        <v>-82.584602355957031</v>
      </c>
      <c r="G565" s="59">
        <v>464038</v>
      </c>
      <c r="H565" s="64">
        <v>1307</v>
      </c>
      <c r="I565" t="s">
        <v>132</v>
      </c>
      <c r="J565">
        <v>8.9792003631591797</v>
      </c>
      <c r="K565">
        <v>-79.863700866699219</v>
      </c>
      <c r="L565">
        <v>161470</v>
      </c>
      <c r="M565">
        <v>130713</v>
      </c>
      <c r="N565" t="s">
        <v>542</v>
      </c>
      <c r="O565">
        <v>8.8458995819091797</v>
      </c>
      <c r="P565">
        <v>-79.922599792480469</v>
      </c>
      <c r="Q565">
        <v>0</v>
      </c>
    </row>
    <row r="566" spans="1:17">
      <c r="A566">
        <v>660</v>
      </c>
      <c r="B566" t="str">
        <f t="shared" si="8"/>
        <v>Mendoza</v>
      </c>
      <c r="C566">
        <v>13</v>
      </c>
      <c r="D566" t="s">
        <v>131</v>
      </c>
      <c r="E566" s="59">
        <v>9.2170095443725586</v>
      </c>
      <c r="F566" s="59">
        <v>-82.584602355957031</v>
      </c>
      <c r="G566" s="59">
        <v>464038</v>
      </c>
      <c r="H566" s="64">
        <v>1307</v>
      </c>
      <c r="I566" t="s">
        <v>132</v>
      </c>
      <c r="J566">
        <v>8.9792003631591797</v>
      </c>
      <c r="K566">
        <v>-79.863700866699219</v>
      </c>
      <c r="L566">
        <v>161470</v>
      </c>
      <c r="M566">
        <v>130714</v>
      </c>
      <c r="N566" t="s">
        <v>560</v>
      </c>
      <c r="O566">
        <v>9.0473098754882813</v>
      </c>
      <c r="P566">
        <v>-79.852203369140625</v>
      </c>
      <c r="Q566">
        <v>0</v>
      </c>
    </row>
    <row r="567" spans="1:17">
      <c r="A567">
        <v>661</v>
      </c>
      <c r="B567" t="str">
        <f t="shared" si="8"/>
        <v>Obaldía</v>
      </c>
      <c r="C567">
        <v>13</v>
      </c>
      <c r="D567" t="s">
        <v>131</v>
      </c>
      <c r="E567" s="59">
        <v>9.2170095443725586</v>
      </c>
      <c r="F567" s="59">
        <v>-82.584602355957031</v>
      </c>
      <c r="G567" s="59">
        <v>464038</v>
      </c>
      <c r="H567" s="64">
        <v>1307</v>
      </c>
      <c r="I567" t="s">
        <v>132</v>
      </c>
      <c r="J567">
        <v>8.9792003631591797</v>
      </c>
      <c r="K567">
        <v>-79.863700866699219</v>
      </c>
      <c r="L567">
        <v>161470</v>
      </c>
      <c r="M567">
        <v>130715</v>
      </c>
      <c r="N567" t="s">
        <v>588</v>
      </c>
      <c r="O567">
        <v>8.8843498229980469</v>
      </c>
      <c r="P567">
        <v>-79.961097717285156</v>
      </c>
      <c r="Q567">
        <v>0</v>
      </c>
    </row>
    <row r="568" spans="1:17">
      <c r="A568">
        <v>662</v>
      </c>
      <c r="B568" t="str">
        <f t="shared" si="8"/>
        <v>Playa Leona</v>
      </c>
      <c r="C568">
        <v>13</v>
      </c>
      <c r="D568" t="s">
        <v>131</v>
      </c>
      <c r="E568" s="59">
        <v>9.2170095443725586</v>
      </c>
      <c r="F568" s="59">
        <v>-82.584602355957031</v>
      </c>
      <c r="G568" s="59">
        <v>464038</v>
      </c>
      <c r="H568" s="64">
        <v>1307</v>
      </c>
      <c r="I568" t="s">
        <v>132</v>
      </c>
      <c r="J568">
        <v>8.9792003631591797</v>
      </c>
      <c r="K568">
        <v>-79.863700866699219</v>
      </c>
      <c r="L568">
        <v>161470</v>
      </c>
      <c r="M568">
        <v>130716</v>
      </c>
      <c r="N568" t="s">
        <v>625</v>
      </c>
      <c r="O568">
        <v>8.8227500915527344</v>
      </c>
      <c r="P568">
        <v>-79.789299011230469</v>
      </c>
      <c r="Q568">
        <v>0</v>
      </c>
    </row>
    <row r="569" spans="1:17">
      <c r="A569">
        <v>663</v>
      </c>
      <c r="B569" t="str">
        <f t="shared" si="8"/>
        <v>Puerto Caimito</v>
      </c>
      <c r="C569">
        <v>13</v>
      </c>
      <c r="D569" t="s">
        <v>131</v>
      </c>
      <c r="E569" s="59">
        <v>9.2170095443725586</v>
      </c>
      <c r="F569" s="59">
        <v>-82.584602355957031</v>
      </c>
      <c r="G569" s="59">
        <v>464038</v>
      </c>
      <c r="H569" s="64">
        <v>1307</v>
      </c>
      <c r="I569" t="s">
        <v>132</v>
      </c>
      <c r="J569">
        <v>8.9792003631591797</v>
      </c>
      <c r="K569">
        <v>-79.863700866699219</v>
      </c>
      <c r="L569">
        <v>161470</v>
      </c>
      <c r="M569">
        <v>130717</v>
      </c>
      <c r="N569" t="s">
        <v>640</v>
      </c>
      <c r="O569">
        <v>8.874079704284668</v>
      </c>
      <c r="P569">
        <v>-79.737701416015625</v>
      </c>
      <c r="Q569">
        <v>0</v>
      </c>
    </row>
    <row r="570" spans="1:17">
      <c r="A570">
        <v>664</v>
      </c>
      <c r="B570" t="str">
        <f t="shared" si="8"/>
        <v>Santa Rita</v>
      </c>
      <c r="C570">
        <v>13</v>
      </c>
      <c r="D570" t="s">
        <v>131</v>
      </c>
      <c r="E570" s="59">
        <v>9.2170095443725586</v>
      </c>
      <c r="F570" s="59">
        <v>-82.584602355957031</v>
      </c>
      <c r="G570" s="59">
        <v>464038</v>
      </c>
      <c r="H570" s="64">
        <v>1307</v>
      </c>
      <c r="I570" t="s">
        <v>132</v>
      </c>
      <c r="J570">
        <v>8.9792003631591797</v>
      </c>
      <c r="K570">
        <v>-79.863700866699219</v>
      </c>
      <c r="L570">
        <v>161470</v>
      </c>
      <c r="M570">
        <v>130718</v>
      </c>
      <c r="N570" t="s">
        <v>722</v>
      </c>
      <c r="O570">
        <v>8.875889778137207</v>
      </c>
      <c r="P570">
        <v>-79.902099609375</v>
      </c>
      <c r="Q570">
        <v>0</v>
      </c>
    </row>
    <row r="571" spans="1:17">
      <c r="A571">
        <v>665</v>
      </c>
      <c r="B571" t="str">
        <f t="shared" si="8"/>
        <v>San Carlos (Cabecera)</v>
      </c>
      <c r="C571">
        <v>13</v>
      </c>
      <c r="D571" t="s">
        <v>131</v>
      </c>
      <c r="E571" s="59">
        <v>9.2170095443725586</v>
      </c>
      <c r="F571" s="59">
        <v>-82.584602355957031</v>
      </c>
      <c r="G571" s="59">
        <v>464038</v>
      </c>
      <c r="H571" s="64">
        <v>1309</v>
      </c>
      <c r="I571" t="s">
        <v>357</v>
      </c>
      <c r="J571">
        <v>8.5299396514892578</v>
      </c>
      <c r="K571">
        <v>-80.027999877929688</v>
      </c>
      <c r="L571">
        <v>18920</v>
      </c>
      <c r="M571">
        <v>130901</v>
      </c>
      <c r="N571" t="s">
        <v>694</v>
      </c>
      <c r="O571">
        <v>8.4925804138183594</v>
      </c>
      <c r="P571">
        <v>-79.962799072265625</v>
      </c>
      <c r="Q571">
        <v>0</v>
      </c>
    </row>
    <row r="572" spans="1:17">
      <c r="A572">
        <v>666</v>
      </c>
      <c r="B572" t="str">
        <f t="shared" si="8"/>
        <v>El Espino</v>
      </c>
      <c r="C572">
        <v>13</v>
      </c>
      <c r="D572" t="s">
        <v>131</v>
      </c>
      <c r="E572" s="59">
        <v>9.2170095443725586</v>
      </c>
      <c r="F572" s="59">
        <v>-82.584602355957031</v>
      </c>
      <c r="G572" s="59">
        <v>464038</v>
      </c>
      <c r="H572" s="64">
        <v>1309</v>
      </c>
      <c r="I572" t="s">
        <v>357</v>
      </c>
      <c r="J572">
        <v>8.5299396514892578</v>
      </c>
      <c r="K572">
        <v>-80.027999877929688</v>
      </c>
      <c r="L572">
        <v>18920</v>
      </c>
      <c r="M572">
        <v>130902</v>
      </c>
      <c r="N572" t="s">
        <v>358</v>
      </c>
      <c r="O572">
        <v>8.5102100372314453</v>
      </c>
      <c r="P572">
        <v>-80.023902893066406</v>
      </c>
      <c r="Q572">
        <v>0</v>
      </c>
    </row>
    <row r="573" spans="1:17">
      <c r="A573">
        <v>667</v>
      </c>
      <c r="B573" t="str">
        <f t="shared" si="8"/>
        <v>El Higo</v>
      </c>
      <c r="C573">
        <v>13</v>
      </c>
      <c r="D573" t="s">
        <v>131</v>
      </c>
      <c r="E573" s="59">
        <v>9.2170095443725586</v>
      </c>
      <c r="F573" s="59">
        <v>-82.584602355957031</v>
      </c>
      <c r="G573" s="59">
        <v>464038</v>
      </c>
      <c r="H573" s="64">
        <v>1309</v>
      </c>
      <c r="I573" t="s">
        <v>357</v>
      </c>
      <c r="J573">
        <v>8.5299396514892578</v>
      </c>
      <c r="K573">
        <v>-80.027999877929688</v>
      </c>
      <c r="L573">
        <v>18920</v>
      </c>
      <c r="M573">
        <v>130903</v>
      </c>
      <c r="N573" t="s">
        <v>365</v>
      </c>
      <c r="O573">
        <v>8.466710090637207</v>
      </c>
      <c r="P573">
        <v>-80.040000915527344</v>
      </c>
      <c r="Q573">
        <v>0</v>
      </c>
    </row>
    <row r="574" spans="1:17">
      <c r="A574">
        <v>668</v>
      </c>
      <c r="B574" t="str">
        <f t="shared" si="8"/>
        <v>Guayabito</v>
      </c>
      <c r="C574">
        <v>13</v>
      </c>
      <c r="D574" t="s">
        <v>131</v>
      </c>
      <c r="E574" s="59">
        <v>9.2170095443725586</v>
      </c>
      <c r="F574" s="59">
        <v>-82.584602355957031</v>
      </c>
      <c r="G574" s="59">
        <v>464038</v>
      </c>
      <c r="H574" s="64">
        <v>1309</v>
      </c>
      <c r="I574" t="s">
        <v>357</v>
      </c>
      <c r="J574">
        <v>8.5299396514892578</v>
      </c>
      <c r="K574">
        <v>-80.027999877929688</v>
      </c>
      <c r="L574">
        <v>18920</v>
      </c>
      <c r="M574">
        <v>130904</v>
      </c>
      <c r="N574" t="s">
        <v>425</v>
      </c>
      <c r="O574">
        <v>8.5457496643066406</v>
      </c>
      <c r="P574">
        <v>-80.000198364257813</v>
      </c>
      <c r="Q574">
        <v>0</v>
      </c>
    </row>
    <row r="575" spans="1:17">
      <c r="A575">
        <v>669</v>
      </c>
      <c r="B575" t="str">
        <f t="shared" si="8"/>
        <v>La Ermita</v>
      </c>
      <c r="C575">
        <v>13</v>
      </c>
      <c r="D575" t="s">
        <v>131</v>
      </c>
      <c r="E575" s="59">
        <v>9.2170095443725586</v>
      </c>
      <c r="F575" s="59">
        <v>-82.584602355957031</v>
      </c>
      <c r="G575" s="59">
        <v>464038</v>
      </c>
      <c r="H575" s="64">
        <v>1309</v>
      </c>
      <c r="I575" t="s">
        <v>357</v>
      </c>
      <c r="J575">
        <v>8.5299396514892578</v>
      </c>
      <c r="K575">
        <v>-80.027999877929688</v>
      </c>
      <c r="L575">
        <v>18920</v>
      </c>
      <c r="M575">
        <v>130905</v>
      </c>
      <c r="N575" t="s">
        <v>463</v>
      </c>
      <c r="O575">
        <v>8.4738702774047852</v>
      </c>
      <c r="P575">
        <v>-80.071998596191406</v>
      </c>
      <c r="Q575">
        <v>0</v>
      </c>
    </row>
    <row r="576" spans="1:17">
      <c r="A576">
        <v>670</v>
      </c>
      <c r="B576" t="str">
        <f t="shared" si="8"/>
        <v>La Laguna</v>
      </c>
      <c r="C576">
        <v>13</v>
      </c>
      <c r="D576" t="s">
        <v>131</v>
      </c>
      <c r="E576" s="59">
        <v>9.2170095443725586</v>
      </c>
      <c r="F576" s="59">
        <v>-82.584602355957031</v>
      </c>
      <c r="G576" s="59">
        <v>464038</v>
      </c>
      <c r="H576" s="64">
        <v>1309</v>
      </c>
      <c r="I576" t="s">
        <v>357</v>
      </c>
      <c r="J576">
        <v>8.5299396514892578</v>
      </c>
      <c r="K576">
        <v>-80.027999877929688</v>
      </c>
      <c r="L576">
        <v>18920</v>
      </c>
      <c r="M576">
        <v>130906</v>
      </c>
      <c r="N576" t="s">
        <v>471</v>
      </c>
      <c r="O576">
        <v>8.607569694519043</v>
      </c>
      <c r="P576">
        <v>-80.043403625488281</v>
      </c>
      <c r="Q576">
        <v>0</v>
      </c>
    </row>
    <row r="577" spans="1:17">
      <c r="A577">
        <v>671</v>
      </c>
      <c r="B577" t="str">
        <f t="shared" si="8"/>
        <v>Las Uvas</v>
      </c>
      <c r="C577">
        <v>13</v>
      </c>
      <c r="D577" t="s">
        <v>131</v>
      </c>
      <c r="E577" s="59">
        <v>9.2170095443725586</v>
      </c>
      <c r="F577" s="59">
        <v>-82.584602355957031</v>
      </c>
      <c r="G577" s="59">
        <v>464038</v>
      </c>
      <c r="H577" s="64">
        <v>1309</v>
      </c>
      <c r="I577" t="s">
        <v>357</v>
      </c>
      <c r="J577">
        <v>8.5299396514892578</v>
      </c>
      <c r="K577">
        <v>-80.027999877929688</v>
      </c>
      <c r="L577">
        <v>18920</v>
      </c>
      <c r="M577">
        <v>130907</v>
      </c>
      <c r="N577" t="s">
        <v>518</v>
      </c>
      <c r="O577">
        <v>8.4680900573730469</v>
      </c>
      <c r="P577">
        <v>-79.994499206542969</v>
      </c>
      <c r="Q577">
        <v>0</v>
      </c>
    </row>
    <row r="578" spans="1:17">
      <c r="A578">
        <v>672</v>
      </c>
      <c r="B578" t="str">
        <f t="shared" si="8"/>
        <v>Los Llanitos</v>
      </c>
      <c r="C578">
        <v>13</v>
      </c>
      <c r="D578" t="s">
        <v>131</v>
      </c>
      <c r="E578" s="59">
        <v>9.2170095443725586</v>
      </c>
      <c r="F578" s="59">
        <v>-82.584602355957031</v>
      </c>
      <c r="G578" s="59">
        <v>464038</v>
      </c>
      <c r="H578" s="64">
        <v>1309</v>
      </c>
      <c r="I578" t="s">
        <v>357</v>
      </c>
      <c r="J578">
        <v>8.5299396514892578</v>
      </c>
      <c r="K578">
        <v>-80.027999877929688</v>
      </c>
      <c r="L578">
        <v>18920</v>
      </c>
      <c r="M578">
        <v>130908</v>
      </c>
      <c r="N578" t="s">
        <v>544</v>
      </c>
      <c r="O578">
        <v>8.5731697082519531</v>
      </c>
      <c r="P578">
        <v>-80.0791015625</v>
      </c>
      <c r="Q578">
        <v>0</v>
      </c>
    </row>
    <row r="579" spans="1:17">
      <c r="A579">
        <v>673</v>
      </c>
      <c r="B579" t="str">
        <f t="shared" si="8"/>
        <v>San José</v>
      </c>
      <c r="C579">
        <v>13</v>
      </c>
      <c r="D579" t="s">
        <v>131</v>
      </c>
      <c r="E579" s="59">
        <v>9.2170095443725586</v>
      </c>
      <c r="F579" s="59">
        <v>-82.584602355957031</v>
      </c>
      <c r="G579" s="59">
        <v>464038</v>
      </c>
      <c r="H579" s="64">
        <v>1309</v>
      </c>
      <c r="I579" t="s">
        <v>357</v>
      </c>
      <c r="J579">
        <v>8.5299396514892578</v>
      </c>
      <c r="K579">
        <v>-80.027999877929688</v>
      </c>
      <c r="L579">
        <v>18920</v>
      </c>
      <c r="M579">
        <v>130909</v>
      </c>
      <c r="N579" t="s">
        <v>698</v>
      </c>
      <c r="O579">
        <v>8.5331096649169922</v>
      </c>
      <c r="P579">
        <v>-79.942497253417969</v>
      </c>
      <c r="Q579">
        <v>0</v>
      </c>
    </row>
    <row r="580" spans="1:17">
      <c r="A580">
        <v>432</v>
      </c>
      <c r="B580" t="str">
        <f t="shared" si="8"/>
        <v>Atalaya (Cabecera)</v>
      </c>
      <c r="C580">
        <v>9</v>
      </c>
      <c r="D580" t="s">
        <v>139</v>
      </c>
      <c r="E580" s="63">
        <v>8.0782098770141602</v>
      </c>
      <c r="F580" s="63">
        <v>-81.134902954101563</v>
      </c>
      <c r="G580" s="63">
        <v>226991</v>
      </c>
      <c r="H580" s="64">
        <v>901</v>
      </c>
      <c r="I580" t="s">
        <v>148</v>
      </c>
      <c r="J580">
        <v>8.0170001983642578</v>
      </c>
      <c r="K580">
        <v>-80.910499572753906</v>
      </c>
      <c r="L580">
        <v>10205</v>
      </c>
      <c r="M580">
        <v>90101</v>
      </c>
      <c r="N580" t="s">
        <v>149</v>
      </c>
      <c r="O580">
        <v>8.0360498428344727</v>
      </c>
      <c r="P580">
        <v>-80.931503295898438</v>
      </c>
      <c r="Q580">
        <v>4924</v>
      </c>
    </row>
    <row r="581" spans="1:17">
      <c r="A581">
        <v>433</v>
      </c>
      <c r="B581" t="str">
        <f t="shared" si="8"/>
        <v>El Barrito</v>
      </c>
      <c r="C581">
        <v>9</v>
      </c>
      <c r="D581" t="s">
        <v>139</v>
      </c>
      <c r="E581" s="63">
        <v>8.0782098770141602</v>
      </c>
      <c r="F581" s="63">
        <v>-81.134902954101563</v>
      </c>
      <c r="G581" s="63">
        <v>226991</v>
      </c>
      <c r="H581" s="64">
        <v>901</v>
      </c>
      <c r="I581" t="s">
        <v>148</v>
      </c>
      <c r="J581">
        <v>8.0170001983642578</v>
      </c>
      <c r="K581">
        <v>-80.910499572753906</v>
      </c>
      <c r="L581">
        <v>10205</v>
      </c>
      <c r="M581">
        <v>90102</v>
      </c>
      <c r="N581" t="s">
        <v>330</v>
      </c>
      <c r="O581">
        <v>7.9815797805786133</v>
      </c>
      <c r="P581">
        <v>-80.941703796386719</v>
      </c>
      <c r="Q581">
        <v>899</v>
      </c>
    </row>
    <row r="582" spans="1:17">
      <c r="A582">
        <v>434</v>
      </c>
      <c r="B582" t="str">
        <f t="shared" si="8"/>
        <v>La Montañuela</v>
      </c>
      <c r="C582">
        <v>9</v>
      </c>
      <c r="D582" t="s">
        <v>139</v>
      </c>
      <c r="E582" s="63">
        <v>8.0782098770141602</v>
      </c>
      <c r="F582" s="63">
        <v>-81.134902954101563</v>
      </c>
      <c r="G582" s="63">
        <v>226991</v>
      </c>
      <c r="H582" s="64">
        <v>901</v>
      </c>
      <c r="I582" t="s">
        <v>148</v>
      </c>
      <c r="J582">
        <v>8.0170001983642578</v>
      </c>
      <c r="K582">
        <v>-80.910499572753906</v>
      </c>
      <c r="L582">
        <v>10205</v>
      </c>
      <c r="M582">
        <v>90103</v>
      </c>
      <c r="N582" t="s">
        <v>475</v>
      </c>
      <c r="O582">
        <v>8.0244598388671875</v>
      </c>
      <c r="P582">
        <v>-80.868598937988281</v>
      </c>
      <c r="Q582">
        <v>786</v>
      </c>
    </row>
    <row r="583" spans="1:17">
      <c r="A583">
        <v>435</v>
      </c>
      <c r="B583" t="str">
        <f t="shared" si="8"/>
        <v>La Carrillo</v>
      </c>
      <c r="C583">
        <v>9</v>
      </c>
      <c r="D583" t="s">
        <v>139</v>
      </c>
      <c r="E583" s="63">
        <v>8.0782098770141602</v>
      </c>
      <c r="F583" s="63">
        <v>-81.134902954101563</v>
      </c>
      <c r="G583" s="63">
        <v>226991</v>
      </c>
      <c r="H583" s="64">
        <v>901</v>
      </c>
      <c r="I583" t="s">
        <v>148</v>
      </c>
      <c r="J583">
        <v>8.0170001983642578</v>
      </c>
      <c r="K583">
        <v>-80.910499572753906</v>
      </c>
      <c r="L583">
        <v>10205</v>
      </c>
      <c r="M583">
        <v>90104</v>
      </c>
      <c r="N583" t="s">
        <v>456</v>
      </c>
      <c r="O583">
        <v>7.9864301681518555</v>
      </c>
      <c r="P583">
        <v>-80.898300170898438</v>
      </c>
      <c r="Q583">
        <v>630</v>
      </c>
    </row>
    <row r="584" spans="1:17">
      <c r="A584">
        <v>436</v>
      </c>
      <c r="B584" t="str">
        <f t="shared" si="8"/>
        <v>San Antonio</v>
      </c>
      <c r="C584">
        <v>9</v>
      </c>
      <c r="D584" t="s">
        <v>139</v>
      </c>
      <c r="E584" s="63">
        <v>8.0782098770141602</v>
      </c>
      <c r="F584" s="63">
        <v>-81.134902954101563</v>
      </c>
      <c r="G584" s="63">
        <v>226991</v>
      </c>
      <c r="H584" s="64">
        <v>901</v>
      </c>
      <c r="I584" t="s">
        <v>148</v>
      </c>
      <c r="J584">
        <v>8.0170001983642578</v>
      </c>
      <c r="K584">
        <v>-80.910499572753906</v>
      </c>
      <c r="L584">
        <v>10205</v>
      </c>
      <c r="M584">
        <v>90105</v>
      </c>
      <c r="N584" t="s">
        <v>692</v>
      </c>
      <c r="O584">
        <v>8.071009635925293</v>
      </c>
      <c r="P584">
        <v>-80.9031982421875</v>
      </c>
      <c r="Q584">
        <v>2966</v>
      </c>
    </row>
    <row r="585" spans="1:17">
      <c r="A585">
        <v>437</v>
      </c>
      <c r="B585" t="str">
        <f t="shared" si="8"/>
        <v>Calobre (Cabecera)</v>
      </c>
      <c r="C585">
        <v>9</v>
      </c>
      <c r="D585" t="s">
        <v>139</v>
      </c>
      <c r="E585" s="63">
        <v>8.0782098770141602</v>
      </c>
      <c r="F585" s="63">
        <v>-81.134902954101563</v>
      </c>
      <c r="G585" s="63">
        <v>226991</v>
      </c>
      <c r="H585" s="64">
        <v>902</v>
      </c>
      <c r="I585" t="s">
        <v>165</v>
      </c>
      <c r="J585">
        <v>8.3675804138183594</v>
      </c>
      <c r="K585">
        <v>-80.83270263671875</v>
      </c>
      <c r="L585">
        <v>11493</v>
      </c>
      <c r="M585">
        <v>90201</v>
      </c>
      <c r="N585" t="s">
        <v>224</v>
      </c>
      <c r="O585">
        <v>8.2982997894287109</v>
      </c>
      <c r="P585">
        <v>-80.823898315429688</v>
      </c>
      <c r="Q585">
        <v>2514</v>
      </c>
    </row>
    <row r="586" spans="1:17">
      <c r="A586">
        <v>438</v>
      </c>
      <c r="B586" t="str">
        <f t="shared" si="8"/>
        <v>Barnizal</v>
      </c>
      <c r="C586">
        <v>9</v>
      </c>
      <c r="D586" t="s">
        <v>139</v>
      </c>
      <c r="E586" s="63">
        <v>8.0782098770141602</v>
      </c>
      <c r="F586" s="63">
        <v>-81.134902954101563</v>
      </c>
      <c r="G586" s="63">
        <v>226991</v>
      </c>
      <c r="H586" s="64">
        <v>902</v>
      </c>
      <c r="I586" t="s">
        <v>165</v>
      </c>
      <c r="J586">
        <v>8.3675804138183594</v>
      </c>
      <c r="K586">
        <v>-80.83270263671875</v>
      </c>
      <c r="L586">
        <v>11493</v>
      </c>
      <c r="M586">
        <v>90202</v>
      </c>
      <c r="N586" t="s">
        <v>166</v>
      </c>
      <c r="O586">
        <v>8.4073095321655273</v>
      </c>
      <c r="P586">
        <v>-80.767799377441406</v>
      </c>
      <c r="Q586">
        <v>435</v>
      </c>
    </row>
    <row r="587" spans="1:17">
      <c r="A587">
        <v>439</v>
      </c>
      <c r="B587" t="str">
        <f t="shared" ref="B587:B650" si="9">+N587</f>
        <v>Chitra</v>
      </c>
      <c r="C587">
        <v>9</v>
      </c>
      <c r="D587" t="s">
        <v>139</v>
      </c>
      <c r="E587" s="63">
        <v>8.0782098770141602</v>
      </c>
      <c r="F587" s="63">
        <v>-81.134902954101563</v>
      </c>
      <c r="G587" s="63">
        <v>226991</v>
      </c>
      <c r="H587" s="64">
        <v>902</v>
      </c>
      <c r="I587" t="s">
        <v>165</v>
      </c>
      <c r="J587">
        <v>8.3675804138183594</v>
      </c>
      <c r="K587">
        <v>-80.83270263671875</v>
      </c>
      <c r="L587">
        <v>11493</v>
      </c>
      <c r="M587">
        <v>90203</v>
      </c>
      <c r="N587" t="s">
        <v>281</v>
      </c>
      <c r="O587">
        <v>8.5185203552246094</v>
      </c>
      <c r="P587">
        <v>-80.897796630859375</v>
      </c>
      <c r="Q587">
        <v>1301</v>
      </c>
    </row>
    <row r="588" spans="1:17">
      <c r="A588">
        <v>440</v>
      </c>
      <c r="B588" t="str">
        <f t="shared" si="9"/>
        <v>El Cocla</v>
      </c>
      <c r="C588">
        <v>9</v>
      </c>
      <c r="D588" t="s">
        <v>139</v>
      </c>
      <c r="E588" s="63">
        <v>8.0782098770141602</v>
      </c>
      <c r="F588" s="63">
        <v>-81.134902954101563</v>
      </c>
      <c r="G588" s="63">
        <v>226991</v>
      </c>
      <c r="H588" s="64">
        <v>902</v>
      </c>
      <c r="I588" t="s">
        <v>165</v>
      </c>
      <c r="J588">
        <v>8.3675804138183594</v>
      </c>
      <c r="K588">
        <v>-80.83270263671875</v>
      </c>
      <c r="L588">
        <v>11493</v>
      </c>
      <c r="M588">
        <v>90204</v>
      </c>
      <c r="N588" t="s">
        <v>346</v>
      </c>
      <c r="O588">
        <v>8.3317098617553711</v>
      </c>
      <c r="P588">
        <v>-80.901901245117188</v>
      </c>
      <c r="Q588">
        <v>608</v>
      </c>
    </row>
    <row r="589" spans="1:17">
      <c r="A589">
        <v>441</v>
      </c>
      <c r="B589" t="str">
        <f t="shared" si="9"/>
        <v>El Potrero</v>
      </c>
      <c r="C589">
        <v>9</v>
      </c>
      <c r="D589" t="s">
        <v>139</v>
      </c>
      <c r="E589" s="63">
        <v>8.0782098770141602</v>
      </c>
      <c r="F589" s="63">
        <v>-81.134902954101563</v>
      </c>
      <c r="G589" s="63">
        <v>226991</v>
      </c>
      <c r="H589" s="64">
        <v>902</v>
      </c>
      <c r="I589" t="s">
        <v>165</v>
      </c>
      <c r="J589">
        <v>8.3675804138183594</v>
      </c>
      <c r="K589">
        <v>-80.83270263671875</v>
      </c>
      <c r="L589">
        <v>11493</v>
      </c>
      <c r="M589">
        <v>90205</v>
      </c>
      <c r="N589" t="s">
        <v>387</v>
      </c>
      <c r="O589">
        <v>8.3852396011352539</v>
      </c>
      <c r="P589">
        <v>-80.808097839355469</v>
      </c>
      <c r="Q589">
        <v>635</v>
      </c>
    </row>
    <row r="590" spans="1:17">
      <c r="A590">
        <v>442</v>
      </c>
      <c r="B590" t="str">
        <f t="shared" si="9"/>
        <v>La Laguna</v>
      </c>
      <c r="C590">
        <v>9</v>
      </c>
      <c r="D590" t="s">
        <v>139</v>
      </c>
      <c r="E590" s="63">
        <v>8.0782098770141602</v>
      </c>
      <c r="F590" s="63">
        <v>-81.134902954101563</v>
      </c>
      <c r="G590" s="63">
        <v>226991</v>
      </c>
      <c r="H590" s="64">
        <v>902</v>
      </c>
      <c r="I590" t="s">
        <v>165</v>
      </c>
      <c r="J590">
        <v>8.3675804138183594</v>
      </c>
      <c r="K590">
        <v>-80.83270263671875</v>
      </c>
      <c r="L590">
        <v>11493</v>
      </c>
      <c r="M590">
        <v>90206</v>
      </c>
      <c r="N590" t="s">
        <v>471</v>
      </c>
      <c r="O590">
        <v>8.3343095779418945</v>
      </c>
      <c r="P590">
        <v>-80.750602722167969</v>
      </c>
      <c r="Q590">
        <v>774</v>
      </c>
    </row>
    <row r="591" spans="1:17">
      <c r="A591">
        <v>443</v>
      </c>
      <c r="B591" t="str">
        <f t="shared" si="9"/>
        <v>La Raya de Calobre</v>
      </c>
      <c r="C591">
        <v>9</v>
      </c>
      <c r="D591" t="s">
        <v>139</v>
      </c>
      <c r="E591" s="63">
        <v>8.0782098770141602</v>
      </c>
      <c r="F591" s="63">
        <v>-81.134902954101563</v>
      </c>
      <c r="G591" s="63">
        <v>226991</v>
      </c>
      <c r="H591" s="64">
        <v>902</v>
      </c>
      <c r="I591" t="s">
        <v>165</v>
      </c>
      <c r="J591">
        <v>8.3675804138183594</v>
      </c>
      <c r="K591">
        <v>-80.83270263671875</v>
      </c>
      <c r="L591">
        <v>11493</v>
      </c>
      <c r="M591">
        <v>90207</v>
      </c>
      <c r="N591" t="s">
        <v>483</v>
      </c>
      <c r="O591">
        <v>8.2249898910522461</v>
      </c>
      <c r="P591">
        <v>-80.811599731445313</v>
      </c>
      <c r="Q591">
        <v>496</v>
      </c>
    </row>
    <row r="592" spans="1:17">
      <c r="A592">
        <v>444</v>
      </c>
      <c r="B592" t="str">
        <f t="shared" si="9"/>
        <v>La Tetilla</v>
      </c>
      <c r="C592">
        <v>9</v>
      </c>
      <c r="D592" t="s">
        <v>139</v>
      </c>
      <c r="E592" s="63">
        <v>8.0782098770141602</v>
      </c>
      <c r="F592" s="63">
        <v>-81.134902954101563</v>
      </c>
      <c r="G592" s="63">
        <v>226991</v>
      </c>
      <c r="H592" s="64">
        <v>902</v>
      </c>
      <c r="I592" t="s">
        <v>165</v>
      </c>
      <c r="J592">
        <v>8.3675804138183594</v>
      </c>
      <c r="K592">
        <v>-80.83270263671875</v>
      </c>
      <c r="L592">
        <v>11493</v>
      </c>
      <c r="M592">
        <v>90208</v>
      </c>
      <c r="N592" t="s">
        <v>487</v>
      </c>
      <c r="O592">
        <v>8.2561798095703125</v>
      </c>
      <c r="P592">
        <v>-80.875396728515625</v>
      </c>
      <c r="Q592">
        <v>400</v>
      </c>
    </row>
    <row r="593" spans="1:17">
      <c r="A593">
        <v>445</v>
      </c>
      <c r="B593" t="str">
        <f t="shared" si="9"/>
        <v>La Yeguada</v>
      </c>
      <c r="C593">
        <v>9</v>
      </c>
      <c r="D593" t="s">
        <v>139</v>
      </c>
      <c r="E593" s="63">
        <v>8.0782098770141602</v>
      </c>
      <c r="F593" s="63">
        <v>-81.134902954101563</v>
      </c>
      <c r="G593" s="63">
        <v>226991</v>
      </c>
      <c r="H593" s="64">
        <v>902</v>
      </c>
      <c r="I593" t="s">
        <v>165</v>
      </c>
      <c r="J593">
        <v>8.3675804138183594</v>
      </c>
      <c r="K593">
        <v>-80.83270263671875</v>
      </c>
      <c r="L593">
        <v>11493</v>
      </c>
      <c r="M593">
        <v>90209</v>
      </c>
      <c r="N593" t="s">
        <v>493</v>
      </c>
      <c r="O593">
        <v>8.4528303146362305</v>
      </c>
      <c r="P593">
        <v>-80.865303039550781</v>
      </c>
      <c r="Q593">
        <v>1353</v>
      </c>
    </row>
    <row r="594" spans="1:17">
      <c r="A594">
        <v>446</v>
      </c>
      <c r="B594" t="str">
        <f t="shared" si="9"/>
        <v>Las Guías</v>
      </c>
      <c r="C594">
        <v>9</v>
      </c>
      <c r="D594" t="s">
        <v>139</v>
      </c>
      <c r="E594" s="63">
        <v>8.0782098770141602</v>
      </c>
      <c r="F594" s="63">
        <v>-81.134902954101563</v>
      </c>
      <c r="G594" s="63">
        <v>226991</v>
      </c>
      <c r="H594" s="64">
        <v>902</v>
      </c>
      <c r="I594" t="s">
        <v>165</v>
      </c>
      <c r="J594">
        <v>8.3675804138183594</v>
      </c>
      <c r="K594">
        <v>-80.83270263671875</v>
      </c>
      <c r="L594">
        <v>11493</v>
      </c>
      <c r="M594">
        <v>90210</v>
      </c>
      <c r="N594" t="s">
        <v>504</v>
      </c>
      <c r="O594">
        <v>8.2389402389526367</v>
      </c>
      <c r="P594">
        <v>-80.757797241210938</v>
      </c>
      <c r="Q594">
        <v>1712</v>
      </c>
    </row>
    <row r="595" spans="1:17">
      <c r="A595">
        <v>447</v>
      </c>
      <c r="B595" t="str">
        <f t="shared" si="9"/>
        <v>Monjarás</v>
      </c>
      <c r="C595">
        <v>9</v>
      </c>
      <c r="D595" t="s">
        <v>139</v>
      </c>
      <c r="E595" s="63">
        <v>8.0782098770141602</v>
      </c>
      <c r="F595" s="63">
        <v>-81.134902954101563</v>
      </c>
      <c r="G595" s="63">
        <v>226991</v>
      </c>
      <c r="H595" s="64">
        <v>902</v>
      </c>
      <c r="I595" t="s">
        <v>165</v>
      </c>
      <c r="J595">
        <v>8.3675804138183594</v>
      </c>
      <c r="K595">
        <v>-80.83270263671875</v>
      </c>
      <c r="L595">
        <v>11493</v>
      </c>
      <c r="M595">
        <v>90211</v>
      </c>
      <c r="N595" t="s">
        <v>566</v>
      </c>
      <c r="O595">
        <v>8.3817195892333984</v>
      </c>
      <c r="P595">
        <v>-80.857002258300781</v>
      </c>
      <c r="Q595">
        <v>585</v>
      </c>
    </row>
    <row r="596" spans="1:17">
      <c r="A596">
        <v>448</v>
      </c>
      <c r="B596" t="str">
        <f t="shared" si="9"/>
        <v>San José</v>
      </c>
      <c r="C596">
        <v>9</v>
      </c>
      <c r="D596" t="s">
        <v>139</v>
      </c>
      <c r="E596" s="63">
        <v>8.0782098770141602</v>
      </c>
      <c r="F596" s="63">
        <v>-81.134902954101563</v>
      </c>
      <c r="G596" s="63">
        <v>226991</v>
      </c>
      <c r="H596" s="64">
        <v>902</v>
      </c>
      <c r="I596" t="s">
        <v>165</v>
      </c>
      <c r="J596">
        <v>8.3675804138183594</v>
      </c>
      <c r="K596">
        <v>-80.83270263671875</v>
      </c>
      <c r="L596">
        <v>11493</v>
      </c>
      <c r="M596">
        <v>90212</v>
      </c>
      <c r="N596" t="s">
        <v>698</v>
      </c>
      <c r="O596">
        <v>8.4594097137451172</v>
      </c>
      <c r="P596">
        <v>-80.792198181152344</v>
      </c>
      <c r="Q596">
        <v>680</v>
      </c>
    </row>
    <row r="597" spans="1:17">
      <c r="A597">
        <v>449</v>
      </c>
      <c r="B597" t="str">
        <f t="shared" si="9"/>
        <v>Cañazas (Cabecera)</v>
      </c>
      <c r="C597">
        <v>9</v>
      </c>
      <c r="D597" t="s">
        <v>139</v>
      </c>
      <c r="E597" s="63">
        <v>8.0782098770141602</v>
      </c>
      <c r="F597" s="63">
        <v>-81.134902954101563</v>
      </c>
      <c r="G597" s="63">
        <v>226991</v>
      </c>
      <c r="H597" s="64">
        <v>903</v>
      </c>
      <c r="I597" t="s">
        <v>238</v>
      </c>
      <c r="J597">
        <v>8.3562498092651367</v>
      </c>
      <c r="K597">
        <v>-81.283401489257813</v>
      </c>
      <c r="L597">
        <v>16830</v>
      </c>
      <c r="M597">
        <v>90301</v>
      </c>
      <c r="N597" t="s">
        <v>239</v>
      </c>
      <c r="O597">
        <v>8.3168096542358398</v>
      </c>
      <c r="P597">
        <v>-81.222801208496094</v>
      </c>
      <c r="Q597">
        <v>4836</v>
      </c>
    </row>
    <row r="598" spans="1:17">
      <c r="A598">
        <v>450</v>
      </c>
      <c r="B598" t="str">
        <f t="shared" si="9"/>
        <v>Cerro Plata</v>
      </c>
      <c r="C598">
        <v>9</v>
      </c>
      <c r="D598" t="s">
        <v>139</v>
      </c>
      <c r="E598" s="63">
        <v>8.0782098770141602</v>
      </c>
      <c r="F598" s="63">
        <v>-81.134902954101563</v>
      </c>
      <c r="G598" s="63">
        <v>226991</v>
      </c>
      <c r="H598" s="64">
        <v>903</v>
      </c>
      <c r="I598" t="s">
        <v>238</v>
      </c>
      <c r="J598">
        <v>8.3562498092651367</v>
      </c>
      <c r="K598">
        <v>-81.283401489257813</v>
      </c>
      <c r="L598">
        <v>16830</v>
      </c>
      <c r="M598">
        <v>90302</v>
      </c>
      <c r="N598" t="s">
        <v>266</v>
      </c>
      <c r="O598">
        <v>8.2858800888061523</v>
      </c>
      <c r="P598">
        <v>-81.355003356933594</v>
      </c>
      <c r="Q598">
        <v>1594</v>
      </c>
    </row>
    <row r="599" spans="1:17">
      <c r="A599">
        <v>451</v>
      </c>
      <c r="B599" t="str">
        <f t="shared" si="9"/>
        <v>El Picador</v>
      </c>
      <c r="C599">
        <v>9</v>
      </c>
      <c r="D599" t="s">
        <v>139</v>
      </c>
      <c r="E599" s="63">
        <v>8.0782098770141602</v>
      </c>
      <c r="F599" s="63">
        <v>-81.134902954101563</v>
      </c>
      <c r="G599" s="63">
        <v>226991</v>
      </c>
      <c r="H599" s="64">
        <v>903</v>
      </c>
      <c r="I599" t="s">
        <v>238</v>
      </c>
      <c r="J599">
        <v>8.3562498092651367</v>
      </c>
      <c r="K599">
        <v>-81.283401489257813</v>
      </c>
      <c r="L599">
        <v>16830</v>
      </c>
      <c r="M599">
        <v>90303</v>
      </c>
      <c r="N599" t="s">
        <v>383</v>
      </c>
      <c r="O599">
        <v>8.4187898635864258</v>
      </c>
      <c r="P599">
        <v>-81.290802001953125</v>
      </c>
      <c r="Q599">
        <v>3065</v>
      </c>
    </row>
    <row r="600" spans="1:17">
      <c r="A600">
        <v>452</v>
      </c>
      <c r="B600" t="str">
        <f t="shared" si="9"/>
        <v>Los Valles</v>
      </c>
      <c r="C600">
        <v>9</v>
      </c>
      <c r="D600" t="s">
        <v>139</v>
      </c>
      <c r="E600" s="63">
        <v>8.0782098770141602</v>
      </c>
      <c r="F600" s="63">
        <v>-81.134902954101563</v>
      </c>
      <c r="G600" s="63">
        <v>226991</v>
      </c>
      <c r="H600" s="64">
        <v>903</v>
      </c>
      <c r="I600" t="s">
        <v>238</v>
      </c>
      <c r="J600">
        <v>8.3562498092651367</v>
      </c>
      <c r="K600">
        <v>-81.283401489257813</v>
      </c>
      <c r="L600">
        <v>16830</v>
      </c>
      <c r="M600">
        <v>90304</v>
      </c>
      <c r="N600" t="s">
        <v>550</v>
      </c>
      <c r="O600">
        <v>8.4270000457763672</v>
      </c>
      <c r="P600">
        <v>-81.2073974609375</v>
      </c>
      <c r="Q600">
        <v>1200</v>
      </c>
    </row>
    <row r="601" spans="1:17">
      <c r="A601">
        <v>453</v>
      </c>
      <c r="B601" t="str">
        <f t="shared" si="9"/>
        <v>San José</v>
      </c>
      <c r="C601">
        <v>9</v>
      </c>
      <c r="D601" t="s">
        <v>139</v>
      </c>
      <c r="E601" s="63">
        <v>8.0782098770141602</v>
      </c>
      <c r="F601" s="63">
        <v>-81.134902954101563</v>
      </c>
      <c r="G601" s="63">
        <v>226991</v>
      </c>
      <c r="H601" s="64">
        <v>903</v>
      </c>
      <c r="I601" t="s">
        <v>238</v>
      </c>
      <c r="J601">
        <v>8.3562498092651367</v>
      </c>
      <c r="K601">
        <v>-81.283401489257813</v>
      </c>
      <c r="L601">
        <v>16830</v>
      </c>
      <c r="M601">
        <v>90305</v>
      </c>
      <c r="N601" t="s">
        <v>698</v>
      </c>
      <c r="O601">
        <v>8.3711299896240234</v>
      </c>
      <c r="P601">
        <v>-81.4219970703125</v>
      </c>
      <c r="Q601">
        <v>1936</v>
      </c>
    </row>
    <row r="602" spans="1:17">
      <c r="A602">
        <v>454</v>
      </c>
      <c r="B602" t="str">
        <f t="shared" si="9"/>
        <v>San Marcelo</v>
      </c>
      <c r="C602">
        <v>9</v>
      </c>
      <c r="D602" t="s">
        <v>139</v>
      </c>
      <c r="E602" s="63">
        <v>8.0782098770141602</v>
      </c>
      <c r="F602" s="63">
        <v>-81.134902954101563</v>
      </c>
      <c r="G602" s="63">
        <v>226991</v>
      </c>
      <c r="H602" s="64">
        <v>903</v>
      </c>
      <c r="I602" t="s">
        <v>238</v>
      </c>
      <c r="J602">
        <v>8.3562498092651367</v>
      </c>
      <c r="K602">
        <v>-81.283401489257813</v>
      </c>
      <c r="L602">
        <v>16830</v>
      </c>
      <c r="M602">
        <v>90306</v>
      </c>
      <c r="N602" t="s">
        <v>704</v>
      </c>
      <c r="O602">
        <v>8.2765798568725586</v>
      </c>
      <c r="P602">
        <v>-81.155502319335938</v>
      </c>
      <c r="Q602">
        <v>1476</v>
      </c>
    </row>
    <row r="603" spans="1:17">
      <c r="A603">
        <v>455</v>
      </c>
      <c r="B603" t="str">
        <f t="shared" si="9"/>
        <v>El Aromillo</v>
      </c>
      <c r="C603">
        <v>9</v>
      </c>
      <c r="D603" t="s">
        <v>139</v>
      </c>
      <c r="E603" s="63">
        <v>8.0782098770141602</v>
      </c>
      <c r="F603" s="63">
        <v>-81.134902954101563</v>
      </c>
      <c r="G603" s="63">
        <v>226991</v>
      </c>
      <c r="H603" s="64">
        <v>903</v>
      </c>
      <c r="I603" t="s">
        <v>238</v>
      </c>
      <c r="J603">
        <v>8.3562498092651367</v>
      </c>
      <c r="K603">
        <v>-81.283401489257813</v>
      </c>
      <c r="L603">
        <v>16830</v>
      </c>
      <c r="M603">
        <v>90307</v>
      </c>
      <c r="N603" t="s">
        <v>326</v>
      </c>
      <c r="O603">
        <v>8.3568000793457031</v>
      </c>
      <c r="P603">
        <v>-81.150596618652344</v>
      </c>
      <c r="Q603">
        <v>1359</v>
      </c>
    </row>
    <row r="604" spans="1:17">
      <c r="A604">
        <v>456</v>
      </c>
      <c r="B604" t="str">
        <f t="shared" si="9"/>
        <v>Las Cruces</v>
      </c>
      <c r="C604">
        <v>9</v>
      </c>
      <c r="D604" t="s">
        <v>139</v>
      </c>
      <c r="E604" s="63">
        <v>8.0782098770141602</v>
      </c>
      <c r="F604" s="63">
        <v>-81.134902954101563</v>
      </c>
      <c r="G604" s="63">
        <v>226991</v>
      </c>
      <c r="H604" s="64">
        <v>903</v>
      </c>
      <c r="I604" t="s">
        <v>238</v>
      </c>
      <c r="J604">
        <v>8.3562498092651367</v>
      </c>
      <c r="K604">
        <v>-81.283401489257813</v>
      </c>
      <c r="L604">
        <v>16830</v>
      </c>
      <c r="M604">
        <v>90308</v>
      </c>
      <c r="N604" t="s">
        <v>500</v>
      </c>
      <c r="O604">
        <v>8.3412199020385742</v>
      </c>
      <c r="P604">
        <v>-81.30999755859375</v>
      </c>
      <c r="Q604">
        <v>1364</v>
      </c>
    </row>
    <row r="605" spans="1:17">
      <c r="A605">
        <v>457</v>
      </c>
      <c r="B605" t="str">
        <f t="shared" si="9"/>
        <v>La Mesa (Cabecera)</v>
      </c>
      <c r="C605">
        <v>9</v>
      </c>
      <c r="D605" t="s">
        <v>139</v>
      </c>
      <c r="E605" s="63">
        <v>8.0782098770141602</v>
      </c>
      <c r="F605" s="63">
        <v>-81.134902954101563</v>
      </c>
      <c r="G605" s="63">
        <v>226991</v>
      </c>
      <c r="H605" s="64">
        <v>904</v>
      </c>
      <c r="I605" t="s">
        <v>189</v>
      </c>
      <c r="J605">
        <v>8.168370246887207</v>
      </c>
      <c r="K605">
        <v>-81.225196838378906</v>
      </c>
      <c r="L605">
        <v>11631</v>
      </c>
      <c r="M605">
        <v>90401</v>
      </c>
      <c r="N605" t="s">
        <v>473</v>
      </c>
      <c r="O605">
        <v>8.1446599960327148</v>
      </c>
      <c r="P605">
        <v>-81.187599182128906</v>
      </c>
      <c r="Q605">
        <v>3338</v>
      </c>
    </row>
    <row r="606" spans="1:17">
      <c r="A606">
        <v>458</v>
      </c>
      <c r="B606" t="str">
        <f t="shared" si="9"/>
        <v>Bisvalles</v>
      </c>
      <c r="C606">
        <v>9</v>
      </c>
      <c r="D606" t="s">
        <v>139</v>
      </c>
      <c r="E606" s="63">
        <v>8.0782098770141602</v>
      </c>
      <c r="F606" s="63">
        <v>-81.134902954101563</v>
      </c>
      <c r="G606" s="63">
        <v>226991</v>
      </c>
      <c r="H606" s="64">
        <v>904</v>
      </c>
      <c r="I606" t="s">
        <v>189</v>
      </c>
      <c r="J606">
        <v>8.168370246887207</v>
      </c>
      <c r="K606">
        <v>-81.225196838378906</v>
      </c>
      <c r="L606">
        <v>11631</v>
      </c>
      <c r="M606">
        <v>90402</v>
      </c>
      <c r="N606" t="s">
        <v>190</v>
      </c>
      <c r="O606">
        <v>8.21343994140625</v>
      </c>
      <c r="P606">
        <v>-81.223098754882813</v>
      </c>
      <c r="Q606">
        <v>2185</v>
      </c>
    </row>
    <row r="607" spans="1:17">
      <c r="A607">
        <v>459</v>
      </c>
      <c r="B607" t="str">
        <f t="shared" si="9"/>
        <v>Boró</v>
      </c>
      <c r="C607">
        <v>9</v>
      </c>
      <c r="D607" t="s">
        <v>139</v>
      </c>
      <c r="E607" s="63">
        <v>8.0782098770141602</v>
      </c>
      <c r="F607" s="63">
        <v>-81.134902954101563</v>
      </c>
      <c r="G607" s="63">
        <v>226991</v>
      </c>
      <c r="H607" s="64">
        <v>904</v>
      </c>
      <c r="I607" t="s">
        <v>189</v>
      </c>
      <c r="J607">
        <v>8.168370246887207</v>
      </c>
      <c r="K607">
        <v>-81.225196838378906</v>
      </c>
      <c r="L607">
        <v>11631</v>
      </c>
      <c r="M607">
        <v>90403</v>
      </c>
      <c r="N607" t="s">
        <v>201</v>
      </c>
      <c r="O607">
        <v>8.1667404174804688</v>
      </c>
      <c r="P607">
        <v>-81.307098388671875</v>
      </c>
      <c r="Q607">
        <v>1757</v>
      </c>
    </row>
    <row r="608" spans="1:17">
      <c r="A608">
        <v>460</v>
      </c>
      <c r="B608" t="str">
        <f t="shared" si="9"/>
        <v>Llano Grande</v>
      </c>
      <c r="C608">
        <v>9</v>
      </c>
      <c r="D608" t="s">
        <v>139</v>
      </c>
      <c r="E608" s="63">
        <v>8.0782098770141602</v>
      </c>
      <c r="F608" s="63">
        <v>-81.134902954101563</v>
      </c>
      <c r="G608" s="63">
        <v>226991</v>
      </c>
      <c r="H608" s="64">
        <v>904</v>
      </c>
      <c r="I608" t="s">
        <v>189</v>
      </c>
      <c r="J608">
        <v>8.168370246887207</v>
      </c>
      <c r="K608">
        <v>-81.225196838378906</v>
      </c>
      <c r="L608">
        <v>11631</v>
      </c>
      <c r="M608">
        <v>90404</v>
      </c>
      <c r="N608" t="s">
        <v>528</v>
      </c>
      <c r="O608">
        <v>8.0902595520019531</v>
      </c>
      <c r="P608">
        <v>-81.141700744628906</v>
      </c>
      <c r="Q608">
        <v>815</v>
      </c>
    </row>
    <row r="609" spans="1:17">
      <c r="A609">
        <v>461</v>
      </c>
      <c r="B609" t="str">
        <f t="shared" si="9"/>
        <v>San Bartolo</v>
      </c>
      <c r="C609">
        <v>9</v>
      </c>
      <c r="D609" t="s">
        <v>139</v>
      </c>
      <c r="E609" s="63">
        <v>8.0782098770141602</v>
      </c>
      <c r="F609" s="63">
        <v>-81.134902954101563</v>
      </c>
      <c r="G609" s="63">
        <v>226991</v>
      </c>
      <c r="H609" s="64">
        <v>904</v>
      </c>
      <c r="I609" t="s">
        <v>189</v>
      </c>
      <c r="J609">
        <v>8.168370246887207</v>
      </c>
      <c r="K609">
        <v>-81.225196838378906</v>
      </c>
      <c r="L609">
        <v>11631</v>
      </c>
      <c r="M609">
        <v>90405</v>
      </c>
      <c r="N609" t="s">
        <v>693</v>
      </c>
      <c r="O609">
        <v>8.2230701446533203</v>
      </c>
      <c r="P609">
        <v>-81.283302307128906</v>
      </c>
      <c r="Q609">
        <v>2440</v>
      </c>
    </row>
    <row r="610" spans="1:17">
      <c r="A610">
        <v>462</v>
      </c>
      <c r="B610" t="str">
        <f t="shared" si="9"/>
        <v>Los Milagros</v>
      </c>
      <c r="C610">
        <v>9</v>
      </c>
      <c r="D610" t="s">
        <v>139</v>
      </c>
      <c r="E610" s="63">
        <v>8.0782098770141602</v>
      </c>
      <c r="F610" s="63">
        <v>-81.134902954101563</v>
      </c>
      <c r="G610" s="63">
        <v>226991</v>
      </c>
      <c r="H610" s="64">
        <v>904</v>
      </c>
      <c r="I610" t="s">
        <v>189</v>
      </c>
      <c r="J610">
        <v>8.168370246887207</v>
      </c>
      <c r="K610">
        <v>-81.225196838378906</v>
      </c>
      <c r="L610">
        <v>11631</v>
      </c>
      <c r="M610">
        <v>90406</v>
      </c>
      <c r="N610" t="s">
        <v>546</v>
      </c>
      <c r="O610">
        <v>8.1593599319458008</v>
      </c>
      <c r="P610">
        <v>-81.112503051757813</v>
      </c>
      <c r="Q610">
        <v>1096</v>
      </c>
    </row>
    <row r="611" spans="1:17">
      <c r="A611">
        <v>463</v>
      </c>
      <c r="B611" t="str">
        <f t="shared" si="9"/>
        <v>El Higo</v>
      </c>
      <c r="C611">
        <v>9</v>
      </c>
      <c r="D611" t="s">
        <v>139</v>
      </c>
      <c r="E611" s="63">
        <v>8.0782098770141602</v>
      </c>
      <c r="F611" s="63">
        <v>-81.134902954101563</v>
      </c>
      <c r="G611" s="63">
        <v>226991</v>
      </c>
      <c r="H611" s="64">
        <v>904</v>
      </c>
      <c r="I611" t="s">
        <v>189</v>
      </c>
      <c r="J611">
        <v>8.168370246887207</v>
      </c>
      <c r="K611">
        <v>-81.225196838378906</v>
      </c>
      <c r="L611">
        <v>11631</v>
      </c>
      <c r="M611">
        <v>90407</v>
      </c>
      <c r="N611" t="s">
        <v>365</v>
      </c>
      <c r="O611">
        <v>8.2213001251220703</v>
      </c>
      <c r="P611">
        <v>-81.347396850585938</v>
      </c>
      <c r="Q611">
        <v>0</v>
      </c>
    </row>
    <row r="612" spans="1:17">
      <c r="A612">
        <v>464</v>
      </c>
      <c r="B612" t="str">
        <f t="shared" si="9"/>
        <v>Las Palmas (Cabecera)</v>
      </c>
      <c r="C612">
        <v>9</v>
      </c>
      <c r="D612" t="s">
        <v>139</v>
      </c>
      <c r="E612" s="63">
        <v>8.0782098770141602</v>
      </c>
      <c r="F612" s="63">
        <v>-81.134902954101563</v>
      </c>
      <c r="G612" s="63">
        <v>226991</v>
      </c>
      <c r="H612" s="64">
        <v>905</v>
      </c>
      <c r="I612" t="s">
        <v>258</v>
      </c>
      <c r="J612">
        <v>8.0769996643066406</v>
      </c>
      <c r="K612">
        <v>-81.51080322265625</v>
      </c>
      <c r="L612">
        <v>17566</v>
      </c>
      <c r="M612">
        <v>90501</v>
      </c>
      <c r="N612" t="s">
        <v>513</v>
      </c>
      <c r="O612">
        <v>8.1341896057128906</v>
      </c>
      <c r="P612">
        <v>-81.457603454589844</v>
      </c>
      <c r="Q612">
        <v>3106</v>
      </c>
    </row>
    <row r="613" spans="1:17">
      <c r="A613">
        <v>465</v>
      </c>
      <c r="B613" t="str">
        <f t="shared" si="9"/>
        <v>Cerro de Casa</v>
      </c>
      <c r="C613">
        <v>9</v>
      </c>
      <c r="D613" t="s">
        <v>139</v>
      </c>
      <c r="E613" s="63">
        <v>8.0782098770141602</v>
      </c>
      <c r="F613" s="63">
        <v>-81.134902954101563</v>
      </c>
      <c r="G613" s="63">
        <v>226991</v>
      </c>
      <c r="H613" s="64">
        <v>905</v>
      </c>
      <c r="I613" t="s">
        <v>258</v>
      </c>
      <c r="J613">
        <v>8.0769996643066406</v>
      </c>
      <c r="K613">
        <v>-81.51080322265625</v>
      </c>
      <c r="L613">
        <v>17566</v>
      </c>
      <c r="M613">
        <v>90502</v>
      </c>
      <c r="N613" t="s">
        <v>259</v>
      </c>
      <c r="O613">
        <v>8.1192197799682617</v>
      </c>
      <c r="P613">
        <v>-81.57330322265625</v>
      </c>
      <c r="Q613">
        <v>2343</v>
      </c>
    </row>
    <row r="614" spans="1:17">
      <c r="A614">
        <v>466</v>
      </c>
      <c r="B614" t="str">
        <f t="shared" si="9"/>
        <v>Corozal</v>
      </c>
      <c r="C614">
        <v>9</v>
      </c>
      <c r="D614" t="s">
        <v>139</v>
      </c>
      <c r="E614" s="63">
        <v>8.0782098770141602</v>
      </c>
      <c r="F614" s="63">
        <v>-81.134902954101563</v>
      </c>
      <c r="G614" s="63">
        <v>226991</v>
      </c>
      <c r="H614" s="64">
        <v>905</v>
      </c>
      <c r="I614" t="s">
        <v>258</v>
      </c>
      <c r="J614">
        <v>8.0769996643066406</v>
      </c>
      <c r="K614">
        <v>-81.51080322265625</v>
      </c>
      <c r="L614">
        <v>17566</v>
      </c>
      <c r="M614">
        <v>90503</v>
      </c>
      <c r="N614" t="s">
        <v>301</v>
      </c>
      <c r="O614">
        <v>8.0762100219726563</v>
      </c>
      <c r="P614">
        <v>-81.417701721191406</v>
      </c>
      <c r="Q614">
        <v>920</v>
      </c>
    </row>
    <row r="615" spans="1:17">
      <c r="A615">
        <v>467</v>
      </c>
      <c r="B615" t="str">
        <f t="shared" si="9"/>
        <v>El María</v>
      </c>
      <c r="C615">
        <v>9</v>
      </c>
      <c r="D615" t="s">
        <v>139</v>
      </c>
      <c r="E615" s="63">
        <v>8.0782098770141602</v>
      </c>
      <c r="F615" s="63">
        <v>-81.134902954101563</v>
      </c>
      <c r="G615" s="63">
        <v>226991</v>
      </c>
      <c r="H615" s="64">
        <v>905</v>
      </c>
      <c r="I615" t="s">
        <v>258</v>
      </c>
      <c r="J615">
        <v>8.0769996643066406</v>
      </c>
      <c r="K615">
        <v>-81.51080322265625</v>
      </c>
      <c r="L615">
        <v>17566</v>
      </c>
      <c r="M615">
        <v>90504</v>
      </c>
      <c r="N615" t="s">
        <v>372</v>
      </c>
      <c r="O615">
        <v>7.9992198944091797</v>
      </c>
      <c r="P615">
        <v>-81.458702087402344</v>
      </c>
      <c r="Q615">
        <v>1077</v>
      </c>
    </row>
    <row r="616" spans="1:17">
      <c r="A616">
        <v>468</v>
      </c>
      <c r="B616" t="str">
        <f t="shared" si="9"/>
        <v>El Prado</v>
      </c>
      <c r="C616">
        <v>9</v>
      </c>
      <c r="D616" t="s">
        <v>139</v>
      </c>
      <c r="E616" s="63">
        <v>8.0782098770141602</v>
      </c>
      <c r="F616" s="63">
        <v>-81.134902954101563</v>
      </c>
      <c r="G616" s="63">
        <v>226991</v>
      </c>
      <c r="H616" s="64">
        <v>905</v>
      </c>
      <c r="I616" t="s">
        <v>258</v>
      </c>
      <c r="J616">
        <v>8.0769996643066406</v>
      </c>
      <c r="K616">
        <v>-81.51080322265625</v>
      </c>
      <c r="L616">
        <v>17566</v>
      </c>
      <c r="M616">
        <v>90505</v>
      </c>
      <c r="N616" t="s">
        <v>388</v>
      </c>
      <c r="O616">
        <v>8.2261104583740234</v>
      </c>
      <c r="P616">
        <v>-81.487998962402344</v>
      </c>
      <c r="Q616">
        <v>1074</v>
      </c>
    </row>
    <row r="617" spans="1:17">
      <c r="A617">
        <v>469</v>
      </c>
      <c r="B617" t="str">
        <f t="shared" si="9"/>
        <v>El Rincón</v>
      </c>
      <c r="C617">
        <v>9</v>
      </c>
      <c r="D617" t="s">
        <v>139</v>
      </c>
      <c r="E617" s="63">
        <v>8.0782098770141602</v>
      </c>
      <c r="F617" s="63">
        <v>-81.134902954101563</v>
      </c>
      <c r="G617" s="63">
        <v>226991</v>
      </c>
      <c r="H617" s="64">
        <v>905</v>
      </c>
      <c r="I617" t="s">
        <v>258</v>
      </c>
      <c r="J617">
        <v>8.0769996643066406</v>
      </c>
      <c r="K617">
        <v>-81.51080322265625</v>
      </c>
      <c r="L617">
        <v>17566</v>
      </c>
      <c r="M617">
        <v>90506</v>
      </c>
      <c r="N617" t="s">
        <v>392</v>
      </c>
      <c r="O617">
        <v>8.2211599349975586</v>
      </c>
      <c r="P617">
        <v>-81.413902282714844</v>
      </c>
      <c r="Q617">
        <v>2574</v>
      </c>
    </row>
    <row r="618" spans="1:17">
      <c r="A618">
        <v>470</v>
      </c>
      <c r="B618" t="str">
        <f t="shared" si="9"/>
        <v>Lolá</v>
      </c>
      <c r="C618">
        <v>9</v>
      </c>
      <c r="D618" t="s">
        <v>139</v>
      </c>
      <c r="E618" s="63">
        <v>8.0782098770141602</v>
      </c>
      <c r="F618" s="63">
        <v>-81.134902954101563</v>
      </c>
      <c r="G618" s="63">
        <v>226991</v>
      </c>
      <c r="H618" s="64">
        <v>905</v>
      </c>
      <c r="I618" t="s">
        <v>258</v>
      </c>
      <c r="J618">
        <v>8.0769996643066406</v>
      </c>
      <c r="K618">
        <v>-81.51080322265625</v>
      </c>
      <c r="L618">
        <v>17566</v>
      </c>
      <c r="M618">
        <v>90507</v>
      </c>
      <c r="N618" t="s">
        <v>531</v>
      </c>
      <c r="O618">
        <v>8.0901803970336914</v>
      </c>
      <c r="P618">
        <v>-81.490501403808594</v>
      </c>
      <c r="Q618">
        <v>946</v>
      </c>
    </row>
    <row r="619" spans="1:17">
      <c r="A619">
        <v>471</v>
      </c>
      <c r="B619" t="str">
        <f t="shared" si="9"/>
        <v>Pixvae</v>
      </c>
      <c r="C619">
        <v>9</v>
      </c>
      <c r="D619" t="s">
        <v>139</v>
      </c>
      <c r="E619" s="63">
        <v>8.0782098770141602</v>
      </c>
      <c r="F619" s="63">
        <v>-81.134902954101563</v>
      </c>
      <c r="G619" s="63">
        <v>226991</v>
      </c>
      <c r="H619" s="64">
        <v>905</v>
      </c>
      <c r="I619" t="s">
        <v>258</v>
      </c>
      <c r="J619">
        <v>8.0769996643066406</v>
      </c>
      <c r="K619">
        <v>-81.51080322265625</v>
      </c>
      <c r="L619">
        <v>17566</v>
      </c>
      <c r="M619">
        <v>90508</v>
      </c>
      <c r="N619" t="s">
        <v>623</v>
      </c>
      <c r="O619">
        <v>7.8818697929382324</v>
      </c>
      <c r="P619">
        <v>-81.5802001953125</v>
      </c>
      <c r="Q619">
        <v>820</v>
      </c>
    </row>
    <row r="620" spans="1:17">
      <c r="A620">
        <v>472</v>
      </c>
      <c r="B620" t="str">
        <f t="shared" si="9"/>
        <v>Puerto Vidal</v>
      </c>
      <c r="C620">
        <v>9</v>
      </c>
      <c r="D620" t="s">
        <v>139</v>
      </c>
      <c r="E620" s="63">
        <v>8.0782098770141602</v>
      </c>
      <c r="F620" s="63">
        <v>-81.134902954101563</v>
      </c>
      <c r="G620" s="63">
        <v>226991</v>
      </c>
      <c r="H620" s="64">
        <v>905</v>
      </c>
      <c r="I620" t="s">
        <v>258</v>
      </c>
      <c r="J620">
        <v>8.0769996643066406</v>
      </c>
      <c r="K620">
        <v>-81.51080322265625</v>
      </c>
      <c r="L620">
        <v>17566</v>
      </c>
      <c r="M620">
        <v>90509</v>
      </c>
      <c r="N620" t="s">
        <v>645</v>
      </c>
      <c r="O620">
        <v>8.0300798416137695</v>
      </c>
      <c r="P620">
        <v>-81.596397399902344</v>
      </c>
      <c r="Q620">
        <v>1671</v>
      </c>
    </row>
    <row r="621" spans="1:17">
      <c r="A621">
        <v>473</v>
      </c>
      <c r="B621" t="str">
        <f t="shared" si="9"/>
        <v>San Martín de Porres</v>
      </c>
      <c r="C621">
        <v>9</v>
      </c>
      <c r="D621" t="s">
        <v>139</v>
      </c>
      <c r="E621" s="63">
        <v>8.0782098770141602</v>
      </c>
      <c r="F621" s="63">
        <v>-81.134902954101563</v>
      </c>
      <c r="G621" s="63">
        <v>226991</v>
      </c>
      <c r="H621" s="64">
        <v>905</v>
      </c>
      <c r="I621" t="s">
        <v>258</v>
      </c>
      <c r="J621">
        <v>8.0769996643066406</v>
      </c>
      <c r="K621">
        <v>-81.51080322265625</v>
      </c>
      <c r="L621">
        <v>17566</v>
      </c>
      <c r="M621">
        <v>90510</v>
      </c>
      <c r="N621" t="s">
        <v>706</v>
      </c>
      <c r="O621">
        <v>8.1990699768066406</v>
      </c>
      <c r="P621">
        <v>-81.536598205566406</v>
      </c>
      <c r="Q621">
        <v>1004</v>
      </c>
    </row>
    <row r="622" spans="1:17">
      <c r="A622">
        <v>474</v>
      </c>
      <c r="B622" t="str">
        <f t="shared" si="9"/>
        <v>Viguí</v>
      </c>
      <c r="C622">
        <v>9</v>
      </c>
      <c r="D622" t="s">
        <v>139</v>
      </c>
      <c r="E622" s="63">
        <v>8.0782098770141602</v>
      </c>
      <c r="F622" s="63">
        <v>-81.134902954101563</v>
      </c>
      <c r="G622" s="63">
        <v>226991</v>
      </c>
      <c r="H622" s="64">
        <v>905</v>
      </c>
      <c r="I622" t="s">
        <v>258</v>
      </c>
      <c r="J622">
        <v>8.0769996643066406</v>
      </c>
      <c r="K622">
        <v>-81.51080322265625</v>
      </c>
      <c r="L622">
        <v>17566</v>
      </c>
      <c r="M622">
        <v>90511</v>
      </c>
      <c r="N622" t="s">
        <v>771</v>
      </c>
      <c r="O622">
        <v>8.3377504348754883</v>
      </c>
      <c r="P622">
        <v>-81.500396728515625</v>
      </c>
      <c r="Q622">
        <v>964</v>
      </c>
    </row>
    <row r="623" spans="1:17">
      <c r="A623">
        <v>475</v>
      </c>
      <c r="B623" t="str">
        <f t="shared" si="9"/>
        <v>Zapotillo</v>
      </c>
      <c r="C623">
        <v>9</v>
      </c>
      <c r="D623" t="s">
        <v>139</v>
      </c>
      <c r="E623" s="63">
        <v>8.0782098770141602</v>
      </c>
      <c r="F623" s="63">
        <v>-81.134902954101563</v>
      </c>
      <c r="G623" s="63">
        <v>226991</v>
      </c>
      <c r="H623" s="64">
        <v>905</v>
      </c>
      <c r="I623" t="s">
        <v>258</v>
      </c>
      <c r="J623">
        <v>8.0769996643066406</v>
      </c>
      <c r="K623">
        <v>-81.51080322265625</v>
      </c>
      <c r="L623">
        <v>17566</v>
      </c>
      <c r="M623">
        <v>90512</v>
      </c>
      <c r="N623" t="s">
        <v>782</v>
      </c>
      <c r="O623">
        <v>7.9681501388549805</v>
      </c>
      <c r="P623">
        <v>-81.536003112792969</v>
      </c>
      <c r="Q623">
        <v>1067</v>
      </c>
    </row>
    <row r="624" spans="1:17">
      <c r="A624">
        <v>476</v>
      </c>
      <c r="B624" t="str">
        <f t="shared" si="9"/>
        <v>Manuel E. Amador Terrero</v>
      </c>
      <c r="C624">
        <v>9</v>
      </c>
      <c r="D624" t="s">
        <v>139</v>
      </c>
      <c r="E624" s="63">
        <v>8.0782098770141602</v>
      </c>
      <c r="F624" s="63">
        <v>-81.134902954101563</v>
      </c>
      <c r="G624" s="63">
        <v>226991</v>
      </c>
      <c r="H624" s="64">
        <v>905</v>
      </c>
      <c r="I624" t="s">
        <v>258</v>
      </c>
      <c r="J624">
        <v>8.0769996643066406</v>
      </c>
      <c r="K624">
        <v>-81.51080322265625</v>
      </c>
      <c r="L624">
        <v>17566</v>
      </c>
      <c r="M624">
        <v>90513</v>
      </c>
      <c r="N624" t="s">
        <v>553</v>
      </c>
      <c r="O624">
        <v>8.1607799530029297</v>
      </c>
      <c r="P624">
        <v>-81.42340087890625</v>
      </c>
      <c r="Q624">
        <v>0</v>
      </c>
    </row>
    <row r="625" spans="1:17">
      <c r="A625">
        <v>477</v>
      </c>
      <c r="B625" t="str">
        <f t="shared" si="9"/>
        <v>Montijo (Cabecera)</v>
      </c>
      <c r="C625">
        <v>9</v>
      </c>
      <c r="D625" t="s">
        <v>139</v>
      </c>
      <c r="E625" s="63">
        <v>8.0782098770141602</v>
      </c>
      <c r="F625" s="63">
        <v>-81.134902954101563</v>
      </c>
      <c r="G625" s="63">
        <v>226991</v>
      </c>
      <c r="H625" s="64">
        <v>906</v>
      </c>
      <c r="I625" t="s">
        <v>253</v>
      </c>
      <c r="J625">
        <v>7.5761699676513672</v>
      </c>
      <c r="K625">
        <v>-81.543197631835938</v>
      </c>
      <c r="L625">
        <v>6572</v>
      </c>
      <c r="M625">
        <v>90601</v>
      </c>
      <c r="N625" t="s">
        <v>568</v>
      </c>
      <c r="O625">
        <v>7.9924502372741699</v>
      </c>
      <c r="P625">
        <v>-81.048301696777344</v>
      </c>
      <c r="Q625">
        <v>2288</v>
      </c>
    </row>
    <row r="626" spans="1:17">
      <c r="A626">
        <v>478</v>
      </c>
      <c r="B626" t="str">
        <f t="shared" si="9"/>
        <v>Gobernadora</v>
      </c>
      <c r="C626">
        <v>9</v>
      </c>
      <c r="D626" t="s">
        <v>139</v>
      </c>
      <c r="E626" s="63">
        <v>8.0782098770141602</v>
      </c>
      <c r="F626" s="63">
        <v>-81.134902954101563</v>
      </c>
      <c r="G626" s="63">
        <v>226991</v>
      </c>
      <c r="H626" s="64">
        <v>906</v>
      </c>
      <c r="I626" t="s">
        <v>253</v>
      </c>
      <c r="J626">
        <v>7.5761699676513672</v>
      </c>
      <c r="K626">
        <v>-81.543197631835938</v>
      </c>
      <c r="L626">
        <v>6572</v>
      </c>
      <c r="M626">
        <v>90602</v>
      </c>
      <c r="N626" t="s">
        <v>412</v>
      </c>
      <c r="O626">
        <v>7.4652700424194336</v>
      </c>
      <c r="P626">
        <v>-81.750701904296875</v>
      </c>
      <c r="Q626">
        <v>269</v>
      </c>
    </row>
    <row r="627" spans="1:17">
      <c r="A627">
        <v>479</v>
      </c>
      <c r="B627" t="str">
        <f t="shared" si="9"/>
        <v>La Garceana</v>
      </c>
      <c r="C627">
        <v>9</v>
      </c>
      <c r="D627" t="s">
        <v>139</v>
      </c>
      <c r="E627" s="63">
        <v>8.0782098770141602</v>
      </c>
      <c r="F627" s="63">
        <v>-81.134902954101563</v>
      </c>
      <c r="G627" s="63">
        <v>226991</v>
      </c>
      <c r="H627" s="64">
        <v>906</v>
      </c>
      <c r="I627" t="s">
        <v>253</v>
      </c>
      <c r="J627">
        <v>7.5761699676513672</v>
      </c>
      <c r="K627">
        <v>-81.543197631835938</v>
      </c>
      <c r="L627">
        <v>6572</v>
      </c>
      <c r="M627">
        <v>90603</v>
      </c>
      <c r="N627" t="s">
        <v>468</v>
      </c>
      <c r="O627">
        <v>7.9238400459289551</v>
      </c>
      <c r="P627">
        <v>-81.034103393554688</v>
      </c>
      <c r="Q627">
        <v>276</v>
      </c>
    </row>
    <row r="628" spans="1:17">
      <c r="A628">
        <v>480</v>
      </c>
      <c r="B628" t="str">
        <f t="shared" si="9"/>
        <v>Leones</v>
      </c>
      <c r="C628">
        <v>9</v>
      </c>
      <c r="D628" t="s">
        <v>139</v>
      </c>
      <c r="E628" s="63">
        <v>8.0782098770141602</v>
      </c>
      <c r="F628" s="63">
        <v>-81.134902954101563</v>
      </c>
      <c r="G628" s="63">
        <v>226991</v>
      </c>
      <c r="H628" s="64">
        <v>906</v>
      </c>
      <c r="I628" t="s">
        <v>253</v>
      </c>
      <c r="J628">
        <v>7.5761699676513672</v>
      </c>
      <c r="K628">
        <v>-81.543197631835938</v>
      </c>
      <c r="L628">
        <v>6572</v>
      </c>
      <c r="M628">
        <v>90604</v>
      </c>
      <c r="N628" t="s">
        <v>519</v>
      </c>
      <c r="O628">
        <v>7.760429859161377</v>
      </c>
      <c r="P628">
        <v>-81.112098693847656</v>
      </c>
      <c r="Q628">
        <v>224</v>
      </c>
    </row>
    <row r="629" spans="1:17">
      <c r="A629">
        <v>481</v>
      </c>
      <c r="B629" t="str">
        <f t="shared" si="9"/>
        <v>Pilón</v>
      </c>
      <c r="C629">
        <v>9</v>
      </c>
      <c r="D629" t="s">
        <v>139</v>
      </c>
      <c r="E629" s="63">
        <v>8.0782098770141602</v>
      </c>
      <c r="F629" s="63">
        <v>-81.134902954101563</v>
      </c>
      <c r="G629" s="63">
        <v>226991</v>
      </c>
      <c r="H629" s="64">
        <v>906</v>
      </c>
      <c r="I629" t="s">
        <v>253</v>
      </c>
      <c r="J629">
        <v>7.5761699676513672</v>
      </c>
      <c r="K629">
        <v>-81.543197631835938</v>
      </c>
      <c r="L629">
        <v>6572</v>
      </c>
      <c r="M629">
        <v>90605</v>
      </c>
      <c r="N629" t="s">
        <v>621</v>
      </c>
      <c r="O629">
        <v>7.9621901512145996</v>
      </c>
      <c r="P629">
        <v>-81.092597961425781</v>
      </c>
      <c r="Q629">
        <v>890</v>
      </c>
    </row>
    <row r="630" spans="1:17">
      <c r="A630">
        <v>482</v>
      </c>
      <c r="B630" t="str">
        <f t="shared" si="9"/>
        <v>Cébaco</v>
      </c>
      <c r="C630">
        <v>9</v>
      </c>
      <c r="D630" t="s">
        <v>139</v>
      </c>
      <c r="E630" s="63">
        <v>8.0782098770141602</v>
      </c>
      <c r="F630" s="63">
        <v>-81.134902954101563</v>
      </c>
      <c r="G630" s="63">
        <v>226991</v>
      </c>
      <c r="H630" s="64">
        <v>906</v>
      </c>
      <c r="I630" t="s">
        <v>253</v>
      </c>
      <c r="J630">
        <v>7.5761699676513672</v>
      </c>
      <c r="K630">
        <v>-81.543197631835938</v>
      </c>
      <c r="L630">
        <v>6572</v>
      </c>
      <c r="M630">
        <v>90606</v>
      </c>
      <c r="N630" t="s">
        <v>254</v>
      </c>
      <c r="O630">
        <v>7.5383601188659668</v>
      </c>
      <c r="P630">
        <v>-81.142097473144531</v>
      </c>
      <c r="Q630">
        <v>378</v>
      </c>
    </row>
    <row r="631" spans="1:17">
      <c r="A631">
        <v>483</v>
      </c>
      <c r="B631" t="str">
        <f t="shared" si="9"/>
        <v>Costa Hermosa</v>
      </c>
      <c r="C631">
        <v>9</v>
      </c>
      <c r="D631" t="s">
        <v>139</v>
      </c>
      <c r="E631" s="63">
        <v>8.0782098770141602</v>
      </c>
      <c r="F631" s="63">
        <v>-81.134902954101563</v>
      </c>
      <c r="G631" s="63">
        <v>226991</v>
      </c>
      <c r="H631" s="64">
        <v>906</v>
      </c>
      <c r="I631" t="s">
        <v>253</v>
      </c>
      <c r="J631">
        <v>7.5761699676513672</v>
      </c>
      <c r="K631">
        <v>-81.543197631835938</v>
      </c>
      <c r="L631">
        <v>6572</v>
      </c>
      <c r="M631">
        <v>90607</v>
      </c>
      <c r="N631" t="s">
        <v>304</v>
      </c>
      <c r="O631">
        <v>7.9369401931762695</v>
      </c>
      <c r="P631">
        <v>-81.059196472167969</v>
      </c>
      <c r="Q631">
        <v>1550</v>
      </c>
    </row>
    <row r="632" spans="1:17">
      <c r="A632">
        <v>484</v>
      </c>
      <c r="B632" t="str">
        <f t="shared" si="9"/>
        <v>Unión del Norte</v>
      </c>
      <c r="C632">
        <v>9</v>
      </c>
      <c r="D632" t="s">
        <v>139</v>
      </c>
      <c r="E632" s="63">
        <v>8.0782098770141602</v>
      </c>
      <c r="F632" s="63">
        <v>-81.134902954101563</v>
      </c>
      <c r="G632" s="63">
        <v>226991</v>
      </c>
      <c r="H632" s="64">
        <v>906</v>
      </c>
      <c r="I632" t="s">
        <v>253</v>
      </c>
      <c r="J632">
        <v>7.5761699676513672</v>
      </c>
      <c r="K632">
        <v>-81.543197631835938</v>
      </c>
      <c r="L632">
        <v>6572</v>
      </c>
      <c r="M632">
        <v>90608</v>
      </c>
      <c r="N632" t="s">
        <v>758</v>
      </c>
      <c r="O632">
        <v>8.0235300064086914</v>
      </c>
      <c r="P632">
        <v>-81.077796936035156</v>
      </c>
      <c r="Q632">
        <v>697</v>
      </c>
    </row>
    <row r="633" spans="1:17">
      <c r="A633">
        <v>485</v>
      </c>
      <c r="B633" t="str">
        <f t="shared" si="9"/>
        <v>Río de Jesús (Cabecera)</v>
      </c>
      <c r="C633">
        <v>9</v>
      </c>
      <c r="D633" t="s">
        <v>139</v>
      </c>
      <c r="E633" s="63">
        <v>8.0782098770141602</v>
      </c>
      <c r="F633" s="63">
        <v>-81.134902954101563</v>
      </c>
      <c r="G633" s="63">
        <v>226991</v>
      </c>
      <c r="H633" s="64">
        <v>907</v>
      </c>
      <c r="I633" t="s">
        <v>250</v>
      </c>
      <c r="J633">
        <v>7.9534401893615723</v>
      </c>
      <c r="K633">
        <v>-81.156097412109375</v>
      </c>
      <c r="L633">
        <v>5102</v>
      </c>
      <c r="M633">
        <v>90701</v>
      </c>
      <c r="N633" t="s">
        <v>667</v>
      </c>
      <c r="O633">
        <v>7.9968600273132324</v>
      </c>
      <c r="P633">
        <v>-81.165000915527344</v>
      </c>
      <c r="Q633">
        <v>2484</v>
      </c>
    </row>
    <row r="634" spans="1:17">
      <c r="A634">
        <v>486</v>
      </c>
      <c r="B634" t="str">
        <f t="shared" si="9"/>
        <v>Las Huacas</v>
      </c>
      <c r="C634">
        <v>9</v>
      </c>
      <c r="D634" t="s">
        <v>139</v>
      </c>
      <c r="E634" s="63">
        <v>8.0782098770141602</v>
      </c>
      <c r="F634" s="63">
        <v>-81.134902954101563</v>
      </c>
      <c r="G634" s="63">
        <v>226991</v>
      </c>
      <c r="H634" s="64">
        <v>907</v>
      </c>
      <c r="I634" t="s">
        <v>250</v>
      </c>
      <c r="J634">
        <v>7.9534401893615723</v>
      </c>
      <c r="K634">
        <v>-81.156097412109375</v>
      </c>
      <c r="L634">
        <v>5102</v>
      </c>
      <c r="M634">
        <v>90702</v>
      </c>
      <c r="N634" t="s">
        <v>505</v>
      </c>
      <c r="O634">
        <v>7.8885002136230469</v>
      </c>
      <c r="P634">
        <v>-81.154502868652344</v>
      </c>
      <c r="Q634">
        <v>965</v>
      </c>
    </row>
    <row r="635" spans="1:17">
      <c r="A635">
        <v>487</v>
      </c>
      <c r="B635" t="str">
        <f t="shared" si="9"/>
        <v>Los Castillos</v>
      </c>
      <c r="C635">
        <v>9</v>
      </c>
      <c r="D635" t="s">
        <v>139</v>
      </c>
      <c r="E635" s="63">
        <v>8.0782098770141602</v>
      </c>
      <c r="F635" s="63">
        <v>-81.134902954101563</v>
      </c>
      <c r="G635" s="63">
        <v>226991</v>
      </c>
      <c r="H635" s="64">
        <v>907</v>
      </c>
      <c r="I635" t="s">
        <v>250</v>
      </c>
      <c r="J635">
        <v>7.9534401893615723</v>
      </c>
      <c r="K635">
        <v>-81.156097412109375</v>
      </c>
      <c r="L635">
        <v>5102</v>
      </c>
      <c r="M635">
        <v>90703</v>
      </c>
      <c r="N635" t="s">
        <v>539</v>
      </c>
      <c r="O635">
        <v>8.0294399261474609</v>
      </c>
      <c r="P635">
        <v>-81.113899230957031</v>
      </c>
      <c r="Q635">
        <v>552</v>
      </c>
    </row>
    <row r="636" spans="1:17">
      <c r="A636">
        <v>488</v>
      </c>
      <c r="B636" t="str">
        <f t="shared" si="9"/>
        <v>Utirá</v>
      </c>
      <c r="C636">
        <v>9</v>
      </c>
      <c r="D636" t="s">
        <v>139</v>
      </c>
      <c r="E636" s="63">
        <v>8.0782098770141602</v>
      </c>
      <c r="F636" s="63">
        <v>-81.134902954101563</v>
      </c>
      <c r="G636" s="63">
        <v>226991</v>
      </c>
      <c r="H636" s="64">
        <v>907</v>
      </c>
      <c r="I636" t="s">
        <v>250</v>
      </c>
      <c r="J636">
        <v>7.9534401893615723</v>
      </c>
      <c r="K636">
        <v>-81.156097412109375</v>
      </c>
      <c r="L636">
        <v>5102</v>
      </c>
      <c r="M636">
        <v>90704</v>
      </c>
      <c r="N636" t="s">
        <v>761</v>
      </c>
      <c r="O636">
        <v>7.9710698127746582</v>
      </c>
      <c r="P636">
        <v>-81.21600341796875</v>
      </c>
      <c r="Q636">
        <v>314</v>
      </c>
    </row>
    <row r="637" spans="1:17">
      <c r="A637">
        <v>489</v>
      </c>
      <c r="B637" t="str">
        <f t="shared" si="9"/>
        <v>Catorce de Noviembre</v>
      </c>
      <c r="C637">
        <v>9</v>
      </c>
      <c r="D637" t="s">
        <v>139</v>
      </c>
      <c r="E637" s="63">
        <v>8.0782098770141602</v>
      </c>
      <c r="F637" s="63">
        <v>-81.134902954101563</v>
      </c>
      <c r="G637" s="63">
        <v>226991</v>
      </c>
      <c r="H637" s="64">
        <v>907</v>
      </c>
      <c r="I637" t="s">
        <v>250</v>
      </c>
      <c r="J637">
        <v>7.9534401893615723</v>
      </c>
      <c r="K637">
        <v>-81.156097412109375</v>
      </c>
      <c r="L637">
        <v>5102</v>
      </c>
      <c r="M637">
        <v>90705</v>
      </c>
      <c r="N637" t="s">
        <v>251</v>
      </c>
      <c r="O637">
        <v>7.930729866027832</v>
      </c>
      <c r="P637">
        <v>-81.11090087890625</v>
      </c>
      <c r="Q637">
        <v>787</v>
      </c>
    </row>
    <row r="638" spans="1:17">
      <c r="A638">
        <v>490</v>
      </c>
      <c r="B638" t="str">
        <f t="shared" si="9"/>
        <v>San Francisco (Cabecera)</v>
      </c>
      <c r="C638">
        <v>9</v>
      </c>
      <c r="D638" t="s">
        <v>139</v>
      </c>
      <c r="E638" s="63">
        <v>8.0782098770141602</v>
      </c>
      <c r="F638" s="63">
        <v>-81.134902954101563</v>
      </c>
      <c r="G638" s="63">
        <v>226991</v>
      </c>
      <c r="H638" s="64">
        <v>908</v>
      </c>
      <c r="I638" t="s">
        <v>302</v>
      </c>
      <c r="J638">
        <v>8.2991304397583008</v>
      </c>
      <c r="K638">
        <v>-81.005996704101563</v>
      </c>
      <c r="L638">
        <v>9881</v>
      </c>
      <c r="M638">
        <v>90801</v>
      </c>
      <c r="N638" t="s">
        <v>696</v>
      </c>
      <c r="O638">
        <v>8.2417097091674805</v>
      </c>
      <c r="P638">
        <v>-80.974700927734375</v>
      </c>
      <c r="Q638">
        <v>2283</v>
      </c>
    </row>
    <row r="639" spans="1:17">
      <c r="A639">
        <v>491</v>
      </c>
      <c r="B639" t="str">
        <f t="shared" si="9"/>
        <v>Corral Falso</v>
      </c>
      <c r="C639">
        <v>9</v>
      </c>
      <c r="D639" t="s">
        <v>139</v>
      </c>
      <c r="E639" s="63">
        <v>8.0782098770141602</v>
      </c>
      <c r="F639" s="63">
        <v>-81.134902954101563</v>
      </c>
      <c r="G639" s="63">
        <v>226991</v>
      </c>
      <c r="H639" s="64">
        <v>908</v>
      </c>
      <c r="I639" t="s">
        <v>302</v>
      </c>
      <c r="J639">
        <v>8.2991304397583008</v>
      </c>
      <c r="K639">
        <v>-81.005996704101563</v>
      </c>
      <c r="L639">
        <v>9881</v>
      </c>
      <c r="M639">
        <v>90802</v>
      </c>
      <c r="N639" t="s">
        <v>303</v>
      </c>
      <c r="O639">
        <v>8.2154598236083984</v>
      </c>
      <c r="P639">
        <v>-80.884101867675781</v>
      </c>
      <c r="Q639">
        <v>469</v>
      </c>
    </row>
    <row r="640" spans="1:17">
      <c r="A640">
        <v>492</v>
      </c>
      <c r="B640" t="str">
        <f t="shared" si="9"/>
        <v>Los Hatillos</v>
      </c>
      <c r="C640">
        <v>9</v>
      </c>
      <c r="D640" t="s">
        <v>139</v>
      </c>
      <c r="E640" s="63">
        <v>8.0782098770141602</v>
      </c>
      <c r="F640" s="63">
        <v>-81.134902954101563</v>
      </c>
      <c r="G640" s="63">
        <v>226991</v>
      </c>
      <c r="H640" s="64">
        <v>908</v>
      </c>
      <c r="I640" t="s">
        <v>302</v>
      </c>
      <c r="J640">
        <v>8.2991304397583008</v>
      </c>
      <c r="K640">
        <v>-81.005996704101563</v>
      </c>
      <c r="L640">
        <v>9881</v>
      </c>
      <c r="M640">
        <v>90803</v>
      </c>
      <c r="N640" t="s">
        <v>543</v>
      </c>
      <c r="O640">
        <v>8.3360795974731445</v>
      </c>
      <c r="P640">
        <v>-80.966102600097656</v>
      </c>
      <c r="Q640">
        <v>1365</v>
      </c>
    </row>
    <row r="641" spans="1:17">
      <c r="A641">
        <v>493</v>
      </c>
      <c r="B641" t="str">
        <f t="shared" si="9"/>
        <v>Remance</v>
      </c>
      <c r="C641">
        <v>9</v>
      </c>
      <c r="D641" t="s">
        <v>139</v>
      </c>
      <c r="E641" s="63">
        <v>8.0782098770141602</v>
      </c>
      <c r="F641" s="63">
        <v>-81.134902954101563</v>
      </c>
      <c r="G641" s="63">
        <v>226991</v>
      </c>
      <c r="H641" s="64">
        <v>908</v>
      </c>
      <c r="I641" t="s">
        <v>302</v>
      </c>
      <c r="J641">
        <v>8.2991304397583008</v>
      </c>
      <c r="K641">
        <v>-81.005996704101563</v>
      </c>
      <c r="L641">
        <v>9881</v>
      </c>
      <c r="M641">
        <v>90804</v>
      </c>
      <c r="N641" t="s">
        <v>659</v>
      </c>
      <c r="O641">
        <v>8.2822999954223633</v>
      </c>
      <c r="P641">
        <v>-81.077201843261719</v>
      </c>
      <c r="Q641">
        <v>1618</v>
      </c>
    </row>
    <row r="642" spans="1:17">
      <c r="A642">
        <v>494</v>
      </c>
      <c r="B642" t="str">
        <f t="shared" si="9"/>
        <v>San Juan</v>
      </c>
      <c r="C642">
        <v>9</v>
      </c>
      <c r="D642" t="s">
        <v>139</v>
      </c>
      <c r="E642" s="63">
        <v>8.0782098770141602</v>
      </c>
      <c r="F642" s="63">
        <v>-81.134902954101563</v>
      </c>
      <c r="G642" s="63">
        <v>226991</v>
      </c>
      <c r="H642" s="64">
        <v>908</v>
      </c>
      <c r="I642" t="s">
        <v>302</v>
      </c>
      <c r="J642">
        <v>8.2991304397583008</v>
      </c>
      <c r="K642">
        <v>-81.005996704101563</v>
      </c>
      <c r="L642">
        <v>9881</v>
      </c>
      <c r="M642">
        <v>90805</v>
      </c>
      <c r="N642" t="s">
        <v>700</v>
      </c>
      <c r="O642">
        <v>8.2974700927734375</v>
      </c>
      <c r="P642">
        <v>-81.034103393554688</v>
      </c>
      <c r="Q642">
        <v>1591</v>
      </c>
    </row>
    <row r="643" spans="1:17">
      <c r="A643">
        <v>495</v>
      </c>
      <c r="B643" t="str">
        <f t="shared" si="9"/>
        <v>San José</v>
      </c>
      <c r="C643">
        <v>9</v>
      </c>
      <c r="D643" t="s">
        <v>139</v>
      </c>
      <c r="E643" s="63">
        <v>8.0782098770141602</v>
      </c>
      <c r="F643" s="63">
        <v>-81.134902954101563</v>
      </c>
      <c r="G643" s="63">
        <v>226991</v>
      </c>
      <c r="H643" s="64">
        <v>908</v>
      </c>
      <c r="I643" t="s">
        <v>302</v>
      </c>
      <c r="J643">
        <v>8.2991304397583008</v>
      </c>
      <c r="K643">
        <v>-81.005996704101563</v>
      </c>
      <c r="L643">
        <v>9881</v>
      </c>
      <c r="M643">
        <v>90806</v>
      </c>
      <c r="N643" t="s">
        <v>698</v>
      </c>
      <c r="O643">
        <v>8.3622198104858398</v>
      </c>
      <c r="P643">
        <v>-81.058799743652344</v>
      </c>
      <c r="Q643">
        <v>2555</v>
      </c>
    </row>
    <row r="644" spans="1:17">
      <c r="A644">
        <v>496</v>
      </c>
      <c r="B644" t="str">
        <f t="shared" si="9"/>
        <v>Santa Fe (Cabecera)</v>
      </c>
      <c r="C644">
        <v>9</v>
      </c>
      <c r="D644" t="s">
        <v>139</v>
      </c>
      <c r="E644" s="63">
        <v>8.0782098770141602</v>
      </c>
      <c r="F644" s="63">
        <v>-81.134902954101563</v>
      </c>
      <c r="G644" s="63">
        <v>226991</v>
      </c>
      <c r="H644" s="64">
        <v>909</v>
      </c>
      <c r="I644" t="s">
        <v>108</v>
      </c>
      <c r="J644">
        <v>8.6464004516601563</v>
      </c>
      <c r="K644">
        <v>-80.99420166015625</v>
      </c>
      <c r="L644">
        <v>15585</v>
      </c>
      <c r="M644">
        <v>90901</v>
      </c>
      <c r="N644" t="s">
        <v>718</v>
      </c>
      <c r="O644">
        <v>8.4955997467041016</v>
      </c>
      <c r="P644">
        <v>-81.085403442382813</v>
      </c>
      <c r="Q644">
        <v>3047</v>
      </c>
    </row>
    <row r="645" spans="1:17">
      <c r="A645">
        <v>497</v>
      </c>
      <c r="B645" t="str">
        <f t="shared" si="9"/>
        <v>Calovébora</v>
      </c>
      <c r="C645">
        <v>9</v>
      </c>
      <c r="D645" t="s">
        <v>139</v>
      </c>
      <c r="E645" s="63">
        <v>8.0782098770141602</v>
      </c>
      <c r="F645" s="63">
        <v>-81.134902954101563</v>
      </c>
      <c r="G645" s="63">
        <v>226991</v>
      </c>
      <c r="H645" s="64">
        <v>909</v>
      </c>
      <c r="I645" t="s">
        <v>108</v>
      </c>
      <c r="J645">
        <v>8.6464004516601563</v>
      </c>
      <c r="K645">
        <v>-80.99420166015625</v>
      </c>
      <c r="L645">
        <v>15585</v>
      </c>
      <c r="M645">
        <v>90902</v>
      </c>
      <c r="N645" t="s">
        <v>225</v>
      </c>
      <c r="O645">
        <v>8.7149200439453125</v>
      </c>
      <c r="P645">
        <v>-80.935600280761719</v>
      </c>
      <c r="Q645">
        <v>4397</v>
      </c>
    </row>
    <row r="646" spans="1:17">
      <c r="A646">
        <v>498</v>
      </c>
      <c r="B646" t="str">
        <f t="shared" si="9"/>
        <v>El Alto</v>
      </c>
      <c r="C646">
        <v>9</v>
      </c>
      <c r="D646" t="s">
        <v>139</v>
      </c>
      <c r="E646" s="63">
        <v>8.0782098770141602</v>
      </c>
      <c r="F646" s="63">
        <v>-81.134902954101563</v>
      </c>
      <c r="G646" s="63">
        <v>226991</v>
      </c>
      <c r="H646" s="64">
        <v>909</v>
      </c>
      <c r="I646" t="s">
        <v>108</v>
      </c>
      <c r="J646">
        <v>8.6464004516601563</v>
      </c>
      <c r="K646">
        <v>-80.99420166015625</v>
      </c>
      <c r="L646">
        <v>15585</v>
      </c>
      <c r="M646">
        <v>90903</v>
      </c>
      <c r="N646" t="s">
        <v>324</v>
      </c>
      <c r="O646">
        <v>8.545989990234375</v>
      </c>
      <c r="P646">
        <v>-81.028396606445313</v>
      </c>
      <c r="Q646">
        <v>1318</v>
      </c>
    </row>
    <row r="647" spans="1:17">
      <c r="A647">
        <v>499</v>
      </c>
      <c r="B647" t="str">
        <f t="shared" si="9"/>
        <v>El Cuay</v>
      </c>
      <c r="C647">
        <v>9</v>
      </c>
      <c r="D647" t="s">
        <v>139</v>
      </c>
      <c r="E647" s="63">
        <v>8.0782098770141602</v>
      </c>
      <c r="F647" s="63">
        <v>-81.134902954101563</v>
      </c>
      <c r="G647" s="63">
        <v>226991</v>
      </c>
      <c r="H647" s="64">
        <v>909</v>
      </c>
      <c r="I647" t="s">
        <v>108</v>
      </c>
      <c r="J647">
        <v>8.6464004516601563</v>
      </c>
      <c r="K647">
        <v>-80.99420166015625</v>
      </c>
      <c r="L647">
        <v>15585</v>
      </c>
      <c r="M647">
        <v>90904</v>
      </c>
      <c r="N647" t="s">
        <v>352</v>
      </c>
      <c r="O647">
        <v>8.443079948425293</v>
      </c>
      <c r="P647">
        <v>-81.109901428222656</v>
      </c>
      <c r="Q647">
        <v>1486</v>
      </c>
    </row>
    <row r="648" spans="1:17">
      <c r="A648">
        <v>500</v>
      </c>
      <c r="B648" t="str">
        <f t="shared" si="9"/>
        <v>El Pantano</v>
      </c>
      <c r="C648">
        <v>9</v>
      </c>
      <c r="D648" t="s">
        <v>139</v>
      </c>
      <c r="E648" s="63">
        <v>8.0782098770141602</v>
      </c>
      <c r="F648" s="63">
        <v>-81.134902954101563</v>
      </c>
      <c r="G648" s="63">
        <v>226991</v>
      </c>
      <c r="H648" s="64">
        <v>909</v>
      </c>
      <c r="I648" t="s">
        <v>108</v>
      </c>
      <c r="J648">
        <v>8.6464004516601563</v>
      </c>
      <c r="K648">
        <v>-80.99420166015625</v>
      </c>
      <c r="L648">
        <v>15585</v>
      </c>
      <c r="M648">
        <v>90905</v>
      </c>
      <c r="N648" t="s">
        <v>378</v>
      </c>
      <c r="O648">
        <v>8.5737400054931641</v>
      </c>
      <c r="P648">
        <v>-81.072502136230469</v>
      </c>
      <c r="Q648">
        <v>658</v>
      </c>
    </row>
    <row r="649" spans="1:17">
      <c r="A649">
        <v>501</v>
      </c>
      <c r="B649" t="str">
        <f t="shared" si="9"/>
        <v>Gatú o Gatucito</v>
      </c>
      <c r="C649">
        <v>9</v>
      </c>
      <c r="D649" t="s">
        <v>139</v>
      </c>
      <c r="E649" s="63">
        <v>8.0782098770141602</v>
      </c>
      <c r="F649" s="63">
        <v>-81.134902954101563</v>
      </c>
      <c r="G649" s="63">
        <v>226991</v>
      </c>
      <c r="H649" s="64">
        <v>909</v>
      </c>
      <c r="I649" t="s">
        <v>108</v>
      </c>
      <c r="J649">
        <v>8.6464004516601563</v>
      </c>
      <c r="K649">
        <v>-80.99420166015625</v>
      </c>
      <c r="L649">
        <v>15585</v>
      </c>
      <c r="M649">
        <v>90906</v>
      </c>
      <c r="N649" t="s">
        <v>410</v>
      </c>
      <c r="O649">
        <v>8.5440998077392578</v>
      </c>
      <c r="P649">
        <v>-80.959297180175781</v>
      </c>
      <c r="Q649">
        <v>1315</v>
      </c>
    </row>
    <row r="650" spans="1:17">
      <c r="A650">
        <v>502</v>
      </c>
      <c r="B650" t="str">
        <f t="shared" si="9"/>
        <v>Río Luis</v>
      </c>
      <c r="C650">
        <v>9</v>
      </c>
      <c r="D650" t="s">
        <v>139</v>
      </c>
      <c r="E650" s="63">
        <v>8.0782098770141602</v>
      </c>
      <c r="F650" s="63">
        <v>-81.134902954101563</v>
      </c>
      <c r="G650" s="63">
        <v>226991</v>
      </c>
      <c r="H650" s="64">
        <v>909</v>
      </c>
      <c r="I650" t="s">
        <v>108</v>
      </c>
      <c r="J650">
        <v>8.6464004516601563</v>
      </c>
      <c r="K650">
        <v>-80.99420166015625</v>
      </c>
      <c r="L650">
        <v>15585</v>
      </c>
      <c r="M650">
        <v>90907</v>
      </c>
      <c r="N650" t="s">
        <v>673</v>
      </c>
      <c r="O650">
        <v>8.650050163269043</v>
      </c>
      <c r="P650">
        <v>-81.149101257324219</v>
      </c>
      <c r="Q650">
        <v>2204</v>
      </c>
    </row>
    <row r="651" spans="1:17">
      <c r="A651">
        <v>503</v>
      </c>
      <c r="B651" t="str">
        <f t="shared" ref="B651:B684" si="10">+N651</f>
        <v>Rubén Cantú</v>
      </c>
      <c r="C651">
        <v>9</v>
      </c>
      <c r="D651" t="s">
        <v>139</v>
      </c>
      <c r="E651" s="63">
        <v>8.0782098770141602</v>
      </c>
      <c r="F651" s="63">
        <v>-81.134902954101563</v>
      </c>
      <c r="G651" s="63">
        <v>226991</v>
      </c>
      <c r="H651" s="64">
        <v>909</v>
      </c>
      <c r="I651" t="s">
        <v>108</v>
      </c>
      <c r="J651">
        <v>8.6464004516601563</v>
      </c>
      <c r="K651">
        <v>-80.99420166015625</v>
      </c>
      <c r="L651">
        <v>15585</v>
      </c>
      <c r="M651">
        <v>90908</v>
      </c>
      <c r="N651" t="s">
        <v>681</v>
      </c>
      <c r="O651">
        <v>8.4515895843505859</v>
      </c>
      <c r="P651">
        <v>-80.978103637695313</v>
      </c>
      <c r="Q651">
        <v>1160</v>
      </c>
    </row>
    <row r="652" spans="1:17">
      <c r="A652">
        <v>504</v>
      </c>
      <c r="B652" t="str">
        <f t="shared" si="10"/>
        <v>Santiago (Cabecera)</v>
      </c>
      <c r="C652">
        <v>9</v>
      </c>
      <c r="D652" t="s">
        <v>139</v>
      </c>
      <c r="E652" s="63">
        <v>8.0782098770141602</v>
      </c>
      <c r="F652" s="63">
        <v>-81.134902954101563</v>
      </c>
      <c r="G652" s="63">
        <v>226991</v>
      </c>
      <c r="H652" s="64">
        <v>910</v>
      </c>
      <c r="I652" t="s">
        <v>232</v>
      </c>
      <c r="J652">
        <v>8.0401401519775391</v>
      </c>
      <c r="K652">
        <v>-80.96710205078125</v>
      </c>
      <c r="L652">
        <v>88997</v>
      </c>
      <c r="M652">
        <v>91001</v>
      </c>
      <c r="N652" t="s">
        <v>724</v>
      </c>
      <c r="O652">
        <v>8.0822200775146484</v>
      </c>
      <c r="P652">
        <v>-80.9739990234375</v>
      </c>
      <c r="Q652">
        <v>31065</v>
      </c>
    </row>
    <row r="653" spans="1:17">
      <c r="A653">
        <v>505</v>
      </c>
      <c r="B653" t="str">
        <f t="shared" si="10"/>
        <v>La Colorada</v>
      </c>
      <c r="C653">
        <v>9</v>
      </c>
      <c r="D653" t="s">
        <v>139</v>
      </c>
      <c r="E653" s="63">
        <v>8.0782098770141602</v>
      </c>
      <c r="F653" s="63">
        <v>-81.134902954101563</v>
      </c>
      <c r="G653" s="63">
        <v>226991</v>
      </c>
      <c r="H653" s="64">
        <v>910</v>
      </c>
      <c r="I653" t="s">
        <v>232</v>
      </c>
      <c r="J653">
        <v>8.0401401519775391</v>
      </c>
      <c r="K653">
        <v>-80.96710205078125</v>
      </c>
      <c r="L653">
        <v>88997</v>
      </c>
      <c r="M653">
        <v>91002</v>
      </c>
      <c r="N653" t="s">
        <v>457</v>
      </c>
      <c r="O653">
        <v>7.9924201965332031</v>
      </c>
      <c r="P653">
        <v>-80.988998413085938</v>
      </c>
      <c r="Q653">
        <v>2128</v>
      </c>
    </row>
    <row r="654" spans="1:17">
      <c r="A654">
        <v>506</v>
      </c>
      <c r="B654" t="str">
        <f t="shared" si="10"/>
        <v>La Peña</v>
      </c>
      <c r="C654">
        <v>9</v>
      </c>
      <c r="D654" t="s">
        <v>139</v>
      </c>
      <c r="E654" s="63">
        <v>8.0782098770141602</v>
      </c>
      <c r="F654" s="63">
        <v>-81.134902954101563</v>
      </c>
      <c r="G654" s="63">
        <v>226991</v>
      </c>
      <c r="H654" s="64">
        <v>910</v>
      </c>
      <c r="I654" t="s">
        <v>232</v>
      </c>
      <c r="J654">
        <v>8.0401401519775391</v>
      </c>
      <c r="K654">
        <v>-80.96710205078125</v>
      </c>
      <c r="L654">
        <v>88997</v>
      </c>
      <c r="M654">
        <v>91003</v>
      </c>
      <c r="N654" t="s">
        <v>480</v>
      </c>
      <c r="O654">
        <v>8.1894702911376953</v>
      </c>
      <c r="P654">
        <v>-81.064300537109375</v>
      </c>
      <c r="Q654">
        <v>3990</v>
      </c>
    </row>
    <row r="655" spans="1:17">
      <c r="A655">
        <v>507</v>
      </c>
      <c r="B655" t="str">
        <f t="shared" si="10"/>
        <v>La Raya de Santa María</v>
      </c>
      <c r="C655">
        <v>9</v>
      </c>
      <c r="D655" t="s">
        <v>139</v>
      </c>
      <c r="E655" s="63">
        <v>8.0782098770141602</v>
      </c>
      <c r="F655" s="63">
        <v>-81.134902954101563</v>
      </c>
      <c r="G655" s="63">
        <v>226991</v>
      </c>
      <c r="H655" s="64">
        <v>910</v>
      </c>
      <c r="I655" t="s">
        <v>232</v>
      </c>
      <c r="J655">
        <v>8.0401401519775391</v>
      </c>
      <c r="K655">
        <v>-80.96710205078125</v>
      </c>
      <c r="L655">
        <v>88997</v>
      </c>
      <c r="M655">
        <v>91004</v>
      </c>
      <c r="N655" t="s">
        <v>484</v>
      </c>
      <c r="O655">
        <v>8.149749755859375</v>
      </c>
      <c r="P655">
        <v>-80.810600280761719</v>
      </c>
      <c r="Q655">
        <v>3268</v>
      </c>
    </row>
    <row r="656" spans="1:17">
      <c r="A656">
        <v>508</v>
      </c>
      <c r="B656" t="str">
        <f t="shared" si="10"/>
        <v>Ponuga</v>
      </c>
      <c r="C656">
        <v>9</v>
      </c>
      <c r="D656" t="s">
        <v>139</v>
      </c>
      <c r="E656" s="63">
        <v>8.0782098770141602</v>
      </c>
      <c r="F656" s="63">
        <v>-81.134902954101563</v>
      </c>
      <c r="G656" s="63">
        <v>226991</v>
      </c>
      <c r="H656" s="64">
        <v>910</v>
      </c>
      <c r="I656" t="s">
        <v>232</v>
      </c>
      <c r="J656">
        <v>8.0401401519775391</v>
      </c>
      <c r="K656">
        <v>-80.96710205078125</v>
      </c>
      <c r="L656">
        <v>88997</v>
      </c>
      <c r="M656">
        <v>91005</v>
      </c>
      <c r="N656" t="s">
        <v>628</v>
      </c>
      <c r="O656">
        <v>7.8977499008178711</v>
      </c>
      <c r="P656">
        <v>-80.99169921875</v>
      </c>
      <c r="Q656">
        <v>2798</v>
      </c>
    </row>
    <row r="657" spans="1:17">
      <c r="A657">
        <v>509</v>
      </c>
      <c r="B657" t="str">
        <f t="shared" si="10"/>
        <v>San Pedro del Espino</v>
      </c>
      <c r="C657">
        <v>9</v>
      </c>
      <c r="D657" t="s">
        <v>139</v>
      </c>
      <c r="E657" s="63">
        <v>8.0782098770141602</v>
      </c>
      <c r="F657" s="63">
        <v>-81.134902954101563</v>
      </c>
      <c r="G657" s="63">
        <v>226991</v>
      </c>
      <c r="H657" s="64">
        <v>910</v>
      </c>
      <c r="I657" t="s">
        <v>232</v>
      </c>
      <c r="J657">
        <v>8.0401401519775391</v>
      </c>
      <c r="K657">
        <v>-80.96710205078125</v>
      </c>
      <c r="L657">
        <v>88997</v>
      </c>
      <c r="M657">
        <v>91006</v>
      </c>
      <c r="N657" t="s">
        <v>712</v>
      </c>
      <c r="O657">
        <v>8.1366395950317383</v>
      </c>
      <c r="P657">
        <v>-81.0780029296875</v>
      </c>
      <c r="Q657">
        <v>1629</v>
      </c>
    </row>
    <row r="658" spans="1:17">
      <c r="A658">
        <v>510</v>
      </c>
      <c r="B658" t="str">
        <f t="shared" si="10"/>
        <v>Canto del Llano</v>
      </c>
      <c r="C658">
        <v>9</v>
      </c>
      <c r="D658" t="s">
        <v>139</v>
      </c>
      <c r="E658" s="63">
        <v>8.0782098770141602</v>
      </c>
      <c r="F658" s="63">
        <v>-81.134902954101563</v>
      </c>
      <c r="G658" s="63">
        <v>226991</v>
      </c>
      <c r="H658" s="64">
        <v>910</v>
      </c>
      <c r="I658" t="s">
        <v>232</v>
      </c>
      <c r="J658">
        <v>8.0401401519775391</v>
      </c>
      <c r="K658">
        <v>-80.96710205078125</v>
      </c>
      <c r="L658">
        <v>88997</v>
      </c>
      <c r="M658">
        <v>91007</v>
      </c>
      <c r="N658" t="s">
        <v>233</v>
      </c>
      <c r="O658">
        <v>8.1752099990844727</v>
      </c>
      <c r="P658">
        <v>-80.954803466796875</v>
      </c>
      <c r="Q658">
        <v>13331</v>
      </c>
    </row>
    <row r="659" spans="1:17">
      <c r="A659">
        <v>511</v>
      </c>
      <c r="B659" t="str">
        <f t="shared" si="10"/>
        <v>Los Algarrobos</v>
      </c>
      <c r="C659">
        <v>9</v>
      </c>
      <c r="D659" t="s">
        <v>139</v>
      </c>
      <c r="E659" s="63">
        <v>8.0782098770141602</v>
      </c>
      <c r="F659" s="63">
        <v>-81.134902954101563</v>
      </c>
      <c r="G659" s="63">
        <v>226991</v>
      </c>
      <c r="H659" s="64">
        <v>910</v>
      </c>
      <c r="I659" t="s">
        <v>232</v>
      </c>
      <c r="J659">
        <v>8.0401401519775391</v>
      </c>
      <c r="K659">
        <v>-80.96710205078125</v>
      </c>
      <c r="L659">
        <v>88997</v>
      </c>
      <c r="M659">
        <v>91008</v>
      </c>
      <c r="N659" t="s">
        <v>533</v>
      </c>
      <c r="O659">
        <v>8.0906000137329102</v>
      </c>
      <c r="P659">
        <v>-81.050697326660156</v>
      </c>
      <c r="Q659">
        <v>5490</v>
      </c>
    </row>
    <row r="660" spans="1:17">
      <c r="A660">
        <v>512</v>
      </c>
      <c r="B660" t="str">
        <f t="shared" si="10"/>
        <v>Carlos Santana Ávila</v>
      </c>
      <c r="C660">
        <v>9</v>
      </c>
      <c r="D660" t="s">
        <v>139</v>
      </c>
      <c r="E660" s="63">
        <v>8.0782098770141602</v>
      </c>
      <c r="F660" s="63">
        <v>-81.134902954101563</v>
      </c>
      <c r="G660" s="63">
        <v>226991</v>
      </c>
      <c r="H660" s="64">
        <v>910</v>
      </c>
      <c r="I660" t="s">
        <v>232</v>
      </c>
      <c r="J660">
        <v>8.0401401519775391</v>
      </c>
      <c r="K660">
        <v>-80.96710205078125</v>
      </c>
      <c r="L660">
        <v>88997</v>
      </c>
      <c r="M660">
        <v>91009</v>
      </c>
      <c r="N660" t="s">
        <v>245</v>
      </c>
      <c r="O660">
        <v>8.1008901596069336</v>
      </c>
      <c r="P660">
        <v>-80.838401794433594</v>
      </c>
      <c r="Q660">
        <v>4059</v>
      </c>
    </row>
    <row r="661" spans="1:17">
      <c r="A661">
        <v>513</v>
      </c>
      <c r="B661" t="str">
        <f t="shared" si="10"/>
        <v>Edwin Fábrega</v>
      </c>
      <c r="C661">
        <v>9</v>
      </c>
      <c r="D661" t="s">
        <v>139</v>
      </c>
      <c r="E661" s="63">
        <v>8.0782098770141602</v>
      </c>
      <c r="F661" s="63">
        <v>-81.134902954101563</v>
      </c>
      <c r="G661" s="63">
        <v>226991</v>
      </c>
      <c r="H661" s="64">
        <v>910</v>
      </c>
      <c r="I661" t="s">
        <v>232</v>
      </c>
      <c r="J661">
        <v>8.0401401519775391</v>
      </c>
      <c r="K661">
        <v>-80.96710205078125</v>
      </c>
      <c r="L661">
        <v>88997</v>
      </c>
      <c r="M661">
        <v>91010</v>
      </c>
      <c r="N661" t="s">
        <v>323</v>
      </c>
      <c r="O661">
        <v>8.0519199371337891</v>
      </c>
      <c r="P661">
        <v>-81.016899108886719</v>
      </c>
      <c r="Q661">
        <v>3434</v>
      </c>
    </row>
    <row r="662" spans="1:17">
      <c r="A662">
        <v>514</v>
      </c>
      <c r="B662" t="str">
        <f t="shared" si="10"/>
        <v>San Martín de Porres</v>
      </c>
      <c r="C662">
        <v>9</v>
      </c>
      <c r="D662" t="s">
        <v>139</v>
      </c>
      <c r="E662" s="63">
        <v>8.0782098770141602</v>
      </c>
      <c r="F662" s="63">
        <v>-81.134902954101563</v>
      </c>
      <c r="G662" s="63">
        <v>226991</v>
      </c>
      <c r="H662" s="64">
        <v>910</v>
      </c>
      <c r="I662" t="s">
        <v>232</v>
      </c>
      <c r="J662">
        <v>8.0401401519775391</v>
      </c>
      <c r="K662">
        <v>-80.96710205078125</v>
      </c>
      <c r="L662">
        <v>88997</v>
      </c>
      <c r="M662">
        <v>91011</v>
      </c>
      <c r="N662" t="s">
        <v>706</v>
      </c>
      <c r="O662">
        <v>8.114649772644043</v>
      </c>
      <c r="P662">
        <v>-80.953598022460938</v>
      </c>
      <c r="Q662">
        <v>16406</v>
      </c>
    </row>
    <row r="663" spans="1:17">
      <c r="A663">
        <v>515</v>
      </c>
      <c r="B663" t="str">
        <f t="shared" si="10"/>
        <v>Urracá</v>
      </c>
      <c r="C663">
        <v>9</v>
      </c>
      <c r="D663" t="s">
        <v>139</v>
      </c>
      <c r="E663" s="63">
        <v>8.0782098770141602</v>
      </c>
      <c r="F663" s="63">
        <v>-81.134902954101563</v>
      </c>
      <c r="G663" s="63">
        <v>226991</v>
      </c>
      <c r="H663" s="64">
        <v>910</v>
      </c>
      <c r="I663" t="s">
        <v>232</v>
      </c>
      <c r="J663">
        <v>8.0401401519775391</v>
      </c>
      <c r="K663">
        <v>-80.96710205078125</v>
      </c>
      <c r="L663">
        <v>88997</v>
      </c>
      <c r="M663">
        <v>91012</v>
      </c>
      <c r="N663" t="s">
        <v>760</v>
      </c>
      <c r="O663">
        <v>8.1550703048706055</v>
      </c>
      <c r="P663">
        <v>-80.898300170898438</v>
      </c>
      <c r="Q663">
        <v>1399</v>
      </c>
    </row>
    <row r="664" spans="1:17">
      <c r="A664">
        <v>516</v>
      </c>
      <c r="B664" t="str">
        <f t="shared" si="10"/>
        <v>Rodrigo Luque</v>
      </c>
      <c r="C664">
        <v>9</v>
      </c>
      <c r="D664" t="s">
        <v>139</v>
      </c>
      <c r="E664" s="63">
        <v>8.0782098770141602</v>
      </c>
      <c r="F664" s="63">
        <v>-81.134902954101563</v>
      </c>
      <c r="G664" s="63">
        <v>226991</v>
      </c>
      <c r="H664" s="64">
        <v>910</v>
      </c>
      <c r="I664" t="s">
        <v>232</v>
      </c>
      <c r="J664">
        <v>8.0401401519775391</v>
      </c>
      <c r="K664">
        <v>-80.96710205078125</v>
      </c>
      <c r="L664">
        <v>88997</v>
      </c>
      <c r="M664">
        <v>91013</v>
      </c>
      <c r="N664" t="s">
        <v>678</v>
      </c>
      <c r="O664">
        <v>8.1439895629882813</v>
      </c>
      <c r="P664">
        <v>-80.991897583007813</v>
      </c>
      <c r="Q664">
        <v>0</v>
      </c>
    </row>
    <row r="665" spans="1:17">
      <c r="A665">
        <v>517</v>
      </c>
      <c r="B665" t="str">
        <f t="shared" si="10"/>
        <v>Nuevo Santiago</v>
      </c>
      <c r="C665">
        <v>9</v>
      </c>
      <c r="D665" t="s">
        <v>139</v>
      </c>
      <c r="E665" s="63">
        <v>8.0782098770141602</v>
      </c>
      <c r="F665" s="63">
        <v>-81.134902954101563</v>
      </c>
      <c r="G665" s="63">
        <v>226991</v>
      </c>
      <c r="H665" s="64">
        <v>910</v>
      </c>
      <c r="I665" t="s">
        <v>232</v>
      </c>
      <c r="J665">
        <v>8.0401401519775391</v>
      </c>
      <c r="K665">
        <v>-80.96710205078125</v>
      </c>
      <c r="L665">
        <v>88997</v>
      </c>
      <c r="M665">
        <v>91014</v>
      </c>
      <c r="N665" t="s">
        <v>587</v>
      </c>
      <c r="O665">
        <v>8.1001996994018555</v>
      </c>
      <c r="P665">
        <v>-80.926902770996094</v>
      </c>
      <c r="Q665">
        <v>0</v>
      </c>
    </row>
    <row r="666" spans="1:17">
      <c r="A666">
        <v>518</v>
      </c>
      <c r="B666" t="str">
        <f t="shared" si="10"/>
        <v>Santiago Este</v>
      </c>
      <c r="C666">
        <v>9</v>
      </c>
      <c r="D666" t="s">
        <v>139</v>
      </c>
      <c r="E666" s="63">
        <v>8.0782098770141602</v>
      </c>
      <c r="F666" s="63">
        <v>-81.134902954101563</v>
      </c>
      <c r="G666" s="63">
        <v>226991</v>
      </c>
      <c r="H666" s="64">
        <v>910</v>
      </c>
      <c r="I666" t="s">
        <v>232</v>
      </c>
      <c r="J666">
        <v>8.0401401519775391</v>
      </c>
      <c r="K666">
        <v>-80.96710205078125</v>
      </c>
      <c r="L666">
        <v>88997</v>
      </c>
      <c r="M666">
        <v>91015</v>
      </c>
      <c r="N666" t="s">
        <v>725</v>
      </c>
      <c r="O666">
        <v>8.1596202850341797</v>
      </c>
      <c r="P666">
        <v>-80.739700317382813</v>
      </c>
      <c r="Q666">
        <v>0</v>
      </c>
    </row>
    <row r="667" spans="1:17">
      <c r="A667">
        <v>519</v>
      </c>
      <c r="B667" t="str">
        <f t="shared" si="10"/>
        <v>Santiago Sur</v>
      </c>
      <c r="C667">
        <v>9</v>
      </c>
      <c r="D667" t="s">
        <v>139</v>
      </c>
      <c r="E667" s="63">
        <v>8.0782098770141602</v>
      </c>
      <c r="F667" s="63">
        <v>-81.134902954101563</v>
      </c>
      <c r="G667" s="63">
        <v>226991</v>
      </c>
      <c r="H667" s="64">
        <v>910</v>
      </c>
      <c r="I667" t="s">
        <v>232</v>
      </c>
      <c r="J667">
        <v>8.0401401519775391</v>
      </c>
      <c r="K667">
        <v>-80.96710205078125</v>
      </c>
      <c r="L667">
        <v>88997</v>
      </c>
      <c r="M667">
        <v>91016</v>
      </c>
      <c r="N667" t="s">
        <v>726</v>
      </c>
      <c r="O667">
        <v>7.7997498512268066</v>
      </c>
      <c r="P667">
        <v>-81.006301879882813</v>
      </c>
      <c r="Q667">
        <v>0</v>
      </c>
    </row>
    <row r="668" spans="1:17">
      <c r="A668">
        <v>520</v>
      </c>
      <c r="B668" t="str">
        <f t="shared" si="10"/>
        <v>Soná (Cabecera)</v>
      </c>
      <c r="C668">
        <v>9</v>
      </c>
      <c r="D668" t="s">
        <v>139</v>
      </c>
      <c r="E668" s="63">
        <v>8.0782098770141602</v>
      </c>
      <c r="F668" s="63">
        <v>-81.134902954101563</v>
      </c>
      <c r="G668" s="63">
        <v>226991</v>
      </c>
      <c r="H668" s="64">
        <v>911</v>
      </c>
      <c r="I668" t="s">
        <v>156</v>
      </c>
      <c r="J668">
        <v>7.8602399826049805</v>
      </c>
      <c r="K668">
        <v>-81.344497680664063</v>
      </c>
      <c r="L668">
        <v>27833</v>
      </c>
      <c r="M668">
        <v>91101</v>
      </c>
      <c r="N668" t="s">
        <v>734</v>
      </c>
      <c r="O668">
        <v>7.973909854888916</v>
      </c>
      <c r="P668">
        <v>-81.327796936035156</v>
      </c>
      <c r="Q668">
        <v>10802</v>
      </c>
    </row>
    <row r="669" spans="1:17">
      <c r="A669">
        <v>521</v>
      </c>
      <c r="B669" t="str">
        <f t="shared" si="10"/>
        <v>Bahía Honda</v>
      </c>
      <c r="C669">
        <v>9</v>
      </c>
      <c r="D669" t="s">
        <v>139</v>
      </c>
      <c r="E669" s="63">
        <v>8.0782098770141602</v>
      </c>
      <c r="F669" s="63">
        <v>-81.134902954101563</v>
      </c>
      <c r="G669" s="63">
        <v>226991</v>
      </c>
      <c r="H669" s="64">
        <v>911</v>
      </c>
      <c r="I669" t="s">
        <v>156</v>
      </c>
      <c r="J669">
        <v>7.8602399826049805</v>
      </c>
      <c r="K669">
        <v>-81.344497680664063</v>
      </c>
      <c r="L669">
        <v>27833</v>
      </c>
      <c r="M669">
        <v>91102</v>
      </c>
      <c r="N669" t="s">
        <v>157</v>
      </c>
      <c r="O669">
        <v>7.7676000595092773</v>
      </c>
      <c r="P669">
        <v>-81.505302429199219</v>
      </c>
      <c r="Q669">
        <v>1037</v>
      </c>
    </row>
    <row r="670" spans="1:17">
      <c r="A670">
        <v>522</v>
      </c>
      <c r="B670" t="str">
        <f t="shared" si="10"/>
        <v>Calidonia</v>
      </c>
      <c r="C670">
        <v>9</v>
      </c>
      <c r="D670" t="s">
        <v>139</v>
      </c>
      <c r="E670" s="63">
        <v>8.0782098770141602</v>
      </c>
      <c r="F670" s="63">
        <v>-81.134902954101563</v>
      </c>
      <c r="G670" s="63">
        <v>226991</v>
      </c>
      <c r="H670" s="64">
        <v>911</v>
      </c>
      <c r="I670" t="s">
        <v>156</v>
      </c>
      <c r="J670">
        <v>7.8602399826049805</v>
      </c>
      <c r="K670">
        <v>-81.344497680664063</v>
      </c>
      <c r="L670">
        <v>27833</v>
      </c>
      <c r="M670">
        <v>91103</v>
      </c>
      <c r="N670" t="s">
        <v>223</v>
      </c>
      <c r="O670">
        <v>7.9116997718811035</v>
      </c>
      <c r="P670">
        <v>-81.436897277832031</v>
      </c>
      <c r="Q670">
        <v>1419</v>
      </c>
    </row>
    <row r="671" spans="1:17">
      <c r="A671">
        <v>523</v>
      </c>
      <c r="B671" t="str">
        <f t="shared" si="10"/>
        <v>Cativé</v>
      </c>
      <c r="C671">
        <v>9</v>
      </c>
      <c r="D671" t="s">
        <v>139</v>
      </c>
      <c r="E671" s="63">
        <v>8.0782098770141602</v>
      </c>
      <c r="F671" s="63">
        <v>-81.134902954101563</v>
      </c>
      <c r="G671" s="63">
        <v>226991</v>
      </c>
      <c r="H671" s="64">
        <v>911</v>
      </c>
      <c r="I671" t="s">
        <v>156</v>
      </c>
      <c r="J671">
        <v>7.8602399826049805</v>
      </c>
      <c r="K671">
        <v>-81.344497680664063</v>
      </c>
      <c r="L671">
        <v>27833</v>
      </c>
      <c r="M671">
        <v>91104</v>
      </c>
      <c r="N671" t="s">
        <v>249</v>
      </c>
      <c r="O671">
        <v>7.8531599044799805</v>
      </c>
      <c r="P671">
        <v>-81.402702331542969</v>
      </c>
      <c r="Q671">
        <v>822</v>
      </c>
    </row>
    <row r="672" spans="1:17">
      <c r="A672">
        <v>524</v>
      </c>
      <c r="B672" t="str">
        <f t="shared" si="10"/>
        <v>El Marañón</v>
      </c>
      <c r="C672">
        <v>9</v>
      </c>
      <c r="D672" t="s">
        <v>139</v>
      </c>
      <c r="E672" s="63">
        <v>8.0782098770141602</v>
      </c>
      <c r="F672" s="63">
        <v>-81.134902954101563</v>
      </c>
      <c r="G672" s="63">
        <v>226991</v>
      </c>
      <c r="H672" s="64">
        <v>911</v>
      </c>
      <c r="I672" t="s">
        <v>156</v>
      </c>
      <c r="J672">
        <v>7.8602399826049805</v>
      </c>
      <c r="K672">
        <v>-81.344497680664063</v>
      </c>
      <c r="L672">
        <v>27833</v>
      </c>
      <c r="M672">
        <v>91105</v>
      </c>
      <c r="N672" t="s">
        <v>371</v>
      </c>
      <c r="O672">
        <v>8.0174198150634766</v>
      </c>
      <c r="P672">
        <v>-81.254302978515625</v>
      </c>
      <c r="Q672">
        <v>2322</v>
      </c>
    </row>
    <row r="673" spans="1:17">
      <c r="A673">
        <v>525</v>
      </c>
      <c r="B673" t="str">
        <f t="shared" si="10"/>
        <v>Guarumal</v>
      </c>
      <c r="C673">
        <v>9</v>
      </c>
      <c r="D673" t="s">
        <v>139</v>
      </c>
      <c r="E673" s="63">
        <v>8.0782098770141602</v>
      </c>
      <c r="F673" s="63">
        <v>-81.134902954101563</v>
      </c>
      <c r="G673" s="63">
        <v>226991</v>
      </c>
      <c r="H673" s="64">
        <v>911</v>
      </c>
      <c r="I673" t="s">
        <v>156</v>
      </c>
      <c r="J673">
        <v>7.8602399826049805</v>
      </c>
      <c r="K673">
        <v>-81.344497680664063</v>
      </c>
      <c r="L673">
        <v>27833</v>
      </c>
      <c r="M673">
        <v>91106</v>
      </c>
      <c r="N673" t="s">
        <v>423</v>
      </c>
      <c r="O673">
        <v>7.8233098983764648</v>
      </c>
      <c r="P673">
        <v>-81.224800109863281</v>
      </c>
      <c r="Q673">
        <v>3239</v>
      </c>
    </row>
    <row r="674" spans="1:17">
      <c r="A674">
        <v>526</v>
      </c>
      <c r="B674" t="str">
        <f t="shared" si="10"/>
        <v>La Soledad</v>
      </c>
      <c r="C674">
        <v>9</v>
      </c>
      <c r="D674" t="s">
        <v>139</v>
      </c>
      <c r="E674" s="63">
        <v>8.0782098770141602</v>
      </c>
      <c r="F674" s="63">
        <v>-81.134902954101563</v>
      </c>
      <c r="G674" s="63">
        <v>226991</v>
      </c>
      <c r="H674" s="64">
        <v>911</v>
      </c>
      <c r="I674" t="s">
        <v>156</v>
      </c>
      <c r="J674">
        <v>7.8602399826049805</v>
      </c>
      <c r="K674">
        <v>-81.344497680664063</v>
      </c>
      <c r="L674">
        <v>27833</v>
      </c>
      <c r="M674">
        <v>91107</v>
      </c>
      <c r="N674" t="s">
        <v>486</v>
      </c>
      <c r="O674">
        <v>7.8954100608825684</v>
      </c>
      <c r="P674">
        <v>-81.293502807617188</v>
      </c>
      <c r="Q674">
        <v>1517</v>
      </c>
    </row>
    <row r="675" spans="1:17">
      <c r="A675">
        <v>527</v>
      </c>
      <c r="B675" t="str">
        <f t="shared" si="10"/>
        <v>Quebrada de Oro</v>
      </c>
      <c r="C675">
        <v>9</v>
      </c>
      <c r="D675" t="s">
        <v>139</v>
      </c>
      <c r="E675" s="63">
        <v>8.0782098770141602</v>
      </c>
      <c r="F675" s="63">
        <v>-81.134902954101563</v>
      </c>
      <c r="G675" s="63">
        <v>226991</v>
      </c>
      <c r="H675" s="64">
        <v>911</v>
      </c>
      <c r="I675" t="s">
        <v>156</v>
      </c>
      <c r="J675">
        <v>7.8602399826049805</v>
      </c>
      <c r="K675">
        <v>-81.344497680664063</v>
      </c>
      <c r="L675">
        <v>27833</v>
      </c>
      <c r="M675">
        <v>91108</v>
      </c>
      <c r="N675" t="s">
        <v>652</v>
      </c>
      <c r="O675">
        <v>8.0344600677490234</v>
      </c>
      <c r="P675">
        <v>-81.37030029296875</v>
      </c>
      <c r="Q675">
        <v>955</v>
      </c>
    </row>
    <row r="676" spans="1:17">
      <c r="A676">
        <v>528</v>
      </c>
      <c r="B676" t="str">
        <f t="shared" si="10"/>
        <v>Río Grande</v>
      </c>
      <c r="C676">
        <v>9</v>
      </c>
      <c r="D676" t="s">
        <v>139</v>
      </c>
      <c r="E676" s="63">
        <v>8.0782098770141602</v>
      </c>
      <c r="F676" s="63">
        <v>-81.134902954101563</v>
      </c>
      <c r="G676" s="63">
        <v>226991</v>
      </c>
      <c r="H676" s="64">
        <v>911</v>
      </c>
      <c r="I676" t="s">
        <v>156</v>
      </c>
      <c r="J676">
        <v>7.8602399826049805</v>
      </c>
      <c r="K676">
        <v>-81.344497680664063</v>
      </c>
      <c r="L676">
        <v>27833</v>
      </c>
      <c r="M676">
        <v>91109</v>
      </c>
      <c r="N676" t="s">
        <v>668</v>
      </c>
      <c r="O676">
        <v>7.7116098403930664</v>
      </c>
      <c r="P676">
        <v>-81.344703674316406</v>
      </c>
      <c r="Q676">
        <v>3674</v>
      </c>
    </row>
    <row r="677" spans="1:17">
      <c r="A677">
        <v>529</v>
      </c>
      <c r="B677" t="str">
        <f t="shared" si="10"/>
        <v>Rodeo Viejo</v>
      </c>
      <c r="C677">
        <v>9</v>
      </c>
      <c r="D677" t="s">
        <v>139</v>
      </c>
      <c r="E677" s="63">
        <v>8.0782098770141602</v>
      </c>
      <c r="F677" s="63">
        <v>-81.134902954101563</v>
      </c>
      <c r="G677" s="63">
        <v>226991</v>
      </c>
      <c r="H677" s="64">
        <v>911</v>
      </c>
      <c r="I677" t="s">
        <v>156</v>
      </c>
      <c r="J677">
        <v>7.8602399826049805</v>
      </c>
      <c r="K677">
        <v>-81.344497680664063</v>
      </c>
      <c r="L677">
        <v>27833</v>
      </c>
      <c r="M677">
        <v>91110</v>
      </c>
      <c r="N677" t="s">
        <v>676</v>
      </c>
      <c r="O677">
        <v>8.0908298492431641</v>
      </c>
      <c r="P677">
        <v>-81.318099975585938</v>
      </c>
      <c r="Q677">
        <v>2046</v>
      </c>
    </row>
    <row r="678" spans="1:17">
      <c r="A678">
        <v>530</v>
      </c>
      <c r="B678" t="str">
        <f t="shared" si="10"/>
        <v>Hicaco</v>
      </c>
      <c r="C678">
        <v>9</v>
      </c>
      <c r="D678" t="s">
        <v>139</v>
      </c>
      <c r="E678" s="63">
        <v>8.0782098770141602</v>
      </c>
      <c r="F678" s="63">
        <v>-81.134902954101563</v>
      </c>
      <c r="G678" s="63">
        <v>226991</v>
      </c>
      <c r="H678" s="64">
        <v>911</v>
      </c>
      <c r="I678" t="s">
        <v>156</v>
      </c>
      <c r="J678">
        <v>7.8602399826049805</v>
      </c>
      <c r="K678">
        <v>-81.344497680664063</v>
      </c>
      <c r="L678">
        <v>27833</v>
      </c>
      <c r="M678">
        <v>91111</v>
      </c>
      <c r="N678" t="s">
        <v>436</v>
      </c>
      <c r="O678">
        <v>7.6706199645996094</v>
      </c>
      <c r="P678">
        <v>-81.242301940917969</v>
      </c>
      <c r="Q678">
        <v>0</v>
      </c>
    </row>
    <row r="679" spans="1:17">
      <c r="A679">
        <v>531</v>
      </c>
      <c r="B679" t="str">
        <f t="shared" si="10"/>
        <v>La Trinchera</v>
      </c>
      <c r="C679">
        <v>9</v>
      </c>
      <c r="D679" t="s">
        <v>139</v>
      </c>
      <c r="E679" s="63">
        <v>8.0782098770141602</v>
      </c>
      <c r="F679" s="63">
        <v>-81.134902954101563</v>
      </c>
      <c r="G679" s="63">
        <v>226991</v>
      </c>
      <c r="H679" s="64">
        <v>911</v>
      </c>
      <c r="I679" t="s">
        <v>156</v>
      </c>
      <c r="J679">
        <v>7.8602399826049805</v>
      </c>
      <c r="K679">
        <v>-81.344497680664063</v>
      </c>
      <c r="L679">
        <v>27833</v>
      </c>
      <c r="M679">
        <v>91112</v>
      </c>
      <c r="N679" t="s">
        <v>489</v>
      </c>
      <c r="O679">
        <v>7.7822699546813965</v>
      </c>
      <c r="P679">
        <v>-81.313301086425781</v>
      </c>
      <c r="Q679">
        <v>0</v>
      </c>
    </row>
    <row r="680" spans="1:17">
      <c r="A680">
        <v>532</v>
      </c>
      <c r="B680" t="str">
        <f t="shared" si="10"/>
        <v>Llano de Catival o Mariato (Cabecera)</v>
      </c>
      <c r="C680">
        <v>9</v>
      </c>
      <c r="D680" t="s">
        <v>139</v>
      </c>
      <c r="E680" s="63">
        <v>8.0782098770141602</v>
      </c>
      <c r="F680" s="63">
        <v>-81.134902954101563</v>
      </c>
      <c r="G680" s="63">
        <v>226991</v>
      </c>
      <c r="H680" s="64">
        <v>912</v>
      </c>
      <c r="I680" t="s">
        <v>140</v>
      </c>
      <c r="J680">
        <v>7.4455299377441406</v>
      </c>
      <c r="K680">
        <v>-80.83489990234375</v>
      </c>
      <c r="L680">
        <v>5296</v>
      </c>
      <c r="M680">
        <v>91201</v>
      </c>
      <c r="N680" t="s">
        <v>525</v>
      </c>
      <c r="O680">
        <v>7.6130399703979492</v>
      </c>
      <c r="P680">
        <v>-80.92230224609375</v>
      </c>
      <c r="Q680">
        <v>2376</v>
      </c>
    </row>
    <row r="681" spans="1:17">
      <c r="A681">
        <v>533</v>
      </c>
      <c r="B681" t="str">
        <f t="shared" si="10"/>
        <v>Arenas</v>
      </c>
      <c r="C681">
        <v>9</v>
      </c>
      <c r="D681" t="s">
        <v>139</v>
      </c>
      <c r="E681" s="63">
        <v>8.0782098770141602</v>
      </c>
      <c r="F681" s="63">
        <v>-81.134902954101563</v>
      </c>
      <c r="G681" s="63">
        <v>226991</v>
      </c>
      <c r="H681" s="64">
        <v>912</v>
      </c>
      <c r="I681" t="s">
        <v>140</v>
      </c>
      <c r="J681">
        <v>7.4455299377441406</v>
      </c>
      <c r="K681">
        <v>-80.83489990234375</v>
      </c>
      <c r="L681">
        <v>5296</v>
      </c>
      <c r="M681">
        <v>91202</v>
      </c>
      <c r="N681" t="s">
        <v>141</v>
      </c>
      <c r="O681">
        <v>7.3698601722717285</v>
      </c>
      <c r="P681">
        <v>-80.773002624511719</v>
      </c>
      <c r="Q681">
        <v>663</v>
      </c>
    </row>
    <row r="682" spans="1:17">
      <c r="A682">
        <v>534</v>
      </c>
      <c r="B682" t="str">
        <f t="shared" si="10"/>
        <v>El Cacao</v>
      </c>
      <c r="C682">
        <v>9</v>
      </c>
      <c r="D682" t="s">
        <v>139</v>
      </c>
      <c r="E682" s="63">
        <v>8.0782098770141602</v>
      </c>
      <c r="F682" s="63">
        <v>-81.134902954101563</v>
      </c>
      <c r="G682" s="63">
        <v>226991</v>
      </c>
      <c r="H682" s="64">
        <v>912</v>
      </c>
      <c r="I682" t="s">
        <v>140</v>
      </c>
      <c r="J682">
        <v>7.4455299377441406</v>
      </c>
      <c r="K682">
        <v>-80.83489990234375</v>
      </c>
      <c r="L682">
        <v>5296</v>
      </c>
      <c r="M682">
        <v>91203</v>
      </c>
      <c r="N682" t="s">
        <v>333</v>
      </c>
      <c r="O682">
        <v>7.2744598388671875</v>
      </c>
      <c r="P682">
        <v>-80.783599853515625</v>
      </c>
      <c r="Q682">
        <v>529</v>
      </c>
    </row>
    <row r="683" spans="1:17">
      <c r="A683">
        <v>535</v>
      </c>
      <c r="B683" t="str">
        <f t="shared" si="10"/>
        <v>Quebro</v>
      </c>
      <c r="C683">
        <v>9</v>
      </c>
      <c r="D683" t="s">
        <v>139</v>
      </c>
      <c r="E683" s="63">
        <v>8.0782098770141602</v>
      </c>
      <c r="F683" s="63">
        <v>-81.134902954101563</v>
      </c>
      <c r="G683" s="63">
        <v>226991</v>
      </c>
      <c r="H683" s="64">
        <v>912</v>
      </c>
      <c r="I683" t="s">
        <v>140</v>
      </c>
      <c r="J683">
        <v>7.4455299377441406</v>
      </c>
      <c r="K683">
        <v>-80.83489990234375</v>
      </c>
      <c r="L683">
        <v>5296</v>
      </c>
      <c r="M683">
        <v>91204</v>
      </c>
      <c r="N683" t="s">
        <v>656</v>
      </c>
      <c r="O683">
        <v>7.4839701652526855</v>
      </c>
      <c r="P683">
        <v>-80.825698852539063</v>
      </c>
      <c r="Q683">
        <v>1129</v>
      </c>
    </row>
    <row r="684" spans="1:17">
      <c r="A684">
        <v>536</v>
      </c>
      <c r="B684" t="str">
        <f t="shared" si="10"/>
        <v>Tebario</v>
      </c>
      <c r="C684">
        <v>9</v>
      </c>
      <c r="D684" t="s">
        <v>139</v>
      </c>
      <c r="E684" s="63">
        <v>8.0782098770141602</v>
      </c>
      <c r="F684" s="63">
        <v>-81.134902954101563</v>
      </c>
      <c r="G684" s="63">
        <v>226991</v>
      </c>
      <c r="H684" s="64">
        <v>912</v>
      </c>
      <c r="I684" t="s">
        <v>140</v>
      </c>
      <c r="J684">
        <v>7.4455299377441406</v>
      </c>
      <c r="K684">
        <v>-80.83489990234375</v>
      </c>
      <c r="L684">
        <v>5296</v>
      </c>
      <c r="M684">
        <v>91205</v>
      </c>
      <c r="N684" t="s">
        <v>740</v>
      </c>
      <c r="O684">
        <v>7.7168397903442383</v>
      </c>
      <c r="P684">
        <v>-80.972602844238281</v>
      </c>
      <c r="Q684">
        <v>599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079D-02B3-4F12-AC91-77FB62013E2F}">
  <sheetPr>
    <tabColor rgb="FFFF0000"/>
  </sheetPr>
  <dimension ref="A1:CP677"/>
  <sheetViews>
    <sheetView showGridLines="0" workbookViewId="0">
      <pane xSplit="5" ySplit="3" topLeftCell="CG19" activePane="bottomRight" state="frozen"/>
      <selection pane="bottomRight" activeCell="C19" sqref="C19"/>
      <selection pane="bottomLeft" activeCell="CJ20" sqref="CJ20"/>
      <selection pane="topRight" activeCell="CJ20" sqref="CJ20"/>
    </sheetView>
  </sheetViews>
  <sheetFormatPr defaultColWidth="11.42578125" defaultRowHeight="14.45"/>
  <cols>
    <col min="1" max="1" width="10.28515625" customWidth="1"/>
    <col min="2" max="2" width="19.28515625" customWidth="1"/>
    <col min="3" max="3" width="29.28515625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4" width="7.7109375" bestFit="1" customWidth="1"/>
  </cols>
  <sheetData>
    <row r="1" spans="1:94">
      <c r="F1" s="39">
        <f>+DATEVALUE(Casos_PN_CORR14[[#Headers],[10-mar]])</f>
        <v>43900</v>
      </c>
      <c r="G1" s="39">
        <f>+DATEVALUE(Casos_PN_CORR14[[#Headers],[11-mar]])</f>
        <v>43901</v>
      </c>
      <c r="H1" s="39">
        <f>+DATEVALUE(Casos_PN_CORR14[[#Headers],[12-mar]])</f>
        <v>43902</v>
      </c>
      <c r="I1" s="39">
        <f>+DATEVALUE(Casos_PN_CORR14[[#Headers],[13-mar]])</f>
        <v>43903</v>
      </c>
      <c r="J1" s="39">
        <f>+DATEVALUE(Casos_PN_CORR14[[#Headers],[14-mar]])</f>
        <v>43904</v>
      </c>
      <c r="K1" s="39">
        <f>+DATEVALUE(Casos_PN_CORR14[[#Headers],[15-mar]])</f>
        <v>43905</v>
      </c>
      <c r="L1" s="39">
        <f>+DATEVALUE(Casos_PN_CORR14[[#Headers],[16-mar]])</f>
        <v>43906</v>
      </c>
      <c r="M1" s="39">
        <f>+DATEVALUE(Casos_PN_CORR14[[#Headers],[17-mar]])</f>
        <v>43907</v>
      </c>
      <c r="N1" s="39">
        <f>+DATEVALUE(Casos_PN_CORR14[[#Headers],[18-mar]])</f>
        <v>43908</v>
      </c>
      <c r="O1" s="39">
        <f>+DATEVALUE(Casos_PN_CORR14[[#Headers],[19-mar]])</f>
        <v>43909</v>
      </c>
      <c r="P1" s="39">
        <f>+DATEVALUE(Casos_PN_CORR14[[#Headers],[20-mar]])</f>
        <v>43910</v>
      </c>
      <c r="Q1" s="39">
        <f>+DATEVALUE(Casos_PN_CORR14[[#Headers],[21-mar]])</f>
        <v>43911</v>
      </c>
      <c r="R1" s="39">
        <f>+DATEVALUE(Casos_PN_CORR14[[#Headers],[22-mar]])</f>
        <v>43912</v>
      </c>
      <c r="S1" s="39">
        <f>+DATEVALUE(Casos_PN_CORR14[[#Headers],[23-mar]])</f>
        <v>43913</v>
      </c>
      <c r="T1" s="39">
        <f>+DATEVALUE(Casos_PN_CORR14[[#Headers],[24-mar]])</f>
        <v>43914</v>
      </c>
      <c r="U1" s="39">
        <f>+DATEVALUE(Casos_PN_CORR14[[#Headers],[25-mar]])</f>
        <v>43915</v>
      </c>
      <c r="V1" s="39">
        <f>+DATEVALUE(Casos_PN_CORR14[[#Headers],[26-mar]])</f>
        <v>43916</v>
      </c>
      <c r="W1" s="39">
        <f>+DATEVALUE(Casos_PN_CORR14[[#Headers],[27-mar]])</f>
        <v>43917</v>
      </c>
      <c r="X1" s="39">
        <f>+DATEVALUE(Casos_PN_CORR14[[#Headers],[28-mar]])</f>
        <v>43918</v>
      </c>
      <c r="Y1" s="39">
        <f>+DATEVALUE(Casos_PN_CORR14[[#Headers],[29-mar]])</f>
        <v>43919</v>
      </c>
      <c r="Z1" s="39">
        <f>+DATEVALUE(Casos_PN_CORR14[[#Headers],[30-mar]])</f>
        <v>43920</v>
      </c>
      <c r="AA1" s="39">
        <f>+DATEVALUE(Casos_PN_CORR14[[#Headers],[31-mar]])</f>
        <v>43921</v>
      </c>
      <c r="AB1" s="39">
        <f>+DATEVALUE(Casos_PN_CORR14[[#Headers],[1-abr]])</f>
        <v>43922</v>
      </c>
      <c r="AC1" s="39">
        <f>+DATEVALUE(Casos_PN_CORR14[[#Headers],[2-abr]])</f>
        <v>43923</v>
      </c>
      <c r="AD1" s="39">
        <f>+DATEVALUE(Casos_PN_CORR14[[#Headers],[3-abr]])</f>
        <v>43924</v>
      </c>
      <c r="AE1" s="39">
        <f>+DATEVALUE(Casos_PN_CORR14[[#Headers],[4-abr]])</f>
        <v>43925</v>
      </c>
      <c r="AF1" s="39">
        <f>+DATEVALUE(Casos_PN_CORR14[[#Headers],[5-abr]])</f>
        <v>43926</v>
      </c>
      <c r="AG1" s="39">
        <f>+DATEVALUE(Casos_PN_CORR14[[#Headers],[6-abr]])</f>
        <v>43927</v>
      </c>
      <c r="AH1" s="39">
        <f>+DATEVALUE(Casos_PN_CORR14[[#Headers],[7-abr]])</f>
        <v>43928</v>
      </c>
      <c r="AI1" s="39">
        <f>+DATEVALUE(Casos_PN_CORR14[[#Headers],[8-abr]])</f>
        <v>43929</v>
      </c>
      <c r="AJ1" s="39">
        <f>+DATEVALUE(Casos_PN_CORR14[[#Headers],[9-abr]])</f>
        <v>43930</v>
      </c>
      <c r="AK1" s="39">
        <f>+DATEVALUE(Casos_PN_CORR14[[#Headers],[10-abr]])</f>
        <v>43931</v>
      </c>
      <c r="AL1" s="39">
        <f>+DATEVALUE(Casos_PN_CORR14[[#Headers],[11-abr]])</f>
        <v>43932</v>
      </c>
      <c r="AM1" s="39">
        <f>+DATEVALUE(Casos_PN_CORR14[[#Headers],[12-abr]])</f>
        <v>43933</v>
      </c>
      <c r="AN1" s="39">
        <f>+DATEVALUE(Casos_PN_CORR14[[#Headers],[13-abr]])</f>
        <v>43934</v>
      </c>
      <c r="AO1" s="39">
        <f>+DATEVALUE(Casos_PN_CORR14[[#Headers],[14-abr]])</f>
        <v>43935</v>
      </c>
      <c r="AP1" s="39">
        <f>+DATEVALUE(Casos_PN_CORR14[[#Headers],[15-abr]])</f>
        <v>43936</v>
      </c>
      <c r="AQ1" s="39">
        <f>+DATEVALUE(Casos_PN_CORR14[[#Headers],[16-abr]])</f>
        <v>43937</v>
      </c>
      <c r="AR1" s="39">
        <f>+DATEVALUE(Casos_PN_CORR14[[#Headers],[17-abr]])</f>
        <v>43938</v>
      </c>
      <c r="AS1" s="39">
        <f>+DATEVALUE(Casos_PN_CORR14[[#Headers],[18-abr]])</f>
        <v>43939</v>
      </c>
      <c r="AT1" s="39">
        <f>+DATEVALUE(Casos_PN_CORR14[[#Headers],[19-abr]])</f>
        <v>43940</v>
      </c>
      <c r="AU1" s="39">
        <f>+DATEVALUE(Casos_PN_CORR14[[#Headers],[20-abr]])</f>
        <v>43941</v>
      </c>
      <c r="AV1" s="39">
        <f>+DATEVALUE(Casos_PN_CORR14[[#Headers],[21-abr]])</f>
        <v>43942</v>
      </c>
      <c r="AW1" s="39">
        <f>+DATEVALUE(Casos_PN_CORR14[[#Headers],[22-abr]])</f>
        <v>43943</v>
      </c>
      <c r="AX1" s="39">
        <f>+DATEVALUE(Casos_PN_CORR14[[#Headers],[23-abr]])</f>
        <v>43944</v>
      </c>
      <c r="AY1" s="39">
        <f>+DATEVALUE(Casos_PN_CORR14[[#Headers],[24-abr]])</f>
        <v>43945</v>
      </c>
      <c r="AZ1" s="39">
        <f>+DATEVALUE(Casos_PN_CORR14[[#Headers],[25-abr]])</f>
        <v>43946</v>
      </c>
      <c r="BA1" s="39">
        <f>+DATEVALUE(Casos_PN_CORR14[[#Headers],[26-abr]])</f>
        <v>43947</v>
      </c>
      <c r="BB1" s="39">
        <f>+DATEVALUE(Casos_PN_CORR14[[#Headers],[27-abr]])</f>
        <v>43948</v>
      </c>
      <c r="BC1" s="39">
        <f>+DATEVALUE(Casos_PN_CORR14[[#Headers],[28-abr]])</f>
        <v>43949</v>
      </c>
      <c r="BD1" s="39">
        <f>+DATEVALUE(Casos_PN_CORR14[[#Headers],[29-abr]])</f>
        <v>43950</v>
      </c>
      <c r="BE1" s="39">
        <f>+DATEVALUE(Casos_PN_CORR14[[#Headers],[30-abr]])</f>
        <v>43951</v>
      </c>
      <c r="BF1" s="39">
        <f>+DATEVALUE(Casos_PN_CORR14[[#Headers],[1-may]])</f>
        <v>43952</v>
      </c>
      <c r="BG1" s="39">
        <f>+DATEVALUE(Casos_PN_CORR14[[#Headers],[2-may]])</f>
        <v>43953</v>
      </c>
      <c r="BH1" s="39">
        <f>+DATEVALUE(Casos_PN_CORR14[[#Headers],[3-may]])</f>
        <v>43954</v>
      </c>
      <c r="BI1" s="39">
        <f>+DATEVALUE(Casos_PN_CORR14[[#Headers],[4-may]])</f>
        <v>43955</v>
      </c>
      <c r="BJ1" s="39">
        <f>+DATEVALUE(Casos_PN_CORR14[[#Headers],[5-may]])</f>
        <v>43956</v>
      </c>
      <c r="BK1" s="39">
        <f>+DATEVALUE(Casos_PN_CORR14[[#Headers],[6-may]])</f>
        <v>43957</v>
      </c>
      <c r="BL1" s="39">
        <f>+DATEVALUE(Casos_PN_CORR14[[#Headers],[7-may]])</f>
        <v>43958</v>
      </c>
      <c r="BM1" s="39">
        <f>+DATEVALUE(Casos_PN_CORR14[[#Headers],[8-may]])</f>
        <v>43959</v>
      </c>
      <c r="BN1" s="39">
        <f>+DATEVALUE(Casos_PN_CORR14[[#Headers],[9-may]])</f>
        <v>43960</v>
      </c>
      <c r="BO1" s="39">
        <f>+DATEVALUE(Casos_PN_CORR14[[#Headers],[10-may]])</f>
        <v>43961</v>
      </c>
      <c r="BP1" s="39">
        <f>+DATEVALUE(Casos_PN_CORR14[[#Headers],[11-may]])</f>
        <v>43962</v>
      </c>
      <c r="BQ1" s="39">
        <f>+DATEVALUE(Casos_PN_CORR14[[#Headers],[12-may]])</f>
        <v>43963</v>
      </c>
      <c r="BR1" s="39">
        <f>+DATEVALUE(Casos_PN_CORR14[[#Headers],[13-may]])</f>
        <v>43964</v>
      </c>
      <c r="BS1" s="39">
        <f>+DATEVALUE(Casos_PN_CORR14[[#Headers],[14-may]])</f>
        <v>43965</v>
      </c>
      <c r="BT1" s="39">
        <f>+DATEVALUE(Casos_PN_CORR14[[#Headers],[15-may]])</f>
        <v>43966</v>
      </c>
      <c r="BU1" s="39">
        <f>+DATEVALUE(Casos_PN_CORR14[[#Headers],[16-may]])</f>
        <v>43967</v>
      </c>
      <c r="BV1" s="39">
        <f>+DATEVALUE(Casos_PN_CORR14[[#Headers],[17-may]])</f>
        <v>43968</v>
      </c>
      <c r="BW1" s="39">
        <f>+DATEVALUE(Casos_PN_CORR14[[#Headers],[18-may]])</f>
        <v>43969</v>
      </c>
      <c r="BX1" s="39">
        <f>+DATEVALUE(Casos_PN_CORR14[[#Headers],[19-may]])</f>
        <v>43970</v>
      </c>
      <c r="BY1" s="39">
        <f>+DATEVALUE(Casos_PN_CORR14[[#Headers],[20-may]])</f>
        <v>43971</v>
      </c>
      <c r="BZ1" s="39">
        <f>+DATEVALUE(Casos_PN_CORR14[[#Headers],[21-may]])</f>
        <v>43972</v>
      </c>
      <c r="CA1" s="39">
        <f>+DATEVALUE(Casos_PN_CORR14[[#Headers],[22-may]])</f>
        <v>43973</v>
      </c>
      <c r="CB1" s="39">
        <f>+DATEVALUE(Casos_PN_CORR14[[#Headers],[23-may]])</f>
        <v>43974</v>
      </c>
      <c r="CC1" s="39">
        <f>+DATEVALUE(Casos_PN_CORR14[[#Headers],[24-may]])</f>
        <v>43975</v>
      </c>
      <c r="CD1" s="39">
        <f>+DATEVALUE(Casos_PN_CORR14[[#Headers],[25-may]])</f>
        <v>43976</v>
      </c>
      <c r="CE1" s="39">
        <f>+DATEVALUE(Casos_PN_CORR14[[#Headers],[26-may]])</f>
        <v>43977</v>
      </c>
      <c r="CF1" s="39">
        <f>+DATEVALUE(Casos_PN_CORR14[[#Headers],[27-may]])</f>
        <v>43978</v>
      </c>
      <c r="CG1" s="39">
        <f>+DATEVALUE(Casos_PN_CORR14[[#Headers],[28-may]])</f>
        <v>43979</v>
      </c>
      <c r="CH1" s="39">
        <f>+DATEVALUE(Casos_PN_CORR14[[#Headers],[29-may]])</f>
        <v>43980</v>
      </c>
      <c r="CI1" s="39">
        <f>+DATEVALUE(Casos_PN_CORR14[[#Headers],[30-may]])</f>
        <v>43981</v>
      </c>
      <c r="CJ1" s="39">
        <f>+DATEVALUE(Casos_PN_CORR14[[#Headers],[31-may]])</f>
        <v>43982</v>
      </c>
      <c r="CK1" s="39">
        <f>+DATEVALUE(Casos_PN_CORR14[[#Headers],[1-jun]])</f>
        <v>43983</v>
      </c>
      <c r="CL1" s="39">
        <f>+DATEVALUE(Casos_PN_CORR14[[#Headers],[2-jun]])</f>
        <v>43984</v>
      </c>
      <c r="CM1" s="39">
        <f>+DATEVALUE(Casos_PN_CORR14[[#Headers],[3-jun]])</f>
        <v>43985</v>
      </c>
      <c r="CN1" s="39">
        <f>+DATEVALUE(Casos_PN_CORR14[[#Headers],[4-jun]])</f>
        <v>43986</v>
      </c>
      <c r="CO1" s="39">
        <f>+DATEVALUE(Casos_PN_CORR14[[#Headers],[5-jun]])</f>
        <v>43987</v>
      </c>
      <c r="CP1" s="39">
        <f>+DATEVALUE(Casos_PN_CORR14[[#Headers],[6-jun]])</f>
        <v>43988</v>
      </c>
    </row>
    <row r="2" spans="1:94" ht="15.6">
      <c r="E2" s="5">
        <f>SUM(Casos_PN_CORR14[10-mar])</f>
        <v>0</v>
      </c>
      <c r="F2" s="3">
        <f>SUM(Casos_PN_CORR14[10-mar])</f>
        <v>0</v>
      </c>
      <c r="G2" s="3">
        <f>SUM(Casos_PN_CORR14[11-mar])</f>
        <v>0</v>
      </c>
      <c r="H2" s="3">
        <f>SUM(Casos_PN_CORR14[12-mar])</f>
        <v>0</v>
      </c>
      <c r="I2" s="3">
        <f>SUM(Casos_PN_CORR14[13-mar])</f>
        <v>0</v>
      </c>
      <c r="J2" s="3">
        <f>SUM(Casos_PN_CORR14[14-mar])</f>
        <v>0</v>
      </c>
      <c r="K2" s="3">
        <f>SUM(Casos_PN_CORR14[15-mar])</f>
        <v>0</v>
      </c>
      <c r="L2" s="3">
        <f>SUM(Casos_PN_CORR14[16-mar])</f>
        <v>0</v>
      </c>
      <c r="M2" s="3">
        <f>SUM(Casos_PN_CORR14[17-mar])</f>
        <v>0</v>
      </c>
      <c r="N2" s="3">
        <f>SUM(Casos_PN_CORR14[18-mar])</f>
        <v>0</v>
      </c>
      <c r="O2" s="3">
        <f>SUM(Casos_PN_CORR14[19-mar])</f>
        <v>0</v>
      </c>
      <c r="P2" s="3">
        <f>SUM(Casos_PN_CORR14[20-mar])</f>
        <v>0</v>
      </c>
      <c r="Q2" s="3">
        <f>SUM(Casos_PN_CORR14[21-mar])</f>
        <v>0</v>
      </c>
      <c r="R2" s="3">
        <f>SUM(Casos_PN_CORR14[22-mar])</f>
        <v>0</v>
      </c>
      <c r="S2" s="3">
        <f>SUM(Casos_PN_CORR14[23-mar])</f>
        <v>0</v>
      </c>
      <c r="T2" s="3">
        <f>SUM(Casos_PN_CORR14[24-mar])</f>
        <v>0</v>
      </c>
      <c r="U2" s="3">
        <f>SUM(Casos_PN_CORR14[25-mar])</f>
        <v>0</v>
      </c>
      <c r="V2" s="3">
        <f>SUM(Casos_PN_CORR14[26-mar])</f>
        <v>0</v>
      </c>
      <c r="W2" s="3">
        <f>SUM(Casos_PN_CORR14[27-mar])</f>
        <v>0</v>
      </c>
      <c r="X2" s="3">
        <f>SUM(Casos_PN_CORR14[28-mar])</f>
        <v>0</v>
      </c>
      <c r="Y2" s="3">
        <f>SUM(Casos_PN_CORR14[29-mar])</f>
        <v>0</v>
      </c>
      <c r="Z2" s="3">
        <f>SUM(Casos_PN_CORR14[30-mar])</f>
        <v>0</v>
      </c>
      <c r="AA2" s="3">
        <f>SUM(Casos_PN_CORR14[31-mar])</f>
        <v>0</v>
      </c>
      <c r="AB2" s="3">
        <f>SUM(Casos_PN_CORR14[1-abr])</f>
        <v>0</v>
      </c>
      <c r="AC2" s="3">
        <f>SUM(Casos_PN_CORR14[2-abr])</f>
        <v>0</v>
      </c>
      <c r="AD2" s="3">
        <f>SUM(Casos_PN_CORR14[3-abr])</f>
        <v>0</v>
      </c>
      <c r="AE2" s="3">
        <f>SUM(Casos_PN_CORR14[4-abr])</f>
        <v>0</v>
      </c>
      <c r="AF2" s="3">
        <f>SUM(Casos_PN_CORR14[5-abr])</f>
        <v>0</v>
      </c>
      <c r="AG2" s="3">
        <f>SUM(Casos_PN_CORR14[6-abr])</f>
        <v>0</v>
      </c>
      <c r="AH2" s="3">
        <f>SUM(Casos_PN_CORR14[7-abr])</f>
        <v>0</v>
      </c>
      <c r="AI2" s="3">
        <f>SUM(Casos_PN_CORR14[8-abr])</f>
        <v>0</v>
      </c>
      <c r="AJ2" s="3">
        <f>SUM(Casos_PN_CORR14[9-abr])</f>
        <v>0</v>
      </c>
      <c r="AK2" s="3">
        <f>SUM(Casos_PN_CORR14[10-abr])</f>
        <v>0</v>
      </c>
      <c r="AL2" s="3">
        <f>SUM(Casos_PN_CORR14[11-abr])</f>
        <v>0</v>
      </c>
      <c r="AM2" s="3">
        <f>SUM(Casos_PN_CORR14[12-abr])</f>
        <v>0</v>
      </c>
      <c r="AN2" s="3">
        <f>SUM(Casos_PN_CORR14[13-abr])</f>
        <v>0</v>
      </c>
      <c r="AO2" s="3">
        <f>SUM(Casos_PN_CORR14[14-abr])</f>
        <v>0</v>
      </c>
      <c r="AP2" s="3">
        <f>SUM(Casos_PN_CORR14[15-abr])</f>
        <v>0</v>
      </c>
      <c r="AQ2" s="3">
        <f>SUM(Casos_PN_CORR14[16-abr])</f>
        <v>0</v>
      </c>
      <c r="AR2" s="3">
        <f>SUM(Casos_PN_CORR14[17-abr])</f>
        <v>0</v>
      </c>
      <c r="AS2" s="3">
        <f>SUM(Casos_PN_CORR14[18-abr])</f>
        <v>0</v>
      </c>
      <c r="AT2" s="3">
        <f>SUM(Casos_PN_CORR14[19-abr])</f>
        <v>0</v>
      </c>
      <c r="AU2" s="3">
        <f>SUM(Casos_PN_CORR14[20-abr])</f>
        <v>0</v>
      </c>
      <c r="AV2" s="3">
        <f>SUM(Casos_PN_CORR14[21-abr])</f>
        <v>0</v>
      </c>
      <c r="AW2" s="3">
        <f>SUM(Casos_PN_CORR14[22-abr])</f>
        <v>0</v>
      </c>
      <c r="AX2" s="3">
        <f>SUM(Casos_PN_CORR14[23-abr])</f>
        <v>0</v>
      </c>
      <c r="AY2" s="3">
        <f>SUM(Casos_PN_CORR14[24-abr])</f>
        <v>0</v>
      </c>
      <c r="AZ2" s="3">
        <f>SUM(Casos_PN_CORR14[25-abr])</f>
        <v>0</v>
      </c>
      <c r="BA2" s="3">
        <f>SUM(Casos_PN_CORR14[26-abr])</f>
        <v>0</v>
      </c>
      <c r="BB2" s="3">
        <f>SUM(Casos_PN_CORR14[27-abr])</f>
        <v>0</v>
      </c>
      <c r="BC2" s="3">
        <f>SUM(Casos_PN_CORR14[28-abr])</f>
        <v>0</v>
      </c>
      <c r="BD2" s="3">
        <f>SUM(Casos_PN_CORR14[29-abr])</f>
        <v>0</v>
      </c>
      <c r="BE2" s="3">
        <f>SUM(Casos_PN_CORR14[30-abr])</f>
        <v>0</v>
      </c>
      <c r="BF2" s="3">
        <f>SUM(Casos_PN_CORR14[1-may])</f>
        <v>0</v>
      </c>
      <c r="BG2" s="3">
        <f>SUM(Casos_PN_CORR14[2-may])</f>
        <v>0</v>
      </c>
      <c r="BH2" s="3">
        <f>SUM(Casos_PN_CORR14[3-may])</f>
        <v>0</v>
      </c>
      <c r="BI2" s="3">
        <f>SUM(Casos_PN_CORR14[4-may])</f>
        <v>0</v>
      </c>
      <c r="BJ2" s="3">
        <f>SUM(Casos_PN_CORR14[5-may])</f>
        <v>0</v>
      </c>
      <c r="BK2" s="3">
        <f>SUM(Casos_PN_CORR14[6-may])</f>
        <v>0</v>
      </c>
      <c r="BL2" s="3">
        <f>SUM(Casos_PN_CORR14[7-may])</f>
        <v>0</v>
      </c>
      <c r="BM2" s="3">
        <f>SUM(Casos_PN_CORR14[8-may])</f>
        <v>0</v>
      </c>
      <c r="BN2" s="3">
        <f>SUM(Casos_PN_CORR14[9-may])</f>
        <v>0</v>
      </c>
      <c r="BO2" s="3">
        <f>SUM(Casos_PN_CORR14[10-may])</f>
        <v>0</v>
      </c>
      <c r="BP2" s="3">
        <f>SUM(Casos_PN_CORR14[11-may])</f>
        <v>0</v>
      </c>
      <c r="BQ2" s="3">
        <f>SUM(Casos_PN_CORR14[12-may])</f>
        <v>0</v>
      </c>
      <c r="BR2" s="3">
        <f>SUM(Casos_PN_CORR14[13-may])</f>
        <v>0</v>
      </c>
      <c r="BS2" s="3">
        <f>SUM(Casos_PN_CORR14[14-may])</f>
        <v>0</v>
      </c>
      <c r="BT2" s="3">
        <f>SUM(Casos_PN_CORR14[15-may])</f>
        <v>0</v>
      </c>
      <c r="BU2" s="3">
        <f>SUM(Casos_PN_CORR14[16-may])</f>
        <v>0</v>
      </c>
      <c r="BV2" s="3">
        <f>SUM(Casos_PN_CORR14[17-may])</f>
        <v>0</v>
      </c>
      <c r="BW2" s="3">
        <f>SUM(Casos_PN_CORR14[18-may])</f>
        <v>0</v>
      </c>
      <c r="BX2" s="3">
        <f>SUM(Casos_PN_CORR14[19-may])</f>
        <v>0</v>
      </c>
      <c r="BY2" s="3">
        <f>SUM(Casos_PN_CORR14[20-may])</f>
        <v>0</v>
      </c>
      <c r="BZ2" s="3">
        <f>SUM(Casos_PN_CORR14[21-may])</f>
        <v>0</v>
      </c>
      <c r="CA2" s="3">
        <f>SUM(Casos_PN_CORR14[22-may])</f>
        <v>0</v>
      </c>
      <c r="CB2" s="3">
        <f>SUM(Casos_PN_CORR14[23-may])</f>
        <v>0</v>
      </c>
      <c r="CC2" s="3">
        <f>SUM(Casos_PN_CORR14[24-may])</f>
        <v>0</v>
      </c>
      <c r="CD2" s="3">
        <f>SUM(Casos_PN_CORR14[25-may])</f>
        <v>0</v>
      </c>
      <c r="CE2" s="3">
        <f>SUM(Casos_PN_CORR14[26-may])</f>
        <v>0</v>
      </c>
      <c r="CF2" s="3">
        <f>SUM(Casos_PN_CORR14[27-may])</f>
        <v>0</v>
      </c>
      <c r="CG2" s="3">
        <f>SUM(Casos_PN_CORR14[28-may])</f>
        <v>0</v>
      </c>
      <c r="CH2" s="3">
        <f>SUM(Casos_PN_CORR14[29-may])</f>
        <v>0</v>
      </c>
      <c r="CI2" s="3">
        <f>SUM(Casos_PN_CORR14[30-may])</f>
        <v>0</v>
      </c>
      <c r="CJ2" s="3">
        <f>SUM(Casos_PN_CORR14[31-may])</f>
        <v>0</v>
      </c>
      <c r="CK2" s="3">
        <f>SUM(Casos_PN_CORR14[1-jun])</f>
        <v>0</v>
      </c>
      <c r="CL2" s="3">
        <f>SUM(Casos_PN_CORR14[2-jun])</f>
        <v>0</v>
      </c>
      <c r="CM2" s="3">
        <f>SUM(Casos_PN_CORR14[3-jun])</f>
        <v>0</v>
      </c>
      <c r="CN2" s="3">
        <f>SUM(Casos_PN_CORR14[4-jun])</f>
        <v>0</v>
      </c>
      <c r="CO2" s="3">
        <f>SUM(Casos_PN_CORR14[5-jun])</f>
        <v>15469</v>
      </c>
      <c r="CP2" s="3">
        <f>SUM(Casos_PN_CORR14[6-jun])</f>
        <v>0</v>
      </c>
    </row>
    <row r="3" spans="1:94" s="6" customFormat="1" ht="25.9" customHeight="1">
      <c r="A3" s="26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38" t="s">
        <v>5</v>
      </c>
      <c r="G3" s="38" t="s">
        <v>6</v>
      </c>
      <c r="H3" s="38" t="s">
        <v>7</v>
      </c>
      <c r="I3" s="38" t="s">
        <v>8</v>
      </c>
      <c r="J3" s="38" t="s">
        <v>9</v>
      </c>
      <c r="K3" s="38" t="s">
        <v>10</v>
      </c>
      <c r="L3" s="38" t="s">
        <v>11</v>
      </c>
      <c r="M3" s="38" t="s">
        <v>12</v>
      </c>
      <c r="N3" s="38" t="s">
        <v>13</v>
      </c>
      <c r="O3" s="38" t="s">
        <v>14</v>
      </c>
      <c r="P3" s="38" t="s">
        <v>15</v>
      </c>
      <c r="Q3" s="38" t="s">
        <v>16</v>
      </c>
      <c r="R3" s="38" t="s">
        <v>17</v>
      </c>
      <c r="S3" s="38" t="s">
        <v>18</v>
      </c>
      <c r="T3" s="38" t="s">
        <v>19</v>
      </c>
      <c r="U3" s="38" t="s">
        <v>20</v>
      </c>
      <c r="V3" s="38" t="s">
        <v>21</v>
      </c>
      <c r="W3" s="38" t="s">
        <v>22</v>
      </c>
      <c r="X3" s="38" t="s">
        <v>23</v>
      </c>
      <c r="Y3" s="38" t="s">
        <v>24</v>
      </c>
      <c r="Z3" s="38" t="s">
        <v>25</v>
      </c>
      <c r="AA3" s="38" t="s">
        <v>26</v>
      </c>
      <c r="AB3" s="38" t="s">
        <v>27</v>
      </c>
      <c r="AC3" s="38" t="s">
        <v>28</v>
      </c>
      <c r="AD3" s="38" t="s">
        <v>29</v>
      </c>
      <c r="AE3" s="38" t="s">
        <v>30</v>
      </c>
      <c r="AF3" s="38" t="s">
        <v>31</v>
      </c>
      <c r="AG3" s="38" t="s">
        <v>32</v>
      </c>
      <c r="AH3" s="38" t="s">
        <v>33</v>
      </c>
      <c r="AI3" s="38" t="s">
        <v>34</v>
      </c>
      <c r="AJ3" s="38" t="s">
        <v>35</v>
      </c>
      <c r="AK3" s="38" t="s">
        <v>36</v>
      </c>
      <c r="AL3" s="38" t="s">
        <v>37</v>
      </c>
      <c r="AM3" s="38" t="s">
        <v>38</v>
      </c>
      <c r="AN3" s="38" t="s">
        <v>39</v>
      </c>
      <c r="AO3" s="38" t="s">
        <v>40</v>
      </c>
      <c r="AP3" s="38" t="s">
        <v>41</v>
      </c>
      <c r="AQ3" s="38" t="s">
        <v>42</v>
      </c>
      <c r="AR3" s="38" t="s">
        <v>43</v>
      </c>
      <c r="AS3" s="38" t="s">
        <v>44</v>
      </c>
      <c r="AT3" s="38" t="s">
        <v>45</v>
      </c>
      <c r="AU3" s="38" t="s">
        <v>46</v>
      </c>
      <c r="AV3" s="38" t="s">
        <v>47</v>
      </c>
      <c r="AW3" s="38" t="s">
        <v>48</v>
      </c>
      <c r="AX3" s="38" t="s">
        <v>49</v>
      </c>
      <c r="AY3" s="38" t="s">
        <v>50</v>
      </c>
      <c r="AZ3" s="38" t="s">
        <v>51</v>
      </c>
      <c r="BA3" s="38" t="s">
        <v>52</v>
      </c>
      <c r="BB3" s="38" t="s">
        <v>53</v>
      </c>
      <c r="BC3" s="38" t="s">
        <v>54</v>
      </c>
      <c r="BD3" s="38" t="s">
        <v>55</v>
      </c>
      <c r="BE3" s="38" t="s">
        <v>56</v>
      </c>
      <c r="BF3" s="38" t="s">
        <v>57</v>
      </c>
      <c r="BG3" s="38" t="s">
        <v>58</v>
      </c>
      <c r="BH3" s="38" t="s">
        <v>59</v>
      </c>
      <c r="BI3" s="38" t="s">
        <v>60</v>
      </c>
      <c r="BJ3" s="38" t="s">
        <v>61</v>
      </c>
      <c r="BK3" s="38" t="s">
        <v>62</v>
      </c>
      <c r="BL3" s="38" t="s">
        <v>63</v>
      </c>
      <c r="BM3" s="38" t="s">
        <v>64</v>
      </c>
      <c r="BN3" s="38" t="s">
        <v>65</v>
      </c>
      <c r="BO3" s="38" t="s">
        <v>66</v>
      </c>
      <c r="BP3" s="38" t="s">
        <v>67</v>
      </c>
      <c r="BQ3" s="38" t="s">
        <v>68</v>
      </c>
      <c r="BR3" s="38" t="s">
        <v>69</v>
      </c>
      <c r="BS3" s="38" t="s">
        <v>70</v>
      </c>
      <c r="BT3" s="38" t="s">
        <v>71</v>
      </c>
      <c r="BU3" s="38" t="s">
        <v>72</v>
      </c>
      <c r="BV3" s="38" t="s">
        <v>73</v>
      </c>
      <c r="BW3" s="38" t="s">
        <v>74</v>
      </c>
      <c r="BX3" s="38" t="s">
        <v>75</v>
      </c>
      <c r="BY3" s="38" t="s">
        <v>76</v>
      </c>
      <c r="BZ3" s="38" t="s">
        <v>77</v>
      </c>
      <c r="CA3" s="38" t="s">
        <v>78</v>
      </c>
      <c r="CB3" s="38" t="s">
        <v>79</v>
      </c>
      <c r="CC3" s="38" t="s">
        <v>80</v>
      </c>
      <c r="CD3" s="38" t="s">
        <v>81</v>
      </c>
      <c r="CE3" s="38" t="s">
        <v>82</v>
      </c>
      <c r="CF3" s="38" t="s">
        <v>83</v>
      </c>
      <c r="CG3" s="38" t="s">
        <v>84</v>
      </c>
      <c r="CH3" s="38" t="s">
        <v>85</v>
      </c>
      <c r="CI3" s="38" t="s">
        <v>86</v>
      </c>
      <c r="CJ3" s="38" t="s">
        <v>87</v>
      </c>
      <c r="CK3" s="38" t="s">
        <v>88</v>
      </c>
      <c r="CL3" s="38" t="s">
        <v>89</v>
      </c>
      <c r="CM3" s="38" t="s">
        <v>90</v>
      </c>
      <c r="CN3" s="38" t="s">
        <v>91</v>
      </c>
      <c r="CO3" s="38" t="s">
        <v>92</v>
      </c>
      <c r="CP3" s="38" t="s">
        <v>93</v>
      </c>
    </row>
    <row r="4" spans="1:94">
      <c r="A4">
        <v>80821</v>
      </c>
      <c r="B4" s="2" t="s">
        <v>97</v>
      </c>
      <c r="C4" s="2" t="s">
        <v>97</v>
      </c>
      <c r="D4" s="2" t="s">
        <v>98</v>
      </c>
      <c r="E4" s="4">
        <f t="shared" ref="E4:E67" si="0">SUM(F4:AEZ4)</f>
        <v>574</v>
      </c>
      <c r="F4">
        <f>+Casos_PN_CORR[[#This Row],[10-mar]]</f>
        <v>0</v>
      </c>
      <c r="G4">
        <f>+Casos_PN_CORR[[#This Row],[11-mar]]-Casos_PN_CORR[[#This Row],[10-mar]]</f>
        <v>0</v>
      </c>
      <c r="H4">
        <f>+Casos_PN_CORR[[#This Row],[12-mar]]-Casos_PN_CORR[[#This Row],[11-mar]]</f>
        <v>0</v>
      </c>
      <c r="I4">
        <f>+Casos_PN_CORR[[#This Row],[13-mar]]-Casos_PN_CORR[[#This Row],[12-mar]]</f>
        <v>0</v>
      </c>
      <c r="J4">
        <f>+Casos_PN_CORR[[#This Row],[14-mar]]-Casos_PN_CORR[[#This Row],[13-mar]]</f>
        <v>0</v>
      </c>
      <c r="K4">
        <f>+Casos_PN_CORR[[#This Row],[15-mar]]-Casos_PN_CORR[[#This Row],[14-mar]]</f>
        <v>0</v>
      </c>
      <c r="L4">
        <f>+Casos_PN_CORR[[#This Row],[16-mar]]-Casos_PN_CORR[[#This Row],[15-mar]]</f>
        <v>0</v>
      </c>
      <c r="M4">
        <f>+Casos_PN_CORR[[#This Row],[17-mar]]-Casos_PN_CORR[[#This Row],[16-mar]]</f>
        <v>0</v>
      </c>
      <c r="N4">
        <f>+Casos_PN_CORR[[#This Row],[18-mar]]-Casos_PN_CORR[[#This Row],[17-mar]]</f>
        <v>0</v>
      </c>
      <c r="O4">
        <f>+Casos_PN_CORR[[#This Row],[19-mar]]-Casos_PN_CORR[[#This Row],[18-mar]]</f>
        <v>0</v>
      </c>
      <c r="P4">
        <f>+Casos_PN_CORR[[#This Row],[20-mar]]-Casos_PN_CORR[[#This Row],[19-mar]]</f>
        <v>0</v>
      </c>
      <c r="Q4">
        <f>+Casos_PN_CORR[[#This Row],[21-mar]]-Casos_PN_CORR[[#This Row],[20-mar]]</f>
        <v>0</v>
      </c>
      <c r="R4">
        <f>+Casos_PN_CORR[[#This Row],[22-mar]]-Casos_PN_CORR[[#This Row],[21-mar]]</f>
        <v>0</v>
      </c>
      <c r="S4">
        <f>+Casos_PN_CORR[[#This Row],[23-mar]]-Casos_PN_CORR[[#This Row],[22-mar]]</f>
        <v>0</v>
      </c>
      <c r="T4">
        <f>+Casos_PN_CORR[[#This Row],[24-mar]]-Casos_PN_CORR[[#This Row],[23-mar]]</f>
        <v>0</v>
      </c>
      <c r="U4">
        <f>+Casos_PN_CORR[[#This Row],[25-mar]]-Casos_PN_CORR[[#This Row],[24-mar]]</f>
        <v>0</v>
      </c>
      <c r="V4">
        <f>+Casos_PN_CORR[[#This Row],[26-mar]]-Casos_PN_CORR[[#This Row],[25-mar]]</f>
        <v>0</v>
      </c>
      <c r="W4">
        <f>+Casos_PN_CORR[[#This Row],[27-mar]]-Casos_PN_CORR[[#This Row],[26-mar]]</f>
        <v>0</v>
      </c>
      <c r="X4">
        <f>+Casos_PN_CORR[[#This Row],[28-mar]]-Casos_PN_CORR[[#This Row],[27-mar]]</f>
        <v>0</v>
      </c>
      <c r="Y4">
        <f>+Casos_PN_CORR[[#This Row],[29-mar]]-Casos_PN_CORR[[#This Row],[28-mar]]</f>
        <v>0</v>
      </c>
      <c r="Z4">
        <f>+Casos_PN_CORR[[#This Row],[30-mar]]-Casos_PN_CORR[[#This Row],[29-mar]]</f>
        <v>0</v>
      </c>
      <c r="AA4">
        <f>+Casos_PN_CORR[[#This Row],[31-mar]]-Casos_PN_CORR[[#This Row],[30-mar]]</f>
        <v>0</v>
      </c>
      <c r="AB4">
        <f>+Casos_PN_CORR[[#This Row],[1-abr]]-Casos_PN_CORR[[#This Row],[31-mar]]</f>
        <v>0</v>
      </c>
      <c r="AC4">
        <f>+Casos_PN_CORR[[#This Row],[2-abr]]-Casos_PN_CORR[[#This Row],[1-abr]]</f>
        <v>0</v>
      </c>
      <c r="AD4">
        <f>+Casos_PN_CORR[[#This Row],[3-abr]]-Casos_PN_CORR[[#This Row],[2-abr]]</f>
        <v>0</v>
      </c>
      <c r="AE4">
        <f>+Casos_PN_CORR[[#This Row],[4-abr]]-Casos_PN_CORR[[#This Row],[3-abr]]</f>
        <v>0</v>
      </c>
      <c r="AF4">
        <f>+Casos_PN_CORR[[#This Row],[5-abr]]-Casos_PN_CORR[[#This Row],[4-abr]]</f>
        <v>0</v>
      </c>
      <c r="AG4">
        <f>+Casos_PN_CORR[[#This Row],[6-abr]]-Casos_PN_CORR[[#This Row],[5-abr]]</f>
        <v>0</v>
      </c>
      <c r="AH4">
        <f>+Casos_PN_CORR[[#This Row],[7-abr]]-Casos_PN_CORR[[#This Row],[6-abr]]</f>
        <v>0</v>
      </c>
      <c r="AI4">
        <f>+Casos_PN_CORR[[#This Row],[8-abr]]-Casos_PN_CORR[[#This Row],[7-abr]]</f>
        <v>0</v>
      </c>
      <c r="AJ4">
        <f>+Casos_PN_CORR[[#This Row],[9-abr]]-Casos_PN_CORR[[#This Row],[8-abr]]</f>
        <v>0</v>
      </c>
      <c r="AK4">
        <f>+Casos_PN_CORR[[#This Row],[10-abr]]-Casos_PN_CORR[[#This Row],[9-abr]]</f>
        <v>0</v>
      </c>
      <c r="AL4">
        <f>+Casos_PN_CORR[[#This Row],[11-abr]]-Casos_PN_CORR[[#This Row],[10-abr]]</f>
        <v>0</v>
      </c>
      <c r="AM4">
        <f>+Casos_PN_CORR[[#This Row],[12-abr]]-Casos_PN_CORR[[#This Row],[11-abr]]</f>
        <v>0</v>
      </c>
      <c r="AN4">
        <f>+Casos_PN_CORR[[#This Row],[13-abr]]-Casos_PN_CORR[[#This Row],[12-abr]]</f>
        <v>0</v>
      </c>
      <c r="AO4">
        <f>+Casos_PN_CORR[[#This Row],[14-abr]]-Casos_PN_CORR[[#This Row],[13-abr]]</f>
        <v>0</v>
      </c>
      <c r="AP4">
        <f>+Casos_PN_CORR[[#This Row],[15-abr]]-Casos_PN_CORR[[#This Row],[14-abr]]</f>
        <v>0</v>
      </c>
      <c r="AQ4">
        <f>+Casos_PN_CORR[[#This Row],[16-abr]]-Casos_PN_CORR[[#This Row],[15-abr]]</f>
        <v>0</v>
      </c>
      <c r="AR4">
        <f>+Casos_PN_CORR[[#This Row],[17-abr]]-Casos_PN_CORR[[#This Row],[16-abr]]</f>
        <v>0</v>
      </c>
      <c r="AS4">
        <f>+Casos_PN_CORR[[#This Row],[18-abr]]-Casos_PN_CORR[[#This Row],[17-abr]]</f>
        <v>0</v>
      </c>
      <c r="AT4">
        <f>+Casos_PN_CORR[[#This Row],[19-abr]]-Casos_PN_CORR[[#This Row],[18-abr]]</f>
        <v>0</v>
      </c>
      <c r="AU4">
        <f>+Casos_PN_CORR[[#This Row],[20-abr]]-Casos_PN_CORR[[#This Row],[19-abr]]</f>
        <v>0</v>
      </c>
      <c r="AV4">
        <f>+Casos_PN_CORR[[#This Row],[21-abr]]-Casos_PN_CORR[[#This Row],[20-abr]]</f>
        <v>0</v>
      </c>
      <c r="AW4">
        <f>+Casos_PN_CORR[[#This Row],[22-abr]]-Casos_PN_CORR[[#This Row],[21-abr]]</f>
        <v>0</v>
      </c>
      <c r="AX4">
        <f>+Casos_PN_CORR[[#This Row],[23-abr]]-Casos_PN_CORR[[#This Row],[22-abr]]</f>
        <v>0</v>
      </c>
      <c r="AY4">
        <f>+Casos_PN_CORR[[#This Row],[24-abr]]-Casos_PN_CORR[[#This Row],[23-abr]]</f>
        <v>0</v>
      </c>
      <c r="AZ4">
        <f>+Casos_PN_CORR[[#This Row],[25-abr]]-Casos_PN_CORR[[#This Row],[24-abr]]</f>
        <v>0</v>
      </c>
      <c r="BA4">
        <f>+Casos_PN_CORR[[#This Row],[26-abr]]-Casos_PN_CORR[[#This Row],[25-abr]]</f>
        <v>0</v>
      </c>
      <c r="BB4">
        <f>+Casos_PN_CORR[[#This Row],[27-abr]]-Casos_PN_CORR[[#This Row],[26-abr]]</f>
        <v>0</v>
      </c>
      <c r="BC4">
        <f>+Casos_PN_CORR[[#This Row],[28-abr]]-Casos_PN_CORR[[#This Row],[27-abr]]</f>
        <v>0</v>
      </c>
      <c r="BD4">
        <f>+Casos_PN_CORR[[#This Row],[29-abr]]-Casos_PN_CORR[[#This Row],[28-abr]]</f>
        <v>0</v>
      </c>
      <c r="BE4">
        <f>+Casos_PN_CORR[[#This Row],[30-abr]]-Casos_PN_CORR[[#This Row],[29-abr]]</f>
        <v>0</v>
      </c>
      <c r="BF4">
        <f>+Casos_PN_CORR[[#This Row],[1-may]]-Casos_PN_CORR[[#This Row],[30-abr]]</f>
        <v>0</v>
      </c>
      <c r="BG4">
        <f>+Casos_PN_CORR[[#This Row],[2-may]]-Casos_PN_CORR[[#This Row],[1-may]]</f>
        <v>0</v>
      </c>
      <c r="BH4">
        <f>+Casos_PN_CORR[[#This Row],[3-may]]-Casos_PN_CORR[[#This Row],[2-may]]</f>
        <v>0</v>
      </c>
      <c r="BI4">
        <f>+Casos_PN_CORR[[#This Row],[4-may]]-Casos_PN_CORR[[#This Row],[3-may]]</f>
        <v>0</v>
      </c>
      <c r="BJ4">
        <f>+Casos_PN_CORR[[#This Row],[5-may]]-Casos_PN_CORR[[#This Row],[4-may]]</f>
        <v>0</v>
      </c>
      <c r="BK4">
        <f>+Casos_PN_CORR[[#This Row],[6-may]]-Casos_PN_CORR[[#This Row],[5-may]]</f>
        <v>0</v>
      </c>
      <c r="BL4">
        <f>+Casos_PN_CORR[[#This Row],[7-may]]-Casos_PN_CORR[[#This Row],[6-may]]</f>
        <v>0</v>
      </c>
      <c r="BM4">
        <f>+Casos_PN_CORR[[#This Row],[8-may]]-Casos_PN_CORR[[#This Row],[7-may]]</f>
        <v>0</v>
      </c>
      <c r="BN4">
        <f>+Casos_PN_CORR[[#This Row],[9-may]]-Casos_PN_CORR[[#This Row],[8-may]]</f>
        <v>0</v>
      </c>
      <c r="BO4">
        <f>+Casos_PN_CORR[[#This Row],[10-may]]-Casos_PN_CORR[[#This Row],[9-may]]</f>
        <v>0</v>
      </c>
      <c r="BP4">
        <f>+Casos_PN_CORR[[#This Row],[11-may]]-Casos_PN_CORR[[#This Row],[10-may]]</f>
        <v>0</v>
      </c>
      <c r="BQ4">
        <f>+Casos_PN_CORR[[#This Row],[12-may]]-Casos_PN_CORR[[#This Row],[11-may]]</f>
        <v>0</v>
      </c>
      <c r="BR4">
        <f>+Casos_PN_CORR[[#This Row],[13-may]]-Casos_PN_CORR[[#This Row],[12-may]]</f>
        <v>0</v>
      </c>
      <c r="BS4">
        <f>+Casos_PN_CORR[[#This Row],[14-may]]-Casos_PN_CORR[[#This Row],[13-may]]</f>
        <v>0</v>
      </c>
      <c r="BT4">
        <f>+Casos_PN_CORR[[#This Row],[15-may]]-Casos_PN_CORR[[#This Row],[14-may]]</f>
        <v>0</v>
      </c>
      <c r="BU4">
        <f>+Casos_PN_CORR[[#This Row],[16-may]]-Casos_PN_CORR[[#This Row],[15-may]]</f>
        <v>0</v>
      </c>
      <c r="BV4">
        <f>+Casos_PN_CORR[[#This Row],[17-may]]-Casos_PN_CORR[[#This Row],[16-may]]</f>
        <v>0</v>
      </c>
      <c r="BW4">
        <f>+Casos_PN_CORR[[#This Row],[18-may]]-Casos_PN_CORR[[#This Row],[17-may]]</f>
        <v>0</v>
      </c>
      <c r="BX4">
        <f>+Casos_PN_CORR[[#This Row],[19-may]]-Casos_PN_CORR[[#This Row],[18-may]]</f>
        <v>0</v>
      </c>
      <c r="BY4">
        <f>+Casos_PN_CORR[[#This Row],[20-may]]-Casos_PN_CORR[[#This Row],[19-may]]</f>
        <v>0</v>
      </c>
      <c r="BZ4">
        <f>+Casos_PN_CORR[[#This Row],[21-may]]-Casos_PN_CORR[[#This Row],[20-may]]</f>
        <v>0</v>
      </c>
      <c r="CA4">
        <f>+Casos_PN_CORR[[#This Row],[22-may]]-Casos_PN_CORR[[#This Row],[21-may]]</f>
        <v>0</v>
      </c>
      <c r="CB4">
        <f>+Casos_PN_CORR[[#This Row],[23-may]]-Casos_PN_CORR[[#This Row],[22-may]]</f>
        <v>0</v>
      </c>
      <c r="CC4">
        <f>+Casos_PN_CORR[[#This Row],[24-may]]-Casos_PN_CORR[[#This Row],[23-may]]</f>
        <v>0</v>
      </c>
      <c r="CD4">
        <f>+Casos_PN_CORR[[#This Row],[25-may]]-Casos_PN_CORR[[#This Row],[24-may]]</f>
        <v>0</v>
      </c>
      <c r="CE4">
        <f>+Casos_PN_CORR[[#This Row],[26-may]]-Casos_PN_CORR[[#This Row],[25-may]]</f>
        <v>0</v>
      </c>
      <c r="CF4">
        <f>+Casos_PN_CORR[[#This Row],[27-may]]-Casos_PN_CORR[[#This Row],[26-may]]</f>
        <v>0</v>
      </c>
      <c r="CG4">
        <f>+Casos_PN_CORR[[#This Row],[28-may]]-Casos_PN_CORR[[#This Row],[27-may]]</f>
        <v>0</v>
      </c>
      <c r="CH4">
        <f>+Casos_PN_CORR[[#This Row],[29-may]]-Casos_PN_CORR[[#This Row],[28-may]]</f>
        <v>0</v>
      </c>
      <c r="CI4">
        <f>+Casos_PN_CORR[[#This Row],[30-may]]-Casos_PN_CORR[[#This Row],[29-may]]</f>
        <v>0</v>
      </c>
      <c r="CJ4">
        <f>+Casos_PN_CORR[[#This Row],[31-may]]-Casos_PN_CORR[[#This Row],[30-may]]</f>
        <v>0</v>
      </c>
      <c r="CK4">
        <f>+Casos_PN_CORR[[#This Row],[1-jun]]-Casos_PN_CORR[[#This Row],[31-may]]</f>
        <v>0</v>
      </c>
      <c r="CL4">
        <f>+Casos_PN_CORR[[#This Row],[2-jun]]-Casos_PN_CORR[[#This Row],[1-jun]]</f>
        <v>0</v>
      </c>
      <c r="CM4">
        <f>+Casos_PN_CORR[[#This Row],[3-jun]]-Casos_PN_CORR[[#This Row],[2-jun]]</f>
        <v>0</v>
      </c>
      <c r="CN4">
        <f>+Casos_PN_CORR[[#This Row],[4-jun]]-Casos_PN_CORR[[#This Row],[3-jun]]</f>
        <v>0</v>
      </c>
      <c r="CO4">
        <f>+Casos_PN_CORR[[#This Row],[5-jun]]-Casos_PN_CORR[[#This Row],[4-jun]]</f>
        <v>574</v>
      </c>
      <c r="CP4">
        <f>+Casos_PN_CORR[[#This Row],[6-jun]]-Casos_PN_CORR[[#This Row],[5-jun]]</f>
        <v>0</v>
      </c>
    </row>
    <row r="5" spans="1:94">
      <c r="A5">
        <v>30202</v>
      </c>
      <c r="B5" s="2" t="s">
        <v>99</v>
      </c>
      <c r="C5" s="2" t="s">
        <v>100</v>
      </c>
      <c r="D5" s="2" t="s">
        <v>101</v>
      </c>
      <c r="E5" s="4">
        <f t="shared" si="0"/>
        <v>0</v>
      </c>
      <c r="F5">
        <f>+Casos_PN_CORR[[#This Row],[10-mar]]</f>
        <v>0</v>
      </c>
      <c r="G5">
        <f>+Casos_PN_CORR[[#This Row],[11-mar]]-Casos_PN_CORR[[#This Row],[10-mar]]</f>
        <v>0</v>
      </c>
      <c r="H5">
        <f>+Casos_PN_CORR[[#This Row],[12-mar]]-Casos_PN_CORR[[#This Row],[11-mar]]</f>
        <v>0</v>
      </c>
      <c r="I5">
        <f>+Casos_PN_CORR[[#This Row],[13-mar]]-Casos_PN_CORR[[#This Row],[12-mar]]</f>
        <v>0</v>
      </c>
      <c r="J5">
        <f>+Casos_PN_CORR[[#This Row],[14-mar]]-Casos_PN_CORR[[#This Row],[13-mar]]</f>
        <v>0</v>
      </c>
      <c r="K5">
        <f>+Casos_PN_CORR[[#This Row],[15-mar]]-Casos_PN_CORR[[#This Row],[14-mar]]</f>
        <v>0</v>
      </c>
      <c r="L5">
        <f>+Casos_PN_CORR[[#This Row],[16-mar]]-Casos_PN_CORR[[#This Row],[15-mar]]</f>
        <v>0</v>
      </c>
      <c r="M5">
        <f>+Casos_PN_CORR[[#This Row],[17-mar]]-Casos_PN_CORR[[#This Row],[16-mar]]</f>
        <v>0</v>
      </c>
      <c r="N5">
        <f>+Casos_PN_CORR[[#This Row],[18-mar]]-Casos_PN_CORR[[#This Row],[17-mar]]</f>
        <v>0</v>
      </c>
      <c r="O5">
        <f>+Casos_PN_CORR[[#This Row],[19-mar]]-Casos_PN_CORR[[#This Row],[18-mar]]</f>
        <v>0</v>
      </c>
      <c r="P5">
        <f>+Casos_PN_CORR[[#This Row],[20-mar]]-Casos_PN_CORR[[#This Row],[19-mar]]</f>
        <v>0</v>
      </c>
      <c r="Q5">
        <f>+Casos_PN_CORR[[#This Row],[21-mar]]-Casos_PN_CORR[[#This Row],[20-mar]]</f>
        <v>0</v>
      </c>
      <c r="R5">
        <f>+Casos_PN_CORR[[#This Row],[22-mar]]-Casos_PN_CORR[[#This Row],[21-mar]]</f>
        <v>0</v>
      </c>
      <c r="S5">
        <f>+Casos_PN_CORR[[#This Row],[23-mar]]-Casos_PN_CORR[[#This Row],[22-mar]]</f>
        <v>0</v>
      </c>
      <c r="T5">
        <f>+Casos_PN_CORR[[#This Row],[24-mar]]-Casos_PN_CORR[[#This Row],[23-mar]]</f>
        <v>0</v>
      </c>
      <c r="U5">
        <f>+Casos_PN_CORR[[#This Row],[25-mar]]-Casos_PN_CORR[[#This Row],[24-mar]]</f>
        <v>0</v>
      </c>
      <c r="V5">
        <f>+Casos_PN_CORR[[#This Row],[26-mar]]-Casos_PN_CORR[[#This Row],[25-mar]]</f>
        <v>0</v>
      </c>
      <c r="W5">
        <f>+Casos_PN_CORR[[#This Row],[27-mar]]-Casos_PN_CORR[[#This Row],[26-mar]]</f>
        <v>0</v>
      </c>
      <c r="X5">
        <f>+Casos_PN_CORR[[#This Row],[28-mar]]-Casos_PN_CORR[[#This Row],[27-mar]]</f>
        <v>0</v>
      </c>
      <c r="Y5">
        <f>+Casos_PN_CORR[[#This Row],[29-mar]]-Casos_PN_CORR[[#This Row],[28-mar]]</f>
        <v>0</v>
      </c>
      <c r="Z5">
        <f>+Casos_PN_CORR[[#This Row],[30-mar]]-Casos_PN_CORR[[#This Row],[29-mar]]</f>
        <v>0</v>
      </c>
      <c r="AA5">
        <f>+Casos_PN_CORR[[#This Row],[31-mar]]-Casos_PN_CORR[[#This Row],[30-mar]]</f>
        <v>0</v>
      </c>
      <c r="AB5">
        <f>+Casos_PN_CORR[[#This Row],[1-abr]]-Casos_PN_CORR[[#This Row],[31-mar]]</f>
        <v>0</v>
      </c>
      <c r="AC5">
        <f>+Casos_PN_CORR[[#This Row],[2-abr]]-Casos_PN_CORR[[#This Row],[1-abr]]</f>
        <v>0</v>
      </c>
      <c r="AD5">
        <f>+Casos_PN_CORR[[#This Row],[3-abr]]-Casos_PN_CORR[[#This Row],[2-abr]]</f>
        <v>0</v>
      </c>
      <c r="AE5">
        <f>+Casos_PN_CORR[[#This Row],[4-abr]]-Casos_PN_CORR[[#This Row],[3-abr]]</f>
        <v>0</v>
      </c>
      <c r="AF5">
        <f>+Casos_PN_CORR[[#This Row],[5-abr]]-Casos_PN_CORR[[#This Row],[4-abr]]</f>
        <v>0</v>
      </c>
      <c r="AG5">
        <f>+Casos_PN_CORR[[#This Row],[6-abr]]-Casos_PN_CORR[[#This Row],[5-abr]]</f>
        <v>0</v>
      </c>
      <c r="AH5">
        <f>+Casos_PN_CORR[[#This Row],[7-abr]]-Casos_PN_CORR[[#This Row],[6-abr]]</f>
        <v>0</v>
      </c>
      <c r="AI5">
        <f>+Casos_PN_CORR[[#This Row],[8-abr]]-Casos_PN_CORR[[#This Row],[7-abr]]</f>
        <v>0</v>
      </c>
      <c r="AJ5">
        <f>+Casos_PN_CORR[[#This Row],[9-abr]]-Casos_PN_CORR[[#This Row],[8-abr]]</f>
        <v>0</v>
      </c>
      <c r="AK5">
        <f>+Casos_PN_CORR[[#This Row],[10-abr]]-Casos_PN_CORR[[#This Row],[9-abr]]</f>
        <v>0</v>
      </c>
      <c r="AL5">
        <f>+Casos_PN_CORR[[#This Row],[11-abr]]-Casos_PN_CORR[[#This Row],[10-abr]]</f>
        <v>0</v>
      </c>
      <c r="AM5">
        <f>+Casos_PN_CORR[[#This Row],[12-abr]]-Casos_PN_CORR[[#This Row],[11-abr]]</f>
        <v>0</v>
      </c>
      <c r="AN5">
        <f>+Casos_PN_CORR[[#This Row],[13-abr]]-Casos_PN_CORR[[#This Row],[12-abr]]</f>
        <v>0</v>
      </c>
      <c r="AO5">
        <f>+Casos_PN_CORR[[#This Row],[14-abr]]-Casos_PN_CORR[[#This Row],[13-abr]]</f>
        <v>0</v>
      </c>
      <c r="AP5">
        <f>+Casos_PN_CORR[[#This Row],[15-abr]]-Casos_PN_CORR[[#This Row],[14-abr]]</f>
        <v>0</v>
      </c>
      <c r="AQ5">
        <f>+Casos_PN_CORR[[#This Row],[16-abr]]-Casos_PN_CORR[[#This Row],[15-abr]]</f>
        <v>0</v>
      </c>
      <c r="AR5">
        <f>+Casos_PN_CORR[[#This Row],[17-abr]]-Casos_PN_CORR[[#This Row],[16-abr]]</f>
        <v>0</v>
      </c>
      <c r="AS5">
        <f>+Casos_PN_CORR[[#This Row],[18-abr]]-Casos_PN_CORR[[#This Row],[17-abr]]</f>
        <v>0</v>
      </c>
      <c r="AT5">
        <f>+Casos_PN_CORR[[#This Row],[19-abr]]-Casos_PN_CORR[[#This Row],[18-abr]]</f>
        <v>0</v>
      </c>
      <c r="AU5">
        <f>+Casos_PN_CORR[[#This Row],[20-abr]]-Casos_PN_CORR[[#This Row],[19-abr]]</f>
        <v>0</v>
      </c>
      <c r="AV5">
        <f>+Casos_PN_CORR[[#This Row],[21-abr]]-Casos_PN_CORR[[#This Row],[20-abr]]</f>
        <v>0</v>
      </c>
      <c r="AW5">
        <f>+Casos_PN_CORR[[#This Row],[22-abr]]-Casos_PN_CORR[[#This Row],[21-abr]]</f>
        <v>0</v>
      </c>
      <c r="AX5">
        <f>+Casos_PN_CORR[[#This Row],[23-abr]]-Casos_PN_CORR[[#This Row],[22-abr]]</f>
        <v>0</v>
      </c>
      <c r="AY5">
        <f>+Casos_PN_CORR[[#This Row],[24-abr]]-Casos_PN_CORR[[#This Row],[23-abr]]</f>
        <v>0</v>
      </c>
      <c r="AZ5">
        <f>+Casos_PN_CORR[[#This Row],[25-abr]]-Casos_PN_CORR[[#This Row],[24-abr]]</f>
        <v>0</v>
      </c>
      <c r="BA5">
        <f>+Casos_PN_CORR[[#This Row],[26-abr]]-Casos_PN_CORR[[#This Row],[25-abr]]</f>
        <v>0</v>
      </c>
      <c r="BB5">
        <f>+Casos_PN_CORR[[#This Row],[27-abr]]-Casos_PN_CORR[[#This Row],[26-abr]]</f>
        <v>0</v>
      </c>
      <c r="BC5">
        <f>+Casos_PN_CORR[[#This Row],[28-abr]]-Casos_PN_CORR[[#This Row],[27-abr]]</f>
        <v>0</v>
      </c>
      <c r="BD5">
        <f>+Casos_PN_CORR[[#This Row],[29-abr]]-Casos_PN_CORR[[#This Row],[28-abr]]</f>
        <v>0</v>
      </c>
      <c r="BE5">
        <f>+Casos_PN_CORR[[#This Row],[30-abr]]-Casos_PN_CORR[[#This Row],[29-abr]]</f>
        <v>0</v>
      </c>
      <c r="BF5">
        <f>+Casos_PN_CORR[[#This Row],[1-may]]-Casos_PN_CORR[[#This Row],[30-abr]]</f>
        <v>0</v>
      </c>
      <c r="BG5">
        <f>+Casos_PN_CORR[[#This Row],[2-may]]-Casos_PN_CORR[[#This Row],[1-may]]</f>
        <v>0</v>
      </c>
      <c r="BH5">
        <f>+Casos_PN_CORR[[#This Row],[3-may]]-Casos_PN_CORR[[#This Row],[2-may]]</f>
        <v>0</v>
      </c>
      <c r="BI5">
        <f>+Casos_PN_CORR[[#This Row],[4-may]]-Casos_PN_CORR[[#This Row],[3-may]]</f>
        <v>0</v>
      </c>
      <c r="BJ5">
        <f>+Casos_PN_CORR[[#This Row],[5-may]]-Casos_PN_CORR[[#This Row],[4-may]]</f>
        <v>0</v>
      </c>
      <c r="BK5">
        <f>+Casos_PN_CORR[[#This Row],[6-may]]-Casos_PN_CORR[[#This Row],[5-may]]</f>
        <v>0</v>
      </c>
      <c r="BL5">
        <f>+Casos_PN_CORR[[#This Row],[7-may]]-Casos_PN_CORR[[#This Row],[6-may]]</f>
        <v>0</v>
      </c>
      <c r="BM5">
        <f>+Casos_PN_CORR[[#This Row],[8-may]]-Casos_PN_CORR[[#This Row],[7-may]]</f>
        <v>0</v>
      </c>
      <c r="BN5">
        <f>+Casos_PN_CORR[[#This Row],[9-may]]-Casos_PN_CORR[[#This Row],[8-may]]</f>
        <v>0</v>
      </c>
      <c r="BO5">
        <f>+Casos_PN_CORR[[#This Row],[10-may]]-Casos_PN_CORR[[#This Row],[9-may]]</f>
        <v>0</v>
      </c>
      <c r="BP5">
        <f>+Casos_PN_CORR[[#This Row],[11-may]]-Casos_PN_CORR[[#This Row],[10-may]]</f>
        <v>0</v>
      </c>
      <c r="BQ5">
        <f>+Casos_PN_CORR[[#This Row],[12-may]]-Casos_PN_CORR[[#This Row],[11-may]]</f>
        <v>0</v>
      </c>
      <c r="BR5">
        <f>+Casos_PN_CORR[[#This Row],[13-may]]-Casos_PN_CORR[[#This Row],[12-may]]</f>
        <v>0</v>
      </c>
      <c r="BS5">
        <f>+Casos_PN_CORR[[#This Row],[14-may]]-Casos_PN_CORR[[#This Row],[13-may]]</f>
        <v>0</v>
      </c>
      <c r="BT5">
        <f>+Casos_PN_CORR[[#This Row],[15-may]]-Casos_PN_CORR[[#This Row],[14-may]]</f>
        <v>0</v>
      </c>
      <c r="BU5">
        <f>+Casos_PN_CORR[[#This Row],[16-may]]-Casos_PN_CORR[[#This Row],[15-may]]</f>
        <v>0</v>
      </c>
      <c r="BV5">
        <f>+Casos_PN_CORR[[#This Row],[17-may]]-Casos_PN_CORR[[#This Row],[16-may]]</f>
        <v>0</v>
      </c>
      <c r="BW5">
        <f>+Casos_PN_CORR[[#This Row],[18-may]]-Casos_PN_CORR[[#This Row],[17-may]]</f>
        <v>0</v>
      </c>
      <c r="BX5">
        <f>+Casos_PN_CORR[[#This Row],[19-may]]-Casos_PN_CORR[[#This Row],[18-may]]</f>
        <v>0</v>
      </c>
      <c r="BY5">
        <f>+Casos_PN_CORR[[#This Row],[20-may]]-Casos_PN_CORR[[#This Row],[19-may]]</f>
        <v>0</v>
      </c>
      <c r="BZ5">
        <f>+Casos_PN_CORR[[#This Row],[21-may]]-Casos_PN_CORR[[#This Row],[20-may]]</f>
        <v>0</v>
      </c>
      <c r="CA5">
        <f>+Casos_PN_CORR[[#This Row],[22-may]]-Casos_PN_CORR[[#This Row],[21-may]]</f>
        <v>0</v>
      </c>
      <c r="CB5">
        <f>+Casos_PN_CORR[[#This Row],[23-may]]-Casos_PN_CORR[[#This Row],[22-may]]</f>
        <v>0</v>
      </c>
      <c r="CC5">
        <f>+Casos_PN_CORR[[#This Row],[24-may]]-Casos_PN_CORR[[#This Row],[23-may]]</f>
        <v>0</v>
      </c>
      <c r="CD5">
        <f>+Casos_PN_CORR[[#This Row],[25-may]]-Casos_PN_CORR[[#This Row],[24-may]]</f>
        <v>0</v>
      </c>
      <c r="CE5">
        <f>+Casos_PN_CORR[[#This Row],[26-may]]-Casos_PN_CORR[[#This Row],[25-may]]</f>
        <v>0</v>
      </c>
      <c r="CF5">
        <f>+Casos_PN_CORR[[#This Row],[27-may]]-Casos_PN_CORR[[#This Row],[26-may]]</f>
        <v>0</v>
      </c>
      <c r="CG5">
        <f>+Casos_PN_CORR[[#This Row],[28-may]]-Casos_PN_CORR[[#This Row],[27-may]]</f>
        <v>0</v>
      </c>
      <c r="CH5">
        <f>+Casos_PN_CORR[[#This Row],[29-may]]-Casos_PN_CORR[[#This Row],[28-may]]</f>
        <v>0</v>
      </c>
      <c r="CI5">
        <f>+Casos_PN_CORR[[#This Row],[30-may]]-Casos_PN_CORR[[#This Row],[29-may]]</f>
        <v>0</v>
      </c>
      <c r="CJ5">
        <f>+Casos_PN_CORR[[#This Row],[31-may]]-Casos_PN_CORR[[#This Row],[30-may]]</f>
        <v>0</v>
      </c>
      <c r="CK5">
        <f>+Casos_PN_CORR[[#This Row],[1-jun]]-Casos_PN_CORR[[#This Row],[31-may]]</f>
        <v>0</v>
      </c>
      <c r="CL5">
        <f>+Casos_PN_CORR[[#This Row],[2-jun]]-Casos_PN_CORR[[#This Row],[1-jun]]</f>
        <v>0</v>
      </c>
      <c r="CM5">
        <f>+Casos_PN_CORR[[#This Row],[3-jun]]-Casos_PN_CORR[[#This Row],[2-jun]]</f>
        <v>0</v>
      </c>
      <c r="CN5">
        <f>+Casos_PN_CORR[[#This Row],[4-jun]]-Casos_PN_CORR[[#This Row],[3-jun]]</f>
        <v>0</v>
      </c>
      <c r="CO5">
        <f>+Casos_PN_CORR[[#This Row],[5-jun]]-Casos_PN_CORR[[#This Row],[4-jun]]</f>
        <v>0</v>
      </c>
      <c r="CP5">
        <f>+Casos_PN_CORR[[#This Row],[6-jun]]-Casos_PN_CORR[[#This Row],[5-jun]]</f>
        <v>0</v>
      </c>
    </row>
    <row r="6" spans="1:94">
      <c r="A6">
        <v>70313</v>
      </c>
      <c r="B6" s="2" t="s">
        <v>102</v>
      </c>
      <c r="C6" s="2" t="s">
        <v>102</v>
      </c>
      <c r="D6" s="2" t="s">
        <v>103</v>
      </c>
      <c r="E6" s="4">
        <f t="shared" si="0"/>
        <v>0</v>
      </c>
      <c r="F6">
        <f>+Casos_PN_CORR[[#This Row],[10-mar]]</f>
        <v>0</v>
      </c>
      <c r="G6">
        <f>+Casos_PN_CORR[[#This Row],[11-mar]]-Casos_PN_CORR[[#This Row],[10-mar]]</f>
        <v>0</v>
      </c>
      <c r="H6">
        <f>+Casos_PN_CORR[[#This Row],[12-mar]]-Casos_PN_CORR[[#This Row],[11-mar]]</f>
        <v>0</v>
      </c>
      <c r="I6">
        <f>+Casos_PN_CORR[[#This Row],[13-mar]]-Casos_PN_CORR[[#This Row],[12-mar]]</f>
        <v>0</v>
      </c>
      <c r="J6">
        <f>+Casos_PN_CORR[[#This Row],[14-mar]]-Casos_PN_CORR[[#This Row],[13-mar]]</f>
        <v>0</v>
      </c>
      <c r="K6">
        <f>+Casos_PN_CORR[[#This Row],[15-mar]]-Casos_PN_CORR[[#This Row],[14-mar]]</f>
        <v>0</v>
      </c>
      <c r="L6">
        <f>+Casos_PN_CORR[[#This Row],[16-mar]]-Casos_PN_CORR[[#This Row],[15-mar]]</f>
        <v>0</v>
      </c>
      <c r="M6">
        <f>+Casos_PN_CORR[[#This Row],[17-mar]]-Casos_PN_CORR[[#This Row],[16-mar]]</f>
        <v>0</v>
      </c>
      <c r="N6">
        <f>+Casos_PN_CORR[[#This Row],[18-mar]]-Casos_PN_CORR[[#This Row],[17-mar]]</f>
        <v>0</v>
      </c>
      <c r="O6">
        <f>+Casos_PN_CORR[[#This Row],[19-mar]]-Casos_PN_CORR[[#This Row],[18-mar]]</f>
        <v>0</v>
      </c>
      <c r="P6">
        <f>+Casos_PN_CORR[[#This Row],[20-mar]]-Casos_PN_CORR[[#This Row],[19-mar]]</f>
        <v>0</v>
      </c>
      <c r="Q6">
        <f>+Casos_PN_CORR[[#This Row],[21-mar]]-Casos_PN_CORR[[#This Row],[20-mar]]</f>
        <v>0</v>
      </c>
      <c r="R6">
        <f>+Casos_PN_CORR[[#This Row],[22-mar]]-Casos_PN_CORR[[#This Row],[21-mar]]</f>
        <v>0</v>
      </c>
      <c r="S6">
        <f>+Casos_PN_CORR[[#This Row],[23-mar]]-Casos_PN_CORR[[#This Row],[22-mar]]</f>
        <v>0</v>
      </c>
      <c r="T6">
        <f>+Casos_PN_CORR[[#This Row],[24-mar]]-Casos_PN_CORR[[#This Row],[23-mar]]</f>
        <v>0</v>
      </c>
      <c r="U6">
        <f>+Casos_PN_CORR[[#This Row],[25-mar]]-Casos_PN_CORR[[#This Row],[24-mar]]</f>
        <v>0</v>
      </c>
      <c r="V6">
        <f>+Casos_PN_CORR[[#This Row],[26-mar]]-Casos_PN_CORR[[#This Row],[25-mar]]</f>
        <v>0</v>
      </c>
      <c r="W6">
        <f>+Casos_PN_CORR[[#This Row],[27-mar]]-Casos_PN_CORR[[#This Row],[26-mar]]</f>
        <v>0</v>
      </c>
      <c r="X6">
        <f>+Casos_PN_CORR[[#This Row],[28-mar]]-Casos_PN_CORR[[#This Row],[27-mar]]</f>
        <v>0</v>
      </c>
      <c r="Y6">
        <f>+Casos_PN_CORR[[#This Row],[29-mar]]-Casos_PN_CORR[[#This Row],[28-mar]]</f>
        <v>0</v>
      </c>
      <c r="Z6">
        <f>+Casos_PN_CORR[[#This Row],[30-mar]]-Casos_PN_CORR[[#This Row],[29-mar]]</f>
        <v>0</v>
      </c>
      <c r="AA6">
        <f>+Casos_PN_CORR[[#This Row],[31-mar]]-Casos_PN_CORR[[#This Row],[30-mar]]</f>
        <v>0</v>
      </c>
      <c r="AB6">
        <f>+Casos_PN_CORR[[#This Row],[1-abr]]-Casos_PN_CORR[[#This Row],[31-mar]]</f>
        <v>0</v>
      </c>
      <c r="AC6">
        <f>+Casos_PN_CORR[[#This Row],[2-abr]]-Casos_PN_CORR[[#This Row],[1-abr]]</f>
        <v>0</v>
      </c>
      <c r="AD6">
        <f>+Casos_PN_CORR[[#This Row],[3-abr]]-Casos_PN_CORR[[#This Row],[2-abr]]</f>
        <v>0</v>
      </c>
      <c r="AE6">
        <f>+Casos_PN_CORR[[#This Row],[4-abr]]-Casos_PN_CORR[[#This Row],[3-abr]]</f>
        <v>0</v>
      </c>
      <c r="AF6">
        <f>+Casos_PN_CORR[[#This Row],[5-abr]]-Casos_PN_CORR[[#This Row],[4-abr]]</f>
        <v>0</v>
      </c>
      <c r="AG6">
        <f>+Casos_PN_CORR[[#This Row],[6-abr]]-Casos_PN_CORR[[#This Row],[5-abr]]</f>
        <v>0</v>
      </c>
      <c r="AH6">
        <f>+Casos_PN_CORR[[#This Row],[7-abr]]-Casos_PN_CORR[[#This Row],[6-abr]]</f>
        <v>0</v>
      </c>
      <c r="AI6">
        <f>+Casos_PN_CORR[[#This Row],[8-abr]]-Casos_PN_CORR[[#This Row],[7-abr]]</f>
        <v>0</v>
      </c>
      <c r="AJ6">
        <f>+Casos_PN_CORR[[#This Row],[9-abr]]-Casos_PN_CORR[[#This Row],[8-abr]]</f>
        <v>0</v>
      </c>
      <c r="AK6">
        <f>+Casos_PN_CORR[[#This Row],[10-abr]]-Casos_PN_CORR[[#This Row],[9-abr]]</f>
        <v>0</v>
      </c>
      <c r="AL6">
        <f>+Casos_PN_CORR[[#This Row],[11-abr]]-Casos_PN_CORR[[#This Row],[10-abr]]</f>
        <v>0</v>
      </c>
      <c r="AM6">
        <f>+Casos_PN_CORR[[#This Row],[12-abr]]-Casos_PN_CORR[[#This Row],[11-abr]]</f>
        <v>0</v>
      </c>
      <c r="AN6">
        <f>+Casos_PN_CORR[[#This Row],[13-abr]]-Casos_PN_CORR[[#This Row],[12-abr]]</f>
        <v>0</v>
      </c>
      <c r="AO6">
        <f>+Casos_PN_CORR[[#This Row],[14-abr]]-Casos_PN_CORR[[#This Row],[13-abr]]</f>
        <v>0</v>
      </c>
      <c r="AP6">
        <f>+Casos_PN_CORR[[#This Row],[15-abr]]-Casos_PN_CORR[[#This Row],[14-abr]]</f>
        <v>0</v>
      </c>
      <c r="AQ6">
        <f>+Casos_PN_CORR[[#This Row],[16-abr]]-Casos_PN_CORR[[#This Row],[15-abr]]</f>
        <v>0</v>
      </c>
      <c r="AR6">
        <f>+Casos_PN_CORR[[#This Row],[17-abr]]-Casos_PN_CORR[[#This Row],[16-abr]]</f>
        <v>0</v>
      </c>
      <c r="AS6">
        <f>+Casos_PN_CORR[[#This Row],[18-abr]]-Casos_PN_CORR[[#This Row],[17-abr]]</f>
        <v>0</v>
      </c>
      <c r="AT6">
        <f>+Casos_PN_CORR[[#This Row],[19-abr]]-Casos_PN_CORR[[#This Row],[18-abr]]</f>
        <v>0</v>
      </c>
      <c r="AU6">
        <f>+Casos_PN_CORR[[#This Row],[20-abr]]-Casos_PN_CORR[[#This Row],[19-abr]]</f>
        <v>0</v>
      </c>
      <c r="AV6">
        <f>+Casos_PN_CORR[[#This Row],[21-abr]]-Casos_PN_CORR[[#This Row],[20-abr]]</f>
        <v>0</v>
      </c>
      <c r="AW6">
        <f>+Casos_PN_CORR[[#This Row],[22-abr]]-Casos_PN_CORR[[#This Row],[21-abr]]</f>
        <v>0</v>
      </c>
      <c r="AX6">
        <f>+Casos_PN_CORR[[#This Row],[23-abr]]-Casos_PN_CORR[[#This Row],[22-abr]]</f>
        <v>0</v>
      </c>
      <c r="AY6">
        <f>+Casos_PN_CORR[[#This Row],[24-abr]]-Casos_PN_CORR[[#This Row],[23-abr]]</f>
        <v>0</v>
      </c>
      <c r="AZ6">
        <f>+Casos_PN_CORR[[#This Row],[25-abr]]-Casos_PN_CORR[[#This Row],[24-abr]]</f>
        <v>0</v>
      </c>
      <c r="BA6">
        <f>+Casos_PN_CORR[[#This Row],[26-abr]]-Casos_PN_CORR[[#This Row],[25-abr]]</f>
        <v>0</v>
      </c>
      <c r="BB6">
        <f>+Casos_PN_CORR[[#This Row],[27-abr]]-Casos_PN_CORR[[#This Row],[26-abr]]</f>
        <v>0</v>
      </c>
      <c r="BC6">
        <f>+Casos_PN_CORR[[#This Row],[28-abr]]-Casos_PN_CORR[[#This Row],[27-abr]]</f>
        <v>0</v>
      </c>
      <c r="BD6">
        <f>+Casos_PN_CORR[[#This Row],[29-abr]]-Casos_PN_CORR[[#This Row],[28-abr]]</f>
        <v>0</v>
      </c>
      <c r="BE6">
        <f>+Casos_PN_CORR[[#This Row],[30-abr]]-Casos_PN_CORR[[#This Row],[29-abr]]</f>
        <v>0</v>
      </c>
      <c r="BF6">
        <f>+Casos_PN_CORR[[#This Row],[1-may]]-Casos_PN_CORR[[#This Row],[30-abr]]</f>
        <v>0</v>
      </c>
      <c r="BG6">
        <f>+Casos_PN_CORR[[#This Row],[2-may]]-Casos_PN_CORR[[#This Row],[1-may]]</f>
        <v>0</v>
      </c>
      <c r="BH6">
        <f>+Casos_PN_CORR[[#This Row],[3-may]]-Casos_PN_CORR[[#This Row],[2-may]]</f>
        <v>0</v>
      </c>
      <c r="BI6">
        <f>+Casos_PN_CORR[[#This Row],[4-may]]-Casos_PN_CORR[[#This Row],[3-may]]</f>
        <v>0</v>
      </c>
      <c r="BJ6">
        <f>+Casos_PN_CORR[[#This Row],[5-may]]-Casos_PN_CORR[[#This Row],[4-may]]</f>
        <v>0</v>
      </c>
      <c r="BK6">
        <f>+Casos_PN_CORR[[#This Row],[6-may]]-Casos_PN_CORR[[#This Row],[5-may]]</f>
        <v>0</v>
      </c>
      <c r="BL6">
        <f>+Casos_PN_CORR[[#This Row],[7-may]]-Casos_PN_CORR[[#This Row],[6-may]]</f>
        <v>0</v>
      </c>
      <c r="BM6">
        <f>+Casos_PN_CORR[[#This Row],[8-may]]-Casos_PN_CORR[[#This Row],[7-may]]</f>
        <v>0</v>
      </c>
      <c r="BN6">
        <f>+Casos_PN_CORR[[#This Row],[9-may]]-Casos_PN_CORR[[#This Row],[8-may]]</f>
        <v>0</v>
      </c>
      <c r="BO6">
        <f>+Casos_PN_CORR[[#This Row],[10-may]]-Casos_PN_CORR[[#This Row],[9-may]]</f>
        <v>0</v>
      </c>
      <c r="BP6">
        <f>+Casos_PN_CORR[[#This Row],[11-may]]-Casos_PN_CORR[[#This Row],[10-may]]</f>
        <v>0</v>
      </c>
      <c r="BQ6">
        <f>+Casos_PN_CORR[[#This Row],[12-may]]-Casos_PN_CORR[[#This Row],[11-may]]</f>
        <v>0</v>
      </c>
      <c r="BR6">
        <f>+Casos_PN_CORR[[#This Row],[13-may]]-Casos_PN_CORR[[#This Row],[12-may]]</f>
        <v>0</v>
      </c>
      <c r="BS6">
        <f>+Casos_PN_CORR[[#This Row],[14-may]]-Casos_PN_CORR[[#This Row],[13-may]]</f>
        <v>0</v>
      </c>
      <c r="BT6">
        <f>+Casos_PN_CORR[[#This Row],[15-may]]-Casos_PN_CORR[[#This Row],[14-may]]</f>
        <v>0</v>
      </c>
      <c r="BU6">
        <f>+Casos_PN_CORR[[#This Row],[16-may]]-Casos_PN_CORR[[#This Row],[15-may]]</f>
        <v>0</v>
      </c>
      <c r="BV6">
        <f>+Casos_PN_CORR[[#This Row],[17-may]]-Casos_PN_CORR[[#This Row],[16-may]]</f>
        <v>0</v>
      </c>
      <c r="BW6">
        <f>+Casos_PN_CORR[[#This Row],[18-may]]-Casos_PN_CORR[[#This Row],[17-may]]</f>
        <v>0</v>
      </c>
      <c r="BX6">
        <f>+Casos_PN_CORR[[#This Row],[19-may]]-Casos_PN_CORR[[#This Row],[18-may]]</f>
        <v>0</v>
      </c>
      <c r="BY6">
        <f>+Casos_PN_CORR[[#This Row],[20-may]]-Casos_PN_CORR[[#This Row],[19-may]]</f>
        <v>0</v>
      </c>
      <c r="BZ6">
        <f>+Casos_PN_CORR[[#This Row],[21-may]]-Casos_PN_CORR[[#This Row],[20-may]]</f>
        <v>0</v>
      </c>
      <c r="CA6">
        <f>+Casos_PN_CORR[[#This Row],[22-may]]-Casos_PN_CORR[[#This Row],[21-may]]</f>
        <v>0</v>
      </c>
      <c r="CB6">
        <f>+Casos_PN_CORR[[#This Row],[23-may]]-Casos_PN_CORR[[#This Row],[22-may]]</f>
        <v>0</v>
      </c>
      <c r="CC6">
        <f>+Casos_PN_CORR[[#This Row],[24-may]]-Casos_PN_CORR[[#This Row],[23-may]]</f>
        <v>0</v>
      </c>
      <c r="CD6">
        <f>+Casos_PN_CORR[[#This Row],[25-may]]-Casos_PN_CORR[[#This Row],[24-may]]</f>
        <v>0</v>
      </c>
      <c r="CE6">
        <f>+Casos_PN_CORR[[#This Row],[26-may]]-Casos_PN_CORR[[#This Row],[25-may]]</f>
        <v>0</v>
      </c>
      <c r="CF6">
        <f>+Casos_PN_CORR[[#This Row],[27-may]]-Casos_PN_CORR[[#This Row],[26-may]]</f>
        <v>0</v>
      </c>
      <c r="CG6">
        <f>+Casos_PN_CORR[[#This Row],[28-may]]-Casos_PN_CORR[[#This Row],[27-may]]</f>
        <v>0</v>
      </c>
      <c r="CH6">
        <f>+Casos_PN_CORR[[#This Row],[29-may]]-Casos_PN_CORR[[#This Row],[28-may]]</f>
        <v>0</v>
      </c>
      <c r="CI6">
        <f>+Casos_PN_CORR[[#This Row],[30-may]]-Casos_PN_CORR[[#This Row],[29-may]]</f>
        <v>0</v>
      </c>
      <c r="CJ6">
        <f>+Casos_PN_CORR[[#This Row],[31-may]]-Casos_PN_CORR[[#This Row],[30-may]]</f>
        <v>0</v>
      </c>
      <c r="CK6">
        <f>+Casos_PN_CORR[[#This Row],[1-jun]]-Casos_PN_CORR[[#This Row],[31-may]]</f>
        <v>0</v>
      </c>
      <c r="CL6">
        <f>+Casos_PN_CORR[[#This Row],[2-jun]]-Casos_PN_CORR[[#This Row],[1-jun]]</f>
        <v>0</v>
      </c>
      <c r="CM6">
        <f>+Casos_PN_CORR[[#This Row],[3-jun]]-Casos_PN_CORR[[#This Row],[2-jun]]</f>
        <v>0</v>
      </c>
      <c r="CN6">
        <f>+Casos_PN_CORR[[#This Row],[4-jun]]-Casos_PN_CORR[[#This Row],[3-jun]]</f>
        <v>0</v>
      </c>
      <c r="CO6">
        <f>+Casos_PN_CORR[[#This Row],[5-jun]]-Casos_PN_CORR[[#This Row],[4-jun]]</f>
        <v>0</v>
      </c>
      <c r="CP6">
        <f>+Casos_PN_CORR[[#This Row],[6-jun]]-Casos_PN_CORR[[#This Row],[5-jun]]</f>
        <v>0</v>
      </c>
    </row>
    <row r="7" spans="1:94">
      <c r="A7">
        <v>120502</v>
      </c>
      <c r="B7" s="2" t="s">
        <v>104</v>
      </c>
      <c r="C7" s="2" t="s">
        <v>105</v>
      </c>
      <c r="D7" s="2" t="s">
        <v>106</v>
      </c>
      <c r="E7" s="4">
        <f t="shared" si="0"/>
        <v>0</v>
      </c>
      <c r="F7">
        <f>+Casos_PN_CORR[[#This Row],[10-mar]]</f>
        <v>0</v>
      </c>
      <c r="G7">
        <f>+Casos_PN_CORR[[#This Row],[11-mar]]-Casos_PN_CORR[[#This Row],[10-mar]]</f>
        <v>0</v>
      </c>
      <c r="H7">
        <f>+Casos_PN_CORR[[#This Row],[12-mar]]-Casos_PN_CORR[[#This Row],[11-mar]]</f>
        <v>0</v>
      </c>
      <c r="I7">
        <f>+Casos_PN_CORR[[#This Row],[13-mar]]-Casos_PN_CORR[[#This Row],[12-mar]]</f>
        <v>0</v>
      </c>
      <c r="J7">
        <f>+Casos_PN_CORR[[#This Row],[14-mar]]-Casos_PN_CORR[[#This Row],[13-mar]]</f>
        <v>0</v>
      </c>
      <c r="K7">
        <f>+Casos_PN_CORR[[#This Row],[15-mar]]-Casos_PN_CORR[[#This Row],[14-mar]]</f>
        <v>0</v>
      </c>
      <c r="L7">
        <f>+Casos_PN_CORR[[#This Row],[16-mar]]-Casos_PN_CORR[[#This Row],[15-mar]]</f>
        <v>0</v>
      </c>
      <c r="M7">
        <f>+Casos_PN_CORR[[#This Row],[17-mar]]-Casos_PN_CORR[[#This Row],[16-mar]]</f>
        <v>0</v>
      </c>
      <c r="N7">
        <f>+Casos_PN_CORR[[#This Row],[18-mar]]-Casos_PN_CORR[[#This Row],[17-mar]]</f>
        <v>0</v>
      </c>
      <c r="O7">
        <f>+Casos_PN_CORR[[#This Row],[19-mar]]-Casos_PN_CORR[[#This Row],[18-mar]]</f>
        <v>0</v>
      </c>
      <c r="P7">
        <f>+Casos_PN_CORR[[#This Row],[20-mar]]-Casos_PN_CORR[[#This Row],[19-mar]]</f>
        <v>0</v>
      </c>
      <c r="Q7">
        <f>+Casos_PN_CORR[[#This Row],[21-mar]]-Casos_PN_CORR[[#This Row],[20-mar]]</f>
        <v>0</v>
      </c>
      <c r="R7">
        <f>+Casos_PN_CORR[[#This Row],[22-mar]]-Casos_PN_CORR[[#This Row],[21-mar]]</f>
        <v>0</v>
      </c>
      <c r="S7">
        <f>+Casos_PN_CORR[[#This Row],[23-mar]]-Casos_PN_CORR[[#This Row],[22-mar]]</f>
        <v>0</v>
      </c>
      <c r="T7">
        <f>+Casos_PN_CORR[[#This Row],[24-mar]]-Casos_PN_CORR[[#This Row],[23-mar]]</f>
        <v>0</v>
      </c>
      <c r="U7">
        <f>+Casos_PN_CORR[[#This Row],[25-mar]]-Casos_PN_CORR[[#This Row],[24-mar]]</f>
        <v>0</v>
      </c>
      <c r="V7">
        <f>+Casos_PN_CORR[[#This Row],[26-mar]]-Casos_PN_CORR[[#This Row],[25-mar]]</f>
        <v>0</v>
      </c>
      <c r="W7">
        <f>+Casos_PN_CORR[[#This Row],[27-mar]]-Casos_PN_CORR[[#This Row],[26-mar]]</f>
        <v>0</v>
      </c>
      <c r="X7">
        <f>+Casos_PN_CORR[[#This Row],[28-mar]]-Casos_PN_CORR[[#This Row],[27-mar]]</f>
        <v>0</v>
      </c>
      <c r="Y7">
        <f>+Casos_PN_CORR[[#This Row],[29-mar]]-Casos_PN_CORR[[#This Row],[28-mar]]</f>
        <v>0</v>
      </c>
      <c r="Z7">
        <f>+Casos_PN_CORR[[#This Row],[30-mar]]-Casos_PN_CORR[[#This Row],[29-mar]]</f>
        <v>0</v>
      </c>
      <c r="AA7">
        <f>+Casos_PN_CORR[[#This Row],[31-mar]]-Casos_PN_CORR[[#This Row],[30-mar]]</f>
        <v>0</v>
      </c>
      <c r="AB7">
        <f>+Casos_PN_CORR[[#This Row],[1-abr]]-Casos_PN_CORR[[#This Row],[31-mar]]</f>
        <v>0</v>
      </c>
      <c r="AC7">
        <f>+Casos_PN_CORR[[#This Row],[2-abr]]-Casos_PN_CORR[[#This Row],[1-abr]]</f>
        <v>0</v>
      </c>
      <c r="AD7">
        <f>+Casos_PN_CORR[[#This Row],[3-abr]]-Casos_PN_CORR[[#This Row],[2-abr]]</f>
        <v>0</v>
      </c>
      <c r="AE7">
        <f>+Casos_PN_CORR[[#This Row],[4-abr]]-Casos_PN_CORR[[#This Row],[3-abr]]</f>
        <v>0</v>
      </c>
      <c r="AF7">
        <f>+Casos_PN_CORR[[#This Row],[5-abr]]-Casos_PN_CORR[[#This Row],[4-abr]]</f>
        <v>0</v>
      </c>
      <c r="AG7">
        <f>+Casos_PN_CORR[[#This Row],[6-abr]]-Casos_PN_CORR[[#This Row],[5-abr]]</f>
        <v>0</v>
      </c>
      <c r="AH7">
        <f>+Casos_PN_CORR[[#This Row],[7-abr]]-Casos_PN_CORR[[#This Row],[6-abr]]</f>
        <v>0</v>
      </c>
      <c r="AI7">
        <f>+Casos_PN_CORR[[#This Row],[8-abr]]-Casos_PN_CORR[[#This Row],[7-abr]]</f>
        <v>0</v>
      </c>
      <c r="AJ7">
        <f>+Casos_PN_CORR[[#This Row],[9-abr]]-Casos_PN_CORR[[#This Row],[8-abr]]</f>
        <v>0</v>
      </c>
      <c r="AK7">
        <f>+Casos_PN_CORR[[#This Row],[10-abr]]-Casos_PN_CORR[[#This Row],[9-abr]]</f>
        <v>0</v>
      </c>
      <c r="AL7">
        <f>+Casos_PN_CORR[[#This Row],[11-abr]]-Casos_PN_CORR[[#This Row],[10-abr]]</f>
        <v>0</v>
      </c>
      <c r="AM7">
        <f>+Casos_PN_CORR[[#This Row],[12-abr]]-Casos_PN_CORR[[#This Row],[11-abr]]</f>
        <v>0</v>
      </c>
      <c r="AN7">
        <f>+Casos_PN_CORR[[#This Row],[13-abr]]-Casos_PN_CORR[[#This Row],[12-abr]]</f>
        <v>0</v>
      </c>
      <c r="AO7">
        <f>+Casos_PN_CORR[[#This Row],[14-abr]]-Casos_PN_CORR[[#This Row],[13-abr]]</f>
        <v>0</v>
      </c>
      <c r="AP7">
        <f>+Casos_PN_CORR[[#This Row],[15-abr]]-Casos_PN_CORR[[#This Row],[14-abr]]</f>
        <v>0</v>
      </c>
      <c r="AQ7">
        <f>+Casos_PN_CORR[[#This Row],[16-abr]]-Casos_PN_CORR[[#This Row],[15-abr]]</f>
        <v>0</v>
      </c>
      <c r="AR7">
        <f>+Casos_PN_CORR[[#This Row],[17-abr]]-Casos_PN_CORR[[#This Row],[16-abr]]</f>
        <v>0</v>
      </c>
      <c r="AS7">
        <f>+Casos_PN_CORR[[#This Row],[18-abr]]-Casos_PN_CORR[[#This Row],[17-abr]]</f>
        <v>0</v>
      </c>
      <c r="AT7">
        <f>+Casos_PN_CORR[[#This Row],[19-abr]]-Casos_PN_CORR[[#This Row],[18-abr]]</f>
        <v>0</v>
      </c>
      <c r="AU7">
        <f>+Casos_PN_CORR[[#This Row],[20-abr]]-Casos_PN_CORR[[#This Row],[19-abr]]</f>
        <v>0</v>
      </c>
      <c r="AV7">
        <f>+Casos_PN_CORR[[#This Row],[21-abr]]-Casos_PN_CORR[[#This Row],[20-abr]]</f>
        <v>0</v>
      </c>
      <c r="AW7">
        <f>+Casos_PN_CORR[[#This Row],[22-abr]]-Casos_PN_CORR[[#This Row],[21-abr]]</f>
        <v>0</v>
      </c>
      <c r="AX7">
        <f>+Casos_PN_CORR[[#This Row],[23-abr]]-Casos_PN_CORR[[#This Row],[22-abr]]</f>
        <v>0</v>
      </c>
      <c r="AY7">
        <f>+Casos_PN_CORR[[#This Row],[24-abr]]-Casos_PN_CORR[[#This Row],[23-abr]]</f>
        <v>0</v>
      </c>
      <c r="AZ7">
        <f>+Casos_PN_CORR[[#This Row],[25-abr]]-Casos_PN_CORR[[#This Row],[24-abr]]</f>
        <v>0</v>
      </c>
      <c r="BA7">
        <f>+Casos_PN_CORR[[#This Row],[26-abr]]-Casos_PN_CORR[[#This Row],[25-abr]]</f>
        <v>0</v>
      </c>
      <c r="BB7">
        <f>+Casos_PN_CORR[[#This Row],[27-abr]]-Casos_PN_CORR[[#This Row],[26-abr]]</f>
        <v>0</v>
      </c>
      <c r="BC7">
        <f>+Casos_PN_CORR[[#This Row],[28-abr]]-Casos_PN_CORR[[#This Row],[27-abr]]</f>
        <v>0</v>
      </c>
      <c r="BD7">
        <f>+Casos_PN_CORR[[#This Row],[29-abr]]-Casos_PN_CORR[[#This Row],[28-abr]]</f>
        <v>0</v>
      </c>
      <c r="BE7">
        <f>+Casos_PN_CORR[[#This Row],[30-abr]]-Casos_PN_CORR[[#This Row],[29-abr]]</f>
        <v>0</v>
      </c>
      <c r="BF7">
        <f>+Casos_PN_CORR[[#This Row],[1-may]]-Casos_PN_CORR[[#This Row],[30-abr]]</f>
        <v>0</v>
      </c>
      <c r="BG7">
        <f>+Casos_PN_CORR[[#This Row],[2-may]]-Casos_PN_CORR[[#This Row],[1-may]]</f>
        <v>0</v>
      </c>
      <c r="BH7">
        <f>+Casos_PN_CORR[[#This Row],[3-may]]-Casos_PN_CORR[[#This Row],[2-may]]</f>
        <v>0</v>
      </c>
      <c r="BI7">
        <f>+Casos_PN_CORR[[#This Row],[4-may]]-Casos_PN_CORR[[#This Row],[3-may]]</f>
        <v>0</v>
      </c>
      <c r="BJ7">
        <f>+Casos_PN_CORR[[#This Row],[5-may]]-Casos_PN_CORR[[#This Row],[4-may]]</f>
        <v>0</v>
      </c>
      <c r="BK7">
        <f>+Casos_PN_CORR[[#This Row],[6-may]]-Casos_PN_CORR[[#This Row],[5-may]]</f>
        <v>0</v>
      </c>
      <c r="BL7">
        <f>+Casos_PN_CORR[[#This Row],[7-may]]-Casos_PN_CORR[[#This Row],[6-may]]</f>
        <v>0</v>
      </c>
      <c r="BM7">
        <f>+Casos_PN_CORR[[#This Row],[8-may]]-Casos_PN_CORR[[#This Row],[7-may]]</f>
        <v>0</v>
      </c>
      <c r="BN7">
        <f>+Casos_PN_CORR[[#This Row],[9-may]]-Casos_PN_CORR[[#This Row],[8-may]]</f>
        <v>0</v>
      </c>
      <c r="BO7">
        <f>+Casos_PN_CORR[[#This Row],[10-may]]-Casos_PN_CORR[[#This Row],[9-may]]</f>
        <v>0</v>
      </c>
      <c r="BP7">
        <f>+Casos_PN_CORR[[#This Row],[11-may]]-Casos_PN_CORR[[#This Row],[10-may]]</f>
        <v>0</v>
      </c>
      <c r="BQ7">
        <f>+Casos_PN_CORR[[#This Row],[12-may]]-Casos_PN_CORR[[#This Row],[11-may]]</f>
        <v>0</v>
      </c>
      <c r="BR7">
        <f>+Casos_PN_CORR[[#This Row],[13-may]]-Casos_PN_CORR[[#This Row],[12-may]]</f>
        <v>0</v>
      </c>
      <c r="BS7">
        <f>+Casos_PN_CORR[[#This Row],[14-may]]-Casos_PN_CORR[[#This Row],[13-may]]</f>
        <v>0</v>
      </c>
      <c r="BT7">
        <f>+Casos_PN_CORR[[#This Row],[15-may]]-Casos_PN_CORR[[#This Row],[14-may]]</f>
        <v>0</v>
      </c>
      <c r="BU7">
        <f>+Casos_PN_CORR[[#This Row],[16-may]]-Casos_PN_CORR[[#This Row],[15-may]]</f>
        <v>0</v>
      </c>
      <c r="BV7">
        <f>+Casos_PN_CORR[[#This Row],[17-may]]-Casos_PN_CORR[[#This Row],[16-may]]</f>
        <v>0</v>
      </c>
      <c r="BW7">
        <f>+Casos_PN_CORR[[#This Row],[18-may]]-Casos_PN_CORR[[#This Row],[17-may]]</f>
        <v>0</v>
      </c>
      <c r="BX7">
        <f>+Casos_PN_CORR[[#This Row],[19-may]]-Casos_PN_CORR[[#This Row],[18-may]]</f>
        <v>0</v>
      </c>
      <c r="BY7">
        <f>+Casos_PN_CORR[[#This Row],[20-may]]-Casos_PN_CORR[[#This Row],[19-may]]</f>
        <v>0</v>
      </c>
      <c r="BZ7">
        <f>+Casos_PN_CORR[[#This Row],[21-may]]-Casos_PN_CORR[[#This Row],[20-may]]</f>
        <v>0</v>
      </c>
      <c r="CA7">
        <f>+Casos_PN_CORR[[#This Row],[22-may]]-Casos_PN_CORR[[#This Row],[21-may]]</f>
        <v>0</v>
      </c>
      <c r="CB7">
        <f>+Casos_PN_CORR[[#This Row],[23-may]]-Casos_PN_CORR[[#This Row],[22-may]]</f>
        <v>0</v>
      </c>
      <c r="CC7">
        <f>+Casos_PN_CORR[[#This Row],[24-may]]-Casos_PN_CORR[[#This Row],[23-may]]</f>
        <v>0</v>
      </c>
      <c r="CD7">
        <f>+Casos_PN_CORR[[#This Row],[25-may]]-Casos_PN_CORR[[#This Row],[24-may]]</f>
        <v>0</v>
      </c>
      <c r="CE7">
        <f>+Casos_PN_CORR[[#This Row],[26-may]]-Casos_PN_CORR[[#This Row],[25-may]]</f>
        <v>0</v>
      </c>
      <c r="CF7">
        <f>+Casos_PN_CORR[[#This Row],[27-may]]-Casos_PN_CORR[[#This Row],[26-may]]</f>
        <v>0</v>
      </c>
      <c r="CG7">
        <f>+Casos_PN_CORR[[#This Row],[28-may]]-Casos_PN_CORR[[#This Row],[27-may]]</f>
        <v>0</v>
      </c>
      <c r="CH7">
        <f>+Casos_PN_CORR[[#This Row],[29-may]]-Casos_PN_CORR[[#This Row],[28-may]]</f>
        <v>0</v>
      </c>
      <c r="CI7">
        <f>+Casos_PN_CORR[[#This Row],[30-may]]-Casos_PN_CORR[[#This Row],[29-may]]</f>
        <v>0</v>
      </c>
      <c r="CJ7">
        <f>+Casos_PN_CORR[[#This Row],[31-may]]-Casos_PN_CORR[[#This Row],[30-may]]</f>
        <v>0</v>
      </c>
      <c r="CK7">
        <f>+Casos_PN_CORR[[#This Row],[1-jun]]-Casos_PN_CORR[[#This Row],[31-may]]</f>
        <v>0</v>
      </c>
      <c r="CL7">
        <f>+Casos_PN_CORR[[#This Row],[2-jun]]-Casos_PN_CORR[[#This Row],[1-jun]]</f>
        <v>0</v>
      </c>
      <c r="CM7">
        <f>+Casos_PN_CORR[[#This Row],[3-jun]]-Casos_PN_CORR[[#This Row],[2-jun]]</f>
        <v>0</v>
      </c>
      <c r="CN7">
        <f>+Casos_PN_CORR[[#This Row],[4-jun]]-Casos_PN_CORR[[#This Row],[3-jun]]</f>
        <v>0</v>
      </c>
      <c r="CO7">
        <f>+Casos_PN_CORR[[#This Row],[5-jun]]-Casos_PN_CORR[[#This Row],[4-jun]]</f>
        <v>0</v>
      </c>
      <c r="CP7">
        <f>+Casos_PN_CORR[[#This Row],[6-jun]]-Casos_PN_CORR[[#This Row],[5-jun]]</f>
        <v>0</v>
      </c>
    </row>
    <row r="8" spans="1:94">
      <c r="A8">
        <v>50313</v>
      </c>
      <c r="B8" s="2" t="s">
        <v>107</v>
      </c>
      <c r="C8" s="2" t="s">
        <v>108</v>
      </c>
      <c r="D8" s="2" t="s">
        <v>109</v>
      </c>
      <c r="E8" s="4">
        <f t="shared" si="0"/>
        <v>1</v>
      </c>
      <c r="F8">
        <f>+Casos_PN_CORR[[#This Row],[10-mar]]</f>
        <v>0</v>
      </c>
      <c r="G8">
        <f>+Casos_PN_CORR[[#This Row],[11-mar]]-Casos_PN_CORR[[#This Row],[10-mar]]</f>
        <v>0</v>
      </c>
      <c r="H8">
        <f>+Casos_PN_CORR[[#This Row],[12-mar]]-Casos_PN_CORR[[#This Row],[11-mar]]</f>
        <v>0</v>
      </c>
      <c r="I8">
        <f>+Casos_PN_CORR[[#This Row],[13-mar]]-Casos_PN_CORR[[#This Row],[12-mar]]</f>
        <v>0</v>
      </c>
      <c r="J8">
        <f>+Casos_PN_CORR[[#This Row],[14-mar]]-Casos_PN_CORR[[#This Row],[13-mar]]</f>
        <v>0</v>
      </c>
      <c r="K8">
        <f>+Casos_PN_CORR[[#This Row],[15-mar]]-Casos_PN_CORR[[#This Row],[14-mar]]</f>
        <v>0</v>
      </c>
      <c r="L8">
        <f>+Casos_PN_CORR[[#This Row],[16-mar]]-Casos_PN_CORR[[#This Row],[15-mar]]</f>
        <v>0</v>
      </c>
      <c r="M8">
        <f>+Casos_PN_CORR[[#This Row],[17-mar]]-Casos_PN_CORR[[#This Row],[16-mar]]</f>
        <v>0</v>
      </c>
      <c r="N8">
        <f>+Casos_PN_CORR[[#This Row],[18-mar]]-Casos_PN_CORR[[#This Row],[17-mar]]</f>
        <v>0</v>
      </c>
      <c r="O8">
        <f>+Casos_PN_CORR[[#This Row],[19-mar]]-Casos_PN_CORR[[#This Row],[18-mar]]</f>
        <v>0</v>
      </c>
      <c r="P8">
        <f>+Casos_PN_CORR[[#This Row],[20-mar]]-Casos_PN_CORR[[#This Row],[19-mar]]</f>
        <v>0</v>
      </c>
      <c r="Q8">
        <f>+Casos_PN_CORR[[#This Row],[21-mar]]-Casos_PN_CORR[[#This Row],[20-mar]]</f>
        <v>0</v>
      </c>
      <c r="R8">
        <f>+Casos_PN_CORR[[#This Row],[22-mar]]-Casos_PN_CORR[[#This Row],[21-mar]]</f>
        <v>0</v>
      </c>
      <c r="S8">
        <f>+Casos_PN_CORR[[#This Row],[23-mar]]-Casos_PN_CORR[[#This Row],[22-mar]]</f>
        <v>0</v>
      </c>
      <c r="T8">
        <f>+Casos_PN_CORR[[#This Row],[24-mar]]-Casos_PN_CORR[[#This Row],[23-mar]]</f>
        <v>0</v>
      </c>
      <c r="U8">
        <f>+Casos_PN_CORR[[#This Row],[25-mar]]-Casos_PN_CORR[[#This Row],[24-mar]]</f>
        <v>0</v>
      </c>
      <c r="V8">
        <f>+Casos_PN_CORR[[#This Row],[26-mar]]-Casos_PN_CORR[[#This Row],[25-mar]]</f>
        <v>0</v>
      </c>
      <c r="W8">
        <f>+Casos_PN_CORR[[#This Row],[27-mar]]-Casos_PN_CORR[[#This Row],[26-mar]]</f>
        <v>0</v>
      </c>
      <c r="X8">
        <f>+Casos_PN_CORR[[#This Row],[28-mar]]-Casos_PN_CORR[[#This Row],[27-mar]]</f>
        <v>0</v>
      </c>
      <c r="Y8">
        <f>+Casos_PN_CORR[[#This Row],[29-mar]]-Casos_PN_CORR[[#This Row],[28-mar]]</f>
        <v>0</v>
      </c>
      <c r="Z8">
        <f>+Casos_PN_CORR[[#This Row],[30-mar]]-Casos_PN_CORR[[#This Row],[29-mar]]</f>
        <v>0</v>
      </c>
      <c r="AA8">
        <f>+Casos_PN_CORR[[#This Row],[31-mar]]-Casos_PN_CORR[[#This Row],[30-mar]]</f>
        <v>0</v>
      </c>
      <c r="AB8">
        <f>+Casos_PN_CORR[[#This Row],[1-abr]]-Casos_PN_CORR[[#This Row],[31-mar]]</f>
        <v>0</v>
      </c>
      <c r="AC8">
        <f>+Casos_PN_CORR[[#This Row],[2-abr]]-Casos_PN_CORR[[#This Row],[1-abr]]</f>
        <v>0</v>
      </c>
      <c r="AD8">
        <f>+Casos_PN_CORR[[#This Row],[3-abr]]-Casos_PN_CORR[[#This Row],[2-abr]]</f>
        <v>0</v>
      </c>
      <c r="AE8">
        <f>+Casos_PN_CORR[[#This Row],[4-abr]]-Casos_PN_CORR[[#This Row],[3-abr]]</f>
        <v>0</v>
      </c>
      <c r="AF8">
        <f>+Casos_PN_CORR[[#This Row],[5-abr]]-Casos_PN_CORR[[#This Row],[4-abr]]</f>
        <v>0</v>
      </c>
      <c r="AG8">
        <f>+Casos_PN_CORR[[#This Row],[6-abr]]-Casos_PN_CORR[[#This Row],[5-abr]]</f>
        <v>0</v>
      </c>
      <c r="AH8">
        <f>+Casos_PN_CORR[[#This Row],[7-abr]]-Casos_PN_CORR[[#This Row],[6-abr]]</f>
        <v>0</v>
      </c>
      <c r="AI8">
        <f>+Casos_PN_CORR[[#This Row],[8-abr]]-Casos_PN_CORR[[#This Row],[7-abr]]</f>
        <v>0</v>
      </c>
      <c r="AJ8">
        <f>+Casos_PN_CORR[[#This Row],[9-abr]]-Casos_PN_CORR[[#This Row],[8-abr]]</f>
        <v>0</v>
      </c>
      <c r="AK8">
        <f>+Casos_PN_CORR[[#This Row],[10-abr]]-Casos_PN_CORR[[#This Row],[9-abr]]</f>
        <v>0</v>
      </c>
      <c r="AL8">
        <f>+Casos_PN_CORR[[#This Row],[11-abr]]-Casos_PN_CORR[[#This Row],[10-abr]]</f>
        <v>0</v>
      </c>
      <c r="AM8">
        <f>+Casos_PN_CORR[[#This Row],[12-abr]]-Casos_PN_CORR[[#This Row],[11-abr]]</f>
        <v>0</v>
      </c>
      <c r="AN8">
        <f>+Casos_PN_CORR[[#This Row],[13-abr]]-Casos_PN_CORR[[#This Row],[12-abr]]</f>
        <v>0</v>
      </c>
      <c r="AO8">
        <f>+Casos_PN_CORR[[#This Row],[14-abr]]-Casos_PN_CORR[[#This Row],[13-abr]]</f>
        <v>0</v>
      </c>
      <c r="AP8">
        <f>+Casos_PN_CORR[[#This Row],[15-abr]]-Casos_PN_CORR[[#This Row],[14-abr]]</f>
        <v>0</v>
      </c>
      <c r="AQ8">
        <f>+Casos_PN_CORR[[#This Row],[16-abr]]-Casos_PN_CORR[[#This Row],[15-abr]]</f>
        <v>0</v>
      </c>
      <c r="AR8">
        <f>+Casos_PN_CORR[[#This Row],[17-abr]]-Casos_PN_CORR[[#This Row],[16-abr]]</f>
        <v>0</v>
      </c>
      <c r="AS8">
        <f>+Casos_PN_CORR[[#This Row],[18-abr]]-Casos_PN_CORR[[#This Row],[17-abr]]</f>
        <v>0</v>
      </c>
      <c r="AT8">
        <f>+Casos_PN_CORR[[#This Row],[19-abr]]-Casos_PN_CORR[[#This Row],[18-abr]]</f>
        <v>0</v>
      </c>
      <c r="AU8">
        <f>+Casos_PN_CORR[[#This Row],[20-abr]]-Casos_PN_CORR[[#This Row],[19-abr]]</f>
        <v>0</v>
      </c>
      <c r="AV8">
        <f>+Casos_PN_CORR[[#This Row],[21-abr]]-Casos_PN_CORR[[#This Row],[20-abr]]</f>
        <v>0</v>
      </c>
      <c r="AW8">
        <f>+Casos_PN_CORR[[#This Row],[22-abr]]-Casos_PN_CORR[[#This Row],[21-abr]]</f>
        <v>0</v>
      </c>
      <c r="AX8">
        <f>+Casos_PN_CORR[[#This Row],[23-abr]]-Casos_PN_CORR[[#This Row],[22-abr]]</f>
        <v>0</v>
      </c>
      <c r="AY8">
        <f>+Casos_PN_CORR[[#This Row],[24-abr]]-Casos_PN_CORR[[#This Row],[23-abr]]</f>
        <v>0</v>
      </c>
      <c r="AZ8">
        <f>+Casos_PN_CORR[[#This Row],[25-abr]]-Casos_PN_CORR[[#This Row],[24-abr]]</f>
        <v>0</v>
      </c>
      <c r="BA8">
        <f>+Casos_PN_CORR[[#This Row],[26-abr]]-Casos_PN_CORR[[#This Row],[25-abr]]</f>
        <v>0</v>
      </c>
      <c r="BB8">
        <f>+Casos_PN_CORR[[#This Row],[27-abr]]-Casos_PN_CORR[[#This Row],[26-abr]]</f>
        <v>0</v>
      </c>
      <c r="BC8">
        <f>+Casos_PN_CORR[[#This Row],[28-abr]]-Casos_PN_CORR[[#This Row],[27-abr]]</f>
        <v>0</v>
      </c>
      <c r="BD8">
        <f>+Casos_PN_CORR[[#This Row],[29-abr]]-Casos_PN_CORR[[#This Row],[28-abr]]</f>
        <v>0</v>
      </c>
      <c r="BE8">
        <f>+Casos_PN_CORR[[#This Row],[30-abr]]-Casos_PN_CORR[[#This Row],[29-abr]]</f>
        <v>0</v>
      </c>
      <c r="BF8">
        <f>+Casos_PN_CORR[[#This Row],[1-may]]-Casos_PN_CORR[[#This Row],[30-abr]]</f>
        <v>0</v>
      </c>
      <c r="BG8">
        <f>+Casos_PN_CORR[[#This Row],[2-may]]-Casos_PN_CORR[[#This Row],[1-may]]</f>
        <v>0</v>
      </c>
      <c r="BH8">
        <f>+Casos_PN_CORR[[#This Row],[3-may]]-Casos_PN_CORR[[#This Row],[2-may]]</f>
        <v>0</v>
      </c>
      <c r="BI8">
        <f>+Casos_PN_CORR[[#This Row],[4-may]]-Casos_PN_CORR[[#This Row],[3-may]]</f>
        <v>0</v>
      </c>
      <c r="BJ8">
        <f>+Casos_PN_CORR[[#This Row],[5-may]]-Casos_PN_CORR[[#This Row],[4-may]]</f>
        <v>0</v>
      </c>
      <c r="BK8">
        <f>+Casos_PN_CORR[[#This Row],[6-may]]-Casos_PN_CORR[[#This Row],[5-may]]</f>
        <v>0</v>
      </c>
      <c r="BL8">
        <f>+Casos_PN_CORR[[#This Row],[7-may]]-Casos_PN_CORR[[#This Row],[6-may]]</f>
        <v>0</v>
      </c>
      <c r="BM8">
        <f>+Casos_PN_CORR[[#This Row],[8-may]]-Casos_PN_CORR[[#This Row],[7-may]]</f>
        <v>0</v>
      </c>
      <c r="BN8">
        <f>+Casos_PN_CORR[[#This Row],[9-may]]-Casos_PN_CORR[[#This Row],[8-may]]</f>
        <v>0</v>
      </c>
      <c r="BO8">
        <f>+Casos_PN_CORR[[#This Row],[10-may]]-Casos_PN_CORR[[#This Row],[9-may]]</f>
        <v>0</v>
      </c>
      <c r="BP8">
        <f>+Casos_PN_CORR[[#This Row],[11-may]]-Casos_PN_CORR[[#This Row],[10-may]]</f>
        <v>0</v>
      </c>
      <c r="BQ8">
        <f>+Casos_PN_CORR[[#This Row],[12-may]]-Casos_PN_CORR[[#This Row],[11-may]]</f>
        <v>0</v>
      </c>
      <c r="BR8">
        <f>+Casos_PN_CORR[[#This Row],[13-may]]-Casos_PN_CORR[[#This Row],[12-may]]</f>
        <v>0</v>
      </c>
      <c r="BS8">
        <f>+Casos_PN_CORR[[#This Row],[14-may]]-Casos_PN_CORR[[#This Row],[13-may]]</f>
        <v>0</v>
      </c>
      <c r="BT8">
        <f>+Casos_PN_CORR[[#This Row],[15-may]]-Casos_PN_CORR[[#This Row],[14-may]]</f>
        <v>0</v>
      </c>
      <c r="BU8">
        <f>+Casos_PN_CORR[[#This Row],[16-may]]-Casos_PN_CORR[[#This Row],[15-may]]</f>
        <v>0</v>
      </c>
      <c r="BV8">
        <f>+Casos_PN_CORR[[#This Row],[17-may]]-Casos_PN_CORR[[#This Row],[16-may]]</f>
        <v>0</v>
      </c>
      <c r="BW8">
        <f>+Casos_PN_CORR[[#This Row],[18-may]]-Casos_PN_CORR[[#This Row],[17-may]]</f>
        <v>0</v>
      </c>
      <c r="BX8">
        <f>+Casos_PN_CORR[[#This Row],[19-may]]-Casos_PN_CORR[[#This Row],[18-may]]</f>
        <v>0</v>
      </c>
      <c r="BY8">
        <f>+Casos_PN_CORR[[#This Row],[20-may]]-Casos_PN_CORR[[#This Row],[19-may]]</f>
        <v>0</v>
      </c>
      <c r="BZ8">
        <f>+Casos_PN_CORR[[#This Row],[21-may]]-Casos_PN_CORR[[#This Row],[20-may]]</f>
        <v>0</v>
      </c>
      <c r="CA8">
        <f>+Casos_PN_CORR[[#This Row],[22-may]]-Casos_PN_CORR[[#This Row],[21-may]]</f>
        <v>0</v>
      </c>
      <c r="CB8">
        <f>+Casos_PN_CORR[[#This Row],[23-may]]-Casos_PN_CORR[[#This Row],[22-may]]</f>
        <v>0</v>
      </c>
      <c r="CC8">
        <f>+Casos_PN_CORR[[#This Row],[24-may]]-Casos_PN_CORR[[#This Row],[23-may]]</f>
        <v>0</v>
      </c>
      <c r="CD8">
        <f>+Casos_PN_CORR[[#This Row],[25-may]]-Casos_PN_CORR[[#This Row],[24-may]]</f>
        <v>0</v>
      </c>
      <c r="CE8">
        <f>+Casos_PN_CORR[[#This Row],[26-may]]-Casos_PN_CORR[[#This Row],[25-may]]</f>
        <v>0</v>
      </c>
      <c r="CF8">
        <f>+Casos_PN_CORR[[#This Row],[27-may]]-Casos_PN_CORR[[#This Row],[26-may]]</f>
        <v>0</v>
      </c>
      <c r="CG8">
        <f>+Casos_PN_CORR[[#This Row],[28-may]]-Casos_PN_CORR[[#This Row],[27-may]]</f>
        <v>0</v>
      </c>
      <c r="CH8">
        <f>+Casos_PN_CORR[[#This Row],[29-may]]-Casos_PN_CORR[[#This Row],[28-may]]</f>
        <v>0</v>
      </c>
      <c r="CI8">
        <f>+Casos_PN_CORR[[#This Row],[30-may]]-Casos_PN_CORR[[#This Row],[29-may]]</f>
        <v>0</v>
      </c>
      <c r="CJ8">
        <f>+Casos_PN_CORR[[#This Row],[31-may]]-Casos_PN_CORR[[#This Row],[30-may]]</f>
        <v>0</v>
      </c>
      <c r="CK8">
        <f>+Casos_PN_CORR[[#This Row],[1-jun]]-Casos_PN_CORR[[#This Row],[31-may]]</f>
        <v>0</v>
      </c>
      <c r="CL8">
        <f>+Casos_PN_CORR[[#This Row],[2-jun]]-Casos_PN_CORR[[#This Row],[1-jun]]</f>
        <v>0</v>
      </c>
      <c r="CM8">
        <f>+Casos_PN_CORR[[#This Row],[3-jun]]-Casos_PN_CORR[[#This Row],[2-jun]]</f>
        <v>0</v>
      </c>
      <c r="CN8">
        <f>+Casos_PN_CORR[[#This Row],[4-jun]]-Casos_PN_CORR[[#This Row],[3-jun]]</f>
        <v>0</v>
      </c>
      <c r="CO8">
        <f>+Casos_PN_CORR[[#This Row],[5-jun]]-Casos_PN_CORR[[#This Row],[4-jun]]</f>
        <v>1</v>
      </c>
      <c r="CP8">
        <f>+Casos_PN_CORR[[#This Row],[6-jun]]-Casos_PN_CORR[[#This Row],[5-jun]]</f>
        <v>0</v>
      </c>
    </row>
    <row r="9" spans="1:94">
      <c r="A9">
        <v>20101</v>
      </c>
      <c r="B9" s="2" t="s">
        <v>110</v>
      </c>
      <c r="C9" s="2" t="s">
        <v>111</v>
      </c>
      <c r="D9" s="2" t="s">
        <v>112</v>
      </c>
      <c r="E9" s="4">
        <f t="shared" si="0"/>
        <v>17</v>
      </c>
      <c r="F9">
        <f>+Casos_PN_CORR[[#This Row],[10-mar]]</f>
        <v>0</v>
      </c>
      <c r="G9">
        <f>+Casos_PN_CORR[[#This Row],[11-mar]]-Casos_PN_CORR[[#This Row],[10-mar]]</f>
        <v>0</v>
      </c>
      <c r="H9">
        <f>+Casos_PN_CORR[[#This Row],[12-mar]]-Casos_PN_CORR[[#This Row],[11-mar]]</f>
        <v>0</v>
      </c>
      <c r="I9">
        <f>+Casos_PN_CORR[[#This Row],[13-mar]]-Casos_PN_CORR[[#This Row],[12-mar]]</f>
        <v>0</v>
      </c>
      <c r="J9">
        <f>+Casos_PN_CORR[[#This Row],[14-mar]]-Casos_PN_CORR[[#This Row],[13-mar]]</f>
        <v>0</v>
      </c>
      <c r="K9">
        <f>+Casos_PN_CORR[[#This Row],[15-mar]]-Casos_PN_CORR[[#This Row],[14-mar]]</f>
        <v>0</v>
      </c>
      <c r="L9">
        <f>+Casos_PN_CORR[[#This Row],[16-mar]]-Casos_PN_CORR[[#This Row],[15-mar]]</f>
        <v>0</v>
      </c>
      <c r="M9">
        <f>+Casos_PN_CORR[[#This Row],[17-mar]]-Casos_PN_CORR[[#This Row],[16-mar]]</f>
        <v>0</v>
      </c>
      <c r="N9">
        <f>+Casos_PN_CORR[[#This Row],[18-mar]]-Casos_PN_CORR[[#This Row],[17-mar]]</f>
        <v>0</v>
      </c>
      <c r="O9">
        <f>+Casos_PN_CORR[[#This Row],[19-mar]]-Casos_PN_CORR[[#This Row],[18-mar]]</f>
        <v>0</v>
      </c>
      <c r="P9">
        <f>+Casos_PN_CORR[[#This Row],[20-mar]]-Casos_PN_CORR[[#This Row],[19-mar]]</f>
        <v>0</v>
      </c>
      <c r="Q9">
        <f>+Casos_PN_CORR[[#This Row],[21-mar]]-Casos_PN_CORR[[#This Row],[20-mar]]</f>
        <v>0</v>
      </c>
      <c r="R9">
        <f>+Casos_PN_CORR[[#This Row],[22-mar]]-Casos_PN_CORR[[#This Row],[21-mar]]</f>
        <v>0</v>
      </c>
      <c r="S9">
        <f>+Casos_PN_CORR[[#This Row],[23-mar]]-Casos_PN_CORR[[#This Row],[22-mar]]</f>
        <v>0</v>
      </c>
      <c r="T9">
        <f>+Casos_PN_CORR[[#This Row],[24-mar]]-Casos_PN_CORR[[#This Row],[23-mar]]</f>
        <v>0</v>
      </c>
      <c r="U9">
        <f>+Casos_PN_CORR[[#This Row],[25-mar]]-Casos_PN_CORR[[#This Row],[24-mar]]</f>
        <v>0</v>
      </c>
      <c r="V9">
        <f>+Casos_PN_CORR[[#This Row],[26-mar]]-Casos_PN_CORR[[#This Row],[25-mar]]</f>
        <v>0</v>
      </c>
      <c r="W9">
        <f>+Casos_PN_CORR[[#This Row],[27-mar]]-Casos_PN_CORR[[#This Row],[26-mar]]</f>
        <v>0</v>
      </c>
      <c r="X9">
        <f>+Casos_PN_CORR[[#This Row],[28-mar]]-Casos_PN_CORR[[#This Row],[27-mar]]</f>
        <v>0</v>
      </c>
      <c r="Y9">
        <f>+Casos_PN_CORR[[#This Row],[29-mar]]-Casos_PN_CORR[[#This Row],[28-mar]]</f>
        <v>0</v>
      </c>
      <c r="Z9">
        <f>+Casos_PN_CORR[[#This Row],[30-mar]]-Casos_PN_CORR[[#This Row],[29-mar]]</f>
        <v>0</v>
      </c>
      <c r="AA9">
        <f>+Casos_PN_CORR[[#This Row],[31-mar]]-Casos_PN_CORR[[#This Row],[30-mar]]</f>
        <v>0</v>
      </c>
      <c r="AB9">
        <f>+Casos_PN_CORR[[#This Row],[1-abr]]-Casos_PN_CORR[[#This Row],[31-mar]]</f>
        <v>0</v>
      </c>
      <c r="AC9">
        <f>+Casos_PN_CORR[[#This Row],[2-abr]]-Casos_PN_CORR[[#This Row],[1-abr]]</f>
        <v>0</v>
      </c>
      <c r="AD9">
        <f>+Casos_PN_CORR[[#This Row],[3-abr]]-Casos_PN_CORR[[#This Row],[2-abr]]</f>
        <v>0</v>
      </c>
      <c r="AE9">
        <f>+Casos_PN_CORR[[#This Row],[4-abr]]-Casos_PN_CORR[[#This Row],[3-abr]]</f>
        <v>0</v>
      </c>
      <c r="AF9">
        <f>+Casos_PN_CORR[[#This Row],[5-abr]]-Casos_PN_CORR[[#This Row],[4-abr]]</f>
        <v>0</v>
      </c>
      <c r="AG9">
        <f>+Casos_PN_CORR[[#This Row],[6-abr]]-Casos_PN_CORR[[#This Row],[5-abr]]</f>
        <v>0</v>
      </c>
      <c r="AH9">
        <f>+Casos_PN_CORR[[#This Row],[7-abr]]-Casos_PN_CORR[[#This Row],[6-abr]]</f>
        <v>0</v>
      </c>
      <c r="AI9">
        <f>+Casos_PN_CORR[[#This Row],[8-abr]]-Casos_PN_CORR[[#This Row],[7-abr]]</f>
        <v>0</v>
      </c>
      <c r="AJ9">
        <f>+Casos_PN_CORR[[#This Row],[9-abr]]-Casos_PN_CORR[[#This Row],[8-abr]]</f>
        <v>0</v>
      </c>
      <c r="AK9">
        <f>+Casos_PN_CORR[[#This Row],[10-abr]]-Casos_PN_CORR[[#This Row],[9-abr]]</f>
        <v>0</v>
      </c>
      <c r="AL9">
        <f>+Casos_PN_CORR[[#This Row],[11-abr]]-Casos_PN_CORR[[#This Row],[10-abr]]</f>
        <v>0</v>
      </c>
      <c r="AM9">
        <f>+Casos_PN_CORR[[#This Row],[12-abr]]-Casos_PN_CORR[[#This Row],[11-abr]]</f>
        <v>0</v>
      </c>
      <c r="AN9">
        <f>+Casos_PN_CORR[[#This Row],[13-abr]]-Casos_PN_CORR[[#This Row],[12-abr]]</f>
        <v>0</v>
      </c>
      <c r="AO9">
        <f>+Casos_PN_CORR[[#This Row],[14-abr]]-Casos_PN_CORR[[#This Row],[13-abr]]</f>
        <v>0</v>
      </c>
      <c r="AP9">
        <f>+Casos_PN_CORR[[#This Row],[15-abr]]-Casos_PN_CORR[[#This Row],[14-abr]]</f>
        <v>0</v>
      </c>
      <c r="AQ9">
        <f>+Casos_PN_CORR[[#This Row],[16-abr]]-Casos_PN_CORR[[#This Row],[15-abr]]</f>
        <v>0</v>
      </c>
      <c r="AR9">
        <f>+Casos_PN_CORR[[#This Row],[17-abr]]-Casos_PN_CORR[[#This Row],[16-abr]]</f>
        <v>0</v>
      </c>
      <c r="AS9">
        <f>+Casos_PN_CORR[[#This Row],[18-abr]]-Casos_PN_CORR[[#This Row],[17-abr]]</f>
        <v>0</v>
      </c>
      <c r="AT9">
        <f>+Casos_PN_CORR[[#This Row],[19-abr]]-Casos_PN_CORR[[#This Row],[18-abr]]</f>
        <v>0</v>
      </c>
      <c r="AU9">
        <f>+Casos_PN_CORR[[#This Row],[20-abr]]-Casos_PN_CORR[[#This Row],[19-abr]]</f>
        <v>0</v>
      </c>
      <c r="AV9">
        <f>+Casos_PN_CORR[[#This Row],[21-abr]]-Casos_PN_CORR[[#This Row],[20-abr]]</f>
        <v>0</v>
      </c>
      <c r="AW9">
        <f>+Casos_PN_CORR[[#This Row],[22-abr]]-Casos_PN_CORR[[#This Row],[21-abr]]</f>
        <v>0</v>
      </c>
      <c r="AX9">
        <f>+Casos_PN_CORR[[#This Row],[23-abr]]-Casos_PN_CORR[[#This Row],[22-abr]]</f>
        <v>0</v>
      </c>
      <c r="AY9">
        <f>+Casos_PN_CORR[[#This Row],[24-abr]]-Casos_PN_CORR[[#This Row],[23-abr]]</f>
        <v>0</v>
      </c>
      <c r="AZ9">
        <f>+Casos_PN_CORR[[#This Row],[25-abr]]-Casos_PN_CORR[[#This Row],[24-abr]]</f>
        <v>0</v>
      </c>
      <c r="BA9">
        <f>+Casos_PN_CORR[[#This Row],[26-abr]]-Casos_PN_CORR[[#This Row],[25-abr]]</f>
        <v>0</v>
      </c>
      <c r="BB9">
        <f>+Casos_PN_CORR[[#This Row],[27-abr]]-Casos_PN_CORR[[#This Row],[26-abr]]</f>
        <v>0</v>
      </c>
      <c r="BC9">
        <f>+Casos_PN_CORR[[#This Row],[28-abr]]-Casos_PN_CORR[[#This Row],[27-abr]]</f>
        <v>0</v>
      </c>
      <c r="BD9">
        <f>+Casos_PN_CORR[[#This Row],[29-abr]]-Casos_PN_CORR[[#This Row],[28-abr]]</f>
        <v>0</v>
      </c>
      <c r="BE9">
        <f>+Casos_PN_CORR[[#This Row],[30-abr]]-Casos_PN_CORR[[#This Row],[29-abr]]</f>
        <v>0</v>
      </c>
      <c r="BF9">
        <f>+Casos_PN_CORR[[#This Row],[1-may]]-Casos_PN_CORR[[#This Row],[30-abr]]</f>
        <v>0</v>
      </c>
      <c r="BG9">
        <f>+Casos_PN_CORR[[#This Row],[2-may]]-Casos_PN_CORR[[#This Row],[1-may]]</f>
        <v>0</v>
      </c>
      <c r="BH9">
        <f>+Casos_PN_CORR[[#This Row],[3-may]]-Casos_PN_CORR[[#This Row],[2-may]]</f>
        <v>0</v>
      </c>
      <c r="BI9">
        <f>+Casos_PN_CORR[[#This Row],[4-may]]-Casos_PN_CORR[[#This Row],[3-may]]</f>
        <v>0</v>
      </c>
      <c r="BJ9">
        <f>+Casos_PN_CORR[[#This Row],[5-may]]-Casos_PN_CORR[[#This Row],[4-may]]</f>
        <v>0</v>
      </c>
      <c r="BK9">
        <f>+Casos_PN_CORR[[#This Row],[6-may]]-Casos_PN_CORR[[#This Row],[5-may]]</f>
        <v>0</v>
      </c>
      <c r="BL9">
        <f>+Casos_PN_CORR[[#This Row],[7-may]]-Casos_PN_CORR[[#This Row],[6-may]]</f>
        <v>0</v>
      </c>
      <c r="BM9">
        <f>+Casos_PN_CORR[[#This Row],[8-may]]-Casos_PN_CORR[[#This Row],[7-may]]</f>
        <v>0</v>
      </c>
      <c r="BN9">
        <f>+Casos_PN_CORR[[#This Row],[9-may]]-Casos_PN_CORR[[#This Row],[8-may]]</f>
        <v>0</v>
      </c>
      <c r="BO9">
        <f>+Casos_PN_CORR[[#This Row],[10-may]]-Casos_PN_CORR[[#This Row],[9-may]]</f>
        <v>0</v>
      </c>
      <c r="BP9">
        <f>+Casos_PN_CORR[[#This Row],[11-may]]-Casos_PN_CORR[[#This Row],[10-may]]</f>
        <v>0</v>
      </c>
      <c r="BQ9">
        <f>+Casos_PN_CORR[[#This Row],[12-may]]-Casos_PN_CORR[[#This Row],[11-may]]</f>
        <v>0</v>
      </c>
      <c r="BR9">
        <f>+Casos_PN_CORR[[#This Row],[13-may]]-Casos_PN_CORR[[#This Row],[12-may]]</f>
        <v>0</v>
      </c>
      <c r="BS9">
        <f>+Casos_PN_CORR[[#This Row],[14-may]]-Casos_PN_CORR[[#This Row],[13-may]]</f>
        <v>0</v>
      </c>
      <c r="BT9">
        <f>+Casos_PN_CORR[[#This Row],[15-may]]-Casos_PN_CORR[[#This Row],[14-may]]</f>
        <v>0</v>
      </c>
      <c r="BU9">
        <f>+Casos_PN_CORR[[#This Row],[16-may]]-Casos_PN_CORR[[#This Row],[15-may]]</f>
        <v>0</v>
      </c>
      <c r="BV9">
        <f>+Casos_PN_CORR[[#This Row],[17-may]]-Casos_PN_CORR[[#This Row],[16-may]]</f>
        <v>0</v>
      </c>
      <c r="BW9">
        <f>+Casos_PN_CORR[[#This Row],[18-may]]-Casos_PN_CORR[[#This Row],[17-may]]</f>
        <v>0</v>
      </c>
      <c r="BX9">
        <f>+Casos_PN_CORR[[#This Row],[19-may]]-Casos_PN_CORR[[#This Row],[18-may]]</f>
        <v>0</v>
      </c>
      <c r="BY9">
        <f>+Casos_PN_CORR[[#This Row],[20-may]]-Casos_PN_CORR[[#This Row],[19-may]]</f>
        <v>0</v>
      </c>
      <c r="BZ9">
        <f>+Casos_PN_CORR[[#This Row],[21-may]]-Casos_PN_CORR[[#This Row],[20-may]]</f>
        <v>0</v>
      </c>
      <c r="CA9">
        <f>+Casos_PN_CORR[[#This Row],[22-may]]-Casos_PN_CORR[[#This Row],[21-may]]</f>
        <v>0</v>
      </c>
      <c r="CB9">
        <f>+Casos_PN_CORR[[#This Row],[23-may]]-Casos_PN_CORR[[#This Row],[22-may]]</f>
        <v>0</v>
      </c>
      <c r="CC9">
        <f>+Casos_PN_CORR[[#This Row],[24-may]]-Casos_PN_CORR[[#This Row],[23-may]]</f>
        <v>0</v>
      </c>
      <c r="CD9">
        <f>+Casos_PN_CORR[[#This Row],[25-may]]-Casos_PN_CORR[[#This Row],[24-may]]</f>
        <v>0</v>
      </c>
      <c r="CE9">
        <f>+Casos_PN_CORR[[#This Row],[26-may]]-Casos_PN_CORR[[#This Row],[25-may]]</f>
        <v>0</v>
      </c>
      <c r="CF9">
        <f>+Casos_PN_CORR[[#This Row],[27-may]]-Casos_PN_CORR[[#This Row],[26-may]]</f>
        <v>0</v>
      </c>
      <c r="CG9">
        <f>+Casos_PN_CORR[[#This Row],[28-may]]-Casos_PN_CORR[[#This Row],[27-may]]</f>
        <v>0</v>
      </c>
      <c r="CH9">
        <f>+Casos_PN_CORR[[#This Row],[29-may]]-Casos_PN_CORR[[#This Row],[28-may]]</f>
        <v>0</v>
      </c>
      <c r="CI9">
        <f>+Casos_PN_CORR[[#This Row],[30-may]]-Casos_PN_CORR[[#This Row],[29-may]]</f>
        <v>0</v>
      </c>
      <c r="CJ9">
        <f>+Casos_PN_CORR[[#This Row],[31-may]]-Casos_PN_CORR[[#This Row],[30-may]]</f>
        <v>0</v>
      </c>
      <c r="CK9">
        <f>+Casos_PN_CORR[[#This Row],[1-jun]]-Casos_PN_CORR[[#This Row],[31-may]]</f>
        <v>0</v>
      </c>
      <c r="CL9">
        <f>+Casos_PN_CORR[[#This Row],[2-jun]]-Casos_PN_CORR[[#This Row],[1-jun]]</f>
        <v>0</v>
      </c>
      <c r="CM9">
        <f>+Casos_PN_CORR[[#This Row],[3-jun]]-Casos_PN_CORR[[#This Row],[2-jun]]</f>
        <v>0</v>
      </c>
      <c r="CN9">
        <f>+Casos_PN_CORR[[#This Row],[4-jun]]-Casos_PN_CORR[[#This Row],[3-jun]]</f>
        <v>0</v>
      </c>
      <c r="CO9">
        <f>+Casos_PN_CORR[[#This Row],[5-jun]]-Casos_PN_CORR[[#This Row],[4-jun]]</f>
        <v>17</v>
      </c>
      <c r="CP9">
        <f>+Casos_PN_CORR[[#This Row],[6-jun]]-Casos_PN_CORR[[#This Row],[5-jun]]</f>
        <v>0</v>
      </c>
    </row>
    <row r="10" spans="1:94">
      <c r="A10">
        <v>100102</v>
      </c>
      <c r="B10" s="2" t="s">
        <v>113</v>
      </c>
      <c r="C10" s="2" t="s">
        <v>113</v>
      </c>
      <c r="D10" s="2" t="s">
        <v>114</v>
      </c>
      <c r="E10" s="4">
        <f t="shared" si="0"/>
        <v>101</v>
      </c>
      <c r="F10">
        <f>+Casos_PN_CORR[[#This Row],[10-mar]]</f>
        <v>0</v>
      </c>
      <c r="G10">
        <f>+Casos_PN_CORR[[#This Row],[11-mar]]-Casos_PN_CORR[[#This Row],[10-mar]]</f>
        <v>0</v>
      </c>
      <c r="H10">
        <f>+Casos_PN_CORR[[#This Row],[12-mar]]-Casos_PN_CORR[[#This Row],[11-mar]]</f>
        <v>0</v>
      </c>
      <c r="I10">
        <f>+Casos_PN_CORR[[#This Row],[13-mar]]-Casos_PN_CORR[[#This Row],[12-mar]]</f>
        <v>0</v>
      </c>
      <c r="J10">
        <f>+Casos_PN_CORR[[#This Row],[14-mar]]-Casos_PN_CORR[[#This Row],[13-mar]]</f>
        <v>0</v>
      </c>
      <c r="K10">
        <f>+Casos_PN_CORR[[#This Row],[15-mar]]-Casos_PN_CORR[[#This Row],[14-mar]]</f>
        <v>0</v>
      </c>
      <c r="L10">
        <f>+Casos_PN_CORR[[#This Row],[16-mar]]-Casos_PN_CORR[[#This Row],[15-mar]]</f>
        <v>0</v>
      </c>
      <c r="M10">
        <f>+Casos_PN_CORR[[#This Row],[17-mar]]-Casos_PN_CORR[[#This Row],[16-mar]]</f>
        <v>0</v>
      </c>
      <c r="N10">
        <f>+Casos_PN_CORR[[#This Row],[18-mar]]-Casos_PN_CORR[[#This Row],[17-mar]]</f>
        <v>0</v>
      </c>
      <c r="O10">
        <f>+Casos_PN_CORR[[#This Row],[19-mar]]-Casos_PN_CORR[[#This Row],[18-mar]]</f>
        <v>0</v>
      </c>
      <c r="P10">
        <f>+Casos_PN_CORR[[#This Row],[20-mar]]-Casos_PN_CORR[[#This Row],[19-mar]]</f>
        <v>0</v>
      </c>
      <c r="Q10">
        <f>+Casos_PN_CORR[[#This Row],[21-mar]]-Casos_PN_CORR[[#This Row],[20-mar]]</f>
        <v>0</v>
      </c>
      <c r="R10">
        <f>+Casos_PN_CORR[[#This Row],[22-mar]]-Casos_PN_CORR[[#This Row],[21-mar]]</f>
        <v>0</v>
      </c>
      <c r="S10">
        <f>+Casos_PN_CORR[[#This Row],[23-mar]]-Casos_PN_CORR[[#This Row],[22-mar]]</f>
        <v>0</v>
      </c>
      <c r="T10">
        <f>+Casos_PN_CORR[[#This Row],[24-mar]]-Casos_PN_CORR[[#This Row],[23-mar]]</f>
        <v>0</v>
      </c>
      <c r="U10">
        <f>+Casos_PN_CORR[[#This Row],[25-mar]]-Casos_PN_CORR[[#This Row],[24-mar]]</f>
        <v>0</v>
      </c>
      <c r="V10">
        <f>+Casos_PN_CORR[[#This Row],[26-mar]]-Casos_PN_CORR[[#This Row],[25-mar]]</f>
        <v>0</v>
      </c>
      <c r="W10">
        <f>+Casos_PN_CORR[[#This Row],[27-mar]]-Casos_PN_CORR[[#This Row],[26-mar]]</f>
        <v>0</v>
      </c>
      <c r="X10">
        <f>+Casos_PN_CORR[[#This Row],[28-mar]]-Casos_PN_CORR[[#This Row],[27-mar]]</f>
        <v>0</v>
      </c>
      <c r="Y10">
        <f>+Casos_PN_CORR[[#This Row],[29-mar]]-Casos_PN_CORR[[#This Row],[28-mar]]</f>
        <v>0</v>
      </c>
      <c r="Z10">
        <f>+Casos_PN_CORR[[#This Row],[30-mar]]-Casos_PN_CORR[[#This Row],[29-mar]]</f>
        <v>0</v>
      </c>
      <c r="AA10">
        <f>+Casos_PN_CORR[[#This Row],[31-mar]]-Casos_PN_CORR[[#This Row],[30-mar]]</f>
        <v>0</v>
      </c>
      <c r="AB10">
        <f>+Casos_PN_CORR[[#This Row],[1-abr]]-Casos_PN_CORR[[#This Row],[31-mar]]</f>
        <v>0</v>
      </c>
      <c r="AC10">
        <f>+Casos_PN_CORR[[#This Row],[2-abr]]-Casos_PN_CORR[[#This Row],[1-abr]]</f>
        <v>0</v>
      </c>
      <c r="AD10">
        <f>+Casos_PN_CORR[[#This Row],[3-abr]]-Casos_PN_CORR[[#This Row],[2-abr]]</f>
        <v>0</v>
      </c>
      <c r="AE10">
        <f>+Casos_PN_CORR[[#This Row],[4-abr]]-Casos_PN_CORR[[#This Row],[3-abr]]</f>
        <v>0</v>
      </c>
      <c r="AF10">
        <f>+Casos_PN_CORR[[#This Row],[5-abr]]-Casos_PN_CORR[[#This Row],[4-abr]]</f>
        <v>0</v>
      </c>
      <c r="AG10">
        <f>+Casos_PN_CORR[[#This Row],[6-abr]]-Casos_PN_CORR[[#This Row],[5-abr]]</f>
        <v>0</v>
      </c>
      <c r="AH10">
        <f>+Casos_PN_CORR[[#This Row],[7-abr]]-Casos_PN_CORR[[#This Row],[6-abr]]</f>
        <v>0</v>
      </c>
      <c r="AI10">
        <f>+Casos_PN_CORR[[#This Row],[8-abr]]-Casos_PN_CORR[[#This Row],[7-abr]]</f>
        <v>0</v>
      </c>
      <c r="AJ10">
        <f>+Casos_PN_CORR[[#This Row],[9-abr]]-Casos_PN_CORR[[#This Row],[8-abr]]</f>
        <v>0</v>
      </c>
      <c r="AK10">
        <f>+Casos_PN_CORR[[#This Row],[10-abr]]-Casos_PN_CORR[[#This Row],[9-abr]]</f>
        <v>0</v>
      </c>
      <c r="AL10">
        <f>+Casos_PN_CORR[[#This Row],[11-abr]]-Casos_PN_CORR[[#This Row],[10-abr]]</f>
        <v>0</v>
      </c>
      <c r="AM10">
        <f>+Casos_PN_CORR[[#This Row],[12-abr]]-Casos_PN_CORR[[#This Row],[11-abr]]</f>
        <v>0</v>
      </c>
      <c r="AN10">
        <f>+Casos_PN_CORR[[#This Row],[13-abr]]-Casos_PN_CORR[[#This Row],[12-abr]]</f>
        <v>0</v>
      </c>
      <c r="AO10">
        <f>+Casos_PN_CORR[[#This Row],[14-abr]]-Casos_PN_CORR[[#This Row],[13-abr]]</f>
        <v>0</v>
      </c>
      <c r="AP10">
        <f>+Casos_PN_CORR[[#This Row],[15-abr]]-Casos_PN_CORR[[#This Row],[14-abr]]</f>
        <v>0</v>
      </c>
      <c r="AQ10">
        <f>+Casos_PN_CORR[[#This Row],[16-abr]]-Casos_PN_CORR[[#This Row],[15-abr]]</f>
        <v>0</v>
      </c>
      <c r="AR10">
        <f>+Casos_PN_CORR[[#This Row],[17-abr]]-Casos_PN_CORR[[#This Row],[16-abr]]</f>
        <v>0</v>
      </c>
      <c r="AS10">
        <f>+Casos_PN_CORR[[#This Row],[18-abr]]-Casos_PN_CORR[[#This Row],[17-abr]]</f>
        <v>0</v>
      </c>
      <c r="AT10">
        <f>+Casos_PN_CORR[[#This Row],[19-abr]]-Casos_PN_CORR[[#This Row],[18-abr]]</f>
        <v>0</v>
      </c>
      <c r="AU10">
        <f>+Casos_PN_CORR[[#This Row],[20-abr]]-Casos_PN_CORR[[#This Row],[19-abr]]</f>
        <v>0</v>
      </c>
      <c r="AV10">
        <f>+Casos_PN_CORR[[#This Row],[21-abr]]-Casos_PN_CORR[[#This Row],[20-abr]]</f>
        <v>0</v>
      </c>
      <c r="AW10">
        <f>+Casos_PN_CORR[[#This Row],[22-abr]]-Casos_PN_CORR[[#This Row],[21-abr]]</f>
        <v>0</v>
      </c>
      <c r="AX10">
        <f>+Casos_PN_CORR[[#This Row],[23-abr]]-Casos_PN_CORR[[#This Row],[22-abr]]</f>
        <v>0</v>
      </c>
      <c r="AY10">
        <f>+Casos_PN_CORR[[#This Row],[24-abr]]-Casos_PN_CORR[[#This Row],[23-abr]]</f>
        <v>0</v>
      </c>
      <c r="AZ10">
        <f>+Casos_PN_CORR[[#This Row],[25-abr]]-Casos_PN_CORR[[#This Row],[24-abr]]</f>
        <v>0</v>
      </c>
      <c r="BA10">
        <f>+Casos_PN_CORR[[#This Row],[26-abr]]-Casos_PN_CORR[[#This Row],[25-abr]]</f>
        <v>0</v>
      </c>
      <c r="BB10">
        <f>+Casos_PN_CORR[[#This Row],[27-abr]]-Casos_PN_CORR[[#This Row],[26-abr]]</f>
        <v>0</v>
      </c>
      <c r="BC10">
        <f>+Casos_PN_CORR[[#This Row],[28-abr]]-Casos_PN_CORR[[#This Row],[27-abr]]</f>
        <v>0</v>
      </c>
      <c r="BD10">
        <f>+Casos_PN_CORR[[#This Row],[29-abr]]-Casos_PN_CORR[[#This Row],[28-abr]]</f>
        <v>0</v>
      </c>
      <c r="BE10">
        <f>+Casos_PN_CORR[[#This Row],[30-abr]]-Casos_PN_CORR[[#This Row],[29-abr]]</f>
        <v>0</v>
      </c>
      <c r="BF10">
        <f>+Casos_PN_CORR[[#This Row],[1-may]]-Casos_PN_CORR[[#This Row],[30-abr]]</f>
        <v>0</v>
      </c>
      <c r="BG10">
        <f>+Casos_PN_CORR[[#This Row],[2-may]]-Casos_PN_CORR[[#This Row],[1-may]]</f>
        <v>0</v>
      </c>
      <c r="BH10">
        <f>+Casos_PN_CORR[[#This Row],[3-may]]-Casos_PN_CORR[[#This Row],[2-may]]</f>
        <v>0</v>
      </c>
      <c r="BI10">
        <f>+Casos_PN_CORR[[#This Row],[4-may]]-Casos_PN_CORR[[#This Row],[3-may]]</f>
        <v>0</v>
      </c>
      <c r="BJ10">
        <f>+Casos_PN_CORR[[#This Row],[5-may]]-Casos_PN_CORR[[#This Row],[4-may]]</f>
        <v>0</v>
      </c>
      <c r="BK10">
        <f>+Casos_PN_CORR[[#This Row],[6-may]]-Casos_PN_CORR[[#This Row],[5-may]]</f>
        <v>0</v>
      </c>
      <c r="BL10">
        <f>+Casos_PN_CORR[[#This Row],[7-may]]-Casos_PN_CORR[[#This Row],[6-may]]</f>
        <v>0</v>
      </c>
      <c r="BM10">
        <f>+Casos_PN_CORR[[#This Row],[8-may]]-Casos_PN_CORR[[#This Row],[7-may]]</f>
        <v>0</v>
      </c>
      <c r="BN10">
        <f>+Casos_PN_CORR[[#This Row],[9-may]]-Casos_PN_CORR[[#This Row],[8-may]]</f>
        <v>0</v>
      </c>
      <c r="BO10">
        <f>+Casos_PN_CORR[[#This Row],[10-may]]-Casos_PN_CORR[[#This Row],[9-may]]</f>
        <v>0</v>
      </c>
      <c r="BP10">
        <f>+Casos_PN_CORR[[#This Row],[11-may]]-Casos_PN_CORR[[#This Row],[10-may]]</f>
        <v>0</v>
      </c>
      <c r="BQ10">
        <f>+Casos_PN_CORR[[#This Row],[12-may]]-Casos_PN_CORR[[#This Row],[11-may]]</f>
        <v>0</v>
      </c>
      <c r="BR10">
        <f>+Casos_PN_CORR[[#This Row],[13-may]]-Casos_PN_CORR[[#This Row],[12-may]]</f>
        <v>0</v>
      </c>
      <c r="BS10">
        <f>+Casos_PN_CORR[[#This Row],[14-may]]-Casos_PN_CORR[[#This Row],[13-may]]</f>
        <v>0</v>
      </c>
      <c r="BT10">
        <f>+Casos_PN_CORR[[#This Row],[15-may]]-Casos_PN_CORR[[#This Row],[14-may]]</f>
        <v>0</v>
      </c>
      <c r="BU10">
        <f>+Casos_PN_CORR[[#This Row],[16-may]]-Casos_PN_CORR[[#This Row],[15-may]]</f>
        <v>0</v>
      </c>
      <c r="BV10">
        <f>+Casos_PN_CORR[[#This Row],[17-may]]-Casos_PN_CORR[[#This Row],[16-may]]</f>
        <v>0</v>
      </c>
      <c r="BW10">
        <f>+Casos_PN_CORR[[#This Row],[18-may]]-Casos_PN_CORR[[#This Row],[17-may]]</f>
        <v>0</v>
      </c>
      <c r="BX10">
        <f>+Casos_PN_CORR[[#This Row],[19-may]]-Casos_PN_CORR[[#This Row],[18-may]]</f>
        <v>0</v>
      </c>
      <c r="BY10">
        <f>+Casos_PN_CORR[[#This Row],[20-may]]-Casos_PN_CORR[[#This Row],[19-may]]</f>
        <v>0</v>
      </c>
      <c r="BZ10">
        <f>+Casos_PN_CORR[[#This Row],[21-may]]-Casos_PN_CORR[[#This Row],[20-may]]</f>
        <v>0</v>
      </c>
      <c r="CA10">
        <f>+Casos_PN_CORR[[#This Row],[22-may]]-Casos_PN_CORR[[#This Row],[21-may]]</f>
        <v>0</v>
      </c>
      <c r="CB10">
        <f>+Casos_PN_CORR[[#This Row],[23-may]]-Casos_PN_CORR[[#This Row],[22-may]]</f>
        <v>0</v>
      </c>
      <c r="CC10">
        <f>+Casos_PN_CORR[[#This Row],[24-may]]-Casos_PN_CORR[[#This Row],[23-may]]</f>
        <v>0</v>
      </c>
      <c r="CD10">
        <f>+Casos_PN_CORR[[#This Row],[25-may]]-Casos_PN_CORR[[#This Row],[24-may]]</f>
        <v>0</v>
      </c>
      <c r="CE10">
        <f>+Casos_PN_CORR[[#This Row],[26-may]]-Casos_PN_CORR[[#This Row],[25-may]]</f>
        <v>0</v>
      </c>
      <c r="CF10">
        <f>+Casos_PN_CORR[[#This Row],[27-may]]-Casos_PN_CORR[[#This Row],[26-may]]</f>
        <v>0</v>
      </c>
      <c r="CG10">
        <f>+Casos_PN_CORR[[#This Row],[28-may]]-Casos_PN_CORR[[#This Row],[27-may]]</f>
        <v>0</v>
      </c>
      <c r="CH10">
        <f>+Casos_PN_CORR[[#This Row],[29-may]]-Casos_PN_CORR[[#This Row],[28-may]]</f>
        <v>0</v>
      </c>
      <c r="CI10">
        <f>+Casos_PN_CORR[[#This Row],[30-may]]-Casos_PN_CORR[[#This Row],[29-may]]</f>
        <v>0</v>
      </c>
      <c r="CJ10">
        <f>+Casos_PN_CORR[[#This Row],[31-may]]-Casos_PN_CORR[[#This Row],[30-may]]</f>
        <v>0</v>
      </c>
      <c r="CK10">
        <f>+Casos_PN_CORR[[#This Row],[1-jun]]-Casos_PN_CORR[[#This Row],[31-may]]</f>
        <v>0</v>
      </c>
      <c r="CL10">
        <f>+Casos_PN_CORR[[#This Row],[2-jun]]-Casos_PN_CORR[[#This Row],[1-jun]]</f>
        <v>0</v>
      </c>
      <c r="CM10">
        <f>+Casos_PN_CORR[[#This Row],[3-jun]]-Casos_PN_CORR[[#This Row],[2-jun]]</f>
        <v>0</v>
      </c>
      <c r="CN10">
        <f>+Casos_PN_CORR[[#This Row],[4-jun]]-Casos_PN_CORR[[#This Row],[3-jun]]</f>
        <v>0</v>
      </c>
      <c r="CO10">
        <f>+Casos_PN_CORR[[#This Row],[5-jun]]-Casos_PN_CORR[[#This Row],[4-jun]]</f>
        <v>101</v>
      </c>
      <c r="CP10">
        <f>+Casos_PN_CORR[[#This Row],[6-jun]]-Casos_PN_CORR[[#This Row],[5-jun]]</f>
        <v>0</v>
      </c>
    </row>
    <row r="11" spans="1:94">
      <c r="A11">
        <v>40101</v>
      </c>
      <c r="B11" s="2" t="s">
        <v>115</v>
      </c>
      <c r="C11" s="2" t="s">
        <v>116</v>
      </c>
      <c r="D11" s="2" t="s">
        <v>117</v>
      </c>
      <c r="E11" s="4">
        <f t="shared" si="0"/>
        <v>8</v>
      </c>
      <c r="F11">
        <f>+Casos_PN_CORR[[#This Row],[10-mar]]</f>
        <v>0</v>
      </c>
      <c r="G11">
        <f>+Casos_PN_CORR[[#This Row],[11-mar]]-Casos_PN_CORR[[#This Row],[10-mar]]</f>
        <v>0</v>
      </c>
      <c r="H11">
        <f>+Casos_PN_CORR[[#This Row],[12-mar]]-Casos_PN_CORR[[#This Row],[11-mar]]</f>
        <v>0</v>
      </c>
      <c r="I11">
        <f>+Casos_PN_CORR[[#This Row],[13-mar]]-Casos_PN_CORR[[#This Row],[12-mar]]</f>
        <v>0</v>
      </c>
      <c r="J11">
        <f>+Casos_PN_CORR[[#This Row],[14-mar]]-Casos_PN_CORR[[#This Row],[13-mar]]</f>
        <v>0</v>
      </c>
      <c r="K11">
        <f>+Casos_PN_CORR[[#This Row],[15-mar]]-Casos_PN_CORR[[#This Row],[14-mar]]</f>
        <v>0</v>
      </c>
      <c r="L11">
        <f>+Casos_PN_CORR[[#This Row],[16-mar]]-Casos_PN_CORR[[#This Row],[15-mar]]</f>
        <v>0</v>
      </c>
      <c r="M11">
        <f>+Casos_PN_CORR[[#This Row],[17-mar]]-Casos_PN_CORR[[#This Row],[16-mar]]</f>
        <v>0</v>
      </c>
      <c r="N11">
        <f>+Casos_PN_CORR[[#This Row],[18-mar]]-Casos_PN_CORR[[#This Row],[17-mar]]</f>
        <v>0</v>
      </c>
      <c r="O11">
        <f>+Casos_PN_CORR[[#This Row],[19-mar]]-Casos_PN_CORR[[#This Row],[18-mar]]</f>
        <v>0</v>
      </c>
      <c r="P11">
        <f>+Casos_PN_CORR[[#This Row],[20-mar]]-Casos_PN_CORR[[#This Row],[19-mar]]</f>
        <v>0</v>
      </c>
      <c r="Q11">
        <f>+Casos_PN_CORR[[#This Row],[21-mar]]-Casos_PN_CORR[[#This Row],[20-mar]]</f>
        <v>0</v>
      </c>
      <c r="R11">
        <f>+Casos_PN_CORR[[#This Row],[22-mar]]-Casos_PN_CORR[[#This Row],[21-mar]]</f>
        <v>0</v>
      </c>
      <c r="S11">
        <f>+Casos_PN_CORR[[#This Row],[23-mar]]-Casos_PN_CORR[[#This Row],[22-mar]]</f>
        <v>0</v>
      </c>
      <c r="T11">
        <f>+Casos_PN_CORR[[#This Row],[24-mar]]-Casos_PN_CORR[[#This Row],[23-mar]]</f>
        <v>0</v>
      </c>
      <c r="U11">
        <f>+Casos_PN_CORR[[#This Row],[25-mar]]-Casos_PN_CORR[[#This Row],[24-mar]]</f>
        <v>0</v>
      </c>
      <c r="V11">
        <f>+Casos_PN_CORR[[#This Row],[26-mar]]-Casos_PN_CORR[[#This Row],[25-mar]]</f>
        <v>0</v>
      </c>
      <c r="W11">
        <f>+Casos_PN_CORR[[#This Row],[27-mar]]-Casos_PN_CORR[[#This Row],[26-mar]]</f>
        <v>0</v>
      </c>
      <c r="X11">
        <f>+Casos_PN_CORR[[#This Row],[28-mar]]-Casos_PN_CORR[[#This Row],[27-mar]]</f>
        <v>0</v>
      </c>
      <c r="Y11">
        <f>+Casos_PN_CORR[[#This Row],[29-mar]]-Casos_PN_CORR[[#This Row],[28-mar]]</f>
        <v>0</v>
      </c>
      <c r="Z11">
        <f>+Casos_PN_CORR[[#This Row],[30-mar]]-Casos_PN_CORR[[#This Row],[29-mar]]</f>
        <v>0</v>
      </c>
      <c r="AA11">
        <f>+Casos_PN_CORR[[#This Row],[31-mar]]-Casos_PN_CORR[[#This Row],[30-mar]]</f>
        <v>0</v>
      </c>
      <c r="AB11">
        <f>+Casos_PN_CORR[[#This Row],[1-abr]]-Casos_PN_CORR[[#This Row],[31-mar]]</f>
        <v>0</v>
      </c>
      <c r="AC11">
        <f>+Casos_PN_CORR[[#This Row],[2-abr]]-Casos_PN_CORR[[#This Row],[1-abr]]</f>
        <v>0</v>
      </c>
      <c r="AD11">
        <f>+Casos_PN_CORR[[#This Row],[3-abr]]-Casos_PN_CORR[[#This Row],[2-abr]]</f>
        <v>0</v>
      </c>
      <c r="AE11">
        <f>+Casos_PN_CORR[[#This Row],[4-abr]]-Casos_PN_CORR[[#This Row],[3-abr]]</f>
        <v>0</v>
      </c>
      <c r="AF11">
        <f>+Casos_PN_CORR[[#This Row],[5-abr]]-Casos_PN_CORR[[#This Row],[4-abr]]</f>
        <v>0</v>
      </c>
      <c r="AG11">
        <f>+Casos_PN_CORR[[#This Row],[6-abr]]-Casos_PN_CORR[[#This Row],[5-abr]]</f>
        <v>0</v>
      </c>
      <c r="AH11">
        <f>+Casos_PN_CORR[[#This Row],[7-abr]]-Casos_PN_CORR[[#This Row],[6-abr]]</f>
        <v>0</v>
      </c>
      <c r="AI11">
        <f>+Casos_PN_CORR[[#This Row],[8-abr]]-Casos_PN_CORR[[#This Row],[7-abr]]</f>
        <v>0</v>
      </c>
      <c r="AJ11">
        <f>+Casos_PN_CORR[[#This Row],[9-abr]]-Casos_PN_CORR[[#This Row],[8-abr]]</f>
        <v>0</v>
      </c>
      <c r="AK11">
        <f>+Casos_PN_CORR[[#This Row],[10-abr]]-Casos_PN_CORR[[#This Row],[9-abr]]</f>
        <v>0</v>
      </c>
      <c r="AL11">
        <f>+Casos_PN_CORR[[#This Row],[11-abr]]-Casos_PN_CORR[[#This Row],[10-abr]]</f>
        <v>0</v>
      </c>
      <c r="AM11">
        <f>+Casos_PN_CORR[[#This Row],[12-abr]]-Casos_PN_CORR[[#This Row],[11-abr]]</f>
        <v>0</v>
      </c>
      <c r="AN11">
        <f>+Casos_PN_CORR[[#This Row],[13-abr]]-Casos_PN_CORR[[#This Row],[12-abr]]</f>
        <v>0</v>
      </c>
      <c r="AO11">
        <f>+Casos_PN_CORR[[#This Row],[14-abr]]-Casos_PN_CORR[[#This Row],[13-abr]]</f>
        <v>0</v>
      </c>
      <c r="AP11">
        <f>+Casos_PN_CORR[[#This Row],[15-abr]]-Casos_PN_CORR[[#This Row],[14-abr]]</f>
        <v>0</v>
      </c>
      <c r="AQ11">
        <f>+Casos_PN_CORR[[#This Row],[16-abr]]-Casos_PN_CORR[[#This Row],[15-abr]]</f>
        <v>0</v>
      </c>
      <c r="AR11">
        <f>+Casos_PN_CORR[[#This Row],[17-abr]]-Casos_PN_CORR[[#This Row],[16-abr]]</f>
        <v>0</v>
      </c>
      <c r="AS11">
        <f>+Casos_PN_CORR[[#This Row],[18-abr]]-Casos_PN_CORR[[#This Row],[17-abr]]</f>
        <v>0</v>
      </c>
      <c r="AT11">
        <f>+Casos_PN_CORR[[#This Row],[19-abr]]-Casos_PN_CORR[[#This Row],[18-abr]]</f>
        <v>0</v>
      </c>
      <c r="AU11">
        <f>+Casos_PN_CORR[[#This Row],[20-abr]]-Casos_PN_CORR[[#This Row],[19-abr]]</f>
        <v>0</v>
      </c>
      <c r="AV11">
        <f>+Casos_PN_CORR[[#This Row],[21-abr]]-Casos_PN_CORR[[#This Row],[20-abr]]</f>
        <v>0</v>
      </c>
      <c r="AW11">
        <f>+Casos_PN_CORR[[#This Row],[22-abr]]-Casos_PN_CORR[[#This Row],[21-abr]]</f>
        <v>0</v>
      </c>
      <c r="AX11">
        <f>+Casos_PN_CORR[[#This Row],[23-abr]]-Casos_PN_CORR[[#This Row],[22-abr]]</f>
        <v>0</v>
      </c>
      <c r="AY11">
        <f>+Casos_PN_CORR[[#This Row],[24-abr]]-Casos_PN_CORR[[#This Row],[23-abr]]</f>
        <v>0</v>
      </c>
      <c r="AZ11">
        <f>+Casos_PN_CORR[[#This Row],[25-abr]]-Casos_PN_CORR[[#This Row],[24-abr]]</f>
        <v>0</v>
      </c>
      <c r="BA11">
        <f>+Casos_PN_CORR[[#This Row],[26-abr]]-Casos_PN_CORR[[#This Row],[25-abr]]</f>
        <v>0</v>
      </c>
      <c r="BB11">
        <f>+Casos_PN_CORR[[#This Row],[27-abr]]-Casos_PN_CORR[[#This Row],[26-abr]]</f>
        <v>0</v>
      </c>
      <c r="BC11">
        <f>+Casos_PN_CORR[[#This Row],[28-abr]]-Casos_PN_CORR[[#This Row],[27-abr]]</f>
        <v>0</v>
      </c>
      <c r="BD11">
        <f>+Casos_PN_CORR[[#This Row],[29-abr]]-Casos_PN_CORR[[#This Row],[28-abr]]</f>
        <v>0</v>
      </c>
      <c r="BE11">
        <f>+Casos_PN_CORR[[#This Row],[30-abr]]-Casos_PN_CORR[[#This Row],[29-abr]]</f>
        <v>0</v>
      </c>
      <c r="BF11">
        <f>+Casos_PN_CORR[[#This Row],[1-may]]-Casos_PN_CORR[[#This Row],[30-abr]]</f>
        <v>0</v>
      </c>
      <c r="BG11">
        <f>+Casos_PN_CORR[[#This Row],[2-may]]-Casos_PN_CORR[[#This Row],[1-may]]</f>
        <v>0</v>
      </c>
      <c r="BH11">
        <f>+Casos_PN_CORR[[#This Row],[3-may]]-Casos_PN_CORR[[#This Row],[2-may]]</f>
        <v>0</v>
      </c>
      <c r="BI11">
        <f>+Casos_PN_CORR[[#This Row],[4-may]]-Casos_PN_CORR[[#This Row],[3-may]]</f>
        <v>0</v>
      </c>
      <c r="BJ11">
        <f>+Casos_PN_CORR[[#This Row],[5-may]]-Casos_PN_CORR[[#This Row],[4-may]]</f>
        <v>0</v>
      </c>
      <c r="BK11">
        <f>+Casos_PN_CORR[[#This Row],[6-may]]-Casos_PN_CORR[[#This Row],[5-may]]</f>
        <v>0</v>
      </c>
      <c r="BL11">
        <f>+Casos_PN_CORR[[#This Row],[7-may]]-Casos_PN_CORR[[#This Row],[6-may]]</f>
        <v>0</v>
      </c>
      <c r="BM11">
        <f>+Casos_PN_CORR[[#This Row],[8-may]]-Casos_PN_CORR[[#This Row],[7-may]]</f>
        <v>0</v>
      </c>
      <c r="BN11">
        <f>+Casos_PN_CORR[[#This Row],[9-may]]-Casos_PN_CORR[[#This Row],[8-may]]</f>
        <v>0</v>
      </c>
      <c r="BO11">
        <f>+Casos_PN_CORR[[#This Row],[10-may]]-Casos_PN_CORR[[#This Row],[9-may]]</f>
        <v>0</v>
      </c>
      <c r="BP11">
        <f>+Casos_PN_CORR[[#This Row],[11-may]]-Casos_PN_CORR[[#This Row],[10-may]]</f>
        <v>0</v>
      </c>
      <c r="BQ11">
        <f>+Casos_PN_CORR[[#This Row],[12-may]]-Casos_PN_CORR[[#This Row],[11-may]]</f>
        <v>0</v>
      </c>
      <c r="BR11">
        <f>+Casos_PN_CORR[[#This Row],[13-may]]-Casos_PN_CORR[[#This Row],[12-may]]</f>
        <v>0</v>
      </c>
      <c r="BS11">
        <f>+Casos_PN_CORR[[#This Row],[14-may]]-Casos_PN_CORR[[#This Row],[13-may]]</f>
        <v>0</v>
      </c>
      <c r="BT11">
        <f>+Casos_PN_CORR[[#This Row],[15-may]]-Casos_PN_CORR[[#This Row],[14-may]]</f>
        <v>0</v>
      </c>
      <c r="BU11">
        <f>+Casos_PN_CORR[[#This Row],[16-may]]-Casos_PN_CORR[[#This Row],[15-may]]</f>
        <v>0</v>
      </c>
      <c r="BV11">
        <f>+Casos_PN_CORR[[#This Row],[17-may]]-Casos_PN_CORR[[#This Row],[16-may]]</f>
        <v>0</v>
      </c>
      <c r="BW11">
        <f>+Casos_PN_CORR[[#This Row],[18-may]]-Casos_PN_CORR[[#This Row],[17-may]]</f>
        <v>0</v>
      </c>
      <c r="BX11">
        <f>+Casos_PN_CORR[[#This Row],[19-may]]-Casos_PN_CORR[[#This Row],[18-may]]</f>
        <v>0</v>
      </c>
      <c r="BY11">
        <f>+Casos_PN_CORR[[#This Row],[20-may]]-Casos_PN_CORR[[#This Row],[19-may]]</f>
        <v>0</v>
      </c>
      <c r="BZ11">
        <f>+Casos_PN_CORR[[#This Row],[21-may]]-Casos_PN_CORR[[#This Row],[20-may]]</f>
        <v>0</v>
      </c>
      <c r="CA11">
        <f>+Casos_PN_CORR[[#This Row],[22-may]]-Casos_PN_CORR[[#This Row],[21-may]]</f>
        <v>0</v>
      </c>
      <c r="CB11">
        <f>+Casos_PN_CORR[[#This Row],[23-may]]-Casos_PN_CORR[[#This Row],[22-may]]</f>
        <v>0</v>
      </c>
      <c r="CC11">
        <f>+Casos_PN_CORR[[#This Row],[24-may]]-Casos_PN_CORR[[#This Row],[23-may]]</f>
        <v>0</v>
      </c>
      <c r="CD11">
        <f>+Casos_PN_CORR[[#This Row],[25-may]]-Casos_PN_CORR[[#This Row],[24-may]]</f>
        <v>0</v>
      </c>
      <c r="CE11">
        <f>+Casos_PN_CORR[[#This Row],[26-may]]-Casos_PN_CORR[[#This Row],[25-may]]</f>
        <v>0</v>
      </c>
      <c r="CF11">
        <f>+Casos_PN_CORR[[#This Row],[27-may]]-Casos_PN_CORR[[#This Row],[26-may]]</f>
        <v>0</v>
      </c>
      <c r="CG11">
        <f>+Casos_PN_CORR[[#This Row],[28-may]]-Casos_PN_CORR[[#This Row],[27-may]]</f>
        <v>0</v>
      </c>
      <c r="CH11">
        <f>+Casos_PN_CORR[[#This Row],[29-may]]-Casos_PN_CORR[[#This Row],[28-may]]</f>
        <v>0</v>
      </c>
      <c r="CI11">
        <f>+Casos_PN_CORR[[#This Row],[30-may]]-Casos_PN_CORR[[#This Row],[29-may]]</f>
        <v>0</v>
      </c>
      <c r="CJ11">
        <f>+Casos_PN_CORR[[#This Row],[31-may]]-Casos_PN_CORR[[#This Row],[30-may]]</f>
        <v>0</v>
      </c>
      <c r="CK11">
        <f>+Casos_PN_CORR[[#This Row],[1-jun]]-Casos_PN_CORR[[#This Row],[31-may]]</f>
        <v>0</v>
      </c>
      <c r="CL11">
        <f>+Casos_PN_CORR[[#This Row],[2-jun]]-Casos_PN_CORR[[#This Row],[1-jun]]</f>
        <v>0</v>
      </c>
      <c r="CM11">
        <f>+Casos_PN_CORR[[#This Row],[3-jun]]-Casos_PN_CORR[[#This Row],[2-jun]]</f>
        <v>0</v>
      </c>
      <c r="CN11">
        <f>+Casos_PN_CORR[[#This Row],[4-jun]]-Casos_PN_CORR[[#This Row],[3-jun]]</f>
        <v>0</v>
      </c>
      <c r="CO11">
        <f>+Casos_PN_CORR[[#This Row],[5-jun]]-Casos_PN_CORR[[#This Row],[4-jun]]</f>
        <v>8</v>
      </c>
      <c r="CP11">
        <f>+Casos_PN_CORR[[#This Row],[6-jun]]-Casos_PN_CORR[[#This Row],[5-jun]]</f>
        <v>0</v>
      </c>
    </row>
    <row r="12" spans="1:94">
      <c r="A12">
        <v>80822</v>
      </c>
      <c r="B12" s="2" t="s">
        <v>97</v>
      </c>
      <c r="C12" s="2" t="s">
        <v>97</v>
      </c>
      <c r="D12" s="2" t="s">
        <v>118</v>
      </c>
      <c r="E12" s="4">
        <f t="shared" si="0"/>
        <v>255</v>
      </c>
      <c r="F12">
        <f>+Casos_PN_CORR[[#This Row],[10-mar]]</f>
        <v>0</v>
      </c>
      <c r="G12">
        <f>+Casos_PN_CORR[[#This Row],[11-mar]]-Casos_PN_CORR[[#This Row],[10-mar]]</f>
        <v>0</v>
      </c>
      <c r="H12">
        <f>+Casos_PN_CORR[[#This Row],[12-mar]]-Casos_PN_CORR[[#This Row],[11-mar]]</f>
        <v>0</v>
      </c>
      <c r="I12">
        <f>+Casos_PN_CORR[[#This Row],[13-mar]]-Casos_PN_CORR[[#This Row],[12-mar]]</f>
        <v>0</v>
      </c>
      <c r="J12">
        <f>+Casos_PN_CORR[[#This Row],[14-mar]]-Casos_PN_CORR[[#This Row],[13-mar]]</f>
        <v>0</v>
      </c>
      <c r="K12">
        <f>+Casos_PN_CORR[[#This Row],[15-mar]]-Casos_PN_CORR[[#This Row],[14-mar]]</f>
        <v>0</v>
      </c>
      <c r="L12">
        <f>+Casos_PN_CORR[[#This Row],[16-mar]]-Casos_PN_CORR[[#This Row],[15-mar]]</f>
        <v>0</v>
      </c>
      <c r="M12">
        <f>+Casos_PN_CORR[[#This Row],[17-mar]]-Casos_PN_CORR[[#This Row],[16-mar]]</f>
        <v>0</v>
      </c>
      <c r="N12">
        <f>+Casos_PN_CORR[[#This Row],[18-mar]]-Casos_PN_CORR[[#This Row],[17-mar]]</f>
        <v>0</v>
      </c>
      <c r="O12">
        <f>+Casos_PN_CORR[[#This Row],[19-mar]]-Casos_PN_CORR[[#This Row],[18-mar]]</f>
        <v>0</v>
      </c>
      <c r="P12">
        <f>+Casos_PN_CORR[[#This Row],[20-mar]]-Casos_PN_CORR[[#This Row],[19-mar]]</f>
        <v>0</v>
      </c>
      <c r="Q12">
        <f>+Casos_PN_CORR[[#This Row],[21-mar]]-Casos_PN_CORR[[#This Row],[20-mar]]</f>
        <v>0</v>
      </c>
      <c r="R12">
        <f>+Casos_PN_CORR[[#This Row],[22-mar]]-Casos_PN_CORR[[#This Row],[21-mar]]</f>
        <v>0</v>
      </c>
      <c r="S12">
        <f>+Casos_PN_CORR[[#This Row],[23-mar]]-Casos_PN_CORR[[#This Row],[22-mar]]</f>
        <v>0</v>
      </c>
      <c r="T12">
        <f>+Casos_PN_CORR[[#This Row],[24-mar]]-Casos_PN_CORR[[#This Row],[23-mar]]</f>
        <v>0</v>
      </c>
      <c r="U12">
        <f>+Casos_PN_CORR[[#This Row],[25-mar]]-Casos_PN_CORR[[#This Row],[24-mar]]</f>
        <v>0</v>
      </c>
      <c r="V12">
        <f>+Casos_PN_CORR[[#This Row],[26-mar]]-Casos_PN_CORR[[#This Row],[25-mar]]</f>
        <v>0</v>
      </c>
      <c r="W12">
        <f>+Casos_PN_CORR[[#This Row],[27-mar]]-Casos_PN_CORR[[#This Row],[26-mar]]</f>
        <v>0</v>
      </c>
      <c r="X12">
        <f>+Casos_PN_CORR[[#This Row],[28-mar]]-Casos_PN_CORR[[#This Row],[27-mar]]</f>
        <v>0</v>
      </c>
      <c r="Y12">
        <f>+Casos_PN_CORR[[#This Row],[29-mar]]-Casos_PN_CORR[[#This Row],[28-mar]]</f>
        <v>0</v>
      </c>
      <c r="Z12">
        <f>+Casos_PN_CORR[[#This Row],[30-mar]]-Casos_PN_CORR[[#This Row],[29-mar]]</f>
        <v>0</v>
      </c>
      <c r="AA12">
        <f>+Casos_PN_CORR[[#This Row],[31-mar]]-Casos_PN_CORR[[#This Row],[30-mar]]</f>
        <v>0</v>
      </c>
      <c r="AB12">
        <f>+Casos_PN_CORR[[#This Row],[1-abr]]-Casos_PN_CORR[[#This Row],[31-mar]]</f>
        <v>0</v>
      </c>
      <c r="AC12">
        <f>+Casos_PN_CORR[[#This Row],[2-abr]]-Casos_PN_CORR[[#This Row],[1-abr]]</f>
        <v>0</v>
      </c>
      <c r="AD12">
        <f>+Casos_PN_CORR[[#This Row],[3-abr]]-Casos_PN_CORR[[#This Row],[2-abr]]</f>
        <v>0</v>
      </c>
      <c r="AE12">
        <f>+Casos_PN_CORR[[#This Row],[4-abr]]-Casos_PN_CORR[[#This Row],[3-abr]]</f>
        <v>0</v>
      </c>
      <c r="AF12">
        <f>+Casos_PN_CORR[[#This Row],[5-abr]]-Casos_PN_CORR[[#This Row],[4-abr]]</f>
        <v>0</v>
      </c>
      <c r="AG12">
        <f>+Casos_PN_CORR[[#This Row],[6-abr]]-Casos_PN_CORR[[#This Row],[5-abr]]</f>
        <v>0</v>
      </c>
      <c r="AH12">
        <f>+Casos_PN_CORR[[#This Row],[7-abr]]-Casos_PN_CORR[[#This Row],[6-abr]]</f>
        <v>0</v>
      </c>
      <c r="AI12">
        <f>+Casos_PN_CORR[[#This Row],[8-abr]]-Casos_PN_CORR[[#This Row],[7-abr]]</f>
        <v>0</v>
      </c>
      <c r="AJ12">
        <f>+Casos_PN_CORR[[#This Row],[9-abr]]-Casos_PN_CORR[[#This Row],[8-abr]]</f>
        <v>0</v>
      </c>
      <c r="AK12">
        <f>+Casos_PN_CORR[[#This Row],[10-abr]]-Casos_PN_CORR[[#This Row],[9-abr]]</f>
        <v>0</v>
      </c>
      <c r="AL12">
        <f>+Casos_PN_CORR[[#This Row],[11-abr]]-Casos_PN_CORR[[#This Row],[10-abr]]</f>
        <v>0</v>
      </c>
      <c r="AM12">
        <f>+Casos_PN_CORR[[#This Row],[12-abr]]-Casos_PN_CORR[[#This Row],[11-abr]]</f>
        <v>0</v>
      </c>
      <c r="AN12">
        <f>+Casos_PN_CORR[[#This Row],[13-abr]]-Casos_PN_CORR[[#This Row],[12-abr]]</f>
        <v>0</v>
      </c>
      <c r="AO12">
        <f>+Casos_PN_CORR[[#This Row],[14-abr]]-Casos_PN_CORR[[#This Row],[13-abr]]</f>
        <v>0</v>
      </c>
      <c r="AP12">
        <f>+Casos_PN_CORR[[#This Row],[15-abr]]-Casos_PN_CORR[[#This Row],[14-abr]]</f>
        <v>0</v>
      </c>
      <c r="AQ12">
        <f>+Casos_PN_CORR[[#This Row],[16-abr]]-Casos_PN_CORR[[#This Row],[15-abr]]</f>
        <v>0</v>
      </c>
      <c r="AR12">
        <f>+Casos_PN_CORR[[#This Row],[17-abr]]-Casos_PN_CORR[[#This Row],[16-abr]]</f>
        <v>0</v>
      </c>
      <c r="AS12">
        <f>+Casos_PN_CORR[[#This Row],[18-abr]]-Casos_PN_CORR[[#This Row],[17-abr]]</f>
        <v>0</v>
      </c>
      <c r="AT12">
        <f>+Casos_PN_CORR[[#This Row],[19-abr]]-Casos_PN_CORR[[#This Row],[18-abr]]</f>
        <v>0</v>
      </c>
      <c r="AU12">
        <f>+Casos_PN_CORR[[#This Row],[20-abr]]-Casos_PN_CORR[[#This Row],[19-abr]]</f>
        <v>0</v>
      </c>
      <c r="AV12">
        <f>+Casos_PN_CORR[[#This Row],[21-abr]]-Casos_PN_CORR[[#This Row],[20-abr]]</f>
        <v>0</v>
      </c>
      <c r="AW12">
        <f>+Casos_PN_CORR[[#This Row],[22-abr]]-Casos_PN_CORR[[#This Row],[21-abr]]</f>
        <v>0</v>
      </c>
      <c r="AX12">
        <f>+Casos_PN_CORR[[#This Row],[23-abr]]-Casos_PN_CORR[[#This Row],[22-abr]]</f>
        <v>0</v>
      </c>
      <c r="AY12">
        <f>+Casos_PN_CORR[[#This Row],[24-abr]]-Casos_PN_CORR[[#This Row],[23-abr]]</f>
        <v>0</v>
      </c>
      <c r="AZ12">
        <f>+Casos_PN_CORR[[#This Row],[25-abr]]-Casos_PN_CORR[[#This Row],[24-abr]]</f>
        <v>0</v>
      </c>
      <c r="BA12">
        <f>+Casos_PN_CORR[[#This Row],[26-abr]]-Casos_PN_CORR[[#This Row],[25-abr]]</f>
        <v>0</v>
      </c>
      <c r="BB12">
        <f>+Casos_PN_CORR[[#This Row],[27-abr]]-Casos_PN_CORR[[#This Row],[26-abr]]</f>
        <v>0</v>
      </c>
      <c r="BC12">
        <f>+Casos_PN_CORR[[#This Row],[28-abr]]-Casos_PN_CORR[[#This Row],[27-abr]]</f>
        <v>0</v>
      </c>
      <c r="BD12">
        <f>+Casos_PN_CORR[[#This Row],[29-abr]]-Casos_PN_CORR[[#This Row],[28-abr]]</f>
        <v>0</v>
      </c>
      <c r="BE12">
        <f>+Casos_PN_CORR[[#This Row],[30-abr]]-Casos_PN_CORR[[#This Row],[29-abr]]</f>
        <v>0</v>
      </c>
      <c r="BF12">
        <f>+Casos_PN_CORR[[#This Row],[1-may]]-Casos_PN_CORR[[#This Row],[30-abr]]</f>
        <v>0</v>
      </c>
      <c r="BG12">
        <f>+Casos_PN_CORR[[#This Row],[2-may]]-Casos_PN_CORR[[#This Row],[1-may]]</f>
        <v>0</v>
      </c>
      <c r="BH12">
        <f>+Casos_PN_CORR[[#This Row],[3-may]]-Casos_PN_CORR[[#This Row],[2-may]]</f>
        <v>0</v>
      </c>
      <c r="BI12">
        <f>+Casos_PN_CORR[[#This Row],[4-may]]-Casos_PN_CORR[[#This Row],[3-may]]</f>
        <v>0</v>
      </c>
      <c r="BJ12">
        <f>+Casos_PN_CORR[[#This Row],[5-may]]-Casos_PN_CORR[[#This Row],[4-may]]</f>
        <v>0</v>
      </c>
      <c r="BK12">
        <f>+Casos_PN_CORR[[#This Row],[6-may]]-Casos_PN_CORR[[#This Row],[5-may]]</f>
        <v>0</v>
      </c>
      <c r="BL12">
        <f>+Casos_PN_CORR[[#This Row],[7-may]]-Casos_PN_CORR[[#This Row],[6-may]]</f>
        <v>0</v>
      </c>
      <c r="BM12">
        <f>+Casos_PN_CORR[[#This Row],[8-may]]-Casos_PN_CORR[[#This Row],[7-may]]</f>
        <v>0</v>
      </c>
      <c r="BN12">
        <f>+Casos_PN_CORR[[#This Row],[9-may]]-Casos_PN_CORR[[#This Row],[8-may]]</f>
        <v>0</v>
      </c>
      <c r="BO12">
        <f>+Casos_PN_CORR[[#This Row],[10-may]]-Casos_PN_CORR[[#This Row],[9-may]]</f>
        <v>0</v>
      </c>
      <c r="BP12">
        <f>+Casos_PN_CORR[[#This Row],[11-may]]-Casos_PN_CORR[[#This Row],[10-may]]</f>
        <v>0</v>
      </c>
      <c r="BQ12">
        <f>+Casos_PN_CORR[[#This Row],[12-may]]-Casos_PN_CORR[[#This Row],[11-may]]</f>
        <v>0</v>
      </c>
      <c r="BR12">
        <f>+Casos_PN_CORR[[#This Row],[13-may]]-Casos_PN_CORR[[#This Row],[12-may]]</f>
        <v>0</v>
      </c>
      <c r="BS12">
        <f>+Casos_PN_CORR[[#This Row],[14-may]]-Casos_PN_CORR[[#This Row],[13-may]]</f>
        <v>0</v>
      </c>
      <c r="BT12">
        <f>+Casos_PN_CORR[[#This Row],[15-may]]-Casos_PN_CORR[[#This Row],[14-may]]</f>
        <v>0</v>
      </c>
      <c r="BU12">
        <f>+Casos_PN_CORR[[#This Row],[16-may]]-Casos_PN_CORR[[#This Row],[15-may]]</f>
        <v>0</v>
      </c>
      <c r="BV12">
        <f>+Casos_PN_CORR[[#This Row],[17-may]]-Casos_PN_CORR[[#This Row],[16-may]]</f>
        <v>0</v>
      </c>
      <c r="BW12">
        <f>+Casos_PN_CORR[[#This Row],[18-may]]-Casos_PN_CORR[[#This Row],[17-may]]</f>
        <v>0</v>
      </c>
      <c r="BX12">
        <f>+Casos_PN_CORR[[#This Row],[19-may]]-Casos_PN_CORR[[#This Row],[18-may]]</f>
        <v>0</v>
      </c>
      <c r="BY12">
        <f>+Casos_PN_CORR[[#This Row],[20-may]]-Casos_PN_CORR[[#This Row],[19-may]]</f>
        <v>0</v>
      </c>
      <c r="BZ12">
        <f>+Casos_PN_CORR[[#This Row],[21-may]]-Casos_PN_CORR[[#This Row],[20-may]]</f>
        <v>0</v>
      </c>
      <c r="CA12">
        <f>+Casos_PN_CORR[[#This Row],[22-may]]-Casos_PN_CORR[[#This Row],[21-may]]</f>
        <v>0</v>
      </c>
      <c r="CB12">
        <f>+Casos_PN_CORR[[#This Row],[23-may]]-Casos_PN_CORR[[#This Row],[22-may]]</f>
        <v>0</v>
      </c>
      <c r="CC12">
        <f>+Casos_PN_CORR[[#This Row],[24-may]]-Casos_PN_CORR[[#This Row],[23-may]]</f>
        <v>0</v>
      </c>
      <c r="CD12">
        <f>+Casos_PN_CORR[[#This Row],[25-may]]-Casos_PN_CORR[[#This Row],[24-may]]</f>
        <v>0</v>
      </c>
      <c r="CE12">
        <f>+Casos_PN_CORR[[#This Row],[26-may]]-Casos_PN_CORR[[#This Row],[25-may]]</f>
        <v>0</v>
      </c>
      <c r="CF12">
        <f>+Casos_PN_CORR[[#This Row],[27-may]]-Casos_PN_CORR[[#This Row],[26-may]]</f>
        <v>0</v>
      </c>
      <c r="CG12">
        <f>+Casos_PN_CORR[[#This Row],[28-may]]-Casos_PN_CORR[[#This Row],[27-may]]</f>
        <v>0</v>
      </c>
      <c r="CH12">
        <f>+Casos_PN_CORR[[#This Row],[29-may]]-Casos_PN_CORR[[#This Row],[28-may]]</f>
        <v>0</v>
      </c>
      <c r="CI12">
        <f>+Casos_PN_CORR[[#This Row],[30-may]]-Casos_PN_CORR[[#This Row],[29-may]]</f>
        <v>0</v>
      </c>
      <c r="CJ12">
        <f>+Casos_PN_CORR[[#This Row],[31-may]]-Casos_PN_CORR[[#This Row],[30-may]]</f>
        <v>0</v>
      </c>
      <c r="CK12">
        <f>+Casos_PN_CORR[[#This Row],[1-jun]]-Casos_PN_CORR[[#This Row],[31-may]]</f>
        <v>0</v>
      </c>
      <c r="CL12">
        <f>+Casos_PN_CORR[[#This Row],[2-jun]]-Casos_PN_CORR[[#This Row],[1-jun]]</f>
        <v>0</v>
      </c>
      <c r="CM12">
        <f>+Casos_PN_CORR[[#This Row],[3-jun]]-Casos_PN_CORR[[#This Row],[2-jun]]</f>
        <v>0</v>
      </c>
      <c r="CN12">
        <f>+Casos_PN_CORR[[#This Row],[4-jun]]-Casos_PN_CORR[[#This Row],[3-jun]]</f>
        <v>0</v>
      </c>
      <c r="CO12">
        <f>+Casos_PN_CORR[[#This Row],[5-jun]]-Casos_PN_CORR[[#This Row],[4-jun]]</f>
        <v>255</v>
      </c>
      <c r="CP12">
        <f>+Casos_PN_CORR[[#This Row],[6-jun]]-Casos_PN_CORR[[#This Row],[5-jun]]</f>
        <v>0</v>
      </c>
    </row>
    <row r="13" spans="1:94">
      <c r="A13">
        <v>10401</v>
      </c>
      <c r="B13" s="2" t="s">
        <v>119</v>
      </c>
      <c r="C13" s="2" t="s">
        <v>120</v>
      </c>
      <c r="D13" s="2" t="s">
        <v>121</v>
      </c>
      <c r="E13" s="4">
        <f t="shared" si="0"/>
        <v>4</v>
      </c>
      <c r="F13">
        <f>+Casos_PN_CORR[[#This Row],[10-mar]]</f>
        <v>0</v>
      </c>
      <c r="G13">
        <f>+Casos_PN_CORR[[#This Row],[11-mar]]-Casos_PN_CORR[[#This Row],[10-mar]]</f>
        <v>0</v>
      </c>
      <c r="H13">
        <f>+Casos_PN_CORR[[#This Row],[12-mar]]-Casos_PN_CORR[[#This Row],[11-mar]]</f>
        <v>0</v>
      </c>
      <c r="I13">
        <f>+Casos_PN_CORR[[#This Row],[13-mar]]-Casos_PN_CORR[[#This Row],[12-mar]]</f>
        <v>0</v>
      </c>
      <c r="J13">
        <f>+Casos_PN_CORR[[#This Row],[14-mar]]-Casos_PN_CORR[[#This Row],[13-mar]]</f>
        <v>0</v>
      </c>
      <c r="K13">
        <f>+Casos_PN_CORR[[#This Row],[15-mar]]-Casos_PN_CORR[[#This Row],[14-mar]]</f>
        <v>0</v>
      </c>
      <c r="L13">
        <f>+Casos_PN_CORR[[#This Row],[16-mar]]-Casos_PN_CORR[[#This Row],[15-mar]]</f>
        <v>0</v>
      </c>
      <c r="M13">
        <f>+Casos_PN_CORR[[#This Row],[17-mar]]-Casos_PN_CORR[[#This Row],[16-mar]]</f>
        <v>0</v>
      </c>
      <c r="N13">
        <f>+Casos_PN_CORR[[#This Row],[18-mar]]-Casos_PN_CORR[[#This Row],[17-mar]]</f>
        <v>0</v>
      </c>
      <c r="O13">
        <f>+Casos_PN_CORR[[#This Row],[19-mar]]-Casos_PN_CORR[[#This Row],[18-mar]]</f>
        <v>0</v>
      </c>
      <c r="P13">
        <f>+Casos_PN_CORR[[#This Row],[20-mar]]-Casos_PN_CORR[[#This Row],[19-mar]]</f>
        <v>0</v>
      </c>
      <c r="Q13">
        <f>+Casos_PN_CORR[[#This Row],[21-mar]]-Casos_PN_CORR[[#This Row],[20-mar]]</f>
        <v>0</v>
      </c>
      <c r="R13">
        <f>+Casos_PN_CORR[[#This Row],[22-mar]]-Casos_PN_CORR[[#This Row],[21-mar]]</f>
        <v>0</v>
      </c>
      <c r="S13">
        <f>+Casos_PN_CORR[[#This Row],[23-mar]]-Casos_PN_CORR[[#This Row],[22-mar]]</f>
        <v>0</v>
      </c>
      <c r="T13">
        <f>+Casos_PN_CORR[[#This Row],[24-mar]]-Casos_PN_CORR[[#This Row],[23-mar]]</f>
        <v>0</v>
      </c>
      <c r="U13">
        <f>+Casos_PN_CORR[[#This Row],[25-mar]]-Casos_PN_CORR[[#This Row],[24-mar]]</f>
        <v>0</v>
      </c>
      <c r="V13">
        <f>+Casos_PN_CORR[[#This Row],[26-mar]]-Casos_PN_CORR[[#This Row],[25-mar]]</f>
        <v>0</v>
      </c>
      <c r="W13">
        <f>+Casos_PN_CORR[[#This Row],[27-mar]]-Casos_PN_CORR[[#This Row],[26-mar]]</f>
        <v>0</v>
      </c>
      <c r="X13">
        <f>+Casos_PN_CORR[[#This Row],[28-mar]]-Casos_PN_CORR[[#This Row],[27-mar]]</f>
        <v>0</v>
      </c>
      <c r="Y13">
        <f>+Casos_PN_CORR[[#This Row],[29-mar]]-Casos_PN_CORR[[#This Row],[28-mar]]</f>
        <v>0</v>
      </c>
      <c r="Z13">
        <f>+Casos_PN_CORR[[#This Row],[30-mar]]-Casos_PN_CORR[[#This Row],[29-mar]]</f>
        <v>0</v>
      </c>
      <c r="AA13">
        <f>+Casos_PN_CORR[[#This Row],[31-mar]]-Casos_PN_CORR[[#This Row],[30-mar]]</f>
        <v>0</v>
      </c>
      <c r="AB13">
        <f>+Casos_PN_CORR[[#This Row],[1-abr]]-Casos_PN_CORR[[#This Row],[31-mar]]</f>
        <v>0</v>
      </c>
      <c r="AC13">
        <f>+Casos_PN_CORR[[#This Row],[2-abr]]-Casos_PN_CORR[[#This Row],[1-abr]]</f>
        <v>0</v>
      </c>
      <c r="AD13">
        <f>+Casos_PN_CORR[[#This Row],[3-abr]]-Casos_PN_CORR[[#This Row],[2-abr]]</f>
        <v>0</v>
      </c>
      <c r="AE13">
        <f>+Casos_PN_CORR[[#This Row],[4-abr]]-Casos_PN_CORR[[#This Row],[3-abr]]</f>
        <v>0</v>
      </c>
      <c r="AF13">
        <f>+Casos_PN_CORR[[#This Row],[5-abr]]-Casos_PN_CORR[[#This Row],[4-abr]]</f>
        <v>0</v>
      </c>
      <c r="AG13">
        <f>+Casos_PN_CORR[[#This Row],[6-abr]]-Casos_PN_CORR[[#This Row],[5-abr]]</f>
        <v>0</v>
      </c>
      <c r="AH13">
        <f>+Casos_PN_CORR[[#This Row],[7-abr]]-Casos_PN_CORR[[#This Row],[6-abr]]</f>
        <v>0</v>
      </c>
      <c r="AI13">
        <f>+Casos_PN_CORR[[#This Row],[8-abr]]-Casos_PN_CORR[[#This Row],[7-abr]]</f>
        <v>0</v>
      </c>
      <c r="AJ13">
        <f>+Casos_PN_CORR[[#This Row],[9-abr]]-Casos_PN_CORR[[#This Row],[8-abr]]</f>
        <v>0</v>
      </c>
      <c r="AK13">
        <f>+Casos_PN_CORR[[#This Row],[10-abr]]-Casos_PN_CORR[[#This Row],[9-abr]]</f>
        <v>0</v>
      </c>
      <c r="AL13">
        <f>+Casos_PN_CORR[[#This Row],[11-abr]]-Casos_PN_CORR[[#This Row],[10-abr]]</f>
        <v>0</v>
      </c>
      <c r="AM13">
        <f>+Casos_PN_CORR[[#This Row],[12-abr]]-Casos_PN_CORR[[#This Row],[11-abr]]</f>
        <v>0</v>
      </c>
      <c r="AN13">
        <f>+Casos_PN_CORR[[#This Row],[13-abr]]-Casos_PN_CORR[[#This Row],[12-abr]]</f>
        <v>0</v>
      </c>
      <c r="AO13">
        <f>+Casos_PN_CORR[[#This Row],[14-abr]]-Casos_PN_CORR[[#This Row],[13-abr]]</f>
        <v>0</v>
      </c>
      <c r="AP13">
        <f>+Casos_PN_CORR[[#This Row],[15-abr]]-Casos_PN_CORR[[#This Row],[14-abr]]</f>
        <v>0</v>
      </c>
      <c r="AQ13">
        <f>+Casos_PN_CORR[[#This Row],[16-abr]]-Casos_PN_CORR[[#This Row],[15-abr]]</f>
        <v>0</v>
      </c>
      <c r="AR13">
        <f>+Casos_PN_CORR[[#This Row],[17-abr]]-Casos_PN_CORR[[#This Row],[16-abr]]</f>
        <v>0</v>
      </c>
      <c r="AS13">
        <f>+Casos_PN_CORR[[#This Row],[18-abr]]-Casos_PN_CORR[[#This Row],[17-abr]]</f>
        <v>0</v>
      </c>
      <c r="AT13">
        <f>+Casos_PN_CORR[[#This Row],[19-abr]]-Casos_PN_CORR[[#This Row],[18-abr]]</f>
        <v>0</v>
      </c>
      <c r="AU13">
        <f>+Casos_PN_CORR[[#This Row],[20-abr]]-Casos_PN_CORR[[#This Row],[19-abr]]</f>
        <v>0</v>
      </c>
      <c r="AV13">
        <f>+Casos_PN_CORR[[#This Row],[21-abr]]-Casos_PN_CORR[[#This Row],[20-abr]]</f>
        <v>0</v>
      </c>
      <c r="AW13">
        <f>+Casos_PN_CORR[[#This Row],[22-abr]]-Casos_PN_CORR[[#This Row],[21-abr]]</f>
        <v>0</v>
      </c>
      <c r="AX13">
        <f>+Casos_PN_CORR[[#This Row],[23-abr]]-Casos_PN_CORR[[#This Row],[22-abr]]</f>
        <v>0</v>
      </c>
      <c r="AY13">
        <f>+Casos_PN_CORR[[#This Row],[24-abr]]-Casos_PN_CORR[[#This Row],[23-abr]]</f>
        <v>0</v>
      </c>
      <c r="AZ13">
        <f>+Casos_PN_CORR[[#This Row],[25-abr]]-Casos_PN_CORR[[#This Row],[24-abr]]</f>
        <v>0</v>
      </c>
      <c r="BA13">
        <f>+Casos_PN_CORR[[#This Row],[26-abr]]-Casos_PN_CORR[[#This Row],[25-abr]]</f>
        <v>0</v>
      </c>
      <c r="BB13">
        <f>+Casos_PN_CORR[[#This Row],[27-abr]]-Casos_PN_CORR[[#This Row],[26-abr]]</f>
        <v>0</v>
      </c>
      <c r="BC13">
        <f>+Casos_PN_CORR[[#This Row],[28-abr]]-Casos_PN_CORR[[#This Row],[27-abr]]</f>
        <v>0</v>
      </c>
      <c r="BD13">
        <f>+Casos_PN_CORR[[#This Row],[29-abr]]-Casos_PN_CORR[[#This Row],[28-abr]]</f>
        <v>0</v>
      </c>
      <c r="BE13">
        <f>+Casos_PN_CORR[[#This Row],[30-abr]]-Casos_PN_CORR[[#This Row],[29-abr]]</f>
        <v>0</v>
      </c>
      <c r="BF13">
        <f>+Casos_PN_CORR[[#This Row],[1-may]]-Casos_PN_CORR[[#This Row],[30-abr]]</f>
        <v>0</v>
      </c>
      <c r="BG13">
        <f>+Casos_PN_CORR[[#This Row],[2-may]]-Casos_PN_CORR[[#This Row],[1-may]]</f>
        <v>0</v>
      </c>
      <c r="BH13">
        <f>+Casos_PN_CORR[[#This Row],[3-may]]-Casos_PN_CORR[[#This Row],[2-may]]</f>
        <v>0</v>
      </c>
      <c r="BI13">
        <f>+Casos_PN_CORR[[#This Row],[4-may]]-Casos_PN_CORR[[#This Row],[3-may]]</f>
        <v>0</v>
      </c>
      <c r="BJ13">
        <f>+Casos_PN_CORR[[#This Row],[5-may]]-Casos_PN_CORR[[#This Row],[4-may]]</f>
        <v>0</v>
      </c>
      <c r="BK13">
        <f>+Casos_PN_CORR[[#This Row],[6-may]]-Casos_PN_CORR[[#This Row],[5-may]]</f>
        <v>0</v>
      </c>
      <c r="BL13">
        <f>+Casos_PN_CORR[[#This Row],[7-may]]-Casos_PN_CORR[[#This Row],[6-may]]</f>
        <v>0</v>
      </c>
      <c r="BM13">
        <f>+Casos_PN_CORR[[#This Row],[8-may]]-Casos_PN_CORR[[#This Row],[7-may]]</f>
        <v>0</v>
      </c>
      <c r="BN13">
        <f>+Casos_PN_CORR[[#This Row],[9-may]]-Casos_PN_CORR[[#This Row],[8-may]]</f>
        <v>0</v>
      </c>
      <c r="BO13">
        <f>+Casos_PN_CORR[[#This Row],[10-may]]-Casos_PN_CORR[[#This Row],[9-may]]</f>
        <v>0</v>
      </c>
      <c r="BP13">
        <f>+Casos_PN_CORR[[#This Row],[11-may]]-Casos_PN_CORR[[#This Row],[10-may]]</f>
        <v>0</v>
      </c>
      <c r="BQ13">
        <f>+Casos_PN_CORR[[#This Row],[12-may]]-Casos_PN_CORR[[#This Row],[11-may]]</f>
        <v>0</v>
      </c>
      <c r="BR13">
        <f>+Casos_PN_CORR[[#This Row],[13-may]]-Casos_PN_CORR[[#This Row],[12-may]]</f>
        <v>0</v>
      </c>
      <c r="BS13">
        <f>+Casos_PN_CORR[[#This Row],[14-may]]-Casos_PN_CORR[[#This Row],[13-may]]</f>
        <v>0</v>
      </c>
      <c r="BT13">
        <f>+Casos_PN_CORR[[#This Row],[15-may]]-Casos_PN_CORR[[#This Row],[14-may]]</f>
        <v>0</v>
      </c>
      <c r="BU13">
        <f>+Casos_PN_CORR[[#This Row],[16-may]]-Casos_PN_CORR[[#This Row],[15-may]]</f>
        <v>0</v>
      </c>
      <c r="BV13">
        <f>+Casos_PN_CORR[[#This Row],[17-may]]-Casos_PN_CORR[[#This Row],[16-may]]</f>
        <v>0</v>
      </c>
      <c r="BW13">
        <f>+Casos_PN_CORR[[#This Row],[18-may]]-Casos_PN_CORR[[#This Row],[17-may]]</f>
        <v>0</v>
      </c>
      <c r="BX13">
        <f>+Casos_PN_CORR[[#This Row],[19-may]]-Casos_PN_CORR[[#This Row],[18-may]]</f>
        <v>0</v>
      </c>
      <c r="BY13">
        <f>+Casos_PN_CORR[[#This Row],[20-may]]-Casos_PN_CORR[[#This Row],[19-may]]</f>
        <v>0</v>
      </c>
      <c r="BZ13">
        <f>+Casos_PN_CORR[[#This Row],[21-may]]-Casos_PN_CORR[[#This Row],[20-may]]</f>
        <v>0</v>
      </c>
      <c r="CA13">
        <f>+Casos_PN_CORR[[#This Row],[22-may]]-Casos_PN_CORR[[#This Row],[21-may]]</f>
        <v>0</v>
      </c>
      <c r="CB13">
        <f>+Casos_PN_CORR[[#This Row],[23-may]]-Casos_PN_CORR[[#This Row],[22-may]]</f>
        <v>0</v>
      </c>
      <c r="CC13">
        <f>+Casos_PN_CORR[[#This Row],[24-may]]-Casos_PN_CORR[[#This Row],[23-may]]</f>
        <v>0</v>
      </c>
      <c r="CD13">
        <f>+Casos_PN_CORR[[#This Row],[25-may]]-Casos_PN_CORR[[#This Row],[24-may]]</f>
        <v>0</v>
      </c>
      <c r="CE13">
        <f>+Casos_PN_CORR[[#This Row],[26-may]]-Casos_PN_CORR[[#This Row],[25-may]]</f>
        <v>0</v>
      </c>
      <c r="CF13">
        <f>+Casos_PN_CORR[[#This Row],[27-may]]-Casos_PN_CORR[[#This Row],[26-may]]</f>
        <v>0</v>
      </c>
      <c r="CG13">
        <f>+Casos_PN_CORR[[#This Row],[28-may]]-Casos_PN_CORR[[#This Row],[27-may]]</f>
        <v>0</v>
      </c>
      <c r="CH13">
        <f>+Casos_PN_CORR[[#This Row],[29-may]]-Casos_PN_CORR[[#This Row],[28-may]]</f>
        <v>0</v>
      </c>
      <c r="CI13">
        <f>+Casos_PN_CORR[[#This Row],[30-may]]-Casos_PN_CORR[[#This Row],[29-may]]</f>
        <v>0</v>
      </c>
      <c r="CJ13">
        <f>+Casos_PN_CORR[[#This Row],[31-may]]-Casos_PN_CORR[[#This Row],[30-may]]</f>
        <v>0</v>
      </c>
      <c r="CK13">
        <f>+Casos_PN_CORR[[#This Row],[1-jun]]-Casos_PN_CORR[[#This Row],[31-may]]</f>
        <v>0</v>
      </c>
      <c r="CL13">
        <f>+Casos_PN_CORR[[#This Row],[2-jun]]-Casos_PN_CORR[[#This Row],[1-jun]]</f>
        <v>0</v>
      </c>
      <c r="CM13">
        <f>+Casos_PN_CORR[[#This Row],[3-jun]]-Casos_PN_CORR[[#This Row],[2-jun]]</f>
        <v>0</v>
      </c>
      <c r="CN13">
        <f>+Casos_PN_CORR[[#This Row],[4-jun]]-Casos_PN_CORR[[#This Row],[3-jun]]</f>
        <v>0</v>
      </c>
      <c r="CO13">
        <f>+Casos_PN_CORR[[#This Row],[5-jun]]-Casos_PN_CORR[[#This Row],[4-jun]]</f>
        <v>4</v>
      </c>
      <c r="CP13">
        <f>+Casos_PN_CORR[[#This Row],[6-jun]]-Casos_PN_CORR[[#This Row],[5-jun]]</f>
        <v>0</v>
      </c>
    </row>
    <row r="14" spans="1:94">
      <c r="A14">
        <v>120902</v>
      </c>
      <c r="B14" s="2" t="s">
        <v>104</v>
      </c>
      <c r="C14" s="2" t="s">
        <v>122</v>
      </c>
      <c r="D14" s="2" t="s">
        <v>123</v>
      </c>
      <c r="E14" s="4">
        <f t="shared" si="0"/>
        <v>0</v>
      </c>
      <c r="F14">
        <f>+Casos_PN_CORR[[#This Row],[10-mar]]</f>
        <v>0</v>
      </c>
      <c r="G14">
        <f>+Casos_PN_CORR[[#This Row],[11-mar]]-Casos_PN_CORR[[#This Row],[10-mar]]</f>
        <v>0</v>
      </c>
      <c r="H14">
        <f>+Casos_PN_CORR[[#This Row],[12-mar]]-Casos_PN_CORR[[#This Row],[11-mar]]</f>
        <v>0</v>
      </c>
      <c r="I14">
        <f>+Casos_PN_CORR[[#This Row],[13-mar]]-Casos_PN_CORR[[#This Row],[12-mar]]</f>
        <v>0</v>
      </c>
      <c r="J14">
        <f>+Casos_PN_CORR[[#This Row],[14-mar]]-Casos_PN_CORR[[#This Row],[13-mar]]</f>
        <v>0</v>
      </c>
      <c r="K14">
        <f>+Casos_PN_CORR[[#This Row],[15-mar]]-Casos_PN_CORR[[#This Row],[14-mar]]</f>
        <v>0</v>
      </c>
      <c r="L14">
        <f>+Casos_PN_CORR[[#This Row],[16-mar]]-Casos_PN_CORR[[#This Row],[15-mar]]</f>
        <v>0</v>
      </c>
      <c r="M14">
        <f>+Casos_PN_CORR[[#This Row],[17-mar]]-Casos_PN_CORR[[#This Row],[16-mar]]</f>
        <v>0</v>
      </c>
      <c r="N14">
        <f>+Casos_PN_CORR[[#This Row],[18-mar]]-Casos_PN_CORR[[#This Row],[17-mar]]</f>
        <v>0</v>
      </c>
      <c r="O14">
        <f>+Casos_PN_CORR[[#This Row],[19-mar]]-Casos_PN_CORR[[#This Row],[18-mar]]</f>
        <v>0</v>
      </c>
      <c r="P14">
        <f>+Casos_PN_CORR[[#This Row],[20-mar]]-Casos_PN_CORR[[#This Row],[19-mar]]</f>
        <v>0</v>
      </c>
      <c r="Q14">
        <f>+Casos_PN_CORR[[#This Row],[21-mar]]-Casos_PN_CORR[[#This Row],[20-mar]]</f>
        <v>0</v>
      </c>
      <c r="R14">
        <f>+Casos_PN_CORR[[#This Row],[22-mar]]-Casos_PN_CORR[[#This Row],[21-mar]]</f>
        <v>0</v>
      </c>
      <c r="S14">
        <f>+Casos_PN_CORR[[#This Row],[23-mar]]-Casos_PN_CORR[[#This Row],[22-mar]]</f>
        <v>0</v>
      </c>
      <c r="T14">
        <f>+Casos_PN_CORR[[#This Row],[24-mar]]-Casos_PN_CORR[[#This Row],[23-mar]]</f>
        <v>0</v>
      </c>
      <c r="U14">
        <f>+Casos_PN_CORR[[#This Row],[25-mar]]-Casos_PN_CORR[[#This Row],[24-mar]]</f>
        <v>0</v>
      </c>
      <c r="V14">
        <f>+Casos_PN_CORR[[#This Row],[26-mar]]-Casos_PN_CORR[[#This Row],[25-mar]]</f>
        <v>0</v>
      </c>
      <c r="W14">
        <f>+Casos_PN_CORR[[#This Row],[27-mar]]-Casos_PN_CORR[[#This Row],[26-mar]]</f>
        <v>0</v>
      </c>
      <c r="X14">
        <f>+Casos_PN_CORR[[#This Row],[28-mar]]-Casos_PN_CORR[[#This Row],[27-mar]]</f>
        <v>0</v>
      </c>
      <c r="Y14">
        <f>+Casos_PN_CORR[[#This Row],[29-mar]]-Casos_PN_CORR[[#This Row],[28-mar]]</f>
        <v>0</v>
      </c>
      <c r="Z14">
        <f>+Casos_PN_CORR[[#This Row],[30-mar]]-Casos_PN_CORR[[#This Row],[29-mar]]</f>
        <v>0</v>
      </c>
      <c r="AA14">
        <f>+Casos_PN_CORR[[#This Row],[31-mar]]-Casos_PN_CORR[[#This Row],[30-mar]]</f>
        <v>0</v>
      </c>
      <c r="AB14">
        <f>+Casos_PN_CORR[[#This Row],[1-abr]]-Casos_PN_CORR[[#This Row],[31-mar]]</f>
        <v>0</v>
      </c>
      <c r="AC14">
        <f>+Casos_PN_CORR[[#This Row],[2-abr]]-Casos_PN_CORR[[#This Row],[1-abr]]</f>
        <v>0</v>
      </c>
      <c r="AD14">
        <f>+Casos_PN_CORR[[#This Row],[3-abr]]-Casos_PN_CORR[[#This Row],[2-abr]]</f>
        <v>0</v>
      </c>
      <c r="AE14">
        <f>+Casos_PN_CORR[[#This Row],[4-abr]]-Casos_PN_CORR[[#This Row],[3-abr]]</f>
        <v>0</v>
      </c>
      <c r="AF14">
        <f>+Casos_PN_CORR[[#This Row],[5-abr]]-Casos_PN_CORR[[#This Row],[4-abr]]</f>
        <v>0</v>
      </c>
      <c r="AG14">
        <f>+Casos_PN_CORR[[#This Row],[6-abr]]-Casos_PN_CORR[[#This Row],[5-abr]]</f>
        <v>0</v>
      </c>
      <c r="AH14">
        <f>+Casos_PN_CORR[[#This Row],[7-abr]]-Casos_PN_CORR[[#This Row],[6-abr]]</f>
        <v>0</v>
      </c>
      <c r="AI14">
        <f>+Casos_PN_CORR[[#This Row],[8-abr]]-Casos_PN_CORR[[#This Row],[7-abr]]</f>
        <v>0</v>
      </c>
      <c r="AJ14">
        <f>+Casos_PN_CORR[[#This Row],[9-abr]]-Casos_PN_CORR[[#This Row],[8-abr]]</f>
        <v>0</v>
      </c>
      <c r="AK14">
        <f>+Casos_PN_CORR[[#This Row],[10-abr]]-Casos_PN_CORR[[#This Row],[9-abr]]</f>
        <v>0</v>
      </c>
      <c r="AL14">
        <f>+Casos_PN_CORR[[#This Row],[11-abr]]-Casos_PN_CORR[[#This Row],[10-abr]]</f>
        <v>0</v>
      </c>
      <c r="AM14">
        <f>+Casos_PN_CORR[[#This Row],[12-abr]]-Casos_PN_CORR[[#This Row],[11-abr]]</f>
        <v>0</v>
      </c>
      <c r="AN14">
        <f>+Casos_PN_CORR[[#This Row],[13-abr]]-Casos_PN_CORR[[#This Row],[12-abr]]</f>
        <v>0</v>
      </c>
      <c r="AO14">
        <f>+Casos_PN_CORR[[#This Row],[14-abr]]-Casos_PN_CORR[[#This Row],[13-abr]]</f>
        <v>0</v>
      </c>
      <c r="AP14">
        <f>+Casos_PN_CORR[[#This Row],[15-abr]]-Casos_PN_CORR[[#This Row],[14-abr]]</f>
        <v>0</v>
      </c>
      <c r="AQ14">
        <f>+Casos_PN_CORR[[#This Row],[16-abr]]-Casos_PN_CORR[[#This Row],[15-abr]]</f>
        <v>0</v>
      </c>
      <c r="AR14">
        <f>+Casos_PN_CORR[[#This Row],[17-abr]]-Casos_PN_CORR[[#This Row],[16-abr]]</f>
        <v>0</v>
      </c>
      <c r="AS14">
        <f>+Casos_PN_CORR[[#This Row],[18-abr]]-Casos_PN_CORR[[#This Row],[17-abr]]</f>
        <v>0</v>
      </c>
      <c r="AT14">
        <f>+Casos_PN_CORR[[#This Row],[19-abr]]-Casos_PN_CORR[[#This Row],[18-abr]]</f>
        <v>0</v>
      </c>
      <c r="AU14">
        <f>+Casos_PN_CORR[[#This Row],[20-abr]]-Casos_PN_CORR[[#This Row],[19-abr]]</f>
        <v>0</v>
      </c>
      <c r="AV14">
        <f>+Casos_PN_CORR[[#This Row],[21-abr]]-Casos_PN_CORR[[#This Row],[20-abr]]</f>
        <v>0</v>
      </c>
      <c r="AW14">
        <f>+Casos_PN_CORR[[#This Row],[22-abr]]-Casos_PN_CORR[[#This Row],[21-abr]]</f>
        <v>0</v>
      </c>
      <c r="AX14">
        <f>+Casos_PN_CORR[[#This Row],[23-abr]]-Casos_PN_CORR[[#This Row],[22-abr]]</f>
        <v>0</v>
      </c>
      <c r="AY14">
        <f>+Casos_PN_CORR[[#This Row],[24-abr]]-Casos_PN_CORR[[#This Row],[23-abr]]</f>
        <v>0</v>
      </c>
      <c r="AZ14">
        <f>+Casos_PN_CORR[[#This Row],[25-abr]]-Casos_PN_CORR[[#This Row],[24-abr]]</f>
        <v>0</v>
      </c>
      <c r="BA14">
        <f>+Casos_PN_CORR[[#This Row],[26-abr]]-Casos_PN_CORR[[#This Row],[25-abr]]</f>
        <v>0</v>
      </c>
      <c r="BB14">
        <f>+Casos_PN_CORR[[#This Row],[27-abr]]-Casos_PN_CORR[[#This Row],[26-abr]]</f>
        <v>0</v>
      </c>
      <c r="BC14">
        <f>+Casos_PN_CORR[[#This Row],[28-abr]]-Casos_PN_CORR[[#This Row],[27-abr]]</f>
        <v>0</v>
      </c>
      <c r="BD14">
        <f>+Casos_PN_CORR[[#This Row],[29-abr]]-Casos_PN_CORR[[#This Row],[28-abr]]</f>
        <v>0</v>
      </c>
      <c r="BE14">
        <f>+Casos_PN_CORR[[#This Row],[30-abr]]-Casos_PN_CORR[[#This Row],[29-abr]]</f>
        <v>0</v>
      </c>
      <c r="BF14">
        <f>+Casos_PN_CORR[[#This Row],[1-may]]-Casos_PN_CORR[[#This Row],[30-abr]]</f>
        <v>0</v>
      </c>
      <c r="BG14">
        <f>+Casos_PN_CORR[[#This Row],[2-may]]-Casos_PN_CORR[[#This Row],[1-may]]</f>
        <v>0</v>
      </c>
      <c r="BH14">
        <f>+Casos_PN_CORR[[#This Row],[3-may]]-Casos_PN_CORR[[#This Row],[2-may]]</f>
        <v>0</v>
      </c>
      <c r="BI14">
        <f>+Casos_PN_CORR[[#This Row],[4-may]]-Casos_PN_CORR[[#This Row],[3-may]]</f>
        <v>0</v>
      </c>
      <c r="BJ14">
        <f>+Casos_PN_CORR[[#This Row],[5-may]]-Casos_PN_CORR[[#This Row],[4-may]]</f>
        <v>0</v>
      </c>
      <c r="BK14">
        <f>+Casos_PN_CORR[[#This Row],[6-may]]-Casos_PN_CORR[[#This Row],[5-may]]</f>
        <v>0</v>
      </c>
      <c r="BL14">
        <f>+Casos_PN_CORR[[#This Row],[7-may]]-Casos_PN_CORR[[#This Row],[6-may]]</f>
        <v>0</v>
      </c>
      <c r="BM14">
        <f>+Casos_PN_CORR[[#This Row],[8-may]]-Casos_PN_CORR[[#This Row],[7-may]]</f>
        <v>0</v>
      </c>
      <c r="BN14">
        <f>+Casos_PN_CORR[[#This Row],[9-may]]-Casos_PN_CORR[[#This Row],[8-may]]</f>
        <v>0</v>
      </c>
      <c r="BO14">
        <f>+Casos_PN_CORR[[#This Row],[10-may]]-Casos_PN_CORR[[#This Row],[9-may]]</f>
        <v>0</v>
      </c>
      <c r="BP14">
        <f>+Casos_PN_CORR[[#This Row],[11-may]]-Casos_PN_CORR[[#This Row],[10-may]]</f>
        <v>0</v>
      </c>
      <c r="BQ14">
        <f>+Casos_PN_CORR[[#This Row],[12-may]]-Casos_PN_CORR[[#This Row],[11-may]]</f>
        <v>0</v>
      </c>
      <c r="BR14">
        <f>+Casos_PN_CORR[[#This Row],[13-may]]-Casos_PN_CORR[[#This Row],[12-may]]</f>
        <v>0</v>
      </c>
      <c r="BS14">
        <f>+Casos_PN_CORR[[#This Row],[14-may]]-Casos_PN_CORR[[#This Row],[13-may]]</f>
        <v>0</v>
      </c>
      <c r="BT14">
        <f>+Casos_PN_CORR[[#This Row],[15-may]]-Casos_PN_CORR[[#This Row],[14-may]]</f>
        <v>0</v>
      </c>
      <c r="BU14">
        <f>+Casos_PN_CORR[[#This Row],[16-may]]-Casos_PN_CORR[[#This Row],[15-may]]</f>
        <v>0</v>
      </c>
      <c r="BV14">
        <f>+Casos_PN_CORR[[#This Row],[17-may]]-Casos_PN_CORR[[#This Row],[16-may]]</f>
        <v>0</v>
      </c>
      <c r="BW14">
        <f>+Casos_PN_CORR[[#This Row],[18-may]]-Casos_PN_CORR[[#This Row],[17-may]]</f>
        <v>0</v>
      </c>
      <c r="BX14">
        <f>+Casos_PN_CORR[[#This Row],[19-may]]-Casos_PN_CORR[[#This Row],[18-may]]</f>
        <v>0</v>
      </c>
      <c r="BY14">
        <f>+Casos_PN_CORR[[#This Row],[20-may]]-Casos_PN_CORR[[#This Row],[19-may]]</f>
        <v>0</v>
      </c>
      <c r="BZ14">
        <f>+Casos_PN_CORR[[#This Row],[21-may]]-Casos_PN_CORR[[#This Row],[20-may]]</f>
        <v>0</v>
      </c>
      <c r="CA14">
        <f>+Casos_PN_CORR[[#This Row],[22-may]]-Casos_PN_CORR[[#This Row],[21-may]]</f>
        <v>0</v>
      </c>
      <c r="CB14">
        <f>+Casos_PN_CORR[[#This Row],[23-may]]-Casos_PN_CORR[[#This Row],[22-may]]</f>
        <v>0</v>
      </c>
      <c r="CC14">
        <f>+Casos_PN_CORR[[#This Row],[24-may]]-Casos_PN_CORR[[#This Row],[23-may]]</f>
        <v>0</v>
      </c>
      <c r="CD14">
        <f>+Casos_PN_CORR[[#This Row],[25-may]]-Casos_PN_CORR[[#This Row],[24-may]]</f>
        <v>0</v>
      </c>
      <c r="CE14">
        <f>+Casos_PN_CORR[[#This Row],[26-may]]-Casos_PN_CORR[[#This Row],[25-may]]</f>
        <v>0</v>
      </c>
      <c r="CF14">
        <f>+Casos_PN_CORR[[#This Row],[27-may]]-Casos_PN_CORR[[#This Row],[26-may]]</f>
        <v>0</v>
      </c>
      <c r="CG14">
        <f>+Casos_PN_CORR[[#This Row],[28-may]]-Casos_PN_CORR[[#This Row],[27-may]]</f>
        <v>0</v>
      </c>
      <c r="CH14">
        <f>+Casos_PN_CORR[[#This Row],[29-may]]-Casos_PN_CORR[[#This Row],[28-may]]</f>
        <v>0</v>
      </c>
      <c r="CI14">
        <f>+Casos_PN_CORR[[#This Row],[30-may]]-Casos_PN_CORR[[#This Row],[29-may]]</f>
        <v>0</v>
      </c>
      <c r="CJ14">
        <f>+Casos_PN_CORR[[#This Row],[31-may]]-Casos_PN_CORR[[#This Row],[30-may]]</f>
        <v>0</v>
      </c>
      <c r="CK14">
        <f>+Casos_PN_CORR[[#This Row],[1-jun]]-Casos_PN_CORR[[#This Row],[31-may]]</f>
        <v>0</v>
      </c>
      <c r="CL14">
        <f>+Casos_PN_CORR[[#This Row],[2-jun]]-Casos_PN_CORR[[#This Row],[1-jun]]</f>
        <v>0</v>
      </c>
      <c r="CM14">
        <f>+Casos_PN_CORR[[#This Row],[3-jun]]-Casos_PN_CORR[[#This Row],[2-jun]]</f>
        <v>0</v>
      </c>
      <c r="CN14">
        <f>+Casos_PN_CORR[[#This Row],[4-jun]]-Casos_PN_CORR[[#This Row],[3-jun]]</f>
        <v>0</v>
      </c>
      <c r="CO14">
        <f>+Casos_PN_CORR[[#This Row],[5-jun]]-Casos_PN_CORR[[#This Row],[4-jun]]</f>
        <v>0</v>
      </c>
      <c r="CP14">
        <f>+Casos_PN_CORR[[#This Row],[6-jun]]-Casos_PN_CORR[[#This Row],[5-jun]]</f>
        <v>0</v>
      </c>
    </row>
    <row r="15" spans="1:94">
      <c r="A15">
        <v>40404</v>
      </c>
      <c r="B15" s="2" t="s">
        <v>115</v>
      </c>
      <c r="C15" s="2" t="s">
        <v>124</v>
      </c>
      <c r="D15" s="2" t="s">
        <v>125</v>
      </c>
      <c r="E15" s="4">
        <f t="shared" si="0"/>
        <v>14</v>
      </c>
      <c r="F15">
        <f>+Casos_PN_CORR[[#This Row],[10-mar]]</f>
        <v>0</v>
      </c>
      <c r="G15">
        <f>+Casos_PN_CORR[[#This Row],[11-mar]]-Casos_PN_CORR[[#This Row],[10-mar]]</f>
        <v>0</v>
      </c>
      <c r="H15">
        <f>+Casos_PN_CORR[[#This Row],[12-mar]]-Casos_PN_CORR[[#This Row],[11-mar]]</f>
        <v>0</v>
      </c>
      <c r="I15">
        <f>+Casos_PN_CORR[[#This Row],[13-mar]]-Casos_PN_CORR[[#This Row],[12-mar]]</f>
        <v>0</v>
      </c>
      <c r="J15">
        <f>+Casos_PN_CORR[[#This Row],[14-mar]]-Casos_PN_CORR[[#This Row],[13-mar]]</f>
        <v>0</v>
      </c>
      <c r="K15">
        <f>+Casos_PN_CORR[[#This Row],[15-mar]]-Casos_PN_CORR[[#This Row],[14-mar]]</f>
        <v>0</v>
      </c>
      <c r="L15">
        <f>+Casos_PN_CORR[[#This Row],[16-mar]]-Casos_PN_CORR[[#This Row],[15-mar]]</f>
        <v>0</v>
      </c>
      <c r="M15">
        <f>+Casos_PN_CORR[[#This Row],[17-mar]]-Casos_PN_CORR[[#This Row],[16-mar]]</f>
        <v>0</v>
      </c>
      <c r="N15">
        <f>+Casos_PN_CORR[[#This Row],[18-mar]]-Casos_PN_CORR[[#This Row],[17-mar]]</f>
        <v>0</v>
      </c>
      <c r="O15">
        <f>+Casos_PN_CORR[[#This Row],[19-mar]]-Casos_PN_CORR[[#This Row],[18-mar]]</f>
        <v>0</v>
      </c>
      <c r="P15">
        <f>+Casos_PN_CORR[[#This Row],[20-mar]]-Casos_PN_CORR[[#This Row],[19-mar]]</f>
        <v>0</v>
      </c>
      <c r="Q15">
        <f>+Casos_PN_CORR[[#This Row],[21-mar]]-Casos_PN_CORR[[#This Row],[20-mar]]</f>
        <v>0</v>
      </c>
      <c r="R15">
        <f>+Casos_PN_CORR[[#This Row],[22-mar]]-Casos_PN_CORR[[#This Row],[21-mar]]</f>
        <v>0</v>
      </c>
      <c r="S15">
        <f>+Casos_PN_CORR[[#This Row],[23-mar]]-Casos_PN_CORR[[#This Row],[22-mar]]</f>
        <v>0</v>
      </c>
      <c r="T15">
        <f>+Casos_PN_CORR[[#This Row],[24-mar]]-Casos_PN_CORR[[#This Row],[23-mar]]</f>
        <v>0</v>
      </c>
      <c r="U15">
        <f>+Casos_PN_CORR[[#This Row],[25-mar]]-Casos_PN_CORR[[#This Row],[24-mar]]</f>
        <v>0</v>
      </c>
      <c r="V15">
        <f>+Casos_PN_CORR[[#This Row],[26-mar]]-Casos_PN_CORR[[#This Row],[25-mar]]</f>
        <v>0</v>
      </c>
      <c r="W15">
        <f>+Casos_PN_CORR[[#This Row],[27-mar]]-Casos_PN_CORR[[#This Row],[26-mar]]</f>
        <v>0</v>
      </c>
      <c r="X15">
        <f>+Casos_PN_CORR[[#This Row],[28-mar]]-Casos_PN_CORR[[#This Row],[27-mar]]</f>
        <v>0</v>
      </c>
      <c r="Y15">
        <f>+Casos_PN_CORR[[#This Row],[29-mar]]-Casos_PN_CORR[[#This Row],[28-mar]]</f>
        <v>0</v>
      </c>
      <c r="Z15">
        <f>+Casos_PN_CORR[[#This Row],[30-mar]]-Casos_PN_CORR[[#This Row],[29-mar]]</f>
        <v>0</v>
      </c>
      <c r="AA15">
        <f>+Casos_PN_CORR[[#This Row],[31-mar]]-Casos_PN_CORR[[#This Row],[30-mar]]</f>
        <v>0</v>
      </c>
      <c r="AB15">
        <f>+Casos_PN_CORR[[#This Row],[1-abr]]-Casos_PN_CORR[[#This Row],[31-mar]]</f>
        <v>0</v>
      </c>
      <c r="AC15">
        <f>+Casos_PN_CORR[[#This Row],[2-abr]]-Casos_PN_CORR[[#This Row],[1-abr]]</f>
        <v>0</v>
      </c>
      <c r="AD15">
        <f>+Casos_PN_CORR[[#This Row],[3-abr]]-Casos_PN_CORR[[#This Row],[2-abr]]</f>
        <v>0</v>
      </c>
      <c r="AE15">
        <f>+Casos_PN_CORR[[#This Row],[4-abr]]-Casos_PN_CORR[[#This Row],[3-abr]]</f>
        <v>0</v>
      </c>
      <c r="AF15">
        <f>+Casos_PN_CORR[[#This Row],[5-abr]]-Casos_PN_CORR[[#This Row],[4-abr]]</f>
        <v>0</v>
      </c>
      <c r="AG15">
        <f>+Casos_PN_CORR[[#This Row],[6-abr]]-Casos_PN_CORR[[#This Row],[5-abr]]</f>
        <v>0</v>
      </c>
      <c r="AH15">
        <f>+Casos_PN_CORR[[#This Row],[7-abr]]-Casos_PN_CORR[[#This Row],[6-abr]]</f>
        <v>0</v>
      </c>
      <c r="AI15">
        <f>+Casos_PN_CORR[[#This Row],[8-abr]]-Casos_PN_CORR[[#This Row],[7-abr]]</f>
        <v>0</v>
      </c>
      <c r="AJ15">
        <f>+Casos_PN_CORR[[#This Row],[9-abr]]-Casos_PN_CORR[[#This Row],[8-abr]]</f>
        <v>0</v>
      </c>
      <c r="AK15">
        <f>+Casos_PN_CORR[[#This Row],[10-abr]]-Casos_PN_CORR[[#This Row],[9-abr]]</f>
        <v>0</v>
      </c>
      <c r="AL15">
        <f>+Casos_PN_CORR[[#This Row],[11-abr]]-Casos_PN_CORR[[#This Row],[10-abr]]</f>
        <v>0</v>
      </c>
      <c r="AM15">
        <f>+Casos_PN_CORR[[#This Row],[12-abr]]-Casos_PN_CORR[[#This Row],[11-abr]]</f>
        <v>0</v>
      </c>
      <c r="AN15">
        <f>+Casos_PN_CORR[[#This Row],[13-abr]]-Casos_PN_CORR[[#This Row],[12-abr]]</f>
        <v>0</v>
      </c>
      <c r="AO15">
        <f>+Casos_PN_CORR[[#This Row],[14-abr]]-Casos_PN_CORR[[#This Row],[13-abr]]</f>
        <v>0</v>
      </c>
      <c r="AP15">
        <f>+Casos_PN_CORR[[#This Row],[15-abr]]-Casos_PN_CORR[[#This Row],[14-abr]]</f>
        <v>0</v>
      </c>
      <c r="AQ15">
        <f>+Casos_PN_CORR[[#This Row],[16-abr]]-Casos_PN_CORR[[#This Row],[15-abr]]</f>
        <v>0</v>
      </c>
      <c r="AR15">
        <f>+Casos_PN_CORR[[#This Row],[17-abr]]-Casos_PN_CORR[[#This Row],[16-abr]]</f>
        <v>0</v>
      </c>
      <c r="AS15">
        <f>+Casos_PN_CORR[[#This Row],[18-abr]]-Casos_PN_CORR[[#This Row],[17-abr]]</f>
        <v>0</v>
      </c>
      <c r="AT15">
        <f>+Casos_PN_CORR[[#This Row],[19-abr]]-Casos_PN_CORR[[#This Row],[18-abr]]</f>
        <v>0</v>
      </c>
      <c r="AU15">
        <f>+Casos_PN_CORR[[#This Row],[20-abr]]-Casos_PN_CORR[[#This Row],[19-abr]]</f>
        <v>0</v>
      </c>
      <c r="AV15">
        <f>+Casos_PN_CORR[[#This Row],[21-abr]]-Casos_PN_CORR[[#This Row],[20-abr]]</f>
        <v>0</v>
      </c>
      <c r="AW15">
        <f>+Casos_PN_CORR[[#This Row],[22-abr]]-Casos_PN_CORR[[#This Row],[21-abr]]</f>
        <v>0</v>
      </c>
      <c r="AX15">
        <f>+Casos_PN_CORR[[#This Row],[23-abr]]-Casos_PN_CORR[[#This Row],[22-abr]]</f>
        <v>0</v>
      </c>
      <c r="AY15">
        <f>+Casos_PN_CORR[[#This Row],[24-abr]]-Casos_PN_CORR[[#This Row],[23-abr]]</f>
        <v>0</v>
      </c>
      <c r="AZ15">
        <f>+Casos_PN_CORR[[#This Row],[25-abr]]-Casos_PN_CORR[[#This Row],[24-abr]]</f>
        <v>0</v>
      </c>
      <c r="BA15">
        <f>+Casos_PN_CORR[[#This Row],[26-abr]]-Casos_PN_CORR[[#This Row],[25-abr]]</f>
        <v>0</v>
      </c>
      <c r="BB15">
        <f>+Casos_PN_CORR[[#This Row],[27-abr]]-Casos_PN_CORR[[#This Row],[26-abr]]</f>
        <v>0</v>
      </c>
      <c r="BC15">
        <f>+Casos_PN_CORR[[#This Row],[28-abr]]-Casos_PN_CORR[[#This Row],[27-abr]]</f>
        <v>0</v>
      </c>
      <c r="BD15">
        <f>+Casos_PN_CORR[[#This Row],[29-abr]]-Casos_PN_CORR[[#This Row],[28-abr]]</f>
        <v>0</v>
      </c>
      <c r="BE15">
        <f>+Casos_PN_CORR[[#This Row],[30-abr]]-Casos_PN_CORR[[#This Row],[29-abr]]</f>
        <v>0</v>
      </c>
      <c r="BF15">
        <f>+Casos_PN_CORR[[#This Row],[1-may]]-Casos_PN_CORR[[#This Row],[30-abr]]</f>
        <v>0</v>
      </c>
      <c r="BG15">
        <f>+Casos_PN_CORR[[#This Row],[2-may]]-Casos_PN_CORR[[#This Row],[1-may]]</f>
        <v>0</v>
      </c>
      <c r="BH15">
        <f>+Casos_PN_CORR[[#This Row],[3-may]]-Casos_PN_CORR[[#This Row],[2-may]]</f>
        <v>0</v>
      </c>
      <c r="BI15">
        <f>+Casos_PN_CORR[[#This Row],[4-may]]-Casos_PN_CORR[[#This Row],[3-may]]</f>
        <v>0</v>
      </c>
      <c r="BJ15">
        <f>+Casos_PN_CORR[[#This Row],[5-may]]-Casos_PN_CORR[[#This Row],[4-may]]</f>
        <v>0</v>
      </c>
      <c r="BK15">
        <f>+Casos_PN_CORR[[#This Row],[6-may]]-Casos_PN_CORR[[#This Row],[5-may]]</f>
        <v>0</v>
      </c>
      <c r="BL15">
        <f>+Casos_PN_CORR[[#This Row],[7-may]]-Casos_PN_CORR[[#This Row],[6-may]]</f>
        <v>0</v>
      </c>
      <c r="BM15">
        <f>+Casos_PN_CORR[[#This Row],[8-may]]-Casos_PN_CORR[[#This Row],[7-may]]</f>
        <v>0</v>
      </c>
      <c r="BN15">
        <f>+Casos_PN_CORR[[#This Row],[9-may]]-Casos_PN_CORR[[#This Row],[8-may]]</f>
        <v>0</v>
      </c>
      <c r="BO15">
        <f>+Casos_PN_CORR[[#This Row],[10-may]]-Casos_PN_CORR[[#This Row],[9-may]]</f>
        <v>0</v>
      </c>
      <c r="BP15">
        <f>+Casos_PN_CORR[[#This Row],[11-may]]-Casos_PN_CORR[[#This Row],[10-may]]</f>
        <v>0</v>
      </c>
      <c r="BQ15">
        <f>+Casos_PN_CORR[[#This Row],[12-may]]-Casos_PN_CORR[[#This Row],[11-may]]</f>
        <v>0</v>
      </c>
      <c r="BR15">
        <f>+Casos_PN_CORR[[#This Row],[13-may]]-Casos_PN_CORR[[#This Row],[12-may]]</f>
        <v>0</v>
      </c>
      <c r="BS15">
        <f>+Casos_PN_CORR[[#This Row],[14-may]]-Casos_PN_CORR[[#This Row],[13-may]]</f>
        <v>0</v>
      </c>
      <c r="BT15">
        <f>+Casos_PN_CORR[[#This Row],[15-may]]-Casos_PN_CORR[[#This Row],[14-may]]</f>
        <v>0</v>
      </c>
      <c r="BU15">
        <f>+Casos_PN_CORR[[#This Row],[16-may]]-Casos_PN_CORR[[#This Row],[15-may]]</f>
        <v>0</v>
      </c>
      <c r="BV15">
        <f>+Casos_PN_CORR[[#This Row],[17-may]]-Casos_PN_CORR[[#This Row],[16-may]]</f>
        <v>0</v>
      </c>
      <c r="BW15">
        <f>+Casos_PN_CORR[[#This Row],[18-may]]-Casos_PN_CORR[[#This Row],[17-may]]</f>
        <v>0</v>
      </c>
      <c r="BX15">
        <f>+Casos_PN_CORR[[#This Row],[19-may]]-Casos_PN_CORR[[#This Row],[18-may]]</f>
        <v>0</v>
      </c>
      <c r="BY15">
        <f>+Casos_PN_CORR[[#This Row],[20-may]]-Casos_PN_CORR[[#This Row],[19-may]]</f>
        <v>0</v>
      </c>
      <c r="BZ15">
        <f>+Casos_PN_CORR[[#This Row],[21-may]]-Casos_PN_CORR[[#This Row],[20-may]]</f>
        <v>0</v>
      </c>
      <c r="CA15">
        <f>+Casos_PN_CORR[[#This Row],[22-may]]-Casos_PN_CORR[[#This Row],[21-may]]</f>
        <v>0</v>
      </c>
      <c r="CB15">
        <f>+Casos_PN_CORR[[#This Row],[23-may]]-Casos_PN_CORR[[#This Row],[22-may]]</f>
        <v>0</v>
      </c>
      <c r="CC15">
        <f>+Casos_PN_CORR[[#This Row],[24-may]]-Casos_PN_CORR[[#This Row],[23-may]]</f>
        <v>0</v>
      </c>
      <c r="CD15">
        <f>+Casos_PN_CORR[[#This Row],[25-may]]-Casos_PN_CORR[[#This Row],[24-may]]</f>
        <v>0</v>
      </c>
      <c r="CE15">
        <f>+Casos_PN_CORR[[#This Row],[26-may]]-Casos_PN_CORR[[#This Row],[25-may]]</f>
        <v>0</v>
      </c>
      <c r="CF15">
        <f>+Casos_PN_CORR[[#This Row],[27-may]]-Casos_PN_CORR[[#This Row],[26-may]]</f>
        <v>0</v>
      </c>
      <c r="CG15">
        <f>+Casos_PN_CORR[[#This Row],[28-may]]-Casos_PN_CORR[[#This Row],[27-may]]</f>
        <v>0</v>
      </c>
      <c r="CH15">
        <f>+Casos_PN_CORR[[#This Row],[29-may]]-Casos_PN_CORR[[#This Row],[28-may]]</f>
        <v>0</v>
      </c>
      <c r="CI15">
        <f>+Casos_PN_CORR[[#This Row],[30-may]]-Casos_PN_CORR[[#This Row],[29-may]]</f>
        <v>0</v>
      </c>
      <c r="CJ15">
        <f>+Casos_PN_CORR[[#This Row],[31-may]]-Casos_PN_CORR[[#This Row],[30-may]]</f>
        <v>0</v>
      </c>
      <c r="CK15">
        <f>+Casos_PN_CORR[[#This Row],[1-jun]]-Casos_PN_CORR[[#This Row],[31-may]]</f>
        <v>0</v>
      </c>
      <c r="CL15">
        <f>+Casos_PN_CORR[[#This Row],[2-jun]]-Casos_PN_CORR[[#This Row],[1-jun]]</f>
        <v>0</v>
      </c>
      <c r="CM15">
        <f>+Casos_PN_CORR[[#This Row],[3-jun]]-Casos_PN_CORR[[#This Row],[2-jun]]</f>
        <v>0</v>
      </c>
      <c r="CN15">
        <f>+Casos_PN_CORR[[#This Row],[4-jun]]-Casos_PN_CORR[[#This Row],[3-jun]]</f>
        <v>0</v>
      </c>
      <c r="CO15">
        <f>+Casos_PN_CORR[[#This Row],[5-jun]]-Casos_PN_CORR[[#This Row],[4-jun]]</f>
        <v>14</v>
      </c>
      <c r="CP15">
        <f>+Casos_PN_CORR[[#This Row],[6-jun]]-Casos_PN_CORR[[#This Row],[5-jun]]</f>
        <v>0</v>
      </c>
    </row>
    <row r="16" spans="1:94">
      <c r="A16">
        <v>120302</v>
      </c>
      <c r="B16" s="2" t="s">
        <v>104</v>
      </c>
      <c r="C16" s="2" t="s">
        <v>126</v>
      </c>
      <c r="D16" s="2" t="s">
        <v>127</v>
      </c>
      <c r="E16" s="4">
        <f t="shared" si="0"/>
        <v>0</v>
      </c>
      <c r="F16">
        <f>+Casos_PN_CORR[[#This Row],[10-mar]]</f>
        <v>0</v>
      </c>
      <c r="G16">
        <f>+Casos_PN_CORR[[#This Row],[11-mar]]-Casos_PN_CORR[[#This Row],[10-mar]]</f>
        <v>0</v>
      </c>
      <c r="H16">
        <f>+Casos_PN_CORR[[#This Row],[12-mar]]-Casos_PN_CORR[[#This Row],[11-mar]]</f>
        <v>0</v>
      </c>
      <c r="I16">
        <f>+Casos_PN_CORR[[#This Row],[13-mar]]-Casos_PN_CORR[[#This Row],[12-mar]]</f>
        <v>0</v>
      </c>
      <c r="J16">
        <f>+Casos_PN_CORR[[#This Row],[14-mar]]-Casos_PN_CORR[[#This Row],[13-mar]]</f>
        <v>0</v>
      </c>
      <c r="K16">
        <f>+Casos_PN_CORR[[#This Row],[15-mar]]-Casos_PN_CORR[[#This Row],[14-mar]]</f>
        <v>0</v>
      </c>
      <c r="L16">
        <f>+Casos_PN_CORR[[#This Row],[16-mar]]-Casos_PN_CORR[[#This Row],[15-mar]]</f>
        <v>0</v>
      </c>
      <c r="M16">
        <f>+Casos_PN_CORR[[#This Row],[17-mar]]-Casos_PN_CORR[[#This Row],[16-mar]]</f>
        <v>0</v>
      </c>
      <c r="N16">
        <f>+Casos_PN_CORR[[#This Row],[18-mar]]-Casos_PN_CORR[[#This Row],[17-mar]]</f>
        <v>0</v>
      </c>
      <c r="O16">
        <f>+Casos_PN_CORR[[#This Row],[19-mar]]-Casos_PN_CORR[[#This Row],[18-mar]]</f>
        <v>0</v>
      </c>
      <c r="P16">
        <f>+Casos_PN_CORR[[#This Row],[20-mar]]-Casos_PN_CORR[[#This Row],[19-mar]]</f>
        <v>0</v>
      </c>
      <c r="Q16">
        <f>+Casos_PN_CORR[[#This Row],[21-mar]]-Casos_PN_CORR[[#This Row],[20-mar]]</f>
        <v>0</v>
      </c>
      <c r="R16">
        <f>+Casos_PN_CORR[[#This Row],[22-mar]]-Casos_PN_CORR[[#This Row],[21-mar]]</f>
        <v>0</v>
      </c>
      <c r="S16">
        <f>+Casos_PN_CORR[[#This Row],[23-mar]]-Casos_PN_CORR[[#This Row],[22-mar]]</f>
        <v>0</v>
      </c>
      <c r="T16">
        <f>+Casos_PN_CORR[[#This Row],[24-mar]]-Casos_PN_CORR[[#This Row],[23-mar]]</f>
        <v>0</v>
      </c>
      <c r="U16">
        <f>+Casos_PN_CORR[[#This Row],[25-mar]]-Casos_PN_CORR[[#This Row],[24-mar]]</f>
        <v>0</v>
      </c>
      <c r="V16">
        <f>+Casos_PN_CORR[[#This Row],[26-mar]]-Casos_PN_CORR[[#This Row],[25-mar]]</f>
        <v>0</v>
      </c>
      <c r="W16">
        <f>+Casos_PN_CORR[[#This Row],[27-mar]]-Casos_PN_CORR[[#This Row],[26-mar]]</f>
        <v>0</v>
      </c>
      <c r="X16">
        <f>+Casos_PN_CORR[[#This Row],[28-mar]]-Casos_PN_CORR[[#This Row],[27-mar]]</f>
        <v>0</v>
      </c>
      <c r="Y16">
        <f>+Casos_PN_CORR[[#This Row],[29-mar]]-Casos_PN_CORR[[#This Row],[28-mar]]</f>
        <v>0</v>
      </c>
      <c r="Z16">
        <f>+Casos_PN_CORR[[#This Row],[30-mar]]-Casos_PN_CORR[[#This Row],[29-mar]]</f>
        <v>0</v>
      </c>
      <c r="AA16">
        <f>+Casos_PN_CORR[[#This Row],[31-mar]]-Casos_PN_CORR[[#This Row],[30-mar]]</f>
        <v>0</v>
      </c>
      <c r="AB16">
        <f>+Casos_PN_CORR[[#This Row],[1-abr]]-Casos_PN_CORR[[#This Row],[31-mar]]</f>
        <v>0</v>
      </c>
      <c r="AC16">
        <f>+Casos_PN_CORR[[#This Row],[2-abr]]-Casos_PN_CORR[[#This Row],[1-abr]]</f>
        <v>0</v>
      </c>
      <c r="AD16">
        <f>+Casos_PN_CORR[[#This Row],[3-abr]]-Casos_PN_CORR[[#This Row],[2-abr]]</f>
        <v>0</v>
      </c>
      <c r="AE16">
        <f>+Casos_PN_CORR[[#This Row],[4-abr]]-Casos_PN_CORR[[#This Row],[3-abr]]</f>
        <v>0</v>
      </c>
      <c r="AF16">
        <f>+Casos_PN_CORR[[#This Row],[5-abr]]-Casos_PN_CORR[[#This Row],[4-abr]]</f>
        <v>0</v>
      </c>
      <c r="AG16">
        <f>+Casos_PN_CORR[[#This Row],[6-abr]]-Casos_PN_CORR[[#This Row],[5-abr]]</f>
        <v>0</v>
      </c>
      <c r="AH16">
        <f>+Casos_PN_CORR[[#This Row],[7-abr]]-Casos_PN_CORR[[#This Row],[6-abr]]</f>
        <v>0</v>
      </c>
      <c r="AI16">
        <f>+Casos_PN_CORR[[#This Row],[8-abr]]-Casos_PN_CORR[[#This Row],[7-abr]]</f>
        <v>0</v>
      </c>
      <c r="AJ16">
        <f>+Casos_PN_CORR[[#This Row],[9-abr]]-Casos_PN_CORR[[#This Row],[8-abr]]</f>
        <v>0</v>
      </c>
      <c r="AK16">
        <f>+Casos_PN_CORR[[#This Row],[10-abr]]-Casos_PN_CORR[[#This Row],[9-abr]]</f>
        <v>0</v>
      </c>
      <c r="AL16">
        <f>+Casos_PN_CORR[[#This Row],[11-abr]]-Casos_PN_CORR[[#This Row],[10-abr]]</f>
        <v>0</v>
      </c>
      <c r="AM16">
        <f>+Casos_PN_CORR[[#This Row],[12-abr]]-Casos_PN_CORR[[#This Row],[11-abr]]</f>
        <v>0</v>
      </c>
      <c r="AN16">
        <f>+Casos_PN_CORR[[#This Row],[13-abr]]-Casos_PN_CORR[[#This Row],[12-abr]]</f>
        <v>0</v>
      </c>
      <c r="AO16">
        <f>+Casos_PN_CORR[[#This Row],[14-abr]]-Casos_PN_CORR[[#This Row],[13-abr]]</f>
        <v>0</v>
      </c>
      <c r="AP16">
        <f>+Casos_PN_CORR[[#This Row],[15-abr]]-Casos_PN_CORR[[#This Row],[14-abr]]</f>
        <v>0</v>
      </c>
      <c r="AQ16">
        <f>+Casos_PN_CORR[[#This Row],[16-abr]]-Casos_PN_CORR[[#This Row],[15-abr]]</f>
        <v>0</v>
      </c>
      <c r="AR16">
        <f>+Casos_PN_CORR[[#This Row],[17-abr]]-Casos_PN_CORR[[#This Row],[16-abr]]</f>
        <v>0</v>
      </c>
      <c r="AS16">
        <f>+Casos_PN_CORR[[#This Row],[18-abr]]-Casos_PN_CORR[[#This Row],[17-abr]]</f>
        <v>0</v>
      </c>
      <c r="AT16">
        <f>+Casos_PN_CORR[[#This Row],[19-abr]]-Casos_PN_CORR[[#This Row],[18-abr]]</f>
        <v>0</v>
      </c>
      <c r="AU16">
        <f>+Casos_PN_CORR[[#This Row],[20-abr]]-Casos_PN_CORR[[#This Row],[19-abr]]</f>
        <v>0</v>
      </c>
      <c r="AV16">
        <f>+Casos_PN_CORR[[#This Row],[21-abr]]-Casos_PN_CORR[[#This Row],[20-abr]]</f>
        <v>0</v>
      </c>
      <c r="AW16">
        <f>+Casos_PN_CORR[[#This Row],[22-abr]]-Casos_PN_CORR[[#This Row],[21-abr]]</f>
        <v>0</v>
      </c>
      <c r="AX16">
        <f>+Casos_PN_CORR[[#This Row],[23-abr]]-Casos_PN_CORR[[#This Row],[22-abr]]</f>
        <v>0</v>
      </c>
      <c r="AY16">
        <f>+Casos_PN_CORR[[#This Row],[24-abr]]-Casos_PN_CORR[[#This Row],[23-abr]]</f>
        <v>0</v>
      </c>
      <c r="AZ16">
        <f>+Casos_PN_CORR[[#This Row],[25-abr]]-Casos_PN_CORR[[#This Row],[24-abr]]</f>
        <v>0</v>
      </c>
      <c r="BA16">
        <f>+Casos_PN_CORR[[#This Row],[26-abr]]-Casos_PN_CORR[[#This Row],[25-abr]]</f>
        <v>0</v>
      </c>
      <c r="BB16">
        <f>+Casos_PN_CORR[[#This Row],[27-abr]]-Casos_PN_CORR[[#This Row],[26-abr]]</f>
        <v>0</v>
      </c>
      <c r="BC16">
        <f>+Casos_PN_CORR[[#This Row],[28-abr]]-Casos_PN_CORR[[#This Row],[27-abr]]</f>
        <v>0</v>
      </c>
      <c r="BD16">
        <f>+Casos_PN_CORR[[#This Row],[29-abr]]-Casos_PN_CORR[[#This Row],[28-abr]]</f>
        <v>0</v>
      </c>
      <c r="BE16">
        <f>+Casos_PN_CORR[[#This Row],[30-abr]]-Casos_PN_CORR[[#This Row],[29-abr]]</f>
        <v>0</v>
      </c>
      <c r="BF16">
        <f>+Casos_PN_CORR[[#This Row],[1-may]]-Casos_PN_CORR[[#This Row],[30-abr]]</f>
        <v>0</v>
      </c>
      <c r="BG16">
        <f>+Casos_PN_CORR[[#This Row],[2-may]]-Casos_PN_CORR[[#This Row],[1-may]]</f>
        <v>0</v>
      </c>
      <c r="BH16">
        <f>+Casos_PN_CORR[[#This Row],[3-may]]-Casos_PN_CORR[[#This Row],[2-may]]</f>
        <v>0</v>
      </c>
      <c r="BI16">
        <f>+Casos_PN_CORR[[#This Row],[4-may]]-Casos_PN_CORR[[#This Row],[3-may]]</f>
        <v>0</v>
      </c>
      <c r="BJ16">
        <f>+Casos_PN_CORR[[#This Row],[5-may]]-Casos_PN_CORR[[#This Row],[4-may]]</f>
        <v>0</v>
      </c>
      <c r="BK16">
        <f>+Casos_PN_CORR[[#This Row],[6-may]]-Casos_PN_CORR[[#This Row],[5-may]]</f>
        <v>0</v>
      </c>
      <c r="BL16">
        <f>+Casos_PN_CORR[[#This Row],[7-may]]-Casos_PN_CORR[[#This Row],[6-may]]</f>
        <v>0</v>
      </c>
      <c r="BM16">
        <f>+Casos_PN_CORR[[#This Row],[8-may]]-Casos_PN_CORR[[#This Row],[7-may]]</f>
        <v>0</v>
      </c>
      <c r="BN16">
        <f>+Casos_PN_CORR[[#This Row],[9-may]]-Casos_PN_CORR[[#This Row],[8-may]]</f>
        <v>0</v>
      </c>
      <c r="BO16">
        <f>+Casos_PN_CORR[[#This Row],[10-may]]-Casos_PN_CORR[[#This Row],[9-may]]</f>
        <v>0</v>
      </c>
      <c r="BP16">
        <f>+Casos_PN_CORR[[#This Row],[11-may]]-Casos_PN_CORR[[#This Row],[10-may]]</f>
        <v>0</v>
      </c>
      <c r="BQ16">
        <f>+Casos_PN_CORR[[#This Row],[12-may]]-Casos_PN_CORR[[#This Row],[11-may]]</f>
        <v>0</v>
      </c>
      <c r="BR16">
        <f>+Casos_PN_CORR[[#This Row],[13-may]]-Casos_PN_CORR[[#This Row],[12-may]]</f>
        <v>0</v>
      </c>
      <c r="BS16">
        <f>+Casos_PN_CORR[[#This Row],[14-may]]-Casos_PN_CORR[[#This Row],[13-may]]</f>
        <v>0</v>
      </c>
      <c r="BT16">
        <f>+Casos_PN_CORR[[#This Row],[15-may]]-Casos_PN_CORR[[#This Row],[14-may]]</f>
        <v>0</v>
      </c>
      <c r="BU16">
        <f>+Casos_PN_CORR[[#This Row],[16-may]]-Casos_PN_CORR[[#This Row],[15-may]]</f>
        <v>0</v>
      </c>
      <c r="BV16">
        <f>+Casos_PN_CORR[[#This Row],[17-may]]-Casos_PN_CORR[[#This Row],[16-may]]</f>
        <v>0</v>
      </c>
      <c r="BW16">
        <f>+Casos_PN_CORR[[#This Row],[18-may]]-Casos_PN_CORR[[#This Row],[17-may]]</f>
        <v>0</v>
      </c>
      <c r="BX16">
        <f>+Casos_PN_CORR[[#This Row],[19-may]]-Casos_PN_CORR[[#This Row],[18-may]]</f>
        <v>0</v>
      </c>
      <c r="BY16">
        <f>+Casos_PN_CORR[[#This Row],[20-may]]-Casos_PN_CORR[[#This Row],[19-may]]</f>
        <v>0</v>
      </c>
      <c r="BZ16">
        <f>+Casos_PN_CORR[[#This Row],[21-may]]-Casos_PN_CORR[[#This Row],[20-may]]</f>
        <v>0</v>
      </c>
      <c r="CA16">
        <f>+Casos_PN_CORR[[#This Row],[22-may]]-Casos_PN_CORR[[#This Row],[21-may]]</f>
        <v>0</v>
      </c>
      <c r="CB16">
        <f>+Casos_PN_CORR[[#This Row],[23-may]]-Casos_PN_CORR[[#This Row],[22-may]]</f>
        <v>0</v>
      </c>
      <c r="CC16">
        <f>+Casos_PN_CORR[[#This Row],[24-may]]-Casos_PN_CORR[[#This Row],[23-may]]</f>
        <v>0</v>
      </c>
      <c r="CD16">
        <f>+Casos_PN_CORR[[#This Row],[25-may]]-Casos_PN_CORR[[#This Row],[24-may]]</f>
        <v>0</v>
      </c>
      <c r="CE16">
        <f>+Casos_PN_CORR[[#This Row],[26-may]]-Casos_PN_CORR[[#This Row],[25-may]]</f>
        <v>0</v>
      </c>
      <c r="CF16">
        <f>+Casos_PN_CORR[[#This Row],[27-may]]-Casos_PN_CORR[[#This Row],[26-may]]</f>
        <v>0</v>
      </c>
      <c r="CG16">
        <f>+Casos_PN_CORR[[#This Row],[28-may]]-Casos_PN_CORR[[#This Row],[27-may]]</f>
        <v>0</v>
      </c>
      <c r="CH16">
        <f>+Casos_PN_CORR[[#This Row],[29-may]]-Casos_PN_CORR[[#This Row],[28-may]]</f>
        <v>0</v>
      </c>
      <c r="CI16">
        <f>+Casos_PN_CORR[[#This Row],[30-may]]-Casos_PN_CORR[[#This Row],[29-may]]</f>
        <v>0</v>
      </c>
      <c r="CJ16">
        <f>+Casos_PN_CORR[[#This Row],[31-may]]-Casos_PN_CORR[[#This Row],[30-may]]</f>
        <v>0</v>
      </c>
      <c r="CK16">
        <f>+Casos_PN_CORR[[#This Row],[1-jun]]-Casos_PN_CORR[[#This Row],[31-may]]</f>
        <v>0</v>
      </c>
      <c r="CL16">
        <f>+Casos_PN_CORR[[#This Row],[2-jun]]-Casos_PN_CORR[[#This Row],[1-jun]]</f>
        <v>0</v>
      </c>
      <c r="CM16">
        <f>+Casos_PN_CORR[[#This Row],[3-jun]]-Casos_PN_CORR[[#This Row],[2-jun]]</f>
        <v>0</v>
      </c>
      <c r="CN16">
        <f>+Casos_PN_CORR[[#This Row],[4-jun]]-Casos_PN_CORR[[#This Row],[3-jun]]</f>
        <v>0</v>
      </c>
      <c r="CO16">
        <f>+Casos_PN_CORR[[#This Row],[5-jun]]-Casos_PN_CORR[[#This Row],[4-jun]]</f>
        <v>0</v>
      </c>
      <c r="CP16">
        <f>+Casos_PN_CORR[[#This Row],[6-jun]]-Casos_PN_CORR[[#This Row],[5-jun]]</f>
        <v>0</v>
      </c>
    </row>
    <row r="17" spans="1:94">
      <c r="A17">
        <v>120503</v>
      </c>
      <c r="B17" s="2" t="s">
        <v>104</v>
      </c>
      <c r="C17" s="2" t="s">
        <v>105</v>
      </c>
      <c r="D17" s="2" t="s">
        <v>128</v>
      </c>
      <c r="E17" s="4">
        <f t="shared" si="0"/>
        <v>0</v>
      </c>
      <c r="F17">
        <f>+Casos_PN_CORR[[#This Row],[10-mar]]</f>
        <v>0</v>
      </c>
      <c r="G17">
        <f>+Casos_PN_CORR[[#This Row],[11-mar]]-Casos_PN_CORR[[#This Row],[10-mar]]</f>
        <v>0</v>
      </c>
      <c r="H17">
        <f>+Casos_PN_CORR[[#This Row],[12-mar]]-Casos_PN_CORR[[#This Row],[11-mar]]</f>
        <v>0</v>
      </c>
      <c r="I17">
        <f>+Casos_PN_CORR[[#This Row],[13-mar]]-Casos_PN_CORR[[#This Row],[12-mar]]</f>
        <v>0</v>
      </c>
      <c r="J17">
        <f>+Casos_PN_CORR[[#This Row],[14-mar]]-Casos_PN_CORR[[#This Row],[13-mar]]</f>
        <v>0</v>
      </c>
      <c r="K17">
        <f>+Casos_PN_CORR[[#This Row],[15-mar]]-Casos_PN_CORR[[#This Row],[14-mar]]</f>
        <v>0</v>
      </c>
      <c r="L17">
        <f>+Casos_PN_CORR[[#This Row],[16-mar]]-Casos_PN_CORR[[#This Row],[15-mar]]</f>
        <v>0</v>
      </c>
      <c r="M17">
        <f>+Casos_PN_CORR[[#This Row],[17-mar]]-Casos_PN_CORR[[#This Row],[16-mar]]</f>
        <v>0</v>
      </c>
      <c r="N17">
        <f>+Casos_PN_CORR[[#This Row],[18-mar]]-Casos_PN_CORR[[#This Row],[17-mar]]</f>
        <v>0</v>
      </c>
      <c r="O17">
        <f>+Casos_PN_CORR[[#This Row],[19-mar]]-Casos_PN_CORR[[#This Row],[18-mar]]</f>
        <v>0</v>
      </c>
      <c r="P17">
        <f>+Casos_PN_CORR[[#This Row],[20-mar]]-Casos_PN_CORR[[#This Row],[19-mar]]</f>
        <v>0</v>
      </c>
      <c r="Q17">
        <f>+Casos_PN_CORR[[#This Row],[21-mar]]-Casos_PN_CORR[[#This Row],[20-mar]]</f>
        <v>0</v>
      </c>
      <c r="R17">
        <f>+Casos_PN_CORR[[#This Row],[22-mar]]-Casos_PN_CORR[[#This Row],[21-mar]]</f>
        <v>0</v>
      </c>
      <c r="S17">
        <f>+Casos_PN_CORR[[#This Row],[23-mar]]-Casos_PN_CORR[[#This Row],[22-mar]]</f>
        <v>0</v>
      </c>
      <c r="T17">
        <f>+Casos_PN_CORR[[#This Row],[24-mar]]-Casos_PN_CORR[[#This Row],[23-mar]]</f>
        <v>0</v>
      </c>
      <c r="U17">
        <f>+Casos_PN_CORR[[#This Row],[25-mar]]-Casos_PN_CORR[[#This Row],[24-mar]]</f>
        <v>0</v>
      </c>
      <c r="V17">
        <f>+Casos_PN_CORR[[#This Row],[26-mar]]-Casos_PN_CORR[[#This Row],[25-mar]]</f>
        <v>0</v>
      </c>
      <c r="W17">
        <f>+Casos_PN_CORR[[#This Row],[27-mar]]-Casos_PN_CORR[[#This Row],[26-mar]]</f>
        <v>0</v>
      </c>
      <c r="X17">
        <f>+Casos_PN_CORR[[#This Row],[28-mar]]-Casos_PN_CORR[[#This Row],[27-mar]]</f>
        <v>0</v>
      </c>
      <c r="Y17">
        <f>+Casos_PN_CORR[[#This Row],[29-mar]]-Casos_PN_CORR[[#This Row],[28-mar]]</f>
        <v>0</v>
      </c>
      <c r="Z17">
        <f>+Casos_PN_CORR[[#This Row],[30-mar]]-Casos_PN_CORR[[#This Row],[29-mar]]</f>
        <v>0</v>
      </c>
      <c r="AA17">
        <f>+Casos_PN_CORR[[#This Row],[31-mar]]-Casos_PN_CORR[[#This Row],[30-mar]]</f>
        <v>0</v>
      </c>
      <c r="AB17">
        <f>+Casos_PN_CORR[[#This Row],[1-abr]]-Casos_PN_CORR[[#This Row],[31-mar]]</f>
        <v>0</v>
      </c>
      <c r="AC17">
        <f>+Casos_PN_CORR[[#This Row],[2-abr]]-Casos_PN_CORR[[#This Row],[1-abr]]</f>
        <v>0</v>
      </c>
      <c r="AD17">
        <f>+Casos_PN_CORR[[#This Row],[3-abr]]-Casos_PN_CORR[[#This Row],[2-abr]]</f>
        <v>0</v>
      </c>
      <c r="AE17">
        <f>+Casos_PN_CORR[[#This Row],[4-abr]]-Casos_PN_CORR[[#This Row],[3-abr]]</f>
        <v>0</v>
      </c>
      <c r="AF17">
        <f>+Casos_PN_CORR[[#This Row],[5-abr]]-Casos_PN_CORR[[#This Row],[4-abr]]</f>
        <v>0</v>
      </c>
      <c r="AG17">
        <f>+Casos_PN_CORR[[#This Row],[6-abr]]-Casos_PN_CORR[[#This Row],[5-abr]]</f>
        <v>0</v>
      </c>
      <c r="AH17">
        <f>+Casos_PN_CORR[[#This Row],[7-abr]]-Casos_PN_CORR[[#This Row],[6-abr]]</f>
        <v>0</v>
      </c>
      <c r="AI17">
        <f>+Casos_PN_CORR[[#This Row],[8-abr]]-Casos_PN_CORR[[#This Row],[7-abr]]</f>
        <v>0</v>
      </c>
      <c r="AJ17">
        <f>+Casos_PN_CORR[[#This Row],[9-abr]]-Casos_PN_CORR[[#This Row],[8-abr]]</f>
        <v>0</v>
      </c>
      <c r="AK17">
        <f>+Casos_PN_CORR[[#This Row],[10-abr]]-Casos_PN_CORR[[#This Row],[9-abr]]</f>
        <v>0</v>
      </c>
      <c r="AL17">
        <f>+Casos_PN_CORR[[#This Row],[11-abr]]-Casos_PN_CORR[[#This Row],[10-abr]]</f>
        <v>0</v>
      </c>
      <c r="AM17">
        <f>+Casos_PN_CORR[[#This Row],[12-abr]]-Casos_PN_CORR[[#This Row],[11-abr]]</f>
        <v>0</v>
      </c>
      <c r="AN17">
        <f>+Casos_PN_CORR[[#This Row],[13-abr]]-Casos_PN_CORR[[#This Row],[12-abr]]</f>
        <v>0</v>
      </c>
      <c r="AO17">
        <f>+Casos_PN_CORR[[#This Row],[14-abr]]-Casos_PN_CORR[[#This Row],[13-abr]]</f>
        <v>0</v>
      </c>
      <c r="AP17">
        <f>+Casos_PN_CORR[[#This Row],[15-abr]]-Casos_PN_CORR[[#This Row],[14-abr]]</f>
        <v>0</v>
      </c>
      <c r="AQ17">
        <f>+Casos_PN_CORR[[#This Row],[16-abr]]-Casos_PN_CORR[[#This Row],[15-abr]]</f>
        <v>0</v>
      </c>
      <c r="AR17">
        <f>+Casos_PN_CORR[[#This Row],[17-abr]]-Casos_PN_CORR[[#This Row],[16-abr]]</f>
        <v>0</v>
      </c>
      <c r="AS17">
        <f>+Casos_PN_CORR[[#This Row],[18-abr]]-Casos_PN_CORR[[#This Row],[17-abr]]</f>
        <v>0</v>
      </c>
      <c r="AT17">
        <f>+Casos_PN_CORR[[#This Row],[19-abr]]-Casos_PN_CORR[[#This Row],[18-abr]]</f>
        <v>0</v>
      </c>
      <c r="AU17">
        <f>+Casos_PN_CORR[[#This Row],[20-abr]]-Casos_PN_CORR[[#This Row],[19-abr]]</f>
        <v>0</v>
      </c>
      <c r="AV17">
        <f>+Casos_PN_CORR[[#This Row],[21-abr]]-Casos_PN_CORR[[#This Row],[20-abr]]</f>
        <v>0</v>
      </c>
      <c r="AW17">
        <f>+Casos_PN_CORR[[#This Row],[22-abr]]-Casos_PN_CORR[[#This Row],[21-abr]]</f>
        <v>0</v>
      </c>
      <c r="AX17">
        <f>+Casos_PN_CORR[[#This Row],[23-abr]]-Casos_PN_CORR[[#This Row],[22-abr]]</f>
        <v>0</v>
      </c>
      <c r="AY17">
        <f>+Casos_PN_CORR[[#This Row],[24-abr]]-Casos_PN_CORR[[#This Row],[23-abr]]</f>
        <v>0</v>
      </c>
      <c r="AZ17">
        <f>+Casos_PN_CORR[[#This Row],[25-abr]]-Casos_PN_CORR[[#This Row],[24-abr]]</f>
        <v>0</v>
      </c>
      <c r="BA17">
        <f>+Casos_PN_CORR[[#This Row],[26-abr]]-Casos_PN_CORR[[#This Row],[25-abr]]</f>
        <v>0</v>
      </c>
      <c r="BB17">
        <f>+Casos_PN_CORR[[#This Row],[27-abr]]-Casos_PN_CORR[[#This Row],[26-abr]]</f>
        <v>0</v>
      </c>
      <c r="BC17">
        <f>+Casos_PN_CORR[[#This Row],[28-abr]]-Casos_PN_CORR[[#This Row],[27-abr]]</f>
        <v>0</v>
      </c>
      <c r="BD17">
        <f>+Casos_PN_CORR[[#This Row],[29-abr]]-Casos_PN_CORR[[#This Row],[28-abr]]</f>
        <v>0</v>
      </c>
      <c r="BE17">
        <f>+Casos_PN_CORR[[#This Row],[30-abr]]-Casos_PN_CORR[[#This Row],[29-abr]]</f>
        <v>0</v>
      </c>
      <c r="BF17">
        <f>+Casos_PN_CORR[[#This Row],[1-may]]-Casos_PN_CORR[[#This Row],[30-abr]]</f>
        <v>0</v>
      </c>
      <c r="BG17">
        <f>+Casos_PN_CORR[[#This Row],[2-may]]-Casos_PN_CORR[[#This Row],[1-may]]</f>
        <v>0</v>
      </c>
      <c r="BH17">
        <f>+Casos_PN_CORR[[#This Row],[3-may]]-Casos_PN_CORR[[#This Row],[2-may]]</f>
        <v>0</v>
      </c>
      <c r="BI17">
        <f>+Casos_PN_CORR[[#This Row],[4-may]]-Casos_PN_CORR[[#This Row],[3-may]]</f>
        <v>0</v>
      </c>
      <c r="BJ17">
        <f>+Casos_PN_CORR[[#This Row],[5-may]]-Casos_PN_CORR[[#This Row],[4-may]]</f>
        <v>0</v>
      </c>
      <c r="BK17">
        <f>+Casos_PN_CORR[[#This Row],[6-may]]-Casos_PN_CORR[[#This Row],[5-may]]</f>
        <v>0</v>
      </c>
      <c r="BL17">
        <f>+Casos_PN_CORR[[#This Row],[7-may]]-Casos_PN_CORR[[#This Row],[6-may]]</f>
        <v>0</v>
      </c>
      <c r="BM17">
        <f>+Casos_PN_CORR[[#This Row],[8-may]]-Casos_PN_CORR[[#This Row],[7-may]]</f>
        <v>0</v>
      </c>
      <c r="BN17">
        <f>+Casos_PN_CORR[[#This Row],[9-may]]-Casos_PN_CORR[[#This Row],[8-may]]</f>
        <v>0</v>
      </c>
      <c r="BO17">
        <f>+Casos_PN_CORR[[#This Row],[10-may]]-Casos_PN_CORR[[#This Row],[9-may]]</f>
        <v>0</v>
      </c>
      <c r="BP17">
        <f>+Casos_PN_CORR[[#This Row],[11-may]]-Casos_PN_CORR[[#This Row],[10-may]]</f>
        <v>0</v>
      </c>
      <c r="BQ17">
        <f>+Casos_PN_CORR[[#This Row],[12-may]]-Casos_PN_CORR[[#This Row],[11-may]]</f>
        <v>0</v>
      </c>
      <c r="BR17">
        <f>+Casos_PN_CORR[[#This Row],[13-may]]-Casos_PN_CORR[[#This Row],[12-may]]</f>
        <v>0</v>
      </c>
      <c r="BS17">
        <f>+Casos_PN_CORR[[#This Row],[14-may]]-Casos_PN_CORR[[#This Row],[13-may]]</f>
        <v>0</v>
      </c>
      <c r="BT17">
        <f>+Casos_PN_CORR[[#This Row],[15-may]]-Casos_PN_CORR[[#This Row],[14-may]]</f>
        <v>0</v>
      </c>
      <c r="BU17">
        <f>+Casos_PN_CORR[[#This Row],[16-may]]-Casos_PN_CORR[[#This Row],[15-may]]</f>
        <v>0</v>
      </c>
      <c r="BV17">
        <f>+Casos_PN_CORR[[#This Row],[17-may]]-Casos_PN_CORR[[#This Row],[16-may]]</f>
        <v>0</v>
      </c>
      <c r="BW17">
        <f>+Casos_PN_CORR[[#This Row],[18-may]]-Casos_PN_CORR[[#This Row],[17-may]]</f>
        <v>0</v>
      </c>
      <c r="BX17">
        <f>+Casos_PN_CORR[[#This Row],[19-may]]-Casos_PN_CORR[[#This Row],[18-may]]</f>
        <v>0</v>
      </c>
      <c r="BY17">
        <f>+Casos_PN_CORR[[#This Row],[20-may]]-Casos_PN_CORR[[#This Row],[19-may]]</f>
        <v>0</v>
      </c>
      <c r="BZ17">
        <f>+Casos_PN_CORR[[#This Row],[21-may]]-Casos_PN_CORR[[#This Row],[20-may]]</f>
        <v>0</v>
      </c>
      <c r="CA17">
        <f>+Casos_PN_CORR[[#This Row],[22-may]]-Casos_PN_CORR[[#This Row],[21-may]]</f>
        <v>0</v>
      </c>
      <c r="CB17">
        <f>+Casos_PN_CORR[[#This Row],[23-may]]-Casos_PN_CORR[[#This Row],[22-may]]</f>
        <v>0</v>
      </c>
      <c r="CC17">
        <f>+Casos_PN_CORR[[#This Row],[24-may]]-Casos_PN_CORR[[#This Row],[23-may]]</f>
        <v>0</v>
      </c>
      <c r="CD17">
        <f>+Casos_PN_CORR[[#This Row],[25-may]]-Casos_PN_CORR[[#This Row],[24-may]]</f>
        <v>0</v>
      </c>
      <c r="CE17">
        <f>+Casos_PN_CORR[[#This Row],[26-may]]-Casos_PN_CORR[[#This Row],[25-may]]</f>
        <v>0</v>
      </c>
      <c r="CF17">
        <f>+Casos_PN_CORR[[#This Row],[27-may]]-Casos_PN_CORR[[#This Row],[26-may]]</f>
        <v>0</v>
      </c>
      <c r="CG17">
        <f>+Casos_PN_CORR[[#This Row],[28-may]]-Casos_PN_CORR[[#This Row],[27-may]]</f>
        <v>0</v>
      </c>
      <c r="CH17">
        <f>+Casos_PN_CORR[[#This Row],[29-may]]-Casos_PN_CORR[[#This Row],[28-may]]</f>
        <v>0</v>
      </c>
      <c r="CI17">
        <f>+Casos_PN_CORR[[#This Row],[30-may]]-Casos_PN_CORR[[#This Row],[29-may]]</f>
        <v>0</v>
      </c>
      <c r="CJ17">
        <f>+Casos_PN_CORR[[#This Row],[31-may]]-Casos_PN_CORR[[#This Row],[30-may]]</f>
        <v>0</v>
      </c>
      <c r="CK17">
        <f>+Casos_PN_CORR[[#This Row],[1-jun]]-Casos_PN_CORR[[#This Row],[31-may]]</f>
        <v>0</v>
      </c>
      <c r="CL17">
        <f>+Casos_PN_CORR[[#This Row],[2-jun]]-Casos_PN_CORR[[#This Row],[1-jun]]</f>
        <v>0</v>
      </c>
      <c r="CM17">
        <f>+Casos_PN_CORR[[#This Row],[3-jun]]-Casos_PN_CORR[[#This Row],[2-jun]]</f>
        <v>0</v>
      </c>
      <c r="CN17">
        <f>+Casos_PN_CORR[[#This Row],[4-jun]]-Casos_PN_CORR[[#This Row],[3-jun]]</f>
        <v>0</v>
      </c>
      <c r="CO17">
        <f>+Casos_PN_CORR[[#This Row],[5-jun]]-Casos_PN_CORR[[#This Row],[4-jun]]</f>
        <v>0</v>
      </c>
      <c r="CP17">
        <f>+Casos_PN_CORR[[#This Row],[6-jun]]-Casos_PN_CORR[[#This Row],[5-jun]]</f>
        <v>0</v>
      </c>
    </row>
    <row r="18" spans="1:94">
      <c r="A18">
        <v>70702</v>
      </c>
      <c r="B18" s="2" t="s">
        <v>102</v>
      </c>
      <c r="C18" s="2" t="s">
        <v>129</v>
      </c>
      <c r="D18" s="2" t="s">
        <v>130</v>
      </c>
      <c r="E18" s="4">
        <f t="shared" si="0"/>
        <v>0</v>
      </c>
      <c r="F18">
        <f>+Casos_PN_CORR[[#This Row],[10-mar]]</f>
        <v>0</v>
      </c>
      <c r="G18">
        <f>+Casos_PN_CORR[[#This Row],[11-mar]]-Casos_PN_CORR[[#This Row],[10-mar]]</f>
        <v>0</v>
      </c>
      <c r="H18">
        <f>+Casos_PN_CORR[[#This Row],[12-mar]]-Casos_PN_CORR[[#This Row],[11-mar]]</f>
        <v>0</v>
      </c>
      <c r="I18">
        <f>+Casos_PN_CORR[[#This Row],[13-mar]]-Casos_PN_CORR[[#This Row],[12-mar]]</f>
        <v>0</v>
      </c>
      <c r="J18">
        <f>+Casos_PN_CORR[[#This Row],[14-mar]]-Casos_PN_CORR[[#This Row],[13-mar]]</f>
        <v>0</v>
      </c>
      <c r="K18">
        <f>+Casos_PN_CORR[[#This Row],[15-mar]]-Casos_PN_CORR[[#This Row],[14-mar]]</f>
        <v>0</v>
      </c>
      <c r="L18">
        <f>+Casos_PN_CORR[[#This Row],[16-mar]]-Casos_PN_CORR[[#This Row],[15-mar]]</f>
        <v>0</v>
      </c>
      <c r="M18">
        <f>+Casos_PN_CORR[[#This Row],[17-mar]]-Casos_PN_CORR[[#This Row],[16-mar]]</f>
        <v>0</v>
      </c>
      <c r="N18">
        <f>+Casos_PN_CORR[[#This Row],[18-mar]]-Casos_PN_CORR[[#This Row],[17-mar]]</f>
        <v>0</v>
      </c>
      <c r="O18">
        <f>+Casos_PN_CORR[[#This Row],[19-mar]]-Casos_PN_CORR[[#This Row],[18-mar]]</f>
        <v>0</v>
      </c>
      <c r="P18">
        <f>+Casos_PN_CORR[[#This Row],[20-mar]]-Casos_PN_CORR[[#This Row],[19-mar]]</f>
        <v>0</v>
      </c>
      <c r="Q18">
        <f>+Casos_PN_CORR[[#This Row],[21-mar]]-Casos_PN_CORR[[#This Row],[20-mar]]</f>
        <v>0</v>
      </c>
      <c r="R18">
        <f>+Casos_PN_CORR[[#This Row],[22-mar]]-Casos_PN_CORR[[#This Row],[21-mar]]</f>
        <v>0</v>
      </c>
      <c r="S18">
        <f>+Casos_PN_CORR[[#This Row],[23-mar]]-Casos_PN_CORR[[#This Row],[22-mar]]</f>
        <v>0</v>
      </c>
      <c r="T18">
        <f>+Casos_PN_CORR[[#This Row],[24-mar]]-Casos_PN_CORR[[#This Row],[23-mar]]</f>
        <v>0</v>
      </c>
      <c r="U18">
        <f>+Casos_PN_CORR[[#This Row],[25-mar]]-Casos_PN_CORR[[#This Row],[24-mar]]</f>
        <v>0</v>
      </c>
      <c r="V18">
        <f>+Casos_PN_CORR[[#This Row],[26-mar]]-Casos_PN_CORR[[#This Row],[25-mar]]</f>
        <v>0</v>
      </c>
      <c r="W18">
        <f>+Casos_PN_CORR[[#This Row],[27-mar]]-Casos_PN_CORR[[#This Row],[26-mar]]</f>
        <v>0</v>
      </c>
      <c r="X18">
        <f>+Casos_PN_CORR[[#This Row],[28-mar]]-Casos_PN_CORR[[#This Row],[27-mar]]</f>
        <v>0</v>
      </c>
      <c r="Y18">
        <f>+Casos_PN_CORR[[#This Row],[29-mar]]-Casos_PN_CORR[[#This Row],[28-mar]]</f>
        <v>0</v>
      </c>
      <c r="Z18">
        <f>+Casos_PN_CORR[[#This Row],[30-mar]]-Casos_PN_CORR[[#This Row],[29-mar]]</f>
        <v>0</v>
      </c>
      <c r="AA18">
        <f>+Casos_PN_CORR[[#This Row],[31-mar]]-Casos_PN_CORR[[#This Row],[30-mar]]</f>
        <v>0</v>
      </c>
      <c r="AB18">
        <f>+Casos_PN_CORR[[#This Row],[1-abr]]-Casos_PN_CORR[[#This Row],[31-mar]]</f>
        <v>0</v>
      </c>
      <c r="AC18">
        <f>+Casos_PN_CORR[[#This Row],[2-abr]]-Casos_PN_CORR[[#This Row],[1-abr]]</f>
        <v>0</v>
      </c>
      <c r="AD18">
        <f>+Casos_PN_CORR[[#This Row],[3-abr]]-Casos_PN_CORR[[#This Row],[2-abr]]</f>
        <v>0</v>
      </c>
      <c r="AE18">
        <f>+Casos_PN_CORR[[#This Row],[4-abr]]-Casos_PN_CORR[[#This Row],[3-abr]]</f>
        <v>0</v>
      </c>
      <c r="AF18">
        <f>+Casos_PN_CORR[[#This Row],[5-abr]]-Casos_PN_CORR[[#This Row],[4-abr]]</f>
        <v>0</v>
      </c>
      <c r="AG18">
        <f>+Casos_PN_CORR[[#This Row],[6-abr]]-Casos_PN_CORR[[#This Row],[5-abr]]</f>
        <v>0</v>
      </c>
      <c r="AH18">
        <f>+Casos_PN_CORR[[#This Row],[7-abr]]-Casos_PN_CORR[[#This Row],[6-abr]]</f>
        <v>0</v>
      </c>
      <c r="AI18">
        <f>+Casos_PN_CORR[[#This Row],[8-abr]]-Casos_PN_CORR[[#This Row],[7-abr]]</f>
        <v>0</v>
      </c>
      <c r="AJ18">
        <f>+Casos_PN_CORR[[#This Row],[9-abr]]-Casos_PN_CORR[[#This Row],[8-abr]]</f>
        <v>0</v>
      </c>
      <c r="AK18">
        <f>+Casos_PN_CORR[[#This Row],[10-abr]]-Casos_PN_CORR[[#This Row],[9-abr]]</f>
        <v>0</v>
      </c>
      <c r="AL18">
        <f>+Casos_PN_CORR[[#This Row],[11-abr]]-Casos_PN_CORR[[#This Row],[10-abr]]</f>
        <v>0</v>
      </c>
      <c r="AM18">
        <f>+Casos_PN_CORR[[#This Row],[12-abr]]-Casos_PN_CORR[[#This Row],[11-abr]]</f>
        <v>0</v>
      </c>
      <c r="AN18">
        <f>+Casos_PN_CORR[[#This Row],[13-abr]]-Casos_PN_CORR[[#This Row],[12-abr]]</f>
        <v>0</v>
      </c>
      <c r="AO18">
        <f>+Casos_PN_CORR[[#This Row],[14-abr]]-Casos_PN_CORR[[#This Row],[13-abr]]</f>
        <v>0</v>
      </c>
      <c r="AP18">
        <f>+Casos_PN_CORR[[#This Row],[15-abr]]-Casos_PN_CORR[[#This Row],[14-abr]]</f>
        <v>0</v>
      </c>
      <c r="AQ18">
        <f>+Casos_PN_CORR[[#This Row],[16-abr]]-Casos_PN_CORR[[#This Row],[15-abr]]</f>
        <v>0</v>
      </c>
      <c r="AR18">
        <f>+Casos_PN_CORR[[#This Row],[17-abr]]-Casos_PN_CORR[[#This Row],[16-abr]]</f>
        <v>0</v>
      </c>
      <c r="AS18">
        <f>+Casos_PN_CORR[[#This Row],[18-abr]]-Casos_PN_CORR[[#This Row],[17-abr]]</f>
        <v>0</v>
      </c>
      <c r="AT18">
        <f>+Casos_PN_CORR[[#This Row],[19-abr]]-Casos_PN_CORR[[#This Row],[18-abr]]</f>
        <v>0</v>
      </c>
      <c r="AU18">
        <f>+Casos_PN_CORR[[#This Row],[20-abr]]-Casos_PN_CORR[[#This Row],[19-abr]]</f>
        <v>0</v>
      </c>
      <c r="AV18">
        <f>+Casos_PN_CORR[[#This Row],[21-abr]]-Casos_PN_CORR[[#This Row],[20-abr]]</f>
        <v>0</v>
      </c>
      <c r="AW18">
        <f>+Casos_PN_CORR[[#This Row],[22-abr]]-Casos_PN_CORR[[#This Row],[21-abr]]</f>
        <v>0</v>
      </c>
      <c r="AX18">
        <f>+Casos_PN_CORR[[#This Row],[23-abr]]-Casos_PN_CORR[[#This Row],[22-abr]]</f>
        <v>0</v>
      </c>
      <c r="AY18">
        <f>+Casos_PN_CORR[[#This Row],[24-abr]]-Casos_PN_CORR[[#This Row],[23-abr]]</f>
        <v>0</v>
      </c>
      <c r="AZ18">
        <f>+Casos_PN_CORR[[#This Row],[25-abr]]-Casos_PN_CORR[[#This Row],[24-abr]]</f>
        <v>0</v>
      </c>
      <c r="BA18">
        <f>+Casos_PN_CORR[[#This Row],[26-abr]]-Casos_PN_CORR[[#This Row],[25-abr]]</f>
        <v>0</v>
      </c>
      <c r="BB18">
        <f>+Casos_PN_CORR[[#This Row],[27-abr]]-Casos_PN_CORR[[#This Row],[26-abr]]</f>
        <v>0</v>
      </c>
      <c r="BC18">
        <f>+Casos_PN_CORR[[#This Row],[28-abr]]-Casos_PN_CORR[[#This Row],[27-abr]]</f>
        <v>0</v>
      </c>
      <c r="BD18">
        <f>+Casos_PN_CORR[[#This Row],[29-abr]]-Casos_PN_CORR[[#This Row],[28-abr]]</f>
        <v>0</v>
      </c>
      <c r="BE18">
        <f>+Casos_PN_CORR[[#This Row],[30-abr]]-Casos_PN_CORR[[#This Row],[29-abr]]</f>
        <v>0</v>
      </c>
      <c r="BF18">
        <f>+Casos_PN_CORR[[#This Row],[1-may]]-Casos_PN_CORR[[#This Row],[30-abr]]</f>
        <v>0</v>
      </c>
      <c r="BG18">
        <f>+Casos_PN_CORR[[#This Row],[2-may]]-Casos_PN_CORR[[#This Row],[1-may]]</f>
        <v>0</v>
      </c>
      <c r="BH18">
        <f>+Casos_PN_CORR[[#This Row],[3-may]]-Casos_PN_CORR[[#This Row],[2-may]]</f>
        <v>0</v>
      </c>
      <c r="BI18">
        <f>+Casos_PN_CORR[[#This Row],[4-may]]-Casos_PN_CORR[[#This Row],[3-may]]</f>
        <v>0</v>
      </c>
      <c r="BJ18">
        <f>+Casos_PN_CORR[[#This Row],[5-may]]-Casos_PN_CORR[[#This Row],[4-may]]</f>
        <v>0</v>
      </c>
      <c r="BK18">
        <f>+Casos_PN_CORR[[#This Row],[6-may]]-Casos_PN_CORR[[#This Row],[5-may]]</f>
        <v>0</v>
      </c>
      <c r="BL18">
        <f>+Casos_PN_CORR[[#This Row],[7-may]]-Casos_PN_CORR[[#This Row],[6-may]]</f>
        <v>0</v>
      </c>
      <c r="BM18">
        <f>+Casos_PN_CORR[[#This Row],[8-may]]-Casos_PN_CORR[[#This Row],[7-may]]</f>
        <v>0</v>
      </c>
      <c r="BN18">
        <f>+Casos_PN_CORR[[#This Row],[9-may]]-Casos_PN_CORR[[#This Row],[8-may]]</f>
        <v>0</v>
      </c>
      <c r="BO18">
        <f>+Casos_PN_CORR[[#This Row],[10-may]]-Casos_PN_CORR[[#This Row],[9-may]]</f>
        <v>0</v>
      </c>
      <c r="BP18">
        <f>+Casos_PN_CORR[[#This Row],[11-may]]-Casos_PN_CORR[[#This Row],[10-may]]</f>
        <v>0</v>
      </c>
      <c r="BQ18">
        <f>+Casos_PN_CORR[[#This Row],[12-may]]-Casos_PN_CORR[[#This Row],[11-may]]</f>
        <v>0</v>
      </c>
      <c r="BR18">
        <f>+Casos_PN_CORR[[#This Row],[13-may]]-Casos_PN_CORR[[#This Row],[12-may]]</f>
        <v>0</v>
      </c>
      <c r="BS18">
        <f>+Casos_PN_CORR[[#This Row],[14-may]]-Casos_PN_CORR[[#This Row],[13-may]]</f>
        <v>0</v>
      </c>
      <c r="BT18">
        <f>+Casos_PN_CORR[[#This Row],[15-may]]-Casos_PN_CORR[[#This Row],[14-may]]</f>
        <v>0</v>
      </c>
      <c r="BU18">
        <f>+Casos_PN_CORR[[#This Row],[16-may]]-Casos_PN_CORR[[#This Row],[15-may]]</f>
        <v>0</v>
      </c>
      <c r="BV18">
        <f>+Casos_PN_CORR[[#This Row],[17-may]]-Casos_PN_CORR[[#This Row],[16-may]]</f>
        <v>0</v>
      </c>
      <c r="BW18">
        <f>+Casos_PN_CORR[[#This Row],[18-may]]-Casos_PN_CORR[[#This Row],[17-may]]</f>
        <v>0</v>
      </c>
      <c r="BX18">
        <f>+Casos_PN_CORR[[#This Row],[19-may]]-Casos_PN_CORR[[#This Row],[18-may]]</f>
        <v>0</v>
      </c>
      <c r="BY18">
        <f>+Casos_PN_CORR[[#This Row],[20-may]]-Casos_PN_CORR[[#This Row],[19-may]]</f>
        <v>0</v>
      </c>
      <c r="BZ18">
        <f>+Casos_PN_CORR[[#This Row],[21-may]]-Casos_PN_CORR[[#This Row],[20-may]]</f>
        <v>0</v>
      </c>
      <c r="CA18">
        <f>+Casos_PN_CORR[[#This Row],[22-may]]-Casos_PN_CORR[[#This Row],[21-may]]</f>
        <v>0</v>
      </c>
      <c r="CB18">
        <f>+Casos_PN_CORR[[#This Row],[23-may]]-Casos_PN_CORR[[#This Row],[22-may]]</f>
        <v>0</v>
      </c>
      <c r="CC18">
        <f>+Casos_PN_CORR[[#This Row],[24-may]]-Casos_PN_CORR[[#This Row],[23-may]]</f>
        <v>0</v>
      </c>
      <c r="CD18">
        <f>+Casos_PN_CORR[[#This Row],[25-may]]-Casos_PN_CORR[[#This Row],[24-may]]</f>
        <v>0</v>
      </c>
      <c r="CE18">
        <f>+Casos_PN_CORR[[#This Row],[26-may]]-Casos_PN_CORR[[#This Row],[25-may]]</f>
        <v>0</v>
      </c>
      <c r="CF18">
        <f>+Casos_PN_CORR[[#This Row],[27-may]]-Casos_PN_CORR[[#This Row],[26-may]]</f>
        <v>0</v>
      </c>
      <c r="CG18">
        <f>+Casos_PN_CORR[[#This Row],[28-may]]-Casos_PN_CORR[[#This Row],[27-may]]</f>
        <v>0</v>
      </c>
      <c r="CH18">
        <f>+Casos_PN_CORR[[#This Row],[29-may]]-Casos_PN_CORR[[#This Row],[28-may]]</f>
        <v>0</v>
      </c>
      <c r="CI18">
        <f>+Casos_PN_CORR[[#This Row],[30-may]]-Casos_PN_CORR[[#This Row],[29-may]]</f>
        <v>0</v>
      </c>
      <c r="CJ18">
        <f>+Casos_PN_CORR[[#This Row],[31-may]]-Casos_PN_CORR[[#This Row],[30-may]]</f>
        <v>0</v>
      </c>
      <c r="CK18">
        <f>+Casos_PN_CORR[[#This Row],[1-jun]]-Casos_PN_CORR[[#This Row],[31-may]]</f>
        <v>0</v>
      </c>
      <c r="CL18">
        <f>+Casos_PN_CORR[[#This Row],[2-jun]]-Casos_PN_CORR[[#This Row],[1-jun]]</f>
        <v>0</v>
      </c>
      <c r="CM18">
        <f>+Casos_PN_CORR[[#This Row],[3-jun]]-Casos_PN_CORR[[#This Row],[2-jun]]</f>
        <v>0</v>
      </c>
      <c r="CN18">
        <f>+Casos_PN_CORR[[#This Row],[4-jun]]-Casos_PN_CORR[[#This Row],[3-jun]]</f>
        <v>0</v>
      </c>
      <c r="CO18">
        <f>+Casos_PN_CORR[[#This Row],[5-jun]]-Casos_PN_CORR[[#This Row],[4-jun]]</f>
        <v>0</v>
      </c>
      <c r="CP18">
        <f>+Casos_PN_CORR[[#This Row],[6-jun]]-Casos_PN_CORR[[#This Row],[5-jun]]</f>
        <v>0</v>
      </c>
    </row>
    <row r="19" spans="1:94">
      <c r="A19">
        <v>130703</v>
      </c>
      <c r="B19" s="2" t="s">
        <v>131</v>
      </c>
      <c r="C19" s="2" t="s">
        <v>132</v>
      </c>
      <c r="D19" s="2" t="s">
        <v>133</v>
      </c>
      <c r="E19" s="4">
        <f t="shared" si="0"/>
        <v>4</v>
      </c>
      <c r="F19">
        <f>+Casos_PN_CORR[[#This Row],[10-mar]]</f>
        <v>0</v>
      </c>
      <c r="G19">
        <f>+Casos_PN_CORR[[#This Row],[11-mar]]-Casos_PN_CORR[[#This Row],[10-mar]]</f>
        <v>0</v>
      </c>
      <c r="H19">
        <f>+Casos_PN_CORR[[#This Row],[12-mar]]-Casos_PN_CORR[[#This Row],[11-mar]]</f>
        <v>0</v>
      </c>
      <c r="I19">
        <f>+Casos_PN_CORR[[#This Row],[13-mar]]-Casos_PN_CORR[[#This Row],[12-mar]]</f>
        <v>0</v>
      </c>
      <c r="J19">
        <f>+Casos_PN_CORR[[#This Row],[14-mar]]-Casos_PN_CORR[[#This Row],[13-mar]]</f>
        <v>0</v>
      </c>
      <c r="K19">
        <f>+Casos_PN_CORR[[#This Row],[15-mar]]-Casos_PN_CORR[[#This Row],[14-mar]]</f>
        <v>0</v>
      </c>
      <c r="L19">
        <f>+Casos_PN_CORR[[#This Row],[16-mar]]-Casos_PN_CORR[[#This Row],[15-mar]]</f>
        <v>0</v>
      </c>
      <c r="M19">
        <f>+Casos_PN_CORR[[#This Row],[17-mar]]-Casos_PN_CORR[[#This Row],[16-mar]]</f>
        <v>0</v>
      </c>
      <c r="N19">
        <f>+Casos_PN_CORR[[#This Row],[18-mar]]-Casos_PN_CORR[[#This Row],[17-mar]]</f>
        <v>0</v>
      </c>
      <c r="O19">
        <f>+Casos_PN_CORR[[#This Row],[19-mar]]-Casos_PN_CORR[[#This Row],[18-mar]]</f>
        <v>0</v>
      </c>
      <c r="P19">
        <f>+Casos_PN_CORR[[#This Row],[20-mar]]-Casos_PN_CORR[[#This Row],[19-mar]]</f>
        <v>0</v>
      </c>
      <c r="Q19">
        <f>+Casos_PN_CORR[[#This Row],[21-mar]]-Casos_PN_CORR[[#This Row],[20-mar]]</f>
        <v>0</v>
      </c>
      <c r="R19">
        <f>+Casos_PN_CORR[[#This Row],[22-mar]]-Casos_PN_CORR[[#This Row],[21-mar]]</f>
        <v>0</v>
      </c>
      <c r="S19">
        <f>+Casos_PN_CORR[[#This Row],[23-mar]]-Casos_PN_CORR[[#This Row],[22-mar]]</f>
        <v>0</v>
      </c>
      <c r="T19">
        <f>+Casos_PN_CORR[[#This Row],[24-mar]]-Casos_PN_CORR[[#This Row],[23-mar]]</f>
        <v>0</v>
      </c>
      <c r="U19">
        <f>+Casos_PN_CORR[[#This Row],[25-mar]]-Casos_PN_CORR[[#This Row],[24-mar]]</f>
        <v>0</v>
      </c>
      <c r="V19">
        <f>+Casos_PN_CORR[[#This Row],[26-mar]]-Casos_PN_CORR[[#This Row],[25-mar]]</f>
        <v>0</v>
      </c>
      <c r="W19">
        <f>+Casos_PN_CORR[[#This Row],[27-mar]]-Casos_PN_CORR[[#This Row],[26-mar]]</f>
        <v>0</v>
      </c>
      <c r="X19">
        <f>+Casos_PN_CORR[[#This Row],[28-mar]]-Casos_PN_CORR[[#This Row],[27-mar]]</f>
        <v>0</v>
      </c>
      <c r="Y19">
        <f>+Casos_PN_CORR[[#This Row],[29-mar]]-Casos_PN_CORR[[#This Row],[28-mar]]</f>
        <v>0</v>
      </c>
      <c r="Z19">
        <f>+Casos_PN_CORR[[#This Row],[30-mar]]-Casos_PN_CORR[[#This Row],[29-mar]]</f>
        <v>0</v>
      </c>
      <c r="AA19">
        <f>+Casos_PN_CORR[[#This Row],[31-mar]]-Casos_PN_CORR[[#This Row],[30-mar]]</f>
        <v>0</v>
      </c>
      <c r="AB19">
        <f>+Casos_PN_CORR[[#This Row],[1-abr]]-Casos_PN_CORR[[#This Row],[31-mar]]</f>
        <v>0</v>
      </c>
      <c r="AC19">
        <f>+Casos_PN_CORR[[#This Row],[2-abr]]-Casos_PN_CORR[[#This Row],[1-abr]]</f>
        <v>0</v>
      </c>
      <c r="AD19">
        <f>+Casos_PN_CORR[[#This Row],[3-abr]]-Casos_PN_CORR[[#This Row],[2-abr]]</f>
        <v>0</v>
      </c>
      <c r="AE19">
        <f>+Casos_PN_CORR[[#This Row],[4-abr]]-Casos_PN_CORR[[#This Row],[3-abr]]</f>
        <v>0</v>
      </c>
      <c r="AF19">
        <f>+Casos_PN_CORR[[#This Row],[5-abr]]-Casos_PN_CORR[[#This Row],[4-abr]]</f>
        <v>0</v>
      </c>
      <c r="AG19">
        <f>+Casos_PN_CORR[[#This Row],[6-abr]]-Casos_PN_CORR[[#This Row],[5-abr]]</f>
        <v>0</v>
      </c>
      <c r="AH19">
        <f>+Casos_PN_CORR[[#This Row],[7-abr]]-Casos_PN_CORR[[#This Row],[6-abr]]</f>
        <v>0</v>
      </c>
      <c r="AI19">
        <f>+Casos_PN_CORR[[#This Row],[8-abr]]-Casos_PN_CORR[[#This Row],[7-abr]]</f>
        <v>0</v>
      </c>
      <c r="AJ19">
        <f>+Casos_PN_CORR[[#This Row],[9-abr]]-Casos_PN_CORR[[#This Row],[8-abr]]</f>
        <v>0</v>
      </c>
      <c r="AK19">
        <f>+Casos_PN_CORR[[#This Row],[10-abr]]-Casos_PN_CORR[[#This Row],[9-abr]]</f>
        <v>0</v>
      </c>
      <c r="AL19">
        <f>+Casos_PN_CORR[[#This Row],[11-abr]]-Casos_PN_CORR[[#This Row],[10-abr]]</f>
        <v>0</v>
      </c>
      <c r="AM19">
        <f>+Casos_PN_CORR[[#This Row],[12-abr]]-Casos_PN_CORR[[#This Row],[11-abr]]</f>
        <v>0</v>
      </c>
      <c r="AN19">
        <f>+Casos_PN_CORR[[#This Row],[13-abr]]-Casos_PN_CORR[[#This Row],[12-abr]]</f>
        <v>0</v>
      </c>
      <c r="AO19">
        <f>+Casos_PN_CORR[[#This Row],[14-abr]]-Casos_PN_CORR[[#This Row],[13-abr]]</f>
        <v>0</v>
      </c>
      <c r="AP19">
        <f>+Casos_PN_CORR[[#This Row],[15-abr]]-Casos_PN_CORR[[#This Row],[14-abr]]</f>
        <v>0</v>
      </c>
      <c r="AQ19">
        <f>+Casos_PN_CORR[[#This Row],[16-abr]]-Casos_PN_CORR[[#This Row],[15-abr]]</f>
        <v>0</v>
      </c>
      <c r="AR19">
        <f>+Casos_PN_CORR[[#This Row],[17-abr]]-Casos_PN_CORR[[#This Row],[16-abr]]</f>
        <v>0</v>
      </c>
      <c r="AS19">
        <f>+Casos_PN_CORR[[#This Row],[18-abr]]-Casos_PN_CORR[[#This Row],[17-abr]]</f>
        <v>0</v>
      </c>
      <c r="AT19">
        <f>+Casos_PN_CORR[[#This Row],[19-abr]]-Casos_PN_CORR[[#This Row],[18-abr]]</f>
        <v>0</v>
      </c>
      <c r="AU19">
        <f>+Casos_PN_CORR[[#This Row],[20-abr]]-Casos_PN_CORR[[#This Row],[19-abr]]</f>
        <v>0</v>
      </c>
      <c r="AV19">
        <f>+Casos_PN_CORR[[#This Row],[21-abr]]-Casos_PN_CORR[[#This Row],[20-abr]]</f>
        <v>0</v>
      </c>
      <c r="AW19">
        <f>+Casos_PN_CORR[[#This Row],[22-abr]]-Casos_PN_CORR[[#This Row],[21-abr]]</f>
        <v>0</v>
      </c>
      <c r="AX19">
        <f>+Casos_PN_CORR[[#This Row],[23-abr]]-Casos_PN_CORR[[#This Row],[22-abr]]</f>
        <v>0</v>
      </c>
      <c r="AY19">
        <f>+Casos_PN_CORR[[#This Row],[24-abr]]-Casos_PN_CORR[[#This Row],[23-abr]]</f>
        <v>0</v>
      </c>
      <c r="AZ19">
        <f>+Casos_PN_CORR[[#This Row],[25-abr]]-Casos_PN_CORR[[#This Row],[24-abr]]</f>
        <v>0</v>
      </c>
      <c r="BA19">
        <f>+Casos_PN_CORR[[#This Row],[26-abr]]-Casos_PN_CORR[[#This Row],[25-abr]]</f>
        <v>0</v>
      </c>
      <c r="BB19">
        <f>+Casos_PN_CORR[[#This Row],[27-abr]]-Casos_PN_CORR[[#This Row],[26-abr]]</f>
        <v>0</v>
      </c>
      <c r="BC19">
        <f>+Casos_PN_CORR[[#This Row],[28-abr]]-Casos_PN_CORR[[#This Row],[27-abr]]</f>
        <v>0</v>
      </c>
      <c r="BD19">
        <f>+Casos_PN_CORR[[#This Row],[29-abr]]-Casos_PN_CORR[[#This Row],[28-abr]]</f>
        <v>0</v>
      </c>
      <c r="BE19">
        <f>+Casos_PN_CORR[[#This Row],[30-abr]]-Casos_PN_CORR[[#This Row],[29-abr]]</f>
        <v>0</v>
      </c>
      <c r="BF19">
        <f>+Casos_PN_CORR[[#This Row],[1-may]]-Casos_PN_CORR[[#This Row],[30-abr]]</f>
        <v>0</v>
      </c>
      <c r="BG19">
        <f>+Casos_PN_CORR[[#This Row],[2-may]]-Casos_PN_CORR[[#This Row],[1-may]]</f>
        <v>0</v>
      </c>
      <c r="BH19">
        <f>+Casos_PN_CORR[[#This Row],[3-may]]-Casos_PN_CORR[[#This Row],[2-may]]</f>
        <v>0</v>
      </c>
      <c r="BI19">
        <f>+Casos_PN_CORR[[#This Row],[4-may]]-Casos_PN_CORR[[#This Row],[3-may]]</f>
        <v>0</v>
      </c>
      <c r="BJ19">
        <f>+Casos_PN_CORR[[#This Row],[5-may]]-Casos_PN_CORR[[#This Row],[4-may]]</f>
        <v>0</v>
      </c>
      <c r="BK19">
        <f>+Casos_PN_CORR[[#This Row],[6-may]]-Casos_PN_CORR[[#This Row],[5-may]]</f>
        <v>0</v>
      </c>
      <c r="BL19">
        <f>+Casos_PN_CORR[[#This Row],[7-may]]-Casos_PN_CORR[[#This Row],[6-may]]</f>
        <v>0</v>
      </c>
      <c r="BM19">
        <f>+Casos_PN_CORR[[#This Row],[8-may]]-Casos_PN_CORR[[#This Row],[7-may]]</f>
        <v>0</v>
      </c>
      <c r="BN19">
        <f>+Casos_PN_CORR[[#This Row],[9-may]]-Casos_PN_CORR[[#This Row],[8-may]]</f>
        <v>0</v>
      </c>
      <c r="BO19">
        <f>+Casos_PN_CORR[[#This Row],[10-may]]-Casos_PN_CORR[[#This Row],[9-may]]</f>
        <v>0</v>
      </c>
      <c r="BP19">
        <f>+Casos_PN_CORR[[#This Row],[11-may]]-Casos_PN_CORR[[#This Row],[10-may]]</f>
        <v>0</v>
      </c>
      <c r="BQ19">
        <f>+Casos_PN_CORR[[#This Row],[12-may]]-Casos_PN_CORR[[#This Row],[11-may]]</f>
        <v>0</v>
      </c>
      <c r="BR19">
        <f>+Casos_PN_CORR[[#This Row],[13-may]]-Casos_PN_CORR[[#This Row],[12-may]]</f>
        <v>0</v>
      </c>
      <c r="BS19">
        <f>+Casos_PN_CORR[[#This Row],[14-may]]-Casos_PN_CORR[[#This Row],[13-may]]</f>
        <v>0</v>
      </c>
      <c r="BT19">
        <f>+Casos_PN_CORR[[#This Row],[15-may]]-Casos_PN_CORR[[#This Row],[14-may]]</f>
        <v>0</v>
      </c>
      <c r="BU19">
        <f>+Casos_PN_CORR[[#This Row],[16-may]]-Casos_PN_CORR[[#This Row],[15-may]]</f>
        <v>0</v>
      </c>
      <c r="BV19">
        <f>+Casos_PN_CORR[[#This Row],[17-may]]-Casos_PN_CORR[[#This Row],[16-may]]</f>
        <v>0</v>
      </c>
      <c r="BW19">
        <f>+Casos_PN_CORR[[#This Row],[18-may]]-Casos_PN_CORR[[#This Row],[17-may]]</f>
        <v>0</v>
      </c>
      <c r="BX19">
        <f>+Casos_PN_CORR[[#This Row],[19-may]]-Casos_PN_CORR[[#This Row],[18-may]]</f>
        <v>0</v>
      </c>
      <c r="BY19">
        <f>+Casos_PN_CORR[[#This Row],[20-may]]-Casos_PN_CORR[[#This Row],[19-may]]</f>
        <v>0</v>
      </c>
      <c r="BZ19">
        <f>+Casos_PN_CORR[[#This Row],[21-may]]-Casos_PN_CORR[[#This Row],[20-may]]</f>
        <v>0</v>
      </c>
      <c r="CA19">
        <f>+Casos_PN_CORR[[#This Row],[22-may]]-Casos_PN_CORR[[#This Row],[21-may]]</f>
        <v>0</v>
      </c>
      <c r="CB19">
        <f>+Casos_PN_CORR[[#This Row],[23-may]]-Casos_PN_CORR[[#This Row],[22-may]]</f>
        <v>0</v>
      </c>
      <c r="CC19">
        <f>+Casos_PN_CORR[[#This Row],[24-may]]-Casos_PN_CORR[[#This Row],[23-may]]</f>
        <v>0</v>
      </c>
      <c r="CD19">
        <f>+Casos_PN_CORR[[#This Row],[25-may]]-Casos_PN_CORR[[#This Row],[24-may]]</f>
        <v>0</v>
      </c>
      <c r="CE19">
        <f>+Casos_PN_CORR[[#This Row],[26-may]]-Casos_PN_CORR[[#This Row],[25-may]]</f>
        <v>0</v>
      </c>
      <c r="CF19">
        <f>+Casos_PN_CORR[[#This Row],[27-may]]-Casos_PN_CORR[[#This Row],[26-may]]</f>
        <v>0</v>
      </c>
      <c r="CG19">
        <f>+Casos_PN_CORR[[#This Row],[28-may]]-Casos_PN_CORR[[#This Row],[27-may]]</f>
        <v>0</v>
      </c>
      <c r="CH19">
        <f>+Casos_PN_CORR[[#This Row],[29-may]]-Casos_PN_CORR[[#This Row],[28-may]]</f>
        <v>0</v>
      </c>
      <c r="CI19">
        <f>+Casos_PN_CORR[[#This Row],[30-may]]-Casos_PN_CORR[[#This Row],[29-may]]</f>
        <v>0</v>
      </c>
      <c r="CJ19">
        <f>+Casos_PN_CORR[[#This Row],[31-may]]-Casos_PN_CORR[[#This Row],[30-may]]</f>
        <v>0</v>
      </c>
      <c r="CK19">
        <f>+Casos_PN_CORR[[#This Row],[1-jun]]-Casos_PN_CORR[[#This Row],[31-may]]</f>
        <v>0</v>
      </c>
      <c r="CL19">
        <f>+Casos_PN_CORR[[#This Row],[2-jun]]-Casos_PN_CORR[[#This Row],[1-jun]]</f>
        <v>0</v>
      </c>
      <c r="CM19">
        <f>+Casos_PN_CORR[[#This Row],[3-jun]]-Casos_PN_CORR[[#This Row],[2-jun]]</f>
        <v>0</v>
      </c>
      <c r="CN19">
        <f>+Casos_PN_CORR[[#This Row],[4-jun]]-Casos_PN_CORR[[#This Row],[3-jun]]</f>
        <v>0</v>
      </c>
      <c r="CO19">
        <f>+Casos_PN_CORR[[#This Row],[5-jun]]-Casos_PN_CORR[[#This Row],[4-jun]]</f>
        <v>4</v>
      </c>
      <c r="CP19">
        <f>+Casos_PN_CORR[[#This Row],[6-jun]]-Casos_PN_CORR[[#This Row],[5-jun]]</f>
        <v>0</v>
      </c>
    </row>
    <row r="20" spans="1:94">
      <c r="A20">
        <v>81001</v>
      </c>
      <c r="B20" s="2" t="s">
        <v>97</v>
      </c>
      <c r="C20" s="2" t="s">
        <v>134</v>
      </c>
      <c r="D20" s="2" t="s">
        <v>135</v>
      </c>
      <c r="E20" s="4">
        <f t="shared" si="0"/>
        <v>258</v>
      </c>
      <c r="F20">
        <f>+Casos_PN_CORR[[#This Row],[10-mar]]</f>
        <v>0</v>
      </c>
      <c r="G20">
        <f>+Casos_PN_CORR[[#This Row],[11-mar]]-Casos_PN_CORR[[#This Row],[10-mar]]</f>
        <v>0</v>
      </c>
      <c r="H20">
        <f>+Casos_PN_CORR[[#This Row],[12-mar]]-Casos_PN_CORR[[#This Row],[11-mar]]</f>
        <v>0</v>
      </c>
      <c r="I20">
        <f>+Casos_PN_CORR[[#This Row],[13-mar]]-Casos_PN_CORR[[#This Row],[12-mar]]</f>
        <v>0</v>
      </c>
      <c r="J20">
        <f>+Casos_PN_CORR[[#This Row],[14-mar]]-Casos_PN_CORR[[#This Row],[13-mar]]</f>
        <v>0</v>
      </c>
      <c r="K20">
        <f>+Casos_PN_CORR[[#This Row],[15-mar]]-Casos_PN_CORR[[#This Row],[14-mar]]</f>
        <v>0</v>
      </c>
      <c r="L20">
        <f>+Casos_PN_CORR[[#This Row],[16-mar]]-Casos_PN_CORR[[#This Row],[15-mar]]</f>
        <v>0</v>
      </c>
      <c r="M20">
        <f>+Casos_PN_CORR[[#This Row],[17-mar]]-Casos_PN_CORR[[#This Row],[16-mar]]</f>
        <v>0</v>
      </c>
      <c r="N20">
        <f>+Casos_PN_CORR[[#This Row],[18-mar]]-Casos_PN_CORR[[#This Row],[17-mar]]</f>
        <v>0</v>
      </c>
      <c r="O20">
        <f>+Casos_PN_CORR[[#This Row],[19-mar]]-Casos_PN_CORR[[#This Row],[18-mar]]</f>
        <v>0</v>
      </c>
      <c r="P20">
        <f>+Casos_PN_CORR[[#This Row],[20-mar]]-Casos_PN_CORR[[#This Row],[19-mar]]</f>
        <v>0</v>
      </c>
      <c r="Q20">
        <f>+Casos_PN_CORR[[#This Row],[21-mar]]-Casos_PN_CORR[[#This Row],[20-mar]]</f>
        <v>0</v>
      </c>
      <c r="R20">
        <f>+Casos_PN_CORR[[#This Row],[22-mar]]-Casos_PN_CORR[[#This Row],[21-mar]]</f>
        <v>0</v>
      </c>
      <c r="S20">
        <f>+Casos_PN_CORR[[#This Row],[23-mar]]-Casos_PN_CORR[[#This Row],[22-mar]]</f>
        <v>0</v>
      </c>
      <c r="T20">
        <f>+Casos_PN_CORR[[#This Row],[24-mar]]-Casos_PN_CORR[[#This Row],[23-mar]]</f>
        <v>0</v>
      </c>
      <c r="U20">
        <f>+Casos_PN_CORR[[#This Row],[25-mar]]-Casos_PN_CORR[[#This Row],[24-mar]]</f>
        <v>0</v>
      </c>
      <c r="V20">
        <f>+Casos_PN_CORR[[#This Row],[26-mar]]-Casos_PN_CORR[[#This Row],[25-mar]]</f>
        <v>0</v>
      </c>
      <c r="W20">
        <f>+Casos_PN_CORR[[#This Row],[27-mar]]-Casos_PN_CORR[[#This Row],[26-mar]]</f>
        <v>0</v>
      </c>
      <c r="X20">
        <f>+Casos_PN_CORR[[#This Row],[28-mar]]-Casos_PN_CORR[[#This Row],[27-mar]]</f>
        <v>0</v>
      </c>
      <c r="Y20">
        <f>+Casos_PN_CORR[[#This Row],[29-mar]]-Casos_PN_CORR[[#This Row],[28-mar]]</f>
        <v>0</v>
      </c>
      <c r="Z20">
        <f>+Casos_PN_CORR[[#This Row],[30-mar]]-Casos_PN_CORR[[#This Row],[29-mar]]</f>
        <v>0</v>
      </c>
      <c r="AA20">
        <f>+Casos_PN_CORR[[#This Row],[31-mar]]-Casos_PN_CORR[[#This Row],[30-mar]]</f>
        <v>0</v>
      </c>
      <c r="AB20">
        <f>+Casos_PN_CORR[[#This Row],[1-abr]]-Casos_PN_CORR[[#This Row],[31-mar]]</f>
        <v>0</v>
      </c>
      <c r="AC20">
        <f>+Casos_PN_CORR[[#This Row],[2-abr]]-Casos_PN_CORR[[#This Row],[1-abr]]</f>
        <v>0</v>
      </c>
      <c r="AD20">
        <f>+Casos_PN_CORR[[#This Row],[3-abr]]-Casos_PN_CORR[[#This Row],[2-abr]]</f>
        <v>0</v>
      </c>
      <c r="AE20">
        <f>+Casos_PN_CORR[[#This Row],[4-abr]]-Casos_PN_CORR[[#This Row],[3-abr]]</f>
        <v>0</v>
      </c>
      <c r="AF20">
        <f>+Casos_PN_CORR[[#This Row],[5-abr]]-Casos_PN_CORR[[#This Row],[4-abr]]</f>
        <v>0</v>
      </c>
      <c r="AG20">
        <f>+Casos_PN_CORR[[#This Row],[6-abr]]-Casos_PN_CORR[[#This Row],[5-abr]]</f>
        <v>0</v>
      </c>
      <c r="AH20">
        <f>+Casos_PN_CORR[[#This Row],[7-abr]]-Casos_PN_CORR[[#This Row],[6-abr]]</f>
        <v>0</v>
      </c>
      <c r="AI20">
        <f>+Casos_PN_CORR[[#This Row],[8-abr]]-Casos_PN_CORR[[#This Row],[7-abr]]</f>
        <v>0</v>
      </c>
      <c r="AJ20">
        <f>+Casos_PN_CORR[[#This Row],[9-abr]]-Casos_PN_CORR[[#This Row],[8-abr]]</f>
        <v>0</v>
      </c>
      <c r="AK20">
        <f>+Casos_PN_CORR[[#This Row],[10-abr]]-Casos_PN_CORR[[#This Row],[9-abr]]</f>
        <v>0</v>
      </c>
      <c r="AL20">
        <f>+Casos_PN_CORR[[#This Row],[11-abr]]-Casos_PN_CORR[[#This Row],[10-abr]]</f>
        <v>0</v>
      </c>
      <c r="AM20">
        <f>+Casos_PN_CORR[[#This Row],[12-abr]]-Casos_PN_CORR[[#This Row],[11-abr]]</f>
        <v>0</v>
      </c>
      <c r="AN20">
        <f>+Casos_PN_CORR[[#This Row],[13-abr]]-Casos_PN_CORR[[#This Row],[12-abr]]</f>
        <v>0</v>
      </c>
      <c r="AO20">
        <f>+Casos_PN_CORR[[#This Row],[14-abr]]-Casos_PN_CORR[[#This Row],[13-abr]]</f>
        <v>0</v>
      </c>
      <c r="AP20">
        <f>+Casos_PN_CORR[[#This Row],[15-abr]]-Casos_PN_CORR[[#This Row],[14-abr]]</f>
        <v>0</v>
      </c>
      <c r="AQ20">
        <f>+Casos_PN_CORR[[#This Row],[16-abr]]-Casos_PN_CORR[[#This Row],[15-abr]]</f>
        <v>0</v>
      </c>
      <c r="AR20">
        <f>+Casos_PN_CORR[[#This Row],[17-abr]]-Casos_PN_CORR[[#This Row],[16-abr]]</f>
        <v>0</v>
      </c>
      <c r="AS20">
        <f>+Casos_PN_CORR[[#This Row],[18-abr]]-Casos_PN_CORR[[#This Row],[17-abr]]</f>
        <v>0</v>
      </c>
      <c r="AT20">
        <f>+Casos_PN_CORR[[#This Row],[19-abr]]-Casos_PN_CORR[[#This Row],[18-abr]]</f>
        <v>0</v>
      </c>
      <c r="AU20">
        <f>+Casos_PN_CORR[[#This Row],[20-abr]]-Casos_PN_CORR[[#This Row],[19-abr]]</f>
        <v>0</v>
      </c>
      <c r="AV20">
        <f>+Casos_PN_CORR[[#This Row],[21-abr]]-Casos_PN_CORR[[#This Row],[20-abr]]</f>
        <v>0</v>
      </c>
      <c r="AW20">
        <f>+Casos_PN_CORR[[#This Row],[22-abr]]-Casos_PN_CORR[[#This Row],[21-abr]]</f>
        <v>0</v>
      </c>
      <c r="AX20">
        <f>+Casos_PN_CORR[[#This Row],[23-abr]]-Casos_PN_CORR[[#This Row],[22-abr]]</f>
        <v>0</v>
      </c>
      <c r="AY20">
        <f>+Casos_PN_CORR[[#This Row],[24-abr]]-Casos_PN_CORR[[#This Row],[23-abr]]</f>
        <v>0</v>
      </c>
      <c r="AZ20">
        <f>+Casos_PN_CORR[[#This Row],[25-abr]]-Casos_PN_CORR[[#This Row],[24-abr]]</f>
        <v>0</v>
      </c>
      <c r="BA20">
        <f>+Casos_PN_CORR[[#This Row],[26-abr]]-Casos_PN_CORR[[#This Row],[25-abr]]</f>
        <v>0</v>
      </c>
      <c r="BB20">
        <f>+Casos_PN_CORR[[#This Row],[27-abr]]-Casos_PN_CORR[[#This Row],[26-abr]]</f>
        <v>0</v>
      </c>
      <c r="BC20">
        <f>+Casos_PN_CORR[[#This Row],[28-abr]]-Casos_PN_CORR[[#This Row],[27-abr]]</f>
        <v>0</v>
      </c>
      <c r="BD20">
        <f>+Casos_PN_CORR[[#This Row],[29-abr]]-Casos_PN_CORR[[#This Row],[28-abr]]</f>
        <v>0</v>
      </c>
      <c r="BE20">
        <f>+Casos_PN_CORR[[#This Row],[30-abr]]-Casos_PN_CORR[[#This Row],[29-abr]]</f>
        <v>0</v>
      </c>
      <c r="BF20">
        <f>+Casos_PN_CORR[[#This Row],[1-may]]-Casos_PN_CORR[[#This Row],[30-abr]]</f>
        <v>0</v>
      </c>
      <c r="BG20">
        <f>+Casos_PN_CORR[[#This Row],[2-may]]-Casos_PN_CORR[[#This Row],[1-may]]</f>
        <v>0</v>
      </c>
      <c r="BH20">
        <f>+Casos_PN_CORR[[#This Row],[3-may]]-Casos_PN_CORR[[#This Row],[2-may]]</f>
        <v>0</v>
      </c>
      <c r="BI20">
        <f>+Casos_PN_CORR[[#This Row],[4-may]]-Casos_PN_CORR[[#This Row],[3-may]]</f>
        <v>0</v>
      </c>
      <c r="BJ20">
        <f>+Casos_PN_CORR[[#This Row],[5-may]]-Casos_PN_CORR[[#This Row],[4-may]]</f>
        <v>0</v>
      </c>
      <c r="BK20">
        <f>+Casos_PN_CORR[[#This Row],[6-may]]-Casos_PN_CORR[[#This Row],[5-may]]</f>
        <v>0</v>
      </c>
      <c r="BL20">
        <f>+Casos_PN_CORR[[#This Row],[7-may]]-Casos_PN_CORR[[#This Row],[6-may]]</f>
        <v>0</v>
      </c>
      <c r="BM20">
        <f>+Casos_PN_CORR[[#This Row],[8-may]]-Casos_PN_CORR[[#This Row],[7-may]]</f>
        <v>0</v>
      </c>
      <c r="BN20">
        <f>+Casos_PN_CORR[[#This Row],[9-may]]-Casos_PN_CORR[[#This Row],[8-may]]</f>
        <v>0</v>
      </c>
      <c r="BO20">
        <f>+Casos_PN_CORR[[#This Row],[10-may]]-Casos_PN_CORR[[#This Row],[9-may]]</f>
        <v>0</v>
      </c>
      <c r="BP20">
        <f>+Casos_PN_CORR[[#This Row],[11-may]]-Casos_PN_CORR[[#This Row],[10-may]]</f>
        <v>0</v>
      </c>
      <c r="BQ20">
        <f>+Casos_PN_CORR[[#This Row],[12-may]]-Casos_PN_CORR[[#This Row],[11-may]]</f>
        <v>0</v>
      </c>
      <c r="BR20">
        <f>+Casos_PN_CORR[[#This Row],[13-may]]-Casos_PN_CORR[[#This Row],[12-may]]</f>
        <v>0</v>
      </c>
      <c r="BS20">
        <f>+Casos_PN_CORR[[#This Row],[14-may]]-Casos_PN_CORR[[#This Row],[13-may]]</f>
        <v>0</v>
      </c>
      <c r="BT20">
        <f>+Casos_PN_CORR[[#This Row],[15-may]]-Casos_PN_CORR[[#This Row],[14-may]]</f>
        <v>0</v>
      </c>
      <c r="BU20">
        <f>+Casos_PN_CORR[[#This Row],[16-may]]-Casos_PN_CORR[[#This Row],[15-may]]</f>
        <v>0</v>
      </c>
      <c r="BV20">
        <f>+Casos_PN_CORR[[#This Row],[17-may]]-Casos_PN_CORR[[#This Row],[16-may]]</f>
        <v>0</v>
      </c>
      <c r="BW20">
        <f>+Casos_PN_CORR[[#This Row],[18-may]]-Casos_PN_CORR[[#This Row],[17-may]]</f>
        <v>0</v>
      </c>
      <c r="BX20">
        <f>+Casos_PN_CORR[[#This Row],[19-may]]-Casos_PN_CORR[[#This Row],[18-may]]</f>
        <v>0</v>
      </c>
      <c r="BY20">
        <f>+Casos_PN_CORR[[#This Row],[20-may]]-Casos_PN_CORR[[#This Row],[19-may]]</f>
        <v>0</v>
      </c>
      <c r="BZ20">
        <f>+Casos_PN_CORR[[#This Row],[21-may]]-Casos_PN_CORR[[#This Row],[20-may]]</f>
        <v>0</v>
      </c>
      <c r="CA20">
        <f>+Casos_PN_CORR[[#This Row],[22-may]]-Casos_PN_CORR[[#This Row],[21-may]]</f>
        <v>0</v>
      </c>
      <c r="CB20">
        <f>+Casos_PN_CORR[[#This Row],[23-may]]-Casos_PN_CORR[[#This Row],[22-may]]</f>
        <v>0</v>
      </c>
      <c r="CC20">
        <f>+Casos_PN_CORR[[#This Row],[24-may]]-Casos_PN_CORR[[#This Row],[23-may]]</f>
        <v>0</v>
      </c>
      <c r="CD20">
        <f>+Casos_PN_CORR[[#This Row],[25-may]]-Casos_PN_CORR[[#This Row],[24-may]]</f>
        <v>0</v>
      </c>
      <c r="CE20">
        <f>+Casos_PN_CORR[[#This Row],[26-may]]-Casos_PN_CORR[[#This Row],[25-may]]</f>
        <v>0</v>
      </c>
      <c r="CF20">
        <f>+Casos_PN_CORR[[#This Row],[27-may]]-Casos_PN_CORR[[#This Row],[26-may]]</f>
        <v>0</v>
      </c>
      <c r="CG20">
        <f>+Casos_PN_CORR[[#This Row],[28-may]]-Casos_PN_CORR[[#This Row],[27-may]]</f>
        <v>0</v>
      </c>
      <c r="CH20">
        <f>+Casos_PN_CORR[[#This Row],[29-may]]-Casos_PN_CORR[[#This Row],[28-may]]</f>
        <v>0</v>
      </c>
      <c r="CI20">
        <f>+Casos_PN_CORR[[#This Row],[30-may]]-Casos_PN_CORR[[#This Row],[29-may]]</f>
        <v>0</v>
      </c>
      <c r="CJ20">
        <f>+Casos_PN_CORR[[#This Row],[31-may]]-Casos_PN_CORR[[#This Row],[30-may]]</f>
        <v>0</v>
      </c>
      <c r="CK20">
        <f>+Casos_PN_CORR[[#This Row],[1-jun]]-Casos_PN_CORR[[#This Row],[31-may]]</f>
        <v>0</v>
      </c>
      <c r="CL20">
        <f>+Casos_PN_CORR[[#This Row],[2-jun]]-Casos_PN_CORR[[#This Row],[1-jun]]</f>
        <v>0</v>
      </c>
      <c r="CM20">
        <f>+Casos_PN_CORR[[#This Row],[3-jun]]-Casos_PN_CORR[[#This Row],[2-jun]]</f>
        <v>0</v>
      </c>
      <c r="CN20">
        <f>+Casos_PN_CORR[[#This Row],[4-jun]]-Casos_PN_CORR[[#This Row],[3-jun]]</f>
        <v>0</v>
      </c>
      <c r="CO20">
        <f>+Casos_PN_CORR[[#This Row],[5-jun]]-Casos_PN_CORR[[#This Row],[4-jun]]</f>
        <v>258</v>
      </c>
      <c r="CP20">
        <f>+Casos_PN_CORR[[#This Row],[6-jun]]-Casos_PN_CORR[[#This Row],[5-jun]]</f>
        <v>0</v>
      </c>
    </row>
    <row r="21" spans="1:94">
      <c r="A21">
        <v>80814</v>
      </c>
      <c r="B21" s="2" t="s">
        <v>97</v>
      </c>
      <c r="C21" s="2" t="s">
        <v>97</v>
      </c>
      <c r="D21" s="2" t="s">
        <v>136</v>
      </c>
      <c r="E21" s="4">
        <f t="shared" si="0"/>
        <v>280</v>
      </c>
      <c r="F21">
        <f>+Casos_PN_CORR[[#This Row],[10-mar]]</f>
        <v>0</v>
      </c>
      <c r="G21">
        <f>+Casos_PN_CORR[[#This Row],[11-mar]]-Casos_PN_CORR[[#This Row],[10-mar]]</f>
        <v>0</v>
      </c>
      <c r="H21">
        <f>+Casos_PN_CORR[[#This Row],[12-mar]]-Casos_PN_CORR[[#This Row],[11-mar]]</f>
        <v>0</v>
      </c>
      <c r="I21">
        <f>+Casos_PN_CORR[[#This Row],[13-mar]]-Casos_PN_CORR[[#This Row],[12-mar]]</f>
        <v>0</v>
      </c>
      <c r="J21">
        <f>+Casos_PN_CORR[[#This Row],[14-mar]]-Casos_PN_CORR[[#This Row],[13-mar]]</f>
        <v>0</v>
      </c>
      <c r="K21">
        <f>+Casos_PN_CORR[[#This Row],[15-mar]]-Casos_PN_CORR[[#This Row],[14-mar]]</f>
        <v>0</v>
      </c>
      <c r="L21">
        <f>+Casos_PN_CORR[[#This Row],[16-mar]]-Casos_PN_CORR[[#This Row],[15-mar]]</f>
        <v>0</v>
      </c>
      <c r="M21">
        <f>+Casos_PN_CORR[[#This Row],[17-mar]]-Casos_PN_CORR[[#This Row],[16-mar]]</f>
        <v>0</v>
      </c>
      <c r="N21">
        <f>+Casos_PN_CORR[[#This Row],[18-mar]]-Casos_PN_CORR[[#This Row],[17-mar]]</f>
        <v>0</v>
      </c>
      <c r="O21">
        <f>+Casos_PN_CORR[[#This Row],[19-mar]]-Casos_PN_CORR[[#This Row],[18-mar]]</f>
        <v>0</v>
      </c>
      <c r="P21">
        <f>+Casos_PN_CORR[[#This Row],[20-mar]]-Casos_PN_CORR[[#This Row],[19-mar]]</f>
        <v>0</v>
      </c>
      <c r="Q21">
        <f>+Casos_PN_CORR[[#This Row],[21-mar]]-Casos_PN_CORR[[#This Row],[20-mar]]</f>
        <v>0</v>
      </c>
      <c r="R21">
        <f>+Casos_PN_CORR[[#This Row],[22-mar]]-Casos_PN_CORR[[#This Row],[21-mar]]</f>
        <v>0</v>
      </c>
      <c r="S21">
        <f>+Casos_PN_CORR[[#This Row],[23-mar]]-Casos_PN_CORR[[#This Row],[22-mar]]</f>
        <v>0</v>
      </c>
      <c r="T21">
        <f>+Casos_PN_CORR[[#This Row],[24-mar]]-Casos_PN_CORR[[#This Row],[23-mar]]</f>
        <v>0</v>
      </c>
      <c r="U21">
        <f>+Casos_PN_CORR[[#This Row],[25-mar]]-Casos_PN_CORR[[#This Row],[24-mar]]</f>
        <v>0</v>
      </c>
      <c r="V21">
        <f>+Casos_PN_CORR[[#This Row],[26-mar]]-Casos_PN_CORR[[#This Row],[25-mar]]</f>
        <v>0</v>
      </c>
      <c r="W21">
        <f>+Casos_PN_CORR[[#This Row],[27-mar]]-Casos_PN_CORR[[#This Row],[26-mar]]</f>
        <v>0</v>
      </c>
      <c r="X21">
        <f>+Casos_PN_CORR[[#This Row],[28-mar]]-Casos_PN_CORR[[#This Row],[27-mar]]</f>
        <v>0</v>
      </c>
      <c r="Y21">
        <f>+Casos_PN_CORR[[#This Row],[29-mar]]-Casos_PN_CORR[[#This Row],[28-mar]]</f>
        <v>0</v>
      </c>
      <c r="Z21">
        <f>+Casos_PN_CORR[[#This Row],[30-mar]]-Casos_PN_CORR[[#This Row],[29-mar]]</f>
        <v>0</v>
      </c>
      <c r="AA21">
        <f>+Casos_PN_CORR[[#This Row],[31-mar]]-Casos_PN_CORR[[#This Row],[30-mar]]</f>
        <v>0</v>
      </c>
      <c r="AB21">
        <f>+Casos_PN_CORR[[#This Row],[1-abr]]-Casos_PN_CORR[[#This Row],[31-mar]]</f>
        <v>0</v>
      </c>
      <c r="AC21">
        <f>+Casos_PN_CORR[[#This Row],[2-abr]]-Casos_PN_CORR[[#This Row],[1-abr]]</f>
        <v>0</v>
      </c>
      <c r="AD21">
        <f>+Casos_PN_CORR[[#This Row],[3-abr]]-Casos_PN_CORR[[#This Row],[2-abr]]</f>
        <v>0</v>
      </c>
      <c r="AE21">
        <f>+Casos_PN_CORR[[#This Row],[4-abr]]-Casos_PN_CORR[[#This Row],[3-abr]]</f>
        <v>0</v>
      </c>
      <c r="AF21">
        <f>+Casos_PN_CORR[[#This Row],[5-abr]]-Casos_PN_CORR[[#This Row],[4-abr]]</f>
        <v>0</v>
      </c>
      <c r="AG21">
        <f>+Casos_PN_CORR[[#This Row],[6-abr]]-Casos_PN_CORR[[#This Row],[5-abr]]</f>
        <v>0</v>
      </c>
      <c r="AH21">
        <f>+Casos_PN_CORR[[#This Row],[7-abr]]-Casos_PN_CORR[[#This Row],[6-abr]]</f>
        <v>0</v>
      </c>
      <c r="AI21">
        <f>+Casos_PN_CORR[[#This Row],[8-abr]]-Casos_PN_CORR[[#This Row],[7-abr]]</f>
        <v>0</v>
      </c>
      <c r="AJ21">
        <f>+Casos_PN_CORR[[#This Row],[9-abr]]-Casos_PN_CORR[[#This Row],[8-abr]]</f>
        <v>0</v>
      </c>
      <c r="AK21">
        <f>+Casos_PN_CORR[[#This Row],[10-abr]]-Casos_PN_CORR[[#This Row],[9-abr]]</f>
        <v>0</v>
      </c>
      <c r="AL21">
        <f>+Casos_PN_CORR[[#This Row],[11-abr]]-Casos_PN_CORR[[#This Row],[10-abr]]</f>
        <v>0</v>
      </c>
      <c r="AM21">
        <f>+Casos_PN_CORR[[#This Row],[12-abr]]-Casos_PN_CORR[[#This Row],[11-abr]]</f>
        <v>0</v>
      </c>
      <c r="AN21">
        <f>+Casos_PN_CORR[[#This Row],[13-abr]]-Casos_PN_CORR[[#This Row],[12-abr]]</f>
        <v>0</v>
      </c>
      <c r="AO21">
        <f>+Casos_PN_CORR[[#This Row],[14-abr]]-Casos_PN_CORR[[#This Row],[13-abr]]</f>
        <v>0</v>
      </c>
      <c r="AP21">
        <f>+Casos_PN_CORR[[#This Row],[15-abr]]-Casos_PN_CORR[[#This Row],[14-abr]]</f>
        <v>0</v>
      </c>
      <c r="AQ21">
        <f>+Casos_PN_CORR[[#This Row],[16-abr]]-Casos_PN_CORR[[#This Row],[15-abr]]</f>
        <v>0</v>
      </c>
      <c r="AR21">
        <f>+Casos_PN_CORR[[#This Row],[17-abr]]-Casos_PN_CORR[[#This Row],[16-abr]]</f>
        <v>0</v>
      </c>
      <c r="AS21">
        <f>+Casos_PN_CORR[[#This Row],[18-abr]]-Casos_PN_CORR[[#This Row],[17-abr]]</f>
        <v>0</v>
      </c>
      <c r="AT21">
        <f>+Casos_PN_CORR[[#This Row],[19-abr]]-Casos_PN_CORR[[#This Row],[18-abr]]</f>
        <v>0</v>
      </c>
      <c r="AU21">
        <f>+Casos_PN_CORR[[#This Row],[20-abr]]-Casos_PN_CORR[[#This Row],[19-abr]]</f>
        <v>0</v>
      </c>
      <c r="AV21">
        <f>+Casos_PN_CORR[[#This Row],[21-abr]]-Casos_PN_CORR[[#This Row],[20-abr]]</f>
        <v>0</v>
      </c>
      <c r="AW21">
        <f>+Casos_PN_CORR[[#This Row],[22-abr]]-Casos_PN_CORR[[#This Row],[21-abr]]</f>
        <v>0</v>
      </c>
      <c r="AX21">
        <f>+Casos_PN_CORR[[#This Row],[23-abr]]-Casos_PN_CORR[[#This Row],[22-abr]]</f>
        <v>0</v>
      </c>
      <c r="AY21">
        <f>+Casos_PN_CORR[[#This Row],[24-abr]]-Casos_PN_CORR[[#This Row],[23-abr]]</f>
        <v>0</v>
      </c>
      <c r="AZ21">
        <f>+Casos_PN_CORR[[#This Row],[25-abr]]-Casos_PN_CORR[[#This Row],[24-abr]]</f>
        <v>0</v>
      </c>
      <c r="BA21">
        <f>+Casos_PN_CORR[[#This Row],[26-abr]]-Casos_PN_CORR[[#This Row],[25-abr]]</f>
        <v>0</v>
      </c>
      <c r="BB21">
        <f>+Casos_PN_CORR[[#This Row],[27-abr]]-Casos_PN_CORR[[#This Row],[26-abr]]</f>
        <v>0</v>
      </c>
      <c r="BC21">
        <f>+Casos_PN_CORR[[#This Row],[28-abr]]-Casos_PN_CORR[[#This Row],[27-abr]]</f>
        <v>0</v>
      </c>
      <c r="BD21">
        <f>+Casos_PN_CORR[[#This Row],[29-abr]]-Casos_PN_CORR[[#This Row],[28-abr]]</f>
        <v>0</v>
      </c>
      <c r="BE21">
        <f>+Casos_PN_CORR[[#This Row],[30-abr]]-Casos_PN_CORR[[#This Row],[29-abr]]</f>
        <v>0</v>
      </c>
      <c r="BF21">
        <f>+Casos_PN_CORR[[#This Row],[1-may]]-Casos_PN_CORR[[#This Row],[30-abr]]</f>
        <v>0</v>
      </c>
      <c r="BG21">
        <f>+Casos_PN_CORR[[#This Row],[2-may]]-Casos_PN_CORR[[#This Row],[1-may]]</f>
        <v>0</v>
      </c>
      <c r="BH21">
        <f>+Casos_PN_CORR[[#This Row],[3-may]]-Casos_PN_CORR[[#This Row],[2-may]]</f>
        <v>0</v>
      </c>
      <c r="BI21">
        <f>+Casos_PN_CORR[[#This Row],[4-may]]-Casos_PN_CORR[[#This Row],[3-may]]</f>
        <v>0</v>
      </c>
      <c r="BJ21">
        <f>+Casos_PN_CORR[[#This Row],[5-may]]-Casos_PN_CORR[[#This Row],[4-may]]</f>
        <v>0</v>
      </c>
      <c r="BK21">
        <f>+Casos_PN_CORR[[#This Row],[6-may]]-Casos_PN_CORR[[#This Row],[5-may]]</f>
        <v>0</v>
      </c>
      <c r="BL21">
        <f>+Casos_PN_CORR[[#This Row],[7-may]]-Casos_PN_CORR[[#This Row],[6-may]]</f>
        <v>0</v>
      </c>
      <c r="BM21">
        <f>+Casos_PN_CORR[[#This Row],[8-may]]-Casos_PN_CORR[[#This Row],[7-may]]</f>
        <v>0</v>
      </c>
      <c r="BN21">
        <f>+Casos_PN_CORR[[#This Row],[9-may]]-Casos_PN_CORR[[#This Row],[8-may]]</f>
        <v>0</v>
      </c>
      <c r="BO21">
        <f>+Casos_PN_CORR[[#This Row],[10-may]]-Casos_PN_CORR[[#This Row],[9-may]]</f>
        <v>0</v>
      </c>
      <c r="BP21">
        <f>+Casos_PN_CORR[[#This Row],[11-may]]-Casos_PN_CORR[[#This Row],[10-may]]</f>
        <v>0</v>
      </c>
      <c r="BQ21">
        <f>+Casos_PN_CORR[[#This Row],[12-may]]-Casos_PN_CORR[[#This Row],[11-may]]</f>
        <v>0</v>
      </c>
      <c r="BR21">
        <f>+Casos_PN_CORR[[#This Row],[13-may]]-Casos_PN_CORR[[#This Row],[12-may]]</f>
        <v>0</v>
      </c>
      <c r="BS21">
        <f>+Casos_PN_CORR[[#This Row],[14-may]]-Casos_PN_CORR[[#This Row],[13-may]]</f>
        <v>0</v>
      </c>
      <c r="BT21">
        <f>+Casos_PN_CORR[[#This Row],[15-may]]-Casos_PN_CORR[[#This Row],[14-may]]</f>
        <v>0</v>
      </c>
      <c r="BU21">
        <f>+Casos_PN_CORR[[#This Row],[16-may]]-Casos_PN_CORR[[#This Row],[15-may]]</f>
        <v>0</v>
      </c>
      <c r="BV21">
        <f>+Casos_PN_CORR[[#This Row],[17-may]]-Casos_PN_CORR[[#This Row],[16-may]]</f>
        <v>0</v>
      </c>
      <c r="BW21">
        <f>+Casos_PN_CORR[[#This Row],[18-may]]-Casos_PN_CORR[[#This Row],[17-may]]</f>
        <v>0</v>
      </c>
      <c r="BX21">
        <f>+Casos_PN_CORR[[#This Row],[19-may]]-Casos_PN_CORR[[#This Row],[18-may]]</f>
        <v>0</v>
      </c>
      <c r="BY21">
        <f>+Casos_PN_CORR[[#This Row],[20-may]]-Casos_PN_CORR[[#This Row],[19-may]]</f>
        <v>0</v>
      </c>
      <c r="BZ21">
        <f>+Casos_PN_CORR[[#This Row],[21-may]]-Casos_PN_CORR[[#This Row],[20-may]]</f>
        <v>0</v>
      </c>
      <c r="CA21">
        <f>+Casos_PN_CORR[[#This Row],[22-may]]-Casos_PN_CORR[[#This Row],[21-may]]</f>
        <v>0</v>
      </c>
      <c r="CB21">
        <f>+Casos_PN_CORR[[#This Row],[23-may]]-Casos_PN_CORR[[#This Row],[22-may]]</f>
        <v>0</v>
      </c>
      <c r="CC21">
        <f>+Casos_PN_CORR[[#This Row],[24-may]]-Casos_PN_CORR[[#This Row],[23-may]]</f>
        <v>0</v>
      </c>
      <c r="CD21">
        <f>+Casos_PN_CORR[[#This Row],[25-may]]-Casos_PN_CORR[[#This Row],[24-may]]</f>
        <v>0</v>
      </c>
      <c r="CE21">
        <f>+Casos_PN_CORR[[#This Row],[26-may]]-Casos_PN_CORR[[#This Row],[25-may]]</f>
        <v>0</v>
      </c>
      <c r="CF21">
        <f>+Casos_PN_CORR[[#This Row],[27-may]]-Casos_PN_CORR[[#This Row],[26-may]]</f>
        <v>0</v>
      </c>
      <c r="CG21">
        <f>+Casos_PN_CORR[[#This Row],[28-may]]-Casos_PN_CORR[[#This Row],[27-may]]</f>
        <v>0</v>
      </c>
      <c r="CH21">
        <f>+Casos_PN_CORR[[#This Row],[29-may]]-Casos_PN_CORR[[#This Row],[28-may]]</f>
        <v>0</v>
      </c>
      <c r="CI21">
        <f>+Casos_PN_CORR[[#This Row],[30-may]]-Casos_PN_CORR[[#This Row],[29-may]]</f>
        <v>0</v>
      </c>
      <c r="CJ21">
        <f>+Casos_PN_CORR[[#This Row],[31-may]]-Casos_PN_CORR[[#This Row],[30-may]]</f>
        <v>0</v>
      </c>
      <c r="CK21">
        <f>+Casos_PN_CORR[[#This Row],[1-jun]]-Casos_PN_CORR[[#This Row],[31-may]]</f>
        <v>0</v>
      </c>
      <c r="CL21">
        <f>+Casos_PN_CORR[[#This Row],[2-jun]]-Casos_PN_CORR[[#This Row],[1-jun]]</f>
        <v>0</v>
      </c>
      <c r="CM21">
        <f>+Casos_PN_CORR[[#This Row],[3-jun]]-Casos_PN_CORR[[#This Row],[2-jun]]</f>
        <v>0</v>
      </c>
      <c r="CN21">
        <f>+Casos_PN_CORR[[#This Row],[4-jun]]-Casos_PN_CORR[[#This Row],[3-jun]]</f>
        <v>0</v>
      </c>
      <c r="CO21">
        <f>+Casos_PN_CORR[[#This Row],[5-jun]]-Casos_PN_CORR[[#This Row],[4-jun]]</f>
        <v>280</v>
      </c>
      <c r="CP21">
        <f>+Casos_PN_CORR[[#This Row],[6-jun]]-Casos_PN_CORR[[#This Row],[5-jun]]</f>
        <v>0</v>
      </c>
    </row>
    <row r="22" spans="1:94">
      <c r="A22">
        <v>20201</v>
      </c>
      <c r="B22" s="2" t="s">
        <v>110</v>
      </c>
      <c r="C22" s="2" t="s">
        <v>137</v>
      </c>
      <c r="D22" s="2" t="s">
        <v>138</v>
      </c>
      <c r="E22" s="4">
        <f t="shared" si="0"/>
        <v>10</v>
      </c>
      <c r="F22">
        <f>+Casos_PN_CORR[[#This Row],[10-mar]]</f>
        <v>0</v>
      </c>
      <c r="G22">
        <f>+Casos_PN_CORR[[#This Row],[11-mar]]-Casos_PN_CORR[[#This Row],[10-mar]]</f>
        <v>0</v>
      </c>
      <c r="H22">
        <f>+Casos_PN_CORR[[#This Row],[12-mar]]-Casos_PN_CORR[[#This Row],[11-mar]]</f>
        <v>0</v>
      </c>
      <c r="I22">
        <f>+Casos_PN_CORR[[#This Row],[13-mar]]-Casos_PN_CORR[[#This Row],[12-mar]]</f>
        <v>0</v>
      </c>
      <c r="J22">
        <f>+Casos_PN_CORR[[#This Row],[14-mar]]-Casos_PN_CORR[[#This Row],[13-mar]]</f>
        <v>0</v>
      </c>
      <c r="K22">
        <f>+Casos_PN_CORR[[#This Row],[15-mar]]-Casos_PN_CORR[[#This Row],[14-mar]]</f>
        <v>0</v>
      </c>
      <c r="L22">
        <f>+Casos_PN_CORR[[#This Row],[16-mar]]-Casos_PN_CORR[[#This Row],[15-mar]]</f>
        <v>0</v>
      </c>
      <c r="M22">
        <f>+Casos_PN_CORR[[#This Row],[17-mar]]-Casos_PN_CORR[[#This Row],[16-mar]]</f>
        <v>0</v>
      </c>
      <c r="N22">
        <f>+Casos_PN_CORR[[#This Row],[18-mar]]-Casos_PN_CORR[[#This Row],[17-mar]]</f>
        <v>0</v>
      </c>
      <c r="O22">
        <f>+Casos_PN_CORR[[#This Row],[19-mar]]-Casos_PN_CORR[[#This Row],[18-mar]]</f>
        <v>0</v>
      </c>
      <c r="P22">
        <f>+Casos_PN_CORR[[#This Row],[20-mar]]-Casos_PN_CORR[[#This Row],[19-mar]]</f>
        <v>0</v>
      </c>
      <c r="Q22">
        <f>+Casos_PN_CORR[[#This Row],[21-mar]]-Casos_PN_CORR[[#This Row],[20-mar]]</f>
        <v>0</v>
      </c>
      <c r="R22">
        <f>+Casos_PN_CORR[[#This Row],[22-mar]]-Casos_PN_CORR[[#This Row],[21-mar]]</f>
        <v>0</v>
      </c>
      <c r="S22">
        <f>+Casos_PN_CORR[[#This Row],[23-mar]]-Casos_PN_CORR[[#This Row],[22-mar]]</f>
        <v>0</v>
      </c>
      <c r="T22">
        <f>+Casos_PN_CORR[[#This Row],[24-mar]]-Casos_PN_CORR[[#This Row],[23-mar]]</f>
        <v>0</v>
      </c>
      <c r="U22">
        <f>+Casos_PN_CORR[[#This Row],[25-mar]]-Casos_PN_CORR[[#This Row],[24-mar]]</f>
        <v>0</v>
      </c>
      <c r="V22">
        <f>+Casos_PN_CORR[[#This Row],[26-mar]]-Casos_PN_CORR[[#This Row],[25-mar]]</f>
        <v>0</v>
      </c>
      <c r="W22">
        <f>+Casos_PN_CORR[[#This Row],[27-mar]]-Casos_PN_CORR[[#This Row],[26-mar]]</f>
        <v>0</v>
      </c>
      <c r="X22">
        <f>+Casos_PN_CORR[[#This Row],[28-mar]]-Casos_PN_CORR[[#This Row],[27-mar]]</f>
        <v>0</v>
      </c>
      <c r="Y22">
        <f>+Casos_PN_CORR[[#This Row],[29-mar]]-Casos_PN_CORR[[#This Row],[28-mar]]</f>
        <v>0</v>
      </c>
      <c r="Z22">
        <f>+Casos_PN_CORR[[#This Row],[30-mar]]-Casos_PN_CORR[[#This Row],[29-mar]]</f>
        <v>0</v>
      </c>
      <c r="AA22">
        <f>+Casos_PN_CORR[[#This Row],[31-mar]]-Casos_PN_CORR[[#This Row],[30-mar]]</f>
        <v>0</v>
      </c>
      <c r="AB22">
        <f>+Casos_PN_CORR[[#This Row],[1-abr]]-Casos_PN_CORR[[#This Row],[31-mar]]</f>
        <v>0</v>
      </c>
      <c r="AC22">
        <f>+Casos_PN_CORR[[#This Row],[2-abr]]-Casos_PN_CORR[[#This Row],[1-abr]]</f>
        <v>0</v>
      </c>
      <c r="AD22">
        <f>+Casos_PN_CORR[[#This Row],[3-abr]]-Casos_PN_CORR[[#This Row],[2-abr]]</f>
        <v>0</v>
      </c>
      <c r="AE22">
        <f>+Casos_PN_CORR[[#This Row],[4-abr]]-Casos_PN_CORR[[#This Row],[3-abr]]</f>
        <v>0</v>
      </c>
      <c r="AF22">
        <f>+Casos_PN_CORR[[#This Row],[5-abr]]-Casos_PN_CORR[[#This Row],[4-abr]]</f>
        <v>0</v>
      </c>
      <c r="AG22">
        <f>+Casos_PN_CORR[[#This Row],[6-abr]]-Casos_PN_CORR[[#This Row],[5-abr]]</f>
        <v>0</v>
      </c>
      <c r="AH22">
        <f>+Casos_PN_CORR[[#This Row],[7-abr]]-Casos_PN_CORR[[#This Row],[6-abr]]</f>
        <v>0</v>
      </c>
      <c r="AI22">
        <f>+Casos_PN_CORR[[#This Row],[8-abr]]-Casos_PN_CORR[[#This Row],[7-abr]]</f>
        <v>0</v>
      </c>
      <c r="AJ22">
        <f>+Casos_PN_CORR[[#This Row],[9-abr]]-Casos_PN_CORR[[#This Row],[8-abr]]</f>
        <v>0</v>
      </c>
      <c r="AK22">
        <f>+Casos_PN_CORR[[#This Row],[10-abr]]-Casos_PN_CORR[[#This Row],[9-abr]]</f>
        <v>0</v>
      </c>
      <c r="AL22">
        <f>+Casos_PN_CORR[[#This Row],[11-abr]]-Casos_PN_CORR[[#This Row],[10-abr]]</f>
        <v>0</v>
      </c>
      <c r="AM22">
        <f>+Casos_PN_CORR[[#This Row],[12-abr]]-Casos_PN_CORR[[#This Row],[11-abr]]</f>
        <v>0</v>
      </c>
      <c r="AN22">
        <f>+Casos_PN_CORR[[#This Row],[13-abr]]-Casos_PN_CORR[[#This Row],[12-abr]]</f>
        <v>0</v>
      </c>
      <c r="AO22">
        <f>+Casos_PN_CORR[[#This Row],[14-abr]]-Casos_PN_CORR[[#This Row],[13-abr]]</f>
        <v>0</v>
      </c>
      <c r="AP22">
        <f>+Casos_PN_CORR[[#This Row],[15-abr]]-Casos_PN_CORR[[#This Row],[14-abr]]</f>
        <v>0</v>
      </c>
      <c r="AQ22">
        <f>+Casos_PN_CORR[[#This Row],[16-abr]]-Casos_PN_CORR[[#This Row],[15-abr]]</f>
        <v>0</v>
      </c>
      <c r="AR22">
        <f>+Casos_PN_CORR[[#This Row],[17-abr]]-Casos_PN_CORR[[#This Row],[16-abr]]</f>
        <v>0</v>
      </c>
      <c r="AS22">
        <f>+Casos_PN_CORR[[#This Row],[18-abr]]-Casos_PN_CORR[[#This Row],[17-abr]]</f>
        <v>0</v>
      </c>
      <c r="AT22">
        <f>+Casos_PN_CORR[[#This Row],[19-abr]]-Casos_PN_CORR[[#This Row],[18-abr]]</f>
        <v>0</v>
      </c>
      <c r="AU22">
        <f>+Casos_PN_CORR[[#This Row],[20-abr]]-Casos_PN_CORR[[#This Row],[19-abr]]</f>
        <v>0</v>
      </c>
      <c r="AV22">
        <f>+Casos_PN_CORR[[#This Row],[21-abr]]-Casos_PN_CORR[[#This Row],[20-abr]]</f>
        <v>0</v>
      </c>
      <c r="AW22">
        <f>+Casos_PN_CORR[[#This Row],[22-abr]]-Casos_PN_CORR[[#This Row],[21-abr]]</f>
        <v>0</v>
      </c>
      <c r="AX22">
        <f>+Casos_PN_CORR[[#This Row],[23-abr]]-Casos_PN_CORR[[#This Row],[22-abr]]</f>
        <v>0</v>
      </c>
      <c r="AY22">
        <f>+Casos_PN_CORR[[#This Row],[24-abr]]-Casos_PN_CORR[[#This Row],[23-abr]]</f>
        <v>0</v>
      </c>
      <c r="AZ22">
        <f>+Casos_PN_CORR[[#This Row],[25-abr]]-Casos_PN_CORR[[#This Row],[24-abr]]</f>
        <v>0</v>
      </c>
      <c r="BA22">
        <f>+Casos_PN_CORR[[#This Row],[26-abr]]-Casos_PN_CORR[[#This Row],[25-abr]]</f>
        <v>0</v>
      </c>
      <c r="BB22">
        <f>+Casos_PN_CORR[[#This Row],[27-abr]]-Casos_PN_CORR[[#This Row],[26-abr]]</f>
        <v>0</v>
      </c>
      <c r="BC22">
        <f>+Casos_PN_CORR[[#This Row],[28-abr]]-Casos_PN_CORR[[#This Row],[27-abr]]</f>
        <v>0</v>
      </c>
      <c r="BD22">
        <f>+Casos_PN_CORR[[#This Row],[29-abr]]-Casos_PN_CORR[[#This Row],[28-abr]]</f>
        <v>0</v>
      </c>
      <c r="BE22">
        <f>+Casos_PN_CORR[[#This Row],[30-abr]]-Casos_PN_CORR[[#This Row],[29-abr]]</f>
        <v>0</v>
      </c>
      <c r="BF22">
        <f>+Casos_PN_CORR[[#This Row],[1-may]]-Casos_PN_CORR[[#This Row],[30-abr]]</f>
        <v>0</v>
      </c>
      <c r="BG22">
        <f>+Casos_PN_CORR[[#This Row],[2-may]]-Casos_PN_CORR[[#This Row],[1-may]]</f>
        <v>0</v>
      </c>
      <c r="BH22">
        <f>+Casos_PN_CORR[[#This Row],[3-may]]-Casos_PN_CORR[[#This Row],[2-may]]</f>
        <v>0</v>
      </c>
      <c r="BI22">
        <f>+Casos_PN_CORR[[#This Row],[4-may]]-Casos_PN_CORR[[#This Row],[3-may]]</f>
        <v>0</v>
      </c>
      <c r="BJ22">
        <f>+Casos_PN_CORR[[#This Row],[5-may]]-Casos_PN_CORR[[#This Row],[4-may]]</f>
        <v>0</v>
      </c>
      <c r="BK22">
        <f>+Casos_PN_CORR[[#This Row],[6-may]]-Casos_PN_CORR[[#This Row],[5-may]]</f>
        <v>0</v>
      </c>
      <c r="BL22">
        <f>+Casos_PN_CORR[[#This Row],[7-may]]-Casos_PN_CORR[[#This Row],[6-may]]</f>
        <v>0</v>
      </c>
      <c r="BM22">
        <f>+Casos_PN_CORR[[#This Row],[8-may]]-Casos_PN_CORR[[#This Row],[7-may]]</f>
        <v>0</v>
      </c>
      <c r="BN22">
        <f>+Casos_PN_CORR[[#This Row],[9-may]]-Casos_PN_CORR[[#This Row],[8-may]]</f>
        <v>0</v>
      </c>
      <c r="BO22">
        <f>+Casos_PN_CORR[[#This Row],[10-may]]-Casos_PN_CORR[[#This Row],[9-may]]</f>
        <v>0</v>
      </c>
      <c r="BP22">
        <f>+Casos_PN_CORR[[#This Row],[11-may]]-Casos_PN_CORR[[#This Row],[10-may]]</f>
        <v>0</v>
      </c>
      <c r="BQ22">
        <f>+Casos_PN_CORR[[#This Row],[12-may]]-Casos_PN_CORR[[#This Row],[11-may]]</f>
        <v>0</v>
      </c>
      <c r="BR22">
        <f>+Casos_PN_CORR[[#This Row],[13-may]]-Casos_PN_CORR[[#This Row],[12-may]]</f>
        <v>0</v>
      </c>
      <c r="BS22">
        <f>+Casos_PN_CORR[[#This Row],[14-may]]-Casos_PN_CORR[[#This Row],[13-may]]</f>
        <v>0</v>
      </c>
      <c r="BT22">
        <f>+Casos_PN_CORR[[#This Row],[15-may]]-Casos_PN_CORR[[#This Row],[14-may]]</f>
        <v>0</v>
      </c>
      <c r="BU22">
        <f>+Casos_PN_CORR[[#This Row],[16-may]]-Casos_PN_CORR[[#This Row],[15-may]]</f>
        <v>0</v>
      </c>
      <c r="BV22">
        <f>+Casos_PN_CORR[[#This Row],[17-may]]-Casos_PN_CORR[[#This Row],[16-may]]</f>
        <v>0</v>
      </c>
      <c r="BW22">
        <f>+Casos_PN_CORR[[#This Row],[18-may]]-Casos_PN_CORR[[#This Row],[17-may]]</f>
        <v>0</v>
      </c>
      <c r="BX22">
        <f>+Casos_PN_CORR[[#This Row],[19-may]]-Casos_PN_CORR[[#This Row],[18-may]]</f>
        <v>0</v>
      </c>
      <c r="BY22">
        <f>+Casos_PN_CORR[[#This Row],[20-may]]-Casos_PN_CORR[[#This Row],[19-may]]</f>
        <v>0</v>
      </c>
      <c r="BZ22">
        <f>+Casos_PN_CORR[[#This Row],[21-may]]-Casos_PN_CORR[[#This Row],[20-may]]</f>
        <v>0</v>
      </c>
      <c r="CA22">
        <f>+Casos_PN_CORR[[#This Row],[22-may]]-Casos_PN_CORR[[#This Row],[21-may]]</f>
        <v>0</v>
      </c>
      <c r="CB22">
        <f>+Casos_PN_CORR[[#This Row],[23-may]]-Casos_PN_CORR[[#This Row],[22-may]]</f>
        <v>0</v>
      </c>
      <c r="CC22">
        <f>+Casos_PN_CORR[[#This Row],[24-may]]-Casos_PN_CORR[[#This Row],[23-may]]</f>
        <v>0</v>
      </c>
      <c r="CD22">
        <f>+Casos_PN_CORR[[#This Row],[25-may]]-Casos_PN_CORR[[#This Row],[24-may]]</f>
        <v>0</v>
      </c>
      <c r="CE22">
        <f>+Casos_PN_CORR[[#This Row],[26-may]]-Casos_PN_CORR[[#This Row],[25-may]]</f>
        <v>0</v>
      </c>
      <c r="CF22">
        <f>+Casos_PN_CORR[[#This Row],[27-may]]-Casos_PN_CORR[[#This Row],[26-may]]</f>
        <v>0</v>
      </c>
      <c r="CG22">
        <f>+Casos_PN_CORR[[#This Row],[28-may]]-Casos_PN_CORR[[#This Row],[27-may]]</f>
        <v>0</v>
      </c>
      <c r="CH22">
        <f>+Casos_PN_CORR[[#This Row],[29-may]]-Casos_PN_CORR[[#This Row],[28-may]]</f>
        <v>0</v>
      </c>
      <c r="CI22">
        <f>+Casos_PN_CORR[[#This Row],[30-may]]-Casos_PN_CORR[[#This Row],[29-may]]</f>
        <v>0</v>
      </c>
      <c r="CJ22">
        <f>+Casos_PN_CORR[[#This Row],[31-may]]-Casos_PN_CORR[[#This Row],[30-may]]</f>
        <v>0</v>
      </c>
      <c r="CK22">
        <f>+Casos_PN_CORR[[#This Row],[1-jun]]-Casos_PN_CORR[[#This Row],[31-may]]</f>
        <v>0</v>
      </c>
      <c r="CL22">
        <f>+Casos_PN_CORR[[#This Row],[2-jun]]-Casos_PN_CORR[[#This Row],[1-jun]]</f>
        <v>0</v>
      </c>
      <c r="CM22">
        <f>+Casos_PN_CORR[[#This Row],[3-jun]]-Casos_PN_CORR[[#This Row],[2-jun]]</f>
        <v>0</v>
      </c>
      <c r="CN22">
        <f>+Casos_PN_CORR[[#This Row],[4-jun]]-Casos_PN_CORR[[#This Row],[3-jun]]</f>
        <v>0</v>
      </c>
      <c r="CO22">
        <f>+Casos_PN_CORR[[#This Row],[5-jun]]-Casos_PN_CORR[[#This Row],[4-jun]]</f>
        <v>10</v>
      </c>
      <c r="CP22">
        <f>+Casos_PN_CORR[[#This Row],[6-jun]]-Casos_PN_CORR[[#This Row],[5-jun]]</f>
        <v>0</v>
      </c>
    </row>
    <row r="23" spans="1:94">
      <c r="A23">
        <v>91202</v>
      </c>
      <c r="B23" s="2" t="s">
        <v>139</v>
      </c>
      <c r="C23" s="2" t="s">
        <v>140</v>
      </c>
      <c r="D23" s="2" t="s">
        <v>141</v>
      </c>
      <c r="E23" s="4">
        <f t="shared" si="0"/>
        <v>0</v>
      </c>
      <c r="F23">
        <f>+Casos_PN_CORR[[#This Row],[10-mar]]</f>
        <v>0</v>
      </c>
      <c r="G23">
        <f>+Casos_PN_CORR[[#This Row],[11-mar]]-Casos_PN_CORR[[#This Row],[10-mar]]</f>
        <v>0</v>
      </c>
      <c r="H23">
        <f>+Casos_PN_CORR[[#This Row],[12-mar]]-Casos_PN_CORR[[#This Row],[11-mar]]</f>
        <v>0</v>
      </c>
      <c r="I23">
        <f>+Casos_PN_CORR[[#This Row],[13-mar]]-Casos_PN_CORR[[#This Row],[12-mar]]</f>
        <v>0</v>
      </c>
      <c r="J23">
        <f>+Casos_PN_CORR[[#This Row],[14-mar]]-Casos_PN_CORR[[#This Row],[13-mar]]</f>
        <v>0</v>
      </c>
      <c r="K23">
        <f>+Casos_PN_CORR[[#This Row],[15-mar]]-Casos_PN_CORR[[#This Row],[14-mar]]</f>
        <v>0</v>
      </c>
      <c r="L23">
        <f>+Casos_PN_CORR[[#This Row],[16-mar]]-Casos_PN_CORR[[#This Row],[15-mar]]</f>
        <v>0</v>
      </c>
      <c r="M23">
        <f>+Casos_PN_CORR[[#This Row],[17-mar]]-Casos_PN_CORR[[#This Row],[16-mar]]</f>
        <v>0</v>
      </c>
      <c r="N23">
        <f>+Casos_PN_CORR[[#This Row],[18-mar]]-Casos_PN_CORR[[#This Row],[17-mar]]</f>
        <v>0</v>
      </c>
      <c r="O23">
        <f>+Casos_PN_CORR[[#This Row],[19-mar]]-Casos_PN_CORR[[#This Row],[18-mar]]</f>
        <v>0</v>
      </c>
      <c r="P23">
        <f>+Casos_PN_CORR[[#This Row],[20-mar]]-Casos_PN_CORR[[#This Row],[19-mar]]</f>
        <v>0</v>
      </c>
      <c r="Q23">
        <f>+Casos_PN_CORR[[#This Row],[21-mar]]-Casos_PN_CORR[[#This Row],[20-mar]]</f>
        <v>0</v>
      </c>
      <c r="R23">
        <f>+Casos_PN_CORR[[#This Row],[22-mar]]-Casos_PN_CORR[[#This Row],[21-mar]]</f>
        <v>0</v>
      </c>
      <c r="S23">
        <f>+Casos_PN_CORR[[#This Row],[23-mar]]-Casos_PN_CORR[[#This Row],[22-mar]]</f>
        <v>0</v>
      </c>
      <c r="T23">
        <f>+Casos_PN_CORR[[#This Row],[24-mar]]-Casos_PN_CORR[[#This Row],[23-mar]]</f>
        <v>0</v>
      </c>
      <c r="U23">
        <f>+Casos_PN_CORR[[#This Row],[25-mar]]-Casos_PN_CORR[[#This Row],[24-mar]]</f>
        <v>0</v>
      </c>
      <c r="V23">
        <f>+Casos_PN_CORR[[#This Row],[26-mar]]-Casos_PN_CORR[[#This Row],[25-mar]]</f>
        <v>0</v>
      </c>
      <c r="W23">
        <f>+Casos_PN_CORR[[#This Row],[27-mar]]-Casos_PN_CORR[[#This Row],[26-mar]]</f>
        <v>0</v>
      </c>
      <c r="X23">
        <f>+Casos_PN_CORR[[#This Row],[28-mar]]-Casos_PN_CORR[[#This Row],[27-mar]]</f>
        <v>0</v>
      </c>
      <c r="Y23">
        <f>+Casos_PN_CORR[[#This Row],[29-mar]]-Casos_PN_CORR[[#This Row],[28-mar]]</f>
        <v>0</v>
      </c>
      <c r="Z23">
        <f>+Casos_PN_CORR[[#This Row],[30-mar]]-Casos_PN_CORR[[#This Row],[29-mar]]</f>
        <v>0</v>
      </c>
      <c r="AA23">
        <f>+Casos_PN_CORR[[#This Row],[31-mar]]-Casos_PN_CORR[[#This Row],[30-mar]]</f>
        <v>0</v>
      </c>
      <c r="AB23">
        <f>+Casos_PN_CORR[[#This Row],[1-abr]]-Casos_PN_CORR[[#This Row],[31-mar]]</f>
        <v>0</v>
      </c>
      <c r="AC23">
        <f>+Casos_PN_CORR[[#This Row],[2-abr]]-Casos_PN_CORR[[#This Row],[1-abr]]</f>
        <v>0</v>
      </c>
      <c r="AD23">
        <f>+Casos_PN_CORR[[#This Row],[3-abr]]-Casos_PN_CORR[[#This Row],[2-abr]]</f>
        <v>0</v>
      </c>
      <c r="AE23">
        <f>+Casos_PN_CORR[[#This Row],[4-abr]]-Casos_PN_CORR[[#This Row],[3-abr]]</f>
        <v>0</v>
      </c>
      <c r="AF23">
        <f>+Casos_PN_CORR[[#This Row],[5-abr]]-Casos_PN_CORR[[#This Row],[4-abr]]</f>
        <v>0</v>
      </c>
      <c r="AG23">
        <f>+Casos_PN_CORR[[#This Row],[6-abr]]-Casos_PN_CORR[[#This Row],[5-abr]]</f>
        <v>0</v>
      </c>
      <c r="AH23">
        <f>+Casos_PN_CORR[[#This Row],[7-abr]]-Casos_PN_CORR[[#This Row],[6-abr]]</f>
        <v>0</v>
      </c>
      <c r="AI23">
        <f>+Casos_PN_CORR[[#This Row],[8-abr]]-Casos_PN_CORR[[#This Row],[7-abr]]</f>
        <v>0</v>
      </c>
      <c r="AJ23">
        <f>+Casos_PN_CORR[[#This Row],[9-abr]]-Casos_PN_CORR[[#This Row],[8-abr]]</f>
        <v>0</v>
      </c>
      <c r="AK23">
        <f>+Casos_PN_CORR[[#This Row],[10-abr]]-Casos_PN_CORR[[#This Row],[9-abr]]</f>
        <v>0</v>
      </c>
      <c r="AL23">
        <f>+Casos_PN_CORR[[#This Row],[11-abr]]-Casos_PN_CORR[[#This Row],[10-abr]]</f>
        <v>0</v>
      </c>
      <c r="AM23">
        <f>+Casos_PN_CORR[[#This Row],[12-abr]]-Casos_PN_CORR[[#This Row],[11-abr]]</f>
        <v>0</v>
      </c>
      <c r="AN23">
        <f>+Casos_PN_CORR[[#This Row],[13-abr]]-Casos_PN_CORR[[#This Row],[12-abr]]</f>
        <v>0</v>
      </c>
      <c r="AO23">
        <f>+Casos_PN_CORR[[#This Row],[14-abr]]-Casos_PN_CORR[[#This Row],[13-abr]]</f>
        <v>0</v>
      </c>
      <c r="AP23">
        <f>+Casos_PN_CORR[[#This Row],[15-abr]]-Casos_PN_CORR[[#This Row],[14-abr]]</f>
        <v>0</v>
      </c>
      <c r="AQ23">
        <f>+Casos_PN_CORR[[#This Row],[16-abr]]-Casos_PN_CORR[[#This Row],[15-abr]]</f>
        <v>0</v>
      </c>
      <c r="AR23">
        <f>+Casos_PN_CORR[[#This Row],[17-abr]]-Casos_PN_CORR[[#This Row],[16-abr]]</f>
        <v>0</v>
      </c>
      <c r="AS23">
        <f>+Casos_PN_CORR[[#This Row],[18-abr]]-Casos_PN_CORR[[#This Row],[17-abr]]</f>
        <v>0</v>
      </c>
      <c r="AT23">
        <f>+Casos_PN_CORR[[#This Row],[19-abr]]-Casos_PN_CORR[[#This Row],[18-abr]]</f>
        <v>0</v>
      </c>
      <c r="AU23">
        <f>+Casos_PN_CORR[[#This Row],[20-abr]]-Casos_PN_CORR[[#This Row],[19-abr]]</f>
        <v>0</v>
      </c>
      <c r="AV23">
        <f>+Casos_PN_CORR[[#This Row],[21-abr]]-Casos_PN_CORR[[#This Row],[20-abr]]</f>
        <v>0</v>
      </c>
      <c r="AW23">
        <f>+Casos_PN_CORR[[#This Row],[22-abr]]-Casos_PN_CORR[[#This Row],[21-abr]]</f>
        <v>0</v>
      </c>
      <c r="AX23">
        <f>+Casos_PN_CORR[[#This Row],[23-abr]]-Casos_PN_CORR[[#This Row],[22-abr]]</f>
        <v>0</v>
      </c>
      <c r="AY23">
        <f>+Casos_PN_CORR[[#This Row],[24-abr]]-Casos_PN_CORR[[#This Row],[23-abr]]</f>
        <v>0</v>
      </c>
      <c r="AZ23">
        <f>+Casos_PN_CORR[[#This Row],[25-abr]]-Casos_PN_CORR[[#This Row],[24-abr]]</f>
        <v>0</v>
      </c>
      <c r="BA23">
        <f>+Casos_PN_CORR[[#This Row],[26-abr]]-Casos_PN_CORR[[#This Row],[25-abr]]</f>
        <v>0</v>
      </c>
      <c r="BB23">
        <f>+Casos_PN_CORR[[#This Row],[27-abr]]-Casos_PN_CORR[[#This Row],[26-abr]]</f>
        <v>0</v>
      </c>
      <c r="BC23">
        <f>+Casos_PN_CORR[[#This Row],[28-abr]]-Casos_PN_CORR[[#This Row],[27-abr]]</f>
        <v>0</v>
      </c>
      <c r="BD23">
        <f>+Casos_PN_CORR[[#This Row],[29-abr]]-Casos_PN_CORR[[#This Row],[28-abr]]</f>
        <v>0</v>
      </c>
      <c r="BE23">
        <f>+Casos_PN_CORR[[#This Row],[30-abr]]-Casos_PN_CORR[[#This Row],[29-abr]]</f>
        <v>0</v>
      </c>
      <c r="BF23">
        <f>+Casos_PN_CORR[[#This Row],[1-may]]-Casos_PN_CORR[[#This Row],[30-abr]]</f>
        <v>0</v>
      </c>
      <c r="BG23">
        <f>+Casos_PN_CORR[[#This Row],[2-may]]-Casos_PN_CORR[[#This Row],[1-may]]</f>
        <v>0</v>
      </c>
      <c r="BH23">
        <f>+Casos_PN_CORR[[#This Row],[3-may]]-Casos_PN_CORR[[#This Row],[2-may]]</f>
        <v>0</v>
      </c>
      <c r="BI23">
        <f>+Casos_PN_CORR[[#This Row],[4-may]]-Casos_PN_CORR[[#This Row],[3-may]]</f>
        <v>0</v>
      </c>
      <c r="BJ23">
        <f>+Casos_PN_CORR[[#This Row],[5-may]]-Casos_PN_CORR[[#This Row],[4-may]]</f>
        <v>0</v>
      </c>
      <c r="BK23">
        <f>+Casos_PN_CORR[[#This Row],[6-may]]-Casos_PN_CORR[[#This Row],[5-may]]</f>
        <v>0</v>
      </c>
      <c r="BL23">
        <f>+Casos_PN_CORR[[#This Row],[7-may]]-Casos_PN_CORR[[#This Row],[6-may]]</f>
        <v>0</v>
      </c>
      <c r="BM23">
        <f>+Casos_PN_CORR[[#This Row],[8-may]]-Casos_PN_CORR[[#This Row],[7-may]]</f>
        <v>0</v>
      </c>
      <c r="BN23">
        <f>+Casos_PN_CORR[[#This Row],[9-may]]-Casos_PN_CORR[[#This Row],[8-may]]</f>
        <v>0</v>
      </c>
      <c r="BO23">
        <f>+Casos_PN_CORR[[#This Row],[10-may]]-Casos_PN_CORR[[#This Row],[9-may]]</f>
        <v>0</v>
      </c>
      <c r="BP23">
        <f>+Casos_PN_CORR[[#This Row],[11-may]]-Casos_PN_CORR[[#This Row],[10-may]]</f>
        <v>0</v>
      </c>
      <c r="BQ23">
        <f>+Casos_PN_CORR[[#This Row],[12-may]]-Casos_PN_CORR[[#This Row],[11-may]]</f>
        <v>0</v>
      </c>
      <c r="BR23">
        <f>+Casos_PN_CORR[[#This Row],[13-may]]-Casos_PN_CORR[[#This Row],[12-may]]</f>
        <v>0</v>
      </c>
      <c r="BS23">
        <f>+Casos_PN_CORR[[#This Row],[14-may]]-Casos_PN_CORR[[#This Row],[13-may]]</f>
        <v>0</v>
      </c>
      <c r="BT23">
        <f>+Casos_PN_CORR[[#This Row],[15-may]]-Casos_PN_CORR[[#This Row],[14-may]]</f>
        <v>0</v>
      </c>
      <c r="BU23">
        <f>+Casos_PN_CORR[[#This Row],[16-may]]-Casos_PN_CORR[[#This Row],[15-may]]</f>
        <v>0</v>
      </c>
      <c r="BV23">
        <f>+Casos_PN_CORR[[#This Row],[17-may]]-Casos_PN_CORR[[#This Row],[16-may]]</f>
        <v>0</v>
      </c>
      <c r="BW23">
        <f>+Casos_PN_CORR[[#This Row],[18-may]]-Casos_PN_CORR[[#This Row],[17-may]]</f>
        <v>0</v>
      </c>
      <c r="BX23">
        <f>+Casos_PN_CORR[[#This Row],[19-may]]-Casos_PN_CORR[[#This Row],[18-may]]</f>
        <v>0</v>
      </c>
      <c r="BY23">
        <f>+Casos_PN_CORR[[#This Row],[20-may]]-Casos_PN_CORR[[#This Row],[19-may]]</f>
        <v>0</v>
      </c>
      <c r="BZ23">
        <f>+Casos_PN_CORR[[#This Row],[21-may]]-Casos_PN_CORR[[#This Row],[20-may]]</f>
        <v>0</v>
      </c>
      <c r="CA23">
        <f>+Casos_PN_CORR[[#This Row],[22-may]]-Casos_PN_CORR[[#This Row],[21-may]]</f>
        <v>0</v>
      </c>
      <c r="CB23">
        <f>+Casos_PN_CORR[[#This Row],[23-may]]-Casos_PN_CORR[[#This Row],[22-may]]</f>
        <v>0</v>
      </c>
      <c r="CC23">
        <f>+Casos_PN_CORR[[#This Row],[24-may]]-Casos_PN_CORR[[#This Row],[23-may]]</f>
        <v>0</v>
      </c>
      <c r="CD23">
        <f>+Casos_PN_CORR[[#This Row],[25-may]]-Casos_PN_CORR[[#This Row],[24-may]]</f>
        <v>0</v>
      </c>
      <c r="CE23">
        <f>+Casos_PN_CORR[[#This Row],[26-may]]-Casos_PN_CORR[[#This Row],[25-may]]</f>
        <v>0</v>
      </c>
      <c r="CF23">
        <f>+Casos_PN_CORR[[#This Row],[27-may]]-Casos_PN_CORR[[#This Row],[26-may]]</f>
        <v>0</v>
      </c>
      <c r="CG23">
        <f>+Casos_PN_CORR[[#This Row],[28-may]]-Casos_PN_CORR[[#This Row],[27-may]]</f>
        <v>0</v>
      </c>
      <c r="CH23">
        <f>+Casos_PN_CORR[[#This Row],[29-may]]-Casos_PN_CORR[[#This Row],[28-may]]</f>
        <v>0</v>
      </c>
      <c r="CI23">
        <f>+Casos_PN_CORR[[#This Row],[30-may]]-Casos_PN_CORR[[#This Row],[29-may]]</f>
        <v>0</v>
      </c>
      <c r="CJ23">
        <f>+Casos_PN_CORR[[#This Row],[31-may]]-Casos_PN_CORR[[#This Row],[30-may]]</f>
        <v>0</v>
      </c>
      <c r="CK23">
        <f>+Casos_PN_CORR[[#This Row],[1-jun]]-Casos_PN_CORR[[#This Row],[31-may]]</f>
        <v>0</v>
      </c>
      <c r="CL23">
        <f>+Casos_PN_CORR[[#This Row],[2-jun]]-Casos_PN_CORR[[#This Row],[1-jun]]</f>
        <v>0</v>
      </c>
      <c r="CM23">
        <f>+Casos_PN_CORR[[#This Row],[3-jun]]-Casos_PN_CORR[[#This Row],[2-jun]]</f>
        <v>0</v>
      </c>
      <c r="CN23">
        <f>+Casos_PN_CORR[[#This Row],[4-jun]]-Casos_PN_CORR[[#This Row],[3-jun]]</f>
        <v>0</v>
      </c>
      <c r="CO23">
        <f>+Casos_PN_CORR[[#This Row],[5-jun]]-Casos_PN_CORR[[#This Row],[4-jun]]</f>
        <v>0</v>
      </c>
      <c r="CP23">
        <f>+Casos_PN_CORR[[#This Row],[6-jun]]-Casos_PN_CORR[[#This Row],[5-jun]]</f>
        <v>0</v>
      </c>
    </row>
    <row r="24" spans="1:94">
      <c r="A24">
        <v>81006</v>
      </c>
      <c r="B24" s="2" t="s">
        <v>97</v>
      </c>
      <c r="C24" s="2" t="s">
        <v>134</v>
      </c>
      <c r="D24" s="2" t="s">
        <v>142</v>
      </c>
      <c r="E24" s="4">
        <f t="shared" si="0"/>
        <v>246</v>
      </c>
      <c r="F24">
        <f>+Casos_PN_CORR[[#This Row],[10-mar]]</f>
        <v>0</v>
      </c>
      <c r="G24">
        <f>+Casos_PN_CORR[[#This Row],[11-mar]]-Casos_PN_CORR[[#This Row],[10-mar]]</f>
        <v>0</v>
      </c>
      <c r="H24">
        <f>+Casos_PN_CORR[[#This Row],[12-mar]]-Casos_PN_CORR[[#This Row],[11-mar]]</f>
        <v>0</v>
      </c>
      <c r="I24">
        <f>+Casos_PN_CORR[[#This Row],[13-mar]]-Casos_PN_CORR[[#This Row],[12-mar]]</f>
        <v>0</v>
      </c>
      <c r="J24">
        <f>+Casos_PN_CORR[[#This Row],[14-mar]]-Casos_PN_CORR[[#This Row],[13-mar]]</f>
        <v>0</v>
      </c>
      <c r="K24">
        <f>+Casos_PN_CORR[[#This Row],[15-mar]]-Casos_PN_CORR[[#This Row],[14-mar]]</f>
        <v>0</v>
      </c>
      <c r="L24">
        <f>+Casos_PN_CORR[[#This Row],[16-mar]]-Casos_PN_CORR[[#This Row],[15-mar]]</f>
        <v>0</v>
      </c>
      <c r="M24">
        <f>+Casos_PN_CORR[[#This Row],[17-mar]]-Casos_PN_CORR[[#This Row],[16-mar]]</f>
        <v>0</v>
      </c>
      <c r="N24">
        <f>+Casos_PN_CORR[[#This Row],[18-mar]]-Casos_PN_CORR[[#This Row],[17-mar]]</f>
        <v>0</v>
      </c>
      <c r="O24">
        <f>+Casos_PN_CORR[[#This Row],[19-mar]]-Casos_PN_CORR[[#This Row],[18-mar]]</f>
        <v>0</v>
      </c>
      <c r="P24">
        <f>+Casos_PN_CORR[[#This Row],[20-mar]]-Casos_PN_CORR[[#This Row],[19-mar]]</f>
        <v>0</v>
      </c>
      <c r="Q24">
        <f>+Casos_PN_CORR[[#This Row],[21-mar]]-Casos_PN_CORR[[#This Row],[20-mar]]</f>
        <v>0</v>
      </c>
      <c r="R24">
        <f>+Casos_PN_CORR[[#This Row],[22-mar]]-Casos_PN_CORR[[#This Row],[21-mar]]</f>
        <v>0</v>
      </c>
      <c r="S24">
        <f>+Casos_PN_CORR[[#This Row],[23-mar]]-Casos_PN_CORR[[#This Row],[22-mar]]</f>
        <v>0</v>
      </c>
      <c r="T24">
        <f>+Casos_PN_CORR[[#This Row],[24-mar]]-Casos_PN_CORR[[#This Row],[23-mar]]</f>
        <v>0</v>
      </c>
      <c r="U24">
        <f>+Casos_PN_CORR[[#This Row],[25-mar]]-Casos_PN_CORR[[#This Row],[24-mar]]</f>
        <v>0</v>
      </c>
      <c r="V24">
        <f>+Casos_PN_CORR[[#This Row],[26-mar]]-Casos_PN_CORR[[#This Row],[25-mar]]</f>
        <v>0</v>
      </c>
      <c r="W24">
        <f>+Casos_PN_CORR[[#This Row],[27-mar]]-Casos_PN_CORR[[#This Row],[26-mar]]</f>
        <v>0</v>
      </c>
      <c r="X24">
        <f>+Casos_PN_CORR[[#This Row],[28-mar]]-Casos_PN_CORR[[#This Row],[27-mar]]</f>
        <v>0</v>
      </c>
      <c r="Y24">
        <f>+Casos_PN_CORR[[#This Row],[29-mar]]-Casos_PN_CORR[[#This Row],[28-mar]]</f>
        <v>0</v>
      </c>
      <c r="Z24">
        <f>+Casos_PN_CORR[[#This Row],[30-mar]]-Casos_PN_CORR[[#This Row],[29-mar]]</f>
        <v>0</v>
      </c>
      <c r="AA24">
        <f>+Casos_PN_CORR[[#This Row],[31-mar]]-Casos_PN_CORR[[#This Row],[30-mar]]</f>
        <v>0</v>
      </c>
      <c r="AB24">
        <f>+Casos_PN_CORR[[#This Row],[1-abr]]-Casos_PN_CORR[[#This Row],[31-mar]]</f>
        <v>0</v>
      </c>
      <c r="AC24">
        <f>+Casos_PN_CORR[[#This Row],[2-abr]]-Casos_PN_CORR[[#This Row],[1-abr]]</f>
        <v>0</v>
      </c>
      <c r="AD24">
        <f>+Casos_PN_CORR[[#This Row],[3-abr]]-Casos_PN_CORR[[#This Row],[2-abr]]</f>
        <v>0</v>
      </c>
      <c r="AE24">
        <f>+Casos_PN_CORR[[#This Row],[4-abr]]-Casos_PN_CORR[[#This Row],[3-abr]]</f>
        <v>0</v>
      </c>
      <c r="AF24">
        <f>+Casos_PN_CORR[[#This Row],[5-abr]]-Casos_PN_CORR[[#This Row],[4-abr]]</f>
        <v>0</v>
      </c>
      <c r="AG24">
        <f>+Casos_PN_CORR[[#This Row],[6-abr]]-Casos_PN_CORR[[#This Row],[5-abr]]</f>
        <v>0</v>
      </c>
      <c r="AH24">
        <f>+Casos_PN_CORR[[#This Row],[7-abr]]-Casos_PN_CORR[[#This Row],[6-abr]]</f>
        <v>0</v>
      </c>
      <c r="AI24">
        <f>+Casos_PN_CORR[[#This Row],[8-abr]]-Casos_PN_CORR[[#This Row],[7-abr]]</f>
        <v>0</v>
      </c>
      <c r="AJ24">
        <f>+Casos_PN_CORR[[#This Row],[9-abr]]-Casos_PN_CORR[[#This Row],[8-abr]]</f>
        <v>0</v>
      </c>
      <c r="AK24">
        <f>+Casos_PN_CORR[[#This Row],[10-abr]]-Casos_PN_CORR[[#This Row],[9-abr]]</f>
        <v>0</v>
      </c>
      <c r="AL24">
        <f>+Casos_PN_CORR[[#This Row],[11-abr]]-Casos_PN_CORR[[#This Row],[10-abr]]</f>
        <v>0</v>
      </c>
      <c r="AM24">
        <f>+Casos_PN_CORR[[#This Row],[12-abr]]-Casos_PN_CORR[[#This Row],[11-abr]]</f>
        <v>0</v>
      </c>
      <c r="AN24">
        <f>+Casos_PN_CORR[[#This Row],[13-abr]]-Casos_PN_CORR[[#This Row],[12-abr]]</f>
        <v>0</v>
      </c>
      <c r="AO24">
        <f>+Casos_PN_CORR[[#This Row],[14-abr]]-Casos_PN_CORR[[#This Row],[13-abr]]</f>
        <v>0</v>
      </c>
      <c r="AP24">
        <f>+Casos_PN_CORR[[#This Row],[15-abr]]-Casos_PN_CORR[[#This Row],[14-abr]]</f>
        <v>0</v>
      </c>
      <c r="AQ24">
        <f>+Casos_PN_CORR[[#This Row],[16-abr]]-Casos_PN_CORR[[#This Row],[15-abr]]</f>
        <v>0</v>
      </c>
      <c r="AR24">
        <f>+Casos_PN_CORR[[#This Row],[17-abr]]-Casos_PN_CORR[[#This Row],[16-abr]]</f>
        <v>0</v>
      </c>
      <c r="AS24">
        <f>+Casos_PN_CORR[[#This Row],[18-abr]]-Casos_PN_CORR[[#This Row],[17-abr]]</f>
        <v>0</v>
      </c>
      <c r="AT24">
        <f>+Casos_PN_CORR[[#This Row],[19-abr]]-Casos_PN_CORR[[#This Row],[18-abr]]</f>
        <v>0</v>
      </c>
      <c r="AU24">
        <f>+Casos_PN_CORR[[#This Row],[20-abr]]-Casos_PN_CORR[[#This Row],[19-abr]]</f>
        <v>0</v>
      </c>
      <c r="AV24">
        <f>+Casos_PN_CORR[[#This Row],[21-abr]]-Casos_PN_CORR[[#This Row],[20-abr]]</f>
        <v>0</v>
      </c>
      <c r="AW24">
        <f>+Casos_PN_CORR[[#This Row],[22-abr]]-Casos_PN_CORR[[#This Row],[21-abr]]</f>
        <v>0</v>
      </c>
      <c r="AX24">
        <f>+Casos_PN_CORR[[#This Row],[23-abr]]-Casos_PN_CORR[[#This Row],[22-abr]]</f>
        <v>0</v>
      </c>
      <c r="AY24">
        <f>+Casos_PN_CORR[[#This Row],[24-abr]]-Casos_PN_CORR[[#This Row],[23-abr]]</f>
        <v>0</v>
      </c>
      <c r="AZ24">
        <f>+Casos_PN_CORR[[#This Row],[25-abr]]-Casos_PN_CORR[[#This Row],[24-abr]]</f>
        <v>0</v>
      </c>
      <c r="BA24">
        <f>+Casos_PN_CORR[[#This Row],[26-abr]]-Casos_PN_CORR[[#This Row],[25-abr]]</f>
        <v>0</v>
      </c>
      <c r="BB24">
        <f>+Casos_PN_CORR[[#This Row],[27-abr]]-Casos_PN_CORR[[#This Row],[26-abr]]</f>
        <v>0</v>
      </c>
      <c r="BC24">
        <f>+Casos_PN_CORR[[#This Row],[28-abr]]-Casos_PN_CORR[[#This Row],[27-abr]]</f>
        <v>0</v>
      </c>
      <c r="BD24">
        <f>+Casos_PN_CORR[[#This Row],[29-abr]]-Casos_PN_CORR[[#This Row],[28-abr]]</f>
        <v>0</v>
      </c>
      <c r="BE24">
        <f>+Casos_PN_CORR[[#This Row],[30-abr]]-Casos_PN_CORR[[#This Row],[29-abr]]</f>
        <v>0</v>
      </c>
      <c r="BF24">
        <f>+Casos_PN_CORR[[#This Row],[1-may]]-Casos_PN_CORR[[#This Row],[30-abr]]</f>
        <v>0</v>
      </c>
      <c r="BG24">
        <f>+Casos_PN_CORR[[#This Row],[2-may]]-Casos_PN_CORR[[#This Row],[1-may]]</f>
        <v>0</v>
      </c>
      <c r="BH24">
        <f>+Casos_PN_CORR[[#This Row],[3-may]]-Casos_PN_CORR[[#This Row],[2-may]]</f>
        <v>0</v>
      </c>
      <c r="BI24">
        <f>+Casos_PN_CORR[[#This Row],[4-may]]-Casos_PN_CORR[[#This Row],[3-may]]</f>
        <v>0</v>
      </c>
      <c r="BJ24">
        <f>+Casos_PN_CORR[[#This Row],[5-may]]-Casos_PN_CORR[[#This Row],[4-may]]</f>
        <v>0</v>
      </c>
      <c r="BK24">
        <f>+Casos_PN_CORR[[#This Row],[6-may]]-Casos_PN_CORR[[#This Row],[5-may]]</f>
        <v>0</v>
      </c>
      <c r="BL24">
        <f>+Casos_PN_CORR[[#This Row],[7-may]]-Casos_PN_CORR[[#This Row],[6-may]]</f>
        <v>0</v>
      </c>
      <c r="BM24">
        <f>+Casos_PN_CORR[[#This Row],[8-may]]-Casos_PN_CORR[[#This Row],[7-may]]</f>
        <v>0</v>
      </c>
      <c r="BN24">
        <f>+Casos_PN_CORR[[#This Row],[9-may]]-Casos_PN_CORR[[#This Row],[8-may]]</f>
        <v>0</v>
      </c>
      <c r="BO24">
        <f>+Casos_PN_CORR[[#This Row],[10-may]]-Casos_PN_CORR[[#This Row],[9-may]]</f>
        <v>0</v>
      </c>
      <c r="BP24">
        <f>+Casos_PN_CORR[[#This Row],[11-may]]-Casos_PN_CORR[[#This Row],[10-may]]</f>
        <v>0</v>
      </c>
      <c r="BQ24">
        <f>+Casos_PN_CORR[[#This Row],[12-may]]-Casos_PN_CORR[[#This Row],[11-may]]</f>
        <v>0</v>
      </c>
      <c r="BR24">
        <f>+Casos_PN_CORR[[#This Row],[13-may]]-Casos_PN_CORR[[#This Row],[12-may]]</f>
        <v>0</v>
      </c>
      <c r="BS24">
        <f>+Casos_PN_CORR[[#This Row],[14-may]]-Casos_PN_CORR[[#This Row],[13-may]]</f>
        <v>0</v>
      </c>
      <c r="BT24">
        <f>+Casos_PN_CORR[[#This Row],[15-may]]-Casos_PN_CORR[[#This Row],[14-may]]</f>
        <v>0</v>
      </c>
      <c r="BU24">
        <f>+Casos_PN_CORR[[#This Row],[16-may]]-Casos_PN_CORR[[#This Row],[15-may]]</f>
        <v>0</v>
      </c>
      <c r="BV24">
        <f>+Casos_PN_CORR[[#This Row],[17-may]]-Casos_PN_CORR[[#This Row],[16-may]]</f>
        <v>0</v>
      </c>
      <c r="BW24">
        <f>+Casos_PN_CORR[[#This Row],[18-may]]-Casos_PN_CORR[[#This Row],[17-may]]</f>
        <v>0</v>
      </c>
      <c r="BX24">
        <f>+Casos_PN_CORR[[#This Row],[19-may]]-Casos_PN_CORR[[#This Row],[18-may]]</f>
        <v>0</v>
      </c>
      <c r="BY24">
        <f>+Casos_PN_CORR[[#This Row],[20-may]]-Casos_PN_CORR[[#This Row],[19-may]]</f>
        <v>0</v>
      </c>
      <c r="BZ24">
        <f>+Casos_PN_CORR[[#This Row],[21-may]]-Casos_PN_CORR[[#This Row],[20-may]]</f>
        <v>0</v>
      </c>
      <c r="CA24">
        <f>+Casos_PN_CORR[[#This Row],[22-may]]-Casos_PN_CORR[[#This Row],[21-may]]</f>
        <v>0</v>
      </c>
      <c r="CB24">
        <f>+Casos_PN_CORR[[#This Row],[23-may]]-Casos_PN_CORR[[#This Row],[22-may]]</f>
        <v>0</v>
      </c>
      <c r="CC24">
        <f>+Casos_PN_CORR[[#This Row],[24-may]]-Casos_PN_CORR[[#This Row],[23-may]]</f>
        <v>0</v>
      </c>
      <c r="CD24">
        <f>+Casos_PN_CORR[[#This Row],[25-may]]-Casos_PN_CORR[[#This Row],[24-may]]</f>
        <v>0</v>
      </c>
      <c r="CE24">
        <f>+Casos_PN_CORR[[#This Row],[26-may]]-Casos_PN_CORR[[#This Row],[25-may]]</f>
        <v>0</v>
      </c>
      <c r="CF24">
        <f>+Casos_PN_CORR[[#This Row],[27-may]]-Casos_PN_CORR[[#This Row],[26-may]]</f>
        <v>0</v>
      </c>
      <c r="CG24">
        <f>+Casos_PN_CORR[[#This Row],[28-may]]-Casos_PN_CORR[[#This Row],[27-may]]</f>
        <v>0</v>
      </c>
      <c r="CH24">
        <f>+Casos_PN_CORR[[#This Row],[29-may]]-Casos_PN_CORR[[#This Row],[28-may]]</f>
        <v>0</v>
      </c>
      <c r="CI24">
        <f>+Casos_PN_CORR[[#This Row],[30-may]]-Casos_PN_CORR[[#This Row],[29-may]]</f>
        <v>0</v>
      </c>
      <c r="CJ24">
        <f>+Casos_PN_CORR[[#This Row],[31-may]]-Casos_PN_CORR[[#This Row],[30-may]]</f>
        <v>0</v>
      </c>
      <c r="CK24">
        <f>+Casos_PN_CORR[[#This Row],[1-jun]]-Casos_PN_CORR[[#This Row],[31-may]]</f>
        <v>0</v>
      </c>
      <c r="CL24">
        <f>+Casos_PN_CORR[[#This Row],[2-jun]]-Casos_PN_CORR[[#This Row],[1-jun]]</f>
        <v>0</v>
      </c>
      <c r="CM24">
        <f>+Casos_PN_CORR[[#This Row],[3-jun]]-Casos_PN_CORR[[#This Row],[2-jun]]</f>
        <v>0</v>
      </c>
      <c r="CN24">
        <f>+Casos_PN_CORR[[#This Row],[4-jun]]-Casos_PN_CORR[[#This Row],[3-jun]]</f>
        <v>0</v>
      </c>
      <c r="CO24">
        <f>+Casos_PN_CORR[[#This Row],[5-jun]]-Casos_PN_CORR[[#This Row],[4-jun]]</f>
        <v>246</v>
      </c>
      <c r="CP24">
        <f>+Casos_PN_CORR[[#This Row],[6-jun]]-Casos_PN_CORR[[#This Row],[5-jun]]</f>
        <v>0</v>
      </c>
    </row>
    <row r="25" spans="1:94">
      <c r="A25">
        <v>130704</v>
      </c>
      <c r="B25" s="2" t="s">
        <v>131</v>
      </c>
      <c r="C25" s="2" t="s">
        <v>132</v>
      </c>
      <c r="D25" s="2" t="s">
        <v>143</v>
      </c>
      <c r="E25" s="4">
        <f t="shared" si="0"/>
        <v>1</v>
      </c>
      <c r="F25">
        <f>+Casos_PN_CORR[[#This Row],[10-mar]]</f>
        <v>0</v>
      </c>
      <c r="G25">
        <f>+Casos_PN_CORR[[#This Row],[11-mar]]-Casos_PN_CORR[[#This Row],[10-mar]]</f>
        <v>0</v>
      </c>
      <c r="H25">
        <f>+Casos_PN_CORR[[#This Row],[12-mar]]-Casos_PN_CORR[[#This Row],[11-mar]]</f>
        <v>0</v>
      </c>
      <c r="I25">
        <f>+Casos_PN_CORR[[#This Row],[13-mar]]-Casos_PN_CORR[[#This Row],[12-mar]]</f>
        <v>0</v>
      </c>
      <c r="J25">
        <f>+Casos_PN_CORR[[#This Row],[14-mar]]-Casos_PN_CORR[[#This Row],[13-mar]]</f>
        <v>0</v>
      </c>
      <c r="K25">
        <f>+Casos_PN_CORR[[#This Row],[15-mar]]-Casos_PN_CORR[[#This Row],[14-mar]]</f>
        <v>0</v>
      </c>
      <c r="L25">
        <f>+Casos_PN_CORR[[#This Row],[16-mar]]-Casos_PN_CORR[[#This Row],[15-mar]]</f>
        <v>0</v>
      </c>
      <c r="M25">
        <f>+Casos_PN_CORR[[#This Row],[17-mar]]-Casos_PN_CORR[[#This Row],[16-mar]]</f>
        <v>0</v>
      </c>
      <c r="N25">
        <f>+Casos_PN_CORR[[#This Row],[18-mar]]-Casos_PN_CORR[[#This Row],[17-mar]]</f>
        <v>0</v>
      </c>
      <c r="O25">
        <f>+Casos_PN_CORR[[#This Row],[19-mar]]-Casos_PN_CORR[[#This Row],[18-mar]]</f>
        <v>0</v>
      </c>
      <c r="P25">
        <f>+Casos_PN_CORR[[#This Row],[20-mar]]-Casos_PN_CORR[[#This Row],[19-mar]]</f>
        <v>0</v>
      </c>
      <c r="Q25">
        <f>+Casos_PN_CORR[[#This Row],[21-mar]]-Casos_PN_CORR[[#This Row],[20-mar]]</f>
        <v>0</v>
      </c>
      <c r="R25">
        <f>+Casos_PN_CORR[[#This Row],[22-mar]]-Casos_PN_CORR[[#This Row],[21-mar]]</f>
        <v>0</v>
      </c>
      <c r="S25">
        <f>+Casos_PN_CORR[[#This Row],[23-mar]]-Casos_PN_CORR[[#This Row],[22-mar]]</f>
        <v>0</v>
      </c>
      <c r="T25">
        <f>+Casos_PN_CORR[[#This Row],[24-mar]]-Casos_PN_CORR[[#This Row],[23-mar]]</f>
        <v>0</v>
      </c>
      <c r="U25">
        <f>+Casos_PN_CORR[[#This Row],[25-mar]]-Casos_PN_CORR[[#This Row],[24-mar]]</f>
        <v>0</v>
      </c>
      <c r="V25">
        <f>+Casos_PN_CORR[[#This Row],[26-mar]]-Casos_PN_CORR[[#This Row],[25-mar]]</f>
        <v>0</v>
      </c>
      <c r="W25">
        <f>+Casos_PN_CORR[[#This Row],[27-mar]]-Casos_PN_CORR[[#This Row],[26-mar]]</f>
        <v>0</v>
      </c>
      <c r="X25">
        <f>+Casos_PN_CORR[[#This Row],[28-mar]]-Casos_PN_CORR[[#This Row],[27-mar]]</f>
        <v>0</v>
      </c>
      <c r="Y25">
        <f>+Casos_PN_CORR[[#This Row],[29-mar]]-Casos_PN_CORR[[#This Row],[28-mar]]</f>
        <v>0</v>
      </c>
      <c r="Z25">
        <f>+Casos_PN_CORR[[#This Row],[30-mar]]-Casos_PN_CORR[[#This Row],[29-mar]]</f>
        <v>0</v>
      </c>
      <c r="AA25">
        <f>+Casos_PN_CORR[[#This Row],[31-mar]]-Casos_PN_CORR[[#This Row],[30-mar]]</f>
        <v>0</v>
      </c>
      <c r="AB25">
        <f>+Casos_PN_CORR[[#This Row],[1-abr]]-Casos_PN_CORR[[#This Row],[31-mar]]</f>
        <v>0</v>
      </c>
      <c r="AC25">
        <f>+Casos_PN_CORR[[#This Row],[2-abr]]-Casos_PN_CORR[[#This Row],[1-abr]]</f>
        <v>0</v>
      </c>
      <c r="AD25">
        <f>+Casos_PN_CORR[[#This Row],[3-abr]]-Casos_PN_CORR[[#This Row],[2-abr]]</f>
        <v>0</v>
      </c>
      <c r="AE25">
        <f>+Casos_PN_CORR[[#This Row],[4-abr]]-Casos_PN_CORR[[#This Row],[3-abr]]</f>
        <v>0</v>
      </c>
      <c r="AF25">
        <f>+Casos_PN_CORR[[#This Row],[5-abr]]-Casos_PN_CORR[[#This Row],[4-abr]]</f>
        <v>0</v>
      </c>
      <c r="AG25">
        <f>+Casos_PN_CORR[[#This Row],[6-abr]]-Casos_PN_CORR[[#This Row],[5-abr]]</f>
        <v>0</v>
      </c>
      <c r="AH25">
        <f>+Casos_PN_CORR[[#This Row],[7-abr]]-Casos_PN_CORR[[#This Row],[6-abr]]</f>
        <v>0</v>
      </c>
      <c r="AI25">
        <f>+Casos_PN_CORR[[#This Row],[8-abr]]-Casos_PN_CORR[[#This Row],[7-abr]]</f>
        <v>0</v>
      </c>
      <c r="AJ25">
        <f>+Casos_PN_CORR[[#This Row],[9-abr]]-Casos_PN_CORR[[#This Row],[8-abr]]</f>
        <v>0</v>
      </c>
      <c r="AK25">
        <f>+Casos_PN_CORR[[#This Row],[10-abr]]-Casos_PN_CORR[[#This Row],[9-abr]]</f>
        <v>0</v>
      </c>
      <c r="AL25">
        <f>+Casos_PN_CORR[[#This Row],[11-abr]]-Casos_PN_CORR[[#This Row],[10-abr]]</f>
        <v>0</v>
      </c>
      <c r="AM25">
        <f>+Casos_PN_CORR[[#This Row],[12-abr]]-Casos_PN_CORR[[#This Row],[11-abr]]</f>
        <v>0</v>
      </c>
      <c r="AN25">
        <f>+Casos_PN_CORR[[#This Row],[13-abr]]-Casos_PN_CORR[[#This Row],[12-abr]]</f>
        <v>0</v>
      </c>
      <c r="AO25">
        <f>+Casos_PN_CORR[[#This Row],[14-abr]]-Casos_PN_CORR[[#This Row],[13-abr]]</f>
        <v>0</v>
      </c>
      <c r="AP25">
        <f>+Casos_PN_CORR[[#This Row],[15-abr]]-Casos_PN_CORR[[#This Row],[14-abr]]</f>
        <v>0</v>
      </c>
      <c r="AQ25">
        <f>+Casos_PN_CORR[[#This Row],[16-abr]]-Casos_PN_CORR[[#This Row],[15-abr]]</f>
        <v>0</v>
      </c>
      <c r="AR25">
        <f>+Casos_PN_CORR[[#This Row],[17-abr]]-Casos_PN_CORR[[#This Row],[16-abr]]</f>
        <v>0</v>
      </c>
      <c r="AS25">
        <f>+Casos_PN_CORR[[#This Row],[18-abr]]-Casos_PN_CORR[[#This Row],[17-abr]]</f>
        <v>0</v>
      </c>
      <c r="AT25">
        <f>+Casos_PN_CORR[[#This Row],[19-abr]]-Casos_PN_CORR[[#This Row],[18-abr]]</f>
        <v>0</v>
      </c>
      <c r="AU25">
        <f>+Casos_PN_CORR[[#This Row],[20-abr]]-Casos_PN_CORR[[#This Row],[19-abr]]</f>
        <v>0</v>
      </c>
      <c r="AV25">
        <f>+Casos_PN_CORR[[#This Row],[21-abr]]-Casos_PN_CORR[[#This Row],[20-abr]]</f>
        <v>0</v>
      </c>
      <c r="AW25">
        <f>+Casos_PN_CORR[[#This Row],[22-abr]]-Casos_PN_CORR[[#This Row],[21-abr]]</f>
        <v>0</v>
      </c>
      <c r="AX25">
        <f>+Casos_PN_CORR[[#This Row],[23-abr]]-Casos_PN_CORR[[#This Row],[22-abr]]</f>
        <v>0</v>
      </c>
      <c r="AY25">
        <f>+Casos_PN_CORR[[#This Row],[24-abr]]-Casos_PN_CORR[[#This Row],[23-abr]]</f>
        <v>0</v>
      </c>
      <c r="AZ25">
        <f>+Casos_PN_CORR[[#This Row],[25-abr]]-Casos_PN_CORR[[#This Row],[24-abr]]</f>
        <v>0</v>
      </c>
      <c r="BA25">
        <f>+Casos_PN_CORR[[#This Row],[26-abr]]-Casos_PN_CORR[[#This Row],[25-abr]]</f>
        <v>0</v>
      </c>
      <c r="BB25">
        <f>+Casos_PN_CORR[[#This Row],[27-abr]]-Casos_PN_CORR[[#This Row],[26-abr]]</f>
        <v>0</v>
      </c>
      <c r="BC25">
        <f>+Casos_PN_CORR[[#This Row],[28-abr]]-Casos_PN_CORR[[#This Row],[27-abr]]</f>
        <v>0</v>
      </c>
      <c r="BD25">
        <f>+Casos_PN_CORR[[#This Row],[29-abr]]-Casos_PN_CORR[[#This Row],[28-abr]]</f>
        <v>0</v>
      </c>
      <c r="BE25">
        <f>+Casos_PN_CORR[[#This Row],[30-abr]]-Casos_PN_CORR[[#This Row],[29-abr]]</f>
        <v>0</v>
      </c>
      <c r="BF25">
        <f>+Casos_PN_CORR[[#This Row],[1-may]]-Casos_PN_CORR[[#This Row],[30-abr]]</f>
        <v>0</v>
      </c>
      <c r="BG25">
        <f>+Casos_PN_CORR[[#This Row],[2-may]]-Casos_PN_CORR[[#This Row],[1-may]]</f>
        <v>0</v>
      </c>
      <c r="BH25">
        <f>+Casos_PN_CORR[[#This Row],[3-may]]-Casos_PN_CORR[[#This Row],[2-may]]</f>
        <v>0</v>
      </c>
      <c r="BI25">
        <f>+Casos_PN_CORR[[#This Row],[4-may]]-Casos_PN_CORR[[#This Row],[3-may]]</f>
        <v>0</v>
      </c>
      <c r="BJ25">
        <f>+Casos_PN_CORR[[#This Row],[5-may]]-Casos_PN_CORR[[#This Row],[4-may]]</f>
        <v>0</v>
      </c>
      <c r="BK25">
        <f>+Casos_PN_CORR[[#This Row],[6-may]]-Casos_PN_CORR[[#This Row],[5-may]]</f>
        <v>0</v>
      </c>
      <c r="BL25">
        <f>+Casos_PN_CORR[[#This Row],[7-may]]-Casos_PN_CORR[[#This Row],[6-may]]</f>
        <v>0</v>
      </c>
      <c r="BM25">
        <f>+Casos_PN_CORR[[#This Row],[8-may]]-Casos_PN_CORR[[#This Row],[7-may]]</f>
        <v>0</v>
      </c>
      <c r="BN25">
        <f>+Casos_PN_CORR[[#This Row],[9-may]]-Casos_PN_CORR[[#This Row],[8-may]]</f>
        <v>0</v>
      </c>
      <c r="BO25">
        <f>+Casos_PN_CORR[[#This Row],[10-may]]-Casos_PN_CORR[[#This Row],[9-may]]</f>
        <v>0</v>
      </c>
      <c r="BP25">
        <f>+Casos_PN_CORR[[#This Row],[11-may]]-Casos_PN_CORR[[#This Row],[10-may]]</f>
        <v>0</v>
      </c>
      <c r="BQ25">
        <f>+Casos_PN_CORR[[#This Row],[12-may]]-Casos_PN_CORR[[#This Row],[11-may]]</f>
        <v>0</v>
      </c>
      <c r="BR25">
        <f>+Casos_PN_CORR[[#This Row],[13-may]]-Casos_PN_CORR[[#This Row],[12-may]]</f>
        <v>0</v>
      </c>
      <c r="BS25">
        <f>+Casos_PN_CORR[[#This Row],[14-may]]-Casos_PN_CORR[[#This Row],[13-may]]</f>
        <v>0</v>
      </c>
      <c r="BT25">
        <f>+Casos_PN_CORR[[#This Row],[15-may]]-Casos_PN_CORR[[#This Row],[14-may]]</f>
        <v>0</v>
      </c>
      <c r="BU25">
        <f>+Casos_PN_CORR[[#This Row],[16-may]]-Casos_PN_CORR[[#This Row],[15-may]]</f>
        <v>0</v>
      </c>
      <c r="BV25">
        <f>+Casos_PN_CORR[[#This Row],[17-may]]-Casos_PN_CORR[[#This Row],[16-may]]</f>
        <v>0</v>
      </c>
      <c r="BW25">
        <f>+Casos_PN_CORR[[#This Row],[18-may]]-Casos_PN_CORR[[#This Row],[17-may]]</f>
        <v>0</v>
      </c>
      <c r="BX25">
        <f>+Casos_PN_CORR[[#This Row],[19-may]]-Casos_PN_CORR[[#This Row],[18-may]]</f>
        <v>0</v>
      </c>
      <c r="BY25">
        <f>+Casos_PN_CORR[[#This Row],[20-may]]-Casos_PN_CORR[[#This Row],[19-may]]</f>
        <v>0</v>
      </c>
      <c r="BZ25">
        <f>+Casos_PN_CORR[[#This Row],[21-may]]-Casos_PN_CORR[[#This Row],[20-may]]</f>
        <v>0</v>
      </c>
      <c r="CA25">
        <f>+Casos_PN_CORR[[#This Row],[22-may]]-Casos_PN_CORR[[#This Row],[21-may]]</f>
        <v>0</v>
      </c>
      <c r="CB25">
        <f>+Casos_PN_CORR[[#This Row],[23-may]]-Casos_PN_CORR[[#This Row],[22-may]]</f>
        <v>0</v>
      </c>
      <c r="CC25">
        <f>+Casos_PN_CORR[[#This Row],[24-may]]-Casos_PN_CORR[[#This Row],[23-may]]</f>
        <v>0</v>
      </c>
      <c r="CD25">
        <f>+Casos_PN_CORR[[#This Row],[25-may]]-Casos_PN_CORR[[#This Row],[24-may]]</f>
        <v>0</v>
      </c>
      <c r="CE25">
        <f>+Casos_PN_CORR[[#This Row],[26-may]]-Casos_PN_CORR[[#This Row],[25-may]]</f>
        <v>0</v>
      </c>
      <c r="CF25">
        <f>+Casos_PN_CORR[[#This Row],[27-may]]-Casos_PN_CORR[[#This Row],[26-may]]</f>
        <v>0</v>
      </c>
      <c r="CG25">
        <f>+Casos_PN_CORR[[#This Row],[28-may]]-Casos_PN_CORR[[#This Row],[27-may]]</f>
        <v>0</v>
      </c>
      <c r="CH25">
        <f>+Casos_PN_CORR[[#This Row],[29-may]]-Casos_PN_CORR[[#This Row],[28-may]]</f>
        <v>0</v>
      </c>
      <c r="CI25">
        <f>+Casos_PN_CORR[[#This Row],[30-may]]-Casos_PN_CORR[[#This Row],[29-may]]</f>
        <v>0</v>
      </c>
      <c r="CJ25">
        <f>+Casos_PN_CORR[[#This Row],[31-may]]-Casos_PN_CORR[[#This Row],[30-may]]</f>
        <v>0</v>
      </c>
      <c r="CK25">
        <f>+Casos_PN_CORR[[#This Row],[1-jun]]-Casos_PN_CORR[[#This Row],[31-may]]</f>
        <v>0</v>
      </c>
      <c r="CL25">
        <f>+Casos_PN_CORR[[#This Row],[2-jun]]-Casos_PN_CORR[[#This Row],[1-jun]]</f>
        <v>0</v>
      </c>
      <c r="CM25">
        <f>+Casos_PN_CORR[[#This Row],[3-jun]]-Casos_PN_CORR[[#This Row],[2-jun]]</f>
        <v>0</v>
      </c>
      <c r="CN25">
        <f>+Casos_PN_CORR[[#This Row],[4-jun]]-Casos_PN_CORR[[#This Row],[3-jun]]</f>
        <v>0</v>
      </c>
      <c r="CO25">
        <f>+Casos_PN_CORR[[#This Row],[5-jun]]-Casos_PN_CORR[[#This Row],[4-jun]]</f>
        <v>1</v>
      </c>
      <c r="CP25">
        <f>+Casos_PN_CORR[[#This Row],[6-jun]]-Casos_PN_CORR[[#This Row],[5-jun]]</f>
        <v>0</v>
      </c>
    </row>
    <row r="26" spans="1:94">
      <c r="A26">
        <v>130101</v>
      </c>
      <c r="B26" s="2" t="s">
        <v>131</v>
      </c>
      <c r="C26" s="2" t="s">
        <v>144</v>
      </c>
      <c r="D26" s="2" t="s">
        <v>145</v>
      </c>
      <c r="E26" s="4">
        <f t="shared" si="0"/>
        <v>704</v>
      </c>
      <c r="F26">
        <f>+Casos_PN_CORR[[#This Row],[10-mar]]</f>
        <v>0</v>
      </c>
      <c r="G26">
        <f>+Casos_PN_CORR[[#This Row],[11-mar]]-Casos_PN_CORR[[#This Row],[10-mar]]</f>
        <v>0</v>
      </c>
      <c r="H26">
        <f>+Casos_PN_CORR[[#This Row],[12-mar]]-Casos_PN_CORR[[#This Row],[11-mar]]</f>
        <v>0</v>
      </c>
      <c r="I26">
        <f>+Casos_PN_CORR[[#This Row],[13-mar]]-Casos_PN_CORR[[#This Row],[12-mar]]</f>
        <v>0</v>
      </c>
      <c r="J26">
        <f>+Casos_PN_CORR[[#This Row],[14-mar]]-Casos_PN_CORR[[#This Row],[13-mar]]</f>
        <v>0</v>
      </c>
      <c r="K26">
        <f>+Casos_PN_CORR[[#This Row],[15-mar]]-Casos_PN_CORR[[#This Row],[14-mar]]</f>
        <v>0</v>
      </c>
      <c r="L26">
        <f>+Casos_PN_CORR[[#This Row],[16-mar]]-Casos_PN_CORR[[#This Row],[15-mar]]</f>
        <v>0</v>
      </c>
      <c r="M26">
        <f>+Casos_PN_CORR[[#This Row],[17-mar]]-Casos_PN_CORR[[#This Row],[16-mar]]</f>
        <v>0</v>
      </c>
      <c r="N26">
        <f>+Casos_PN_CORR[[#This Row],[18-mar]]-Casos_PN_CORR[[#This Row],[17-mar]]</f>
        <v>0</v>
      </c>
      <c r="O26">
        <f>+Casos_PN_CORR[[#This Row],[19-mar]]-Casos_PN_CORR[[#This Row],[18-mar]]</f>
        <v>0</v>
      </c>
      <c r="P26">
        <f>+Casos_PN_CORR[[#This Row],[20-mar]]-Casos_PN_CORR[[#This Row],[19-mar]]</f>
        <v>0</v>
      </c>
      <c r="Q26">
        <f>+Casos_PN_CORR[[#This Row],[21-mar]]-Casos_PN_CORR[[#This Row],[20-mar]]</f>
        <v>0</v>
      </c>
      <c r="R26">
        <f>+Casos_PN_CORR[[#This Row],[22-mar]]-Casos_PN_CORR[[#This Row],[21-mar]]</f>
        <v>0</v>
      </c>
      <c r="S26">
        <f>+Casos_PN_CORR[[#This Row],[23-mar]]-Casos_PN_CORR[[#This Row],[22-mar]]</f>
        <v>0</v>
      </c>
      <c r="T26">
        <f>+Casos_PN_CORR[[#This Row],[24-mar]]-Casos_PN_CORR[[#This Row],[23-mar]]</f>
        <v>0</v>
      </c>
      <c r="U26">
        <f>+Casos_PN_CORR[[#This Row],[25-mar]]-Casos_PN_CORR[[#This Row],[24-mar]]</f>
        <v>0</v>
      </c>
      <c r="V26">
        <f>+Casos_PN_CORR[[#This Row],[26-mar]]-Casos_PN_CORR[[#This Row],[25-mar]]</f>
        <v>0</v>
      </c>
      <c r="W26">
        <f>+Casos_PN_CORR[[#This Row],[27-mar]]-Casos_PN_CORR[[#This Row],[26-mar]]</f>
        <v>0</v>
      </c>
      <c r="X26">
        <f>+Casos_PN_CORR[[#This Row],[28-mar]]-Casos_PN_CORR[[#This Row],[27-mar]]</f>
        <v>0</v>
      </c>
      <c r="Y26">
        <f>+Casos_PN_CORR[[#This Row],[29-mar]]-Casos_PN_CORR[[#This Row],[28-mar]]</f>
        <v>0</v>
      </c>
      <c r="Z26">
        <f>+Casos_PN_CORR[[#This Row],[30-mar]]-Casos_PN_CORR[[#This Row],[29-mar]]</f>
        <v>0</v>
      </c>
      <c r="AA26">
        <f>+Casos_PN_CORR[[#This Row],[31-mar]]-Casos_PN_CORR[[#This Row],[30-mar]]</f>
        <v>0</v>
      </c>
      <c r="AB26">
        <f>+Casos_PN_CORR[[#This Row],[1-abr]]-Casos_PN_CORR[[#This Row],[31-mar]]</f>
        <v>0</v>
      </c>
      <c r="AC26">
        <f>+Casos_PN_CORR[[#This Row],[2-abr]]-Casos_PN_CORR[[#This Row],[1-abr]]</f>
        <v>0</v>
      </c>
      <c r="AD26">
        <f>+Casos_PN_CORR[[#This Row],[3-abr]]-Casos_PN_CORR[[#This Row],[2-abr]]</f>
        <v>0</v>
      </c>
      <c r="AE26">
        <f>+Casos_PN_CORR[[#This Row],[4-abr]]-Casos_PN_CORR[[#This Row],[3-abr]]</f>
        <v>0</v>
      </c>
      <c r="AF26">
        <f>+Casos_PN_CORR[[#This Row],[5-abr]]-Casos_PN_CORR[[#This Row],[4-abr]]</f>
        <v>0</v>
      </c>
      <c r="AG26">
        <f>+Casos_PN_CORR[[#This Row],[6-abr]]-Casos_PN_CORR[[#This Row],[5-abr]]</f>
        <v>0</v>
      </c>
      <c r="AH26">
        <f>+Casos_PN_CORR[[#This Row],[7-abr]]-Casos_PN_CORR[[#This Row],[6-abr]]</f>
        <v>0</v>
      </c>
      <c r="AI26">
        <f>+Casos_PN_CORR[[#This Row],[8-abr]]-Casos_PN_CORR[[#This Row],[7-abr]]</f>
        <v>0</v>
      </c>
      <c r="AJ26">
        <f>+Casos_PN_CORR[[#This Row],[9-abr]]-Casos_PN_CORR[[#This Row],[8-abr]]</f>
        <v>0</v>
      </c>
      <c r="AK26">
        <f>+Casos_PN_CORR[[#This Row],[10-abr]]-Casos_PN_CORR[[#This Row],[9-abr]]</f>
        <v>0</v>
      </c>
      <c r="AL26">
        <f>+Casos_PN_CORR[[#This Row],[11-abr]]-Casos_PN_CORR[[#This Row],[10-abr]]</f>
        <v>0</v>
      </c>
      <c r="AM26">
        <f>+Casos_PN_CORR[[#This Row],[12-abr]]-Casos_PN_CORR[[#This Row],[11-abr]]</f>
        <v>0</v>
      </c>
      <c r="AN26">
        <f>+Casos_PN_CORR[[#This Row],[13-abr]]-Casos_PN_CORR[[#This Row],[12-abr]]</f>
        <v>0</v>
      </c>
      <c r="AO26">
        <f>+Casos_PN_CORR[[#This Row],[14-abr]]-Casos_PN_CORR[[#This Row],[13-abr]]</f>
        <v>0</v>
      </c>
      <c r="AP26">
        <f>+Casos_PN_CORR[[#This Row],[15-abr]]-Casos_PN_CORR[[#This Row],[14-abr]]</f>
        <v>0</v>
      </c>
      <c r="AQ26">
        <f>+Casos_PN_CORR[[#This Row],[16-abr]]-Casos_PN_CORR[[#This Row],[15-abr]]</f>
        <v>0</v>
      </c>
      <c r="AR26">
        <f>+Casos_PN_CORR[[#This Row],[17-abr]]-Casos_PN_CORR[[#This Row],[16-abr]]</f>
        <v>0</v>
      </c>
      <c r="AS26">
        <f>+Casos_PN_CORR[[#This Row],[18-abr]]-Casos_PN_CORR[[#This Row],[17-abr]]</f>
        <v>0</v>
      </c>
      <c r="AT26">
        <f>+Casos_PN_CORR[[#This Row],[19-abr]]-Casos_PN_CORR[[#This Row],[18-abr]]</f>
        <v>0</v>
      </c>
      <c r="AU26">
        <f>+Casos_PN_CORR[[#This Row],[20-abr]]-Casos_PN_CORR[[#This Row],[19-abr]]</f>
        <v>0</v>
      </c>
      <c r="AV26">
        <f>+Casos_PN_CORR[[#This Row],[21-abr]]-Casos_PN_CORR[[#This Row],[20-abr]]</f>
        <v>0</v>
      </c>
      <c r="AW26">
        <f>+Casos_PN_CORR[[#This Row],[22-abr]]-Casos_PN_CORR[[#This Row],[21-abr]]</f>
        <v>0</v>
      </c>
      <c r="AX26">
        <f>+Casos_PN_CORR[[#This Row],[23-abr]]-Casos_PN_CORR[[#This Row],[22-abr]]</f>
        <v>0</v>
      </c>
      <c r="AY26">
        <f>+Casos_PN_CORR[[#This Row],[24-abr]]-Casos_PN_CORR[[#This Row],[23-abr]]</f>
        <v>0</v>
      </c>
      <c r="AZ26">
        <f>+Casos_PN_CORR[[#This Row],[25-abr]]-Casos_PN_CORR[[#This Row],[24-abr]]</f>
        <v>0</v>
      </c>
      <c r="BA26">
        <f>+Casos_PN_CORR[[#This Row],[26-abr]]-Casos_PN_CORR[[#This Row],[25-abr]]</f>
        <v>0</v>
      </c>
      <c r="BB26">
        <f>+Casos_PN_CORR[[#This Row],[27-abr]]-Casos_PN_CORR[[#This Row],[26-abr]]</f>
        <v>0</v>
      </c>
      <c r="BC26">
        <f>+Casos_PN_CORR[[#This Row],[28-abr]]-Casos_PN_CORR[[#This Row],[27-abr]]</f>
        <v>0</v>
      </c>
      <c r="BD26">
        <f>+Casos_PN_CORR[[#This Row],[29-abr]]-Casos_PN_CORR[[#This Row],[28-abr]]</f>
        <v>0</v>
      </c>
      <c r="BE26">
        <f>+Casos_PN_CORR[[#This Row],[30-abr]]-Casos_PN_CORR[[#This Row],[29-abr]]</f>
        <v>0</v>
      </c>
      <c r="BF26">
        <f>+Casos_PN_CORR[[#This Row],[1-may]]-Casos_PN_CORR[[#This Row],[30-abr]]</f>
        <v>0</v>
      </c>
      <c r="BG26">
        <f>+Casos_PN_CORR[[#This Row],[2-may]]-Casos_PN_CORR[[#This Row],[1-may]]</f>
        <v>0</v>
      </c>
      <c r="BH26">
        <f>+Casos_PN_CORR[[#This Row],[3-may]]-Casos_PN_CORR[[#This Row],[2-may]]</f>
        <v>0</v>
      </c>
      <c r="BI26">
        <f>+Casos_PN_CORR[[#This Row],[4-may]]-Casos_PN_CORR[[#This Row],[3-may]]</f>
        <v>0</v>
      </c>
      <c r="BJ26">
        <f>+Casos_PN_CORR[[#This Row],[5-may]]-Casos_PN_CORR[[#This Row],[4-may]]</f>
        <v>0</v>
      </c>
      <c r="BK26">
        <f>+Casos_PN_CORR[[#This Row],[6-may]]-Casos_PN_CORR[[#This Row],[5-may]]</f>
        <v>0</v>
      </c>
      <c r="BL26">
        <f>+Casos_PN_CORR[[#This Row],[7-may]]-Casos_PN_CORR[[#This Row],[6-may]]</f>
        <v>0</v>
      </c>
      <c r="BM26">
        <f>+Casos_PN_CORR[[#This Row],[8-may]]-Casos_PN_CORR[[#This Row],[7-may]]</f>
        <v>0</v>
      </c>
      <c r="BN26">
        <f>+Casos_PN_CORR[[#This Row],[9-may]]-Casos_PN_CORR[[#This Row],[8-may]]</f>
        <v>0</v>
      </c>
      <c r="BO26">
        <f>+Casos_PN_CORR[[#This Row],[10-may]]-Casos_PN_CORR[[#This Row],[9-may]]</f>
        <v>0</v>
      </c>
      <c r="BP26">
        <f>+Casos_PN_CORR[[#This Row],[11-may]]-Casos_PN_CORR[[#This Row],[10-may]]</f>
        <v>0</v>
      </c>
      <c r="BQ26">
        <f>+Casos_PN_CORR[[#This Row],[12-may]]-Casos_PN_CORR[[#This Row],[11-may]]</f>
        <v>0</v>
      </c>
      <c r="BR26">
        <f>+Casos_PN_CORR[[#This Row],[13-may]]-Casos_PN_CORR[[#This Row],[12-may]]</f>
        <v>0</v>
      </c>
      <c r="BS26">
        <f>+Casos_PN_CORR[[#This Row],[14-may]]-Casos_PN_CORR[[#This Row],[13-may]]</f>
        <v>0</v>
      </c>
      <c r="BT26">
        <f>+Casos_PN_CORR[[#This Row],[15-may]]-Casos_PN_CORR[[#This Row],[14-may]]</f>
        <v>0</v>
      </c>
      <c r="BU26">
        <f>+Casos_PN_CORR[[#This Row],[16-may]]-Casos_PN_CORR[[#This Row],[15-may]]</f>
        <v>0</v>
      </c>
      <c r="BV26">
        <f>+Casos_PN_CORR[[#This Row],[17-may]]-Casos_PN_CORR[[#This Row],[16-may]]</f>
        <v>0</v>
      </c>
      <c r="BW26">
        <f>+Casos_PN_CORR[[#This Row],[18-may]]-Casos_PN_CORR[[#This Row],[17-may]]</f>
        <v>0</v>
      </c>
      <c r="BX26">
        <f>+Casos_PN_CORR[[#This Row],[19-may]]-Casos_PN_CORR[[#This Row],[18-may]]</f>
        <v>0</v>
      </c>
      <c r="BY26">
        <f>+Casos_PN_CORR[[#This Row],[20-may]]-Casos_PN_CORR[[#This Row],[19-may]]</f>
        <v>0</v>
      </c>
      <c r="BZ26">
        <f>+Casos_PN_CORR[[#This Row],[21-may]]-Casos_PN_CORR[[#This Row],[20-may]]</f>
        <v>0</v>
      </c>
      <c r="CA26">
        <f>+Casos_PN_CORR[[#This Row],[22-may]]-Casos_PN_CORR[[#This Row],[21-may]]</f>
        <v>0</v>
      </c>
      <c r="CB26">
        <f>+Casos_PN_CORR[[#This Row],[23-may]]-Casos_PN_CORR[[#This Row],[22-may]]</f>
        <v>0</v>
      </c>
      <c r="CC26">
        <f>+Casos_PN_CORR[[#This Row],[24-may]]-Casos_PN_CORR[[#This Row],[23-may]]</f>
        <v>0</v>
      </c>
      <c r="CD26">
        <f>+Casos_PN_CORR[[#This Row],[25-may]]-Casos_PN_CORR[[#This Row],[24-may]]</f>
        <v>0</v>
      </c>
      <c r="CE26">
        <f>+Casos_PN_CORR[[#This Row],[26-may]]-Casos_PN_CORR[[#This Row],[25-may]]</f>
        <v>0</v>
      </c>
      <c r="CF26">
        <f>+Casos_PN_CORR[[#This Row],[27-may]]-Casos_PN_CORR[[#This Row],[26-may]]</f>
        <v>0</v>
      </c>
      <c r="CG26">
        <f>+Casos_PN_CORR[[#This Row],[28-may]]-Casos_PN_CORR[[#This Row],[27-may]]</f>
        <v>0</v>
      </c>
      <c r="CH26">
        <f>+Casos_PN_CORR[[#This Row],[29-may]]-Casos_PN_CORR[[#This Row],[28-may]]</f>
        <v>0</v>
      </c>
      <c r="CI26">
        <f>+Casos_PN_CORR[[#This Row],[30-may]]-Casos_PN_CORR[[#This Row],[29-may]]</f>
        <v>0</v>
      </c>
      <c r="CJ26">
        <f>+Casos_PN_CORR[[#This Row],[31-may]]-Casos_PN_CORR[[#This Row],[30-may]]</f>
        <v>0</v>
      </c>
      <c r="CK26">
        <f>+Casos_PN_CORR[[#This Row],[1-jun]]-Casos_PN_CORR[[#This Row],[31-may]]</f>
        <v>0</v>
      </c>
      <c r="CL26">
        <f>+Casos_PN_CORR[[#This Row],[2-jun]]-Casos_PN_CORR[[#This Row],[1-jun]]</f>
        <v>0</v>
      </c>
      <c r="CM26">
        <f>+Casos_PN_CORR[[#This Row],[3-jun]]-Casos_PN_CORR[[#This Row],[2-jun]]</f>
        <v>0</v>
      </c>
      <c r="CN26">
        <f>+Casos_PN_CORR[[#This Row],[4-jun]]-Casos_PN_CORR[[#This Row],[3-jun]]</f>
        <v>0</v>
      </c>
      <c r="CO26">
        <f>+Casos_PN_CORR[[#This Row],[5-jun]]-Casos_PN_CORR[[#This Row],[4-jun]]</f>
        <v>704</v>
      </c>
      <c r="CP26">
        <f>+Casos_PN_CORR[[#This Row],[6-jun]]-Casos_PN_CORR[[#This Row],[5-jun]]</f>
        <v>0</v>
      </c>
    </row>
    <row r="27" spans="1:94">
      <c r="A27">
        <v>40502</v>
      </c>
      <c r="B27" s="2" t="s">
        <v>115</v>
      </c>
      <c r="C27" s="2" t="s">
        <v>146</v>
      </c>
      <c r="D27" s="2" t="s">
        <v>147</v>
      </c>
      <c r="E27" s="4">
        <f t="shared" si="0"/>
        <v>8</v>
      </c>
      <c r="F27">
        <f>+Casos_PN_CORR[[#This Row],[10-mar]]</f>
        <v>0</v>
      </c>
      <c r="G27">
        <f>+Casos_PN_CORR[[#This Row],[11-mar]]-Casos_PN_CORR[[#This Row],[10-mar]]</f>
        <v>0</v>
      </c>
      <c r="H27">
        <f>+Casos_PN_CORR[[#This Row],[12-mar]]-Casos_PN_CORR[[#This Row],[11-mar]]</f>
        <v>0</v>
      </c>
      <c r="I27">
        <f>+Casos_PN_CORR[[#This Row],[13-mar]]-Casos_PN_CORR[[#This Row],[12-mar]]</f>
        <v>0</v>
      </c>
      <c r="J27">
        <f>+Casos_PN_CORR[[#This Row],[14-mar]]-Casos_PN_CORR[[#This Row],[13-mar]]</f>
        <v>0</v>
      </c>
      <c r="K27">
        <f>+Casos_PN_CORR[[#This Row],[15-mar]]-Casos_PN_CORR[[#This Row],[14-mar]]</f>
        <v>0</v>
      </c>
      <c r="L27">
        <f>+Casos_PN_CORR[[#This Row],[16-mar]]-Casos_PN_CORR[[#This Row],[15-mar]]</f>
        <v>0</v>
      </c>
      <c r="M27">
        <f>+Casos_PN_CORR[[#This Row],[17-mar]]-Casos_PN_CORR[[#This Row],[16-mar]]</f>
        <v>0</v>
      </c>
      <c r="N27">
        <f>+Casos_PN_CORR[[#This Row],[18-mar]]-Casos_PN_CORR[[#This Row],[17-mar]]</f>
        <v>0</v>
      </c>
      <c r="O27">
        <f>+Casos_PN_CORR[[#This Row],[19-mar]]-Casos_PN_CORR[[#This Row],[18-mar]]</f>
        <v>0</v>
      </c>
      <c r="P27">
        <f>+Casos_PN_CORR[[#This Row],[20-mar]]-Casos_PN_CORR[[#This Row],[19-mar]]</f>
        <v>0</v>
      </c>
      <c r="Q27">
        <f>+Casos_PN_CORR[[#This Row],[21-mar]]-Casos_PN_CORR[[#This Row],[20-mar]]</f>
        <v>0</v>
      </c>
      <c r="R27">
        <f>+Casos_PN_CORR[[#This Row],[22-mar]]-Casos_PN_CORR[[#This Row],[21-mar]]</f>
        <v>0</v>
      </c>
      <c r="S27">
        <f>+Casos_PN_CORR[[#This Row],[23-mar]]-Casos_PN_CORR[[#This Row],[22-mar]]</f>
        <v>0</v>
      </c>
      <c r="T27">
        <f>+Casos_PN_CORR[[#This Row],[24-mar]]-Casos_PN_CORR[[#This Row],[23-mar]]</f>
        <v>0</v>
      </c>
      <c r="U27">
        <f>+Casos_PN_CORR[[#This Row],[25-mar]]-Casos_PN_CORR[[#This Row],[24-mar]]</f>
        <v>0</v>
      </c>
      <c r="V27">
        <f>+Casos_PN_CORR[[#This Row],[26-mar]]-Casos_PN_CORR[[#This Row],[25-mar]]</f>
        <v>0</v>
      </c>
      <c r="W27">
        <f>+Casos_PN_CORR[[#This Row],[27-mar]]-Casos_PN_CORR[[#This Row],[26-mar]]</f>
        <v>0</v>
      </c>
      <c r="X27">
        <f>+Casos_PN_CORR[[#This Row],[28-mar]]-Casos_PN_CORR[[#This Row],[27-mar]]</f>
        <v>0</v>
      </c>
      <c r="Y27">
        <f>+Casos_PN_CORR[[#This Row],[29-mar]]-Casos_PN_CORR[[#This Row],[28-mar]]</f>
        <v>0</v>
      </c>
      <c r="Z27">
        <f>+Casos_PN_CORR[[#This Row],[30-mar]]-Casos_PN_CORR[[#This Row],[29-mar]]</f>
        <v>0</v>
      </c>
      <c r="AA27">
        <f>+Casos_PN_CORR[[#This Row],[31-mar]]-Casos_PN_CORR[[#This Row],[30-mar]]</f>
        <v>0</v>
      </c>
      <c r="AB27">
        <f>+Casos_PN_CORR[[#This Row],[1-abr]]-Casos_PN_CORR[[#This Row],[31-mar]]</f>
        <v>0</v>
      </c>
      <c r="AC27">
        <f>+Casos_PN_CORR[[#This Row],[2-abr]]-Casos_PN_CORR[[#This Row],[1-abr]]</f>
        <v>0</v>
      </c>
      <c r="AD27">
        <f>+Casos_PN_CORR[[#This Row],[3-abr]]-Casos_PN_CORR[[#This Row],[2-abr]]</f>
        <v>0</v>
      </c>
      <c r="AE27">
        <f>+Casos_PN_CORR[[#This Row],[4-abr]]-Casos_PN_CORR[[#This Row],[3-abr]]</f>
        <v>0</v>
      </c>
      <c r="AF27">
        <f>+Casos_PN_CORR[[#This Row],[5-abr]]-Casos_PN_CORR[[#This Row],[4-abr]]</f>
        <v>0</v>
      </c>
      <c r="AG27">
        <f>+Casos_PN_CORR[[#This Row],[6-abr]]-Casos_PN_CORR[[#This Row],[5-abr]]</f>
        <v>0</v>
      </c>
      <c r="AH27">
        <f>+Casos_PN_CORR[[#This Row],[7-abr]]-Casos_PN_CORR[[#This Row],[6-abr]]</f>
        <v>0</v>
      </c>
      <c r="AI27">
        <f>+Casos_PN_CORR[[#This Row],[8-abr]]-Casos_PN_CORR[[#This Row],[7-abr]]</f>
        <v>0</v>
      </c>
      <c r="AJ27">
        <f>+Casos_PN_CORR[[#This Row],[9-abr]]-Casos_PN_CORR[[#This Row],[8-abr]]</f>
        <v>0</v>
      </c>
      <c r="AK27">
        <f>+Casos_PN_CORR[[#This Row],[10-abr]]-Casos_PN_CORR[[#This Row],[9-abr]]</f>
        <v>0</v>
      </c>
      <c r="AL27">
        <f>+Casos_PN_CORR[[#This Row],[11-abr]]-Casos_PN_CORR[[#This Row],[10-abr]]</f>
        <v>0</v>
      </c>
      <c r="AM27">
        <f>+Casos_PN_CORR[[#This Row],[12-abr]]-Casos_PN_CORR[[#This Row],[11-abr]]</f>
        <v>0</v>
      </c>
      <c r="AN27">
        <f>+Casos_PN_CORR[[#This Row],[13-abr]]-Casos_PN_CORR[[#This Row],[12-abr]]</f>
        <v>0</v>
      </c>
      <c r="AO27">
        <f>+Casos_PN_CORR[[#This Row],[14-abr]]-Casos_PN_CORR[[#This Row],[13-abr]]</f>
        <v>0</v>
      </c>
      <c r="AP27">
        <f>+Casos_PN_CORR[[#This Row],[15-abr]]-Casos_PN_CORR[[#This Row],[14-abr]]</f>
        <v>0</v>
      </c>
      <c r="AQ27">
        <f>+Casos_PN_CORR[[#This Row],[16-abr]]-Casos_PN_CORR[[#This Row],[15-abr]]</f>
        <v>0</v>
      </c>
      <c r="AR27">
        <f>+Casos_PN_CORR[[#This Row],[17-abr]]-Casos_PN_CORR[[#This Row],[16-abr]]</f>
        <v>0</v>
      </c>
      <c r="AS27">
        <f>+Casos_PN_CORR[[#This Row],[18-abr]]-Casos_PN_CORR[[#This Row],[17-abr]]</f>
        <v>0</v>
      </c>
      <c r="AT27">
        <f>+Casos_PN_CORR[[#This Row],[19-abr]]-Casos_PN_CORR[[#This Row],[18-abr]]</f>
        <v>0</v>
      </c>
      <c r="AU27">
        <f>+Casos_PN_CORR[[#This Row],[20-abr]]-Casos_PN_CORR[[#This Row],[19-abr]]</f>
        <v>0</v>
      </c>
      <c r="AV27">
        <f>+Casos_PN_CORR[[#This Row],[21-abr]]-Casos_PN_CORR[[#This Row],[20-abr]]</f>
        <v>0</v>
      </c>
      <c r="AW27">
        <f>+Casos_PN_CORR[[#This Row],[22-abr]]-Casos_PN_CORR[[#This Row],[21-abr]]</f>
        <v>0</v>
      </c>
      <c r="AX27">
        <f>+Casos_PN_CORR[[#This Row],[23-abr]]-Casos_PN_CORR[[#This Row],[22-abr]]</f>
        <v>0</v>
      </c>
      <c r="AY27">
        <f>+Casos_PN_CORR[[#This Row],[24-abr]]-Casos_PN_CORR[[#This Row],[23-abr]]</f>
        <v>0</v>
      </c>
      <c r="AZ27">
        <f>+Casos_PN_CORR[[#This Row],[25-abr]]-Casos_PN_CORR[[#This Row],[24-abr]]</f>
        <v>0</v>
      </c>
      <c r="BA27">
        <f>+Casos_PN_CORR[[#This Row],[26-abr]]-Casos_PN_CORR[[#This Row],[25-abr]]</f>
        <v>0</v>
      </c>
      <c r="BB27">
        <f>+Casos_PN_CORR[[#This Row],[27-abr]]-Casos_PN_CORR[[#This Row],[26-abr]]</f>
        <v>0</v>
      </c>
      <c r="BC27">
        <f>+Casos_PN_CORR[[#This Row],[28-abr]]-Casos_PN_CORR[[#This Row],[27-abr]]</f>
        <v>0</v>
      </c>
      <c r="BD27">
        <f>+Casos_PN_CORR[[#This Row],[29-abr]]-Casos_PN_CORR[[#This Row],[28-abr]]</f>
        <v>0</v>
      </c>
      <c r="BE27">
        <f>+Casos_PN_CORR[[#This Row],[30-abr]]-Casos_PN_CORR[[#This Row],[29-abr]]</f>
        <v>0</v>
      </c>
      <c r="BF27">
        <f>+Casos_PN_CORR[[#This Row],[1-may]]-Casos_PN_CORR[[#This Row],[30-abr]]</f>
        <v>0</v>
      </c>
      <c r="BG27">
        <f>+Casos_PN_CORR[[#This Row],[2-may]]-Casos_PN_CORR[[#This Row],[1-may]]</f>
        <v>0</v>
      </c>
      <c r="BH27">
        <f>+Casos_PN_CORR[[#This Row],[3-may]]-Casos_PN_CORR[[#This Row],[2-may]]</f>
        <v>0</v>
      </c>
      <c r="BI27">
        <f>+Casos_PN_CORR[[#This Row],[4-may]]-Casos_PN_CORR[[#This Row],[3-may]]</f>
        <v>0</v>
      </c>
      <c r="BJ27">
        <f>+Casos_PN_CORR[[#This Row],[5-may]]-Casos_PN_CORR[[#This Row],[4-may]]</f>
        <v>0</v>
      </c>
      <c r="BK27">
        <f>+Casos_PN_CORR[[#This Row],[6-may]]-Casos_PN_CORR[[#This Row],[5-may]]</f>
        <v>0</v>
      </c>
      <c r="BL27">
        <f>+Casos_PN_CORR[[#This Row],[7-may]]-Casos_PN_CORR[[#This Row],[6-may]]</f>
        <v>0</v>
      </c>
      <c r="BM27">
        <f>+Casos_PN_CORR[[#This Row],[8-may]]-Casos_PN_CORR[[#This Row],[7-may]]</f>
        <v>0</v>
      </c>
      <c r="BN27">
        <f>+Casos_PN_CORR[[#This Row],[9-may]]-Casos_PN_CORR[[#This Row],[8-may]]</f>
        <v>0</v>
      </c>
      <c r="BO27">
        <f>+Casos_PN_CORR[[#This Row],[10-may]]-Casos_PN_CORR[[#This Row],[9-may]]</f>
        <v>0</v>
      </c>
      <c r="BP27">
        <f>+Casos_PN_CORR[[#This Row],[11-may]]-Casos_PN_CORR[[#This Row],[10-may]]</f>
        <v>0</v>
      </c>
      <c r="BQ27">
        <f>+Casos_PN_CORR[[#This Row],[12-may]]-Casos_PN_CORR[[#This Row],[11-may]]</f>
        <v>0</v>
      </c>
      <c r="BR27">
        <f>+Casos_PN_CORR[[#This Row],[13-may]]-Casos_PN_CORR[[#This Row],[12-may]]</f>
        <v>0</v>
      </c>
      <c r="BS27">
        <f>+Casos_PN_CORR[[#This Row],[14-may]]-Casos_PN_CORR[[#This Row],[13-may]]</f>
        <v>0</v>
      </c>
      <c r="BT27">
        <f>+Casos_PN_CORR[[#This Row],[15-may]]-Casos_PN_CORR[[#This Row],[14-may]]</f>
        <v>0</v>
      </c>
      <c r="BU27">
        <f>+Casos_PN_CORR[[#This Row],[16-may]]-Casos_PN_CORR[[#This Row],[15-may]]</f>
        <v>0</v>
      </c>
      <c r="BV27">
        <f>+Casos_PN_CORR[[#This Row],[17-may]]-Casos_PN_CORR[[#This Row],[16-may]]</f>
        <v>0</v>
      </c>
      <c r="BW27">
        <f>+Casos_PN_CORR[[#This Row],[18-may]]-Casos_PN_CORR[[#This Row],[17-may]]</f>
        <v>0</v>
      </c>
      <c r="BX27">
        <f>+Casos_PN_CORR[[#This Row],[19-may]]-Casos_PN_CORR[[#This Row],[18-may]]</f>
        <v>0</v>
      </c>
      <c r="BY27">
        <f>+Casos_PN_CORR[[#This Row],[20-may]]-Casos_PN_CORR[[#This Row],[19-may]]</f>
        <v>0</v>
      </c>
      <c r="BZ27">
        <f>+Casos_PN_CORR[[#This Row],[21-may]]-Casos_PN_CORR[[#This Row],[20-may]]</f>
        <v>0</v>
      </c>
      <c r="CA27">
        <f>+Casos_PN_CORR[[#This Row],[22-may]]-Casos_PN_CORR[[#This Row],[21-may]]</f>
        <v>0</v>
      </c>
      <c r="CB27">
        <f>+Casos_PN_CORR[[#This Row],[23-may]]-Casos_PN_CORR[[#This Row],[22-may]]</f>
        <v>0</v>
      </c>
      <c r="CC27">
        <f>+Casos_PN_CORR[[#This Row],[24-may]]-Casos_PN_CORR[[#This Row],[23-may]]</f>
        <v>0</v>
      </c>
      <c r="CD27">
        <f>+Casos_PN_CORR[[#This Row],[25-may]]-Casos_PN_CORR[[#This Row],[24-may]]</f>
        <v>0</v>
      </c>
      <c r="CE27">
        <f>+Casos_PN_CORR[[#This Row],[26-may]]-Casos_PN_CORR[[#This Row],[25-may]]</f>
        <v>0</v>
      </c>
      <c r="CF27">
        <f>+Casos_PN_CORR[[#This Row],[27-may]]-Casos_PN_CORR[[#This Row],[26-may]]</f>
        <v>0</v>
      </c>
      <c r="CG27">
        <f>+Casos_PN_CORR[[#This Row],[28-may]]-Casos_PN_CORR[[#This Row],[27-may]]</f>
        <v>0</v>
      </c>
      <c r="CH27">
        <f>+Casos_PN_CORR[[#This Row],[29-may]]-Casos_PN_CORR[[#This Row],[28-may]]</f>
        <v>0</v>
      </c>
      <c r="CI27">
        <f>+Casos_PN_CORR[[#This Row],[30-may]]-Casos_PN_CORR[[#This Row],[29-may]]</f>
        <v>0</v>
      </c>
      <c r="CJ27">
        <f>+Casos_PN_CORR[[#This Row],[31-may]]-Casos_PN_CORR[[#This Row],[30-may]]</f>
        <v>0</v>
      </c>
      <c r="CK27">
        <f>+Casos_PN_CORR[[#This Row],[1-jun]]-Casos_PN_CORR[[#This Row],[31-may]]</f>
        <v>0</v>
      </c>
      <c r="CL27">
        <f>+Casos_PN_CORR[[#This Row],[2-jun]]-Casos_PN_CORR[[#This Row],[1-jun]]</f>
        <v>0</v>
      </c>
      <c r="CM27">
        <f>+Casos_PN_CORR[[#This Row],[3-jun]]-Casos_PN_CORR[[#This Row],[2-jun]]</f>
        <v>0</v>
      </c>
      <c r="CN27">
        <f>+Casos_PN_CORR[[#This Row],[4-jun]]-Casos_PN_CORR[[#This Row],[3-jun]]</f>
        <v>0</v>
      </c>
      <c r="CO27">
        <f>+Casos_PN_CORR[[#This Row],[5-jun]]-Casos_PN_CORR[[#This Row],[4-jun]]</f>
        <v>8</v>
      </c>
      <c r="CP27">
        <f>+Casos_PN_CORR[[#This Row],[6-jun]]-Casos_PN_CORR[[#This Row],[5-jun]]</f>
        <v>0</v>
      </c>
    </row>
    <row r="28" spans="1:94">
      <c r="A28">
        <v>90101</v>
      </c>
      <c r="B28" s="2" t="s">
        <v>139</v>
      </c>
      <c r="C28" s="2" t="s">
        <v>148</v>
      </c>
      <c r="D28" s="2" t="s">
        <v>149</v>
      </c>
      <c r="E28" s="4">
        <f t="shared" si="0"/>
        <v>28</v>
      </c>
      <c r="F28">
        <f>+Casos_PN_CORR[[#This Row],[10-mar]]</f>
        <v>0</v>
      </c>
      <c r="G28">
        <f>+Casos_PN_CORR[[#This Row],[11-mar]]-Casos_PN_CORR[[#This Row],[10-mar]]</f>
        <v>0</v>
      </c>
      <c r="H28">
        <f>+Casos_PN_CORR[[#This Row],[12-mar]]-Casos_PN_CORR[[#This Row],[11-mar]]</f>
        <v>0</v>
      </c>
      <c r="I28">
        <f>+Casos_PN_CORR[[#This Row],[13-mar]]-Casos_PN_CORR[[#This Row],[12-mar]]</f>
        <v>0</v>
      </c>
      <c r="J28">
        <f>+Casos_PN_CORR[[#This Row],[14-mar]]-Casos_PN_CORR[[#This Row],[13-mar]]</f>
        <v>0</v>
      </c>
      <c r="K28">
        <f>+Casos_PN_CORR[[#This Row],[15-mar]]-Casos_PN_CORR[[#This Row],[14-mar]]</f>
        <v>0</v>
      </c>
      <c r="L28">
        <f>+Casos_PN_CORR[[#This Row],[16-mar]]-Casos_PN_CORR[[#This Row],[15-mar]]</f>
        <v>0</v>
      </c>
      <c r="M28">
        <f>+Casos_PN_CORR[[#This Row],[17-mar]]-Casos_PN_CORR[[#This Row],[16-mar]]</f>
        <v>0</v>
      </c>
      <c r="N28">
        <f>+Casos_PN_CORR[[#This Row],[18-mar]]-Casos_PN_CORR[[#This Row],[17-mar]]</f>
        <v>0</v>
      </c>
      <c r="O28">
        <f>+Casos_PN_CORR[[#This Row],[19-mar]]-Casos_PN_CORR[[#This Row],[18-mar]]</f>
        <v>0</v>
      </c>
      <c r="P28">
        <f>+Casos_PN_CORR[[#This Row],[20-mar]]-Casos_PN_CORR[[#This Row],[19-mar]]</f>
        <v>0</v>
      </c>
      <c r="Q28">
        <f>+Casos_PN_CORR[[#This Row],[21-mar]]-Casos_PN_CORR[[#This Row],[20-mar]]</f>
        <v>0</v>
      </c>
      <c r="R28">
        <f>+Casos_PN_CORR[[#This Row],[22-mar]]-Casos_PN_CORR[[#This Row],[21-mar]]</f>
        <v>0</v>
      </c>
      <c r="S28">
        <f>+Casos_PN_CORR[[#This Row],[23-mar]]-Casos_PN_CORR[[#This Row],[22-mar]]</f>
        <v>0</v>
      </c>
      <c r="T28">
        <f>+Casos_PN_CORR[[#This Row],[24-mar]]-Casos_PN_CORR[[#This Row],[23-mar]]</f>
        <v>0</v>
      </c>
      <c r="U28">
        <f>+Casos_PN_CORR[[#This Row],[25-mar]]-Casos_PN_CORR[[#This Row],[24-mar]]</f>
        <v>0</v>
      </c>
      <c r="V28">
        <f>+Casos_PN_CORR[[#This Row],[26-mar]]-Casos_PN_CORR[[#This Row],[25-mar]]</f>
        <v>0</v>
      </c>
      <c r="W28">
        <f>+Casos_PN_CORR[[#This Row],[27-mar]]-Casos_PN_CORR[[#This Row],[26-mar]]</f>
        <v>0</v>
      </c>
      <c r="X28">
        <f>+Casos_PN_CORR[[#This Row],[28-mar]]-Casos_PN_CORR[[#This Row],[27-mar]]</f>
        <v>0</v>
      </c>
      <c r="Y28">
        <f>+Casos_PN_CORR[[#This Row],[29-mar]]-Casos_PN_CORR[[#This Row],[28-mar]]</f>
        <v>0</v>
      </c>
      <c r="Z28">
        <f>+Casos_PN_CORR[[#This Row],[30-mar]]-Casos_PN_CORR[[#This Row],[29-mar]]</f>
        <v>0</v>
      </c>
      <c r="AA28">
        <f>+Casos_PN_CORR[[#This Row],[31-mar]]-Casos_PN_CORR[[#This Row],[30-mar]]</f>
        <v>0</v>
      </c>
      <c r="AB28">
        <f>+Casos_PN_CORR[[#This Row],[1-abr]]-Casos_PN_CORR[[#This Row],[31-mar]]</f>
        <v>0</v>
      </c>
      <c r="AC28">
        <f>+Casos_PN_CORR[[#This Row],[2-abr]]-Casos_PN_CORR[[#This Row],[1-abr]]</f>
        <v>0</v>
      </c>
      <c r="AD28">
        <f>+Casos_PN_CORR[[#This Row],[3-abr]]-Casos_PN_CORR[[#This Row],[2-abr]]</f>
        <v>0</v>
      </c>
      <c r="AE28">
        <f>+Casos_PN_CORR[[#This Row],[4-abr]]-Casos_PN_CORR[[#This Row],[3-abr]]</f>
        <v>0</v>
      </c>
      <c r="AF28">
        <f>+Casos_PN_CORR[[#This Row],[5-abr]]-Casos_PN_CORR[[#This Row],[4-abr]]</f>
        <v>0</v>
      </c>
      <c r="AG28">
        <f>+Casos_PN_CORR[[#This Row],[6-abr]]-Casos_PN_CORR[[#This Row],[5-abr]]</f>
        <v>0</v>
      </c>
      <c r="AH28">
        <f>+Casos_PN_CORR[[#This Row],[7-abr]]-Casos_PN_CORR[[#This Row],[6-abr]]</f>
        <v>0</v>
      </c>
      <c r="AI28">
        <f>+Casos_PN_CORR[[#This Row],[8-abr]]-Casos_PN_CORR[[#This Row],[7-abr]]</f>
        <v>0</v>
      </c>
      <c r="AJ28">
        <f>+Casos_PN_CORR[[#This Row],[9-abr]]-Casos_PN_CORR[[#This Row],[8-abr]]</f>
        <v>0</v>
      </c>
      <c r="AK28">
        <f>+Casos_PN_CORR[[#This Row],[10-abr]]-Casos_PN_CORR[[#This Row],[9-abr]]</f>
        <v>0</v>
      </c>
      <c r="AL28">
        <f>+Casos_PN_CORR[[#This Row],[11-abr]]-Casos_PN_CORR[[#This Row],[10-abr]]</f>
        <v>0</v>
      </c>
      <c r="AM28">
        <f>+Casos_PN_CORR[[#This Row],[12-abr]]-Casos_PN_CORR[[#This Row],[11-abr]]</f>
        <v>0</v>
      </c>
      <c r="AN28">
        <f>+Casos_PN_CORR[[#This Row],[13-abr]]-Casos_PN_CORR[[#This Row],[12-abr]]</f>
        <v>0</v>
      </c>
      <c r="AO28">
        <f>+Casos_PN_CORR[[#This Row],[14-abr]]-Casos_PN_CORR[[#This Row],[13-abr]]</f>
        <v>0</v>
      </c>
      <c r="AP28">
        <f>+Casos_PN_CORR[[#This Row],[15-abr]]-Casos_PN_CORR[[#This Row],[14-abr]]</f>
        <v>0</v>
      </c>
      <c r="AQ28">
        <f>+Casos_PN_CORR[[#This Row],[16-abr]]-Casos_PN_CORR[[#This Row],[15-abr]]</f>
        <v>0</v>
      </c>
      <c r="AR28">
        <f>+Casos_PN_CORR[[#This Row],[17-abr]]-Casos_PN_CORR[[#This Row],[16-abr]]</f>
        <v>0</v>
      </c>
      <c r="AS28">
        <f>+Casos_PN_CORR[[#This Row],[18-abr]]-Casos_PN_CORR[[#This Row],[17-abr]]</f>
        <v>0</v>
      </c>
      <c r="AT28">
        <f>+Casos_PN_CORR[[#This Row],[19-abr]]-Casos_PN_CORR[[#This Row],[18-abr]]</f>
        <v>0</v>
      </c>
      <c r="AU28">
        <f>+Casos_PN_CORR[[#This Row],[20-abr]]-Casos_PN_CORR[[#This Row],[19-abr]]</f>
        <v>0</v>
      </c>
      <c r="AV28">
        <f>+Casos_PN_CORR[[#This Row],[21-abr]]-Casos_PN_CORR[[#This Row],[20-abr]]</f>
        <v>0</v>
      </c>
      <c r="AW28">
        <f>+Casos_PN_CORR[[#This Row],[22-abr]]-Casos_PN_CORR[[#This Row],[21-abr]]</f>
        <v>0</v>
      </c>
      <c r="AX28">
        <f>+Casos_PN_CORR[[#This Row],[23-abr]]-Casos_PN_CORR[[#This Row],[22-abr]]</f>
        <v>0</v>
      </c>
      <c r="AY28">
        <f>+Casos_PN_CORR[[#This Row],[24-abr]]-Casos_PN_CORR[[#This Row],[23-abr]]</f>
        <v>0</v>
      </c>
      <c r="AZ28">
        <f>+Casos_PN_CORR[[#This Row],[25-abr]]-Casos_PN_CORR[[#This Row],[24-abr]]</f>
        <v>0</v>
      </c>
      <c r="BA28">
        <f>+Casos_PN_CORR[[#This Row],[26-abr]]-Casos_PN_CORR[[#This Row],[25-abr]]</f>
        <v>0</v>
      </c>
      <c r="BB28">
        <f>+Casos_PN_CORR[[#This Row],[27-abr]]-Casos_PN_CORR[[#This Row],[26-abr]]</f>
        <v>0</v>
      </c>
      <c r="BC28">
        <f>+Casos_PN_CORR[[#This Row],[28-abr]]-Casos_PN_CORR[[#This Row],[27-abr]]</f>
        <v>0</v>
      </c>
      <c r="BD28">
        <f>+Casos_PN_CORR[[#This Row],[29-abr]]-Casos_PN_CORR[[#This Row],[28-abr]]</f>
        <v>0</v>
      </c>
      <c r="BE28">
        <f>+Casos_PN_CORR[[#This Row],[30-abr]]-Casos_PN_CORR[[#This Row],[29-abr]]</f>
        <v>0</v>
      </c>
      <c r="BF28">
        <f>+Casos_PN_CORR[[#This Row],[1-may]]-Casos_PN_CORR[[#This Row],[30-abr]]</f>
        <v>0</v>
      </c>
      <c r="BG28">
        <f>+Casos_PN_CORR[[#This Row],[2-may]]-Casos_PN_CORR[[#This Row],[1-may]]</f>
        <v>0</v>
      </c>
      <c r="BH28">
        <f>+Casos_PN_CORR[[#This Row],[3-may]]-Casos_PN_CORR[[#This Row],[2-may]]</f>
        <v>0</v>
      </c>
      <c r="BI28">
        <f>+Casos_PN_CORR[[#This Row],[4-may]]-Casos_PN_CORR[[#This Row],[3-may]]</f>
        <v>0</v>
      </c>
      <c r="BJ28">
        <f>+Casos_PN_CORR[[#This Row],[5-may]]-Casos_PN_CORR[[#This Row],[4-may]]</f>
        <v>0</v>
      </c>
      <c r="BK28">
        <f>+Casos_PN_CORR[[#This Row],[6-may]]-Casos_PN_CORR[[#This Row],[5-may]]</f>
        <v>0</v>
      </c>
      <c r="BL28">
        <f>+Casos_PN_CORR[[#This Row],[7-may]]-Casos_PN_CORR[[#This Row],[6-may]]</f>
        <v>0</v>
      </c>
      <c r="BM28">
        <f>+Casos_PN_CORR[[#This Row],[8-may]]-Casos_PN_CORR[[#This Row],[7-may]]</f>
        <v>0</v>
      </c>
      <c r="BN28">
        <f>+Casos_PN_CORR[[#This Row],[9-may]]-Casos_PN_CORR[[#This Row],[8-may]]</f>
        <v>0</v>
      </c>
      <c r="BO28">
        <f>+Casos_PN_CORR[[#This Row],[10-may]]-Casos_PN_CORR[[#This Row],[9-may]]</f>
        <v>0</v>
      </c>
      <c r="BP28">
        <f>+Casos_PN_CORR[[#This Row],[11-may]]-Casos_PN_CORR[[#This Row],[10-may]]</f>
        <v>0</v>
      </c>
      <c r="BQ28">
        <f>+Casos_PN_CORR[[#This Row],[12-may]]-Casos_PN_CORR[[#This Row],[11-may]]</f>
        <v>0</v>
      </c>
      <c r="BR28">
        <f>+Casos_PN_CORR[[#This Row],[13-may]]-Casos_PN_CORR[[#This Row],[12-may]]</f>
        <v>0</v>
      </c>
      <c r="BS28">
        <f>+Casos_PN_CORR[[#This Row],[14-may]]-Casos_PN_CORR[[#This Row],[13-may]]</f>
        <v>0</v>
      </c>
      <c r="BT28">
        <f>+Casos_PN_CORR[[#This Row],[15-may]]-Casos_PN_CORR[[#This Row],[14-may]]</f>
        <v>0</v>
      </c>
      <c r="BU28">
        <f>+Casos_PN_CORR[[#This Row],[16-may]]-Casos_PN_CORR[[#This Row],[15-may]]</f>
        <v>0</v>
      </c>
      <c r="BV28">
        <f>+Casos_PN_CORR[[#This Row],[17-may]]-Casos_PN_CORR[[#This Row],[16-may]]</f>
        <v>0</v>
      </c>
      <c r="BW28">
        <f>+Casos_PN_CORR[[#This Row],[18-may]]-Casos_PN_CORR[[#This Row],[17-may]]</f>
        <v>0</v>
      </c>
      <c r="BX28">
        <f>+Casos_PN_CORR[[#This Row],[19-may]]-Casos_PN_CORR[[#This Row],[18-may]]</f>
        <v>0</v>
      </c>
      <c r="BY28">
        <f>+Casos_PN_CORR[[#This Row],[20-may]]-Casos_PN_CORR[[#This Row],[19-may]]</f>
        <v>0</v>
      </c>
      <c r="BZ28">
        <f>+Casos_PN_CORR[[#This Row],[21-may]]-Casos_PN_CORR[[#This Row],[20-may]]</f>
        <v>0</v>
      </c>
      <c r="CA28">
        <f>+Casos_PN_CORR[[#This Row],[22-may]]-Casos_PN_CORR[[#This Row],[21-may]]</f>
        <v>0</v>
      </c>
      <c r="CB28">
        <f>+Casos_PN_CORR[[#This Row],[23-may]]-Casos_PN_CORR[[#This Row],[22-may]]</f>
        <v>0</v>
      </c>
      <c r="CC28">
        <f>+Casos_PN_CORR[[#This Row],[24-may]]-Casos_PN_CORR[[#This Row],[23-may]]</f>
        <v>0</v>
      </c>
      <c r="CD28">
        <f>+Casos_PN_CORR[[#This Row],[25-may]]-Casos_PN_CORR[[#This Row],[24-may]]</f>
        <v>0</v>
      </c>
      <c r="CE28">
        <f>+Casos_PN_CORR[[#This Row],[26-may]]-Casos_PN_CORR[[#This Row],[25-may]]</f>
        <v>0</v>
      </c>
      <c r="CF28">
        <f>+Casos_PN_CORR[[#This Row],[27-may]]-Casos_PN_CORR[[#This Row],[26-may]]</f>
        <v>0</v>
      </c>
      <c r="CG28">
        <f>+Casos_PN_CORR[[#This Row],[28-may]]-Casos_PN_CORR[[#This Row],[27-may]]</f>
        <v>0</v>
      </c>
      <c r="CH28">
        <f>+Casos_PN_CORR[[#This Row],[29-may]]-Casos_PN_CORR[[#This Row],[28-may]]</f>
        <v>0</v>
      </c>
      <c r="CI28">
        <f>+Casos_PN_CORR[[#This Row],[30-may]]-Casos_PN_CORR[[#This Row],[29-may]]</f>
        <v>0</v>
      </c>
      <c r="CJ28">
        <f>+Casos_PN_CORR[[#This Row],[31-may]]-Casos_PN_CORR[[#This Row],[30-may]]</f>
        <v>0</v>
      </c>
      <c r="CK28">
        <f>+Casos_PN_CORR[[#This Row],[1-jun]]-Casos_PN_CORR[[#This Row],[31-may]]</f>
        <v>0</v>
      </c>
      <c r="CL28">
        <f>+Casos_PN_CORR[[#This Row],[2-jun]]-Casos_PN_CORR[[#This Row],[1-jun]]</f>
        <v>0</v>
      </c>
      <c r="CM28">
        <f>+Casos_PN_CORR[[#This Row],[3-jun]]-Casos_PN_CORR[[#This Row],[2-jun]]</f>
        <v>0</v>
      </c>
      <c r="CN28">
        <f>+Casos_PN_CORR[[#This Row],[4-jun]]-Casos_PN_CORR[[#This Row],[3-jun]]</f>
        <v>0</v>
      </c>
      <c r="CO28">
        <f>+Casos_PN_CORR[[#This Row],[5-jun]]-Casos_PN_CORR[[#This Row],[4-jun]]</f>
        <v>28</v>
      </c>
      <c r="CP28">
        <f>+Casos_PN_CORR[[#This Row],[6-jun]]-Casos_PN_CORR[[#This Row],[5-jun]]</f>
        <v>0</v>
      </c>
    </row>
    <row r="29" spans="1:94">
      <c r="A29">
        <v>40204</v>
      </c>
      <c r="B29" s="2" t="s">
        <v>115</v>
      </c>
      <c r="C29" s="2" t="s">
        <v>150</v>
      </c>
      <c r="D29" s="2" t="s">
        <v>151</v>
      </c>
      <c r="E29" s="4">
        <f t="shared" si="0"/>
        <v>12</v>
      </c>
      <c r="F29">
        <f>+Casos_PN_CORR[[#This Row],[10-mar]]</f>
        <v>0</v>
      </c>
      <c r="G29">
        <f>+Casos_PN_CORR[[#This Row],[11-mar]]-Casos_PN_CORR[[#This Row],[10-mar]]</f>
        <v>0</v>
      </c>
      <c r="H29">
        <f>+Casos_PN_CORR[[#This Row],[12-mar]]-Casos_PN_CORR[[#This Row],[11-mar]]</f>
        <v>0</v>
      </c>
      <c r="I29">
        <f>+Casos_PN_CORR[[#This Row],[13-mar]]-Casos_PN_CORR[[#This Row],[12-mar]]</f>
        <v>0</v>
      </c>
      <c r="J29">
        <f>+Casos_PN_CORR[[#This Row],[14-mar]]-Casos_PN_CORR[[#This Row],[13-mar]]</f>
        <v>0</v>
      </c>
      <c r="K29">
        <f>+Casos_PN_CORR[[#This Row],[15-mar]]-Casos_PN_CORR[[#This Row],[14-mar]]</f>
        <v>0</v>
      </c>
      <c r="L29">
        <f>+Casos_PN_CORR[[#This Row],[16-mar]]-Casos_PN_CORR[[#This Row],[15-mar]]</f>
        <v>0</v>
      </c>
      <c r="M29">
        <f>+Casos_PN_CORR[[#This Row],[17-mar]]-Casos_PN_CORR[[#This Row],[16-mar]]</f>
        <v>0</v>
      </c>
      <c r="N29">
        <f>+Casos_PN_CORR[[#This Row],[18-mar]]-Casos_PN_CORR[[#This Row],[17-mar]]</f>
        <v>0</v>
      </c>
      <c r="O29">
        <f>+Casos_PN_CORR[[#This Row],[19-mar]]-Casos_PN_CORR[[#This Row],[18-mar]]</f>
        <v>0</v>
      </c>
      <c r="P29">
        <f>+Casos_PN_CORR[[#This Row],[20-mar]]-Casos_PN_CORR[[#This Row],[19-mar]]</f>
        <v>0</v>
      </c>
      <c r="Q29">
        <f>+Casos_PN_CORR[[#This Row],[21-mar]]-Casos_PN_CORR[[#This Row],[20-mar]]</f>
        <v>0</v>
      </c>
      <c r="R29">
        <f>+Casos_PN_CORR[[#This Row],[22-mar]]-Casos_PN_CORR[[#This Row],[21-mar]]</f>
        <v>0</v>
      </c>
      <c r="S29">
        <f>+Casos_PN_CORR[[#This Row],[23-mar]]-Casos_PN_CORR[[#This Row],[22-mar]]</f>
        <v>0</v>
      </c>
      <c r="T29">
        <f>+Casos_PN_CORR[[#This Row],[24-mar]]-Casos_PN_CORR[[#This Row],[23-mar]]</f>
        <v>0</v>
      </c>
      <c r="U29">
        <f>+Casos_PN_CORR[[#This Row],[25-mar]]-Casos_PN_CORR[[#This Row],[24-mar]]</f>
        <v>0</v>
      </c>
      <c r="V29">
        <f>+Casos_PN_CORR[[#This Row],[26-mar]]-Casos_PN_CORR[[#This Row],[25-mar]]</f>
        <v>0</v>
      </c>
      <c r="W29">
        <f>+Casos_PN_CORR[[#This Row],[27-mar]]-Casos_PN_CORR[[#This Row],[26-mar]]</f>
        <v>0</v>
      </c>
      <c r="X29">
        <f>+Casos_PN_CORR[[#This Row],[28-mar]]-Casos_PN_CORR[[#This Row],[27-mar]]</f>
        <v>0</v>
      </c>
      <c r="Y29">
        <f>+Casos_PN_CORR[[#This Row],[29-mar]]-Casos_PN_CORR[[#This Row],[28-mar]]</f>
        <v>0</v>
      </c>
      <c r="Z29">
        <f>+Casos_PN_CORR[[#This Row],[30-mar]]-Casos_PN_CORR[[#This Row],[29-mar]]</f>
        <v>0</v>
      </c>
      <c r="AA29">
        <f>+Casos_PN_CORR[[#This Row],[31-mar]]-Casos_PN_CORR[[#This Row],[30-mar]]</f>
        <v>0</v>
      </c>
      <c r="AB29">
        <f>+Casos_PN_CORR[[#This Row],[1-abr]]-Casos_PN_CORR[[#This Row],[31-mar]]</f>
        <v>0</v>
      </c>
      <c r="AC29">
        <f>+Casos_PN_CORR[[#This Row],[2-abr]]-Casos_PN_CORR[[#This Row],[1-abr]]</f>
        <v>0</v>
      </c>
      <c r="AD29">
        <f>+Casos_PN_CORR[[#This Row],[3-abr]]-Casos_PN_CORR[[#This Row],[2-abr]]</f>
        <v>0</v>
      </c>
      <c r="AE29">
        <f>+Casos_PN_CORR[[#This Row],[4-abr]]-Casos_PN_CORR[[#This Row],[3-abr]]</f>
        <v>0</v>
      </c>
      <c r="AF29">
        <f>+Casos_PN_CORR[[#This Row],[5-abr]]-Casos_PN_CORR[[#This Row],[4-abr]]</f>
        <v>0</v>
      </c>
      <c r="AG29">
        <f>+Casos_PN_CORR[[#This Row],[6-abr]]-Casos_PN_CORR[[#This Row],[5-abr]]</f>
        <v>0</v>
      </c>
      <c r="AH29">
        <f>+Casos_PN_CORR[[#This Row],[7-abr]]-Casos_PN_CORR[[#This Row],[6-abr]]</f>
        <v>0</v>
      </c>
      <c r="AI29">
        <f>+Casos_PN_CORR[[#This Row],[8-abr]]-Casos_PN_CORR[[#This Row],[7-abr]]</f>
        <v>0</v>
      </c>
      <c r="AJ29">
        <f>+Casos_PN_CORR[[#This Row],[9-abr]]-Casos_PN_CORR[[#This Row],[8-abr]]</f>
        <v>0</v>
      </c>
      <c r="AK29">
        <f>+Casos_PN_CORR[[#This Row],[10-abr]]-Casos_PN_CORR[[#This Row],[9-abr]]</f>
        <v>0</v>
      </c>
      <c r="AL29">
        <f>+Casos_PN_CORR[[#This Row],[11-abr]]-Casos_PN_CORR[[#This Row],[10-abr]]</f>
        <v>0</v>
      </c>
      <c r="AM29">
        <f>+Casos_PN_CORR[[#This Row],[12-abr]]-Casos_PN_CORR[[#This Row],[11-abr]]</f>
        <v>0</v>
      </c>
      <c r="AN29">
        <f>+Casos_PN_CORR[[#This Row],[13-abr]]-Casos_PN_CORR[[#This Row],[12-abr]]</f>
        <v>0</v>
      </c>
      <c r="AO29">
        <f>+Casos_PN_CORR[[#This Row],[14-abr]]-Casos_PN_CORR[[#This Row],[13-abr]]</f>
        <v>0</v>
      </c>
      <c r="AP29">
        <f>+Casos_PN_CORR[[#This Row],[15-abr]]-Casos_PN_CORR[[#This Row],[14-abr]]</f>
        <v>0</v>
      </c>
      <c r="AQ29">
        <f>+Casos_PN_CORR[[#This Row],[16-abr]]-Casos_PN_CORR[[#This Row],[15-abr]]</f>
        <v>0</v>
      </c>
      <c r="AR29">
        <f>+Casos_PN_CORR[[#This Row],[17-abr]]-Casos_PN_CORR[[#This Row],[16-abr]]</f>
        <v>0</v>
      </c>
      <c r="AS29">
        <f>+Casos_PN_CORR[[#This Row],[18-abr]]-Casos_PN_CORR[[#This Row],[17-abr]]</f>
        <v>0</v>
      </c>
      <c r="AT29">
        <f>+Casos_PN_CORR[[#This Row],[19-abr]]-Casos_PN_CORR[[#This Row],[18-abr]]</f>
        <v>0</v>
      </c>
      <c r="AU29">
        <f>+Casos_PN_CORR[[#This Row],[20-abr]]-Casos_PN_CORR[[#This Row],[19-abr]]</f>
        <v>0</v>
      </c>
      <c r="AV29">
        <f>+Casos_PN_CORR[[#This Row],[21-abr]]-Casos_PN_CORR[[#This Row],[20-abr]]</f>
        <v>0</v>
      </c>
      <c r="AW29">
        <f>+Casos_PN_CORR[[#This Row],[22-abr]]-Casos_PN_CORR[[#This Row],[21-abr]]</f>
        <v>0</v>
      </c>
      <c r="AX29">
        <f>+Casos_PN_CORR[[#This Row],[23-abr]]-Casos_PN_CORR[[#This Row],[22-abr]]</f>
        <v>0</v>
      </c>
      <c r="AY29">
        <f>+Casos_PN_CORR[[#This Row],[24-abr]]-Casos_PN_CORR[[#This Row],[23-abr]]</f>
        <v>0</v>
      </c>
      <c r="AZ29">
        <f>+Casos_PN_CORR[[#This Row],[25-abr]]-Casos_PN_CORR[[#This Row],[24-abr]]</f>
        <v>0</v>
      </c>
      <c r="BA29">
        <f>+Casos_PN_CORR[[#This Row],[26-abr]]-Casos_PN_CORR[[#This Row],[25-abr]]</f>
        <v>0</v>
      </c>
      <c r="BB29">
        <f>+Casos_PN_CORR[[#This Row],[27-abr]]-Casos_PN_CORR[[#This Row],[26-abr]]</f>
        <v>0</v>
      </c>
      <c r="BC29">
        <f>+Casos_PN_CORR[[#This Row],[28-abr]]-Casos_PN_CORR[[#This Row],[27-abr]]</f>
        <v>0</v>
      </c>
      <c r="BD29">
        <f>+Casos_PN_CORR[[#This Row],[29-abr]]-Casos_PN_CORR[[#This Row],[28-abr]]</f>
        <v>0</v>
      </c>
      <c r="BE29">
        <f>+Casos_PN_CORR[[#This Row],[30-abr]]-Casos_PN_CORR[[#This Row],[29-abr]]</f>
        <v>0</v>
      </c>
      <c r="BF29">
        <f>+Casos_PN_CORR[[#This Row],[1-may]]-Casos_PN_CORR[[#This Row],[30-abr]]</f>
        <v>0</v>
      </c>
      <c r="BG29">
        <f>+Casos_PN_CORR[[#This Row],[2-may]]-Casos_PN_CORR[[#This Row],[1-may]]</f>
        <v>0</v>
      </c>
      <c r="BH29">
        <f>+Casos_PN_CORR[[#This Row],[3-may]]-Casos_PN_CORR[[#This Row],[2-may]]</f>
        <v>0</v>
      </c>
      <c r="BI29">
        <f>+Casos_PN_CORR[[#This Row],[4-may]]-Casos_PN_CORR[[#This Row],[3-may]]</f>
        <v>0</v>
      </c>
      <c r="BJ29">
        <f>+Casos_PN_CORR[[#This Row],[5-may]]-Casos_PN_CORR[[#This Row],[4-may]]</f>
        <v>0</v>
      </c>
      <c r="BK29">
        <f>+Casos_PN_CORR[[#This Row],[6-may]]-Casos_PN_CORR[[#This Row],[5-may]]</f>
        <v>0</v>
      </c>
      <c r="BL29">
        <f>+Casos_PN_CORR[[#This Row],[7-may]]-Casos_PN_CORR[[#This Row],[6-may]]</f>
        <v>0</v>
      </c>
      <c r="BM29">
        <f>+Casos_PN_CORR[[#This Row],[8-may]]-Casos_PN_CORR[[#This Row],[7-may]]</f>
        <v>0</v>
      </c>
      <c r="BN29">
        <f>+Casos_PN_CORR[[#This Row],[9-may]]-Casos_PN_CORR[[#This Row],[8-may]]</f>
        <v>0</v>
      </c>
      <c r="BO29">
        <f>+Casos_PN_CORR[[#This Row],[10-may]]-Casos_PN_CORR[[#This Row],[9-may]]</f>
        <v>0</v>
      </c>
      <c r="BP29">
        <f>+Casos_PN_CORR[[#This Row],[11-may]]-Casos_PN_CORR[[#This Row],[10-may]]</f>
        <v>0</v>
      </c>
      <c r="BQ29">
        <f>+Casos_PN_CORR[[#This Row],[12-may]]-Casos_PN_CORR[[#This Row],[11-may]]</f>
        <v>0</v>
      </c>
      <c r="BR29">
        <f>+Casos_PN_CORR[[#This Row],[13-may]]-Casos_PN_CORR[[#This Row],[12-may]]</f>
        <v>0</v>
      </c>
      <c r="BS29">
        <f>+Casos_PN_CORR[[#This Row],[14-may]]-Casos_PN_CORR[[#This Row],[13-may]]</f>
        <v>0</v>
      </c>
      <c r="BT29">
        <f>+Casos_PN_CORR[[#This Row],[15-may]]-Casos_PN_CORR[[#This Row],[14-may]]</f>
        <v>0</v>
      </c>
      <c r="BU29">
        <f>+Casos_PN_CORR[[#This Row],[16-may]]-Casos_PN_CORR[[#This Row],[15-may]]</f>
        <v>0</v>
      </c>
      <c r="BV29">
        <f>+Casos_PN_CORR[[#This Row],[17-may]]-Casos_PN_CORR[[#This Row],[16-may]]</f>
        <v>0</v>
      </c>
      <c r="BW29">
        <f>+Casos_PN_CORR[[#This Row],[18-may]]-Casos_PN_CORR[[#This Row],[17-may]]</f>
        <v>0</v>
      </c>
      <c r="BX29">
        <f>+Casos_PN_CORR[[#This Row],[19-may]]-Casos_PN_CORR[[#This Row],[18-may]]</f>
        <v>0</v>
      </c>
      <c r="BY29">
        <f>+Casos_PN_CORR[[#This Row],[20-may]]-Casos_PN_CORR[[#This Row],[19-may]]</f>
        <v>0</v>
      </c>
      <c r="BZ29">
        <f>+Casos_PN_CORR[[#This Row],[21-may]]-Casos_PN_CORR[[#This Row],[20-may]]</f>
        <v>0</v>
      </c>
      <c r="CA29">
        <f>+Casos_PN_CORR[[#This Row],[22-may]]-Casos_PN_CORR[[#This Row],[21-may]]</f>
        <v>0</v>
      </c>
      <c r="CB29">
        <f>+Casos_PN_CORR[[#This Row],[23-may]]-Casos_PN_CORR[[#This Row],[22-may]]</f>
        <v>0</v>
      </c>
      <c r="CC29">
        <f>+Casos_PN_CORR[[#This Row],[24-may]]-Casos_PN_CORR[[#This Row],[23-may]]</f>
        <v>0</v>
      </c>
      <c r="CD29">
        <f>+Casos_PN_CORR[[#This Row],[25-may]]-Casos_PN_CORR[[#This Row],[24-may]]</f>
        <v>0</v>
      </c>
      <c r="CE29">
        <f>+Casos_PN_CORR[[#This Row],[26-may]]-Casos_PN_CORR[[#This Row],[25-may]]</f>
        <v>0</v>
      </c>
      <c r="CF29">
        <f>+Casos_PN_CORR[[#This Row],[27-may]]-Casos_PN_CORR[[#This Row],[26-may]]</f>
        <v>0</v>
      </c>
      <c r="CG29">
        <f>+Casos_PN_CORR[[#This Row],[28-may]]-Casos_PN_CORR[[#This Row],[27-may]]</f>
        <v>0</v>
      </c>
      <c r="CH29">
        <f>+Casos_PN_CORR[[#This Row],[29-may]]-Casos_PN_CORR[[#This Row],[28-may]]</f>
        <v>0</v>
      </c>
      <c r="CI29">
        <f>+Casos_PN_CORR[[#This Row],[30-may]]-Casos_PN_CORR[[#This Row],[29-may]]</f>
        <v>0</v>
      </c>
      <c r="CJ29">
        <f>+Casos_PN_CORR[[#This Row],[31-may]]-Casos_PN_CORR[[#This Row],[30-may]]</f>
        <v>0</v>
      </c>
      <c r="CK29">
        <f>+Casos_PN_CORR[[#This Row],[1-jun]]-Casos_PN_CORR[[#This Row],[31-may]]</f>
        <v>0</v>
      </c>
      <c r="CL29">
        <f>+Casos_PN_CORR[[#This Row],[2-jun]]-Casos_PN_CORR[[#This Row],[1-jun]]</f>
        <v>0</v>
      </c>
      <c r="CM29">
        <f>+Casos_PN_CORR[[#This Row],[3-jun]]-Casos_PN_CORR[[#This Row],[2-jun]]</f>
        <v>0</v>
      </c>
      <c r="CN29">
        <f>+Casos_PN_CORR[[#This Row],[4-jun]]-Casos_PN_CORR[[#This Row],[3-jun]]</f>
        <v>0</v>
      </c>
      <c r="CO29">
        <f>+Casos_PN_CORR[[#This Row],[5-jun]]-Casos_PN_CORR[[#This Row],[4-jun]]</f>
        <v>12</v>
      </c>
      <c r="CP29">
        <f>+Casos_PN_CORR[[#This Row],[6-jun]]-Casos_PN_CORR[[#This Row],[5-jun]]</f>
        <v>0</v>
      </c>
    </row>
    <row r="30" spans="1:94">
      <c r="A30">
        <v>40302</v>
      </c>
      <c r="B30" s="2" t="s">
        <v>115</v>
      </c>
      <c r="C30" s="2" t="s">
        <v>152</v>
      </c>
      <c r="D30" s="2" t="s">
        <v>153</v>
      </c>
      <c r="E30" s="4">
        <f t="shared" si="0"/>
        <v>1</v>
      </c>
      <c r="F30">
        <f>+Casos_PN_CORR[[#This Row],[10-mar]]</f>
        <v>0</v>
      </c>
      <c r="G30">
        <f>+Casos_PN_CORR[[#This Row],[11-mar]]-Casos_PN_CORR[[#This Row],[10-mar]]</f>
        <v>0</v>
      </c>
      <c r="H30">
        <f>+Casos_PN_CORR[[#This Row],[12-mar]]-Casos_PN_CORR[[#This Row],[11-mar]]</f>
        <v>0</v>
      </c>
      <c r="I30">
        <f>+Casos_PN_CORR[[#This Row],[13-mar]]-Casos_PN_CORR[[#This Row],[12-mar]]</f>
        <v>0</v>
      </c>
      <c r="J30">
        <f>+Casos_PN_CORR[[#This Row],[14-mar]]-Casos_PN_CORR[[#This Row],[13-mar]]</f>
        <v>0</v>
      </c>
      <c r="K30">
        <f>+Casos_PN_CORR[[#This Row],[15-mar]]-Casos_PN_CORR[[#This Row],[14-mar]]</f>
        <v>0</v>
      </c>
      <c r="L30">
        <f>+Casos_PN_CORR[[#This Row],[16-mar]]-Casos_PN_CORR[[#This Row],[15-mar]]</f>
        <v>0</v>
      </c>
      <c r="M30">
        <f>+Casos_PN_CORR[[#This Row],[17-mar]]-Casos_PN_CORR[[#This Row],[16-mar]]</f>
        <v>0</v>
      </c>
      <c r="N30">
        <f>+Casos_PN_CORR[[#This Row],[18-mar]]-Casos_PN_CORR[[#This Row],[17-mar]]</f>
        <v>0</v>
      </c>
      <c r="O30">
        <f>+Casos_PN_CORR[[#This Row],[19-mar]]-Casos_PN_CORR[[#This Row],[18-mar]]</f>
        <v>0</v>
      </c>
      <c r="P30">
        <f>+Casos_PN_CORR[[#This Row],[20-mar]]-Casos_PN_CORR[[#This Row],[19-mar]]</f>
        <v>0</v>
      </c>
      <c r="Q30">
        <f>+Casos_PN_CORR[[#This Row],[21-mar]]-Casos_PN_CORR[[#This Row],[20-mar]]</f>
        <v>0</v>
      </c>
      <c r="R30">
        <f>+Casos_PN_CORR[[#This Row],[22-mar]]-Casos_PN_CORR[[#This Row],[21-mar]]</f>
        <v>0</v>
      </c>
      <c r="S30">
        <f>+Casos_PN_CORR[[#This Row],[23-mar]]-Casos_PN_CORR[[#This Row],[22-mar]]</f>
        <v>0</v>
      </c>
      <c r="T30">
        <f>+Casos_PN_CORR[[#This Row],[24-mar]]-Casos_PN_CORR[[#This Row],[23-mar]]</f>
        <v>0</v>
      </c>
      <c r="U30">
        <f>+Casos_PN_CORR[[#This Row],[25-mar]]-Casos_PN_CORR[[#This Row],[24-mar]]</f>
        <v>0</v>
      </c>
      <c r="V30">
        <f>+Casos_PN_CORR[[#This Row],[26-mar]]-Casos_PN_CORR[[#This Row],[25-mar]]</f>
        <v>0</v>
      </c>
      <c r="W30">
        <f>+Casos_PN_CORR[[#This Row],[27-mar]]-Casos_PN_CORR[[#This Row],[26-mar]]</f>
        <v>0</v>
      </c>
      <c r="X30">
        <f>+Casos_PN_CORR[[#This Row],[28-mar]]-Casos_PN_CORR[[#This Row],[27-mar]]</f>
        <v>0</v>
      </c>
      <c r="Y30">
        <f>+Casos_PN_CORR[[#This Row],[29-mar]]-Casos_PN_CORR[[#This Row],[28-mar]]</f>
        <v>0</v>
      </c>
      <c r="Z30">
        <f>+Casos_PN_CORR[[#This Row],[30-mar]]-Casos_PN_CORR[[#This Row],[29-mar]]</f>
        <v>0</v>
      </c>
      <c r="AA30">
        <f>+Casos_PN_CORR[[#This Row],[31-mar]]-Casos_PN_CORR[[#This Row],[30-mar]]</f>
        <v>0</v>
      </c>
      <c r="AB30">
        <f>+Casos_PN_CORR[[#This Row],[1-abr]]-Casos_PN_CORR[[#This Row],[31-mar]]</f>
        <v>0</v>
      </c>
      <c r="AC30">
        <f>+Casos_PN_CORR[[#This Row],[2-abr]]-Casos_PN_CORR[[#This Row],[1-abr]]</f>
        <v>0</v>
      </c>
      <c r="AD30">
        <f>+Casos_PN_CORR[[#This Row],[3-abr]]-Casos_PN_CORR[[#This Row],[2-abr]]</f>
        <v>0</v>
      </c>
      <c r="AE30">
        <f>+Casos_PN_CORR[[#This Row],[4-abr]]-Casos_PN_CORR[[#This Row],[3-abr]]</f>
        <v>0</v>
      </c>
      <c r="AF30">
        <f>+Casos_PN_CORR[[#This Row],[5-abr]]-Casos_PN_CORR[[#This Row],[4-abr]]</f>
        <v>0</v>
      </c>
      <c r="AG30">
        <f>+Casos_PN_CORR[[#This Row],[6-abr]]-Casos_PN_CORR[[#This Row],[5-abr]]</f>
        <v>0</v>
      </c>
      <c r="AH30">
        <f>+Casos_PN_CORR[[#This Row],[7-abr]]-Casos_PN_CORR[[#This Row],[6-abr]]</f>
        <v>0</v>
      </c>
      <c r="AI30">
        <f>+Casos_PN_CORR[[#This Row],[8-abr]]-Casos_PN_CORR[[#This Row],[7-abr]]</f>
        <v>0</v>
      </c>
      <c r="AJ30">
        <f>+Casos_PN_CORR[[#This Row],[9-abr]]-Casos_PN_CORR[[#This Row],[8-abr]]</f>
        <v>0</v>
      </c>
      <c r="AK30">
        <f>+Casos_PN_CORR[[#This Row],[10-abr]]-Casos_PN_CORR[[#This Row],[9-abr]]</f>
        <v>0</v>
      </c>
      <c r="AL30">
        <f>+Casos_PN_CORR[[#This Row],[11-abr]]-Casos_PN_CORR[[#This Row],[10-abr]]</f>
        <v>0</v>
      </c>
      <c r="AM30">
        <f>+Casos_PN_CORR[[#This Row],[12-abr]]-Casos_PN_CORR[[#This Row],[11-abr]]</f>
        <v>0</v>
      </c>
      <c r="AN30">
        <f>+Casos_PN_CORR[[#This Row],[13-abr]]-Casos_PN_CORR[[#This Row],[12-abr]]</f>
        <v>0</v>
      </c>
      <c r="AO30">
        <f>+Casos_PN_CORR[[#This Row],[14-abr]]-Casos_PN_CORR[[#This Row],[13-abr]]</f>
        <v>0</v>
      </c>
      <c r="AP30">
        <f>+Casos_PN_CORR[[#This Row],[15-abr]]-Casos_PN_CORR[[#This Row],[14-abr]]</f>
        <v>0</v>
      </c>
      <c r="AQ30">
        <f>+Casos_PN_CORR[[#This Row],[16-abr]]-Casos_PN_CORR[[#This Row],[15-abr]]</f>
        <v>0</v>
      </c>
      <c r="AR30">
        <f>+Casos_PN_CORR[[#This Row],[17-abr]]-Casos_PN_CORR[[#This Row],[16-abr]]</f>
        <v>0</v>
      </c>
      <c r="AS30">
        <f>+Casos_PN_CORR[[#This Row],[18-abr]]-Casos_PN_CORR[[#This Row],[17-abr]]</f>
        <v>0</v>
      </c>
      <c r="AT30">
        <f>+Casos_PN_CORR[[#This Row],[19-abr]]-Casos_PN_CORR[[#This Row],[18-abr]]</f>
        <v>0</v>
      </c>
      <c r="AU30">
        <f>+Casos_PN_CORR[[#This Row],[20-abr]]-Casos_PN_CORR[[#This Row],[19-abr]]</f>
        <v>0</v>
      </c>
      <c r="AV30">
        <f>+Casos_PN_CORR[[#This Row],[21-abr]]-Casos_PN_CORR[[#This Row],[20-abr]]</f>
        <v>0</v>
      </c>
      <c r="AW30">
        <f>+Casos_PN_CORR[[#This Row],[22-abr]]-Casos_PN_CORR[[#This Row],[21-abr]]</f>
        <v>0</v>
      </c>
      <c r="AX30">
        <f>+Casos_PN_CORR[[#This Row],[23-abr]]-Casos_PN_CORR[[#This Row],[22-abr]]</f>
        <v>0</v>
      </c>
      <c r="AY30">
        <f>+Casos_PN_CORR[[#This Row],[24-abr]]-Casos_PN_CORR[[#This Row],[23-abr]]</f>
        <v>0</v>
      </c>
      <c r="AZ30">
        <f>+Casos_PN_CORR[[#This Row],[25-abr]]-Casos_PN_CORR[[#This Row],[24-abr]]</f>
        <v>0</v>
      </c>
      <c r="BA30">
        <f>+Casos_PN_CORR[[#This Row],[26-abr]]-Casos_PN_CORR[[#This Row],[25-abr]]</f>
        <v>0</v>
      </c>
      <c r="BB30">
        <f>+Casos_PN_CORR[[#This Row],[27-abr]]-Casos_PN_CORR[[#This Row],[26-abr]]</f>
        <v>0</v>
      </c>
      <c r="BC30">
        <f>+Casos_PN_CORR[[#This Row],[28-abr]]-Casos_PN_CORR[[#This Row],[27-abr]]</f>
        <v>0</v>
      </c>
      <c r="BD30">
        <f>+Casos_PN_CORR[[#This Row],[29-abr]]-Casos_PN_CORR[[#This Row],[28-abr]]</f>
        <v>0</v>
      </c>
      <c r="BE30">
        <f>+Casos_PN_CORR[[#This Row],[30-abr]]-Casos_PN_CORR[[#This Row],[29-abr]]</f>
        <v>0</v>
      </c>
      <c r="BF30">
        <f>+Casos_PN_CORR[[#This Row],[1-may]]-Casos_PN_CORR[[#This Row],[30-abr]]</f>
        <v>0</v>
      </c>
      <c r="BG30">
        <f>+Casos_PN_CORR[[#This Row],[2-may]]-Casos_PN_CORR[[#This Row],[1-may]]</f>
        <v>0</v>
      </c>
      <c r="BH30">
        <f>+Casos_PN_CORR[[#This Row],[3-may]]-Casos_PN_CORR[[#This Row],[2-may]]</f>
        <v>0</v>
      </c>
      <c r="BI30">
        <f>+Casos_PN_CORR[[#This Row],[4-may]]-Casos_PN_CORR[[#This Row],[3-may]]</f>
        <v>0</v>
      </c>
      <c r="BJ30">
        <f>+Casos_PN_CORR[[#This Row],[5-may]]-Casos_PN_CORR[[#This Row],[4-may]]</f>
        <v>0</v>
      </c>
      <c r="BK30">
        <f>+Casos_PN_CORR[[#This Row],[6-may]]-Casos_PN_CORR[[#This Row],[5-may]]</f>
        <v>0</v>
      </c>
      <c r="BL30">
        <f>+Casos_PN_CORR[[#This Row],[7-may]]-Casos_PN_CORR[[#This Row],[6-may]]</f>
        <v>0</v>
      </c>
      <c r="BM30">
        <f>+Casos_PN_CORR[[#This Row],[8-may]]-Casos_PN_CORR[[#This Row],[7-may]]</f>
        <v>0</v>
      </c>
      <c r="BN30">
        <f>+Casos_PN_CORR[[#This Row],[9-may]]-Casos_PN_CORR[[#This Row],[8-may]]</f>
        <v>0</v>
      </c>
      <c r="BO30">
        <f>+Casos_PN_CORR[[#This Row],[10-may]]-Casos_PN_CORR[[#This Row],[9-may]]</f>
        <v>0</v>
      </c>
      <c r="BP30">
        <f>+Casos_PN_CORR[[#This Row],[11-may]]-Casos_PN_CORR[[#This Row],[10-may]]</f>
        <v>0</v>
      </c>
      <c r="BQ30">
        <f>+Casos_PN_CORR[[#This Row],[12-may]]-Casos_PN_CORR[[#This Row],[11-may]]</f>
        <v>0</v>
      </c>
      <c r="BR30">
        <f>+Casos_PN_CORR[[#This Row],[13-may]]-Casos_PN_CORR[[#This Row],[12-may]]</f>
        <v>0</v>
      </c>
      <c r="BS30">
        <f>+Casos_PN_CORR[[#This Row],[14-may]]-Casos_PN_CORR[[#This Row],[13-may]]</f>
        <v>0</v>
      </c>
      <c r="BT30">
        <f>+Casos_PN_CORR[[#This Row],[15-may]]-Casos_PN_CORR[[#This Row],[14-may]]</f>
        <v>0</v>
      </c>
      <c r="BU30">
        <f>+Casos_PN_CORR[[#This Row],[16-may]]-Casos_PN_CORR[[#This Row],[15-may]]</f>
        <v>0</v>
      </c>
      <c r="BV30">
        <f>+Casos_PN_CORR[[#This Row],[17-may]]-Casos_PN_CORR[[#This Row],[16-may]]</f>
        <v>0</v>
      </c>
      <c r="BW30">
        <f>+Casos_PN_CORR[[#This Row],[18-may]]-Casos_PN_CORR[[#This Row],[17-may]]</f>
        <v>0</v>
      </c>
      <c r="BX30">
        <f>+Casos_PN_CORR[[#This Row],[19-may]]-Casos_PN_CORR[[#This Row],[18-may]]</f>
        <v>0</v>
      </c>
      <c r="BY30">
        <f>+Casos_PN_CORR[[#This Row],[20-may]]-Casos_PN_CORR[[#This Row],[19-may]]</f>
        <v>0</v>
      </c>
      <c r="BZ30">
        <f>+Casos_PN_CORR[[#This Row],[21-may]]-Casos_PN_CORR[[#This Row],[20-may]]</f>
        <v>0</v>
      </c>
      <c r="CA30">
        <f>+Casos_PN_CORR[[#This Row],[22-may]]-Casos_PN_CORR[[#This Row],[21-may]]</f>
        <v>0</v>
      </c>
      <c r="CB30">
        <f>+Casos_PN_CORR[[#This Row],[23-may]]-Casos_PN_CORR[[#This Row],[22-may]]</f>
        <v>0</v>
      </c>
      <c r="CC30">
        <f>+Casos_PN_CORR[[#This Row],[24-may]]-Casos_PN_CORR[[#This Row],[23-may]]</f>
        <v>0</v>
      </c>
      <c r="CD30">
        <f>+Casos_PN_CORR[[#This Row],[25-may]]-Casos_PN_CORR[[#This Row],[24-may]]</f>
        <v>0</v>
      </c>
      <c r="CE30">
        <f>+Casos_PN_CORR[[#This Row],[26-may]]-Casos_PN_CORR[[#This Row],[25-may]]</f>
        <v>0</v>
      </c>
      <c r="CF30">
        <f>+Casos_PN_CORR[[#This Row],[27-may]]-Casos_PN_CORR[[#This Row],[26-may]]</f>
        <v>0</v>
      </c>
      <c r="CG30">
        <f>+Casos_PN_CORR[[#This Row],[28-may]]-Casos_PN_CORR[[#This Row],[27-may]]</f>
        <v>0</v>
      </c>
      <c r="CH30">
        <f>+Casos_PN_CORR[[#This Row],[29-may]]-Casos_PN_CORR[[#This Row],[28-may]]</f>
        <v>0</v>
      </c>
      <c r="CI30">
        <f>+Casos_PN_CORR[[#This Row],[30-may]]-Casos_PN_CORR[[#This Row],[29-may]]</f>
        <v>0</v>
      </c>
      <c r="CJ30">
        <f>+Casos_PN_CORR[[#This Row],[31-may]]-Casos_PN_CORR[[#This Row],[30-may]]</f>
        <v>0</v>
      </c>
      <c r="CK30">
        <f>+Casos_PN_CORR[[#This Row],[1-jun]]-Casos_PN_CORR[[#This Row],[31-may]]</f>
        <v>0</v>
      </c>
      <c r="CL30">
        <f>+Casos_PN_CORR[[#This Row],[2-jun]]-Casos_PN_CORR[[#This Row],[1-jun]]</f>
        <v>0</v>
      </c>
      <c r="CM30">
        <f>+Casos_PN_CORR[[#This Row],[3-jun]]-Casos_PN_CORR[[#This Row],[2-jun]]</f>
        <v>0</v>
      </c>
      <c r="CN30">
        <f>+Casos_PN_CORR[[#This Row],[4-jun]]-Casos_PN_CORR[[#This Row],[3-jun]]</f>
        <v>0</v>
      </c>
      <c r="CO30">
        <f>+Casos_PN_CORR[[#This Row],[5-jun]]-Casos_PN_CORR[[#This Row],[4-jun]]</f>
        <v>1</v>
      </c>
      <c r="CP30">
        <f>+Casos_PN_CORR[[#This Row],[6-jun]]-Casos_PN_CORR[[#This Row],[5-jun]]</f>
        <v>0</v>
      </c>
    </row>
    <row r="31" spans="1:94">
      <c r="A31">
        <v>120702</v>
      </c>
      <c r="B31" s="2" t="s">
        <v>104</v>
      </c>
      <c r="C31" s="2" t="s">
        <v>154</v>
      </c>
      <c r="D31" s="2" t="s">
        <v>155</v>
      </c>
      <c r="E31" s="4">
        <f t="shared" si="0"/>
        <v>0</v>
      </c>
      <c r="F31">
        <f>+Casos_PN_CORR[[#This Row],[10-mar]]</f>
        <v>0</v>
      </c>
      <c r="G31">
        <f>+Casos_PN_CORR[[#This Row],[11-mar]]-Casos_PN_CORR[[#This Row],[10-mar]]</f>
        <v>0</v>
      </c>
      <c r="H31">
        <f>+Casos_PN_CORR[[#This Row],[12-mar]]-Casos_PN_CORR[[#This Row],[11-mar]]</f>
        <v>0</v>
      </c>
      <c r="I31">
        <f>+Casos_PN_CORR[[#This Row],[13-mar]]-Casos_PN_CORR[[#This Row],[12-mar]]</f>
        <v>0</v>
      </c>
      <c r="J31">
        <f>+Casos_PN_CORR[[#This Row],[14-mar]]-Casos_PN_CORR[[#This Row],[13-mar]]</f>
        <v>0</v>
      </c>
      <c r="K31">
        <f>+Casos_PN_CORR[[#This Row],[15-mar]]-Casos_PN_CORR[[#This Row],[14-mar]]</f>
        <v>0</v>
      </c>
      <c r="L31">
        <f>+Casos_PN_CORR[[#This Row],[16-mar]]-Casos_PN_CORR[[#This Row],[15-mar]]</f>
        <v>0</v>
      </c>
      <c r="M31">
        <f>+Casos_PN_CORR[[#This Row],[17-mar]]-Casos_PN_CORR[[#This Row],[16-mar]]</f>
        <v>0</v>
      </c>
      <c r="N31">
        <f>+Casos_PN_CORR[[#This Row],[18-mar]]-Casos_PN_CORR[[#This Row],[17-mar]]</f>
        <v>0</v>
      </c>
      <c r="O31">
        <f>+Casos_PN_CORR[[#This Row],[19-mar]]-Casos_PN_CORR[[#This Row],[18-mar]]</f>
        <v>0</v>
      </c>
      <c r="P31">
        <f>+Casos_PN_CORR[[#This Row],[20-mar]]-Casos_PN_CORR[[#This Row],[19-mar]]</f>
        <v>0</v>
      </c>
      <c r="Q31">
        <f>+Casos_PN_CORR[[#This Row],[21-mar]]-Casos_PN_CORR[[#This Row],[20-mar]]</f>
        <v>0</v>
      </c>
      <c r="R31">
        <f>+Casos_PN_CORR[[#This Row],[22-mar]]-Casos_PN_CORR[[#This Row],[21-mar]]</f>
        <v>0</v>
      </c>
      <c r="S31">
        <f>+Casos_PN_CORR[[#This Row],[23-mar]]-Casos_PN_CORR[[#This Row],[22-mar]]</f>
        <v>0</v>
      </c>
      <c r="T31">
        <f>+Casos_PN_CORR[[#This Row],[24-mar]]-Casos_PN_CORR[[#This Row],[23-mar]]</f>
        <v>0</v>
      </c>
      <c r="U31">
        <f>+Casos_PN_CORR[[#This Row],[25-mar]]-Casos_PN_CORR[[#This Row],[24-mar]]</f>
        <v>0</v>
      </c>
      <c r="V31">
        <f>+Casos_PN_CORR[[#This Row],[26-mar]]-Casos_PN_CORR[[#This Row],[25-mar]]</f>
        <v>0</v>
      </c>
      <c r="W31">
        <f>+Casos_PN_CORR[[#This Row],[27-mar]]-Casos_PN_CORR[[#This Row],[26-mar]]</f>
        <v>0</v>
      </c>
      <c r="X31">
        <f>+Casos_PN_CORR[[#This Row],[28-mar]]-Casos_PN_CORR[[#This Row],[27-mar]]</f>
        <v>0</v>
      </c>
      <c r="Y31">
        <f>+Casos_PN_CORR[[#This Row],[29-mar]]-Casos_PN_CORR[[#This Row],[28-mar]]</f>
        <v>0</v>
      </c>
      <c r="Z31">
        <f>+Casos_PN_CORR[[#This Row],[30-mar]]-Casos_PN_CORR[[#This Row],[29-mar]]</f>
        <v>0</v>
      </c>
      <c r="AA31">
        <f>+Casos_PN_CORR[[#This Row],[31-mar]]-Casos_PN_CORR[[#This Row],[30-mar]]</f>
        <v>0</v>
      </c>
      <c r="AB31">
        <f>+Casos_PN_CORR[[#This Row],[1-abr]]-Casos_PN_CORR[[#This Row],[31-mar]]</f>
        <v>0</v>
      </c>
      <c r="AC31">
        <f>+Casos_PN_CORR[[#This Row],[2-abr]]-Casos_PN_CORR[[#This Row],[1-abr]]</f>
        <v>0</v>
      </c>
      <c r="AD31">
        <f>+Casos_PN_CORR[[#This Row],[3-abr]]-Casos_PN_CORR[[#This Row],[2-abr]]</f>
        <v>0</v>
      </c>
      <c r="AE31">
        <f>+Casos_PN_CORR[[#This Row],[4-abr]]-Casos_PN_CORR[[#This Row],[3-abr]]</f>
        <v>0</v>
      </c>
      <c r="AF31">
        <f>+Casos_PN_CORR[[#This Row],[5-abr]]-Casos_PN_CORR[[#This Row],[4-abr]]</f>
        <v>0</v>
      </c>
      <c r="AG31">
        <f>+Casos_PN_CORR[[#This Row],[6-abr]]-Casos_PN_CORR[[#This Row],[5-abr]]</f>
        <v>0</v>
      </c>
      <c r="AH31">
        <f>+Casos_PN_CORR[[#This Row],[7-abr]]-Casos_PN_CORR[[#This Row],[6-abr]]</f>
        <v>0</v>
      </c>
      <c r="AI31">
        <f>+Casos_PN_CORR[[#This Row],[8-abr]]-Casos_PN_CORR[[#This Row],[7-abr]]</f>
        <v>0</v>
      </c>
      <c r="AJ31">
        <f>+Casos_PN_CORR[[#This Row],[9-abr]]-Casos_PN_CORR[[#This Row],[8-abr]]</f>
        <v>0</v>
      </c>
      <c r="AK31">
        <f>+Casos_PN_CORR[[#This Row],[10-abr]]-Casos_PN_CORR[[#This Row],[9-abr]]</f>
        <v>0</v>
      </c>
      <c r="AL31">
        <f>+Casos_PN_CORR[[#This Row],[11-abr]]-Casos_PN_CORR[[#This Row],[10-abr]]</f>
        <v>0</v>
      </c>
      <c r="AM31">
        <f>+Casos_PN_CORR[[#This Row],[12-abr]]-Casos_PN_CORR[[#This Row],[11-abr]]</f>
        <v>0</v>
      </c>
      <c r="AN31">
        <f>+Casos_PN_CORR[[#This Row],[13-abr]]-Casos_PN_CORR[[#This Row],[12-abr]]</f>
        <v>0</v>
      </c>
      <c r="AO31">
        <f>+Casos_PN_CORR[[#This Row],[14-abr]]-Casos_PN_CORR[[#This Row],[13-abr]]</f>
        <v>0</v>
      </c>
      <c r="AP31">
        <f>+Casos_PN_CORR[[#This Row],[15-abr]]-Casos_PN_CORR[[#This Row],[14-abr]]</f>
        <v>0</v>
      </c>
      <c r="AQ31">
        <f>+Casos_PN_CORR[[#This Row],[16-abr]]-Casos_PN_CORR[[#This Row],[15-abr]]</f>
        <v>0</v>
      </c>
      <c r="AR31">
        <f>+Casos_PN_CORR[[#This Row],[17-abr]]-Casos_PN_CORR[[#This Row],[16-abr]]</f>
        <v>0</v>
      </c>
      <c r="AS31">
        <f>+Casos_PN_CORR[[#This Row],[18-abr]]-Casos_PN_CORR[[#This Row],[17-abr]]</f>
        <v>0</v>
      </c>
      <c r="AT31">
        <f>+Casos_PN_CORR[[#This Row],[19-abr]]-Casos_PN_CORR[[#This Row],[18-abr]]</f>
        <v>0</v>
      </c>
      <c r="AU31">
        <f>+Casos_PN_CORR[[#This Row],[20-abr]]-Casos_PN_CORR[[#This Row],[19-abr]]</f>
        <v>0</v>
      </c>
      <c r="AV31">
        <f>+Casos_PN_CORR[[#This Row],[21-abr]]-Casos_PN_CORR[[#This Row],[20-abr]]</f>
        <v>0</v>
      </c>
      <c r="AW31">
        <f>+Casos_PN_CORR[[#This Row],[22-abr]]-Casos_PN_CORR[[#This Row],[21-abr]]</f>
        <v>0</v>
      </c>
      <c r="AX31">
        <f>+Casos_PN_CORR[[#This Row],[23-abr]]-Casos_PN_CORR[[#This Row],[22-abr]]</f>
        <v>0</v>
      </c>
      <c r="AY31">
        <f>+Casos_PN_CORR[[#This Row],[24-abr]]-Casos_PN_CORR[[#This Row],[23-abr]]</f>
        <v>0</v>
      </c>
      <c r="AZ31">
        <f>+Casos_PN_CORR[[#This Row],[25-abr]]-Casos_PN_CORR[[#This Row],[24-abr]]</f>
        <v>0</v>
      </c>
      <c r="BA31">
        <f>+Casos_PN_CORR[[#This Row],[26-abr]]-Casos_PN_CORR[[#This Row],[25-abr]]</f>
        <v>0</v>
      </c>
      <c r="BB31">
        <f>+Casos_PN_CORR[[#This Row],[27-abr]]-Casos_PN_CORR[[#This Row],[26-abr]]</f>
        <v>0</v>
      </c>
      <c r="BC31">
        <f>+Casos_PN_CORR[[#This Row],[28-abr]]-Casos_PN_CORR[[#This Row],[27-abr]]</f>
        <v>0</v>
      </c>
      <c r="BD31">
        <f>+Casos_PN_CORR[[#This Row],[29-abr]]-Casos_PN_CORR[[#This Row],[28-abr]]</f>
        <v>0</v>
      </c>
      <c r="BE31">
        <f>+Casos_PN_CORR[[#This Row],[30-abr]]-Casos_PN_CORR[[#This Row],[29-abr]]</f>
        <v>0</v>
      </c>
      <c r="BF31">
        <f>+Casos_PN_CORR[[#This Row],[1-may]]-Casos_PN_CORR[[#This Row],[30-abr]]</f>
        <v>0</v>
      </c>
      <c r="BG31">
        <f>+Casos_PN_CORR[[#This Row],[2-may]]-Casos_PN_CORR[[#This Row],[1-may]]</f>
        <v>0</v>
      </c>
      <c r="BH31">
        <f>+Casos_PN_CORR[[#This Row],[3-may]]-Casos_PN_CORR[[#This Row],[2-may]]</f>
        <v>0</v>
      </c>
      <c r="BI31">
        <f>+Casos_PN_CORR[[#This Row],[4-may]]-Casos_PN_CORR[[#This Row],[3-may]]</f>
        <v>0</v>
      </c>
      <c r="BJ31">
        <f>+Casos_PN_CORR[[#This Row],[5-may]]-Casos_PN_CORR[[#This Row],[4-may]]</f>
        <v>0</v>
      </c>
      <c r="BK31">
        <f>+Casos_PN_CORR[[#This Row],[6-may]]-Casos_PN_CORR[[#This Row],[5-may]]</f>
        <v>0</v>
      </c>
      <c r="BL31">
        <f>+Casos_PN_CORR[[#This Row],[7-may]]-Casos_PN_CORR[[#This Row],[6-may]]</f>
        <v>0</v>
      </c>
      <c r="BM31">
        <f>+Casos_PN_CORR[[#This Row],[8-may]]-Casos_PN_CORR[[#This Row],[7-may]]</f>
        <v>0</v>
      </c>
      <c r="BN31">
        <f>+Casos_PN_CORR[[#This Row],[9-may]]-Casos_PN_CORR[[#This Row],[8-may]]</f>
        <v>0</v>
      </c>
      <c r="BO31">
        <f>+Casos_PN_CORR[[#This Row],[10-may]]-Casos_PN_CORR[[#This Row],[9-may]]</f>
        <v>0</v>
      </c>
      <c r="BP31">
        <f>+Casos_PN_CORR[[#This Row],[11-may]]-Casos_PN_CORR[[#This Row],[10-may]]</f>
        <v>0</v>
      </c>
      <c r="BQ31">
        <f>+Casos_PN_CORR[[#This Row],[12-may]]-Casos_PN_CORR[[#This Row],[11-may]]</f>
        <v>0</v>
      </c>
      <c r="BR31">
        <f>+Casos_PN_CORR[[#This Row],[13-may]]-Casos_PN_CORR[[#This Row],[12-may]]</f>
        <v>0</v>
      </c>
      <c r="BS31">
        <f>+Casos_PN_CORR[[#This Row],[14-may]]-Casos_PN_CORR[[#This Row],[13-may]]</f>
        <v>0</v>
      </c>
      <c r="BT31">
        <f>+Casos_PN_CORR[[#This Row],[15-may]]-Casos_PN_CORR[[#This Row],[14-may]]</f>
        <v>0</v>
      </c>
      <c r="BU31">
        <f>+Casos_PN_CORR[[#This Row],[16-may]]-Casos_PN_CORR[[#This Row],[15-may]]</f>
        <v>0</v>
      </c>
      <c r="BV31">
        <f>+Casos_PN_CORR[[#This Row],[17-may]]-Casos_PN_CORR[[#This Row],[16-may]]</f>
        <v>0</v>
      </c>
      <c r="BW31">
        <f>+Casos_PN_CORR[[#This Row],[18-may]]-Casos_PN_CORR[[#This Row],[17-may]]</f>
        <v>0</v>
      </c>
      <c r="BX31">
        <f>+Casos_PN_CORR[[#This Row],[19-may]]-Casos_PN_CORR[[#This Row],[18-may]]</f>
        <v>0</v>
      </c>
      <c r="BY31">
        <f>+Casos_PN_CORR[[#This Row],[20-may]]-Casos_PN_CORR[[#This Row],[19-may]]</f>
        <v>0</v>
      </c>
      <c r="BZ31">
        <f>+Casos_PN_CORR[[#This Row],[21-may]]-Casos_PN_CORR[[#This Row],[20-may]]</f>
        <v>0</v>
      </c>
      <c r="CA31">
        <f>+Casos_PN_CORR[[#This Row],[22-may]]-Casos_PN_CORR[[#This Row],[21-may]]</f>
        <v>0</v>
      </c>
      <c r="CB31">
        <f>+Casos_PN_CORR[[#This Row],[23-may]]-Casos_PN_CORR[[#This Row],[22-may]]</f>
        <v>0</v>
      </c>
      <c r="CC31">
        <f>+Casos_PN_CORR[[#This Row],[24-may]]-Casos_PN_CORR[[#This Row],[23-may]]</f>
        <v>0</v>
      </c>
      <c r="CD31">
        <f>+Casos_PN_CORR[[#This Row],[25-may]]-Casos_PN_CORR[[#This Row],[24-may]]</f>
        <v>0</v>
      </c>
      <c r="CE31">
        <f>+Casos_PN_CORR[[#This Row],[26-may]]-Casos_PN_CORR[[#This Row],[25-may]]</f>
        <v>0</v>
      </c>
      <c r="CF31">
        <f>+Casos_PN_CORR[[#This Row],[27-may]]-Casos_PN_CORR[[#This Row],[26-may]]</f>
        <v>0</v>
      </c>
      <c r="CG31">
        <f>+Casos_PN_CORR[[#This Row],[28-may]]-Casos_PN_CORR[[#This Row],[27-may]]</f>
        <v>0</v>
      </c>
      <c r="CH31">
        <f>+Casos_PN_CORR[[#This Row],[29-may]]-Casos_PN_CORR[[#This Row],[28-may]]</f>
        <v>0</v>
      </c>
      <c r="CI31">
        <f>+Casos_PN_CORR[[#This Row],[30-may]]-Casos_PN_CORR[[#This Row],[29-may]]</f>
        <v>0</v>
      </c>
      <c r="CJ31">
        <f>+Casos_PN_CORR[[#This Row],[31-may]]-Casos_PN_CORR[[#This Row],[30-may]]</f>
        <v>0</v>
      </c>
      <c r="CK31">
        <f>+Casos_PN_CORR[[#This Row],[1-jun]]-Casos_PN_CORR[[#This Row],[31-may]]</f>
        <v>0</v>
      </c>
      <c r="CL31">
        <f>+Casos_PN_CORR[[#This Row],[2-jun]]-Casos_PN_CORR[[#This Row],[1-jun]]</f>
        <v>0</v>
      </c>
      <c r="CM31">
        <f>+Casos_PN_CORR[[#This Row],[3-jun]]-Casos_PN_CORR[[#This Row],[2-jun]]</f>
        <v>0</v>
      </c>
      <c r="CN31">
        <f>+Casos_PN_CORR[[#This Row],[4-jun]]-Casos_PN_CORR[[#This Row],[3-jun]]</f>
        <v>0</v>
      </c>
      <c r="CO31">
        <f>+Casos_PN_CORR[[#This Row],[5-jun]]-Casos_PN_CORR[[#This Row],[4-jun]]</f>
        <v>0</v>
      </c>
      <c r="CP31">
        <f>+Casos_PN_CORR[[#This Row],[6-jun]]-Casos_PN_CORR[[#This Row],[5-jun]]</f>
        <v>0</v>
      </c>
    </row>
    <row r="32" spans="1:94">
      <c r="A32">
        <v>70402</v>
      </c>
      <c r="B32" s="2" t="s">
        <v>102</v>
      </c>
      <c r="C32" s="2" t="s">
        <v>158</v>
      </c>
      <c r="D32" s="2" t="s">
        <v>157</v>
      </c>
      <c r="E32" s="4">
        <f t="shared" si="0"/>
        <v>1</v>
      </c>
      <c r="F32">
        <f>+Casos_PN_CORR[[#This Row],[10-mar]]</f>
        <v>0</v>
      </c>
      <c r="G32">
        <f>+Casos_PN_CORR[[#This Row],[11-mar]]-Casos_PN_CORR[[#This Row],[10-mar]]</f>
        <v>0</v>
      </c>
      <c r="H32">
        <f>+Casos_PN_CORR[[#This Row],[12-mar]]-Casos_PN_CORR[[#This Row],[11-mar]]</f>
        <v>0</v>
      </c>
      <c r="I32">
        <f>+Casos_PN_CORR[[#This Row],[13-mar]]-Casos_PN_CORR[[#This Row],[12-mar]]</f>
        <v>0</v>
      </c>
      <c r="J32">
        <f>+Casos_PN_CORR[[#This Row],[14-mar]]-Casos_PN_CORR[[#This Row],[13-mar]]</f>
        <v>0</v>
      </c>
      <c r="K32">
        <f>+Casos_PN_CORR[[#This Row],[15-mar]]-Casos_PN_CORR[[#This Row],[14-mar]]</f>
        <v>0</v>
      </c>
      <c r="L32">
        <f>+Casos_PN_CORR[[#This Row],[16-mar]]-Casos_PN_CORR[[#This Row],[15-mar]]</f>
        <v>0</v>
      </c>
      <c r="M32">
        <f>+Casos_PN_CORR[[#This Row],[17-mar]]-Casos_PN_CORR[[#This Row],[16-mar]]</f>
        <v>0</v>
      </c>
      <c r="N32">
        <f>+Casos_PN_CORR[[#This Row],[18-mar]]-Casos_PN_CORR[[#This Row],[17-mar]]</f>
        <v>0</v>
      </c>
      <c r="O32">
        <f>+Casos_PN_CORR[[#This Row],[19-mar]]-Casos_PN_CORR[[#This Row],[18-mar]]</f>
        <v>0</v>
      </c>
      <c r="P32">
        <f>+Casos_PN_CORR[[#This Row],[20-mar]]-Casos_PN_CORR[[#This Row],[19-mar]]</f>
        <v>0</v>
      </c>
      <c r="Q32">
        <f>+Casos_PN_CORR[[#This Row],[21-mar]]-Casos_PN_CORR[[#This Row],[20-mar]]</f>
        <v>0</v>
      </c>
      <c r="R32">
        <f>+Casos_PN_CORR[[#This Row],[22-mar]]-Casos_PN_CORR[[#This Row],[21-mar]]</f>
        <v>0</v>
      </c>
      <c r="S32">
        <f>+Casos_PN_CORR[[#This Row],[23-mar]]-Casos_PN_CORR[[#This Row],[22-mar]]</f>
        <v>0</v>
      </c>
      <c r="T32">
        <f>+Casos_PN_CORR[[#This Row],[24-mar]]-Casos_PN_CORR[[#This Row],[23-mar]]</f>
        <v>0</v>
      </c>
      <c r="U32">
        <f>+Casos_PN_CORR[[#This Row],[25-mar]]-Casos_PN_CORR[[#This Row],[24-mar]]</f>
        <v>0</v>
      </c>
      <c r="V32">
        <f>+Casos_PN_CORR[[#This Row],[26-mar]]-Casos_PN_CORR[[#This Row],[25-mar]]</f>
        <v>0</v>
      </c>
      <c r="W32">
        <f>+Casos_PN_CORR[[#This Row],[27-mar]]-Casos_PN_CORR[[#This Row],[26-mar]]</f>
        <v>0</v>
      </c>
      <c r="X32">
        <f>+Casos_PN_CORR[[#This Row],[28-mar]]-Casos_PN_CORR[[#This Row],[27-mar]]</f>
        <v>0</v>
      </c>
      <c r="Y32">
        <f>+Casos_PN_CORR[[#This Row],[29-mar]]-Casos_PN_CORR[[#This Row],[28-mar]]</f>
        <v>0</v>
      </c>
      <c r="Z32">
        <f>+Casos_PN_CORR[[#This Row],[30-mar]]-Casos_PN_CORR[[#This Row],[29-mar]]</f>
        <v>0</v>
      </c>
      <c r="AA32">
        <f>+Casos_PN_CORR[[#This Row],[31-mar]]-Casos_PN_CORR[[#This Row],[30-mar]]</f>
        <v>0</v>
      </c>
      <c r="AB32">
        <f>+Casos_PN_CORR[[#This Row],[1-abr]]-Casos_PN_CORR[[#This Row],[31-mar]]</f>
        <v>0</v>
      </c>
      <c r="AC32">
        <f>+Casos_PN_CORR[[#This Row],[2-abr]]-Casos_PN_CORR[[#This Row],[1-abr]]</f>
        <v>0</v>
      </c>
      <c r="AD32">
        <f>+Casos_PN_CORR[[#This Row],[3-abr]]-Casos_PN_CORR[[#This Row],[2-abr]]</f>
        <v>0</v>
      </c>
      <c r="AE32">
        <f>+Casos_PN_CORR[[#This Row],[4-abr]]-Casos_PN_CORR[[#This Row],[3-abr]]</f>
        <v>0</v>
      </c>
      <c r="AF32">
        <f>+Casos_PN_CORR[[#This Row],[5-abr]]-Casos_PN_CORR[[#This Row],[4-abr]]</f>
        <v>0</v>
      </c>
      <c r="AG32">
        <f>+Casos_PN_CORR[[#This Row],[6-abr]]-Casos_PN_CORR[[#This Row],[5-abr]]</f>
        <v>0</v>
      </c>
      <c r="AH32">
        <f>+Casos_PN_CORR[[#This Row],[7-abr]]-Casos_PN_CORR[[#This Row],[6-abr]]</f>
        <v>0</v>
      </c>
      <c r="AI32">
        <f>+Casos_PN_CORR[[#This Row],[8-abr]]-Casos_PN_CORR[[#This Row],[7-abr]]</f>
        <v>0</v>
      </c>
      <c r="AJ32">
        <f>+Casos_PN_CORR[[#This Row],[9-abr]]-Casos_PN_CORR[[#This Row],[8-abr]]</f>
        <v>0</v>
      </c>
      <c r="AK32">
        <f>+Casos_PN_CORR[[#This Row],[10-abr]]-Casos_PN_CORR[[#This Row],[9-abr]]</f>
        <v>0</v>
      </c>
      <c r="AL32">
        <f>+Casos_PN_CORR[[#This Row],[11-abr]]-Casos_PN_CORR[[#This Row],[10-abr]]</f>
        <v>0</v>
      </c>
      <c r="AM32">
        <f>+Casos_PN_CORR[[#This Row],[12-abr]]-Casos_PN_CORR[[#This Row],[11-abr]]</f>
        <v>0</v>
      </c>
      <c r="AN32">
        <f>+Casos_PN_CORR[[#This Row],[13-abr]]-Casos_PN_CORR[[#This Row],[12-abr]]</f>
        <v>0</v>
      </c>
      <c r="AO32">
        <f>+Casos_PN_CORR[[#This Row],[14-abr]]-Casos_PN_CORR[[#This Row],[13-abr]]</f>
        <v>0</v>
      </c>
      <c r="AP32">
        <f>+Casos_PN_CORR[[#This Row],[15-abr]]-Casos_PN_CORR[[#This Row],[14-abr]]</f>
        <v>0</v>
      </c>
      <c r="AQ32">
        <f>+Casos_PN_CORR[[#This Row],[16-abr]]-Casos_PN_CORR[[#This Row],[15-abr]]</f>
        <v>0</v>
      </c>
      <c r="AR32">
        <f>+Casos_PN_CORR[[#This Row],[17-abr]]-Casos_PN_CORR[[#This Row],[16-abr]]</f>
        <v>0</v>
      </c>
      <c r="AS32">
        <f>+Casos_PN_CORR[[#This Row],[18-abr]]-Casos_PN_CORR[[#This Row],[17-abr]]</f>
        <v>0</v>
      </c>
      <c r="AT32">
        <f>+Casos_PN_CORR[[#This Row],[19-abr]]-Casos_PN_CORR[[#This Row],[18-abr]]</f>
        <v>0</v>
      </c>
      <c r="AU32">
        <f>+Casos_PN_CORR[[#This Row],[20-abr]]-Casos_PN_CORR[[#This Row],[19-abr]]</f>
        <v>0</v>
      </c>
      <c r="AV32">
        <f>+Casos_PN_CORR[[#This Row],[21-abr]]-Casos_PN_CORR[[#This Row],[20-abr]]</f>
        <v>0</v>
      </c>
      <c r="AW32">
        <f>+Casos_PN_CORR[[#This Row],[22-abr]]-Casos_PN_CORR[[#This Row],[21-abr]]</f>
        <v>0</v>
      </c>
      <c r="AX32">
        <f>+Casos_PN_CORR[[#This Row],[23-abr]]-Casos_PN_CORR[[#This Row],[22-abr]]</f>
        <v>0</v>
      </c>
      <c r="AY32">
        <f>+Casos_PN_CORR[[#This Row],[24-abr]]-Casos_PN_CORR[[#This Row],[23-abr]]</f>
        <v>0</v>
      </c>
      <c r="AZ32">
        <f>+Casos_PN_CORR[[#This Row],[25-abr]]-Casos_PN_CORR[[#This Row],[24-abr]]</f>
        <v>0</v>
      </c>
      <c r="BA32">
        <f>+Casos_PN_CORR[[#This Row],[26-abr]]-Casos_PN_CORR[[#This Row],[25-abr]]</f>
        <v>0</v>
      </c>
      <c r="BB32">
        <f>+Casos_PN_CORR[[#This Row],[27-abr]]-Casos_PN_CORR[[#This Row],[26-abr]]</f>
        <v>0</v>
      </c>
      <c r="BC32">
        <f>+Casos_PN_CORR[[#This Row],[28-abr]]-Casos_PN_CORR[[#This Row],[27-abr]]</f>
        <v>0</v>
      </c>
      <c r="BD32">
        <f>+Casos_PN_CORR[[#This Row],[29-abr]]-Casos_PN_CORR[[#This Row],[28-abr]]</f>
        <v>0</v>
      </c>
      <c r="BE32">
        <f>+Casos_PN_CORR[[#This Row],[30-abr]]-Casos_PN_CORR[[#This Row],[29-abr]]</f>
        <v>0</v>
      </c>
      <c r="BF32">
        <f>+Casos_PN_CORR[[#This Row],[1-may]]-Casos_PN_CORR[[#This Row],[30-abr]]</f>
        <v>0</v>
      </c>
      <c r="BG32">
        <f>+Casos_PN_CORR[[#This Row],[2-may]]-Casos_PN_CORR[[#This Row],[1-may]]</f>
        <v>0</v>
      </c>
      <c r="BH32">
        <f>+Casos_PN_CORR[[#This Row],[3-may]]-Casos_PN_CORR[[#This Row],[2-may]]</f>
        <v>0</v>
      </c>
      <c r="BI32">
        <f>+Casos_PN_CORR[[#This Row],[4-may]]-Casos_PN_CORR[[#This Row],[3-may]]</f>
        <v>0</v>
      </c>
      <c r="BJ32">
        <f>+Casos_PN_CORR[[#This Row],[5-may]]-Casos_PN_CORR[[#This Row],[4-may]]</f>
        <v>0</v>
      </c>
      <c r="BK32">
        <f>+Casos_PN_CORR[[#This Row],[6-may]]-Casos_PN_CORR[[#This Row],[5-may]]</f>
        <v>0</v>
      </c>
      <c r="BL32">
        <f>+Casos_PN_CORR[[#This Row],[7-may]]-Casos_PN_CORR[[#This Row],[6-may]]</f>
        <v>0</v>
      </c>
      <c r="BM32">
        <f>+Casos_PN_CORR[[#This Row],[8-may]]-Casos_PN_CORR[[#This Row],[7-may]]</f>
        <v>0</v>
      </c>
      <c r="BN32">
        <f>+Casos_PN_CORR[[#This Row],[9-may]]-Casos_PN_CORR[[#This Row],[8-may]]</f>
        <v>0</v>
      </c>
      <c r="BO32">
        <f>+Casos_PN_CORR[[#This Row],[10-may]]-Casos_PN_CORR[[#This Row],[9-may]]</f>
        <v>0</v>
      </c>
      <c r="BP32">
        <f>+Casos_PN_CORR[[#This Row],[11-may]]-Casos_PN_CORR[[#This Row],[10-may]]</f>
        <v>0</v>
      </c>
      <c r="BQ32">
        <f>+Casos_PN_CORR[[#This Row],[12-may]]-Casos_PN_CORR[[#This Row],[11-may]]</f>
        <v>0</v>
      </c>
      <c r="BR32">
        <f>+Casos_PN_CORR[[#This Row],[13-may]]-Casos_PN_CORR[[#This Row],[12-may]]</f>
        <v>0</v>
      </c>
      <c r="BS32">
        <f>+Casos_PN_CORR[[#This Row],[14-may]]-Casos_PN_CORR[[#This Row],[13-may]]</f>
        <v>0</v>
      </c>
      <c r="BT32">
        <f>+Casos_PN_CORR[[#This Row],[15-may]]-Casos_PN_CORR[[#This Row],[14-may]]</f>
        <v>0</v>
      </c>
      <c r="BU32">
        <f>+Casos_PN_CORR[[#This Row],[16-may]]-Casos_PN_CORR[[#This Row],[15-may]]</f>
        <v>0</v>
      </c>
      <c r="BV32">
        <f>+Casos_PN_CORR[[#This Row],[17-may]]-Casos_PN_CORR[[#This Row],[16-may]]</f>
        <v>0</v>
      </c>
      <c r="BW32">
        <f>+Casos_PN_CORR[[#This Row],[18-may]]-Casos_PN_CORR[[#This Row],[17-may]]</f>
        <v>0</v>
      </c>
      <c r="BX32">
        <f>+Casos_PN_CORR[[#This Row],[19-may]]-Casos_PN_CORR[[#This Row],[18-may]]</f>
        <v>0</v>
      </c>
      <c r="BY32">
        <f>+Casos_PN_CORR[[#This Row],[20-may]]-Casos_PN_CORR[[#This Row],[19-may]]</f>
        <v>0</v>
      </c>
      <c r="BZ32">
        <f>+Casos_PN_CORR[[#This Row],[21-may]]-Casos_PN_CORR[[#This Row],[20-may]]</f>
        <v>0</v>
      </c>
      <c r="CA32">
        <f>+Casos_PN_CORR[[#This Row],[22-may]]-Casos_PN_CORR[[#This Row],[21-may]]</f>
        <v>0</v>
      </c>
      <c r="CB32">
        <f>+Casos_PN_CORR[[#This Row],[23-may]]-Casos_PN_CORR[[#This Row],[22-may]]</f>
        <v>0</v>
      </c>
      <c r="CC32">
        <f>+Casos_PN_CORR[[#This Row],[24-may]]-Casos_PN_CORR[[#This Row],[23-may]]</f>
        <v>0</v>
      </c>
      <c r="CD32">
        <f>+Casos_PN_CORR[[#This Row],[25-may]]-Casos_PN_CORR[[#This Row],[24-may]]</f>
        <v>0</v>
      </c>
      <c r="CE32">
        <f>+Casos_PN_CORR[[#This Row],[26-may]]-Casos_PN_CORR[[#This Row],[25-may]]</f>
        <v>0</v>
      </c>
      <c r="CF32">
        <f>+Casos_PN_CORR[[#This Row],[27-may]]-Casos_PN_CORR[[#This Row],[26-may]]</f>
        <v>0</v>
      </c>
      <c r="CG32">
        <f>+Casos_PN_CORR[[#This Row],[28-may]]-Casos_PN_CORR[[#This Row],[27-may]]</f>
        <v>0</v>
      </c>
      <c r="CH32">
        <f>+Casos_PN_CORR[[#This Row],[29-may]]-Casos_PN_CORR[[#This Row],[28-may]]</f>
        <v>0</v>
      </c>
      <c r="CI32">
        <f>+Casos_PN_CORR[[#This Row],[30-may]]-Casos_PN_CORR[[#This Row],[29-may]]</f>
        <v>0</v>
      </c>
      <c r="CJ32">
        <f>+Casos_PN_CORR[[#This Row],[31-may]]-Casos_PN_CORR[[#This Row],[30-may]]</f>
        <v>0</v>
      </c>
      <c r="CK32">
        <f>+Casos_PN_CORR[[#This Row],[1-jun]]-Casos_PN_CORR[[#This Row],[31-may]]</f>
        <v>0</v>
      </c>
      <c r="CL32">
        <f>+Casos_PN_CORR[[#This Row],[2-jun]]-Casos_PN_CORR[[#This Row],[1-jun]]</f>
        <v>0</v>
      </c>
      <c r="CM32">
        <f>+Casos_PN_CORR[[#This Row],[3-jun]]-Casos_PN_CORR[[#This Row],[2-jun]]</f>
        <v>0</v>
      </c>
      <c r="CN32">
        <f>+Casos_PN_CORR[[#This Row],[4-jun]]-Casos_PN_CORR[[#This Row],[3-jun]]</f>
        <v>0</v>
      </c>
      <c r="CO32">
        <f>+Casos_PN_CORR[[#This Row],[5-jun]]-Casos_PN_CORR[[#This Row],[4-jun]]</f>
        <v>1</v>
      </c>
      <c r="CP32">
        <f>+Casos_PN_CORR[[#This Row],[6-jun]]-Casos_PN_CORR[[#This Row],[5-jun]]</f>
        <v>0</v>
      </c>
    </row>
    <row r="33" spans="1:94">
      <c r="A33">
        <v>91102</v>
      </c>
      <c r="B33" s="2" t="s">
        <v>139</v>
      </c>
      <c r="C33" s="2" t="s">
        <v>156</v>
      </c>
      <c r="D33" s="2" t="s">
        <v>157</v>
      </c>
      <c r="E33" s="4">
        <f t="shared" si="0"/>
        <v>0</v>
      </c>
      <c r="F33">
        <f>+Casos_PN_CORR[[#This Row],[10-mar]]</f>
        <v>0</v>
      </c>
      <c r="G33">
        <f>+Casos_PN_CORR[[#This Row],[11-mar]]-Casos_PN_CORR[[#This Row],[10-mar]]</f>
        <v>0</v>
      </c>
      <c r="H33">
        <f>+Casos_PN_CORR[[#This Row],[12-mar]]-Casos_PN_CORR[[#This Row],[11-mar]]</f>
        <v>0</v>
      </c>
      <c r="I33">
        <f>+Casos_PN_CORR[[#This Row],[13-mar]]-Casos_PN_CORR[[#This Row],[12-mar]]</f>
        <v>0</v>
      </c>
      <c r="J33">
        <f>+Casos_PN_CORR[[#This Row],[14-mar]]-Casos_PN_CORR[[#This Row],[13-mar]]</f>
        <v>0</v>
      </c>
      <c r="K33">
        <f>+Casos_PN_CORR[[#This Row],[15-mar]]-Casos_PN_CORR[[#This Row],[14-mar]]</f>
        <v>0</v>
      </c>
      <c r="L33">
        <f>+Casos_PN_CORR[[#This Row],[16-mar]]-Casos_PN_CORR[[#This Row],[15-mar]]</f>
        <v>0</v>
      </c>
      <c r="M33">
        <f>+Casos_PN_CORR[[#This Row],[17-mar]]-Casos_PN_CORR[[#This Row],[16-mar]]</f>
        <v>0</v>
      </c>
      <c r="N33">
        <f>+Casos_PN_CORR[[#This Row],[18-mar]]-Casos_PN_CORR[[#This Row],[17-mar]]</f>
        <v>0</v>
      </c>
      <c r="O33">
        <f>+Casos_PN_CORR[[#This Row],[19-mar]]-Casos_PN_CORR[[#This Row],[18-mar]]</f>
        <v>0</v>
      </c>
      <c r="P33">
        <f>+Casos_PN_CORR[[#This Row],[20-mar]]-Casos_PN_CORR[[#This Row],[19-mar]]</f>
        <v>0</v>
      </c>
      <c r="Q33">
        <f>+Casos_PN_CORR[[#This Row],[21-mar]]-Casos_PN_CORR[[#This Row],[20-mar]]</f>
        <v>0</v>
      </c>
      <c r="R33">
        <f>+Casos_PN_CORR[[#This Row],[22-mar]]-Casos_PN_CORR[[#This Row],[21-mar]]</f>
        <v>0</v>
      </c>
      <c r="S33">
        <f>+Casos_PN_CORR[[#This Row],[23-mar]]-Casos_PN_CORR[[#This Row],[22-mar]]</f>
        <v>0</v>
      </c>
      <c r="T33">
        <f>+Casos_PN_CORR[[#This Row],[24-mar]]-Casos_PN_CORR[[#This Row],[23-mar]]</f>
        <v>0</v>
      </c>
      <c r="U33">
        <f>+Casos_PN_CORR[[#This Row],[25-mar]]-Casos_PN_CORR[[#This Row],[24-mar]]</f>
        <v>0</v>
      </c>
      <c r="V33">
        <f>+Casos_PN_CORR[[#This Row],[26-mar]]-Casos_PN_CORR[[#This Row],[25-mar]]</f>
        <v>0</v>
      </c>
      <c r="W33">
        <f>+Casos_PN_CORR[[#This Row],[27-mar]]-Casos_PN_CORR[[#This Row],[26-mar]]</f>
        <v>0</v>
      </c>
      <c r="X33">
        <f>+Casos_PN_CORR[[#This Row],[28-mar]]-Casos_PN_CORR[[#This Row],[27-mar]]</f>
        <v>0</v>
      </c>
      <c r="Y33">
        <f>+Casos_PN_CORR[[#This Row],[29-mar]]-Casos_PN_CORR[[#This Row],[28-mar]]</f>
        <v>0</v>
      </c>
      <c r="Z33">
        <f>+Casos_PN_CORR[[#This Row],[30-mar]]-Casos_PN_CORR[[#This Row],[29-mar]]</f>
        <v>0</v>
      </c>
      <c r="AA33">
        <f>+Casos_PN_CORR[[#This Row],[31-mar]]-Casos_PN_CORR[[#This Row],[30-mar]]</f>
        <v>0</v>
      </c>
      <c r="AB33">
        <f>+Casos_PN_CORR[[#This Row],[1-abr]]-Casos_PN_CORR[[#This Row],[31-mar]]</f>
        <v>0</v>
      </c>
      <c r="AC33">
        <f>+Casos_PN_CORR[[#This Row],[2-abr]]-Casos_PN_CORR[[#This Row],[1-abr]]</f>
        <v>0</v>
      </c>
      <c r="AD33">
        <f>+Casos_PN_CORR[[#This Row],[3-abr]]-Casos_PN_CORR[[#This Row],[2-abr]]</f>
        <v>0</v>
      </c>
      <c r="AE33">
        <f>+Casos_PN_CORR[[#This Row],[4-abr]]-Casos_PN_CORR[[#This Row],[3-abr]]</f>
        <v>0</v>
      </c>
      <c r="AF33">
        <f>+Casos_PN_CORR[[#This Row],[5-abr]]-Casos_PN_CORR[[#This Row],[4-abr]]</f>
        <v>0</v>
      </c>
      <c r="AG33">
        <f>+Casos_PN_CORR[[#This Row],[6-abr]]-Casos_PN_CORR[[#This Row],[5-abr]]</f>
        <v>0</v>
      </c>
      <c r="AH33">
        <f>+Casos_PN_CORR[[#This Row],[7-abr]]-Casos_PN_CORR[[#This Row],[6-abr]]</f>
        <v>0</v>
      </c>
      <c r="AI33">
        <f>+Casos_PN_CORR[[#This Row],[8-abr]]-Casos_PN_CORR[[#This Row],[7-abr]]</f>
        <v>0</v>
      </c>
      <c r="AJ33">
        <f>+Casos_PN_CORR[[#This Row],[9-abr]]-Casos_PN_CORR[[#This Row],[8-abr]]</f>
        <v>0</v>
      </c>
      <c r="AK33">
        <f>+Casos_PN_CORR[[#This Row],[10-abr]]-Casos_PN_CORR[[#This Row],[9-abr]]</f>
        <v>0</v>
      </c>
      <c r="AL33">
        <f>+Casos_PN_CORR[[#This Row],[11-abr]]-Casos_PN_CORR[[#This Row],[10-abr]]</f>
        <v>0</v>
      </c>
      <c r="AM33">
        <f>+Casos_PN_CORR[[#This Row],[12-abr]]-Casos_PN_CORR[[#This Row],[11-abr]]</f>
        <v>0</v>
      </c>
      <c r="AN33">
        <f>+Casos_PN_CORR[[#This Row],[13-abr]]-Casos_PN_CORR[[#This Row],[12-abr]]</f>
        <v>0</v>
      </c>
      <c r="AO33">
        <f>+Casos_PN_CORR[[#This Row],[14-abr]]-Casos_PN_CORR[[#This Row],[13-abr]]</f>
        <v>0</v>
      </c>
      <c r="AP33">
        <f>+Casos_PN_CORR[[#This Row],[15-abr]]-Casos_PN_CORR[[#This Row],[14-abr]]</f>
        <v>0</v>
      </c>
      <c r="AQ33">
        <f>+Casos_PN_CORR[[#This Row],[16-abr]]-Casos_PN_CORR[[#This Row],[15-abr]]</f>
        <v>0</v>
      </c>
      <c r="AR33">
        <f>+Casos_PN_CORR[[#This Row],[17-abr]]-Casos_PN_CORR[[#This Row],[16-abr]]</f>
        <v>0</v>
      </c>
      <c r="AS33">
        <f>+Casos_PN_CORR[[#This Row],[18-abr]]-Casos_PN_CORR[[#This Row],[17-abr]]</f>
        <v>0</v>
      </c>
      <c r="AT33">
        <f>+Casos_PN_CORR[[#This Row],[19-abr]]-Casos_PN_CORR[[#This Row],[18-abr]]</f>
        <v>0</v>
      </c>
      <c r="AU33">
        <f>+Casos_PN_CORR[[#This Row],[20-abr]]-Casos_PN_CORR[[#This Row],[19-abr]]</f>
        <v>0</v>
      </c>
      <c r="AV33">
        <f>+Casos_PN_CORR[[#This Row],[21-abr]]-Casos_PN_CORR[[#This Row],[20-abr]]</f>
        <v>0</v>
      </c>
      <c r="AW33">
        <f>+Casos_PN_CORR[[#This Row],[22-abr]]-Casos_PN_CORR[[#This Row],[21-abr]]</f>
        <v>0</v>
      </c>
      <c r="AX33">
        <f>+Casos_PN_CORR[[#This Row],[23-abr]]-Casos_PN_CORR[[#This Row],[22-abr]]</f>
        <v>0</v>
      </c>
      <c r="AY33">
        <f>+Casos_PN_CORR[[#This Row],[24-abr]]-Casos_PN_CORR[[#This Row],[23-abr]]</f>
        <v>0</v>
      </c>
      <c r="AZ33">
        <f>+Casos_PN_CORR[[#This Row],[25-abr]]-Casos_PN_CORR[[#This Row],[24-abr]]</f>
        <v>0</v>
      </c>
      <c r="BA33">
        <f>+Casos_PN_CORR[[#This Row],[26-abr]]-Casos_PN_CORR[[#This Row],[25-abr]]</f>
        <v>0</v>
      </c>
      <c r="BB33">
        <f>+Casos_PN_CORR[[#This Row],[27-abr]]-Casos_PN_CORR[[#This Row],[26-abr]]</f>
        <v>0</v>
      </c>
      <c r="BC33">
        <f>+Casos_PN_CORR[[#This Row],[28-abr]]-Casos_PN_CORR[[#This Row],[27-abr]]</f>
        <v>0</v>
      </c>
      <c r="BD33">
        <f>+Casos_PN_CORR[[#This Row],[29-abr]]-Casos_PN_CORR[[#This Row],[28-abr]]</f>
        <v>0</v>
      </c>
      <c r="BE33">
        <f>+Casos_PN_CORR[[#This Row],[30-abr]]-Casos_PN_CORR[[#This Row],[29-abr]]</f>
        <v>0</v>
      </c>
      <c r="BF33">
        <f>+Casos_PN_CORR[[#This Row],[1-may]]-Casos_PN_CORR[[#This Row],[30-abr]]</f>
        <v>0</v>
      </c>
      <c r="BG33">
        <f>+Casos_PN_CORR[[#This Row],[2-may]]-Casos_PN_CORR[[#This Row],[1-may]]</f>
        <v>0</v>
      </c>
      <c r="BH33">
        <f>+Casos_PN_CORR[[#This Row],[3-may]]-Casos_PN_CORR[[#This Row],[2-may]]</f>
        <v>0</v>
      </c>
      <c r="BI33">
        <f>+Casos_PN_CORR[[#This Row],[4-may]]-Casos_PN_CORR[[#This Row],[3-may]]</f>
        <v>0</v>
      </c>
      <c r="BJ33">
        <f>+Casos_PN_CORR[[#This Row],[5-may]]-Casos_PN_CORR[[#This Row],[4-may]]</f>
        <v>0</v>
      </c>
      <c r="BK33">
        <f>+Casos_PN_CORR[[#This Row],[6-may]]-Casos_PN_CORR[[#This Row],[5-may]]</f>
        <v>0</v>
      </c>
      <c r="BL33">
        <f>+Casos_PN_CORR[[#This Row],[7-may]]-Casos_PN_CORR[[#This Row],[6-may]]</f>
        <v>0</v>
      </c>
      <c r="BM33">
        <f>+Casos_PN_CORR[[#This Row],[8-may]]-Casos_PN_CORR[[#This Row],[7-may]]</f>
        <v>0</v>
      </c>
      <c r="BN33">
        <f>+Casos_PN_CORR[[#This Row],[9-may]]-Casos_PN_CORR[[#This Row],[8-may]]</f>
        <v>0</v>
      </c>
      <c r="BO33">
        <f>+Casos_PN_CORR[[#This Row],[10-may]]-Casos_PN_CORR[[#This Row],[9-may]]</f>
        <v>0</v>
      </c>
      <c r="BP33">
        <f>+Casos_PN_CORR[[#This Row],[11-may]]-Casos_PN_CORR[[#This Row],[10-may]]</f>
        <v>0</v>
      </c>
      <c r="BQ33">
        <f>+Casos_PN_CORR[[#This Row],[12-may]]-Casos_PN_CORR[[#This Row],[11-may]]</f>
        <v>0</v>
      </c>
      <c r="BR33">
        <f>+Casos_PN_CORR[[#This Row],[13-may]]-Casos_PN_CORR[[#This Row],[12-may]]</f>
        <v>0</v>
      </c>
      <c r="BS33">
        <f>+Casos_PN_CORR[[#This Row],[14-may]]-Casos_PN_CORR[[#This Row],[13-may]]</f>
        <v>0</v>
      </c>
      <c r="BT33">
        <f>+Casos_PN_CORR[[#This Row],[15-may]]-Casos_PN_CORR[[#This Row],[14-may]]</f>
        <v>0</v>
      </c>
      <c r="BU33">
        <f>+Casos_PN_CORR[[#This Row],[16-may]]-Casos_PN_CORR[[#This Row],[15-may]]</f>
        <v>0</v>
      </c>
      <c r="BV33">
        <f>+Casos_PN_CORR[[#This Row],[17-may]]-Casos_PN_CORR[[#This Row],[16-may]]</f>
        <v>0</v>
      </c>
      <c r="BW33">
        <f>+Casos_PN_CORR[[#This Row],[18-may]]-Casos_PN_CORR[[#This Row],[17-may]]</f>
        <v>0</v>
      </c>
      <c r="BX33">
        <f>+Casos_PN_CORR[[#This Row],[19-may]]-Casos_PN_CORR[[#This Row],[18-may]]</f>
        <v>0</v>
      </c>
      <c r="BY33">
        <f>+Casos_PN_CORR[[#This Row],[20-may]]-Casos_PN_CORR[[#This Row],[19-may]]</f>
        <v>0</v>
      </c>
      <c r="BZ33">
        <f>+Casos_PN_CORR[[#This Row],[21-may]]-Casos_PN_CORR[[#This Row],[20-may]]</f>
        <v>0</v>
      </c>
      <c r="CA33">
        <f>+Casos_PN_CORR[[#This Row],[22-may]]-Casos_PN_CORR[[#This Row],[21-may]]</f>
        <v>0</v>
      </c>
      <c r="CB33">
        <f>+Casos_PN_CORR[[#This Row],[23-may]]-Casos_PN_CORR[[#This Row],[22-may]]</f>
        <v>0</v>
      </c>
      <c r="CC33">
        <f>+Casos_PN_CORR[[#This Row],[24-may]]-Casos_PN_CORR[[#This Row],[23-may]]</f>
        <v>0</v>
      </c>
      <c r="CD33">
        <f>+Casos_PN_CORR[[#This Row],[25-may]]-Casos_PN_CORR[[#This Row],[24-may]]</f>
        <v>0</v>
      </c>
      <c r="CE33">
        <f>+Casos_PN_CORR[[#This Row],[26-may]]-Casos_PN_CORR[[#This Row],[25-may]]</f>
        <v>0</v>
      </c>
      <c r="CF33">
        <f>+Casos_PN_CORR[[#This Row],[27-may]]-Casos_PN_CORR[[#This Row],[26-may]]</f>
        <v>0</v>
      </c>
      <c r="CG33">
        <f>+Casos_PN_CORR[[#This Row],[28-may]]-Casos_PN_CORR[[#This Row],[27-may]]</f>
        <v>0</v>
      </c>
      <c r="CH33">
        <f>+Casos_PN_CORR[[#This Row],[29-may]]-Casos_PN_CORR[[#This Row],[28-may]]</f>
        <v>0</v>
      </c>
      <c r="CI33">
        <f>+Casos_PN_CORR[[#This Row],[30-may]]-Casos_PN_CORR[[#This Row],[29-may]]</f>
        <v>0</v>
      </c>
      <c r="CJ33">
        <f>+Casos_PN_CORR[[#This Row],[31-may]]-Casos_PN_CORR[[#This Row],[30-may]]</f>
        <v>0</v>
      </c>
      <c r="CK33">
        <f>+Casos_PN_CORR[[#This Row],[1-jun]]-Casos_PN_CORR[[#This Row],[31-may]]</f>
        <v>0</v>
      </c>
      <c r="CL33">
        <f>+Casos_PN_CORR[[#This Row],[2-jun]]-Casos_PN_CORR[[#This Row],[1-jun]]</f>
        <v>0</v>
      </c>
      <c r="CM33">
        <f>+Casos_PN_CORR[[#This Row],[3-jun]]-Casos_PN_CORR[[#This Row],[2-jun]]</f>
        <v>0</v>
      </c>
      <c r="CN33">
        <f>+Casos_PN_CORR[[#This Row],[4-jun]]-Casos_PN_CORR[[#This Row],[3-jun]]</f>
        <v>0</v>
      </c>
      <c r="CO33">
        <f>+Casos_PN_CORR[[#This Row],[5-jun]]-Casos_PN_CORR[[#This Row],[4-jun]]</f>
        <v>0</v>
      </c>
      <c r="CP33">
        <f>+Casos_PN_CORR[[#This Row],[6-jun]]-Casos_PN_CORR[[#This Row],[5-jun]]</f>
        <v>0</v>
      </c>
    </row>
    <row r="34" spans="1:94">
      <c r="A34">
        <v>10306</v>
      </c>
      <c r="B34" s="2" t="s">
        <v>119</v>
      </c>
      <c r="C34" s="2" t="s">
        <v>159</v>
      </c>
      <c r="D34" s="2" t="s">
        <v>160</v>
      </c>
      <c r="E34" s="4">
        <f t="shared" si="0"/>
        <v>3</v>
      </c>
      <c r="F34">
        <f>+Casos_PN_CORR[[#This Row],[10-mar]]</f>
        <v>0</v>
      </c>
      <c r="G34">
        <f>+Casos_PN_CORR[[#This Row],[11-mar]]-Casos_PN_CORR[[#This Row],[10-mar]]</f>
        <v>0</v>
      </c>
      <c r="H34">
        <f>+Casos_PN_CORR[[#This Row],[12-mar]]-Casos_PN_CORR[[#This Row],[11-mar]]</f>
        <v>0</v>
      </c>
      <c r="I34">
        <f>+Casos_PN_CORR[[#This Row],[13-mar]]-Casos_PN_CORR[[#This Row],[12-mar]]</f>
        <v>0</v>
      </c>
      <c r="J34">
        <f>+Casos_PN_CORR[[#This Row],[14-mar]]-Casos_PN_CORR[[#This Row],[13-mar]]</f>
        <v>0</v>
      </c>
      <c r="K34">
        <f>+Casos_PN_CORR[[#This Row],[15-mar]]-Casos_PN_CORR[[#This Row],[14-mar]]</f>
        <v>0</v>
      </c>
      <c r="L34">
        <f>+Casos_PN_CORR[[#This Row],[16-mar]]-Casos_PN_CORR[[#This Row],[15-mar]]</f>
        <v>0</v>
      </c>
      <c r="M34">
        <f>+Casos_PN_CORR[[#This Row],[17-mar]]-Casos_PN_CORR[[#This Row],[16-mar]]</f>
        <v>0</v>
      </c>
      <c r="N34">
        <f>+Casos_PN_CORR[[#This Row],[18-mar]]-Casos_PN_CORR[[#This Row],[17-mar]]</f>
        <v>0</v>
      </c>
      <c r="O34">
        <f>+Casos_PN_CORR[[#This Row],[19-mar]]-Casos_PN_CORR[[#This Row],[18-mar]]</f>
        <v>0</v>
      </c>
      <c r="P34">
        <f>+Casos_PN_CORR[[#This Row],[20-mar]]-Casos_PN_CORR[[#This Row],[19-mar]]</f>
        <v>0</v>
      </c>
      <c r="Q34">
        <f>+Casos_PN_CORR[[#This Row],[21-mar]]-Casos_PN_CORR[[#This Row],[20-mar]]</f>
        <v>0</v>
      </c>
      <c r="R34">
        <f>+Casos_PN_CORR[[#This Row],[22-mar]]-Casos_PN_CORR[[#This Row],[21-mar]]</f>
        <v>0</v>
      </c>
      <c r="S34">
        <f>+Casos_PN_CORR[[#This Row],[23-mar]]-Casos_PN_CORR[[#This Row],[22-mar]]</f>
        <v>0</v>
      </c>
      <c r="T34">
        <f>+Casos_PN_CORR[[#This Row],[24-mar]]-Casos_PN_CORR[[#This Row],[23-mar]]</f>
        <v>0</v>
      </c>
      <c r="U34">
        <f>+Casos_PN_CORR[[#This Row],[25-mar]]-Casos_PN_CORR[[#This Row],[24-mar]]</f>
        <v>0</v>
      </c>
      <c r="V34">
        <f>+Casos_PN_CORR[[#This Row],[26-mar]]-Casos_PN_CORR[[#This Row],[25-mar]]</f>
        <v>0</v>
      </c>
      <c r="W34">
        <f>+Casos_PN_CORR[[#This Row],[27-mar]]-Casos_PN_CORR[[#This Row],[26-mar]]</f>
        <v>0</v>
      </c>
      <c r="X34">
        <f>+Casos_PN_CORR[[#This Row],[28-mar]]-Casos_PN_CORR[[#This Row],[27-mar]]</f>
        <v>0</v>
      </c>
      <c r="Y34">
        <f>+Casos_PN_CORR[[#This Row],[29-mar]]-Casos_PN_CORR[[#This Row],[28-mar]]</f>
        <v>0</v>
      </c>
      <c r="Z34">
        <f>+Casos_PN_CORR[[#This Row],[30-mar]]-Casos_PN_CORR[[#This Row],[29-mar]]</f>
        <v>0</v>
      </c>
      <c r="AA34">
        <f>+Casos_PN_CORR[[#This Row],[31-mar]]-Casos_PN_CORR[[#This Row],[30-mar]]</f>
        <v>0</v>
      </c>
      <c r="AB34">
        <f>+Casos_PN_CORR[[#This Row],[1-abr]]-Casos_PN_CORR[[#This Row],[31-mar]]</f>
        <v>0</v>
      </c>
      <c r="AC34">
        <f>+Casos_PN_CORR[[#This Row],[2-abr]]-Casos_PN_CORR[[#This Row],[1-abr]]</f>
        <v>0</v>
      </c>
      <c r="AD34">
        <f>+Casos_PN_CORR[[#This Row],[3-abr]]-Casos_PN_CORR[[#This Row],[2-abr]]</f>
        <v>0</v>
      </c>
      <c r="AE34">
        <f>+Casos_PN_CORR[[#This Row],[4-abr]]-Casos_PN_CORR[[#This Row],[3-abr]]</f>
        <v>0</v>
      </c>
      <c r="AF34">
        <f>+Casos_PN_CORR[[#This Row],[5-abr]]-Casos_PN_CORR[[#This Row],[4-abr]]</f>
        <v>0</v>
      </c>
      <c r="AG34">
        <f>+Casos_PN_CORR[[#This Row],[6-abr]]-Casos_PN_CORR[[#This Row],[5-abr]]</f>
        <v>0</v>
      </c>
      <c r="AH34">
        <f>+Casos_PN_CORR[[#This Row],[7-abr]]-Casos_PN_CORR[[#This Row],[6-abr]]</f>
        <v>0</v>
      </c>
      <c r="AI34">
        <f>+Casos_PN_CORR[[#This Row],[8-abr]]-Casos_PN_CORR[[#This Row],[7-abr]]</f>
        <v>0</v>
      </c>
      <c r="AJ34">
        <f>+Casos_PN_CORR[[#This Row],[9-abr]]-Casos_PN_CORR[[#This Row],[8-abr]]</f>
        <v>0</v>
      </c>
      <c r="AK34">
        <f>+Casos_PN_CORR[[#This Row],[10-abr]]-Casos_PN_CORR[[#This Row],[9-abr]]</f>
        <v>0</v>
      </c>
      <c r="AL34">
        <f>+Casos_PN_CORR[[#This Row],[11-abr]]-Casos_PN_CORR[[#This Row],[10-abr]]</f>
        <v>0</v>
      </c>
      <c r="AM34">
        <f>+Casos_PN_CORR[[#This Row],[12-abr]]-Casos_PN_CORR[[#This Row],[11-abr]]</f>
        <v>0</v>
      </c>
      <c r="AN34">
        <f>+Casos_PN_CORR[[#This Row],[13-abr]]-Casos_PN_CORR[[#This Row],[12-abr]]</f>
        <v>0</v>
      </c>
      <c r="AO34">
        <f>+Casos_PN_CORR[[#This Row],[14-abr]]-Casos_PN_CORR[[#This Row],[13-abr]]</f>
        <v>0</v>
      </c>
      <c r="AP34">
        <f>+Casos_PN_CORR[[#This Row],[15-abr]]-Casos_PN_CORR[[#This Row],[14-abr]]</f>
        <v>0</v>
      </c>
      <c r="AQ34">
        <f>+Casos_PN_CORR[[#This Row],[16-abr]]-Casos_PN_CORR[[#This Row],[15-abr]]</f>
        <v>0</v>
      </c>
      <c r="AR34">
        <f>+Casos_PN_CORR[[#This Row],[17-abr]]-Casos_PN_CORR[[#This Row],[16-abr]]</f>
        <v>0</v>
      </c>
      <c r="AS34">
        <f>+Casos_PN_CORR[[#This Row],[18-abr]]-Casos_PN_CORR[[#This Row],[17-abr]]</f>
        <v>0</v>
      </c>
      <c r="AT34">
        <f>+Casos_PN_CORR[[#This Row],[19-abr]]-Casos_PN_CORR[[#This Row],[18-abr]]</f>
        <v>0</v>
      </c>
      <c r="AU34">
        <f>+Casos_PN_CORR[[#This Row],[20-abr]]-Casos_PN_CORR[[#This Row],[19-abr]]</f>
        <v>0</v>
      </c>
      <c r="AV34">
        <f>+Casos_PN_CORR[[#This Row],[21-abr]]-Casos_PN_CORR[[#This Row],[20-abr]]</f>
        <v>0</v>
      </c>
      <c r="AW34">
        <f>+Casos_PN_CORR[[#This Row],[22-abr]]-Casos_PN_CORR[[#This Row],[21-abr]]</f>
        <v>0</v>
      </c>
      <c r="AX34">
        <f>+Casos_PN_CORR[[#This Row],[23-abr]]-Casos_PN_CORR[[#This Row],[22-abr]]</f>
        <v>0</v>
      </c>
      <c r="AY34">
        <f>+Casos_PN_CORR[[#This Row],[24-abr]]-Casos_PN_CORR[[#This Row],[23-abr]]</f>
        <v>0</v>
      </c>
      <c r="AZ34">
        <f>+Casos_PN_CORR[[#This Row],[25-abr]]-Casos_PN_CORR[[#This Row],[24-abr]]</f>
        <v>0</v>
      </c>
      <c r="BA34">
        <f>+Casos_PN_CORR[[#This Row],[26-abr]]-Casos_PN_CORR[[#This Row],[25-abr]]</f>
        <v>0</v>
      </c>
      <c r="BB34">
        <f>+Casos_PN_CORR[[#This Row],[27-abr]]-Casos_PN_CORR[[#This Row],[26-abr]]</f>
        <v>0</v>
      </c>
      <c r="BC34">
        <f>+Casos_PN_CORR[[#This Row],[28-abr]]-Casos_PN_CORR[[#This Row],[27-abr]]</f>
        <v>0</v>
      </c>
      <c r="BD34">
        <f>+Casos_PN_CORR[[#This Row],[29-abr]]-Casos_PN_CORR[[#This Row],[28-abr]]</f>
        <v>0</v>
      </c>
      <c r="BE34">
        <f>+Casos_PN_CORR[[#This Row],[30-abr]]-Casos_PN_CORR[[#This Row],[29-abr]]</f>
        <v>0</v>
      </c>
      <c r="BF34">
        <f>+Casos_PN_CORR[[#This Row],[1-may]]-Casos_PN_CORR[[#This Row],[30-abr]]</f>
        <v>0</v>
      </c>
      <c r="BG34">
        <f>+Casos_PN_CORR[[#This Row],[2-may]]-Casos_PN_CORR[[#This Row],[1-may]]</f>
        <v>0</v>
      </c>
      <c r="BH34">
        <f>+Casos_PN_CORR[[#This Row],[3-may]]-Casos_PN_CORR[[#This Row],[2-may]]</f>
        <v>0</v>
      </c>
      <c r="BI34">
        <f>+Casos_PN_CORR[[#This Row],[4-may]]-Casos_PN_CORR[[#This Row],[3-may]]</f>
        <v>0</v>
      </c>
      <c r="BJ34">
        <f>+Casos_PN_CORR[[#This Row],[5-may]]-Casos_PN_CORR[[#This Row],[4-may]]</f>
        <v>0</v>
      </c>
      <c r="BK34">
        <f>+Casos_PN_CORR[[#This Row],[6-may]]-Casos_PN_CORR[[#This Row],[5-may]]</f>
        <v>0</v>
      </c>
      <c r="BL34">
        <f>+Casos_PN_CORR[[#This Row],[7-may]]-Casos_PN_CORR[[#This Row],[6-may]]</f>
        <v>0</v>
      </c>
      <c r="BM34">
        <f>+Casos_PN_CORR[[#This Row],[8-may]]-Casos_PN_CORR[[#This Row],[7-may]]</f>
        <v>0</v>
      </c>
      <c r="BN34">
        <f>+Casos_PN_CORR[[#This Row],[9-may]]-Casos_PN_CORR[[#This Row],[8-may]]</f>
        <v>0</v>
      </c>
      <c r="BO34">
        <f>+Casos_PN_CORR[[#This Row],[10-may]]-Casos_PN_CORR[[#This Row],[9-may]]</f>
        <v>0</v>
      </c>
      <c r="BP34">
        <f>+Casos_PN_CORR[[#This Row],[11-may]]-Casos_PN_CORR[[#This Row],[10-may]]</f>
        <v>0</v>
      </c>
      <c r="BQ34">
        <f>+Casos_PN_CORR[[#This Row],[12-may]]-Casos_PN_CORR[[#This Row],[11-may]]</f>
        <v>0</v>
      </c>
      <c r="BR34">
        <f>+Casos_PN_CORR[[#This Row],[13-may]]-Casos_PN_CORR[[#This Row],[12-may]]</f>
        <v>0</v>
      </c>
      <c r="BS34">
        <f>+Casos_PN_CORR[[#This Row],[14-may]]-Casos_PN_CORR[[#This Row],[13-may]]</f>
        <v>0</v>
      </c>
      <c r="BT34">
        <f>+Casos_PN_CORR[[#This Row],[15-may]]-Casos_PN_CORR[[#This Row],[14-may]]</f>
        <v>0</v>
      </c>
      <c r="BU34">
        <f>+Casos_PN_CORR[[#This Row],[16-may]]-Casos_PN_CORR[[#This Row],[15-may]]</f>
        <v>0</v>
      </c>
      <c r="BV34">
        <f>+Casos_PN_CORR[[#This Row],[17-may]]-Casos_PN_CORR[[#This Row],[16-may]]</f>
        <v>0</v>
      </c>
      <c r="BW34">
        <f>+Casos_PN_CORR[[#This Row],[18-may]]-Casos_PN_CORR[[#This Row],[17-may]]</f>
        <v>0</v>
      </c>
      <c r="BX34">
        <f>+Casos_PN_CORR[[#This Row],[19-may]]-Casos_PN_CORR[[#This Row],[18-may]]</f>
        <v>0</v>
      </c>
      <c r="BY34">
        <f>+Casos_PN_CORR[[#This Row],[20-may]]-Casos_PN_CORR[[#This Row],[19-may]]</f>
        <v>0</v>
      </c>
      <c r="BZ34">
        <f>+Casos_PN_CORR[[#This Row],[21-may]]-Casos_PN_CORR[[#This Row],[20-may]]</f>
        <v>0</v>
      </c>
      <c r="CA34">
        <f>+Casos_PN_CORR[[#This Row],[22-may]]-Casos_PN_CORR[[#This Row],[21-may]]</f>
        <v>0</v>
      </c>
      <c r="CB34">
        <f>+Casos_PN_CORR[[#This Row],[23-may]]-Casos_PN_CORR[[#This Row],[22-may]]</f>
        <v>0</v>
      </c>
      <c r="CC34">
        <f>+Casos_PN_CORR[[#This Row],[24-may]]-Casos_PN_CORR[[#This Row],[23-may]]</f>
        <v>0</v>
      </c>
      <c r="CD34">
        <f>+Casos_PN_CORR[[#This Row],[25-may]]-Casos_PN_CORR[[#This Row],[24-may]]</f>
        <v>0</v>
      </c>
      <c r="CE34">
        <f>+Casos_PN_CORR[[#This Row],[26-may]]-Casos_PN_CORR[[#This Row],[25-may]]</f>
        <v>0</v>
      </c>
      <c r="CF34">
        <f>+Casos_PN_CORR[[#This Row],[27-may]]-Casos_PN_CORR[[#This Row],[26-may]]</f>
        <v>0</v>
      </c>
      <c r="CG34">
        <f>+Casos_PN_CORR[[#This Row],[28-may]]-Casos_PN_CORR[[#This Row],[27-may]]</f>
        <v>0</v>
      </c>
      <c r="CH34">
        <f>+Casos_PN_CORR[[#This Row],[29-may]]-Casos_PN_CORR[[#This Row],[28-may]]</f>
        <v>0</v>
      </c>
      <c r="CI34">
        <f>+Casos_PN_CORR[[#This Row],[30-may]]-Casos_PN_CORR[[#This Row],[29-may]]</f>
        <v>0</v>
      </c>
      <c r="CJ34">
        <f>+Casos_PN_CORR[[#This Row],[31-may]]-Casos_PN_CORR[[#This Row],[30-may]]</f>
        <v>0</v>
      </c>
      <c r="CK34">
        <f>+Casos_PN_CORR[[#This Row],[1-jun]]-Casos_PN_CORR[[#This Row],[31-may]]</f>
        <v>0</v>
      </c>
      <c r="CL34">
        <f>+Casos_PN_CORR[[#This Row],[2-jun]]-Casos_PN_CORR[[#This Row],[1-jun]]</f>
        <v>0</v>
      </c>
      <c r="CM34">
        <f>+Casos_PN_CORR[[#This Row],[3-jun]]-Casos_PN_CORR[[#This Row],[2-jun]]</f>
        <v>0</v>
      </c>
      <c r="CN34">
        <f>+Casos_PN_CORR[[#This Row],[4-jun]]-Casos_PN_CORR[[#This Row],[3-jun]]</f>
        <v>0</v>
      </c>
      <c r="CO34">
        <f>+Casos_PN_CORR[[#This Row],[5-jun]]-Casos_PN_CORR[[#This Row],[4-jun]]</f>
        <v>3</v>
      </c>
      <c r="CP34">
        <f>+Casos_PN_CORR[[#This Row],[6-jun]]-Casos_PN_CORR[[#This Row],[5-jun]]</f>
        <v>0</v>
      </c>
    </row>
    <row r="35" spans="1:94">
      <c r="A35">
        <v>70202</v>
      </c>
      <c r="B35" s="2" t="s">
        <v>102</v>
      </c>
      <c r="C35" s="2" t="s">
        <v>161</v>
      </c>
      <c r="D35" s="2" t="s">
        <v>162</v>
      </c>
      <c r="E35" s="4">
        <f t="shared" si="0"/>
        <v>0</v>
      </c>
      <c r="F35">
        <f>+Casos_PN_CORR[[#This Row],[10-mar]]</f>
        <v>0</v>
      </c>
      <c r="G35">
        <f>+Casos_PN_CORR[[#This Row],[11-mar]]-Casos_PN_CORR[[#This Row],[10-mar]]</f>
        <v>0</v>
      </c>
      <c r="H35">
        <f>+Casos_PN_CORR[[#This Row],[12-mar]]-Casos_PN_CORR[[#This Row],[11-mar]]</f>
        <v>0</v>
      </c>
      <c r="I35">
        <f>+Casos_PN_CORR[[#This Row],[13-mar]]-Casos_PN_CORR[[#This Row],[12-mar]]</f>
        <v>0</v>
      </c>
      <c r="J35">
        <f>+Casos_PN_CORR[[#This Row],[14-mar]]-Casos_PN_CORR[[#This Row],[13-mar]]</f>
        <v>0</v>
      </c>
      <c r="K35">
        <f>+Casos_PN_CORR[[#This Row],[15-mar]]-Casos_PN_CORR[[#This Row],[14-mar]]</f>
        <v>0</v>
      </c>
      <c r="L35">
        <f>+Casos_PN_CORR[[#This Row],[16-mar]]-Casos_PN_CORR[[#This Row],[15-mar]]</f>
        <v>0</v>
      </c>
      <c r="M35">
        <f>+Casos_PN_CORR[[#This Row],[17-mar]]-Casos_PN_CORR[[#This Row],[16-mar]]</f>
        <v>0</v>
      </c>
      <c r="N35">
        <f>+Casos_PN_CORR[[#This Row],[18-mar]]-Casos_PN_CORR[[#This Row],[17-mar]]</f>
        <v>0</v>
      </c>
      <c r="O35">
        <f>+Casos_PN_CORR[[#This Row],[19-mar]]-Casos_PN_CORR[[#This Row],[18-mar]]</f>
        <v>0</v>
      </c>
      <c r="P35">
        <f>+Casos_PN_CORR[[#This Row],[20-mar]]-Casos_PN_CORR[[#This Row],[19-mar]]</f>
        <v>0</v>
      </c>
      <c r="Q35">
        <f>+Casos_PN_CORR[[#This Row],[21-mar]]-Casos_PN_CORR[[#This Row],[20-mar]]</f>
        <v>0</v>
      </c>
      <c r="R35">
        <f>+Casos_PN_CORR[[#This Row],[22-mar]]-Casos_PN_CORR[[#This Row],[21-mar]]</f>
        <v>0</v>
      </c>
      <c r="S35">
        <f>+Casos_PN_CORR[[#This Row],[23-mar]]-Casos_PN_CORR[[#This Row],[22-mar]]</f>
        <v>0</v>
      </c>
      <c r="T35">
        <f>+Casos_PN_CORR[[#This Row],[24-mar]]-Casos_PN_CORR[[#This Row],[23-mar]]</f>
        <v>0</v>
      </c>
      <c r="U35">
        <f>+Casos_PN_CORR[[#This Row],[25-mar]]-Casos_PN_CORR[[#This Row],[24-mar]]</f>
        <v>0</v>
      </c>
      <c r="V35">
        <f>+Casos_PN_CORR[[#This Row],[26-mar]]-Casos_PN_CORR[[#This Row],[25-mar]]</f>
        <v>0</v>
      </c>
      <c r="W35">
        <f>+Casos_PN_CORR[[#This Row],[27-mar]]-Casos_PN_CORR[[#This Row],[26-mar]]</f>
        <v>0</v>
      </c>
      <c r="X35">
        <f>+Casos_PN_CORR[[#This Row],[28-mar]]-Casos_PN_CORR[[#This Row],[27-mar]]</f>
        <v>0</v>
      </c>
      <c r="Y35">
        <f>+Casos_PN_CORR[[#This Row],[29-mar]]-Casos_PN_CORR[[#This Row],[28-mar]]</f>
        <v>0</v>
      </c>
      <c r="Z35">
        <f>+Casos_PN_CORR[[#This Row],[30-mar]]-Casos_PN_CORR[[#This Row],[29-mar]]</f>
        <v>0</v>
      </c>
      <c r="AA35">
        <f>+Casos_PN_CORR[[#This Row],[31-mar]]-Casos_PN_CORR[[#This Row],[30-mar]]</f>
        <v>0</v>
      </c>
      <c r="AB35">
        <f>+Casos_PN_CORR[[#This Row],[1-abr]]-Casos_PN_CORR[[#This Row],[31-mar]]</f>
        <v>0</v>
      </c>
      <c r="AC35">
        <f>+Casos_PN_CORR[[#This Row],[2-abr]]-Casos_PN_CORR[[#This Row],[1-abr]]</f>
        <v>0</v>
      </c>
      <c r="AD35">
        <f>+Casos_PN_CORR[[#This Row],[3-abr]]-Casos_PN_CORR[[#This Row],[2-abr]]</f>
        <v>0</v>
      </c>
      <c r="AE35">
        <f>+Casos_PN_CORR[[#This Row],[4-abr]]-Casos_PN_CORR[[#This Row],[3-abr]]</f>
        <v>0</v>
      </c>
      <c r="AF35">
        <f>+Casos_PN_CORR[[#This Row],[5-abr]]-Casos_PN_CORR[[#This Row],[4-abr]]</f>
        <v>0</v>
      </c>
      <c r="AG35">
        <f>+Casos_PN_CORR[[#This Row],[6-abr]]-Casos_PN_CORR[[#This Row],[5-abr]]</f>
        <v>0</v>
      </c>
      <c r="AH35">
        <f>+Casos_PN_CORR[[#This Row],[7-abr]]-Casos_PN_CORR[[#This Row],[6-abr]]</f>
        <v>0</v>
      </c>
      <c r="AI35">
        <f>+Casos_PN_CORR[[#This Row],[8-abr]]-Casos_PN_CORR[[#This Row],[7-abr]]</f>
        <v>0</v>
      </c>
      <c r="AJ35">
        <f>+Casos_PN_CORR[[#This Row],[9-abr]]-Casos_PN_CORR[[#This Row],[8-abr]]</f>
        <v>0</v>
      </c>
      <c r="AK35">
        <f>+Casos_PN_CORR[[#This Row],[10-abr]]-Casos_PN_CORR[[#This Row],[9-abr]]</f>
        <v>0</v>
      </c>
      <c r="AL35">
        <f>+Casos_PN_CORR[[#This Row],[11-abr]]-Casos_PN_CORR[[#This Row],[10-abr]]</f>
        <v>0</v>
      </c>
      <c r="AM35">
        <f>+Casos_PN_CORR[[#This Row],[12-abr]]-Casos_PN_CORR[[#This Row],[11-abr]]</f>
        <v>0</v>
      </c>
      <c r="AN35">
        <f>+Casos_PN_CORR[[#This Row],[13-abr]]-Casos_PN_CORR[[#This Row],[12-abr]]</f>
        <v>0</v>
      </c>
      <c r="AO35">
        <f>+Casos_PN_CORR[[#This Row],[14-abr]]-Casos_PN_CORR[[#This Row],[13-abr]]</f>
        <v>0</v>
      </c>
      <c r="AP35">
        <f>+Casos_PN_CORR[[#This Row],[15-abr]]-Casos_PN_CORR[[#This Row],[14-abr]]</f>
        <v>0</v>
      </c>
      <c r="AQ35">
        <f>+Casos_PN_CORR[[#This Row],[16-abr]]-Casos_PN_CORR[[#This Row],[15-abr]]</f>
        <v>0</v>
      </c>
      <c r="AR35">
        <f>+Casos_PN_CORR[[#This Row],[17-abr]]-Casos_PN_CORR[[#This Row],[16-abr]]</f>
        <v>0</v>
      </c>
      <c r="AS35">
        <f>+Casos_PN_CORR[[#This Row],[18-abr]]-Casos_PN_CORR[[#This Row],[17-abr]]</f>
        <v>0</v>
      </c>
      <c r="AT35">
        <f>+Casos_PN_CORR[[#This Row],[19-abr]]-Casos_PN_CORR[[#This Row],[18-abr]]</f>
        <v>0</v>
      </c>
      <c r="AU35">
        <f>+Casos_PN_CORR[[#This Row],[20-abr]]-Casos_PN_CORR[[#This Row],[19-abr]]</f>
        <v>0</v>
      </c>
      <c r="AV35">
        <f>+Casos_PN_CORR[[#This Row],[21-abr]]-Casos_PN_CORR[[#This Row],[20-abr]]</f>
        <v>0</v>
      </c>
      <c r="AW35">
        <f>+Casos_PN_CORR[[#This Row],[22-abr]]-Casos_PN_CORR[[#This Row],[21-abr]]</f>
        <v>0</v>
      </c>
      <c r="AX35">
        <f>+Casos_PN_CORR[[#This Row],[23-abr]]-Casos_PN_CORR[[#This Row],[22-abr]]</f>
        <v>0</v>
      </c>
      <c r="AY35">
        <f>+Casos_PN_CORR[[#This Row],[24-abr]]-Casos_PN_CORR[[#This Row],[23-abr]]</f>
        <v>0</v>
      </c>
      <c r="AZ35">
        <f>+Casos_PN_CORR[[#This Row],[25-abr]]-Casos_PN_CORR[[#This Row],[24-abr]]</f>
        <v>0</v>
      </c>
      <c r="BA35">
        <f>+Casos_PN_CORR[[#This Row],[26-abr]]-Casos_PN_CORR[[#This Row],[25-abr]]</f>
        <v>0</v>
      </c>
      <c r="BB35">
        <f>+Casos_PN_CORR[[#This Row],[27-abr]]-Casos_PN_CORR[[#This Row],[26-abr]]</f>
        <v>0</v>
      </c>
      <c r="BC35">
        <f>+Casos_PN_CORR[[#This Row],[28-abr]]-Casos_PN_CORR[[#This Row],[27-abr]]</f>
        <v>0</v>
      </c>
      <c r="BD35">
        <f>+Casos_PN_CORR[[#This Row],[29-abr]]-Casos_PN_CORR[[#This Row],[28-abr]]</f>
        <v>0</v>
      </c>
      <c r="BE35">
        <f>+Casos_PN_CORR[[#This Row],[30-abr]]-Casos_PN_CORR[[#This Row],[29-abr]]</f>
        <v>0</v>
      </c>
      <c r="BF35">
        <f>+Casos_PN_CORR[[#This Row],[1-may]]-Casos_PN_CORR[[#This Row],[30-abr]]</f>
        <v>0</v>
      </c>
      <c r="BG35">
        <f>+Casos_PN_CORR[[#This Row],[2-may]]-Casos_PN_CORR[[#This Row],[1-may]]</f>
        <v>0</v>
      </c>
      <c r="BH35">
        <f>+Casos_PN_CORR[[#This Row],[3-may]]-Casos_PN_CORR[[#This Row],[2-may]]</f>
        <v>0</v>
      </c>
      <c r="BI35">
        <f>+Casos_PN_CORR[[#This Row],[4-may]]-Casos_PN_CORR[[#This Row],[3-may]]</f>
        <v>0</v>
      </c>
      <c r="BJ35">
        <f>+Casos_PN_CORR[[#This Row],[5-may]]-Casos_PN_CORR[[#This Row],[4-may]]</f>
        <v>0</v>
      </c>
      <c r="BK35">
        <f>+Casos_PN_CORR[[#This Row],[6-may]]-Casos_PN_CORR[[#This Row],[5-may]]</f>
        <v>0</v>
      </c>
      <c r="BL35">
        <f>+Casos_PN_CORR[[#This Row],[7-may]]-Casos_PN_CORR[[#This Row],[6-may]]</f>
        <v>0</v>
      </c>
      <c r="BM35">
        <f>+Casos_PN_CORR[[#This Row],[8-may]]-Casos_PN_CORR[[#This Row],[7-may]]</f>
        <v>0</v>
      </c>
      <c r="BN35">
        <f>+Casos_PN_CORR[[#This Row],[9-may]]-Casos_PN_CORR[[#This Row],[8-may]]</f>
        <v>0</v>
      </c>
      <c r="BO35">
        <f>+Casos_PN_CORR[[#This Row],[10-may]]-Casos_PN_CORR[[#This Row],[9-may]]</f>
        <v>0</v>
      </c>
      <c r="BP35">
        <f>+Casos_PN_CORR[[#This Row],[11-may]]-Casos_PN_CORR[[#This Row],[10-may]]</f>
        <v>0</v>
      </c>
      <c r="BQ35">
        <f>+Casos_PN_CORR[[#This Row],[12-may]]-Casos_PN_CORR[[#This Row],[11-may]]</f>
        <v>0</v>
      </c>
      <c r="BR35">
        <f>+Casos_PN_CORR[[#This Row],[13-may]]-Casos_PN_CORR[[#This Row],[12-may]]</f>
        <v>0</v>
      </c>
      <c r="BS35">
        <f>+Casos_PN_CORR[[#This Row],[14-may]]-Casos_PN_CORR[[#This Row],[13-may]]</f>
        <v>0</v>
      </c>
      <c r="BT35">
        <f>+Casos_PN_CORR[[#This Row],[15-may]]-Casos_PN_CORR[[#This Row],[14-may]]</f>
        <v>0</v>
      </c>
      <c r="BU35">
        <f>+Casos_PN_CORR[[#This Row],[16-may]]-Casos_PN_CORR[[#This Row],[15-may]]</f>
        <v>0</v>
      </c>
      <c r="BV35">
        <f>+Casos_PN_CORR[[#This Row],[17-may]]-Casos_PN_CORR[[#This Row],[16-may]]</f>
        <v>0</v>
      </c>
      <c r="BW35">
        <f>+Casos_PN_CORR[[#This Row],[18-may]]-Casos_PN_CORR[[#This Row],[17-may]]</f>
        <v>0</v>
      </c>
      <c r="BX35">
        <f>+Casos_PN_CORR[[#This Row],[19-may]]-Casos_PN_CORR[[#This Row],[18-may]]</f>
        <v>0</v>
      </c>
      <c r="BY35">
        <f>+Casos_PN_CORR[[#This Row],[20-may]]-Casos_PN_CORR[[#This Row],[19-may]]</f>
        <v>0</v>
      </c>
      <c r="BZ35">
        <f>+Casos_PN_CORR[[#This Row],[21-may]]-Casos_PN_CORR[[#This Row],[20-may]]</f>
        <v>0</v>
      </c>
      <c r="CA35">
        <f>+Casos_PN_CORR[[#This Row],[22-may]]-Casos_PN_CORR[[#This Row],[21-may]]</f>
        <v>0</v>
      </c>
      <c r="CB35">
        <f>+Casos_PN_CORR[[#This Row],[23-may]]-Casos_PN_CORR[[#This Row],[22-may]]</f>
        <v>0</v>
      </c>
      <c r="CC35">
        <f>+Casos_PN_CORR[[#This Row],[24-may]]-Casos_PN_CORR[[#This Row],[23-may]]</f>
        <v>0</v>
      </c>
      <c r="CD35">
        <f>+Casos_PN_CORR[[#This Row],[25-may]]-Casos_PN_CORR[[#This Row],[24-may]]</f>
        <v>0</v>
      </c>
      <c r="CE35">
        <f>+Casos_PN_CORR[[#This Row],[26-may]]-Casos_PN_CORR[[#This Row],[25-may]]</f>
        <v>0</v>
      </c>
      <c r="CF35">
        <f>+Casos_PN_CORR[[#This Row],[27-may]]-Casos_PN_CORR[[#This Row],[26-may]]</f>
        <v>0</v>
      </c>
      <c r="CG35">
        <f>+Casos_PN_CORR[[#This Row],[28-may]]-Casos_PN_CORR[[#This Row],[27-may]]</f>
        <v>0</v>
      </c>
      <c r="CH35">
        <f>+Casos_PN_CORR[[#This Row],[29-may]]-Casos_PN_CORR[[#This Row],[28-may]]</f>
        <v>0</v>
      </c>
      <c r="CI35">
        <f>+Casos_PN_CORR[[#This Row],[30-may]]-Casos_PN_CORR[[#This Row],[29-may]]</f>
        <v>0</v>
      </c>
      <c r="CJ35">
        <f>+Casos_PN_CORR[[#This Row],[31-may]]-Casos_PN_CORR[[#This Row],[30-may]]</f>
        <v>0</v>
      </c>
      <c r="CK35">
        <f>+Casos_PN_CORR[[#This Row],[1-jun]]-Casos_PN_CORR[[#This Row],[31-may]]</f>
        <v>0</v>
      </c>
      <c r="CL35">
        <f>+Casos_PN_CORR[[#This Row],[2-jun]]-Casos_PN_CORR[[#This Row],[1-jun]]</f>
        <v>0</v>
      </c>
      <c r="CM35">
        <f>+Casos_PN_CORR[[#This Row],[3-jun]]-Casos_PN_CORR[[#This Row],[2-jun]]</f>
        <v>0</v>
      </c>
      <c r="CN35">
        <f>+Casos_PN_CORR[[#This Row],[4-jun]]-Casos_PN_CORR[[#This Row],[3-jun]]</f>
        <v>0</v>
      </c>
      <c r="CO35">
        <f>+Casos_PN_CORR[[#This Row],[5-jun]]-Casos_PN_CORR[[#This Row],[4-jun]]</f>
        <v>0</v>
      </c>
      <c r="CP35">
        <f>+Casos_PN_CORR[[#This Row],[6-jun]]-Casos_PN_CORR[[#This Row],[5-jun]]</f>
        <v>0</v>
      </c>
    </row>
    <row r="36" spans="1:94">
      <c r="A36">
        <v>70403</v>
      </c>
      <c r="B36" s="2" t="s">
        <v>102</v>
      </c>
      <c r="C36" s="2" t="s">
        <v>158</v>
      </c>
      <c r="D36" s="2" t="s">
        <v>163</v>
      </c>
      <c r="E36" s="4">
        <f t="shared" si="0"/>
        <v>0</v>
      </c>
      <c r="F36">
        <f>+Casos_PN_CORR[[#This Row],[10-mar]]</f>
        <v>0</v>
      </c>
      <c r="G36">
        <f>+Casos_PN_CORR[[#This Row],[11-mar]]-Casos_PN_CORR[[#This Row],[10-mar]]</f>
        <v>0</v>
      </c>
      <c r="H36">
        <f>+Casos_PN_CORR[[#This Row],[12-mar]]-Casos_PN_CORR[[#This Row],[11-mar]]</f>
        <v>0</v>
      </c>
      <c r="I36">
        <f>+Casos_PN_CORR[[#This Row],[13-mar]]-Casos_PN_CORR[[#This Row],[12-mar]]</f>
        <v>0</v>
      </c>
      <c r="J36">
        <f>+Casos_PN_CORR[[#This Row],[14-mar]]-Casos_PN_CORR[[#This Row],[13-mar]]</f>
        <v>0</v>
      </c>
      <c r="K36">
        <f>+Casos_PN_CORR[[#This Row],[15-mar]]-Casos_PN_CORR[[#This Row],[14-mar]]</f>
        <v>0</v>
      </c>
      <c r="L36">
        <f>+Casos_PN_CORR[[#This Row],[16-mar]]-Casos_PN_CORR[[#This Row],[15-mar]]</f>
        <v>0</v>
      </c>
      <c r="M36">
        <f>+Casos_PN_CORR[[#This Row],[17-mar]]-Casos_PN_CORR[[#This Row],[16-mar]]</f>
        <v>0</v>
      </c>
      <c r="N36">
        <f>+Casos_PN_CORR[[#This Row],[18-mar]]-Casos_PN_CORR[[#This Row],[17-mar]]</f>
        <v>0</v>
      </c>
      <c r="O36">
        <f>+Casos_PN_CORR[[#This Row],[19-mar]]-Casos_PN_CORR[[#This Row],[18-mar]]</f>
        <v>0</v>
      </c>
      <c r="P36">
        <f>+Casos_PN_CORR[[#This Row],[20-mar]]-Casos_PN_CORR[[#This Row],[19-mar]]</f>
        <v>0</v>
      </c>
      <c r="Q36">
        <f>+Casos_PN_CORR[[#This Row],[21-mar]]-Casos_PN_CORR[[#This Row],[20-mar]]</f>
        <v>0</v>
      </c>
      <c r="R36">
        <f>+Casos_PN_CORR[[#This Row],[22-mar]]-Casos_PN_CORR[[#This Row],[21-mar]]</f>
        <v>0</v>
      </c>
      <c r="S36">
        <f>+Casos_PN_CORR[[#This Row],[23-mar]]-Casos_PN_CORR[[#This Row],[22-mar]]</f>
        <v>0</v>
      </c>
      <c r="T36">
        <f>+Casos_PN_CORR[[#This Row],[24-mar]]-Casos_PN_CORR[[#This Row],[23-mar]]</f>
        <v>0</v>
      </c>
      <c r="U36">
        <f>+Casos_PN_CORR[[#This Row],[25-mar]]-Casos_PN_CORR[[#This Row],[24-mar]]</f>
        <v>0</v>
      </c>
      <c r="V36">
        <f>+Casos_PN_CORR[[#This Row],[26-mar]]-Casos_PN_CORR[[#This Row],[25-mar]]</f>
        <v>0</v>
      </c>
      <c r="W36">
        <f>+Casos_PN_CORR[[#This Row],[27-mar]]-Casos_PN_CORR[[#This Row],[26-mar]]</f>
        <v>0</v>
      </c>
      <c r="X36">
        <f>+Casos_PN_CORR[[#This Row],[28-mar]]-Casos_PN_CORR[[#This Row],[27-mar]]</f>
        <v>0</v>
      </c>
      <c r="Y36">
        <f>+Casos_PN_CORR[[#This Row],[29-mar]]-Casos_PN_CORR[[#This Row],[28-mar]]</f>
        <v>0</v>
      </c>
      <c r="Z36">
        <f>+Casos_PN_CORR[[#This Row],[30-mar]]-Casos_PN_CORR[[#This Row],[29-mar]]</f>
        <v>0</v>
      </c>
      <c r="AA36">
        <f>+Casos_PN_CORR[[#This Row],[31-mar]]-Casos_PN_CORR[[#This Row],[30-mar]]</f>
        <v>0</v>
      </c>
      <c r="AB36">
        <f>+Casos_PN_CORR[[#This Row],[1-abr]]-Casos_PN_CORR[[#This Row],[31-mar]]</f>
        <v>0</v>
      </c>
      <c r="AC36">
        <f>+Casos_PN_CORR[[#This Row],[2-abr]]-Casos_PN_CORR[[#This Row],[1-abr]]</f>
        <v>0</v>
      </c>
      <c r="AD36">
        <f>+Casos_PN_CORR[[#This Row],[3-abr]]-Casos_PN_CORR[[#This Row],[2-abr]]</f>
        <v>0</v>
      </c>
      <c r="AE36">
        <f>+Casos_PN_CORR[[#This Row],[4-abr]]-Casos_PN_CORR[[#This Row],[3-abr]]</f>
        <v>0</v>
      </c>
      <c r="AF36">
        <f>+Casos_PN_CORR[[#This Row],[5-abr]]-Casos_PN_CORR[[#This Row],[4-abr]]</f>
        <v>0</v>
      </c>
      <c r="AG36">
        <f>+Casos_PN_CORR[[#This Row],[6-abr]]-Casos_PN_CORR[[#This Row],[5-abr]]</f>
        <v>0</v>
      </c>
      <c r="AH36">
        <f>+Casos_PN_CORR[[#This Row],[7-abr]]-Casos_PN_CORR[[#This Row],[6-abr]]</f>
        <v>0</v>
      </c>
      <c r="AI36">
        <f>+Casos_PN_CORR[[#This Row],[8-abr]]-Casos_PN_CORR[[#This Row],[7-abr]]</f>
        <v>0</v>
      </c>
      <c r="AJ36">
        <f>+Casos_PN_CORR[[#This Row],[9-abr]]-Casos_PN_CORR[[#This Row],[8-abr]]</f>
        <v>0</v>
      </c>
      <c r="AK36">
        <f>+Casos_PN_CORR[[#This Row],[10-abr]]-Casos_PN_CORR[[#This Row],[9-abr]]</f>
        <v>0</v>
      </c>
      <c r="AL36">
        <f>+Casos_PN_CORR[[#This Row],[11-abr]]-Casos_PN_CORR[[#This Row],[10-abr]]</f>
        <v>0</v>
      </c>
      <c r="AM36">
        <f>+Casos_PN_CORR[[#This Row],[12-abr]]-Casos_PN_CORR[[#This Row],[11-abr]]</f>
        <v>0</v>
      </c>
      <c r="AN36">
        <f>+Casos_PN_CORR[[#This Row],[13-abr]]-Casos_PN_CORR[[#This Row],[12-abr]]</f>
        <v>0</v>
      </c>
      <c r="AO36">
        <f>+Casos_PN_CORR[[#This Row],[14-abr]]-Casos_PN_CORR[[#This Row],[13-abr]]</f>
        <v>0</v>
      </c>
      <c r="AP36">
        <f>+Casos_PN_CORR[[#This Row],[15-abr]]-Casos_PN_CORR[[#This Row],[14-abr]]</f>
        <v>0</v>
      </c>
      <c r="AQ36">
        <f>+Casos_PN_CORR[[#This Row],[16-abr]]-Casos_PN_CORR[[#This Row],[15-abr]]</f>
        <v>0</v>
      </c>
      <c r="AR36">
        <f>+Casos_PN_CORR[[#This Row],[17-abr]]-Casos_PN_CORR[[#This Row],[16-abr]]</f>
        <v>0</v>
      </c>
      <c r="AS36">
        <f>+Casos_PN_CORR[[#This Row],[18-abr]]-Casos_PN_CORR[[#This Row],[17-abr]]</f>
        <v>0</v>
      </c>
      <c r="AT36">
        <f>+Casos_PN_CORR[[#This Row],[19-abr]]-Casos_PN_CORR[[#This Row],[18-abr]]</f>
        <v>0</v>
      </c>
      <c r="AU36">
        <f>+Casos_PN_CORR[[#This Row],[20-abr]]-Casos_PN_CORR[[#This Row],[19-abr]]</f>
        <v>0</v>
      </c>
      <c r="AV36">
        <f>+Casos_PN_CORR[[#This Row],[21-abr]]-Casos_PN_CORR[[#This Row],[20-abr]]</f>
        <v>0</v>
      </c>
      <c r="AW36">
        <f>+Casos_PN_CORR[[#This Row],[22-abr]]-Casos_PN_CORR[[#This Row],[21-abr]]</f>
        <v>0</v>
      </c>
      <c r="AX36">
        <f>+Casos_PN_CORR[[#This Row],[23-abr]]-Casos_PN_CORR[[#This Row],[22-abr]]</f>
        <v>0</v>
      </c>
      <c r="AY36">
        <f>+Casos_PN_CORR[[#This Row],[24-abr]]-Casos_PN_CORR[[#This Row],[23-abr]]</f>
        <v>0</v>
      </c>
      <c r="AZ36">
        <f>+Casos_PN_CORR[[#This Row],[25-abr]]-Casos_PN_CORR[[#This Row],[24-abr]]</f>
        <v>0</v>
      </c>
      <c r="BA36">
        <f>+Casos_PN_CORR[[#This Row],[26-abr]]-Casos_PN_CORR[[#This Row],[25-abr]]</f>
        <v>0</v>
      </c>
      <c r="BB36">
        <f>+Casos_PN_CORR[[#This Row],[27-abr]]-Casos_PN_CORR[[#This Row],[26-abr]]</f>
        <v>0</v>
      </c>
      <c r="BC36">
        <f>+Casos_PN_CORR[[#This Row],[28-abr]]-Casos_PN_CORR[[#This Row],[27-abr]]</f>
        <v>0</v>
      </c>
      <c r="BD36">
        <f>+Casos_PN_CORR[[#This Row],[29-abr]]-Casos_PN_CORR[[#This Row],[28-abr]]</f>
        <v>0</v>
      </c>
      <c r="BE36">
        <f>+Casos_PN_CORR[[#This Row],[30-abr]]-Casos_PN_CORR[[#This Row],[29-abr]]</f>
        <v>0</v>
      </c>
      <c r="BF36">
        <f>+Casos_PN_CORR[[#This Row],[1-may]]-Casos_PN_CORR[[#This Row],[30-abr]]</f>
        <v>0</v>
      </c>
      <c r="BG36">
        <f>+Casos_PN_CORR[[#This Row],[2-may]]-Casos_PN_CORR[[#This Row],[1-may]]</f>
        <v>0</v>
      </c>
      <c r="BH36">
        <f>+Casos_PN_CORR[[#This Row],[3-may]]-Casos_PN_CORR[[#This Row],[2-may]]</f>
        <v>0</v>
      </c>
      <c r="BI36">
        <f>+Casos_PN_CORR[[#This Row],[4-may]]-Casos_PN_CORR[[#This Row],[3-may]]</f>
        <v>0</v>
      </c>
      <c r="BJ36">
        <f>+Casos_PN_CORR[[#This Row],[5-may]]-Casos_PN_CORR[[#This Row],[4-may]]</f>
        <v>0</v>
      </c>
      <c r="BK36">
        <f>+Casos_PN_CORR[[#This Row],[6-may]]-Casos_PN_CORR[[#This Row],[5-may]]</f>
        <v>0</v>
      </c>
      <c r="BL36">
        <f>+Casos_PN_CORR[[#This Row],[7-may]]-Casos_PN_CORR[[#This Row],[6-may]]</f>
        <v>0</v>
      </c>
      <c r="BM36">
        <f>+Casos_PN_CORR[[#This Row],[8-may]]-Casos_PN_CORR[[#This Row],[7-may]]</f>
        <v>0</v>
      </c>
      <c r="BN36">
        <f>+Casos_PN_CORR[[#This Row],[9-may]]-Casos_PN_CORR[[#This Row],[8-may]]</f>
        <v>0</v>
      </c>
      <c r="BO36">
        <f>+Casos_PN_CORR[[#This Row],[10-may]]-Casos_PN_CORR[[#This Row],[9-may]]</f>
        <v>0</v>
      </c>
      <c r="BP36">
        <f>+Casos_PN_CORR[[#This Row],[11-may]]-Casos_PN_CORR[[#This Row],[10-may]]</f>
        <v>0</v>
      </c>
      <c r="BQ36">
        <f>+Casos_PN_CORR[[#This Row],[12-may]]-Casos_PN_CORR[[#This Row],[11-may]]</f>
        <v>0</v>
      </c>
      <c r="BR36">
        <f>+Casos_PN_CORR[[#This Row],[13-may]]-Casos_PN_CORR[[#This Row],[12-may]]</f>
        <v>0</v>
      </c>
      <c r="BS36">
        <f>+Casos_PN_CORR[[#This Row],[14-may]]-Casos_PN_CORR[[#This Row],[13-may]]</f>
        <v>0</v>
      </c>
      <c r="BT36">
        <f>+Casos_PN_CORR[[#This Row],[15-may]]-Casos_PN_CORR[[#This Row],[14-may]]</f>
        <v>0</v>
      </c>
      <c r="BU36">
        <f>+Casos_PN_CORR[[#This Row],[16-may]]-Casos_PN_CORR[[#This Row],[15-may]]</f>
        <v>0</v>
      </c>
      <c r="BV36">
        <f>+Casos_PN_CORR[[#This Row],[17-may]]-Casos_PN_CORR[[#This Row],[16-may]]</f>
        <v>0</v>
      </c>
      <c r="BW36">
        <f>+Casos_PN_CORR[[#This Row],[18-may]]-Casos_PN_CORR[[#This Row],[17-may]]</f>
        <v>0</v>
      </c>
      <c r="BX36">
        <f>+Casos_PN_CORR[[#This Row],[19-may]]-Casos_PN_CORR[[#This Row],[18-may]]</f>
        <v>0</v>
      </c>
      <c r="BY36">
        <f>+Casos_PN_CORR[[#This Row],[20-may]]-Casos_PN_CORR[[#This Row],[19-may]]</f>
        <v>0</v>
      </c>
      <c r="BZ36">
        <f>+Casos_PN_CORR[[#This Row],[21-may]]-Casos_PN_CORR[[#This Row],[20-may]]</f>
        <v>0</v>
      </c>
      <c r="CA36">
        <f>+Casos_PN_CORR[[#This Row],[22-may]]-Casos_PN_CORR[[#This Row],[21-may]]</f>
        <v>0</v>
      </c>
      <c r="CB36">
        <f>+Casos_PN_CORR[[#This Row],[23-may]]-Casos_PN_CORR[[#This Row],[22-may]]</f>
        <v>0</v>
      </c>
      <c r="CC36">
        <f>+Casos_PN_CORR[[#This Row],[24-may]]-Casos_PN_CORR[[#This Row],[23-may]]</f>
        <v>0</v>
      </c>
      <c r="CD36">
        <f>+Casos_PN_CORR[[#This Row],[25-may]]-Casos_PN_CORR[[#This Row],[24-may]]</f>
        <v>0</v>
      </c>
      <c r="CE36">
        <f>+Casos_PN_CORR[[#This Row],[26-may]]-Casos_PN_CORR[[#This Row],[25-may]]</f>
        <v>0</v>
      </c>
      <c r="CF36">
        <f>+Casos_PN_CORR[[#This Row],[27-may]]-Casos_PN_CORR[[#This Row],[26-may]]</f>
        <v>0</v>
      </c>
      <c r="CG36">
        <f>+Casos_PN_CORR[[#This Row],[28-may]]-Casos_PN_CORR[[#This Row],[27-may]]</f>
        <v>0</v>
      </c>
      <c r="CH36">
        <f>+Casos_PN_CORR[[#This Row],[29-may]]-Casos_PN_CORR[[#This Row],[28-may]]</f>
        <v>0</v>
      </c>
      <c r="CI36">
        <f>+Casos_PN_CORR[[#This Row],[30-may]]-Casos_PN_CORR[[#This Row],[29-may]]</f>
        <v>0</v>
      </c>
      <c r="CJ36">
        <f>+Casos_PN_CORR[[#This Row],[31-may]]-Casos_PN_CORR[[#This Row],[30-may]]</f>
        <v>0</v>
      </c>
      <c r="CK36">
        <f>+Casos_PN_CORR[[#This Row],[1-jun]]-Casos_PN_CORR[[#This Row],[31-may]]</f>
        <v>0</v>
      </c>
      <c r="CL36">
        <f>+Casos_PN_CORR[[#This Row],[2-jun]]-Casos_PN_CORR[[#This Row],[1-jun]]</f>
        <v>0</v>
      </c>
      <c r="CM36">
        <f>+Casos_PN_CORR[[#This Row],[3-jun]]-Casos_PN_CORR[[#This Row],[2-jun]]</f>
        <v>0</v>
      </c>
      <c r="CN36">
        <f>+Casos_PN_CORR[[#This Row],[4-jun]]-Casos_PN_CORR[[#This Row],[3-jun]]</f>
        <v>0</v>
      </c>
      <c r="CO36">
        <f>+Casos_PN_CORR[[#This Row],[5-jun]]-Casos_PN_CORR[[#This Row],[4-jun]]</f>
        <v>0</v>
      </c>
      <c r="CP36">
        <f>+Casos_PN_CORR[[#This Row],[6-jun]]-Casos_PN_CORR[[#This Row],[5-jun]]</f>
        <v>0</v>
      </c>
    </row>
    <row r="37" spans="1:94">
      <c r="A37">
        <v>120303</v>
      </c>
      <c r="B37" s="2" t="s">
        <v>104</v>
      </c>
      <c r="C37" s="2" t="s">
        <v>126</v>
      </c>
      <c r="D37" s="2" t="s">
        <v>164</v>
      </c>
      <c r="E37" s="4">
        <f t="shared" si="0"/>
        <v>1</v>
      </c>
      <c r="F37">
        <f>+Casos_PN_CORR[[#This Row],[10-mar]]</f>
        <v>0</v>
      </c>
      <c r="G37">
        <f>+Casos_PN_CORR[[#This Row],[11-mar]]-Casos_PN_CORR[[#This Row],[10-mar]]</f>
        <v>0</v>
      </c>
      <c r="H37">
        <f>+Casos_PN_CORR[[#This Row],[12-mar]]-Casos_PN_CORR[[#This Row],[11-mar]]</f>
        <v>0</v>
      </c>
      <c r="I37">
        <f>+Casos_PN_CORR[[#This Row],[13-mar]]-Casos_PN_CORR[[#This Row],[12-mar]]</f>
        <v>0</v>
      </c>
      <c r="J37">
        <f>+Casos_PN_CORR[[#This Row],[14-mar]]-Casos_PN_CORR[[#This Row],[13-mar]]</f>
        <v>0</v>
      </c>
      <c r="K37">
        <f>+Casos_PN_CORR[[#This Row],[15-mar]]-Casos_PN_CORR[[#This Row],[14-mar]]</f>
        <v>0</v>
      </c>
      <c r="L37">
        <f>+Casos_PN_CORR[[#This Row],[16-mar]]-Casos_PN_CORR[[#This Row],[15-mar]]</f>
        <v>0</v>
      </c>
      <c r="M37">
        <f>+Casos_PN_CORR[[#This Row],[17-mar]]-Casos_PN_CORR[[#This Row],[16-mar]]</f>
        <v>0</v>
      </c>
      <c r="N37">
        <f>+Casos_PN_CORR[[#This Row],[18-mar]]-Casos_PN_CORR[[#This Row],[17-mar]]</f>
        <v>0</v>
      </c>
      <c r="O37">
        <f>+Casos_PN_CORR[[#This Row],[19-mar]]-Casos_PN_CORR[[#This Row],[18-mar]]</f>
        <v>0</v>
      </c>
      <c r="P37">
        <f>+Casos_PN_CORR[[#This Row],[20-mar]]-Casos_PN_CORR[[#This Row],[19-mar]]</f>
        <v>0</v>
      </c>
      <c r="Q37">
        <f>+Casos_PN_CORR[[#This Row],[21-mar]]-Casos_PN_CORR[[#This Row],[20-mar]]</f>
        <v>0</v>
      </c>
      <c r="R37">
        <f>+Casos_PN_CORR[[#This Row],[22-mar]]-Casos_PN_CORR[[#This Row],[21-mar]]</f>
        <v>0</v>
      </c>
      <c r="S37">
        <f>+Casos_PN_CORR[[#This Row],[23-mar]]-Casos_PN_CORR[[#This Row],[22-mar]]</f>
        <v>0</v>
      </c>
      <c r="T37">
        <f>+Casos_PN_CORR[[#This Row],[24-mar]]-Casos_PN_CORR[[#This Row],[23-mar]]</f>
        <v>0</v>
      </c>
      <c r="U37">
        <f>+Casos_PN_CORR[[#This Row],[25-mar]]-Casos_PN_CORR[[#This Row],[24-mar]]</f>
        <v>0</v>
      </c>
      <c r="V37">
        <f>+Casos_PN_CORR[[#This Row],[26-mar]]-Casos_PN_CORR[[#This Row],[25-mar]]</f>
        <v>0</v>
      </c>
      <c r="W37">
        <f>+Casos_PN_CORR[[#This Row],[27-mar]]-Casos_PN_CORR[[#This Row],[26-mar]]</f>
        <v>0</v>
      </c>
      <c r="X37">
        <f>+Casos_PN_CORR[[#This Row],[28-mar]]-Casos_PN_CORR[[#This Row],[27-mar]]</f>
        <v>0</v>
      </c>
      <c r="Y37">
        <f>+Casos_PN_CORR[[#This Row],[29-mar]]-Casos_PN_CORR[[#This Row],[28-mar]]</f>
        <v>0</v>
      </c>
      <c r="Z37">
        <f>+Casos_PN_CORR[[#This Row],[30-mar]]-Casos_PN_CORR[[#This Row],[29-mar]]</f>
        <v>0</v>
      </c>
      <c r="AA37">
        <f>+Casos_PN_CORR[[#This Row],[31-mar]]-Casos_PN_CORR[[#This Row],[30-mar]]</f>
        <v>0</v>
      </c>
      <c r="AB37">
        <f>+Casos_PN_CORR[[#This Row],[1-abr]]-Casos_PN_CORR[[#This Row],[31-mar]]</f>
        <v>0</v>
      </c>
      <c r="AC37">
        <f>+Casos_PN_CORR[[#This Row],[2-abr]]-Casos_PN_CORR[[#This Row],[1-abr]]</f>
        <v>0</v>
      </c>
      <c r="AD37">
        <f>+Casos_PN_CORR[[#This Row],[3-abr]]-Casos_PN_CORR[[#This Row],[2-abr]]</f>
        <v>0</v>
      </c>
      <c r="AE37">
        <f>+Casos_PN_CORR[[#This Row],[4-abr]]-Casos_PN_CORR[[#This Row],[3-abr]]</f>
        <v>0</v>
      </c>
      <c r="AF37">
        <f>+Casos_PN_CORR[[#This Row],[5-abr]]-Casos_PN_CORR[[#This Row],[4-abr]]</f>
        <v>0</v>
      </c>
      <c r="AG37">
        <f>+Casos_PN_CORR[[#This Row],[6-abr]]-Casos_PN_CORR[[#This Row],[5-abr]]</f>
        <v>0</v>
      </c>
      <c r="AH37">
        <f>+Casos_PN_CORR[[#This Row],[7-abr]]-Casos_PN_CORR[[#This Row],[6-abr]]</f>
        <v>0</v>
      </c>
      <c r="AI37">
        <f>+Casos_PN_CORR[[#This Row],[8-abr]]-Casos_PN_CORR[[#This Row],[7-abr]]</f>
        <v>0</v>
      </c>
      <c r="AJ37">
        <f>+Casos_PN_CORR[[#This Row],[9-abr]]-Casos_PN_CORR[[#This Row],[8-abr]]</f>
        <v>0</v>
      </c>
      <c r="AK37">
        <f>+Casos_PN_CORR[[#This Row],[10-abr]]-Casos_PN_CORR[[#This Row],[9-abr]]</f>
        <v>0</v>
      </c>
      <c r="AL37">
        <f>+Casos_PN_CORR[[#This Row],[11-abr]]-Casos_PN_CORR[[#This Row],[10-abr]]</f>
        <v>0</v>
      </c>
      <c r="AM37">
        <f>+Casos_PN_CORR[[#This Row],[12-abr]]-Casos_PN_CORR[[#This Row],[11-abr]]</f>
        <v>0</v>
      </c>
      <c r="AN37">
        <f>+Casos_PN_CORR[[#This Row],[13-abr]]-Casos_PN_CORR[[#This Row],[12-abr]]</f>
        <v>0</v>
      </c>
      <c r="AO37">
        <f>+Casos_PN_CORR[[#This Row],[14-abr]]-Casos_PN_CORR[[#This Row],[13-abr]]</f>
        <v>0</v>
      </c>
      <c r="AP37">
        <f>+Casos_PN_CORR[[#This Row],[15-abr]]-Casos_PN_CORR[[#This Row],[14-abr]]</f>
        <v>0</v>
      </c>
      <c r="AQ37">
        <f>+Casos_PN_CORR[[#This Row],[16-abr]]-Casos_PN_CORR[[#This Row],[15-abr]]</f>
        <v>0</v>
      </c>
      <c r="AR37">
        <f>+Casos_PN_CORR[[#This Row],[17-abr]]-Casos_PN_CORR[[#This Row],[16-abr]]</f>
        <v>0</v>
      </c>
      <c r="AS37">
        <f>+Casos_PN_CORR[[#This Row],[18-abr]]-Casos_PN_CORR[[#This Row],[17-abr]]</f>
        <v>0</v>
      </c>
      <c r="AT37">
        <f>+Casos_PN_CORR[[#This Row],[19-abr]]-Casos_PN_CORR[[#This Row],[18-abr]]</f>
        <v>0</v>
      </c>
      <c r="AU37">
        <f>+Casos_PN_CORR[[#This Row],[20-abr]]-Casos_PN_CORR[[#This Row],[19-abr]]</f>
        <v>0</v>
      </c>
      <c r="AV37">
        <f>+Casos_PN_CORR[[#This Row],[21-abr]]-Casos_PN_CORR[[#This Row],[20-abr]]</f>
        <v>0</v>
      </c>
      <c r="AW37">
        <f>+Casos_PN_CORR[[#This Row],[22-abr]]-Casos_PN_CORR[[#This Row],[21-abr]]</f>
        <v>0</v>
      </c>
      <c r="AX37">
        <f>+Casos_PN_CORR[[#This Row],[23-abr]]-Casos_PN_CORR[[#This Row],[22-abr]]</f>
        <v>0</v>
      </c>
      <c r="AY37">
        <f>+Casos_PN_CORR[[#This Row],[24-abr]]-Casos_PN_CORR[[#This Row],[23-abr]]</f>
        <v>0</v>
      </c>
      <c r="AZ37">
        <f>+Casos_PN_CORR[[#This Row],[25-abr]]-Casos_PN_CORR[[#This Row],[24-abr]]</f>
        <v>0</v>
      </c>
      <c r="BA37">
        <f>+Casos_PN_CORR[[#This Row],[26-abr]]-Casos_PN_CORR[[#This Row],[25-abr]]</f>
        <v>0</v>
      </c>
      <c r="BB37">
        <f>+Casos_PN_CORR[[#This Row],[27-abr]]-Casos_PN_CORR[[#This Row],[26-abr]]</f>
        <v>0</v>
      </c>
      <c r="BC37">
        <f>+Casos_PN_CORR[[#This Row],[28-abr]]-Casos_PN_CORR[[#This Row],[27-abr]]</f>
        <v>0</v>
      </c>
      <c r="BD37">
        <f>+Casos_PN_CORR[[#This Row],[29-abr]]-Casos_PN_CORR[[#This Row],[28-abr]]</f>
        <v>0</v>
      </c>
      <c r="BE37">
        <f>+Casos_PN_CORR[[#This Row],[30-abr]]-Casos_PN_CORR[[#This Row],[29-abr]]</f>
        <v>0</v>
      </c>
      <c r="BF37">
        <f>+Casos_PN_CORR[[#This Row],[1-may]]-Casos_PN_CORR[[#This Row],[30-abr]]</f>
        <v>0</v>
      </c>
      <c r="BG37">
        <f>+Casos_PN_CORR[[#This Row],[2-may]]-Casos_PN_CORR[[#This Row],[1-may]]</f>
        <v>0</v>
      </c>
      <c r="BH37">
        <f>+Casos_PN_CORR[[#This Row],[3-may]]-Casos_PN_CORR[[#This Row],[2-may]]</f>
        <v>0</v>
      </c>
      <c r="BI37">
        <f>+Casos_PN_CORR[[#This Row],[4-may]]-Casos_PN_CORR[[#This Row],[3-may]]</f>
        <v>0</v>
      </c>
      <c r="BJ37">
        <f>+Casos_PN_CORR[[#This Row],[5-may]]-Casos_PN_CORR[[#This Row],[4-may]]</f>
        <v>0</v>
      </c>
      <c r="BK37">
        <f>+Casos_PN_CORR[[#This Row],[6-may]]-Casos_PN_CORR[[#This Row],[5-may]]</f>
        <v>0</v>
      </c>
      <c r="BL37">
        <f>+Casos_PN_CORR[[#This Row],[7-may]]-Casos_PN_CORR[[#This Row],[6-may]]</f>
        <v>0</v>
      </c>
      <c r="BM37">
        <f>+Casos_PN_CORR[[#This Row],[8-may]]-Casos_PN_CORR[[#This Row],[7-may]]</f>
        <v>0</v>
      </c>
      <c r="BN37">
        <f>+Casos_PN_CORR[[#This Row],[9-may]]-Casos_PN_CORR[[#This Row],[8-may]]</f>
        <v>0</v>
      </c>
      <c r="BO37">
        <f>+Casos_PN_CORR[[#This Row],[10-may]]-Casos_PN_CORR[[#This Row],[9-may]]</f>
        <v>0</v>
      </c>
      <c r="BP37">
        <f>+Casos_PN_CORR[[#This Row],[11-may]]-Casos_PN_CORR[[#This Row],[10-may]]</f>
        <v>0</v>
      </c>
      <c r="BQ37">
        <f>+Casos_PN_CORR[[#This Row],[12-may]]-Casos_PN_CORR[[#This Row],[11-may]]</f>
        <v>0</v>
      </c>
      <c r="BR37">
        <f>+Casos_PN_CORR[[#This Row],[13-may]]-Casos_PN_CORR[[#This Row],[12-may]]</f>
        <v>0</v>
      </c>
      <c r="BS37">
        <f>+Casos_PN_CORR[[#This Row],[14-may]]-Casos_PN_CORR[[#This Row],[13-may]]</f>
        <v>0</v>
      </c>
      <c r="BT37">
        <f>+Casos_PN_CORR[[#This Row],[15-may]]-Casos_PN_CORR[[#This Row],[14-may]]</f>
        <v>0</v>
      </c>
      <c r="BU37">
        <f>+Casos_PN_CORR[[#This Row],[16-may]]-Casos_PN_CORR[[#This Row],[15-may]]</f>
        <v>0</v>
      </c>
      <c r="BV37">
        <f>+Casos_PN_CORR[[#This Row],[17-may]]-Casos_PN_CORR[[#This Row],[16-may]]</f>
        <v>0</v>
      </c>
      <c r="BW37">
        <f>+Casos_PN_CORR[[#This Row],[18-may]]-Casos_PN_CORR[[#This Row],[17-may]]</f>
        <v>0</v>
      </c>
      <c r="BX37">
        <f>+Casos_PN_CORR[[#This Row],[19-may]]-Casos_PN_CORR[[#This Row],[18-may]]</f>
        <v>0</v>
      </c>
      <c r="BY37">
        <f>+Casos_PN_CORR[[#This Row],[20-may]]-Casos_PN_CORR[[#This Row],[19-may]]</f>
        <v>0</v>
      </c>
      <c r="BZ37">
        <f>+Casos_PN_CORR[[#This Row],[21-may]]-Casos_PN_CORR[[#This Row],[20-may]]</f>
        <v>0</v>
      </c>
      <c r="CA37">
        <f>+Casos_PN_CORR[[#This Row],[22-may]]-Casos_PN_CORR[[#This Row],[21-may]]</f>
        <v>0</v>
      </c>
      <c r="CB37">
        <f>+Casos_PN_CORR[[#This Row],[23-may]]-Casos_PN_CORR[[#This Row],[22-may]]</f>
        <v>0</v>
      </c>
      <c r="CC37">
        <f>+Casos_PN_CORR[[#This Row],[24-may]]-Casos_PN_CORR[[#This Row],[23-may]]</f>
        <v>0</v>
      </c>
      <c r="CD37">
        <f>+Casos_PN_CORR[[#This Row],[25-may]]-Casos_PN_CORR[[#This Row],[24-may]]</f>
        <v>0</v>
      </c>
      <c r="CE37">
        <f>+Casos_PN_CORR[[#This Row],[26-may]]-Casos_PN_CORR[[#This Row],[25-may]]</f>
        <v>0</v>
      </c>
      <c r="CF37">
        <f>+Casos_PN_CORR[[#This Row],[27-may]]-Casos_PN_CORR[[#This Row],[26-may]]</f>
        <v>0</v>
      </c>
      <c r="CG37">
        <f>+Casos_PN_CORR[[#This Row],[28-may]]-Casos_PN_CORR[[#This Row],[27-may]]</f>
        <v>0</v>
      </c>
      <c r="CH37">
        <f>+Casos_PN_CORR[[#This Row],[29-may]]-Casos_PN_CORR[[#This Row],[28-may]]</f>
        <v>0</v>
      </c>
      <c r="CI37">
        <f>+Casos_PN_CORR[[#This Row],[30-may]]-Casos_PN_CORR[[#This Row],[29-may]]</f>
        <v>0</v>
      </c>
      <c r="CJ37">
        <f>+Casos_PN_CORR[[#This Row],[31-may]]-Casos_PN_CORR[[#This Row],[30-may]]</f>
        <v>0</v>
      </c>
      <c r="CK37">
        <f>+Casos_PN_CORR[[#This Row],[1-jun]]-Casos_PN_CORR[[#This Row],[31-may]]</f>
        <v>0</v>
      </c>
      <c r="CL37">
        <f>+Casos_PN_CORR[[#This Row],[2-jun]]-Casos_PN_CORR[[#This Row],[1-jun]]</f>
        <v>0</v>
      </c>
      <c r="CM37">
        <f>+Casos_PN_CORR[[#This Row],[3-jun]]-Casos_PN_CORR[[#This Row],[2-jun]]</f>
        <v>0</v>
      </c>
      <c r="CN37">
        <f>+Casos_PN_CORR[[#This Row],[4-jun]]-Casos_PN_CORR[[#This Row],[3-jun]]</f>
        <v>0</v>
      </c>
      <c r="CO37">
        <f>+Casos_PN_CORR[[#This Row],[5-jun]]-Casos_PN_CORR[[#This Row],[4-jun]]</f>
        <v>1</v>
      </c>
      <c r="CP37">
        <f>+Casos_PN_CORR[[#This Row],[6-jun]]-Casos_PN_CORR[[#This Row],[5-jun]]</f>
        <v>0</v>
      </c>
    </row>
    <row r="38" spans="1:94">
      <c r="A38">
        <v>90202</v>
      </c>
      <c r="B38" s="2" t="s">
        <v>139</v>
      </c>
      <c r="C38" s="2" t="s">
        <v>165</v>
      </c>
      <c r="D38" s="2" t="s">
        <v>166</v>
      </c>
      <c r="E38" s="4">
        <f t="shared" si="0"/>
        <v>0</v>
      </c>
      <c r="F38">
        <f>+Casos_PN_CORR[[#This Row],[10-mar]]</f>
        <v>0</v>
      </c>
      <c r="G38">
        <f>+Casos_PN_CORR[[#This Row],[11-mar]]-Casos_PN_CORR[[#This Row],[10-mar]]</f>
        <v>0</v>
      </c>
      <c r="H38">
        <f>+Casos_PN_CORR[[#This Row],[12-mar]]-Casos_PN_CORR[[#This Row],[11-mar]]</f>
        <v>0</v>
      </c>
      <c r="I38">
        <f>+Casos_PN_CORR[[#This Row],[13-mar]]-Casos_PN_CORR[[#This Row],[12-mar]]</f>
        <v>0</v>
      </c>
      <c r="J38">
        <f>+Casos_PN_CORR[[#This Row],[14-mar]]-Casos_PN_CORR[[#This Row],[13-mar]]</f>
        <v>0</v>
      </c>
      <c r="K38">
        <f>+Casos_PN_CORR[[#This Row],[15-mar]]-Casos_PN_CORR[[#This Row],[14-mar]]</f>
        <v>0</v>
      </c>
      <c r="L38">
        <f>+Casos_PN_CORR[[#This Row],[16-mar]]-Casos_PN_CORR[[#This Row],[15-mar]]</f>
        <v>0</v>
      </c>
      <c r="M38">
        <f>+Casos_PN_CORR[[#This Row],[17-mar]]-Casos_PN_CORR[[#This Row],[16-mar]]</f>
        <v>0</v>
      </c>
      <c r="N38">
        <f>+Casos_PN_CORR[[#This Row],[18-mar]]-Casos_PN_CORR[[#This Row],[17-mar]]</f>
        <v>0</v>
      </c>
      <c r="O38">
        <f>+Casos_PN_CORR[[#This Row],[19-mar]]-Casos_PN_CORR[[#This Row],[18-mar]]</f>
        <v>0</v>
      </c>
      <c r="P38">
        <f>+Casos_PN_CORR[[#This Row],[20-mar]]-Casos_PN_CORR[[#This Row],[19-mar]]</f>
        <v>0</v>
      </c>
      <c r="Q38">
        <f>+Casos_PN_CORR[[#This Row],[21-mar]]-Casos_PN_CORR[[#This Row],[20-mar]]</f>
        <v>0</v>
      </c>
      <c r="R38">
        <f>+Casos_PN_CORR[[#This Row],[22-mar]]-Casos_PN_CORR[[#This Row],[21-mar]]</f>
        <v>0</v>
      </c>
      <c r="S38">
        <f>+Casos_PN_CORR[[#This Row],[23-mar]]-Casos_PN_CORR[[#This Row],[22-mar]]</f>
        <v>0</v>
      </c>
      <c r="T38">
        <f>+Casos_PN_CORR[[#This Row],[24-mar]]-Casos_PN_CORR[[#This Row],[23-mar]]</f>
        <v>0</v>
      </c>
      <c r="U38">
        <f>+Casos_PN_CORR[[#This Row],[25-mar]]-Casos_PN_CORR[[#This Row],[24-mar]]</f>
        <v>0</v>
      </c>
      <c r="V38">
        <f>+Casos_PN_CORR[[#This Row],[26-mar]]-Casos_PN_CORR[[#This Row],[25-mar]]</f>
        <v>0</v>
      </c>
      <c r="W38">
        <f>+Casos_PN_CORR[[#This Row],[27-mar]]-Casos_PN_CORR[[#This Row],[26-mar]]</f>
        <v>0</v>
      </c>
      <c r="X38">
        <f>+Casos_PN_CORR[[#This Row],[28-mar]]-Casos_PN_CORR[[#This Row],[27-mar]]</f>
        <v>0</v>
      </c>
      <c r="Y38">
        <f>+Casos_PN_CORR[[#This Row],[29-mar]]-Casos_PN_CORR[[#This Row],[28-mar]]</f>
        <v>0</v>
      </c>
      <c r="Z38">
        <f>+Casos_PN_CORR[[#This Row],[30-mar]]-Casos_PN_CORR[[#This Row],[29-mar]]</f>
        <v>0</v>
      </c>
      <c r="AA38">
        <f>+Casos_PN_CORR[[#This Row],[31-mar]]-Casos_PN_CORR[[#This Row],[30-mar]]</f>
        <v>0</v>
      </c>
      <c r="AB38">
        <f>+Casos_PN_CORR[[#This Row],[1-abr]]-Casos_PN_CORR[[#This Row],[31-mar]]</f>
        <v>0</v>
      </c>
      <c r="AC38">
        <f>+Casos_PN_CORR[[#This Row],[2-abr]]-Casos_PN_CORR[[#This Row],[1-abr]]</f>
        <v>0</v>
      </c>
      <c r="AD38">
        <f>+Casos_PN_CORR[[#This Row],[3-abr]]-Casos_PN_CORR[[#This Row],[2-abr]]</f>
        <v>0</v>
      </c>
      <c r="AE38">
        <f>+Casos_PN_CORR[[#This Row],[4-abr]]-Casos_PN_CORR[[#This Row],[3-abr]]</f>
        <v>0</v>
      </c>
      <c r="AF38">
        <f>+Casos_PN_CORR[[#This Row],[5-abr]]-Casos_PN_CORR[[#This Row],[4-abr]]</f>
        <v>0</v>
      </c>
      <c r="AG38">
        <f>+Casos_PN_CORR[[#This Row],[6-abr]]-Casos_PN_CORR[[#This Row],[5-abr]]</f>
        <v>0</v>
      </c>
      <c r="AH38">
        <f>+Casos_PN_CORR[[#This Row],[7-abr]]-Casos_PN_CORR[[#This Row],[6-abr]]</f>
        <v>0</v>
      </c>
      <c r="AI38">
        <f>+Casos_PN_CORR[[#This Row],[8-abr]]-Casos_PN_CORR[[#This Row],[7-abr]]</f>
        <v>0</v>
      </c>
      <c r="AJ38">
        <f>+Casos_PN_CORR[[#This Row],[9-abr]]-Casos_PN_CORR[[#This Row],[8-abr]]</f>
        <v>0</v>
      </c>
      <c r="AK38">
        <f>+Casos_PN_CORR[[#This Row],[10-abr]]-Casos_PN_CORR[[#This Row],[9-abr]]</f>
        <v>0</v>
      </c>
      <c r="AL38">
        <f>+Casos_PN_CORR[[#This Row],[11-abr]]-Casos_PN_CORR[[#This Row],[10-abr]]</f>
        <v>0</v>
      </c>
      <c r="AM38">
        <f>+Casos_PN_CORR[[#This Row],[12-abr]]-Casos_PN_CORR[[#This Row],[11-abr]]</f>
        <v>0</v>
      </c>
      <c r="AN38">
        <f>+Casos_PN_CORR[[#This Row],[13-abr]]-Casos_PN_CORR[[#This Row],[12-abr]]</f>
        <v>0</v>
      </c>
      <c r="AO38">
        <f>+Casos_PN_CORR[[#This Row],[14-abr]]-Casos_PN_CORR[[#This Row],[13-abr]]</f>
        <v>0</v>
      </c>
      <c r="AP38">
        <f>+Casos_PN_CORR[[#This Row],[15-abr]]-Casos_PN_CORR[[#This Row],[14-abr]]</f>
        <v>0</v>
      </c>
      <c r="AQ38">
        <f>+Casos_PN_CORR[[#This Row],[16-abr]]-Casos_PN_CORR[[#This Row],[15-abr]]</f>
        <v>0</v>
      </c>
      <c r="AR38">
        <f>+Casos_PN_CORR[[#This Row],[17-abr]]-Casos_PN_CORR[[#This Row],[16-abr]]</f>
        <v>0</v>
      </c>
      <c r="AS38">
        <f>+Casos_PN_CORR[[#This Row],[18-abr]]-Casos_PN_CORR[[#This Row],[17-abr]]</f>
        <v>0</v>
      </c>
      <c r="AT38">
        <f>+Casos_PN_CORR[[#This Row],[19-abr]]-Casos_PN_CORR[[#This Row],[18-abr]]</f>
        <v>0</v>
      </c>
      <c r="AU38">
        <f>+Casos_PN_CORR[[#This Row],[20-abr]]-Casos_PN_CORR[[#This Row],[19-abr]]</f>
        <v>0</v>
      </c>
      <c r="AV38">
        <f>+Casos_PN_CORR[[#This Row],[21-abr]]-Casos_PN_CORR[[#This Row],[20-abr]]</f>
        <v>0</v>
      </c>
      <c r="AW38">
        <f>+Casos_PN_CORR[[#This Row],[22-abr]]-Casos_PN_CORR[[#This Row],[21-abr]]</f>
        <v>0</v>
      </c>
      <c r="AX38">
        <f>+Casos_PN_CORR[[#This Row],[23-abr]]-Casos_PN_CORR[[#This Row],[22-abr]]</f>
        <v>0</v>
      </c>
      <c r="AY38">
        <f>+Casos_PN_CORR[[#This Row],[24-abr]]-Casos_PN_CORR[[#This Row],[23-abr]]</f>
        <v>0</v>
      </c>
      <c r="AZ38">
        <f>+Casos_PN_CORR[[#This Row],[25-abr]]-Casos_PN_CORR[[#This Row],[24-abr]]</f>
        <v>0</v>
      </c>
      <c r="BA38">
        <f>+Casos_PN_CORR[[#This Row],[26-abr]]-Casos_PN_CORR[[#This Row],[25-abr]]</f>
        <v>0</v>
      </c>
      <c r="BB38">
        <f>+Casos_PN_CORR[[#This Row],[27-abr]]-Casos_PN_CORR[[#This Row],[26-abr]]</f>
        <v>0</v>
      </c>
      <c r="BC38">
        <f>+Casos_PN_CORR[[#This Row],[28-abr]]-Casos_PN_CORR[[#This Row],[27-abr]]</f>
        <v>0</v>
      </c>
      <c r="BD38">
        <f>+Casos_PN_CORR[[#This Row],[29-abr]]-Casos_PN_CORR[[#This Row],[28-abr]]</f>
        <v>0</v>
      </c>
      <c r="BE38">
        <f>+Casos_PN_CORR[[#This Row],[30-abr]]-Casos_PN_CORR[[#This Row],[29-abr]]</f>
        <v>0</v>
      </c>
      <c r="BF38">
        <f>+Casos_PN_CORR[[#This Row],[1-may]]-Casos_PN_CORR[[#This Row],[30-abr]]</f>
        <v>0</v>
      </c>
      <c r="BG38">
        <f>+Casos_PN_CORR[[#This Row],[2-may]]-Casos_PN_CORR[[#This Row],[1-may]]</f>
        <v>0</v>
      </c>
      <c r="BH38">
        <f>+Casos_PN_CORR[[#This Row],[3-may]]-Casos_PN_CORR[[#This Row],[2-may]]</f>
        <v>0</v>
      </c>
      <c r="BI38">
        <f>+Casos_PN_CORR[[#This Row],[4-may]]-Casos_PN_CORR[[#This Row],[3-may]]</f>
        <v>0</v>
      </c>
      <c r="BJ38">
        <f>+Casos_PN_CORR[[#This Row],[5-may]]-Casos_PN_CORR[[#This Row],[4-may]]</f>
        <v>0</v>
      </c>
      <c r="BK38">
        <f>+Casos_PN_CORR[[#This Row],[6-may]]-Casos_PN_CORR[[#This Row],[5-may]]</f>
        <v>0</v>
      </c>
      <c r="BL38">
        <f>+Casos_PN_CORR[[#This Row],[7-may]]-Casos_PN_CORR[[#This Row],[6-may]]</f>
        <v>0</v>
      </c>
      <c r="BM38">
        <f>+Casos_PN_CORR[[#This Row],[8-may]]-Casos_PN_CORR[[#This Row],[7-may]]</f>
        <v>0</v>
      </c>
      <c r="BN38">
        <f>+Casos_PN_CORR[[#This Row],[9-may]]-Casos_PN_CORR[[#This Row],[8-may]]</f>
        <v>0</v>
      </c>
      <c r="BO38">
        <f>+Casos_PN_CORR[[#This Row],[10-may]]-Casos_PN_CORR[[#This Row],[9-may]]</f>
        <v>0</v>
      </c>
      <c r="BP38">
        <f>+Casos_PN_CORR[[#This Row],[11-may]]-Casos_PN_CORR[[#This Row],[10-may]]</f>
        <v>0</v>
      </c>
      <c r="BQ38">
        <f>+Casos_PN_CORR[[#This Row],[12-may]]-Casos_PN_CORR[[#This Row],[11-may]]</f>
        <v>0</v>
      </c>
      <c r="BR38">
        <f>+Casos_PN_CORR[[#This Row],[13-may]]-Casos_PN_CORR[[#This Row],[12-may]]</f>
        <v>0</v>
      </c>
      <c r="BS38">
        <f>+Casos_PN_CORR[[#This Row],[14-may]]-Casos_PN_CORR[[#This Row],[13-may]]</f>
        <v>0</v>
      </c>
      <c r="BT38">
        <f>+Casos_PN_CORR[[#This Row],[15-may]]-Casos_PN_CORR[[#This Row],[14-may]]</f>
        <v>0</v>
      </c>
      <c r="BU38">
        <f>+Casos_PN_CORR[[#This Row],[16-may]]-Casos_PN_CORR[[#This Row],[15-may]]</f>
        <v>0</v>
      </c>
      <c r="BV38">
        <f>+Casos_PN_CORR[[#This Row],[17-may]]-Casos_PN_CORR[[#This Row],[16-may]]</f>
        <v>0</v>
      </c>
      <c r="BW38">
        <f>+Casos_PN_CORR[[#This Row],[18-may]]-Casos_PN_CORR[[#This Row],[17-may]]</f>
        <v>0</v>
      </c>
      <c r="BX38">
        <f>+Casos_PN_CORR[[#This Row],[19-may]]-Casos_PN_CORR[[#This Row],[18-may]]</f>
        <v>0</v>
      </c>
      <c r="BY38">
        <f>+Casos_PN_CORR[[#This Row],[20-may]]-Casos_PN_CORR[[#This Row],[19-may]]</f>
        <v>0</v>
      </c>
      <c r="BZ38">
        <f>+Casos_PN_CORR[[#This Row],[21-may]]-Casos_PN_CORR[[#This Row],[20-may]]</f>
        <v>0</v>
      </c>
      <c r="CA38">
        <f>+Casos_PN_CORR[[#This Row],[22-may]]-Casos_PN_CORR[[#This Row],[21-may]]</f>
        <v>0</v>
      </c>
      <c r="CB38">
        <f>+Casos_PN_CORR[[#This Row],[23-may]]-Casos_PN_CORR[[#This Row],[22-may]]</f>
        <v>0</v>
      </c>
      <c r="CC38">
        <f>+Casos_PN_CORR[[#This Row],[24-may]]-Casos_PN_CORR[[#This Row],[23-may]]</f>
        <v>0</v>
      </c>
      <c r="CD38">
        <f>+Casos_PN_CORR[[#This Row],[25-may]]-Casos_PN_CORR[[#This Row],[24-may]]</f>
        <v>0</v>
      </c>
      <c r="CE38">
        <f>+Casos_PN_CORR[[#This Row],[26-may]]-Casos_PN_CORR[[#This Row],[25-may]]</f>
        <v>0</v>
      </c>
      <c r="CF38">
        <f>+Casos_PN_CORR[[#This Row],[27-may]]-Casos_PN_CORR[[#This Row],[26-may]]</f>
        <v>0</v>
      </c>
      <c r="CG38">
        <f>+Casos_PN_CORR[[#This Row],[28-may]]-Casos_PN_CORR[[#This Row],[27-may]]</f>
        <v>0</v>
      </c>
      <c r="CH38">
        <f>+Casos_PN_CORR[[#This Row],[29-may]]-Casos_PN_CORR[[#This Row],[28-may]]</f>
        <v>0</v>
      </c>
      <c r="CI38">
        <f>+Casos_PN_CORR[[#This Row],[30-may]]-Casos_PN_CORR[[#This Row],[29-may]]</f>
        <v>0</v>
      </c>
      <c r="CJ38">
        <f>+Casos_PN_CORR[[#This Row],[31-may]]-Casos_PN_CORR[[#This Row],[30-may]]</f>
        <v>0</v>
      </c>
      <c r="CK38">
        <f>+Casos_PN_CORR[[#This Row],[1-jun]]-Casos_PN_CORR[[#This Row],[31-may]]</f>
        <v>0</v>
      </c>
      <c r="CL38">
        <f>+Casos_PN_CORR[[#This Row],[2-jun]]-Casos_PN_CORR[[#This Row],[1-jun]]</f>
        <v>0</v>
      </c>
      <c r="CM38">
        <f>+Casos_PN_CORR[[#This Row],[3-jun]]-Casos_PN_CORR[[#This Row],[2-jun]]</f>
        <v>0</v>
      </c>
      <c r="CN38">
        <f>+Casos_PN_CORR[[#This Row],[4-jun]]-Casos_PN_CORR[[#This Row],[3-jun]]</f>
        <v>0</v>
      </c>
      <c r="CO38">
        <f>+Casos_PN_CORR[[#This Row],[5-jun]]-Casos_PN_CORR[[#This Row],[4-jun]]</f>
        <v>0</v>
      </c>
      <c r="CP38">
        <f>+Casos_PN_CORR[[#This Row],[6-jun]]-Casos_PN_CORR[[#This Row],[5-jun]]</f>
        <v>0</v>
      </c>
    </row>
    <row r="39" spans="1:94">
      <c r="A39">
        <v>10213</v>
      </c>
      <c r="B39" s="2" t="s">
        <v>119</v>
      </c>
      <c r="C39" s="2" t="s">
        <v>167</v>
      </c>
      <c r="D39" s="2" t="s">
        <v>168</v>
      </c>
      <c r="E39" s="4">
        <f t="shared" si="0"/>
        <v>7</v>
      </c>
      <c r="F39">
        <f>+Casos_PN_CORR[[#This Row],[10-mar]]</f>
        <v>0</v>
      </c>
      <c r="G39">
        <f>+Casos_PN_CORR[[#This Row],[11-mar]]-Casos_PN_CORR[[#This Row],[10-mar]]</f>
        <v>0</v>
      </c>
      <c r="H39">
        <f>+Casos_PN_CORR[[#This Row],[12-mar]]-Casos_PN_CORR[[#This Row],[11-mar]]</f>
        <v>0</v>
      </c>
      <c r="I39">
        <f>+Casos_PN_CORR[[#This Row],[13-mar]]-Casos_PN_CORR[[#This Row],[12-mar]]</f>
        <v>0</v>
      </c>
      <c r="J39">
        <f>+Casos_PN_CORR[[#This Row],[14-mar]]-Casos_PN_CORR[[#This Row],[13-mar]]</f>
        <v>0</v>
      </c>
      <c r="K39">
        <f>+Casos_PN_CORR[[#This Row],[15-mar]]-Casos_PN_CORR[[#This Row],[14-mar]]</f>
        <v>0</v>
      </c>
      <c r="L39">
        <f>+Casos_PN_CORR[[#This Row],[16-mar]]-Casos_PN_CORR[[#This Row],[15-mar]]</f>
        <v>0</v>
      </c>
      <c r="M39">
        <f>+Casos_PN_CORR[[#This Row],[17-mar]]-Casos_PN_CORR[[#This Row],[16-mar]]</f>
        <v>0</v>
      </c>
      <c r="N39">
        <f>+Casos_PN_CORR[[#This Row],[18-mar]]-Casos_PN_CORR[[#This Row],[17-mar]]</f>
        <v>0</v>
      </c>
      <c r="O39">
        <f>+Casos_PN_CORR[[#This Row],[19-mar]]-Casos_PN_CORR[[#This Row],[18-mar]]</f>
        <v>0</v>
      </c>
      <c r="P39">
        <f>+Casos_PN_CORR[[#This Row],[20-mar]]-Casos_PN_CORR[[#This Row],[19-mar]]</f>
        <v>0</v>
      </c>
      <c r="Q39">
        <f>+Casos_PN_CORR[[#This Row],[21-mar]]-Casos_PN_CORR[[#This Row],[20-mar]]</f>
        <v>0</v>
      </c>
      <c r="R39">
        <f>+Casos_PN_CORR[[#This Row],[22-mar]]-Casos_PN_CORR[[#This Row],[21-mar]]</f>
        <v>0</v>
      </c>
      <c r="S39">
        <f>+Casos_PN_CORR[[#This Row],[23-mar]]-Casos_PN_CORR[[#This Row],[22-mar]]</f>
        <v>0</v>
      </c>
      <c r="T39">
        <f>+Casos_PN_CORR[[#This Row],[24-mar]]-Casos_PN_CORR[[#This Row],[23-mar]]</f>
        <v>0</v>
      </c>
      <c r="U39">
        <f>+Casos_PN_CORR[[#This Row],[25-mar]]-Casos_PN_CORR[[#This Row],[24-mar]]</f>
        <v>0</v>
      </c>
      <c r="V39">
        <f>+Casos_PN_CORR[[#This Row],[26-mar]]-Casos_PN_CORR[[#This Row],[25-mar]]</f>
        <v>0</v>
      </c>
      <c r="W39">
        <f>+Casos_PN_CORR[[#This Row],[27-mar]]-Casos_PN_CORR[[#This Row],[26-mar]]</f>
        <v>0</v>
      </c>
      <c r="X39">
        <f>+Casos_PN_CORR[[#This Row],[28-mar]]-Casos_PN_CORR[[#This Row],[27-mar]]</f>
        <v>0</v>
      </c>
      <c r="Y39">
        <f>+Casos_PN_CORR[[#This Row],[29-mar]]-Casos_PN_CORR[[#This Row],[28-mar]]</f>
        <v>0</v>
      </c>
      <c r="Z39">
        <f>+Casos_PN_CORR[[#This Row],[30-mar]]-Casos_PN_CORR[[#This Row],[29-mar]]</f>
        <v>0</v>
      </c>
      <c r="AA39">
        <f>+Casos_PN_CORR[[#This Row],[31-mar]]-Casos_PN_CORR[[#This Row],[30-mar]]</f>
        <v>0</v>
      </c>
      <c r="AB39">
        <f>+Casos_PN_CORR[[#This Row],[1-abr]]-Casos_PN_CORR[[#This Row],[31-mar]]</f>
        <v>0</v>
      </c>
      <c r="AC39">
        <f>+Casos_PN_CORR[[#This Row],[2-abr]]-Casos_PN_CORR[[#This Row],[1-abr]]</f>
        <v>0</v>
      </c>
      <c r="AD39">
        <f>+Casos_PN_CORR[[#This Row],[3-abr]]-Casos_PN_CORR[[#This Row],[2-abr]]</f>
        <v>0</v>
      </c>
      <c r="AE39">
        <f>+Casos_PN_CORR[[#This Row],[4-abr]]-Casos_PN_CORR[[#This Row],[3-abr]]</f>
        <v>0</v>
      </c>
      <c r="AF39">
        <f>+Casos_PN_CORR[[#This Row],[5-abr]]-Casos_PN_CORR[[#This Row],[4-abr]]</f>
        <v>0</v>
      </c>
      <c r="AG39">
        <f>+Casos_PN_CORR[[#This Row],[6-abr]]-Casos_PN_CORR[[#This Row],[5-abr]]</f>
        <v>0</v>
      </c>
      <c r="AH39">
        <f>+Casos_PN_CORR[[#This Row],[7-abr]]-Casos_PN_CORR[[#This Row],[6-abr]]</f>
        <v>0</v>
      </c>
      <c r="AI39">
        <f>+Casos_PN_CORR[[#This Row],[8-abr]]-Casos_PN_CORR[[#This Row],[7-abr]]</f>
        <v>0</v>
      </c>
      <c r="AJ39">
        <f>+Casos_PN_CORR[[#This Row],[9-abr]]-Casos_PN_CORR[[#This Row],[8-abr]]</f>
        <v>0</v>
      </c>
      <c r="AK39">
        <f>+Casos_PN_CORR[[#This Row],[10-abr]]-Casos_PN_CORR[[#This Row],[9-abr]]</f>
        <v>0</v>
      </c>
      <c r="AL39">
        <f>+Casos_PN_CORR[[#This Row],[11-abr]]-Casos_PN_CORR[[#This Row],[10-abr]]</f>
        <v>0</v>
      </c>
      <c r="AM39">
        <f>+Casos_PN_CORR[[#This Row],[12-abr]]-Casos_PN_CORR[[#This Row],[11-abr]]</f>
        <v>0</v>
      </c>
      <c r="AN39">
        <f>+Casos_PN_CORR[[#This Row],[13-abr]]-Casos_PN_CORR[[#This Row],[12-abr]]</f>
        <v>0</v>
      </c>
      <c r="AO39">
        <f>+Casos_PN_CORR[[#This Row],[14-abr]]-Casos_PN_CORR[[#This Row],[13-abr]]</f>
        <v>0</v>
      </c>
      <c r="AP39">
        <f>+Casos_PN_CORR[[#This Row],[15-abr]]-Casos_PN_CORR[[#This Row],[14-abr]]</f>
        <v>0</v>
      </c>
      <c r="AQ39">
        <f>+Casos_PN_CORR[[#This Row],[16-abr]]-Casos_PN_CORR[[#This Row],[15-abr]]</f>
        <v>0</v>
      </c>
      <c r="AR39">
        <f>+Casos_PN_CORR[[#This Row],[17-abr]]-Casos_PN_CORR[[#This Row],[16-abr]]</f>
        <v>0</v>
      </c>
      <c r="AS39">
        <f>+Casos_PN_CORR[[#This Row],[18-abr]]-Casos_PN_CORR[[#This Row],[17-abr]]</f>
        <v>0</v>
      </c>
      <c r="AT39">
        <f>+Casos_PN_CORR[[#This Row],[19-abr]]-Casos_PN_CORR[[#This Row],[18-abr]]</f>
        <v>0</v>
      </c>
      <c r="AU39">
        <f>+Casos_PN_CORR[[#This Row],[20-abr]]-Casos_PN_CORR[[#This Row],[19-abr]]</f>
        <v>0</v>
      </c>
      <c r="AV39">
        <f>+Casos_PN_CORR[[#This Row],[21-abr]]-Casos_PN_CORR[[#This Row],[20-abr]]</f>
        <v>0</v>
      </c>
      <c r="AW39">
        <f>+Casos_PN_CORR[[#This Row],[22-abr]]-Casos_PN_CORR[[#This Row],[21-abr]]</f>
        <v>0</v>
      </c>
      <c r="AX39">
        <f>+Casos_PN_CORR[[#This Row],[23-abr]]-Casos_PN_CORR[[#This Row],[22-abr]]</f>
        <v>0</v>
      </c>
      <c r="AY39">
        <f>+Casos_PN_CORR[[#This Row],[24-abr]]-Casos_PN_CORR[[#This Row],[23-abr]]</f>
        <v>0</v>
      </c>
      <c r="AZ39">
        <f>+Casos_PN_CORR[[#This Row],[25-abr]]-Casos_PN_CORR[[#This Row],[24-abr]]</f>
        <v>0</v>
      </c>
      <c r="BA39">
        <f>+Casos_PN_CORR[[#This Row],[26-abr]]-Casos_PN_CORR[[#This Row],[25-abr]]</f>
        <v>0</v>
      </c>
      <c r="BB39">
        <f>+Casos_PN_CORR[[#This Row],[27-abr]]-Casos_PN_CORR[[#This Row],[26-abr]]</f>
        <v>0</v>
      </c>
      <c r="BC39">
        <f>+Casos_PN_CORR[[#This Row],[28-abr]]-Casos_PN_CORR[[#This Row],[27-abr]]</f>
        <v>0</v>
      </c>
      <c r="BD39">
        <f>+Casos_PN_CORR[[#This Row],[29-abr]]-Casos_PN_CORR[[#This Row],[28-abr]]</f>
        <v>0</v>
      </c>
      <c r="BE39">
        <f>+Casos_PN_CORR[[#This Row],[30-abr]]-Casos_PN_CORR[[#This Row],[29-abr]]</f>
        <v>0</v>
      </c>
      <c r="BF39">
        <f>+Casos_PN_CORR[[#This Row],[1-may]]-Casos_PN_CORR[[#This Row],[30-abr]]</f>
        <v>0</v>
      </c>
      <c r="BG39">
        <f>+Casos_PN_CORR[[#This Row],[2-may]]-Casos_PN_CORR[[#This Row],[1-may]]</f>
        <v>0</v>
      </c>
      <c r="BH39">
        <f>+Casos_PN_CORR[[#This Row],[3-may]]-Casos_PN_CORR[[#This Row],[2-may]]</f>
        <v>0</v>
      </c>
      <c r="BI39">
        <f>+Casos_PN_CORR[[#This Row],[4-may]]-Casos_PN_CORR[[#This Row],[3-may]]</f>
        <v>0</v>
      </c>
      <c r="BJ39">
        <f>+Casos_PN_CORR[[#This Row],[5-may]]-Casos_PN_CORR[[#This Row],[4-may]]</f>
        <v>0</v>
      </c>
      <c r="BK39">
        <f>+Casos_PN_CORR[[#This Row],[6-may]]-Casos_PN_CORR[[#This Row],[5-may]]</f>
        <v>0</v>
      </c>
      <c r="BL39">
        <f>+Casos_PN_CORR[[#This Row],[7-may]]-Casos_PN_CORR[[#This Row],[6-may]]</f>
        <v>0</v>
      </c>
      <c r="BM39">
        <f>+Casos_PN_CORR[[#This Row],[8-may]]-Casos_PN_CORR[[#This Row],[7-may]]</f>
        <v>0</v>
      </c>
      <c r="BN39">
        <f>+Casos_PN_CORR[[#This Row],[9-may]]-Casos_PN_CORR[[#This Row],[8-may]]</f>
        <v>0</v>
      </c>
      <c r="BO39">
        <f>+Casos_PN_CORR[[#This Row],[10-may]]-Casos_PN_CORR[[#This Row],[9-may]]</f>
        <v>0</v>
      </c>
      <c r="BP39">
        <f>+Casos_PN_CORR[[#This Row],[11-may]]-Casos_PN_CORR[[#This Row],[10-may]]</f>
        <v>0</v>
      </c>
      <c r="BQ39">
        <f>+Casos_PN_CORR[[#This Row],[12-may]]-Casos_PN_CORR[[#This Row],[11-may]]</f>
        <v>0</v>
      </c>
      <c r="BR39">
        <f>+Casos_PN_CORR[[#This Row],[13-may]]-Casos_PN_CORR[[#This Row],[12-may]]</f>
        <v>0</v>
      </c>
      <c r="BS39">
        <f>+Casos_PN_CORR[[#This Row],[14-may]]-Casos_PN_CORR[[#This Row],[13-may]]</f>
        <v>0</v>
      </c>
      <c r="BT39">
        <f>+Casos_PN_CORR[[#This Row],[15-may]]-Casos_PN_CORR[[#This Row],[14-may]]</f>
        <v>0</v>
      </c>
      <c r="BU39">
        <f>+Casos_PN_CORR[[#This Row],[16-may]]-Casos_PN_CORR[[#This Row],[15-may]]</f>
        <v>0</v>
      </c>
      <c r="BV39">
        <f>+Casos_PN_CORR[[#This Row],[17-may]]-Casos_PN_CORR[[#This Row],[16-may]]</f>
        <v>0</v>
      </c>
      <c r="BW39">
        <f>+Casos_PN_CORR[[#This Row],[18-may]]-Casos_PN_CORR[[#This Row],[17-may]]</f>
        <v>0</v>
      </c>
      <c r="BX39">
        <f>+Casos_PN_CORR[[#This Row],[19-may]]-Casos_PN_CORR[[#This Row],[18-may]]</f>
        <v>0</v>
      </c>
      <c r="BY39">
        <f>+Casos_PN_CORR[[#This Row],[20-may]]-Casos_PN_CORR[[#This Row],[19-may]]</f>
        <v>0</v>
      </c>
      <c r="BZ39">
        <f>+Casos_PN_CORR[[#This Row],[21-may]]-Casos_PN_CORR[[#This Row],[20-may]]</f>
        <v>0</v>
      </c>
      <c r="CA39">
        <f>+Casos_PN_CORR[[#This Row],[22-may]]-Casos_PN_CORR[[#This Row],[21-may]]</f>
        <v>0</v>
      </c>
      <c r="CB39">
        <f>+Casos_PN_CORR[[#This Row],[23-may]]-Casos_PN_CORR[[#This Row],[22-may]]</f>
        <v>0</v>
      </c>
      <c r="CC39">
        <f>+Casos_PN_CORR[[#This Row],[24-may]]-Casos_PN_CORR[[#This Row],[23-may]]</f>
        <v>0</v>
      </c>
      <c r="CD39">
        <f>+Casos_PN_CORR[[#This Row],[25-may]]-Casos_PN_CORR[[#This Row],[24-may]]</f>
        <v>0</v>
      </c>
      <c r="CE39">
        <f>+Casos_PN_CORR[[#This Row],[26-may]]-Casos_PN_CORR[[#This Row],[25-may]]</f>
        <v>0</v>
      </c>
      <c r="CF39">
        <f>+Casos_PN_CORR[[#This Row],[27-may]]-Casos_PN_CORR[[#This Row],[26-may]]</f>
        <v>0</v>
      </c>
      <c r="CG39">
        <f>+Casos_PN_CORR[[#This Row],[28-may]]-Casos_PN_CORR[[#This Row],[27-may]]</f>
        <v>0</v>
      </c>
      <c r="CH39">
        <f>+Casos_PN_CORR[[#This Row],[29-may]]-Casos_PN_CORR[[#This Row],[28-may]]</f>
        <v>0</v>
      </c>
      <c r="CI39">
        <f>+Casos_PN_CORR[[#This Row],[30-may]]-Casos_PN_CORR[[#This Row],[29-may]]</f>
        <v>0</v>
      </c>
      <c r="CJ39">
        <f>+Casos_PN_CORR[[#This Row],[31-may]]-Casos_PN_CORR[[#This Row],[30-may]]</f>
        <v>0</v>
      </c>
      <c r="CK39">
        <f>+Casos_PN_CORR[[#This Row],[1-jun]]-Casos_PN_CORR[[#This Row],[31-may]]</f>
        <v>0</v>
      </c>
      <c r="CL39">
        <f>+Casos_PN_CORR[[#This Row],[2-jun]]-Casos_PN_CORR[[#This Row],[1-jun]]</f>
        <v>0</v>
      </c>
      <c r="CM39">
        <f>+Casos_PN_CORR[[#This Row],[3-jun]]-Casos_PN_CORR[[#This Row],[2-jun]]</f>
        <v>0</v>
      </c>
      <c r="CN39">
        <f>+Casos_PN_CORR[[#This Row],[4-jun]]-Casos_PN_CORR[[#This Row],[3-jun]]</f>
        <v>0</v>
      </c>
      <c r="CO39">
        <f>+Casos_PN_CORR[[#This Row],[5-jun]]-Casos_PN_CORR[[#This Row],[4-jun]]</f>
        <v>7</v>
      </c>
      <c r="CP39">
        <f>+Casos_PN_CORR[[#This Row],[6-jun]]-Casos_PN_CORR[[#This Row],[5-jun]]</f>
        <v>0</v>
      </c>
    </row>
    <row r="40" spans="1:94">
      <c r="A40">
        <v>10403</v>
      </c>
      <c r="B40" s="2" t="s">
        <v>119</v>
      </c>
      <c r="C40" s="2" t="s">
        <v>120</v>
      </c>
      <c r="D40" s="2" t="s">
        <v>169</v>
      </c>
      <c r="E40" s="4">
        <f t="shared" si="0"/>
        <v>1</v>
      </c>
      <c r="F40">
        <f>+Casos_PN_CORR[[#This Row],[10-mar]]</f>
        <v>0</v>
      </c>
      <c r="G40">
        <f>+Casos_PN_CORR[[#This Row],[11-mar]]-Casos_PN_CORR[[#This Row],[10-mar]]</f>
        <v>0</v>
      </c>
      <c r="H40">
        <f>+Casos_PN_CORR[[#This Row],[12-mar]]-Casos_PN_CORR[[#This Row],[11-mar]]</f>
        <v>0</v>
      </c>
      <c r="I40">
        <f>+Casos_PN_CORR[[#This Row],[13-mar]]-Casos_PN_CORR[[#This Row],[12-mar]]</f>
        <v>0</v>
      </c>
      <c r="J40">
        <f>+Casos_PN_CORR[[#This Row],[14-mar]]-Casos_PN_CORR[[#This Row],[13-mar]]</f>
        <v>0</v>
      </c>
      <c r="K40">
        <f>+Casos_PN_CORR[[#This Row],[15-mar]]-Casos_PN_CORR[[#This Row],[14-mar]]</f>
        <v>0</v>
      </c>
      <c r="L40">
        <f>+Casos_PN_CORR[[#This Row],[16-mar]]-Casos_PN_CORR[[#This Row],[15-mar]]</f>
        <v>0</v>
      </c>
      <c r="M40">
        <f>+Casos_PN_CORR[[#This Row],[17-mar]]-Casos_PN_CORR[[#This Row],[16-mar]]</f>
        <v>0</v>
      </c>
      <c r="N40">
        <f>+Casos_PN_CORR[[#This Row],[18-mar]]-Casos_PN_CORR[[#This Row],[17-mar]]</f>
        <v>0</v>
      </c>
      <c r="O40">
        <f>+Casos_PN_CORR[[#This Row],[19-mar]]-Casos_PN_CORR[[#This Row],[18-mar]]</f>
        <v>0</v>
      </c>
      <c r="P40">
        <f>+Casos_PN_CORR[[#This Row],[20-mar]]-Casos_PN_CORR[[#This Row],[19-mar]]</f>
        <v>0</v>
      </c>
      <c r="Q40">
        <f>+Casos_PN_CORR[[#This Row],[21-mar]]-Casos_PN_CORR[[#This Row],[20-mar]]</f>
        <v>0</v>
      </c>
      <c r="R40">
        <f>+Casos_PN_CORR[[#This Row],[22-mar]]-Casos_PN_CORR[[#This Row],[21-mar]]</f>
        <v>0</v>
      </c>
      <c r="S40">
        <f>+Casos_PN_CORR[[#This Row],[23-mar]]-Casos_PN_CORR[[#This Row],[22-mar]]</f>
        <v>0</v>
      </c>
      <c r="T40">
        <f>+Casos_PN_CORR[[#This Row],[24-mar]]-Casos_PN_CORR[[#This Row],[23-mar]]</f>
        <v>0</v>
      </c>
      <c r="U40">
        <f>+Casos_PN_CORR[[#This Row],[25-mar]]-Casos_PN_CORR[[#This Row],[24-mar]]</f>
        <v>0</v>
      </c>
      <c r="V40">
        <f>+Casos_PN_CORR[[#This Row],[26-mar]]-Casos_PN_CORR[[#This Row],[25-mar]]</f>
        <v>0</v>
      </c>
      <c r="W40">
        <f>+Casos_PN_CORR[[#This Row],[27-mar]]-Casos_PN_CORR[[#This Row],[26-mar]]</f>
        <v>0</v>
      </c>
      <c r="X40">
        <f>+Casos_PN_CORR[[#This Row],[28-mar]]-Casos_PN_CORR[[#This Row],[27-mar]]</f>
        <v>0</v>
      </c>
      <c r="Y40">
        <f>+Casos_PN_CORR[[#This Row],[29-mar]]-Casos_PN_CORR[[#This Row],[28-mar]]</f>
        <v>0</v>
      </c>
      <c r="Z40">
        <f>+Casos_PN_CORR[[#This Row],[30-mar]]-Casos_PN_CORR[[#This Row],[29-mar]]</f>
        <v>0</v>
      </c>
      <c r="AA40">
        <f>+Casos_PN_CORR[[#This Row],[31-mar]]-Casos_PN_CORR[[#This Row],[30-mar]]</f>
        <v>0</v>
      </c>
      <c r="AB40">
        <f>+Casos_PN_CORR[[#This Row],[1-abr]]-Casos_PN_CORR[[#This Row],[31-mar]]</f>
        <v>0</v>
      </c>
      <c r="AC40">
        <f>+Casos_PN_CORR[[#This Row],[2-abr]]-Casos_PN_CORR[[#This Row],[1-abr]]</f>
        <v>0</v>
      </c>
      <c r="AD40">
        <f>+Casos_PN_CORR[[#This Row],[3-abr]]-Casos_PN_CORR[[#This Row],[2-abr]]</f>
        <v>0</v>
      </c>
      <c r="AE40">
        <f>+Casos_PN_CORR[[#This Row],[4-abr]]-Casos_PN_CORR[[#This Row],[3-abr]]</f>
        <v>0</v>
      </c>
      <c r="AF40">
        <f>+Casos_PN_CORR[[#This Row],[5-abr]]-Casos_PN_CORR[[#This Row],[4-abr]]</f>
        <v>0</v>
      </c>
      <c r="AG40">
        <f>+Casos_PN_CORR[[#This Row],[6-abr]]-Casos_PN_CORR[[#This Row],[5-abr]]</f>
        <v>0</v>
      </c>
      <c r="AH40">
        <f>+Casos_PN_CORR[[#This Row],[7-abr]]-Casos_PN_CORR[[#This Row],[6-abr]]</f>
        <v>0</v>
      </c>
      <c r="AI40">
        <f>+Casos_PN_CORR[[#This Row],[8-abr]]-Casos_PN_CORR[[#This Row],[7-abr]]</f>
        <v>0</v>
      </c>
      <c r="AJ40">
        <f>+Casos_PN_CORR[[#This Row],[9-abr]]-Casos_PN_CORR[[#This Row],[8-abr]]</f>
        <v>0</v>
      </c>
      <c r="AK40">
        <f>+Casos_PN_CORR[[#This Row],[10-abr]]-Casos_PN_CORR[[#This Row],[9-abr]]</f>
        <v>0</v>
      </c>
      <c r="AL40">
        <f>+Casos_PN_CORR[[#This Row],[11-abr]]-Casos_PN_CORR[[#This Row],[10-abr]]</f>
        <v>0</v>
      </c>
      <c r="AM40">
        <f>+Casos_PN_CORR[[#This Row],[12-abr]]-Casos_PN_CORR[[#This Row],[11-abr]]</f>
        <v>0</v>
      </c>
      <c r="AN40">
        <f>+Casos_PN_CORR[[#This Row],[13-abr]]-Casos_PN_CORR[[#This Row],[12-abr]]</f>
        <v>0</v>
      </c>
      <c r="AO40">
        <f>+Casos_PN_CORR[[#This Row],[14-abr]]-Casos_PN_CORR[[#This Row],[13-abr]]</f>
        <v>0</v>
      </c>
      <c r="AP40">
        <f>+Casos_PN_CORR[[#This Row],[15-abr]]-Casos_PN_CORR[[#This Row],[14-abr]]</f>
        <v>0</v>
      </c>
      <c r="AQ40">
        <f>+Casos_PN_CORR[[#This Row],[16-abr]]-Casos_PN_CORR[[#This Row],[15-abr]]</f>
        <v>0</v>
      </c>
      <c r="AR40">
        <f>+Casos_PN_CORR[[#This Row],[17-abr]]-Casos_PN_CORR[[#This Row],[16-abr]]</f>
        <v>0</v>
      </c>
      <c r="AS40">
        <f>+Casos_PN_CORR[[#This Row],[18-abr]]-Casos_PN_CORR[[#This Row],[17-abr]]</f>
        <v>0</v>
      </c>
      <c r="AT40">
        <f>+Casos_PN_CORR[[#This Row],[19-abr]]-Casos_PN_CORR[[#This Row],[18-abr]]</f>
        <v>0</v>
      </c>
      <c r="AU40">
        <f>+Casos_PN_CORR[[#This Row],[20-abr]]-Casos_PN_CORR[[#This Row],[19-abr]]</f>
        <v>0</v>
      </c>
      <c r="AV40">
        <f>+Casos_PN_CORR[[#This Row],[21-abr]]-Casos_PN_CORR[[#This Row],[20-abr]]</f>
        <v>0</v>
      </c>
      <c r="AW40">
        <f>+Casos_PN_CORR[[#This Row],[22-abr]]-Casos_PN_CORR[[#This Row],[21-abr]]</f>
        <v>0</v>
      </c>
      <c r="AX40">
        <f>+Casos_PN_CORR[[#This Row],[23-abr]]-Casos_PN_CORR[[#This Row],[22-abr]]</f>
        <v>0</v>
      </c>
      <c r="AY40">
        <f>+Casos_PN_CORR[[#This Row],[24-abr]]-Casos_PN_CORR[[#This Row],[23-abr]]</f>
        <v>0</v>
      </c>
      <c r="AZ40">
        <f>+Casos_PN_CORR[[#This Row],[25-abr]]-Casos_PN_CORR[[#This Row],[24-abr]]</f>
        <v>0</v>
      </c>
      <c r="BA40">
        <f>+Casos_PN_CORR[[#This Row],[26-abr]]-Casos_PN_CORR[[#This Row],[25-abr]]</f>
        <v>0</v>
      </c>
      <c r="BB40">
        <f>+Casos_PN_CORR[[#This Row],[27-abr]]-Casos_PN_CORR[[#This Row],[26-abr]]</f>
        <v>0</v>
      </c>
      <c r="BC40">
        <f>+Casos_PN_CORR[[#This Row],[28-abr]]-Casos_PN_CORR[[#This Row],[27-abr]]</f>
        <v>0</v>
      </c>
      <c r="BD40">
        <f>+Casos_PN_CORR[[#This Row],[29-abr]]-Casos_PN_CORR[[#This Row],[28-abr]]</f>
        <v>0</v>
      </c>
      <c r="BE40">
        <f>+Casos_PN_CORR[[#This Row],[30-abr]]-Casos_PN_CORR[[#This Row],[29-abr]]</f>
        <v>0</v>
      </c>
      <c r="BF40">
        <f>+Casos_PN_CORR[[#This Row],[1-may]]-Casos_PN_CORR[[#This Row],[30-abr]]</f>
        <v>0</v>
      </c>
      <c r="BG40">
        <f>+Casos_PN_CORR[[#This Row],[2-may]]-Casos_PN_CORR[[#This Row],[1-may]]</f>
        <v>0</v>
      </c>
      <c r="BH40">
        <f>+Casos_PN_CORR[[#This Row],[3-may]]-Casos_PN_CORR[[#This Row],[2-may]]</f>
        <v>0</v>
      </c>
      <c r="BI40">
        <f>+Casos_PN_CORR[[#This Row],[4-may]]-Casos_PN_CORR[[#This Row],[3-may]]</f>
        <v>0</v>
      </c>
      <c r="BJ40">
        <f>+Casos_PN_CORR[[#This Row],[5-may]]-Casos_PN_CORR[[#This Row],[4-may]]</f>
        <v>0</v>
      </c>
      <c r="BK40">
        <f>+Casos_PN_CORR[[#This Row],[6-may]]-Casos_PN_CORR[[#This Row],[5-may]]</f>
        <v>0</v>
      </c>
      <c r="BL40">
        <f>+Casos_PN_CORR[[#This Row],[7-may]]-Casos_PN_CORR[[#This Row],[6-may]]</f>
        <v>0</v>
      </c>
      <c r="BM40">
        <f>+Casos_PN_CORR[[#This Row],[8-may]]-Casos_PN_CORR[[#This Row],[7-may]]</f>
        <v>0</v>
      </c>
      <c r="BN40">
        <f>+Casos_PN_CORR[[#This Row],[9-may]]-Casos_PN_CORR[[#This Row],[8-may]]</f>
        <v>0</v>
      </c>
      <c r="BO40">
        <f>+Casos_PN_CORR[[#This Row],[10-may]]-Casos_PN_CORR[[#This Row],[9-may]]</f>
        <v>0</v>
      </c>
      <c r="BP40">
        <f>+Casos_PN_CORR[[#This Row],[11-may]]-Casos_PN_CORR[[#This Row],[10-may]]</f>
        <v>0</v>
      </c>
      <c r="BQ40">
        <f>+Casos_PN_CORR[[#This Row],[12-may]]-Casos_PN_CORR[[#This Row],[11-may]]</f>
        <v>0</v>
      </c>
      <c r="BR40">
        <f>+Casos_PN_CORR[[#This Row],[13-may]]-Casos_PN_CORR[[#This Row],[12-may]]</f>
        <v>0</v>
      </c>
      <c r="BS40">
        <f>+Casos_PN_CORR[[#This Row],[14-may]]-Casos_PN_CORR[[#This Row],[13-may]]</f>
        <v>0</v>
      </c>
      <c r="BT40">
        <f>+Casos_PN_CORR[[#This Row],[15-may]]-Casos_PN_CORR[[#This Row],[14-may]]</f>
        <v>0</v>
      </c>
      <c r="BU40">
        <f>+Casos_PN_CORR[[#This Row],[16-may]]-Casos_PN_CORR[[#This Row],[15-may]]</f>
        <v>0</v>
      </c>
      <c r="BV40">
        <f>+Casos_PN_CORR[[#This Row],[17-may]]-Casos_PN_CORR[[#This Row],[16-may]]</f>
        <v>0</v>
      </c>
      <c r="BW40">
        <f>+Casos_PN_CORR[[#This Row],[18-may]]-Casos_PN_CORR[[#This Row],[17-may]]</f>
        <v>0</v>
      </c>
      <c r="BX40">
        <f>+Casos_PN_CORR[[#This Row],[19-may]]-Casos_PN_CORR[[#This Row],[18-may]]</f>
        <v>0</v>
      </c>
      <c r="BY40">
        <f>+Casos_PN_CORR[[#This Row],[20-may]]-Casos_PN_CORR[[#This Row],[19-may]]</f>
        <v>0</v>
      </c>
      <c r="BZ40">
        <f>+Casos_PN_CORR[[#This Row],[21-may]]-Casos_PN_CORR[[#This Row],[20-may]]</f>
        <v>0</v>
      </c>
      <c r="CA40">
        <f>+Casos_PN_CORR[[#This Row],[22-may]]-Casos_PN_CORR[[#This Row],[21-may]]</f>
        <v>0</v>
      </c>
      <c r="CB40">
        <f>+Casos_PN_CORR[[#This Row],[23-may]]-Casos_PN_CORR[[#This Row],[22-may]]</f>
        <v>0</v>
      </c>
      <c r="CC40">
        <f>+Casos_PN_CORR[[#This Row],[24-may]]-Casos_PN_CORR[[#This Row],[23-may]]</f>
        <v>0</v>
      </c>
      <c r="CD40">
        <f>+Casos_PN_CORR[[#This Row],[25-may]]-Casos_PN_CORR[[#This Row],[24-may]]</f>
        <v>0</v>
      </c>
      <c r="CE40">
        <f>+Casos_PN_CORR[[#This Row],[26-may]]-Casos_PN_CORR[[#This Row],[25-may]]</f>
        <v>0</v>
      </c>
      <c r="CF40">
        <f>+Casos_PN_CORR[[#This Row],[27-may]]-Casos_PN_CORR[[#This Row],[26-may]]</f>
        <v>0</v>
      </c>
      <c r="CG40">
        <f>+Casos_PN_CORR[[#This Row],[28-may]]-Casos_PN_CORR[[#This Row],[27-may]]</f>
        <v>0</v>
      </c>
      <c r="CH40">
        <f>+Casos_PN_CORR[[#This Row],[29-may]]-Casos_PN_CORR[[#This Row],[28-may]]</f>
        <v>0</v>
      </c>
      <c r="CI40">
        <f>+Casos_PN_CORR[[#This Row],[30-may]]-Casos_PN_CORR[[#This Row],[29-may]]</f>
        <v>0</v>
      </c>
      <c r="CJ40">
        <f>+Casos_PN_CORR[[#This Row],[31-may]]-Casos_PN_CORR[[#This Row],[30-may]]</f>
        <v>0</v>
      </c>
      <c r="CK40">
        <f>+Casos_PN_CORR[[#This Row],[1-jun]]-Casos_PN_CORR[[#This Row],[31-may]]</f>
        <v>0</v>
      </c>
      <c r="CL40">
        <f>+Casos_PN_CORR[[#This Row],[2-jun]]-Casos_PN_CORR[[#This Row],[1-jun]]</f>
        <v>0</v>
      </c>
      <c r="CM40">
        <f>+Casos_PN_CORR[[#This Row],[3-jun]]-Casos_PN_CORR[[#This Row],[2-jun]]</f>
        <v>0</v>
      </c>
      <c r="CN40">
        <f>+Casos_PN_CORR[[#This Row],[4-jun]]-Casos_PN_CORR[[#This Row],[3-jun]]</f>
        <v>0</v>
      </c>
      <c r="CO40">
        <f>+Casos_PN_CORR[[#This Row],[5-jun]]-Casos_PN_CORR[[#This Row],[4-jun]]</f>
        <v>1</v>
      </c>
      <c r="CP40">
        <f>+Casos_PN_CORR[[#This Row],[6-jun]]-Casos_PN_CORR[[#This Row],[5-jun]]</f>
        <v>0</v>
      </c>
    </row>
    <row r="41" spans="1:94">
      <c r="A41">
        <v>130701</v>
      </c>
      <c r="B41" s="2" t="s">
        <v>131</v>
      </c>
      <c r="C41" s="2" t="s">
        <v>132</v>
      </c>
      <c r="D41" s="2" t="s">
        <v>170</v>
      </c>
      <c r="E41" s="4">
        <f t="shared" si="0"/>
        <v>79</v>
      </c>
      <c r="F41">
        <f>+Casos_PN_CORR[[#This Row],[10-mar]]</f>
        <v>0</v>
      </c>
      <c r="G41">
        <f>+Casos_PN_CORR[[#This Row],[11-mar]]-Casos_PN_CORR[[#This Row],[10-mar]]</f>
        <v>0</v>
      </c>
      <c r="H41">
        <f>+Casos_PN_CORR[[#This Row],[12-mar]]-Casos_PN_CORR[[#This Row],[11-mar]]</f>
        <v>0</v>
      </c>
      <c r="I41">
        <f>+Casos_PN_CORR[[#This Row],[13-mar]]-Casos_PN_CORR[[#This Row],[12-mar]]</f>
        <v>0</v>
      </c>
      <c r="J41">
        <f>+Casos_PN_CORR[[#This Row],[14-mar]]-Casos_PN_CORR[[#This Row],[13-mar]]</f>
        <v>0</v>
      </c>
      <c r="K41">
        <f>+Casos_PN_CORR[[#This Row],[15-mar]]-Casos_PN_CORR[[#This Row],[14-mar]]</f>
        <v>0</v>
      </c>
      <c r="L41">
        <f>+Casos_PN_CORR[[#This Row],[16-mar]]-Casos_PN_CORR[[#This Row],[15-mar]]</f>
        <v>0</v>
      </c>
      <c r="M41">
        <f>+Casos_PN_CORR[[#This Row],[17-mar]]-Casos_PN_CORR[[#This Row],[16-mar]]</f>
        <v>0</v>
      </c>
      <c r="N41">
        <f>+Casos_PN_CORR[[#This Row],[18-mar]]-Casos_PN_CORR[[#This Row],[17-mar]]</f>
        <v>0</v>
      </c>
      <c r="O41">
        <f>+Casos_PN_CORR[[#This Row],[19-mar]]-Casos_PN_CORR[[#This Row],[18-mar]]</f>
        <v>0</v>
      </c>
      <c r="P41">
        <f>+Casos_PN_CORR[[#This Row],[20-mar]]-Casos_PN_CORR[[#This Row],[19-mar]]</f>
        <v>0</v>
      </c>
      <c r="Q41">
        <f>+Casos_PN_CORR[[#This Row],[21-mar]]-Casos_PN_CORR[[#This Row],[20-mar]]</f>
        <v>0</v>
      </c>
      <c r="R41">
        <f>+Casos_PN_CORR[[#This Row],[22-mar]]-Casos_PN_CORR[[#This Row],[21-mar]]</f>
        <v>0</v>
      </c>
      <c r="S41">
        <f>+Casos_PN_CORR[[#This Row],[23-mar]]-Casos_PN_CORR[[#This Row],[22-mar]]</f>
        <v>0</v>
      </c>
      <c r="T41">
        <f>+Casos_PN_CORR[[#This Row],[24-mar]]-Casos_PN_CORR[[#This Row],[23-mar]]</f>
        <v>0</v>
      </c>
      <c r="U41">
        <f>+Casos_PN_CORR[[#This Row],[25-mar]]-Casos_PN_CORR[[#This Row],[24-mar]]</f>
        <v>0</v>
      </c>
      <c r="V41">
        <f>+Casos_PN_CORR[[#This Row],[26-mar]]-Casos_PN_CORR[[#This Row],[25-mar]]</f>
        <v>0</v>
      </c>
      <c r="W41">
        <f>+Casos_PN_CORR[[#This Row],[27-mar]]-Casos_PN_CORR[[#This Row],[26-mar]]</f>
        <v>0</v>
      </c>
      <c r="X41">
        <f>+Casos_PN_CORR[[#This Row],[28-mar]]-Casos_PN_CORR[[#This Row],[27-mar]]</f>
        <v>0</v>
      </c>
      <c r="Y41">
        <f>+Casos_PN_CORR[[#This Row],[29-mar]]-Casos_PN_CORR[[#This Row],[28-mar]]</f>
        <v>0</v>
      </c>
      <c r="Z41">
        <f>+Casos_PN_CORR[[#This Row],[30-mar]]-Casos_PN_CORR[[#This Row],[29-mar]]</f>
        <v>0</v>
      </c>
      <c r="AA41">
        <f>+Casos_PN_CORR[[#This Row],[31-mar]]-Casos_PN_CORR[[#This Row],[30-mar]]</f>
        <v>0</v>
      </c>
      <c r="AB41">
        <f>+Casos_PN_CORR[[#This Row],[1-abr]]-Casos_PN_CORR[[#This Row],[31-mar]]</f>
        <v>0</v>
      </c>
      <c r="AC41">
        <f>+Casos_PN_CORR[[#This Row],[2-abr]]-Casos_PN_CORR[[#This Row],[1-abr]]</f>
        <v>0</v>
      </c>
      <c r="AD41">
        <f>+Casos_PN_CORR[[#This Row],[3-abr]]-Casos_PN_CORR[[#This Row],[2-abr]]</f>
        <v>0</v>
      </c>
      <c r="AE41">
        <f>+Casos_PN_CORR[[#This Row],[4-abr]]-Casos_PN_CORR[[#This Row],[3-abr]]</f>
        <v>0</v>
      </c>
      <c r="AF41">
        <f>+Casos_PN_CORR[[#This Row],[5-abr]]-Casos_PN_CORR[[#This Row],[4-abr]]</f>
        <v>0</v>
      </c>
      <c r="AG41">
        <f>+Casos_PN_CORR[[#This Row],[6-abr]]-Casos_PN_CORR[[#This Row],[5-abr]]</f>
        <v>0</v>
      </c>
      <c r="AH41">
        <f>+Casos_PN_CORR[[#This Row],[7-abr]]-Casos_PN_CORR[[#This Row],[6-abr]]</f>
        <v>0</v>
      </c>
      <c r="AI41">
        <f>+Casos_PN_CORR[[#This Row],[8-abr]]-Casos_PN_CORR[[#This Row],[7-abr]]</f>
        <v>0</v>
      </c>
      <c r="AJ41">
        <f>+Casos_PN_CORR[[#This Row],[9-abr]]-Casos_PN_CORR[[#This Row],[8-abr]]</f>
        <v>0</v>
      </c>
      <c r="AK41">
        <f>+Casos_PN_CORR[[#This Row],[10-abr]]-Casos_PN_CORR[[#This Row],[9-abr]]</f>
        <v>0</v>
      </c>
      <c r="AL41">
        <f>+Casos_PN_CORR[[#This Row],[11-abr]]-Casos_PN_CORR[[#This Row],[10-abr]]</f>
        <v>0</v>
      </c>
      <c r="AM41">
        <f>+Casos_PN_CORR[[#This Row],[12-abr]]-Casos_PN_CORR[[#This Row],[11-abr]]</f>
        <v>0</v>
      </c>
      <c r="AN41">
        <f>+Casos_PN_CORR[[#This Row],[13-abr]]-Casos_PN_CORR[[#This Row],[12-abr]]</f>
        <v>0</v>
      </c>
      <c r="AO41">
        <f>+Casos_PN_CORR[[#This Row],[14-abr]]-Casos_PN_CORR[[#This Row],[13-abr]]</f>
        <v>0</v>
      </c>
      <c r="AP41">
        <f>+Casos_PN_CORR[[#This Row],[15-abr]]-Casos_PN_CORR[[#This Row],[14-abr]]</f>
        <v>0</v>
      </c>
      <c r="AQ41">
        <f>+Casos_PN_CORR[[#This Row],[16-abr]]-Casos_PN_CORR[[#This Row],[15-abr]]</f>
        <v>0</v>
      </c>
      <c r="AR41">
        <f>+Casos_PN_CORR[[#This Row],[17-abr]]-Casos_PN_CORR[[#This Row],[16-abr]]</f>
        <v>0</v>
      </c>
      <c r="AS41">
        <f>+Casos_PN_CORR[[#This Row],[18-abr]]-Casos_PN_CORR[[#This Row],[17-abr]]</f>
        <v>0</v>
      </c>
      <c r="AT41">
        <f>+Casos_PN_CORR[[#This Row],[19-abr]]-Casos_PN_CORR[[#This Row],[18-abr]]</f>
        <v>0</v>
      </c>
      <c r="AU41">
        <f>+Casos_PN_CORR[[#This Row],[20-abr]]-Casos_PN_CORR[[#This Row],[19-abr]]</f>
        <v>0</v>
      </c>
      <c r="AV41">
        <f>+Casos_PN_CORR[[#This Row],[21-abr]]-Casos_PN_CORR[[#This Row],[20-abr]]</f>
        <v>0</v>
      </c>
      <c r="AW41">
        <f>+Casos_PN_CORR[[#This Row],[22-abr]]-Casos_PN_CORR[[#This Row],[21-abr]]</f>
        <v>0</v>
      </c>
      <c r="AX41">
        <f>+Casos_PN_CORR[[#This Row],[23-abr]]-Casos_PN_CORR[[#This Row],[22-abr]]</f>
        <v>0</v>
      </c>
      <c r="AY41">
        <f>+Casos_PN_CORR[[#This Row],[24-abr]]-Casos_PN_CORR[[#This Row],[23-abr]]</f>
        <v>0</v>
      </c>
      <c r="AZ41">
        <f>+Casos_PN_CORR[[#This Row],[25-abr]]-Casos_PN_CORR[[#This Row],[24-abr]]</f>
        <v>0</v>
      </c>
      <c r="BA41">
        <f>+Casos_PN_CORR[[#This Row],[26-abr]]-Casos_PN_CORR[[#This Row],[25-abr]]</f>
        <v>0</v>
      </c>
      <c r="BB41">
        <f>+Casos_PN_CORR[[#This Row],[27-abr]]-Casos_PN_CORR[[#This Row],[26-abr]]</f>
        <v>0</v>
      </c>
      <c r="BC41">
        <f>+Casos_PN_CORR[[#This Row],[28-abr]]-Casos_PN_CORR[[#This Row],[27-abr]]</f>
        <v>0</v>
      </c>
      <c r="BD41">
        <f>+Casos_PN_CORR[[#This Row],[29-abr]]-Casos_PN_CORR[[#This Row],[28-abr]]</f>
        <v>0</v>
      </c>
      <c r="BE41">
        <f>+Casos_PN_CORR[[#This Row],[30-abr]]-Casos_PN_CORR[[#This Row],[29-abr]]</f>
        <v>0</v>
      </c>
      <c r="BF41">
        <f>+Casos_PN_CORR[[#This Row],[1-may]]-Casos_PN_CORR[[#This Row],[30-abr]]</f>
        <v>0</v>
      </c>
      <c r="BG41">
        <f>+Casos_PN_CORR[[#This Row],[2-may]]-Casos_PN_CORR[[#This Row],[1-may]]</f>
        <v>0</v>
      </c>
      <c r="BH41">
        <f>+Casos_PN_CORR[[#This Row],[3-may]]-Casos_PN_CORR[[#This Row],[2-may]]</f>
        <v>0</v>
      </c>
      <c r="BI41">
        <f>+Casos_PN_CORR[[#This Row],[4-may]]-Casos_PN_CORR[[#This Row],[3-may]]</f>
        <v>0</v>
      </c>
      <c r="BJ41">
        <f>+Casos_PN_CORR[[#This Row],[5-may]]-Casos_PN_CORR[[#This Row],[4-may]]</f>
        <v>0</v>
      </c>
      <c r="BK41">
        <f>+Casos_PN_CORR[[#This Row],[6-may]]-Casos_PN_CORR[[#This Row],[5-may]]</f>
        <v>0</v>
      </c>
      <c r="BL41">
        <f>+Casos_PN_CORR[[#This Row],[7-may]]-Casos_PN_CORR[[#This Row],[6-may]]</f>
        <v>0</v>
      </c>
      <c r="BM41">
        <f>+Casos_PN_CORR[[#This Row],[8-may]]-Casos_PN_CORR[[#This Row],[7-may]]</f>
        <v>0</v>
      </c>
      <c r="BN41">
        <f>+Casos_PN_CORR[[#This Row],[9-may]]-Casos_PN_CORR[[#This Row],[8-may]]</f>
        <v>0</v>
      </c>
      <c r="BO41">
        <f>+Casos_PN_CORR[[#This Row],[10-may]]-Casos_PN_CORR[[#This Row],[9-may]]</f>
        <v>0</v>
      </c>
      <c r="BP41">
        <f>+Casos_PN_CORR[[#This Row],[11-may]]-Casos_PN_CORR[[#This Row],[10-may]]</f>
        <v>0</v>
      </c>
      <c r="BQ41">
        <f>+Casos_PN_CORR[[#This Row],[12-may]]-Casos_PN_CORR[[#This Row],[11-may]]</f>
        <v>0</v>
      </c>
      <c r="BR41">
        <f>+Casos_PN_CORR[[#This Row],[13-may]]-Casos_PN_CORR[[#This Row],[12-may]]</f>
        <v>0</v>
      </c>
      <c r="BS41">
        <f>+Casos_PN_CORR[[#This Row],[14-may]]-Casos_PN_CORR[[#This Row],[13-may]]</f>
        <v>0</v>
      </c>
      <c r="BT41">
        <f>+Casos_PN_CORR[[#This Row],[15-may]]-Casos_PN_CORR[[#This Row],[14-may]]</f>
        <v>0</v>
      </c>
      <c r="BU41">
        <f>+Casos_PN_CORR[[#This Row],[16-may]]-Casos_PN_CORR[[#This Row],[15-may]]</f>
        <v>0</v>
      </c>
      <c r="BV41">
        <f>+Casos_PN_CORR[[#This Row],[17-may]]-Casos_PN_CORR[[#This Row],[16-may]]</f>
        <v>0</v>
      </c>
      <c r="BW41">
        <f>+Casos_PN_CORR[[#This Row],[18-may]]-Casos_PN_CORR[[#This Row],[17-may]]</f>
        <v>0</v>
      </c>
      <c r="BX41">
        <f>+Casos_PN_CORR[[#This Row],[19-may]]-Casos_PN_CORR[[#This Row],[18-may]]</f>
        <v>0</v>
      </c>
      <c r="BY41">
        <f>+Casos_PN_CORR[[#This Row],[20-may]]-Casos_PN_CORR[[#This Row],[19-may]]</f>
        <v>0</v>
      </c>
      <c r="BZ41">
        <f>+Casos_PN_CORR[[#This Row],[21-may]]-Casos_PN_CORR[[#This Row],[20-may]]</f>
        <v>0</v>
      </c>
      <c r="CA41">
        <f>+Casos_PN_CORR[[#This Row],[22-may]]-Casos_PN_CORR[[#This Row],[21-may]]</f>
        <v>0</v>
      </c>
      <c r="CB41">
        <f>+Casos_PN_CORR[[#This Row],[23-may]]-Casos_PN_CORR[[#This Row],[22-may]]</f>
        <v>0</v>
      </c>
      <c r="CC41">
        <f>+Casos_PN_CORR[[#This Row],[24-may]]-Casos_PN_CORR[[#This Row],[23-may]]</f>
        <v>0</v>
      </c>
      <c r="CD41">
        <f>+Casos_PN_CORR[[#This Row],[25-may]]-Casos_PN_CORR[[#This Row],[24-may]]</f>
        <v>0</v>
      </c>
      <c r="CE41">
        <f>+Casos_PN_CORR[[#This Row],[26-may]]-Casos_PN_CORR[[#This Row],[25-may]]</f>
        <v>0</v>
      </c>
      <c r="CF41">
        <f>+Casos_PN_CORR[[#This Row],[27-may]]-Casos_PN_CORR[[#This Row],[26-may]]</f>
        <v>0</v>
      </c>
      <c r="CG41">
        <f>+Casos_PN_CORR[[#This Row],[28-may]]-Casos_PN_CORR[[#This Row],[27-may]]</f>
        <v>0</v>
      </c>
      <c r="CH41">
        <f>+Casos_PN_CORR[[#This Row],[29-may]]-Casos_PN_CORR[[#This Row],[28-may]]</f>
        <v>0</v>
      </c>
      <c r="CI41">
        <f>+Casos_PN_CORR[[#This Row],[30-may]]-Casos_PN_CORR[[#This Row],[29-may]]</f>
        <v>0</v>
      </c>
      <c r="CJ41">
        <f>+Casos_PN_CORR[[#This Row],[31-may]]-Casos_PN_CORR[[#This Row],[30-may]]</f>
        <v>0</v>
      </c>
      <c r="CK41">
        <f>+Casos_PN_CORR[[#This Row],[1-jun]]-Casos_PN_CORR[[#This Row],[31-may]]</f>
        <v>0</v>
      </c>
      <c r="CL41">
        <f>+Casos_PN_CORR[[#This Row],[2-jun]]-Casos_PN_CORR[[#This Row],[1-jun]]</f>
        <v>0</v>
      </c>
      <c r="CM41">
        <f>+Casos_PN_CORR[[#This Row],[3-jun]]-Casos_PN_CORR[[#This Row],[2-jun]]</f>
        <v>0</v>
      </c>
      <c r="CN41">
        <f>+Casos_PN_CORR[[#This Row],[4-jun]]-Casos_PN_CORR[[#This Row],[3-jun]]</f>
        <v>0</v>
      </c>
      <c r="CO41">
        <f>+Casos_PN_CORR[[#This Row],[5-jun]]-Casos_PN_CORR[[#This Row],[4-jun]]</f>
        <v>79</v>
      </c>
      <c r="CP41">
        <f>+Casos_PN_CORR[[#This Row],[6-jun]]-Casos_PN_CORR[[#This Row],[5-jun]]</f>
        <v>0</v>
      </c>
    </row>
    <row r="42" spans="1:94">
      <c r="A42">
        <v>130702</v>
      </c>
      <c r="B42" s="2" t="s">
        <v>131</v>
      </c>
      <c r="C42" s="2" t="s">
        <v>132</v>
      </c>
      <c r="D42" s="2" t="s">
        <v>171</v>
      </c>
      <c r="E42" s="4">
        <f t="shared" si="0"/>
        <v>139</v>
      </c>
      <c r="F42">
        <f>+Casos_PN_CORR[[#This Row],[10-mar]]</f>
        <v>0</v>
      </c>
      <c r="G42">
        <f>+Casos_PN_CORR[[#This Row],[11-mar]]-Casos_PN_CORR[[#This Row],[10-mar]]</f>
        <v>0</v>
      </c>
      <c r="H42">
        <f>+Casos_PN_CORR[[#This Row],[12-mar]]-Casos_PN_CORR[[#This Row],[11-mar]]</f>
        <v>0</v>
      </c>
      <c r="I42">
        <f>+Casos_PN_CORR[[#This Row],[13-mar]]-Casos_PN_CORR[[#This Row],[12-mar]]</f>
        <v>0</v>
      </c>
      <c r="J42">
        <f>+Casos_PN_CORR[[#This Row],[14-mar]]-Casos_PN_CORR[[#This Row],[13-mar]]</f>
        <v>0</v>
      </c>
      <c r="K42">
        <f>+Casos_PN_CORR[[#This Row],[15-mar]]-Casos_PN_CORR[[#This Row],[14-mar]]</f>
        <v>0</v>
      </c>
      <c r="L42">
        <f>+Casos_PN_CORR[[#This Row],[16-mar]]-Casos_PN_CORR[[#This Row],[15-mar]]</f>
        <v>0</v>
      </c>
      <c r="M42">
        <f>+Casos_PN_CORR[[#This Row],[17-mar]]-Casos_PN_CORR[[#This Row],[16-mar]]</f>
        <v>0</v>
      </c>
      <c r="N42">
        <f>+Casos_PN_CORR[[#This Row],[18-mar]]-Casos_PN_CORR[[#This Row],[17-mar]]</f>
        <v>0</v>
      </c>
      <c r="O42">
        <f>+Casos_PN_CORR[[#This Row],[19-mar]]-Casos_PN_CORR[[#This Row],[18-mar]]</f>
        <v>0</v>
      </c>
      <c r="P42">
        <f>+Casos_PN_CORR[[#This Row],[20-mar]]-Casos_PN_CORR[[#This Row],[19-mar]]</f>
        <v>0</v>
      </c>
      <c r="Q42">
        <f>+Casos_PN_CORR[[#This Row],[21-mar]]-Casos_PN_CORR[[#This Row],[20-mar]]</f>
        <v>0</v>
      </c>
      <c r="R42">
        <f>+Casos_PN_CORR[[#This Row],[22-mar]]-Casos_PN_CORR[[#This Row],[21-mar]]</f>
        <v>0</v>
      </c>
      <c r="S42">
        <f>+Casos_PN_CORR[[#This Row],[23-mar]]-Casos_PN_CORR[[#This Row],[22-mar]]</f>
        <v>0</v>
      </c>
      <c r="T42">
        <f>+Casos_PN_CORR[[#This Row],[24-mar]]-Casos_PN_CORR[[#This Row],[23-mar]]</f>
        <v>0</v>
      </c>
      <c r="U42">
        <f>+Casos_PN_CORR[[#This Row],[25-mar]]-Casos_PN_CORR[[#This Row],[24-mar]]</f>
        <v>0</v>
      </c>
      <c r="V42">
        <f>+Casos_PN_CORR[[#This Row],[26-mar]]-Casos_PN_CORR[[#This Row],[25-mar]]</f>
        <v>0</v>
      </c>
      <c r="W42">
        <f>+Casos_PN_CORR[[#This Row],[27-mar]]-Casos_PN_CORR[[#This Row],[26-mar]]</f>
        <v>0</v>
      </c>
      <c r="X42">
        <f>+Casos_PN_CORR[[#This Row],[28-mar]]-Casos_PN_CORR[[#This Row],[27-mar]]</f>
        <v>0</v>
      </c>
      <c r="Y42">
        <f>+Casos_PN_CORR[[#This Row],[29-mar]]-Casos_PN_CORR[[#This Row],[28-mar]]</f>
        <v>0</v>
      </c>
      <c r="Z42">
        <f>+Casos_PN_CORR[[#This Row],[30-mar]]-Casos_PN_CORR[[#This Row],[29-mar]]</f>
        <v>0</v>
      </c>
      <c r="AA42">
        <f>+Casos_PN_CORR[[#This Row],[31-mar]]-Casos_PN_CORR[[#This Row],[30-mar]]</f>
        <v>0</v>
      </c>
      <c r="AB42">
        <f>+Casos_PN_CORR[[#This Row],[1-abr]]-Casos_PN_CORR[[#This Row],[31-mar]]</f>
        <v>0</v>
      </c>
      <c r="AC42">
        <f>+Casos_PN_CORR[[#This Row],[2-abr]]-Casos_PN_CORR[[#This Row],[1-abr]]</f>
        <v>0</v>
      </c>
      <c r="AD42">
        <f>+Casos_PN_CORR[[#This Row],[3-abr]]-Casos_PN_CORR[[#This Row],[2-abr]]</f>
        <v>0</v>
      </c>
      <c r="AE42">
        <f>+Casos_PN_CORR[[#This Row],[4-abr]]-Casos_PN_CORR[[#This Row],[3-abr]]</f>
        <v>0</v>
      </c>
      <c r="AF42">
        <f>+Casos_PN_CORR[[#This Row],[5-abr]]-Casos_PN_CORR[[#This Row],[4-abr]]</f>
        <v>0</v>
      </c>
      <c r="AG42">
        <f>+Casos_PN_CORR[[#This Row],[6-abr]]-Casos_PN_CORR[[#This Row],[5-abr]]</f>
        <v>0</v>
      </c>
      <c r="AH42">
        <f>+Casos_PN_CORR[[#This Row],[7-abr]]-Casos_PN_CORR[[#This Row],[6-abr]]</f>
        <v>0</v>
      </c>
      <c r="AI42">
        <f>+Casos_PN_CORR[[#This Row],[8-abr]]-Casos_PN_CORR[[#This Row],[7-abr]]</f>
        <v>0</v>
      </c>
      <c r="AJ42">
        <f>+Casos_PN_CORR[[#This Row],[9-abr]]-Casos_PN_CORR[[#This Row],[8-abr]]</f>
        <v>0</v>
      </c>
      <c r="AK42">
        <f>+Casos_PN_CORR[[#This Row],[10-abr]]-Casos_PN_CORR[[#This Row],[9-abr]]</f>
        <v>0</v>
      </c>
      <c r="AL42">
        <f>+Casos_PN_CORR[[#This Row],[11-abr]]-Casos_PN_CORR[[#This Row],[10-abr]]</f>
        <v>0</v>
      </c>
      <c r="AM42">
        <f>+Casos_PN_CORR[[#This Row],[12-abr]]-Casos_PN_CORR[[#This Row],[11-abr]]</f>
        <v>0</v>
      </c>
      <c r="AN42">
        <f>+Casos_PN_CORR[[#This Row],[13-abr]]-Casos_PN_CORR[[#This Row],[12-abr]]</f>
        <v>0</v>
      </c>
      <c r="AO42">
        <f>+Casos_PN_CORR[[#This Row],[14-abr]]-Casos_PN_CORR[[#This Row],[13-abr]]</f>
        <v>0</v>
      </c>
      <c r="AP42">
        <f>+Casos_PN_CORR[[#This Row],[15-abr]]-Casos_PN_CORR[[#This Row],[14-abr]]</f>
        <v>0</v>
      </c>
      <c r="AQ42">
        <f>+Casos_PN_CORR[[#This Row],[16-abr]]-Casos_PN_CORR[[#This Row],[15-abr]]</f>
        <v>0</v>
      </c>
      <c r="AR42">
        <f>+Casos_PN_CORR[[#This Row],[17-abr]]-Casos_PN_CORR[[#This Row],[16-abr]]</f>
        <v>0</v>
      </c>
      <c r="AS42">
        <f>+Casos_PN_CORR[[#This Row],[18-abr]]-Casos_PN_CORR[[#This Row],[17-abr]]</f>
        <v>0</v>
      </c>
      <c r="AT42">
        <f>+Casos_PN_CORR[[#This Row],[19-abr]]-Casos_PN_CORR[[#This Row],[18-abr]]</f>
        <v>0</v>
      </c>
      <c r="AU42">
        <f>+Casos_PN_CORR[[#This Row],[20-abr]]-Casos_PN_CORR[[#This Row],[19-abr]]</f>
        <v>0</v>
      </c>
      <c r="AV42">
        <f>+Casos_PN_CORR[[#This Row],[21-abr]]-Casos_PN_CORR[[#This Row],[20-abr]]</f>
        <v>0</v>
      </c>
      <c r="AW42">
        <f>+Casos_PN_CORR[[#This Row],[22-abr]]-Casos_PN_CORR[[#This Row],[21-abr]]</f>
        <v>0</v>
      </c>
      <c r="AX42">
        <f>+Casos_PN_CORR[[#This Row],[23-abr]]-Casos_PN_CORR[[#This Row],[22-abr]]</f>
        <v>0</v>
      </c>
      <c r="AY42">
        <f>+Casos_PN_CORR[[#This Row],[24-abr]]-Casos_PN_CORR[[#This Row],[23-abr]]</f>
        <v>0</v>
      </c>
      <c r="AZ42">
        <f>+Casos_PN_CORR[[#This Row],[25-abr]]-Casos_PN_CORR[[#This Row],[24-abr]]</f>
        <v>0</v>
      </c>
      <c r="BA42">
        <f>+Casos_PN_CORR[[#This Row],[26-abr]]-Casos_PN_CORR[[#This Row],[25-abr]]</f>
        <v>0</v>
      </c>
      <c r="BB42">
        <f>+Casos_PN_CORR[[#This Row],[27-abr]]-Casos_PN_CORR[[#This Row],[26-abr]]</f>
        <v>0</v>
      </c>
      <c r="BC42">
        <f>+Casos_PN_CORR[[#This Row],[28-abr]]-Casos_PN_CORR[[#This Row],[27-abr]]</f>
        <v>0</v>
      </c>
      <c r="BD42">
        <f>+Casos_PN_CORR[[#This Row],[29-abr]]-Casos_PN_CORR[[#This Row],[28-abr]]</f>
        <v>0</v>
      </c>
      <c r="BE42">
        <f>+Casos_PN_CORR[[#This Row],[30-abr]]-Casos_PN_CORR[[#This Row],[29-abr]]</f>
        <v>0</v>
      </c>
      <c r="BF42">
        <f>+Casos_PN_CORR[[#This Row],[1-may]]-Casos_PN_CORR[[#This Row],[30-abr]]</f>
        <v>0</v>
      </c>
      <c r="BG42">
        <f>+Casos_PN_CORR[[#This Row],[2-may]]-Casos_PN_CORR[[#This Row],[1-may]]</f>
        <v>0</v>
      </c>
      <c r="BH42">
        <f>+Casos_PN_CORR[[#This Row],[3-may]]-Casos_PN_CORR[[#This Row],[2-may]]</f>
        <v>0</v>
      </c>
      <c r="BI42">
        <f>+Casos_PN_CORR[[#This Row],[4-may]]-Casos_PN_CORR[[#This Row],[3-may]]</f>
        <v>0</v>
      </c>
      <c r="BJ42">
        <f>+Casos_PN_CORR[[#This Row],[5-may]]-Casos_PN_CORR[[#This Row],[4-may]]</f>
        <v>0</v>
      </c>
      <c r="BK42">
        <f>+Casos_PN_CORR[[#This Row],[6-may]]-Casos_PN_CORR[[#This Row],[5-may]]</f>
        <v>0</v>
      </c>
      <c r="BL42">
        <f>+Casos_PN_CORR[[#This Row],[7-may]]-Casos_PN_CORR[[#This Row],[6-may]]</f>
        <v>0</v>
      </c>
      <c r="BM42">
        <f>+Casos_PN_CORR[[#This Row],[8-may]]-Casos_PN_CORR[[#This Row],[7-may]]</f>
        <v>0</v>
      </c>
      <c r="BN42">
        <f>+Casos_PN_CORR[[#This Row],[9-may]]-Casos_PN_CORR[[#This Row],[8-may]]</f>
        <v>0</v>
      </c>
      <c r="BO42">
        <f>+Casos_PN_CORR[[#This Row],[10-may]]-Casos_PN_CORR[[#This Row],[9-may]]</f>
        <v>0</v>
      </c>
      <c r="BP42">
        <f>+Casos_PN_CORR[[#This Row],[11-may]]-Casos_PN_CORR[[#This Row],[10-may]]</f>
        <v>0</v>
      </c>
      <c r="BQ42">
        <f>+Casos_PN_CORR[[#This Row],[12-may]]-Casos_PN_CORR[[#This Row],[11-may]]</f>
        <v>0</v>
      </c>
      <c r="BR42">
        <f>+Casos_PN_CORR[[#This Row],[13-may]]-Casos_PN_CORR[[#This Row],[12-may]]</f>
        <v>0</v>
      </c>
      <c r="BS42">
        <f>+Casos_PN_CORR[[#This Row],[14-may]]-Casos_PN_CORR[[#This Row],[13-may]]</f>
        <v>0</v>
      </c>
      <c r="BT42">
        <f>+Casos_PN_CORR[[#This Row],[15-may]]-Casos_PN_CORR[[#This Row],[14-may]]</f>
        <v>0</v>
      </c>
      <c r="BU42">
        <f>+Casos_PN_CORR[[#This Row],[16-may]]-Casos_PN_CORR[[#This Row],[15-may]]</f>
        <v>0</v>
      </c>
      <c r="BV42">
        <f>+Casos_PN_CORR[[#This Row],[17-may]]-Casos_PN_CORR[[#This Row],[16-may]]</f>
        <v>0</v>
      </c>
      <c r="BW42">
        <f>+Casos_PN_CORR[[#This Row],[18-may]]-Casos_PN_CORR[[#This Row],[17-may]]</f>
        <v>0</v>
      </c>
      <c r="BX42">
        <f>+Casos_PN_CORR[[#This Row],[19-may]]-Casos_PN_CORR[[#This Row],[18-may]]</f>
        <v>0</v>
      </c>
      <c r="BY42">
        <f>+Casos_PN_CORR[[#This Row],[20-may]]-Casos_PN_CORR[[#This Row],[19-may]]</f>
        <v>0</v>
      </c>
      <c r="BZ42">
        <f>+Casos_PN_CORR[[#This Row],[21-may]]-Casos_PN_CORR[[#This Row],[20-may]]</f>
        <v>0</v>
      </c>
      <c r="CA42">
        <f>+Casos_PN_CORR[[#This Row],[22-may]]-Casos_PN_CORR[[#This Row],[21-may]]</f>
        <v>0</v>
      </c>
      <c r="CB42">
        <f>+Casos_PN_CORR[[#This Row],[23-may]]-Casos_PN_CORR[[#This Row],[22-may]]</f>
        <v>0</v>
      </c>
      <c r="CC42">
        <f>+Casos_PN_CORR[[#This Row],[24-may]]-Casos_PN_CORR[[#This Row],[23-may]]</f>
        <v>0</v>
      </c>
      <c r="CD42">
        <f>+Casos_PN_CORR[[#This Row],[25-may]]-Casos_PN_CORR[[#This Row],[24-may]]</f>
        <v>0</v>
      </c>
      <c r="CE42">
        <f>+Casos_PN_CORR[[#This Row],[26-may]]-Casos_PN_CORR[[#This Row],[25-may]]</f>
        <v>0</v>
      </c>
      <c r="CF42">
        <f>+Casos_PN_CORR[[#This Row],[27-may]]-Casos_PN_CORR[[#This Row],[26-may]]</f>
        <v>0</v>
      </c>
      <c r="CG42">
        <f>+Casos_PN_CORR[[#This Row],[28-may]]-Casos_PN_CORR[[#This Row],[27-may]]</f>
        <v>0</v>
      </c>
      <c r="CH42">
        <f>+Casos_PN_CORR[[#This Row],[29-may]]-Casos_PN_CORR[[#This Row],[28-may]]</f>
        <v>0</v>
      </c>
      <c r="CI42">
        <f>+Casos_PN_CORR[[#This Row],[30-may]]-Casos_PN_CORR[[#This Row],[29-may]]</f>
        <v>0</v>
      </c>
      <c r="CJ42">
        <f>+Casos_PN_CORR[[#This Row],[31-may]]-Casos_PN_CORR[[#This Row],[30-may]]</f>
        <v>0</v>
      </c>
      <c r="CK42">
        <f>+Casos_PN_CORR[[#This Row],[1-jun]]-Casos_PN_CORR[[#This Row],[31-may]]</f>
        <v>0</v>
      </c>
      <c r="CL42">
        <f>+Casos_PN_CORR[[#This Row],[2-jun]]-Casos_PN_CORR[[#This Row],[1-jun]]</f>
        <v>0</v>
      </c>
      <c r="CM42">
        <f>+Casos_PN_CORR[[#This Row],[3-jun]]-Casos_PN_CORR[[#This Row],[2-jun]]</f>
        <v>0</v>
      </c>
      <c r="CN42">
        <f>+Casos_PN_CORR[[#This Row],[4-jun]]-Casos_PN_CORR[[#This Row],[3-jun]]</f>
        <v>0</v>
      </c>
      <c r="CO42">
        <f>+Casos_PN_CORR[[#This Row],[5-jun]]-Casos_PN_CORR[[#This Row],[4-jun]]</f>
        <v>139</v>
      </c>
      <c r="CP42">
        <f>+Casos_PN_CORR[[#This Row],[6-jun]]-Casos_PN_CORR[[#This Row],[5-jun]]</f>
        <v>0</v>
      </c>
    </row>
    <row r="43" spans="1:94">
      <c r="A43">
        <v>10402</v>
      </c>
      <c r="B43" s="2" t="s">
        <v>119</v>
      </c>
      <c r="C43" s="2" t="s">
        <v>120</v>
      </c>
      <c r="D43" s="2" t="s">
        <v>172</v>
      </c>
      <c r="E43" s="4">
        <f t="shared" si="0"/>
        <v>12</v>
      </c>
      <c r="F43">
        <f>+Casos_PN_CORR[[#This Row],[10-mar]]</f>
        <v>0</v>
      </c>
      <c r="G43">
        <f>+Casos_PN_CORR[[#This Row],[11-mar]]-Casos_PN_CORR[[#This Row],[10-mar]]</f>
        <v>0</v>
      </c>
      <c r="H43">
        <f>+Casos_PN_CORR[[#This Row],[12-mar]]-Casos_PN_CORR[[#This Row],[11-mar]]</f>
        <v>0</v>
      </c>
      <c r="I43">
        <f>+Casos_PN_CORR[[#This Row],[13-mar]]-Casos_PN_CORR[[#This Row],[12-mar]]</f>
        <v>0</v>
      </c>
      <c r="J43">
        <f>+Casos_PN_CORR[[#This Row],[14-mar]]-Casos_PN_CORR[[#This Row],[13-mar]]</f>
        <v>0</v>
      </c>
      <c r="K43">
        <f>+Casos_PN_CORR[[#This Row],[15-mar]]-Casos_PN_CORR[[#This Row],[14-mar]]</f>
        <v>0</v>
      </c>
      <c r="L43">
        <f>+Casos_PN_CORR[[#This Row],[16-mar]]-Casos_PN_CORR[[#This Row],[15-mar]]</f>
        <v>0</v>
      </c>
      <c r="M43">
        <f>+Casos_PN_CORR[[#This Row],[17-mar]]-Casos_PN_CORR[[#This Row],[16-mar]]</f>
        <v>0</v>
      </c>
      <c r="N43">
        <f>+Casos_PN_CORR[[#This Row],[18-mar]]-Casos_PN_CORR[[#This Row],[17-mar]]</f>
        <v>0</v>
      </c>
      <c r="O43">
        <f>+Casos_PN_CORR[[#This Row],[19-mar]]-Casos_PN_CORR[[#This Row],[18-mar]]</f>
        <v>0</v>
      </c>
      <c r="P43">
        <f>+Casos_PN_CORR[[#This Row],[20-mar]]-Casos_PN_CORR[[#This Row],[19-mar]]</f>
        <v>0</v>
      </c>
      <c r="Q43">
        <f>+Casos_PN_CORR[[#This Row],[21-mar]]-Casos_PN_CORR[[#This Row],[20-mar]]</f>
        <v>0</v>
      </c>
      <c r="R43">
        <f>+Casos_PN_CORR[[#This Row],[22-mar]]-Casos_PN_CORR[[#This Row],[21-mar]]</f>
        <v>0</v>
      </c>
      <c r="S43">
        <f>+Casos_PN_CORR[[#This Row],[23-mar]]-Casos_PN_CORR[[#This Row],[22-mar]]</f>
        <v>0</v>
      </c>
      <c r="T43">
        <f>+Casos_PN_CORR[[#This Row],[24-mar]]-Casos_PN_CORR[[#This Row],[23-mar]]</f>
        <v>0</v>
      </c>
      <c r="U43">
        <f>+Casos_PN_CORR[[#This Row],[25-mar]]-Casos_PN_CORR[[#This Row],[24-mar]]</f>
        <v>0</v>
      </c>
      <c r="V43">
        <f>+Casos_PN_CORR[[#This Row],[26-mar]]-Casos_PN_CORR[[#This Row],[25-mar]]</f>
        <v>0</v>
      </c>
      <c r="W43">
        <f>+Casos_PN_CORR[[#This Row],[27-mar]]-Casos_PN_CORR[[#This Row],[26-mar]]</f>
        <v>0</v>
      </c>
      <c r="X43">
        <f>+Casos_PN_CORR[[#This Row],[28-mar]]-Casos_PN_CORR[[#This Row],[27-mar]]</f>
        <v>0</v>
      </c>
      <c r="Y43">
        <f>+Casos_PN_CORR[[#This Row],[29-mar]]-Casos_PN_CORR[[#This Row],[28-mar]]</f>
        <v>0</v>
      </c>
      <c r="Z43">
        <f>+Casos_PN_CORR[[#This Row],[30-mar]]-Casos_PN_CORR[[#This Row],[29-mar]]</f>
        <v>0</v>
      </c>
      <c r="AA43">
        <f>+Casos_PN_CORR[[#This Row],[31-mar]]-Casos_PN_CORR[[#This Row],[30-mar]]</f>
        <v>0</v>
      </c>
      <c r="AB43">
        <f>+Casos_PN_CORR[[#This Row],[1-abr]]-Casos_PN_CORR[[#This Row],[31-mar]]</f>
        <v>0</v>
      </c>
      <c r="AC43">
        <f>+Casos_PN_CORR[[#This Row],[2-abr]]-Casos_PN_CORR[[#This Row],[1-abr]]</f>
        <v>0</v>
      </c>
      <c r="AD43">
        <f>+Casos_PN_CORR[[#This Row],[3-abr]]-Casos_PN_CORR[[#This Row],[2-abr]]</f>
        <v>0</v>
      </c>
      <c r="AE43">
        <f>+Casos_PN_CORR[[#This Row],[4-abr]]-Casos_PN_CORR[[#This Row],[3-abr]]</f>
        <v>0</v>
      </c>
      <c r="AF43">
        <f>+Casos_PN_CORR[[#This Row],[5-abr]]-Casos_PN_CORR[[#This Row],[4-abr]]</f>
        <v>0</v>
      </c>
      <c r="AG43">
        <f>+Casos_PN_CORR[[#This Row],[6-abr]]-Casos_PN_CORR[[#This Row],[5-abr]]</f>
        <v>0</v>
      </c>
      <c r="AH43">
        <f>+Casos_PN_CORR[[#This Row],[7-abr]]-Casos_PN_CORR[[#This Row],[6-abr]]</f>
        <v>0</v>
      </c>
      <c r="AI43">
        <f>+Casos_PN_CORR[[#This Row],[8-abr]]-Casos_PN_CORR[[#This Row],[7-abr]]</f>
        <v>0</v>
      </c>
      <c r="AJ43">
        <f>+Casos_PN_CORR[[#This Row],[9-abr]]-Casos_PN_CORR[[#This Row],[8-abr]]</f>
        <v>0</v>
      </c>
      <c r="AK43">
        <f>+Casos_PN_CORR[[#This Row],[10-abr]]-Casos_PN_CORR[[#This Row],[9-abr]]</f>
        <v>0</v>
      </c>
      <c r="AL43">
        <f>+Casos_PN_CORR[[#This Row],[11-abr]]-Casos_PN_CORR[[#This Row],[10-abr]]</f>
        <v>0</v>
      </c>
      <c r="AM43">
        <f>+Casos_PN_CORR[[#This Row],[12-abr]]-Casos_PN_CORR[[#This Row],[11-abr]]</f>
        <v>0</v>
      </c>
      <c r="AN43">
        <f>+Casos_PN_CORR[[#This Row],[13-abr]]-Casos_PN_CORR[[#This Row],[12-abr]]</f>
        <v>0</v>
      </c>
      <c r="AO43">
        <f>+Casos_PN_CORR[[#This Row],[14-abr]]-Casos_PN_CORR[[#This Row],[13-abr]]</f>
        <v>0</v>
      </c>
      <c r="AP43">
        <f>+Casos_PN_CORR[[#This Row],[15-abr]]-Casos_PN_CORR[[#This Row],[14-abr]]</f>
        <v>0</v>
      </c>
      <c r="AQ43">
        <f>+Casos_PN_CORR[[#This Row],[16-abr]]-Casos_PN_CORR[[#This Row],[15-abr]]</f>
        <v>0</v>
      </c>
      <c r="AR43">
        <f>+Casos_PN_CORR[[#This Row],[17-abr]]-Casos_PN_CORR[[#This Row],[16-abr]]</f>
        <v>0</v>
      </c>
      <c r="AS43">
        <f>+Casos_PN_CORR[[#This Row],[18-abr]]-Casos_PN_CORR[[#This Row],[17-abr]]</f>
        <v>0</v>
      </c>
      <c r="AT43">
        <f>+Casos_PN_CORR[[#This Row],[19-abr]]-Casos_PN_CORR[[#This Row],[18-abr]]</f>
        <v>0</v>
      </c>
      <c r="AU43">
        <f>+Casos_PN_CORR[[#This Row],[20-abr]]-Casos_PN_CORR[[#This Row],[19-abr]]</f>
        <v>0</v>
      </c>
      <c r="AV43">
        <f>+Casos_PN_CORR[[#This Row],[21-abr]]-Casos_PN_CORR[[#This Row],[20-abr]]</f>
        <v>0</v>
      </c>
      <c r="AW43">
        <f>+Casos_PN_CORR[[#This Row],[22-abr]]-Casos_PN_CORR[[#This Row],[21-abr]]</f>
        <v>0</v>
      </c>
      <c r="AX43">
        <f>+Casos_PN_CORR[[#This Row],[23-abr]]-Casos_PN_CORR[[#This Row],[22-abr]]</f>
        <v>0</v>
      </c>
      <c r="AY43">
        <f>+Casos_PN_CORR[[#This Row],[24-abr]]-Casos_PN_CORR[[#This Row],[23-abr]]</f>
        <v>0</v>
      </c>
      <c r="AZ43">
        <f>+Casos_PN_CORR[[#This Row],[25-abr]]-Casos_PN_CORR[[#This Row],[24-abr]]</f>
        <v>0</v>
      </c>
      <c r="BA43">
        <f>+Casos_PN_CORR[[#This Row],[26-abr]]-Casos_PN_CORR[[#This Row],[25-abr]]</f>
        <v>0</v>
      </c>
      <c r="BB43">
        <f>+Casos_PN_CORR[[#This Row],[27-abr]]-Casos_PN_CORR[[#This Row],[26-abr]]</f>
        <v>0</v>
      </c>
      <c r="BC43">
        <f>+Casos_PN_CORR[[#This Row],[28-abr]]-Casos_PN_CORR[[#This Row],[27-abr]]</f>
        <v>0</v>
      </c>
      <c r="BD43">
        <f>+Casos_PN_CORR[[#This Row],[29-abr]]-Casos_PN_CORR[[#This Row],[28-abr]]</f>
        <v>0</v>
      </c>
      <c r="BE43">
        <f>+Casos_PN_CORR[[#This Row],[30-abr]]-Casos_PN_CORR[[#This Row],[29-abr]]</f>
        <v>0</v>
      </c>
      <c r="BF43">
        <f>+Casos_PN_CORR[[#This Row],[1-may]]-Casos_PN_CORR[[#This Row],[30-abr]]</f>
        <v>0</v>
      </c>
      <c r="BG43">
        <f>+Casos_PN_CORR[[#This Row],[2-may]]-Casos_PN_CORR[[#This Row],[1-may]]</f>
        <v>0</v>
      </c>
      <c r="BH43">
        <f>+Casos_PN_CORR[[#This Row],[3-may]]-Casos_PN_CORR[[#This Row],[2-may]]</f>
        <v>0</v>
      </c>
      <c r="BI43">
        <f>+Casos_PN_CORR[[#This Row],[4-may]]-Casos_PN_CORR[[#This Row],[3-may]]</f>
        <v>0</v>
      </c>
      <c r="BJ43">
        <f>+Casos_PN_CORR[[#This Row],[5-may]]-Casos_PN_CORR[[#This Row],[4-may]]</f>
        <v>0</v>
      </c>
      <c r="BK43">
        <f>+Casos_PN_CORR[[#This Row],[6-may]]-Casos_PN_CORR[[#This Row],[5-may]]</f>
        <v>0</v>
      </c>
      <c r="BL43">
        <f>+Casos_PN_CORR[[#This Row],[7-may]]-Casos_PN_CORR[[#This Row],[6-may]]</f>
        <v>0</v>
      </c>
      <c r="BM43">
        <f>+Casos_PN_CORR[[#This Row],[8-may]]-Casos_PN_CORR[[#This Row],[7-may]]</f>
        <v>0</v>
      </c>
      <c r="BN43">
        <f>+Casos_PN_CORR[[#This Row],[9-may]]-Casos_PN_CORR[[#This Row],[8-may]]</f>
        <v>0</v>
      </c>
      <c r="BO43">
        <f>+Casos_PN_CORR[[#This Row],[10-may]]-Casos_PN_CORR[[#This Row],[9-may]]</f>
        <v>0</v>
      </c>
      <c r="BP43">
        <f>+Casos_PN_CORR[[#This Row],[11-may]]-Casos_PN_CORR[[#This Row],[10-may]]</f>
        <v>0</v>
      </c>
      <c r="BQ43">
        <f>+Casos_PN_CORR[[#This Row],[12-may]]-Casos_PN_CORR[[#This Row],[11-may]]</f>
        <v>0</v>
      </c>
      <c r="BR43">
        <f>+Casos_PN_CORR[[#This Row],[13-may]]-Casos_PN_CORR[[#This Row],[12-may]]</f>
        <v>0</v>
      </c>
      <c r="BS43">
        <f>+Casos_PN_CORR[[#This Row],[14-may]]-Casos_PN_CORR[[#This Row],[13-may]]</f>
        <v>0</v>
      </c>
      <c r="BT43">
        <f>+Casos_PN_CORR[[#This Row],[15-may]]-Casos_PN_CORR[[#This Row],[14-may]]</f>
        <v>0</v>
      </c>
      <c r="BU43">
        <f>+Casos_PN_CORR[[#This Row],[16-may]]-Casos_PN_CORR[[#This Row],[15-may]]</f>
        <v>0</v>
      </c>
      <c r="BV43">
        <f>+Casos_PN_CORR[[#This Row],[17-may]]-Casos_PN_CORR[[#This Row],[16-may]]</f>
        <v>0</v>
      </c>
      <c r="BW43">
        <f>+Casos_PN_CORR[[#This Row],[18-may]]-Casos_PN_CORR[[#This Row],[17-may]]</f>
        <v>0</v>
      </c>
      <c r="BX43">
        <f>+Casos_PN_CORR[[#This Row],[19-may]]-Casos_PN_CORR[[#This Row],[18-may]]</f>
        <v>0</v>
      </c>
      <c r="BY43">
        <f>+Casos_PN_CORR[[#This Row],[20-may]]-Casos_PN_CORR[[#This Row],[19-may]]</f>
        <v>0</v>
      </c>
      <c r="BZ43">
        <f>+Casos_PN_CORR[[#This Row],[21-may]]-Casos_PN_CORR[[#This Row],[20-may]]</f>
        <v>0</v>
      </c>
      <c r="CA43">
        <f>+Casos_PN_CORR[[#This Row],[22-may]]-Casos_PN_CORR[[#This Row],[21-may]]</f>
        <v>0</v>
      </c>
      <c r="CB43">
        <f>+Casos_PN_CORR[[#This Row],[23-may]]-Casos_PN_CORR[[#This Row],[22-may]]</f>
        <v>0</v>
      </c>
      <c r="CC43">
        <f>+Casos_PN_CORR[[#This Row],[24-may]]-Casos_PN_CORR[[#This Row],[23-may]]</f>
        <v>0</v>
      </c>
      <c r="CD43">
        <f>+Casos_PN_CORR[[#This Row],[25-may]]-Casos_PN_CORR[[#This Row],[24-may]]</f>
        <v>0</v>
      </c>
      <c r="CE43">
        <f>+Casos_PN_CORR[[#This Row],[26-may]]-Casos_PN_CORR[[#This Row],[25-may]]</f>
        <v>0</v>
      </c>
      <c r="CF43">
        <f>+Casos_PN_CORR[[#This Row],[27-may]]-Casos_PN_CORR[[#This Row],[26-may]]</f>
        <v>0</v>
      </c>
      <c r="CG43">
        <f>+Casos_PN_CORR[[#This Row],[28-may]]-Casos_PN_CORR[[#This Row],[27-may]]</f>
        <v>0</v>
      </c>
      <c r="CH43">
        <f>+Casos_PN_CORR[[#This Row],[29-may]]-Casos_PN_CORR[[#This Row],[28-may]]</f>
        <v>0</v>
      </c>
      <c r="CI43">
        <f>+Casos_PN_CORR[[#This Row],[30-may]]-Casos_PN_CORR[[#This Row],[29-may]]</f>
        <v>0</v>
      </c>
      <c r="CJ43">
        <f>+Casos_PN_CORR[[#This Row],[31-may]]-Casos_PN_CORR[[#This Row],[30-may]]</f>
        <v>0</v>
      </c>
      <c r="CK43">
        <f>+Casos_PN_CORR[[#This Row],[1-jun]]-Casos_PN_CORR[[#This Row],[31-may]]</f>
        <v>0</v>
      </c>
      <c r="CL43">
        <f>+Casos_PN_CORR[[#This Row],[2-jun]]-Casos_PN_CORR[[#This Row],[1-jun]]</f>
        <v>0</v>
      </c>
      <c r="CM43">
        <f>+Casos_PN_CORR[[#This Row],[3-jun]]-Casos_PN_CORR[[#This Row],[2-jun]]</f>
        <v>0</v>
      </c>
      <c r="CN43">
        <f>+Casos_PN_CORR[[#This Row],[4-jun]]-Casos_PN_CORR[[#This Row],[3-jun]]</f>
        <v>0</v>
      </c>
      <c r="CO43">
        <f>+Casos_PN_CORR[[#This Row],[5-jun]]-Casos_PN_CORR[[#This Row],[4-jun]]</f>
        <v>12</v>
      </c>
      <c r="CP43">
        <f>+Casos_PN_CORR[[#This Row],[6-jun]]-Casos_PN_CORR[[#This Row],[5-jun]]</f>
        <v>0</v>
      </c>
    </row>
    <row r="44" spans="1:94">
      <c r="A44">
        <v>30101</v>
      </c>
      <c r="B44" s="2" t="s">
        <v>99</v>
      </c>
      <c r="C44" s="2" t="s">
        <v>99</v>
      </c>
      <c r="D44" s="2" t="s">
        <v>173</v>
      </c>
      <c r="E44" s="4">
        <f t="shared" si="0"/>
        <v>12</v>
      </c>
      <c r="F44">
        <f>+Casos_PN_CORR[[#This Row],[10-mar]]</f>
        <v>0</v>
      </c>
      <c r="G44">
        <f>+Casos_PN_CORR[[#This Row],[11-mar]]-Casos_PN_CORR[[#This Row],[10-mar]]</f>
        <v>0</v>
      </c>
      <c r="H44">
        <f>+Casos_PN_CORR[[#This Row],[12-mar]]-Casos_PN_CORR[[#This Row],[11-mar]]</f>
        <v>0</v>
      </c>
      <c r="I44">
        <f>+Casos_PN_CORR[[#This Row],[13-mar]]-Casos_PN_CORR[[#This Row],[12-mar]]</f>
        <v>0</v>
      </c>
      <c r="J44">
        <f>+Casos_PN_CORR[[#This Row],[14-mar]]-Casos_PN_CORR[[#This Row],[13-mar]]</f>
        <v>0</v>
      </c>
      <c r="K44">
        <f>+Casos_PN_CORR[[#This Row],[15-mar]]-Casos_PN_CORR[[#This Row],[14-mar]]</f>
        <v>0</v>
      </c>
      <c r="L44">
        <f>+Casos_PN_CORR[[#This Row],[16-mar]]-Casos_PN_CORR[[#This Row],[15-mar]]</f>
        <v>0</v>
      </c>
      <c r="M44">
        <f>+Casos_PN_CORR[[#This Row],[17-mar]]-Casos_PN_CORR[[#This Row],[16-mar]]</f>
        <v>0</v>
      </c>
      <c r="N44">
        <f>+Casos_PN_CORR[[#This Row],[18-mar]]-Casos_PN_CORR[[#This Row],[17-mar]]</f>
        <v>0</v>
      </c>
      <c r="O44">
        <f>+Casos_PN_CORR[[#This Row],[19-mar]]-Casos_PN_CORR[[#This Row],[18-mar]]</f>
        <v>0</v>
      </c>
      <c r="P44">
        <f>+Casos_PN_CORR[[#This Row],[20-mar]]-Casos_PN_CORR[[#This Row],[19-mar]]</f>
        <v>0</v>
      </c>
      <c r="Q44">
        <f>+Casos_PN_CORR[[#This Row],[21-mar]]-Casos_PN_CORR[[#This Row],[20-mar]]</f>
        <v>0</v>
      </c>
      <c r="R44">
        <f>+Casos_PN_CORR[[#This Row],[22-mar]]-Casos_PN_CORR[[#This Row],[21-mar]]</f>
        <v>0</v>
      </c>
      <c r="S44">
        <f>+Casos_PN_CORR[[#This Row],[23-mar]]-Casos_PN_CORR[[#This Row],[22-mar]]</f>
        <v>0</v>
      </c>
      <c r="T44">
        <f>+Casos_PN_CORR[[#This Row],[24-mar]]-Casos_PN_CORR[[#This Row],[23-mar]]</f>
        <v>0</v>
      </c>
      <c r="U44">
        <f>+Casos_PN_CORR[[#This Row],[25-mar]]-Casos_PN_CORR[[#This Row],[24-mar]]</f>
        <v>0</v>
      </c>
      <c r="V44">
        <f>+Casos_PN_CORR[[#This Row],[26-mar]]-Casos_PN_CORR[[#This Row],[25-mar]]</f>
        <v>0</v>
      </c>
      <c r="W44">
        <f>+Casos_PN_CORR[[#This Row],[27-mar]]-Casos_PN_CORR[[#This Row],[26-mar]]</f>
        <v>0</v>
      </c>
      <c r="X44">
        <f>+Casos_PN_CORR[[#This Row],[28-mar]]-Casos_PN_CORR[[#This Row],[27-mar]]</f>
        <v>0</v>
      </c>
      <c r="Y44">
        <f>+Casos_PN_CORR[[#This Row],[29-mar]]-Casos_PN_CORR[[#This Row],[28-mar]]</f>
        <v>0</v>
      </c>
      <c r="Z44">
        <f>+Casos_PN_CORR[[#This Row],[30-mar]]-Casos_PN_CORR[[#This Row],[29-mar]]</f>
        <v>0</v>
      </c>
      <c r="AA44">
        <f>+Casos_PN_CORR[[#This Row],[31-mar]]-Casos_PN_CORR[[#This Row],[30-mar]]</f>
        <v>0</v>
      </c>
      <c r="AB44">
        <f>+Casos_PN_CORR[[#This Row],[1-abr]]-Casos_PN_CORR[[#This Row],[31-mar]]</f>
        <v>0</v>
      </c>
      <c r="AC44">
        <f>+Casos_PN_CORR[[#This Row],[2-abr]]-Casos_PN_CORR[[#This Row],[1-abr]]</f>
        <v>0</v>
      </c>
      <c r="AD44">
        <f>+Casos_PN_CORR[[#This Row],[3-abr]]-Casos_PN_CORR[[#This Row],[2-abr]]</f>
        <v>0</v>
      </c>
      <c r="AE44">
        <f>+Casos_PN_CORR[[#This Row],[4-abr]]-Casos_PN_CORR[[#This Row],[3-abr]]</f>
        <v>0</v>
      </c>
      <c r="AF44">
        <f>+Casos_PN_CORR[[#This Row],[5-abr]]-Casos_PN_CORR[[#This Row],[4-abr]]</f>
        <v>0</v>
      </c>
      <c r="AG44">
        <f>+Casos_PN_CORR[[#This Row],[6-abr]]-Casos_PN_CORR[[#This Row],[5-abr]]</f>
        <v>0</v>
      </c>
      <c r="AH44">
        <f>+Casos_PN_CORR[[#This Row],[7-abr]]-Casos_PN_CORR[[#This Row],[6-abr]]</f>
        <v>0</v>
      </c>
      <c r="AI44">
        <f>+Casos_PN_CORR[[#This Row],[8-abr]]-Casos_PN_CORR[[#This Row],[7-abr]]</f>
        <v>0</v>
      </c>
      <c r="AJ44">
        <f>+Casos_PN_CORR[[#This Row],[9-abr]]-Casos_PN_CORR[[#This Row],[8-abr]]</f>
        <v>0</v>
      </c>
      <c r="AK44">
        <f>+Casos_PN_CORR[[#This Row],[10-abr]]-Casos_PN_CORR[[#This Row],[9-abr]]</f>
        <v>0</v>
      </c>
      <c r="AL44">
        <f>+Casos_PN_CORR[[#This Row],[11-abr]]-Casos_PN_CORR[[#This Row],[10-abr]]</f>
        <v>0</v>
      </c>
      <c r="AM44">
        <f>+Casos_PN_CORR[[#This Row],[12-abr]]-Casos_PN_CORR[[#This Row],[11-abr]]</f>
        <v>0</v>
      </c>
      <c r="AN44">
        <f>+Casos_PN_CORR[[#This Row],[13-abr]]-Casos_PN_CORR[[#This Row],[12-abr]]</f>
        <v>0</v>
      </c>
      <c r="AO44">
        <f>+Casos_PN_CORR[[#This Row],[14-abr]]-Casos_PN_CORR[[#This Row],[13-abr]]</f>
        <v>0</v>
      </c>
      <c r="AP44">
        <f>+Casos_PN_CORR[[#This Row],[15-abr]]-Casos_PN_CORR[[#This Row],[14-abr]]</f>
        <v>0</v>
      </c>
      <c r="AQ44">
        <f>+Casos_PN_CORR[[#This Row],[16-abr]]-Casos_PN_CORR[[#This Row],[15-abr]]</f>
        <v>0</v>
      </c>
      <c r="AR44">
        <f>+Casos_PN_CORR[[#This Row],[17-abr]]-Casos_PN_CORR[[#This Row],[16-abr]]</f>
        <v>0</v>
      </c>
      <c r="AS44">
        <f>+Casos_PN_CORR[[#This Row],[18-abr]]-Casos_PN_CORR[[#This Row],[17-abr]]</f>
        <v>0</v>
      </c>
      <c r="AT44">
        <f>+Casos_PN_CORR[[#This Row],[19-abr]]-Casos_PN_CORR[[#This Row],[18-abr]]</f>
        <v>0</v>
      </c>
      <c r="AU44">
        <f>+Casos_PN_CORR[[#This Row],[20-abr]]-Casos_PN_CORR[[#This Row],[19-abr]]</f>
        <v>0</v>
      </c>
      <c r="AV44">
        <f>+Casos_PN_CORR[[#This Row],[21-abr]]-Casos_PN_CORR[[#This Row],[20-abr]]</f>
        <v>0</v>
      </c>
      <c r="AW44">
        <f>+Casos_PN_CORR[[#This Row],[22-abr]]-Casos_PN_CORR[[#This Row],[21-abr]]</f>
        <v>0</v>
      </c>
      <c r="AX44">
        <f>+Casos_PN_CORR[[#This Row],[23-abr]]-Casos_PN_CORR[[#This Row],[22-abr]]</f>
        <v>0</v>
      </c>
      <c r="AY44">
        <f>+Casos_PN_CORR[[#This Row],[24-abr]]-Casos_PN_CORR[[#This Row],[23-abr]]</f>
        <v>0</v>
      </c>
      <c r="AZ44">
        <f>+Casos_PN_CORR[[#This Row],[25-abr]]-Casos_PN_CORR[[#This Row],[24-abr]]</f>
        <v>0</v>
      </c>
      <c r="BA44">
        <f>+Casos_PN_CORR[[#This Row],[26-abr]]-Casos_PN_CORR[[#This Row],[25-abr]]</f>
        <v>0</v>
      </c>
      <c r="BB44">
        <f>+Casos_PN_CORR[[#This Row],[27-abr]]-Casos_PN_CORR[[#This Row],[26-abr]]</f>
        <v>0</v>
      </c>
      <c r="BC44">
        <f>+Casos_PN_CORR[[#This Row],[28-abr]]-Casos_PN_CORR[[#This Row],[27-abr]]</f>
        <v>0</v>
      </c>
      <c r="BD44">
        <f>+Casos_PN_CORR[[#This Row],[29-abr]]-Casos_PN_CORR[[#This Row],[28-abr]]</f>
        <v>0</v>
      </c>
      <c r="BE44">
        <f>+Casos_PN_CORR[[#This Row],[30-abr]]-Casos_PN_CORR[[#This Row],[29-abr]]</f>
        <v>0</v>
      </c>
      <c r="BF44">
        <f>+Casos_PN_CORR[[#This Row],[1-may]]-Casos_PN_CORR[[#This Row],[30-abr]]</f>
        <v>0</v>
      </c>
      <c r="BG44">
        <f>+Casos_PN_CORR[[#This Row],[2-may]]-Casos_PN_CORR[[#This Row],[1-may]]</f>
        <v>0</v>
      </c>
      <c r="BH44">
        <f>+Casos_PN_CORR[[#This Row],[3-may]]-Casos_PN_CORR[[#This Row],[2-may]]</f>
        <v>0</v>
      </c>
      <c r="BI44">
        <f>+Casos_PN_CORR[[#This Row],[4-may]]-Casos_PN_CORR[[#This Row],[3-may]]</f>
        <v>0</v>
      </c>
      <c r="BJ44">
        <f>+Casos_PN_CORR[[#This Row],[5-may]]-Casos_PN_CORR[[#This Row],[4-may]]</f>
        <v>0</v>
      </c>
      <c r="BK44">
        <f>+Casos_PN_CORR[[#This Row],[6-may]]-Casos_PN_CORR[[#This Row],[5-may]]</f>
        <v>0</v>
      </c>
      <c r="BL44">
        <f>+Casos_PN_CORR[[#This Row],[7-may]]-Casos_PN_CORR[[#This Row],[6-may]]</f>
        <v>0</v>
      </c>
      <c r="BM44">
        <f>+Casos_PN_CORR[[#This Row],[8-may]]-Casos_PN_CORR[[#This Row],[7-may]]</f>
        <v>0</v>
      </c>
      <c r="BN44">
        <f>+Casos_PN_CORR[[#This Row],[9-may]]-Casos_PN_CORR[[#This Row],[8-may]]</f>
        <v>0</v>
      </c>
      <c r="BO44">
        <f>+Casos_PN_CORR[[#This Row],[10-may]]-Casos_PN_CORR[[#This Row],[9-may]]</f>
        <v>0</v>
      </c>
      <c r="BP44">
        <f>+Casos_PN_CORR[[#This Row],[11-may]]-Casos_PN_CORR[[#This Row],[10-may]]</f>
        <v>0</v>
      </c>
      <c r="BQ44">
        <f>+Casos_PN_CORR[[#This Row],[12-may]]-Casos_PN_CORR[[#This Row],[11-may]]</f>
        <v>0</v>
      </c>
      <c r="BR44">
        <f>+Casos_PN_CORR[[#This Row],[13-may]]-Casos_PN_CORR[[#This Row],[12-may]]</f>
        <v>0</v>
      </c>
      <c r="BS44">
        <f>+Casos_PN_CORR[[#This Row],[14-may]]-Casos_PN_CORR[[#This Row],[13-may]]</f>
        <v>0</v>
      </c>
      <c r="BT44">
        <f>+Casos_PN_CORR[[#This Row],[15-may]]-Casos_PN_CORR[[#This Row],[14-may]]</f>
        <v>0</v>
      </c>
      <c r="BU44">
        <f>+Casos_PN_CORR[[#This Row],[16-may]]-Casos_PN_CORR[[#This Row],[15-may]]</f>
        <v>0</v>
      </c>
      <c r="BV44">
        <f>+Casos_PN_CORR[[#This Row],[17-may]]-Casos_PN_CORR[[#This Row],[16-may]]</f>
        <v>0</v>
      </c>
      <c r="BW44">
        <f>+Casos_PN_CORR[[#This Row],[18-may]]-Casos_PN_CORR[[#This Row],[17-may]]</f>
        <v>0</v>
      </c>
      <c r="BX44">
        <f>+Casos_PN_CORR[[#This Row],[19-may]]-Casos_PN_CORR[[#This Row],[18-may]]</f>
        <v>0</v>
      </c>
      <c r="BY44">
        <f>+Casos_PN_CORR[[#This Row],[20-may]]-Casos_PN_CORR[[#This Row],[19-may]]</f>
        <v>0</v>
      </c>
      <c r="BZ44">
        <f>+Casos_PN_CORR[[#This Row],[21-may]]-Casos_PN_CORR[[#This Row],[20-may]]</f>
        <v>0</v>
      </c>
      <c r="CA44">
        <f>+Casos_PN_CORR[[#This Row],[22-may]]-Casos_PN_CORR[[#This Row],[21-may]]</f>
        <v>0</v>
      </c>
      <c r="CB44">
        <f>+Casos_PN_CORR[[#This Row],[23-may]]-Casos_PN_CORR[[#This Row],[22-may]]</f>
        <v>0</v>
      </c>
      <c r="CC44">
        <f>+Casos_PN_CORR[[#This Row],[24-may]]-Casos_PN_CORR[[#This Row],[23-may]]</f>
        <v>0</v>
      </c>
      <c r="CD44">
        <f>+Casos_PN_CORR[[#This Row],[25-may]]-Casos_PN_CORR[[#This Row],[24-may]]</f>
        <v>0</v>
      </c>
      <c r="CE44">
        <f>+Casos_PN_CORR[[#This Row],[26-may]]-Casos_PN_CORR[[#This Row],[25-may]]</f>
        <v>0</v>
      </c>
      <c r="CF44">
        <f>+Casos_PN_CORR[[#This Row],[27-may]]-Casos_PN_CORR[[#This Row],[26-may]]</f>
        <v>0</v>
      </c>
      <c r="CG44">
        <f>+Casos_PN_CORR[[#This Row],[28-may]]-Casos_PN_CORR[[#This Row],[27-may]]</f>
        <v>0</v>
      </c>
      <c r="CH44">
        <f>+Casos_PN_CORR[[#This Row],[29-may]]-Casos_PN_CORR[[#This Row],[28-may]]</f>
        <v>0</v>
      </c>
      <c r="CI44">
        <f>+Casos_PN_CORR[[#This Row],[30-may]]-Casos_PN_CORR[[#This Row],[29-may]]</f>
        <v>0</v>
      </c>
      <c r="CJ44">
        <f>+Casos_PN_CORR[[#This Row],[31-may]]-Casos_PN_CORR[[#This Row],[30-may]]</f>
        <v>0</v>
      </c>
      <c r="CK44">
        <f>+Casos_PN_CORR[[#This Row],[1-jun]]-Casos_PN_CORR[[#This Row],[31-may]]</f>
        <v>0</v>
      </c>
      <c r="CL44">
        <f>+Casos_PN_CORR[[#This Row],[2-jun]]-Casos_PN_CORR[[#This Row],[1-jun]]</f>
        <v>0</v>
      </c>
      <c r="CM44">
        <f>+Casos_PN_CORR[[#This Row],[3-jun]]-Casos_PN_CORR[[#This Row],[2-jun]]</f>
        <v>0</v>
      </c>
      <c r="CN44">
        <f>+Casos_PN_CORR[[#This Row],[4-jun]]-Casos_PN_CORR[[#This Row],[3-jun]]</f>
        <v>0</v>
      </c>
      <c r="CO44">
        <f>+Casos_PN_CORR[[#This Row],[5-jun]]-Casos_PN_CORR[[#This Row],[4-jun]]</f>
        <v>12</v>
      </c>
      <c r="CP44">
        <f>+Casos_PN_CORR[[#This Row],[6-jun]]-Casos_PN_CORR[[#This Row],[5-jun]]</f>
        <v>0</v>
      </c>
    </row>
    <row r="45" spans="1:94">
      <c r="A45">
        <v>30102</v>
      </c>
      <c r="B45" s="2" t="s">
        <v>99</v>
      </c>
      <c r="C45" s="2" t="s">
        <v>99</v>
      </c>
      <c r="D45" s="2" t="s">
        <v>174</v>
      </c>
      <c r="E45" s="4">
        <f t="shared" si="0"/>
        <v>12</v>
      </c>
      <c r="F45">
        <f>+Casos_PN_CORR[[#This Row],[10-mar]]</f>
        <v>0</v>
      </c>
      <c r="G45">
        <f>+Casos_PN_CORR[[#This Row],[11-mar]]-Casos_PN_CORR[[#This Row],[10-mar]]</f>
        <v>0</v>
      </c>
      <c r="H45">
        <f>+Casos_PN_CORR[[#This Row],[12-mar]]-Casos_PN_CORR[[#This Row],[11-mar]]</f>
        <v>0</v>
      </c>
      <c r="I45">
        <f>+Casos_PN_CORR[[#This Row],[13-mar]]-Casos_PN_CORR[[#This Row],[12-mar]]</f>
        <v>0</v>
      </c>
      <c r="J45">
        <f>+Casos_PN_CORR[[#This Row],[14-mar]]-Casos_PN_CORR[[#This Row],[13-mar]]</f>
        <v>0</v>
      </c>
      <c r="K45">
        <f>+Casos_PN_CORR[[#This Row],[15-mar]]-Casos_PN_CORR[[#This Row],[14-mar]]</f>
        <v>0</v>
      </c>
      <c r="L45">
        <f>+Casos_PN_CORR[[#This Row],[16-mar]]-Casos_PN_CORR[[#This Row],[15-mar]]</f>
        <v>0</v>
      </c>
      <c r="M45">
        <f>+Casos_PN_CORR[[#This Row],[17-mar]]-Casos_PN_CORR[[#This Row],[16-mar]]</f>
        <v>0</v>
      </c>
      <c r="N45">
        <f>+Casos_PN_CORR[[#This Row],[18-mar]]-Casos_PN_CORR[[#This Row],[17-mar]]</f>
        <v>0</v>
      </c>
      <c r="O45">
        <f>+Casos_PN_CORR[[#This Row],[19-mar]]-Casos_PN_CORR[[#This Row],[18-mar]]</f>
        <v>0</v>
      </c>
      <c r="P45">
        <f>+Casos_PN_CORR[[#This Row],[20-mar]]-Casos_PN_CORR[[#This Row],[19-mar]]</f>
        <v>0</v>
      </c>
      <c r="Q45">
        <f>+Casos_PN_CORR[[#This Row],[21-mar]]-Casos_PN_CORR[[#This Row],[20-mar]]</f>
        <v>0</v>
      </c>
      <c r="R45">
        <f>+Casos_PN_CORR[[#This Row],[22-mar]]-Casos_PN_CORR[[#This Row],[21-mar]]</f>
        <v>0</v>
      </c>
      <c r="S45">
        <f>+Casos_PN_CORR[[#This Row],[23-mar]]-Casos_PN_CORR[[#This Row],[22-mar]]</f>
        <v>0</v>
      </c>
      <c r="T45">
        <f>+Casos_PN_CORR[[#This Row],[24-mar]]-Casos_PN_CORR[[#This Row],[23-mar]]</f>
        <v>0</v>
      </c>
      <c r="U45">
        <f>+Casos_PN_CORR[[#This Row],[25-mar]]-Casos_PN_CORR[[#This Row],[24-mar]]</f>
        <v>0</v>
      </c>
      <c r="V45">
        <f>+Casos_PN_CORR[[#This Row],[26-mar]]-Casos_PN_CORR[[#This Row],[25-mar]]</f>
        <v>0</v>
      </c>
      <c r="W45">
        <f>+Casos_PN_CORR[[#This Row],[27-mar]]-Casos_PN_CORR[[#This Row],[26-mar]]</f>
        <v>0</v>
      </c>
      <c r="X45">
        <f>+Casos_PN_CORR[[#This Row],[28-mar]]-Casos_PN_CORR[[#This Row],[27-mar]]</f>
        <v>0</v>
      </c>
      <c r="Y45">
        <f>+Casos_PN_CORR[[#This Row],[29-mar]]-Casos_PN_CORR[[#This Row],[28-mar]]</f>
        <v>0</v>
      </c>
      <c r="Z45">
        <f>+Casos_PN_CORR[[#This Row],[30-mar]]-Casos_PN_CORR[[#This Row],[29-mar]]</f>
        <v>0</v>
      </c>
      <c r="AA45">
        <f>+Casos_PN_CORR[[#This Row],[31-mar]]-Casos_PN_CORR[[#This Row],[30-mar]]</f>
        <v>0</v>
      </c>
      <c r="AB45">
        <f>+Casos_PN_CORR[[#This Row],[1-abr]]-Casos_PN_CORR[[#This Row],[31-mar]]</f>
        <v>0</v>
      </c>
      <c r="AC45">
        <f>+Casos_PN_CORR[[#This Row],[2-abr]]-Casos_PN_CORR[[#This Row],[1-abr]]</f>
        <v>0</v>
      </c>
      <c r="AD45">
        <f>+Casos_PN_CORR[[#This Row],[3-abr]]-Casos_PN_CORR[[#This Row],[2-abr]]</f>
        <v>0</v>
      </c>
      <c r="AE45">
        <f>+Casos_PN_CORR[[#This Row],[4-abr]]-Casos_PN_CORR[[#This Row],[3-abr]]</f>
        <v>0</v>
      </c>
      <c r="AF45">
        <f>+Casos_PN_CORR[[#This Row],[5-abr]]-Casos_PN_CORR[[#This Row],[4-abr]]</f>
        <v>0</v>
      </c>
      <c r="AG45">
        <f>+Casos_PN_CORR[[#This Row],[6-abr]]-Casos_PN_CORR[[#This Row],[5-abr]]</f>
        <v>0</v>
      </c>
      <c r="AH45">
        <f>+Casos_PN_CORR[[#This Row],[7-abr]]-Casos_PN_CORR[[#This Row],[6-abr]]</f>
        <v>0</v>
      </c>
      <c r="AI45">
        <f>+Casos_PN_CORR[[#This Row],[8-abr]]-Casos_PN_CORR[[#This Row],[7-abr]]</f>
        <v>0</v>
      </c>
      <c r="AJ45">
        <f>+Casos_PN_CORR[[#This Row],[9-abr]]-Casos_PN_CORR[[#This Row],[8-abr]]</f>
        <v>0</v>
      </c>
      <c r="AK45">
        <f>+Casos_PN_CORR[[#This Row],[10-abr]]-Casos_PN_CORR[[#This Row],[9-abr]]</f>
        <v>0</v>
      </c>
      <c r="AL45">
        <f>+Casos_PN_CORR[[#This Row],[11-abr]]-Casos_PN_CORR[[#This Row],[10-abr]]</f>
        <v>0</v>
      </c>
      <c r="AM45">
        <f>+Casos_PN_CORR[[#This Row],[12-abr]]-Casos_PN_CORR[[#This Row],[11-abr]]</f>
        <v>0</v>
      </c>
      <c r="AN45">
        <f>+Casos_PN_CORR[[#This Row],[13-abr]]-Casos_PN_CORR[[#This Row],[12-abr]]</f>
        <v>0</v>
      </c>
      <c r="AO45">
        <f>+Casos_PN_CORR[[#This Row],[14-abr]]-Casos_PN_CORR[[#This Row],[13-abr]]</f>
        <v>0</v>
      </c>
      <c r="AP45">
        <f>+Casos_PN_CORR[[#This Row],[15-abr]]-Casos_PN_CORR[[#This Row],[14-abr]]</f>
        <v>0</v>
      </c>
      <c r="AQ45">
        <f>+Casos_PN_CORR[[#This Row],[16-abr]]-Casos_PN_CORR[[#This Row],[15-abr]]</f>
        <v>0</v>
      </c>
      <c r="AR45">
        <f>+Casos_PN_CORR[[#This Row],[17-abr]]-Casos_PN_CORR[[#This Row],[16-abr]]</f>
        <v>0</v>
      </c>
      <c r="AS45">
        <f>+Casos_PN_CORR[[#This Row],[18-abr]]-Casos_PN_CORR[[#This Row],[17-abr]]</f>
        <v>0</v>
      </c>
      <c r="AT45">
        <f>+Casos_PN_CORR[[#This Row],[19-abr]]-Casos_PN_CORR[[#This Row],[18-abr]]</f>
        <v>0</v>
      </c>
      <c r="AU45">
        <f>+Casos_PN_CORR[[#This Row],[20-abr]]-Casos_PN_CORR[[#This Row],[19-abr]]</f>
        <v>0</v>
      </c>
      <c r="AV45">
        <f>+Casos_PN_CORR[[#This Row],[21-abr]]-Casos_PN_CORR[[#This Row],[20-abr]]</f>
        <v>0</v>
      </c>
      <c r="AW45">
        <f>+Casos_PN_CORR[[#This Row],[22-abr]]-Casos_PN_CORR[[#This Row],[21-abr]]</f>
        <v>0</v>
      </c>
      <c r="AX45">
        <f>+Casos_PN_CORR[[#This Row],[23-abr]]-Casos_PN_CORR[[#This Row],[22-abr]]</f>
        <v>0</v>
      </c>
      <c r="AY45">
        <f>+Casos_PN_CORR[[#This Row],[24-abr]]-Casos_PN_CORR[[#This Row],[23-abr]]</f>
        <v>0</v>
      </c>
      <c r="AZ45">
        <f>+Casos_PN_CORR[[#This Row],[25-abr]]-Casos_PN_CORR[[#This Row],[24-abr]]</f>
        <v>0</v>
      </c>
      <c r="BA45">
        <f>+Casos_PN_CORR[[#This Row],[26-abr]]-Casos_PN_CORR[[#This Row],[25-abr]]</f>
        <v>0</v>
      </c>
      <c r="BB45">
        <f>+Casos_PN_CORR[[#This Row],[27-abr]]-Casos_PN_CORR[[#This Row],[26-abr]]</f>
        <v>0</v>
      </c>
      <c r="BC45">
        <f>+Casos_PN_CORR[[#This Row],[28-abr]]-Casos_PN_CORR[[#This Row],[27-abr]]</f>
        <v>0</v>
      </c>
      <c r="BD45">
        <f>+Casos_PN_CORR[[#This Row],[29-abr]]-Casos_PN_CORR[[#This Row],[28-abr]]</f>
        <v>0</v>
      </c>
      <c r="BE45">
        <f>+Casos_PN_CORR[[#This Row],[30-abr]]-Casos_PN_CORR[[#This Row],[29-abr]]</f>
        <v>0</v>
      </c>
      <c r="BF45">
        <f>+Casos_PN_CORR[[#This Row],[1-may]]-Casos_PN_CORR[[#This Row],[30-abr]]</f>
        <v>0</v>
      </c>
      <c r="BG45">
        <f>+Casos_PN_CORR[[#This Row],[2-may]]-Casos_PN_CORR[[#This Row],[1-may]]</f>
        <v>0</v>
      </c>
      <c r="BH45">
        <f>+Casos_PN_CORR[[#This Row],[3-may]]-Casos_PN_CORR[[#This Row],[2-may]]</f>
        <v>0</v>
      </c>
      <c r="BI45">
        <f>+Casos_PN_CORR[[#This Row],[4-may]]-Casos_PN_CORR[[#This Row],[3-may]]</f>
        <v>0</v>
      </c>
      <c r="BJ45">
        <f>+Casos_PN_CORR[[#This Row],[5-may]]-Casos_PN_CORR[[#This Row],[4-may]]</f>
        <v>0</v>
      </c>
      <c r="BK45">
        <f>+Casos_PN_CORR[[#This Row],[6-may]]-Casos_PN_CORR[[#This Row],[5-may]]</f>
        <v>0</v>
      </c>
      <c r="BL45">
        <f>+Casos_PN_CORR[[#This Row],[7-may]]-Casos_PN_CORR[[#This Row],[6-may]]</f>
        <v>0</v>
      </c>
      <c r="BM45">
        <f>+Casos_PN_CORR[[#This Row],[8-may]]-Casos_PN_CORR[[#This Row],[7-may]]</f>
        <v>0</v>
      </c>
      <c r="BN45">
        <f>+Casos_PN_CORR[[#This Row],[9-may]]-Casos_PN_CORR[[#This Row],[8-may]]</f>
        <v>0</v>
      </c>
      <c r="BO45">
        <f>+Casos_PN_CORR[[#This Row],[10-may]]-Casos_PN_CORR[[#This Row],[9-may]]</f>
        <v>0</v>
      </c>
      <c r="BP45">
        <f>+Casos_PN_CORR[[#This Row],[11-may]]-Casos_PN_CORR[[#This Row],[10-may]]</f>
        <v>0</v>
      </c>
      <c r="BQ45">
        <f>+Casos_PN_CORR[[#This Row],[12-may]]-Casos_PN_CORR[[#This Row],[11-may]]</f>
        <v>0</v>
      </c>
      <c r="BR45">
        <f>+Casos_PN_CORR[[#This Row],[13-may]]-Casos_PN_CORR[[#This Row],[12-may]]</f>
        <v>0</v>
      </c>
      <c r="BS45">
        <f>+Casos_PN_CORR[[#This Row],[14-may]]-Casos_PN_CORR[[#This Row],[13-may]]</f>
        <v>0</v>
      </c>
      <c r="BT45">
        <f>+Casos_PN_CORR[[#This Row],[15-may]]-Casos_PN_CORR[[#This Row],[14-may]]</f>
        <v>0</v>
      </c>
      <c r="BU45">
        <f>+Casos_PN_CORR[[#This Row],[16-may]]-Casos_PN_CORR[[#This Row],[15-may]]</f>
        <v>0</v>
      </c>
      <c r="BV45">
        <f>+Casos_PN_CORR[[#This Row],[17-may]]-Casos_PN_CORR[[#This Row],[16-may]]</f>
        <v>0</v>
      </c>
      <c r="BW45">
        <f>+Casos_PN_CORR[[#This Row],[18-may]]-Casos_PN_CORR[[#This Row],[17-may]]</f>
        <v>0</v>
      </c>
      <c r="BX45">
        <f>+Casos_PN_CORR[[#This Row],[19-may]]-Casos_PN_CORR[[#This Row],[18-may]]</f>
        <v>0</v>
      </c>
      <c r="BY45">
        <f>+Casos_PN_CORR[[#This Row],[20-may]]-Casos_PN_CORR[[#This Row],[19-may]]</f>
        <v>0</v>
      </c>
      <c r="BZ45">
        <f>+Casos_PN_CORR[[#This Row],[21-may]]-Casos_PN_CORR[[#This Row],[20-may]]</f>
        <v>0</v>
      </c>
      <c r="CA45">
        <f>+Casos_PN_CORR[[#This Row],[22-may]]-Casos_PN_CORR[[#This Row],[21-may]]</f>
        <v>0</v>
      </c>
      <c r="CB45">
        <f>+Casos_PN_CORR[[#This Row],[23-may]]-Casos_PN_CORR[[#This Row],[22-may]]</f>
        <v>0</v>
      </c>
      <c r="CC45">
        <f>+Casos_PN_CORR[[#This Row],[24-may]]-Casos_PN_CORR[[#This Row],[23-may]]</f>
        <v>0</v>
      </c>
      <c r="CD45">
        <f>+Casos_PN_CORR[[#This Row],[25-may]]-Casos_PN_CORR[[#This Row],[24-may]]</f>
        <v>0</v>
      </c>
      <c r="CE45">
        <f>+Casos_PN_CORR[[#This Row],[26-may]]-Casos_PN_CORR[[#This Row],[25-may]]</f>
        <v>0</v>
      </c>
      <c r="CF45">
        <f>+Casos_PN_CORR[[#This Row],[27-may]]-Casos_PN_CORR[[#This Row],[26-may]]</f>
        <v>0</v>
      </c>
      <c r="CG45">
        <f>+Casos_PN_CORR[[#This Row],[28-may]]-Casos_PN_CORR[[#This Row],[27-may]]</f>
        <v>0</v>
      </c>
      <c r="CH45">
        <f>+Casos_PN_CORR[[#This Row],[29-may]]-Casos_PN_CORR[[#This Row],[28-may]]</f>
        <v>0</v>
      </c>
      <c r="CI45">
        <f>+Casos_PN_CORR[[#This Row],[30-may]]-Casos_PN_CORR[[#This Row],[29-may]]</f>
        <v>0</v>
      </c>
      <c r="CJ45">
        <f>+Casos_PN_CORR[[#This Row],[31-may]]-Casos_PN_CORR[[#This Row],[30-may]]</f>
        <v>0</v>
      </c>
      <c r="CK45">
        <f>+Casos_PN_CORR[[#This Row],[1-jun]]-Casos_PN_CORR[[#This Row],[31-may]]</f>
        <v>0</v>
      </c>
      <c r="CL45">
        <f>+Casos_PN_CORR[[#This Row],[2-jun]]-Casos_PN_CORR[[#This Row],[1-jun]]</f>
        <v>0</v>
      </c>
      <c r="CM45">
        <f>+Casos_PN_CORR[[#This Row],[3-jun]]-Casos_PN_CORR[[#This Row],[2-jun]]</f>
        <v>0</v>
      </c>
      <c r="CN45">
        <f>+Casos_PN_CORR[[#This Row],[4-jun]]-Casos_PN_CORR[[#This Row],[3-jun]]</f>
        <v>0</v>
      </c>
      <c r="CO45">
        <f>+Casos_PN_CORR[[#This Row],[5-jun]]-Casos_PN_CORR[[#This Row],[4-jun]]</f>
        <v>12</v>
      </c>
      <c r="CP45">
        <f>+Casos_PN_CORR[[#This Row],[6-jun]]-Casos_PN_CORR[[#This Row],[5-jun]]</f>
        <v>0</v>
      </c>
    </row>
    <row r="46" spans="1:94">
      <c r="A46">
        <v>20105</v>
      </c>
      <c r="B46" s="2" t="s">
        <v>110</v>
      </c>
      <c r="C46" s="2" t="s">
        <v>111</v>
      </c>
      <c r="D46" s="2" t="s">
        <v>175</v>
      </c>
      <c r="E46" s="4">
        <f t="shared" si="0"/>
        <v>5</v>
      </c>
      <c r="F46">
        <f>+Casos_PN_CORR[[#This Row],[10-mar]]</f>
        <v>0</v>
      </c>
      <c r="G46">
        <f>+Casos_PN_CORR[[#This Row],[11-mar]]-Casos_PN_CORR[[#This Row],[10-mar]]</f>
        <v>0</v>
      </c>
      <c r="H46">
        <f>+Casos_PN_CORR[[#This Row],[12-mar]]-Casos_PN_CORR[[#This Row],[11-mar]]</f>
        <v>0</v>
      </c>
      <c r="I46">
        <f>+Casos_PN_CORR[[#This Row],[13-mar]]-Casos_PN_CORR[[#This Row],[12-mar]]</f>
        <v>0</v>
      </c>
      <c r="J46">
        <f>+Casos_PN_CORR[[#This Row],[14-mar]]-Casos_PN_CORR[[#This Row],[13-mar]]</f>
        <v>0</v>
      </c>
      <c r="K46">
        <f>+Casos_PN_CORR[[#This Row],[15-mar]]-Casos_PN_CORR[[#This Row],[14-mar]]</f>
        <v>0</v>
      </c>
      <c r="L46">
        <f>+Casos_PN_CORR[[#This Row],[16-mar]]-Casos_PN_CORR[[#This Row],[15-mar]]</f>
        <v>0</v>
      </c>
      <c r="M46">
        <f>+Casos_PN_CORR[[#This Row],[17-mar]]-Casos_PN_CORR[[#This Row],[16-mar]]</f>
        <v>0</v>
      </c>
      <c r="N46">
        <f>+Casos_PN_CORR[[#This Row],[18-mar]]-Casos_PN_CORR[[#This Row],[17-mar]]</f>
        <v>0</v>
      </c>
      <c r="O46">
        <f>+Casos_PN_CORR[[#This Row],[19-mar]]-Casos_PN_CORR[[#This Row],[18-mar]]</f>
        <v>0</v>
      </c>
      <c r="P46">
        <f>+Casos_PN_CORR[[#This Row],[20-mar]]-Casos_PN_CORR[[#This Row],[19-mar]]</f>
        <v>0</v>
      </c>
      <c r="Q46">
        <f>+Casos_PN_CORR[[#This Row],[21-mar]]-Casos_PN_CORR[[#This Row],[20-mar]]</f>
        <v>0</v>
      </c>
      <c r="R46">
        <f>+Casos_PN_CORR[[#This Row],[22-mar]]-Casos_PN_CORR[[#This Row],[21-mar]]</f>
        <v>0</v>
      </c>
      <c r="S46">
        <f>+Casos_PN_CORR[[#This Row],[23-mar]]-Casos_PN_CORR[[#This Row],[22-mar]]</f>
        <v>0</v>
      </c>
      <c r="T46">
        <f>+Casos_PN_CORR[[#This Row],[24-mar]]-Casos_PN_CORR[[#This Row],[23-mar]]</f>
        <v>0</v>
      </c>
      <c r="U46">
        <f>+Casos_PN_CORR[[#This Row],[25-mar]]-Casos_PN_CORR[[#This Row],[24-mar]]</f>
        <v>0</v>
      </c>
      <c r="V46">
        <f>+Casos_PN_CORR[[#This Row],[26-mar]]-Casos_PN_CORR[[#This Row],[25-mar]]</f>
        <v>0</v>
      </c>
      <c r="W46">
        <f>+Casos_PN_CORR[[#This Row],[27-mar]]-Casos_PN_CORR[[#This Row],[26-mar]]</f>
        <v>0</v>
      </c>
      <c r="X46">
        <f>+Casos_PN_CORR[[#This Row],[28-mar]]-Casos_PN_CORR[[#This Row],[27-mar]]</f>
        <v>0</v>
      </c>
      <c r="Y46">
        <f>+Casos_PN_CORR[[#This Row],[29-mar]]-Casos_PN_CORR[[#This Row],[28-mar]]</f>
        <v>0</v>
      </c>
      <c r="Z46">
        <f>+Casos_PN_CORR[[#This Row],[30-mar]]-Casos_PN_CORR[[#This Row],[29-mar]]</f>
        <v>0</v>
      </c>
      <c r="AA46">
        <f>+Casos_PN_CORR[[#This Row],[31-mar]]-Casos_PN_CORR[[#This Row],[30-mar]]</f>
        <v>0</v>
      </c>
      <c r="AB46">
        <f>+Casos_PN_CORR[[#This Row],[1-abr]]-Casos_PN_CORR[[#This Row],[31-mar]]</f>
        <v>0</v>
      </c>
      <c r="AC46">
        <f>+Casos_PN_CORR[[#This Row],[2-abr]]-Casos_PN_CORR[[#This Row],[1-abr]]</f>
        <v>0</v>
      </c>
      <c r="AD46">
        <f>+Casos_PN_CORR[[#This Row],[3-abr]]-Casos_PN_CORR[[#This Row],[2-abr]]</f>
        <v>0</v>
      </c>
      <c r="AE46">
        <f>+Casos_PN_CORR[[#This Row],[4-abr]]-Casos_PN_CORR[[#This Row],[3-abr]]</f>
        <v>0</v>
      </c>
      <c r="AF46">
        <f>+Casos_PN_CORR[[#This Row],[5-abr]]-Casos_PN_CORR[[#This Row],[4-abr]]</f>
        <v>0</v>
      </c>
      <c r="AG46">
        <f>+Casos_PN_CORR[[#This Row],[6-abr]]-Casos_PN_CORR[[#This Row],[5-abr]]</f>
        <v>0</v>
      </c>
      <c r="AH46">
        <f>+Casos_PN_CORR[[#This Row],[7-abr]]-Casos_PN_CORR[[#This Row],[6-abr]]</f>
        <v>0</v>
      </c>
      <c r="AI46">
        <f>+Casos_PN_CORR[[#This Row],[8-abr]]-Casos_PN_CORR[[#This Row],[7-abr]]</f>
        <v>0</v>
      </c>
      <c r="AJ46">
        <f>+Casos_PN_CORR[[#This Row],[9-abr]]-Casos_PN_CORR[[#This Row],[8-abr]]</f>
        <v>0</v>
      </c>
      <c r="AK46">
        <f>+Casos_PN_CORR[[#This Row],[10-abr]]-Casos_PN_CORR[[#This Row],[9-abr]]</f>
        <v>0</v>
      </c>
      <c r="AL46">
        <f>+Casos_PN_CORR[[#This Row],[11-abr]]-Casos_PN_CORR[[#This Row],[10-abr]]</f>
        <v>0</v>
      </c>
      <c r="AM46">
        <f>+Casos_PN_CORR[[#This Row],[12-abr]]-Casos_PN_CORR[[#This Row],[11-abr]]</f>
        <v>0</v>
      </c>
      <c r="AN46">
        <f>+Casos_PN_CORR[[#This Row],[13-abr]]-Casos_PN_CORR[[#This Row],[12-abr]]</f>
        <v>0</v>
      </c>
      <c r="AO46">
        <f>+Casos_PN_CORR[[#This Row],[14-abr]]-Casos_PN_CORR[[#This Row],[13-abr]]</f>
        <v>0</v>
      </c>
      <c r="AP46">
        <f>+Casos_PN_CORR[[#This Row],[15-abr]]-Casos_PN_CORR[[#This Row],[14-abr]]</f>
        <v>0</v>
      </c>
      <c r="AQ46">
        <f>+Casos_PN_CORR[[#This Row],[16-abr]]-Casos_PN_CORR[[#This Row],[15-abr]]</f>
        <v>0</v>
      </c>
      <c r="AR46">
        <f>+Casos_PN_CORR[[#This Row],[17-abr]]-Casos_PN_CORR[[#This Row],[16-abr]]</f>
        <v>0</v>
      </c>
      <c r="AS46">
        <f>+Casos_PN_CORR[[#This Row],[18-abr]]-Casos_PN_CORR[[#This Row],[17-abr]]</f>
        <v>0</v>
      </c>
      <c r="AT46">
        <f>+Casos_PN_CORR[[#This Row],[19-abr]]-Casos_PN_CORR[[#This Row],[18-abr]]</f>
        <v>0</v>
      </c>
      <c r="AU46">
        <f>+Casos_PN_CORR[[#This Row],[20-abr]]-Casos_PN_CORR[[#This Row],[19-abr]]</f>
        <v>0</v>
      </c>
      <c r="AV46">
        <f>+Casos_PN_CORR[[#This Row],[21-abr]]-Casos_PN_CORR[[#This Row],[20-abr]]</f>
        <v>0</v>
      </c>
      <c r="AW46">
        <f>+Casos_PN_CORR[[#This Row],[22-abr]]-Casos_PN_CORR[[#This Row],[21-abr]]</f>
        <v>0</v>
      </c>
      <c r="AX46">
        <f>+Casos_PN_CORR[[#This Row],[23-abr]]-Casos_PN_CORR[[#This Row],[22-abr]]</f>
        <v>0</v>
      </c>
      <c r="AY46">
        <f>+Casos_PN_CORR[[#This Row],[24-abr]]-Casos_PN_CORR[[#This Row],[23-abr]]</f>
        <v>0</v>
      </c>
      <c r="AZ46">
        <f>+Casos_PN_CORR[[#This Row],[25-abr]]-Casos_PN_CORR[[#This Row],[24-abr]]</f>
        <v>0</v>
      </c>
      <c r="BA46">
        <f>+Casos_PN_CORR[[#This Row],[26-abr]]-Casos_PN_CORR[[#This Row],[25-abr]]</f>
        <v>0</v>
      </c>
      <c r="BB46">
        <f>+Casos_PN_CORR[[#This Row],[27-abr]]-Casos_PN_CORR[[#This Row],[26-abr]]</f>
        <v>0</v>
      </c>
      <c r="BC46">
        <f>+Casos_PN_CORR[[#This Row],[28-abr]]-Casos_PN_CORR[[#This Row],[27-abr]]</f>
        <v>0</v>
      </c>
      <c r="BD46">
        <f>+Casos_PN_CORR[[#This Row],[29-abr]]-Casos_PN_CORR[[#This Row],[28-abr]]</f>
        <v>0</v>
      </c>
      <c r="BE46">
        <f>+Casos_PN_CORR[[#This Row],[30-abr]]-Casos_PN_CORR[[#This Row],[29-abr]]</f>
        <v>0</v>
      </c>
      <c r="BF46">
        <f>+Casos_PN_CORR[[#This Row],[1-may]]-Casos_PN_CORR[[#This Row],[30-abr]]</f>
        <v>0</v>
      </c>
      <c r="BG46">
        <f>+Casos_PN_CORR[[#This Row],[2-may]]-Casos_PN_CORR[[#This Row],[1-may]]</f>
        <v>0</v>
      </c>
      <c r="BH46">
        <f>+Casos_PN_CORR[[#This Row],[3-may]]-Casos_PN_CORR[[#This Row],[2-may]]</f>
        <v>0</v>
      </c>
      <c r="BI46">
        <f>+Casos_PN_CORR[[#This Row],[4-may]]-Casos_PN_CORR[[#This Row],[3-may]]</f>
        <v>0</v>
      </c>
      <c r="BJ46">
        <f>+Casos_PN_CORR[[#This Row],[5-may]]-Casos_PN_CORR[[#This Row],[4-may]]</f>
        <v>0</v>
      </c>
      <c r="BK46">
        <f>+Casos_PN_CORR[[#This Row],[6-may]]-Casos_PN_CORR[[#This Row],[5-may]]</f>
        <v>0</v>
      </c>
      <c r="BL46">
        <f>+Casos_PN_CORR[[#This Row],[7-may]]-Casos_PN_CORR[[#This Row],[6-may]]</f>
        <v>0</v>
      </c>
      <c r="BM46">
        <f>+Casos_PN_CORR[[#This Row],[8-may]]-Casos_PN_CORR[[#This Row],[7-may]]</f>
        <v>0</v>
      </c>
      <c r="BN46">
        <f>+Casos_PN_CORR[[#This Row],[9-may]]-Casos_PN_CORR[[#This Row],[8-may]]</f>
        <v>0</v>
      </c>
      <c r="BO46">
        <f>+Casos_PN_CORR[[#This Row],[10-may]]-Casos_PN_CORR[[#This Row],[9-may]]</f>
        <v>0</v>
      </c>
      <c r="BP46">
        <f>+Casos_PN_CORR[[#This Row],[11-may]]-Casos_PN_CORR[[#This Row],[10-may]]</f>
        <v>0</v>
      </c>
      <c r="BQ46">
        <f>+Casos_PN_CORR[[#This Row],[12-may]]-Casos_PN_CORR[[#This Row],[11-may]]</f>
        <v>0</v>
      </c>
      <c r="BR46">
        <f>+Casos_PN_CORR[[#This Row],[13-may]]-Casos_PN_CORR[[#This Row],[12-may]]</f>
        <v>0</v>
      </c>
      <c r="BS46">
        <f>+Casos_PN_CORR[[#This Row],[14-may]]-Casos_PN_CORR[[#This Row],[13-may]]</f>
        <v>0</v>
      </c>
      <c r="BT46">
        <f>+Casos_PN_CORR[[#This Row],[15-may]]-Casos_PN_CORR[[#This Row],[14-may]]</f>
        <v>0</v>
      </c>
      <c r="BU46">
        <f>+Casos_PN_CORR[[#This Row],[16-may]]-Casos_PN_CORR[[#This Row],[15-may]]</f>
        <v>0</v>
      </c>
      <c r="BV46">
        <f>+Casos_PN_CORR[[#This Row],[17-may]]-Casos_PN_CORR[[#This Row],[16-may]]</f>
        <v>0</v>
      </c>
      <c r="BW46">
        <f>+Casos_PN_CORR[[#This Row],[18-may]]-Casos_PN_CORR[[#This Row],[17-may]]</f>
        <v>0</v>
      </c>
      <c r="BX46">
        <f>+Casos_PN_CORR[[#This Row],[19-may]]-Casos_PN_CORR[[#This Row],[18-may]]</f>
        <v>0</v>
      </c>
      <c r="BY46">
        <f>+Casos_PN_CORR[[#This Row],[20-may]]-Casos_PN_CORR[[#This Row],[19-may]]</f>
        <v>0</v>
      </c>
      <c r="BZ46">
        <f>+Casos_PN_CORR[[#This Row],[21-may]]-Casos_PN_CORR[[#This Row],[20-may]]</f>
        <v>0</v>
      </c>
      <c r="CA46">
        <f>+Casos_PN_CORR[[#This Row],[22-may]]-Casos_PN_CORR[[#This Row],[21-may]]</f>
        <v>0</v>
      </c>
      <c r="CB46">
        <f>+Casos_PN_CORR[[#This Row],[23-may]]-Casos_PN_CORR[[#This Row],[22-may]]</f>
        <v>0</v>
      </c>
      <c r="CC46">
        <f>+Casos_PN_CORR[[#This Row],[24-may]]-Casos_PN_CORR[[#This Row],[23-may]]</f>
        <v>0</v>
      </c>
      <c r="CD46">
        <f>+Casos_PN_CORR[[#This Row],[25-may]]-Casos_PN_CORR[[#This Row],[24-may]]</f>
        <v>0</v>
      </c>
      <c r="CE46">
        <f>+Casos_PN_CORR[[#This Row],[26-may]]-Casos_PN_CORR[[#This Row],[25-may]]</f>
        <v>0</v>
      </c>
      <c r="CF46">
        <f>+Casos_PN_CORR[[#This Row],[27-may]]-Casos_PN_CORR[[#This Row],[26-may]]</f>
        <v>0</v>
      </c>
      <c r="CG46">
        <f>+Casos_PN_CORR[[#This Row],[28-may]]-Casos_PN_CORR[[#This Row],[27-may]]</f>
        <v>0</v>
      </c>
      <c r="CH46">
        <f>+Casos_PN_CORR[[#This Row],[29-may]]-Casos_PN_CORR[[#This Row],[28-may]]</f>
        <v>0</v>
      </c>
      <c r="CI46">
        <f>+Casos_PN_CORR[[#This Row],[30-may]]-Casos_PN_CORR[[#This Row],[29-may]]</f>
        <v>0</v>
      </c>
      <c r="CJ46">
        <f>+Casos_PN_CORR[[#This Row],[31-may]]-Casos_PN_CORR[[#This Row],[30-may]]</f>
        <v>0</v>
      </c>
      <c r="CK46">
        <f>+Casos_PN_CORR[[#This Row],[1-jun]]-Casos_PN_CORR[[#This Row],[31-may]]</f>
        <v>0</v>
      </c>
      <c r="CL46">
        <f>+Casos_PN_CORR[[#This Row],[2-jun]]-Casos_PN_CORR[[#This Row],[1-jun]]</f>
        <v>0</v>
      </c>
      <c r="CM46">
        <f>+Casos_PN_CORR[[#This Row],[3-jun]]-Casos_PN_CORR[[#This Row],[2-jun]]</f>
        <v>0</v>
      </c>
      <c r="CN46">
        <f>+Casos_PN_CORR[[#This Row],[4-jun]]-Casos_PN_CORR[[#This Row],[3-jun]]</f>
        <v>0</v>
      </c>
      <c r="CO46">
        <f>+Casos_PN_CORR[[#This Row],[5-jun]]-Casos_PN_CORR[[#This Row],[4-jun]]</f>
        <v>5</v>
      </c>
      <c r="CP46">
        <f>+Casos_PN_CORR[[#This Row],[6-jun]]-Casos_PN_CORR[[#This Row],[5-jun]]</f>
        <v>0</v>
      </c>
    </row>
    <row r="47" spans="1:94">
      <c r="A47">
        <v>10102</v>
      </c>
      <c r="B47" s="2" t="s">
        <v>119</v>
      </c>
      <c r="C47" s="2" t="s">
        <v>119</v>
      </c>
      <c r="D47" s="2" t="s">
        <v>176</v>
      </c>
      <c r="E47" s="4">
        <f t="shared" si="0"/>
        <v>0</v>
      </c>
      <c r="F47">
        <f>+Casos_PN_CORR[[#This Row],[10-mar]]</f>
        <v>0</v>
      </c>
      <c r="G47">
        <f>+Casos_PN_CORR[[#This Row],[11-mar]]-Casos_PN_CORR[[#This Row],[10-mar]]</f>
        <v>0</v>
      </c>
      <c r="H47">
        <f>+Casos_PN_CORR[[#This Row],[12-mar]]-Casos_PN_CORR[[#This Row],[11-mar]]</f>
        <v>0</v>
      </c>
      <c r="I47">
        <f>+Casos_PN_CORR[[#This Row],[13-mar]]-Casos_PN_CORR[[#This Row],[12-mar]]</f>
        <v>0</v>
      </c>
      <c r="J47">
        <f>+Casos_PN_CORR[[#This Row],[14-mar]]-Casos_PN_CORR[[#This Row],[13-mar]]</f>
        <v>0</v>
      </c>
      <c r="K47">
        <f>+Casos_PN_CORR[[#This Row],[15-mar]]-Casos_PN_CORR[[#This Row],[14-mar]]</f>
        <v>0</v>
      </c>
      <c r="L47">
        <f>+Casos_PN_CORR[[#This Row],[16-mar]]-Casos_PN_CORR[[#This Row],[15-mar]]</f>
        <v>0</v>
      </c>
      <c r="M47">
        <f>+Casos_PN_CORR[[#This Row],[17-mar]]-Casos_PN_CORR[[#This Row],[16-mar]]</f>
        <v>0</v>
      </c>
      <c r="N47">
        <f>+Casos_PN_CORR[[#This Row],[18-mar]]-Casos_PN_CORR[[#This Row],[17-mar]]</f>
        <v>0</v>
      </c>
      <c r="O47">
        <f>+Casos_PN_CORR[[#This Row],[19-mar]]-Casos_PN_CORR[[#This Row],[18-mar]]</f>
        <v>0</v>
      </c>
      <c r="P47">
        <f>+Casos_PN_CORR[[#This Row],[20-mar]]-Casos_PN_CORR[[#This Row],[19-mar]]</f>
        <v>0</v>
      </c>
      <c r="Q47">
        <f>+Casos_PN_CORR[[#This Row],[21-mar]]-Casos_PN_CORR[[#This Row],[20-mar]]</f>
        <v>0</v>
      </c>
      <c r="R47">
        <f>+Casos_PN_CORR[[#This Row],[22-mar]]-Casos_PN_CORR[[#This Row],[21-mar]]</f>
        <v>0</v>
      </c>
      <c r="S47">
        <f>+Casos_PN_CORR[[#This Row],[23-mar]]-Casos_PN_CORR[[#This Row],[22-mar]]</f>
        <v>0</v>
      </c>
      <c r="T47">
        <f>+Casos_PN_CORR[[#This Row],[24-mar]]-Casos_PN_CORR[[#This Row],[23-mar]]</f>
        <v>0</v>
      </c>
      <c r="U47">
        <f>+Casos_PN_CORR[[#This Row],[25-mar]]-Casos_PN_CORR[[#This Row],[24-mar]]</f>
        <v>0</v>
      </c>
      <c r="V47">
        <f>+Casos_PN_CORR[[#This Row],[26-mar]]-Casos_PN_CORR[[#This Row],[25-mar]]</f>
        <v>0</v>
      </c>
      <c r="W47">
        <f>+Casos_PN_CORR[[#This Row],[27-mar]]-Casos_PN_CORR[[#This Row],[26-mar]]</f>
        <v>0</v>
      </c>
      <c r="X47">
        <f>+Casos_PN_CORR[[#This Row],[28-mar]]-Casos_PN_CORR[[#This Row],[27-mar]]</f>
        <v>0</v>
      </c>
      <c r="Y47">
        <f>+Casos_PN_CORR[[#This Row],[29-mar]]-Casos_PN_CORR[[#This Row],[28-mar]]</f>
        <v>0</v>
      </c>
      <c r="Z47">
        <f>+Casos_PN_CORR[[#This Row],[30-mar]]-Casos_PN_CORR[[#This Row],[29-mar]]</f>
        <v>0</v>
      </c>
      <c r="AA47">
        <f>+Casos_PN_CORR[[#This Row],[31-mar]]-Casos_PN_CORR[[#This Row],[30-mar]]</f>
        <v>0</v>
      </c>
      <c r="AB47">
        <f>+Casos_PN_CORR[[#This Row],[1-abr]]-Casos_PN_CORR[[#This Row],[31-mar]]</f>
        <v>0</v>
      </c>
      <c r="AC47">
        <f>+Casos_PN_CORR[[#This Row],[2-abr]]-Casos_PN_CORR[[#This Row],[1-abr]]</f>
        <v>0</v>
      </c>
      <c r="AD47">
        <f>+Casos_PN_CORR[[#This Row],[3-abr]]-Casos_PN_CORR[[#This Row],[2-abr]]</f>
        <v>0</v>
      </c>
      <c r="AE47">
        <f>+Casos_PN_CORR[[#This Row],[4-abr]]-Casos_PN_CORR[[#This Row],[3-abr]]</f>
        <v>0</v>
      </c>
      <c r="AF47">
        <f>+Casos_PN_CORR[[#This Row],[5-abr]]-Casos_PN_CORR[[#This Row],[4-abr]]</f>
        <v>0</v>
      </c>
      <c r="AG47">
        <f>+Casos_PN_CORR[[#This Row],[6-abr]]-Casos_PN_CORR[[#This Row],[5-abr]]</f>
        <v>0</v>
      </c>
      <c r="AH47">
        <f>+Casos_PN_CORR[[#This Row],[7-abr]]-Casos_PN_CORR[[#This Row],[6-abr]]</f>
        <v>0</v>
      </c>
      <c r="AI47">
        <f>+Casos_PN_CORR[[#This Row],[8-abr]]-Casos_PN_CORR[[#This Row],[7-abr]]</f>
        <v>0</v>
      </c>
      <c r="AJ47">
        <f>+Casos_PN_CORR[[#This Row],[9-abr]]-Casos_PN_CORR[[#This Row],[8-abr]]</f>
        <v>0</v>
      </c>
      <c r="AK47">
        <f>+Casos_PN_CORR[[#This Row],[10-abr]]-Casos_PN_CORR[[#This Row],[9-abr]]</f>
        <v>0</v>
      </c>
      <c r="AL47">
        <f>+Casos_PN_CORR[[#This Row],[11-abr]]-Casos_PN_CORR[[#This Row],[10-abr]]</f>
        <v>0</v>
      </c>
      <c r="AM47">
        <f>+Casos_PN_CORR[[#This Row],[12-abr]]-Casos_PN_CORR[[#This Row],[11-abr]]</f>
        <v>0</v>
      </c>
      <c r="AN47">
        <f>+Casos_PN_CORR[[#This Row],[13-abr]]-Casos_PN_CORR[[#This Row],[12-abr]]</f>
        <v>0</v>
      </c>
      <c r="AO47">
        <f>+Casos_PN_CORR[[#This Row],[14-abr]]-Casos_PN_CORR[[#This Row],[13-abr]]</f>
        <v>0</v>
      </c>
      <c r="AP47">
        <f>+Casos_PN_CORR[[#This Row],[15-abr]]-Casos_PN_CORR[[#This Row],[14-abr]]</f>
        <v>0</v>
      </c>
      <c r="AQ47">
        <f>+Casos_PN_CORR[[#This Row],[16-abr]]-Casos_PN_CORR[[#This Row],[15-abr]]</f>
        <v>0</v>
      </c>
      <c r="AR47">
        <f>+Casos_PN_CORR[[#This Row],[17-abr]]-Casos_PN_CORR[[#This Row],[16-abr]]</f>
        <v>0</v>
      </c>
      <c r="AS47">
        <f>+Casos_PN_CORR[[#This Row],[18-abr]]-Casos_PN_CORR[[#This Row],[17-abr]]</f>
        <v>0</v>
      </c>
      <c r="AT47">
        <f>+Casos_PN_CORR[[#This Row],[19-abr]]-Casos_PN_CORR[[#This Row],[18-abr]]</f>
        <v>0</v>
      </c>
      <c r="AU47">
        <f>+Casos_PN_CORR[[#This Row],[20-abr]]-Casos_PN_CORR[[#This Row],[19-abr]]</f>
        <v>0</v>
      </c>
      <c r="AV47">
        <f>+Casos_PN_CORR[[#This Row],[21-abr]]-Casos_PN_CORR[[#This Row],[20-abr]]</f>
        <v>0</v>
      </c>
      <c r="AW47">
        <f>+Casos_PN_CORR[[#This Row],[22-abr]]-Casos_PN_CORR[[#This Row],[21-abr]]</f>
        <v>0</v>
      </c>
      <c r="AX47">
        <f>+Casos_PN_CORR[[#This Row],[23-abr]]-Casos_PN_CORR[[#This Row],[22-abr]]</f>
        <v>0</v>
      </c>
      <c r="AY47">
        <f>+Casos_PN_CORR[[#This Row],[24-abr]]-Casos_PN_CORR[[#This Row],[23-abr]]</f>
        <v>0</v>
      </c>
      <c r="AZ47">
        <f>+Casos_PN_CORR[[#This Row],[25-abr]]-Casos_PN_CORR[[#This Row],[24-abr]]</f>
        <v>0</v>
      </c>
      <c r="BA47">
        <f>+Casos_PN_CORR[[#This Row],[26-abr]]-Casos_PN_CORR[[#This Row],[25-abr]]</f>
        <v>0</v>
      </c>
      <c r="BB47">
        <f>+Casos_PN_CORR[[#This Row],[27-abr]]-Casos_PN_CORR[[#This Row],[26-abr]]</f>
        <v>0</v>
      </c>
      <c r="BC47">
        <f>+Casos_PN_CORR[[#This Row],[28-abr]]-Casos_PN_CORR[[#This Row],[27-abr]]</f>
        <v>0</v>
      </c>
      <c r="BD47">
        <f>+Casos_PN_CORR[[#This Row],[29-abr]]-Casos_PN_CORR[[#This Row],[28-abr]]</f>
        <v>0</v>
      </c>
      <c r="BE47">
        <f>+Casos_PN_CORR[[#This Row],[30-abr]]-Casos_PN_CORR[[#This Row],[29-abr]]</f>
        <v>0</v>
      </c>
      <c r="BF47">
        <f>+Casos_PN_CORR[[#This Row],[1-may]]-Casos_PN_CORR[[#This Row],[30-abr]]</f>
        <v>0</v>
      </c>
      <c r="BG47">
        <f>+Casos_PN_CORR[[#This Row],[2-may]]-Casos_PN_CORR[[#This Row],[1-may]]</f>
        <v>0</v>
      </c>
      <c r="BH47">
        <f>+Casos_PN_CORR[[#This Row],[3-may]]-Casos_PN_CORR[[#This Row],[2-may]]</f>
        <v>0</v>
      </c>
      <c r="BI47">
        <f>+Casos_PN_CORR[[#This Row],[4-may]]-Casos_PN_CORR[[#This Row],[3-may]]</f>
        <v>0</v>
      </c>
      <c r="BJ47">
        <f>+Casos_PN_CORR[[#This Row],[5-may]]-Casos_PN_CORR[[#This Row],[4-may]]</f>
        <v>0</v>
      </c>
      <c r="BK47">
        <f>+Casos_PN_CORR[[#This Row],[6-may]]-Casos_PN_CORR[[#This Row],[5-may]]</f>
        <v>0</v>
      </c>
      <c r="BL47">
        <f>+Casos_PN_CORR[[#This Row],[7-may]]-Casos_PN_CORR[[#This Row],[6-may]]</f>
        <v>0</v>
      </c>
      <c r="BM47">
        <f>+Casos_PN_CORR[[#This Row],[8-may]]-Casos_PN_CORR[[#This Row],[7-may]]</f>
        <v>0</v>
      </c>
      <c r="BN47">
        <f>+Casos_PN_CORR[[#This Row],[9-may]]-Casos_PN_CORR[[#This Row],[8-may]]</f>
        <v>0</v>
      </c>
      <c r="BO47">
        <f>+Casos_PN_CORR[[#This Row],[10-may]]-Casos_PN_CORR[[#This Row],[9-may]]</f>
        <v>0</v>
      </c>
      <c r="BP47">
        <f>+Casos_PN_CORR[[#This Row],[11-may]]-Casos_PN_CORR[[#This Row],[10-may]]</f>
        <v>0</v>
      </c>
      <c r="BQ47">
        <f>+Casos_PN_CORR[[#This Row],[12-may]]-Casos_PN_CORR[[#This Row],[11-may]]</f>
        <v>0</v>
      </c>
      <c r="BR47">
        <f>+Casos_PN_CORR[[#This Row],[13-may]]-Casos_PN_CORR[[#This Row],[12-may]]</f>
        <v>0</v>
      </c>
      <c r="BS47">
        <f>+Casos_PN_CORR[[#This Row],[14-may]]-Casos_PN_CORR[[#This Row],[13-may]]</f>
        <v>0</v>
      </c>
      <c r="BT47">
        <f>+Casos_PN_CORR[[#This Row],[15-may]]-Casos_PN_CORR[[#This Row],[14-may]]</f>
        <v>0</v>
      </c>
      <c r="BU47">
        <f>+Casos_PN_CORR[[#This Row],[16-may]]-Casos_PN_CORR[[#This Row],[15-may]]</f>
        <v>0</v>
      </c>
      <c r="BV47">
        <f>+Casos_PN_CORR[[#This Row],[17-may]]-Casos_PN_CORR[[#This Row],[16-may]]</f>
        <v>0</v>
      </c>
      <c r="BW47">
        <f>+Casos_PN_CORR[[#This Row],[18-may]]-Casos_PN_CORR[[#This Row],[17-may]]</f>
        <v>0</v>
      </c>
      <c r="BX47">
        <f>+Casos_PN_CORR[[#This Row],[19-may]]-Casos_PN_CORR[[#This Row],[18-may]]</f>
        <v>0</v>
      </c>
      <c r="BY47">
        <f>+Casos_PN_CORR[[#This Row],[20-may]]-Casos_PN_CORR[[#This Row],[19-may]]</f>
        <v>0</v>
      </c>
      <c r="BZ47">
        <f>+Casos_PN_CORR[[#This Row],[21-may]]-Casos_PN_CORR[[#This Row],[20-may]]</f>
        <v>0</v>
      </c>
      <c r="CA47">
        <f>+Casos_PN_CORR[[#This Row],[22-may]]-Casos_PN_CORR[[#This Row],[21-may]]</f>
        <v>0</v>
      </c>
      <c r="CB47">
        <f>+Casos_PN_CORR[[#This Row],[23-may]]-Casos_PN_CORR[[#This Row],[22-may]]</f>
        <v>0</v>
      </c>
      <c r="CC47">
        <f>+Casos_PN_CORR[[#This Row],[24-may]]-Casos_PN_CORR[[#This Row],[23-may]]</f>
        <v>0</v>
      </c>
      <c r="CD47">
        <f>+Casos_PN_CORR[[#This Row],[25-may]]-Casos_PN_CORR[[#This Row],[24-may]]</f>
        <v>0</v>
      </c>
      <c r="CE47">
        <f>+Casos_PN_CORR[[#This Row],[26-may]]-Casos_PN_CORR[[#This Row],[25-may]]</f>
        <v>0</v>
      </c>
      <c r="CF47">
        <f>+Casos_PN_CORR[[#This Row],[27-may]]-Casos_PN_CORR[[#This Row],[26-may]]</f>
        <v>0</v>
      </c>
      <c r="CG47">
        <f>+Casos_PN_CORR[[#This Row],[28-may]]-Casos_PN_CORR[[#This Row],[27-may]]</f>
        <v>0</v>
      </c>
      <c r="CH47">
        <f>+Casos_PN_CORR[[#This Row],[29-may]]-Casos_PN_CORR[[#This Row],[28-may]]</f>
        <v>0</v>
      </c>
      <c r="CI47">
        <f>+Casos_PN_CORR[[#This Row],[30-may]]-Casos_PN_CORR[[#This Row],[29-may]]</f>
        <v>0</v>
      </c>
      <c r="CJ47">
        <f>+Casos_PN_CORR[[#This Row],[31-may]]-Casos_PN_CORR[[#This Row],[30-may]]</f>
        <v>0</v>
      </c>
      <c r="CK47">
        <f>+Casos_PN_CORR[[#This Row],[1-jun]]-Casos_PN_CORR[[#This Row],[31-may]]</f>
        <v>0</v>
      </c>
      <c r="CL47">
        <f>+Casos_PN_CORR[[#This Row],[2-jun]]-Casos_PN_CORR[[#This Row],[1-jun]]</f>
        <v>0</v>
      </c>
      <c r="CM47">
        <f>+Casos_PN_CORR[[#This Row],[3-jun]]-Casos_PN_CORR[[#This Row],[2-jun]]</f>
        <v>0</v>
      </c>
      <c r="CN47">
        <f>+Casos_PN_CORR[[#This Row],[4-jun]]-Casos_PN_CORR[[#This Row],[3-jun]]</f>
        <v>0</v>
      </c>
      <c r="CO47">
        <f>+Casos_PN_CORR[[#This Row],[5-jun]]-Casos_PN_CORR[[#This Row],[4-jun]]</f>
        <v>0</v>
      </c>
      <c r="CP47">
        <f>+Casos_PN_CORR[[#This Row],[6-jun]]-Casos_PN_CORR[[#This Row],[5-jun]]</f>
        <v>0</v>
      </c>
    </row>
    <row r="48" spans="1:94">
      <c r="A48">
        <v>70203</v>
      </c>
      <c r="B48" s="2" t="s">
        <v>102</v>
      </c>
      <c r="C48" s="2" t="s">
        <v>161</v>
      </c>
      <c r="D48" s="2" t="s">
        <v>177</v>
      </c>
      <c r="E48" s="4">
        <f t="shared" si="0"/>
        <v>0</v>
      </c>
      <c r="F48">
        <f>+Casos_PN_CORR[[#This Row],[10-mar]]</f>
        <v>0</v>
      </c>
      <c r="G48">
        <f>+Casos_PN_CORR[[#This Row],[11-mar]]-Casos_PN_CORR[[#This Row],[10-mar]]</f>
        <v>0</v>
      </c>
      <c r="H48">
        <f>+Casos_PN_CORR[[#This Row],[12-mar]]-Casos_PN_CORR[[#This Row],[11-mar]]</f>
        <v>0</v>
      </c>
      <c r="I48">
        <f>+Casos_PN_CORR[[#This Row],[13-mar]]-Casos_PN_CORR[[#This Row],[12-mar]]</f>
        <v>0</v>
      </c>
      <c r="J48">
        <f>+Casos_PN_CORR[[#This Row],[14-mar]]-Casos_PN_CORR[[#This Row],[13-mar]]</f>
        <v>0</v>
      </c>
      <c r="K48">
        <f>+Casos_PN_CORR[[#This Row],[15-mar]]-Casos_PN_CORR[[#This Row],[14-mar]]</f>
        <v>0</v>
      </c>
      <c r="L48">
        <f>+Casos_PN_CORR[[#This Row],[16-mar]]-Casos_PN_CORR[[#This Row],[15-mar]]</f>
        <v>0</v>
      </c>
      <c r="M48">
        <f>+Casos_PN_CORR[[#This Row],[17-mar]]-Casos_PN_CORR[[#This Row],[16-mar]]</f>
        <v>0</v>
      </c>
      <c r="N48">
        <f>+Casos_PN_CORR[[#This Row],[18-mar]]-Casos_PN_CORR[[#This Row],[17-mar]]</f>
        <v>0</v>
      </c>
      <c r="O48">
        <f>+Casos_PN_CORR[[#This Row],[19-mar]]-Casos_PN_CORR[[#This Row],[18-mar]]</f>
        <v>0</v>
      </c>
      <c r="P48">
        <f>+Casos_PN_CORR[[#This Row],[20-mar]]-Casos_PN_CORR[[#This Row],[19-mar]]</f>
        <v>0</v>
      </c>
      <c r="Q48">
        <f>+Casos_PN_CORR[[#This Row],[21-mar]]-Casos_PN_CORR[[#This Row],[20-mar]]</f>
        <v>0</v>
      </c>
      <c r="R48">
        <f>+Casos_PN_CORR[[#This Row],[22-mar]]-Casos_PN_CORR[[#This Row],[21-mar]]</f>
        <v>0</v>
      </c>
      <c r="S48">
        <f>+Casos_PN_CORR[[#This Row],[23-mar]]-Casos_PN_CORR[[#This Row],[22-mar]]</f>
        <v>0</v>
      </c>
      <c r="T48">
        <f>+Casos_PN_CORR[[#This Row],[24-mar]]-Casos_PN_CORR[[#This Row],[23-mar]]</f>
        <v>0</v>
      </c>
      <c r="U48">
        <f>+Casos_PN_CORR[[#This Row],[25-mar]]-Casos_PN_CORR[[#This Row],[24-mar]]</f>
        <v>0</v>
      </c>
      <c r="V48">
        <f>+Casos_PN_CORR[[#This Row],[26-mar]]-Casos_PN_CORR[[#This Row],[25-mar]]</f>
        <v>0</v>
      </c>
      <c r="W48">
        <f>+Casos_PN_CORR[[#This Row],[27-mar]]-Casos_PN_CORR[[#This Row],[26-mar]]</f>
        <v>0</v>
      </c>
      <c r="X48">
        <f>+Casos_PN_CORR[[#This Row],[28-mar]]-Casos_PN_CORR[[#This Row],[27-mar]]</f>
        <v>0</v>
      </c>
      <c r="Y48">
        <f>+Casos_PN_CORR[[#This Row],[29-mar]]-Casos_PN_CORR[[#This Row],[28-mar]]</f>
        <v>0</v>
      </c>
      <c r="Z48">
        <f>+Casos_PN_CORR[[#This Row],[30-mar]]-Casos_PN_CORR[[#This Row],[29-mar]]</f>
        <v>0</v>
      </c>
      <c r="AA48">
        <f>+Casos_PN_CORR[[#This Row],[31-mar]]-Casos_PN_CORR[[#This Row],[30-mar]]</f>
        <v>0</v>
      </c>
      <c r="AB48">
        <f>+Casos_PN_CORR[[#This Row],[1-abr]]-Casos_PN_CORR[[#This Row],[31-mar]]</f>
        <v>0</v>
      </c>
      <c r="AC48">
        <f>+Casos_PN_CORR[[#This Row],[2-abr]]-Casos_PN_CORR[[#This Row],[1-abr]]</f>
        <v>0</v>
      </c>
      <c r="AD48">
        <f>+Casos_PN_CORR[[#This Row],[3-abr]]-Casos_PN_CORR[[#This Row],[2-abr]]</f>
        <v>0</v>
      </c>
      <c r="AE48">
        <f>+Casos_PN_CORR[[#This Row],[4-abr]]-Casos_PN_CORR[[#This Row],[3-abr]]</f>
        <v>0</v>
      </c>
      <c r="AF48">
        <f>+Casos_PN_CORR[[#This Row],[5-abr]]-Casos_PN_CORR[[#This Row],[4-abr]]</f>
        <v>0</v>
      </c>
      <c r="AG48">
        <f>+Casos_PN_CORR[[#This Row],[6-abr]]-Casos_PN_CORR[[#This Row],[5-abr]]</f>
        <v>0</v>
      </c>
      <c r="AH48">
        <f>+Casos_PN_CORR[[#This Row],[7-abr]]-Casos_PN_CORR[[#This Row],[6-abr]]</f>
        <v>0</v>
      </c>
      <c r="AI48">
        <f>+Casos_PN_CORR[[#This Row],[8-abr]]-Casos_PN_CORR[[#This Row],[7-abr]]</f>
        <v>0</v>
      </c>
      <c r="AJ48">
        <f>+Casos_PN_CORR[[#This Row],[9-abr]]-Casos_PN_CORR[[#This Row],[8-abr]]</f>
        <v>0</v>
      </c>
      <c r="AK48">
        <f>+Casos_PN_CORR[[#This Row],[10-abr]]-Casos_PN_CORR[[#This Row],[9-abr]]</f>
        <v>0</v>
      </c>
      <c r="AL48">
        <f>+Casos_PN_CORR[[#This Row],[11-abr]]-Casos_PN_CORR[[#This Row],[10-abr]]</f>
        <v>0</v>
      </c>
      <c r="AM48">
        <f>+Casos_PN_CORR[[#This Row],[12-abr]]-Casos_PN_CORR[[#This Row],[11-abr]]</f>
        <v>0</v>
      </c>
      <c r="AN48">
        <f>+Casos_PN_CORR[[#This Row],[13-abr]]-Casos_PN_CORR[[#This Row],[12-abr]]</f>
        <v>0</v>
      </c>
      <c r="AO48">
        <f>+Casos_PN_CORR[[#This Row],[14-abr]]-Casos_PN_CORR[[#This Row],[13-abr]]</f>
        <v>0</v>
      </c>
      <c r="AP48">
        <f>+Casos_PN_CORR[[#This Row],[15-abr]]-Casos_PN_CORR[[#This Row],[14-abr]]</f>
        <v>0</v>
      </c>
      <c r="AQ48">
        <f>+Casos_PN_CORR[[#This Row],[16-abr]]-Casos_PN_CORR[[#This Row],[15-abr]]</f>
        <v>0</v>
      </c>
      <c r="AR48">
        <f>+Casos_PN_CORR[[#This Row],[17-abr]]-Casos_PN_CORR[[#This Row],[16-abr]]</f>
        <v>0</v>
      </c>
      <c r="AS48">
        <f>+Casos_PN_CORR[[#This Row],[18-abr]]-Casos_PN_CORR[[#This Row],[17-abr]]</f>
        <v>0</v>
      </c>
      <c r="AT48">
        <f>+Casos_PN_CORR[[#This Row],[19-abr]]-Casos_PN_CORR[[#This Row],[18-abr]]</f>
        <v>0</v>
      </c>
      <c r="AU48">
        <f>+Casos_PN_CORR[[#This Row],[20-abr]]-Casos_PN_CORR[[#This Row],[19-abr]]</f>
        <v>0</v>
      </c>
      <c r="AV48">
        <f>+Casos_PN_CORR[[#This Row],[21-abr]]-Casos_PN_CORR[[#This Row],[20-abr]]</f>
        <v>0</v>
      </c>
      <c r="AW48">
        <f>+Casos_PN_CORR[[#This Row],[22-abr]]-Casos_PN_CORR[[#This Row],[21-abr]]</f>
        <v>0</v>
      </c>
      <c r="AX48">
        <f>+Casos_PN_CORR[[#This Row],[23-abr]]-Casos_PN_CORR[[#This Row],[22-abr]]</f>
        <v>0</v>
      </c>
      <c r="AY48">
        <f>+Casos_PN_CORR[[#This Row],[24-abr]]-Casos_PN_CORR[[#This Row],[23-abr]]</f>
        <v>0</v>
      </c>
      <c r="AZ48">
        <f>+Casos_PN_CORR[[#This Row],[25-abr]]-Casos_PN_CORR[[#This Row],[24-abr]]</f>
        <v>0</v>
      </c>
      <c r="BA48">
        <f>+Casos_PN_CORR[[#This Row],[26-abr]]-Casos_PN_CORR[[#This Row],[25-abr]]</f>
        <v>0</v>
      </c>
      <c r="BB48">
        <f>+Casos_PN_CORR[[#This Row],[27-abr]]-Casos_PN_CORR[[#This Row],[26-abr]]</f>
        <v>0</v>
      </c>
      <c r="BC48">
        <f>+Casos_PN_CORR[[#This Row],[28-abr]]-Casos_PN_CORR[[#This Row],[27-abr]]</f>
        <v>0</v>
      </c>
      <c r="BD48">
        <f>+Casos_PN_CORR[[#This Row],[29-abr]]-Casos_PN_CORR[[#This Row],[28-abr]]</f>
        <v>0</v>
      </c>
      <c r="BE48">
        <f>+Casos_PN_CORR[[#This Row],[30-abr]]-Casos_PN_CORR[[#This Row],[29-abr]]</f>
        <v>0</v>
      </c>
      <c r="BF48">
        <f>+Casos_PN_CORR[[#This Row],[1-may]]-Casos_PN_CORR[[#This Row],[30-abr]]</f>
        <v>0</v>
      </c>
      <c r="BG48">
        <f>+Casos_PN_CORR[[#This Row],[2-may]]-Casos_PN_CORR[[#This Row],[1-may]]</f>
        <v>0</v>
      </c>
      <c r="BH48">
        <f>+Casos_PN_CORR[[#This Row],[3-may]]-Casos_PN_CORR[[#This Row],[2-may]]</f>
        <v>0</v>
      </c>
      <c r="BI48">
        <f>+Casos_PN_CORR[[#This Row],[4-may]]-Casos_PN_CORR[[#This Row],[3-may]]</f>
        <v>0</v>
      </c>
      <c r="BJ48">
        <f>+Casos_PN_CORR[[#This Row],[5-may]]-Casos_PN_CORR[[#This Row],[4-may]]</f>
        <v>0</v>
      </c>
      <c r="BK48">
        <f>+Casos_PN_CORR[[#This Row],[6-may]]-Casos_PN_CORR[[#This Row],[5-may]]</f>
        <v>0</v>
      </c>
      <c r="BL48">
        <f>+Casos_PN_CORR[[#This Row],[7-may]]-Casos_PN_CORR[[#This Row],[6-may]]</f>
        <v>0</v>
      </c>
      <c r="BM48">
        <f>+Casos_PN_CORR[[#This Row],[8-may]]-Casos_PN_CORR[[#This Row],[7-may]]</f>
        <v>0</v>
      </c>
      <c r="BN48">
        <f>+Casos_PN_CORR[[#This Row],[9-may]]-Casos_PN_CORR[[#This Row],[8-may]]</f>
        <v>0</v>
      </c>
      <c r="BO48">
        <f>+Casos_PN_CORR[[#This Row],[10-may]]-Casos_PN_CORR[[#This Row],[9-may]]</f>
        <v>0</v>
      </c>
      <c r="BP48">
        <f>+Casos_PN_CORR[[#This Row],[11-may]]-Casos_PN_CORR[[#This Row],[10-may]]</f>
        <v>0</v>
      </c>
      <c r="BQ48">
        <f>+Casos_PN_CORR[[#This Row],[12-may]]-Casos_PN_CORR[[#This Row],[11-may]]</f>
        <v>0</v>
      </c>
      <c r="BR48">
        <f>+Casos_PN_CORR[[#This Row],[13-may]]-Casos_PN_CORR[[#This Row],[12-may]]</f>
        <v>0</v>
      </c>
      <c r="BS48">
        <f>+Casos_PN_CORR[[#This Row],[14-may]]-Casos_PN_CORR[[#This Row],[13-may]]</f>
        <v>0</v>
      </c>
      <c r="BT48">
        <f>+Casos_PN_CORR[[#This Row],[15-may]]-Casos_PN_CORR[[#This Row],[14-may]]</f>
        <v>0</v>
      </c>
      <c r="BU48">
        <f>+Casos_PN_CORR[[#This Row],[16-may]]-Casos_PN_CORR[[#This Row],[15-may]]</f>
        <v>0</v>
      </c>
      <c r="BV48">
        <f>+Casos_PN_CORR[[#This Row],[17-may]]-Casos_PN_CORR[[#This Row],[16-may]]</f>
        <v>0</v>
      </c>
      <c r="BW48">
        <f>+Casos_PN_CORR[[#This Row],[18-may]]-Casos_PN_CORR[[#This Row],[17-may]]</f>
        <v>0</v>
      </c>
      <c r="BX48">
        <f>+Casos_PN_CORR[[#This Row],[19-may]]-Casos_PN_CORR[[#This Row],[18-may]]</f>
        <v>0</v>
      </c>
      <c r="BY48">
        <f>+Casos_PN_CORR[[#This Row],[20-may]]-Casos_PN_CORR[[#This Row],[19-may]]</f>
        <v>0</v>
      </c>
      <c r="BZ48">
        <f>+Casos_PN_CORR[[#This Row],[21-may]]-Casos_PN_CORR[[#This Row],[20-may]]</f>
        <v>0</v>
      </c>
      <c r="CA48">
        <f>+Casos_PN_CORR[[#This Row],[22-may]]-Casos_PN_CORR[[#This Row],[21-may]]</f>
        <v>0</v>
      </c>
      <c r="CB48">
        <f>+Casos_PN_CORR[[#This Row],[23-may]]-Casos_PN_CORR[[#This Row],[22-may]]</f>
        <v>0</v>
      </c>
      <c r="CC48">
        <f>+Casos_PN_CORR[[#This Row],[24-may]]-Casos_PN_CORR[[#This Row],[23-may]]</f>
        <v>0</v>
      </c>
      <c r="CD48">
        <f>+Casos_PN_CORR[[#This Row],[25-may]]-Casos_PN_CORR[[#This Row],[24-may]]</f>
        <v>0</v>
      </c>
      <c r="CE48">
        <f>+Casos_PN_CORR[[#This Row],[26-may]]-Casos_PN_CORR[[#This Row],[25-may]]</f>
        <v>0</v>
      </c>
      <c r="CF48">
        <f>+Casos_PN_CORR[[#This Row],[27-may]]-Casos_PN_CORR[[#This Row],[26-may]]</f>
        <v>0</v>
      </c>
      <c r="CG48">
        <f>+Casos_PN_CORR[[#This Row],[28-may]]-Casos_PN_CORR[[#This Row],[27-may]]</f>
        <v>0</v>
      </c>
      <c r="CH48">
        <f>+Casos_PN_CORR[[#This Row],[29-may]]-Casos_PN_CORR[[#This Row],[28-may]]</f>
        <v>0</v>
      </c>
      <c r="CI48">
        <f>+Casos_PN_CORR[[#This Row],[30-may]]-Casos_PN_CORR[[#This Row],[29-may]]</f>
        <v>0</v>
      </c>
      <c r="CJ48">
        <f>+Casos_PN_CORR[[#This Row],[31-may]]-Casos_PN_CORR[[#This Row],[30-may]]</f>
        <v>0</v>
      </c>
      <c r="CK48">
        <f>+Casos_PN_CORR[[#This Row],[1-jun]]-Casos_PN_CORR[[#This Row],[31-may]]</f>
        <v>0</v>
      </c>
      <c r="CL48">
        <f>+Casos_PN_CORR[[#This Row],[2-jun]]-Casos_PN_CORR[[#This Row],[1-jun]]</f>
        <v>0</v>
      </c>
      <c r="CM48">
        <f>+Casos_PN_CORR[[#This Row],[3-jun]]-Casos_PN_CORR[[#This Row],[2-jun]]</f>
        <v>0</v>
      </c>
      <c r="CN48">
        <f>+Casos_PN_CORR[[#This Row],[4-jun]]-Casos_PN_CORR[[#This Row],[3-jun]]</f>
        <v>0</v>
      </c>
      <c r="CO48">
        <f>+Casos_PN_CORR[[#This Row],[5-jun]]-Casos_PN_CORR[[#This Row],[4-jun]]</f>
        <v>0</v>
      </c>
      <c r="CP48">
        <f>+Casos_PN_CORR[[#This Row],[6-jun]]-Casos_PN_CORR[[#This Row],[5-jun]]</f>
        <v>0</v>
      </c>
    </row>
    <row r="49" spans="1:94">
      <c r="A49">
        <v>130402</v>
      </c>
      <c r="B49" s="2" t="s">
        <v>131</v>
      </c>
      <c r="C49" s="2" t="s">
        <v>178</v>
      </c>
      <c r="D49" s="2" t="s">
        <v>179</v>
      </c>
      <c r="E49" s="4">
        <f t="shared" si="0"/>
        <v>2</v>
      </c>
      <c r="F49">
        <f>+Casos_PN_CORR[[#This Row],[10-mar]]</f>
        <v>0</v>
      </c>
      <c r="G49">
        <f>+Casos_PN_CORR[[#This Row],[11-mar]]-Casos_PN_CORR[[#This Row],[10-mar]]</f>
        <v>0</v>
      </c>
      <c r="H49">
        <f>+Casos_PN_CORR[[#This Row],[12-mar]]-Casos_PN_CORR[[#This Row],[11-mar]]</f>
        <v>0</v>
      </c>
      <c r="I49">
        <f>+Casos_PN_CORR[[#This Row],[13-mar]]-Casos_PN_CORR[[#This Row],[12-mar]]</f>
        <v>0</v>
      </c>
      <c r="J49">
        <f>+Casos_PN_CORR[[#This Row],[14-mar]]-Casos_PN_CORR[[#This Row],[13-mar]]</f>
        <v>0</v>
      </c>
      <c r="K49">
        <f>+Casos_PN_CORR[[#This Row],[15-mar]]-Casos_PN_CORR[[#This Row],[14-mar]]</f>
        <v>0</v>
      </c>
      <c r="L49">
        <f>+Casos_PN_CORR[[#This Row],[16-mar]]-Casos_PN_CORR[[#This Row],[15-mar]]</f>
        <v>0</v>
      </c>
      <c r="M49">
        <f>+Casos_PN_CORR[[#This Row],[17-mar]]-Casos_PN_CORR[[#This Row],[16-mar]]</f>
        <v>0</v>
      </c>
      <c r="N49">
        <f>+Casos_PN_CORR[[#This Row],[18-mar]]-Casos_PN_CORR[[#This Row],[17-mar]]</f>
        <v>0</v>
      </c>
      <c r="O49">
        <f>+Casos_PN_CORR[[#This Row],[19-mar]]-Casos_PN_CORR[[#This Row],[18-mar]]</f>
        <v>0</v>
      </c>
      <c r="P49">
        <f>+Casos_PN_CORR[[#This Row],[20-mar]]-Casos_PN_CORR[[#This Row],[19-mar]]</f>
        <v>0</v>
      </c>
      <c r="Q49">
        <f>+Casos_PN_CORR[[#This Row],[21-mar]]-Casos_PN_CORR[[#This Row],[20-mar]]</f>
        <v>0</v>
      </c>
      <c r="R49">
        <f>+Casos_PN_CORR[[#This Row],[22-mar]]-Casos_PN_CORR[[#This Row],[21-mar]]</f>
        <v>0</v>
      </c>
      <c r="S49">
        <f>+Casos_PN_CORR[[#This Row],[23-mar]]-Casos_PN_CORR[[#This Row],[22-mar]]</f>
        <v>0</v>
      </c>
      <c r="T49">
        <f>+Casos_PN_CORR[[#This Row],[24-mar]]-Casos_PN_CORR[[#This Row],[23-mar]]</f>
        <v>0</v>
      </c>
      <c r="U49">
        <f>+Casos_PN_CORR[[#This Row],[25-mar]]-Casos_PN_CORR[[#This Row],[24-mar]]</f>
        <v>0</v>
      </c>
      <c r="V49">
        <f>+Casos_PN_CORR[[#This Row],[26-mar]]-Casos_PN_CORR[[#This Row],[25-mar]]</f>
        <v>0</v>
      </c>
      <c r="W49">
        <f>+Casos_PN_CORR[[#This Row],[27-mar]]-Casos_PN_CORR[[#This Row],[26-mar]]</f>
        <v>0</v>
      </c>
      <c r="X49">
        <f>+Casos_PN_CORR[[#This Row],[28-mar]]-Casos_PN_CORR[[#This Row],[27-mar]]</f>
        <v>0</v>
      </c>
      <c r="Y49">
        <f>+Casos_PN_CORR[[#This Row],[29-mar]]-Casos_PN_CORR[[#This Row],[28-mar]]</f>
        <v>0</v>
      </c>
      <c r="Z49">
        <f>+Casos_PN_CORR[[#This Row],[30-mar]]-Casos_PN_CORR[[#This Row],[29-mar]]</f>
        <v>0</v>
      </c>
      <c r="AA49">
        <f>+Casos_PN_CORR[[#This Row],[31-mar]]-Casos_PN_CORR[[#This Row],[30-mar]]</f>
        <v>0</v>
      </c>
      <c r="AB49">
        <f>+Casos_PN_CORR[[#This Row],[1-abr]]-Casos_PN_CORR[[#This Row],[31-mar]]</f>
        <v>0</v>
      </c>
      <c r="AC49">
        <f>+Casos_PN_CORR[[#This Row],[2-abr]]-Casos_PN_CORR[[#This Row],[1-abr]]</f>
        <v>0</v>
      </c>
      <c r="AD49">
        <f>+Casos_PN_CORR[[#This Row],[3-abr]]-Casos_PN_CORR[[#This Row],[2-abr]]</f>
        <v>0</v>
      </c>
      <c r="AE49">
        <f>+Casos_PN_CORR[[#This Row],[4-abr]]-Casos_PN_CORR[[#This Row],[3-abr]]</f>
        <v>0</v>
      </c>
      <c r="AF49">
        <f>+Casos_PN_CORR[[#This Row],[5-abr]]-Casos_PN_CORR[[#This Row],[4-abr]]</f>
        <v>0</v>
      </c>
      <c r="AG49">
        <f>+Casos_PN_CORR[[#This Row],[6-abr]]-Casos_PN_CORR[[#This Row],[5-abr]]</f>
        <v>0</v>
      </c>
      <c r="AH49">
        <f>+Casos_PN_CORR[[#This Row],[7-abr]]-Casos_PN_CORR[[#This Row],[6-abr]]</f>
        <v>0</v>
      </c>
      <c r="AI49">
        <f>+Casos_PN_CORR[[#This Row],[8-abr]]-Casos_PN_CORR[[#This Row],[7-abr]]</f>
        <v>0</v>
      </c>
      <c r="AJ49">
        <f>+Casos_PN_CORR[[#This Row],[9-abr]]-Casos_PN_CORR[[#This Row],[8-abr]]</f>
        <v>0</v>
      </c>
      <c r="AK49">
        <f>+Casos_PN_CORR[[#This Row],[10-abr]]-Casos_PN_CORR[[#This Row],[9-abr]]</f>
        <v>0</v>
      </c>
      <c r="AL49">
        <f>+Casos_PN_CORR[[#This Row],[11-abr]]-Casos_PN_CORR[[#This Row],[10-abr]]</f>
        <v>0</v>
      </c>
      <c r="AM49">
        <f>+Casos_PN_CORR[[#This Row],[12-abr]]-Casos_PN_CORR[[#This Row],[11-abr]]</f>
        <v>0</v>
      </c>
      <c r="AN49">
        <f>+Casos_PN_CORR[[#This Row],[13-abr]]-Casos_PN_CORR[[#This Row],[12-abr]]</f>
        <v>0</v>
      </c>
      <c r="AO49">
        <f>+Casos_PN_CORR[[#This Row],[14-abr]]-Casos_PN_CORR[[#This Row],[13-abr]]</f>
        <v>0</v>
      </c>
      <c r="AP49">
        <f>+Casos_PN_CORR[[#This Row],[15-abr]]-Casos_PN_CORR[[#This Row],[14-abr]]</f>
        <v>0</v>
      </c>
      <c r="AQ49">
        <f>+Casos_PN_CORR[[#This Row],[16-abr]]-Casos_PN_CORR[[#This Row],[15-abr]]</f>
        <v>0</v>
      </c>
      <c r="AR49">
        <f>+Casos_PN_CORR[[#This Row],[17-abr]]-Casos_PN_CORR[[#This Row],[16-abr]]</f>
        <v>0</v>
      </c>
      <c r="AS49">
        <f>+Casos_PN_CORR[[#This Row],[18-abr]]-Casos_PN_CORR[[#This Row],[17-abr]]</f>
        <v>0</v>
      </c>
      <c r="AT49">
        <f>+Casos_PN_CORR[[#This Row],[19-abr]]-Casos_PN_CORR[[#This Row],[18-abr]]</f>
        <v>0</v>
      </c>
      <c r="AU49">
        <f>+Casos_PN_CORR[[#This Row],[20-abr]]-Casos_PN_CORR[[#This Row],[19-abr]]</f>
        <v>0</v>
      </c>
      <c r="AV49">
        <f>+Casos_PN_CORR[[#This Row],[21-abr]]-Casos_PN_CORR[[#This Row],[20-abr]]</f>
        <v>0</v>
      </c>
      <c r="AW49">
        <f>+Casos_PN_CORR[[#This Row],[22-abr]]-Casos_PN_CORR[[#This Row],[21-abr]]</f>
        <v>0</v>
      </c>
      <c r="AX49">
        <f>+Casos_PN_CORR[[#This Row],[23-abr]]-Casos_PN_CORR[[#This Row],[22-abr]]</f>
        <v>0</v>
      </c>
      <c r="AY49">
        <f>+Casos_PN_CORR[[#This Row],[24-abr]]-Casos_PN_CORR[[#This Row],[23-abr]]</f>
        <v>0</v>
      </c>
      <c r="AZ49">
        <f>+Casos_PN_CORR[[#This Row],[25-abr]]-Casos_PN_CORR[[#This Row],[24-abr]]</f>
        <v>0</v>
      </c>
      <c r="BA49">
        <f>+Casos_PN_CORR[[#This Row],[26-abr]]-Casos_PN_CORR[[#This Row],[25-abr]]</f>
        <v>0</v>
      </c>
      <c r="BB49">
        <f>+Casos_PN_CORR[[#This Row],[27-abr]]-Casos_PN_CORR[[#This Row],[26-abr]]</f>
        <v>0</v>
      </c>
      <c r="BC49">
        <f>+Casos_PN_CORR[[#This Row],[28-abr]]-Casos_PN_CORR[[#This Row],[27-abr]]</f>
        <v>0</v>
      </c>
      <c r="BD49">
        <f>+Casos_PN_CORR[[#This Row],[29-abr]]-Casos_PN_CORR[[#This Row],[28-abr]]</f>
        <v>0</v>
      </c>
      <c r="BE49">
        <f>+Casos_PN_CORR[[#This Row],[30-abr]]-Casos_PN_CORR[[#This Row],[29-abr]]</f>
        <v>0</v>
      </c>
      <c r="BF49">
        <f>+Casos_PN_CORR[[#This Row],[1-may]]-Casos_PN_CORR[[#This Row],[30-abr]]</f>
        <v>0</v>
      </c>
      <c r="BG49">
        <f>+Casos_PN_CORR[[#This Row],[2-may]]-Casos_PN_CORR[[#This Row],[1-may]]</f>
        <v>0</v>
      </c>
      <c r="BH49">
        <f>+Casos_PN_CORR[[#This Row],[3-may]]-Casos_PN_CORR[[#This Row],[2-may]]</f>
        <v>0</v>
      </c>
      <c r="BI49">
        <f>+Casos_PN_CORR[[#This Row],[4-may]]-Casos_PN_CORR[[#This Row],[3-may]]</f>
        <v>0</v>
      </c>
      <c r="BJ49">
        <f>+Casos_PN_CORR[[#This Row],[5-may]]-Casos_PN_CORR[[#This Row],[4-may]]</f>
        <v>0</v>
      </c>
      <c r="BK49">
        <f>+Casos_PN_CORR[[#This Row],[6-may]]-Casos_PN_CORR[[#This Row],[5-may]]</f>
        <v>0</v>
      </c>
      <c r="BL49">
        <f>+Casos_PN_CORR[[#This Row],[7-may]]-Casos_PN_CORR[[#This Row],[6-may]]</f>
        <v>0</v>
      </c>
      <c r="BM49">
        <f>+Casos_PN_CORR[[#This Row],[8-may]]-Casos_PN_CORR[[#This Row],[7-may]]</f>
        <v>0</v>
      </c>
      <c r="BN49">
        <f>+Casos_PN_CORR[[#This Row],[9-may]]-Casos_PN_CORR[[#This Row],[8-may]]</f>
        <v>0</v>
      </c>
      <c r="BO49">
        <f>+Casos_PN_CORR[[#This Row],[10-may]]-Casos_PN_CORR[[#This Row],[9-may]]</f>
        <v>0</v>
      </c>
      <c r="BP49">
        <f>+Casos_PN_CORR[[#This Row],[11-may]]-Casos_PN_CORR[[#This Row],[10-may]]</f>
        <v>0</v>
      </c>
      <c r="BQ49">
        <f>+Casos_PN_CORR[[#This Row],[12-may]]-Casos_PN_CORR[[#This Row],[11-may]]</f>
        <v>0</v>
      </c>
      <c r="BR49">
        <f>+Casos_PN_CORR[[#This Row],[13-may]]-Casos_PN_CORR[[#This Row],[12-may]]</f>
        <v>0</v>
      </c>
      <c r="BS49">
        <f>+Casos_PN_CORR[[#This Row],[14-may]]-Casos_PN_CORR[[#This Row],[13-may]]</f>
        <v>0</v>
      </c>
      <c r="BT49">
        <f>+Casos_PN_CORR[[#This Row],[15-may]]-Casos_PN_CORR[[#This Row],[14-may]]</f>
        <v>0</v>
      </c>
      <c r="BU49">
        <f>+Casos_PN_CORR[[#This Row],[16-may]]-Casos_PN_CORR[[#This Row],[15-may]]</f>
        <v>0</v>
      </c>
      <c r="BV49">
        <f>+Casos_PN_CORR[[#This Row],[17-may]]-Casos_PN_CORR[[#This Row],[16-may]]</f>
        <v>0</v>
      </c>
      <c r="BW49">
        <f>+Casos_PN_CORR[[#This Row],[18-may]]-Casos_PN_CORR[[#This Row],[17-may]]</f>
        <v>0</v>
      </c>
      <c r="BX49">
        <f>+Casos_PN_CORR[[#This Row],[19-may]]-Casos_PN_CORR[[#This Row],[18-may]]</f>
        <v>0</v>
      </c>
      <c r="BY49">
        <f>+Casos_PN_CORR[[#This Row],[20-may]]-Casos_PN_CORR[[#This Row],[19-may]]</f>
        <v>0</v>
      </c>
      <c r="BZ49">
        <f>+Casos_PN_CORR[[#This Row],[21-may]]-Casos_PN_CORR[[#This Row],[20-may]]</f>
        <v>0</v>
      </c>
      <c r="CA49">
        <f>+Casos_PN_CORR[[#This Row],[22-may]]-Casos_PN_CORR[[#This Row],[21-may]]</f>
        <v>0</v>
      </c>
      <c r="CB49">
        <f>+Casos_PN_CORR[[#This Row],[23-may]]-Casos_PN_CORR[[#This Row],[22-may]]</f>
        <v>0</v>
      </c>
      <c r="CC49">
        <f>+Casos_PN_CORR[[#This Row],[24-may]]-Casos_PN_CORR[[#This Row],[23-may]]</f>
        <v>0</v>
      </c>
      <c r="CD49">
        <f>+Casos_PN_CORR[[#This Row],[25-may]]-Casos_PN_CORR[[#This Row],[24-may]]</f>
        <v>0</v>
      </c>
      <c r="CE49">
        <f>+Casos_PN_CORR[[#This Row],[26-may]]-Casos_PN_CORR[[#This Row],[25-may]]</f>
        <v>0</v>
      </c>
      <c r="CF49">
        <f>+Casos_PN_CORR[[#This Row],[27-may]]-Casos_PN_CORR[[#This Row],[26-may]]</f>
        <v>0</v>
      </c>
      <c r="CG49">
        <f>+Casos_PN_CORR[[#This Row],[28-may]]-Casos_PN_CORR[[#This Row],[27-may]]</f>
        <v>0</v>
      </c>
      <c r="CH49">
        <f>+Casos_PN_CORR[[#This Row],[29-may]]-Casos_PN_CORR[[#This Row],[28-may]]</f>
        <v>0</v>
      </c>
      <c r="CI49">
        <f>+Casos_PN_CORR[[#This Row],[30-may]]-Casos_PN_CORR[[#This Row],[29-may]]</f>
        <v>0</v>
      </c>
      <c r="CJ49">
        <f>+Casos_PN_CORR[[#This Row],[31-may]]-Casos_PN_CORR[[#This Row],[30-may]]</f>
        <v>0</v>
      </c>
      <c r="CK49">
        <f>+Casos_PN_CORR[[#This Row],[1-jun]]-Casos_PN_CORR[[#This Row],[31-may]]</f>
        <v>0</v>
      </c>
      <c r="CL49">
        <f>+Casos_PN_CORR[[#This Row],[2-jun]]-Casos_PN_CORR[[#This Row],[1-jun]]</f>
        <v>0</v>
      </c>
      <c r="CM49">
        <f>+Casos_PN_CORR[[#This Row],[3-jun]]-Casos_PN_CORR[[#This Row],[2-jun]]</f>
        <v>0</v>
      </c>
      <c r="CN49">
        <f>+Casos_PN_CORR[[#This Row],[4-jun]]-Casos_PN_CORR[[#This Row],[3-jun]]</f>
        <v>0</v>
      </c>
      <c r="CO49">
        <f>+Casos_PN_CORR[[#This Row],[5-jun]]-Casos_PN_CORR[[#This Row],[4-jun]]</f>
        <v>2</v>
      </c>
      <c r="CP49">
        <f>+Casos_PN_CORR[[#This Row],[6-jun]]-Casos_PN_CORR[[#This Row],[5-jun]]</f>
        <v>0</v>
      </c>
    </row>
    <row r="50" spans="1:94">
      <c r="A50">
        <v>81007</v>
      </c>
      <c r="B50" s="2" t="s">
        <v>97</v>
      </c>
      <c r="C50" s="2" t="s">
        <v>134</v>
      </c>
      <c r="D50" s="2" t="s">
        <v>180</v>
      </c>
      <c r="E50" s="4">
        <f t="shared" si="0"/>
        <v>281</v>
      </c>
      <c r="F50">
        <f>+Casos_PN_CORR[[#This Row],[10-mar]]</f>
        <v>0</v>
      </c>
      <c r="G50">
        <f>+Casos_PN_CORR[[#This Row],[11-mar]]-Casos_PN_CORR[[#This Row],[10-mar]]</f>
        <v>0</v>
      </c>
      <c r="H50">
        <f>+Casos_PN_CORR[[#This Row],[12-mar]]-Casos_PN_CORR[[#This Row],[11-mar]]</f>
        <v>0</v>
      </c>
      <c r="I50">
        <f>+Casos_PN_CORR[[#This Row],[13-mar]]-Casos_PN_CORR[[#This Row],[12-mar]]</f>
        <v>0</v>
      </c>
      <c r="J50">
        <f>+Casos_PN_CORR[[#This Row],[14-mar]]-Casos_PN_CORR[[#This Row],[13-mar]]</f>
        <v>0</v>
      </c>
      <c r="K50">
        <f>+Casos_PN_CORR[[#This Row],[15-mar]]-Casos_PN_CORR[[#This Row],[14-mar]]</f>
        <v>0</v>
      </c>
      <c r="L50">
        <f>+Casos_PN_CORR[[#This Row],[16-mar]]-Casos_PN_CORR[[#This Row],[15-mar]]</f>
        <v>0</v>
      </c>
      <c r="M50">
        <f>+Casos_PN_CORR[[#This Row],[17-mar]]-Casos_PN_CORR[[#This Row],[16-mar]]</f>
        <v>0</v>
      </c>
      <c r="N50">
        <f>+Casos_PN_CORR[[#This Row],[18-mar]]-Casos_PN_CORR[[#This Row],[17-mar]]</f>
        <v>0</v>
      </c>
      <c r="O50">
        <f>+Casos_PN_CORR[[#This Row],[19-mar]]-Casos_PN_CORR[[#This Row],[18-mar]]</f>
        <v>0</v>
      </c>
      <c r="P50">
        <f>+Casos_PN_CORR[[#This Row],[20-mar]]-Casos_PN_CORR[[#This Row],[19-mar]]</f>
        <v>0</v>
      </c>
      <c r="Q50">
        <f>+Casos_PN_CORR[[#This Row],[21-mar]]-Casos_PN_CORR[[#This Row],[20-mar]]</f>
        <v>0</v>
      </c>
      <c r="R50">
        <f>+Casos_PN_CORR[[#This Row],[22-mar]]-Casos_PN_CORR[[#This Row],[21-mar]]</f>
        <v>0</v>
      </c>
      <c r="S50">
        <f>+Casos_PN_CORR[[#This Row],[23-mar]]-Casos_PN_CORR[[#This Row],[22-mar]]</f>
        <v>0</v>
      </c>
      <c r="T50">
        <f>+Casos_PN_CORR[[#This Row],[24-mar]]-Casos_PN_CORR[[#This Row],[23-mar]]</f>
        <v>0</v>
      </c>
      <c r="U50">
        <f>+Casos_PN_CORR[[#This Row],[25-mar]]-Casos_PN_CORR[[#This Row],[24-mar]]</f>
        <v>0</v>
      </c>
      <c r="V50">
        <f>+Casos_PN_CORR[[#This Row],[26-mar]]-Casos_PN_CORR[[#This Row],[25-mar]]</f>
        <v>0</v>
      </c>
      <c r="W50">
        <f>+Casos_PN_CORR[[#This Row],[27-mar]]-Casos_PN_CORR[[#This Row],[26-mar]]</f>
        <v>0</v>
      </c>
      <c r="X50">
        <f>+Casos_PN_CORR[[#This Row],[28-mar]]-Casos_PN_CORR[[#This Row],[27-mar]]</f>
        <v>0</v>
      </c>
      <c r="Y50">
        <f>+Casos_PN_CORR[[#This Row],[29-mar]]-Casos_PN_CORR[[#This Row],[28-mar]]</f>
        <v>0</v>
      </c>
      <c r="Z50">
        <f>+Casos_PN_CORR[[#This Row],[30-mar]]-Casos_PN_CORR[[#This Row],[29-mar]]</f>
        <v>0</v>
      </c>
      <c r="AA50">
        <f>+Casos_PN_CORR[[#This Row],[31-mar]]-Casos_PN_CORR[[#This Row],[30-mar]]</f>
        <v>0</v>
      </c>
      <c r="AB50">
        <f>+Casos_PN_CORR[[#This Row],[1-abr]]-Casos_PN_CORR[[#This Row],[31-mar]]</f>
        <v>0</v>
      </c>
      <c r="AC50">
        <f>+Casos_PN_CORR[[#This Row],[2-abr]]-Casos_PN_CORR[[#This Row],[1-abr]]</f>
        <v>0</v>
      </c>
      <c r="AD50">
        <f>+Casos_PN_CORR[[#This Row],[3-abr]]-Casos_PN_CORR[[#This Row],[2-abr]]</f>
        <v>0</v>
      </c>
      <c r="AE50">
        <f>+Casos_PN_CORR[[#This Row],[4-abr]]-Casos_PN_CORR[[#This Row],[3-abr]]</f>
        <v>0</v>
      </c>
      <c r="AF50">
        <f>+Casos_PN_CORR[[#This Row],[5-abr]]-Casos_PN_CORR[[#This Row],[4-abr]]</f>
        <v>0</v>
      </c>
      <c r="AG50">
        <f>+Casos_PN_CORR[[#This Row],[6-abr]]-Casos_PN_CORR[[#This Row],[5-abr]]</f>
        <v>0</v>
      </c>
      <c r="AH50">
        <f>+Casos_PN_CORR[[#This Row],[7-abr]]-Casos_PN_CORR[[#This Row],[6-abr]]</f>
        <v>0</v>
      </c>
      <c r="AI50">
        <f>+Casos_PN_CORR[[#This Row],[8-abr]]-Casos_PN_CORR[[#This Row],[7-abr]]</f>
        <v>0</v>
      </c>
      <c r="AJ50">
        <f>+Casos_PN_CORR[[#This Row],[9-abr]]-Casos_PN_CORR[[#This Row],[8-abr]]</f>
        <v>0</v>
      </c>
      <c r="AK50">
        <f>+Casos_PN_CORR[[#This Row],[10-abr]]-Casos_PN_CORR[[#This Row],[9-abr]]</f>
        <v>0</v>
      </c>
      <c r="AL50">
        <f>+Casos_PN_CORR[[#This Row],[11-abr]]-Casos_PN_CORR[[#This Row],[10-abr]]</f>
        <v>0</v>
      </c>
      <c r="AM50">
        <f>+Casos_PN_CORR[[#This Row],[12-abr]]-Casos_PN_CORR[[#This Row],[11-abr]]</f>
        <v>0</v>
      </c>
      <c r="AN50">
        <f>+Casos_PN_CORR[[#This Row],[13-abr]]-Casos_PN_CORR[[#This Row],[12-abr]]</f>
        <v>0</v>
      </c>
      <c r="AO50">
        <f>+Casos_PN_CORR[[#This Row],[14-abr]]-Casos_PN_CORR[[#This Row],[13-abr]]</f>
        <v>0</v>
      </c>
      <c r="AP50">
        <f>+Casos_PN_CORR[[#This Row],[15-abr]]-Casos_PN_CORR[[#This Row],[14-abr]]</f>
        <v>0</v>
      </c>
      <c r="AQ50">
        <f>+Casos_PN_CORR[[#This Row],[16-abr]]-Casos_PN_CORR[[#This Row],[15-abr]]</f>
        <v>0</v>
      </c>
      <c r="AR50">
        <f>+Casos_PN_CORR[[#This Row],[17-abr]]-Casos_PN_CORR[[#This Row],[16-abr]]</f>
        <v>0</v>
      </c>
      <c r="AS50">
        <f>+Casos_PN_CORR[[#This Row],[18-abr]]-Casos_PN_CORR[[#This Row],[17-abr]]</f>
        <v>0</v>
      </c>
      <c r="AT50">
        <f>+Casos_PN_CORR[[#This Row],[19-abr]]-Casos_PN_CORR[[#This Row],[18-abr]]</f>
        <v>0</v>
      </c>
      <c r="AU50">
        <f>+Casos_PN_CORR[[#This Row],[20-abr]]-Casos_PN_CORR[[#This Row],[19-abr]]</f>
        <v>0</v>
      </c>
      <c r="AV50">
        <f>+Casos_PN_CORR[[#This Row],[21-abr]]-Casos_PN_CORR[[#This Row],[20-abr]]</f>
        <v>0</v>
      </c>
      <c r="AW50">
        <f>+Casos_PN_CORR[[#This Row],[22-abr]]-Casos_PN_CORR[[#This Row],[21-abr]]</f>
        <v>0</v>
      </c>
      <c r="AX50">
        <f>+Casos_PN_CORR[[#This Row],[23-abr]]-Casos_PN_CORR[[#This Row],[22-abr]]</f>
        <v>0</v>
      </c>
      <c r="AY50">
        <f>+Casos_PN_CORR[[#This Row],[24-abr]]-Casos_PN_CORR[[#This Row],[23-abr]]</f>
        <v>0</v>
      </c>
      <c r="AZ50">
        <f>+Casos_PN_CORR[[#This Row],[25-abr]]-Casos_PN_CORR[[#This Row],[24-abr]]</f>
        <v>0</v>
      </c>
      <c r="BA50">
        <f>+Casos_PN_CORR[[#This Row],[26-abr]]-Casos_PN_CORR[[#This Row],[25-abr]]</f>
        <v>0</v>
      </c>
      <c r="BB50">
        <f>+Casos_PN_CORR[[#This Row],[27-abr]]-Casos_PN_CORR[[#This Row],[26-abr]]</f>
        <v>0</v>
      </c>
      <c r="BC50">
        <f>+Casos_PN_CORR[[#This Row],[28-abr]]-Casos_PN_CORR[[#This Row],[27-abr]]</f>
        <v>0</v>
      </c>
      <c r="BD50">
        <f>+Casos_PN_CORR[[#This Row],[29-abr]]-Casos_PN_CORR[[#This Row],[28-abr]]</f>
        <v>0</v>
      </c>
      <c r="BE50">
        <f>+Casos_PN_CORR[[#This Row],[30-abr]]-Casos_PN_CORR[[#This Row],[29-abr]]</f>
        <v>0</v>
      </c>
      <c r="BF50">
        <f>+Casos_PN_CORR[[#This Row],[1-may]]-Casos_PN_CORR[[#This Row],[30-abr]]</f>
        <v>0</v>
      </c>
      <c r="BG50">
        <f>+Casos_PN_CORR[[#This Row],[2-may]]-Casos_PN_CORR[[#This Row],[1-may]]</f>
        <v>0</v>
      </c>
      <c r="BH50">
        <f>+Casos_PN_CORR[[#This Row],[3-may]]-Casos_PN_CORR[[#This Row],[2-may]]</f>
        <v>0</v>
      </c>
      <c r="BI50">
        <f>+Casos_PN_CORR[[#This Row],[4-may]]-Casos_PN_CORR[[#This Row],[3-may]]</f>
        <v>0</v>
      </c>
      <c r="BJ50">
        <f>+Casos_PN_CORR[[#This Row],[5-may]]-Casos_PN_CORR[[#This Row],[4-may]]</f>
        <v>0</v>
      </c>
      <c r="BK50">
        <f>+Casos_PN_CORR[[#This Row],[6-may]]-Casos_PN_CORR[[#This Row],[5-may]]</f>
        <v>0</v>
      </c>
      <c r="BL50">
        <f>+Casos_PN_CORR[[#This Row],[7-may]]-Casos_PN_CORR[[#This Row],[6-may]]</f>
        <v>0</v>
      </c>
      <c r="BM50">
        <f>+Casos_PN_CORR[[#This Row],[8-may]]-Casos_PN_CORR[[#This Row],[7-may]]</f>
        <v>0</v>
      </c>
      <c r="BN50">
        <f>+Casos_PN_CORR[[#This Row],[9-may]]-Casos_PN_CORR[[#This Row],[8-may]]</f>
        <v>0</v>
      </c>
      <c r="BO50">
        <f>+Casos_PN_CORR[[#This Row],[10-may]]-Casos_PN_CORR[[#This Row],[9-may]]</f>
        <v>0</v>
      </c>
      <c r="BP50">
        <f>+Casos_PN_CORR[[#This Row],[11-may]]-Casos_PN_CORR[[#This Row],[10-may]]</f>
        <v>0</v>
      </c>
      <c r="BQ50">
        <f>+Casos_PN_CORR[[#This Row],[12-may]]-Casos_PN_CORR[[#This Row],[11-may]]</f>
        <v>0</v>
      </c>
      <c r="BR50">
        <f>+Casos_PN_CORR[[#This Row],[13-may]]-Casos_PN_CORR[[#This Row],[12-may]]</f>
        <v>0</v>
      </c>
      <c r="BS50">
        <f>+Casos_PN_CORR[[#This Row],[14-may]]-Casos_PN_CORR[[#This Row],[13-may]]</f>
        <v>0</v>
      </c>
      <c r="BT50">
        <f>+Casos_PN_CORR[[#This Row],[15-may]]-Casos_PN_CORR[[#This Row],[14-may]]</f>
        <v>0</v>
      </c>
      <c r="BU50">
        <f>+Casos_PN_CORR[[#This Row],[16-may]]-Casos_PN_CORR[[#This Row],[15-may]]</f>
        <v>0</v>
      </c>
      <c r="BV50">
        <f>+Casos_PN_CORR[[#This Row],[17-may]]-Casos_PN_CORR[[#This Row],[16-may]]</f>
        <v>0</v>
      </c>
      <c r="BW50">
        <f>+Casos_PN_CORR[[#This Row],[18-may]]-Casos_PN_CORR[[#This Row],[17-may]]</f>
        <v>0</v>
      </c>
      <c r="BX50">
        <f>+Casos_PN_CORR[[#This Row],[19-may]]-Casos_PN_CORR[[#This Row],[18-may]]</f>
        <v>0</v>
      </c>
      <c r="BY50">
        <f>+Casos_PN_CORR[[#This Row],[20-may]]-Casos_PN_CORR[[#This Row],[19-may]]</f>
        <v>0</v>
      </c>
      <c r="BZ50">
        <f>+Casos_PN_CORR[[#This Row],[21-may]]-Casos_PN_CORR[[#This Row],[20-may]]</f>
        <v>0</v>
      </c>
      <c r="CA50">
        <f>+Casos_PN_CORR[[#This Row],[22-may]]-Casos_PN_CORR[[#This Row],[21-may]]</f>
        <v>0</v>
      </c>
      <c r="CB50">
        <f>+Casos_PN_CORR[[#This Row],[23-may]]-Casos_PN_CORR[[#This Row],[22-may]]</f>
        <v>0</v>
      </c>
      <c r="CC50">
        <f>+Casos_PN_CORR[[#This Row],[24-may]]-Casos_PN_CORR[[#This Row],[23-may]]</f>
        <v>0</v>
      </c>
      <c r="CD50">
        <f>+Casos_PN_CORR[[#This Row],[25-may]]-Casos_PN_CORR[[#This Row],[24-may]]</f>
        <v>0</v>
      </c>
      <c r="CE50">
        <f>+Casos_PN_CORR[[#This Row],[26-may]]-Casos_PN_CORR[[#This Row],[25-may]]</f>
        <v>0</v>
      </c>
      <c r="CF50">
        <f>+Casos_PN_CORR[[#This Row],[27-may]]-Casos_PN_CORR[[#This Row],[26-may]]</f>
        <v>0</v>
      </c>
      <c r="CG50">
        <f>+Casos_PN_CORR[[#This Row],[28-may]]-Casos_PN_CORR[[#This Row],[27-may]]</f>
        <v>0</v>
      </c>
      <c r="CH50">
        <f>+Casos_PN_CORR[[#This Row],[29-may]]-Casos_PN_CORR[[#This Row],[28-may]]</f>
        <v>0</v>
      </c>
      <c r="CI50">
        <f>+Casos_PN_CORR[[#This Row],[30-may]]-Casos_PN_CORR[[#This Row],[29-may]]</f>
        <v>0</v>
      </c>
      <c r="CJ50">
        <f>+Casos_PN_CORR[[#This Row],[31-may]]-Casos_PN_CORR[[#This Row],[30-may]]</f>
        <v>0</v>
      </c>
      <c r="CK50">
        <f>+Casos_PN_CORR[[#This Row],[1-jun]]-Casos_PN_CORR[[#This Row],[31-may]]</f>
        <v>0</v>
      </c>
      <c r="CL50">
        <f>+Casos_PN_CORR[[#This Row],[2-jun]]-Casos_PN_CORR[[#This Row],[1-jun]]</f>
        <v>0</v>
      </c>
      <c r="CM50">
        <f>+Casos_PN_CORR[[#This Row],[3-jun]]-Casos_PN_CORR[[#This Row],[2-jun]]</f>
        <v>0</v>
      </c>
      <c r="CN50">
        <f>+Casos_PN_CORR[[#This Row],[4-jun]]-Casos_PN_CORR[[#This Row],[3-jun]]</f>
        <v>0</v>
      </c>
      <c r="CO50">
        <f>+Casos_PN_CORR[[#This Row],[5-jun]]-Casos_PN_CORR[[#This Row],[4-jun]]</f>
        <v>281</v>
      </c>
      <c r="CP50">
        <f>+Casos_PN_CORR[[#This Row],[6-jun]]-Casos_PN_CORR[[#This Row],[5-jun]]</f>
        <v>0</v>
      </c>
    </row>
    <row r="51" spans="1:94">
      <c r="A51">
        <v>81002</v>
      </c>
      <c r="B51" s="2" t="s">
        <v>97</v>
      </c>
      <c r="C51" s="2" t="s">
        <v>134</v>
      </c>
      <c r="D51" s="2" t="s">
        <v>181</v>
      </c>
      <c r="E51" s="4">
        <f t="shared" si="0"/>
        <v>451</v>
      </c>
      <c r="F51">
        <f>+Casos_PN_CORR[[#This Row],[10-mar]]</f>
        <v>0</v>
      </c>
      <c r="G51">
        <f>+Casos_PN_CORR[[#This Row],[11-mar]]-Casos_PN_CORR[[#This Row],[10-mar]]</f>
        <v>0</v>
      </c>
      <c r="H51">
        <f>+Casos_PN_CORR[[#This Row],[12-mar]]-Casos_PN_CORR[[#This Row],[11-mar]]</f>
        <v>0</v>
      </c>
      <c r="I51">
        <f>+Casos_PN_CORR[[#This Row],[13-mar]]-Casos_PN_CORR[[#This Row],[12-mar]]</f>
        <v>0</v>
      </c>
      <c r="J51">
        <f>+Casos_PN_CORR[[#This Row],[14-mar]]-Casos_PN_CORR[[#This Row],[13-mar]]</f>
        <v>0</v>
      </c>
      <c r="K51">
        <f>+Casos_PN_CORR[[#This Row],[15-mar]]-Casos_PN_CORR[[#This Row],[14-mar]]</f>
        <v>0</v>
      </c>
      <c r="L51">
        <f>+Casos_PN_CORR[[#This Row],[16-mar]]-Casos_PN_CORR[[#This Row],[15-mar]]</f>
        <v>0</v>
      </c>
      <c r="M51">
        <f>+Casos_PN_CORR[[#This Row],[17-mar]]-Casos_PN_CORR[[#This Row],[16-mar]]</f>
        <v>0</v>
      </c>
      <c r="N51">
        <f>+Casos_PN_CORR[[#This Row],[18-mar]]-Casos_PN_CORR[[#This Row],[17-mar]]</f>
        <v>0</v>
      </c>
      <c r="O51">
        <f>+Casos_PN_CORR[[#This Row],[19-mar]]-Casos_PN_CORR[[#This Row],[18-mar]]</f>
        <v>0</v>
      </c>
      <c r="P51">
        <f>+Casos_PN_CORR[[#This Row],[20-mar]]-Casos_PN_CORR[[#This Row],[19-mar]]</f>
        <v>0</v>
      </c>
      <c r="Q51">
        <f>+Casos_PN_CORR[[#This Row],[21-mar]]-Casos_PN_CORR[[#This Row],[20-mar]]</f>
        <v>0</v>
      </c>
      <c r="R51">
        <f>+Casos_PN_CORR[[#This Row],[22-mar]]-Casos_PN_CORR[[#This Row],[21-mar]]</f>
        <v>0</v>
      </c>
      <c r="S51">
        <f>+Casos_PN_CORR[[#This Row],[23-mar]]-Casos_PN_CORR[[#This Row],[22-mar]]</f>
        <v>0</v>
      </c>
      <c r="T51">
        <f>+Casos_PN_CORR[[#This Row],[24-mar]]-Casos_PN_CORR[[#This Row],[23-mar]]</f>
        <v>0</v>
      </c>
      <c r="U51">
        <f>+Casos_PN_CORR[[#This Row],[25-mar]]-Casos_PN_CORR[[#This Row],[24-mar]]</f>
        <v>0</v>
      </c>
      <c r="V51">
        <f>+Casos_PN_CORR[[#This Row],[26-mar]]-Casos_PN_CORR[[#This Row],[25-mar]]</f>
        <v>0</v>
      </c>
      <c r="W51">
        <f>+Casos_PN_CORR[[#This Row],[27-mar]]-Casos_PN_CORR[[#This Row],[26-mar]]</f>
        <v>0</v>
      </c>
      <c r="X51">
        <f>+Casos_PN_CORR[[#This Row],[28-mar]]-Casos_PN_CORR[[#This Row],[27-mar]]</f>
        <v>0</v>
      </c>
      <c r="Y51">
        <f>+Casos_PN_CORR[[#This Row],[29-mar]]-Casos_PN_CORR[[#This Row],[28-mar]]</f>
        <v>0</v>
      </c>
      <c r="Z51">
        <f>+Casos_PN_CORR[[#This Row],[30-mar]]-Casos_PN_CORR[[#This Row],[29-mar]]</f>
        <v>0</v>
      </c>
      <c r="AA51">
        <f>+Casos_PN_CORR[[#This Row],[31-mar]]-Casos_PN_CORR[[#This Row],[30-mar]]</f>
        <v>0</v>
      </c>
      <c r="AB51">
        <f>+Casos_PN_CORR[[#This Row],[1-abr]]-Casos_PN_CORR[[#This Row],[31-mar]]</f>
        <v>0</v>
      </c>
      <c r="AC51">
        <f>+Casos_PN_CORR[[#This Row],[2-abr]]-Casos_PN_CORR[[#This Row],[1-abr]]</f>
        <v>0</v>
      </c>
      <c r="AD51">
        <f>+Casos_PN_CORR[[#This Row],[3-abr]]-Casos_PN_CORR[[#This Row],[2-abr]]</f>
        <v>0</v>
      </c>
      <c r="AE51">
        <f>+Casos_PN_CORR[[#This Row],[4-abr]]-Casos_PN_CORR[[#This Row],[3-abr]]</f>
        <v>0</v>
      </c>
      <c r="AF51">
        <f>+Casos_PN_CORR[[#This Row],[5-abr]]-Casos_PN_CORR[[#This Row],[4-abr]]</f>
        <v>0</v>
      </c>
      <c r="AG51">
        <f>+Casos_PN_CORR[[#This Row],[6-abr]]-Casos_PN_CORR[[#This Row],[5-abr]]</f>
        <v>0</v>
      </c>
      <c r="AH51">
        <f>+Casos_PN_CORR[[#This Row],[7-abr]]-Casos_PN_CORR[[#This Row],[6-abr]]</f>
        <v>0</v>
      </c>
      <c r="AI51">
        <f>+Casos_PN_CORR[[#This Row],[8-abr]]-Casos_PN_CORR[[#This Row],[7-abr]]</f>
        <v>0</v>
      </c>
      <c r="AJ51">
        <f>+Casos_PN_CORR[[#This Row],[9-abr]]-Casos_PN_CORR[[#This Row],[8-abr]]</f>
        <v>0</v>
      </c>
      <c r="AK51">
        <f>+Casos_PN_CORR[[#This Row],[10-abr]]-Casos_PN_CORR[[#This Row],[9-abr]]</f>
        <v>0</v>
      </c>
      <c r="AL51">
        <f>+Casos_PN_CORR[[#This Row],[11-abr]]-Casos_PN_CORR[[#This Row],[10-abr]]</f>
        <v>0</v>
      </c>
      <c r="AM51">
        <f>+Casos_PN_CORR[[#This Row],[12-abr]]-Casos_PN_CORR[[#This Row],[11-abr]]</f>
        <v>0</v>
      </c>
      <c r="AN51">
        <f>+Casos_PN_CORR[[#This Row],[13-abr]]-Casos_PN_CORR[[#This Row],[12-abr]]</f>
        <v>0</v>
      </c>
      <c r="AO51">
        <f>+Casos_PN_CORR[[#This Row],[14-abr]]-Casos_PN_CORR[[#This Row],[13-abr]]</f>
        <v>0</v>
      </c>
      <c r="AP51">
        <f>+Casos_PN_CORR[[#This Row],[15-abr]]-Casos_PN_CORR[[#This Row],[14-abr]]</f>
        <v>0</v>
      </c>
      <c r="AQ51">
        <f>+Casos_PN_CORR[[#This Row],[16-abr]]-Casos_PN_CORR[[#This Row],[15-abr]]</f>
        <v>0</v>
      </c>
      <c r="AR51">
        <f>+Casos_PN_CORR[[#This Row],[17-abr]]-Casos_PN_CORR[[#This Row],[16-abr]]</f>
        <v>0</v>
      </c>
      <c r="AS51">
        <f>+Casos_PN_CORR[[#This Row],[18-abr]]-Casos_PN_CORR[[#This Row],[17-abr]]</f>
        <v>0</v>
      </c>
      <c r="AT51">
        <f>+Casos_PN_CORR[[#This Row],[19-abr]]-Casos_PN_CORR[[#This Row],[18-abr]]</f>
        <v>0</v>
      </c>
      <c r="AU51">
        <f>+Casos_PN_CORR[[#This Row],[20-abr]]-Casos_PN_CORR[[#This Row],[19-abr]]</f>
        <v>0</v>
      </c>
      <c r="AV51">
        <f>+Casos_PN_CORR[[#This Row],[21-abr]]-Casos_PN_CORR[[#This Row],[20-abr]]</f>
        <v>0</v>
      </c>
      <c r="AW51">
        <f>+Casos_PN_CORR[[#This Row],[22-abr]]-Casos_PN_CORR[[#This Row],[21-abr]]</f>
        <v>0</v>
      </c>
      <c r="AX51">
        <f>+Casos_PN_CORR[[#This Row],[23-abr]]-Casos_PN_CORR[[#This Row],[22-abr]]</f>
        <v>0</v>
      </c>
      <c r="AY51">
        <f>+Casos_PN_CORR[[#This Row],[24-abr]]-Casos_PN_CORR[[#This Row],[23-abr]]</f>
        <v>0</v>
      </c>
      <c r="AZ51">
        <f>+Casos_PN_CORR[[#This Row],[25-abr]]-Casos_PN_CORR[[#This Row],[24-abr]]</f>
        <v>0</v>
      </c>
      <c r="BA51">
        <f>+Casos_PN_CORR[[#This Row],[26-abr]]-Casos_PN_CORR[[#This Row],[25-abr]]</f>
        <v>0</v>
      </c>
      <c r="BB51">
        <f>+Casos_PN_CORR[[#This Row],[27-abr]]-Casos_PN_CORR[[#This Row],[26-abr]]</f>
        <v>0</v>
      </c>
      <c r="BC51">
        <f>+Casos_PN_CORR[[#This Row],[28-abr]]-Casos_PN_CORR[[#This Row],[27-abr]]</f>
        <v>0</v>
      </c>
      <c r="BD51">
        <f>+Casos_PN_CORR[[#This Row],[29-abr]]-Casos_PN_CORR[[#This Row],[28-abr]]</f>
        <v>0</v>
      </c>
      <c r="BE51">
        <f>+Casos_PN_CORR[[#This Row],[30-abr]]-Casos_PN_CORR[[#This Row],[29-abr]]</f>
        <v>0</v>
      </c>
      <c r="BF51">
        <f>+Casos_PN_CORR[[#This Row],[1-may]]-Casos_PN_CORR[[#This Row],[30-abr]]</f>
        <v>0</v>
      </c>
      <c r="BG51">
        <f>+Casos_PN_CORR[[#This Row],[2-may]]-Casos_PN_CORR[[#This Row],[1-may]]</f>
        <v>0</v>
      </c>
      <c r="BH51">
        <f>+Casos_PN_CORR[[#This Row],[3-may]]-Casos_PN_CORR[[#This Row],[2-may]]</f>
        <v>0</v>
      </c>
      <c r="BI51">
        <f>+Casos_PN_CORR[[#This Row],[4-may]]-Casos_PN_CORR[[#This Row],[3-may]]</f>
        <v>0</v>
      </c>
      <c r="BJ51">
        <f>+Casos_PN_CORR[[#This Row],[5-may]]-Casos_PN_CORR[[#This Row],[4-may]]</f>
        <v>0</v>
      </c>
      <c r="BK51">
        <f>+Casos_PN_CORR[[#This Row],[6-may]]-Casos_PN_CORR[[#This Row],[5-may]]</f>
        <v>0</v>
      </c>
      <c r="BL51">
        <f>+Casos_PN_CORR[[#This Row],[7-may]]-Casos_PN_CORR[[#This Row],[6-may]]</f>
        <v>0</v>
      </c>
      <c r="BM51">
        <f>+Casos_PN_CORR[[#This Row],[8-may]]-Casos_PN_CORR[[#This Row],[7-may]]</f>
        <v>0</v>
      </c>
      <c r="BN51">
        <f>+Casos_PN_CORR[[#This Row],[9-may]]-Casos_PN_CORR[[#This Row],[8-may]]</f>
        <v>0</v>
      </c>
      <c r="BO51">
        <f>+Casos_PN_CORR[[#This Row],[10-may]]-Casos_PN_CORR[[#This Row],[9-may]]</f>
        <v>0</v>
      </c>
      <c r="BP51">
        <f>+Casos_PN_CORR[[#This Row],[11-may]]-Casos_PN_CORR[[#This Row],[10-may]]</f>
        <v>0</v>
      </c>
      <c r="BQ51">
        <f>+Casos_PN_CORR[[#This Row],[12-may]]-Casos_PN_CORR[[#This Row],[11-may]]</f>
        <v>0</v>
      </c>
      <c r="BR51">
        <f>+Casos_PN_CORR[[#This Row],[13-may]]-Casos_PN_CORR[[#This Row],[12-may]]</f>
        <v>0</v>
      </c>
      <c r="BS51">
        <f>+Casos_PN_CORR[[#This Row],[14-may]]-Casos_PN_CORR[[#This Row],[13-may]]</f>
        <v>0</v>
      </c>
      <c r="BT51">
        <f>+Casos_PN_CORR[[#This Row],[15-may]]-Casos_PN_CORR[[#This Row],[14-may]]</f>
        <v>0</v>
      </c>
      <c r="BU51">
        <f>+Casos_PN_CORR[[#This Row],[16-may]]-Casos_PN_CORR[[#This Row],[15-may]]</f>
        <v>0</v>
      </c>
      <c r="BV51">
        <f>+Casos_PN_CORR[[#This Row],[17-may]]-Casos_PN_CORR[[#This Row],[16-may]]</f>
        <v>0</v>
      </c>
      <c r="BW51">
        <f>+Casos_PN_CORR[[#This Row],[18-may]]-Casos_PN_CORR[[#This Row],[17-may]]</f>
        <v>0</v>
      </c>
      <c r="BX51">
        <f>+Casos_PN_CORR[[#This Row],[19-may]]-Casos_PN_CORR[[#This Row],[18-may]]</f>
        <v>0</v>
      </c>
      <c r="BY51">
        <f>+Casos_PN_CORR[[#This Row],[20-may]]-Casos_PN_CORR[[#This Row],[19-may]]</f>
        <v>0</v>
      </c>
      <c r="BZ51">
        <f>+Casos_PN_CORR[[#This Row],[21-may]]-Casos_PN_CORR[[#This Row],[20-may]]</f>
        <v>0</v>
      </c>
      <c r="CA51">
        <f>+Casos_PN_CORR[[#This Row],[22-may]]-Casos_PN_CORR[[#This Row],[21-may]]</f>
        <v>0</v>
      </c>
      <c r="CB51">
        <f>+Casos_PN_CORR[[#This Row],[23-may]]-Casos_PN_CORR[[#This Row],[22-may]]</f>
        <v>0</v>
      </c>
      <c r="CC51">
        <f>+Casos_PN_CORR[[#This Row],[24-may]]-Casos_PN_CORR[[#This Row],[23-may]]</f>
        <v>0</v>
      </c>
      <c r="CD51">
        <f>+Casos_PN_CORR[[#This Row],[25-may]]-Casos_PN_CORR[[#This Row],[24-may]]</f>
        <v>0</v>
      </c>
      <c r="CE51">
        <f>+Casos_PN_CORR[[#This Row],[26-may]]-Casos_PN_CORR[[#This Row],[25-may]]</f>
        <v>0</v>
      </c>
      <c r="CF51">
        <f>+Casos_PN_CORR[[#This Row],[27-may]]-Casos_PN_CORR[[#This Row],[26-may]]</f>
        <v>0</v>
      </c>
      <c r="CG51">
        <f>+Casos_PN_CORR[[#This Row],[28-may]]-Casos_PN_CORR[[#This Row],[27-may]]</f>
        <v>0</v>
      </c>
      <c r="CH51">
        <f>+Casos_PN_CORR[[#This Row],[29-may]]-Casos_PN_CORR[[#This Row],[28-may]]</f>
        <v>0</v>
      </c>
      <c r="CI51">
        <f>+Casos_PN_CORR[[#This Row],[30-may]]-Casos_PN_CORR[[#This Row],[29-may]]</f>
        <v>0</v>
      </c>
      <c r="CJ51">
        <f>+Casos_PN_CORR[[#This Row],[31-may]]-Casos_PN_CORR[[#This Row],[30-may]]</f>
        <v>0</v>
      </c>
      <c r="CK51">
        <f>+Casos_PN_CORR[[#This Row],[1-jun]]-Casos_PN_CORR[[#This Row],[31-may]]</f>
        <v>0</v>
      </c>
      <c r="CL51">
        <f>+Casos_PN_CORR[[#This Row],[2-jun]]-Casos_PN_CORR[[#This Row],[1-jun]]</f>
        <v>0</v>
      </c>
      <c r="CM51">
        <f>+Casos_PN_CORR[[#This Row],[3-jun]]-Casos_PN_CORR[[#This Row],[2-jun]]</f>
        <v>0</v>
      </c>
      <c r="CN51">
        <f>+Casos_PN_CORR[[#This Row],[4-jun]]-Casos_PN_CORR[[#This Row],[3-jun]]</f>
        <v>0</v>
      </c>
      <c r="CO51">
        <f>+Casos_PN_CORR[[#This Row],[5-jun]]-Casos_PN_CORR[[#This Row],[4-jun]]</f>
        <v>451</v>
      </c>
      <c r="CP51">
        <f>+Casos_PN_CORR[[#This Row],[6-jun]]-Casos_PN_CORR[[#This Row],[5-jun]]</f>
        <v>0</v>
      </c>
    </row>
    <row r="52" spans="1:94">
      <c r="A52">
        <v>41302</v>
      </c>
      <c r="B52" s="2" t="s">
        <v>115</v>
      </c>
      <c r="C52" s="2" t="s">
        <v>183</v>
      </c>
      <c r="D52" s="2" t="s">
        <v>182</v>
      </c>
      <c r="E52" s="4">
        <f t="shared" si="0"/>
        <v>157</v>
      </c>
      <c r="F52">
        <f>+Casos_PN_CORR[[#This Row],[10-mar]]</f>
        <v>0</v>
      </c>
      <c r="G52">
        <f>+Casos_PN_CORR[[#This Row],[11-mar]]-Casos_PN_CORR[[#This Row],[10-mar]]</f>
        <v>0</v>
      </c>
      <c r="H52">
        <f>+Casos_PN_CORR[[#This Row],[12-mar]]-Casos_PN_CORR[[#This Row],[11-mar]]</f>
        <v>0</v>
      </c>
      <c r="I52">
        <f>+Casos_PN_CORR[[#This Row],[13-mar]]-Casos_PN_CORR[[#This Row],[12-mar]]</f>
        <v>0</v>
      </c>
      <c r="J52">
        <f>+Casos_PN_CORR[[#This Row],[14-mar]]-Casos_PN_CORR[[#This Row],[13-mar]]</f>
        <v>0</v>
      </c>
      <c r="K52">
        <f>+Casos_PN_CORR[[#This Row],[15-mar]]-Casos_PN_CORR[[#This Row],[14-mar]]</f>
        <v>0</v>
      </c>
      <c r="L52">
        <f>+Casos_PN_CORR[[#This Row],[16-mar]]-Casos_PN_CORR[[#This Row],[15-mar]]</f>
        <v>0</v>
      </c>
      <c r="M52">
        <f>+Casos_PN_CORR[[#This Row],[17-mar]]-Casos_PN_CORR[[#This Row],[16-mar]]</f>
        <v>0</v>
      </c>
      <c r="N52">
        <f>+Casos_PN_CORR[[#This Row],[18-mar]]-Casos_PN_CORR[[#This Row],[17-mar]]</f>
        <v>0</v>
      </c>
      <c r="O52">
        <f>+Casos_PN_CORR[[#This Row],[19-mar]]-Casos_PN_CORR[[#This Row],[18-mar]]</f>
        <v>0</v>
      </c>
      <c r="P52">
        <f>+Casos_PN_CORR[[#This Row],[20-mar]]-Casos_PN_CORR[[#This Row],[19-mar]]</f>
        <v>0</v>
      </c>
      <c r="Q52">
        <f>+Casos_PN_CORR[[#This Row],[21-mar]]-Casos_PN_CORR[[#This Row],[20-mar]]</f>
        <v>0</v>
      </c>
      <c r="R52">
        <f>+Casos_PN_CORR[[#This Row],[22-mar]]-Casos_PN_CORR[[#This Row],[21-mar]]</f>
        <v>0</v>
      </c>
      <c r="S52">
        <f>+Casos_PN_CORR[[#This Row],[23-mar]]-Casos_PN_CORR[[#This Row],[22-mar]]</f>
        <v>0</v>
      </c>
      <c r="T52">
        <f>+Casos_PN_CORR[[#This Row],[24-mar]]-Casos_PN_CORR[[#This Row],[23-mar]]</f>
        <v>0</v>
      </c>
      <c r="U52">
        <f>+Casos_PN_CORR[[#This Row],[25-mar]]-Casos_PN_CORR[[#This Row],[24-mar]]</f>
        <v>0</v>
      </c>
      <c r="V52">
        <f>+Casos_PN_CORR[[#This Row],[26-mar]]-Casos_PN_CORR[[#This Row],[25-mar]]</f>
        <v>0</v>
      </c>
      <c r="W52">
        <f>+Casos_PN_CORR[[#This Row],[27-mar]]-Casos_PN_CORR[[#This Row],[26-mar]]</f>
        <v>0</v>
      </c>
      <c r="X52">
        <f>+Casos_PN_CORR[[#This Row],[28-mar]]-Casos_PN_CORR[[#This Row],[27-mar]]</f>
        <v>0</v>
      </c>
      <c r="Y52">
        <f>+Casos_PN_CORR[[#This Row],[29-mar]]-Casos_PN_CORR[[#This Row],[28-mar]]</f>
        <v>0</v>
      </c>
      <c r="Z52">
        <f>+Casos_PN_CORR[[#This Row],[30-mar]]-Casos_PN_CORR[[#This Row],[29-mar]]</f>
        <v>0</v>
      </c>
      <c r="AA52">
        <f>+Casos_PN_CORR[[#This Row],[31-mar]]-Casos_PN_CORR[[#This Row],[30-mar]]</f>
        <v>0</v>
      </c>
      <c r="AB52">
        <f>+Casos_PN_CORR[[#This Row],[1-abr]]-Casos_PN_CORR[[#This Row],[31-mar]]</f>
        <v>0</v>
      </c>
      <c r="AC52">
        <f>+Casos_PN_CORR[[#This Row],[2-abr]]-Casos_PN_CORR[[#This Row],[1-abr]]</f>
        <v>0</v>
      </c>
      <c r="AD52">
        <f>+Casos_PN_CORR[[#This Row],[3-abr]]-Casos_PN_CORR[[#This Row],[2-abr]]</f>
        <v>0</v>
      </c>
      <c r="AE52">
        <f>+Casos_PN_CORR[[#This Row],[4-abr]]-Casos_PN_CORR[[#This Row],[3-abr]]</f>
        <v>0</v>
      </c>
      <c r="AF52">
        <f>+Casos_PN_CORR[[#This Row],[5-abr]]-Casos_PN_CORR[[#This Row],[4-abr]]</f>
        <v>0</v>
      </c>
      <c r="AG52">
        <f>+Casos_PN_CORR[[#This Row],[6-abr]]-Casos_PN_CORR[[#This Row],[5-abr]]</f>
        <v>0</v>
      </c>
      <c r="AH52">
        <f>+Casos_PN_CORR[[#This Row],[7-abr]]-Casos_PN_CORR[[#This Row],[6-abr]]</f>
        <v>0</v>
      </c>
      <c r="AI52">
        <f>+Casos_PN_CORR[[#This Row],[8-abr]]-Casos_PN_CORR[[#This Row],[7-abr]]</f>
        <v>0</v>
      </c>
      <c r="AJ52">
        <f>+Casos_PN_CORR[[#This Row],[9-abr]]-Casos_PN_CORR[[#This Row],[8-abr]]</f>
        <v>0</v>
      </c>
      <c r="AK52">
        <f>+Casos_PN_CORR[[#This Row],[10-abr]]-Casos_PN_CORR[[#This Row],[9-abr]]</f>
        <v>0</v>
      </c>
      <c r="AL52">
        <f>+Casos_PN_CORR[[#This Row],[11-abr]]-Casos_PN_CORR[[#This Row],[10-abr]]</f>
        <v>0</v>
      </c>
      <c r="AM52">
        <f>+Casos_PN_CORR[[#This Row],[12-abr]]-Casos_PN_CORR[[#This Row],[11-abr]]</f>
        <v>0</v>
      </c>
      <c r="AN52">
        <f>+Casos_PN_CORR[[#This Row],[13-abr]]-Casos_PN_CORR[[#This Row],[12-abr]]</f>
        <v>0</v>
      </c>
      <c r="AO52">
        <f>+Casos_PN_CORR[[#This Row],[14-abr]]-Casos_PN_CORR[[#This Row],[13-abr]]</f>
        <v>0</v>
      </c>
      <c r="AP52">
        <f>+Casos_PN_CORR[[#This Row],[15-abr]]-Casos_PN_CORR[[#This Row],[14-abr]]</f>
        <v>0</v>
      </c>
      <c r="AQ52">
        <f>+Casos_PN_CORR[[#This Row],[16-abr]]-Casos_PN_CORR[[#This Row],[15-abr]]</f>
        <v>0</v>
      </c>
      <c r="AR52">
        <f>+Casos_PN_CORR[[#This Row],[17-abr]]-Casos_PN_CORR[[#This Row],[16-abr]]</f>
        <v>0</v>
      </c>
      <c r="AS52">
        <f>+Casos_PN_CORR[[#This Row],[18-abr]]-Casos_PN_CORR[[#This Row],[17-abr]]</f>
        <v>0</v>
      </c>
      <c r="AT52">
        <f>+Casos_PN_CORR[[#This Row],[19-abr]]-Casos_PN_CORR[[#This Row],[18-abr]]</f>
        <v>0</v>
      </c>
      <c r="AU52">
        <f>+Casos_PN_CORR[[#This Row],[20-abr]]-Casos_PN_CORR[[#This Row],[19-abr]]</f>
        <v>0</v>
      </c>
      <c r="AV52">
        <f>+Casos_PN_CORR[[#This Row],[21-abr]]-Casos_PN_CORR[[#This Row],[20-abr]]</f>
        <v>0</v>
      </c>
      <c r="AW52">
        <f>+Casos_PN_CORR[[#This Row],[22-abr]]-Casos_PN_CORR[[#This Row],[21-abr]]</f>
        <v>0</v>
      </c>
      <c r="AX52">
        <f>+Casos_PN_CORR[[#This Row],[23-abr]]-Casos_PN_CORR[[#This Row],[22-abr]]</f>
        <v>0</v>
      </c>
      <c r="AY52">
        <f>+Casos_PN_CORR[[#This Row],[24-abr]]-Casos_PN_CORR[[#This Row],[23-abr]]</f>
        <v>0</v>
      </c>
      <c r="AZ52">
        <f>+Casos_PN_CORR[[#This Row],[25-abr]]-Casos_PN_CORR[[#This Row],[24-abr]]</f>
        <v>0</v>
      </c>
      <c r="BA52">
        <f>+Casos_PN_CORR[[#This Row],[26-abr]]-Casos_PN_CORR[[#This Row],[25-abr]]</f>
        <v>0</v>
      </c>
      <c r="BB52">
        <f>+Casos_PN_CORR[[#This Row],[27-abr]]-Casos_PN_CORR[[#This Row],[26-abr]]</f>
        <v>0</v>
      </c>
      <c r="BC52">
        <f>+Casos_PN_CORR[[#This Row],[28-abr]]-Casos_PN_CORR[[#This Row],[27-abr]]</f>
        <v>0</v>
      </c>
      <c r="BD52">
        <f>+Casos_PN_CORR[[#This Row],[29-abr]]-Casos_PN_CORR[[#This Row],[28-abr]]</f>
        <v>0</v>
      </c>
      <c r="BE52">
        <f>+Casos_PN_CORR[[#This Row],[30-abr]]-Casos_PN_CORR[[#This Row],[29-abr]]</f>
        <v>0</v>
      </c>
      <c r="BF52">
        <f>+Casos_PN_CORR[[#This Row],[1-may]]-Casos_PN_CORR[[#This Row],[30-abr]]</f>
        <v>0</v>
      </c>
      <c r="BG52">
        <f>+Casos_PN_CORR[[#This Row],[2-may]]-Casos_PN_CORR[[#This Row],[1-may]]</f>
        <v>0</v>
      </c>
      <c r="BH52">
        <f>+Casos_PN_CORR[[#This Row],[3-may]]-Casos_PN_CORR[[#This Row],[2-may]]</f>
        <v>0</v>
      </c>
      <c r="BI52">
        <f>+Casos_PN_CORR[[#This Row],[4-may]]-Casos_PN_CORR[[#This Row],[3-may]]</f>
        <v>0</v>
      </c>
      <c r="BJ52">
        <f>+Casos_PN_CORR[[#This Row],[5-may]]-Casos_PN_CORR[[#This Row],[4-may]]</f>
        <v>0</v>
      </c>
      <c r="BK52">
        <f>+Casos_PN_CORR[[#This Row],[6-may]]-Casos_PN_CORR[[#This Row],[5-may]]</f>
        <v>0</v>
      </c>
      <c r="BL52">
        <f>+Casos_PN_CORR[[#This Row],[7-may]]-Casos_PN_CORR[[#This Row],[6-may]]</f>
        <v>0</v>
      </c>
      <c r="BM52">
        <f>+Casos_PN_CORR[[#This Row],[8-may]]-Casos_PN_CORR[[#This Row],[7-may]]</f>
        <v>0</v>
      </c>
      <c r="BN52">
        <f>+Casos_PN_CORR[[#This Row],[9-may]]-Casos_PN_CORR[[#This Row],[8-may]]</f>
        <v>0</v>
      </c>
      <c r="BO52">
        <f>+Casos_PN_CORR[[#This Row],[10-may]]-Casos_PN_CORR[[#This Row],[9-may]]</f>
        <v>0</v>
      </c>
      <c r="BP52">
        <f>+Casos_PN_CORR[[#This Row],[11-may]]-Casos_PN_CORR[[#This Row],[10-may]]</f>
        <v>0</v>
      </c>
      <c r="BQ52">
        <f>+Casos_PN_CORR[[#This Row],[12-may]]-Casos_PN_CORR[[#This Row],[11-may]]</f>
        <v>0</v>
      </c>
      <c r="BR52">
        <f>+Casos_PN_CORR[[#This Row],[13-may]]-Casos_PN_CORR[[#This Row],[12-may]]</f>
        <v>0</v>
      </c>
      <c r="BS52">
        <f>+Casos_PN_CORR[[#This Row],[14-may]]-Casos_PN_CORR[[#This Row],[13-may]]</f>
        <v>0</v>
      </c>
      <c r="BT52">
        <f>+Casos_PN_CORR[[#This Row],[15-may]]-Casos_PN_CORR[[#This Row],[14-may]]</f>
        <v>0</v>
      </c>
      <c r="BU52">
        <f>+Casos_PN_CORR[[#This Row],[16-may]]-Casos_PN_CORR[[#This Row],[15-may]]</f>
        <v>0</v>
      </c>
      <c r="BV52">
        <f>+Casos_PN_CORR[[#This Row],[17-may]]-Casos_PN_CORR[[#This Row],[16-may]]</f>
        <v>0</v>
      </c>
      <c r="BW52">
        <f>+Casos_PN_CORR[[#This Row],[18-may]]-Casos_PN_CORR[[#This Row],[17-may]]</f>
        <v>0</v>
      </c>
      <c r="BX52">
        <f>+Casos_PN_CORR[[#This Row],[19-may]]-Casos_PN_CORR[[#This Row],[18-may]]</f>
        <v>0</v>
      </c>
      <c r="BY52">
        <f>+Casos_PN_CORR[[#This Row],[20-may]]-Casos_PN_CORR[[#This Row],[19-may]]</f>
        <v>0</v>
      </c>
      <c r="BZ52">
        <f>+Casos_PN_CORR[[#This Row],[21-may]]-Casos_PN_CORR[[#This Row],[20-may]]</f>
        <v>0</v>
      </c>
      <c r="CA52">
        <f>+Casos_PN_CORR[[#This Row],[22-may]]-Casos_PN_CORR[[#This Row],[21-may]]</f>
        <v>0</v>
      </c>
      <c r="CB52">
        <f>+Casos_PN_CORR[[#This Row],[23-may]]-Casos_PN_CORR[[#This Row],[22-may]]</f>
        <v>0</v>
      </c>
      <c r="CC52">
        <f>+Casos_PN_CORR[[#This Row],[24-may]]-Casos_PN_CORR[[#This Row],[23-may]]</f>
        <v>0</v>
      </c>
      <c r="CD52">
        <f>+Casos_PN_CORR[[#This Row],[25-may]]-Casos_PN_CORR[[#This Row],[24-may]]</f>
        <v>0</v>
      </c>
      <c r="CE52">
        <f>+Casos_PN_CORR[[#This Row],[26-may]]-Casos_PN_CORR[[#This Row],[25-may]]</f>
        <v>0</v>
      </c>
      <c r="CF52">
        <f>+Casos_PN_CORR[[#This Row],[27-may]]-Casos_PN_CORR[[#This Row],[26-may]]</f>
        <v>0</v>
      </c>
      <c r="CG52">
        <f>+Casos_PN_CORR[[#This Row],[28-may]]-Casos_PN_CORR[[#This Row],[27-may]]</f>
        <v>0</v>
      </c>
      <c r="CH52">
        <f>+Casos_PN_CORR[[#This Row],[29-may]]-Casos_PN_CORR[[#This Row],[28-may]]</f>
        <v>0</v>
      </c>
      <c r="CI52">
        <f>+Casos_PN_CORR[[#This Row],[30-may]]-Casos_PN_CORR[[#This Row],[29-may]]</f>
        <v>0</v>
      </c>
      <c r="CJ52">
        <f>+Casos_PN_CORR[[#This Row],[31-may]]-Casos_PN_CORR[[#This Row],[30-may]]</f>
        <v>0</v>
      </c>
      <c r="CK52">
        <f>+Casos_PN_CORR[[#This Row],[1-jun]]-Casos_PN_CORR[[#This Row],[31-may]]</f>
        <v>0</v>
      </c>
      <c r="CL52">
        <f>+Casos_PN_CORR[[#This Row],[2-jun]]-Casos_PN_CORR[[#This Row],[1-jun]]</f>
        <v>0</v>
      </c>
      <c r="CM52">
        <f>+Casos_PN_CORR[[#This Row],[3-jun]]-Casos_PN_CORR[[#This Row],[2-jun]]</f>
        <v>0</v>
      </c>
      <c r="CN52">
        <f>+Casos_PN_CORR[[#This Row],[4-jun]]-Casos_PN_CORR[[#This Row],[3-jun]]</f>
        <v>0</v>
      </c>
      <c r="CO52">
        <f>+Casos_PN_CORR[[#This Row],[5-jun]]-Casos_PN_CORR[[#This Row],[4-jun]]</f>
        <v>157</v>
      </c>
      <c r="CP52">
        <f>+Casos_PN_CORR[[#This Row],[6-jun]]-Casos_PN_CORR[[#This Row],[5-jun]]</f>
        <v>0</v>
      </c>
    </row>
    <row r="53" spans="1:94">
      <c r="A53">
        <v>80807</v>
      </c>
      <c r="B53" s="2" t="s">
        <v>97</v>
      </c>
      <c r="C53" s="2" t="s">
        <v>97</v>
      </c>
      <c r="D53" s="2" t="s">
        <v>182</v>
      </c>
      <c r="E53" s="4">
        <f t="shared" si="0"/>
        <v>0</v>
      </c>
      <c r="F53">
        <f>+Casos_PN_CORR[[#This Row],[10-mar]]</f>
        <v>0</v>
      </c>
      <c r="G53">
        <f>+Casos_PN_CORR[[#This Row],[11-mar]]-Casos_PN_CORR[[#This Row],[10-mar]]</f>
        <v>0</v>
      </c>
      <c r="H53">
        <f>+Casos_PN_CORR[[#This Row],[12-mar]]-Casos_PN_CORR[[#This Row],[11-mar]]</f>
        <v>0</v>
      </c>
      <c r="I53">
        <f>+Casos_PN_CORR[[#This Row],[13-mar]]-Casos_PN_CORR[[#This Row],[12-mar]]</f>
        <v>0</v>
      </c>
      <c r="J53">
        <f>+Casos_PN_CORR[[#This Row],[14-mar]]-Casos_PN_CORR[[#This Row],[13-mar]]</f>
        <v>0</v>
      </c>
      <c r="K53">
        <f>+Casos_PN_CORR[[#This Row],[15-mar]]-Casos_PN_CORR[[#This Row],[14-mar]]</f>
        <v>0</v>
      </c>
      <c r="L53">
        <f>+Casos_PN_CORR[[#This Row],[16-mar]]-Casos_PN_CORR[[#This Row],[15-mar]]</f>
        <v>0</v>
      </c>
      <c r="M53">
        <f>+Casos_PN_CORR[[#This Row],[17-mar]]-Casos_PN_CORR[[#This Row],[16-mar]]</f>
        <v>0</v>
      </c>
      <c r="N53">
        <f>+Casos_PN_CORR[[#This Row],[18-mar]]-Casos_PN_CORR[[#This Row],[17-mar]]</f>
        <v>0</v>
      </c>
      <c r="O53">
        <f>+Casos_PN_CORR[[#This Row],[19-mar]]-Casos_PN_CORR[[#This Row],[18-mar]]</f>
        <v>0</v>
      </c>
      <c r="P53">
        <f>+Casos_PN_CORR[[#This Row],[20-mar]]-Casos_PN_CORR[[#This Row],[19-mar]]</f>
        <v>0</v>
      </c>
      <c r="Q53">
        <f>+Casos_PN_CORR[[#This Row],[21-mar]]-Casos_PN_CORR[[#This Row],[20-mar]]</f>
        <v>0</v>
      </c>
      <c r="R53">
        <f>+Casos_PN_CORR[[#This Row],[22-mar]]-Casos_PN_CORR[[#This Row],[21-mar]]</f>
        <v>0</v>
      </c>
      <c r="S53">
        <f>+Casos_PN_CORR[[#This Row],[23-mar]]-Casos_PN_CORR[[#This Row],[22-mar]]</f>
        <v>0</v>
      </c>
      <c r="T53">
        <f>+Casos_PN_CORR[[#This Row],[24-mar]]-Casos_PN_CORR[[#This Row],[23-mar]]</f>
        <v>0</v>
      </c>
      <c r="U53">
        <f>+Casos_PN_CORR[[#This Row],[25-mar]]-Casos_PN_CORR[[#This Row],[24-mar]]</f>
        <v>0</v>
      </c>
      <c r="V53">
        <f>+Casos_PN_CORR[[#This Row],[26-mar]]-Casos_PN_CORR[[#This Row],[25-mar]]</f>
        <v>0</v>
      </c>
      <c r="W53">
        <f>+Casos_PN_CORR[[#This Row],[27-mar]]-Casos_PN_CORR[[#This Row],[26-mar]]</f>
        <v>0</v>
      </c>
      <c r="X53">
        <f>+Casos_PN_CORR[[#This Row],[28-mar]]-Casos_PN_CORR[[#This Row],[27-mar]]</f>
        <v>0</v>
      </c>
      <c r="Y53">
        <f>+Casos_PN_CORR[[#This Row],[29-mar]]-Casos_PN_CORR[[#This Row],[28-mar]]</f>
        <v>0</v>
      </c>
      <c r="Z53">
        <f>+Casos_PN_CORR[[#This Row],[30-mar]]-Casos_PN_CORR[[#This Row],[29-mar]]</f>
        <v>0</v>
      </c>
      <c r="AA53">
        <f>+Casos_PN_CORR[[#This Row],[31-mar]]-Casos_PN_CORR[[#This Row],[30-mar]]</f>
        <v>0</v>
      </c>
      <c r="AB53">
        <f>+Casos_PN_CORR[[#This Row],[1-abr]]-Casos_PN_CORR[[#This Row],[31-mar]]</f>
        <v>0</v>
      </c>
      <c r="AC53">
        <f>+Casos_PN_CORR[[#This Row],[2-abr]]-Casos_PN_CORR[[#This Row],[1-abr]]</f>
        <v>0</v>
      </c>
      <c r="AD53">
        <f>+Casos_PN_CORR[[#This Row],[3-abr]]-Casos_PN_CORR[[#This Row],[2-abr]]</f>
        <v>0</v>
      </c>
      <c r="AE53">
        <f>+Casos_PN_CORR[[#This Row],[4-abr]]-Casos_PN_CORR[[#This Row],[3-abr]]</f>
        <v>0</v>
      </c>
      <c r="AF53">
        <f>+Casos_PN_CORR[[#This Row],[5-abr]]-Casos_PN_CORR[[#This Row],[4-abr]]</f>
        <v>0</v>
      </c>
      <c r="AG53">
        <f>+Casos_PN_CORR[[#This Row],[6-abr]]-Casos_PN_CORR[[#This Row],[5-abr]]</f>
        <v>0</v>
      </c>
      <c r="AH53">
        <f>+Casos_PN_CORR[[#This Row],[7-abr]]-Casos_PN_CORR[[#This Row],[6-abr]]</f>
        <v>0</v>
      </c>
      <c r="AI53">
        <f>+Casos_PN_CORR[[#This Row],[8-abr]]-Casos_PN_CORR[[#This Row],[7-abr]]</f>
        <v>0</v>
      </c>
      <c r="AJ53">
        <f>+Casos_PN_CORR[[#This Row],[9-abr]]-Casos_PN_CORR[[#This Row],[8-abr]]</f>
        <v>0</v>
      </c>
      <c r="AK53">
        <f>+Casos_PN_CORR[[#This Row],[10-abr]]-Casos_PN_CORR[[#This Row],[9-abr]]</f>
        <v>0</v>
      </c>
      <c r="AL53">
        <f>+Casos_PN_CORR[[#This Row],[11-abr]]-Casos_PN_CORR[[#This Row],[10-abr]]</f>
        <v>0</v>
      </c>
      <c r="AM53">
        <f>+Casos_PN_CORR[[#This Row],[12-abr]]-Casos_PN_CORR[[#This Row],[11-abr]]</f>
        <v>0</v>
      </c>
      <c r="AN53">
        <f>+Casos_PN_CORR[[#This Row],[13-abr]]-Casos_PN_CORR[[#This Row],[12-abr]]</f>
        <v>0</v>
      </c>
      <c r="AO53">
        <f>+Casos_PN_CORR[[#This Row],[14-abr]]-Casos_PN_CORR[[#This Row],[13-abr]]</f>
        <v>0</v>
      </c>
      <c r="AP53">
        <f>+Casos_PN_CORR[[#This Row],[15-abr]]-Casos_PN_CORR[[#This Row],[14-abr]]</f>
        <v>0</v>
      </c>
      <c r="AQ53">
        <f>+Casos_PN_CORR[[#This Row],[16-abr]]-Casos_PN_CORR[[#This Row],[15-abr]]</f>
        <v>0</v>
      </c>
      <c r="AR53">
        <f>+Casos_PN_CORR[[#This Row],[17-abr]]-Casos_PN_CORR[[#This Row],[16-abr]]</f>
        <v>0</v>
      </c>
      <c r="AS53">
        <f>+Casos_PN_CORR[[#This Row],[18-abr]]-Casos_PN_CORR[[#This Row],[17-abr]]</f>
        <v>0</v>
      </c>
      <c r="AT53">
        <f>+Casos_PN_CORR[[#This Row],[19-abr]]-Casos_PN_CORR[[#This Row],[18-abr]]</f>
        <v>0</v>
      </c>
      <c r="AU53">
        <f>+Casos_PN_CORR[[#This Row],[20-abr]]-Casos_PN_CORR[[#This Row],[19-abr]]</f>
        <v>0</v>
      </c>
      <c r="AV53">
        <f>+Casos_PN_CORR[[#This Row],[21-abr]]-Casos_PN_CORR[[#This Row],[20-abr]]</f>
        <v>0</v>
      </c>
      <c r="AW53">
        <f>+Casos_PN_CORR[[#This Row],[22-abr]]-Casos_PN_CORR[[#This Row],[21-abr]]</f>
        <v>0</v>
      </c>
      <c r="AX53">
        <f>+Casos_PN_CORR[[#This Row],[23-abr]]-Casos_PN_CORR[[#This Row],[22-abr]]</f>
        <v>0</v>
      </c>
      <c r="AY53">
        <f>+Casos_PN_CORR[[#This Row],[24-abr]]-Casos_PN_CORR[[#This Row],[23-abr]]</f>
        <v>0</v>
      </c>
      <c r="AZ53">
        <f>+Casos_PN_CORR[[#This Row],[25-abr]]-Casos_PN_CORR[[#This Row],[24-abr]]</f>
        <v>0</v>
      </c>
      <c r="BA53">
        <f>+Casos_PN_CORR[[#This Row],[26-abr]]-Casos_PN_CORR[[#This Row],[25-abr]]</f>
        <v>0</v>
      </c>
      <c r="BB53">
        <f>+Casos_PN_CORR[[#This Row],[27-abr]]-Casos_PN_CORR[[#This Row],[26-abr]]</f>
        <v>0</v>
      </c>
      <c r="BC53">
        <f>+Casos_PN_CORR[[#This Row],[28-abr]]-Casos_PN_CORR[[#This Row],[27-abr]]</f>
        <v>0</v>
      </c>
      <c r="BD53">
        <f>+Casos_PN_CORR[[#This Row],[29-abr]]-Casos_PN_CORR[[#This Row],[28-abr]]</f>
        <v>0</v>
      </c>
      <c r="BE53">
        <f>+Casos_PN_CORR[[#This Row],[30-abr]]-Casos_PN_CORR[[#This Row],[29-abr]]</f>
        <v>0</v>
      </c>
      <c r="BF53">
        <f>+Casos_PN_CORR[[#This Row],[1-may]]-Casos_PN_CORR[[#This Row],[30-abr]]</f>
        <v>0</v>
      </c>
      <c r="BG53">
        <f>+Casos_PN_CORR[[#This Row],[2-may]]-Casos_PN_CORR[[#This Row],[1-may]]</f>
        <v>0</v>
      </c>
      <c r="BH53">
        <f>+Casos_PN_CORR[[#This Row],[3-may]]-Casos_PN_CORR[[#This Row],[2-may]]</f>
        <v>0</v>
      </c>
      <c r="BI53">
        <f>+Casos_PN_CORR[[#This Row],[4-may]]-Casos_PN_CORR[[#This Row],[3-may]]</f>
        <v>0</v>
      </c>
      <c r="BJ53">
        <f>+Casos_PN_CORR[[#This Row],[5-may]]-Casos_PN_CORR[[#This Row],[4-may]]</f>
        <v>0</v>
      </c>
      <c r="BK53">
        <f>+Casos_PN_CORR[[#This Row],[6-may]]-Casos_PN_CORR[[#This Row],[5-may]]</f>
        <v>0</v>
      </c>
      <c r="BL53">
        <f>+Casos_PN_CORR[[#This Row],[7-may]]-Casos_PN_CORR[[#This Row],[6-may]]</f>
        <v>0</v>
      </c>
      <c r="BM53">
        <f>+Casos_PN_CORR[[#This Row],[8-may]]-Casos_PN_CORR[[#This Row],[7-may]]</f>
        <v>0</v>
      </c>
      <c r="BN53">
        <f>+Casos_PN_CORR[[#This Row],[9-may]]-Casos_PN_CORR[[#This Row],[8-may]]</f>
        <v>0</v>
      </c>
      <c r="BO53">
        <f>+Casos_PN_CORR[[#This Row],[10-may]]-Casos_PN_CORR[[#This Row],[9-may]]</f>
        <v>0</v>
      </c>
      <c r="BP53">
        <f>+Casos_PN_CORR[[#This Row],[11-may]]-Casos_PN_CORR[[#This Row],[10-may]]</f>
        <v>0</v>
      </c>
      <c r="BQ53">
        <f>+Casos_PN_CORR[[#This Row],[12-may]]-Casos_PN_CORR[[#This Row],[11-may]]</f>
        <v>0</v>
      </c>
      <c r="BR53">
        <f>+Casos_PN_CORR[[#This Row],[13-may]]-Casos_PN_CORR[[#This Row],[12-may]]</f>
        <v>0</v>
      </c>
      <c r="BS53">
        <f>+Casos_PN_CORR[[#This Row],[14-may]]-Casos_PN_CORR[[#This Row],[13-may]]</f>
        <v>0</v>
      </c>
      <c r="BT53">
        <f>+Casos_PN_CORR[[#This Row],[15-may]]-Casos_PN_CORR[[#This Row],[14-may]]</f>
        <v>0</v>
      </c>
      <c r="BU53">
        <f>+Casos_PN_CORR[[#This Row],[16-may]]-Casos_PN_CORR[[#This Row],[15-may]]</f>
        <v>0</v>
      </c>
      <c r="BV53">
        <f>+Casos_PN_CORR[[#This Row],[17-may]]-Casos_PN_CORR[[#This Row],[16-may]]</f>
        <v>0</v>
      </c>
      <c r="BW53">
        <f>+Casos_PN_CORR[[#This Row],[18-may]]-Casos_PN_CORR[[#This Row],[17-may]]</f>
        <v>0</v>
      </c>
      <c r="BX53">
        <f>+Casos_PN_CORR[[#This Row],[19-may]]-Casos_PN_CORR[[#This Row],[18-may]]</f>
        <v>0</v>
      </c>
      <c r="BY53">
        <f>+Casos_PN_CORR[[#This Row],[20-may]]-Casos_PN_CORR[[#This Row],[19-may]]</f>
        <v>0</v>
      </c>
      <c r="BZ53">
        <f>+Casos_PN_CORR[[#This Row],[21-may]]-Casos_PN_CORR[[#This Row],[20-may]]</f>
        <v>0</v>
      </c>
      <c r="CA53">
        <f>+Casos_PN_CORR[[#This Row],[22-may]]-Casos_PN_CORR[[#This Row],[21-may]]</f>
        <v>0</v>
      </c>
      <c r="CB53">
        <f>+Casos_PN_CORR[[#This Row],[23-may]]-Casos_PN_CORR[[#This Row],[22-may]]</f>
        <v>0</v>
      </c>
      <c r="CC53">
        <f>+Casos_PN_CORR[[#This Row],[24-may]]-Casos_PN_CORR[[#This Row],[23-may]]</f>
        <v>0</v>
      </c>
      <c r="CD53">
        <f>+Casos_PN_CORR[[#This Row],[25-may]]-Casos_PN_CORR[[#This Row],[24-may]]</f>
        <v>0</v>
      </c>
      <c r="CE53">
        <f>+Casos_PN_CORR[[#This Row],[26-may]]-Casos_PN_CORR[[#This Row],[25-may]]</f>
        <v>0</v>
      </c>
      <c r="CF53">
        <f>+Casos_PN_CORR[[#This Row],[27-may]]-Casos_PN_CORR[[#This Row],[26-may]]</f>
        <v>0</v>
      </c>
      <c r="CG53">
        <f>+Casos_PN_CORR[[#This Row],[28-may]]-Casos_PN_CORR[[#This Row],[27-may]]</f>
        <v>0</v>
      </c>
      <c r="CH53">
        <f>+Casos_PN_CORR[[#This Row],[29-may]]-Casos_PN_CORR[[#This Row],[28-may]]</f>
        <v>0</v>
      </c>
      <c r="CI53">
        <f>+Casos_PN_CORR[[#This Row],[30-may]]-Casos_PN_CORR[[#This Row],[29-may]]</f>
        <v>0</v>
      </c>
      <c r="CJ53">
        <f>+Casos_PN_CORR[[#This Row],[31-may]]-Casos_PN_CORR[[#This Row],[30-may]]</f>
        <v>0</v>
      </c>
      <c r="CK53">
        <f>+Casos_PN_CORR[[#This Row],[1-jun]]-Casos_PN_CORR[[#This Row],[31-may]]</f>
        <v>0</v>
      </c>
      <c r="CL53">
        <f>+Casos_PN_CORR[[#This Row],[2-jun]]-Casos_PN_CORR[[#This Row],[1-jun]]</f>
        <v>0</v>
      </c>
      <c r="CM53">
        <f>+Casos_PN_CORR[[#This Row],[3-jun]]-Casos_PN_CORR[[#This Row],[2-jun]]</f>
        <v>0</v>
      </c>
      <c r="CN53">
        <f>+Casos_PN_CORR[[#This Row],[4-jun]]-Casos_PN_CORR[[#This Row],[3-jun]]</f>
        <v>0</v>
      </c>
      <c r="CO53">
        <f>+Casos_PN_CORR[[#This Row],[5-jun]]-Casos_PN_CORR[[#This Row],[4-jun]]</f>
        <v>0</v>
      </c>
      <c r="CP53">
        <f>+Casos_PN_CORR[[#This Row],[6-jun]]-Casos_PN_CORR[[#This Row],[5-jun]]</f>
        <v>0</v>
      </c>
    </row>
    <row r="54" spans="1:94">
      <c r="A54">
        <v>80806</v>
      </c>
      <c r="B54" s="2" t="s">
        <v>97</v>
      </c>
      <c r="C54" s="2" t="s">
        <v>97</v>
      </c>
      <c r="D54" s="2" t="s">
        <v>184</v>
      </c>
      <c r="E54" s="4">
        <f t="shared" si="0"/>
        <v>218</v>
      </c>
      <c r="F54">
        <f>+Casos_PN_CORR[[#This Row],[10-mar]]</f>
        <v>0</v>
      </c>
      <c r="G54">
        <f>+Casos_PN_CORR[[#This Row],[11-mar]]-Casos_PN_CORR[[#This Row],[10-mar]]</f>
        <v>0</v>
      </c>
      <c r="H54">
        <f>+Casos_PN_CORR[[#This Row],[12-mar]]-Casos_PN_CORR[[#This Row],[11-mar]]</f>
        <v>0</v>
      </c>
      <c r="I54">
        <f>+Casos_PN_CORR[[#This Row],[13-mar]]-Casos_PN_CORR[[#This Row],[12-mar]]</f>
        <v>0</v>
      </c>
      <c r="J54">
        <f>+Casos_PN_CORR[[#This Row],[14-mar]]-Casos_PN_CORR[[#This Row],[13-mar]]</f>
        <v>0</v>
      </c>
      <c r="K54">
        <f>+Casos_PN_CORR[[#This Row],[15-mar]]-Casos_PN_CORR[[#This Row],[14-mar]]</f>
        <v>0</v>
      </c>
      <c r="L54">
        <f>+Casos_PN_CORR[[#This Row],[16-mar]]-Casos_PN_CORR[[#This Row],[15-mar]]</f>
        <v>0</v>
      </c>
      <c r="M54">
        <f>+Casos_PN_CORR[[#This Row],[17-mar]]-Casos_PN_CORR[[#This Row],[16-mar]]</f>
        <v>0</v>
      </c>
      <c r="N54">
        <f>+Casos_PN_CORR[[#This Row],[18-mar]]-Casos_PN_CORR[[#This Row],[17-mar]]</f>
        <v>0</v>
      </c>
      <c r="O54">
        <f>+Casos_PN_CORR[[#This Row],[19-mar]]-Casos_PN_CORR[[#This Row],[18-mar]]</f>
        <v>0</v>
      </c>
      <c r="P54">
        <f>+Casos_PN_CORR[[#This Row],[20-mar]]-Casos_PN_CORR[[#This Row],[19-mar]]</f>
        <v>0</v>
      </c>
      <c r="Q54">
        <f>+Casos_PN_CORR[[#This Row],[21-mar]]-Casos_PN_CORR[[#This Row],[20-mar]]</f>
        <v>0</v>
      </c>
      <c r="R54">
        <f>+Casos_PN_CORR[[#This Row],[22-mar]]-Casos_PN_CORR[[#This Row],[21-mar]]</f>
        <v>0</v>
      </c>
      <c r="S54">
        <f>+Casos_PN_CORR[[#This Row],[23-mar]]-Casos_PN_CORR[[#This Row],[22-mar]]</f>
        <v>0</v>
      </c>
      <c r="T54">
        <f>+Casos_PN_CORR[[#This Row],[24-mar]]-Casos_PN_CORR[[#This Row],[23-mar]]</f>
        <v>0</v>
      </c>
      <c r="U54">
        <f>+Casos_PN_CORR[[#This Row],[25-mar]]-Casos_PN_CORR[[#This Row],[24-mar]]</f>
        <v>0</v>
      </c>
      <c r="V54">
        <f>+Casos_PN_CORR[[#This Row],[26-mar]]-Casos_PN_CORR[[#This Row],[25-mar]]</f>
        <v>0</v>
      </c>
      <c r="W54">
        <f>+Casos_PN_CORR[[#This Row],[27-mar]]-Casos_PN_CORR[[#This Row],[26-mar]]</f>
        <v>0</v>
      </c>
      <c r="X54">
        <f>+Casos_PN_CORR[[#This Row],[28-mar]]-Casos_PN_CORR[[#This Row],[27-mar]]</f>
        <v>0</v>
      </c>
      <c r="Y54">
        <f>+Casos_PN_CORR[[#This Row],[29-mar]]-Casos_PN_CORR[[#This Row],[28-mar]]</f>
        <v>0</v>
      </c>
      <c r="Z54">
        <f>+Casos_PN_CORR[[#This Row],[30-mar]]-Casos_PN_CORR[[#This Row],[29-mar]]</f>
        <v>0</v>
      </c>
      <c r="AA54">
        <f>+Casos_PN_CORR[[#This Row],[31-mar]]-Casos_PN_CORR[[#This Row],[30-mar]]</f>
        <v>0</v>
      </c>
      <c r="AB54">
        <f>+Casos_PN_CORR[[#This Row],[1-abr]]-Casos_PN_CORR[[#This Row],[31-mar]]</f>
        <v>0</v>
      </c>
      <c r="AC54">
        <f>+Casos_PN_CORR[[#This Row],[2-abr]]-Casos_PN_CORR[[#This Row],[1-abr]]</f>
        <v>0</v>
      </c>
      <c r="AD54">
        <f>+Casos_PN_CORR[[#This Row],[3-abr]]-Casos_PN_CORR[[#This Row],[2-abr]]</f>
        <v>0</v>
      </c>
      <c r="AE54">
        <f>+Casos_PN_CORR[[#This Row],[4-abr]]-Casos_PN_CORR[[#This Row],[3-abr]]</f>
        <v>0</v>
      </c>
      <c r="AF54">
        <f>+Casos_PN_CORR[[#This Row],[5-abr]]-Casos_PN_CORR[[#This Row],[4-abr]]</f>
        <v>0</v>
      </c>
      <c r="AG54">
        <f>+Casos_PN_CORR[[#This Row],[6-abr]]-Casos_PN_CORR[[#This Row],[5-abr]]</f>
        <v>0</v>
      </c>
      <c r="AH54">
        <f>+Casos_PN_CORR[[#This Row],[7-abr]]-Casos_PN_CORR[[#This Row],[6-abr]]</f>
        <v>0</v>
      </c>
      <c r="AI54">
        <f>+Casos_PN_CORR[[#This Row],[8-abr]]-Casos_PN_CORR[[#This Row],[7-abr]]</f>
        <v>0</v>
      </c>
      <c r="AJ54">
        <f>+Casos_PN_CORR[[#This Row],[9-abr]]-Casos_PN_CORR[[#This Row],[8-abr]]</f>
        <v>0</v>
      </c>
      <c r="AK54">
        <f>+Casos_PN_CORR[[#This Row],[10-abr]]-Casos_PN_CORR[[#This Row],[9-abr]]</f>
        <v>0</v>
      </c>
      <c r="AL54">
        <f>+Casos_PN_CORR[[#This Row],[11-abr]]-Casos_PN_CORR[[#This Row],[10-abr]]</f>
        <v>0</v>
      </c>
      <c r="AM54">
        <f>+Casos_PN_CORR[[#This Row],[12-abr]]-Casos_PN_CORR[[#This Row],[11-abr]]</f>
        <v>0</v>
      </c>
      <c r="AN54">
        <f>+Casos_PN_CORR[[#This Row],[13-abr]]-Casos_PN_CORR[[#This Row],[12-abr]]</f>
        <v>0</v>
      </c>
      <c r="AO54">
        <f>+Casos_PN_CORR[[#This Row],[14-abr]]-Casos_PN_CORR[[#This Row],[13-abr]]</f>
        <v>0</v>
      </c>
      <c r="AP54">
        <f>+Casos_PN_CORR[[#This Row],[15-abr]]-Casos_PN_CORR[[#This Row],[14-abr]]</f>
        <v>0</v>
      </c>
      <c r="AQ54">
        <f>+Casos_PN_CORR[[#This Row],[16-abr]]-Casos_PN_CORR[[#This Row],[15-abr]]</f>
        <v>0</v>
      </c>
      <c r="AR54">
        <f>+Casos_PN_CORR[[#This Row],[17-abr]]-Casos_PN_CORR[[#This Row],[16-abr]]</f>
        <v>0</v>
      </c>
      <c r="AS54">
        <f>+Casos_PN_CORR[[#This Row],[18-abr]]-Casos_PN_CORR[[#This Row],[17-abr]]</f>
        <v>0</v>
      </c>
      <c r="AT54">
        <f>+Casos_PN_CORR[[#This Row],[19-abr]]-Casos_PN_CORR[[#This Row],[18-abr]]</f>
        <v>0</v>
      </c>
      <c r="AU54">
        <f>+Casos_PN_CORR[[#This Row],[20-abr]]-Casos_PN_CORR[[#This Row],[19-abr]]</f>
        <v>0</v>
      </c>
      <c r="AV54">
        <f>+Casos_PN_CORR[[#This Row],[21-abr]]-Casos_PN_CORR[[#This Row],[20-abr]]</f>
        <v>0</v>
      </c>
      <c r="AW54">
        <f>+Casos_PN_CORR[[#This Row],[22-abr]]-Casos_PN_CORR[[#This Row],[21-abr]]</f>
        <v>0</v>
      </c>
      <c r="AX54">
        <f>+Casos_PN_CORR[[#This Row],[23-abr]]-Casos_PN_CORR[[#This Row],[22-abr]]</f>
        <v>0</v>
      </c>
      <c r="AY54">
        <f>+Casos_PN_CORR[[#This Row],[24-abr]]-Casos_PN_CORR[[#This Row],[23-abr]]</f>
        <v>0</v>
      </c>
      <c r="AZ54">
        <f>+Casos_PN_CORR[[#This Row],[25-abr]]-Casos_PN_CORR[[#This Row],[24-abr]]</f>
        <v>0</v>
      </c>
      <c r="BA54">
        <f>+Casos_PN_CORR[[#This Row],[26-abr]]-Casos_PN_CORR[[#This Row],[25-abr]]</f>
        <v>0</v>
      </c>
      <c r="BB54">
        <f>+Casos_PN_CORR[[#This Row],[27-abr]]-Casos_PN_CORR[[#This Row],[26-abr]]</f>
        <v>0</v>
      </c>
      <c r="BC54">
        <f>+Casos_PN_CORR[[#This Row],[28-abr]]-Casos_PN_CORR[[#This Row],[27-abr]]</f>
        <v>0</v>
      </c>
      <c r="BD54">
        <f>+Casos_PN_CORR[[#This Row],[29-abr]]-Casos_PN_CORR[[#This Row],[28-abr]]</f>
        <v>0</v>
      </c>
      <c r="BE54">
        <f>+Casos_PN_CORR[[#This Row],[30-abr]]-Casos_PN_CORR[[#This Row],[29-abr]]</f>
        <v>0</v>
      </c>
      <c r="BF54">
        <f>+Casos_PN_CORR[[#This Row],[1-may]]-Casos_PN_CORR[[#This Row],[30-abr]]</f>
        <v>0</v>
      </c>
      <c r="BG54">
        <f>+Casos_PN_CORR[[#This Row],[2-may]]-Casos_PN_CORR[[#This Row],[1-may]]</f>
        <v>0</v>
      </c>
      <c r="BH54">
        <f>+Casos_PN_CORR[[#This Row],[3-may]]-Casos_PN_CORR[[#This Row],[2-may]]</f>
        <v>0</v>
      </c>
      <c r="BI54">
        <f>+Casos_PN_CORR[[#This Row],[4-may]]-Casos_PN_CORR[[#This Row],[3-may]]</f>
        <v>0</v>
      </c>
      <c r="BJ54">
        <f>+Casos_PN_CORR[[#This Row],[5-may]]-Casos_PN_CORR[[#This Row],[4-may]]</f>
        <v>0</v>
      </c>
      <c r="BK54">
        <f>+Casos_PN_CORR[[#This Row],[6-may]]-Casos_PN_CORR[[#This Row],[5-may]]</f>
        <v>0</v>
      </c>
      <c r="BL54">
        <f>+Casos_PN_CORR[[#This Row],[7-may]]-Casos_PN_CORR[[#This Row],[6-may]]</f>
        <v>0</v>
      </c>
      <c r="BM54">
        <f>+Casos_PN_CORR[[#This Row],[8-may]]-Casos_PN_CORR[[#This Row],[7-may]]</f>
        <v>0</v>
      </c>
      <c r="BN54">
        <f>+Casos_PN_CORR[[#This Row],[9-may]]-Casos_PN_CORR[[#This Row],[8-may]]</f>
        <v>0</v>
      </c>
      <c r="BO54">
        <f>+Casos_PN_CORR[[#This Row],[10-may]]-Casos_PN_CORR[[#This Row],[9-may]]</f>
        <v>0</v>
      </c>
      <c r="BP54">
        <f>+Casos_PN_CORR[[#This Row],[11-may]]-Casos_PN_CORR[[#This Row],[10-may]]</f>
        <v>0</v>
      </c>
      <c r="BQ54">
        <f>+Casos_PN_CORR[[#This Row],[12-may]]-Casos_PN_CORR[[#This Row],[11-may]]</f>
        <v>0</v>
      </c>
      <c r="BR54">
        <f>+Casos_PN_CORR[[#This Row],[13-may]]-Casos_PN_CORR[[#This Row],[12-may]]</f>
        <v>0</v>
      </c>
      <c r="BS54">
        <f>+Casos_PN_CORR[[#This Row],[14-may]]-Casos_PN_CORR[[#This Row],[13-may]]</f>
        <v>0</v>
      </c>
      <c r="BT54">
        <f>+Casos_PN_CORR[[#This Row],[15-may]]-Casos_PN_CORR[[#This Row],[14-may]]</f>
        <v>0</v>
      </c>
      <c r="BU54">
        <f>+Casos_PN_CORR[[#This Row],[16-may]]-Casos_PN_CORR[[#This Row],[15-may]]</f>
        <v>0</v>
      </c>
      <c r="BV54">
        <f>+Casos_PN_CORR[[#This Row],[17-may]]-Casos_PN_CORR[[#This Row],[16-may]]</f>
        <v>0</v>
      </c>
      <c r="BW54">
        <f>+Casos_PN_CORR[[#This Row],[18-may]]-Casos_PN_CORR[[#This Row],[17-may]]</f>
        <v>0</v>
      </c>
      <c r="BX54">
        <f>+Casos_PN_CORR[[#This Row],[19-may]]-Casos_PN_CORR[[#This Row],[18-may]]</f>
        <v>0</v>
      </c>
      <c r="BY54">
        <f>+Casos_PN_CORR[[#This Row],[20-may]]-Casos_PN_CORR[[#This Row],[19-may]]</f>
        <v>0</v>
      </c>
      <c r="BZ54">
        <f>+Casos_PN_CORR[[#This Row],[21-may]]-Casos_PN_CORR[[#This Row],[20-may]]</f>
        <v>0</v>
      </c>
      <c r="CA54">
        <f>+Casos_PN_CORR[[#This Row],[22-may]]-Casos_PN_CORR[[#This Row],[21-may]]</f>
        <v>0</v>
      </c>
      <c r="CB54">
        <f>+Casos_PN_CORR[[#This Row],[23-may]]-Casos_PN_CORR[[#This Row],[22-may]]</f>
        <v>0</v>
      </c>
      <c r="CC54">
        <f>+Casos_PN_CORR[[#This Row],[24-may]]-Casos_PN_CORR[[#This Row],[23-may]]</f>
        <v>0</v>
      </c>
      <c r="CD54">
        <f>+Casos_PN_CORR[[#This Row],[25-may]]-Casos_PN_CORR[[#This Row],[24-may]]</f>
        <v>0</v>
      </c>
      <c r="CE54">
        <f>+Casos_PN_CORR[[#This Row],[26-may]]-Casos_PN_CORR[[#This Row],[25-may]]</f>
        <v>0</v>
      </c>
      <c r="CF54">
        <f>+Casos_PN_CORR[[#This Row],[27-may]]-Casos_PN_CORR[[#This Row],[26-may]]</f>
        <v>0</v>
      </c>
      <c r="CG54">
        <f>+Casos_PN_CORR[[#This Row],[28-may]]-Casos_PN_CORR[[#This Row],[27-may]]</f>
        <v>0</v>
      </c>
      <c r="CH54">
        <f>+Casos_PN_CORR[[#This Row],[29-may]]-Casos_PN_CORR[[#This Row],[28-may]]</f>
        <v>0</v>
      </c>
      <c r="CI54">
        <f>+Casos_PN_CORR[[#This Row],[30-may]]-Casos_PN_CORR[[#This Row],[29-may]]</f>
        <v>0</v>
      </c>
      <c r="CJ54">
        <f>+Casos_PN_CORR[[#This Row],[31-may]]-Casos_PN_CORR[[#This Row],[30-may]]</f>
        <v>0</v>
      </c>
      <c r="CK54">
        <f>+Casos_PN_CORR[[#This Row],[1-jun]]-Casos_PN_CORR[[#This Row],[31-may]]</f>
        <v>0</v>
      </c>
      <c r="CL54">
        <f>+Casos_PN_CORR[[#This Row],[2-jun]]-Casos_PN_CORR[[#This Row],[1-jun]]</f>
        <v>0</v>
      </c>
      <c r="CM54">
        <f>+Casos_PN_CORR[[#This Row],[3-jun]]-Casos_PN_CORR[[#This Row],[2-jun]]</f>
        <v>0</v>
      </c>
      <c r="CN54">
        <f>+Casos_PN_CORR[[#This Row],[4-jun]]-Casos_PN_CORR[[#This Row],[3-jun]]</f>
        <v>0</v>
      </c>
      <c r="CO54">
        <f>+Casos_PN_CORR[[#This Row],[5-jun]]-Casos_PN_CORR[[#This Row],[4-jun]]</f>
        <v>218</v>
      </c>
      <c r="CP54">
        <f>+Casos_PN_CORR[[#This Row],[6-jun]]-Casos_PN_CORR[[#This Row],[5-jun]]</f>
        <v>0</v>
      </c>
    </row>
    <row r="55" spans="1:94">
      <c r="A55">
        <v>40602</v>
      </c>
      <c r="B55" s="2" t="s">
        <v>115</v>
      </c>
      <c r="C55" s="2" t="s">
        <v>185</v>
      </c>
      <c r="D55" s="2" t="s">
        <v>186</v>
      </c>
      <c r="E55" s="4">
        <f t="shared" si="0"/>
        <v>0</v>
      </c>
      <c r="F55">
        <f>+Casos_PN_CORR[[#This Row],[10-mar]]</f>
        <v>0</v>
      </c>
      <c r="G55">
        <f>+Casos_PN_CORR[[#This Row],[11-mar]]-Casos_PN_CORR[[#This Row],[10-mar]]</f>
        <v>0</v>
      </c>
      <c r="H55">
        <f>+Casos_PN_CORR[[#This Row],[12-mar]]-Casos_PN_CORR[[#This Row],[11-mar]]</f>
        <v>0</v>
      </c>
      <c r="I55">
        <f>+Casos_PN_CORR[[#This Row],[13-mar]]-Casos_PN_CORR[[#This Row],[12-mar]]</f>
        <v>0</v>
      </c>
      <c r="J55">
        <f>+Casos_PN_CORR[[#This Row],[14-mar]]-Casos_PN_CORR[[#This Row],[13-mar]]</f>
        <v>0</v>
      </c>
      <c r="K55">
        <f>+Casos_PN_CORR[[#This Row],[15-mar]]-Casos_PN_CORR[[#This Row],[14-mar]]</f>
        <v>0</v>
      </c>
      <c r="L55">
        <f>+Casos_PN_CORR[[#This Row],[16-mar]]-Casos_PN_CORR[[#This Row],[15-mar]]</f>
        <v>0</v>
      </c>
      <c r="M55">
        <f>+Casos_PN_CORR[[#This Row],[17-mar]]-Casos_PN_CORR[[#This Row],[16-mar]]</f>
        <v>0</v>
      </c>
      <c r="N55">
        <f>+Casos_PN_CORR[[#This Row],[18-mar]]-Casos_PN_CORR[[#This Row],[17-mar]]</f>
        <v>0</v>
      </c>
      <c r="O55">
        <f>+Casos_PN_CORR[[#This Row],[19-mar]]-Casos_PN_CORR[[#This Row],[18-mar]]</f>
        <v>0</v>
      </c>
      <c r="P55">
        <f>+Casos_PN_CORR[[#This Row],[20-mar]]-Casos_PN_CORR[[#This Row],[19-mar]]</f>
        <v>0</v>
      </c>
      <c r="Q55">
        <f>+Casos_PN_CORR[[#This Row],[21-mar]]-Casos_PN_CORR[[#This Row],[20-mar]]</f>
        <v>0</v>
      </c>
      <c r="R55">
        <f>+Casos_PN_CORR[[#This Row],[22-mar]]-Casos_PN_CORR[[#This Row],[21-mar]]</f>
        <v>0</v>
      </c>
      <c r="S55">
        <f>+Casos_PN_CORR[[#This Row],[23-mar]]-Casos_PN_CORR[[#This Row],[22-mar]]</f>
        <v>0</v>
      </c>
      <c r="T55">
        <f>+Casos_PN_CORR[[#This Row],[24-mar]]-Casos_PN_CORR[[#This Row],[23-mar]]</f>
        <v>0</v>
      </c>
      <c r="U55">
        <f>+Casos_PN_CORR[[#This Row],[25-mar]]-Casos_PN_CORR[[#This Row],[24-mar]]</f>
        <v>0</v>
      </c>
      <c r="V55">
        <f>+Casos_PN_CORR[[#This Row],[26-mar]]-Casos_PN_CORR[[#This Row],[25-mar]]</f>
        <v>0</v>
      </c>
      <c r="W55">
        <f>+Casos_PN_CORR[[#This Row],[27-mar]]-Casos_PN_CORR[[#This Row],[26-mar]]</f>
        <v>0</v>
      </c>
      <c r="X55">
        <f>+Casos_PN_CORR[[#This Row],[28-mar]]-Casos_PN_CORR[[#This Row],[27-mar]]</f>
        <v>0</v>
      </c>
      <c r="Y55">
        <f>+Casos_PN_CORR[[#This Row],[29-mar]]-Casos_PN_CORR[[#This Row],[28-mar]]</f>
        <v>0</v>
      </c>
      <c r="Z55">
        <f>+Casos_PN_CORR[[#This Row],[30-mar]]-Casos_PN_CORR[[#This Row],[29-mar]]</f>
        <v>0</v>
      </c>
      <c r="AA55">
        <f>+Casos_PN_CORR[[#This Row],[31-mar]]-Casos_PN_CORR[[#This Row],[30-mar]]</f>
        <v>0</v>
      </c>
      <c r="AB55">
        <f>+Casos_PN_CORR[[#This Row],[1-abr]]-Casos_PN_CORR[[#This Row],[31-mar]]</f>
        <v>0</v>
      </c>
      <c r="AC55">
        <f>+Casos_PN_CORR[[#This Row],[2-abr]]-Casos_PN_CORR[[#This Row],[1-abr]]</f>
        <v>0</v>
      </c>
      <c r="AD55">
        <f>+Casos_PN_CORR[[#This Row],[3-abr]]-Casos_PN_CORR[[#This Row],[2-abr]]</f>
        <v>0</v>
      </c>
      <c r="AE55">
        <f>+Casos_PN_CORR[[#This Row],[4-abr]]-Casos_PN_CORR[[#This Row],[3-abr]]</f>
        <v>0</v>
      </c>
      <c r="AF55">
        <f>+Casos_PN_CORR[[#This Row],[5-abr]]-Casos_PN_CORR[[#This Row],[4-abr]]</f>
        <v>0</v>
      </c>
      <c r="AG55">
        <f>+Casos_PN_CORR[[#This Row],[6-abr]]-Casos_PN_CORR[[#This Row],[5-abr]]</f>
        <v>0</v>
      </c>
      <c r="AH55">
        <f>+Casos_PN_CORR[[#This Row],[7-abr]]-Casos_PN_CORR[[#This Row],[6-abr]]</f>
        <v>0</v>
      </c>
      <c r="AI55">
        <f>+Casos_PN_CORR[[#This Row],[8-abr]]-Casos_PN_CORR[[#This Row],[7-abr]]</f>
        <v>0</v>
      </c>
      <c r="AJ55">
        <f>+Casos_PN_CORR[[#This Row],[9-abr]]-Casos_PN_CORR[[#This Row],[8-abr]]</f>
        <v>0</v>
      </c>
      <c r="AK55">
        <f>+Casos_PN_CORR[[#This Row],[10-abr]]-Casos_PN_CORR[[#This Row],[9-abr]]</f>
        <v>0</v>
      </c>
      <c r="AL55">
        <f>+Casos_PN_CORR[[#This Row],[11-abr]]-Casos_PN_CORR[[#This Row],[10-abr]]</f>
        <v>0</v>
      </c>
      <c r="AM55">
        <f>+Casos_PN_CORR[[#This Row],[12-abr]]-Casos_PN_CORR[[#This Row],[11-abr]]</f>
        <v>0</v>
      </c>
      <c r="AN55">
        <f>+Casos_PN_CORR[[#This Row],[13-abr]]-Casos_PN_CORR[[#This Row],[12-abr]]</f>
        <v>0</v>
      </c>
      <c r="AO55">
        <f>+Casos_PN_CORR[[#This Row],[14-abr]]-Casos_PN_CORR[[#This Row],[13-abr]]</f>
        <v>0</v>
      </c>
      <c r="AP55">
        <f>+Casos_PN_CORR[[#This Row],[15-abr]]-Casos_PN_CORR[[#This Row],[14-abr]]</f>
        <v>0</v>
      </c>
      <c r="AQ55">
        <f>+Casos_PN_CORR[[#This Row],[16-abr]]-Casos_PN_CORR[[#This Row],[15-abr]]</f>
        <v>0</v>
      </c>
      <c r="AR55">
        <f>+Casos_PN_CORR[[#This Row],[17-abr]]-Casos_PN_CORR[[#This Row],[16-abr]]</f>
        <v>0</v>
      </c>
      <c r="AS55">
        <f>+Casos_PN_CORR[[#This Row],[18-abr]]-Casos_PN_CORR[[#This Row],[17-abr]]</f>
        <v>0</v>
      </c>
      <c r="AT55">
        <f>+Casos_PN_CORR[[#This Row],[19-abr]]-Casos_PN_CORR[[#This Row],[18-abr]]</f>
        <v>0</v>
      </c>
      <c r="AU55">
        <f>+Casos_PN_CORR[[#This Row],[20-abr]]-Casos_PN_CORR[[#This Row],[19-abr]]</f>
        <v>0</v>
      </c>
      <c r="AV55">
        <f>+Casos_PN_CORR[[#This Row],[21-abr]]-Casos_PN_CORR[[#This Row],[20-abr]]</f>
        <v>0</v>
      </c>
      <c r="AW55">
        <f>+Casos_PN_CORR[[#This Row],[22-abr]]-Casos_PN_CORR[[#This Row],[21-abr]]</f>
        <v>0</v>
      </c>
      <c r="AX55">
        <f>+Casos_PN_CORR[[#This Row],[23-abr]]-Casos_PN_CORR[[#This Row],[22-abr]]</f>
        <v>0</v>
      </c>
      <c r="AY55">
        <f>+Casos_PN_CORR[[#This Row],[24-abr]]-Casos_PN_CORR[[#This Row],[23-abr]]</f>
        <v>0</v>
      </c>
      <c r="AZ55">
        <f>+Casos_PN_CORR[[#This Row],[25-abr]]-Casos_PN_CORR[[#This Row],[24-abr]]</f>
        <v>0</v>
      </c>
      <c r="BA55">
        <f>+Casos_PN_CORR[[#This Row],[26-abr]]-Casos_PN_CORR[[#This Row],[25-abr]]</f>
        <v>0</v>
      </c>
      <c r="BB55">
        <f>+Casos_PN_CORR[[#This Row],[27-abr]]-Casos_PN_CORR[[#This Row],[26-abr]]</f>
        <v>0</v>
      </c>
      <c r="BC55">
        <f>+Casos_PN_CORR[[#This Row],[28-abr]]-Casos_PN_CORR[[#This Row],[27-abr]]</f>
        <v>0</v>
      </c>
      <c r="BD55">
        <f>+Casos_PN_CORR[[#This Row],[29-abr]]-Casos_PN_CORR[[#This Row],[28-abr]]</f>
        <v>0</v>
      </c>
      <c r="BE55">
        <f>+Casos_PN_CORR[[#This Row],[30-abr]]-Casos_PN_CORR[[#This Row],[29-abr]]</f>
        <v>0</v>
      </c>
      <c r="BF55">
        <f>+Casos_PN_CORR[[#This Row],[1-may]]-Casos_PN_CORR[[#This Row],[30-abr]]</f>
        <v>0</v>
      </c>
      <c r="BG55">
        <f>+Casos_PN_CORR[[#This Row],[2-may]]-Casos_PN_CORR[[#This Row],[1-may]]</f>
        <v>0</v>
      </c>
      <c r="BH55">
        <f>+Casos_PN_CORR[[#This Row],[3-may]]-Casos_PN_CORR[[#This Row],[2-may]]</f>
        <v>0</v>
      </c>
      <c r="BI55">
        <f>+Casos_PN_CORR[[#This Row],[4-may]]-Casos_PN_CORR[[#This Row],[3-may]]</f>
        <v>0</v>
      </c>
      <c r="BJ55">
        <f>+Casos_PN_CORR[[#This Row],[5-may]]-Casos_PN_CORR[[#This Row],[4-may]]</f>
        <v>0</v>
      </c>
      <c r="BK55">
        <f>+Casos_PN_CORR[[#This Row],[6-may]]-Casos_PN_CORR[[#This Row],[5-may]]</f>
        <v>0</v>
      </c>
      <c r="BL55">
        <f>+Casos_PN_CORR[[#This Row],[7-may]]-Casos_PN_CORR[[#This Row],[6-may]]</f>
        <v>0</v>
      </c>
      <c r="BM55">
        <f>+Casos_PN_CORR[[#This Row],[8-may]]-Casos_PN_CORR[[#This Row],[7-may]]</f>
        <v>0</v>
      </c>
      <c r="BN55">
        <f>+Casos_PN_CORR[[#This Row],[9-may]]-Casos_PN_CORR[[#This Row],[8-may]]</f>
        <v>0</v>
      </c>
      <c r="BO55">
        <f>+Casos_PN_CORR[[#This Row],[10-may]]-Casos_PN_CORR[[#This Row],[9-may]]</f>
        <v>0</v>
      </c>
      <c r="BP55">
        <f>+Casos_PN_CORR[[#This Row],[11-may]]-Casos_PN_CORR[[#This Row],[10-may]]</f>
        <v>0</v>
      </c>
      <c r="BQ55">
        <f>+Casos_PN_CORR[[#This Row],[12-may]]-Casos_PN_CORR[[#This Row],[11-may]]</f>
        <v>0</v>
      </c>
      <c r="BR55">
        <f>+Casos_PN_CORR[[#This Row],[13-may]]-Casos_PN_CORR[[#This Row],[12-may]]</f>
        <v>0</v>
      </c>
      <c r="BS55">
        <f>+Casos_PN_CORR[[#This Row],[14-may]]-Casos_PN_CORR[[#This Row],[13-may]]</f>
        <v>0</v>
      </c>
      <c r="BT55">
        <f>+Casos_PN_CORR[[#This Row],[15-may]]-Casos_PN_CORR[[#This Row],[14-may]]</f>
        <v>0</v>
      </c>
      <c r="BU55">
        <f>+Casos_PN_CORR[[#This Row],[16-may]]-Casos_PN_CORR[[#This Row],[15-may]]</f>
        <v>0</v>
      </c>
      <c r="BV55">
        <f>+Casos_PN_CORR[[#This Row],[17-may]]-Casos_PN_CORR[[#This Row],[16-may]]</f>
        <v>0</v>
      </c>
      <c r="BW55">
        <f>+Casos_PN_CORR[[#This Row],[18-may]]-Casos_PN_CORR[[#This Row],[17-may]]</f>
        <v>0</v>
      </c>
      <c r="BX55">
        <f>+Casos_PN_CORR[[#This Row],[19-may]]-Casos_PN_CORR[[#This Row],[18-may]]</f>
        <v>0</v>
      </c>
      <c r="BY55">
        <f>+Casos_PN_CORR[[#This Row],[20-may]]-Casos_PN_CORR[[#This Row],[19-may]]</f>
        <v>0</v>
      </c>
      <c r="BZ55">
        <f>+Casos_PN_CORR[[#This Row],[21-may]]-Casos_PN_CORR[[#This Row],[20-may]]</f>
        <v>0</v>
      </c>
      <c r="CA55">
        <f>+Casos_PN_CORR[[#This Row],[22-may]]-Casos_PN_CORR[[#This Row],[21-may]]</f>
        <v>0</v>
      </c>
      <c r="CB55">
        <f>+Casos_PN_CORR[[#This Row],[23-may]]-Casos_PN_CORR[[#This Row],[22-may]]</f>
        <v>0</v>
      </c>
      <c r="CC55">
        <f>+Casos_PN_CORR[[#This Row],[24-may]]-Casos_PN_CORR[[#This Row],[23-may]]</f>
        <v>0</v>
      </c>
      <c r="CD55">
        <f>+Casos_PN_CORR[[#This Row],[25-may]]-Casos_PN_CORR[[#This Row],[24-may]]</f>
        <v>0</v>
      </c>
      <c r="CE55">
        <f>+Casos_PN_CORR[[#This Row],[26-may]]-Casos_PN_CORR[[#This Row],[25-may]]</f>
        <v>0</v>
      </c>
      <c r="CF55">
        <f>+Casos_PN_CORR[[#This Row],[27-may]]-Casos_PN_CORR[[#This Row],[26-may]]</f>
        <v>0</v>
      </c>
      <c r="CG55">
        <f>+Casos_PN_CORR[[#This Row],[28-may]]-Casos_PN_CORR[[#This Row],[27-may]]</f>
        <v>0</v>
      </c>
      <c r="CH55">
        <f>+Casos_PN_CORR[[#This Row],[29-may]]-Casos_PN_CORR[[#This Row],[28-may]]</f>
        <v>0</v>
      </c>
      <c r="CI55">
        <f>+Casos_PN_CORR[[#This Row],[30-may]]-Casos_PN_CORR[[#This Row],[29-may]]</f>
        <v>0</v>
      </c>
      <c r="CJ55">
        <f>+Casos_PN_CORR[[#This Row],[31-may]]-Casos_PN_CORR[[#This Row],[30-may]]</f>
        <v>0</v>
      </c>
      <c r="CK55">
        <f>+Casos_PN_CORR[[#This Row],[1-jun]]-Casos_PN_CORR[[#This Row],[31-may]]</f>
        <v>0</v>
      </c>
      <c r="CL55">
        <f>+Casos_PN_CORR[[#This Row],[2-jun]]-Casos_PN_CORR[[#This Row],[1-jun]]</f>
        <v>0</v>
      </c>
      <c r="CM55">
        <f>+Casos_PN_CORR[[#This Row],[3-jun]]-Casos_PN_CORR[[#This Row],[2-jun]]</f>
        <v>0</v>
      </c>
      <c r="CN55">
        <f>+Casos_PN_CORR[[#This Row],[4-jun]]-Casos_PN_CORR[[#This Row],[3-jun]]</f>
        <v>0</v>
      </c>
      <c r="CO55">
        <f>+Casos_PN_CORR[[#This Row],[5-jun]]-Casos_PN_CORR[[#This Row],[4-jun]]</f>
        <v>0</v>
      </c>
      <c r="CP55">
        <f>+Casos_PN_CORR[[#This Row],[6-jun]]-Casos_PN_CORR[[#This Row],[5-jun]]</f>
        <v>0</v>
      </c>
    </row>
    <row r="56" spans="1:94">
      <c r="A56">
        <v>120601</v>
      </c>
      <c r="B56" s="2" t="s">
        <v>104</v>
      </c>
      <c r="C56" s="2" t="s">
        <v>187</v>
      </c>
      <c r="D56" s="2" t="s">
        <v>188</v>
      </c>
      <c r="E56" s="4">
        <f t="shared" si="0"/>
        <v>0</v>
      </c>
      <c r="F56">
        <f>+Casos_PN_CORR[[#This Row],[10-mar]]</f>
        <v>0</v>
      </c>
      <c r="G56">
        <f>+Casos_PN_CORR[[#This Row],[11-mar]]-Casos_PN_CORR[[#This Row],[10-mar]]</f>
        <v>0</v>
      </c>
      <c r="H56">
        <f>+Casos_PN_CORR[[#This Row],[12-mar]]-Casos_PN_CORR[[#This Row],[11-mar]]</f>
        <v>0</v>
      </c>
      <c r="I56">
        <f>+Casos_PN_CORR[[#This Row],[13-mar]]-Casos_PN_CORR[[#This Row],[12-mar]]</f>
        <v>0</v>
      </c>
      <c r="J56">
        <f>+Casos_PN_CORR[[#This Row],[14-mar]]-Casos_PN_CORR[[#This Row],[13-mar]]</f>
        <v>0</v>
      </c>
      <c r="K56">
        <f>+Casos_PN_CORR[[#This Row],[15-mar]]-Casos_PN_CORR[[#This Row],[14-mar]]</f>
        <v>0</v>
      </c>
      <c r="L56">
        <f>+Casos_PN_CORR[[#This Row],[16-mar]]-Casos_PN_CORR[[#This Row],[15-mar]]</f>
        <v>0</v>
      </c>
      <c r="M56">
        <f>+Casos_PN_CORR[[#This Row],[17-mar]]-Casos_PN_CORR[[#This Row],[16-mar]]</f>
        <v>0</v>
      </c>
      <c r="N56">
        <f>+Casos_PN_CORR[[#This Row],[18-mar]]-Casos_PN_CORR[[#This Row],[17-mar]]</f>
        <v>0</v>
      </c>
      <c r="O56">
        <f>+Casos_PN_CORR[[#This Row],[19-mar]]-Casos_PN_CORR[[#This Row],[18-mar]]</f>
        <v>0</v>
      </c>
      <c r="P56">
        <f>+Casos_PN_CORR[[#This Row],[20-mar]]-Casos_PN_CORR[[#This Row],[19-mar]]</f>
        <v>0</v>
      </c>
      <c r="Q56">
        <f>+Casos_PN_CORR[[#This Row],[21-mar]]-Casos_PN_CORR[[#This Row],[20-mar]]</f>
        <v>0</v>
      </c>
      <c r="R56">
        <f>+Casos_PN_CORR[[#This Row],[22-mar]]-Casos_PN_CORR[[#This Row],[21-mar]]</f>
        <v>0</v>
      </c>
      <c r="S56">
        <f>+Casos_PN_CORR[[#This Row],[23-mar]]-Casos_PN_CORR[[#This Row],[22-mar]]</f>
        <v>0</v>
      </c>
      <c r="T56">
        <f>+Casos_PN_CORR[[#This Row],[24-mar]]-Casos_PN_CORR[[#This Row],[23-mar]]</f>
        <v>0</v>
      </c>
      <c r="U56">
        <f>+Casos_PN_CORR[[#This Row],[25-mar]]-Casos_PN_CORR[[#This Row],[24-mar]]</f>
        <v>0</v>
      </c>
      <c r="V56">
        <f>+Casos_PN_CORR[[#This Row],[26-mar]]-Casos_PN_CORR[[#This Row],[25-mar]]</f>
        <v>0</v>
      </c>
      <c r="W56">
        <f>+Casos_PN_CORR[[#This Row],[27-mar]]-Casos_PN_CORR[[#This Row],[26-mar]]</f>
        <v>0</v>
      </c>
      <c r="X56">
        <f>+Casos_PN_CORR[[#This Row],[28-mar]]-Casos_PN_CORR[[#This Row],[27-mar]]</f>
        <v>0</v>
      </c>
      <c r="Y56">
        <f>+Casos_PN_CORR[[#This Row],[29-mar]]-Casos_PN_CORR[[#This Row],[28-mar]]</f>
        <v>0</v>
      </c>
      <c r="Z56">
        <f>+Casos_PN_CORR[[#This Row],[30-mar]]-Casos_PN_CORR[[#This Row],[29-mar]]</f>
        <v>0</v>
      </c>
      <c r="AA56">
        <f>+Casos_PN_CORR[[#This Row],[31-mar]]-Casos_PN_CORR[[#This Row],[30-mar]]</f>
        <v>0</v>
      </c>
      <c r="AB56">
        <f>+Casos_PN_CORR[[#This Row],[1-abr]]-Casos_PN_CORR[[#This Row],[31-mar]]</f>
        <v>0</v>
      </c>
      <c r="AC56">
        <f>+Casos_PN_CORR[[#This Row],[2-abr]]-Casos_PN_CORR[[#This Row],[1-abr]]</f>
        <v>0</v>
      </c>
      <c r="AD56">
        <f>+Casos_PN_CORR[[#This Row],[3-abr]]-Casos_PN_CORR[[#This Row],[2-abr]]</f>
        <v>0</v>
      </c>
      <c r="AE56">
        <f>+Casos_PN_CORR[[#This Row],[4-abr]]-Casos_PN_CORR[[#This Row],[3-abr]]</f>
        <v>0</v>
      </c>
      <c r="AF56">
        <f>+Casos_PN_CORR[[#This Row],[5-abr]]-Casos_PN_CORR[[#This Row],[4-abr]]</f>
        <v>0</v>
      </c>
      <c r="AG56">
        <f>+Casos_PN_CORR[[#This Row],[6-abr]]-Casos_PN_CORR[[#This Row],[5-abr]]</f>
        <v>0</v>
      </c>
      <c r="AH56">
        <f>+Casos_PN_CORR[[#This Row],[7-abr]]-Casos_PN_CORR[[#This Row],[6-abr]]</f>
        <v>0</v>
      </c>
      <c r="AI56">
        <f>+Casos_PN_CORR[[#This Row],[8-abr]]-Casos_PN_CORR[[#This Row],[7-abr]]</f>
        <v>0</v>
      </c>
      <c r="AJ56">
        <f>+Casos_PN_CORR[[#This Row],[9-abr]]-Casos_PN_CORR[[#This Row],[8-abr]]</f>
        <v>0</v>
      </c>
      <c r="AK56">
        <f>+Casos_PN_CORR[[#This Row],[10-abr]]-Casos_PN_CORR[[#This Row],[9-abr]]</f>
        <v>0</v>
      </c>
      <c r="AL56">
        <f>+Casos_PN_CORR[[#This Row],[11-abr]]-Casos_PN_CORR[[#This Row],[10-abr]]</f>
        <v>0</v>
      </c>
      <c r="AM56">
        <f>+Casos_PN_CORR[[#This Row],[12-abr]]-Casos_PN_CORR[[#This Row],[11-abr]]</f>
        <v>0</v>
      </c>
      <c r="AN56">
        <f>+Casos_PN_CORR[[#This Row],[13-abr]]-Casos_PN_CORR[[#This Row],[12-abr]]</f>
        <v>0</v>
      </c>
      <c r="AO56">
        <f>+Casos_PN_CORR[[#This Row],[14-abr]]-Casos_PN_CORR[[#This Row],[13-abr]]</f>
        <v>0</v>
      </c>
      <c r="AP56">
        <f>+Casos_PN_CORR[[#This Row],[15-abr]]-Casos_PN_CORR[[#This Row],[14-abr]]</f>
        <v>0</v>
      </c>
      <c r="AQ56">
        <f>+Casos_PN_CORR[[#This Row],[16-abr]]-Casos_PN_CORR[[#This Row],[15-abr]]</f>
        <v>0</v>
      </c>
      <c r="AR56">
        <f>+Casos_PN_CORR[[#This Row],[17-abr]]-Casos_PN_CORR[[#This Row],[16-abr]]</f>
        <v>0</v>
      </c>
      <c r="AS56">
        <f>+Casos_PN_CORR[[#This Row],[18-abr]]-Casos_PN_CORR[[#This Row],[17-abr]]</f>
        <v>0</v>
      </c>
      <c r="AT56">
        <f>+Casos_PN_CORR[[#This Row],[19-abr]]-Casos_PN_CORR[[#This Row],[18-abr]]</f>
        <v>0</v>
      </c>
      <c r="AU56">
        <f>+Casos_PN_CORR[[#This Row],[20-abr]]-Casos_PN_CORR[[#This Row],[19-abr]]</f>
        <v>0</v>
      </c>
      <c r="AV56">
        <f>+Casos_PN_CORR[[#This Row],[21-abr]]-Casos_PN_CORR[[#This Row],[20-abr]]</f>
        <v>0</v>
      </c>
      <c r="AW56">
        <f>+Casos_PN_CORR[[#This Row],[22-abr]]-Casos_PN_CORR[[#This Row],[21-abr]]</f>
        <v>0</v>
      </c>
      <c r="AX56">
        <f>+Casos_PN_CORR[[#This Row],[23-abr]]-Casos_PN_CORR[[#This Row],[22-abr]]</f>
        <v>0</v>
      </c>
      <c r="AY56">
        <f>+Casos_PN_CORR[[#This Row],[24-abr]]-Casos_PN_CORR[[#This Row],[23-abr]]</f>
        <v>0</v>
      </c>
      <c r="AZ56">
        <f>+Casos_PN_CORR[[#This Row],[25-abr]]-Casos_PN_CORR[[#This Row],[24-abr]]</f>
        <v>0</v>
      </c>
      <c r="BA56">
        <f>+Casos_PN_CORR[[#This Row],[26-abr]]-Casos_PN_CORR[[#This Row],[25-abr]]</f>
        <v>0</v>
      </c>
      <c r="BB56">
        <f>+Casos_PN_CORR[[#This Row],[27-abr]]-Casos_PN_CORR[[#This Row],[26-abr]]</f>
        <v>0</v>
      </c>
      <c r="BC56">
        <f>+Casos_PN_CORR[[#This Row],[28-abr]]-Casos_PN_CORR[[#This Row],[27-abr]]</f>
        <v>0</v>
      </c>
      <c r="BD56">
        <f>+Casos_PN_CORR[[#This Row],[29-abr]]-Casos_PN_CORR[[#This Row],[28-abr]]</f>
        <v>0</v>
      </c>
      <c r="BE56">
        <f>+Casos_PN_CORR[[#This Row],[30-abr]]-Casos_PN_CORR[[#This Row],[29-abr]]</f>
        <v>0</v>
      </c>
      <c r="BF56">
        <f>+Casos_PN_CORR[[#This Row],[1-may]]-Casos_PN_CORR[[#This Row],[30-abr]]</f>
        <v>0</v>
      </c>
      <c r="BG56">
        <f>+Casos_PN_CORR[[#This Row],[2-may]]-Casos_PN_CORR[[#This Row],[1-may]]</f>
        <v>0</v>
      </c>
      <c r="BH56">
        <f>+Casos_PN_CORR[[#This Row],[3-may]]-Casos_PN_CORR[[#This Row],[2-may]]</f>
        <v>0</v>
      </c>
      <c r="BI56">
        <f>+Casos_PN_CORR[[#This Row],[4-may]]-Casos_PN_CORR[[#This Row],[3-may]]</f>
        <v>0</v>
      </c>
      <c r="BJ56">
        <f>+Casos_PN_CORR[[#This Row],[5-may]]-Casos_PN_CORR[[#This Row],[4-may]]</f>
        <v>0</v>
      </c>
      <c r="BK56">
        <f>+Casos_PN_CORR[[#This Row],[6-may]]-Casos_PN_CORR[[#This Row],[5-may]]</f>
        <v>0</v>
      </c>
      <c r="BL56">
        <f>+Casos_PN_CORR[[#This Row],[7-may]]-Casos_PN_CORR[[#This Row],[6-may]]</f>
        <v>0</v>
      </c>
      <c r="BM56">
        <f>+Casos_PN_CORR[[#This Row],[8-may]]-Casos_PN_CORR[[#This Row],[7-may]]</f>
        <v>0</v>
      </c>
      <c r="BN56">
        <f>+Casos_PN_CORR[[#This Row],[9-may]]-Casos_PN_CORR[[#This Row],[8-may]]</f>
        <v>0</v>
      </c>
      <c r="BO56">
        <f>+Casos_PN_CORR[[#This Row],[10-may]]-Casos_PN_CORR[[#This Row],[9-may]]</f>
        <v>0</v>
      </c>
      <c r="BP56">
        <f>+Casos_PN_CORR[[#This Row],[11-may]]-Casos_PN_CORR[[#This Row],[10-may]]</f>
        <v>0</v>
      </c>
      <c r="BQ56">
        <f>+Casos_PN_CORR[[#This Row],[12-may]]-Casos_PN_CORR[[#This Row],[11-may]]</f>
        <v>0</v>
      </c>
      <c r="BR56">
        <f>+Casos_PN_CORR[[#This Row],[13-may]]-Casos_PN_CORR[[#This Row],[12-may]]</f>
        <v>0</v>
      </c>
      <c r="BS56">
        <f>+Casos_PN_CORR[[#This Row],[14-may]]-Casos_PN_CORR[[#This Row],[13-may]]</f>
        <v>0</v>
      </c>
      <c r="BT56">
        <f>+Casos_PN_CORR[[#This Row],[15-may]]-Casos_PN_CORR[[#This Row],[14-may]]</f>
        <v>0</v>
      </c>
      <c r="BU56">
        <f>+Casos_PN_CORR[[#This Row],[16-may]]-Casos_PN_CORR[[#This Row],[15-may]]</f>
        <v>0</v>
      </c>
      <c r="BV56">
        <f>+Casos_PN_CORR[[#This Row],[17-may]]-Casos_PN_CORR[[#This Row],[16-may]]</f>
        <v>0</v>
      </c>
      <c r="BW56">
        <f>+Casos_PN_CORR[[#This Row],[18-may]]-Casos_PN_CORR[[#This Row],[17-may]]</f>
        <v>0</v>
      </c>
      <c r="BX56">
        <f>+Casos_PN_CORR[[#This Row],[19-may]]-Casos_PN_CORR[[#This Row],[18-may]]</f>
        <v>0</v>
      </c>
      <c r="BY56">
        <f>+Casos_PN_CORR[[#This Row],[20-may]]-Casos_PN_CORR[[#This Row],[19-may]]</f>
        <v>0</v>
      </c>
      <c r="BZ56">
        <f>+Casos_PN_CORR[[#This Row],[21-may]]-Casos_PN_CORR[[#This Row],[20-may]]</f>
        <v>0</v>
      </c>
      <c r="CA56">
        <f>+Casos_PN_CORR[[#This Row],[22-may]]-Casos_PN_CORR[[#This Row],[21-may]]</f>
        <v>0</v>
      </c>
      <c r="CB56">
        <f>+Casos_PN_CORR[[#This Row],[23-may]]-Casos_PN_CORR[[#This Row],[22-may]]</f>
        <v>0</v>
      </c>
      <c r="CC56">
        <f>+Casos_PN_CORR[[#This Row],[24-may]]-Casos_PN_CORR[[#This Row],[23-may]]</f>
        <v>0</v>
      </c>
      <c r="CD56">
        <f>+Casos_PN_CORR[[#This Row],[25-may]]-Casos_PN_CORR[[#This Row],[24-may]]</f>
        <v>0</v>
      </c>
      <c r="CE56">
        <f>+Casos_PN_CORR[[#This Row],[26-may]]-Casos_PN_CORR[[#This Row],[25-may]]</f>
        <v>0</v>
      </c>
      <c r="CF56">
        <f>+Casos_PN_CORR[[#This Row],[27-may]]-Casos_PN_CORR[[#This Row],[26-may]]</f>
        <v>0</v>
      </c>
      <c r="CG56">
        <f>+Casos_PN_CORR[[#This Row],[28-may]]-Casos_PN_CORR[[#This Row],[27-may]]</f>
        <v>0</v>
      </c>
      <c r="CH56">
        <f>+Casos_PN_CORR[[#This Row],[29-may]]-Casos_PN_CORR[[#This Row],[28-may]]</f>
        <v>0</v>
      </c>
      <c r="CI56">
        <f>+Casos_PN_CORR[[#This Row],[30-may]]-Casos_PN_CORR[[#This Row],[29-may]]</f>
        <v>0</v>
      </c>
      <c r="CJ56">
        <f>+Casos_PN_CORR[[#This Row],[31-may]]-Casos_PN_CORR[[#This Row],[30-may]]</f>
        <v>0</v>
      </c>
      <c r="CK56">
        <f>+Casos_PN_CORR[[#This Row],[1-jun]]-Casos_PN_CORR[[#This Row],[31-may]]</f>
        <v>0</v>
      </c>
      <c r="CL56">
        <f>+Casos_PN_CORR[[#This Row],[2-jun]]-Casos_PN_CORR[[#This Row],[1-jun]]</f>
        <v>0</v>
      </c>
      <c r="CM56">
        <f>+Casos_PN_CORR[[#This Row],[3-jun]]-Casos_PN_CORR[[#This Row],[2-jun]]</f>
        <v>0</v>
      </c>
      <c r="CN56">
        <f>+Casos_PN_CORR[[#This Row],[4-jun]]-Casos_PN_CORR[[#This Row],[3-jun]]</f>
        <v>0</v>
      </c>
      <c r="CO56">
        <f>+Casos_PN_CORR[[#This Row],[5-jun]]-Casos_PN_CORR[[#This Row],[4-jun]]</f>
        <v>0</v>
      </c>
      <c r="CP56">
        <f>+Casos_PN_CORR[[#This Row],[6-jun]]-Casos_PN_CORR[[#This Row],[5-jun]]</f>
        <v>0</v>
      </c>
    </row>
    <row r="57" spans="1:94">
      <c r="A57">
        <v>90402</v>
      </c>
      <c r="B57" s="2" t="s">
        <v>139</v>
      </c>
      <c r="C57" s="2" t="s">
        <v>189</v>
      </c>
      <c r="D57" s="2" t="s">
        <v>190</v>
      </c>
      <c r="E57" s="4">
        <f t="shared" si="0"/>
        <v>0</v>
      </c>
      <c r="F57">
        <f>+Casos_PN_CORR[[#This Row],[10-mar]]</f>
        <v>0</v>
      </c>
      <c r="G57">
        <f>+Casos_PN_CORR[[#This Row],[11-mar]]-Casos_PN_CORR[[#This Row],[10-mar]]</f>
        <v>0</v>
      </c>
      <c r="H57">
        <f>+Casos_PN_CORR[[#This Row],[12-mar]]-Casos_PN_CORR[[#This Row],[11-mar]]</f>
        <v>0</v>
      </c>
      <c r="I57">
        <f>+Casos_PN_CORR[[#This Row],[13-mar]]-Casos_PN_CORR[[#This Row],[12-mar]]</f>
        <v>0</v>
      </c>
      <c r="J57">
        <f>+Casos_PN_CORR[[#This Row],[14-mar]]-Casos_PN_CORR[[#This Row],[13-mar]]</f>
        <v>0</v>
      </c>
      <c r="K57">
        <f>+Casos_PN_CORR[[#This Row],[15-mar]]-Casos_PN_CORR[[#This Row],[14-mar]]</f>
        <v>0</v>
      </c>
      <c r="L57">
        <f>+Casos_PN_CORR[[#This Row],[16-mar]]-Casos_PN_CORR[[#This Row],[15-mar]]</f>
        <v>0</v>
      </c>
      <c r="M57">
        <f>+Casos_PN_CORR[[#This Row],[17-mar]]-Casos_PN_CORR[[#This Row],[16-mar]]</f>
        <v>0</v>
      </c>
      <c r="N57">
        <f>+Casos_PN_CORR[[#This Row],[18-mar]]-Casos_PN_CORR[[#This Row],[17-mar]]</f>
        <v>0</v>
      </c>
      <c r="O57">
        <f>+Casos_PN_CORR[[#This Row],[19-mar]]-Casos_PN_CORR[[#This Row],[18-mar]]</f>
        <v>0</v>
      </c>
      <c r="P57">
        <f>+Casos_PN_CORR[[#This Row],[20-mar]]-Casos_PN_CORR[[#This Row],[19-mar]]</f>
        <v>0</v>
      </c>
      <c r="Q57">
        <f>+Casos_PN_CORR[[#This Row],[21-mar]]-Casos_PN_CORR[[#This Row],[20-mar]]</f>
        <v>0</v>
      </c>
      <c r="R57">
        <f>+Casos_PN_CORR[[#This Row],[22-mar]]-Casos_PN_CORR[[#This Row],[21-mar]]</f>
        <v>0</v>
      </c>
      <c r="S57">
        <f>+Casos_PN_CORR[[#This Row],[23-mar]]-Casos_PN_CORR[[#This Row],[22-mar]]</f>
        <v>0</v>
      </c>
      <c r="T57">
        <f>+Casos_PN_CORR[[#This Row],[24-mar]]-Casos_PN_CORR[[#This Row],[23-mar]]</f>
        <v>0</v>
      </c>
      <c r="U57">
        <f>+Casos_PN_CORR[[#This Row],[25-mar]]-Casos_PN_CORR[[#This Row],[24-mar]]</f>
        <v>0</v>
      </c>
      <c r="V57">
        <f>+Casos_PN_CORR[[#This Row],[26-mar]]-Casos_PN_CORR[[#This Row],[25-mar]]</f>
        <v>0</v>
      </c>
      <c r="W57">
        <f>+Casos_PN_CORR[[#This Row],[27-mar]]-Casos_PN_CORR[[#This Row],[26-mar]]</f>
        <v>0</v>
      </c>
      <c r="X57">
        <f>+Casos_PN_CORR[[#This Row],[28-mar]]-Casos_PN_CORR[[#This Row],[27-mar]]</f>
        <v>0</v>
      </c>
      <c r="Y57">
        <f>+Casos_PN_CORR[[#This Row],[29-mar]]-Casos_PN_CORR[[#This Row],[28-mar]]</f>
        <v>0</v>
      </c>
      <c r="Z57">
        <f>+Casos_PN_CORR[[#This Row],[30-mar]]-Casos_PN_CORR[[#This Row],[29-mar]]</f>
        <v>0</v>
      </c>
      <c r="AA57">
        <f>+Casos_PN_CORR[[#This Row],[31-mar]]-Casos_PN_CORR[[#This Row],[30-mar]]</f>
        <v>0</v>
      </c>
      <c r="AB57">
        <f>+Casos_PN_CORR[[#This Row],[1-abr]]-Casos_PN_CORR[[#This Row],[31-mar]]</f>
        <v>0</v>
      </c>
      <c r="AC57">
        <f>+Casos_PN_CORR[[#This Row],[2-abr]]-Casos_PN_CORR[[#This Row],[1-abr]]</f>
        <v>0</v>
      </c>
      <c r="AD57">
        <f>+Casos_PN_CORR[[#This Row],[3-abr]]-Casos_PN_CORR[[#This Row],[2-abr]]</f>
        <v>0</v>
      </c>
      <c r="AE57">
        <f>+Casos_PN_CORR[[#This Row],[4-abr]]-Casos_PN_CORR[[#This Row],[3-abr]]</f>
        <v>0</v>
      </c>
      <c r="AF57">
        <f>+Casos_PN_CORR[[#This Row],[5-abr]]-Casos_PN_CORR[[#This Row],[4-abr]]</f>
        <v>0</v>
      </c>
      <c r="AG57">
        <f>+Casos_PN_CORR[[#This Row],[6-abr]]-Casos_PN_CORR[[#This Row],[5-abr]]</f>
        <v>0</v>
      </c>
      <c r="AH57">
        <f>+Casos_PN_CORR[[#This Row],[7-abr]]-Casos_PN_CORR[[#This Row],[6-abr]]</f>
        <v>0</v>
      </c>
      <c r="AI57">
        <f>+Casos_PN_CORR[[#This Row],[8-abr]]-Casos_PN_CORR[[#This Row],[7-abr]]</f>
        <v>0</v>
      </c>
      <c r="AJ57">
        <f>+Casos_PN_CORR[[#This Row],[9-abr]]-Casos_PN_CORR[[#This Row],[8-abr]]</f>
        <v>0</v>
      </c>
      <c r="AK57">
        <f>+Casos_PN_CORR[[#This Row],[10-abr]]-Casos_PN_CORR[[#This Row],[9-abr]]</f>
        <v>0</v>
      </c>
      <c r="AL57">
        <f>+Casos_PN_CORR[[#This Row],[11-abr]]-Casos_PN_CORR[[#This Row],[10-abr]]</f>
        <v>0</v>
      </c>
      <c r="AM57">
        <f>+Casos_PN_CORR[[#This Row],[12-abr]]-Casos_PN_CORR[[#This Row],[11-abr]]</f>
        <v>0</v>
      </c>
      <c r="AN57">
        <f>+Casos_PN_CORR[[#This Row],[13-abr]]-Casos_PN_CORR[[#This Row],[12-abr]]</f>
        <v>0</v>
      </c>
      <c r="AO57">
        <f>+Casos_PN_CORR[[#This Row],[14-abr]]-Casos_PN_CORR[[#This Row],[13-abr]]</f>
        <v>0</v>
      </c>
      <c r="AP57">
        <f>+Casos_PN_CORR[[#This Row],[15-abr]]-Casos_PN_CORR[[#This Row],[14-abr]]</f>
        <v>0</v>
      </c>
      <c r="AQ57">
        <f>+Casos_PN_CORR[[#This Row],[16-abr]]-Casos_PN_CORR[[#This Row],[15-abr]]</f>
        <v>0</v>
      </c>
      <c r="AR57">
        <f>+Casos_PN_CORR[[#This Row],[17-abr]]-Casos_PN_CORR[[#This Row],[16-abr]]</f>
        <v>0</v>
      </c>
      <c r="AS57">
        <f>+Casos_PN_CORR[[#This Row],[18-abr]]-Casos_PN_CORR[[#This Row],[17-abr]]</f>
        <v>0</v>
      </c>
      <c r="AT57">
        <f>+Casos_PN_CORR[[#This Row],[19-abr]]-Casos_PN_CORR[[#This Row],[18-abr]]</f>
        <v>0</v>
      </c>
      <c r="AU57">
        <f>+Casos_PN_CORR[[#This Row],[20-abr]]-Casos_PN_CORR[[#This Row],[19-abr]]</f>
        <v>0</v>
      </c>
      <c r="AV57">
        <f>+Casos_PN_CORR[[#This Row],[21-abr]]-Casos_PN_CORR[[#This Row],[20-abr]]</f>
        <v>0</v>
      </c>
      <c r="AW57">
        <f>+Casos_PN_CORR[[#This Row],[22-abr]]-Casos_PN_CORR[[#This Row],[21-abr]]</f>
        <v>0</v>
      </c>
      <c r="AX57">
        <f>+Casos_PN_CORR[[#This Row],[23-abr]]-Casos_PN_CORR[[#This Row],[22-abr]]</f>
        <v>0</v>
      </c>
      <c r="AY57">
        <f>+Casos_PN_CORR[[#This Row],[24-abr]]-Casos_PN_CORR[[#This Row],[23-abr]]</f>
        <v>0</v>
      </c>
      <c r="AZ57">
        <f>+Casos_PN_CORR[[#This Row],[25-abr]]-Casos_PN_CORR[[#This Row],[24-abr]]</f>
        <v>0</v>
      </c>
      <c r="BA57">
        <f>+Casos_PN_CORR[[#This Row],[26-abr]]-Casos_PN_CORR[[#This Row],[25-abr]]</f>
        <v>0</v>
      </c>
      <c r="BB57">
        <f>+Casos_PN_CORR[[#This Row],[27-abr]]-Casos_PN_CORR[[#This Row],[26-abr]]</f>
        <v>0</v>
      </c>
      <c r="BC57">
        <f>+Casos_PN_CORR[[#This Row],[28-abr]]-Casos_PN_CORR[[#This Row],[27-abr]]</f>
        <v>0</v>
      </c>
      <c r="BD57">
        <f>+Casos_PN_CORR[[#This Row],[29-abr]]-Casos_PN_CORR[[#This Row],[28-abr]]</f>
        <v>0</v>
      </c>
      <c r="BE57">
        <f>+Casos_PN_CORR[[#This Row],[30-abr]]-Casos_PN_CORR[[#This Row],[29-abr]]</f>
        <v>0</v>
      </c>
      <c r="BF57">
        <f>+Casos_PN_CORR[[#This Row],[1-may]]-Casos_PN_CORR[[#This Row],[30-abr]]</f>
        <v>0</v>
      </c>
      <c r="BG57">
        <f>+Casos_PN_CORR[[#This Row],[2-may]]-Casos_PN_CORR[[#This Row],[1-may]]</f>
        <v>0</v>
      </c>
      <c r="BH57">
        <f>+Casos_PN_CORR[[#This Row],[3-may]]-Casos_PN_CORR[[#This Row],[2-may]]</f>
        <v>0</v>
      </c>
      <c r="BI57">
        <f>+Casos_PN_CORR[[#This Row],[4-may]]-Casos_PN_CORR[[#This Row],[3-may]]</f>
        <v>0</v>
      </c>
      <c r="BJ57">
        <f>+Casos_PN_CORR[[#This Row],[5-may]]-Casos_PN_CORR[[#This Row],[4-may]]</f>
        <v>0</v>
      </c>
      <c r="BK57">
        <f>+Casos_PN_CORR[[#This Row],[6-may]]-Casos_PN_CORR[[#This Row],[5-may]]</f>
        <v>0</v>
      </c>
      <c r="BL57">
        <f>+Casos_PN_CORR[[#This Row],[7-may]]-Casos_PN_CORR[[#This Row],[6-may]]</f>
        <v>0</v>
      </c>
      <c r="BM57">
        <f>+Casos_PN_CORR[[#This Row],[8-may]]-Casos_PN_CORR[[#This Row],[7-may]]</f>
        <v>0</v>
      </c>
      <c r="BN57">
        <f>+Casos_PN_CORR[[#This Row],[9-may]]-Casos_PN_CORR[[#This Row],[8-may]]</f>
        <v>0</v>
      </c>
      <c r="BO57">
        <f>+Casos_PN_CORR[[#This Row],[10-may]]-Casos_PN_CORR[[#This Row],[9-may]]</f>
        <v>0</v>
      </c>
      <c r="BP57">
        <f>+Casos_PN_CORR[[#This Row],[11-may]]-Casos_PN_CORR[[#This Row],[10-may]]</f>
        <v>0</v>
      </c>
      <c r="BQ57">
        <f>+Casos_PN_CORR[[#This Row],[12-may]]-Casos_PN_CORR[[#This Row],[11-may]]</f>
        <v>0</v>
      </c>
      <c r="BR57">
        <f>+Casos_PN_CORR[[#This Row],[13-may]]-Casos_PN_CORR[[#This Row],[12-may]]</f>
        <v>0</v>
      </c>
      <c r="BS57">
        <f>+Casos_PN_CORR[[#This Row],[14-may]]-Casos_PN_CORR[[#This Row],[13-may]]</f>
        <v>0</v>
      </c>
      <c r="BT57">
        <f>+Casos_PN_CORR[[#This Row],[15-may]]-Casos_PN_CORR[[#This Row],[14-may]]</f>
        <v>0</v>
      </c>
      <c r="BU57">
        <f>+Casos_PN_CORR[[#This Row],[16-may]]-Casos_PN_CORR[[#This Row],[15-may]]</f>
        <v>0</v>
      </c>
      <c r="BV57">
        <f>+Casos_PN_CORR[[#This Row],[17-may]]-Casos_PN_CORR[[#This Row],[16-may]]</f>
        <v>0</v>
      </c>
      <c r="BW57">
        <f>+Casos_PN_CORR[[#This Row],[18-may]]-Casos_PN_CORR[[#This Row],[17-may]]</f>
        <v>0</v>
      </c>
      <c r="BX57">
        <f>+Casos_PN_CORR[[#This Row],[19-may]]-Casos_PN_CORR[[#This Row],[18-may]]</f>
        <v>0</v>
      </c>
      <c r="BY57">
        <f>+Casos_PN_CORR[[#This Row],[20-may]]-Casos_PN_CORR[[#This Row],[19-may]]</f>
        <v>0</v>
      </c>
      <c r="BZ57">
        <f>+Casos_PN_CORR[[#This Row],[21-may]]-Casos_PN_CORR[[#This Row],[20-may]]</f>
        <v>0</v>
      </c>
      <c r="CA57">
        <f>+Casos_PN_CORR[[#This Row],[22-may]]-Casos_PN_CORR[[#This Row],[21-may]]</f>
        <v>0</v>
      </c>
      <c r="CB57">
        <f>+Casos_PN_CORR[[#This Row],[23-may]]-Casos_PN_CORR[[#This Row],[22-may]]</f>
        <v>0</v>
      </c>
      <c r="CC57">
        <f>+Casos_PN_CORR[[#This Row],[24-may]]-Casos_PN_CORR[[#This Row],[23-may]]</f>
        <v>0</v>
      </c>
      <c r="CD57">
        <f>+Casos_PN_CORR[[#This Row],[25-may]]-Casos_PN_CORR[[#This Row],[24-may]]</f>
        <v>0</v>
      </c>
      <c r="CE57">
        <f>+Casos_PN_CORR[[#This Row],[26-may]]-Casos_PN_CORR[[#This Row],[25-may]]</f>
        <v>0</v>
      </c>
      <c r="CF57">
        <f>+Casos_PN_CORR[[#This Row],[27-may]]-Casos_PN_CORR[[#This Row],[26-may]]</f>
        <v>0</v>
      </c>
      <c r="CG57">
        <f>+Casos_PN_CORR[[#This Row],[28-may]]-Casos_PN_CORR[[#This Row],[27-may]]</f>
        <v>0</v>
      </c>
      <c r="CH57">
        <f>+Casos_PN_CORR[[#This Row],[29-may]]-Casos_PN_CORR[[#This Row],[28-may]]</f>
        <v>0</v>
      </c>
      <c r="CI57">
        <f>+Casos_PN_CORR[[#This Row],[30-may]]-Casos_PN_CORR[[#This Row],[29-may]]</f>
        <v>0</v>
      </c>
      <c r="CJ57">
        <f>+Casos_PN_CORR[[#This Row],[31-may]]-Casos_PN_CORR[[#This Row],[30-may]]</f>
        <v>0</v>
      </c>
      <c r="CK57">
        <f>+Casos_PN_CORR[[#This Row],[1-jun]]-Casos_PN_CORR[[#This Row],[31-may]]</f>
        <v>0</v>
      </c>
      <c r="CL57">
        <f>+Casos_PN_CORR[[#This Row],[2-jun]]-Casos_PN_CORR[[#This Row],[1-jun]]</f>
        <v>0</v>
      </c>
      <c r="CM57">
        <f>+Casos_PN_CORR[[#This Row],[3-jun]]-Casos_PN_CORR[[#This Row],[2-jun]]</f>
        <v>0</v>
      </c>
      <c r="CN57">
        <f>+Casos_PN_CORR[[#This Row],[4-jun]]-Casos_PN_CORR[[#This Row],[3-jun]]</f>
        <v>0</v>
      </c>
      <c r="CO57">
        <f>+Casos_PN_CORR[[#This Row],[5-jun]]-Casos_PN_CORR[[#This Row],[4-jun]]</f>
        <v>0</v>
      </c>
      <c r="CP57">
        <f>+Casos_PN_CORR[[#This Row],[6-jun]]-Casos_PN_CORR[[#This Row],[5-jun]]</f>
        <v>0</v>
      </c>
    </row>
    <row r="58" spans="1:94">
      <c r="A58">
        <v>41202</v>
      </c>
      <c r="B58" s="2" t="s">
        <v>115</v>
      </c>
      <c r="C58" s="2" t="s">
        <v>191</v>
      </c>
      <c r="D58" s="2" t="s">
        <v>192</v>
      </c>
      <c r="E58" s="4">
        <f t="shared" si="0"/>
        <v>0</v>
      </c>
      <c r="F58">
        <f>+Casos_PN_CORR[[#This Row],[10-mar]]</f>
        <v>0</v>
      </c>
      <c r="G58">
        <f>+Casos_PN_CORR[[#This Row],[11-mar]]-Casos_PN_CORR[[#This Row],[10-mar]]</f>
        <v>0</v>
      </c>
      <c r="H58">
        <f>+Casos_PN_CORR[[#This Row],[12-mar]]-Casos_PN_CORR[[#This Row],[11-mar]]</f>
        <v>0</v>
      </c>
      <c r="I58">
        <f>+Casos_PN_CORR[[#This Row],[13-mar]]-Casos_PN_CORR[[#This Row],[12-mar]]</f>
        <v>0</v>
      </c>
      <c r="J58">
        <f>+Casos_PN_CORR[[#This Row],[14-mar]]-Casos_PN_CORR[[#This Row],[13-mar]]</f>
        <v>0</v>
      </c>
      <c r="K58">
        <f>+Casos_PN_CORR[[#This Row],[15-mar]]-Casos_PN_CORR[[#This Row],[14-mar]]</f>
        <v>0</v>
      </c>
      <c r="L58">
        <f>+Casos_PN_CORR[[#This Row],[16-mar]]-Casos_PN_CORR[[#This Row],[15-mar]]</f>
        <v>0</v>
      </c>
      <c r="M58">
        <f>+Casos_PN_CORR[[#This Row],[17-mar]]-Casos_PN_CORR[[#This Row],[16-mar]]</f>
        <v>0</v>
      </c>
      <c r="N58">
        <f>+Casos_PN_CORR[[#This Row],[18-mar]]-Casos_PN_CORR[[#This Row],[17-mar]]</f>
        <v>0</v>
      </c>
      <c r="O58">
        <f>+Casos_PN_CORR[[#This Row],[19-mar]]-Casos_PN_CORR[[#This Row],[18-mar]]</f>
        <v>0</v>
      </c>
      <c r="P58">
        <f>+Casos_PN_CORR[[#This Row],[20-mar]]-Casos_PN_CORR[[#This Row],[19-mar]]</f>
        <v>0</v>
      </c>
      <c r="Q58">
        <f>+Casos_PN_CORR[[#This Row],[21-mar]]-Casos_PN_CORR[[#This Row],[20-mar]]</f>
        <v>0</v>
      </c>
      <c r="R58">
        <f>+Casos_PN_CORR[[#This Row],[22-mar]]-Casos_PN_CORR[[#This Row],[21-mar]]</f>
        <v>0</v>
      </c>
      <c r="S58">
        <f>+Casos_PN_CORR[[#This Row],[23-mar]]-Casos_PN_CORR[[#This Row],[22-mar]]</f>
        <v>0</v>
      </c>
      <c r="T58">
        <f>+Casos_PN_CORR[[#This Row],[24-mar]]-Casos_PN_CORR[[#This Row],[23-mar]]</f>
        <v>0</v>
      </c>
      <c r="U58">
        <f>+Casos_PN_CORR[[#This Row],[25-mar]]-Casos_PN_CORR[[#This Row],[24-mar]]</f>
        <v>0</v>
      </c>
      <c r="V58">
        <f>+Casos_PN_CORR[[#This Row],[26-mar]]-Casos_PN_CORR[[#This Row],[25-mar]]</f>
        <v>0</v>
      </c>
      <c r="W58">
        <f>+Casos_PN_CORR[[#This Row],[27-mar]]-Casos_PN_CORR[[#This Row],[26-mar]]</f>
        <v>0</v>
      </c>
      <c r="X58">
        <f>+Casos_PN_CORR[[#This Row],[28-mar]]-Casos_PN_CORR[[#This Row],[27-mar]]</f>
        <v>0</v>
      </c>
      <c r="Y58">
        <f>+Casos_PN_CORR[[#This Row],[29-mar]]-Casos_PN_CORR[[#This Row],[28-mar]]</f>
        <v>0</v>
      </c>
      <c r="Z58">
        <f>+Casos_PN_CORR[[#This Row],[30-mar]]-Casos_PN_CORR[[#This Row],[29-mar]]</f>
        <v>0</v>
      </c>
      <c r="AA58">
        <f>+Casos_PN_CORR[[#This Row],[31-mar]]-Casos_PN_CORR[[#This Row],[30-mar]]</f>
        <v>0</v>
      </c>
      <c r="AB58">
        <f>+Casos_PN_CORR[[#This Row],[1-abr]]-Casos_PN_CORR[[#This Row],[31-mar]]</f>
        <v>0</v>
      </c>
      <c r="AC58">
        <f>+Casos_PN_CORR[[#This Row],[2-abr]]-Casos_PN_CORR[[#This Row],[1-abr]]</f>
        <v>0</v>
      </c>
      <c r="AD58">
        <f>+Casos_PN_CORR[[#This Row],[3-abr]]-Casos_PN_CORR[[#This Row],[2-abr]]</f>
        <v>0</v>
      </c>
      <c r="AE58">
        <f>+Casos_PN_CORR[[#This Row],[4-abr]]-Casos_PN_CORR[[#This Row],[3-abr]]</f>
        <v>0</v>
      </c>
      <c r="AF58">
        <f>+Casos_PN_CORR[[#This Row],[5-abr]]-Casos_PN_CORR[[#This Row],[4-abr]]</f>
        <v>0</v>
      </c>
      <c r="AG58">
        <f>+Casos_PN_CORR[[#This Row],[6-abr]]-Casos_PN_CORR[[#This Row],[5-abr]]</f>
        <v>0</v>
      </c>
      <c r="AH58">
        <f>+Casos_PN_CORR[[#This Row],[7-abr]]-Casos_PN_CORR[[#This Row],[6-abr]]</f>
        <v>0</v>
      </c>
      <c r="AI58">
        <f>+Casos_PN_CORR[[#This Row],[8-abr]]-Casos_PN_CORR[[#This Row],[7-abr]]</f>
        <v>0</v>
      </c>
      <c r="AJ58">
        <f>+Casos_PN_CORR[[#This Row],[9-abr]]-Casos_PN_CORR[[#This Row],[8-abr]]</f>
        <v>0</v>
      </c>
      <c r="AK58">
        <f>+Casos_PN_CORR[[#This Row],[10-abr]]-Casos_PN_CORR[[#This Row],[9-abr]]</f>
        <v>0</v>
      </c>
      <c r="AL58">
        <f>+Casos_PN_CORR[[#This Row],[11-abr]]-Casos_PN_CORR[[#This Row],[10-abr]]</f>
        <v>0</v>
      </c>
      <c r="AM58">
        <f>+Casos_PN_CORR[[#This Row],[12-abr]]-Casos_PN_CORR[[#This Row],[11-abr]]</f>
        <v>0</v>
      </c>
      <c r="AN58">
        <f>+Casos_PN_CORR[[#This Row],[13-abr]]-Casos_PN_CORR[[#This Row],[12-abr]]</f>
        <v>0</v>
      </c>
      <c r="AO58">
        <f>+Casos_PN_CORR[[#This Row],[14-abr]]-Casos_PN_CORR[[#This Row],[13-abr]]</f>
        <v>0</v>
      </c>
      <c r="AP58">
        <f>+Casos_PN_CORR[[#This Row],[15-abr]]-Casos_PN_CORR[[#This Row],[14-abr]]</f>
        <v>0</v>
      </c>
      <c r="AQ58">
        <f>+Casos_PN_CORR[[#This Row],[16-abr]]-Casos_PN_CORR[[#This Row],[15-abr]]</f>
        <v>0</v>
      </c>
      <c r="AR58">
        <f>+Casos_PN_CORR[[#This Row],[17-abr]]-Casos_PN_CORR[[#This Row],[16-abr]]</f>
        <v>0</v>
      </c>
      <c r="AS58">
        <f>+Casos_PN_CORR[[#This Row],[18-abr]]-Casos_PN_CORR[[#This Row],[17-abr]]</f>
        <v>0</v>
      </c>
      <c r="AT58">
        <f>+Casos_PN_CORR[[#This Row],[19-abr]]-Casos_PN_CORR[[#This Row],[18-abr]]</f>
        <v>0</v>
      </c>
      <c r="AU58">
        <f>+Casos_PN_CORR[[#This Row],[20-abr]]-Casos_PN_CORR[[#This Row],[19-abr]]</f>
        <v>0</v>
      </c>
      <c r="AV58">
        <f>+Casos_PN_CORR[[#This Row],[21-abr]]-Casos_PN_CORR[[#This Row],[20-abr]]</f>
        <v>0</v>
      </c>
      <c r="AW58">
        <f>+Casos_PN_CORR[[#This Row],[22-abr]]-Casos_PN_CORR[[#This Row],[21-abr]]</f>
        <v>0</v>
      </c>
      <c r="AX58">
        <f>+Casos_PN_CORR[[#This Row],[23-abr]]-Casos_PN_CORR[[#This Row],[22-abr]]</f>
        <v>0</v>
      </c>
      <c r="AY58">
        <f>+Casos_PN_CORR[[#This Row],[24-abr]]-Casos_PN_CORR[[#This Row],[23-abr]]</f>
        <v>0</v>
      </c>
      <c r="AZ58">
        <f>+Casos_PN_CORR[[#This Row],[25-abr]]-Casos_PN_CORR[[#This Row],[24-abr]]</f>
        <v>0</v>
      </c>
      <c r="BA58">
        <f>+Casos_PN_CORR[[#This Row],[26-abr]]-Casos_PN_CORR[[#This Row],[25-abr]]</f>
        <v>0</v>
      </c>
      <c r="BB58">
        <f>+Casos_PN_CORR[[#This Row],[27-abr]]-Casos_PN_CORR[[#This Row],[26-abr]]</f>
        <v>0</v>
      </c>
      <c r="BC58">
        <f>+Casos_PN_CORR[[#This Row],[28-abr]]-Casos_PN_CORR[[#This Row],[27-abr]]</f>
        <v>0</v>
      </c>
      <c r="BD58">
        <f>+Casos_PN_CORR[[#This Row],[29-abr]]-Casos_PN_CORR[[#This Row],[28-abr]]</f>
        <v>0</v>
      </c>
      <c r="BE58">
        <f>+Casos_PN_CORR[[#This Row],[30-abr]]-Casos_PN_CORR[[#This Row],[29-abr]]</f>
        <v>0</v>
      </c>
      <c r="BF58">
        <f>+Casos_PN_CORR[[#This Row],[1-may]]-Casos_PN_CORR[[#This Row],[30-abr]]</f>
        <v>0</v>
      </c>
      <c r="BG58">
        <f>+Casos_PN_CORR[[#This Row],[2-may]]-Casos_PN_CORR[[#This Row],[1-may]]</f>
        <v>0</v>
      </c>
      <c r="BH58">
        <f>+Casos_PN_CORR[[#This Row],[3-may]]-Casos_PN_CORR[[#This Row],[2-may]]</f>
        <v>0</v>
      </c>
      <c r="BI58">
        <f>+Casos_PN_CORR[[#This Row],[4-may]]-Casos_PN_CORR[[#This Row],[3-may]]</f>
        <v>0</v>
      </c>
      <c r="BJ58">
        <f>+Casos_PN_CORR[[#This Row],[5-may]]-Casos_PN_CORR[[#This Row],[4-may]]</f>
        <v>0</v>
      </c>
      <c r="BK58">
        <f>+Casos_PN_CORR[[#This Row],[6-may]]-Casos_PN_CORR[[#This Row],[5-may]]</f>
        <v>0</v>
      </c>
      <c r="BL58">
        <f>+Casos_PN_CORR[[#This Row],[7-may]]-Casos_PN_CORR[[#This Row],[6-may]]</f>
        <v>0</v>
      </c>
      <c r="BM58">
        <f>+Casos_PN_CORR[[#This Row],[8-may]]-Casos_PN_CORR[[#This Row],[7-may]]</f>
        <v>0</v>
      </c>
      <c r="BN58">
        <f>+Casos_PN_CORR[[#This Row],[9-may]]-Casos_PN_CORR[[#This Row],[8-may]]</f>
        <v>0</v>
      </c>
      <c r="BO58">
        <f>+Casos_PN_CORR[[#This Row],[10-may]]-Casos_PN_CORR[[#This Row],[9-may]]</f>
        <v>0</v>
      </c>
      <c r="BP58">
        <f>+Casos_PN_CORR[[#This Row],[11-may]]-Casos_PN_CORR[[#This Row],[10-may]]</f>
        <v>0</v>
      </c>
      <c r="BQ58">
        <f>+Casos_PN_CORR[[#This Row],[12-may]]-Casos_PN_CORR[[#This Row],[11-may]]</f>
        <v>0</v>
      </c>
      <c r="BR58">
        <f>+Casos_PN_CORR[[#This Row],[13-may]]-Casos_PN_CORR[[#This Row],[12-may]]</f>
        <v>0</v>
      </c>
      <c r="BS58">
        <f>+Casos_PN_CORR[[#This Row],[14-may]]-Casos_PN_CORR[[#This Row],[13-may]]</f>
        <v>0</v>
      </c>
      <c r="BT58">
        <f>+Casos_PN_CORR[[#This Row],[15-may]]-Casos_PN_CORR[[#This Row],[14-may]]</f>
        <v>0</v>
      </c>
      <c r="BU58">
        <f>+Casos_PN_CORR[[#This Row],[16-may]]-Casos_PN_CORR[[#This Row],[15-may]]</f>
        <v>0</v>
      </c>
      <c r="BV58">
        <f>+Casos_PN_CORR[[#This Row],[17-may]]-Casos_PN_CORR[[#This Row],[16-may]]</f>
        <v>0</v>
      </c>
      <c r="BW58">
        <f>+Casos_PN_CORR[[#This Row],[18-may]]-Casos_PN_CORR[[#This Row],[17-may]]</f>
        <v>0</v>
      </c>
      <c r="BX58">
        <f>+Casos_PN_CORR[[#This Row],[19-may]]-Casos_PN_CORR[[#This Row],[18-may]]</f>
        <v>0</v>
      </c>
      <c r="BY58">
        <f>+Casos_PN_CORR[[#This Row],[20-may]]-Casos_PN_CORR[[#This Row],[19-may]]</f>
        <v>0</v>
      </c>
      <c r="BZ58">
        <f>+Casos_PN_CORR[[#This Row],[21-may]]-Casos_PN_CORR[[#This Row],[20-may]]</f>
        <v>0</v>
      </c>
      <c r="CA58">
        <f>+Casos_PN_CORR[[#This Row],[22-may]]-Casos_PN_CORR[[#This Row],[21-may]]</f>
        <v>0</v>
      </c>
      <c r="CB58">
        <f>+Casos_PN_CORR[[#This Row],[23-may]]-Casos_PN_CORR[[#This Row],[22-may]]</f>
        <v>0</v>
      </c>
      <c r="CC58">
        <f>+Casos_PN_CORR[[#This Row],[24-may]]-Casos_PN_CORR[[#This Row],[23-may]]</f>
        <v>0</v>
      </c>
      <c r="CD58">
        <f>+Casos_PN_CORR[[#This Row],[25-may]]-Casos_PN_CORR[[#This Row],[24-may]]</f>
        <v>0</v>
      </c>
      <c r="CE58">
        <f>+Casos_PN_CORR[[#This Row],[26-may]]-Casos_PN_CORR[[#This Row],[25-may]]</f>
        <v>0</v>
      </c>
      <c r="CF58">
        <f>+Casos_PN_CORR[[#This Row],[27-may]]-Casos_PN_CORR[[#This Row],[26-may]]</f>
        <v>0</v>
      </c>
      <c r="CG58">
        <f>+Casos_PN_CORR[[#This Row],[28-may]]-Casos_PN_CORR[[#This Row],[27-may]]</f>
        <v>0</v>
      </c>
      <c r="CH58">
        <f>+Casos_PN_CORR[[#This Row],[29-may]]-Casos_PN_CORR[[#This Row],[28-may]]</f>
        <v>0</v>
      </c>
      <c r="CI58">
        <f>+Casos_PN_CORR[[#This Row],[30-may]]-Casos_PN_CORR[[#This Row],[29-may]]</f>
        <v>0</v>
      </c>
      <c r="CJ58">
        <f>+Casos_PN_CORR[[#This Row],[31-may]]-Casos_PN_CORR[[#This Row],[30-may]]</f>
        <v>0</v>
      </c>
      <c r="CK58">
        <f>+Casos_PN_CORR[[#This Row],[1-jun]]-Casos_PN_CORR[[#This Row],[31-may]]</f>
        <v>0</v>
      </c>
      <c r="CL58">
        <f>+Casos_PN_CORR[[#This Row],[2-jun]]-Casos_PN_CORR[[#This Row],[1-jun]]</f>
        <v>0</v>
      </c>
      <c r="CM58">
        <f>+Casos_PN_CORR[[#This Row],[3-jun]]-Casos_PN_CORR[[#This Row],[2-jun]]</f>
        <v>0</v>
      </c>
      <c r="CN58">
        <f>+Casos_PN_CORR[[#This Row],[4-jun]]-Casos_PN_CORR[[#This Row],[3-jun]]</f>
        <v>0</v>
      </c>
      <c r="CO58">
        <f>+Casos_PN_CORR[[#This Row],[5-jun]]-Casos_PN_CORR[[#This Row],[4-jun]]</f>
        <v>0</v>
      </c>
      <c r="CP58">
        <f>+Casos_PN_CORR[[#This Row],[6-jun]]-Casos_PN_CORR[[#This Row],[5-jun]]</f>
        <v>0</v>
      </c>
    </row>
    <row r="59" spans="1:94">
      <c r="A59">
        <v>120102</v>
      </c>
      <c r="B59" s="2" t="s">
        <v>104</v>
      </c>
      <c r="C59" s="2" t="s">
        <v>193</v>
      </c>
      <c r="D59" s="2" t="s">
        <v>194</v>
      </c>
      <c r="E59" s="4">
        <f t="shared" si="0"/>
        <v>0</v>
      </c>
      <c r="F59">
        <f>+Casos_PN_CORR[[#This Row],[10-mar]]</f>
        <v>0</v>
      </c>
      <c r="G59">
        <f>+Casos_PN_CORR[[#This Row],[11-mar]]-Casos_PN_CORR[[#This Row],[10-mar]]</f>
        <v>0</v>
      </c>
      <c r="H59">
        <f>+Casos_PN_CORR[[#This Row],[12-mar]]-Casos_PN_CORR[[#This Row],[11-mar]]</f>
        <v>0</v>
      </c>
      <c r="I59">
        <f>+Casos_PN_CORR[[#This Row],[13-mar]]-Casos_PN_CORR[[#This Row],[12-mar]]</f>
        <v>0</v>
      </c>
      <c r="J59">
        <f>+Casos_PN_CORR[[#This Row],[14-mar]]-Casos_PN_CORR[[#This Row],[13-mar]]</f>
        <v>0</v>
      </c>
      <c r="K59">
        <f>+Casos_PN_CORR[[#This Row],[15-mar]]-Casos_PN_CORR[[#This Row],[14-mar]]</f>
        <v>0</v>
      </c>
      <c r="L59">
        <f>+Casos_PN_CORR[[#This Row],[16-mar]]-Casos_PN_CORR[[#This Row],[15-mar]]</f>
        <v>0</v>
      </c>
      <c r="M59">
        <f>+Casos_PN_CORR[[#This Row],[17-mar]]-Casos_PN_CORR[[#This Row],[16-mar]]</f>
        <v>0</v>
      </c>
      <c r="N59">
        <f>+Casos_PN_CORR[[#This Row],[18-mar]]-Casos_PN_CORR[[#This Row],[17-mar]]</f>
        <v>0</v>
      </c>
      <c r="O59">
        <f>+Casos_PN_CORR[[#This Row],[19-mar]]-Casos_PN_CORR[[#This Row],[18-mar]]</f>
        <v>0</v>
      </c>
      <c r="P59">
        <f>+Casos_PN_CORR[[#This Row],[20-mar]]-Casos_PN_CORR[[#This Row],[19-mar]]</f>
        <v>0</v>
      </c>
      <c r="Q59">
        <f>+Casos_PN_CORR[[#This Row],[21-mar]]-Casos_PN_CORR[[#This Row],[20-mar]]</f>
        <v>0</v>
      </c>
      <c r="R59">
        <f>+Casos_PN_CORR[[#This Row],[22-mar]]-Casos_PN_CORR[[#This Row],[21-mar]]</f>
        <v>0</v>
      </c>
      <c r="S59">
        <f>+Casos_PN_CORR[[#This Row],[23-mar]]-Casos_PN_CORR[[#This Row],[22-mar]]</f>
        <v>0</v>
      </c>
      <c r="T59">
        <f>+Casos_PN_CORR[[#This Row],[24-mar]]-Casos_PN_CORR[[#This Row],[23-mar]]</f>
        <v>0</v>
      </c>
      <c r="U59">
        <f>+Casos_PN_CORR[[#This Row],[25-mar]]-Casos_PN_CORR[[#This Row],[24-mar]]</f>
        <v>0</v>
      </c>
      <c r="V59">
        <f>+Casos_PN_CORR[[#This Row],[26-mar]]-Casos_PN_CORR[[#This Row],[25-mar]]</f>
        <v>0</v>
      </c>
      <c r="W59">
        <f>+Casos_PN_CORR[[#This Row],[27-mar]]-Casos_PN_CORR[[#This Row],[26-mar]]</f>
        <v>0</v>
      </c>
      <c r="X59">
        <f>+Casos_PN_CORR[[#This Row],[28-mar]]-Casos_PN_CORR[[#This Row],[27-mar]]</f>
        <v>0</v>
      </c>
      <c r="Y59">
        <f>+Casos_PN_CORR[[#This Row],[29-mar]]-Casos_PN_CORR[[#This Row],[28-mar]]</f>
        <v>0</v>
      </c>
      <c r="Z59">
        <f>+Casos_PN_CORR[[#This Row],[30-mar]]-Casos_PN_CORR[[#This Row],[29-mar]]</f>
        <v>0</v>
      </c>
      <c r="AA59">
        <f>+Casos_PN_CORR[[#This Row],[31-mar]]-Casos_PN_CORR[[#This Row],[30-mar]]</f>
        <v>0</v>
      </c>
      <c r="AB59">
        <f>+Casos_PN_CORR[[#This Row],[1-abr]]-Casos_PN_CORR[[#This Row],[31-mar]]</f>
        <v>0</v>
      </c>
      <c r="AC59">
        <f>+Casos_PN_CORR[[#This Row],[2-abr]]-Casos_PN_CORR[[#This Row],[1-abr]]</f>
        <v>0</v>
      </c>
      <c r="AD59">
        <f>+Casos_PN_CORR[[#This Row],[3-abr]]-Casos_PN_CORR[[#This Row],[2-abr]]</f>
        <v>0</v>
      </c>
      <c r="AE59">
        <f>+Casos_PN_CORR[[#This Row],[4-abr]]-Casos_PN_CORR[[#This Row],[3-abr]]</f>
        <v>0</v>
      </c>
      <c r="AF59">
        <f>+Casos_PN_CORR[[#This Row],[5-abr]]-Casos_PN_CORR[[#This Row],[4-abr]]</f>
        <v>0</v>
      </c>
      <c r="AG59">
        <f>+Casos_PN_CORR[[#This Row],[6-abr]]-Casos_PN_CORR[[#This Row],[5-abr]]</f>
        <v>0</v>
      </c>
      <c r="AH59">
        <f>+Casos_PN_CORR[[#This Row],[7-abr]]-Casos_PN_CORR[[#This Row],[6-abr]]</f>
        <v>0</v>
      </c>
      <c r="AI59">
        <f>+Casos_PN_CORR[[#This Row],[8-abr]]-Casos_PN_CORR[[#This Row],[7-abr]]</f>
        <v>0</v>
      </c>
      <c r="AJ59">
        <f>+Casos_PN_CORR[[#This Row],[9-abr]]-Casos_PN_CORR[[#This Row],[8-abr]]</f>
        <v>0</v>
      </c>
      <c r="AK59">
        <f>+Casos_PN_CORR[[#This Row],[10-abr]]-Casos_PN_CORR[[#This Row],[9-abr]]</f>
        <v>0</v>
      </c>
      <c r="AL59">
        <f>+Casos_PN_CORR[[#This Row],[11-abr]]-Casos_PN_CORR[[#This Row],[10-abr]]</f>
        <v>0</v>
      </c>
      <c r="AM59">
        <f>+Casos_PN_CORR[[#This Row],[12-abr]]-Casos_PN_CORR[[#This Row],[11-abr]]</f>
        <v>0</v>
      </c>
      <c r="AN59">
        <f>+Casos_PN_CORR[[#This Row],[13-abr]]-Casos_PN_CORR[[#This Row],[12-abr]]</f>
        <v>0</v>
      </c>
      <c r="AO59">
        <f>+Casos_PN_CORR[[#This Row],[14-abr]]-Casos_PN_CORR[[#This Row],[13-abr]]</f>
        <v>0</v>
      </c>
      <c r="AP59">
        <f>+Casos_PN_CORR[[#This Row],[15-abr]]-Casos_PN_CORR[[#This Row],[14-abr]]</f>
        <v>0</v>
      </c>
      <c r="AQ59">
        <f>+Casos_PN_CORR[[#This Row],[16-abr]]-Casos_PN_CORR[[#This Row],[15-abr]]</f>
        <v>0</v>
      </c>
      <c r="AR59">
        <f>+Casos_PN_CORR[[#This Row],[17-abr]]-Casos_PN_CORR[[#This Row],[16-abr]]</f>
        <v>0</v>
      </c>
      <c r="AS59">
        <f>+Casos_PN_CORR[[#This Row],[18-abr]]-Casos_PN_CORR[[#This Row],[17-abr]]</f>
        <v>0</v>
      </c>
      <c r="AT59">
        <f>+Casos_PN_CORR[[#This Row],[19-abr]]-Casos_PN_CORR[[#This Row],[18-abr]]</f>
        <v>0</v>
      </c>
      <c r="AU59">
        <f>+Casos_PN_CORR[[#This Row],[20-abr]]-Casos_PN_CORR[[#This Row],[19-abr]]</f>
        <v>0</v>
      </c>
      <c r="AV59">
        <f>+Casos_PN_CORR[[#This Row],[21-abr]]-Casos_PN_CORR[[#This Row],[20-abr]]</f>
        <v>0</v>
      </c>
      <c r="AW59">
        <f>+Casos_PN_CORR[[#This Row],[22-abr]]-Casos_PN_CORR[[#This Row],[21-abr]]</f>
        <v>0</v>
      </c>
      <c r="AX59">
        <f>+Casos_PN_CORR[[#This Row],[23-abr]]-Casos_PN_CORR[[#This Row],[22-abr]]</f>
        <v>0</v>
      </c>
      <c r="AY59">
        <f>+Casos_PN_CORR[[#This Row],[24-abr]]-Casos_PN_CORR[[#This Row],[23-abr]]</f>
        <v>0</v>
      </c>
      <c r="AZ59">
        <f>+Casos_PN_CORR[[#This Row],[25-abr]]-Casos_PN_CORR[[#This Row],[24-abr]]</f>
        <v>0</v>
      </c>
      <c r="BA59">
        <f>+Casos_PN_CORR[[#This Row],[26-abr]]-Casos_PN_CORR[[#This Row],[25-abr]]</f>
        <v>0</v>
      </c>
      <c r="BB59">
        <f>+Casos_PN_CORR[[#This Row],[27-abr]]-Casos_PN_CORR[[#This Row],[26-abr]]</f>
        <v>0</v>
      </c>
      <c r="BC59">
        <f>+Casos_PN_CORR[[#This Row],[28-abr]]-Casos_PN_CORR[[#This Row],[27-abr]]</f>
        <v>0</v>
      </c>
      <c r="BD59">
        <f>+Casos_PN_CORR[[#This Row],[29-abr]]-Casos_PN_CORR[[#This Row],[28-abr]]</f>
        <v>0</v>
      </c>
      <c r="BE59">
        <f>+Casos_PN_CORR[[#This Row],[30-abr]]-Casos_PN_CORR[[#This Row],[29-abr]]</f>
        <v>0</v>
      </c>
      <c r="BF59">
        <f>+Casos_PN_CORR[[#This Row],[1-may]]-Casos_PN_CORR[[#This Row],[30-abr]]</f>
        <v>0</v>
      </c>
      <c r="BG59">
        <f>+Casos_PN_CORR[[#This Row],[2-may]]-Casos_PN_CORR[[#This Row],[1-may]]</f>
        <v>0</v>
      </c>
      <c r="BH59">
        <f>+Casos_PN_CORR[[#This Row],[3-may]]-Casos_PN_CORR[[#This Row],[2-may]]</f>
        <v>0</v>
      </c>
      <c r="BI59">
        <f>+Casos_PN_CORR[[#This Row],[4-may]]-Casos_PN_CORR[[#This Row],[3-may]]</f>
        <v>0</v>
      </c>
      <c r="BJ59">
        <f>+Casos_PN_CORR[[#This Row],[5-may]]-Casos_PN_CORR[[#This Row],[4-may]]</f>
        <v>0</v>
      </c>
      <c r="BK59">
        <f>+Casos_PN_CORR[[#This Row],[6-may]]-Casos_PN_CORR[[#This Row],[5-may]]</f>
        <v>0</v>
      </c>
      <c r="BL59">
        <f>+Casos_PN_CORR[[#This Row],[7-may]]-Casos_PN_CORR[[#This Row],[6-may]]</f>
        <v>0</v>
      </c>
      <c r="BM59">
        <f>+Casos_PN_CORR[[#This Row],[8-may]]-Casos_PN_CORR[[#This Row],[7-may]]</f>
        <v>0</v>
      </c>
      <c r="BN59">
        <f>+Casos_PN_CORR[[#This Row],[9-may]]-Casos_PN_CORR[[#This Row],[8-may]]</f>
        <v>0</v>
      </c>
      <c r="BO59">
        <f>+Casos_PN_CORR[[#This Row],[10-may]]-Casos_PN_CORR[[#This Row],[9-may]]</f>
        <v>0</v>
      </c>
      <c r="BP59">
        <f>+Casos_PN_CORR[[#This Row],[11-may]]-Casos_PN_CORR[[#This Row],[10-may]]</f>
        <v>0</v>
      </c>
      <c r="BQ59">
        <f>+Casos_PN_CORR[[#This Row],[12-may]]-Casos_PN_CORR[[#This Row],[11-may]]</f>
        <v>0</v>
      </c>
      <c r="BR59">
        <f>+Casos_PN_CORR[[#This Row],[13-may]]-Casos_PN_CORR[[#This Row],[12-may]]</f>
        <v>0</v>
      </c>
      <c r="BS59">
        <f>+Casos_PN_CORR[[#This Row],[14-may]]-Casos_PN_CORR[[#This Row],[13-may]]</f>
        <v>0</v>
      </c>
      <c r="BT59">
        <f>+Casos_PN_CORR[[#This Row],[15-may]]-Casos_PN_CORR[[#This Row],[14-may]]</f>
        <v>0</v>
      </c>
      <c r="BU59">
        <f>+Casos_PN_CORR[[#This Row],[16-may]]-Casos_PN_CORR[[#This Row],[15-may]]</f>
        <v>0</v>
      </c>
      <c r="BV59">
        <f>+Casos_PN_CORR[[#This Row],[17-may]]-Casos_PN_CORR[[#This Row],[16-may]]</f>
        <v>0</v>
      </c>
      <c r="BW59">
        <f>+Casos_PN_CORR[[#This Row],[18-may]]-Casos_PN_CORR[[#This Row],[17-may]]</f>
        <v>0</v>
      </c>
      <c r="BX59">
        <f>+Casos_PN_CORR[[#This Row],[19-may]]-Casos_PN_CORR[[#This Row],[18-may]]</f>
        <v>0</v>
      </c>
      <c r="BY59">
        <f>+Casos_PN_CORR[[#This Row],[20-may]]-Casos_PN_CORR[[#This Row],[19-may]]</f>
        <v>0</v>
      </c>
      <c r="BZ59">
        <f>+Casos_PN_CORR[[#This Row],[21-may]]-Casos_PN_CORR[[#This Row],[20-may]]</f>
        <v>0</v>
      </c>
      <c r="CA59">
        <f>+Casos_PN_CORR[[#This Row],[22-may]]-Casos_PN_CORR[[#This Row],[21-may]]</f>
        <v>0</v>
      </c>
      <c r="CB59">
        <f>+Casos_PN_CORR[[#This Row],[23-may]]-Casos_PN_CORR[[#This Row],[22-may]]</f>
        <v>0</v>
      </c>
      <c r="CC59">
        <f>+Casos_PN_CORR[[#This Row],[24-may]]-Casos_PN_CORR[[#This Row],[23-may]]</f>
        <v>0</v>
      </c>
      <c r="CD59">
        <f>+Casos_PN_CORR[[#This Row],[25-may]]-Casos_PN_CORR[[#This Row],[24-may]]</f>
        <v>0</v>
      </c>
      <c r="CE59">
        <f>+Casos_PN_CORR[[#This Row],[26-may]]-Casos_PN_CORR[[#This Row],[25-may]]</f>
        <v>0</v>
      </c>
      <c r="CF59">
        <f>+Casos_PN_CORR[[#This Row],[27-may]]-Casos_PN_CORR[[#This Row],[26-may]]</f>
        <v>0</v>
      </c>
      <c r="CG59">
        <f>+Casos_PN_CORR[[#This Row],[28-may]]-Casos_PN_CORR[[#This Row],[27-may]]</f>
        <v>0</v>
      </c>
      <c r="CH59">
        <f>+Casos_PN_CORR[[#This Row],[29-may]]-Casos_PN_CORR[[#This Row],[28-may]]</f>
        <v>0</v>
      </c>
      <c r="CI59">
        <f>+Casos_PN_CORR[[#This Row],[30-may]]-Casos_PN_CORR[[#This Row],[29-may]]</f>
        <v>0</v>
      </c>
      <c r="CJ59">
        <f>+Casos_PN_CORR[[#This Row],[31-may]]-Casos_PN_CORR[[#This Row],[30-may]]</f>
        <v>0</v>
      </c>
      <c r="CK59">
        <f>+Casos_PN_CORR[[#This Row],[1-jun]]-Casos_PN_CORR[[#This Row],[31-may]]</f>
        <v>0</v>
      </c>
      <c r="CL59">
        <f>+Casos_PN_CORR[[#This Row],[2-jun]]-Casos_PN_CORR[[#This Row],[1-jun]]</f>
        <v>0</v>
      </c>
      <c r="CM59">
        <f>+Casos_PN_CORR[[#This Row],[3-jun]]-Casos_PN_CORR[[#This Row],[2-jun]]</f>
        <v>0</v>
      </c>
      <c r="CN59">
        <f>+Casos_PN_CORR[[#This Row],[4-jun]]-Casos_PN_CORR[[#This Row],[3-jun]]</f>
        <v>0</v>
      </c>
      <c r="CO59">
        <f>+Casos_PN_CORR[[#This Row],[5-jun]]-Casos_PN_CORR[[#This Row],[4-jun]]</f>
        <v>0</v>
      </c>
      <c r="CP59">
        <f>+Casos_PN_CORR[[#This Row],[6-jun]]-Casos_PN_CORR[[#This Row],[5-jun]]</f>
        <v>0</v>
      </c>
    </row>
    <row r="60" spans="1:94">
      <c r="A60">
        <v>50202</v>
      </c>
      <c r="B60" s="2" t="s">
        <v>107</v>
      </c>
      <c r="C60" s="2" t="s">
        <v>195</v>
      </c>
      <c r="D60" s="2" t="s">
        <v>196</v>
      </c>
      <c r="E60" s="4">
        <f t="shared" si="0"/>
        <v>1</v>
      </c>
      <c r="F60">
        <f>+Casos_PN_CORR[[#This Row],[10-mar]]</f>
        <v>0</v>
      </c>
      <c r="G60">
        <f>+Casos_PN_CORR[[#This Row],[11-mar]]-Casos_PN_CORR[[#This Row],[10-mar]]</f>
        <v>0</v>
      </c>
      <c r="H60">
        <f>+Casos_PN_CORR[[#This Row],[12-mar]]-Casos_PN_CORR[[#This Row],[11-mar]]</f>
        <v>0</v>
      </c>
      <c r="I60">
        <f>+Casos_PN_CORR[[#This Row],[13-mar]]-Casos_PN_CORR[[#This Row],[12-mar]]</f>
        <v>0</v>
      </c>
      <c r="J60">
        <f>+Casos_PN_CORR[[#This Row],[14-mar]]-Casos_PN_CORR[[#This Row],[13-mar]]</f>
        <v>0</v>
      </c>
      <c r="K60">
        <f>+Casos_PN_CORR[[#This Row],[15-mar]]-Casos_PN_CORR[[#This Row],[14-mar]]</f>
        <v>0</v>
      </c>
      <c r="L60">
        <f>+Casos_PN_CORR[[#This Row],[16-mar]]-Casos_PN_CORR[[#This Row],[15-mar]]</f>
        <v>0</v>
      </c>
      <c r="M60">
        <f>+Casos_PN_CORR[[#This Row],[17-mar]]-Casos_PN_CORR[[#This Row],[16-mar]]</f>
        <v>0</v>
      </c>
      <c r="N60">
        <f>+Casos_PN_CORR[[#This Row],[18-mar]]-Casos_PN_CORR[[#This Row],[17-mar]]</f>
        <v>0</v>
      </c>
      <c r="O60">
        <f>+Casos_PN_CORR[[#This Row],[19-mar]]-Casos_PN_CORR[[#This Row],[18-mar]]</f>
        <v>0</v>
      </c>
      <c r="P60">
        <f>+Casos_PN_CORR[[#This Row],[20-mar]]-Casos_PN_CORR[[#This Row],[19-mar]]</f>
        <v>0</v>
      </c>
      <c r="Q60">
        <f>+Casos_PN_CORR[[#This Row],[21-mar]]-Casos_PN_CORR[[#This Row],[20-mar]]</f>
        <v>0</v>
      </c>
      <c r="R60">
        <f>+Casos_PN_CORR[[#This Row],[22-mar]]-Casos_PN_CORR[[#This Row],[21-mar]]</f>
        <v>0</v>
      </c>
      <c r="S60">
        <f>+Casos_PN_CORR[[#This Row],[23-mar]]-Casos_PN_CORR[[#This Row],[22-mar]]</f>
        <v>0</v>
      </c>
      <c r="T60">
        <f>+Casos_PN_CORR[[#This Row],[24-mar]]-Casos_PN_CORR[[#This Row],[23-mar]]</f>
        <v>0</v>
      </c>
      <c r="U60">
        <f>+Casos_PN_CORR[[#This Row],[25-mar]]-Casos_PN_CORR[[#This Row],[24-mar]]</f>
        <v>0</v>
      </c>
      <c r="V60">
        <f>+Casos_PN_CORR[[#This Row],[26-mar]]-Casos_PN_CORR[[#This Row],[25-mar]]</f>
        <v>0</v>
      </c>
      <c r="W60">
        <f>+Casos_PN_CORR[[#This Row],[27-mar]]-Casos_PN_CORR[[#This Row],[26-mar]]</f>
        <v>0</v>
      </c>
      <c r="X60">
        <f>+Casos_PN_CORR[[#This Row],[28-mar]]-Casos_PN_CORR[[#This Row],[27-mar]]</f>
        <v>0</v>
      </c>
      <c r="Y60">
        <f>+Casos_PN_CORR[[#This Row],[29-mar]]-Casos_PN_CORR[[#This Row],[28-mar]]</f>
        <v>0</v>
      </c>
      <c r="Z60">
        <f>+Casos_PN_CORR[[#This Row],[30-mar]]-Casos_PN_CORR[[#This Row],[29-mar]]</f>
        <v>0</v>
      </c>
      <c r="AA60">
        <f>+Casos_PN_CORR[[#This Row],[31-mar]]-Casos_PN_CORR[[#This Row],[30-mar]]</f>
        <v>0</v>
      </c>
      <c r="AB60">
        <f>+Casos_PN_CORR[[#This Row],[1-abr]]-Casos_PN_CORR[[#This Row],[31-mar]]</f>
        <v>0</v>
      </c>
      <c r="AC60">
        <f>+Casos_PN_CORR[[#This Row],[2-abr]]-Casos_PN_CORR[[#This Row],[1-abr]]</f>
        <v>0</v>
      </c>
      <c r="AD60">
        <f>+Casos_PN_CORR[[#This Row],[3-abr]]-Casos_PN_CORR[[#This Row],[2-abr]]</f>
        <v>0</v>
      </c>
      <c r="AE60">
        <f>+Casos_PN_CORR[[#This Row],[4-abr]]-Casos_PN_CORR[[#This Row],[3-abr]]</f>
        <v>0</v>
      </c>
      <c r="AF60">
        <f>+Casos_PN_CORR[[#This Row],[5-abr]]-Casos_PN_CORR[[#This Row],[4-abr]]</f>
        <v>0</v>
      </c>
      <c r="AG60">
        <f>+Casos_PN_CORR[[#This Row],[6-abr]]-Casos_PN_CORR[[#This Row],[5-abr]]</f>
        <v>0</v>
      </c>
      <c r="AH60">
        <f>+Casos_PN_CORR[[#This Row],[7-abr]]-Casos_PN_CORR[[#This Row],[6-abr]]</f>
        <v>0</v>
      </c>
      <c r="AI60">
        <f>+Casos_PN_CORR[[#This Row],[8-abr]]-Casos_PN_CORR[[#This Row],[7-abr]]</f>
        <v>0</v>
      </c>
      <c r="AJ60">
        <f>+Casos_PN_CORR[[#This Row],[9-abr]]-Casos_PN_CORR[[#This Row],[8-abr]]</f>
        <v>0</v>
      </c>
      <c r="AK60">
        <f>+Casos_PN_CORR[[#This Row],[10-abr]]-Casos_PN_CORR[[#This Row],[9-abr]]</f>
        <v>0</v>
      </c>
      <c r="AL60">
        <f>+Casos_PN_CORR[[#This Row],[11-abr]]-Casos_PN_CORR[[#This Row],[10-abr]]</f>
        <v>0</v>
      </c>
      <c r="AM60">
        <f>+Casos_PN_CORR[[#This Row],[12-abr]]-Casos_PN_CORR[[#This Row],[11-abr]]</f>
        <v>0</v>
      </c>
      <c r="AN60">
        <f>+Casos_PN_CORR[[#This Row],[13-abr]]-Casos_PN_CORR[[#This Row],[12-abr]]</f>
        <v>0</v>
      </c>
      <c r="AO60">
        <f>+Casos_PN_CORR[[#This Row],[14-abr]]-Casos_PN_CORR[[#This Row],[13-abr]]</f>
        <v>0</v>
      </c>
      <c r="AP60">
        <f>+Casos_PN_CORR[[#This Row],[15-abr]]-Casos_PN_CORR[[#This Row],[14-abr]]</f>
        <v>0</v>
      </c>
      <c r="AQ60">
        <f>+Casos_PN_CORR[[#This Row],[16-abr]]-Casos_PN_CORR[[#This Row],[15-abr]]</f>
        <v>0</v>
      </c>
      <c r="AR60">
        <f>+Casos_PN_CORR[[#This Row],[17-abr]]-Casos_PN_CORR[[#This Row],[16-abr]]</f>
        <v>0</v>
      </c>
      <c r="AS60">
        <f>+Casos_PN_CORR[[#This Row],[18-abr]]-Casos_PN_CORR[[#This Row],[17-abr]]</f>
        <v>0</v>
      </c>
      <c r="AT60">
        <f>+Casos_PN_CORR[[#This Row],[19-abr]]-Casos_PN_CORR[[#This Row],[18-abr]]</f>
        <v>0</v>
      </c>
      <c r="AU60">
        <f>+Casos_PN_CORR[[#This Row],[20-abr]]-Casos_PN_CORR[[#This Row],[19-abr]]</f>
        <v>0</v>
      </c>
      <c r="AV60">
        <f>+Casos_PN_CORR[[#This Row],[21-abr]]-Casos_PN_CORR[[#This Row],[20-abr]]</f>
        <v>0</v>
      </c>
      <c r="AW60">
        <f>+Casos_PN_CORR[[#This Row],[22-abr]]-Casos_PN_CORR[[#This Row],[21-abr]]</f>
        <v>0</v>
      </c>
      <c r="AX60">
        <f>+Casos_PN_CORR[[#This Row],[23-abr]]-Casos_PN_CORR[[#This Row],[22-abr]]</f>
        <v>0</v>
      </c>
      <c r="AY60">
        <f>+Casos_PN_CORR[[#This Row],[24-abr]]-Casos_PN_CORR[[#This Row],[23-abr]]</f>
        <v>0</v>
      </c>
      <c r="AZ60">
        <f>+Casos_PN_CORR[[#This Row],[25-abr]]-Casos_PN_CORR[[#This Row],[24-abr]]</f>
        <v>0</v>
      </c>
      <c r="BA60">
        <f>+Casos_PN_CORR[[#This Row],[26-abr]]-Casos_PN_CORR[[#This Row],[25-abr]]</f>
        <v>0</v>
      </c>
      <c r="BB60">
        <f>+Casos_PN_CORR[[#This Row],[27-abr]]-Casos_PN_CORR[[#This Row],[26-abr]]</f>
        <v>0</v>
      </c>
      <c r="BC60">
        <f>+Casos_PN_CORR[[#This Row],[28-abr]]-Casos_PN_CORR[[#This Row],[27-abr]]</f>
        <v>0</v>
      </c>
      <c r="BD60">
        <f>+Casos_PN_CORR[[#This Row],[29-abr]]-Casos_PN_CORR[[#This Row],[28-abr]]</f>
        <v>0</v>
      </c>
      <c r="BE60">
        <f>+Casos_PN_CORR[[#This Row],[30-abr]]-Casos_PN_CORR[[#This Row],[29-abr]]</f>
        <v>0</v>
      </c>
      <c r="BF60">
        <f>+Casos_PN_CORR[[#This Row],[1-may]]-Casos_PN_CORR[[#This Row],[30-abr]]</f>
        <v>0</v>
      </c>
      <c r="BG60">
        <f>+Casos_PN_CORR[[#This Row],[2-may]]-Casos_PN_CORR[[#This Row],[1-may]]</f>
        <v>0</v>
      </c>
      <c r="BH60">
        <f>+Casos_PN_CORR[[#This Row],[3-may]]-Casos_PN_CORR[[#This Row],[2-may]]</f>
        <v>0</v>
      </c>
      <c r="BI60">
        <f>+Casos_PN_CORR[[#This Row],[4-may]]-Casos_PN_CORR[[#This Row],[3-may]]</f>
        <v>0</v>
      </c>
      <c r="BJ60">
        <f>+Casos_PN_CORR[[#This Row],[5-may]]-Casos_PN_CORR[[#This Row],[4-may]]</f>
        <v>0</v>
      </c>
      <c r="BK60">
        <f>+Casos_PN_CORR[[#This Row],[6-may]]-Casos_PN_CORR[[#This Row],[5-may]]</f>
        <v>0</v>
      </c>
      <c r="BL60">
        <f>+Casos_PN_CORR[[#This Row],[7-may]]-Casos_PN_CORR[[#This Row],[6-may]]</f>
        <v>0</v>
      </c>
      <c r="BM60">
        <f>+Casos_PN_CORR[[#This Row],[8-may]]-Casos_PN_CORR[[#This Row],[7-may]]</f>
        <v>0</v>
      </c>
      <c r="BN60">
        <f>+Casos_PN_CORR[[#This Row],[9-may]]-Casos_PN_CORR[[#This Row],[8-may]]</f>
        <v>0</v>
      </c>
      <c r="BO60">
        <f>+Casos_PN_CORR[[#This Row],[10-may]]-Casos_PN_CORR[[#This Row],[9-may]]</f>
        <v>0</v>
      </c>
      <c r="BP60">
        <f>+Casos_PN_CORR[[#This Row],[11-may]]-Casos_PN_CORR[[#This Row],[10-may]]</f>
        <v>0</v>
      </c>
      <c r="BQ60">
        <f>+Casos_PN_CORR[[#This Row],[12-may]]-Casos_PN_CORR[[#This Row],[11-may]]</f>
        <v>0</v>
      </c>
      <c r="BR60">
        <f>+Casos_PN_CORR[[#This Row],[13-may]]-Casos_PN_CORR[[#This Row],[12-may]]</f>
        <v>0</v>
      </c>
      <c r="BS60">
        <f>+Casos_PN_CORR[[#This Row],[14-may]]-Casos_PN_CORR[[#This Row],[13-may]]</f>
        <v>0</v>
      </c>
      <c r="BT60">
        <f>+Casos_PN_CORR[[#This Row],[15-may]]-Casos_PN_CORR[[#This Row],[14-may]]</f>
        <v>0</v>
      </c>
      <c r="BU60">
        <f>+Casos_PN_CORR[[#This Row],[16-may]]-Casos_PN_CORR[[#This Row],[15-may]]</f>
        <v>0</v>
      </c>
      <c r="BV60">
        <f>+Casos_PN_CORR[[#This Row],[17-may]]-Casos_PN_CORR[[#This Row],[16-may]]</f>
        <v>0</v>
      </c>
      <c r="BW60">
        <f>+Casos_PN_CORR[[#This Row],[18-may]]-Casos_PN_CORR[[#This Row],[17-may]]</f>
        <v>0</v>
      </c>
      <c r="BX60">
        <f>+Casos_PN_CORR[[#This Row],[19-may]]-Casos_PN_CORR[[#This Row],[18-may]]</f>
        <v>0</v>
      </c>
      <c r="BY60">
        <f>+Casos_PN_CORR[[#This Row],[20-may]]-Casos_PN_CORR[[#This Row],[19-may]]</f>
        <v>0</v>
      </c>
      <c r="BZ60">
        <f>+Casos_PN_CORR[[#This Row],[21-may]]-Casos_PN_CORR[[#This Row],[20-may]]</f>
        <v>0</v>
      </c>
      <c r="CA60">
        <f>+Casos_PN_CORR[[#This Row],[22-may]]-Casos_PN_CORR[[#This Row],[21-may]]</f>
        <v>0</v>
      </c>
      <c r="CB60">
        <f>+Casos_PN_CORR[[#This Row],[23-may]]-Casos_PN_CORR[[#This Row],[22-may]]</f>
        <v>0</v>
      </c>
      <c r="CC60">
        <f>+Casos_PN_CORR[[#This Row],[24-may]]-Casos_PN_CORR[[#This Row],[23-may]]</f>
        <v>0</v>
      </c>
      <c r="CD60">
        <f>+Casos_PN_CORR[[#This Row],[25-may]]-Casos_PN_CORR[[#This Row],[24-may]]</f>
        <v>0</v>
      </c>
      <c r="CE60">
        <f>+Casos_PN_CORR[[#This Row],[26-may]]-Casos_PN_CORR[[#This Row],[25-may]]</f>
        <v>0</v>
      </c>
      <c r="CF60">
        <f>+Casos_PN_CORR[[#This Row],[27-may]]-Casos_PN_CORR[[#This Row],[26-may]]</f>
        <v>0</v>
      </c>
      <c r="CG60">
        <f>+Casos_PN_CORR[[#This Row],[28-may]]-Casos_PN_CORR[[#This Row],[27-may]]</f>
        <v>0</v>
      </c>
      <c r="CH60">
        <f>+Casos_PN_CORR[[#This Row],[29-may]]-Casos_PN_CORR[[#This Row],[28-may]]</f>
        <v>0</v>
      </c>
      <c r="CI60">
        <f>+Casos_PN_CORR[[#This Row],[30-may]]-Casos_PN_CORR[[#This Row],[29-may]]</f>
        <v>0</v>
      </c>
      <c r="CJ60">
        <f>+Casos_PN_CORR[[#This Row],[31-may]]-Casos_PN_CORR[[#This Row],[30-may]]</f>
        <v>0</v>
      </c>
      <c r="CK60">
        <f>+Casos_PN_CORR[[#This Row],[1-jun]]-Casos_PN_CORR[[#This Row],[31-may]]</f>
        <v>0</v>
      </c>
      <c r="CL60">
        <f>+Casos_PN_CORR[[#This Row],[2-jun]]-Casos_PN_CORR[[#This Row],[1-jun]]</f>
        <v>0</v>
      </c>
      <c r="CM60">
        <f>+Casos_PN_CORR[[#This Row],[3-jun]]-Casos_PN_CORR[[#This Row],[2-jun]]</f>
        <v>0</v>
      </c>
      <c r="CN60">
        <f>+Casos_PN_CORR[[#This Row],[4-jun]]-Casos_PN_CORR[[#This Row],[3-jun]]</f>
        <v>0</v>
      </c>
      <c r="CO60">
        <f>+Casos_PN_CORR[[#This Row],[5-jun]]-Casos_PN_CORR[[#This Row],[4-jun]]</f>
        <v>1</v>
      </c>
      <c r="CP60">
        <f>+Casos_PN_CORR[[#This Row],[6-jun]]-Casos_PN_CORR[[#This Row],[5-jun]]</f>
        <v>0</v>
      </c>
    </row>
    <row r="61" spans="1:94">
      <c r="A61">
        <v>41203</v>
      </c>
      <c r="B61" s="2" t="s">
        <v>115</v>
      </c>
      <c r="C61" s="2" t="s">
        <v>191</v>
      </c>
      <c r="D61" s="2" t="s">
        <v>197</v>
      </c>
      <c r="E61" s="4">
        <f t="shared" si="0"/>
        <v>0</v>
      </c>
      <c r="F61">
        <f>+Casos_PN_CORR[[#This Row],[10-mar]]</f>
        <v>0</v>
      </c>
      <c r="G61">
        <f>+Casos_PN_CORR[[#This Row],[11-mar]]-Casos_PN_CORR[[#This Row],[10-mar]]</f>
        <v>0</v>
      </c>
      <c r="H61">
        <f>+Casos_PN_CORR[[#This Row],[12-mar]]-Casos_PN_CORR[[#This Row],[11-mar]]</f>
        <v>0</v>
      </c>
      <c r="I61">
        <f>+Casos_PN_CORR[[#This Row],[13-mar]]-Casos_PN_CORR[[#This Row],[12-mar]]</f>
        <v>0</v>
      </c>
      <c r="J61">
        <f>+Casos_PN_CORR[[#This Row],[14-mar]]-Casos_PN_CORR[[#This Row],[13-mar]]</f>
        <v>0</v>
      </c>
      <c r="K61">
        <f>+Casos_PN_CORR[[#This Row],[15-mar]]-Casos_PN_CORR[[#This Row],[14-mar]]</f>
        <v>0</v>
      </c>
      <c r="L61">
        <f>+Casos_PN_CORR[[#This Row],[16-mar]]-Casos_PN_CORR[[#This Row],[15-mar]]</f>
        <v>0</v>
      </c>
      <c r="M61">
        <f>+Casos_PN_CORR[[#This Row],[17-mar]]-Casos_PN_CORR[[#This Row],[16-mar]]</f>
        <v>0</v>
      </c>
      <c r="N61">
        <f>+Casos_PN_CORR[[#This Row],[18-mar]]-Casos_PN_CORR[[#This Row],[17-mar]]</f>
        <v>0</v>
      </c>
      <c r="O61">
        <f>+Casos_PN_CORR[[#This Row],[19-mar]]-Casos_PN_CORR[[#This Row],[18-mar]]</f>
        <v>0</v>
      </c>
      <c r="P61">
        <f>+Casos_PN_CORR[[#This Row],[20-mar]]-Casos_PN_CORR[[#This Row],[19-mar]]</f>
        <v>0</v>
      </c>
      <c r="Q61">
        <f>+Casos_PN_CORR[[#This Row],[21-mar]]-Casos_PN_CORR[[#This Row],[20-mar]]</f>
        <v>0</v>
      </c>
      <c r="R61">
        <f>+Casos_PN_CORR[[#This Row],[22-mar]]-Casos_PN_CORR[[#This Row],[21-mar]]</f>
        <v>0</v>
      </c>
      <c r="S61">
        <f>+Casos_PN_CORR[[#This Row],[23-mar]]-Casos_PN_CORR[[#This Row],[22-mar]]</f>
        <v>0</v>
      </c>
      <c r="T61">
        <f>+Casos_PN_CORR[[#This Row],[24-mar]]-Casos_PN_CORR[[#This Row],[23-mar]]</f>
        <v>0</v>
      </c>
      <c r="U61">
        <f>+Casos_PN_CORR[[#This Row],[25-mar]]-Casos_PN_CORR[[#This Row],[24-mar]]</f>
        <v>0</v>
      </c>
      <c r="V61">
        <f>+Casos_PN_CORR[[#This Row],[26-mar]]-Casos_PN_CORR[[#This Row],[25-mar]]</f>
        <v>0</v>
      </c>
      <c r="W61">
        <f>+Casos_PN_CORR[[#This Row],[27-mar]]-Casos_PN_CORR[[#This Row],[26-mar]]</f>
        <v>0</v>
      </c>
      <c r="X61">
        <f>+Casos_PN_CORR[[#This Row],[28-mar]]-Casos_PN_CORR[[#This Row],[27-mar]]</f>
        <v>0</v>
      </c>
      <c r="Y61">
        <f>+Casos_PN_CORR[[#This Row],[29-mar]]-Casos_PN_CORR[[#This Row],[28-mar]]</f>
        <v>0</v>
      </c>
      <c r="Z61">
        <f>+Casos_PN_CORR[[#This Row],[30-mar]]-Casos_PN_CORR[[#This Row],[29-mar]]</f>
        <v>0</v>
      </c>
      <c r="AA61">
        <f>+Casos_PN_CORR[[#This Row],[31-mar]]-Casos_PN_CORR[[#This Row],[30-mar]]</f>
        <v>0</v>
      </c>
      <c r="AB61">
        <f>+Casos_PN_CORR[[#This Row],[1-abr]]-Casos_PN_CORR[[#This Row],[31-mar]]</f>
        <v>0</v>
      </c>
      <c r="AC61">
        <f>+Casos_PN_CORR[[#This Row],[2-abr]]-Casos_PN_CORR[[#This Row],[1-abr]]</f>
        <v>0</v>
      </c>
      <c r="AD61">
        <f>+Casos_PN_CORR[[#This Row],[3-abr]]-Casos_PN_CORR[[#This Row],[2-abr]]</f>
        <v>0</v>
      </c>
      <c r="AE61">
        <f>+Casos_PN_CORR[[#This Row],[4-abr]]-Casos_PN_CORR[[#This Row],[3-abr]]</f>
        <v>0</v>
      </c>
      <c r="AF61">
        <f>+Casos_PN_CORR[[#This Row],[5-abr]]-Casos_PN_CORR[[#This Row],[4-abr]]</f>
        <v>0</v>
      </c>
      <c r="AG61">
        <f>+Casos_PN_CORR[[#This Row],[6-abr]]-Casos_PN_CORR[[#This Row],[5-abr]]</f>
        <v>0</v>
      </c>
      <c r="AH61">
        <f>+Casos_PN_CORR[[#This Row],[7-abr]]-Casos_PN_CORR[[#This Row],[6-abr]]</f>
        <v>0</v>
      </c>
      <c r="AI61">
        <f>+Casos_PN_CORR[[#This Row],[8-abr]]-Casos_PN_CORR[[#This Row],[7-abr]]</f>
        <v>0</v>
      </c>
      <c r="AJ61">
        <f>+Casos_PN_CORR[[#This Row],[9-abr]]-Casos_PN_CORR[[#This Row],[8-abr]]</f>
        <v>0</v>
      </c>
      <c r="AK61">
        <f>+Casos_PN_CORR[[#This Row],[10-abr]]-Casos_PN_CORR[[#This Row],[9-abr]]</f>
        <v>0</v>
      </c>
      <c r="AL61">
        <f>+Casos_PN_CORR[[#This Row],[11-abr]]-Casos_PN_CORR[[#This Row],[10-abr]]</f>
        <v>0</v>
      </c>
      <c r="AM61">
        <f>+Casos_PN_CORR[[#This Row],[12-abr]]-Casos_PN_CORR[[#This Row],[11-abr]]</f>
        <v>0</v>
      </c>
      <c r="AN61">
        <f>+Casos_PN_CORR[[#This Row],[13-abr]]-Casos_PN_CORR[[#This Row],[12-abr]]</f>
        <v>0</v>
      </c>
      <c r="AO61">
        <f>+Casos_PN_CORR[[#This Row],[14-abr]]-Casos_PN_CORR[[#This Row],[13-abr]]</f>
        <v>0</v>
      </c>
      <c r="AP61">
        <f>+Casos_PN_CORR[[#This Row],[15-abr]]-Casos_PN_CORR[[#This Row],[14-abr]]</f>
        <v>0</v>
      </c>
      <c r="AQ61">
        <f>+Casos_PN_CORR[[#This Row],[16-abr]]-Casos_PN_CORR[[#This Row],[15-abr]]</f>
        <v>0</v>
      </c>
      <c r="AR61">
        <f>+Casos_PN_CORR[[#This Row],[17-abr]]-Casos_PN_CORR[[#This Row],[16-abr]]</f>
        <v>0</v>
      </c>
      <c r="AS61">
        <f>+Casos_PN_CORR[[#This Row],[18-abr]]-Casos_PN_CORR[[#This Row],[17-abr]]</f>
        <v>0</v>
      </c>
      <c r="AT61">
        <f>+Casos_PN_CORR[[#This Row],[19-abr]]-Casos_PN_CORR[[#This Row],[18-abr]]</f>
        <v>0</v>
      </c>
      <c r="AU61">
        <f>+Casos_PN_CORR[[#This Row],[20-abr]]-Casos_PN_CORR[[#This Row],[19-abr]]</f>
        <v>0</v>
      </c>
      <c r="AV61">
        <f>+Casos_PN_CORR[[#This Row],[21-abr]]-Casos_PN_CORR[[#This Row],[20-abr]]</f>
        <v>0</v>
      </c>
      <c r="AW61">
        <f>+Casos_PN_CORR[[#This Row],[22-abr]]-Casos_PN_CORR[[#This Row],[21-abr]]</f>
        <v>0</v>
      </c>
      <c r="AX61">
        <f>+Casos_PN_CORR[[#This Row],[23-abr]]-Casos_PN_CORR[[#This Row],[22-abr]]</f>
        <v>0</v>
      </c>
      <c r="AY61">
        <f>+Casos_PN_CORR[[#This Row],[24-abr]]-Casos_PN_CORR[[#This Row],[23-abr]]</f>
        <v>0</v>
      </c>
      <c r="AZ61">
        <f>+Casos_PN_CORR[[#This Row],[25-abr]]-Casos_PN_CORR[[#This Row],[24-abr]]</f>
        <v>0</v>
      </c>
      <c r="BA61">
        <f>+Casos_PN_CORR[[#This Row],[26-abr]]-Casos_PN_CORR[[#This Row],[25-abr]]</f>
        <v>0</v>
      </c>
      <c r="BB61">
        <f>+Casos_PN_CORR[[#This Row],[27-abr]]-Casos_PN_CORR[[#This Row],[26-abr]]</f>
        <v>0</v>
      </c>
      <c r="BC61">
        <f>+Casos_PN_CORR[[#This Row],[28-abr]]-Casos_PN_CORR[[#This Row],[27-abr]]</f>
        <v>0</v>
      </c>
      <c r="BD61">
        <f>+Casos_PN_CORR[[#This Row],[29-abr]]-Casos_PN_CORR[[#This Row],[28-abr]]</f>
        <v>0</v>
      </c>
      <c r="BE61">
        <f>+Casos_PN_CORR[[#This Row],[30-abr]]-Casos_PN_CORR[[#This Row],[29-abr]]</f>
        <v>0</v>
      </c>
      <c r="BF61">
        <f>+Casos_PN_CORR[[#This Row],[1-may]]-Casos_PN_CORR[[#This Row],[30-abr]]</f>
        <v>0</v>
      </c>
      <c r="BG61">
        <f>+Casos_PN_CORR[[#This Row],[2-may]]-Casos_PN_CORR[[#This Row],[1-may]]</f>
        <v>0</v>
      </c>
      <c r="BH61">
        <f>+Casos_PN_CORR[[#This Row],[3-may]]-Casos_PN_CORR[[#This Row],[2-may]]</f>
        <v>0</v>
      </c>
      <c r="BI61">
        <f>+Casos_PN_CORR[[#This Row],[4-may]]-Casos_PN_CORR[[#This Row],[3-may]]</f>
        <v>0</v>
      </c>
      <c r="BJ61">
        <f>+Casos_PN_CORR[[#This Row],[5-may]]-Casos_PN_CORR[[#This Row],[4-may]]</f>
        <v>0</v>
      </c>
      <c r="BK61">
        <f>+Casos_PN_CORR[[#This Row],[6-may]]-Casos_PN_CORR[[#This Row],[5-may]]</f>
        <v>0</v>
      </c>
      <c r="BL61">
        <f>+Casos_PN_CORR[[#This Row],[7-may]]-Casos_PN_CORR[[#This Row],[6-may]]</f>
        <v>0</v>
      </c>
      <c r="BM61">
        <f>+Casos_PN_CORR[[#This Row],[8-may]]-Casos_PN_CORR[[#This Row],[7-may]]</f>
        <v>0</v>
      </c>
      <c r="BN61">
        <f>+Casos_PN_CORR[[#This Row],[9-may]]-Casos_PN_CORR[[#This Row],[8-may]]</f>
        <v>0</v>
      </c>
      <c r="BO61">
        <f>+Casos_PN_CORR[[#This Row],[10-may]]-Casos_PN_CORR[[#This Row],[9-may]]</f>
        <v>0</v>
      </c>
      <c r="BP61">
        <f>+Casos_PN_CORR[[#This Row],[11-may]]-Casos_PN_CORR[[#This Row],[10-may]]</f>
        <v>0</v>
      </c>
      <c r="BQ61">
        <f>+Casos_PN_CORR[[#This Row],[12-may]]-Casos_PN_CORR[[#This Row],[11-may]]</f>
        <v>0</v>
      </c>
      <c r="BR61">
        <f>+Casos_PN_CORR[[#This Row],[13-may]]-Casos_PN_CORR[[#This Row],[12-may]]</f>
        <v>0</v>
      </c>
      <c r="BS61">
        <f>+Casos_PN_CORR[[#This Row],[14-may]]-Casos_PN_CORR[[#This Row],[13-may]]</f>
        <v>0</v>
      </c>
      <c r="BT61">
        <f>+Casos_PN_CORR[[#This Row],[15-may]]-Casos_PN_CORR[[#This Row],[14-may]]</f>
        <v>0</v>
      </c>
      <c r="BU61">
        <f>+Casos_PN_CORR[[#This Row],[16-may]]-Casos_PN_CORR[[#This Row],[15-may]]</f>
        <v>0</v>
      </c>
      <c r="BV61">
        <f>+Casos_PN_CORR[[#This Row],[17-may]]-Casos_PN_CORR[[#This Row],[16-may]]</f>
        <v>0</v>
      </c>
      <c r="BW61">
        <f>+Casos_PN_CORR[[#This Row],[18-may]]-Casos_PN_CORR[[#This Row],[17-may]]</f>
        <v>0</v>
      </c>
      <c r="BX61">
        <f>+Casos_PN_CORR[[#This Row],[19-may]]-Casos_PN_CORR[[#This Row],[18-may]]</f>
        <v>0</v>
      </c>
      <c r="BY61">
        <f>+Casos_PN_CORR[[#This Row],[20-may]]-Casos_PN_CORR[[#This Row],[19-may]]</f>
        <v>0</v>
      </c>
      <c r="BZ61">
        <f>+Casos_PN_CORR[[#This Row],[21-may]]-Casos_PN_CORR[[#This Row],[20-may]]</f>
        <v>0</v>
      </c>
      <c r="CA61">
        <f>+Casos_PN_CORR[[#This Row],[22-may]]-Casos_PN_CORR[[#This Row],[21-may]]</f>
        <v>0</v>
      </c>
      <c r="CB61">
        <f>+Casos_PN_CORR[[#This Row],[23-may]]-Casos_PN_CORR[[#This Row],[22-may]]</f>
        <v>0</v>
      </c>
      <c r="CC61">
        <f>+Casos_PN_CORR[[#This Row],[24-may]]-Casos_PN_CORR[[#This Row],[23-may]]</f>
        <v>0</v>
      </c>
      <c r="CD61">
        <f>+Casos_PN_CORR[[#This Row],[25-may]]-Casos_PN_CORR[[#This Row],[24-may]]</f>
        <v>0</v>
      </c>
      <c r="CE61">
        <f>+Casos_PN_CORR[[#This Row],[26-may]]-Casos_PN_CORR[[#This Row],[25-may]]</f>
        <v>0</v>
      </c>
      <c r="CF61">
        <f>+Casos_PN_CORR[[#This Row],[27-may]]-Casos_PN_CORR[[#This Row],[26-may]]</f>
        <v>0</v>
      </c>
      <c r="CG61">
        <f>+Casos_PN_CORR[[#This Row],[28-may]]-Casos_PN_CORR[[#This Row],[27-may]]</f>
        <v>0</v>
      </c>
      <c r="CH61">
        <f>+Casos_PN_CORR[[#This Row],[29-may]]-Casos_PN_CORR[[#This Row],[28-may]]</f>
        <v>0</v>
      </c>
      <c r="CI61">
        <f>+Casos_PN_CORR[[#This Row],[30-may]]-Casos_PN_CORR[[#This Row],[29-may]]</f>
        <v>0</v>
      </c>
      <c r="CJ61">
        <f>+Casos_PN_CORR[[#This Row],[31-may]]-Casos_PN_CORR[[#This Row],[30-may]]</f>
        <v>0</v>
      </c>
      <c r="CK61">
        <f>+Casos_PN_CORR[[#This Row],[1-jun]]-Casos_PN_CORR[[#This Row],[31-may]]</f>
        <v>0</v>
      </c>
      <c r="CL61">
        <f>+Casos_PN_CORR[[#This Row],[2-jun]]-Casos_PN_CORR[[#This Row],[1-jun]]</f>
        <v>0</v>
      </c>
      <c r="CM61">
        <f>+Casos_PN_CORR[[#This Row],[3-jun]]-Casos_PN_CORR[[#This Row],[2-jun]]</f>
        <v>0</v>
      </c>
      <c r="CN61">
        <f>+Casos_PN_CORR[[#This Row],[4-jun]]-Casos_PN_CORR[[#This Row],[3-jun]]</f>
        <v>0</v>
      </c>
      <c r="CO61">
        <f>+Casos_PN_CORR[[#This Row],[5-jun]]-Casos_PN_CORR[[#This Row],[4-jun]]</f>
        <v>0</v>
      </c>
      <c r="CP61">
        <f>+Casos_PN_CORR[[#This Row],[6-jun]]-Casos_PN_CORR[[#This Row],[5-jun]]</f>
        <v>0</v>
      </c>
    </row>
    <row r="62" spans="1:94">
      <c r="A62">
        <v>10101</v>
      </c>
      <c r="B62" s="2" t="s">
        <v>119</v>
      </c>
      <c r="C62" s="2" t="s">
        <v>119</v>
      </c>
      <c r="D62" s="2" t="s">
        <v>198</v>
      </c>
      <c r="E62" s="4">
        <f t="shared" si="0"/>
        <v>5</v>
      </c>
      <c r="F62">
        <f>+Casos_PN_CORR[[#This Row],[10-mar]]</f>
        <v>0</v>
      </c>
      <c r="G62">
        <f>+Casos_PN_CORR[[#This Row],[11-mar]]-Casos_PN_CORR[[#This Row],[10-mar]]</f>
        <v>0</v>
      </c>
      <c r="H62">
        <f>+Casos_PN_CORR[[#This Row],[12-mar]]-Casos_PN_CORR[[#This Row],[11-mar]]</f>
        <v>0</v>
      </c>
      <c r="I62">
        <f>+Casos_PN_CORR[[#This Row],[13-mar]]-Casos_PN_CORR[[#This Row],[12-mar]]</f>
        <v>0</v>
      </c>
      <c r="J62">
        <f>+Casos_PN_CORR[[#This Row],[14-mar]]-Casos_PN_CORR[[#This Row],[13-mar]]</f>
        <v>0</v>
      </c>
      <c r="K62">
        <f>+Casos_PN_CORR[[#This Row],[15-mar]]-Casos_PN_CORR[[#This Row],[14-mar]]</f>
        <v>0</v>
      </c>
      <c r="L62">
        <f>+Casos_PN_CORR[[#This Row],[16-mar]]-Casos_PN_CORR[[#This Row],[15-mar]]</f>
        <v>0</v>
      </c>
      <c r="M62">
        <f>+Casos_PN_CORR[[#This Row],[17-mar]]-Casos_PN_CORR[[#This Row],[16-mar]]</f>
        <v>0</v>
      </c>
      <c r="N62">
        <f>+Casos_PN_CORR[[#This Row],[18-mar]]-Casos_PN_CORR[[#This Row],[17-mar]]</f>
        <v>0</v>
      </c>
      <c r="O62">
        <f>+Casos_PN_CORR[[#This Row],[19-mar]]-Casos_PN_CORR[[#This Row],[18-mar]]</f>
        <v>0</v>
      </c>
      <c r="P62">
        <f>+Casos_PN_CORR[[#This Row],[20-mar]]-Casos_PN_CORR[[#This Row],[19-mar]]</f>
        <v>0</v>
      </c>
      <c r="Q62">
        <f>+Casos_PN_CORR[[#This Row],[21-mar]]-Casos_PN_CORR[[#This Row],[20-mar]]</f>
        <v>0</v>
      </c>
      <c r="R62">
        <f>+Casos_PN_CORR[[#This Row],[22-mar]]-Casos_PN_CORR[[#This Row],[21-mar]]</f>
        <v>0</v>
      </c>
      <c r="S62">
        <f>+Casos_PN_CORR[[#This Row],[23-mar]]-Casos_PN_CORR[[#This Row],[22-mar]]</f>
        <v>0</v>
      </c>
      <c r="T62">
        <f>+Casos_PN_CORR[[#This Row],[24-mar]]-Casos_PN_CORR[[#This Row],[23-mar]]</f>
        <v>0</v>
      </c>
      <c r="U62">
        <f>+Casos_PN_CORR[[#This Row],[25-mar]]-Casos_PN_CORR[[#This Row],[24-mar]]</f>
        <v>0</v>
      </c>
      <c r="V62">
        <f>+Casos_PN_CORR[[#This Row],[26-mar]]-Casos_PN_CORR[[#This Row],[25-mar]]</f>
        <v>0</v>
      </c>
      <c r="W62">
        <f>+Casos_PN_CORR[[#This Row],[27-mar]]-Casos_PN_CORR[[#This Row],[26-mar]]</f>
        <v>0</v>
      </c>
      <c r="X62">
        <f>+Casos_PN_CORR[[#This Row],[28-mar]]-Casos_PN_CORR[[#This Row],[27-mar]]</f>
        <v>0</v>
      </c>
      <c r="Y62">
        <f>+Casos_PN_CORR[[#This Row],[29-mar]]-Casos_PN_CORR[[#This Row],[28-mar]]</f>
        <v>0</v>
      </c>
      <c r="Z62">
        <f>+Casos_PN_CORR[[#This Row],[30-mar]]-Casos_PN_CORR[[#This Row],[29-mar]]</f>
        <v>0</v>
      </c>
      <c r="AA62">
        <f>+Casos_PN_CORR[[#This Row],[31-mar]]-Casos_PN_CORR[[#This Row],[30-mar]]</f>
        <v>0</v>
      </c>
      <c r="AB62">
        <f>+Casos_PN_CORR[[#This Row],[1-abr]]-Casos_PN_CORR[[#This Row],[31-mar]]</f>
        <v>0</v>
      </c>
      <c r="AC62">
        <f>+Casos_PN_CORR[[#This Row],[2-abr]]-Casos_PN_CORR[[#This Row],[1-abr]]</f>
        <v>0</v>
      </c>
      <c r="AD62">
        <f>+Casos_PN_CORR[[#This Row],[3-abr]]-Casos_PN_CORR[[#This Row],[2-abr]]</f>
        <v>0</v>
      </c>
      <c r="AE62">
        <f>+Casos_PN_CORR[[#This Row],[4-abr]]-Casos_PN_CORR[[#This Row],[3-abr]]</f>
        <v>0</v>
      </c>
      <c r="AF62">
        <f>+Casos_PN_CORR[[#This Row],[5-abr]]-Casos_PN_CORR[[#This Row],[4-abr]]</f>
        <v>0</v>
      </c>
      <c r="AG62">
        <f>+Casos_PN_CORR[[#This Row],[6-abr]]-Casos_PN_CORR[[#This Row],[5-abr]]</f>
        <v>0</v>
      </c>
      <c r="AH62">
        <f>+Casos_PN_CORR[[#This Row],[7-abr]]-Casos_PN_CORR[[#This Row],[6-abr]]</f>
        <v>0</v>
      </c>
      <c r="AI62">
        <f>+Casos_PN_CORR[[#This Row],[8-abr]]-Casos_PN_CORR[[#This Row],[7-abr]]</f>
        <v>0</v>
      </c>
      <c r="AJ62">
        <f>+Casos_PN_CORR[[#This Row],[9-abr]]-Casos_PN_CORR[[#This Row],[8-abr]]</f>
        <v>0</v>
      </c>
      <c r="AK62">
        <f>+Casos_PN_CORR[[#This Row],[10-abr]]-Casos_PN_CORR[[#This Row],[9-abr]]</f>
        <v>0</v>
      </c>
      <c r="AL62">
        <f>+Casos_PN_CORR[[#This Row],[11-abr]]-Casos_PN_CORR[[#This Row],[10-abr]]</f>
        <v>0</v>
      </c>
      <c r="AM62">
        <f>+Casos_PN_CORR[[#This Row],[12-abr]]-Casos_PN_CORR[[#This Row],[11-abr]]</f>
        <v>0</v>
      </c>
      <c r="AN62">
        <f>+Casos_PN_CORR[[#This Row],[13-abr]]-Casos_PN_CORR[[#This Row],[12-abr]]</f>
        <v>0</v>
      </c>
      <c r="AO62">
        <f>+Casos_PN_CORR[[#This Row],[14-abr]]-Casos_PN_CORR[[#This Row],[13-abr]]</f>
        <v>0</v>
      </c>
      <c r="AP62">
        <f>+Casos_PN_CORR[[#This Row],[15-abr]]-Casos_PN_CORR[[#This Row],[14-abr]]</f>
        <v>0</v>
      </c>
      <c r="AQ62">
        <f>+Casos_PN_CORR[[#This Row],[16-abr]]-Casos_PN_CORR[[#This Row],[15-abr]]</f>
        <v>0</v>
      </c>
      <c r="AR62">
        <f>+Casos_PN_CORR[[#This Row],[17-abr]]-Casos_PN_CORR[[#This Row],[16-abr]]</f>
        <v>0</v>
      </c>
      <c r="AS62">
        <f>+Casos_PN_CORR[[#This Row],[18-abr]]-Casos_PN_CORR[[#This Row],[17-abr]]</f>
        <v>0</v>
      </c>
      <c r="AT62">
        <f>+Casos_PN_CORR[[#This Row],[19-abr]]-Casos_PN_CORR[[#This Row],[18-abr]]</f>
        <v>0</v>
      </c>
      <c r="AU62">
        <f>+Casos_PN_CORR[[#This Row],[20-abr]]-Casos_PN_CORR[[#This Row],[19-abr]]</f>
        <v>0</v>
      </c>
      <c r="AV62">
        <f>+Casos_PN_CORR[[#This Row],[21-abr]]-Casos_PN_CORR[[#This Row],[20-abr]]</f>
        <v>0</v>
      </c>
      <c r="AW62">
        <f>+Casos_PN_CORR[[#This Row],[22-abr]]-Casos_PN_CORR[[#This Row],[21-abr]]</f>
        <v>0</v>
      </c>
      <c r="AX62">
        <f>+Casos_PN_CORR[[#This Row],[23-abr]]-Casos_PN_CORR[[#This Row],[22-abr]]</f>
        <v>0</v>
      </c>
      <c r="AY62">
        <f>+Casos_PN_CORR[[#This Row],[24-abr]]-Casos_PN_CORR[[#This Row],[23-abr]]</f>
        <v>0</v>
      </c>
      <c r="AZ62">
        <f>+Casos_PN_CORR[[#This Row],[25-abr]]-Casos_PN_CORR[[#This Row],[24-abr]]</f>
        <v>0</v>
      </c>
      <c r="BA62">
        <f>+Casos_PN_CORR[[#This Row],[26-abr]]-Casos_PN_CORR[[#This Row],[25-abr]]</f>
        <v>0</v>
      </c>
      <c r="BB62">
        <f>+Casos_PN_CORR[[#This Row],[27-abr]]-Casos_PN_CORR[[#This Row],[26-abr]]</f>
        <v>0</v>
      </c>
      <c r="BC62">
        <f>+Casos_PN_CORR[[#This Row],[28-abr]]-Casos_PN_CORR[[#This Row],[27-abr]]</f>
        <v>0</v>
      </c>
      <c r="BD62">
        <f>+Casos_PN_CORR[[#This Row],[29-abr]]-Casos_PN_CORR[[#This Row],[28-abr]]</f>
        <v>0</v>
      </c>
      <c r="BE62">
        <f>+Casos_PN_CORR[[#This Row],[30-abr]]-Casos_PN_CORR[[#This Row],[29-abr]]</f>
        <v>0</v>
      </c>
      <c r="BF62">
        <f>+Casos_PN_CORR[[#This Row],[1-may]]-Casos_PN_CORR[[#This Row],[30-abr]]</f>
        <v>0</v>
      </c>
      <c r="BG62">
        <f>+Casos_PN_CORR[[#This Row],[2-may]]-Casos_PN_CORR[[#This Row],[1-may]]</f>
        <v>0</v>
      </c>
      <c r="BH62">
        <f>+Casos_PN_CORR[[#This Row],[3-may]]-Casos_PN_CORR[[#This Row],[2-may]]</f>
        <v>0</v>
      </c>
      <c r="BI62">
        <f>+Casos_PN_CORR[[#This Row],[4-may]]-Casos_PN_CORR[[#This Row],[3-may]]</f>
        <v>0</v>
      </c>
      <c r="BJ62">
        <f>+Casos_PN_CORR[[#This Row],[5-may]]-Casos_PN_CORR[[#This Row],[4-may]]</f>
        <v>0</v>
      </c>
      <c r="BK62">
        <f>+Casos_PN_CORR[[#This Row],[6-may]]-Casos_PN_CORR[[#This Row],[5-may]]</f>
        <v>0</v>
      </c>
      <c r="BL62">
        <f>+Casos_PN_CORR[[#This Row],[7-may]]-Casos_PN_CORR[[#This Row],[6-may]]</f>
        <v>0</v>
      </c>
      <c r="BM62">
        <f>+Casos_PN_CORR[[#This Row],[8-may]]-Casos_PN_CORR[[#This Row],[7-may]]</f>
        <v>0</v>
      </c>
      <c r="BN62">
        <f>+Casos_PN_CORR[[#This Row],[9-may]]-Casos_PN_CORR[[#This Row],[8-may]]</f>
        <v>0</v>
      </c>
      <c r="BO62">
        <f>+Casos_PN_CORR[[#This Row],[10-may]]-Casos_PN_CORR[[#This Row],[9-may]]</f>
        <v>0</v>
      </c>
      <c r="BP62">
        <f>+Casos_PN_CORR[[#This Row],[11-may]]-Casos_PN_CORR[[#This Row],[10-may]]</f>
        <v>0</v>
      </c>
      <c r="BQ62">
        <f>+Casos_PN_CORR[[#This Row],[12-may]]-Casos_PN_CORR[[#This Row],[11-may]]</f>
        <v>0</v>
      </c>
      <c r="BR62">
        <f>+Casos_PN_CORR[[#This Row],[13-may]]-Casos_PN_CORR[[#This Row],[12-may]]</f>
        <v>0</v>
      </c>
      <c r="BS62">
        <f>+Casos_PN_CORR[[#This Row],[14-may]]-Casos_PN_CORR[[#This Row],[13-may]]</f>
        <v>0</v>
      </c>
      <c r="BT62">
        <f>+Casos_PN_CORR[[#This Row],[15-may]]-Casos_PN_CORR[[#This Row],[14-may]]</f>
        <v>0</v>
      </c>
      <c r="BU62">
        <f>+Casos_PN_CORR[[#This Row],[16-may]]-Casos_PN_CORR[[#This Row],[15-may]]</f>
        <v>0</v>
      </c>
      <c r="BV62">
        <f>+Casos_PN_CORR[[#This Row],[17-may]]-Casos_PN_CORR[[#This Row],[16-may]]</f>
        <v>0</v>
      </c>
      <c r="BW62">
        <f>+Casos_PN_CORR[[#This Row],[18-may]]-Casos_PN_CORR[[#This Row],[17-may]]</f>
        <v>0</v>
      </c>
      <c r="BX62">
        <f>+Casos_PN_CORR[[#This Row],[19-may]]-Casos_PN_CORR[[#This Row],[18-may]]</f>
        <v>0</v>
      </c>
      <c r="BY62">
        <f>+Casos_PN_CORR[[#This Row],[20-may]]-Casos_PN_CORR[[#This Row],[19-may]]</f>
        <v>0</v>
      </c>
      <c r="BZ62">
        <f>+Casos_PN_CORR[[#This Row],[21-may]]-Casos_PN_CORR[[#This Row],[20-may]]</f>
        <v>0</v>
      </c>
      <c r="CA62">
        <f>+Casos_PN_CORR[[#This Row],[22-may]]-Casos_PN_CORR[[#This Row],[21-may]]</f>
        <v>0</v>
      </c>
      <c r="CB62">
        <f>+Casos_PN_CORR[[#This Row],[23-may]]-Casos_PN_CORR[[#This Row],[22-may]]</f>
        <v>0</v>
      </c>
      <c r="CC62">
        <f>+Casos_PN_CORR[[#This Row],[24-may]]-Casos_PN_CORR[[#This Row],[23-may]]</f>
        <v>0</v>
      </c>
      <c r="CD62">
        <f>+Casos_PN_CORR[[#This Row],[25-may]]-Casos_PN_CORR[[#This Row],[24-may]]</f>
        <v>0</v>
      </c>
      <c r="CE62">
        <f>+Casos_PN_CORR[[#This Row],[26-may]]-Casos_PN_CORR[[#This Row],[25-may]]</f>
        <v>0</v>
      </c>
      <c r="CF62">
        <f>+Casos_PN_CORR[[#This Row],[27-may]]-Casos_PN_CORR[[#This Row],[26-may]]</f>
        <v>0</v>
      </c>
      <c r="CG62">
        <f>+Casos_PN_CORR[[#This Row],[28-may]]-Casos_PN_CORR[[#This Row],[27-may]]</f>
        <v>0</v>
      </c>
      <c r="CH62">
        <f>+Casos_PN_CORR[[#This Row],[29-may]]-Casos_PN_CORR[[#This Row],[28-may]]</f>
        <v>0</v>
      </c>
      <c r="CI62">
        <f>+Casos_PN_CORR[[#This Row],[30-may]]-Casos_PN_CORR[[#This Row],[29-may]]</f>
        <v>0</v>
      </c>
      <c r="CJ62">
        <f>+Casos_PN_CORR[[#This Row],[31-may]]-Casos_PN_CORR[[#This Row],[30-may]]</f>
        <v>0</v>
      </c>
      <c r="CK62">
        <f>+Casos_PN_CORR[[#This Row],[1-jun]]-Casos_PN_CORR[[#This Row],[31-may]]</f>
        <v>0</v>
      </c>
      <c r="CL62">
        <f>+Casos_PN_CORR[[#This Row],[2-jun]]-Casos_PN_CORR[[#This Row],[1-jun]]</f>
        <v>0</v>
      </c>
      <c r="CM62">
        <f>+Casos_PN_CORR[[#This Row],[3-jun]]-Casos_PN_CORR[[#This Row],[2-jun]]</f>
        <v>0</v>
      </c>
      <c r="CN62">
        <f>+Casos_PN_CORR[[#This Row],[4-jun]]-Casos_PN_CORR[[#This Row],[3-jun]]</f>
        <v>0</v>
      </c>
      <c r="CO62">
        <f>+Casos_PN_CORR[[#This Row],[5-jun]]-Casos_PN_CORR[[#This Row],[4-jun]]</f>
        <v>5</v>
      </c>
      <c r="CP62">
        <f>+Casos_PN_CORR[[#This Row],[6-jun]]-Casos_PN_CORR[[#This Row],[5-jun]]</f>
        <v>0</v>
      </c>
    </row>
    <row r="63" spans="1:94">
      <c r="A63">
        <v>40301</v>
      </c>
      <c r="B63" s="2" t="s">
        <v>115</v>
      </c>
      <c r="C63" s="2" t="s">
        <v>152</v>
      </c>
      <c r="D63" s="2" t="s">
        <v>199</v>
      </c>
      <c r="E63" s="4">
        <f t="shared" si="0"/>
        <v>6</v>
      </c>
      <c r="F63">
        <f>+Casos_PN_CORR[[#This Row],[10-mar]]</f>
        <v>0</v>
      </c>
      <c r="G63">
        <f>+Casos_PN_CORR[[#This Row],[11-mar]]-Casos_PN_CORR[[#This Row],[10-mar]]</f>
        <v>0</v>
      </c>
      <c r="H63">
        <f>+Casos_PN_CORR[[#This Row],[12-mar]]-Casos_PN_CORR[[#This Row],[11-mar]]</f>
        <v>0</v>
      </c>
      <c r="I63">
        <f>+Casos_PN_CORR[[#This Row],[13-mar]]-Casos_PN_CORR[[#This Row],[12-mar]]</f>
        <v>0</v>
      </c>
      <c r="J63">
        <f>+Casos_PN_CORR[[#This Row],[14-mar]]-Casos_PN_CORR[[#This Row],[13-mar]]</f>
        <v>0</v>
      </c>
      <c r="K63">
        <f>+Casos_PN_CORR[[#This Row],[15-mar]]-Casos_PN_CORR[[#This Row],[14-mar]]</f>
        <v>0</v>
      </c>
      <c r="L63">
        <f>+Casos_PN_CORR[[#This Row],[16-mar]]-Casos_PN_CORR[[#This Row],[15-mar]]</f>
        <v>0</v>
      </c>
      <c r="M63">
        <f>+Casos_PN_CORR[[#This Row],[17-mar]]-Casos_PN_CORR[[#This Row],[16-mar]]</f>
        <v>0</v>
      </c>
      <c r="N63">
        <f>+Casos_PN_CORR[[#This Row],[18-mar]]-Casos_PN_CORR[[#This Row],[17-mar]]</f>
        <v>0</v>
      </c>
      <c r="O63">
        <f>+Casos_PN_CORR[[#This Row],[19-mar]]-Casos_PN_CORR[[#This Row],[18-mar]]</f>
        <v>0</v>
      </c>
      <c r="P63">
        <f>+Casos_PN_CORR[[#This Row],[20-mar]]-Casos_PN_CORR[[#This Row],[19-mar]]</f>
        <v>0</v>
      </c>
      <c r="Q63">
        <f>+Casos_PN_CORR[[#This Row],[21-mar]]-Casos_PN_CORR[[#This Row],[20-mar]]</f>
        <v>0</v>
      </c>
      <c r="R63">
        <f>+Casos_PN_CORR[[#This Row],[22-mar]]-Casos_PN_CORR[[#This Row],[21-mar]]</f>
        <v>0</v>
      </c>
      <c r="S63">
        <f>+Casos_PN_CORR[[#This Row],[23-mar]]-Casos_PN_CORR[[#This Row],[22-mar]]</f>
        <v>0</v>
      </c>
      <c r="T63">
        <f>+Casos_PN_CORR[[#This Row],[24-mar]]-Casos_PN_CORR[[#This Row],[23-mar]]</f>
        <v>0</v>
      </c>
      <c r="U63">
        <f>+Casos_PN_CORR[[#This Row],[25-mar]]-Casos_PN_CORR[[#This Row],[24-mar]]</f>
        <v>0</v>
      </c>
      <c r="V63">
        <f>+Casos_PN_CORR[[#This Row],[26-mar]]-Casos_PN_CORR[[#This Row],[25-mar]]</f>
        <v>0</v>
      </c>
      <c r="W63">
        <f>+Casos_PN_CORR[[#This Row],[27-mar]]-Casos_PN_CORR[[#This Row],[26-mar]]</f>
        <v>0</v>
      </c>
      <c r="X63">
        <f>+Casos_PN_CORR[[#This Row],[28-mar]]-Casos_PN_CORR[[#This Row],[27-mar]]</f>
        <v>0</v>
      </c>
      <c r="Y63">
        <f>+Casos_PN_CORR[[#This Row],[29-mar]]-Casos_PN_CORR[[#This Row],[28-mar]]</f>
        <v>0</v>
      </c>
      <c r="Z63">
        <f>+Casos_PN_CORR[[#This Row],[30-mar]]-Casos_PN_CORR[[#This Row],[29-mar]]</f>
        <v>0</v>
      </c>
      <c r="AA63">
        <f>+Casos_PN_CORR[[#This Row],[31-mar]]-Casos_PN_CORR[[#This Row],[30-mar]]</f>
        <v>0</v>
      </c>
      <c r="AB63">
        <f>+Casos_PN_CORR[[#This Row],[1-abr]]-Casos_PN_CORR[[#This Row],[31-mar]]</f>
        <v>0</v>
      </c>
      <c r="AC63">
        <f>+Casos_PN_CORR[[#This Row],[2-abr]]-Casos_PN_CORR[[#This Row],[1-abr]]</f>
        <v>0</v>
      </c>
      <c r="AD63">
        <f>+Casos_PN_CORR[[#This Row],[3-abr]]-Casos_PN_CORR[[#This Row],[2-abr]]</f>
        <v>0</v>
      </c>
      <c r="AE63">
        <f>+Casos_PN_CORR[[#This Row],[4-abr]]-Casos_PN_CORR[[#This Row],[3-abr]]</f>
        <v>0</v>
      </c>
      <c r="AF63">
        <f>+Casos_PN_CORR[[#This Row],[5-abr]]-Casos_PN_CORR[[#This Row],[4-abr]]</f>
        <v>0</v>
      </c>
      <c r="AG63">
        <f>+Casos_PN_CORR[[#This Row],[6-abr]]-Casos_PN_CORR[[#This Row],[5-abr]]</f>
        <v>0</v>
      </c>
      <c r="AH63">
        <f>+Casos_PN_CORR[[#This Row],[7-abr]]-Casos_PN_CORR[[#This Row],[6-abr]]</f>
        <v>0</v>
      </c>
      <c r="AI63">
        <f>+Casos_PN_CORR[[#This Row],[8-abr]]-Casos_PN_CORR[[#This Row],[7-abr]]</f>
        <v>0</v>
      </c>
      <c r="AJ63">
        <f>+Casos_PN_CORR[[#This Row],[9-abr]]-Casos_PN_CORR[[#This Row],[8-abr]]</f>
        <v>0</v>
      </c>
      <c r="AK63">
        <f>+Casos_PN_CORR[[#This Row],[10-abr]]-Casos_PN_CORR[[#This Row],[9-abr]]</f>
        <v>0</v>
      </c>
      <c r="AL63">
        <f>+Casos_PN_CORR[[#This Row],[11-abr]]-Casos_PN_CORR[[#This Row],[10-abr]]</f>
        <v>0</v>
      </c>
      <c r="AM63">
        <f>+Casos_PN_CORR[[#This Row],[12-abr]]-Casos_PN_CORR[[#This Row],[11-abr]]</f>
        <v>0</v>
      </c>
      <c r="AN63">
        <f>+Casos_PN_CORR[[#This Row],[13-abr]]-Casos_PN_CORR[[#This Row],[12-abr]]</f>
        <v>0</v>
      </c>
      <c r="AO63">
        <f>+Casos_PN_CORR[[#This Row],[14-abr]]-Casos_PN_CORR[[#This Row],[13-abr]]</f>
        <v>0</v>
      </c>
      <c r="AP63">
        <f>+Casos_PN_CORR[[#This Row],[15-abr]]-Casos_PN_CORR[[#This Row],[14-abr]]</f>
        <v>0</v>
      </c>
      <c r="AQ63">
        <f>+Casos_PN_CORR[[#This Row],[16-abr]]-Casos_PN_CORR[[#This Row],[15-abr]]</f>
        <v>0</v>
      </c>
      <c r="AR63">
        <f>+Casos_PN_CORR[[#This Row],[17-abr]]-Casos_PN_CORR[[#This Row],[16-abr]]</f>
        <v>0</v>
      </c>
      <c r="AS63">
        <f>+Casos_PN_CORR[[#This Row],[18-abr]]-Casos_PN_CORR[[#This Row],[17-abr]]</f>
        <v>0</v>
      </c>
      <c r="AT63">
        <f>+Casos_PN_CORR[[#This Row],[19-abr]]-Casos_PN_CORR[[#This Row],[18-abr]]</f>
        <v>0</v>
      </c>
      <c r="AU63">
        <f>+Casos_PN_CORR[[#This Row],[20-abr]]-Casos_PN_CORR[[#This Row],[19-abr]]</f>
        <v>0</v>
      </c>
      <c r="AV63">
        <f>+Casos_PN_CORR[[#This Row],[21-abr]]-Casos_PN_CORR[[#This Row],[20-abr]]</f>
        <v>0</v>
      </c>
      <c r="AW63">
        <f>+Casos_PN_CORR[[#This Row],[22-abr]]-Casos_PN_CORR[[#This Row],[21-abr]]</f>
        <v>0</v>
      </c>
      <c r="AX63">
        <f>+Casos_PN_CORR[[#This Row],[23-abr]]-Casos_PN_CORR[[#This Row],[22-abr]]</f>
        <v>0</v>
      </c>
      <c r="AY63">
        <f>+Casos_PN_CORR[[#This Row],[24-abr]]-Casos_PN_CORR[[#This Row],[23-abr]]</f>
        <v>0</v>
      </c>
      <c r="AZ63">
        <f>+Casos_PN_CORR[[#This Row],[25-abr]]-Casos_PN_CORR[[#This Row],[24-abr]]</f>
        <v>0</v>
      </c>
      <c r="BA63">
        <f>+Casos_PN_CORR[[#This Row],[26-abr]]-Casos_PN_CORR[[#This Row],[25-abr]]</f>
        <v>0</v>
      </c>
      <c r="BB63">
        <f>+Casos_PN_CORR[[#This Row],[27-abr]]-Casos_PN_CORR[[#This Row],[26-abr]]</f>
        <v>0</v>
      </c>
      <c r="BC63">
        <f>+Casos_PN_CORR[[#This Row],[28-abr]]-Casos_PN_CORR[[#This Row],[27-abr]]</f>
        <v>0</v>
      </c>
      <c r="BD63">
        <f>+Casos_PN_CORR[[#This Row],[29-abr]]-Casos_PN_CORR[[#This Row],[28-abr]]</f>
        <v>0</v>
      </c>
      <c r="BE63">
        <f>+Casos_PN_CORR[[#This Row],[30-abr]]-Casos_PN_CORR[[#This Row],[29-abr]]</f>
        <v>0</v>
      </c>
      <c r="BF63">
        <f>+Casos_PN_CORR[[#This Row],[1-may]]-Casos_PN_CORR[[#This Row],[30-abr]]</f>
        <v>0</v>
      </c>
      <c r="BG63">
        <f>+Casos_PN_CORR[[#This Row],[2-may]]-Casos_PN_CORR[[#This Row],[1-may]]</f>
        <v>0</v>
      </c>
      <c r="BH63">
        <f>+Casos_PN_CORR[[#This Row],[3-may]]-Casos_PN_CORR[[#This Row],[2-may]]</f>
        <v>0</v>
      </c>
      <c r="BI63">
        <f>+Casos_PN_CORR[[#This Row],[4-may]]-Casos_PN_CORR[[#This Row],[3-may]]</f>
        <v>0</v>
      </c>
      <c r="BJ63">
        <f>+Casos_PN_CORR[[#This Row],[5-may]]-Casos_PN_CORR[[#This Row],[4-may]]</f>
        <v>0</v>
      </c>
      <c r="BK63">
        <f>+Casos_PN_CORR[[#This Row],[6-may]]-Casos_PN_CORR[[#This Row],[5-may]]</f>
        <v>0</v>
      </c>
      <c r="BL63">
        <f>+Casos_PN_CORR[[#This Row],[7-may]]-Casos_PN_CORR[[#This Row],[6-may]]</f>
        <v>0</v>
      </c>
      <c r="BM63">
        <f>+Casos_PN_CORR[[#This Row],[8-may]]-Casos_PN_CORR[[#This Row],[7-may]]</f>
        <v>0</v>
      </c>
      <c r="BN63">
        <f>+Casos_PN_CORR[[#This Row],[9-may]]-Casos_PN_CORR[[#This Row],[8-may]]</f>
        <v>0</v>
      </c>
      <c r="BO63">
        <f>+Casos_PN_CORR[[#This Row],[10-may]]-Casos_PN_CORR[[#This Row],[9-may]]</f>
        <v>0</v>
      </c>
      <c r="BP63">
        <f>+Casos_PN_CORR[[#This Row],[11-may]]-Casos_PN_CORR[[#This Row],[10-may]]</f>
        <v>0</v>
      </c>
      <c r="BQ63">
        <f>+Casos_PN_CORR[[#This Row],[12-may]]-Casos_PN_CORR[[#This Row],[11-may]]</f>
        <v>0</v>
      </c>
      <c r="BR63">
        <f>+Casos_PN_CORR[[#This Row],[13-may]]-Casos_PN_CORR[[#This Row],[12-may]]</f>
        <v>0</v>
      </c>
      <c r="BS63">
        <f>+Casos_PN_CORR[[#This Row],[14-may]]-Casos_PN_CORR[[#This Row],[13-may]]</f>
        <v>0</v>
      </c>
      <c r="BT63">
        <f>+Casos_PN_CORR[[#This Row],[15-may]]-Casos_PN_CORR[[#This Row],[14-may]]</f>
        <v>0</v>
      </c>
      <c r="BU63">
        <f>+Casos_PN_CORR[[#This Row],[16-may]]-Casos_PN_CORR[[#This Row],[15-may]]</f>
        <v>0</v>
      </c>
      <c r="BV63">
        <f>+Casos_PN_CORR[[#This Row],[17-may]]-Casos_PN_CORR[[#This Row],[16-may]]</f>
        <v>0</v>
      </c>
      <c r="BW63">
        <f>+Casos_PN_CORR[[#This Row],[18-may]]-Casos_PN_CORR[[#This Row],[17-may]]</f>
        <v>0</v>
      </c>
      <c r="BX63">
        <f>+Casos_PN_CORR[[#This Row],[19-may]]-Casos_PN_CORR[[#This Row],[18-may]]</f>
        <v>0</v>
      </c>
      <c r="BY63">
        <f>+Casos_PN_CORR[[#This Row],[20-may]]-Casos_PN_CORR[[#This Row],[19-may]]</f>
        <v>0</v>
      </c>
      <c r="BZ63">
        <f>+Casos_PN_CORR[[#This Row],[21-may]]-Casos_PN_CORR[[#This Row],[20-may]]</f>
        <v>0</v>
      </c>
      <c r="CA63">
        <f>+Casos_PN_CORR[[#This Row],[22-may]]-Casos_PN_CORR[[#This Row],[21-may]]</f>
        <v>0</v>
      </c>
      <c r="CB63">
        <f>+Casos_PN_CORR[[#This Row],[23-may]]-Casos_PN_CORR[[#This Row],[22-may]]</f>
        <v>0</v>
      </c>
      <c r="CC63">
        <f>+Casos_PN_CORR[[#This Row],[24-may]]-Casos_PN_CORR[[#This Row],[23-may]]</f>
        <v>0</v>
      </c>
      <c r="CD63">
        <f>+Casos_PN_CORR[[#This Row],[25-may]]-Casos_PN_CORR[[#This Row],[24-may]]</f>
        <v>0</v>
      </c>
      <c r="CE63">
        <f>+Casos_PN_CORR[[#This Row],[26-may]]-Casos_PN_CORR[[#This Row],[25-may]]</f>
        <v>0</v>
      </c>
      <c r="CF63">
        <f>+Casos_PN_CORR[[#This Row],[27-may]]-Casos_PN_CORR[[#This Row],[26-may]]</f>
        <v>0</v>
      </c>
      <c r="CG63">
        <f>+Casos_PN_CORR[[#This Row],[28-may]]-Casos_PN_CORR[[#This Row],[27-may]]</f>
        <v>0</v>
      </c>
      <c r="CH63">
        <f>+Casos_PN_CORR[[#This Row],[29-may]]-Casos_PN_CORR[[#This Row],[28-may]]</f>
        <v>0</v>
      </c>
      <c r="CI63">
        <f>+Casos_PN_CORR[[#This Row],[30-may]]-Casos_PN_CORR[[#This Row],[29-may]]</f>
        <v>0</v>
      </c>
      <c r="CJ63">
        <f>+Casos_PN_CORR[[#This Row],[31-may]]-Casos_PN_CORR[[#This Row],[30-may]]</f>
        <v>0</v>
      </c>
      <c r="CK63">
        <f>+Casos_PN_CORR[[#This Row],[1-jun]]-Casos_PN_CORR[[#This Row],[31-may]]</f>
        <v>0</v>
      </c>
      <c r="CL63">
        <f>+Casos_PN_CORR[[#This Row],[2-jun]]-Casos_PN_CORR[[#This Row],[1-jun]]</f>
        <v>0</v>
      </c>
      <c r="CM63">
        <f>+Casos_PN_CORR[[#This Row],[3-jun]]-Casos_PN_CORR[[#This Row],[2-jun]]</f>
        <v>0</v>
      </c>
      <c r="CN63">
        <f>+Casos_PN_CORR[[#This Row],[4-jun]]-Casos_PN_CORR[[#This Row],[3-jun]]</f>
        <v>0</v>
      </c>
      <c r="CO63">
        <f>+Casos_PN_CORR[[#This Row],[5-jun]]-Casos_PN_CORR[[#This Row],[4-jun]]</f>
        <v>6</v>
      </c>
      <c r="CP63">
        <f>+Casos_PN_CORR[[#This Row],[6-jun]]-Casos_PN_CORR[[#This Row],[5-jun]]</f>
        <v>0</v>
      </c>
    </row>
    <row r="64" spans="1:94">
      <c r="A64">
        <v>40401</v>
      </c>
      <c r="B64" s="2" t="s">
        <v>115</v>
      </c>
      <c r="C64" s="2" t="s">
        <v>124</v>
      </c>
      <c r="D64" s="2" t="s">
        <v>200</v>
      </c>
      <c r="E64" s="4">
        <f t="shared" si="0"/>
        <v>3</v>
      </c>
      <c r="F64">
        <f>+Casos_PN_CORR[[#This Row],[10-mar]]</f>
        <v>0</v>
      </c>
      <c r="G64">
        <f>+Casos_PN_CORR[[#This Row],[11-mar]]-Casos_PN_CORR[[#This Row],[10-mar]]</f>
        <v>0</v>
      </c>
      <c r="H64">
        <f>+Casos_PN_CORR[[#This Row],[12-mar]]-Casos_PN_CORR[[#This Row],[11-mar]]</f>
        <v>0</v>
      </c>
      <c r="I64">
        <f>+Casos_PN_CORR[[#This Row],[13-mar]]-Casos_PN_CORR[[#This Row],[12-mar]]</f>
        <v>0</v>
      </c>
      <c r="J64">
        <f>+Casos_PN_CORR[[#This Row],[14-mar]]-Casos_PN_CORR[[#This Row],[13-mar]]</f>
        <v>0</v>
      </c>
      <c r="K64">
        <f>+Casos_PN_CORR[[#This Row],[15-mar]]-Casos_PN_CORR[[#This Row],[14-mar]]</f>
        <v>0</v>
      </c>
      <c r="L64">
        <f>+Casos_PN_CORR[[#This Row],[16-mar]]-Casos_PN_CORR[[#This Row],[15-mar]]</f>
        <v>0</v>
      </c>
      <c r="M64">
        <f>+Casos_PN_CORR[[#This Row],[17-mar]]-Casos_PN_CORR[[#This Row],[16-mar]]</f>
        <v>0</v>
      </c>
      <c r="N64">
        <f>+Casos_PN_CORR[[#This Row],[18-mar]]-Casos_PN_CORR[[#This Row],[17-mar]]</f>
        <v>0</v>
      </c>
      <c r="O64">
        <f>+Casos_PN_CORR[[#This Row],[19-mar]]-Casos_PN_CORR[[#This Row],[18-mar]]</f>
        <v>0</v>
      </c>
      <c r="P64">
        <f>+Casos_PN_CORR[[#This Row],[20-mar]]-Casos_PN_CORR[[#This Row],[19-mar]]</f>
        <v>0</v>
      </c>
      <c r="Q64">
        <f>+Casos_PN_CORR[[#This Row],[21-mar]]-Casos_PN_CORR[[#This Row],[20-mar]]</f>
        <v>0</v>
      </c>
      <c r="R64">
        <f>+Casos_PN_CORR[[#This Row],[22-mar]]-Casos_PN_CORR[[#This Row],[21-mar]]</f>
        <v>0</v>
      </c>
      <c r="S64">
        <f>+Casos_PN_CORR[[#This Row],[23-mar]]-Casos_PN_CORR[[#This Row],[22-mar]]</f>
        <v>0</v>
      </c>
      <c r="T64">
        <f>+Casos_PN_CORR[[#This Row],[24-mar]]-Casos_PN_CORR[[#This Row],[23-mar]]</f>
        <v>0</v>
      </c>
      <c r="U64">
        <f>+Casos_PN_CORR[[#This Row],[25-mar]]-Casos_PN_CORR[[#This Row],[24-mar]]</f>
        <v>0</v>
      </c>
      <c r="V64">
        <f>+Casos_PN_CORR[[#This Row],[26-mar]]-Casos_PN_CORR[[#This Row],[25-mar]]</f>
        <v>0</v>
      </c>
      <c r="W64">
        <f>+Casos_PN_CORR[[#This Row],[27-mar]]-Casos_PN_CORR[[#This Row],[26-mar]]</f>
        <v>0</v>
      </c>
      <c r="X64">
        <f>+Casos_PN_CORR[[#This Row],[28-mar]]-Casos_PN_CORR[[#This Row],[27-mar]]</f>
        <v>0</v>
      </c>
      <c r="Y64">
        <f>+Casos_PN_CORR[[#This Row],[29-mar]]-Casos_PN_CORR[[#This Row],[28-mar]]</f>
        <v>0</v>
      </c>
      <c r="Z64">
        <f>+Casos_PN_CORR[[#This Row],[30-mar]]-Casos_PN_CORR[[#This Row],[29-mar]]</f>
        <v>0</v>
      </c>
      <c r="AA64">
        <f>+Casos_PN_CORR[[#This Row],[31-mar]]-Casos_PN_CORR[[#This Row],[30-mar]]</f>
        <v>0</v>
      </c>
      <c r="AB64">
        <f>+Casos_PN_CORR[[#This Row],[1-abr]]-Casos_PN_CORR[[#This Row],[31-mar]]</f>
        <v>0</v>
      </c>
      <c r="AC64">
        <f>+Casos_PN_CORR[[#This Row],[2-abr]]-Casos_PN_CORR[[#This Row],[1-abr]]</f>
        <v>0</v>
      </c>
      <c r="AD64">
        <f>+Casos_PN_CORR[[#This Row],[3-abr]]-Casos_PN_CORR[[#This Row],[2-abr]]</f>
        <v>0</v>
      </c>
      <c r="AE64">
        <f>+Casos_PN_CORR[[#This Row],[4-abr]]-Casos_PN_CORR[[#This Row],[3-abr]]</f>
        <v>0</v>
      </c>
      <c r="AF64">
        <f>+Casos_PN_CORR[[#This Row],[5-abr]]-Casos_PN_CORR[[#This Row],[4-abr]]</f>
        <v>0</v>
      </c>
      <c r="AG64">
        <f>+Casos_PN_CORR[[#This Row],[6-abr]]-Casos_PN_CORR[[#This Row],[5-abr]]</f>
        <v>0</v>
      </c>
      <c r="AH64">
        <f>+Casos_PN_CORR[[#This Row],[7-abr]]-Casos_PN_CORR[[#This Row],[6-abr]]</f>
        <v>0</v>
      </c>
      <c r="AI64">
        <f>+Casos_PN_CORR[[#This Row],[8-abr]]-Casos_PN_CORR[[#This Row],[7-abr]]</f>
        <v>0</v>
      </c>
      <c r="AJ64">
        <f>+Casos_PN_CORR[[#This Row],[9-abr]]-Casos_PN_CORR[[#This Row],[8-abr]]</f>
        <v>0</v>
      </c>
      <c r="AK64">
        <f>+Casos_PN_CORR[[#This Row],[10-abr]]-Casos_PN_CORR[[#This Row],[9-abr]]</f>
        <v>0</v>
      </c>
      <c r="AL64">
        <f>+Casos_PN_CORR[[#This Row],[11-abr]]-Casos_PN_CORR[[#This Row],[10-abr]]</f>
        <v>0</v>
      </c>
      <c r="AM64">
        <f>+Casos_PN_CORR[[#This Row],[12-abr]]-Casos_PN_CORR[[#This Row],[11-abr]]</f>
        <v>0</v>
      </c>
      <c r="AN64">
        <f>+Casos_PN_CORR[[#This Row],[13-abr]]-Casos_PN_CORR[[#This Row],[12-abr]]</f>
        <v>0</v>
      </c>
      <c r="AO64">
        <f>+Casos_PN_CORR[[#This Row],[14-abr]]-Casos_PN_CORR[[#This Row],[13-abr]]</f>
        <v>0</v>
      </c>
      <c r="AP64">
        <f>+Casos_PN_CORR[[#This Row],[15-abr]]-Casos_PN_CORR[[#This Row],[14-abr]]</f>
        <v>0</v>
      </c>
      <c r="AQ64">
        <f>+Casos_PN_CORR[[#This Row],[16-abr]]-Casos_PN_CORR[[#This Row],[15-abr]]</f>
        <v>0</v>
      </c>
      <c r="AR64">
        <f>+Casos_PN_CORR[[#This Row],[17-abr]]-Casos_PN_CORR[[#This Row],[16-abr]]</f>
        <v>0</v>
      </c>
      <c r="AS64">
        <f>+Casos_PN_CORR[[#This Row],[18-abr]]-Casos_PN_CORR[[#This Row],[17-abr]]</f>
        <v>0</v>
      </c>
      <c r="AT64">
        <f>+Casos_PN_CORR[[#This Row],[19-abr]]-Casos_PN_CORR[[#This Row],[18-abr]]</f>
        <v>0</v>
      </c>
      <c r="AU64">
        <f>+Casos_PN_CORR[[#This Row],[20-abr]]-Casos_PN_CORR[[#This Row],[19-abr]]</f>
        <v>0</v>
      </c>
      <c r="AV64">
        <f>+Casos_PN_CORR[[#This Row],[21-abr]]-Casos_PN_CORR[[#This Row],[20-abr]]</f>
        <v>0</v>
      </c>
      <c r="AW64">
        <f>+Casos_PN_CORR[[#This Row],[22-abr]]-Casos_PN_CORR[[#This Row],[21-abr]]</f>
        <v>0</v>
      </c>
      <c r="AX64">
        <f>+Casos_PN_CORR[[#This Row],[23-abr]]-Casos_PN_CORR[[#This Row],[22-abr]]</f>
        <v>0</v>
      </c>
      <c r="AY64">
        <f>+Casos_PN_CORR[[#This Row],[24-abr]]-Casos_PN_CORR[[#This Row],[23-abr]]</f>
        <v>0</v>
      </c>
      <c r="AZ64">
        <f>+Casos_PN_CORR[[#This Row],[25-abr]]-Casos_PN_CORR[[#This Row],[24-abr]]</f>
        <v>0</v>
      </c>
      <c r="BA64">
        <f>+Casos_PN_CORR[[#This Row],[26-abr]]-Casos_PN_CORR[[#This Row],[25-abr]]</f>
        <v>0</v>
      </c>
      <c r="BB64">
        <f>+Casos_PN_CORR[[#This Row],[27-abr]]-Casos_PN_CORR[[#This Row],[26-abr]]</f>
        <v>0</v>
      </c>
      <c r="BC64">
        <f>+Casos_PN_CORR[[#This Row],[28-abr]]-Casos_PN_CORR[[#This Row],[27-abr]]</f>
        <v>0</v>
      </c>
      <c r="BD64">
        <f>+Casos_PN_CORR[[#This Row],[29-abr]]-Casos_PN_CORR[[#This Row],[28-abr]]</f>
        <v>0</v>
      </c>
      <c r="BE64">
        <f>+Casos_PN_CORR[[#This Row],[30-abr]]-Casos_PN_CORR[[#This Row],[29-abr]]</f>
        <v>0</v>
      </c>
      <c r="BF64">
        <f>+Casos_PN_CORR[[#This Row],[1-may]]-Casos_PN_CORR[[#This Row],[30-abr]]</f>
        <v>0</v>
      </c>
      <c r="BG64">
        <f>+Casos_PN_CORR[[#This Row],[2-may]]-Casos_PN_CORR[[#This Row],[1-may]]</f>
        <v>0</v>
      </c>
      <c r="BH64">
        <f>+Casos_PN_CORR[[#This Row],[3-may]]-Casos_PN_CORR[[#This Row],[2-may]]</f>
        <v>0</v>
      </c>
      <c r="BI64">
        <f>+Casos_PN_CORR[[#This Row],[4-may]]-Casos_PN_CORR[[#This Row],[3-may]]</f>
        <v>0</v>
      </c>
      <c r="BJ64">
        <f>+Casos_PN_CORR[[#This Row],[5-may]]-Casos_PN_CORR[[#This Row],[4-may]]</f>
        <v>0</v>
      </c>
      <c r="BK64">
        <f>+Casos_PN_CORR[[#This Row],[6-may]]-Casos_PN_CORR[[#This Row],[5-may]]</f>
        <v>0</v>
      </c>
      <c r="BL64">
        <f>+Casos_PN_CORR[[#This Row],[7-may]]-Casos_PN_CORR[[#This Row],[6-may]]</f>
        <v>0</v>
      </c>
      <c r="BM64">
        <f>+Casos_PN_CORR[[#This Row],[8-may]]-Casos_PN_CORR[[#This Row],[7-may]]</f>
        <v>0</v>
      </c>
      <c r="BN64">
        <f>+Casos_PN_CORR[[#This Row],[9-may]]-Casos_PN_CORR[[#This Row],[8-may]]</f>
        <v>0</v>
      </c>
      <c r="BO64">
        <f>+Casos_PN_CORR[[#This Row],[10-may]]-Casos_PN_CORR[[#This Row],[9-may]]</f>
        <v>0</v>
      </c>
      <c r="BP64">
        <f>+Casos_PN_CORR[[#This Row],[11-may]]-Casos_PN_CORR[[#This Row],[10-may]]</f>
        <v>0</v>
      </c>
      <c r="BQ64">
        <f>+Casos_PN_CORR[[#This Row],[12-may]]-Casos_PN_CORR[[#This Row],[11-may]]</f>
        <v>0</v>
      </c>
      <c r="BR64">
        <f>+Casos_PN_CORR[[#This Row],[13-may]]-Casos_PN_CORR[[#This Row],[12-may]]</f>
        <v>0</v>
      </c>
      <c r="BS64">
        <f>+Casos_PN_CORR[[#This Row],[14-may]]-Casos_PN_CORR[[#This Row],[13-may]]</f>
        <v>0</v>
      </c>
      <c r="BT64">
        <f>+Casos_PN_CORR[[#This Row],[15-may]]-Casos_PN_CORR[[#This Row],[14-may]]</f>
        <v>0</v>
      </c>
      <c r="BU64">
        <f>+Casos_PN_CORR[[#This Row],[16-may]]-Casos_PN_CORR[[#This Row],[15-may]]</f>
        <v>0</v>
      </c>
      <c r="BV64">
        <f>+Casos_PN_CORR[[#This Row],[17-may]]-Casos_PN_CORR[[#This Row],[16-may]]</f>
        <v>0</v>
      </c>
      <c r="BW64">
        <f>+Casos_PN_CORR[[#This Row],[18-may]]-Casos_PN_CORR[[#This Row],[17-may]]</f>
        <v>0</v>
      </c>
      <c r="BX64">
        <f>+Casos_PN_CORR[[#This Row],[19-may]]-Casos_PN_CORR[[#This Row],[18-may]]</f>
        <v>0</v>
      </c>
      <c r="BY64">
        <f>+Casos_PN_CORR[[#This Row],[20-may]]-Casos_PN_CORR[[#This Row],[19-may]]</f>
        <v>0</v>
      </c>
      <c r="BZ64">
        <f>+Casos_PN_CORR[[#This Row],[21-may]]-Casos_PN_CORR[[#This Row],[20-may]]</f>
        <v>0</v>
      </c>
      <c r="CA64">
        <f>+Casos_PN_CORR[[#This Row],[22-may]]-Casos_PN_CORR[[#This Row],[21-may]]</f>
        <v>0</v>
      </c>
      <c r="CB64">
        <f>+Casos_PN_CORR[[#This Row],[23-may]]-Casos_PN_CORR[[#This Row],[22-may]]</f>
        <v>0</v>
      </c>
      <c r="CC64">
        <f>+Casos_PN_CORR[[#This Row],[24-may]]-Casos_PN_CORR[[#This Row],[23-may]]</f>
        <v>0</v>
      </c>
      <c r="CD64">
        <f>+Casos_PN_CORR[[#This Row],[25-may]]-Casos_PN_CORR[[#This Row],[24-may]]</f>
        <v>0</v>
      </c>
      <c r="CE64">
        <f>+Casos_PN_CORR[[#This Row],[26-may]]-Casos_PN_CORR[[#This Row],[25-may]]</f>
        <v>0</v>
      </c>
      <c r="CF64">
        <f>+Casos_PN_CORR[[#This Row],[27-may]]-Casos_PN_CORR[[#This Row],[26-may]]</f>
        <v>0</v>
      </c>
      <c r="CG64">
        <f>+Casos_PN_CORR[[#This Row],[28-may]]-Casos_PN_CORR[[#This Row],[27-may]]</f>
        <v>0</v>
      </c>
      <c r="CH64">
        <f>+Casos_PN_CORR[[#This Row],[29-may]]-Casos_PN_CORR[[#This Row],[28-may]]</f>
        <v>0</v>
      </c>
      <c r="CI64">
        <f>+Casos_PN_CORR[[#This Row],[30-may]]-Casos_PN_CORR[[#This Row],[29-may]]</f>
        <v>0</v>
      </c>
      <c r="CJ64">
        <f>+Casos_PN_CORR[[#This Row],[31-may]]-Casos_PN_CORR[[#This Row],[30-may]]</f>
        <v>0</v>
      </c>
      <c r="CK64">
        <f>+Casos_PN_CORR[[#This Row],[1-jun]]-Casos_PN_CORR[[#This Row],[31-may]]</f>
        <v>0</v>
      </c>
      <c r="CL64">
        <f>+Casos_PN_CORR[[#This Row],[2-jun]]-Casos_PN_CORR[[#This Row],[1-jun]]</f>
        <v>0</v>
      </c>
      <c r="CM64">
        <f>+Casos_PN_CORR[[#This Row],[3-jun]]-Casos_PN_CORR[[#This Row],[2-jun]]</f>
        <v>0</v>
      </c>
      <c r="CN64">
        <f>+Casos_PN_CORR[[#This Row],[4-jun]]-Casos_PN_CORR[[#This Row],[3-jun]]</f>
        <v>0</v>
      </c>
      <c r="CO64">
        <f>+Casos_PN_CORR[[#This Row],[5-jun]]-Casos_PN_CORR[[#This Row],[4-jun]]</f>
        <v>3</v>
      </c>
      <c r="CP64">
        <f>+Casos_PN_CORR[[#This Row],[6-jun]]-Casos_PN_CORR[[#This Row],[5-jun]]</f>
        <v>0</v>
      </c>
    </row>
    <row r="65" spans="1:94">
      <c r="A65">
        <v>90403</v>
      </c>
      <c r="B65" s="2" t="s">
        <v>139</v>
      </c>
      <c r="C65" s="2" t="s">
        <v>189</v>
      </c>
      <c r="D65" s="2" t="s">
        <v>201</v>
      </c>
      <c r="E65" s="4">
        <f t="shared" si="0"/>
        <v>0</v>
      </c>
      <c r="F65">
        <f>+Casos_PN_CORR[[#This Row],[10-mar]]</f>
        <v>0</v>
      </c>
      <c r="G65">
        <f>+Casos_PN_CORR[[#This Row],[11-mar]]-Casos_PN_CORR[[#This Row],[10-mar]]</f>
        <v>0</v>
      </c>
      <c r="H65">
        <f>+Casos_PN_CORR[[#This Row],[12-mar]]-Casos_PN_CORR[[#This Row],[11-mar]]</f>
        <v>0</v>
      </c>
      <c r="I65">
        <f>+Casos_PN_CORR[[#This Row],[13-mar]]-Casos_PN_CORR[[#This Row],[12-mar]]</f>
        <v>0</v>
      </c>
      <c r="J65">
        <f>+Casos_PN_CORR[[#This Row],[14-mar]]-Casos_PN_CORR[[#This Row],[13-mar]]</f>
        <v>0</v>
      </c>
      <c r="K65">
        <f>+Casos_PN_CORR[[#This Row],[15-mar]]-Casos_PN_CORR[[#This Row],[14-mar]]</f>
        <v>0</v>
      </c>
      <c r="L65">
        <f>+Casos_PN_CORR[[#This Row],[16-mar]]-Casos_PN_CORR[[#This Row],[15-mar]]</f>
        <v>0</v>
      </c>
      <c r="M65">
        <f>+Casos_PN_CORR[[#This Row],[17-mar]]-Casos_PN_CORR[[#This Row],[16-mar]]</f>
        <v>0</v>
      </c>
      <c r="N65">
        <f>+Casos_PN_CORR[[#This Row],[18-mar]]-Casos_PN_CORR[[#This Row],[17-mar]]</f>
        <v>0</v>
      </c>
      <c r="O65">
        <f>+Casos_PN_CORR[[#This Row],[19-mar]]-Casos_PN_CORR[[#This Row],[18-mar]]</f>
        <v>0</v>
      </c>
      <c r="P65">
        <f>+Casos_PN_CORR[[#This Row],[20-mar]]-Casos_PN_CORR[[#This Row],[19-mar]]</f>
        <v>0</v>
      </c>
      <c r="Q65">
        <f>+Casos_PN_CORR[[#This Row],[21-mar]]-Casos_PN_CORR[[#This Row],[20-mar]]</f>
        <v>0</v>
      </c>
      <c r="R65">
        <f>+Casos_PN_CORR[[#This Row],[22-mar]]-Casos_PN_CORR[[#This Row],[21-mar]]</f>
        <v>0</v>
      </c>
      <c r="S65">
        <f>+Casos_PN_CORR[[#This Row],[23-mar]]-Casos_PN_CORR[[#This Row],[22-mar]]</f>
        <v>0</v>
      </c>
      <c r="T65">
        <f>+Casos_PN_CORR[[#This Row],[24-mar]]-Casos_PN_CORR[[#This Row],[23-mar]]</f>
        <v>0</v>
      </c>
      <c r="U65">
        <f>+Casos_PN_CORR[[#This Row],[25-mar]]-Casos_PN_CORR[[#This Row],[24-mar]]</f>
        <v>0</v>
      </c>
      <c r="V65">
        <f>+Casos_PN_CORR[[#This Row],[26-mar]]-Casos_PN_CORR[[#This Row],[25-mar]]</f>
        <v>0</v>
      </c>
      <c r="W65">
        <f>+Casos_PN_CORR[[#This Row],[27-mar]]-Casos_PN_CORR[[#This Row],[26-mar]]</f>
        <v>0</v>
      </c>
      <c r="X65">
        <f>+Casos_PN_CORR[[#This Row],[28-mar]]-Casos_PN_CORR[[#This Row],[27-mar]]</f>
        <v>0</v>
      </c>
      <c r="Y65">
        <f>+Casos_PN_CORR[[#This Row],[29-mar]]-Casos_PN_CORR[[#This Row],[28-mar]]</f>
        <v>0</v>
      </c>
      <c r="Z65">
        <f>+Casos_PN_CORR[[#This Row],[30-mar]]-Casos_PN_CORR[[#This Row],[29-mar]]</f>
        <v>0</v>
      </c>
      <c r="AA65">
        <f>+Casos_PN_CORR[[#This Row],[31-mar]]-Casos_PN_CORR[[#This Row],[30-mar]]</f>
        <v>0</v>
      </c>
      <c r="AB65">
        <f>+Casos_PN_CORR[[#This Row],[1-abr]]-Casos_PN_CORR[[#This Row],[31-mar]]</f>
        <v>0</v>
      </c>
      <c r="AC65">
        <f>+Casos_PN_CORR[[#This Row],[2-abr]]-Casos_PN_CORR[[#This Row],[1-abr]]</f>
        <v>0</v>
      </c>
      <c r="AD65">
        <f>+Casos_PN_CORR[[#This Row],[3-abr]]-Casos_PN_CORR[[#This Row],[2-abr]]</f>
        <v>0</v>
      </c>
      <c r="AE65">
        <f>+Casos_PN_CORR[[#This Row],[4-abr]]-Casos_PN_CORR[[#This Row],[3-abr]]</f>
        <v>0</v>
      </c>
      <c r="AF65">
        <f>+Casos_PN_CORR[[#This Row],[5-abr]]-Casos_PN_CORR[[#This Row],[4-abr]]</f>
        <v>0</v>
      </c>
      <c r="AG65">
        <f>+Casos_PN_CORR[[#This Row],[6-abr]]-Casos_PN_CORR[[#This Row],[5-abr]]</f>
        <v>0</v>
      </c>
      <c r="AH65">
        <f>+Casos_PN_CORR[[#This Row],[7-abr]]-Casos_PN_CORR[[#This Row],[6-abr]]</f>
        <v>0</v>
      </c>
      <c r="AI65">
        <f>+Casos_PN_CORR[[#This Row],[8-abr]]-Casos_PN_CORR[[#This Row],[7-abr]]</f>
        <v>0</v>
      </c>
      <c r="AJ65">
        <f>+Casos_PN_CORR[[#This Row],[9-abr]]-Casos_PN_CORR[[#This Row],[8-abr]]</f>
        <v>0</v>
      </c>
      <c r="AK65">
        <f>+Casos_PN_CORR[[#This Row],[10-abr]]-Casos_PN_CORR[[#This Row],[9-abr]]</f>
        <v>0</v>
      </c>
      <c r="AL65">
        <f>+Casos_PN_CORR[[#This Row],[11-abr]]-Casos_PN_CORR[[#This Row],[10-abr]]</f>
        <v>0</v>
      </c>
      <c r="AM65">
        <f>+Casos_PN_CORR[[#This Row],[12-abr]]-Casos_PN_CORR[[#This Row],[11-abr]]</f>
        <v>0</v>
      </c>
      <c r="AN65">
        <f>+Casos_PN_CORR[[#This Row],[13-abr]]-Casos_PN_CORR[[#This Row],[12-abr]]</f>
        <v>0</v>
      </c>
      <c r="AO65">
        <f>+Casos_PN_CORR[[#This Row],[14-abr]]-Casos_PN_CORR[[#This Row],[13-abr]]</f>
        <v>0</v>
      </c>
      <c r="AP65">
        <f>+Casos_PN_CORR[[#This Row],[15-abr]]-Casos_PN_CORR[[#This Row],[14-abr]]</f>
        <v>0</v>
      </c>
      <c r="AQ65">
        <f>+Casos_PN_CORR[[#This Row],[16-abr]]-Casos_PN_CORR[[#This Row],[15-abr]]</f>
        <v>0</v>
      </c>
      <c r="AR65">
        <f>+Casos_PN_CORR[[#This Row],[17-abr]]-Casos_PN_CORR[[#This Row],[16-abr]]</f>
        <v>0</v>
      </c>
      <c r="AS65">
        <f>+Casos_PN_CORR[[#This Row],[18-abr]]-Casos_PN_CORR[[#This Row],[17-abr]]</f>
        <v>0</v>
      </c>
      <c r="AT65">
        <f>+Casos_PN_CORR[[#This Row],[19-abr]]-Casos_PN_CORR[[#This Row],[18-abr]]</f>
        <v>0</v>
      </c>
      <c r="AU65">
        <f>+Casos_PN_CORR[[#This Row],[20-abr]]-Casos_PN_CORR[[#This Row],[19-abr]]</f>
        <v>0</v>
      </c>
      <c r="AV65">
        <f>+Casos_PN_CORR[[#This Row],[21-abr]]-Casos_PN_CORR[[#This Row],[20-abr]]</f>
        <v>0</v>
      </c>
      <c r="AW65">
        <f>+Casos_PN_CORR[[#This Row],[22-abr]]-Casos_PN_CORR[[#This Row],[21-abr]]</f>
        <v>0</v>
      </c>
      <c r="AX65">
        <f>+Casos_PN_CORR[[#This Row],[23-abr]]-Casos_PN_CORR[[#This Row],[22-abr]]</f>
        <v>0</v>
      </c>
      <c r="AY65">
        <f>+Casos_PN_CORR[[#This Row],[24-abr]]-Casos_PN_CORR[[#This Row],[23-abr]]</f>
        <v>0</v>
      </c>
      <c r="AZ65">
        <f>+Casos_PN_CORR[[#This Row],[25-abr]]-Casos_PN_CORR[[#This Row],[24-abr]]</f>
        <v>0</v>
      </c>
      <c r="BA65">
        <f>+Casos_PN_CORR[[#This Row],[26-abr]]-Casos_PN_CORR[[#This Row],[25-abr]]</f>
        <v>0</v>
      </c>
      <c r="BB65">
        <f>+Casos_PN_CORR[[#This Row],[27-abr]]-Casos_PN_CORR[[#This Row],[26-abr]]</f>
        <v>0</v>
      </c>
      <c r="BC65">
        <f>+Casos_PN_CORR[[#This Row],[28-abr]]-Casos_PN_CORR[[#This Row],[27-abr]]</f>
        <v>0</v>
      </c>
      <c r="BD65">
        <f>+Casos_PN_CORR[[#This Row],[29-abr]]-Casos_PN_CORR[[#This Row],[28-abr]]</f>
        <v>0</v>
      </c>
      <c r="BE65">
        <f>+Casos_PN_CORR[[#This Row],[30-abr]]-Casos_PN_CORR[[#This Row],[29-abr]]</f>
        <v>0</v>
      </c>
      <c r="BF65">
        <f>+Casos_PN_CORR[[#This Row],[1-may]]-Casos_PN_CORR[[#This Row],[30-abr]]</f>
        <v>0</v>
      </c>
      <c r="BG65">
        <f>+Casos_PN_CORR[[#This Row],[2-may]]-Casos_PN_CORR[[#This Row],[1-may]]</f>
        <v>0</v>
      </c>
      <c r="BH65">
        <f>+Casos_PN_CORR[[#This Row],[3-may]]-Casos_PN_CORR[[#This Row],[2-may]]</f>
        <v>0</v>
      </c>
      <c r="BI65">
        <f>+Casos_PN_CORR[[#This Row],[4-may]]-Casos_PN_CORR[[#This Row],[3-may]]</f>
        <v>0</v>
      </c>
      <c r="BJ65">
        <f>+Casos_PN_CORR[[#This Row],[5-may]]-Casos_PN_CORR[[#This Row],[4-may]]</f>
        <v>0</v>
      </c>
      <c r="BK65">
        <f>+Casos_PN_CORR[[#This Row],[6-may]]-Casos_PN_CORR[[#This Row],[5-may]]</f>
        <v>0</v>
      </c>
      <c r="BL65">
        <f>+Casos_PN_CORR[[#This Row],[7-may]]-Casos_PN_CORR[[#This Row],[6-may]]</f>
        <v>0</v>
      </c>
      <c r="BM65">
        <f>+Casos_PN_CORR[[#This Row],[8-may]]-Casos_PN_CORR[[#This Row],[7-may]]</f>
        <v>0</v>
      </c>
      <c r="BN65">
        <f>+Casos_PN_CORR[[#This Row],[9-may]]-Casos_PN_CORR[[#This Row],[8-may]]</f>
        <v>0</v>
      </c>
      <c r="BO65">
        <f>+Casos_PN_CORR[[#This Row],[10-may]]-Casos_PN_CORR[[#This Row],[9-may]]</f>
        <v>0</v>
      </c>
      <c r="BP65">
        <f>+Casos_PN_CORR[[#This Row],[11-may]]-Casos_PN_CORR[[#This Row],[10-may]]</f>
        <v>0</v>
      </c>
      <c r="BQ65">
        <f>+Casos_PN_CORR[[#This Row],[12-may]]-Casos_PN_CORR[[#This Row],[11-may]]</f>
        <v>0</v>
      </c>
      <c r="BR65">
        <f>+Casos_PN_CORR[[#This Row],[13-may]]-Casos_PN_CORR[[#This Row],[12-may]]</f>
        <v>0</v>
      </c>
      <c r="BS65">
        <f>+Casos_PN_CORR[[#This Row],[14-may]]-Casos_PN_CORR[[#This Row],[13-may]]</f>
        <v>0</v>
      </c>
      <c r="BT65">
        <f>+Casos_PN_CORR[[#This Row],[15-may]]-Casos_PN_CORR[[#This Row],[14-may]]</f>
        <v>0</v>
      </c>
      <c r="BU65">
        <f>+Casos_PN_CORR[[#This Row],[16-may]]-Casos_PN_CORR[[#This Row],[15-may]]</f>
        <v>0</v>
      </c>
      <c r="BV65">
        <f>+Casos_PN_CORR[[#This Row],[17-may]]-Casos_PN_CORR[[#This Row],[16-may]]</f>
        <v>0</v>
      </c>
      <c r="BW65">
        <f>+Casos_PN_CORR[[#This Row],[18-may]]-Casos_PN_CORR[[#This Row],[17-may]]</f>
        <v>0</v>
      </c>
      <c r="BX65">
        <f>+Casos_PN_CORR[[#This Row],[19-may]]-Casos_PN_CORR[[#This Row],[18-may]]</f>
        <v>0</v>
      </c>
      <c r="BY65">
        <f>+Casos_PN_CORR[[#This Row],[20-may]]-Casos_PN_CORR[[#This Row],[19-may]]</f>
        <v>0</v>
      </c>
      <c r="BZ65">
        <f>+Casos_PN_CORR[[#This Row],[21-may]]-Casos_PN_CORR[[#This Row],[20-may]]</f>
        <v>0</v>
      </c>
      <c r="CA65">
        <f>+Casos_PN_CORR[[#This Row],[22-may]]-Casos_PN_CORR[[#This Row],[21-may]]</f>
        <v>0</v>
      </c>
      <c r="CB65">
        <f>+Casos_PN_CORR[[#This Row],[23-may]]-Casos_PN_CORR[[#This Row],[22-may]]</f>
        <v>0</v>
      </c>
      <c r="CC65">
        <f>+Casos_PN_CORR[[#This Row],[24-may]]-Casos_PN_CORR[[#This Row],[23-may]]</f>
        <v>0</v>
      </c>
      <c r="CD65">
        <f>+Casos_PN_CORR[[#This Row],[25-may]]-Casos_PN_CORR[[#This Row],[24-may]]</f>
        <v>0</v>
      </c>
      <c r="CE65">
        <f>+Casos_PN_CORR[[#This Row],[26-may]]-Casos_PN_CORR[[#This Row],[25-may]]</f>
        <v>0</v>
      </c>
      <c r="CF65">
        <f>+Casos_PN_CORR[[#This Row],[27-may]]-Casos_PN_CORR[[#This Row],[26-may]]</f>
        <v>0</v>
      </c>
      <c r="CG65">
        <f>+Casos_PN_CORR[[#This Row],[28-may]]-Casos_PN_CORR[[#This Row],[27-may]]</f>
        <v>0</v>
      </c>
      <c r="CH65">
        <f>+Casos_PN_CORR[[#This Row],[29-may]]-Casos_PN_CORR[[#This Row],[28-may]]</f>
        <v>0</v>
      </c>
      <c r="CI65">
        <f>+Casos_PN_CORR[[#This Row],[30-may]]-Casos_PN_CORR[[#This Row],[29-may]]</f>
        <v>0</v>
      </c>
      <c r="CJ65">
        <f>+Casos_PN_CORR[[#This Row],[31-may]]-Casos_PN_CORR[[#This Row],[30-may]]</f>
        <v>0</v>
      </c>
      <c r="CK65">
        <f>+Casos_PN_CORR[[#This Row],[1-jun]]-Casos_PN_CORR[[#This Row],[31-may]]</f>
        <v>0</v>
      </c>
      <c r="CL65">
        <f>+Casos_PN_CORR[[#This Row],[2-jun]]-Casos_PN_CORR[[#This Row],[1-jun]]</f>
        <v>0</v>
      </c>
      <c r="CM65">
        <f>+Casos_PN_CORR[[#This Row],[3-jun]]-Casos_PN_CORR[[#This Row],[2-jun]]</f>
        <v>0</v>
      </c>
      <c r="CN65">
        <f>+Casos_PN_CORR[[#This Row],[4-jun]]-Casos_PN_CORR[[#This Row],[3-jun]]</f>
        <v>0</v>
      </c>
      <c r="CO65">
        <f>+Casos_PN_CORR[[#This Row],[5-jun]]-Casos_PN_CORR[[#This Row],[4-jun]]</f>
        <v>0</v>
      </c>
      <c r="CP65">
        <f>+Casos_PN_CORR[[#This Row],[6-jun]]-Casos_PN_CORR[[#This Row],[5-jun]]</f>
        <v>0</v>
      </c>
    </row>
    <row r="66" spans="1:94">
      <c r="A66">
        <v>41002</v>
      </c>
      <c r="B66" s="2" t="s">
        <v>115</v>
      </c>
      <c r="C66" s="2" t="s">
        <v>202</v>
      </c>
      <c r="D66" s="2" t="s">
        <v>203</v>
      </c>
      <c r="E66" s="4">
        <f t="shared" si="0"/>
        <v>0</v>
      </c>
      <c r="F66">
        <f>+Casos_PN_CORR[[#This Row],[10-mar]]</f>
        <v>0</v>
      </c>
      <c r="G66">
        <f>+Casos_PN_CORR[[#This Row],[11-mar]]-Casos_PN_CORR[[#This Row],[10-mar]]</f>
        <v>0</v>
      </c>
      <c r="H66">
        <f>+Casos_PN_CORR[[#This Row],[12-mar]]-Casos_PN_CORR[[#This Row],[11-mar]]</f>
        <v>0</v>
      </c>
      <c r="I66">
        <f>+Casos_PN_CORR[[#This Row],[13-mar]]-Casos_PN_CORR[[#This Row],[12-mar]]</f>
        <v>0</v>
      </c>
      <c r="J66">
        <f>+Casos_PN_CORR[[#This Row],[14-mar]]-Casos_PN_CORR[[#This Row],[13-mar]]</f>
        <v>0</v>
      </c>
      <c r="K66">
        <f>+Casos_PN_CORR[[#This Row],[15-mar]]-Casos_PN_CORR[[#This Row],[14-mar]]</f>
        <v>0</v>
      </c>
      <c r="L66">
        <f>+Casos_PN_CORR[[#This Row],[16-mar]]-Casos_PN_CORR[[#This Row],[15-mar]]</f>
        <v>0</v>
      </c>
      <c r="M66">
        <f>+Casos_PN_CORR[[#This Row],[17-mar]]-Casos_PN_CORR[[#This Row],[16-mar]]</f>
        <v>0</v>
      </c>
      <c r="N66">
        <f>+Casos_PN_CORR[[#This Row],[18-mar]]-Casos_PN_CORR[[#This Row],[17-mar]]</f>
        <v>0</v>
      </c>
      <c r="O66">
        <f>+Casos_PN_CORR[[#This Row],[19-mar]]-Casos_PN_CORR[[#This Row],[18-mar]]</f>
        <v>0</v>
      </c>
      <c r="P66">
        <f>+Casos_PN_CORR[[#This Row],[20-mar]]-Casos_PN_CORR[[#This Row],[19-mar]]</f>
        <v>0</v>
      </c>
      <c r="Q66">
        <f>+Casos_PN_CORR[[#This Row],[21-mar]]-Casos_PN_CORR[[#This Row],[20-mar]]</f>
        <v>0</v>
      </c>
      <c r="R66">
        <f>+Casos_PN_CORR[[#This Row],[22-mar]]-Casos_PN_CORR[[#This Row],[21-mar]]</f>
        <v>0</v>
      </c>
      <c r="S66">
        <f>+Casos_PN_CORR[[#This Row],[23-mar]]-Casos_PN_CORR[[#This Row],[22-mar]]</f>
        <v>0</v>
      </c>
      <c r="T66">
        <f>+Casos_PN_CORR[[#This Row],[24-mar]]-Casos_PN_CORR[[#This Row],[23-mar]]</f>
        <v>0</v>
      </c>
      <c r="U66">
        <f>+Casos_PN_CORR[[#This Row],[25-mar]]-Casos_PN_CORR[[#This Row],[24-mar]]</f>
        <v>0</v>
      </c>
      <c r="V66">
        <f>+Casos_PN_CORR[[#This Row],[26-mar]]-Casos_PN_CORR[[#This Row],[25-mar]]</f>
        <v>0</v>
      </c>
      <c r="W66">
        <f>+Casos_PN_CORR[[#This Row],[27-mar]]-Casos_PN_CORR[[#This Row],[26-mar]]</f>
        <v>0</v>
      </c>
      <c r="X66">
        <f>+Casos_PN_CORR[[#This Row],[28-mar]]-Casos_PN_CORR[[#This Row],[27-mar]]</f>
        <v>0</v>
      </c>
      <c r="Y66">
        <f>+Casos_PN_CORR[[#This Row],[29-mar]]-Casos_PN_CORR[[#This Row],[28-mar]]</f>
        <v>0</v>
      </c>
      <c r="Z66">
        <f>+Casos_PN_CORR[[#This Row],[30-mar]]-Casos_PN_CORR[[#This Row],[29-mar]]</f>
        <v>0</v>
      </c>
      <c r="AA66">
        <f>+Casos_PN_CORR[[#This Row],[31-mar]]-Casos_PN_CORR[[#This Row],[30-mar]]</f>
        <v>0</v>
      </c>
      <c r="AB66">
        <f>+Casos_PN_CORR[[#This Row],[1-abr]]-Casos_PN_CORR[[#This Row],[31-mar]]</f>
        <v>0</v>
      </c>
      <c r="AC66">
        <f>+Casos_PN_CORR[[#This Row],[2-abr]]-Casos_PN_CORR[[#This Row],[1-abr]]</f>
        <v>0</v>
      </c>
      <c r="AD66">
        <f>+Casos_PN_CORR[[#This Row],[3-abr]]-Casos_PN_CORR[[#This Row],[2-abr]]</f>
        <v>0</v>
      </c>
      <c r="AE66">
        <f>+Casos_PN_CORR[[#This Row],[4-abr]]-Casos_PN_CORR[[#This Row],[3-abr]]</f>
        <v>0</v>
      </c>
      <c r="AF66">
        <f>+Casos_PN_CORR[[#This Row],[5-abr]]-Casos_PN_CORR[[#This Row],[4-abr]]</f>
        <v>0</v>
      </c>
      <c r="AG66">
        <f>+Casos_PN_CORR[[#This Row],[6-abr]]-Casos_PN_CORR[[#This Row],[5-abr]]</f>
        <v>0</v>
      </c>
      <c r="AH66">
        <f>+Casos_PN_CORR[[#This Row],[7-abr]]-Casos_PN_CORR[[#This Row],[6-abr]]</f>
        <v>0</v>
      </c>
      <c r="AI66">
        <f>+Casos_PN_CORR[[#This Row],[8-abr]]-Casos_PN_CORR[[#This Row],[7-abr]]</f>
        <v>0</v>
      </c>
      <c r="AJ66">
        <f>+Casos_PN_CORR[[#This Row],[9-abr]]-Casos_PN_CORR[[#This Row],[8-abr]]</f>
        <v>0</v>
      </c>
      <c r="AK66">
        <f>+Casos_PN_CORR[[#This Row],[10-abr]]-Casos_PN_CORR[[#This Row],[9-abr]]</f>
        <v>0</v>
      </c>
      <c r="AL66">
        <f>+Casos_PN_CORR[[#This Row],[11-abr]]-Casos_PN_CORR[[#This Row],[10-abr]]</f>
        <v>0</v>
      </c>
      <c r="AM66">
        <f>+Casos_PN_CORR[[#This Row],[12-abr]]-Casos_PN_CORR[[#This Row],[11-abr]]</f>
        <v>0</v>
      </c>
      <c r="AN66">
        <f>+Casos_PN_CORR[[#This Row],[13-abr]]-Casos_PN_CORR[[#This Row],[12-abr]]</f>
        <v>0</v>
      </c>
      <c r="AO66">
        <f>+Casos_PN_CORR[[#This Row],[14-abr]]-Casos_PN_CORR[[#This Row],[13-abr]]</f>
        <v>0</v>
      </c>
      <c r="AP66">
        <f>+Casos_PN_CORR[[#This Row],[15-abr]]-Casos_PN_CORR[[#This Row],[14-abr]]</f>
        <v>0</v>
      </c>
      <c r="AQ66">
        <f>+Casos_PN_CORR[[#This Row],[16-abr]]-Casos_PN_CORR[[#This Row],[15-abr]]</f>
        <v>0</v>
      </c>
      <c r="AR66">
        <f>+Casos_PN_CORR[[#This Row],[17-abr]]-Casos_PN_CORR[[#This Row],[16-abr]]</f>
        <v>0</v>
      </c>
      <c r="AS66">
        <f>+Casos_PN_CORR[[#This Row],[18-abr]]-Casos_PN_CORR[[#This Row],[17-abr]]</f>
        <v>0</v>
      </c>
      <c r="AT66">
        <f>+Casos_PN_CORR[[#This Row],[19-abr]]-Casos_PN_CORR[[#This Row],[18-abr]]</f>
        <v>0</v>
      </c>
      <c r="AU66">
        <f>+Casos_PN_CORR[[#This Row],[20-abr]]-Casos_PN_CORR[[#This Row],[19-abr]]</f>
        <v>0</v>
      </c>
      <c r="AV66">
        <f>+Casos_PN_CORR[[#This Row],[21-abr]]-Casos_PN_CORR[[#This Row],[20-abr]]</f>
        <v>0</v>
      </c>
      <c r="AW66">
        <f>+Casos_PN_CORR[[#This Row],[22-abr]]-Casos_PN_CORR[[#This Row],[21-abr]]</f>
        <v>0</v>
      </c>
      <c r="AX66">
        <f>+Casos_PN_CORR[[#This Row],[23-abr]]-Casos_PN_CORR[[#This Row],[22-abr]]</f>
        <v>0</v>
      </c>
      <c r="AY66">
        <f>+Casos_PN_CORR[[#This Row],[24-abr]]-Casos_PN_CORR[[#This Row],[23-abr]]</f>
        <v>0</v>
      </c>
      <c r="AZ66">
        <f>+Casos_PN_CORR[[#This Row],[25-abr]]-Casos_PN_CORR[[#This Row],[24-abr]]</f>
        <v>0</v>
      </c>
      <c r="BA66">
        <f>+Casos_PN_CORR[[#This Row],[26-abr]]-Casos_PN_CORR[[#This Row],[25-abr]]</f>
        <v>0</v>
      </c>
      <c r="BB66">
        <f>+Casos_PN_CORR[[#This Row],[27-abr]]-Casos_PN_CORR[[#This Row],[26-abr]]</f>
        <v>0</v>
      </c>
      <c r="BC66">
        <f>+Casos_PN_CORR[[#This Row],[28-abr]]-Casos_PN_CORR[[#This Row],[27-abr]]</f>
        <v>0</v>
      </c>
      <c r="BD66">
        <f>+Casos_PN_CORR[[#This Row],[29-abr]]-Casos_PN_CORR[[#This Row],[28-abr]]</f>
        <v>0</v>
      </c>
      <c r="BE66">
        <f>+Casos_PN_CORR[[#This Row],[30-abr]]-Casos_PN_CORR[[#This Row],[29-abr]]</f>
        <v>0</v>
      </c>
      <c r="BF66">
        <f>+Casos_PN_CORR[[#This Row],[1-may]]-Casos_PN_CORR[[#This Row],[30-abr]]</f>
        <v>0</v>
      </c>
      <c r="BG66">
        <f>+Casos_PN_CORR[[#This Row],[2-may]]-Casos_PN_CORR[[#This Row],[1-may]]</f>
        <v>0</v>
      </c>
      <c r="BH66">
        <f>+Casos_PN_CORR[[#This Row],[3-may]]-Casos_PN_CORR[[#This Row],[2-may]]</f>
        <v>0</v>
      </c>
      <c r="BI66">
        <f>+Casos_PN_CORR[[#This Row],[4-may]]-Casos_PN_CORR[[#This Row],[3-may]]</f>
        <v>0</v>
      </c>
      <c r="BJ66">
        <f>+Casos_PN_CORR[[#This Row],[5-may]]-Casos_PN_CORR[[#This Row],[4-may]]</f>
        <v>0</v>
      </c>
      <c r="BK66">
        <f>+Casos_PN_CORR[[#This Row],[6-may]]-Casos_PN_CORR[[#This Row],[5-may]]</f>
        <v>0</v>
      </c>
      <c r="BL66">
        <f>+Casos_PN_CORR[[#This Row],[7-may]]-Casos_PN_CORR[[#This Row],[6-may]]</f>
        <v>0</v>
      </c>
      <c r="BM66">
        <f>+Casos_PN_CORR[[#This Row],[8-may]]-Casos_PN_CORR[[#This Row],[7-may]]</f>
        <v>0</v>
      </c>
      <c r="BN66">
        <f>+Casos_PN_CORR[[#This Row],[9-may]]-Casos_PN_CORR[[#This Row],[8-may]]</f>
        <v>0</v>
      </c>
      <c r="BO66">
        <f>+Casos_PN_CORR[[#This Row],[10-may]]-Casos_PN_CORR[[#This Row],[9-may]]</f>
        <v>0</v>
      </c>
      <c r="BP66">
        <f>+Casos_PN_CORR[[#This Row],[11-may]]-Casos_PN_CORR[[#This Row],[10-may]]</f>
        <v>0</v>
      </c>
      <c r="BQ66">
        <f>+Casos_PN_CORR[[#This Row],[12-may]]-Casos_PN_CORR[[#This Row],[11-may]]</f>
        <v>0</v>
      </c>
      <c r="BR66">
        <f>+Casos_PN_CORR[[#This Row],[13-may]]-Casos_PN_CORR[[#This Row],[12-may]]</f>
        <v>0</v>
      </c>
      <c r="BS66">
        <f>+Casos_PN_CORR[[#This Row],[14-may]]-Casos_PN_CORR[[#This Row],[13-may]]</f>
        <v>0</v>
      </c>
      <c r="BT66">
        <f>+Casos_PN_CORR[[#This Row],[15-may]]-Casos_PN_CORR[[#This Row],[14-may]]</f>
        <v>0</v>
      </c>
      <c r="BU66">
        <f>+Casos_PN_CORR[[#This Row],[16-may]]-Casos_PN_CORR[[#This Row],[15-may]]</f>
        <v>0</v>
      </c>
      <c r="BV66">
        <f>+Casos_PN_CORR[[#This Row],[17-may]]-Casos_PN_CORR[[#This Row],[16-may]]</f>
        <v>0</v>
      </c>
      <c r="BW66">
        <f>+Casos_PN_CORR[[#This Row],[18-may]]-Casos_PN_CORR[[#This Row],[17-may]]</f>
        <v>0</v>
      </c>
      <c r="BX66">
        <f>+Casos_PN_CORR[[#This Row],[19-may]]-Casos_PN_CORR[[#This Row],[18-may]]</f>
        <v>0</v>
      </c>
      <c r="BY66">
        <f>+Casos_PN_CORR[[#This Row],[20-may]]-Casos_PN_CORR[[#This Row],[19-may]]</f>
        <v>0</v>
      </c>
      <c r="BZ66">
        <f>+Casos_PN_CORR[[#This Row],[21-may]]-Casos_PN_CORR[[#This Row],[20-may]]</f>
        <v>0</v>
      </c>
      <c r="CA66">
        <f>+Casos_PN_CORR[[#This Row],[22-may]]-Casos_PN_CORR[[#This Row],[21-may]]</f>
        <v>0</v>
      </c>
      <c r="CB66">
        <f>+Casos_PN_CORR[[#This Row],[23-may]]-Casos_PN_CORR[[#This Row],[22-may]]</f>
        <v>0</v>
      </c>
      <c r="CC66">
        <f>+Casos_PN_CORR[[#This Row],[24-may]]-Casos_PN_CORR[[#This Row],[23-may]]</f>
        <v>0</v>
      </c>
      <c r="CD66">
        <f>+Casos_PN_CORR[[#This Row],[25-may]]-Casos_PN_CORR[[#This Row],[24-may]]</f>
        <v>0</v>
      </c>
      <c r="CE66">
        <f>+Casos_PN_CORR[[#This Row],[26-may]]-Casos_PN_CORR[[#This Row],[25-may]]</f>
        <v>0</v>
      </c>
      <c r="CF66">
        <f>+Casos_PN_CORR[[#This Row],[27-may]]-Casos_PN_CORR[[#This Row],[26-may]]</f>
        <v>0</v>
      </c>
      <c r="CG66">
        <f>+Casos_PN_CORR[[#This Row],[28-may]]-Casos_PN_CORR[[#This Row],[27-may]]</f>
        <v>0</v>
      </c>
      <c r="CH66">
        <f>+Casos_PN_CORR[[#This Row],[29-may]]-Casos_PN_CORR[[#This Row],[28-may]]</f>
        <v>0</v>
      </c>
      <c r="CI66">
        <f>+Casos_PN_CORR[[#This Row],[30-may]]-Casos_PN_CORR[[#This Row],[29-may]]</f>
        <v>0</v>
      </c>
      <c r="CJ66">
        <f>+Casos_PN_CORR[[#This Row],[31-may]]-Casos_PN_CORR[[#This Row],[30-may]]</f>
        <v>0</v>
      </c>
      <c r="CK66">
        <f>+Casos_PN_CORR[[#This Row],[1-jun]]-Casos_PN_CORR[[#This Row],[31-may]]</f>
        <v>0</v>
      </c>
      <c r="CL66">
        <f>+Casos_PN_CORR[[#This Row],[2-jun]]-Casos_PN_CORR[[#This Row],[1-jun]]</f>
        <v>0</v>
      </c>
      <c r="CM66">
        <f>+Casos_PN_CORR[[#This Row],[3-jun]]-Casos_PN_CORR[[#This Row],[2-jun]]</f>
        <v>0</v>
      </c>
      <c r="CN66">
        <f>+Casos_PN_CORR[[#This Row],[4-jun]]-Casos_PN_CORR[[#This Row],[3-jun]]</f>
        <v>0</v>
      </c>
      <c r="CO66">
        <f>+Casos_PN_CORR[[#This Row],[5-jun]]-Casos_PN_CORR[[#This Row],[4-jun]]</f>
        <v>0</v>
      </c>
      <c r="CP66">
        <f>+Casos_PN_CORR[[#This Row],[6-jun]]-Casos_PN_CORR[[#This Row],[5-jun]]</f>
        <v>0</v>
      </c>
    </row>
    <row r="67" spans="1:94">
      <c r="A67">
        <v>80602</v>
      </c>
      <c r="B67" s="2" t="s">
        <v>97</v>
      </c>
      <c r="C67" s="2" t="s">
        <v>204</v>
      </c>
      <c r="D67" s="2" t="s">
        <v>205</v>
      </c>
      <c r="E67" s="4">
        <f t="shared" si="0"/>
        <v>0</v>
      </c>
      <c r="F67">
        <f>+Casos_PN_CORR[[#This Row],[10-mar]]</f>
        <v>0</v>
      </c>
      <c r="G67">
        <f>+Casos_PN_CORR[[#This Row],[11-mar]]-Casos_PN_CORR[[#This Row],[10-mar]]</f>
        <v>0</v>
      </c>
      <c r="H67">
        <f>+Casos_PN_CORR[[#This Row],[12-mar]]-Casos_PN_CORR[[#This Row],[11-mar]]</f>
        <v>0</v>
      </c>
      <c r="I67">
        <f>+Casos_PN_CORR[[#This Row],[13-mar]]-Casos_PN_CORR[[#This Row],[12-mar]]</f>
        <v>0</v>
      </c>
      <c r="J67">
        <f>+Casos_PN_CORR[[#This Row],[14-mar]]-Casos_PN_CORR[[#This Row],[13-mar]]</f>
        <v>0</v>
      </c>
      <c r="K67">
        <f>+Casos_PN_CORR[[#This Row],[15-mar]]-Casos_PN_CORR[[#This Row],[14-mar]]</f>
        <v>0</v>
      </c>
      <c r="L67">
        <f>+Casos_PN_CORR[[#This Row],[16-mar]]-Casos_PN_CORR[[#This Row],[15-mar]]</f>
        <v>0</v>
      </c>
      <c r="M67">
        <f>+Casos_PN_CORR[[#This Row],[17-mar]]-Casos_PN_CORR[[#This Row],[16-mar]]</f>
        <v>0</v>
      </c>
      <c r="N67">
        <f>+Casos_PN_CORR[[#This Row],[18-mar]]-Casos_PN_CORR[[#This Row],[17-mar]]</f>
        <v>0</v>
      </c>
      <c r="O67">
        <f>+Casos_PN_CORR[[#This Row],[19-mar]]-Casos_PN_CORR[[#This Row],[18-mar]]</f>
        <v>0</v>
      </c>
      <c r="P67">
        <f>+Casos_PN_CORR[[#This Row],[20-mar]]-Casos_PN_CORR[[#This Row],[19-mar]]</f>
        <v>0</v>
      </c>
      <c r="Q67">
        <f>+Casos_PN_CORR[[#This Row],[21-mar]]-Casos_PN_CORR[[#This Row],[20-mar]]</f>
        <v>0</v>
      </c>
      <c r="R67">
        <f>+Casos_PN_CORR[[#This Row],[22-mar]]-Casos_PN_CORR[[#This Row],[21-mar]]</f>
        <v>0</v>
      </c>
      <c r="S67">
        <f>+Casos_PN_CORR[[#This Row],[23-mar]]-Casos_PN_CORR[[#This Row],[22-mar]]</f>
        <v>0</v>
      </c>
      <c r="T67">
        <f>+Casos_PN_CORR[[#This Row],[24-mar]]-Casos_PN_CORR[[#This Row],[23-mar]]</f>
        <v>0</v>
      </c>
      <c r="U67">
        <f>+Casos_PN_CORR[[#This Row],[25-mar]]-Casos_PN_CORR[[#This Row],[24-mar]]</f>
        <v>0</v>
      </c>
      <c r="V67">
        <f>+Casos_PN_CORR[[#This Row],[26-mar]]-Casos_PN_CORR[[#This Row],[25-mar]]</f>
        <v>0</v>
      </c>
      <c r="W67">
        <f>+Casos_PN_CORR[[#This Row],[27-mar]]-Casos_PN_CORR[[#This Row],[26-mar]]</f>
        <v>0</v>
      </c>
      <c r="X67">
        <f>+Casos_PN_CORR[[#This Row],[28-mar]]-Casos_PN_CORR[[#This Row],[27-mar]]</f>
        <v>0</v>
      </c>
      <c r="Y67">
        <f>+Casos_PN_CORR[[#This Row],[29-mar]]-Casos_PN_CORR[[#This Row],[28-mar]]</f>
        <v>0</v>
      </c>
      <c r="Z67">
        <f>+Casos_PN_CORR[[#This Row],[30-mar]]-Casos_PN_CORR[[#This Row],[29-mar]]</f>
        <v>0</v>
      </c>
      <c r="AA67">
        <f>+Casos_PN_CORR[[#This Row],[31-mar]]-Casos_PN_CORR[[#This Row],[30-mar]]</f>
        <v>0</v>
      </c>
      <c r="AB67">
        <f>+Casos_PN_CORR[[#This Row],[1-abr]]-Casos_PN_CORR[[#This Row],[31-mar]]</f>
        <v>0</v>
      </c>
      <c r="AC67">
        <f>+Casos_PN_CORR[[#This Row],[2-abr]]-Casos_PN_CORR[[#This Row],[1-abr]]</f>
        <v>0</v>
      </c>
      <c r="AD67">
        <f>+Casos_PN_CORR[[#This Row],[3-abr]]-Casos_PN_CORR[[#This Row],[2-abr]]</f>
        <v>0</v>
      </c>
      <c r="AE67">
        <f>+Casos_PN_CORR[[#This Row],[4-abr]]-Casos_PN_CORR[[#This Row],[3-abr]]</f>
        <v>0</v>
      </c>
      <c r="AF67">
        <f>+Casos_PN_CORR[[#This Row],[5-abr]]-Casos_PN_CORR[[#This Row],[4-abr]]</f>
        <v>0</v>
      </c>
      <c r="AG67">
        <f>+Casos_PN_CORR[[#This Row],[6-abr]]-Casos_PN_CORR[[#This Row],[5-abr]]</f>
        <v>0</v>
      </c>
      <c r="AH67">
        <f>+Casos_PN_CORR[[#This Row],[7-abr]]-Casos_PN_CORR[[#This Row],[6-abr]]</f>
        <v>0</v>
      </c>
      <c r="AI67">
        <f>+Casos_PN_CORR[[#This Row],[8-abr]]-Casos_PN_CORR[[#This Row],[7-abr]]</f>
        <v>0</v>
      </c>
      <c r="AJ67">
        <f>+Casos_PN_CORR[[#This Row],[9-abr]]-Casos_PN_CORR[[#This Row],[8-abr]]</f>
        <v>0</v>
      </c>
      <c r="AK67">
        <f>+Casos_PN_CORR[[#This Row],[10-abr]]-Casos_PN_CORR[[#This Row],[9-abr]]</f>
        <v>0</v>
      </c>
      <c r="AL67">
        <f>+Casos_PN_CORR[[#This Row],[11-abr]]-Casos_PN_CORR[[#This Row],[10-abr]]</f>
        <v>0</v>
      </c>
      <c r="AM67">
        <f>+Casos_PN_CORR[[#This Row],[12-abr]]-Casos_PN_CORR[[#This Row],[11-abr]]</f>
        <v>0</v>
      </c>
      <c r="AN67">
        <f>+Casos_PN_CORR[[#This Row],[13-abr]]-Casos_PN_CORR[[#This Row],[12-abr]]</f>
        <v>0</v>
      </c>
      <c r="AO67">
        <f>+Casos_PN_CORR[[#This Row],[14-abr]]-Casos_PN_CORR[[#This Row],[13-abr]]</f>
        <v>0</v>
      </c>
      <c r="AP67">
        <f>+Casos_PN_CORR[[#This Row],[15-abr]]-Casos_PN_CORR[[#This Row],[14-abr]]</f>
        <v>0</v>
      </c>
      <c r="AQ67">
        <f>+Casos_PN_CORR[[#This Row],[16-abr]]-Casos_PN_CORR[[#This Row],[15-abr]]</f>
        <v>0</v>
      </c>
      <c r="AR67">
        <f>+Casos_PN_CORR[[#This Row],[17-abr]]-Casos_PN_CORR[[#This Row],[16-abr]]</f>
        <v>0</v>
      </c>
      <c r="AS67">
        <f>+Casos_PN_CORR[[#This Row],[18-abr]]-Casos_PN_CORR[[#This Row],[17-abr]]</f>
        <v>0</v>
      </c>
      <c r="AT67">
        <f>+Casos_PN_CORR[[#This Row],[19-abr]]-Casos_PN_CORR[[#This Row],[18-abr]]</f>
        <v>0</v>
      </c>
      <c r="AU67">
        <f>+Casos_PN_CORR[[#This Row],[20-abr]]-Casos_PN_CORR[[#This Row],[19-abr]]</f>
        <v>0</v>
      </c>
      <c r="AV67">
        <f>+Casos_PN_CORR[[#This Row],[21-abr]]-Casos_PN_CORR[[#This Row],[20-abr]]</f>
        <v>0</v>
      </c>
      <c r="AW67">
        <f>+Casos_PN_CORR[[#This Row],[22-abr]]-Casos_PN_CORR[[#This Row],[21-abr]]</f>
        <v>0</v>
      </c>
      <c r="AX67">
        <f>+Casos_PN_CORR[[#This Row],[23-abr]]-Casos_PN_CORR[[#This Row],[22-abr]]</f>
        <v>0</v>
      </c>
      <c r="AY67">
        <f>+Casos_PN_CORR[[#This Row],[24-abr]]-Casos_PN_CORR[[#This Row],[23-abr]]</f>
        <v>0</v>
      </c>
      <c r="AZ67">
        <f>+Casos_PN_CORR[[#This Row],[25-abr]]-Casos_PN_CORR[[#This Row],[24-abr]]</f>
        <v>0</v>
      </c>
      <c r="BA67">
        <f>+Casos_PN_CORR[[#This Row],[26-abr]]-Casos_PN_CORR[[#This Row],[25-abr]]</f>
        <v>0</v>
      </c>
      <c r="BB67">
        <f>+Casos_PN_CORR[[#This Row],[27-abr]]-Casos_PN_CORR[[#This Row],[26-abr]]</f>
        <v>0</v>
      </c>
      <c r="BC67">
        <f>+Casos_PN_CORR[[#This Row],[28-abr]]-Casos_PN_CORR[[#This Row],[27-abr]]</f>
        <v>0</v>
      </c>
      <c r="BD67">
        <f>+Casos_PN_CORR[[#This Row],[29-abr]]-Casos_PN_CORR[[#This Row],[28-abr]]</f>
        <v>0</v>
      </c>
      <c r="BE67">
        <f>+Casos_PN_CORR[[#This Row],[30-abr]]-Casos_PN_CORR[[#This Row],[29-abr]]</f>
        <v>0</v>
      </c>
      <c r="BF67">
        <f>+Casos_PN_CORR[[#This Row],[1-may]]-Casos_PN_CORR[[#This Row],[30-abr]]</f>
        <v>0</v>
      </c>
      <c r="BG67">
        <f>+Casos_PN_CORR[[#This Row],[2-may]]-Casos_PN_CORR[[#This Row],[1-may]]</f>
        <v>0</v>
      </c>
      <c r="BH67">
        <f>+Casos_PN_CORR[[#This Row],[3-may]]-Casos_PN_CORR[[#This Row],[2-may]]</f>
        <v>0</v>
      </c>
      <c r="BI67">
        <f>+Casos_PN_CORR[[#This Row],[4-may]]-Casos_PN_CORR[[#This Row],[3-may]]</f>
        <v>0</v>
      </c>
      <c r="BJ67">
        <f>+Casos_PN_CORR[[#This Row],[5-may]]-Casos_PN_CORR[[#This Row],[4-may]]</f>
        <v>0</v>
      </c>
      <c r="BK67">
        <f>+Casos_PN_CORR[[#This Row],[6-may]]-Casos_PN_CORR[[#This Row],[5-may]]</f>
        <v>0</v>
      </c>
      <c r="BL67">
        <f>+Casos_PN_CORR[[#This Row],[7-may]]-Casos_PN_CORR[[#This Row],[6-may]]</f>
        <v>0</v>
      </c>
      <c r="BM67">
        <f>+Casos_PN_CORR[[#This Row],[8-may]]-Casos_PN_CORR[[#This Row],[7-may]]</f>
        <v>0</v>
      </c>
      <c r="BN67">
        <f>+Casos_PN_CORR[[#This Row],[9-may]]-Casos_PN_CORR[[#This Row],[8-may]]</f>
        <v>0</v>
      </c>
      <c r="BO67">
        <f>+Casos_PN_CORR[[#This Row],[10-may]]-Casos_PN_CORR[[#This Row],[9-may]]</f>
        <v>0</v>
      </c>
      <c r="BP67">
        <f>+Casos_PN_CORR[[#This Row],[11-may]]-Casos_PN_CORR[[#This Row],[10-may]]</f>
        <v>0</v>
      </c>
      <c r="BQ67">
        <f>+Casos_PN_CORR[[#This Row],[12-may]]-Casos_PN_CORR[[#This Row],[11-may]]</f>
        <v>0</v>
      </c>
      <c r="BR67">
        <f>+Casos_PN_CORR[[#This Row],[13-may]]-Casos_PN_CORR[[#This Row],[12-may]]</f>
        <v>0</v>
      </c>
      <c r="BS67">
        <f>+Casos_PN_CORR[[#This Row],[14-may]]-Casos_PN_CORR[[#This Row],[13-may]]</f>
        <v>0</v>
      </c>
      <c r="BT67">
        <f>+Casos_PN_CORR[[#This Row],[15-may]]-Casos_PN_CORR[[#This Row],[14-may]]</f>
        <v>0</v>
      </c>
      <c r="BU67">
        <f>+Casos_PN_CORR[[#This Row],[16-may]]-Casos_PN_CORR[[#This Row],[15-may]]</f>
        <v>0</v>
      </c>
      <c r="BV67">
        <f>+Casos_PN_CORR[[#This Row],[17-may]]-Casos_PN_CORR[[#This Row],[16-may]]</f>
        <v>0</v>
      </c>
      <c r="BW67">
        <f>+Casos_PN_CORR[[#This Row],[18-may]]-Casos_PN_CORR[[#This Row],[17-may]]</f>
        <v>0</v>
      </c>
      <c r="BX67">
        <f>+Casos_PN_CORR[[#This Row],[19-may]]-Casos_PN_CORR[[#This Row],[18-may]]</f>
        <v>0</v>
      </c>
      <c r="BY67">
        <f>+Casos_PN_CORR[[#This Row],[20-may]]-Casos_PN_CORR[[#This Row],[19-may]]</f>
        <v>0</v>
      </c>
      <c r="BZ67">
        <f>+Casos_PN_CORR[[#This Row],[21-may]]-Casos_PN_CORR[[#This Row],[20-may]]</f>
        <v>0</v>
      </c>
      <c r="CA67">
        <f>+Casos_PN_CORR[[#This Row],[22-may]]-Casos_PN_CORR[[#This Row],[21-may]]</f>
        <v>0</v>
      </c>
      <c r="CB67">
        <f>+Casos_PN_CORR[[#This Row],[23-may]]-Casos_PN_CORR[[#This Row],[22-may]]</f>
        <v>0</v>
      </c>
      <c r="CC67">
        <f>+Casos_PN_CORR[[#This Row],[24-may]]-Casos_PN_CORR[[#This Row],[23-may]]</f>
        <v>0</v>
      </c>
      <c r="CD67">
        <f>+Casos_PN_CORR[[#This Row],[25-may]]-Casos_PN_CORR[[#This Row],[24-may]]</f>
        <v>0</v>
      </c>
      <c r="CE67">
        <f>+Casos_PN_CORR[[#This Row],[26-may]]-Casos_PN_CORR[[#This Row],[25-may]]</f>
        <v>0</v>
      </c>
      <c r="CF67">
        <f>+Casos_PN_CORR[[#This Row],[27-may]]-Casos_PN_CORR[[#This Row],[26-may]]</f>
        <v>0</v>
      </c>
      <c r="CG67">
        <f>+Casos_PN_CORR[[#This Row],[28-may]]-Casos_PN_CORR[[#This Row],[27-may]]</f>
        <v>0</v>
      </c>
      <c r="CH67">
        <f>+Casos_PN_CORR[[#This Row],[29-may]]-Casos_PN_CORR[[#This Row],[28-may]]</f>
        <v>0</v>
      </c>
      <c r="CI67">
        <f>+Casos_PN_CORR[[#This Row],[30-may]]-Casos_PN_CORR[[#This Row],[29-may]]</f>
        <v>0</v>
      </c>
      <c r="CJ67">
        <f>+Casos_PN_CORR[[#This Row],[31-may]]-Casos_PN_CORR[[#This Row],[30-may]]</f>
        <v>0</v>
      </c>
      <c r="CK67">
        <f>+Casos_PN_CORR[[#This Row],[1-jun]]-Casos_PN_CORR[[#This Row],[31-may]]</f>
        <v>0</v>
      </c>
      <c r="CL67">
        <f>+Casos_PN_CORR[[#This Row],[2-jun]]-Casos_PN_CORR[[#This Row],[1-jun]]</f>
        <v>0</v>
      </c>
      <c r="CM67">
        <f>+Casos_PN_CORR[[#This Row],[3-jun]]-Casos_PN_CORR[[#This Row],[2-jun]]</f>
        <v>0</v>
      </c>
      <c r="CN67">
        <f>+Casos_PN_CORR[[#This Row],[4-jun]]-Casos_PN_CORR[[#This Row],[3-jun]]</f>
        <v>0</v>
      </c>
      <c r="CO67">
        <f>+Casos_PN_CORR[[#This Row],[5-jun]]-Casos_PN_CORR[[#This Row],[4-jun]]</f>
        <v>0</v>
      </c>
      <c r="CP67">
        <f>+Casos_PN_CORR[[#This Row],[6-jun]]-Casos_PN_CORR[[#This Row],[5-jun]]</f>
        <v>0</v>
      </c>
    </row>
    <row r="68" spans="1:94">
      <c r="A68">
        <v>30103</v>
      </c>
      <c r="B68" s="2" t="s">
        <v>99</v>
      </c>
      <c r="C68" s="2" t="s">
        <v>99</v>
      </c>
      <c r="D68" s="2" t="s">
        <v>206</v>
      </c>
      <c r="E68" s="4">
        <f t="shared" ref="E68:E131" si="1">SUM(F68:AEZ68)</f>
        <v>19</v>
      </c>
      <c r="F68">
        <f>+Casos_PN_CORR[[#This Row],[10-mar]]</f>
        <v>0</v>
      </c>
      <c r="G68">
        <f>+Casos_PN_CORR[[#This Row],[11-mar]]-Casos_PN_CORR[[#This Row],[10-mar]]</f>
        <v>0</v>
      </c>
      <c r="H68">
        <f>+Casos_PN_CORR[[#This Row],[12-mar]]-Casos_PN_CORR[[#This Row],[11-mar]]</f>
        <v>0</v>
      </c>
      <c r="I68">
        <f>+Casos_PN_CORR[[#This Row],[13-mar]]-Casos_PN_CORR[[#This Row],[12-mar]]</f>
        <v>0</v>
      </c>
      <c r="J68">
        <f>+Casos_PN_CORR[[#This Row],[14-mar]]-Casos_PN_CORR[[#This Row],[13-mar]]</f>
        <v>0</v>
      </c>
      <c r="K68">
        <f>+Casos_PN_CORR[[#This Row],[15-mar]]-Casos_PN_CORR[[#This Row],[14-mar]]</f>
        <v>0</v>
      </c>
      <c r="L68">
        <f>+Casos_PN_CORR[[#This Row],[16-mar]]-Casos_PN_CORR[[#This Row],[15-mar]]</f>
        <v>0</v>
      </c>
      <c r="M68">
        <f>+Casos_PN_CORR[[#This Row],[17-mar]]-Casos_PN_CORR[[#This Row],[16-mar]]</f>
        <v>0</v>
      </c>
      <c r="N68">
        <f>+Casos_PN_CORR[[#This Row],[18-mar]]-Casos_PN_CORR[[#This Row],[17-mar]]</f>
        <v>0</v>
      </c>
      <c r="O68">
        <f>+Casos_PN_CORR[[#This Row],[19-mar]]-Casos_PN_CORR[[#This Row],[18-mar]]</f>
        <v>0</v>
      </c>
      <c r="P68">
        <f>+Casos_PN_CORR[[#This Row],[20-mar]]-Casos_PN_CORR[[#This Row],[19-mar]]</f>
        <v>0</v>
      </c>
      <c r="Q68">
        <f>+Casos_PN_CORR[[#This Row],[21-mar]]-Casos_PN_CORR[[#This Row],[20-mar]]</f>
        <v>0</v>
      </c>
      <c r="R68">
        <f>+Casos_PN_CORR[[#This Row],[22-mar]]-Casos_PN_CORR[[#This Row],[21-mar]]</f>
        <v>0</v>
      </c>
      <c r="S68">
        <f>+Casos_PN_CORR[[#This Row],[23-mar]]-Casos_PN_CORR[[#This Row],[22-mar]]</f>
        <v>0</v>
      </c>
      <c r="T68">
        <f>+Casos_PN_CORR[[#This Row],[24-mar]]-Casos_PN_CORR[[#This Row],[23-mar]]</f>
        <v>0</v>
      </c>
      <c r="U68">
        <f>+Casos_PN_CORR[[#This Row],[25-mar]]-Casos_PN_CORR[[#This Row],[24-mar]]</f>
        <v>0</v>
      </c>
      <c r="V68">
        <f>+Casos_PN_CORR[[#This Row],[26-mar]]-Casos_PN_CORR[[#This Row],[25-mar]]</f>
        <v>0</v>
      </c>
      <c r="W68">
        <f>+Casos_PN_CORR[[#This Row],[27-mar]]-Casos_PN_CORR[[#This Row],[26-mar]]</f>
        <v>0</v>
      </c>
      <c r="X68">
        <f>+Casos_PN_CORR[[#This Row],[28-mar]]-Casos_PN_CORR[[#This Row],[27-mar]]</f>
        <v>0</v>
      </c>
      <c r="Y68">
        <f>+Casos_PN_CORR[[#This Row],[29-mar]]-Casos_PN_CORR[[#This Row],[28-mar]]</f>
        <v>0</v>
      </c>
      <c r="Z68">
        <f>+Casos_PN_CORR[[#This Row],[30-mar]]-Casos_PN_CORR[[#This Row],[29-mar]]</f>
        <v>0</v>
      </c>
      <c r="AA68">
        <f>+Casos_PN_CORR[[#This Row],[31-mar]]-Casos_PN_CORR[[#This Row],[30-mar]]</f>
        <v>0</v>
      </c>
      <c r="AB68">
        <f>+Casos_PN_CORR[[#This Row],[1-abr]]-Casos_PN_CORR[[#This Row],[31-mar]]</f>
        <v>0</v>
      </c>
      <c r="AC68">
        <f>+Casos_PN_CORR[[#This Row],[2-abr]]-Casos_PN_CORR[[#This Row],[1-abr]]</f>
        <v>0</v>
      </c>
      <c r="AD68">
        <f>+Casos_PN_CORR[[#This Row],[3-abr]]-Casos_PN_CORR[[#This Row],[2-abr]]</f>
        <v>0</v>
      </c>
      <c r="AE68">
        <f>+Casos_PN_CORR[[#This Row],[4-abr]]-Casos_PN_CORR[[#This Row],[3-abr]]</f>
        <v>0</v>
      </c>
      <c r="AF68">
        <f>+Casos_PN_CORR[[#This Row],[5-abr]]-Casos_PN_CORR[[#This Row],[4-abr]]</f>
        <v>0</v>
      </c>
      <c r="AG68">
        <f>+Casos_PN_CORR[[#This Row],[6-abr]]-Casos_PN_CORR[[#This Row],[5-abr]]</f>
        <v>0</v>
      </c>
      <c r="AH68">
        <f>+Casos_PN_CORR[[#This Row],[7-abr]]-Casos_PN_CORR[[#This Row],[6-abr]]</f>
        <v>0</v>
      </c>
      <c r="AI68">
        <f>+Casos_PN_CORR[[#This Row],[8-abr]]-Casos_PN_CORR[[#This Row],[7-abr]]</f>
        <v>0</v>
      </c>
      <c r="AJ68">
        <f>+Casos_PN_CORR[[#This Row],[9-abr]]-Casos_PN_CORR[[#This Row],[8-abr]]</f>
        <v>0</v>
      </c>
      <c r="AK68">
        <f>+Casos_PN_CORR[[#This Row],[10-abr]]-Casos_PN_CORR[[#This Row],[9-abr]]</f>
        <v>0</v>
      </c>
      <c r="AL68">
        <f>+Casos_PN_CORR[[#This Row],[11-abr]]-Casos_PN_CORR[[#This Row],[10-abr]]</f>
        <v>0</v>
      </c>
      <c r="AM68">
        <f>+Casos_PN_CORR[[#This Row],[12-abr]]-Casos_PN_CORR[[#This Row],[11-abr]]</f>
        <v>0</v>
      </c>
      <c r="AN68">
        <f>+Casos_PN_CORR[[#This Row],[13-abr]]-Casos_PN_CORR[[#This Row],[12-abr]]</f>
        <v>0</v>
      </c>
      <c r="AO68">
        <f>+Casos_PN_CORR[[#This Row],[14-abr]]-Casos_PN_CORR[[#This Row],[13-abr]]</f>
        <v>0</v>
      </c>
      <c r="AP68">
        <f>+Casos_PN_CORR[[#This Row],[15-abr]]-Casos_PN_CORR[[#This Row],[14-abr]]</f>
        <v>0</v>
      </c>
      <c r="AQ68">
        <f>+Casos_PN_CORR[[#This Row],[16-abr]]-Casos_PN_CORR[[#This Row],[15-abr]]</f>
        <v>0</v>
      </c>
      <c r="AR68">
        <f>+Casos_PN_CORR[[#This Row],[17-abr]]-Casos_PN_CORR[[#This Row],[16-abr]]</f>
        <v>0</v>
      </c>
      <c r="AS68">
        <f>+Casos_PN_CORR[[#This Row],[18-abr]]-Casos_PN_CORR[[#This Row],[17-abr]]</f>
        <v>0</v>
      </c>
      <c r="AT68">
        <f>+Casos_PN_CORR[[#This Row],[19-abr]]-Casos_PN_CORR[[#This Row],[18-abr]]</f>
        <v>0</v>
      </c>
      <c r="AU68">
        <f>+Casos_PN_CORR[[#This Row],[20-abr]]-Casos_PN_CORR[[#This Row],[19-abr]]</f>
        <v>0</v>
      </c>
      <c r="AV68">
        <f>+Casos_PN_CORR[[#This Row],[21-abr]]-Casos_PN_CORR[[#This Row],[20-abr]]</f>
        <v>0</v>
      </c>
      <c r="AW68">
        <f>+Casos_PN_CORR[[#This Row],[22-abr]]-Casos_PN_CORR[[#This Row],[21-abr]]</f>
        <v>0</v>
      </c>
      <c r="AX68">
        <f>+Casos_PN_CORR[[#This Row],[23-abr]]-Casos_PN_CORR[[#This Row],[22-abr]]</f>
        <v>0</v>
      </c>
      <c r="AY68">
        <f>+Casos_PN_CORR[[#This Row],[24-abr]]-Casos_PN_CORR[[#This Row],[23-abr]]</f>
        <v>0</v>
      </c>
      <c r="AZ68">
        <f>+Casos_PN_CORR[[#This Row],[25-abr]]-Casos_PN_CORR[[#This Row],[24-abr]]</f>
        <v>0</v>
      </c>
      <c r="BA68">
        <f>+Casos_PN_CORR[[#This Row],[26-abr]]-Casos_PN_CORR[[#This Row],[25-abr]]</f>
        <v>0</v>
      </c>
      <c r="BB68">
        <f>+Casos_PN_CORR[[#This Row],[27-abr]]-Casos_PN_CORR[[#This Row],[26-abr]]</f>
        <v>0</v>
      </c>
      <c r="BC68">
        <f>+Casos_PN_CORR[[#This Row],[28-abr]]-Casos_PN_CORR[[#This Row],[27-abr]]</f>
        <v>0</v>
      </c>
      <c r="BD68">
        <f>+Casos_PN_CORR[[#This Row],[29-abr]]-Casos_PN_CORR[[#This Row],[28-abr]]</f>
        <v>0</v>
      </c>
      <c r="BE68">
        <f>+Casos_PN_CORR[[#This Row],[30-abr]]-Casos_PN_CORR[[#This Row],[29-abr]]</f>
        <v>0</v>
      </c>
      <c r="BF68">
        <f>+Casos_PN_CORR[[#This Row],[1-may]]-Casos_PN_CORR[[#This Row],[30-abr]]</f>
        <v>0</v>
      </c>
      <c r="BG68">
        <f>+Casos_PN_CORR[[#This Row],[2-may]]-Casos_PN_CORR[[#This Row],[1-may]]</f>
        <v>0</v>
      </c>
      <c r="BH68">
        <f>+Casos_PN_CORR[[#This Row],[3-may]]-Casos_PN_CORR[[#This Row],[2-may]]</f>
        <v>0</v>
      </c>
      <c r="BI68">
        <f>+Casos_PN_CORR[[#This Row],[4-may]]-Casos_PN_CORR[[#This Row],[3-may]]</f>
        <v>0</v>
      </c>
      <c r="BJ68">
        <f>+Casos_PN_CORR[[#This Row],[5-may]]-Casos_PN_CORR[[#This Row],[4-may]]</f>
        <v>0</v>
      </c>
      <c r="BK68">
        <f>+Casos_PN_CORR[[#This Row],[6-may]]-Casos_PN_CORR[[#This Row],[5-may]]</f>
        <v>0</v>
      </c>
      <c r="BL68">
        <f>+Casos_PN_CORR[[#This Row],[7-may]]-Casos_PN_CORR[[#This Row],[6-may]]</f>
        <v>0</v>
      </c>
      <c r="BM68">
        <f>+Casos_PN_CORR[[#This Row],[8-may]]-Casos_PN_CORR[[#This Row],[7-may]]</f>
        <v>0</v>
      </c>
      <c r="BN68">
        <f>+Casos_PN_CORR[[#This Row],[9-may]]-Casos_PN_CORR[[#This Row],[8-may]]</f>
        <v>0</v>
      </c>
      <c r="BO68">
        <f>+Casos_PN_CORR[[#This Row],[10-may]]-Casos_PN_CORR[[#This Row],[9-may]]</f>
        <v>0</v>
      </c>
      <c r="BP68">
        <f>+Casos_PN_CORR[[#This Row],[11-may]]-Casos_PN_CORR[[#This Row],[10-may]]</f>
        <v>0</v>
      </c>
      <c r="BQ68">
        <f>+Casos_PN_CORR[[#This Row],[12-may]]-Casos_PN_CORR[[#This Row],[11-may]]</f>
        <v>0</v>
      </c>
      <c r="BR68">
        <f>+Casos_PN_CORR[[#This Row],[13-may]]-Casos_PN_CORR[[#This Row],[12-may]]</f>
        <v>0</v>
      </c>
      <c r="BS68">
        <f>+Casos_PN_CORR[[#This Row],[14-may]]-Casos_PN_CORR[[#This Row],[13-may]]</f>
        <v>0</v>
      </c>
      <c r="BT68">
        <f>+Casos_PN_CORR[[#This Row],[15-may]]-Casos_PN_CORR[[#This Row],[14-may]]</f>
        <v>0</v>
      </c>
      <c r="BU68">
        <f>+Casos_PN_CORR[[#This Row],[16-may]]-Casos_PN_CORR[[#This Row],[15-may]]</f>
        <v>0</v>
      </c>
      <c r="BV68">
        <f>+Casos_PN_CORR[[#This Row],[17-may]]-Casos_PN_CORR[[#This Row],[16-may]]</f>
        <v>0</v>
      </c>
      <c r="BW68">
        <f>+Casos_PN_CORR[[#This Row],[18-may]]-Casos_PN_CORR[[#This Row],[17-may]]</f>
        <v>0</v>
      </c>
      <c r="BX68">
        <f>+Casos_PN_CORR[[#This Row],[19-may]]-Casos_PN_CORR[[#This Row],[18-may]]</f>
        <v>0</v>
      </c>
      <c r="BY68">
        <f>+Casos_PN_CORR[[#This Row],[20-may]]-Casos_PN_CORR[[#This Row],[19-may]]</f>
        <v>0</v>
      </c>
      <c r="BZ68">
        <f>+Casos_PN_CORR[[#This Row],[21-may]]-Casos_PN_CORR[[#This Row],[20-may]]</f>
        <v>0</v>
      </c>
      <c r="CA68">
        <f>+Casos_PN_CORR[[#This Row],[22-may]]-Casos_PN_CORR[[#This Row],[21-may]]</f>
        <v>0</v>
      </c>
      <c r="CB68">
        <f>+Casos_PN_CORR[[#This Row],[23-may]]-Casos_PN_CORR[[#This Row],[22-may]]</f>
        <v>0</v>
      </c>
      <c r="CC68">
        <f>+Casos_PN_CORR[[#This Row],[24-may]]-Casos_PN_CORR[[#This Row],[23-may]]</f>
        <v>0</v>
      </c>
      <c r="CD68">
        <f>+Casos_PN_CORR[[#This Row],[25-may]]-Casos_PN_CORR[[#This Row],[24-may]]</f>
        <v>0</v>
      </c>
      <c r="CE68">
        <f>+Casos_PN_CORR[[#This Row],[26-may]]-Casos_PN_CORR[[#This Row],[25-may]]</f>
        <v>0</v>
      </c>
      <c r="CF68">
        <f>+Casos_PN_CORR[[#This Row],[27-may]]-Casos_PN_CORR[[#This Row],[26-may]]</f>
        <v>0</v>
      </c>
      <c r="CG68">
        <f>+Casos_PN_CORR[[#This Row],[28-may]]-Casos_PN_CORR[[#This Row],[27-may]]</f>
        <v>0</v>
      </c>
      <c r="CH68">
        <f>+Casos_PN_CORR[[#This Row],[29-may]]-Casos_PN_CORR[[#This Row],[28-may]]</f>
        <v>0</v>
      </c>
      <c r="CI68">
        <f>+Casos_PN_CORR[[#This Row],[30-may]]-Casos_PN_CORR[[#This Row],[29-may]]</f>
        <v>0</v>
      </c>
      <c r="CJ68">
        <f>+Casos_PN_CORR[[#This Row],[31-may]]-Casos_PN_CORR[[#This Row],[30-may]]</f>
        <v>0</v>
      </c>
      <c r="CK68">
        <f>+Casos_PN_CORR[[#This Row],[1-jun]]-Casos_PN_CORR[[#This Row],[31-may]]</f>
        <v>0</v>
      </c>
      <c r="CL68">
        <f>+Casos_PN_CORR[[#This Row],[2-jun]]-Casos_PN_CORR[[#This Row],[1-jun]]</f>
        <v>0</v>
      </c>
      <c r="CM68">
        <f>+Casos_PN_CORR[[#This Row],[3-jun]]-Casos_PN_CORR[[#This Row],[2-jun]]</f>
        <v>0</v>
      </c>
      <c r="CN68">
        <f>+Casos_PN_CORR[[#This Row],[4-jun]]-Casos_PN_CORR[[#This Row],[3-jun]]</f>
        <v>0</v>
      </c>
      <c r="CO68">
        <f>+Casos_PN_CORR[[#This Row],[5-jun]]-Casos_PN_CORR[[#This Row],[4-jun]]</f>
        <v>19</v>
      </c>
      <c r="CP68">
        <f>+Casos_PN_CORR[[#This Row],[6-jun]]-Casos_PN_CORR[[#This Row],[5-jun]]</f>
        <v>0</v>
      </c>
    </row>
    <row r="69" spans="1:94">
      <c r="A69">
        <v>130403</v>
      </c>
      <c r="B69" s="2" t="s">
        <v>131</v>
      </c>
      <c r="C69" s="2" t="s">
        <v>178</v>
      </c>
      <c r="D69" s="2" t="s">
        <v>207</v>
      </c>
      <c r="E69" s="4">
        <f t="shared" si="1"/>
        <v>0</v>
      </c>
      <c r="F69">
        <f>+Casos_PN_CORR[[#This Row],[10-mar]]</f>
        <v>0</v>
      </c>
      <c r="G69">
        <f>+Casos_PN_CORR[[#This Row],[11-mar]]-Casos_PN_CORR[[#This Row],[10-mar]]</f>
        <v>0</v>
      </c>
      <c r="H69">
        <f>+Casos_PN_CORR[[#This Row],[12-mar]]-Casos_PN_CORR[[#This Row],[11-mar]]</f>
        <v>0</v>
      </c>
      <c r="I69">
        <f>+Casos_PN_CORR[[#This Row],[13-mar]]-Casos_PN_CORR[[#This Row],[12-mar]]</f>
        <v>0</v>
      </c>
      <c r="J69">
        <f>+Casos_PN_CORR[[#This Row],[14-mar]]-Casos_PN_CORR[[#This Row],[13-mar]]</f>
        <v>0</v>
      </c>
      <c r="K69">
        <f>+Casos_PN_CORR[[#This Row],[15-mar]]-Casos_PN_CORR[[#This Row],[14-mar]]</f>
        <v>0</v>
      </c>
      <c r="L69">
        <f>+Casos_PN_CORR[[#This Row],[16-mar]]-Casos_PN_CORR[[#This Row],[15-mar]]</f>
        <v>0</v>
      </c>
      <c r="M69">
        <f>+Casos_PN_CORR[[#This Row],[17-mar]]-Casos_PN_CORR[[#This Row],[16-mar]]</f>
        <v>0</v>
      </c>
      <c r="N69">
        <f>+Casos_PN_CORR[[#This Row],[18-mar]]-Casos_PN_CORR[[#This Row],[17-mar]]</f>
        <v>0</v>
      </c>
      <c r="O69">
        <f>+Casos_PN_CORR[[#This Row],[19-mar]]-Casos_PN_CORR[[#This Row],[18-mar]]</f>
        <v>0</v>
      </c>
      <c r="P69">
        <f>+Casos_PN_CORR[[#This Row],[20-mar]]-Casos_PN_CORR[[#This Row],[19-mar]]</f>
        <v>0</v>
      </c>
      <c r="Q69">
        <f>+Casos_PN_CORR[[#This Row],[21-mar]]-Casos_PN_CORR[[#This Row],[20-mar]]</f>
        <v>0</v>
      </c>
      <c r="R69">
        <f>+Casos_PN_CORR[[#This Row],[22-mar]]-Casos_PN_CORR[[#This Row],[21-mar]]</f>
        <v>0</v>
      </c>
      <c r="S69">
        <f>+Casos_PN_CORR[[#This Row],[23-mar]]-Casos_PN_CORR[[#This Row],[22-mar]]</f>
        <v>0</v>
      </c>
      <c r="T69">
        <f>+Casos_PN_CORR[[#This Row],[24-mar]]-Casos_PN_CORR[[#This Row],[23-mar]]</f>
        <v>0</v>
      </c>
      <c r="U69">
        <f>+Casos_PN_CORR[[#This Row],[25-mar]]-Casos_PN_CORR[[#This Row],[24-mar]]</f>
        <v>0</v>
      </c>
      <c r="V69">
        <f>+Casos_PN_CORR[[#This Row],[26-mar]]-Casos_PN_CORR[[#This Row],[25-mar]]</f>
        <v>0</v>
      </c>
      <c r="W69">
        <f>+Casos_PN_CORR[[#This Row],[27-mar]]-Casos_PN_CORR[[#This Row],[26-mar]]</f>
        <v>0</v>
      </c>
      <c r="X69">
        <f>+Casos_PN_CORR[[#This Row],[28-mar]]-Casos_PN_CORR[[#This Row],[27-mar]]</f>
        <v>0</v>
      </c>
      <c r="Y69">
        <f>+Casos_PN_CORR[[#This Row],[29-mar]]-Casos_PN_CORR[[#This Row],[28-mar]]</f>
        <v>0</v>
      </c>
      <c r="Z69">
        <f>+Casos_PN_CORR[[#This Row],[30-mar]]-Casos_PN_CORR[[#This Row],[29-mar]]</f>
        <v>0</v>
      </c>
      <c r="AA69">
        <f>+Casos_PN_CORR[[#This Row],[31-mar]]-Casos_PN_CORR[[#This Row],[30-mar]]</f>
        <v>0</v>
      </c>
      <c r="AB69">
        <f>+Casos_PN_CORR[[#This Row],[1-abr]]-Casos_PN_CORR[[#This Row],[31-mar]]</f>
        <v>0</v>
      </c>
      <c r="AC69">
        <f>+Casos_PN_CORR[[#This Row],[2-abr]]-Casos_PN_CORR[[#This Row],[1-abr]]</f>
        <v>0</v>
      </c>
      <c r="AD69">
        <f>+Casos_PN_CORR[[#This Row],[3-abr]]-Casos_PN_CORR[[#This Row],[2-abr]]</f>
        <v>0</v>
      </c>
      <c r="AE69">
        <f>+Casos_PN_CORR[[#This Row],[4-abr]]-Casos_PN_CORR[[#This Row],[3-abr]]</f>
        <v>0</v>
      </c>
      <c r="AF69">
        <f>+Casos_PN_CORR[[#This Row],[5-abr]]-Casos_PN_CORR[[#This Row],[4-abr]]</f>
        <v>0</v>
      </c>
      <c r="AG69">
        <f>+Casos_PN_CORR[[#This Row],[6-abr]]-Casos_PN_CORR[[#This Row],[5-abr]]</f>
        <v>0</v>
      </c>
      <c r="AH69">
        <f>+Casos_PN_CORR[[#This Row],[7-abr]]-Casos_PN_CORR[[#This Row],[6-abr]]</f>
        <v>0</v>
      </c>
      <c r="AI69">
        <f>+Casos_PN_CORR[[#This Row],[8-abr]]-Casos_PN_CORR[[#This Row],[7-abr]]</f>
        <v>0</v>
      </c>
      <c r="AJ69">
        <f>+Casos_PN_CORR[[#This Row],[9-abr]]-Casos_PN_CORR[[#This Row],[8-abr]]</f>
        <v>0</v>
      </c>
      <c r="AK69">
        <f>+Casos_PN_CORR[[#This Row],[10-abr]]-Casos_PN_CORR[[#This Row],[9-abr]]</f>
        <v>0</v>
      </c>
      <c r="AL69">
        <f>+Casos_PN_CORR[[#This Row],[11-abr]]-Casos_PN_CORR[[#This Row],[10-abr]]</f>
        <v>0</v>
      </c>
      <c r="AM69">
        <f>+Casos_PN_CORR[[#This Row],[12-abr]]-Casos_PN_CORR[[#This Row],[11-abr]]</f>
        <v>0</v>
      </c>
      <c r="AN69">
        <f>+Casos_PN_CORR[[#This Row],[13-abr]]-Casos_PN_CORR[[#This Row],[12-abr]]</f>
        <v>0</v>
      </c>
      <c r="AO69">
        <f>+Casos_PN_CORR[[#This Row],[14-abr]]-Casos_PN_CORR[[#This Row],[13-abr]]</f>
        <v>0</v>
      </c>
      <c r="AP69">
        <f>+Casos_PN_CORR[[#This Row],[15-abr]]-Casos_PN_CORR[[#This Row],[14-abr]]</f>
        <v>0</v>
      </c>
      <c r="AQ69">
        <f>+Casos_PN_CORR[[#This Row],[16-abr]]-Casos_PN_CORR[[#This Row],[15-abr]]</f>
        <v>0</v>
      </c>
      <c r="AR69">
        <f>+Casos_PN_CORR[[#This Row],[17-abr]]-Casos_PN_CORR[[#This Row],[16-abr]]</f>
        <v>0</v>
      </c>
      <c r="AS69">
        <f>+Casos_PN_CORR[[#This Row],[18-abr]]-Casos_PN_CORR[[#This Row],[17-abr]]</f>
        <v>0</v>
      </c>
      <c r="AT69">
        <f>+Casos_PN_CORR[[#This Row],[19-abr]]-Casos_PN_CORR[[#This Row],[18-abr]]</f>
        <v>0</v>
      </c>
      <c r="AU69">
        <f>+Casos_PN_CORR[[#This Row],[20-abr]]-Casos_PN_CORR[[#This Row],[19-abr]]</f>
        <v>0</v>
      </c>
      <c r="AV69">
        <f>+Casos_PN_CORR[[#This Row],[21-abr]]-Casos_PN_CORR[[#This Row],[20-abr]]</f>
        <v>0</v>
      </c>
      <c r="AW69">
        <f>+Casos_PN_CORR[[#This Row],[22-abr]]-Casos_PN_CORR[[#This Row],[21-abr]]</f>
        <v>0</v>
      </c>
      <c r="AX69">
        <f>+Casos_PN_CORR[[#This Row],[23-abr]]-Casos_PN_CORR[[#This Row],[22-abr]]</f>
        <v>0</v>
      </c>
      <c r="AY69">
        <f>+Casos_PN_CORR[[#This Row],[24-abr]]-Casos_PN_CORR[[#This Row],[23-abr]]</f>
        <v>0</v>
      </c>
      <c r="AZ69">
        <f>+Casos_PN_CORR[[#This Row],[25-abr]]-Casos_PN_CORR[[#This Row],[24-abr]]</f>
        <v>0</v>
      </c>
      <c r="BA69">
        <f>+Casos_PN_CORR[[#This Row],[26-abr]]-Casos_PN_CORR[[#This Row],[25-abr]]</f>
        <v>0</v>
      </c>
      <c r="BB69">
        <f>+Casos_PN_CORR[[#This Row],[27-abr]]-Casos_PN_CORR[[#This Row],[26-abr]]</f>
        <v>0</v>
      </c>
      <c r="BC69">
        <f>+Casos_PN_CORR[[#This Row],[28-abr]]-Casos_PN_CORR[[#This Row],[27-abr]]</f>
        <v>0</v>
      </c>
      <c r="BD69">
        <f>+Casos_PN_CORR[[#This Row],[29-abr]]-Casos_PN_CORR[[#This Row],[28-abr]]</f>
        <v>0</v>
      </c>
      <c r="BE69">
        <f>+Casos_PN_CORR[[#This Row],[30-abr]]-Casos_PN_CORR[[#This Row],[29-abr]]</f>
        <v>0</v>
      </c>
      <c r="BF69">
        <f>+Casos_PN_CORR[[#This Row],[1-may]]-Casos_PN_CORR[[#This Row],[30-abr]]</f>
        <v>0</v>
      </c>
      <c r="BG69">
        <f>+Casos_PN_CORR[[#This Row],[2-may]]-Casos_PN_CORR[[#This Row],[1-may]]</f>
        <v>0</v>
      </c>
      <c r="BH69">
        <f>+Casos_PN_CORR[[#This Row],[3-may]]-Casos_PN_CORR[[#This Row],[2-may]]</f>
        <v>0</v>
      </c>
      <c r="BI69">
        <f>+Casos_PN_CORR[[#This Row],[4-may]]-Casos_PN_CORR[[#This Row],[3-may]]</f>
        <v>0</v>
      </c>
      <c r="BJ69">
        <f>+Casos_PN_CORR[[#This Row],[5-may]]-Casos_PN_CORR[[#This Row],[4-may]]</f>
        <v>0</v>
      </c>
      <c r="BK69">
        <f>+Casos_PN_CORR[[#This Row],[6-may]]-Casos_PN_CORR[[#This Row],[5-may]]</f>
        <v>0</v>
      </c>
      <c r="BL69">
        <f>+Casos_PN_CORR[[#This Row],[7-may]]-Casos_PN_CORR[[#This Row],[6-may]]</f>
        <v>0</v>
      </c>
      <c r="BM69">
        <f>+Casos_PN_CORR[[#This Row],[8-may]]-Casos_PN_CORR[[#This Row],[7-may]]</f>
        <v>0</v>
      </c>
      <c r="BN69">
        <f>+Casos_PN_CORR[[#This Row],[9-may]]-Casos_PN_CORR[[#This Row],[8-may]]</f>
        <v>0</v>
      </c>
      <c r="BO69">
        <f>+Casos_PN_CORR[[#This Row],[10-may]]-Casos_PN_CORR[[#This Row],[9-may]]</f>
        <v>0</v>
      </c>
      <c r="BP69">
        <f>+Casos_PN_CORR[[#This Row],[11-may]]-Casos_PN_CORR[[#This Row],[10-may]]</f>
        <v>0</v>
      </c>
      <c r="BQ69">
        <f>+Casos_PN_CORR[[#This Row],[12-may]]-Casos_PN_CORR[[#This Row],[11-may]]</f>
        <v>0</v>
      </c>
      <c r="BR69">
        <f>+Casos_PN_CORR[[#This Row],[13-may]]-Casos_PN_CORR[[#This Row],[12-may]]</f>
        <v>0</v>
      </c>
      <c r="BS69">
        <f>+Casos_PN_CORR[[#This Row],[14-may]]-Casos_PN_CORR[[#This Row],[13-may]]</f>
        <v>0</v>
      </c>
      <c r="BT69">
        <f>+Casos_PN_CORR[[#This Row],[15-may]]-Casos_PN_CORR[[#This Row],[14-may]]</f>
        <v>0</v>
      </c>
      <c r="BU69">
        <f>+Casos_PN_CORR[[#This Row],[16-may]]-Casos_PN_CORR[[#This Row],[15-may]]</f>
        <v>0</v>
      </c>
      <c r="BV69">
        <f>+Casos_PN_CORR[[#This Row],[17-may]]-Casos_PN_CORR[[#This Row],[16-may]]</f>
        <v>0</v>
      </c>
      <c r="BW69">
        <f>+Casos_PN_CORR[[#This Row],[18-may]]-Casos_PN_CORR[[#This Row],[17-may]]</f>
        <v>0</v>
      </c>
      <c r="BX69">
        <f>+Casos_PN_CORR[[#This Row],[19-may]]-Casos_PN_CORR[[#This Row],[18-may]]</f>
        <v>0</v>
      </c>
      <c r="BY69">
        <f>+Casos_PN_CORR[[#This Row],[20-may]]-Casos_PN_CORR[[#This Row],[19-may]]</f>
        <v>0</v>
      </c>
      <c r="BZ69">
        <f>+Casos_PN_CORR[[#This Row],[21-may]]-Casos_PN_CORR[[#This Row],[20-may]]</f>
        <v>0</v>
      </c>
      <c r="CA69">
        <f>+Casos_PN_CORR[[#This Row],[22-may]]-Casos_PN_CORR[[#This Row],[21-may]]</f>
        <v>0</v>
      </c>
      <c r="CB69">
        <f>+Casos_PN_CORR[[#This Row],[23-may]]-Casos_PN_CORR[[#This Row],[22-may]]</f>
        <v>0</v>
      </c>
      <c r="CC69">
        <f>+Casos_PN_CORR[[#This Row],[24-may]]-Casos_PN_CORR[[#This Row],[23-may]]</f>
        <v>0</v>
      </c>
      <c r="CD69">
        <f>+Casos_PN_CORR[[#This Row],[25-may]]-Casos_PN_CORR[[#This Row],[24-may]]</f>
        <v>0</v>
      </c>
      <c r="CE69">
        <f>+Casos_PN_CORR[[#This Row],[26-may]]-Casos_PN_CORR[[#This Row],[25-may]]</f>
        <v>0</v>
      </c>
      <c r="CF69">
        <f>+Casos_PN_CORR[[#This Row],[27-may]]-Casos_PN_CORR[[#This Row],[26-may]]</f>
        <v>0</v>
      </c>
      <c r="CG69">
        <f>+Casos_PN_CORR[[#This Row],[28-may]]-Casos_PN_CORR[[#This Row],[27-may]]</f>
        <v>0</v>
      </c>
      <c r="CH69">
        <f>+Casos_PN_CORR[[#This Row],[29-may]]-Casos_PN_CORR[[#This Row],[28-may]]</f>
        <v>0</v>
      </c>
      <c r="CI69">
        <f>+Casos_PN_CORR[[#This Row],[30-may]]-Casos_PN_CORR[[#This Row],[29-may]]</f>
        <v>0</v>
      </c>
      <c r="CJ69">
        <f>+Casos_PN_CORR[[#This Row],[31-may]]-Casos_PN_CORR[[#This Row],[30-may]]</f>
        <v>0</v>
      </c>
      <c r="CK69">
        <f>+Casos_PN_CORR[[#This Row],[1-jun]]-Casos_PN_CORR[[#This Row],[31-may]]</f>
        <v>0</v>
      </c>
      <c r="CL69">
        <f>+Casos_PN_CORR[[#This Row],[2-jun]]-Casos_PN_CORR[[#This Row],[1-jun]]</f>
        <v>0</v>
      </c>
      <c r="CM69">
        <f>+Casos_PN_CORR[[#This Row],[3-jun]]-Casos_PN_CORR[[#This Row],[2-jun]]</f>
        <v>0</v>
      </c>
      <c r="CN69">
        <f>+Casos_PN_CORR[[#This Row],[4-jun]]-Casos_PN_CORR[[#This Row],[3-jun]]</f>
        <v>0</v>
      </c>
      <c r="CO69">
        <f>+Casos_PN_CORR[[#This Row],[5-jun]]-Casos_PN_CORR[[#This Row],[4-jun]]</f>
        <v>0</v>
      </c>
      <c r="CP69">
        <f>+Casos_PN_CORR[[#This Row],[6-jun]]-Casos_PN_CORR[[#This Row],[5-jun]]</f>
        <v>0</v>
      </c>
    </row>
    <row r="70" spans="1:94">
      <c r="A70">
        <v>120501</v>
      </c>
      <c r="B70" s="2" t="s">
        <v>104</v>
      </c>
      <c r="C70" s="2" t="s">
        <v>105</v>
      </c>
      <c r="D70" s="2" t="s">
        <v>208</v>
      </c>
      <c r="E70" s="4">
        <f t="shared" si="1"/>
        <v>0</v>
      </c>
      <c r="F70">
        <f>+Casos_PN_CORR[[#This Row],[10-mar]]</f>
        <v>0</v>
      </c>
      <c r="G70">
        <f>+Casos_PN_CORR[[#This Row],[11-mar]]-Casos_PN_CORR[[#This Row],[10-mar]]</f>
        <v>0</v>
      </c>
      <c r="H70">
        <f>+Casos_PN_CORR[[#This Row],[12-mar]]-Casos_PN_CORR[[#This Row],[11-mar]]</f>
        <v>0</v>
      </c>
      <c r="I70">
        <f>+Casos_PN_CORR[[#This Row],[13-mar]]-Casos_PN_CORR[[#This Row],[12-mar]]</f>
        <v>0</v>
      </c>
      <c r="J70">
        <f>+Casos_PN_CORR[[#This Row],[14-mar]]-Casos_PN_CORR[[#This Row],[13-mar]]</f>
        <v>0</v>
      </c>
      <c r="K70">
        <f>+Casos_PN_CORR[[#This Row],[15-mar]]-Casos_PN_CORR[[#This Row],[14-mar]]</f>
        <v>0</v>
      </c>
      <c r="L70">
        <f>+Casos_PN_CORR[[#This Row],[16-mar]]-Casos_PN_CORR[[#This Row],[15-mar]]</f>
        <v>0</v>
      </c>
      <c r="M70">
        <f>+Casos_PN_CORR[[#This Row],[17-mar]]-Casos_PN_CORR[[#This Row],[16-mar]]</f>
        <v>0</v>
      </c>
      <c r="N70">
        <f>+Casos_PN_CORR[[#This Row],[18-mar]]-Casos_PN_CORR[[#This Row],[17-mar]]</f>
        <v>0</v>
      </c>
      <c r="O70">
        <f>+Casos_PN_CORR[[#This Row],[19-mar]]-Casos_PN_CORR[[#This Row],[18-mar]]</f>
        <v>0</v>
      </c>
      <c r="P70">
        <f>+Casos_PN_CORR[[#This Row],[20-mar]]-Casos_PN_CORR[[#This Row],[19-mar]]</f>
        <v>0</v>
      </c>
      <c r="Q70">
        <f>+Casos_PN_CORR[[#This Row],[21-mar]]-Casos_PN_CORR[[#This Row],[20-mar]]</f>
        <v>0</v>
      </c>
      <c r="R70">
        <f>+Casos_PN_CORR[[#This Row],[22-mar]]-Casos_PN_CORR[[#This Row],[21-mar]]</f>
        <v>0</v>
      </c>
      <c r="S70">
        <f>+Casos_PN_CORR[[#This Row],[23-mar]]-Casos_PN_CORR[[#This Row],[22-mar]]</f>
        <v>0</v>
      </c>
      <c r="T70">
        <f>+Casos_PN_CORR[[#This Row],[24-mar]]-Casos_PN_CORR[[#This Row],[23-mar]]</f>
        <v>0</v>
      </c>
      <c r="U70">
        <f>+Casos_PN_CORR[[#This Row],[25-mar]]-Casos_PN_CORR[[#This Row],[24-mar]]</f>
        <v>0</v>
      </c>
      <c r="V70">
        <f>+Casos_PN_CORR[[#This Row],[26-mar]]-Casos_PN_CORR[[#This Row],[25-mar]]</f>
        <v>0</v>
      </c>
      <c r="W70">
        <f>+Casos_PN_CORR[[#This Row],[27-mar]]-Casos_PN_CORR[[#This Row],[26-mar]]</f>
        <v>0</v>
      </c>
      <c r="X70">
        <f>+Casos_PN_CORR[[#This Row],[28-mar]]-Casos_PN_CORR[[#This Row],[27-mar]]</f>
        <v>0</v>
      </c>
      <c r="Y70">
        <f>+Casos_PN_CORR[[#This Row],[29-mar]]-Casos_PN_CORR[[#This Row],[28-mar]]</f>
        <v>0</v>
      </c>
      <c r="Z70">
        <f>+Casos_PN_CORR[[#This Row],[30-mar]]-Casos_PN_CORR[[#This Row],[29-mar]]</f>
        <v>0</v>
      </c>
      <c r="AA70">
        <f>+Casos_PN_CORR[[#This Row],[31-mar]]-Casos_PN_CORR[[#This Row],[30-mar]]</f>
        <v>0</v>
      </c>
      <c r="AB70">
        <f>+Casos_PN_CORR[[#This Row],[1-abr]]-Casos_PN_CORR[[#This Row],[31-mar]]</f>
        <v>0</v>
      </c>
      <c r="AC70">
        <f>+Casos_PN_CORR[[#This Row],[2-abr]]-Casos_PN_CORR[[#This Row],[1-abr]]</f>
        <v>0</v>
      </c>
      <c r="AD70">
        <f>+Casos_PN_CORR[[#This Row],[3-abr]]-Casos_PN_CORR[[#This Row],[2-abr]]</f>
        <v>0</v>
      </c>
      <c r="AE70">
        <f>+Casos_PN_CORR[[#This Row],[4-abr]]-Casos_PN_CORR[[#This Row],[3-abr]]</f>
        <v>0</v>
      </c>
      <c r="AF70">
        <f>+Casos_PN_CORR[[#This Row],[5-abr]]-Casos_PN_CORR[[#This Row],[4-abr]]</f>
        <v>0</v>
      </c>
      <c r="AG70">
        <f>+Casos_PN_CORR[[#This Row],[6-abr]]-Casos_PN_CORR[[#This Row],[5-abr]]</f>
        <v>0</v>
      </c>
      <c r="AH70">
        <f>+Casos_PN_CORR[[#This Row],[7-abr]]-Casos_PN_CORR[[#This Row],[6-abr]]</f>
        <v>0</v>
      </c>
      <c r="AI70">
        <f>+Casos_PN_CORR[[#This Row],[8-abr]]-Casos_PN_CORR[[#This Row],[7-abr]]</f>
        <v>0</v>
      </c>
      <c r="AJ70">
        <f>+Casos_PN_CORR[[#This Row],[9-abr]]-Casos_PN_CORR[[#This Row],[8-abr]]</f>
        <v>0</v>
      </c>
      <c r="AK70">
        <f>+Casos_PN_CORR[[#This Row],[10-abr]]-Casos_PN_CORR[[#This Row],[9-abr]]</f>
        <v>0</v>
      </c>
      <c r="AL70">
        <f>+Casos_PN_CORR[[#This Row],[11-abr]]-Casos_PN_CORR[[#This Row],[10-abr]]</f>
        <v>0</v>
      </c>
      <c r="AM70">
        <f>+Casos_PN_CORR[[#This Row],[12-abr]]-Casos_PN_CORR[[#This Row],[11-abr]]</f>
        <v>0</v>
      </c>
      <c r="AN70">
        <f>+Casos_PN_CORR[[#This Row],[13-abr]]-Casos_PN_CORR[[#This Row],[12-abr]]</f>
        <v>0</v>
      </c>
      <c r="AO70">
        <f>+Casos_PN_CORR[[#This Row],[14-abr]]-Casos_PN_CORR[[#This Row],[13-abr]]</f>
        <v>0</v>
      </c>
      <c r="AP70">
        <f>+Casos_PN_CORR[[#This Row],[15-abr]]-Casos_PN_CORR[[#This Row],[14-abr]]</f>
        <v>0</v>
      </c>
      <c r="AQ70">
        <f>+Casos_PN_CORR[[#This Row],[16-abr]]-Casos_PN_CORR[[#This Row],[15-abr]]</f>
        <v>0</v>
      </c>
      <c r="AR70">
        <f>+Casos_PN_CORR[[#This Row],[17-abr]]-Casos_PN_CORR[[#This Row],[16-abr]]</f>
        <v>0</v>
      </c>
      <c r="AS70">
        <f>+Casos_PN_CORR[[#This Row],[18-abr]]-Casos_PN_CORR[[#This Row],[17-abr]]</f>
        <v>0</v>
      </c>
      <c r="AT70">
        <f>+Casos_PN_CORR[[#This Row],[19-abr]]-Casos_PN_CORR[[#This Row],[18-abr]]</f>
        <v>0</v>
      </c>
      <c r="AU70">
        <f>+Casos_PN_CORR[[#This Row],[20-abr]]-Casos_PN_CORR[[#This Row],[19-abr]]</f>
        <v>0</v>
      </c>
      <c r="AV70">
        <f>+Casos_PN_CORR[[#This Row],[21-abr]]-Casos_PN_CORR[[#This Row],[20-abr]]</f>
        <v>0</v>
      </c>
      <c r="AW70">
        <f>+Casos_PN_CORR[[#This Row],[22-abr]]-Casos_PN_CORR[[#This Row],[21-abr]]</f>
        <v>0</v>
      </c>
      <c r="AX70">
        <f>+Casos_PN_CORR[[#This Row],[23-abr]]-Casos_PN_CORR[[#This Row],[22-abr]]</f>
        <v>0</v>
      </c>
      <c r="AY70">
        <f>+Casos_PN_CORR[[#This Row],[24-abr]]-Casos_PN_CORR[[#This Row],[23-abr]]</f>
        <v>0</v>
      </c>
      <c r="AZ70">
        <f>+Casos_PN_CORR[[#This Row],[25-abr]]-Casos_PN_CORR[[#This Row],[24-abr]]</f>
        <v>0</v>
      </c>
      <c r="BA70">
        <f>+Casos_PN_CORR[[#This Row],[26-abr]]-Casos_PN_CORR[[#This Row],[25-abr]]</f>
        <v>0</v>
      </c>
      <c r="BB70">
        <f>+Casos_PN_CORR[[#This Row],[27-abr]]-Casos_PN_CORR[[#This Row],[26-abr]]</f>
        <v>0</v>
      </c>
      <c r="BC70">
        <f>+Casos_PN_CORR[[#This Row],[28-abr]]-Casos_PN_CORR[[#This Row],[27-abr]]</f>
        <v>0</v>
      </c>
      <c r="BD70">
        <f>+Casos_PN_CORR[[#This Row],[29-abr]]-Casos_PN_CORR[[#This Row],[28-abr]]</f>
        <v>0</v>
      </c>
      <c r="BE70">
        <f>+Casos_PN_CORR[[#This Row],[30-abr]]-Casos_PN_CORR[[#This Row],[29-abr]]</f>
        <v>0</v>
      </c>
      <c r="BF70">
        <f>+Casos_PN_CORR[[#This Row],[1-may]]-Casos_PN_CORR[[#This Row],[30-abr]]</f>
        <v>0</v>
      </c>
      <c r="BG70">
        <f>+Casos_PN_CORR[[#This Row],[2-may]]-Casos_PN_CORR[[#This Row],[1-may]]</f>
        <v>0</v>
      </c>
      <c r="BH70">
        <f>+Casos_PN_CORR[[#This Row],[3-may]]-Casos_PN_CORR[[#This Row],[2-may]]</f>
        <v>0</v>
      </c>
      <c r="BI70">
        <f>+Casos_PN_CORR[[#This Row],[4-may]]-Casos_PN_CORR[[#This Row],[3-may]]</f>
        <v>0</v>
      </c>
      <c r="BJ70">
        <f>+Casos_PN_CORR[[#This Row],[5-may]]-Casos_PN_CORR[[#This Row],[4-may]]</f>
        <v>0</v>
      </c>
      <c r="BK70">
        <f>+Casos_PN_CORR[[#This Row],[6-may]]-Casos_PN_CORR[[#This Row],[5-may]]</f>
        <v>0</v>
      </c>
      <c r="BL70">
        <f>+Casos_PN_CORR[[#This Row],[7-may]]-Casos_PN_CORR[[#This Row],[6-may]]</f>
        <v>0</v>
      </c>
      <c r="BM70">
        <f>+Casos_PN_CORR[[#This Row],[8-may]]-Casos_PN_CORR[[#This Row],[7-may]]</f>
        <v>0</v>
      </c>
      <c r="BN70">
        <f>+Casos_PN_CORR[[#This Row],[9-may]]-Casos_PN_CORR[[#This Row],[8-may]]</f>
        <v>0</v>
      </c>
      <c r="BO70">
        <f>+Casos_PN_CORR[[#This Row],[10-may]]-Casos_PN_CORR[[#This Row],[9-may]]</f>
        <v>0</v>
      </c>
      <c r="BP70">
        <f>+Casos_PN_CORR[[#This Row],[11-may]]-Casos_PN_CORR[[#This Row],[10-may]]</f>
        <v>0</v>
      </c>
      <c r="BQ70">
        <f>+Casos_PN_CORR[[#This Row],[12-may]]-Casos_PN_CORR[[#This Row],[11-may]]</f>
        <v>0</v>
      </c>
      <c r="BR70">
        <f>+Casos_PN_CORR[[#This Row],[13-may]]-Casos_PN_CORR[[#This Row],[12-may]]</f>
        <v>0</v>
      </c>
      <c r="BS70">
        <f>+Casos_PN_CORR[[#This Row],[14-may]]-Casos_PN_CORR[[#This Row],[13-may]]</f>
        <v>0</v>
      </c>
      <c r="BT70">
        <f>+Casos_PN_CORR[[#This Row],[15-may]]-Casos_PN_CORR[[#This Row],[14-may]]</f>
        <v>0</v>
      </c>
      <c r="BU70">
        <f>+Casos_PN_CORR[[#This Row],[16-may]]-Casos_PN_CORR[[#This Row],[15-may]]</f>
        <v>0</v>
      </c>
      <c r="BV70">
        <f>+Casos_PN_CORR[[#This Row],[17-may]]-Casos_PN_CORR[[#This Row],[16-may]]</f>
        <v>0</v>
      </c>
      <c r="BW70">
        <f>+Casos_PN_CORR[[#This Row],[18-may]]-Casos_PN_CORR[[#This Row],[17-may]]</f>
        <v>0</v>
      </c>
      <c r="BX70">
        <f>+Casos_PN_CORR[[#This Row],[19-may]]-Casos_PN_CORR[[#This Row],[18-may]]</f>
        <v>0</v>
      </c>
      <c r="BY70">
        <f>+Casos_PN_CORR[[#This Row],[20-may]]-Casos_PN_CORR[[#This Row],[19-may]]</f>
        <v>0</v>
      </c>
      <c r="BZ70">
        <f>+Casos_PN_CORR[[#This Row],[21-may]]-Casos_PN_CORR[[#This Row],[20-may]]</f>
        <v>0</v>
      </c>
      <c r="CA70">
        <f>+Casos_PN_CORR[[#This Row],[22-may]]-Casos_PN_CORR[[#This Row],[21-may]]</f>
        <v>0</v>
      </c>
      <c r="CB70">
        <f>+Casos_PN_CORR[[#This Row],[23-may]]-Casos_PN_CORR[[#This Row],[22-may]]</f>
        <v>0</v>
      </c>
      <c r="CC70">
        <f>+Casos_PN_CORR[[#This Row],[24-may]]-Casos_PN_CORR[[#This Row],[23-may]]</f>
        <v>0</v>
      </c>
      <c r="CD70">
        <f>+Casos_PN_CORR[[#This Row],[25-may]]-Casos_PN_CORR[[#This Row],[24-may]]</f>
        <v>0</v>
      </c>
      <c r="CE70">
        <f>+Casos_PN_CORR[[#This Row],[26-may]]-Casos_PN_CORR[[#This Row],[25-may]]</f>
        <v>0</v>
      </c>
      <c r="CF70">
        <f>+Casos_PN_CORR[[#This Row],[27-may]]-Casos_PN_CORR[[#This Row],[26-may]]</f>
        <v>0</v>
      </c>
      <c r="CG70">
        <f>+Casos_PN_CORR[[#This Row],[28-may]]-Casos_PN_CORR[[#This Row],[27-may]]</f>
        <v>0</v>
      </c>
      <c r="CH70">
        <f>+Casos_PN_CORR[[#This Row],[29-may]]-Casos_PN_CORR[[#This Row],[28-may]]</f>
        <v>0</v>
      </c>
      <c r="CI70">
        <f>+Casos_PN_CORR[[#This Row],[30-may]]-Casos_PN_CORR[[#This Row],[29-may]]</f>
        <v>0</v>
      </c>
      <c r="CJ70">
        <f>+Casos_PN_CORR[[#This Row],[31-may]]-Casos_PN_CORR[[#This Row],[30-may]]</f>
        <v>0</v>
      </c>
      <c r="CK70">
        <f>+Casos_PN_CORR[[#This Row],[1-jun]]-Casos_PN_CORR[[#This Row],[31-may]]</f>
        <v>0</v>
      </c>
      <c r="CL70">
        <f>+Casos_PN_CORR[[#This Row],[2-jun]]-Casos_PN_CORR[[#This Row],[1-jun]]</f>
        <v>0</v>
      </c>
      <c r="CM70">
        <f>+Casos_PN_CORR[[#This Row],[3-jun]]-Casos_PN_CORR[[#This Row],[2-jun]]</f>
        <v>0</v>
      </c>
      <c r="CN70">
        <f>+Casos_PN_CORR[[#This Row],[4-jun]]-Casos_PN_CORR[[#This Row],[3-jun]]</f>
        <v>0</v>
      </c>
      <c r="CO70">
        <f>+Casos_PN_CORR[[#This Row],[5-jun]]-Casos_PN_CORR[[#This Row],[4-jun]]</f>
        <v>0</v>
      </c>
      <c r="CP70">
        <f>+Casos_PN_CORR[[#This Row],[6-jun]]-Casos_PN_CORR[[#This Row],[5-jun]]</f>
        <v>0</v>
      </c>
    </row>
    <row r="71" spans="1:94">
      <c r="A71">
        <v>40503</v>
      </c>
      <c r="B71" s="2" t="s">
        <v>115</v>
      </c>
      <c r="C71" s="2" t="s">
        <v>146</v>
      </c>
      <c r="D71" s="2" t="s">
        <v>146</v>
      </c>
      <c r="E71" s="4">
        <f t="shared" si="1"/>
        <v>11</v>
      </c>
      <c r="F71">
        <f>+Casos_PN_CORR[[#This Row],[10-mar]]</f>
        <v>0</v>
      </c>
      <c r="G71">
        <f>+Casos_PN_CORR[[#This Row],[11-mar]]-Casos_PN_CORR[[#This Row],[10-mar]]</f>
        <v>0</v>
      </c>
      <c r="H71">
        <f>+Casos_PN_CORR[[#This Row],[12-mar]]-Casos_PN_CORR[[#This Row],[11-mar]]</f>
        <v>0</v>
      </c>
      <c r="I71">
        <f>+Casos_PN_CORR[[#This Row],[13-mar]]-Casos_PN_CORR[[#This Row],[12-mar]]</f>
        <v>0</v>
      </c>
      <c r="J71">
        <f>+Casos_PN_CORR[[#This Row],[14-mar]]-Casos_PN_CORR[[#This Row],[13-mar]]</f>
        <v>0</v>
      </c>
      <c r="K71">
        <f>+Casos_PN_CORR[[#This Row],[15-mar]]-Casos_PN_CORR[[#This Row],[14-mar]]</f>
        <v>0</v>
      </c>
      <c r="L71">
        <f>+Casos_PN_CORR[[#This Row],[16-mar]]-Casos_PN_CORR[[#This Row],[15-mar]]</f>
        <v>0</v>
      </c>
      <c r="M71">
        <f>+Casos_PN_CORR[[#This Row],[17-mar]]-Casos_PN_CORR[[#This Row],[16-mar]]</f>
        <v>0</v>
      </c>
      <c r="N71">
        <f>+Casos_PN_CORR[[#This Row],[18-mar]]-Casos_PN_CORR[[#This Row],[17-mar]]</f>
        <v>0</v>
      </c>
      <c r="O71">
        <f>+Casos_PN_CORR[[#This Row],[19-mar]]-Casos_PN_CORR[[#This Row],[18-mar]]</f>
        <v>0</v>
      </c>
      <c r="P71">
        <f>+Casos_PN_CORR[[#This Row],[20-mar]]-Casos_PN_CORR[[#This Row],[19-mar]]</f>
        <v>0</v>
      </c>
      <c r="Q71">
        <f>+Casos_PN_CORR[[#This Row],[21-mar]]-Casos_PN_CORR[[#This Row],[20-mar]]</f>
        <v>0</v>
      </c>
      <c r="R71">
        <f>+Casos_PN_CORR[[#This Row],[22-mar]]-Casos_PN_CORR[[#This Row],[21-mar]]</f>
        <v>0</v>
      </c>
      <c r="S71">
        <f>+Casos_PN_CORR[[#This Row],[23-mar]]-Casos_PN_CORR[[#This Row],[22-mar]]</f>
        <v>0</v>
      </c>
      <c r="T71">
        <f>+Casos_PN_CORR[[#This Row],[24-mar]]-Casos_PN_CORR[[#This Row],[23-mar]]</f>
        <v>0</v>
      </c>
      <c r="U71">
        <f>+Casos_PN_CORR[[#This Row],[25-mar]]-Casos_PN_CORR[[#This Row],[24-mar]]</f>
        <v>0</v>
      </c>
      <c r="V71">
        <f>+Casos_PN_CORR[[#This Row],[26-mar]]-Casos_PN_CORR[[#This Row],[25-mar]]</f>
        <v>0</v>
      </c>
      <c r="W71">
        <f>+Casos_PN_CORR[[#This Row],[27-mar]]-Casos_PN_CORR[[#This Row],[26-mar]]</f>
        <v>0</v>
      </c>
      <c r="X71">
        <f>+Casos_PN_CORR[[#This Row],[28-mar]]-Casos_PN_CORR[[#This Row],[27-mar]]</f>
        <v>0</v>
      </c>
      <c r="Y71">
        <f>+Casos_PN_CORR[[#This Row],[29-mar]]-Casos_PN_CORR[[#This Row],[28-mar]]</f>
        <v>0</v>
      </c>
      <c r="Z71">
        <f>+Casos_PN_CORR[[#This Row],[30-mar]]-Casos_PN_CORR[[#This Row],[29-mar]]</f>
        <v>0</v>
      </c>
      <c r="AA71">
        <f>+Casos_PN_CORR[[#This Row],[31-mar]]-Casos_PN_CORR[[#This Row],[30-mar]]</f>
        <v>0</v>
      </c>
      <c r="AB71">
        <f>+Casos_PN_CORR[[#This Row],[1-abr]]-Casos_PN_CORR[[#This Row],[31-mar]]</f>
        <v>0</v>
      </c>
      <c r="AC71">
        <f>+Casos_PN_CORR[[#This Row],[2-abr]]-Casos_PN_CORR[[#This Row],[1-abr]]</f>
        <v>0</v>
      </c>
      <c r="AD71">
        <f>+Casos_PN_CORR[[#This Row],[3-abr]]-Casos_PN_CORR[[#This Row],[2-abr]]</f>
        <v>0</v>
      </c>
      <c r="AE71">
        <f>+Casos_PN_CORR[[#This Row],[4-abr]]-Casos_PN_CORR[[#This Row],[3-abr]]</f>
        <v>0</v>
      </c>
      <c r="AF71">
        <f>+Casos_PN_CORR[[#This Row],[5-abr]]-Casos_PN_CORR[[#This Row],[4-abr]]</f>
        <v>0</v>
      </c>
      <c r="AG71">
        <f>+Casos_PN_CORR[[#This Row],[6-abr]]-Casos_PN_CORR[[#This Row],[5-abr]]</f>
        <v>0</v>
      </c>
      <c r="AH71">
        <f>+Casos_PN_CORR[[#This Row],[7-abr]]-Casos_PN_CORR[[#This Row],[6-abr]]</f>
        <v>0</v>
      </c>
      <c r="AI71">
        <f>+Casos_PN_CORR[[#This Row],[8-abr]]-Casos_PN_CORR[[#This Row],[7-abr]]</f>
        <v>0</v>
      </c>
      <c r="AJ71">
        <f>+Casos_PN_CORR[[#This Row],[9-abr]]-Casos_PN_CORR[[#This Row],[8-abr]]</f>
        <v>0</v>
      </c>
      <c r="AK71">
        <f>+Casos_PN_CORR[[#This Row],[10-abr]]-Casos_PN_CORR[[#This Row],[9-abr]]</f>
        <v>0</v>
      </c>
      <c r="AL71">
        <f>+Casos_PN_CORR[[#This Row],[11-abr]]-Casos_PN_CORR[[#This Row],[10-abr]]</f>
        <v>0</v>
      </c>
      <c r="AM71">
        <f>+Casos_PN_CORR[[#This Row],[12-abr]]-Casos_PN_CORR[[#This Row],[11-abr]]</f>
        <v>0</v>
      </c>
      <c r="AN71">
        <f>+Casos_PN_CORR[[#This Row],[13-abr]]-Casos_PN_CORR[[#This Row],[12-abr]]</f>
        <v>0</v>
      </c>
      <c r="AO71">
        <f>+Casos_PN_CORR[[#This Row],[14-abr]]-Casos_PN_CORR[[#This Row],[13-abr]]</f>
        <v>0</v>
      </c>
      <c r="AP71">
        <f>+Casos_PN_CORR[[#This Row],[15-abr]]-Casos_PN_CORR[[#This Row],[14-abr]]</f>
        <v>0</v>
      </c>
      <c r="AQ71">
        <f>+Casos_PN_CORR[[#This Row],[16-abr]]-Casos_PN_CORR[[#This Row],[15-abr]]</f>
        <v>0</v>
      </c>
      <c r="AR71">
        <f>+Casos_PN_CORR[[#This Row],[17-abr]]-Casos_PN_CORR[[#This Row],[16-abr]]</f>
        <v>0</v>
      </c>
      <c r="AS71">
        <f>+Casos_PN_CORR[[#This Row],[18-abr]]-Casos_PN_CORR[[#This Row],[17-abr]]</f>
        <v>0</v>
      </c>
      <c r="AT71">
        <f>+Casos_PN_CORR[[#This Row],[19-abr]]-Casos_PN_CORR[[#This Row],[18-abr]]</f>
        <v>0</v>
      </c>
      <c r="AU71">
        <f>+Casos_PN_CORR[[#This Row],[20-abr]]-Casos_PN_CORR[[#This Row],[19-abr]]</f>
        <v>0</v>
      </c>
      <c r="AV71">
        <f>+Casos_PN_CORR[[#This Row],[21-abr]]-Casos_PN_CORR[[#This Row],[20-abr]]</f>
        <v>0</v>
      </c>
      <c r="AW71">
        <f>+Casos_PN_CORR[[#This Row],[22-abr]]-Casos_PN_CORR[[#This Row],[21-abr]]</f>
        <v>0</v>
      </c>
      <c r="AX71">
        <f>+Casos_PN_CORR[[#This Row],[23-abr]]-Casos_PN_CORR[[#This Row],[22-abr]]</f>
        <v>0</v>
      </c>
      <c r="AY71">
        <f>+Casos_PN_CORR[[#This Row],[24-abr]]-Casos_PN_CORR[[#This Row],[23-abr]]</f>
        <v>0</v>
      </c>
      <c r="AZ71">
        <f>+Casos_PN_CORR[[#This Row],[25-abr]]-Casos_PN_CORR[[#This Row],[24-abr]]</f>
        <v>0</v>
      </c>
      <c r="BA71">
        <f>+Casos_PN_CORR[[#This Row],[26-abr]]-Casos_PN_CORR[[#This Row],[25-abr]]</f>
        <v>0</v>
      </c>
      <c r="BB71">
        <f>+Casos_PN_CORR[[#This Row],[27-abr]]-Casos_PN_CORR[[#This Row],[26-abr]]</f>
        <v>0</v>
      </c>
      <c r="BC71">
        <f>+Casos_PN_CORR[[#This Row],[28-abr]]-Casos_PN_CORR[[#This Row],[27-abr]]</f>
        <v>0</v>
      </c>
      <c r="BD71">
        <f>+Casos_PN_CORR[[#This Row],[29-abr]]-Casos_PN_CORR[[#This Row],[28-abr]]</f>
        <v>0</v>
      </c>
      <c r="BE71">
        <f>+Casos_PN_CORR[[#This Row],[30-abr]]-Casos_PN_CORR[[#This Row],[29-abr]]</f>
        <v>0</v>
      </c>
      <c r="BF71">
        <f>+Casos_PN_CORR[[#This Row],[1-may]]-Casos_PN_CORR[[#This Row],[30-abr]]</f>
        <v>0</v>
      </c>
      <c r="BG71">
        <f>+Casos_PN_CORR[[#This Row],[2-may]]-Casos_PN_CORR[[#This Row],[1-may]]</f>
        <v>0</v>
      </c>
      <c r="BH71">
        <f>+Casos_PN_CORR[[#This Row],[3-may]]-Casos_PN_CORR[[#This Row],[2-may]]</f>
        <v>0</v>
      </c>
      <c r="BI71">
        <f>+Casos_PN_CORR[[#This Row],[4-may]]-Casos_PN_CORR[[#This Row],[3-may]]</f>
        <v>0</v>
      </c>
      <c r="BJ71">
        <f>+Casos_PN_CORR[[#This Row],[5-may]]-Casos_PN_CORR[[#This Row],[4-may]]</f>
        <v>0</v>
      </c>
      <c r="BK71">
        <f>+Casos_PN_CORR[[#This Row],[6-may]]-Casos_PN_CORR[[#This Row],[5-may]]</f>
        <v>0</v>
      </c>
      <c r="BL71">
        <f>+Casos_PN_CORR[[#This Row],[7-may]]-Casos_PN_CORR[[#This Row],[6-may]]</f>
        <v>0</v>
      </c>
      <c r="BM71">
        <f>+Casos_PN_CORR[[#This Row],[8-may]]-Casos_PN_CORR[[#This Row],[7-may]]</f>
        <v>0</v>
      </c>
      <c r="BN71">
        <f>+Casos_PN_CORR[[#This Row],[9-may]]-Casos_PN_CORR[[#This Row],[8-may]]</f>
        <v>0</v>
      </c>
      <c r="BO71">
        <f>+Casos_PN_CORR[[#This Row],[10-may]]-Casos_PN_CORR[[#This Row],[9-may]]</f>
        <v>0</v>
      </c>
      <c r="BP71">
        <f>+Casos_PN_CORR[[#This Row],[11-may]]-Casos_PN_CORR[[#This Row],[10-may]]</f>
        <v>0</v>
      </c>
      <c r="BQ71">
        <f>+Casos_PN_CORR[[#This Row],[12-may]]-Casos_PN_CORR[[#This Row],[11-may]]</f>
        <v>0</v>
      </c>
      <c r="BR71">
        <f>+Casos_PN_CORR[[#This Row],[13-may]]-Casos_PN_CORR[[#This Row],[12-may]]</f>
        <v>0</v>
      </c>
      <c r="BS71">
        <f>+Casos_PN_CORR[[#This Row],[14-may]]-Casos_PN_CORR[[#This Row],[13-may]]</f>
        <v>0</v>
      </c>
      <c r="BT71">
        <f>+Casos_PN_CORR[[#This Row],[15-may]]-Casos_PN_CORR[[#This Row],[14-may]]</f>
        <v>0</v>
      </c>
      <c r="BU71">
        <f>+Casos_PN_CORR[[#This Row],[16-may]]-Casos_PN_CORR[[#This Row],[15-may]]</f>
        <v>0</v>
      </c>
      <c r="BV71">
        <f>+Casos_PN_CORR[[#This Row],[17-may]]-Casos_PN_CORR[[#This Row],[16-may]]</f>
        <v>0</v>
      </c>
      <c r="BW71">
        <f>+Casos_PN_CORR[[#This Row],[18-may]]-Casos_PN_CORR[[#This Row],[17-may]]</f>
        <v>0</v>
      </c>
      <c r="BX71">
        <f>+Casos_PN_CORR[[#This Row],[19-may]]-Casos_PN_CORR[[#This Row],[18-may]]</f>
        <v>0</v>
      </c>
      <c r="BY71">
        <f>+Casos_PN_CORR[[#This Row],[20-may]]-Casos_PN_CORR[[#This Row],[19-may]]</f>
        <v>0</v>
      </c>
      <c r="BZ71">
        <f>+Casos_PN_CORR[[#This Row],[21-may]]-Casos_PN_CORR[[#This Row],[20-may]]</f>
        <v>0</v>
      </c>
      <c r="CA71">
        <f>+Casos_PN_CORR[[#This Row],[22-may]]-Casos_PN_CORR[[#This Row],[21-may]]</f>
        <v>0</v>
      </c>
      <c r="CB71">
        <f>+Casos_PN_CORR[[#This Row],[23-may]]-Casos_PN_CORR[[#This Row],[22-may]]</f>
        <v>0</v>
      </c>
      <c r="CC71">
        <f>+Casos_PN_CORR[[#This Row],[24-may]]-Casos_PN_CORR[[#This Row],[23-may]]</f>
        <v>0</v>
      </c>
      <c r="CD71">
        <f>+Casos_PN_CORR[[#This Row],[25-may]]-Casos_PN_CORR[[#This Row],[24-may]]</f>
        <v>0</v>
      </c>
      <c r="CE71">
        <f>+Casos_PN_CORR[[#This Row],[26-may]]-Casos_PN_CORR[[#This Row],[25-may]]</f>
        <v>0</v>
      </c>
      <c r="CF71">
        <f>+Casos_PN_CORR[[#This Row],[27-may]]-Casos_PN_CORR[[#This Row],[26-may]]</f>
        <v>0</v>
      </c>
      <c r="CG71">
        <f>+Casos_PN_CORR[[#This Row],[28-may]]-Casos_PN_CORR[[#This Row],[27-may]]</f>
        <v>0</v>
      </c>
      <c r="CH71">
        <f>+Casos_PN_CORR[[#This Row],[29-may]]-Casos_PN_CORR[[#This Row],[28-may]]</f>
        <v>0</v>
      </c>
      <c r="CI71">
        <f>+Casos_PN_CORR[[#This Row],[30-may]]-Casos_PN_CORR[[#This Row],[29-may]]</f>
        <v>0</v>
      </c>
      <c r="CJ71">
        <f>+Casos_PN_CORR[[#This Row],[31-may]]-Casos_PN_CORR[[#This Row],[30-may]]</f>
        <v>0</v>
      </c>
      <c r="CK71">
        <f>+Casos_PN_CORR[[#This Row],[1-jun]]-Casos_PN_CORR[[#This Row],[31-may]]</f>
        <v>0</v>
      </c>
      <c r="CL71">
        <f>+Casos_PN_CORR[[#This Row],[2-jun]]-Casos_PN_CORR[[#This Row],[1-jun]]</f>
        <v>0</v>
      </c>
      <c r="CM71">
        <f>+Casos_PN_CORR[[#This Row],[3-jun]]-Casos_PN_CORR[[#This Row],[2-jun]]</f>
        <v>0</v>
      </c>
      <c r="CN71">
        <f>+Casos_PN_CORR[[#This Row],[4-jun]]-Casos_PN_CORR[[#This Row],[3-jun]]</f>
        <v>0</v>
      </c>
      <c r="CO71">
        <f>+Casos_PN_CORR[[#This Row],[5-jun]]-Casos_PN_CORR[[#This Row],[4-jun]]</f>
        <v>11</v>
      </c>
      <c r="CP71">
        <f>+Casos_PN_CORR[[#This Row],[6-jun]]-Casos_PN_CORR[[#This Row],[5-jun]]</f>
        <v>0</v>
      </c>
    </row>
    <row r="72" spans="1:94">
      <c r="A72">
        <v>120802</v>
      </c>
      <c r="B72" s="2" t="s">
        <v>104</v>
      </c>
      <c r="C72" s="2" t="s">
        <v>209</v>
      </c>
      <c r="D72" s="2" t="s">
        <v>210</v>
      </c>
      <c r="E72" s="4">
        <f t="shared" si="1"/>
        <v>30</v>
      </c>
      <c r="F72">
        <f>+Casos_PN_CORR[[#This Row],[10-mar]]</f>
        <v>0</v>
      </c>
      <c r="G72">
        <f>+Casos_PN_CORR[[#This Row],[11-mar]]-Casos_PN_CORR[[#This Row],[10-mar]]</f>
        <v>0</v>
      </c>
      <c r="H72">
        <f>+Casos_PN_CORR[[#This Row],[12-mar]]-Casos_PN_CORR[[#This Row],[11-mar]]</f>
        <v>0</v>
      </c>
      <c r="I72">
        <f>+Casos_PN_CORR[[#This Row],[13-mar]]-Casos_PN_CORR[[#This Row],[12-mar]]</f>
        <v>0</v>
      </c>
      <c r="J72">
        <f>+Casos_PN_CORR[[#This Row],[14-mar]]-Casos_PN_CORR[[#This Row],[13-mar]]</f>
        <v>0</v>
      </c>
      <c r="K72">
        <f>+Casos_PN_CORR[[#This Row],[15-mar]]-Casos_PN_CORR[[#This Row],[14-mar]]</f>
        <v>0</v>
      </c>
      <c r="L72">
        <f>+Casos_PN_CORR[[#This Row],[16-mar]]-Casos_PN_CORR[[#This Row],[15-mar]]</f>
        <v>0</v>
      </c>
      <c r="M72">
        <f>+Casos_PN_CORR[[#This Row],[17-mar]]-Casos_PN_CORR[[#This Row],[16-mar]]</f>
        <v>0</v>
      </c>
      <c r="N72">
        <f>+Casos_PN_CORR[[#This Row],[18-mar]]-Casos_PN_CORR[[#This Row],[17-mar]]</f>
        <v>0</v>
      </c>
      <c r="O72">
        <f>+Casos_PN_CORR[[#This Row],[19-mar]]-Casos_PN_CORR[[#This Row],[18-mar]]</f>
        <v>0</v>
      </c>
      <c r="P72">
        <f>+Casos_PN_CORR[[#This Row],[20-mar]]-Casos_PN_CORR[[#This Row],[19-mar]]</f>
        <v>0</v>
      </c>
      <c r="Q72">
        <f>+Casos_PN_CORR[[#This Row],[21-mar]]-Casos_PN_CORR[[#This Row],[20-mar]]</f>
        <v>0</v>
      </c>
      <c r="R72">
        <f>+Casos_PN_CORR[[#This Row],[22-mar]]-Casos_PN_CORR[[#This Row],[21-mar]]</f>
        <v>0</v>
      </c>
      <c r="S72">
        <f>+Casos_PN_CORR[[#This Row],[23-mar]]-Casos_PN_CORR[[#This Row],[22-mar]]</f>
        <v>0</v>
      </c>
      <c r="T72">
        <f>+Casos_PN_CORR[[#This Row],[24-mar]]-Casos_PN_CORR[[#This Row],[23-mar]]</f>
        <v>0</v>
      </c>
      <c r="U72">
        <f>+Casos_PN_CORR[[#This Row],[25-mar]]-Casos_PN_CORR[[#This Row],[24-mar]]</f>
        <v>0</v>
      </c>
      <c r="V72">
        <f>+Casos_PN_CORR[[#This Row],[26-mar]]-Casos_PN_CORR[[#This Row],[25-mar]]</f>
        <v>0</v>
      </c>
      <c r="W72">
        <f>+Casos_PN_CORR[[#This Row],[27-mar]]-Casos_PN_CORR[[#This Row],[26-mar]]</f>
        <v>0</v>
      </c>
      <c r="X72">
        <f>+Casos_PN_CORR[[#This Row],[28-mar]]-Casos_PN_CORR[[#This Row],[27-mar]]</f>
        <v>0</v>
      </c>
      <c r="Y72">
        <f>+Casos_PN_CORR[[#This Row],[29-mar]]-Casos_PN_CORR[[#This Row],[28-mar]]</f>
        <v>0</v>
      </c>
      <c r="Z72">
        <f>+Casos_PN_CORR[[#This Row],[30-mar]]-Casos_PN_CORR[[#This Row],[29-mar]]</f>
        <v>0</v>
      </c>
      <c r="AA72">
        <f>+Casos_PN_CORR[[#This Row],[31-mar]]-Casos_PN_CORR[[#This Row],[30-mar]]</f>
        <v>0</v>
      </c>
      <c r="AB72">
        <f>+Casos_PN_CORR[[#This Row],[1-abr]]-Casos_PN_CORR[[#This Row],[31-mar]]</f>
        <v>0</v>
      </c>
      <c r="AC72">
        <f>+Casos_PN_CORR[[#This Row],[2-abr]]-Casos_PN_CORR[[#This Row],[1-abr]]</f>
        <v>0</v>
      </c>
      <c r="AD72">
        <f>+Casos_PN_CORR[[#This Row],[3-abr]]-Casos_PN_CORR[[#This Row],[2-abr]]</f>
        <v>0</v>
      </c>
      <c r="AE72">
        <f>+Casos_PN_CORR[[#This Row],[4-abr]]-Casos_PN_CORR[[#This Row],[3-abr]]</f>
        <v>0</v>
      </c>
      <c r="AF72">
        <f>+Casos_PN_CORR[[#This Row],[5-abr]]-Casos_PN_CORR[[#This Row],[4-abr]]</f>
        <v>0</v>
      </c>
      <c r="AG72">
        <f>+Casos_PN_CORR[[#This Row],[6-abr]]-Casos_PN_CORR[[#This Row],[5-abr]]</f>
        <v>0</v>
      </c>
      <c r="AH72">
        <f>+Casos_PN_CORR[[#This Row],[7-abr]]-Casos_PN_CORR[[#This Row],[6-abr]]</f>
        <v>0</v>
      </c>
      <c r="AI72">
        <f>+Casos_PN_CORR[[#This Row],[8-abr]]-Casos_PN_CORR[[#This Row],[7-abr]]</f>
        <v>0</v>
      </c>
      <c r="AJ72">
        <f>+Casos_PN_CORR[[#This Row],[9-abr]]-Casos_PN_CORR[[#This Row],[8-abr]]</f>
        <v>0</v>
      </c>
      <c r="AK72">
        <f>+Casos_PN_CORR[[#This Row],[10-abr]]-Casos_PN_CORR[[#This Row],[9-abr]]</f>
        <v>0</v>
      </c>
      <c r="AL72">
        <f>+Casos_PN_CORR[[#This Row],[11-abr]]-Casos_PN_CORR[[#This Row],[10-abr]]</f>
        <v>0</v>
      </c>
      <c r="AM72">
        <f>+Casos_PN_CORR[[#This Row],[12-abr]]-Casos_PN_CORR[[#This Row],[11-abr]]</f>
        <v>0</v>
      </c>
      <c r="AN72">
        <f>+Casos_PN_CORR[[#This Row],[13-abr]]-Casos_PN_CORR[[#This Row],[12-abr]]</f>
        <v>0</v>
      </c>
      <c r="AO72">
        <f>+Casos_PN_CORR[[#This Row],[14-abr]]-Casos_PN_CORR[[#This Row],[13-abr]]</f>
        <v>0</v>
      </c>
      <c r="AP72">
        <f>+Casos_PN_CORR[[#This Row],[15-abr]]-Casos_PN_CORR[[#This Row],[14-abr]]</f>
        <v>0</v>
      </c>
      <c r="AQ72">
        <f>+Casos_PN_CORR[[#This Row],[16-abr]]-Casos_PN_CORR[[#This Row],[15-abr]]</f>
        <v>0</v>
      </c>
      <c r="AR72">
        <f>+Casos_PN_CORR[[#This Row],[17-abr]]-Casos_PN_CORR[[#This Row],[16-abr]]</f>
        <v>0</v>
      </c>
      <c r="AS72">
        <f>+Casos_PN_CORR[[#This Row],[18-abr]]-Casos_PN_CORR[[#This Row],[17-abr]]</f>
        <v>0</v>
      </c>
      <c r="AT72">
        <f>+Casos_PN_CORR[[#This Row],[19-abr]]-Casos_PN_CORR[[#This Row],[18-abr]]</f>
        <v>0</v>
      </c>
      <c r="AU72">
        <f>+Casos_PN_CORR[[#This Row],[20-abr]]-Casos_PN_CORR[[#This Row],[19-abr]]</f>
        <v>0</v>
      </c>
      <c r="AV72">
        <f>+Casos_PN_CORR[[#This Row],[21-abr]]-Casos_PN_CORR[[#This Row],[20-abr]]</f>
        <v>0</v>
      </c>
      <c r="AW72">
        <f>+Casos_PN_CORR[[#This Row],[22-abr]]-Casos_PN_CORR[[#This Row],[21-abr]]</f>
        <v>0</v>
      </c>
      <c r="AX72">
        <f>+Casos_PN_CORR[[#This Row],[23-abr]]-Casos_PN_CORR[[#This Row],[22-abr]]</f>
        <v>0</v>
      </c>
      <c r="AY72">
        <f>+Casos_PN_CORR[[#This Row],[24-abr]]-Casos_PN_CORR[[#This Row],[23-abr]]</f>
        <v>0</v>
      </c>
      <c r="AZ72">
        <f>+Casos_PN_CORR[[#This Row],[25-abr]]-Casos_PN_CORR[[#This Row],[24-abr]]</f>
        <v>0</v>
      </c>
      <c r="BA72">
        <f>+Casos_PN_CORR[[#This Row],[26-abr]]-Casos_PN_CORR[[#This Row],[25-abr]]</f>
        <v>0</v>
      </c>
      <c r="BB72">
        <f>+Casos_PN_CORR[[#This Row],[27-abr]]-Casos_PN_CORR[[#This Row],[26-abr]]</f>
        <v>0</v>
      </c>
      <c r="BC72">
        <f>+Casos_PN_CORR[[#This Row],[28-abr]]-Casos_PN_CORR[[#This Row],[27-abr]]</f>
        <v>0</v>
      </c>
      <c r="BD72">
        <f>+Casos_PN_CORR[[#This Row],[29-abr]]-Casos_PN_CORR[[#This Row],[28-abr]]</f>
        <v>0</v>
      </c>
      <c r="BE72">
        <f>+Casos_PN_CORR[[#This Row],[30-abr]]-Casos_PN_CORR[[#This Row],[29-abr]]</f>
        <v>0</v>
      </c>
      <c r="BF72">
        <f>+Casos_PN_CORR[[#This Row],[1-may]]-Casos_PN_CORR[[#This Row],[30-abr]]</f>
        <v>0</v>
      </c>
      <c r="BG72">
        <f>+Casos_PN_CORR[[#This Row],[2-may]]-Casos_PN_CORR[[#This Row],[1-may]]</f>
        <v>0</v>
      </c>
      <c r="BH72">
        <f>+Casos_PN_CORR[[#This Row],[3-may]]-Casos_PN_CORR[[#This Row],[2-may]]</f>
        <v>0</v>
      </c>
      <c r="BI72">
        <f>+Casos_PN_CORR[[#This Row],[4-may]]-Casos_PN_CORR[[#This Row],[3-may]]</f>
        <v>0</v>
      </c>
      <c r="BJ72">
        <f>+Casos_PN_CORR[[#This Row],[5-may]]-Casos_PN_CORR[[#This Row],[4-may]]</f>
        <v>0</v>
      </c>
      <c r="BK72">
        <f>+Casos_PN_CORR[[#This Row],[6-may]]-Casos_PN_CORR[[#This Row],[5-may]]</f>
        <v>0</v>
      </c>
      <c r="BL72">
        <f>+Casos_PN_CORR[[#This Row],[7-may]]-Casos_PN_CORR[[#This Row],[6-may]]</f>
        <v>0</v>
      </c>
      <c r="BM72">
        <f>+Casos_PN_CORR[[#This Row],[8-may]]-Casos_PN_CORR[[#This Row],[7-may]]</f>
        <v>0</v>
      </c>
      <c r="BN72">
        <f>+Casos_PN_CORR[[#This Row],[9-may]]-Casos_PN_CORR[[#This Row],[8-may]]</f>
        <v>0</v>
      </c>
      <c r="BO72">
        <f>+Casos_PN_CORR[[#This Row],[10-may]]-Casos_PN_CORR[[#This Row],[9-may]]</f>
        <v>0</v>
      </c>
      <c r="BP72">
        <f>+Casos_PN_CORR[[#This Row],[11-may]]-Casos_PN_CORR[[#This Row],[10-may]]</f>
        <v>0</v>
      </c>
      <c r="BQ72">
        <f>+Casos_PN_CORR[[#This Row],[12-may]]-Casos_PN_CORR[[#This Row],[11-may]]</f>
        <v>0</v>
      </c>
      <c r="BR72">
        <f>+Casos_PN_CORR[[#This Row],[13-may]]-Casos_PN_CORR[[#This Row],[12-may]]</f>
        <v>0</v>
      </c>
      <c r="BS72">
        <f>+Casos_PN_CORR[[#This Row],[14-may]]-Casos_PN_CORR[[#This Row],[13-may]]</f>
        <v>0</v>
      </c>
      <c r="BT72">
        <f>+Casos_PN_CORR[[#This Row],[15-may]]-Casos_PN_CORR[[#This Row],[14-may]]</f>
        <v>0</v>
      </c>
      <c r="BU72">
        <f>+Casos_PN_CORR[[#This Row],[16-may]]-Casos_PN_CORR[[#This Row],[15-may]]</f>
        <v>0</v>
      </c>
      <c r="BV72">
        <f>+Casos_PN_CORR[[#This Row],[17-may]]-Casos_PN_CORR[[#This Row],[16-may]]</f>
        <v>0</v>
      </c>
      <c r="BW72">
        <f>+Casos_PN_CORR[[#This Row],[18-may]]-Casos_PN_CORR[[#This Row],[17-may]]</f>
        <v>0</v>
      </c>
      <c r="BX72">
        <f>+Casos_PN_CORR[[#This Row],[19-may]]-Casos_PN_CORR[[#This Row],[18-may]]</f>
        <v>0</v>
      </c>
      <c r="BY72">
        <f>+Casos_PN_CORR[[#This Row],[20-may]]-Casos_PN_CORR[[#This Row],[19-may]]</f>
        <v>0</v>
      </c>
      <c r="BZ72">
        <f>+Casos_PN_CORR[[#This Row],[21-may]]-Casos_PN_CORR[[#This Row],[20-may]]</f>
        <v>0</v>
      </c>
      <c r="CA72">
        <f>+Casos_PN_CORR[[#This Row],[22-may]]-Casos_PN_CORR[[#This Row],[21-may]]</f>
        <v>0</v>
      </c>
      <c r="CB72">
        <f>+Casos_PN_CORR[[#This Row],[23-may]]-Casos_PN_CORR[[#This Row],[22-may]]</f>
        <v>0</v>
      </c>
      <c r="CC72">
        <f>+Casos_PN_CORR[[#This Row],[24-may]]-Casos_PN_CORR[[#This Row],[23-may]]</f>
        <v>0</v>
      </c>
      <c r="CD72">
        <f>+Casos_PN_CORR[[#This Row],[25-may]]-Casos_PN_CORR[[#This Row],[24-may]]</f>
        <v>0</v>
      </c>
      <c r="CE72">
        <f>+Casos_PN_CORR[[#This Row],[26-may]]-Casos_PN_CORR[[#This Row],[25-may]]</f>
        <v>0</v>
      </c>
      <c r="CF72">
        <f>+Casos_PN_CORR[[#This Row],[27-may]]-Casos_PN_CORR[[#This Row],[26-may]]</f>
        <v>0</v>
      </c>
      <c r="CG72">
        <f>+Casos_PN_CORR[[#This Row],[28-may]]-Casos_PN_CORR[[#This Row],[27-may]]</f>
        <v>0</v>
      </c>
      <c r="CH72">
        <f>+Casos_PN_CORR[[#This Row],[29-may]]-Casos_PN_CORR[[#This Row],[28-may]]</f>
        <v>0</v>
      </c>
      <c r="CI72">
        <f>+Casos_PN_CORR[[#This Row],[30-may]]-Casos_PN_CORR[[#This Row],[29-may]]</f>
        <v>0</v>
      </c>
      <c r="CJ72">
        <f>+Casos_PN_CORR[[#This Row],[31-may]]-Casos_PN_CORR[[#This Row],[30-may]]</f>
        <v>0</v>
      </c>
      <c r="CK72">
        <f>+Casos_PN_CORR[[#This Row],[1-jun]]-Casos_PN_CORR[[#This Row],[31-may]]</f>
        <v>0</v>
      </c>
      <c r="CL72">
        <f>+Casos_PN_CORR[[#This Row],[2-jun]]-Casos_PN_CORR[[#This Row],[1-jun]]</f>
        <v>0</v>
      </c>
      <c r="CM72">
        <f>+Casos_PN_CORR[[#This Row],[3-jun]]-Casos_PN_CORR[[#This Row],[2-jun]]</f>
        <v>0</v>
      </c>
      <c r="CN72">
        <f>+Casos_PN_CORR[[#This Row],[4-jun]]-Casos_PN_CORR[[#This Row],[3-jun]]</f>
        <v>0</v>
      </c>
      <c r="CO72">
        <f>+Casos_PN_CORR[[#This Row],[5-jun]]-Casos_PN_CORR[[#This Row],[4-jun]]</f>
        <v>30</v>
      </c>
      <c r="CP72">
        <f>+Casos_PN_CORR[[#This Row],[6-jun]]-Casos_PN_CORR[[#This Row],[5-jun]]</f>
        <v>0</v>
      </c>
    </row>
    <row r="73" spans="1:94">
      <c r="A73">
        <v>130107</v>
      </c>
      <c r="B73" s="2" t="s">
        <v>131</v>
      </c>
      <c r="C73" s="2" t="s">
        <v>144</v>
      </c>
      <c r="D73" s="2" t="s">
        <v>211</v>
      </c>
      <c r="E73" s="4">
        <f t="shared" si="1"/>
        <v>297</v>
      </c>
      <c r="F73">
        <f>+Casos_PN_CORR[[#This Row],[10-mar]]</f>
        <v>0</v>
      </c>
      <c r="G73">
        <f>+Casos_PN_CORR[[#This Row],[11-mar]]-Casos_PN_CORR[[#This Row],[10-mar]]</f>
        <v>0</v>
      </c>
      <c r="H73">
        <f>+Casos_PN_CORR[[#This Row],[12-mar]]-Casos_PN_CORR[[#This Row],[11-mar]]</f>
        <v>0</v>
      </c>
      <c r="I73">
        <f>+Casos_PN_CORR[[#This Row],[13-mar]]-Casos_PN_CORR[[#This Row],[12-mar]]</f>
        <v>0</v>
      </c>
      <c r="J73">
        <f>+Casos_PN_CORR[[#This Row],[14-mar]]-Casos_PN_CORR[[#This Row],[13-mar]]</f>
        <v>0</v>
      </c>
      <c r="K73">
        <f>+Casos_PN_CORR[[#This Row],[15-mar]]-Casos_PN_CORR[[#This Row],[14-mar]]</f>
        <v>0</v>
      </c>
      <c r="L73">
        <f>+Casos_PN_CORR[[#This Row],[16-mar]]-Casos_PN_CORR[[#This Row],[15-mar]]</f>
        <v>0</v>
      </c>
      <c r="M73">
        <f>+Casos_PN_CORR[[#This Row],[17-mar]]-Casos_PN_CORR[[#This Row],[16-mar]]</f>
        <v>0</v>
      </c>
      <c r="N73">
        <f>+Casos_PN_CORR[[#This Row],[18-mar]]-Casos_PN_CORR[[#This Row],[17-mar]]</f>
        <v>0</v>
      </c>
      <c r="O73">
        <f>+Casos_PN_CORR[[#This Row],[19-mar]]-Casos_PN_CORR[[#This Row],[18-mar]]</f>
        <v>0</v>
      </c>
      <c r="P73">
        <f>+Casos_PN_CORR[[#This Row],[20-mar]]-Casos_PN_CORR[[#This Row],[19-mar]]</f>
        <v>0</v>
      </c>
      <c r="Q73">
        <f>+Casos_PN_CORR[[#This Row],[21-mar]]-Casos_PN_CORR[[#This Row],[20-mar]]</f>
        <v>0</v>
      </c>
      <c r="R73">
        <f>+Casos_PN_CORR[[#This Row],[22-mar]]-Casos_PN_CORR[[#This Row],[21-mar]]</f>
        <v>0</v>
      </c>
      <c r="S73">
        <f>+Casos_PN_CORR[[#This Row],[23-mar]]-Casos_PN_CORR[[#This Row],[22-mar]]</f>
        <v>0</v>
      </c>
      <c r="T73">
        <f>+Casos_PN_CORR[[#This Row],[24-mar]]-Casos_PN_CORR[[#This Row],[23-mar]]</f>
        <v>0</v>
      </c>
      <c r="U73">
        <f>+Casos_PN_CORR[[#This Row],[25-mar]]-Casos_PN_CORR[[#This Row],[24-mar]]</f>
        <v>0</v>
      </c>
      <c r="V73">
        <f>+Casos_PN_CORR[[#This Row],[26-mar]]-Casos_PN_CORR[[#This Row],[25-mar]]</f>
        <v>0</v>
      </c>
      <c r="W73">
        <f>+Casos_PN_CORR[[#This Row],[27-mar]]-Casos_PN_CORR[[#This Row],[26-mar]]</f>
        <v>0</v>
      </c>
      <c r="X73">
        <f>+Casos_PN_CORR[[#This Row],[28-mar]]-Casos_PN_CORR[[#This Row],[27-mar]]</f>
        <v>0</v>
      </c>
      <c r="Y73">
        <f>+Casos_PN_CORR[[#This Row],[29-mar]]-Casos_PN_CORR[[#This Row],[28-mar]]</f>
        <v>0</v>
      </c>
      <c r="Z73">
        <f>+Casos_PN_CORR[[#This Row],[30-mar]]-Casos_PN_CORR[[#This Row],[29-mar]]</f>
        <v>0</v>
      </c>
      <c r="AA73">
        <f>+Casos_PN_CORR[[#This Row],[31-mar]]-Casos_PN_CORR[[#This Row],[30-mar]]</f>
        <v>0</v>
      </c>
      <c r="AB73">
        <f>+Casos_PN_CORR[[#This Row],[1-abr]]-Casos_PN_CORR[[#This Row],[31-mar]]</f>
        <v>0</v>
      </c>
      <c r="AC73">
        <f>+Casos_PN_CORR[[#This Row],[2-abr]]-Casos_PN_CORR[[#This Row],[1-abr]]</f>
        <v>0</v>
      </c>
      <c r="AD73">
        <f>+Casos_PN_CORR[[#This Row],[3-abr]]-Casos_PN_CORR[[#This Row],[2-abr]]</f>
        <v>0</v>
      </c>
      <c r="AE73">
        <f>+Casos_PN_CORR[[#This Row],[4-abr]]-Casos_PN_CORR[[#This Row],[3-abr]]</f>
        <v>0</v>
      </c>
      <c r="AF73">
        <f>+Casos_PN_CORR[[#This Row],[5-abr]]-Casos_PN_CORR[[#This Row],[4-abr]]</f>
        <v>0</v>
      </c>
      <c r="AG73">
        <f>+Casos_PN_CORR[[#This Row],[6-abr]]-Casos_PN_CORR[[#This Row],[5-abr]]</f>
        <v>0</v>
      </c>
      <c r="AH73">
        <f>+Casos_PN_CORR[[#This Row],[7-abr]]-Casos_PN_CORR[[#This Row],[6-abr]]</f>
        <v>0</v>
      </c>
      <c r="AI73">
        <f>+Casos_PN_CORR[[#This Row],[8-abr]]-Casos_PN_CORR[[#This Row],[7-abr]]</f>
        <v>0</v>
      </c>
      <c r="AJ73">
        <f>+Casos_PN_CORR[[#This Row],[9-abr]]-Casos_PN_CORR[[#This Row],[8-abr]]</f>
        <v>0</v>
      </c>
      <c r="AK73">
        <f>+Casos_PN_CORR[[#This Row],[10-abr]]-Casos_PN_CORR[[#This Row],[9-abr]]</f>
        <v>0</v>
      </c>
      <c r="AL73">
        <f>+Casos_PN_CORR[[#This Row],[11-abr]]-Casos_PN_CORR[[#This Row],[10-abr]]</f>
        <v>0</v>
      </c>
      <c r="AM73">
        <f>+Casos_PN_CORR[[#This Row],[12-abr]]-Casos_PN_CORR[[#This Row],[11-abr]]</f>
        <v>0</v>
      </c>
      <c r="AN73">
        <f>+Casos_PN_CORR[[#This Row],[13-abr]]-Casos_PN_CORR[[#This Row],[12-abr]]</f>
        <v>0</v>
      </c>
      <c r="AO73">
        <f>+Casos_PN_CORR[[#This Row],[14-abr]]-Casos_PN_CORR[[#This Row],[13-abr]]</f>
        <v>0</v>
      </c>
      <c r="AP73">
        <f>+Casos_PN_CORR[[#This Row],[15-abr]]-Casos_PN_CORR[[#This Row],[14-abr]]</f>
        <v>0</v>
      </c>
      <c r="AQ73">
        <f>+Casos_PN_CORR[[#This Row],[16-abr]]-Casos_PN_CORR[[#This Row],[15-abr]]</f>
        <v>0</v>
      </c>
      <c r="AR73">
        <f>+Casos_PN_CORR[[#This Row],[17-abr]]-Casos_PN_CORR[[#This Row],[16-abr]]</f>
        <v>0</v>
      </c>
      <c r="AS73">
        <f>+Casos_PN_CORR[[#This Row],[18-abr]]-Casos_PN_CORR[[#This Row],[17-abr]]</f>
        <v>0</v>
      </c>
      <c r="AT73">
        <f>+Casos_PN_CORR[[#This Row],[19-abr]]-Casos_PN_CORR[[#This Row],[18-abr]]</f>
        <v>0</v>
      </c>
      <c r="AU73">
        <f>+Casos_PN_CORR[[#This Row],[20-abr]]-Casos_PN_CORR[[#This Row],[19-abr]]</f>
        <v>0</v>
      </c>
      <c r="AV73">
        <f>+Casos_PN_CORR[[#This Row],[21-abr]]-Casos_PN_CORR[[#This Row],[20-abr]]</f>
        <v>0</v>
      </c>
      <c r="AW73">
        <f>+Casos_PN_CORR[[#This Row],[22-abr]]-Casos_PN_CORR[[#This Row],[21-abr]]</f>
        <v>0</v>
      </c>
      <c r="AX73">
        <f>+Casos_PN_CORR[[#This Row],[23-abr]]-Casos_PN_CORR[[#This Row],[22-abr]]</f>
        <v>0</v>
      </c>
      <c r="AY73">
        <f>+Casos_PN_CORR[[#This Row],[24-abr]]-Casos_PN_CORR[[#This Row],[23-abr]]</f>
        <v>0</v>
      </c>
      <c r="AZ73">
        <f>+Casos_PN_CORR[[#This Row],[25-abr]]-Casos_PN_CORR[[#This Row],[24-abr]]</f>
        <v>0</v>
      </c>
      <c r="BA73">
        <f>+Casos_PN_CORR[[#This Row],[26-abr]]-Casos_PN_CORR[[#This Row],[25-abr]]</f>
        <v>0</v>
      </c>
      <c r="BB73">
        <f>+Casos_PN_CORR[[#This Row],[27-abr]]-Casos_PN_CORR[[#This Row],[26-abr]]</f>
        <v>0</v>
      </c>
      <c r="BC73">
        <f>+Casos_PN_CORR[[#This Row],[28-abr]]-Casos_PN_CORR[[#This Row],[27-abr]]</f>
        <v>0</v>
      </c>
      <c r="BD73">
        <f>+Casos_PN_CORR[[#This Row],[29-abr]]-Casos_PN_CORR[[#This Row],[28-abr]]</f>
        <v>0</v>
      </c>
      <c r="BE73">
        <f>+Casos_PN_CORR[[#This Row],[30-abr]]-Casos_PN_CORR[[#This Row],[29-abr]]</f>
        <v>0</v>
      </c>
      <c r="BF73">
        <f>+Casos_PN_CORR[[#This Row],[1-may]]-Casos_PN_CORR[[#This Row],[30-abr]]</f>
        <v>0</v>
      </c>
      <c r="BG73">
        <f>+Casos_PN_CORR[[#This Row],[2-may]]-Casos_PN_CORR[[#This Row],[1-may]]</f>
        <v>0</v>
      </c>
      <c r="BH73">
        <f>+Casos_PN_CORR[[#This Row],[3-may]]-Casos_PN_CORR[[#This Row],[2-may]]</f>
        <v>0</v>
      </c>
      <c r="BI73">
        <f>+Casos_PN_CORR[[#This Row],[4-may]]-Casos_PN_CORR[[#This Row],[3-may]]</f>
        <v>0</v>
      </c>
      <c r="BJ73">
        <f>+Casos_PN_CORR[[#This Row],[5-may]]-Casos_PN_CORR[[#This Row],[4-may]]</f>
        <v>0</v>
      </c>
      <c r="BK73">
        <f>+Casos_PN_CORR[[#This Row],[6-may]]-Casos_PN_CORR[[#This Row],[5-may]]</f>
        <v>0</v>
      </c>
      <c r="BL73">
        <f>+Casos_PN_CORR[[#This Row],[7-may]]-Casos_PN_CORR[[#This Row],[6-may]]</f>
        <v>0</v>
      </c>
      <c r="BM73">
        <f>+Casos_PN_CORR[[#This Row],[8-may]]-Casos_PN_CORR[[#This Row],[7-may]]</f>
        <v>0</v>
      </c>
      <c r="BN73">
        <f>+Casos_PN_CORR[[#This Row],[9-may]]-Casos_PN_CORR[[#This Row],[8-may]]</f>
        <v>0</v>
      </c>
      <c r="BO73">
        <f>+Casos_PN_CORR[[#This Row],[10-may]]-Casos_PN_CORR[[#This Row],[9-may]]</f>
        <v>0</v>
      </c>
      <c r="BP73">
        <f>+Casos_PN_CORR[[#This Row],[11-may]]-Casos_PN_CORR[[#This Row],[10-may]]</f>
        <v>0</v>
      </c>
      <c r="BQ73">
        <f>+Casos_PN_CORR[[#This Row],[12-may]]-Casos_PN_CORR[[#This Row],[11-may]]</f>
        <v>0</v>
      </c>
      <c r="BR73">
        <f>+Casos_PN_CORR[[#This Row],[13-may]]-Casos_PN_CORR[[#This Row],[12-may]]</f>
        <v>0</v>
      </c>
      <c r="BS73">
        <f>+Casos_PN_CORR[[#This Row],[14-may]]-Casos_PN_CORR[[#This Row],[13-may]]</f>
        <v>0</v>
      </c>
      <c r="BT73">
        <f>+Casos_PN_CORR[[#This Row],[15-may]]-Casos_PN_CORR[[#This Row],[14-may]]</f>
        <v>0</v>
      </c>
      <c r="BU73">
        <f>+Casos_PN_CORR[[#This Row],[16-may]]-Casos_PN_CORR[[#This Row],[15-may]]</f>
        <v>0</v>
      </c>
      <c r="BV73">
        <f>+Casos_PN_CORR[[#This Row],[17-may]]-Casos_PN_CORR[[#This Row],[16-may]]</f>
        <v>0</v>
      </c>
      <c r="BW73">
        <f>+Casos_PN_CORR[[#This Row],[18-may]]-Casos_PN_CORR[[#This Row],[17-may]]</f>
        <v>0</v>
      </c>
      <c r="BX73">
        <f>+Casos_PN_CORR[[#This Row],[19-may]]-Casos_PN_CORR[[#This Row],[18-may]]</f>
        <v>0</v>
      </c>
      <c r="BY73">
        <f>+Casos_PN_CORR[[#This Row],[20-may]]-Casos_PN_CORR[[#This Row],[19-may]]</f>
        <v>0</v>
      </c>
      <c r="BZ73">
        <f>+Casos_PN_CORR[[#This Row],[21-may]]-Casos_PN_CORR[[#This Row],[20-may]]</f>
        <v>0</v>
      </c>
      <c r="CA73">
        <f>+Casos_PN_CORR[[#This Row],[22-may]]-Casos_PN_CORR[[#This Row],[21-may]]</f>
        <v>0</v>
      </c>
      <c r="CB73">
        <f>+Casos_PN_CORR[[#This Row],[23-may]]-Casos_PN_CORR[[#This Row],[22-may]]</f>
        <v>0</v>
      </c>
      <c r="CC73">
        <f>+Casos_PN_CORR[[#This Row],[24-may]]-Casos_PN_CORR[[#This Row],[23-may]]</f>
        <v>0</v>
      </c>
      <c r="CD73">
        <f>+Casos_PN_CORR[[#This Row],[25-may]]-Casos_PN_CORR[[#This Row],[24-may]]</f>
        <v>0</v>
      </c>
      <c r="CE73">
        <f>+Casos_PN_CORR[[#This Row],[26-may]]-Casos_PN_CORR[[#This Row],[25-may]]</f>
        <v>0</v>
      </c>
      <c r="CF73">
        <f>+Casos_PN_CORR[[#This Row],[27-may]]-Casos_PN_CORR[[#This Row],[26-may]]</f>
        <v>0</v>
      </c>
      <c r="CG73">
        <f>+Casos_PN_CORR[[#This Row],[28-may]]-Casos_PN_CORR[[#This Row],[27-may]]</f>
        <v>0</v>
      </c>
      <c r="CH73">
        <f>+Casos_PN_CORR[[#This Row],[29-may]]-Casos_PN_CORR[[#This Row],[28-may]]</f>
        <v>0</v>
      </c>
      <c r="CI73">
        <f>+Casos_PN_CORR[[#This Row],[30-may]]-Casos_PN_CORR[[#This Row],[29-may]]</f>
        <v>0</v>
      </c>
      <c r="CJ73">
        <f>+Casos_PN_CORR[[#This Row],[31-may]]-Casos_PN_CORR[[#This Row],[30-may]]</f>
        <v>0</v>
      </c>
      <c r="CK73">
        <f>+Casos_PN_CORR[[#This Row],[1-jun]]-Casos_PN_CORR[[#This Row],[31-may]]</f>
        <v>0</v>
      </c>
      <c r="CL73">
        <f>+Casos_PN_CORR[[#This Row],[2-jun]]-Casos_PN_CORR[[#This Row],[1-jun]]</f>
        <v>0</v>
      </c>
      <c r="CM73">
        <f>+Casos_PN_CORR[[#This Row],[3-jun]]-Casos_PN_CORR[[#This Row],[2-jun]]</f>
        <v>0</v>
      </c>
      <c r="CN73">
        <f>+Casos_PN_CORR[[#This Row],[4-jun]]-Casos_PN_CORR[[#This Row],[3-jun]]</f>
        <v>0</v>
      </c>
      <c r="CO73">
        <f>+Casos_PN_CORR[[#This Row],[5-jun]]-Casos_PN_CORR[[#This Row],[4-jun]]</f>
        <v>297</v>
      </c>
      <c r="CP73">
        <f>+Casos_PN_CORR[[#This Row],[6-jun]]-Casos_PN_CORR[[#This Row],[5-jun]]</f>
        <v>0</v>
      </c>
    </row>
    <row r="74" spans="1:94">
      <c r="A74">
        <v>20210</v>
      </c>
      <c r="B74" s="2" t="s">
        <v>110</v>
      </c>
      <c r="C74" s="2" t="s">
        <v>137</v>
      </c>
      <c r="D74" s="2" t="s">
        <v>212</v>
      </c>
      <c r="E74" s="4">
        <f t="shared" si="1"/>
        <v>1</v>
      </c>
      <c r="F74">
        <f>+Casos_PN_CORR[[#This Row],[10-mar]]</f>
        <v>0</v>
      </c>
      <c r="G74">
        <f>+Casos_PN_CORR[[#This Row],[11-mar]]-Casos_PN_CORR[[#This Row],[10-mar]]</f>
        <v>0</v>
      </c>
      <c r="H74">
        <f>+Casos_PN_CORR[[#This Row],[12-mar]]-Casos_PN_CORR[[#This Row],[11-mar]]</f>
        <v>0</v>
      </c>
      <c r="I74">
        <f>+Casos_PN_CORR[[#This Row],[13-mar]]-Casos_PN_CORR[[#This Row],[12-mar]]</f>
        <v>0</v>
      </c>
      <c r="J74">
        <f>+Casos_PN_CORR[[#This Row],[14-mar]]-Casos_PN_CORR[[#This Row],[13-mar]]</f>
        <v>0</v>
      </c>
      <c r="K74">
        <f>+Casos_PN_CORR[[#This Row],[15-mar]]-Casos_PN_CORR[[#This Row],[14-mar]]</f>
        <v>0</v>
      </c>
      <c r="L74">
        <f>+Casos_PN_CORR[[#This Row],[16-mar]]-Casos_PN_CORR[[#This Row],[15-mar]]</f>
        <v>0</v>
      </c>
      <c r="M74">
        <f>+Casos_PN_CORR[[#This Row],[17-mar]]-Casos_PN_CORR[[#This Row],[16-mar]]</f>
        <v>0</v>
      </c>
      <c r="N74">
        <f>+Casos_PN_CORR[[#This Row],[18-mar]]-Casos_PN_CORR[[#This Row],[17-mar]]</f>
        <v>0</v>
      </c>
      <c r="O74">
        <f>+Casos_PN_CORR[[#This Row],[19-mar]]-Casos_PN_CORR[[#This Row],[18-mar]]</f>
        <v>0</v>
      </c>
      <c r="P74">
        <f>+Casos_PN_CORR[[#This Row],[20-mar]]-Casos_PN_CORR[[#This Row],[19-mar]]</f>
        <v>0</v>
      </c>
      <c r="Q74">
        <f>+Casos_PN_CORR[[#This Row],[21-mar]]-Casos_PN_CORR[[#This Row],[20-mar]]</f>
        <v>0</v>
      </c>
      <c r="R74">
        <f>+Casos_PN_CORR[[#This Row],[22-mar]]-Casos_PN_CORR[[#This Row],[21-mar]]</f>
        <v>0</v>
      </c>
      <c r="S74">
        <f>+Casos_PN_CORR[[#This Row],[23-mar]]-Casos_PN_CORR[[#This Row],[22-mar]]</f>
        <v>0</v>
      </c>
      <c r="T74">
        <f>+Casos_PN_CORR[[#This Row],[24-mar]]-Casos_PN_CORR[[#This Row],[23-mar]]</f>
        <v>0</v>
      </c>
      <c r="U74">
        <f>+Casos_PN_CORR[[#This Row],[25-mar]]-Casos_PN_CORR[[#This Row],[24-mar]]</f>
        <v>0</v>
      </c>
      <c r="V74">
        <f>+Casos_PN_CORR[[#This Row],[26-mar]]-Casos_PN_CORR[[#This Row],[25-mar]]</f>
        <v>0</v>
      </c>
      <c r="W74">
        <f>+Casos_PN_CORR[[#This Row],[27-mar]]-Casos_PN_CORR[[#This Row],[26-mar]]</f>
        <v>0</v>
      </c>
      <c r="X74">
        <f>+Casos_PN_CORR[[#This Row],[28-mar]]-Casos_PN_CORR[[#This Row],[27-mar]]</f>
        <v>0</v>
      </c>
      <c r="Y74">
        <f>+Casos_PN_CORR[[#This Row],[29-mar]]-Casos_PN_CORR[[#This Row],[28-mar]]</f>
        <v>0</v>
      </c>
      <c r="Z74">
        <f>+Casos_PN_CORR[[#This Row],[30-mar]]-Casos_PN_CORR[[#This Row],[29-mar]]</f>
        <v>0</v>
      </c>
      <c r="AA74">
        <f>+Casos_PN_CORR[[#This Row],[31-mar]]-Casos_PN_CORR[[#This Row],[30-mar]]</f>
        <v>0</v>
      </c>
      <c r="AB74">
        <f>+Casos_PN_CORR[[#This Row],[1-abr]]-Casos_PN_CORR[[#This Row],[31-mar]]</f>
        <v>0</v>
      </c>
      <c r="AC74">
        <f>+Casos_PN_CORR[[#This Row],[2-abr]]-Casos_PN_CORR[[#This Row],[1-abr]]</f>
        <v>0</v>
      </c>
      <c r="AD74">
        <f>+Casos_PN_CORR[[#This Row],[3-abr]]-Casos_PN_CORR[[#This Row],[2-abr]]</f>
        <v>0</v>
      </c>
      <c r="AE74">
        <f>+Casos_PN_CORR[[#This Row],[4-abr]]-Casos_PN_CORR[[#This Row],[3-abr]]</f>
        <v>0</v>
      </c>
      <c r="AF74">
        <f>+Casos_PN_CORR[[#This Row],[5-abr]]-Casos_PN_CORR[[#This Row],[4-abr]]</f>
        <v>0</v>
      </c>
      <c r="AG74">
        <f>+Casos_PN_CORR[[#This Row],[6-abr]]-Casos_PN_CORR[[#This Row],[5-abr]]</f>
        <v>0</v>
      </c>
      <c r="AH74">
        <f>+Casos_PN_CORR[[#This Row],[7-abr]]-Casos_PN_CORR[[#This Row],[6-abr]]</f>
        <v>0</v>
      </c>
      <c r="AI74">
        <f>+Casos_PN_CORR[[#This Row],[8-abr]]-Casos_PN_CORR[[#This Row],[7-abr]]</f>
        <v>0</v>
      </c>
      <c r="AJ74">
        <f>+Casos_PN_CORR[[#This Row],[9-abr]]-Casos_PN_CORR[[#This Row],[8-abr]]</f>
        <v>0</v>
      </c>
      <c r="AK74">
        <f>+Casos_PN_CORR[[#This Row],[10-abr]]-Casos_PN_CORR[[#This Row],[9-abr]]</f>
        <v>0</v>
      </c>
      <c r="AL74">
        <f>+Casos_PN_CORR[[#This Row],[11-abr]]-Casos_PN_CORR[[#This Row],[10-abr]]</f>
        <v>0</v>
      </c>
      <c r="AM74">
        <f>+Casos_PN_CORR[[#This Row],[12-abr]]-Casos_PN_CORR[[#This Row],[11-abr]]</f>
        <v>0</v>
      </c>
      <c r="AN74">
        <f>+Casos_PN_CORR[[#This Row],[13-abr]]-Casos_PN_CORR[[#This Row],[12-abr]]</f>
        <v>0</v>
      </c>
      <c r="AO74">
        <f>+Casos_PN_CORR[[#This Row],[14-abr]]-Casos_PN_CORR[[#This Row],[13-abr]]</f>
        <v>0</v>
      </c>
      <c r="AP74">
        <f>+Casos_PN_CORR[[#This Row],[15-abr]]-Casos_PN_CORR[[#This Row],[14-abr]]</f>
        <v>0</v>
      </c>
      <c r="AQ74">
        <f>+Casos_PN_CORR[[#This Row],[16-abr]]-Casos_PN_CORR[[#This Row],[15-abr]]</f>
        <v>0</v>
      </c>
      <c r="AR74">
        <f>+Casos_PN_CORR[[#This Row],[17-abr]]-Casos_PN_CORR[[#This Row],[16-abr]]</f>
        <v>0</v>
      </c>
      <c r="AS74">
        <f>+Casos_PN_CORR[[#This Row],[18-abr]]-Casos_PN_CORR[[#This Row],[17-abr]]</f>
        <v>0</v>
      </c>
      <c r="AT74">
        <f>+Casos_PN_CORR[[#This Row],[19-abr]]-Casos_PN_CORR[[#This Row],[18-abr]]</f>
        <v>0</v>
      </c>
      <c r="AU74">
        <f>+Casos_PN_CORR[[#This Row],[20-abr]]-Casos_PN_CORR[[#This Row],[19-abr]]</f>
        <v>0</v>
      </c>
      <c r="AV74">
        <f>+Casos_PN_CORR[[#This Row],[21-abr]]-Casos_PN_CORR[[#This Row],[20-abr]]</f>
        <v>0</v>
      </c>
      <c r="AW74">
        <f>+Casos_PN_CORR[[#This Row],[22-abr]]-Casos_PN_CORR[[#This Row],[21-abr]]</f>
        <v>0</v>
      </c>
      <c r="AX74">
        <f>+Casos_PN_CORR[[#This Row],[23-abr]]-Casos_PN_CORR[[#This Row],[22-abr]]</f>
        <v>0</v>
      </c>
      <c r="AY74">
        <f>+Casos_PN_CORR[[#This Row],[24-abr]]-Casos_PN_CORR[[#This Row],[23-abr]]</f>
        <v>0</v>
      </c>
      <c r="AZ74">
        <f>+Casos_PN_CORR[[#This Row],[25-abr]]-Casos_PN_CORR[[#This Row],[24-abr]]</f>
        <v>0</v>
      </c>
      <c r="BA74">
        <f>+Casos_PN_CORR[[#This Row],[26-abr]]-Casos_PN_CORR[[#This Row],[25-abr]]</f>
        <v>0</v>
      </c>
      <c r="BB74">
        <f>+Casos_PN_CORR[[#This Row],[27-abr]]-Casos_PN_CORR[[#This Row],[26-abr]]</f>
        <v>0</v>
      </c>
      <c r="BC74">
        <f>+Casos_PN_CORR[[#This Row],[28-abr]]-Casos_PN_CORR[[#This Row],[27-abr]]</f>
        <v>0</v>
      </c>
      <c r="BD74">
        <f>+Casos_PN_CORR[[#This Row],[29-abr]]-Casos_PN_CORR[[#This Row],[28-abr]]</f>
        <v>0</v>
      </c>
      <c r="BE74">
        <f>+Casos_PN_CORR[[#This Row],[30-abr]]-Casos_PN_CORR[[#This Row],[29-abr]]</f>
        <v>0</v>
      </c>
      <c r="BF74">
        <f>+Casos_PN_CORR[[#This Row],[1-may]]-Casos_PN_CORR[[#This Row],[30-abr]]</f>
        <v>0</v>
      </c>
      <c r="BG74">
        <f>+Casos_PN_CORR[[#This Row],[2-may]]-Casos_PN_CORR[[#This Row],[1-may]]</f>
        <v>0</v>
      </c>
      <c r="BH74">
        <f>+Casos_PN_CORR[[#This Row],[3-may]]-Casos_PN_CORR[[#This Row],[2-may]]</f>
        <v>0</v>
      </c>
      <c r="BI74">
        <f>+Casos_PN_CORR[[#This Row],[4-may]]-Casos_PN_CORR[[#This Row],[3-may]]</f>
        <v>0</v>
      </c>
      <c r="BJ74">
        <f>+Casos_PN_CORR[[#This Row],[5-may]]-Casos_PN_CORR[[#This Row],[4-may]]</f>
        <v>0</v>
      </c>
      <c r="BK74">
        <f>+Casos_PN_CORR[[#This Row],[6-may]]-Casos_PN_CORR[[#This Row],[5-may]]</f>
        <v>0</v>
      </c>
      <c r="BL74">
        <f>+Casos_PN_CORR[[#This Row],[7-may]]-Casos_PN_CORR[[#This Row],[6-may]]</f>
        <v>0</v>
      </c>
      <c r="BM74">
        <f>+Casos_PN_CORR[[#This Row],[8-may]]-Casos_PN_CORR[[#This Row],[7-may]]</f>
        <v>0</v>
      </c>
      <c r="BN74">
        <f>+Casos_PN_CORR[[#This Row],[9-may]]-Casos_PN_CORR[[#This Row],[8-may]]</f>
        <v>0</v>
      </c>
      <c r="BO74">
        <f>+Casos_PN_CORR[[#This Row],[10-may]]-Casos_PN_CORR[[#This Row],[9-may]]</f>
        <v>0</v>
      </c>
      <c r="BP74">
        <f>+Casos_PN_CORR[[#This Row],[11-may]]-Casos_PN_CORR[[#This Row],[10-may]]</f>
        <v>0</v>
      </c>
      <c r="BQ74">
        <f>+Casos_PN_CORR[[#This Row],[12-may]]-Casos_PN_CORR[[#This Row],[11-may]]</f>
        <v>0</v>
      </c>
      <c r="BR74">
        <f>+Casos_PN_CORR[[#This Row],[13-may]]-Casos_PN_CORR[[#This Row],[12-may]]</f>
        <v>0</v>
      </c>
      <c r="BS74">
        <f>+Casos_PN_CORR[[#This Row],[14-may]]-Casos_PN_CORR[[#This Row],[13-may]]</f>
        <v>0</v>
      </c>
      <c r="BT74">
        <f>+Casos_PN_CORR[[#This Row],[15-may]]-Casos_PN_CORR[[#This Row],[14-may]]</f>
        <v>0</v>
      </c>
      <c r="BU74">
        <f>+Casos_PN_CORR[[#This Row],[16-may]]-Casos_PN_CORR[[#This Row],[15-may]]</f>
        <v>0</v>
      </c>
      <c r="BV74">
        <f>+Casos_PN_CORR[[#This Row],[17-may]]-Casos_PN_CORR[[#This Row],[16-may]]</f>
        <v>0</v>
      </c>
      <c r="BW74">
        <f>+Casos_PN_CORR[[#This Row],[18-may]]-Casos_PN_CORR[[#This Row],[17-may]]</f>
        <v>0</v>
      </c>
      <c r="BX74">
        <f>+Casos_PN_CORR[[#This Row],[19-may]]-Casos_PN_CORR[[#This Row],[18-may]]</f>
        <v>0</v>
      </c>
      <c r="BY74">
        <f>+Casos_PN_CORR[[#This Row],[20-may]]-Casos_PN_CORR[[#This Row],[19-may]]</f>
        <v>0</v>
      </c>
      <c r="BZ74">
        <f>+Casos_PN_CORR[[#This Row],[21-may]]-Casos_PN_CORR[[#This Row],[20-may]]</f>
        <v>0</v>
      </c>
      <c r="CA74">
        <f>+Casos_PN_CORR[[#This Row],[22-may]]-Casos_PN_CORR[[#This Row],[21-may]]</f>
        <v>0</v>
      </c>
      <c r="CB74">
        <f>+Casos_PN_CORR[[#This Row],[23-may]]-Casos_PN_CORR[[#This Row],[22-may]]</f>
        <v>0</v>
      </c>
      <c r="CC74">
        <f>+Casos_PN_CORR[[#This Row],[24-may]]-Casos_PN_CORR[[#This Row],[23-may]]</f>
        <v>0</v>
      </c>
      <c r="CD74">
        <f>+Casos_PN_CORR[[#This Row],[25-may]]-Casos_PN_CORR[[#This Row],[24-may]]</f>
        <v>0</v>
      </c>
      <c r="CE74">
        <f>+Casos_PN_CORR[[#This Row],[26-may]]-Casos_PN_CORR[[#This Row],[25-may]]</f>
        <v>0</v>
      </c>
      <c r="CF74">
        <f>+Casos_PN_CORR[[#This Row],[27-may]]-Casos_PN_CORR[[#This Row],[26-may]]</f>
        <v>0</v>
      </c>
      <c r="CG74">
        <f>+Casos_PN_CORR[[#This Row],[28-may]]-Casos_PN_CORR[[#This Row],[27-may]]</f>
        <v>0</v>
      </c>
      <c r="CH74">
        <f>+Casos_PN_CORR[[#This Row],[29-may]]-Casos_PN_CORR[[#This Row],[28-may]]</f>
        <v>0</v>
      </c>
      <c r="CI74">
        <f>+Casos_PN_CORR[[#This Row],[30-may]]-Casos_PN_CORR[[#This Row],[29-may]]</f>
        <v>0</v>
      </c>
      <c r="CJ74">
        <f>+Casos_PN_CORR[[#This Row],[31-may]]-Casos_PN_CORR[[#This Row],[30-may]]</f>
        <v>0</v>
      </c>
      <c r="CK74">
        <f>+Casos_PN_CORR[[#This Row],[1-jun]]-Casos_PN_CORR[[#This Row],[31-may]]</f>
        <v>0</v>
      </c>
      <c r="CL74">
        <f>+Casos_PN_CORR[[#This Row],[2-jun]]-Casos_PN_CORR[[#This Row],[1-jun]]</f>
        <v>0</v>
      </c>
      <c r="CM74">
        <f>+Casos_PN_CORR[[#This Row],[3-jun]]-Casos_PN_CORR[[#This Row],[2-jun]]</f>
        <v>0</v>
      </c>
      <c r="CN74">
        <f>+Casos_PN_CORR[[#This Row],[4-jun]]-Casos_PN_CORR[[#This Row],[3-jun]]</f>
        <v>0</v>
      </c>
      <c r="CO74">
        <f>+Casos_PN_CORR[[#This Row],[5-jun]]-Casos_PN_CORR[[#This Row],[4-jun]]</f>
        <v>1</v>
      </c>
      <c r="CP74">
        <f>+Casos_PN_CORR[[#This Row],[6-jun]]-Casos_PN_CORR[[#This Row],[5-jun]]</f>
        <v>0</v>
      </c>
    </row>
    <row r="75" spans="1:94">
      <c r="A75">
        <v>20202</v>
      </c>
      <c r="B75" s="2" t="s">
        <v>110</v>
      </c>
      <c r="C75" s="2" t="s">
        <v>137</v>
      </c>
      <c r="D75" s="2" t="s">
        <v>213</v>
      </c>
      <c r="E75" s="4">
        <f t="shared" si="1"/>
        <v>4</v>
      </c>
      <c r="F75">
        <f>+Casos_PN_CORR[[#This Row],[10-mar]]</f>
        <v>0</v>
      </c>
      <c r="G75">
        <f>+Casos_PN_CORR[[#This Row],[11-mar]]-Casos_PN_CORR[[#This Row],[10-mar]]</f>
        <v>0</v>
      </c>
      <c r="H75">
        <f>+Casos_PN_CORR[[#This Row],[12-mar]]-Casos_PN_CORR[[#This Row],[11-mar]]</f>
        <v>0</v>
      </c>
      <c r="I75">
        <f>+Casos_PN_CORR[[#This Row],[13-mar]]-Casos_PN_CORR[[#This Row],[12-mar]]</f>
        <v>0</v>
      </c>
      <c r="J75">
        <f>+Casos_PN_CORR[[#This Row],[14-mar]]-Casos_PN_CORR[[#This Row],[13-mar]]</f>
        <v>0</v>
      </c>
      <c r="K75">
        <f>+Casos_PN_CORR[[#This Row],[15-mar]]-Casos_PN_CORR[[#This Row],[14-mar]]</f>
        <v>0</v>
      </c>
      <c r="L75">
        <f>+Casos_PN_CORR[[#This Row],[16-mar]]-Casos_PN_CORR[[#This Row],[15-mar]]</f>
        <v>0</v>
      </c>
      <c r="M75">
        <f>+Casos_PN_CORR[[#This Row],[17-mar]]-Casos_PN_CORR[[#This Row],[16-mar]]</f>
        <v>0</v>
      </c>
      <c r="N75">
        <f>+Casos_PN_CORR[[#This Row],[18-mar]]-Casos_PN_CORR[[#This Row],[17-mar]]</f>
        <v>0</v>
      </c>
      <c r="O75">
        <f>+Casos_PN_CORR[[#This Row],[19-mar]]-Casos_PN_CORR[[#This Row],[18-mar]]</f>
        <v>0</v>
      </c>
      <c r="P75">
        <f>+Casos_PN_CORR[[#This Row],[20-mar]]-Casos_PN_CORR[[#This Row],[19-mar]]</f>
        <v>0</v>
      </c>
      <c r="Q75">
        <f>+Casos_PN_CORR[[#This Row],[21-mar]]-Casos_PN_CORR[[#This Row],[20-mar]]</f>
        <v>0</v>
      </c>
      <c r="R75">
        <f>+Casos_PN_CORR[[#This Row],[22-mar]]-Casos_PN_CORR[[#This Row],[21-mar]]</f>
        <v>0</v>
      </c>
      <c r="S75">
        <f>+Casos_PN_CORR[[#This Row],[23-mar]]-Casos_PN_CORR[[#This Row],[22-mar]]</f>
        <v>0</v>
      </c>
      <c r="T75">
        <f>+Casos_PN_CORR[[#This Row],[24-mar]]-Casos_PN_CORR[[#This Row],[23-mar]]</f>
        <v>0</v>
      </c>
      <c r="U75">
        <f>+Casos_PN_CORR[[#This Row],[25-mar]]-Casos_PN_CORR[[#This Row],[24-mar]]</f>
        <v>0</v>
      </c>
      <c r="V75">
        <f>+Casos_PN_CORR[[#This Row],[26-mar]]-Casos_PN_CORR[[#This Row],[25-mar]]</f>
        <v>0</v>
      </c>
      <c r="W75">
        <f>+Casos_PN_CORR[[#This Row],[27-mar]]-Casos_PN_CORR[[#This Row],[26-mar]]</f>
        <v>0</v>
      </c>
      <c r="X75">
        <f>+Casos_PN_CORR[[#This Row],[28-mar]]-Casos_PN_CORR[[#This Row],[27-mar]]</f>
        <v>0</v>
      </c>
      <c r="Y75">
        <f>+Casos_PN_CORR[[#This Row],[29-mar]]-Casos_PN_CORR[[#This Row],[28-mar]]</f>
        <v>0</v>
      </c>
      <c r="Z75">
        <f>+Casos_PN_CORR[[#This Row],[30-mar]]-Casos_PN_CORR[[#This Row],[29-mar]]</f>
        <v>0</v>
      </c>
      <c r="AA75">
        <f>+Casos_PN_CORR[[#This Row],[31-mar]]-Casos_PN_CORR[[#This Row],[30-mar]]</f>
        <v>0</v>
      </c>
      <c r="AB75">
        <f>+Casos_PN_CORR[[#This Row],[1-abr]]-Casos_PN_CORR[[#This Row],[31-mar]]</f>
        <v>0</v>
      </c>
      <c r="AC75">
        <f>+Casos_PN_CORR[[#This Row],[2-abr]]-Casos_PN_CORR[[#This Row],[1-abr]]</f>
        <v>0</v>
      </c>
      <c r="AD75">
        <f>+Casos_PN_CORR[[#This Row],[3-abr]]-Casos_PN_CORR[[#This Row],[2-abr]]</f>
        <v>0</v>
      </c>
      <c r="AE75">
        <f>+Casos_PN_CORR[[#This Row],[4-abr]]-Casos_PN_CORR[[#This Row],[3-abr]]</f>
        <v>0</v>
      </c>
      <c r="AF75">
        <f>+Casos_PN_CORR[[#This Row],[5-abr]]-Casos_PN_CORR[[#This Row],[4-abr]]</f>
        <v>0</v>
      </c>
      <c r="AG75">
        <f>+Casos_PN_CORR[[#This Row],[6-abr]]-Casos_PN_CORR[[#This Row],[5-abr]]</f>
        <v>0</v>
      </c>
      <c r="AH75">
        <f>+Casos_PN_CORR[[#This Row],[7-abr]]-Casos_PN_CORR[[#This Row],[6-abr]]</f>
        <v>0</v>
      </c>
      <c r="AI75">
        <f>+Casos_PN_CORR[[#This Row],[8-abr]]-Casos_PN_CORR[[#This Row],[7-abr]]</f>
        <v>0</v>
      </c>
      <c r="AJ75">
        <f>+Casos_PN_CORR[[#This Row],[9-abr]]-Casos_PN_CORR[[#This Row],[8-abr]]</f>
        <v>0</v>
      </c>
      <c r="AK75">
        <f>+Casos_PN_CORR[[#This Row],[10-abr]]-Casos_PN_CORR[[#This Row],[9-abr]]</f>
        <v>0</v>
      </c>
      <c r="AL75">
        <f>+Casos_PN_CORR[[#This Row],[11-abr]]-Casos_PN_CORR[[#This Row],[10-abr]]</f>
        <v>0</v>
      </c>
      <c r="AM75">
        <f>+Casos_PN_CORR[[#This Row],[12-abr]]-Casos_PN_CORR[[#This Row],[11-abr]]</f>
        <v>0</v>
      </c>
      <c r="AN75">
        <f>+Casos_PN_CORR[[#This Row],[13-abr]]-Casos_PN_CORR[[#This Row],[12-abr]]</f>
        <v>0</v>
      </c>
      <c r="AO75">
        <f>+Casos_PN_CORR[[#This Row],[14-abr]]-Casos_PN_CORR[[#This Row],[13-abr]]</f>
        <v>0</v>
      </c>
      <c r="AP75">
        <f>+Casos_PN_CORR[[#This Row],[15-abr]]-Casos_PN_CORR[[#This Row],[14-abr]]</f>
        <v>0</v>
      </c>
      <c r="AQ75">
        <f>+Casos_PN_CORR[[#This Row],[16-abr]]-Casos_PN_CORR[[#This Row],[15-abr]]</f>
        <v>0</v>
      </c>
      <c r="AR75">
        <f>+Casos_PN_CORR[[#This Row],[17-abr]]-Casos_PN_CORR[[#This Row],[16-abr]]</f>
        <v>0</v>
      </c>
      <c r="AS75">
        <f>+Casos_PN_CORR[[#This Row],[18-abr]]-Casos_PN_CORR[[#This Row],[17-abr]]</f>
        <v>0</v>
      </c>
      <c r="AT75">
        <f>+Casos_PN_CORR[[#This Row],[19-abr]]-Casos_PN_CORR[[#This Row],[18-abr]]</f>
        <v>0</v>
      </c>
      <c r="AU75">
        <f>+Casos_PN_CORR[[#This Row],[20-abr]]-Casos_PN_CORR[[#This Row],[19-abr]]</f>
        <v>0</v>
      </c>
      <c r="AV75">
        <f>+Casos_PN_CORR[[#This Row],[21-abr]]-Casos_PN_CORR[[#This Row],[20-abr]]</f>
        <v>0</v>
      </c>
      <c r="AW75">
        <f>+Casos_PN_CORR[[#This Row],[22-abr]]-Casos_PN_CORR[[#This Row],[21-abr]]</f>
        <v>0</v>
      </c>
      <c r="AX75">
        <f>+Casos_PN_CORR[[#This Row],[23-abr]]-Casos_PN_CORR[[#This Row],[22-abr]]</f>
        <v>0</v>
      </c>
      <c r="AY75">
        <f>+Casos_PN_CORR[[#This Row],[24-abr]]-Casos_PN_CORR[[#This Row],[23-abr]]</f>
        <v>0</v>
      </c>
      <c r="AZ75">
        <f>+Casos_PN_CORR[[#This Row],[25-abr]]-Casos_PN_CORR[[#This Row],[24-abr]]</f>
        <v>0</v>
      </c>
      <c r="BA75">
        <f>+Casos_PN_CORR[[#This Row],[26-abr]]-Casos_PN_CORR[[#This Row],[25-abr]]</f>
        <v>0</v>
      </c>
      <c r="BB75">
        <f>+Casos_PN_CORR[[#This Row],[27-abr]]-Casos_PN_CORR[[#This Row],[26-abr]]</f>
        <v>0</v>
      </c>
      <c r="BC75">
        <f>+Casos_PN_CORR[[#This Row],[28-abr]]-Casos_PN_CORR[[#This Row],[27-abr]]</f>
        <v>0</v>
      </c>
      <c r="BD75">
        <f>+Casos_PN_CORR[[#This Row],[29-abr]]-Casos_PN_CORR[[#This Row],[28-abr]]</f>
        <v>0</v>
      </c>
      <c r="BE75">
        <f>+Casos_PN_CORR[[#This Row],[30-abr]]-Casos_PN_CORR[[#This Row],[29-abr]]</f>
        <v>0</v>
      </c>
      <c r="BF75">
        <f>+Casos_PN_CORR[[#This Row],[1-may]]-Casos_PN_CORR[[#This Row],[30-abr]]</f>
        <v>0</v>
      </c>
      <c r="BG75">
        <f>+Casos_PN_CORR[[#This Row],[2-may]]-Casos_PN_CORR[[#This Row],[1-may]]</f>
        <v>0</v>
      </c>
      <c r="BH75">
        <f>+Casos_PN_CORR[[#This Row],[3-may]]-Casos_PN_CORR[[#This Row],[2-may]]</f>
        <v>0</v>
      </c>
      <c r="BI75">
        <f>+Casos_PN_CORR[[#This Row],[4-may]]-Casos_PN_CORR[[#This Row],[3-may]]</f>
        <v>0</v>
      </c>
      <c r="BJ75">
        <f>+Casos_PN_CORR[[#This Row],[5-may]]-Casos_PN_CORR[[#This Row],[4-may]]</f>
        <v>0</v>
      </c>
      <c r="BK75">
        <f>+Casos_PN_CORR[[#This Row],[6-may]]-Casos_PN_CORR[[#This Row],[5-may]]</f>
        <v>0</v>
      </c>
      <c r="BL75">
        <f>+Casos_PN_CORR[[#This Row],[7-may]]-Casos_PN_CORR[[#This Row],[6-may]]</f>
        <v>0</v>
      </c>
      <c r="BM75">
        <f>+Casos_PN_CORR[[#This Row],[8-may]]-Casos_PN_CORR[[#This Row],[7-may]]</f>
        <v>0</v>
      </c>
      <c r="BN75">
        <f>+Casos_PN_CORR[[#This Row],[9-may]]-Casos_PN_CORR[[#This Row],[8-may]]</f>
        <v>0</v>
      </c>
      <c r="BO75">
        <f>+Casos_PN_CORR[[#This Row],[10-may]]-Casos_PN_CORR[[#This Row],[9-may]]</f>
        <v>0</v>
      </c>
      <c r="BP75">
        <f>+Casos_PN_CORR[[#This Row],[11-may]]-Casos_PN_CORR[[#This Row],[10-may]]</f>
        <v>0</v>
      </c>
      <c r="BQ75">
        <f>+Casos_PN_CORR[[#This Row],[12-may]]-Casos_PN_CORR[[#This Row],[11-may]]</f>
        <v>0</v>
      </c>
      <c r="BR75">
        <f>+Casos_PN_CORR[[#This Row],[13-may]]-Casos_PN_CORR[[#This Row],[12-may]]</f>
        <v>0</v>
      </c>
      <c r="BS75">
        <f>+Casos_PN_CORR[[#This Row],[14-may]]-Casos_PN_CORR[[#This Row],[13-may]]</f>
        <v>0</v>
      </c>
      <c r="BT75">
        <f>+Casos_PN_CORR[[#This Row],[15-may]]-Casos_PN_CORR[[#This Row],[14-may]]</f>
        <v>0</v>
      </c>
      <c r="BU75">
        <f>+Casos_PN_CORR[[#This Row],[16-may]]-Casos_PN_CORR[[#This Row],[15-may]]</f>
        <v>0</v>
      </c>
      <c r="BV75">
        <f>+Casos_PN_CORR[[#This Row],[17-may]]-Casos_PN_CORR[[#This Row],[16-may]]</f>
        <v>0</v>
      </c>
      <c r="BW75">
        <f>+Casos_PN_CORR[[#This Row],[18-may]]-Casos_PN_CORR[[#This Row],[17-may]]</f>
        <v>0</v>
      </c>
      <c r="BX75">
        <f>+Casos_PN_CORR[[#This Row],[19-may]]-Casos_PN_CORR[[#This Row],[18-may]]</f>
        <v>0</v>
      </c>
      <c r="BY75">
        <f>+Casos_PN_CORR[[#This Row],[20-may]]-Casos_PN_CORR[[#This Row],[19-may]]</f>
        <v>0</v>
      </c>
      <c r="BZ75">
        <f>+Casos_PN_CORR[[#This Row],[21-may]]-Casos_PN_CORR[[#This Row],[20-may]]</f>
        <v>0</v>
      </c>
      <c r="CA75">
        <f>+Casos_PN_CORR[[#This Row],[22-may]]-Casos_PN_CORR[[#This Row],[21-may]]</f>
        <v>0</v>
      </c>
      <c r="CB75">
        <f>+Casos_PN_CORR[[#This Row],[23-may]]-Casos_PN_CORR[[#This Row],[22-may]]</f>
        <v>0</v>
      </c>
      <c r="CC75">
        <f>+Casos_PN_CORR[[#This Row],[24-may]]-Casos_PN_CORR[[#This Row],[23-may]]</f>
        <v>0</v>
      </c>
      <c r="CD75">
        <f>+Casos_PN_CORR[[#This Row],[25-may]]-Casos_PN_CORR[[#This Row],[24-may]]</f>
        <v>0</v>
      </c>
      <c r="CE75">
        <f>+Casos_PN_CORR[[#This Row],[26-may]]-Casos_PN_CORR[[#This Row],[25-may]]</f>
        <v>0</v>
      </c>
      <c r="CF75">
        <f>+Casos_PN_CORR[[#This Row],[27-may]]-Casos_PN_CORR[[#This Row],[26-may]]</f>
        <v>0</v>
      </c>
      <c r="CG75">
        <f>+Casos_PN_CORR[[#This Row],[28-may]]-Casos_PN_CORR[[#This Row],[27-may]]</f>
        <v>0</v>
      </c>
      <c r="CH75">
        <f>+Casos_PN_CORR[[#This Row],[29-may]]-Casos_PN_CORR[[#This Row],[28-may]]</f>
        <v>0</v>
      </c>
      <c r="CI75">
        <f>+Casos_PN_CORR[[#This Row],[30-may]]-Casos_PN_CORR[[#This Row],[29-may]]</f>
        <v>0</v>
      </c>
      <c r="CJ75">
        <f>+Casos_PN_CORR[[#This Row],[31-may]]-Casos_PN_CORR[[#This Row],[30-may]]</f>
        <v>0</v>
      </c>
      <c r="CK75">
        <f>+Casos_PN_CORR[[#This Row],[1-jun]]-Casos_PN_CORR[[#This Row],[31-may]]</f>
        <v>0</v>
      </c>
      <c r="CL75">
        <f>+Casos_PN_CORR[[#This Row],[2-jun]]-Casos_PN_CORR[[#This Row],[1-jun]]</f>
        <v>0</v>
      </c>
      <c r="CM75">
        <f>+Casos_PN_CORR[[#This Row],[3-jun]]-Casos_PN_CORR[[#This Row],[2-jun]]</f>
        <v>0</v>
      </c>
      <c r="CN75">
        <f>+Casos_PN_CORR[[#This Row],[4-jun]]-Casos_PN_CORR[[#This Row],[3-jun]]</f>
        <v>0</v>
      </c>
      <c r="CO75">
        <f>+Casos_PN_CORR[[#This Row],[5-jun]]-Casos_PN_CORR[[#This Row],[4-jun]]</f>
        <v>4</v>
      </c>
      <c r="CP75">
        <f>+Casos_PN_CORR[[#This Row],[6-jun]]-Casos_PN_CORR[[#This Row],[5-jun]]</f>
        <v>0</v>
      </c>
    </row>
    <row r="76" spans="1:94">
      <c r="A76">
        <v>60502</v>
      </c>
      <c r="B76" s="2" t="s">
        <v>214</v>
      </c>
      <c r="C76" s="2" t="s">
        <v>215</v>
      </c>
      <c r="D76" s="2" t="s">
        <v>213</v>
      </c>
      <c r="E76" s="4">
        <f t="shared" si="1"/>
        <v>0</v>
      </c>
      <c r="F76">
        <f>+Casos_PN_CORR[[#This Row],[10-mar]]</f>
        <v>0</v>
      </c>
      <c r="G76">
        <f>+Casos_PN_CORR[[#This Row],[11-mar]]-Casos_PN_CORR[[#This Row],[10-mar]]</f>
        <v>0</v>
      </c>
      <c r="H76">
        <f>+Casos_PN_CORR[[#This Row],[12-mar]]-Casos_PN_CORR[[#This Row],[11-mar]]</f>
        <v>0</v>
      </c>
      <c r="I76">
        <f>+Casos_PN_CORR[[#This Row],[13-mar]]-Casos_PN_CORR[[#This Row],[12-mar]]</f>
        <v>0</v>
      </c>
      <c r="J76">
        <f>+Casos_PN_CORR[[#This Row],[14-mar]]-Casos_PN_CORR[[#This Row],[13-mar]]</f>
        <v>0</v>
      </c>
      <c r="K76">
        <f>+Casos_PN_CORR[[#This Row],[15-mar]]-Casos_PN_CORR[[#This Row],[14-mar]]</f>
        <v>0</v>
      </c>
      <c r="L76">
        <f>+Casos_PN_CORR[[#This Row],[16-mar]]-Casos_PN_CORR[[#This Row],[15-mar]]</f>
        <v>0</v>
      </c>
      <c r="M76">
        <f>+Casos_PN_CORR[[#This Row],[17-mar]]-Casos_PN_CORR[[#This Row],[16-mar]]</f>
        <v>0</v>
      </c>
      <c r="N76">
        <f>+Casos_PN_CORR[[#This Row],[18-mar]]-Casos_PN_CORR[[#This Row],[17-mar]]</f>
        <v>0</v>
      </c>
      <c r="O76">
        <f>+Casos_PN_CORR[[#This Row],[19-mar]]-Casos_PN_CORR[[#This Row],[18-mar]]</f>
        <v>0</v>
      </c>
      <c r="P76">
        <f>+Casos_PN_CORR[[#This Row],[20-mar]]-Casos_PN_CORR[[#This Row],[19-mar]]</f>
        <v>0</v>
      </c>
      <c r="Q76">
        <f>+Casos_PN_CORR[[#This Row],[21-mar]]-Casos_PN_CORR[[#This Row],[20-mar]]</f>
        <v>0</v>
      </c>
      <c r="R76">
        <f>+Casos_PN_CORR[[#This Row],[22-mar]]-Casos_PN_CORR[[#This Row],[21-mar]]</f>
        <v>0</v>
      </c>
      <c r="S76">
        <f>+Casos_PN_CORR[[#This Row],[23-mar]]-Casos_PN_CORR[[#This Row],[22-mar]]</f>
        <v>0</v>
      </c>
      <c r="T76">
        <f>+Casos_PN_CORR[[#This Row],[24-mar]]-Casos_PN_CORR[[#This Row],[23-mar]]</f>
        <v>0</v>
      </c>
      <c r="U76">
        <f>+Casos_PN_CORR[[#This Row],[25-mar]]-Casos_PN_CORR[[#This Row],[24-mar]]</f>
        <v>0</v>
      </c>
      <c r="V76">
        <f>+Casos_PN_CORR[[#This Row],[26-mar]]-Casos_PN_CORR[[#This Row],[25-mar]]</f>
        <v>0</v>
      </c>
      <c r="W76">
        <f>+Casos_PN_CORR[[#This Row],[27-mar]]-Casos_PN_CORR[[#This Row],[26-mar]]</f>
        <v>0</v>
      </c>
      <c r="X76">
        <f>+Casos_PN_CORR[[#This Row],[28-mar]]-Casos_PN_CORR[[#This Row],[27-mar]]</f>
        <v>0</v>
      </c>
      <c r="Y76">
        <f>+Casos_PN_CORR[[#This Row],[29-mar]]-Casos_PN_CORR[[#This Row],[28-mar]]</f>
        <v>0</v>
      </c>
      <c r="Z76">
        <f>+Casos_PN_CORR[[#This Row],[30-mar]]-Casos_PN_CORR[[#This Row],[29-mar]]</f>
        <v>0</v>
      </c>
      <c r="AA76">
        <f>+Casos_PN_CORR[[#This Row],[31-mar]]-Casos_PN_CORR[[#This Row],[30-mar]]</f>
        <v>0</v>
      </c>
      <c r="AB76">
        <f>+Casos_PN_CORR[[#This Row],[1-abr]]-Casos_PN_CORR[[#This Row],[31-mar]]</f>
        <v>0</v>
      </c>
      <c r="AC76">
        <f>+Casos_PN_CORR[[#This Row],[2-abr]]-Casos_PN_CORR[[#This Row],[1-abr]]</f>
        <v>0</v>
      </c>
      <c r="AD76">
        <f>+Casos_PN_CORR[[#This Row],[3-abr]]-Casos_PN_CORR[[#This Row],[2-abr]]</f>
        <v>0</v>
      </c>
      <c r="AE76">
        <f>+Casos_PN_CORR[[#This Row],[4-abr]]-Casos_PN_CORR[[#This Row],[3-abr]]</f>
        <v>0</v>
      </c>
      <c r="AF76">
        <f>+Casos_PN_CORR[[#This Row],[5-abr]]-Casos_PN_CORR[[#This Row],[4-abr]]</f>
        <v>0</v>
      </c>
      <c r="AG76">
        <f>+Casos_PN_CORR[[#This Row],[6-abr]]-Casos_PN_CORR[[#This Row],[5-abr]]</f>
        <v>0</v>
      </c>
      <c r="AH76">
        <f>+Casos_PN_CORR[[#This Row],[7-abr]]-Casos_PN_CORR[[#This Row],[6-abr]]</f>
        <v>0</v>
      </c>
      <c r="AI76">
        <f>+Casos_PN_CORR[[#This Row],[8-abr]]-Casos_PN_CORR[[#This Row],[7-abr]]</f>
        <v>0</v>
      </c>
      <c r="AJ76">
        <f>+Casos_PN_CORR[[#This Row],[9-abr]]-Casos_PN_CORR[[#This Row],[8-abr]]</f>
        <v>0</v>
      </c>
      <c r="AK76">
        <f>+Casos_PN_CORR[[#This Row],[10-abr]]-Casos_PN_CORR[[#This Row],[9-abr]]</f>
        <v>0</v>
      </c>
      <c r="AL76">
        <f>+Casos_PN_CORR[[#This Row],[11-abr]]-Casos_PN_CORR[[#This Row],[10-abr]]</f>
        <v>0</v>
      </c>
      <c r="AM76">
        <f>+Casos_PN_CORR[[#This Row],[12-abr]]-Casos_PN_CORR[[#This Row],[11-abr]]</f>
        <v>0</v>
      </c>
      <c r="AN76">
        <f>+Casos_PN_CORR[[#This Row],[13-abr]]-Casos_PN_CORR[[#This Row],[12-abr]]</f>
        <v>0</v>
      </c>
      <c r="AO76">
        <f>+Casos_PN_CORR[[#This Row],[14-abr]]-Casos_PN_CORR[[#This Row],[13-abr]]</f>
        <v>0</v>
      </c>
      <c r="AP76">
        <f>+Casos_PN_CORR[[#This Row],[15-abr]]-Casos_PN_CORR[[#This Row],[14-abr]]</f>
        <v>0</v>
      </c>
      <c r="AQ76">
        <f>+Casos_PN_CORR[[#This Row],[16-abr]]-Casos_PN_CORR[[#This Row],[15-abr]]</f>
        <v>0</v>
      </c>
      <c r="AR76">
        <f>+Casos_PN_CORR[[#This Row],[17-abr]]-Casos_PN_CORR[[#This Row],[16-abr]]</f>
        <v>0</v>
      </c>
      <c r="AS76">
        <f>+Casos_PN_CORR[[#This Row],[18-abr]]-Casos_PN_CORR[[#This Row],[17-abr]]</f>
        <v>0</v>
      </c>
      <c r="AT76">
        <f>+Casos_PN_CORR[[#This Row],[19-abr]]-Casos_PN_CORR[[#This Row],[18-abr]]</f>
        <v>0</v>
      </c>
      <c r="AU76">
        <f>+Casos_PN_CORR[[#This Row],[20-abr]]-Casos_PN_CORR[[#This Row],[19-abr]]</f>
        <v>0</v>
      </c>
      <c r="AV76">
        <f>+Casos_PN_CORR[[#This Row],[21-abr]]-Casos_PN_CORR[[#This Row],[20-abr]]</f>
        <v>0</v>
      </c>
      <c r="AW76">
        <f>+Casos_PN_CORR[[#This Row],[22-abr]]-Casos_PN_CORR[[#This Row],[21-abr]]</f>
        <v>0</v>
      </c>
      <c r="AX76">
        <f>+Casos_PN_CORR[[#This Row],[23-abr]]-Casos_PN_CORR[[#This Row],[22-abr]]</f>
        <v>0</v>
      </c>
      <c r="AY76">
        <f>+Casos_PN_CORR[[#This Row],[24-abr]]-Casos_PN_CORR[[#This Row],[23-abr]]</f>
        <v>0</v>
      </c>
      <c r="AZ76">
        <f>+Casos_PN_CORR[[#This Row],[25-abr]]-Casos_PN_CORR[[#This Row],[24-abr]]</f>
        <v>0</v>
      </c>
      <c r="BA76">
        <f>+Casos_PN_CORR[[#This Row],[26-abr]]-Casos_PN_CORR[[#This Row],[25-abr]]</f>
        <v>0</v>
      </c>
      <c r="BB76">
        <f>+Casos_PN_CORR[[#This Row],[27-abr]]-Casos_PN_CORR[[#This Row],[26-abr]]</f>
        <v>0</v>
      </c>
      <c r="BC76">
        <f>+Casos_PN_CORR[[#This Row],[28-abr]]-Casos_PN_CORR[[#This Row],[27-abr]]</f>
        <v>0</v>
      </c>
      <c r="BD76">
        <f>+Casos_PN_CORR[[#This Row],[29-abr]]-Casos_PN_CORR[[#This Row],[28-abr]]</f>
        <v>0</v>
      </c>
      <c r="BE76">
        <f>+Casos_PN_CORR[[#This Row],[30-abr]]-Casos_PN_CORR[[#This Row],[29-abr]]</f>
        <v>0</v>
      </c>
      <c r="BF76">
        <f>+Casos_PN_CORR[[#This Row],[1-may]]-Casos_PN_CORR[[#This Row],[30-abr]]</f>
        <v>0</v>
      </c>
      <c r="BG76">
        <f>+Casos_PN_CORR[[#This Row],[2-may]]-Casos_PN_CORR[[#This Row],[1-may]]</f>
        <v>0</v>
      </c>
      <c r="BH76">
        <f>+Casos_PN_CORR[[#This Row],[3-may]]-Casos_PN_CORR[[#This Row],[2-may]]</f>
        <v>0</v>
      </c>
      <c r="BI76">
        <f>+Casos_PN_CORR[[#This Row],[4-may]]-Casos_PN_CORR[[#This Row],[3-may]]</f>
        <v>0</v>
      </c>
      <c r="BJ76">
        <f>+Casos_PN_CORR[[#This Row],[5-may]]-Casos_PN_CORR[[#This Row],[4-may]]</f>
        <v>0</v>
      </c>
      <c r="BK76">
        <f>+Casos_PN_CORR[[#This Row],[6-may]]-Casos_PN_CORR[[#This Row],[5-may]]</f>
        <v>0</v>
      </c>
      <c r="BL76">
        <f>+Casos_PN_CORR[[#This Row],[7-may]]-Casos_PN_CORR[[#This Row],[6-may]]</f>
        <v>0</v>
      </c>
      <c r="BM76">
        <f>+Casos_PN_CORR[[#This Row],[8-may]]-Casos_PN_CORR[[#This Row],[7-may]]</f>
        <v>0</v>
      </c>
      <c r="BN76">
        <f>+Casos_PN_CORR[[#This Row],[9-may]]-Casos_PN_CORR[[#This Row],[8-may]]</f>
        <v>0</v>
      </c>
      <c r="BO76">
        <f>+Casos_PN_CORR[[#This Row],[10-may]]-Casos_PN_CORR[[#This Row],[9-may]]</f>
        <v>0</v>
      </c>
      <c r="BP76">
        <f>+Casos_PN_CORR[[#This Row],[11-may]]-Casos_PN_CORR[[#This Row],[10-may]]</f>
        <v>0</v>
      </c>
      <c r="BQ76">
        <f>+Casos_PN_CORR[[#This Row],[12-may]]-Casos_PN_CORR[[#This Row],[11-may]]</f>
        <v>0</v>
      </c>
      <c r="BR76">
        <f>+Casos_PN_CORR[[#This Row],[13-may]]-Casos_PN_CORR[[#This Row],[12-may]]</f>
        <v>0</v>
      </c>
      <c r="BS76">
        <f>+Casos_PN_CORR[[#This Row],[14-may]]-Casos_PN_CORR[[#This Row],[13-may]]</f>
        <v>0</v>
      </c>
      <c r="BT76">
        <f>+Casos_PN_CORR[[#This Row],[15-may]]-Casos_PN_CORR[[#This Row],[14-may]]</f>
        <v>0</v>
      </c>
      <c r="BU76">
        <f>+Casos_PN_CORR[[#This Row],[16-may]]-Casos_PN_CORR[[#This Row],[15-may]]</f>
        <v>0</v>
      </c>
      <c r="BV76">
        <f>+Casos_PN_CORR[[#This Row],[17-may]]-Casos_PN_CORR[[#This Row],[16-may]]</f>
        <v>0</v>
      </c>
      <c r="BW76">
        <f>+Casos_PN_CORR[[#This Row],[18-may]]-Casos_PN_CORR[[#This Row],[17-may]]</f>
        <v>0</v>
      </c>
      <c r="BX76">
        <f>+Casos_PN_CORR[[#This Row],[19-may]]-Casos_PN_CORR[[#This Row],[18-may]]</f>
        <v>0</v>
      </c>
      <c r="BY76">
        <f>+Casos_PN_CORR[[#This Row],[20-may]]-Casos_PN_CORR[[#This Row],[19-may]]</f>
        <v>0</v>
      </c>
      <c r="BZ76">
        <f>+Casos_PN_CORR[[#This Row],[21-may]]-Casos_PN_CORR[[#This Row],[20-may]]</f>
        <v>0</v>
      </c>
      <c r="CA76">
        <f>+Casos_PN_CORR[[#This Row],[22-may]]-Casos_PN_CORR[[#This Row],[21-may]]</f>
        <v>0</v>
      </c>
      <c r="CB76">
        <f>+Casos_PN_CORR[[#This Row],[23-may]]-Casos_PN_CORR[[#This Row],[22-may]]</f>
        <v>0</v>
      </c>
      <c r="CC76">
        <f>+Casos_PN_CORR[[#This Row],[24-may]]-Casos_PN_CORR[[#This Row],[23-may]]</f>
        <v>0</v>
      </c>
      <c r="CD76">
        <f>+Casos_PN_CORR[[#This Row],[25-may]]-Casos_PN_CORR[[#This Row],[24-may]]</f>
        <v>0</v>
      </c>
      <c r="CE76">
        <f>+Casos_PN_CORR[[#This Row],[26-may]]-Casos_PN_CORR[[#This Row],[25-may]]</f>
        <v>0</v>
      </c>
      <c r="CF76">
        <f>+Casos_PN_CORR[[#This Row],[27-may]]-Casos_PN_CORR[[#This Row],[26-may]]</f>
        <v>0</v>
      </c>
      <c r="CG76">
        <f>+Casos_PN_CORR[[#This Row],[28-may]]-Casos_PN_CORR[[#This Row],[27-may]]</f>
        <v>0</v>
      </c>
      <c r="CH76">
        <f>+Casos_PN_CORR[[#This Row],[29-may]]-Casos_PN_CORR[[#This Row],[28-may]]</f>
        <v>0</v>
      </c>
      <c r="CI76">
        <f>+Casos_PN_CORR[[#This Row],[30-may]]-Casos_PN_CORR[[#This Row],[29-may]]</f>
        <v>0</v>
      </c>
      <c r="CJ76">
        <f>+Casos_PN_CORR[[#This Row],[31-may]]-Casos_PN_CORR[[#This Row],[30-may]]</f>
        <v>0</v>
      </c>
      <c r="CK76">
        <f>+Casos_PN_CORR[[#This Row],[1-jun]]-Casos_PN_CORR[[#This Row],[31-may]]</f>
        <v>0</v>
      </c>
      <c r="CL76">
        <f>+Casos_PN_CORR[[#This Row],[2-jun]]-Casos_PN_CORR[[#This Row],[1-jun]]</f>
        <v>0</v>
      </c>
      <c r="CM76">
        <f>+Casos_PN_CORR[[#This Row],[3-jun]]-Casos_PN_CORR[[#This Row],[2-jun]]</f>
        <v>0</v>
      </c>
      <c r="CN76">
        <f>+Casos_PN_CORR[[#This Row],[4-jun]]-Casos_PN_CORR[[#This Row],[3-jun]]</f>
        <v>0</v>
      </c>
      <c r="CO76">
        <f>+Casos_PN_CORR[[#This Row],[5-jun]]-Casos_PN_CORR[[#This Row],[4-jun]]</f>
        <v>0</v>
      </c>
      <c r="CP76">
        <f>+Casos_PN_CORR[[#This Row],[6-jun]]-Casos_PN_CORR[[#This Row],[5-jun]]</f>
        <v>0</v>
      </c>
    </row>
    <row r="77" spans="1:94">
      <c r="A77">
        <v>130404</v>
      </c>
      <c r="B77" s="2" t="s">
        <v>131</v>
      </c>
      <c r="C77" s="2" t="s">
        <v>178</v>
      </c>
      <c r="D77" s="2" t="s">
        <v>213</v>
      </c>
      <c r="E77" s="4">
        <f t="shared" si="1"/>
        <v>0</v>
      </c>
      <c r="F77">
        <f>+Casos_PN_CORR[[#This Row],[10-mar]]</f>
        <v>0</v>
      </c>
      <c r="G77">
        <f>+Casos_PN_CORR[[#This Row],[11-mar]]-Casos_PN_CORR[[#This Row],[10-mar]]</f>
        <v>0</v>
      </c>
      <c r="H77">
        <f>+Casos_PN_CORR[[#This Row],[12-mar]]-Casos_PN_CORR[[#This Row],[11-mar]]</f>
        <v>0</v>
      </c>
      <c r="I77">
        <f>+Casos_PN_CORR[[#This Row],[13-mar]]-Casos_PN_CORR[[#This Row],[12-mar]]</f>
        <v>0</v>
      </c>
      <c r="J77">
        <f>+Casos_PN_CORR[[#This Row],[14-mar]]-Casos_PN_CORR[[#This Row],[13-mar]]</f>
        <v>0</v>
      </c>
      <c r="K77">
        <f>+Casos_PN_CORR[[#This Row],[15-mar]]-Casos_PN_CORR[[#This Row],[14-mar]]</f>
        <v>0</v>
      </c>
      <c r="L77">
        <f>+Casos_PN_CORR[[#This Row],[16-mar]]-Casos_PN_CORR[[#This Row],[15-mar]]</f>
        <v>0</v>
      </c>
      <c r="M77">
        <f>+Casos_PN_CORR[[#This Row],[17-mar]]-Casos_PN_CORR[[#This Row],[16-mar]]</f>
        <v>0</v>
      </c>
      <c r="N77">
        <f>+Casos_PN_CORR[[#This Row],[18-mar]]-Casos_PN_CORR[[#This Row],[17-mar]]</f>
        <v>0</v>
      </c>
      <c r="O77">
        <f>+Casos_PN_CORR[[#This Row],[19-mar]]-Casos_PN_CORR[[#This Row],[18-mar]]</f>
        <v>0</v>
      </c>
      <c r="P77">
        <f>+Casos_PN_CORR[[#This Row],[20-mar]]-Casos_PN_CORR[[#This Row],[19-mar]]</f>
        <v>0</v>
      </c>
      <c r="Q77">
        <f>+Casos_PN_CORR[[#This Row],[21-mar]]-Casos_PN_CORR[[#This Row],[20-mar]]</f>
        <v>0</v>
      </c>
      <c r="R77">
        <f>+Casos_PN_CORR[[#This Row],[22-mar]]-Casos_PN_CORR[[#This Row],[21-mar]]</f>
        <v>0</v>
      </c>
      <c r="S77">
        <f>+Casos_PN_CORR[[#This Row],[23-mar]]-Casos_PN_CORR[[#This Row],[22-mar]]</f>
        <v>0</v>
      </c>
      <c r="T77">
        <f>+Casos_PN_CORR[[#This Row],[24-mar]]-Casos_PN_CORR[[#This Row],[23-mar]]</f>
        <v>0</v>
      </c>
      <c r="U77">
        <f>+Casos_PN_CORR[[#This Row],[25-mar]]-Casos_PN_CORR[[#This Row],[24-mar]]</f>
        <v>0</v>
      </c>
      <c r="V77">
        <f>+Casos_PN_CORR[[#This Row],[26-mar]]-Casos_PN_CORR[[#This Row],[25-mar]]</f>
        <v>0</v>
      </c>
      <c r="W77">
        <f>+Casos_PN_CORR[[#This Row],[27-mar]]-Casos_PN_CORR[[#This Row],[26-mar]]</f>
        <v>0</v>
      </c>
      <c r="X77">
        <f>+Casos_PN_CORR[[#This Row],[28-mar]]-Casos_PN_CORR[[#This Row],[27-mar]]</f>
        <v>0</v>
      </c>
      <c r="Y77">
        <f>+Casos_PN_CORR[[#This Row],[29-mar]]-Casos_PN_CORR[[#This Row],[28-mar]]</f>
        <v>0</v>
      </c>
      <c r="Z77">
        <f>+Casos_PN_CORR[[#This Row],[30-mar]]-Casos_PN_CORR[[#This Row],[29-mar]]</f>
        <v>0</v>
      </c>
      <c r="AA77">
        <f>+Casos_PN_CORR[[#This Row],[31-mar]]-Casos_PN_CORR[[#This Row],[30-mar]]</f>
        <v>0</v>
      </c>
      <c r="AB77">
        <f>+Casos_PN_CORR[[#This Row],[1-abr]]-Casos_PN_CORR[[#This Row],[31-mar]]</f>
        <v>0</v>
      </c>
      <c r="AC77">
        <f>+Casos_PN_CORR[[#This Row],[2-abr]]-Casos_PN_CORR[[#This Row],[1-abr]]</f>
        <v>0</v>
      </c>
      <c r="AD77">
        <f>+Casos_PN_CORR[[#This Row],[3-abr]]-Casos_PN_CORR[[#This Row],[2-abr]]</f>
        <v>0</v>
      </c>
      <c r="AE77">
        <f>+Casos_PN_CORR[[#This Row],[4-abr]]-Casos_PN_CORR[[#This Row],[3-abr]]</f>
        <v>0</v>
      </c>
      <c r="AF77">
        <f>+Casos_PN_CORR[[#This Row],[5-abr]]-Casos_PN_CORR[[#This Row],[4-abr]]</f>
        <v>0</v>
      </c>
      <c r="AG77">
        <f>+Casos_PN_CORR[[#This Row],[6-abr]]-Casos_PN_CORR[[#This Row],[5-abr]]</f>
        <v>0</v>
      </c>
      <c r="AH77">
        <f>+Casos_PN_CORR[[#This Row],[7-abr]]-Casos_PN_CORR[[#This Row],[6-abr]]</f>
        <v>0</v>
      </c>
      <c r="AI77">
        <f>+Casos_PN_CORR[[#This Row],[8-abr]]-Casos_PN_CORR[[#This Row],[7-abr]]</f>
        <v>0</v>
      </c>
      <c r="AJ77">
        <f>+Casos_PN_CORR[[#This Row],[9-abr]]-Casos_PN_CORR[[#This Row],[8-abr]]</f>
        <v>0</v>
      </c>
      <c r="AK77">
        <f>+Casos_PN_CORR[[#This Row],[10-abr]]-Casos_PN_CORR[[#This Row],[9-abr]]</f>
        <v>0</v>
      </c>
      <c r="AL77">
        <f>+Casos_PN_CORR[[#This Row],[11-abr]]-Casos_PN_CORR[[#This Row],[10-abr]]</f>
        <v>0</v>
      </c>
      <c r="AM77">
        <f>+Casos_PN_CORR[[#This Row],[12-abr]]-Casos_PN_CORR[[#This Row],[11-abr]]</f>
        <v>0</v>
      </c>
      <c r="AN77">
        <f>+Casos_PN_CORR[[#This Row],[13-abr]]-Casos_PN_CORR[[#This Row],[12-abr]]</f>
        <v>0</v>
      </c>
      <c r="AO77">
        <f>+Casos_PN_CORR[[#This Row],[14-abr]]-Casos_PN_CORR[[#This Row],[13-abr]]</f>
        <v>0</v>
      </c>
      <c r="AP77">
        <f>+Casos_PN_CORR[[#This Row],[15-abr]]-Casos_PN_CORR[[#This Row],[14-abr]]</f>
        <v>0</v>
      </c>
      <c r="AQ77">
        <f>+Casos_PN_CORR[[#This Row],[16-abr]]-Casos_PN_CORR[[#This Row],[15-abr]]</f>
        <v>0</v>
      </c>
      <c r="AR77">
        <f>+Casos_PN_CORR[[#This Row],[17-abr]]-Casos_PN_CORR[[#This Row],[16-abr]]</f>
        <v>0</v>
      </c>
      <c r="AS77">
        <f>+Casos_PN_CORR[[#This Row],[18-abr]]-Casos_PN_CORR[[#This Row],[17-abr]]</f>
        <v>0</v>
      </c>
      <c r="AT77">
        <f>+Casos_PN_CORR[[#This Row],[19-abr]]-Casos_PN_CORR[[#This Row],[18-abr]]</f>
        <v>0</v>
      </c>
      <c r="AU77">
        <f>+Casos_PN_CORR[[#This Row],[20-abr]]-Casos_PN_CORR[[#This Row],[19-abr]]</f>
        <v>0</v>
      </c>
      <c r="AV77">
        <f>+Casos_PN_CORR[[#This Row],[21-abr]]-Casos_PN_CORR[[#This Row],[20-abr]]</f>
        <v>0</v>
      </c>
      <c r="AW77">
        <f>+Casos_PN_CORR[[#This Row],[22-abr]]-Casos_PN_CORR[[#This Row],[21-abr]]</f>
        <v>0</v>
      </c>
      <c r="AX77">
        <f>+Casos_PN_CORR[[#This Row],[23-abr]]-Casos_PN_CORR[[#This Row],[22-abr]]</f>
        <v>0</v>
      </c>
      <c r="AY77">
        <f>+Casos_PN_CORR[[#This Row],[24-abr]]-Casos_PN_CORR[[#This Row],[23-abr]]</f>
        <v>0</v>
      </c>
      <c r="AZ77">
        <f>+Casos_PN_CORR[[#This Row],[25-abr]]-Casos_PN_CORR[[#This Row],[24-abr]]</f>
        <v>0</v>
      </c>
      <c r="BA77">
        <f>+Casos_PN_CORR[[#This Row],[26-abr]]-Casos_PN_CORR[[#This Row],[25-abr]]</f>
        <v>0</v>
      </c>
      <c r="BB77">
        <f>+Casos_PN_CORR[[#This Row],[27-abr]]-Casos_PN_CORR[[#This Row],[26-abr]]</f>
        <v>0</v>
      </c>
      <c r="BC77">
        <f>+Casos_PN_CORR[[#This Row],[28-abr]]-Casos_PN_CORR[[#This Row],[27-abr]]</f>
        <v>0</v>
      </c>
      <c r="BD77">
        <f>+Casos_PN_CORR[[#This Row],[29-abr]]-Casos_PN_CORR[[#This Row],[28-abr]]</f>
        <v>0</v>
      </c>
      <c r="BE77">
        <f>+Casos_PN_CORR[[#This Row],[30-abr]]-Casos_PN_CORR[[#This Row],[29-abr]]</f>
        <v>0</v>
      </c>
      <c r="BF77">
        <f>+Casos_PN_CORR[[#This Row],[1-may]]-Casos_PN_CORR[[#This Row],[30-abr]]</f>
        <v>0</v>
      </c>
      <c r="BG77">
        <f>+Casos_PN_CORR[[#This Row],[2-may]]-Casos_PN_CORR[[#This Row],[1-may]]</f>
        <v>0</v>
      </c>
      <c r="BH77">
        <f>+Casos_PN_CORR[[#This Row],[3-may]]-Casos_PN_CORR[[#This Row],[2-may]]</f>
        <v>0</v>
      </c>
      <c r="BI77">
        <f>+Casos_PN_CORR[[#This Row],[4-may]]-Casos_PN_CORR[[#This Row],[3-may]]</f>
        <v>0</v>
      </c>
      <c r="BJ77">
        <f>+Casos_PN_CORR[[#This Row],[5-may]]-Casos_PN_CORR[[#This Row],[4-may]]</f>
        <v>0</v>
      </c>
      <c r="BK77">
        <f>+Casos_PN_CORR[[#This Row],[6-may]]-Casos_PN_CORR[[#This Row],[5-may]]</f>
        <v>0</v>
      </c>
      <c r="BL77">
        <f>+Casos_PN_CORR[[#This Row],[7-may]]-Casos_PN_CORR[[#This Row],[6-may]]</f>
        <v>0</v>
      </c>
      <c r="BM77">
        <f>+Casos_PN_CORR[[#This Row],[8-may]]-Casos_PN_CORR[[#This Row],[7-may]]</f>
        <v>0</v>
      </c>
      <c r="BN77">
        <f>+Casos_PN_CORR[[#This Row],[9-may]]-Casos_PN_CORR[[#This Row],[8-may]]</f>
        <v>0</v>
      </c>
      <c r="BO77">
        <f>+Casos_PN_CORR[[#This Row],[10-may]]-Casos_PN_CORR[[#This Row],[9-may]]</f>
        <v>0</v>
      </c>
      <c r="BP77">
        <f>+Casos_PN_CORR[[#This Row],[11-may]]-Casos_PN_CORR[[#This Row],[10-may]]</f>
        <v>0</v>
      </c>
      <c r="BQ77">
        <f>+Casos_PN_CORR[[#This Row],[12-may]]-Casos_PN_CORR[[#This Row],[11-may]]</f>
        <v>0</v>
      </c>
      <c r="BR77">
        <f>+Casos_PN_CORR[[#This Row],[13-may]]-Casos_PN_CORR[[#This Row],[12-may]]</f>
        <v>0</v>
      </c>
      <c r="BS77">
        <f>+Casos_PN_CORR[[#This Row],[14-may]]-Casos_PN_CORR[[#This Row],[13-may]]</f>
        <v>0</v>
      </c>
      <c r="BT77">
        <f>+Casos_PN_CORR[[#This Row],[15-may]]-Casos_PN_CORR[[#This Row],[14-may]]</f>
        <v>0</v>
      </c>
      <c r="BU77">
        <f>+Casos_PN_CORR[[#This Row],[16-may]]-Casos_PN_CORR[[#This Row],[15-may]]</f>
        <v>0</v>
      </c>
      <c r="BV77">
        <f>+Casos_PN_CORR[[#This Row],[17-may]]-Casos_PN_CORR[[#This Row],[16-may]]</f>
        <v>0</v>
      </c>
      <c r="BW77">
        <f>+Casos_PN_CORR[[#This Row],[18-may]]-Casos_PN_CORR[[#This Row],[17-may]]</f>
        <v>0</v>
      </c>
      <c r="BX77">
        <f>+Casos_PN_CORR[[#This Row],[19-may]]-Casos_PN_CORR[[#This Row],[18-may]]</f>
        <v>0</v>
      </c>
      <c r="BY77">
        <f>+Casos_PN_CORR[[#This Row],[20-may]]-Casos_PN_CORR[[#This Row],[19-may]]</f>
        <v>0</v>
      </c>
      <c r="BZ77">
        <f>+Casos_PN_CORR[[#This Row],[21-may]]-Casos_PN_CORR[[#This Row],[20-may]]</f>
        <v>0</v>
      </c>
      <c r="CA77">
        <f>+Casos_PN_CORR[[#This Row],[22-may]]-Casos_PN_CORR[[#This Row],[21-may]]</f>
        <v>0</v>
      </c>
      <c r="CB77">
        <f>+Casos_PN_CORR[[#This Row],[23-may]]-Casos_PN_CORR[[#This Row],[22-may]]</f>
        <v>0</v>
      </c>
      <c r="CC77">
        <f>+Casos_PN_CORR[[#This Row],[24-may]]-Casos_PN_CORR[[#This Row],[23-may]]</f>
        <v>0</v>
      </c>
      <c r="CD77">
        <f>+Casos_PN_CORR[[#This Row],[25-may]]-Casos_PN_CORR[[#This Row],[24-may]]</f>
        <v>0</v>
      </c>
      <c r="CE77">
        <f>+Casos_PN_CORR[[#This Row],[26-may]]-Casos_PN_CORR[[#This Row],[25-may]]</f>
        <v>0</v>
      </c>
      <c r="CF77">
        <f>+Casos_PN_CORR[[#This Row],[27-may]]-Casos_PN_CORR[[#This Row],[26-may]]</f>
        <v>0</v>
      </c>
      <c r="CG77">
        <f>+Casos_PN_CORR[[#This Row],[28-may]]-Casos_PN_CORR[[#This Row],[27-may]]</f>
        <v>0</v>
      </c>
      <c r="CH77">
        <f>+Casos_PN_CORR[[#This Row],[29-may]]-Casos_PN_CORR[[#This Row],[28-may]]</f>
        <v>0</v>
      </c>
      <c r="CI77">
        <f>+Casos_PN_CORR[[#This Row],[30-may]]-Casos_PN_CORR[[#This Row],[29-may]]</f>
        <v>0</v>
      </c>
      <c r="CJ77">
        <f>+Casos_PN_CORR[[#This Row],[31-may]]-Casos_PN_CORR[[#This Row],[30-may]]</f>
        <v>0</v>
      </c>
      <c r="CK77">
        <f>+Casos_PN_CORR[[#This Row],[1-jun]]-Casos_PN_CORR[[#This Row],[31-may]]</f>
        <v>0</v>
      </c>
      <c r="CL77">
        <f>+Casos_PN_CORR[[#This Row],[2-jun]]-Casos_PN_CORR[[#This Row],[1-jun]]</f>
        <v>0</v>
      </c>
      <c r="CM77">
        <f>+Casos_PN_CORR[[#This Row],[3-jun]]-Casos_PN_CORR[[#This Row],[2-jun]]</f>
        <v>0</v>
      </c>
      <c r="CN77">
        <f>+Casos_PN_CORR[[#This Row],[4-jun]]-Casos_PN_CORR[[#This Row],[3-jun]]</f>
        <v>0</v>
      </c>
      <c r="CO77">
        <f>+Casos_PN_CORR[[#This Row],[5-jun]]-Casos_PN_CORR[[#This Row],[4-jun]]</f>
        <v>0</v>
      </c>
      <c r="CP77">
        <f>+Casos_PN_CORR[[#This Row],[6-jun]]-Casos_PN_CORR[[#This Row],[5-jun]]</f>
        <v>0</v>
      </c>
    </row>
    <row r="78" spans="1:94">
      <c r="A78">
        <v>30402</v>
      </c>
      <c r="B78" s="2" t="s">
        <v>99</v>
      </c>
      <c r="C78" s="2" t="s">
        <v>216</v>
      </c>
      <c r="D78" s="2" t="s">
        <v>217</v>
      </c>
      <c r="E78" s="4">
        <f t="shared" si="1"/>
        <v>0</v>
      </c>
      <c r="F78">
        <f>+Casos_PN_CORR[[#This Row],[10-mar]]</f>
        <v>0</v>
      </c>
      <c r="G78">
        <f>+Casos_PN_CORR[[#This Row],[11-mar]]-Casos_PN_CORR[[#This Row],[10-mar]]</f>
        <v>0</v>
      </c>
      <c r="H78">
        <f>+Casos_PN_CORR[[#This Row],[12-mar]]-Casos_PN_CORR[[#This Row],[11-mar]]</f>
        <v>0</v>
      </c>
      <c r="I78">
        <f>+Casos_PN_CORR[[#This Row],[13-mar]]-Casos_PN_CORR[[#This Row],[12-mar]]</f>
        <v>0</v>
      </c>
      <c r="J78">
        <f>+Casos_PN_CORR[[#This Row],[14-mar]]-Casos_PN_CORR[[#This Row],[13-mar]]</f>
        <v>0</v>
      </c>
      <c r="K78">
        <f>+Casos_PN_CORR[[#This Row],[15-mar]]-Casos_PN_CORR[[#This Row],[14-mar]]</f>
        <v>0</v>
      </c>
      <c r="L78">
        <f>+Casos_PN_CORR[[#This Row],[16-mar]]-Casos_PN_CORR[[#This Row],[15-mar]]</f>
        <v>0</v>
      </c>
      <c r="M78">
        <f>+Casos_PN_CORR[[#This Row],[17-mar]]-Casos_PN_CORR[[#This Row],[16-mar]]</f>
        <v>0</v>
      </c>
      <c r="N78">
        <f>+Casos_PN_CORR[[#This Row],[18-mar]]-Casos_PN_CORR[[#This Row],[17-mar]]</f>
        <v>0</v>
      </c>
      <c r="O78">
        <f>+Casos_PN_CORR[[#This Row],[19-mar]]-Casos_PN_CORR[[#This Row],[18-mar]]</f>
        <v>0</v>
      </c>
      <c r="P78">
        <f>+Casos_PN_CORR[[#This Row],[20-mar]]-Casos_PN_CORR[[#This Row],[19-mar]]</f>
        <v>0</v>
      </c>
      <c r="Q78">
        <f>+Casos_PN_CORR[[#This Row],[21-mar]]-Casos_PN_CORR[[#This Row],[20-mar]]</f>
        <v>0</v>
      </c>
      <c r="R78">
        <f>+Casos_PN_CORR[[#This Row],[22-mar]]-Casos_PN_CORR[[#This Row],[21-mar]]</f>
        <v>0</v>
      </c>
      <c r="S78">
        <f>+Casos_PN_CORR[[#This Row],[23-mar]]-Casos_PN_CORR[[#This Row],[22-mar]]</f>
        <v>0</v>
      </c>
      <c r="T78">
        <f>+Casos_PN_CORR[[#This Row],[24-mar]]-Casos_PN_CORR[[#This Row],[23-mar]]</f>
        <v>0</v>
      </c>
      <c r="U78">
        <f>+Casos_PN_CORR[[#This Row],[25-mar]]-Casos_PN_CORR[[#This Row],[24-mar]]</f>
        <v>0</v>
      </c>
      <c r="V78">
        <f>+Casos_PN_CORR[[#This Row],[26-mar]]-Casos_PN_CORR[[#This Row],[25-mar]]</f>
        <v>0</v>
      </c>
      <c r="W78">
        <f>+Casos_PN_CORR[[#This Row],[27-mar]]-Casos_PN_CORR[[#This Row],[26-mar]]</f>
        <v>0</v>
      </c>
      <c r="X78">
        <f>+Casos_PN_CORR[[#This Row],[28-mar]]-Casos_PN_CORR[[#This Row],[27-mar]]</f>
        <v>0</v>
      </c>
      <c r="Y78">
        <f>+Casos_PN_CORR[[#This Row],[29-mar]]-Casos_PN_CORR[[#This Row],[28-mar]]</f>
        <v>0</v>
      </c>
      <c r="Z78">
        <f>+Casos_PN_CORR[[#This Row],[30-mar]]-Casos_PN_CORR[[#This Row],[29-mar]]</f>
        <v>0</v>
      </c>
      <c r="AA78">
        <f>+Casos_PN_CORR[[#This Row],[31-mar]]-Casos_PN_CORR[[#This Row],[30-mar]]</f>
        <v>0</v>
      </c>
      <c r="AB78">
        <f>+Casos_PN_CORR[[#This Row],[1-abr]]-Casos_PN_CORR[[#This Row],[31-mar]]</f>
        <v>0</v>
      </c>
      <c r="AC78">
        <f>+Casos_PN_CORR[[#This Row],[2-abr]]-Casos_PN_CORR[[#This Row],[1-abr]]</f>
        <v>0</v>
      </c>
      <c r="AD78">
        <f>+Casos_PN_CORR[[#This Row],[3-abr]]-Casos_PN_CORR[[#This Row],[2-abr]]</f>
        <v>0</v>
      </c>
      <c r="AE78">
        <f>+Casos_PN_CORR[[#This Row],[4-abr]]-Casos_PN_CORR[[#This Row],[3-abr]]</f>
        <v>0</v>
      </c>
      <c r="AF78">
        <f>+Casos_PN_CORR[[#This Row],[5-abr]]-Casos_PN_CORR[[#This Row],[4-abr]]</f>
        <v>0</v>
      </c>
      <c r="AG78">
        <f>+Casos_PN_CORR[[#This Row],[6-abr]]-Casos_PN_CORR[[#This Row],[5-abr]]</f>
        <v>0</v>
      </c>
      <c r="AH78">
        <f>+Casos_PN_CORR[[#This Row],[7-abr]]-Casos_PN_CORR[[#This Row],[6-abr]]</f>
        <v>0</v>
      </c>
      <c r="AI78">
        <f>+Casos_PN_CORR[[#This Row],[8-abr]]-Casos_PN_CORR[[#This Row],[7-abr]]</f>
        <v>0</v>
      </c>
      <c r="AJ78">
        <f>+Casos_PN_CORR[[#This Row],[9-abr]]-Casos_PN_CORR[[#This Row],[8-abr]]</f>
        <v>0</v>
      </c>
      <c r="AK78">
        <f>+Casos_PN_CORR[[#This Row],[10-abr]]-Casos_PN_CORR[[#This Row],[9-abr]]</f>
        <v>0</v>
      </c>
      <c r="AL78">
        <f>+Casos_PN_CORR[[#This Row],[11-abr]]-Casos_PN_CORR[[#This Row],[10-abr]]</f>
        <v>0</v>
      </c>
      <c r="AM78">
        <f>+Casos_PN_CORR[[#This Row],[12-abr]]-Casos_PN_CORR[[#This Row],[11-abr]]</f>
        <v>0</v>
      </c>
      <c r="AN78">
        <f>+Casos_PN_CORR[[#This Row],[13-abr]]-Casos_PN_CORR[[#This Row],[12-abr]]</f>
        <v>0</v>
      </c>
      <c r="AO78">
        <f>+Casos_PN_CORR[[#This Row],[14-abr]]-Casos_PN_CORR[[#This Row],[13-abr]]</f>
        <v>0</v>
      </c>
      <c r="AP78">
        <f>+Casos_PN_CORR[[#This Row],[15-abr]]-Casos_PN_CORR[[#This Row],[14-abr]]</f>
        <v>0</v>
      </c>
      <c r="AQ78">
        <f>+Casos_PN_CORR[[#This Row],[16-abr]]-Casos_PN_CORR[[#This Row],[15-abr]]</f>
        <v>0</v>
      </c>
      <c r="AR78">
        <f>+Casos_PN_CORR[[#This Row],[17-abr]]-Casos_PN_CORR[[#This Row],[16-abr]]</f>
        <v>0</v>
      </c>
      <c r="AS78">
        <f>+Casos_PN_CORR[[#This Row],[18-abr]]-Casos_PN_CORR[[#This Row],[17-abr]]</f>
        <v>0</v>
      </c>
      <c r="AT78">
        <f>+Casos_PN_CORR[[#This Row],[19-abr]]-Casos_PN_CORR[[#This Row],[18-abr]]</f>
        <v>0</v>
      </c>
      <c r="AU78">
        <f>+Casos_PN_CORR[[#This Row],[20-abr]]-Casos_PN_CORR[[#This Row],[19-abr]]</f>
        <v>0</v>
      </c>
      <c r="AV78">
        <f>+Casos_PN_CORR[[#This Row],[21-abr]]-Casos_PN_CORR[[#This Row],[20-abr]]</f>
        <v>0</v>
      </c>
      <c r="AW78">
        <f>+Casos_PN_CORR[[#This Row],[22-abr]]-Casos_PN_CORR[[#This Row],[21-abr]]</f>
        <v>0</v>
      </c>
      <c r="AX78">
        <f>+Casos_PN_CORR[[#This Row],[23-abr]]-Casos_PN_CORR[[#This Row],[22-abr]]</f>
        <v>0</v>
      </c>
      <c r="AY78">
        <f>+Casos_PN_CORR[[#This Row],[24-abr]]-Casos_PN_CORR[[#This Row],[23-abr]]</f>
        <v>0</v>
      </c>
      <c r="AZ78">
        <f>+Casos_PN_CORR[[#This Row],[25-abr]]-Casos_PN_CORR[[#This Row],[24-abr]]</f>
        <v>0</v>
      </c>
      <c r="BA78">
        <f>+Casos_PN_CORR[[#This Row],[26-abr]]-Casos_PN_CORR[[#This Row],[25-abr]]</f>
        <v>0</v>
      </c>
      <c r="BB78">
        <f>+Casos_PN_CORR[[#This Row],[27-abr]]-Casos_PN_CORR[[#This Row],[26-abr]]</f>
        <v>0</v>
      </c>
      <c r="BC78">
        <f>+Casos_PN_CORR[[#This Row],[28-abr]]-Casos_PN_CORR[[#This Row],[27-abr]]</f>
        <v>0</v>
      </c>
      <c r="BD78">
        <f>+Casos_PN_CORR[[#This Row],[29-abr]]-Casos_PN_CORR[[#This Row],[28-abr]]</f>
        <v>0</v>
      </c>
      <c r="BE78">
        <f>+Casos_PN_CORR[[#This Row],[30-abr]]-Casos_PN_CORR[[#This Row],[29-abr]]</f>
        <v>0</v>
      </c>
      <c r="BF78">
        <f>+Casos_PN_CORR[[#This Row],[1-may]]-Casos_PN_CORR[[#This Row],[30-abr]]</f>
        <v>0</v>
      </c>
      <c r="BG78">
        <f>+Casos_PN_CORR[[#This Row],[2-may]]-Casos_PN_CORR[[#This Row],[1-may]]</f>
        <v>0</v>
      </c>
      <c r="BH78">
        <f>+Casos_PN_CORR[[#This Row],[3-may]]-Casos_PN_CORR[[#This Row],[2-may]]</f>
        <v>0</v>
      </c>
      <c r="BI78">
        <f>+Casos_PN_CORR[[#This Row],[4-may]]-Casos_PN_CORR[[#This Row],[3-may]]</f>
        <v>0</v>
      </c>
      <c r="BJ78">
        <f>+Casos_PN_CORR[[#This Row],[5-may]]-Casos_PN_CORR[[#This Row],[4-may]]</f>
        <v>0</v>
      </c>
      <c r="BK78">
        <f>+Casos_PN_CORR[[#This Row],[6-may]]-Casos_PN_CORR[[#This Row],[5-may]]</f>
        <v>0</v>
      </c>
      <c r="BL78">
        <f>+Casos_PN_CORR[[#This Row],[7-may]]-Casos_PN_CORR[[#This Row],[6-may]]</f>
        <v>0</v>
      </c>
      <c r="BM78">
        <f>+Casos_PN_CORR[[#This Row],[8-may]]-Casos_PN_CORR[[#This Row],[7-may]]</f>
        <v>0</v>
      </c>
      <c r="BN78">
        <f>+Casos_PN_CORR[[#This Row],[9-may]]-Casos_PN_CORR[[#This Row],[8-may]]</f>
        <v>0</v>
      </c>
      <c r="BO78">
        <f>+Casos_PN_CORR[[#This Row],[10-may]]-Casos_PN_CORR[[#This Row],[9-may]]</f>
        <v>0</v>
      </c>
      <c r="BP78">
        <f>+Casos_PN_CORR[[#This Row],[11-may]]-Casos_PN_CORR[[#This Row],[10-may]]</f>
        <v>0</v>
      </c>
      <c r="BQ78">
        <f>+Casos_PN_CORR[[#This Row],[12-may]]-Casos_PN_CORR[[#This Row],[11-may]]</f>
        <v>0</v>
      </c>
      <c r="BR78">
        <f>+Casos_PN_CORR[[#This Row],[13-may]]-Casos_PN_CORR[[#This Row],[12-may]]</f>
        <v>0</v>
      </c>
      <c r="BS78">
        <f>+Casos_PN_CORR[[#This Row],[14-may]]-Casos_PN_CORR[[#This Row],[13-may]]</f>
        <v>0</v>
      </c>
      <c r="BT78">
        <f>+Casos_PN_CORR[[#This Row],[15-may]]-Casos_PN_CORR[[#This Row],[14-may]]</f>
        <v>0</v>
      </c>
      <c r="BU78">
        <f>+Casos_PN_CORR[[#This Row],[16-may]]-Casos_PN_CORR[[#This Row],[15-may]]</f>
        <v>0</v>
      </c>
      <c r="BV78">
        <f>+Casos_PN_CORR[[#This Row],[17-may]]-Casos_PN_CORR[[#This Row],[16-may]]</f>
        <v>0</v>
      </c>
      <c r="BW78">
        <f>+Casos_PN_CORR[[#This Row],[18-may]]-Casos_PN_CORR[[#This Row],[17-may]]</f>
        <v>0</v>
      </c>
      <c r="BX78">
        <f>+Casos_PN_CORR[[#This Row],[19-may]]-Casos_PN_CORR[[#This Row],[18-may]]</f>
        <v>0</v>
      </c>
      <c r="BY78">
        <f>+Casos_PN_CORR[[#This Row],[20-may]]-Casos_PN_CORR[[#This Row],[19-may]]</f>
        <v>0</v>
      </c>
      <c r="BZ78">
        <f>+Casos_PN_CORR[[#This Row],[21-may]]-Casos_PN_CORR[[#This Row],[20-may]]</f>
        <v>0</v>
      </c>
      <c r="CA78">
        <f>+Casos_PN_CORR[[#This Row],[22-may]]-Casos_PN_CORR[[#This Row],[21-may]]</f>
        <v>0</v>
      </c>
      <c r="CB78">
        <f>+Casos_PN_CORR[[#This Row],[23-may]]-Casos_PN_CORR[[#This Row],[22-may]]</f>
        <v>0</v>
      </c>
      <c r="CC78">
        <f>+Casos_PN_CORR[[#This Row],[24-may]]-Casos_PN_CORR[[#This Row],[23-may]]</f>
        <v>0</v>
      </c>
      <c r="CD78">
        <f>+Casos_PN_CORR[[#This Row],[25-may]]-Casos_PN_CORR[[#This Row],[24-may]]</f>
        <v>0</v>
      </c>
      <c r="CE78">
        <f>+Casos_PN_CORR[[#This Row],[26-may]]-Casos_PN_CORR[[#This Row],[25-may]]</f>
        <v>0</v>
      </c>
      <c r="CF78">
        <f>+Casos_PN_CORR[[#This Row],[27-may]]-Casos_PN_CORR[[#This Row],[26-may]]</f>
        <v>0</v>
      </c>
      <c r="CG78">
        <f>+Casos_PN_CORR[[#This Row],[28-may]]-Casos_PN_CORR[[#This Row],[27-may]]</f>
        <v>0</v>
      </c>
      <c r="CH78">
        <f>+Casos_PN_CORR[[#This Row],[29-may]]-Casos_PN_CORR[[#This Row],[28-may]]</f>
        <v>0</v>
      </c>
      <c r="CI78">
        <f>+Casos_PN_CORR[[#This Row],[30-may]]-Casos_PN_CORR[[#This Row],[29-may]]</f>
        <v>0</v>
      </c>
      <c r="CJ78">
        <f>+Casos_PN_CORR[[#This Row],[31-may]]-Casos_PN_CORR[[#This Row],[30-may]]</f>
        <v>0</v>
      </c>
      <c r="CK78">
        <f>+Casos_PN_CORR[[#This Row],[1-jun]]-Casos_PN_CORR[[#This Row],[31-may]]</f>
        <v>0</v>
      </c>
      <c r="CL78">
        <f>+Casos_PN_CORR[[#This Row],[2-jun]]-Casos_PN_CORR[[#This Row],[1-jun]]</f>
        <v>0</v>
      </c>
      <c r="CM78">
        <f>+Casos_PN_CORR[[#This Row],[3-jun]]-Casos_PN_CORR[[#This Row],[2-jun]]</f>
        <v>0</v>
      </c>
      <c r="CN78">
        <f>+Casos_PN_CORR[[#This Row],[4-jun]]-Casos_PN_CORR[[#This Row],[3-jun]]</f>
        <v>0</v>
      </c>
      <c r="CO78">
        <f>+Casos_PN_CORR[[#This Row],[5-jun]]-Casos_PN_CORR[[#This Row],[4-jun]]</f>
        <v>0</v>
      </c>
      <c r="CP78">
        <f>+Casos_PN_CORR[[#This Row],[6-jun]]-Casos_PN_CORR[[#This Row],[5-jun]]</f>
        <v>0</v>
      </c>
    </row>
    <row r="79" spans="1:94">
      <c r="A79">
        <v>80815</v>
      </c>
      <c r="B79" s="2" t="s">
        <v>97</v>
      </c>
      <c r="C79" s="2" t="s">
        <v>97</v>
      </c>
      <c r="D79" s="2" t="s">
        <v>218</v>
      </c>
      <c r="E79" s="4">
        <f t="shared" si="1"/>
        <v>324</v>
      </c>
      <c r="F79">
        <f>+Casos_PN_CORR[[#This Row],[10-mar]]</f>
        <v>0</v>
      </c>
      <c r="G79">
        <f>+Casos_PN_CORR[[#This Row],[11-mar]]-Casos_PN_CORR[[#This Row],[10-mar]]</f>
        <v>0</v>
      </c>
      <c r="H79">
        <f>+Casos_PN_CORR[[#This Row],[12-mar]]-Casos_PN_CORR[[#This Row],[11-mar]]</f>
        <v>0</v>
      </c>
      <c r="I79">
        <f>+Casos_PN_CORR[[#This Row],[13-mar]]-Casos_PN_CORR[[#This Row],[12-mar]]</f>
        <v>0</v>
      </c>
      <c r="J79">
        <f>+Casos_PN_CORR[[#This Row],[14-mar]]-Casos_PN_CORR[[#This Row],[13-mar]]</f>
        <v>0</v>
      </c>
      <c r="K79">
        <f>+Casos_PN_CORR[[#This Row],[15-mar]]-Casos_PN_CORR[[#This Row],[14-mar]]</f>
        <v>0</v>
      </c>
      <c r="L79">
        <f>+Casos_PN_CORR[[#This Row],[16-mar]]-Casos_PN_CORR[[#This Row],[15-mar]]</f>
        <v>0</v>
      </c>
      <c r="M79">
        <f>+Casos_PN_CORR[[#This Row],[17-mar]]-Casos_PN_CORR[[#This Row],[16-mar]]</f>
        <v>0</v>
      </c>
      <c r="N79">
        <f>+Casos_PN_CORR[[#This Row],[18-mar]]-Casos_PN_CORR[[#This Row],[17-mar]]</f>
        <v>0</v>
      </c>
      <c r="O79">
        <f>+Casos_PN_CORR[[#This Row],[19-mar]]-Casos_PN_CORR[[#This Row],[18-mar]]</f>
        <v>0</v>
      </c>
      <c r="P79">
        <f>+Casos_PN_CORR[[#This Row],[20-mar]]-Casos_PN_CORR[[#This Row],[19-mar]]</f>
        <v>0</v>
      </c>
      <c r="Q79">
        <f>+Casos_PN_CORR[[#This Row],[21-mar]]-Casos_PN_CORR[[#This Row],[20-mar]]</f>
        <v>0</v>
      </c>
      <c r="R79">
        <f>+Casos_PN_CORR[[#This Row],[22-mar]]-Casos_PN_CORR[[#This Row],[21-mar]]</f>
        <v>0</v>
      </c>
      <c r="S79">
        <f>+Casos_PN_CORR[[#This Row],[23-mar]]-Casos_PN_CORR[[#This Row],[22-mar]]</f>
        <v>0</v>
      </c>
      <c r="T79">
        <f>+Casos_PN_CORR[[#This Row],[24-mar]]-Casos_PN_CORR[[#This Row],[23-mar]]</f>
        <v>0</v>
      </c>
      <c r="U79">
        <f>+Casos_PN_CORR[[#This Row],[25-mar]]-Casos_PN_CORR[[#This Row],[24-mar]]</f>
        <v>0</v>
      </c>
      <c r="V79">
        <f>+Casos_PN_CORR[[#This Row],[26-mar]]-Casos_PN_CORR[[#This Row],[25-mar]]</f>
        <v>0</v>
      </c>
      <c r="W79">
        <f>+Casos_PN_CORR[[#This Row],[27-mar]]-Casos_PN_CORR[[#This Row],[26-mar]]</f>
        <v>0</v>
      </c>
      <c r="X79">
        <f>+Casos_PN_CORR[[#This Row],[28-mar]]-Casos_PN_CORR[[#This Row],[27-mar]]</f>
        <v>0</v>
      </c>
      <c r="Y79">
        <f>+Casos_PN_CORR[[#This Row],[29-mar]]-Casos_PN_CORR[[#This Row],[28-mar]]</f>
        <v>0</v>
      </c>
      <c r="Z79">
        <f>+Casos_PN_CORR[[#This Row],[30-mar]]-Casos_PN_CORR[[#This Row],[29-mar]]</f>
        <v>0</v>
      </c>
      <c r="AA79">
        <f>+Casos_PN_CORR[[#This Row],[31-mar]]-Casos_PN_CORR[[#This Row],[30-mar]]</f>
        <v>0</v>
      </c>
      <c r="AB79">
        <f>+Casos_PN_CORR[[#This Row],[1-abr]]-Casos_PN_CORR[[#This Row],[31-mar]]</f>
        <v>0</v>
      </c>
      <c r="AC79">
        <f>+Casos_PN_CORR[[#This Row],[2-abr]]-Casos_PN_CORR[[#This Row],[1-abr]]</f>
        <v>0</v>
      </c>
      <c r="AD79">
        <f>+Casos_PN_CORR[[#This Row],[3-abr]]-Casos_PN_CORR[[#This Row],[2-abr]]</f>
        <v>0</v>
      </c>
      <c r="AE79">
        <f>+Casos_PN_CORR[[#This Row],[4-abr]]-Casos_PN_CORR[[#This Row],[3-abr]]</f>
        <v>0</v>
      </c>
      <c r="AF79">
        <f>+Casos_PN_CORR[[#This Row],[5-abr]]-Casos_PN_CORR[[#This Row],[4-abr]]</f>
        <v>0</v>
      </c>
      <c r="AG79">
        <f>+Casos_PN_CORR[[#This Row],[6-abr]]-Casos_PN_CORR[[#This Row],[5-abr]]</f>
        <v>0</v>
      </c>
      <c r="AH79">
        <f>+Casos_PN_CORR[[#This Row],[7-abr]]-Casos_PN_CORR[[#This Row],[6-abr]]</f>
        <v>0</v>
      </c>
      <c r="AI79">
        <f>+Casos_PN_CORR[[#This Row],[8-abr]]-Casos_PN_CORR[[#This Row],[7-abr]]</f>
        <v>0</v>
      </c>
      <c r="AJ79">
        <f>+Casos_PN_CORR[[#This Row],[9-abr]]-Casos_PN_CORR[[#This Row],[8-abr]]</f>
        <v>0</v>
      </c>
      <c r="AK79">
        <f>+Casos_PN_CORR[[#This Row],[10-abr]]-Casos_PN_CORR[[#This Row],[9-abr]]</f>
        <v>0</v>
      </c>
      <c r="AL79">
        <f>+Casos_PN_CORR[[#This Row],[11-abr]]-Casos_PN_CORR[[#This Row],[10-abr]]</f>
        <v>0</v>
      </c>
      <c r="AM79">
        <f>+Casos_PN_CORR[[#This Row],[12-abr]]-Casos_PN_CORR[[#This Row],[11-abr]]</f>
        <v>0</v>
      </c>
      <c r="AN79">
        <f>+Casos_PN_CORR[[#This Row],[13-abr]]-Casos_PN_CORR[[#This Row],[12-abr]]</f>
        <v>0</v>
      </c>
      <c r="AO79">
        <f>+Casos_PN_CORR[[#This Row],[14-abr]]-Casos_PN_CORR[[#This Row],[13-abr]]</f>
        <v>0</v>
      </c>
      <c r="AP79">
        <f>+Casos_PN_CORR[[#This Row],[15-abr]]-Casos_PN_CORR[[#This Row],[14-abr]]</f>
        <v>0</v>
      </c>
      <c r="AQ79">
        <f>+Casos_PN_CORR[[#This Row],[16-abr]]-Casos_PN_CORR[[#This Row],[15-abr]]</f>
        <v>0</v>
      </c>
      <c r="AR79">
        <f>+Casos_PN_CORR[[#This Row],[17-abr]]-Casos_PN_CORR[[#This Row],[16-abr]]</f>
        <v>0</v>
      </c>
      <c r="AS79">
        <f>+Casos_PN_CORR[[#This Row],[18-abr]]-Casos_PN_CORR[[#This Row],[17-abr]]</f>
        <v>0</v>
      </c>
      <c r="AT79">
        <f>+Casos_PN_CORR[[#This Row],[19-abr]]-Casos_PN_CORR[[#This Row],[18-abr]]</f>
        <v>0</v>
      </c>
      <c r="AU79">
        <f>+Casos_PN_CORR[[#This Row],[20-abr]]-Casos_PN_CORR[[#This Row],[19-abr]]</f>
        <v>0</v>
      </c>
      <c r="AV79">
        <f>+Casos_PN_CORR[[#This Row],[21-abr]]-Casos_PN_CORR[[#This Row],[20-abr]]</f>
        <v>0</v>
      </c>
      <c r="AW79">
        <f>+Casos_PN_CORR[[#This Row],[22-abr]]-Casos_PN_CORR[[#This Row],[21-abr]]</f>
        <v>0</v>
      </c>
      <c r="AX79">
        <f>+Casos_PN_CORR[[#This Row],[23-abr]]-Casos_PN_CORR[[#This Row],[22-abr]]</f>
        <v>0</v>
      </c>
      <c r="AY79">
        <f>+Casos_PN_CORR[[#This Row],[24-abr]]-Casos_PN_CORR[[#This Row],[23-abr]]</f>
        <v>0</v>
      </c>
      <c r="AZ79">
        <f>+Casos_PN_CORR[[#This Row],[25-abr]]-Casos_PN_CORR[[#This Row],[24-abr]]</f>
        <v>0</v>
      </c>
      <c r="BA79">
        <f>+Casos_PN_CORR[[#This Row],[26-abr]]-Casos_PN_CORR[[#This Row],[25-abr]]</f>
        <v>0</v>
      </c>
      <c r="BB79">
        <f>+Casos_PN_CORR[[#This Row],[27-abr]]-Casos_PN_CORR[[#This Row],[26-abr]]</f>
        <v>0</v>
      </c>
      <c r="BC79">
        <f>+Casos_PN_CORR[[#This Row],[28-abr]]-Casos_PN_CORR[[#This Row],[27-abr]]</f>
        <v>0</v>
      </c>
      <c r="BD79">
        <f>+Casos_PN_CORR[[#This Row],[29-abr]]-Casos_PN_CORR[[#This Row],[28-abr]]</f>
        <v>0</v>
      </c>
      <c r="BE79">
        <f>+Casos_PN_CORR[[#This Row],[30-abr]]-Casos_PN_CORR[[#This Row],[29-abr]]</f>
        <v>0</v>
      </c>
      <c r="BF79">
        <f>+Casos_PN_CORR[[#This Row],[1-may]]-Casos_PN_CORR[[#This Row],[30-abr]]</f>
        <v>0</v>
      </c>
      <c r="BG79">
        <f>+Casos_PN_CORR[[#This Row],[2-may]]-Casos_PN_CORR[[#This Row],[1-may]]</f>
        <v>0</v>
      </c>
      <c r="BH79">
        <f>+Casos_PN_CORR[[#This Row],[3-may]]-Casos_PN_CORR[[#This Row],[2-may]]</f>
        <v>0</v>
      </c>
      <c r="BI79">
        <f>+Casos_PN_CORR[[#This Row],[4-may]]-Casos_PN_CORR[[#This Row],[3-may]]</f>
        <v>0</v>
      </c>
      <c r="BJ79">
        <f>+Casos_PN_CORR[[#This Row],[5-may]]-Casos_PN_CORR[[#This Row],[4-may]]</f>
        <v>0</v>
      </c>
      <c r="BK79">
        <f>+Casos_PN_CORR[[#This Row],[6-may]]-Casos_PN_CORR[[#This Row],[5-may]]</f>
        <v>0</v>
      </c>
      <c r="BL79">
        <f>+Casos_PN_CORR[[#This Row],[7-may]]-Casos_PN_CORR[[#This Row],[6-may]]</f>
        <v>0</v>
      </c>
      <c r="BM79">
        <f>+Casos_PN_CORR[[#This Row],[8-may]]-Casos_PN_CORR[[#This Row],[7-may]]</f>
        <v>0</v>
      </c>
      <c r="BN79">
        <f>+Casos_PN_CORR[[#This Row],[9-may]]-Casos_PN_CORR[[#This Row],[8-may]]</f>
        <v>0</v>
      </c>
      <c r="BO79">
        <f>+Casos_PN_CORR[[#This Row],[10-may]]-Casos_PN_CORR[[#This Row],[9-may]]</f>
        <v>0</v>
      </c>
      <c r="BP79">
        <f>+Casos_PN_CORR[[#This Row],[11-may]]-Casos_PN_CORR[[#This Row],[10-may]]</f>
        <v>0</v>
      </c>
      <c r="BQ79">
        <f>+Casos_PN_CORR[[#This Row],[12-may]]-Casos_PN_CORR[[#This Row],[11-may]]</f>
        <v>0</v>
      </c>
      <c r="BR79">
        <f>+Casos_PN_CORR[[#This Row],[13-may]]-Casos_PN_CORR[[#This Row],[12-may]]</f>
        <v>0</v>
      </c>
      <c r="BS79">
        <f>+Casos_PN_CORR[[#This Row],[14-may]]-Casos_PN_CORR[[#This Row],[13-may]]</f>
        <v>0</v>
      </c>
      <c r="BT79">
        <f>+Casos_PN_CORR[[#This Row],[15-may]]-Casos_PN_CORR[[#This Row],[14-may]]</f>
        <v>0</v>
      </c>
      <c r="BU79">
        <f>+Casos_PN_CORR[[#This Row],[16-may]]-Casos_PN_CORR[[#This Row],[15-may]]</f>
        <v>0</v>
      </c>
      <c r="BV79">
        <f>+Casos_PN_CORR[[#This Row],[17-may]]-Casos_PN_CORR[[#This Row],[16-may]]</f>
        <v>0</v>
      </c>
      <c r="BW79">
        <f>+Casos_PN_CORR[[#This Row],[18-may]]-Casos_PN_CORR[[#This Row],[17-may]]</f>
        <v>0</v>
      </c>
      <c r="BX79">
        <f>+Casos_PN_CORR[[#This Row],[19-may]]-Casos_PN_CORR[[#This Row],[18-may]]</f>
        <v>0</v>
      </c>
      <c r="BY79">
        <f>+Casos_PN_CORR[[#This Row],[20-may]]-Casos_PN_CORR[[#This Row],[19-may]]</f>
        <v>0</v>
      </c>
      <c r="BZ79">
        <f>+Casos_PN_CORR[[#This Row],[21-may]]-Casos_PN_CORR[[#This Row],[20-may]]</f>
        <v>0</v>
      </c>
      <c r="CA79">
        <f>+Casos_PN_CORR[[#This Row],[22-may]]-Casos_PN_CORR[[#This Row],[21-may]]</f>
        <v>0</v>
      </c>
      <c r="CB79">
        <f>+Casos_PN_CORR[[#This Row],[23-may]]-Casos_PN_CORR[[#This Row],[22-may]]</f>
        <v>0</v>
      </c>
      <c r="CC79">
        <f>+Casos_PN_CORR[[#This Row],[24-may]]-Casos_PN_CORR[[#This Row],[23-may]]</f>
        <v>0</v>
      </c>
      <c r="CD79">
        <f>+Casos_PN_CORR[[#This Row],[25-may]]-Casos_PN_CORR[[#This Row],[24-may]]</f>
        <v>0</v>
      </c>
      <c r="CE79">
        <f>+Casos_PN_CORR[[#This Row],[26-may]]-Casos_PN_CORR[[#This Row],[25-may]]</f>
        <v>0</v>
      </c>
      <c r="CF79">
        <f>+Casos_PN_CORR[[#This Row],[27-may]]-Casos_PN_CORR[[#This Row],[26-may]]</f>
        <v>0</v>
      </c>
      <c r="CG79">
        <f>+Casos_PN_CORR[[#This Row],[28-may]]-Casos_PN_CORR[[#This Row],[27-may]]</f>
        <v>0</v>
      </c>
      <c r="CH79">
        <f>+Casos_PN_CORR[[#This Row],[29-may]]-Casos_PN_CORR[[#This Row],[28-may]]</f>
        <v>0</v>
      </c>
      <c r="CI79">
        <f>+Casos_PN_CORR[[#This Row],[30-may]]-Casos_PN_CORR[[#This Row],[29-may]]</f>
        <v>0</v>
      </c>
      <c r="CJ79">
        <f>+Casos_PN_CORR[[#This Row],[31-may]]-Casos_PN_CORR[[#This Row],[30-may]]</f>
        <v>0</v>
      </c>
      <c r="CK79">
        <f>+Casos_PN_CORR[[#This Row],[1-jun]]-Casos_PN_CORR[[#This Row],[31-may]]</f>
        <v>0</v>
      </c>
      <c r="CL79">
        <f>+Casos_PN_CORR[[#This Row],[2-jun]]-Casos_PN_CORR[[#This Row],[1-jun]]</f>
        <v>0</v>
      </c>
      <c r="CM79">
        <f>+Casos_PN_CORR[[#This Row],[3-jun]]-Casos_PN_CORR[[#This Row],[2-jun]]</f>
        <v>0</v>
      </c>
      <c r="CN79">
        <f>+Casos_PN_CORR[[#This Row],[4-jun]]-Casos_PN_CORR[[#This Row],[3-jun]]</f>
        <v>0</v>
      </c>
      <c r="CO79">
        <f>+Casos_PN_CORR[[#This Row],[5-jun]]-Casos_PN_CORR[[#This Row],[4-jun]]</f>
        <v>324</v>
      </c>
      <c r="CP79">
        <f>+Casos_PN_CORR[[#This Row],[6-jun]]-Casos_PN_CORR[[#This Row],[5-jun]]</f>
        <v>0</v>
      </c>
    </row>
    <row r="80" spans="1:94">
      <c r="A80">
        <v>130302</v>
      </c>
      <c r="B80" s="2" t="s">
        <v>131</v>
      </c>
      <c r="C80" s="2" t="s">
        <v>219</v>
      </c>
      <c r="D80" s="2" t="s">
        <v>220</v>
      </c>
      <c r="E80" s="4">
        <f t="shared" si="1"/>
        <v>2</v>
      </c>
      <c r="F80">
        <f>+Casos_PN_CORR[[#This Row],[10-mar]]</f>
        <v>0</v>
      </c>
      <c r="G80">
        <f>+Casos_PN_CORR[[#This Row],[11-mar]]-Casos_PN_CORR[[#This Row],[10-mar]]</f>
        <v>0</v>
      </c>
      <c r="H80">
        <f>+Casos_PN_CORR[[#This Row],[12-mar]]-Casos_PN_CORR[[#This Row],[11-mar]]</f>
        <v>0</v>
      </c>
      <c r="I80">
        <f>+Casos_PN_CORR[[#This Row],[13-mar]]-Casos_PN_CORR[[#This Row],[12-mar]]</f>
        <v>0</v>
      </c>
      <c r="J80">
        <f>+Casos_PN_CORR[[#This Row],[14-mar]]-Casos_PN_CORR[[#This Row],[13-mar]]</f>
        <v>0</v>
      </c>
      <c r="K80">
        <f>+Casos_PN_CORR[[#This Row],[15-mar]]-Casos_PN_CORR[[#This Row],[14-mar]]</f>
        <v>0</v>
      </c>
      <c r="L80">
        <f>+Casos_PN_CORR[[#This Row],[16-mar]]-Casos_PN_CORR[[#This Row],[15-mar]]</f>
        <v>0</v>
      </c>
      <c r="M80">
        <f>+Casos_PN_CORR[[#This Row],[17-mar]]-Casos_PN_CORR[[#This Row],[16-mar]]</f>
        <v>0</v>
      </c>
      <c r="N80">
        <f>+Casos_PN_CORR[[#This Row],[18-mar]]-Casos_PN_CORR[[#This Row],[17-mar]]</f>
        <v>0</v>
      </c>
      <c r="O80">
        <f>+Casos_PN_CORR[[#This Row],[19-mar]]-Casos_PN_CORR[[#This Row],[18-mar]]</f>
        <v>0</v>
      </c>
      <c r="P80">
        <f>+Casos_PN_CORR[[#This Row],[20-mar]]-Casos_PN_CORR[[#This Row],[19-mar]]</f>
        <v>0</v>
      </c>
      <c r="Q80">
        <f>+Casos_PN_CORR[[#This Row],[21-mar]]-Casos_PN_CORR[[#This Row],[20-mar]]</f>
        <v>0</v>
      </c>
      <c r="R80">
        <f>+Casos_PN_CORR[[#This Row],[22-mar]]-Casos_PN_CORR[[#This Row],[21-mar]]</f>
        <v>0</v>
      </c>
      <c r="S80">
        <f>+Casos_PN_CORR[[#This Row],[23-mar]]-Casos_PN_CORR[[#This Row],[22-mar]]</f>
        <v>0</v>
      </c>
      <c r="T80">
        <f>+Casos_PN_CORR[[#This Row],[24-mar]]-Casos_PN_CORR[[#This Row],[23-mar]]</f>
        <v>0</v>
      </c>
      <c r="U80">
        <f>+Casos_PN_CORR[[#This Row],[25-mar]]-Casos_PN_CORR[[#This Row],[24-mar]]</f>
        <v>0</v>
      </c>
      <c r="V80">
        <f>+Casos_PN_CORR[[#This Row],[26-mar]]-Casos_PN_CORR[[#This Row],[25-mar]]</f>
        <v>0</v>
      </c>
      <c r="W80">
        <f>+Casos_PN_CORR[[#This Row],[27-mar]]-Casos_PN_CORR[[#This Row],[26-mar]]</f>
        <v>0</v>
      </c>
      <c r="X80">
        <f>+Casos_PN_CORR[[#This Row],[28-mar]]-Casos_PN_CORR[[#This Row],[27-mar]]</f>
        <v>0</v>
      </c>
      <c r="Y80">
        <f>+Casos_PN_CORR[[#This Row],[29-mar]]-Casos_PN_CORR[[#This Row],[28-mar]]</f>
        <v>0</v>
      </c>
      <c r="Z80">
        <f>+Casos_PN_CORR[[#This Row],[30-mar]]-Casos_PN_CORR[[#This Row],[29-mar]]</f>
        <v>0</v>
      </c>
      <c r="AA80">
        <f>+Casos_PN_CORR[[#This Row],[31-mar]]-Casos_PN_CORR[[#This Row],[30-mar]]</f>
        <v>0</v>
      </c>
      <c r="AB80">
        <f>+Casos_PN_CORR[[#This Row],[1-abr]]-Casos_PN_CORR[[#This Row],[31-mar]]</f>
        <v>0</v>
      </c>
      <c r="AC80">
        <f>+Casos_PN_CORR[[#This Row],[2-abr]]-Casos_PN_CORR[[#This Row],[1-abr]]</f>
        <v>0</v>
      </c>
      <c r="AD80">
        <f>+Casos_PN_CORR[[#This Row],[3-abr]]-Casos_PN_CORR[[#This Row],[2-abr]]</f>
        <v>0</v>
      </c>
      <c r="AE80">
        <f>+Casos_PN_CORR[[#This Row],[4-abr]]-Casos_PN_CORR[[#This Row],[3-abr]]</f>
        <v>0</v>
      </c>
      <c r="AF80">
        <f>+Casos_PN_CORR[[#This Row],[5-abr]]-Casos_PN_CORR[[#This Row],[4-abr]]</f>
        <v>0</v>
      </c>
      <c r="AG80">
        <f>+Casos_PN_CORR[[#This Row],[6-abr]]-Casos_PN_CORR[[#This Row],[5-abr]]</f>
        <v>0</v>
      </c>
      <c r="AH80">
        <f>+Casos_PN_CORR[[#This Row],[7-abr]]-Casos_PN_CORR[[#This Row],[6-abr]]</f>
        <v>0</v>
      </c>
      <c r="AI80">
        <f>+Casos_PN_CORR[[#This Row],[8-abr]]-Casos_PN_CORR[[#This Row],[7-abr]]</f>
        <v>0</v>
      </c>
      <c r="AJ80">
        <f>+Casos_PN_CORR[[#This Row],[9-abr]]-Casos_PN_CORR[[#This Row],[8-abr]]</f>
        <v>0</v>
      </c>
      <c r="AK80">
        <f>+Casos_PN_CORR[[#This Row],[10-abr]]-Casos_PN_CORR[[#This Row],[9-abr]]</f>
        <v>0</v>
      </c>
      <c r="AL80">
        <f>+Casos_PN_CORR[[#This Row],[11-abr]]-Casos_PN_CORR[[#This Row],[10-abr]]</f>
        <v>0</v>
      </c>
      <c r="AM80">
        <f>+Casos_PN_CORR[[#This Row],[12-abr]]-Casos_PN_CORR[[#This Row],[11-abr]]</f>
        <v>0</v>
      </c>
      <c r="AN80">
        <f>+Casos_PN_CORR[[#This Row],[13-abr]]-Casos_PN_CORR[[#This Row],[12-abr]]</f>
        <v>0</v>
      </c>
      <c r="AO80">
        <f>+Casos_PN_CORR[[#This Row],[14-abr]]-Casos_PN_CORR[[#This Row],[13-abr]]</f>
        <v>0</v>
      </c>
      <c r="AP80">
        <f>+Casos_PN_CORR[[#This Row],[15-abr]]-Casos_PN_CORR[[#This Row],[14-abr]]</f>
        <v>0</v>
      </c>
      <c r="AQ80">
        <f>+Casos_PN_CORR[[#This Row],[16-abr]]-Casos_PN_CORR[[#This Row],[15-abr]]</f>
        <v>0</v>
      </c>
      <c r="AR80">
        <f>+Casos_PN_CORR[[#This Row],[17-abr]]-Casos_PN_CORR[[#This Row],[16-abr]]</f>
        <v>0</v>
      </c>
      <c r="AS80">
        <f>+Casos_PN_CORR[[#This Row],[18-abr]]-Casos_PN_CORR[[#This Row],[17-abr]]</f>
        <v>0</v>
      </c>
      <c r="AT80">
        <f>+Casos_PN_CORR[[#This Row],[19-abr]]-Casos_PN_CORR[[#This Row],[18-abr]]</f>
        <v>0</v>
      </c>
      <c r="AU80">
        <f>+Casos_PN_CORR[[#This Row],[20-abr]]-Casos_PN_CORR[[#This Row],[19-abr]]</f>
        <v>0</v>
      </c>
      <c r="AV80">
        <f>+Casos_PN_CORR[[#This Row],[21-abr]]-Casos_PN_CORR[[#This Row],[20-abr]]</f>
        <v>0</v>
      </c>
      <c r="AW80">
        <f>+Casos_PN_CORR[[#This Row],[22-abr]]-Casos_PN_CORR[[#This Row],[21-abr]]</f>
        <v>0</v>
      </c>
      <c r="AX80">
        <f>+Casos_PN_CORR[[#This Row],[23-abr]]-Casos_PN_CORR[[#This Row],[22-abr]]</f>
        <v>0</v>
      </c>
      <c r="AY80">
        <f>+Casos_PN_CORR[[#This Row],[24-abr]]-Casos_PN_CORR[[#This Row],[23-abr]]</f>
        <v>0</v>
      </c>
      <c r="AZ80">
        <f>+Casos_PN_CORR[[#This Row],[25-abr]]-Casos_PN_CORR[[#This Row],[24-abr]]</f>
        <v>0</v>
      </c>
      <c r="BA80">
        <f>+Casos_PN_CORR[[#This Row],[26-abr]]-Casos_PN_CORR[[#This Row],[25-abr]]</f>
        <v>0</v>
      </c>
      <c r="BB80">
        <f>+Casos_PN_CORR[[#This Row],[27-abr]]-Casos_PN_CORR[[#This Row],[26-abr]]</f>
        <v>0</v>
      </c>
      <c r="BC80">
        <f>+Casos_PN_CORR[[#This Row],[28-abr]]-Casos_PN_CORR[[#This Row],[27-abr]]</f>
        <v>0</v>
      </c>
      <c r="BD80">
        <f>+Casos_PN_CORR[[#This Row],[29-abr]]-Casos_PN_CORR[[#This Row],[28-abr]]</f>
        <v>0</v>
      </c>
      <c r="BE80">
        <f>+Casos_PN_CORR[[#This Row],[30-abr]]-Casos_PN_CORR[[#This Row],[29-abr]]</f>
        <v>0</v>
      </c>
      <c r="BF80">
        <f>+Casos_PN_CORR[[#This Row],[1-may]]-Casos_PN_CORR[[#This Row],[30-abr]]</f>
        <v>0</v>
      </c>
      <c r="BG80">
        <f>+Casos_PN_CORR[[#This Row],[2-may]]-Casos_PN_CORR[[#This Row],[1-may]]</f>
        <v>0</v>
      </c>
      <c r="BH80">
        <f>+Casos_PN_CORR[[#This Row],[3-may]]-Casos_PN_CORR[[#This Row],[2-may]]</f>
        <v>0</v>
      </c>
      <c r="BI80">
        <f>+Casos_PN_CORR[[#This Row],[4-may]]-Casos_PN_CORR[[#This Row],[3-may]]</f>
        <v>0</v>
      </c>
      <c r="BJ80">
        <f>+Casos_PN_CORR[[#This Row],[5-may]]-Casos_PN_CORR[[#This Row],[4-may]]</f>
        <v>0</v>
      </c>
      <c r="BK80">
        <f>+Casos_PN_CORR[[#This Row],[6-may]]-Casos_PN_CORR[[#This Row],[5-may]]</f>
        <v>0</v>
      </c>
      <c r="BL80">
        <f>+Casos_PN_CORR[[#This Row],[7-may]]-Casos_PN_CORR[[#This Row],[6-may]]</f>
        <v>0</v>
      </c>
      <c r="BM80">
        <f>+Casos_PN_CORR[[#This Row],[8-may]]-Casos_PN_CORR[[#This Row],[7-may]]</f>
        <v>0</v>
      </c>
      <c r="BN80">
        <f>+Casos_PN_CORR[[#This Row],[9-may]]-Casos_PN_CORR[[#This Row],[8-may]]</f>
        <v>0</v>
      </c>
      <c r="BO80">
        <f>+Casos_PN_CORR[[#This Row],[10-may]]-Casos_PN_CORR[[#This Row],[9-may]]</f>
        <v>0</v>
      </c>
      <c r="BP80">
        <f>+Casos_PN_CORR[[#This Row],[11-may]]-Casos_PN_CORR[[#This Row],[10-may]]</f>
        <v>0</v>
      </c>
      <c r="BQ80">
        <f>+Casos_PN_CORR[[#This Row],[12-may]]-Casos_PN_CORR[[#This Row],[11-may]]</f>
        <v>0</v>
      </c>
      <c r="BR80">
        <f>+Casos_PN_CORR[[#This Row],[13-may]]-Casos_PN_CORR[[#This Row],[12-may]]</f>
        <v>0</v>
      </c>
      <c r="BS80">
        <f>+Casos_PN_CORR[[#This Row],[14-may]]-Casos_PN_CORR[[#This Row],[13-may]]</f>
        <v>0</v>
      </c>
      <c r="BT80">
        <f>+Casos_PN_CORR[[#This Row],[15-may]]-Casos_PN_CORR[[#This Row],[14-may]]</f>
        <v>0</v>
      </c>
      <c r="BU80">
        <f>+Casos_PN_CORR[[#This Row],[16-may]]-Casos_PN_CORR[[#This Row],[15-may]]</f>
        <v>0</v>
      </c>
      <c r="BV80">
        <f>+Casos_PN_CORR[[#This Row],[17-may]]-Casos_PN_CORR[[#This Row],[16-may]]</f>
        <v>0</v>
      </c>
      <c r="BW80">
        <f>+Casos_PN_CORR[[#This Row],[18-may]]-Casos_PN_CORR[[#This Row],[17-may]]</f>
        <v>0</v>
      </c>
      <c r="BX80">
        <f>+Casos_PN_CORR[[#This Row],[19-may]]-Casos_PN_CORR[[#This Row],[18-may]]</f>
        <v>0</v>
      </c>
      <c r="BY80">
        <f>+Casos_PN_CORR[[#This Row],[20-may]]-Casos_PN_CORR[[#This Row],[19-may]]</f>
        <v>0</v>
      </c>
      <c r="BZ80">
        <f>+Casos_PN_CORR[[#This Row],[21-may]]-Casos_PN_CORR[[#This Row],[20-may]]</f>
        <v>0</v>
      </c>
      <c r="CA80">
        <f>+Casos_PN_CORR[[#This Row],[22-may]]-Casos_PN_CORR[[#This Row],[21-may]]</f>
        <v>0</v>
      </c>
      <c r="CB80">
        <f>+Casos_PN_CORR[[#This Row],[23-may]]-Casos_PN_CORR[[#This Row],[22-may]]</f>
        <v>0</v>
      </c>
      <c r="CC80">
        <f>+Casos_PN_CORR[[#This Row],[24-may]]-Casos_PN_CORR[[#This Row],[23-may]]</f>
        <v>0</v>
      </c>
      <c r="CD80">
        <f>+Casos_PN_CORR[[#This Row],[25-may]]-Casos_PN_CORR[[#This Row],[24-may]]</f>
        <v>0</v>
      </c>
      <c r="CE80">
        <f>+Casos_PN_CORR[[#This Row],[26-may]]-Casos_PN_CORR[[#This Row],[25-may]]</f>
        <v>0</v>
      </c>
      <c r="CF80">
        <f>+Casos_PN_CORR[[#This Row],[27-may]]-Casos_PN_CORR[[#This Row],[26-may]]</f>
        <v>0</v>
      </c>
      <c r="CG80">
        <f>+Casos_PN_CORR[[#This Row],[28-may]]-Casos_PN_CORR[[#This Row],[27-may]]</f>
        <v>0</v>
      </c>
      <c r="CH80">
        <f>+Casos_PN_CORR[[#This Row],[29-may]]-Casos_PN_CORR[[#This Row],[28-may]]</f>
        <v>0</v>
      </c>
      <c r="CI80">
        <f>+Casos_PN_CORR[[#This Row],[30-may]]-Casos_PN_CORR[[#This Row],[29-may]]</f>
        <v>0</v>
      </c>
      <c r="CJ80">
        <f>+Casos_PN_CORR[[#This Row],[31-may]]-Casos_PN_CORR[[#This Row],[30-may]]</f>
        <v>0</v>
      </c>
      <c r="CK80">
        <f>+Casos_PN_CORR[[#This Row],[1-jun]]-Casos_PN_CORR[[#This Row],[31-may]]</f>
        <v>0</v>
      </c>
      <c r="CL80">
        <f>+Casos_PN_CORR[[#This Row],[2-jun]]-Casos_PN_CORR[[#This Row],[1-jun]]</f>
        <v>0</v>
      </c>
      <c r="CM80">
        <f>+Casos_PN_CORR[[#This Row],[3-jun]]-Casos_PN_CORR[[#This Row],[2-jun]]</f>
        <v>0</v>
      </c>
      <c r="CN80">
        <f>+Casos_PN_CORR[[#This Row],[4-jun]]-Casos_PN_CORR[[#This Row],[3-jun]]</f>
        <v>0</v>
      </c>
      <c r="CO80">
        <f>+Casos_PN_CORR[[#This Row],[5-jun]]-Casos_PN_CORR[[#This Row],[4-jun]]</f>
        <v>2</v>
      </c>
      <c r="CP80">
        <f>+Casos_PN_CORR[[#This Row],[6-jun]]-Casos_PN_CORR[[#This Row],[5-jun]]</f>
        <v>0</v>
      </c>
    </row>
    <row r="81" spans="1:94">
      <c r="A81">
        <v>120610</v>
      </c>
      <c r="B81" s="2" t="s">
        <v>104</v>
      </c>
      <c r="C81" s="2" t="s">
        <v>187</v>
      </c>
      <c r="D81" s="2" t="s">
        <v>221</v>
      </c>
      <c r="E81" s="4">
        <f t="shared" si="1"/>
        <v>0</v>
      </c>
      <c r="F81">
        <f>+Casos_PN_CORR[[#This Row],[10-mar]]</f>
        <v>0</v>
      </c>
      <c r="G81">
        <f>+Casos_PN_CORR[[#This Row],[11-mar]]-Casos_PN_CORR[[#This Row],[10-mar]]</f>
        <v>0</v>
      </c>
      <c r="H81">
        <f>+Casos_PN_CORR[[#This Row],[12-mar]]-Casos_PN_CORR[[#This Row],[11-mar]]</f>
        <v>0</v>
      </c>
      <c r="I81">
        <f>+Casos_PN_CORR[[#This Row],[13-mar]]-Casos_PN_CORR[[#This Row],[12-mar]]</f>
        <v>0</v>
      </c>
      <c r="J81">
        <f>+Casos_PN_CORR[[#This Row],[14-mar]]-Casos_PN_CORR[[#This Row],[13-mar]]</f>
        <v>0</v>
      </c>
      <c r="K81">
        <f>+Casos_PN_CORR[[#This Row],[15-mar]]-Casos_PN_CORR[[#This Row],[14-mar]]</f>
        <v>0</v>
      </c>
      <c r="L81">
        <f>+Casos_PN_CORR[[#This Row],[16-mar]]-Casos_PN_CORR[[#This Row],[15-mar]]</f>
        <v>0</v>
      </c>
      <c r="M81">
        <f>+Casos_PN_CORR[[#This Row],[17-mar]]-Casos_PN_CORR[[#This Row],[16-mar]]</f>
        <v>0</v>
      </c>
      <c r="N81">
        <f>+Casos_PN_CORR[[#This Row],[18-mar]]-Casos_PN_CORR[[#This Row],[17-mar]]</f>
        <v>0</v>
      </c>
      <c r="O81">
        <f>+Casos_PN_CORR[[#This Row],[19-mar]]-Casos_PN_CORR[[#This Row],[18-mar]]</f>
        <v>0</v>
      </c>
      <c r="P81">
        <f>+Casos_PN_CORR[[#This Row],[20-mar]]-Casos_PN_CORR[[#This Row],[19-mar]]</f>
        <v>0</v>
      </c>
      <c r="Q81">
        <f>+Casos_PN_CORR[[#This Row],[21-mar]]-Casos_PN_CORR[[#This Row],[20-mar]]</f>
        <v>0</v>
      </c>
      <c r="R81">
        <f>+Casos_PN_CORR[[#This Row],[22-mar]]-Casos_PN_CORR[[#This Row],[21-mar]]</f>
        <v>0</v>
      </c>
      <c r="S81">
        <f>+Casos_PN_CORR[[#This Row],[23-mar]]-Casos_PN_CORR[[#This Row],[22-mar]]</f>
        <v>0</v>
      </c>
      <c r="T81">
        <f>+Casos_PN_CORR[[#This Row],[24-mar]]-Casos_PN_CORR[[#This Row],[23-mar]]</f>
        <v>0</v>
      </c>
      <c r="U81">
        <f>+Casos_PN_CORR[[#This Row],[25-mar]]-Casos_PN_CORR[[#This Row],[24-mar]]</f>
        <v>0</v>
      </c>
      <c r="V81">
        <f>+Casos_PN_CORR[[#This Row],[26-mar]]-Casos_PN_CORR[[#This Row],[25-mar]]</f>
        <v>0</v>
      </c>
      <c r="W81">
        <f>+Casos_PN_CORR[[#This Row],[27-mar]]-Casos_PN_CORR[[#This Row],[26-mar]]</f>
        <v>0</v>
      </c>
      <c r="X81">
        <f>+Casos_PN_CORR[[#This Row],[28-mar]]-Casos_PN_CORR[[#This Row],[27-mar]]</f>
        <v>0</v>
      </c>
      <c r="Y81">
        <f>+Casos_PN_CORR[[#This Row],[29-mar]]-Casos_PN_CORR[[#This Row],[28-mar]]</f>
        <v>0</v>
      </c>
      <c r="Z81">
        <f>+Casos_PN_CORR[[#This Row],[30-mar]]-Casos_PN_CORR[[#This Row],[29-mar]]</f>
        <v>0</v>
      </c>
      <c r="AA81">
        <f>+Casos_PN_CORR[[#This Row],[31-mar]]-Casos_PN_CORR[[#This Row],[30-mar]]</f>
        <v>0</v>
      </c>
      <c r="AB81">
        <f>+Casos_PN_CORR[[#This Row],[1-abr]]-Casos_PN_CORR[[#This Row],[31-mar]]</f>
        <v>0</v>
      </c>
      <c r="AC81">
        <f>+Casos_PN_CORR[[#This Row],[2-abr]]-Casos_PN_CORR[[#This Row],[1-abr]]</f>
        <v>0</v>
      </c>
      <c r="AD81">
        <f>+Casos_PN_CORR[[#This Row],[3-abr]]-Casos_PN_CORR[[#This Row],[2-abr]]</f>
        <v>0</v>
      </c>
      <c r="AE81">
        <f>+Casos_PN_CORR[[#This Row],[4-abr]]-Casos_PN_CORR[[#This Row],[3-abr]]</f>
        <v>0</v>
      </c>
      <c r="AF81">
        <f>+Casos_PN_CORR[[#This Row],[5-abr]]-Casos_PN_CORR[[#This Row],[4-abr]]</f>
        <v>0</v>
      </c>
      <c r="AG81">
        <f>+Casos_PN_CORR[[#This Row],[6-abr]]-Casos_PN_CORR[[#This Row],[5-abr]]</f>
        <v>0</v>
      </c>
      <c r="AH81">
        <f>+Casos_PN_CORR[[#This Row],[7-abr]]-Casos_PN_CORR[[#This Row],[6-abr]]</f>
        <v>0</v>
      </c>
      <c r="AI81">
        <f>+Casos_PN_CORR[[#This Row],[8-abr]]-Casos_PN_CORR[[#This Row],[7-abr]]</f>
        <v>0</v>
      </c>
      <c r="AJ81">
        <f>+Casos_PN_CORR[[#This Row],[9-abr]]-Casos_PN_CORR[[#This Row],[8-abr]]</f>
        <v>0</v>
      </c>
      <c r="AK81">
        <f>+Casos_PN_CORR[[#This Row],[10-abr]]-Casos_PN_CORR[[#This Row],[9-abr]]</f>
        <v>0</v>
      </c>
      <c r="AL81">
        <f>+Casos_PN_CORR[[#This Row],[11-abr]]-Casos_PN_CORR[[#This Row],[10-abr]]</f>
        <v>0</v>
      </c>
      <c r="AM81">
        <f>+Casos_PN_CORR[[#This Row],[12-abr]]-Casos_PN_CORR[[#This Row],[11-abr]]</f>
        <v>0</v>
      </c>
      <c r="AN81">
        <f>+Casos_PN_CORR[[#This Row],[13-abr]]-Casos_PN_CORR[[#This Row],[12-abr]]</f>
        <v>0</v>
      </c>
      <c r="AO81">
        <f>+Casos_PN_CORR[[#This Row],[14-abr]]-Casos_PN_CORR[[#This Row],[13-abr]]</f>
        <v>0</v>
      </c>
      <c r="AP81">
        <f>+Casos_PN_CORR[[#This Row],[15-abr]]-Casos_PN_CORR[[#This Row],[14-abr]]</f>
        <v>0</v>
      </c>
      <c r="AQ81">
        <f>+Casos_PN_CORR[[#This Row],[16-abr]]-Casos_PN_CORR[[#This Row],[15-abr]]</f>
        <v>0</v>
      </c>
      <c r="AR81">
        <f>+Casos_PN_CORR[[#This Row],[17-abr]]-Casos_PN_CORR[[#This Row],[16-abr]]</f>
        <v>0</v>
      </c>
      <c r="AS81">
        <f>+Casos_PN_CORR[[#This Row],[18-abr]]-Casos_PN_CORR[[#This Row],[17-abr]]</f>
        <v>0</v>
      </c>
      <c r="AT81">
        <f>+Casos_PN_CORR[[#This Row],[19-abr]]-Casos_PN_CORR[[#This Row],[18-abr]]</f>
        <v>0</v>
      </c>
      <c r="AU81">
        <f>+Casos_PN_CORR[[#This Row],[20-abr]]-Casos_PN_CORR[[#This Row],[19-abr]]</f>
        <v>0</v>
      </c>
      <c r="AV81">
        <f>+Casos_PN_CORR[[#This Row],[21-abr]]-Casos_PN_CORR[[#This Row],[20-abr]]</f>
        <v>0</v>
      </c>
      <c r="AW81">
        <f>+Casos_PN_CORR[[#This Row],[22-abr]]-Casos_PN_CORR[[#This Row],[21-abr]]</f>
        <v>0</v>
      </c>
      <c r="AX81">
        <f>+Casos_PN_CORR[[#This Row],[23-abr]]-Casos_PN_CORR[[#This Row],[22-abr]]</f>
        <v>0</v>
      </c>
      <c r="AY81">
        <f>+Casos_PN_CORR[[#This Row],[24-abr]]-Casos_PN_CORR[[#This Row],[23-abr]]</f>
        <v>0</v>
      </c>
      <c r="AZ81">
        <f>+Casos_PN_CORR[[#This Row],[25-abr]]-Casos_PN_CORR[[#This Row],[24-abr]]</f>
        <v>0</v>
      </c>
      <c r="BA81">
        <f>+Casos_PN_CORR[[#This Row],[26-abr]]-Casos_PN_CORR[[#This Row],[25-abr]]</f>
        <v>0</v>
      </c>
      <c r="BB81">
        <f>+Casos_PN_CORR[[#This Row],[27-abr]]-Casos_PN_CORR[[#This Row],[26-abr]]</f>
        <v>0</v>
      </c>
      <c r="BC81">
        <f>+Casos_PN_CORR[[#This Row],[28-abr]]-Casos_PN_CORR[[#This Row],[27-abr]]</f>
        <v>0</v>
      </c>
      <c r="BD81">
        <f>+Casos_PN_CORR[[#This Row],[29-abr]]-Casos_PN_CORR[[#This Row],[28-abr]]</f>
        <v>0</v>
      </c>
      <c r="BE81">
        <f>+Casos_PN_CORR[[#This Row],[30-abr]]-Casos_PN_CORR[[#This Row],[29-abr]]</f>
        <v>0</v>
      </c>
      <c r="BF81">
        <f>+Casos_PN_CORR[[#This Row],[1-may]]-Casos_PN_CORR[[#This Row],[30-abr]]</f>
        <v>0</v>
      </c>
      <c r="BG81">
        <f>+Casos_PN_CORR[[#This Row],[2-may]]-Casos_PN_CORR[[#This Row],[1-may]]</f>
        <v>0</v>
      </c>
      <c r="BH81">
        <f>+Casos_PN_CORR[[#This Row],[3-may]]-Casos_PN_CORR[[#This Row],[2-may]]</f>
        <v>0</v>
      </c>
      <c r="BI81">
        <f>+Casos_PN_CORR[[#This Row],[4-may]]-Casos_PN_CORR[[#This Row],[3-may]]</f>
        <v>0</v>
      </c>
      <c r="BJ81">
        <f>+Casos_PN_CORR[[#This Row],[5-may]]-Casos_PN_CORR[[#This Row],[4-may]]</f>
        <v>0</v>
      </c>
      <c r="BK81">
        <f>+Casos_PN_CORR[[#This Row],[6-may]]-Casos_PN_CORR[[#This Row],[5-may]]</f>
        <v>0</v>
      </c>
      <c r="BL81">
        <f>+Casos_PN_CORR[[#This Row],[7-may]]-Casos_PN_CORR[[#This Row],[6-may]]</f>
        <v>0</v>
      </c>
      <c r="BM81">
        <f>+Casos_PN_CORR[[#This Row],[8-may]]-Casos_PN_CORR[[#This Row],[7-may]]</f>
        <v>0</v>
      </c>
      <c r="BN81">
        <f>+Casos_PN_CORR[[#This Row],[9-may]]-Casos_PN_CORR[[#This Row],[8-may]]</f>
        <v>0</v>
      </c>
      <c r="BO81">
        <f>+Casos_PN_CORR[[#This Row],[10-may]]-Casos_PN_CORR[[#This Row],[9-may]]</f>
        <v>0</v>
      </c>
      <c r="BP81">
        <f>+Casos_PN_CORR[[#This Row],[11-may]]-Casos_PN_CORR[[#This Row],[10-may]]</f>
        <v>0</v>
      </c>
      <c r="BQ81">
        <f>+Casos_PN_CORR[[#This Row],[12-may]]-Casos_PN_CORR[[#This Row],[11-may]]</f>
        <v>0</v>
      </c>
      <c r="BR81">
        <f>+Casos_PN_CORR[[#This Row],[13-may]]-Casos_PN_CORR[[#This Row],[12-may]]</f>
        <v>0</v>
      </c>
      <c r="BS81">
        <f>+Casos_PN_CORR[[#This Row],[14-may]]-Casos_PN_CORR[[#This Row],[13-may]]</f>
        <v>0</v>
      </c>
      <c r="BT81">
        <f>+Casos_PN_CORR[[#This Row],[15-may]]-Casos_PN_CORR[[#This Row],[14-may]]</f>
        <v>0</v>
      </c>
      <c r="BU81">
        <f>+Casos_PN_CORR[[#This Row],[16-may]]-Casos_PN_CORR[[#This Row],[15-may]]</f>
        <v>0</v>
      </c>
      <c r="BV81">
        <f>+Casos_PN_CORR[[#This Row],[17-may]]-Casos_PN_CORR[[#This Row],[16-may]]</f>
        <v>0</v>
      </c>
      <c r="BW81">
        <f>+Casos_PN_CORR[[#This Row],[18-may]]-Casos_PN_CORR[[#This Row],[17-may]]</f>
        <v>0</v>
      </c>
      <c r="BX81">
        <f>+Casos_PN_CORR[[#This Row],[19-may]]-Casos_PN_CORR[[#This Row],[18-may]]</f>
        <v>0</v>
      </c>
      <c r="BY81">
        <f>+Casos_PN_CORR[[#This Row],[20-may]]-Casos_PN_CORR[[#This Row],[19-may]]</f>
        <v>0</v>
      </c>
      <c r="BZ81">
        <f>+Casos_PN_CORR[[#This Row],[21-may]]-Casos_PN_CORR[[#This Row],[20-may]]</f>
        <v>0</v>
      </c>
      <c r="CA81">
        <f>+Casos_PN_CORR[[#This Row],[22-may]]-Casos_PN_CORR[[#This Row],[21-may]]</f>
        <v>0</v>
      </c>
      <c r="CB81">
        <f>+Casos_PN_CORR[[#This Row],[23-may]]-Casos_PN_CORR[[#This Row],[22-may]]</f>
        <v>0</v>
      </c>
      <c r="CC81">
        <f>+Casos_PN_CORR[[#This Row],[24-may]]-Casos_PN_CORR[[#This Row],[23-may]]</f>
        <v>0</v>
      </c>
      <c r="CD81">
        <f>+Casos_PN_CORR[[#This Row],[25-may]]-Casos_PN_CORR[[#This Row],[24-may]]</f>
        <v>0</v>
      </c>
      <c r="CE81">
        <f>+Casos_PN_CORR[[#This Row],[26-may]]-Casos_PN_CORR[[#This Row],[25-may]]</f>
        <v>0</v>
      </c>
      <c r="CF81">
        <f>+Casos_PN_CORR[[#This Row],[27-may]]-Casos_PN_CORR[[#This Row],[26-may]]</f>
        <v>0</v>
      </c>
      <c r="CG81">
        <f>+Casos_PN_CORR[[#This Row],[28-may]]-Casos_PN_CORR[[#This Row],[27-may]]</f>
        <v>0</v>
      </c>
      <c r="CH81">
        <f>+Casos_PN_CORR[[#This Row],[29-may]]-Casos_PN_CORR[[#This Row],[28-may]]</f>
        <v>0</v>
      </c>
      <c r="CI81">
        <f>+Casos_PN_CORR[[#This Row],[30-may]]-Casos_PN_CORR[[#This Row],[29-may]]</f>
        <v>0</v>
      </c>
      <c r="CJ81">
        <f>+Casos_PN_CORR[[#This Row],[31-may]]-Casos_PN_CORR[[#This Row],[30-may]]</f>
        <v>0</v>
      </c>
      <c r="CK81">
        <f>+Casos_PN_CORR[[#This Row],[1-jun]]-Casos_PN_CORR[[#This Row],[31-may]]</f>
        <v>0</v>
      </c>
      <c r="CL81">
        <f>+Casos_PN_CORR[[#This Row],[2-jun]]-Casos_PN_CORR[[#This Row],[1-jun]]</f>
        <v>0</v>
      </c>
      <c r="CM81">
        <f>+Casos_PN_CORR[[#This Row],[3-jun]]-Casos_PN_CORR[[#This Row],[2-jun]]</f>
        <v>0</v>
      </c>
      <c r="CN81">
        <f>+Casos_PN_CORR[[#This Row],[4-jun]]-Casos_PN_CORR[[#This Row],[3-jun]]</f>
        <v>0</v>
      </c>
      <c r="CO81">
        <f>+Casos_PN_CORR[[#This Row],[5-jun]]-Casos_PN_CORR[[#This Row],[4-jun]]</f>
        <v>0</v>
      </c>
      <c r="CP81">
        <f>+Casos_PN_CORR[[#This Row],[6-jun]]-Casos_PN_CORR[[#This Row],[5-jun]]</f>
        <v>0</v>
      </c>
    </row>
    <row r="82" spans="1:94">
      <c r="A82">
        <v>40402</v>
      </c>
      <c r="B82" s="2" t="s">
        <v>115</v>
      </c>
      <c r="C82" s="2" t="s">
        <v>124</v>
      </c>
      <c r="D82" s="2" t="s">
        <v>222</v>
      </c>
      <c r="E82" s="4">
        <f t="shared" si="1"/>
        <v>0</v>
      </c>
      <c r="F82">
        <f>+Casos_PN_CORR[[#This Row],[10-mar]]</f>
        <v>0</v>
      </c>
      <c r="G82">
        <f>+Casos_PN_CORR[[#This Row],[11-mar]]-Casos_PN_CORR[[#This Row],[10-mar]]</f>
        <v>0</v>
      </c>
      <c r="H82">
        <f>+Casos_PN_CORR[[#This Row],[12-mar]]-Casos_PN_CORR[[#This Row],[11-mar]]</f>
        <v>0</v>
      </c>
      <c r="I82">
        <f>+Casos_PN_CORR[[#This Row],[13-mar]]-Casos_PN_CORR[[#This Row],[12-mar]]</f>
        <v>0</v>
      </c>
      <c r="J82">
        <f>+Casos_PN_CORR[[#This Row],[14-mar]]-Casos_PN_CORR[[#This Row],[13-mar]]</f>
        <v>0</v>
      </c>
      <c r="K82">
        <f>+Casos_PN_CORR[[#This Row],[15-mar]]-Casos_PN_CORR[[#This Row],[14-mar]]</f>
        <v>0</v>
      </c>
      <c r="L82">
        <f>+Casos_PN_CORR[[#This Row],[16-mar]]-Casos_PN_CORR[[#This Row],[15-mar]]</f>
        <v>0</v>
      </c>
      <c r="M82">
        <f>+Casos_PN_CORR[[#This Row],[17-mar]]-Casos_PN_CORR[[#This Row],[16-mar]]</f>
        <v>0</v>
      </c>
      <c r="N82">
        <f>+Casos_PN_CORR[[#This Row],[18-mar]]-Casos_PN_CORR[[#This Row],[17-mar]]</f>
        <v>0</v>
      </c>
      <c r="O82">
        <f>+Casos_PN_CORR[[#This Row],[19-mar]]-Casos_PN_CORR[[#This Row],[18-mar]]</f>
        <v>0</v>
      </c>
      <c r="P82">
        <f>+Casos_PN_CORR[[#This Row],[20-mar]]-Casos_PN_CORR[[#This Row],[19-mar]]</f>
        <v>0</v>
      </c>
      <c r="Q82">
        <f>+Casos_PN_CORR[[#This Row],[21-mar]]-Casos_PN_CORR[[#This Row],[20-mar]]</f>
        <v>0</v>
      </c>
      <c r="R82">
        <f>+Casos_PN_CORR[[#This Row],[22-mar]]-Casos_PN_CORR[[#This Row],[21-mar]]</f>
        <v>0</v>
      </c>
      <c r="S82">
        <f>+Casos_PN_CORR[[#This Row],[23-mar]]-Casos_PN_CORR[[#This Row],[22-mar]]</f>
        <v>0</v>
      </c>
      <c r="T82">
        <f>+Casos_PN_CORR[[#This Row],[24-mar]]-Casos_PN_CORR[[#This Row],[23-mar]]</f>
        <v>0</v>
      </c>
      <c r="U82">
        <f>+Casos_PN_CORR[[#This Row],[25-mar]]-Casos_PN_CORR[[#This Row],[24-mar]]</f>
        <v>0</v>
      </c>
      <c r="V82">
        <f>+Casos_PN_CORR[[#This Row],[26-mar]]-Casos_PN_CORR[[#This Row],[25-mar]]</f>
        <v>0</v>
      </c>
      <c r="W82">
        <f>+Casos_PN_CORR[[#This Row],[27-mar]]-Casos_PN_CORR[[#This Row],[26-mar]]</f>
        <v>0</v>
      </c>
      <c r="X82">
        <f>+Casos_PN_CORR[[#This Row],[28-mar]]-Casos_PN_CORR[[#This Row],[27-mar]]</f>
        <v>0</v>
      </c>
      <c r="Y82">
        <f>+Casos_PN_CORR[[#This Row],[29-mar]]-Casos_PN_CORR[[#This Row],[28-mar]]</f>
        <v>0</v>
      </c>
      <c r="Z82">
        <f>+Casos_PN_CORR[[#This Row],[30-mar]]-Casos_PN_CORR[[#This Row],[29-mar]]</f>
        <v>0</v>
      </c>
      <c r="AA82">
        <f>+Casos_PN_CORR[[#This Row],[31-mar]]-Casos_PN_CORR[[#This Row],[30-mar]]</f>
        <v>0</v>
      </c>
      <c r="AB82">
        <f>+Casos_PN_CORR[[#This Row],[1-abr]]-Casos_PN_CORR[[#This Row],[31-mar]]</f>
        <v>0</v>
      </c>
      <c r="AC82">
        <f>+Casos_PN_CORR[[#This Row],[2-abr]]-Casos_PN_CORR[[#This Row],[1-abr]]</f>
        <v>0</v>
      </c>
      <c r="AD82">
        <f>+Casos_PN_CORR[[#This Row],[3-abr]]-Casos_PN_CORR[[#This Row],[2-abr]]</f>
        <v>0</v>
      </c>
      <c r="AE82">
        <f>+Casos_PN_CORR[[#This Row],[4-abr]]-Casos_PN_CORR[[#This Row],[3-abr]]</f>
        <v>0</v>
      </c>
      <c r="AF82">
        <f>+Casos_PN_CORR[[#This Row],[5-abr]]-Casos_PN_CORR[[#This Row],[4-abr]]</f>
        <v>0</v>
      </c>
      <c r="AG82">
        <f>+Casos_PN_CORR[[#This Row],[6-abr]]-Casos_PN_CORR[[#This Row],[5-abr]]</f>
        <v>0</v>
      </c>
      <c r="AH82">
        <f>+Casos_PN_CORR[[#This Row],[7-abr]]-Casos_PN_CORR[[#This Row],[6-abr]]</f>
        <v>0</v>
      </c>
      <c r="AI82">
        <f>+Casos_PN_CORR[[#This Row],[8-abr]]-Casos_PN_CORR[[#This Row],[7-abr]]</f>
        <v>0</v>
      </c>
      <c r="AJ82">
        <f>+Casos_PN_CORR[[#This Row],[9-abr]]-Casos_PN_CORR[[#This Row],[8-abr]]</f>
        <v>0</v>
      </c>
      <c r="AK82">
        <f>+Casos_PN_CORR[[#This Row],[10-abr]]-Casos_PN_CORR[[#This Row],[9-abr]]</f>
        <v>0</v>
      </c>
      <c r="AL82">
        <f>+Casos_PN_CORR[[#This Row],[11-abr]]-Casos_PN_CORR[[#This Row],[10-abr]]</f>
        <v>0</v>
      </c>
      <c r="AM82">
        <f>+Casos_PN_CORR[[#This Row],[12-abr]]-Casos_PN_CORR[[#This Row],[11-abr]]</f>
        <v>0</v>
      </c>
      <c r="AN82">
        <f>+Casos_PN_CORR[[#This Row],[13-abr]]-Casos_PN_CORR[[#This Row],[12-abr]]</f>
        <v>0</v>
      </c>
      <c r="AO82">
        <f>+Casos_PN_CORR[[#This Row],[14-abr]]-Casos_PN_CORR[[#This Row],[13-abr]]</f>
        <v>0</v>
      </c>
      <c r="AP82">
        <f>+Casos_PN_CORR[[#This Row],[15-abr]]-Casos_PN_CORR[[#This Row],[14-abr]]</f>
        <v>0</v>
      </c>
      <c r="AQ82">
        <f>+Casos_PN_CORR[[#This Row],[16-abr]]-Casos_PN_CORR[[#This Row],[15-abr]]</f>
        <v>0</v>
      </c>
      <c r="AR82">
        <f>+Casos_PN_CORR[[#This Row],[17-abr]]-Casos_PN_CORR[[#This Row],[16-abr]]</f>
        <v>0</v>
      </c>
      <c r="AS82">
        <f>+Casos_PN_CORR[[#This Row],[18-abr]]-Casos_PN_CORR[[#This Row],[17-abr]]</f>
        <v>0</v>
      </c>
      <c r="AT82">
        <f>+Casos_PN_CORR[[#This Row],[19-abr]]-Casos_PN_CORR[[#This Row],[18-abr]]</f>
        <v>0</v>
      </c>
      <c r="AU82">
        <f>+Casos_PN_CORR[[#This Row],[20-abr]]-Casos_PN_CORR[[#This Row],[19-abr]]</f>
        <v>0</v>
      </c>
      <c r="AV82">
        <f>+Casos_PN_CORR[[#This Row],[21-abr]]-Casos_PN_CORR[[#This Row],[20-abr]]</f>
        <v>0</v>
      </c>
      <c r="AW82">
        <f>+Casos_PN_CORR[[#This Row],[22-abr]]-Casos_PN_CORR[[#This Row],[21-abr]]</f>
        <v>0</v>
      </c>
      <c r="AX82">
        <f>+Casos_PN_CORR[[#This Row],[23-abr]]-Casos_PN_CORR[[#This Row],[22-abr]]</f>
        <v>0</v>
      </c>
      <c r="AY82">
        <f>+Casos_PN_CORR[[#This Row],[24-abr]]-Casos_PN_CORR[[#This Row],[23-abr]]</f>
        <v>0</v>
      </c>
      <c r="AZ82">
        <f>+Casos_PN_CORR[[#This Row],[25-abr]]-Casos_PN_CORR[[#This Row],[24-abr]]</f>
        <v>0</v>
      </c>
      <c r="BA82">
        <f>+Casos_PN_CORR[[#This Row],[26-abr]]-Casos_PN_CORR[[#This Row],[25-abr]]</f>
        <v>0</v>
      </c>
      <c r="BB82">
        <f>+Casos_PN_CORR[[#This Row],[27-abr]]-Casos_PN_CORR[[#This Row],[26-abr]]</f>
        <v>0</v>
      </c>
      <c r="BC82">
        <f>+Casos_PN_CORR[[#This Row],[28-abr]]-Casos_PN_CORR[[#This Row],[27-abr]]</f>
        <v>0</v>
      </c>
      <c r="BD82">
        <f>+Casos_PN_CORR[[#This Row],[29-abr]]-Casos_PN_CORR[[#This Row],[28-abr]]</f>
        <v>0</v>
      </c>
      <c r="BE82">
        <f>+Casos_PN_CORR[[#This Row],[30-abr]]-Casos_PN_CORR[[#This Row],[29-abr]]</f>
        <v>0</v>
      </c>
      <c r="BF82">
        <f>+Casos_PN_CORR[[#This Row],[1-may]]-Casos_PN_CORR[[#This Row],[30-abr]]</f>
        <v>0</v>
      </c>
      <c r="BG82">
        <f>+Casos_PN_CORR[[#This Row],[2-may]]-Casos_PN_CORR[[#This Row],[1-may]]</f>
        <v>0</v>
      </c>
      <c r="BH82">
        <f>+Casos_PN_CORR[[#This Row],[3-may]]-Casos_PN_CORR[[#This Row],[2-may]]</f>
        <v>0</v>
      </c>
      <c r="BI82">
        <f>+Casos_PN_CORR[[#This Row],[4-may]]-Casos_PN_CORR[[#This Row],[3-may]]</f>
        <v>0</v>
      </c>
      <c r="BJ82">
        <f>+Casos_PN_CORR[[#This Row],[5-may]]-Casos_PN_CORR[[#This Row],[4-may]]</f>
        <v>0</v>
      </c>
      <c r="BK82">
        <f>+Casos_PN_CORR[[#This Row],[6-may]]-Casos_PN_CORR[[#This Row],[5-may]]</f>
        <v>0</v>
      </c>
      <c r="BL82">
        <f>+Casos_PN_CORR[[#This Row],[7-may]]-Casos_PN_CORR[[#This Row],[6-may]]</f>
        <v>0</v>
      </c>
      <c r="BM82">
        <f>+Casos_PN_CORR[[#This Row],[8-may]]-Casos_PN_CORR[[#This Row],[7-may]]</f>
        <v>0</v>
      </c>
      <c r="BN82">
        <f>+Casos_PN_CORR[[#This Row],[9-may]]-Casos_PN_CORR[[#This Row],[8-may]]</f>
        <v>0</v>
      </c>
      <c r="BO82">
        <f>+Casos_PN_CORR[[#This Row],[10-may]]-Casos_PN_CORR[[#This Row],[9-may]]</f>
        <v>0</v>
      </c>
      <c r="BP82">
        <f>+Casos_PN_CORR[[#This Row],[11-may]]-Casos_PN_CORR[[#This Row],[10-may]]</f>
        <v>0</v>
      </c>
      <c r="BQ82">
        <f>+Casos_PN_CORR[[#This Row],[12-may]]-Casos_PN_CORR[[#This Row],[11-may]]</f>
        <v>0</v>
      </c>
      <c r="BR82">
        <f>+Casos_PN_CORR[[#This Row],[13-may]]-Casos_PN_CORR[[#This Row],[12-may]]</f>
        <v>0</v>
      </c>
      <c r="BS82">
        <f>+Casos_PN_CORR[[#This Row],[14-may]]-Casos_PN_CORR[[#This Row],[13-may]]</f>
        <v>0</v>
      </c>
      <c r="BT82">
        <f>+Casos_PN_CORR[[#This Row],[15-may]]-Casos_PN_CORR[[#This Row],[14-may]]</f>
        <v>0</v>
      </c>
      <c r="BU82">
        <f>+Casos_PN_CORR[[#This Row],[16-may]]-Casos_PN_CORR[[#This Row],[15-may]]</f>
        <v>0</v>
      </c>
      <c r="BV82">
        <f>+Casos_PN_CORR[[#This Row],[17-may]]-Casos_PN_CORR[[#This Row],[16-may]]</f>
        <v>0</v>
      </c>
      <c r="BW82">
        <f>+Casos_PN_CORR[[#This Row],[18-may]]-Casos_PN_CORR[[#This Row],[17-may]]</f>
        <v>0</v>
      </c>
      <c r="BX82">
        <f>+Casos_PN_CORR[[#This Row],[19-may]]-Casos_PN_CORR[[#This Row],[18-may]]</f>
        <v>0</v>
      </c>
      <c r="BY82">
        <f>+Casos_PN_CORR[[#This Row],[20-may]]-Casos_PN_CORR[[#This Row],[19-may]]</f>
        <v>0</v>
      </c>
      <c r="BZ82">
        <f>+Casos_PN_CORR[[#This Row],[21-may]]-Casos_PN_CORR[[#This Row],[20-may]]</f>
        <v>0</v>
      </c>
      <c r="CA82">
        <f>+Casos_PN_CORR[[#This Row],[22-may]]-Casos_PN_CORR[[#This Row],[21-may]]</f>
        <v>0</v>
      </c>
      <c r="CB82">
        <f>+Casos_PN_CORR[[#This Row],[23-may]]-Casos_PN_CORR[[#This Row],[22-may]]</f>
        <v>0</v>
      </c>
      <c r="CC82">
        <f>+Casos_PN_CORR[[#This Row],[24-may]]-Casos_PN_CORR[[#This Row],[23-may]]</f>
        <v>0</v>
      </c>
      <c r="CD82">
        <f>+Casos_PN_CORR[[#This Row],[25-may]]-Casos_PN_CORR[[#This Row],[24-may]]</f>
        <v>0</v>
      </c>
      <c r="CE82">
        <f>+Casos_PN_CORR[[#This Row],[26-may]]-Casos_PN_CORR[[#This Row],[25-may]]</f>
        <v>0</v>
      </c>
      <c r="CF82">
        <f>+Casos_PN_CORR[[#This Row],[27-may]]-Casos_PN_CORR[[#This Row],[26-may]]</f>
        <v>0</v>
      </c>
      <c r="CG82">
        <f>+Casos_PN_CORR[[#This Row],[28-may]]-Casos_PN_CORR[[#This Row],[27-may]]</f>
        <v>0</v>
      </c>
      <c r="CH82">
        <f>+Casos_PN_CORR[[#This Row],[29-may]]-Casos_PN_CORR[[#This Row],[28-may]]</f>
        <v>0</v>
      </c>
      <c r="CI82">
        <f>+Casos_PN_CORR[[#This Row],[30-may]]-Casos_PN_CORR[[#This Row],[29-may]]</f>
        <v>0</v>
      </c>
      <c r="CJ82">
        <f>+Casos_PN_CORR[[#This Row],[31-may]]-Casos_PN_CORR[[#This Row],[30-may]]</f>
        <v>0</v>
      </c>
      <c r="CK82">
        <f>+Casos_PN_CORR[[#This Row],[1-jun]]-Casos_PN_CORR[[#This Row],[31-may]]</f>
        <v>0</v>
      </c>
      <c r="CL82">
        <f>+Casos_PN_CORR[[#This Row],[2-jun]]-Casos_PN_CORR[[#This Row],[1-jun]]</f>
        <v>0</v>
      </c>
      <c r="CM82">
        <f>+Casos_PN_CORR[[#This Row],[3-jun]]-Casos_PN_CORR[[#This Row],[2-jun]]</f>
        <v>0</v>
      </c>
      <c r="CN82">
        <f>+Casos_PN_CORR[[#This Row],[4-jun]]-Casos_PN_CORR[[#This Row],[3-jun]]</f>
        <v>0</v>
      </c>
      <c r="CO82">
        <f>+Casos_PN_CORR[[#This Row],[5-jun]]-Casos_PN_CORR[[#This Row],[4-jun]]</f>
        <v>0</v>
      </c>
      <c r="CP82">
        <f>+Casos_PN_CORR[[#This Row],[6-jun]]-Casos_PN_CORR[[#This Row],[5-jun]]</f>
        <v>0</v>
      </c>
    </row>
    <row r="83" spans="1:94">
      <c r="A83">
        <v>91103</v>
      </c>
      <c r="B83" s="2" t="s">
        <v>139</v>
      </c>
      <c r="C83" s="2" t="s">
        <v>156</v>
      </c>
      <c r="D83" s="2" t="s">
        <v>223</v>
      </c>
      <c r="E83" s="4">
        <f t="shared" si="1"/>
        <v>0</v>
      </c>
      <c r="F83">
        <f>+Casos_PN_CORR[[#This Row],[10-mar]]</f>
        <v>0</v>
      </c>
      <c r="G83">
        <f>+Casos_PN_CORR[[#This Row],[11-mar]]-Casos_PN_CORR[[#This Row],[10-mar]]</f>
        <v>0</v>
      </c>
      <c r="H83">
        <f>+Casos_PN_CORR[[#This Row],[12-mar]]-Casos_PN_CORR[[#This Row],[11-mar]]</f>
        <v>0</v>
      </c>
      <c r="I83">
        <f>+Casos_PN_CORR[[#This Row],[13-mar]]-Casos_PN_CORR[[#This Row],[12-mar]]</f>
        <v>0</v>
      </c>
      <c r="J83">
        <f>+Casos_PN_CORR[[#This Row],[14-mar]]-Casos_PN_CORR[[#This Row],[13-mar]]</f>
        <v>0</v>
      </c>
      <c r="K83">
        <f>+Casos_PN_CORR[[#This Row],[15-mar]]-Casos_PN_CORR[[#This Row],[14-mar]]</f>
        <v>0</v>
      </c>
      <c r="L83">
        <f>+Casos_PN_CORR[[#This Row],[16-mar]]-Casos_PN_CORR[[#This Row],[15-mar]]</f>
        <v>0</v>
      </c>
      <c r="M83">
        <f>+Casos_PN_CORR[[#This Row],[17-mar]]-Casos_PN_CORR[[#This Row],[16-mar]]</f>
        <v>0</v>
      </c>
      <c r="N83">
        <f>+Casos_PN_CORR[[#This Row],[18-mar]]-Casos_PN_CORR[[#This Row],[17-mar]]</f>
        <v>0</v>
      </c>
      <c r="O83">
        <f>+Casos_PN_CORR[[#This Row],[19-mar]]-Casos_PN_CORR[[#This Row],[18-mar]]</f>
        <v>0</v>
      </c>
      <c r="P83">
        <f>+Casos_PN_CORR[[#This Row],[20-mar]]-Casos_PN_CORR[[#This Row],[19-mar]]</f>
        <v>0</v>
      </c>
      <c r="Q83">
        <f>+Casos_PN_CORR[[#This Row],[21-mar]]-Casos_PN_CORR[[#This Row],[20-mar]]</f>
        <v>0</v>
      </c>
      <c r="R83">
        <f>+Casos_PN_CORR[[#This Row],[22-mar]]-Casos_PN_CORR[[#This Row],[21-mar]]</f>
        <v>0</v>
      </c>
      <c r="S83">
        <f>+Casos_PN_CORR[[#This Row],[23-mar]]-Casos_PN_CORR[[#This Row],[22-mar]]</f>
        <v>0</v>
      </c>
      <c r="T83">
        <f>+Casos_PN_CORR[[#This Row],[24-mar]]-Casos_PN_CORR[[#This Row],[23-mar]]</f>
        <v>0</v>
      </c>
      <c r="U83">
        <f>+Casos_PN_CORR[[#This Row],[25-mar]]-Casos_PN_CORR[[#This Row],[24-mar]]</f>
        <v>0</v>
      </c>
      <c r="V83">
        <f>+Casos_PN_CORR[[#This Row],[26-mar]]-Casos_PN_CORR[[#This Row],[25-mar]]</f>
        <v>0</v>
      </c>
      <c r="W83">
        <f>+Casos_PN_CORR[[#This Row],[27-mar]]-Casos_PN_CORR[[#This Row],[26-mar]]</f>
        <v>0</v>
      </c>
      <c r="X83">
        <f>+Casos_PN_CORR[[#This Row],[28-mar]]-Casos_PN_CORR[[#This Row],[27-mar]]</f>
        <v>0</v>
      </c>
      <c r="Y83">
        <f>+Casos_PN_CORR[[#This Row],[29-mar]]-Casos_PN_CORR[[#This Row],[28-mar]]</f>
        <v>0</v>
      </c>
      <c r="Z83">
        <f>+Casos_PN_CORR[[#This Row],[30-mar]]-Casos_PN_CORR[[#This Row],[29-mar]]</f>
        <v>0</v>
      </c>
      <c r="AA83">
        <f>+Casos_PN_CORR[[#This Row],[31-mar]]-Casos_PN_CORR[[#This Row],[30-mar]]</f>
        <v>0</v>
      </c>
      <c r="AB83">
        <f>+Casos_PN_CORR[[#This Row],[1-abr]]-Casos_PN_CORR[[#This Row],[31-mar]]</f>
        <v>0</v>
      </c>
      <c r="AC83">
        <f>+Casos_PN_CORR[[#This Row],[2-abr]]-Casos_PN_CORR[[#This Row],[1-abr]]</f>
        <v>0</v>
      </c>
      <c r="AD83">
        <f>+Casos_PN_CORR[[#This Row],[3-abr]]-Casos_PN_CORR[[#This Row],[2-abr]]</f>
        <v>0</v>
      </c>
      <c r="AE83">
        <f>+Casos_PN_CORR[[#This Row],[4-abr]]-Casos_PN_CORR[[#This Row],[3-abr]]</f>
        <v>0</v>
      </c>
      <c r="AF83">
        <f>+Casos_PN_CORR[[#This Row],[5-abr]]-Casos_PN_CORR[[#This Row],[4-abr]]</f>
        <v>0</v>
      </c>
      <c r="AG83">
        <f>+Casos_PN_CORR[[#This Row],[6-abr]]-Casos_PN_CORR[[#This Row],[5-abr]]</f>
        <v>0</v>
      </c>
      <c r="AH83">
        <f>+Casos_PN_CORR[[#This Row],[7-abr]]-Casos_PN_CORR[[#This Row],[6-abr]]</f>
        <v>0</v>
      </c>
      <c r="AI83">
        <f>+Casos_PN_CORR[[#This Row],[8-abr]]-Casos_PN_CORR[[#This Row],[7-abr]]</f>
        <v>0</v>
      </c>
      <c r="AJ83">
        <f>+Casos_PN_CORR[[#This Row],[9-abr]]-Casos_PN_CORR[[#This Row],[8-abr]]</f>
        <v>0</v>
      </c>
      <c r="AK83">
        <f>+Casos_PN_CORR[[#This Row],[10-abr]]-Casos_PN_CORR[[#This Row],[9-abr]]</f>
        <v>0</v>
      </c>
      <c r="AL83">
        <f>+Casos_PN_CORR[[#This Row],[11-abr]]-Casos_PN_CORR[[#This Row],[10-abr]]</f>
        <v>0</v>
      </c>
      <c r="AM83">
        <f>+Casos_PN_CORR[[#This Row],[12-abr]]-Casos_PN_CORR[[#This Row],[11-abr]]</f>
        <v>0</v>
      </c>
      <c r="AN83">
        <f>+Casos_PN_CORR[[#This Row],[13-abr]]-Casos_PN_CORR[[#This Row],[12-abr]]</f>
        <v>0</v>
      </c>
      <c r="AO83">
        <f>+Casos_PN_CORR[[#This Row],[14-abr]]-Casos_PN_CORR[[#This Row],[13-abr]]</f>
        <v>0</v>
      </c>
      <c r="AP83">
        <f>+Casos_PN_CORR[[#This Row],[15-abr]]-Casos_PN_CORR[[#This Row],[14-abr]]</f>
        <v>0</v>
      </c>
      <c r="AQ83">
        <f>+Casos_PN_CORR[[#This Row],[16-abr]]-Casos_PN_CORR[[#This Row],[15-abr]]</f>
        <v>0</v>
      </c>
      <c r="AR83">
        <f>+Casos_PN_CORR[[#This Row],[17-abr]]-Casos_PN_CORR[[#This Row],[16-abr]]</f>
        <v>0</v>
      </c>
      <c r="AS83">
        <f>+Casos_PN_CORR[[#This Row],[18-abr]]-Casos_PN_CORR[[#This Row],[17-abr]]</f>
        <v>0</v>
      </c>
      <c r="AT83">
        <f>+Casos_PN_CORR[[#This Row],[19-abr]]-Casos_PN_CORR[[#This Row],[18-abr]]</f>
        <v>0</v>
      </c>
      <c r="AU83">
        <f>+Casos_PN_CORR[[#This Row],[20-abr]]-Casos_PN_CORR[[#This Row],[19-abr]]</f>
        <v>0</v>
      </c>
      <c r="AV83">
        <f>+Casos_PN_CORR[[#This Row],[21-abr]]-Casos_PN_CORR[[#This Row],[20-abr]]</f>
        <v>0</v>
      </c>
      <c r="AW83">
        <f>+Casos_PN_CORR[[#This Row],[22-abr]]-Casos_PN_CORR[[#This Row],[21-abr]]</f>
        <v>0</v>
      </c>
      <c r="AX83">
        <f>+Casos_PN_CORR[[#This Row],[23-abr]]-Casos_PN_CORR[[#This Row],[22-abr]]</f>
        <v>0</v>
      </c>
      <c r="AY83">
        <f>+Casos_PN_CORR[[#This Row],[24-abr]]-Casos_PN_CORR[[#This Row],[23-abr]]</f>
        <v>0</v>
      </c>
      <c r="AZ83">
        <f>+Casos_PN_CORR[[#This Row],[25-abr]]-Casos_PN_CORR[[#This Row],[24-abr]]</f>
        <v>0</v>
      </c>
      <c r="BA83">
        <f>+Casos_PN_CORR[[#This Row],[26-abr]]-Casos_PN_CORR[[#This Row],[25-abr]]</f>
        <v>0</v>
      </c>
      <c r="BB83">
        <f>+Casos_PN_CORR[[#This Row],[27-abr]]-Casos_PN_CORR[[#This Row],[26-abr]]</f>
        <v>0</v>
      </c>
      <c r="BC83">
        <f>+Casos_PN_CORR[[#This Row],[28-abr]]-Casos_PN_CORR[[#This Row],[27-abr]]</f>
        <v>0</v>
      </c>
      <c r="BD83">
        <f>+Casos_PN_CORR[[#This Row],[29-abr]]-Casos_PN_CORR[[#This Row],[28-abr]]</f>
        <v>0</v>
      </c>
      <c r="BE83">
        <f>+Casos_PN_CORR[[#This Row],[30-abr]]-Casos_PN_CORR[[#This Row],[29-abr]]</f>
        <v>0</v>
      </c>
      <c r="BF83">
        <f>+Casos_PN_CORR[[#This Row],[1-may]]-Casos_PN_CORR[[#This Row],[30-abr]]</f>
        <v>0</v>
      </c>
      <c r="BG83">
        <f>+Casos_PN_CORR[[#This Row],[2-may]]-Casos_PN_CORR[[#This Row],[1-may]]</f>
        <v>0</v>
      </c>
      <c r="BH83">
        <f>+Casos_PN_CORR[[#This Row],[3-may]]-Casos_PN_CORR[[#This Row],[2-may]]</f>
        <v>0</v>
      </c>
      <c r="BI83">
        <f>+Casos_PN_CORR[[#This Row],[4-may]]-Casos_PN_CORR[[#This Row],[3-may]]</f>
        <v>0</v>
      </c>
      <c r="BJ83">
        <f>+Casos_PN_CORR[[#This Row],[5-may]]-Casos_PN_CORR[[#This Row],[4-may]]</f>
        <v>0</v>
      </c>
      <c r="BK83">
        <f>+Casos_PN_CORR[[#This Row],[6-may]]-Casos_PN_CORR[[#This Row],[5-may]]</f>
        <v>0</v>
      </c>
      <c r="BL83">
        <f>+Casos_PN_CORR[[#This Row],[7-may]]-Casos_PN_CORR[[#This Row],[6-may]]</f>
        <v>0</v>
      </c>
      <c r="BM83">
        <f>+Casos_PN_CORR[[#This Row],[8-may]]-Casos_PN_CORR[[#This Row],[7-may]]</f>
        <v>0</v>
      </c>
      <c r="BN83">
        <f>+Casos_PN_CORR[[#This Row],[9-may]]-Casos_PN_CORR[[#This Row],[8-may]]</f>
        <v>0</v>
      </c>
      <c r="BO83">
        <f>+Casos_PN_CORR[[#This Row],[10-may]]-Casos_PN_CORR[[#This Row],[9-may]]</f>
        <v>0</v>
      </c>
      <c r="BP83">
        <f>+Casos_PN_CORR[[#This Row],[11-may]]-Casos_PN_CORR[[#This Row],[10-may]]</f>
        <v>0</v>
      </c>
      <c r="BQ83">
        <f>+Casos_PN_CORR[[#This Row],[12-may]]-Casos_PN_CORR[[#This Row],[11-may]]</f>
        <v>0</v>
      </c>
      <c r="BR83">
        <f>+Casos_PN_CORR[[#This Row],[13-may]]-Casos_PN_CORR[[#This Row],[12-may]]</f>
        <v>0</v>
      </c>
      <c r="BS83">
        <f>+Casos_PN_CORR[[#This Row],[14-may]]-Casos_PN_CORR[[#This Row],[13-may]]</f>
        <v>0</v>
      </c>
      <c r="BT83">
        <f>+Casos_PN_CORR[[#This Row],[15-may]]-Casos_PN_CORR[[#This Row],[14-may]]</f>
        <v>0</v>
      </c>
      <c r="BU83">
        <f>+Casos_PN_CORR[[#This Row],[16-may]]-Casos_PN_CORR[[#This Row],[15-may]]</f>
        <v>0</v>
      </c>
      <c r="BV83">
        <f>+Casos_PN_CORR[[#This Row],[17-may]]-Casos_PN_CORR[[#This Row],[16-may]]</f>
        <v>0</v>
      </c>
      <c r="BW83">
        <f>+Casos_PN_CORR[[#This Row],[18-may]]-Casos_PN_CORR[[#This Row],[17-may]]</f>
        <v>0</v>
      </c>
      <c r="BX83">
        <f>+Casos_PN_CORR[[#This Row],[19-may]]-Casos_PN_CORR[[#This Row],[18-may]]</f>
        <v>0</v>
      </c>
      <c r="BY83">
        <f>+Casos_PN_CORR[[#This Row],[20-may]]-Casos_PN_CORR[[#This Row],[19-may]]</f>
        <v>0</v>
      </c>
      <c r="BZ83">
        <f>+Casos_PN_CORR[[#This Row],[21-may]]-Casos_PN_CORR[[#This Row],[20-may]]</f>
        <v>0</v>
      </c>
      <c r="CA83">
        <f>+Casos_PN_CORR[[#This Row],[22-may]]-Casos_PN_CORR[[#This Row],[21-may]]</f>
        <v>0</v>
      </c>
      <c r="CB83">
        <f>+Casos_PN_CORR[[#This Row],[23-may]]-Casos_PN_CORR[[#This Row],[22-may]]</f>
        <v>0</v>
      </c>
      <c r="CC83">
        <f>+Casos_PN_CORR[[#This Row],[24-may]]-Casos_PN_CORR[[#This Row],[23-may]]</f>
        <v>0</v>
      </c>
      <c r="CD83">
        <f>+Casos_PN_CORR[[#This Row],[25-may]]-Casos_PN_CORR[[#This Row],[24-may]]</f>
        <v>0</v>
      </c>
      <c r="CE83">
        <f>+Casos_PN_CORR[[#This Row],[26-may]]-Casos_PN_CORR[[#This Row],[25-may]]</f>
        <v>0</v>
      </c>
      <c r="CF83">
        <f>+Casos_PN_CORR[[#This Row],[27-may]]-Casos_PN_CORR[[#This Row],[26-may]]</f>
        <v>0</v>
      </c>
      <c r="CG83">
        <f>+Casos_PN_CORR[[#This Row],[28-may]]-Casos_PN_CORR[[#This Row],[27-may]]</f>
        <v>0</v>
      </c>
      <c r="CH83">
        <f>+Casos_PN_CORR[[#This Row],[29-may]]-Casos_PN_CORR[[#This Row],[28-may]]</f>
        <v>0</v>
      </c>
      <c r="CI83">
        <f>+Casos_PN_CORR[[#This Row],[30-may]]-Casos_PN_CORR[[#This Row],[29-may]]</f>
        <v>0</v>
      </c>
      <c r="CJ83">
        <f>+Casos_PN_CORR[[#This Row],[31-may]]-Casos_PN_CORR[[#This Row],[30-may]]</f>
        <v>0</v>
      </c>
      <c r="CK83">
        <f>+Casos_PN_CORR[[#This Row],[1-jun]]-Casos_PN_CORR[[#This Row],[31-may]]</f>
        <v>0</v>
      </c>
      <c r="CL83">
        <f>+Casos_PN_CORR[[#This Row],[2-jun]]-Casos_PN_CORR[[#This Row],[1-jun]]</f>
        <v>0</v>
      </c>
      <c r="CM83">
        <f>+Casos_PN_CORR[[#This Row],[3-jun]]-Casos_PN_CORR[[#This Row],[2-jun]]</f>
        <v>0</v>
      </c>
      <c r="CN83">
        <f>+Casos_PN_CORR[[#This Row],[4-jun]]-Casos_PN_CORR[[#This Row],[3-jun]]</f>
        <v>0</v>
      </c>
      <c r="CO83">
        <f>+Casos_PN_CORR[[#This Row],[5-jun]]-Casos_PN_CORR[[#This Row],[4-jun]]</f>
        <v>0</v>
      </c>
      <c r="CP83">
        <f>+Casos_PN_CORR[[#This Row],[6-jun]]-Casos_PN_CORR[[#This Row],[5-jun]]</f>
        <v>0</v>
      </c>
    </row>
    <row r="84" spans="1:94">
      <c r="A84">
        <v>90201</v>
      </c>
      <c r="B84" s="2" t="s">
        <v>139</v>
      </c>
      <c r="C84" s="2" t="s">
        <v>165</v>
      </c>
      <c r="D84" s="2" t="s">
        <v>224</v>
      </c>
      <c r="E84" s="4">
        <f t="shared" si="1"/>
        <v>0</v>
      </c>
      <c r="F84">
        <f>+Casos_PN_CORR[[#This Row],[10-mar]]</f>
        <v>0</v>
      </c>
      <c r="G84">
        <f>+Casos_PN_CORR[[#This Row],[11-mar]]-Casos_PN_CORR[[#This Row],[10-mar]]</f>
        <v>0</v>
      </c>
      <c r="H84">
        <f>+Casos_PN_CORR[[#This Row],[12-mar]]-Casos_PN_CORR[[#This Row],[11-mar]]</f>
        <v>0</v>
      </c>
      <c r="I84">
        <f>+Casos_PN_CORR[[#This Row],[13-mar]]-Casos_PN_CORR[[#This Row],[12-mar]]</f>
        <v>0</v>
      </c>
      <c r="J84">
        <f>+Casos_PN_CORR[[#This Row],[14-mar]]-Casos_PN_CORR[[#This Row],[13-mar]]</f>
        <v>0</v>
      </c>
      <c r="K84">
        <f>+Casos_PN_CORR[[#This Row],[15-mar]]-Casos_PN_CORR[[#This Row],[14-mar]]</f>
        <v>0</v>
      </c>
      <c r="L84">
        <f>+Casos_PN_CORR[[#This Row],[16-mar]]-Casos_PN_CORR[[#This Row],[15-mar]]</f>
        <v>0</v>
      </c>
      <c r="M84">
        <f>+Casos_PN_CORR[[#This Row],[17-mar]]-Casos_PN_CORR[[#This Row],[16-mar]]</f>
        <v>0</v>
      </c>
      <c r="N84">
        <f>+Casos_PN_CORR[[#This Row],[18-mar]]-Casos_PN_CORR[[#This Row],[17-mar]]</f>
        <v>0</v>
      </c>
      <c r="O84">
        <f>+Casos_PN_CORR[[#This Row],[19-mar]]-Casos_PN_CORR[[#This Row],[18-mar]]</f>
        <v>0</v>
      </c>
      <c r="P84">
        <f>+Casos_PN_CORR[[#This Row],[20-mar]]-Casos_PN_CORR[[#This Row],[19-mar]]</f>
        <v>0</v>
      </c>
      <c r="Q84">
        <f>+Casos_PN_CORR[[#This Row],[21-mar]]-Casos_PN_CORR[[#This Row],[20-mar]]</f>
        <v>0</v>
      </c>
      <c r="R84">
        <f>+Casos_PN_CORR[[#This Row],[22-mar]]-Casos_PN_CORR[[#This Row],[21-mar]]</f>
        <v>0</v>
      </c>
      <c r="S84">
        <f>+Casos_PN_CORR[[#This Row],[23-mar]]-Casos_PN_CORR[[#This Row],[22-mar]]</f>
        <v>0</v>
      </c>
      <c r="T84">
        <f>+Casos_PN_CORR[[#This Row],[24-mar]]-Casos_PN_CORR[[#This Row],[23-mar]]</f>
        <v>0</v>
      </c>
      <c r="U84">
        <f>+Casos_PN_CORR[[#This Row],[25-mar]]-Casos_PN_CORR[[#This Row],[24-mar]]</f>
        <v>0</v>
      </c>
      <c r="V84">
        <f>+Casos_PN_CORR[[#This Row],[26-mar]]-Casos_PN_CORR[[#This Row],[25-mar]]</f>
        <v>0</v>
      </c>
      <c r="W84">
        <f>+Casos_PN_CORR[[#This Row],[27-mar]]-Casos_PN_CORR[[#This Row],[26-mar]]</f>
        <v>0</v>
      </c>
      <c r="X84">
        <f>+Casos_PN_CORR[[#This Row],[28-mar]]-Casos_PN_CORR[[#This Row],[27-mar]]</f>
        <v>0</v>
      </c>
      <c r="Y84">
        <f>+Casos_PN_CORR[[#This Row],[29-mar]]-Casos_PN_CORR[[#This Row],[28-mar]]</f>
        <v>0</v>
      </c>
      <c r="Z84">
        <f>+Casos_PN_CORR[[#This Row],[30-mar]]-Casos_PN_CORR[[#This Row],[29-mar]]</f>
        <v>0</v>
      </c>
      <c r="AA84">
        <f>+Casos_PN_CORR[[#This Row],[31-mar]]-Casos_PN_CORR[[#This Row],[30-mar]]</f>
        <v>0</v>
      </c>
      <c r="AB84">
        <f>+Casos_PN_CORR[[#This Row],[1-abr]]-Casos_PN_CORR[[#This Row],[31-mar]]</f>
        <v>0</v>
      </c>
      <c r="AC84">
        <f>+Casos_PN_CORR[[#This Row],[2-abr]]-Casos_PN_CORR[[#This Row],[1-abr]]</f>
        <v>0</v>
      </c>
      <c r="AD84">
        <f>+Casos_PN_CORR[[#This Row],[3-abr]]-Casos_PN_CORR[[#This Row],[2-abr]]</f>
        <v>0</v>
      </c>
      <c r="AE84">
        <f>+Casos_PN_CORR[[#This Row],[4-abr]]-Casos_PN_CORR[[#This Row],[3-abr]]</f>
        <v>0</v>
      </c>
      <c r="AF84">
        <f>+Casos_PN_CORR[[#This Row],[5-abr]]-Casos_PN_CORR[[#This Row],[4-abr]]</f>
        <v>0</v>
      </c>
      <c r="AG84">
        <f>+Casos_PN_CORR[[#This Row],[6-abr]]-Casos_PN_CORR[[#This Row],[5-abr]]</f>
        <v>0</v>
      </c>
      <c r="AH84">
        <f>+Casos_PN_CORR[[#This Row],[7-abr]]-Casos_PN_CORR[[#This Row],[6-abr]]</f>
        <v>0</v>
      </c>
      <c r="AI84">
        <f>+Casos_PN_CORR[[#This Row],[8-abr]]-Casos_PN_CORR[[#This Row],[7-abr]]</f>
        <v>0</v>
      </c>
      <c r="AJ84">
        <f>+Casos_PN_CORR[[#This Row],[9-abr]]-Casos_PN_CORR[[#This Row],[8-abr]]</f>
        <v>0</v>
      </c>
      <c r="AK84">
        <f>+Casos_PN_CORR[[#This Row],[10-abr]]-Casos_PN_CORR[[#This Row],[9-abr]]</f>
        <v>0</v>
      </c>
      <c r="AL84">
        <f>+Casos_PN_CORR[[#This Row],[11-abr]]-Casos_PN_CORR[[#This Row],[10-abr]]</f>
        <v>0</v>
      </c>
      <c r="AM84">
        <f>+Casos_PN_CORR[[#This Row],[12-abr]]-Casos_PN_CORR[[#This Row],[11-abr]]</f>
        <v>0</v>
      </c>
      <c r="AN84">
        <f>+Casos_PN_CORR[[#This Row],[13-abr]]-Casos_PN_CORR[[#This Row],[12-abr]]</f>
        <v>0</v>
      </c>
      <c r="AO84">
        <f>+Casos_PN_CORR[[#This Row],[14-abr]]-Casos_PN_CORR[[#This Row],[13-abr]]</f>
        <v>0</v>
      </c>
      <c r="AP84">
        <f>+Casos_PN_CORR[[#This Row],[15-abr]]-Casos_PN_CORR[[#This Row],[14-abr]]</f>
        <v>0</v>
      </c>
      <c r="AQ84">
        <f>+Casos_PN_CORR[[#This Row],[16-abr]]-Casos_PN_CORR[[#This Row],[15-abr]]</f>
        <v>0</v>
      </c>
      <c r="AR84">
        <f>+Casos_PN_CORR[[#This Row],[17-abr]]-Casos_PN_CORR[[#This Row],[16-abr]]</f>
        <v>0</v>
      </c>
      <c r="AS84">
        <f>+Casos_PN_CORR[[#This Row],[18-abr]]-Casos_PN_CORR[[#This Row],[17-abr]]</f>
        <v>0</v>
      </c>
      <c r="AT84">
        <f>+Casos_PN_CORR[[#This Row],[19-abr]]-Casos_PN_CORR[[#This Row],[18-abr]]</f>
        <v>0</v>
      </c>
      <c r="AU84">
        <f>+Casos_PN_CORR[[#This Row],[20-abr]]-Casos_PN_CORR[[#This Row],[19-abr]]</f>
        <v>0</v>
      </c>
      <c r="AV84">
        <f>+Casos_PN_CORR[[#This Row],[21-abr]]-Casos_PN_CORR[[#This Row],[20-abr]]</f>
        <v>0</v>
      </c>
      <c r="AW84">
        <f>+Casos_PN_CORR[[#This Row],[22-abr]]-Casos_PN_CORR[[#This Row],[21-abr]]</f>
        <v>0</v>
      </c>
      <c r="AX84">
        <f>+Casos_PN_CORR[[#This Row],[23-abr]]-Casos_PN_CORR[[#This Row],[22-abr]]</f>
        <v>0</v>
      </c>
      <c r="AY84">
        <f>+Casos_PN_CORR[[#This Row],[24-abr]]-Casos_PN_CORR[[#This Row],[23-abr]]</f>
        <v>0</v>
      </c>
      <c r="AZ84">
        <f>+Casos_PN_CORR[[#This Row],[25-abr]]-Casos_PN_CORR[[#This Row],[24-abr]]</f>
        <v>0</v>
      </c>
      <c r="BA84">
        <f>+Casos_PN_CORR[[#This Row],[26-abr]]-Casos_PN_CORR[[#This Row],[25-abr]]</f>
        <v>0</v>
      </c>
      <c r="BB84">
        <f>+Casos_PN_CORR[[#This Row],[27-abr]]-Casos_PN_CORR[[#This Row],[26-abr]]</f>
        <v>0</v>
      </c>
      <c r="BC84">
        <f>+Casos_PN_CORR[[#This Row],[28-abr]]-Casos_PN_CORR[[#This Row],[27-abr]]</f>
        <v>0</v>
      </c>
      <c r="BD84">
        <f>+Casos_PN_CORR[[#This Row],[29-abr]]-Casos_PN_CORR[[#This Row],[28-abr]]</f>
        <v>0</v>
      </c>
      <c r="BE84">
        <f>+Casos_PN_CORR[[#This Row],[30-abr]]-Casos_PN_CORR[[#This Row],[29-abr]]</f>
        <v>0</v>
      </c>
      <c r="BF84">
        <f>+Casos_PN_CORR[[#This Row],[1-may]]-Casos_PN_CORR[[#This Row],[30-abr]]</f>
        <v>0</v>
      </c>
      <c r="BG84">
        <f>+Casos_PN_CORR[[#This Row],[2-may]]-Casos_PN_CORR[[#This Row],[1-may]]</f>
        <v>0</v>
      </c>
      <c r="BH84">
        <f>+Casos_PN_CORR[[#This Row],[3-may]]-Casos_PN_CORR[[#This Row],[2-may]]</f>
        <v>0</v>
      </c>
      <c r="BI84">
        <f>+Casos_PN_CORR[[#This Row],[4-may]]-Casos_PN_CORR[[#This Row],[3-may]]</f>
        <v>0</v>
      </c>
      <c r="BJ84">
        <f>+Casos_PN_CORR[[#This Row],[5-may]]-Casos_PN_CORR[[#This Row],[4-may]]</f>
        <v>0</v>
      </c>
      <c r="BK84">
        <f>+Casos_PN_CORR[[#This Row],[6-may]]-Casos_PN_CORR[[#This Row],[5-may]]</f>
        <v>0</v>
      </c>
      <c r="BL84">
        <f>+Casos_PN_CORR[[#This Row],[7-may]]-Casos_PN_CORR[[#This Row],[6-may]]</f>
        <v>0</v>
      </c>
      <c r="BM84">
        <f>+Casos_PN_CORR[[#This Row],[8-may]]-Casos_PN_CORR[[#This Row],[7-may]]</f>
        <v>0</v>
      </c>
      <c r="BN84">
        <f>+Casos_PN_CORR[[#This Row],[9-may]]-Casos_PN_CORR[[#This Row],[8-may]]</f>
        <v>0</v>
      </c>
      <c r="BO84">
        <f>+Casos_PN_CORR[[#This Row],[10-may]]-Casos_PN_CORR[[#This Row],[9-may]]</f>
        <v>0</v>
      </c>
      <c r="BP84">
        <f>+Casos_PN_CORR[[#This Row],[11-may]]-Casos_PN_CORR[[#This Row],[10-may]]</f>
        <v>0</v>
      </c>
      <c r="BQ84">
        <f>+Casos_PN_CORR[[#This Row],[12-may]]-Casos_PN_CORR[[#This Row],[11-may]]</f>
        <v>0</v>
      </c>
      <c r="BR84">
        <f>+Casos_PN_CORR[[#This Row],[13-may]]-Casos_PN_CORR[[#This Row],[12-may]]</f>
        <v>0</v>
      </c>
      <c r="BS84">
        <f>+Casos_PN_CORR[[#This Row],[14-may]]-Casos_PN_CORR[[#This Row],[13-may]]</f>
        <v>0</v>
      </c>
      <c r="BT84">
        <f>+Casos_PN_CORR[[#This Row],[15-may]]-Casos_PN_CORR[[#This Row],[14-may]]</f>
        <v>0</v>
      </c>
      <c r="BU84">
        <f>+Casos_PN_CORR[[#This Row],[16-may]]-Casos_PN_CORR[[#This Row],[15-may]]</f>
        <v>0</v>
      </c>
      <c r="BV84">
        <f>+Casos_PN_CORR[[#This Row],[17-may]]-Casos_PN_CORR[[#This Row],[16-may]]</f>
        <v>0</v>
      </c>
      <c r="BW84">
        <f>+Casos_PN_CORR[[#This Row],[18-may]]-Casos_PN_CORR[[#This Row],[17-may]]</f>
        <v>0</v>
      </c>
      <c r="BX84">
        <f>+Casos_PN_CORR[[#This Row],[19-may]]-Casos_PN_CORR[[#This Row],[18-may]]</f>
        <v>0</v>
      </c>
      <c r="BY84">
        <f>+Casos_PN_CORR[[#This Row],[20-may]]-Casos_PN_CORR[[#This Row],[19-may]]</f>
        <v>0</v>
      </c>
      <c r="BZ84">
        <f>+Casos_PN_CORR[[#This Row],[21-may]]-Casos_PN_CORR[[#This Row],[20-may]]</f>
        <v>0</v>
      </c>
      <c r="CA84">
        <f>+Casos_PN_CORR[[#This Row],[22-may]]-Casos_PN_CORR[[#This Row],[21-may]]</f>
        <v>0</v>
      </c>
      <c r="CB84">
        <f>+Casos_PN_CORR[[#This Row],[23-may]]-Casos_PN_CORR[[#This Row],[22-may]]</f>
        <v>0</v>
      </c>
      <c r="CC84">
        <f>+Casos_PN_CORR[[#This Row],[24-may]]-Casos_PN_CORR[[#This Row],[23-may]]</f>
        <v>0</v>
      </c>
      <c r="CD84">
        <f>+Casos_PN_CORR[[#This Row],[25-may]]-Casos_PN_CORR[[#This Row],[24-may]]</f>
        <v>0</v>
      </c>
      <c r="CE84">
        <f>+Casos_PN_CORR[[#This Row],[26-may]]-Casos_PN_CORR[[#This Row],[25-may]]</f>
        <v>0</v>
      </c>
      <c r="CF84">
        <f>+Casos_PN_CORR[[#This Row],[27-may]]-Casos_PN_CORR[[#This Row],[26-may]]</f>
        <v>0</v>
      </c>
      <c r="CG84">
        <f>+Casos_PN_CORR[[#This Row],[28-may]]-Casos_PN_CORR[[#This Row],[27-may]]</f>
        <v>0</v>
      </c>
      <c r="CH84">
        <f>+Casos_PN_CORR[[#This Row],[29-may]]-Casos_PN_CORR[[#This Row],[28-may]]</f>
        <v>0</v>
      </c>
      <c r="CI84">
        <f>+Casos_PN_CORR[[#This Row],[30-may]]-Casos_PN_CORR[[#This Row],[29-may]]</f>
        <v>0</v>
      </c>
      <c r="CJ84">
        <f>+Casos_PN_CORR[[#This Row],[31-may]]-Casos_PN_CORR[[#This Row],[30-may]]</f>
        <v>0</v>
      </c>
      <c r="CK84">
        <f>+Casos_PN_CORR[[#This Row],[1-jun]]-Casos_PN_CORR[[#This Row],[31-may]]</f>
        <v>0</v>
      </c>
      <c r="CL84">
        <f>+Casos_PN_CORR[[#This Row],[2-jun]]-Casos_PN_CORR[[#This Row],[1-jun]]</f>
        <v>0</v>
      </c>
      <c r="CM84">
        <f>+Casos_PN_CORR[[#This Row],[3-jun]]-Casos_PN_CORR[[#This Row],[2-jun]]</f>
        <v>0</v>
      </c>
      <c r="CN84">
        <f>+Casos_PN_CORR[[#This Row],[4-jun]]-Casos_PN_CORR[[#This Row],[3-jun]]</f>
        <v>0</v>
      </c>
      <c r="CO84">
        <f>+Casos_PN_CORR[[#This Row],[5-jun]]-Casos_PN_CORR[[#This Row],[4-jun]]</f>
        <v>0</v>
      </c>
      <c r="CP84">
        <f>+Casos_PN_CORR[[#This Row],[6-jun]]-Casos_PN_CORR[[#This Row],[5-jun]]</f>
        <v>0</v>
      </c>
    </row>
    <row r="85" spans="1:94">
      <c r="A85">
        <v>90902</v>
      </c>
      <c r="B85" s="2" t="s">
        <v>139</v>
      </c>
      <c r="C85" s="2" t="s">
        <v>108</v>
      </c>
      <c r="D85" s="2" t="s">
        <v>225</v>
      </c>
      <c r="E85" s="4">
        <f t="shared" si="1"/>
        <v>0</v>
      </c>
      <c r="F85">
        <f>+Casos_PN_CORR[[#This Row],[10-mar]]</f>
        <v>0</v>
      </c>
      <c r="G85">
        <f>+Casos_PN_CORR[[#This Row],[11-mar]]-Casos_PN_CORR[[#This Row],[10-mar]]</f>
        <v>0</v>
      </c>
      <c r="H85">
        <f>+Casos_PN_CORR[[#This Row],[12-mar]]-Casos_PN_CORR[[#This Row],[11-mar]]</f>
        <v>0</v>
      </c>
      <c r="I85">
        <f>+Casos_PN_CORR[[#This Row],[13-mar]]-Casos_PN_CORR[[#This Row],[12-mar]]</f>
        <v>0</v>
      </c>
      <c r="J85">
        <f>+Casos_PN_CORR[[#This Row],[14-mar]]-Casos_PN_CORR[[#This Row],[13-mar]]</f>
        <v>0</v>
      </c>
      <c r="K85">
        <f>+Casos_PN_CORR[[#This Row],[15-mar]]-Casos_PN_CORR[[#This Row],[14-mar]]</f>
        <v>0</v>
      </c>
      <c r="L85">
        <f>+Casos_PN_CORR[[#This Row],[16-mar]]-Casos_PN_CORR[[#This Row],[15-mar]]</f>
        <v>0</v>
      </c>
      <c r="M85">
        <f>+Casos_PN_CORR[[#This Row],[17-mar]]-Casos_PN_CORR[[#This Row],[16-mar]]</f>
        <v>0</v>
      </c>
      <c r="N85">
        <f>+Casos_PN_CORR[[#This Row],[18-mar]]-Casos_PN_CORR[[#This Row],[17-mar]]</f>
        <v>0</v>
      </c>
      <c r="O85">
        <f>+Casos_PN_CORR[[#This Row],[19-mar]]-Casos_PN_CORR[[#This Row],[18-mar]]</f>
        <v>0</v>
      </c>
      <c r="P85">
        <f>+Casos_PN_CORR[[#This Row],[20-mar]]-Casos_PN_CORR[[#This Row],[19-mar]]</f>
        <v>0</v>
      </c>
      <c r="Q85">
        <f>+Casos_PN_CORR[[#This Row],[21-mar]]-Casos_PN_CORR[[#This Row],[20-mar]]</f>
        <v>0</v>
      </c>
      <c r="R85">
        <f>+Casos_PN_CORR[[#This Row],[22-mar]]-Casos_PN_CORR[[#This Row],[21-mar]]</f>
        <v>0</v>
      </c>
      <c r="S85">
        <f>+Casos_PN_CORR[[#This Row],[23-mar]]-Casos_PN_CORR[[#This Row],[22-mar]]</f>
        <v>0</v>
      </c>
      <c r="T85">
        <f>+Casos_PN_CORR[[#This Row],[24-mar]]-Casos_PN_CORR[[#This Row],[23-mar]]</f>
        <v>0</v>
      </c>
      <c r="U85">
        <f>+Casos_PN_CORR[[#This Row],[25-mar]]-Casos_PN_CORR[[#This Row],[24-mar]]</f>
        <v>0</v>
      </c>
      <c r="V85">
        <f>+Casos_PN_CORR[[#This Row],[26-mar]]-Casos_PN_CORR[[#This Row],[25-mar]]</f>
        <v>0</v>
      </c>
      <c r="W85">
        <f>+Casos_PN_CORR[[#This Row],[27-mar]]-Casos_PN_CORR[[#This Row],[26-mar]]</f>
        <v>0</v>
      </c>
      <c r="X85">
        <f>+Casos_PN_CORR[[#This Row],[28-mar]]-Casos_PN_CORR[[#This Row],[27-mar]]</f>
        <v>0</v>
      </c>
      <c r="Y85">
        <f>+Casos_PN_CORR[[#This Row],[29-mar]]-Casos_PN_CORR[[#This Row],[28-mar]]</f>
        <v>0</v>
      </c>
      <c r="Z85">
        <f>+Casos_PN_CORR[[#This Row],[30-mar]]-Casos_PN_CORR[[#This Row],[29-mar]]</f>
        <v>0</v>
      </c>
      <c r="AA85">
        <f>+Casos_PN_CORR[[#This Row],[31-mar]]-Casos_PN_CORR[[#This Row],[30-mar]]</f>
        <v>0</v>
      </c>
      <c r="AB85">
        <f>+Casos_PN_CORR[[#This Row],[1-abr]]-Casos_PN_CORR[[#This Row],[31-mar]]</f>
        <v>0</v>
      </c>
      <c r="AC85">
        <f>+Casos_PN_CORR[[#This Row],[2-abr]]-Casos_PN_CORR[[#This Row],[1-abr]]</f>
        <v>0</v>
      </c>
      <c r="AD85">
        <f>+Casos_PN_CORR[[#This Row],[3-abr]]-Casos_PN_CORR[[#This Row],[2-abr]]</f>
        <v>0</v>
      </c>
      <c r="AE85">
        <f>+Casos_PN_CORR[[#This Row],[4-abr]]-Casos_PN_CORR[[#This Row],[3-abr]]</f>
        <v>0</v>
      </c>
      <c r="AF85">
        <f>+Casos_PN_CORR[[#This Row],[5-abr]]-Casos_PN_CORR[[#This Row],[4-abr]]</f>
        <v>0</v>
      </c>
      <c r="AG85">
        <f>+Casos_PN_CORR[[#This Row],[6-abr]]-Casos_PN_CORR[[#This Row],[5-abr]]</f>
        <v>0</v>
      </c>
      <c r="AH85">
        <f>+Casos_PN_CORR[[#This Row],[7-abr]]-Casos_PN_CORR[[#This Row],[6-abr]]</f>
        <v>0</v>
      </c>
      <c r="AI85">
        <f>+Casos_PN_CORR[[#This Row],[8-abr]]-Casos_PN_CORR[[#This Row],[7-abr]]</f>
        <v>0</v>
      </c>
      <c r="AJ85">
        <f>+Casos_PN_CORR[[#This Row],[9-abr]]-Casos_PN_CORR[[#This Row],[8-abr]]</f>
        <v>0</v>
      </c>
      <c r="AK85">
        <f>+Casos_PN_CORR[[#This Row],[10-abr]]-Casos_PN_CORR[[#This Row],[9-abr]]</f>
        <v>0</v>
      </c>
      <c r="AL85">
        <f>+Casos_PN_CORR[[#This Row],[11-abr]]-Casos_PN_CORR[[#This Row],[10-abr]]</f>
        <v>0</v>
      </c>
      <c r="AM85">
        <f>+Casos_PN_CORR[[#This Row],[12-abr]]-Casos_PN_CORR[[#This Row],[11-abr]]</f>
        <v>0</v>
      </c>
      <c r="AN85">
        <f>+Casos_PN_CORR[[#This Row],[13-abr]]-Casos_PN_CORR[[#This Row],[12-abr]]</f>
        <v>0</v>
      </c>
      <c r="AO85">
        <f>+Casos_PN_CORR[[#This Row],[14-abr]]-Casos_PN_CORR[[#This Row],[13-abr]]</f>
        <v>0</v>
      </c>
      <c r="AP85">
        <f>+Casos_PN_CORR[[#This Row],[15-abr]]-Casos_PN_CORR[[#This Row],[14-abr]]</f>
        <v>0</v>
      </c>
      <c r="AQ85">
        <f>+Casos_PN_CORR[[#This Row],[16-abr]]-Casos_PN_CORR[[#This Row],[15-abr]]</f>
        <v>0</v>
      </c>
      <c r="AR85">
        <f>+Casos_PN_CORR[[#This Row],[17-abr]]-Casos_PN_CORR[[#This Row],[16-abr]]</f>
        <v>0</v>
      </c>
      <c r="AS85">
        <f>+Casos_PN_CORR[[#This Row],[18-abr]]-Casos_PN_CORR[[#This Row],[17-abr]]</f>
        <v>0</v>
      </c>
      <c r="AT85">
        <f>+Casos_PN_CORR[[#This Row],[19-abr]]-Casos_PN_CORR[[#This Row],[18-abr]]</f>
        <v>0</v>
      </c>
      <c r="AU85">
        <f>+Casos_PN_CORR[[#This Row],[20-abr]]-Casos_PN_CORR[[#This Row],[19-abr]]</f>
        <v>0</v>
      </c>
      <c r="AV85">
        <f>+Casos_PN_CORR[[#This Row],[21-abr]]-Casos_PN_CORR[[#This Row],[20-abr]]</f>
        <v>0</v>
      </c>
      <c r="AW85">
        <f>+Casos_PN_CORR[[#This Row],[22-abr]]-Casos_PN_CORR[[#This Row],[21-abr]]</f>
        <v>0</v>
      </c>
      <c r="AX85">
        <f>+Casos_PN_CORR[[#This Row],[23-abr]]-Casos_PN_CORR[[#This Row],[22-abr]]</f>
        <v>0</v>
      </c>
      <c r="AY85">
        <f>+Casos_PN_CORR[[#This Row],[24-abr]]-Casos_PN_CORR[[#This Row],[23-abr]]</f>
        <v>0</v>
      </c>
      <c r="AZ85">
        <f>+Casos_PN_CORR[[#This Row],[25-abr]]-Casos_PN_CORR[[#This Row],[24-abr]]</f>
        <v>0</v>
      </c>
      <c r="BA85">
        <f>+Casos_PN_CORR[[#This Row],[26-abr]]-Casos_PN_CORR[[#This Row],[25-abr]]</f>
        <v>0</v>
      </c>
      <c r="BB85">
        <f>+Casos_PN_CORR[[#This Row],[27-abr]]-Casos_PN_CORR[[#This Row],[26-abr]]</f>
        <v>0</v>
      </c>
      <c r="BC85">
        <f>+Casos_PN_CORR[[#This Row],[28-abr]]-Casos_PN_CORR[[#This Row],[27-abr]]</f>
        <v>0</v>
      </c>
      <c r="BD85">
        <f>+Casos_PN_CORR[[#This Row],[29-abr]]-Casos_PN_CORR[[#This Row],[28-abr]]</f>
        <v>0</v>
      </c>
      <c r="BE85">
        <f>+Casos_PN_CORR[[#This Row],[30-abr]]-Casos_PN_CORR[[#This Row],[29-abr]]</f>
        <v>0</v>
      </c>
      <c r="BF85">
        <f>+Casos_PN_CORR[[#This Row],[1-may]]-Casos_PN_CORR[[#This Row],[30-abr]]</f>
        <v>0</v>
      </c>
      <c r="BG85">
        <f>+Casos_PN_CORR[[#This Row],[2-may]]-Casos_PN_CORR[[#This Row],[1-may]]</f>
        <v>0</v>
      </c>
      <c r="BH85">
        <f>+Casos_PN_CORR[[#This Row],[3-may]]-Casos_PN_CORR[[#This Row],[2-may]]</f>
        <v>0</v>
      </c>
      <c r="BI85">
        <f>+Casos_PN_CORR[[#This Row],[4-may]]-Casos_PN_CORR[[#This Row],[3-may]]</f>
        <v>0</v>
      </c>
      <c r="BJ85">
        <f>+Casos_PN_CORR[[#This Row],[5-may]]-Casos_PN_CORR[[#This Row],[4-may]]</f>
        <v>0</v>
      </c>
      <c r="BK85">
        <f>+Casos_PN_CORR[[#This Row],[6-may]]-Casos_PN_CORR[[#This Row],[5-may]]</f>
        <v>0</v>
      </c>
      <c r="BL85">
        <f>+Casos_PN_CORR[[#This Row],[7-may]]-Casos_PN_CORR[[#This Row],[6-may]]</f>
        <v>0</v>
      </c>
      <c r="BM85">
        <f>+Casos_PN_CORR[[#This Row],[8-may]]-Casos_PN_CORR[[#This Row],[7-may]]</f>
        <v>0</v>
      </c>
      <c r="BN85">
        <f>+Casos_PN_CORR[[#This Row],[9-may]]-Casos_PN_CORR[[#This Row],[8-may]]</f>
        <v>0</v>
      </c>
      <c r="BO85">
        <f>+Casos_PN_CORR[[#This Row],[10-may]]-Casos_PN_CORR[[#This Row],[9-may]]</f>
        <v>0</v>
      </c>
      <c r="BP85">
        <f>+Casos_PN_CORR[[#This Row],[11-may]]-Casos_PN_CORR[[#This Row],[10-may]]</f>
        <v>0</v>
      </c>
      <c r="BQ85">
        <f>+Casos_PN_CORR[[#This Row],[12-may]]-Casos_PN_CORR[[#This Row],[11-may]]</f>
        <v>0</v>
      </c>
      <c r="BR85">
        <f>+Casos_PN_CORR[[#This Row],[13-may]]-Casos_PN_CORR[[#This Row],[12-may]]</f>
        <v>0</v>
      </c>
      <c r="BS85">
        <f>+Casos_PN_CORR[[#This Row],[14-may]]-Casos_PN_CORR[[#This Row],[13-may]]</f>
        <v>0</v>
      </c>
      <c r="BT85">
        <f>+Casos_PN_CORR[[#This Row],[15-may]]-Casos_PN_CORR[[#This Row],[14-may]]</f>
        <v>0</v>
      </c>
      <c r="BU85">
        <f>+Casos_PN_CORR[[#This Row],[16-may]]-Casos_PN_CORR[[#This Row],[15-may]]</f>
        <v>0</v>
      </c>
      <c r="BV85">
        <f>+Casos_PN_CORR[[#This Row],[17-may]]-Casos_PN_CORR[[#This Row],[16-may]]</f>
        <v>0</v>
      </c>
      <c r="BW85">
        <f>+Casos_PN_CORR[[#This Row],[18-may]]-Casos_PN_CORR[[#This Row],[17-may]]</f>
        <v>0</v>
      </c>
      <c r="BX85">
        <f>+Casos_PN_CORR[[#This Row],[19-may]]-Casos_PN_CORR[[#This Row],[18-may]]</f>
        <v>0</v>
      </c>
      <c r="BY85">
        <f>+Casos_PN_CORR[[#This Row],[20-may]]-Casos_PN_CORR[[#This Row],[19-may]]</f>
        <v>0</v>
      </c>
      <c r="BZ85">
        <f>+Casos_PN_CORR[[#This Row],[21-may]]-Casos_PN_CORR[[#This Row],[20-may]]</f>
        <v>0</v>
      </c>
      <c r="CA85">
        <f>+Casos_PN_CORR[[#This Row],[22-may]]-Casos_PN_CORR[[#This Row],[21-may]]</f>
        <v>0</v>
      </c>
      <c r="CB85">
        <f>+Casos_PN_CORR[[#This Row],[23-may]]-Casos_PN_CORR[[#This Row],[22-may]]</f>
        <v>0</v>
      </c>
      <c r="CC85">
        <f>+Casos_PN_CORR[[#This Row],[24-may]]-Casos_PN_CORR[[#This Row],[23-may]]</f>
        <v>0</v>
      </c>
      <c r="CD85">
        <f>+Casos_PN_CORR[[#This Row],[25-may]]-Casos_PN_CORR[[#This Row],[24-may]]</f>
        <v>0</v>
      </c>
      <c r="CE85">
        <f>+Casos_PN_CORR[[#This Row],[26-may]]-Casos_PN_CORR[[#This Row],[25-may]]</f>
        <v>0</v>
      </c>
      <c r="CF85">
        <f>+Casos_PN_CORR[[#This Row],[27-may]]-Casos_PN_CORR[[#This Row],[26-may]]</f>
        <v>0</v>
      </c>
      <c r="CG85">
        <f>+Casos_PN_CORR[[#This Row],[28-may]]-Casos_PN_CORR[[#This Row],[27-may]]</f>
        <v>0</v>
      </c>
      <c r="CH85">
        <f>+Casos_PN_CORR[[#This Row],[29-may]]-Casos_PN_CORR[[#This Row],[28-may]]</f>
        <v>0</v>
      </c>
      <c r="CI85">
        <f>+Casos_PN_CORR[[#This Row],[30-may]]-Casos_PN_CORR[[#This Row],[29-may]]</f>
        <v>0</v>
      </c>
      <c r="CJ85">
        <f>+Casos_PN_CORR[[#This Row],[31-may]]-Casos_PN_CORR[[#This Row],[30-may]]</f>
        <v>0</v>
      </c>
      <c r="CK85">
        <f>+Casos_PN_CORR[[#This Row],[1-jun]]-Casos_PN_CORR[[#This Row],[31-may]]</f>
        <v>0</v>
      </c>
      <c r="CL85">
        <f>+Casos_PN_CORR[[#This Row],[2-jun]]-Casos_PN_CORR[[#This Row],[1-jun]]</f>
        <v>0</v>
      </c>
      <c r="CM85">
        <f>+Casos_PN_CORR[[#This Row],[3-jun]]-Casos_PN_CORR[[#This Row],[2-jun]]</f>
        <v>0</v>
      </c>
      <c r="CN85">
        <f>+Casos_PN_CORR[[#This Row],[4-jun]]-Casos_PN_CORR[[#This Row],[3-jun]]</f>
        <v>0</v>
      </c>
      <c r="CO85">
        <f>+Casos_PN_CORR[[#This Row],[5-jun]]-Casos_PN_CORR[[#This Row],[4-jun]]</f>
        <v>0</v>
      </c>
      <c r="CP85">
        <f>+Casos_PN_CORR[[#This Row],[6-jun]]-Casos_PN_CORR[[#This Row],[5-jun]]</f>
        <v>0</v>
      </c>
    </row>
    <row r="86" spans="1:94">
      <c r="A86">
        <v>120103</v>
      </c>
      <c r="B86" s="2" t="s">
        <v>104</v>
      </c>
      <c r="C86" s="2" t="s">
        <v>193</v>
      </c>
      <c r="D86" s="2" t="s">
        <v>226</v>
      </c>
      <c r="E86" s="4">
        <f t="shared" si="1"/>
        <v>0</v>
      </c>
      <c r="F86">
        <f>+Casos_PN_CORR[[#This Row],[10-mar]]</f>
        <v>0</v>
      </c>
      <c r="G86">
        <f>+Casos_PN_CORR[[#This Row],[11-mar]]-Casos_PN_CORR[[#This Row],[10-mar]]</f>
        <v>0</v>
      </c>
      <c r="H86">
        <f>+Casos_PN_CORR[[#This Row],[12-mar]]-Casos_PN_CORR[[#This Row],[11-mar]]</f>
        <v>0</v>
      </c>
      <c r="I86">
        <f>+Casos_PN_CORR[[#This Row],[13-mar]]-Casos_PN_CORR[[#This Row],[12-mar]]</f>
        <v>0</v>
      </c>
      <c r="J86">
        <f>+Casos_PN_CORR[[#This Row],[14-mar]]-Casos_PN_CORR[[#This Row],[13-mar]]</f>
        <v>0</v>
      </c>
      <c r="K86">
        <f>+Casos_PN_CORR[[#This Row],[15-mar]]-Casos_PN_CORR[[#This Row],[14-mar]]</f>
        <v>0</v>
      </c>
      <c r="L86">
        <f>+Casos_PN_CORR[[#This Row],[16-mar]]-Casos_PN_CORR[[#This Row],[15-mar]]</f>
        <v>0</v>
      </c>
      <c r="M86">
        <f>+Casos_PN_CORR[[#This Row],[17-mar]]-Casos_PN_CORR[[#This Row],[16-mar]]</f>
        <v>0</v>
      </c>
      <c r="N86">
        <f>+Casos_PN_CORR[[#This Row],[18-mar]]-Casos_PN_CORR[[#This Row],[17-mar]]</f>
        <v>0</v>
      </c>
      <c r="O86">
        <f>+Casos_PN_CORR[[#This Row],[19-mar]]-Casos_PN_CORR[[#This Row],[18-mar]]</f>
        <v>0</v>
      </c>
      <c r="P86">
        <f>+Casos_PN_CORR[[#This Row],[20-mar]]-Casos_PN_CORR[[#This Row],[19-mar]]</f>
        <v>0</v>
      </c>
      <c r="Q86">
        <f>+Casos_PN_CORR[[#This Row],[21-mar]]-Casos_PN_CORR[[#This Row],[20-mar]]</f>
        <v>0</v>
      </c>
      <c r="R86">
        <f>+Casos_PN_CORR[[#This Row],[22-mar]]-Casos_PN_CORR[[#This Row],[21-mar]]</f>
        <v>0</v>
      </c>
      <c r="S86">
        <f>+Casos_PN_CORR[[#This Row],[23-mar]]-Casos_PN_CORR[[#This Row],[22-mar]]</f>
        <v>0</v>
      </c>
      <c r="T86">
        <f>+Casos_PN_CORR[[#This Row],[24-mar]]-Casos_PN_CORR[[#This Row],[23-mar]]</f>
        <v>0</v>
      </c>
      <c r="U86">
        <f>+Casos_PN_CORR[[#This Row],[25-mar]]-Casos_PN_CORR[[#This Row],[24-mar]]</f>
        <v>0</v>
      </c>
      <c r="V86">
        <f>+Casos_PN_CORR[[#This Row],[26-mar]]-Casos_PN_CORR[[#This Row],[25-mar]]</f>
        <v>0</v>
      </c>
      <c r="W86">
        <f>+Casos_PN_CORR[[#This Row],[27-mar]]-Casos_PN_CORR[[#This Row],[26-mar]]</f>
        <v>0</v>
      </c>
      <c r="X86">
        <f>+Casos_PN_CORR[[#This Row],[28-mar]]-Casos_PN_CORR[[#This Row],[27-mar]]</f>
        <v>0</v>
      </c>
      <c r="Y86">
        <f>+Casos_PN_CORR[[#This Row],[29-mar]]-Casos_PN_CORR[[#This Row],[28-mar]]</f>
        <v>0</v>
      </c>
      <c r="Z86">
        <f>+Casos_PN_CORR[[#This Row],[30-mar]]-Casos_PN_CORR[[#This Row],[29-mar]]</f>
        <v>0</v>
      </c>
      <c r="AA86">
        <f>+Casos_PN_CORR[[#This Row],[31-mar]]-Casos_PN_CORR[[#This Row],[30-mar]]</f>
        <v>0</v>
      </c>
      <c r="AB86">
        <f>+Casos_PN_CORR[[#This Row],[1-abr]]-Casos_PN_CORR[[#This Row],[31-mar]]</f>
        <v>0</v>
      </c>
      <c r="AC86">
        <f>+Casos_PN_CORR[[#This Row],[2-abr]]-Casos_PN_CORR[[#This Row],[1-abr]]</f>
        <v>0</v>
      </c>
      <c r="AD86">
        <f>+Casos_PN_CORR[[#This Row],[3-abr]]-Casos_PN_CORR[[#This Row],[2-abr]]</f>
        <v>0</v>
      </c>
      <c r="AE86">
        <f>+Casos_PN_CORR[[#This Row],[4-abr]]-Casos_PN_CORR[[#This Row],[3-abr]]</f>
        <v>0</v>
      </c>
      <c r="AF86">
        <f>+Casos_PN_CORR[[#This Row],[5-abr]]-Casos_PN_CORR[[#This Row],[4-abr]]</f>
        <v>0</v>
      </c>
      <c r="AG86">
        <f>+Casos_PN_CORR[[#This Row],[6-abr]]-Casos_PN_CORR[[#This Row],[5-abr]]</f>
        <v>0</v>
      </c>
      <c r="AH86">
        <f>+Casos_PN_CORR[[#This Row],[7-abr]]-Casos_PN_CORR[[#This Row],[6-abr]]</f>
        <v>0</v>
      </c>
      <c r="AI86">
        <f>+Casos_PN_CORR[[#This Row],[8-abr]]-Casos_PN_CORR[[#This Row],[7-abr]]</f>
        <v>0</v>
      </c>
      <c r="AJ86">
        <f>+Casos_PN_CORR[[#This Row],[9-abr]]-Casos_PN_CORR[[#This Row],[8-abr]]</f>
        <v>0</v>
      </c>
      <c r="AK86">
        <f>+Casos_PN_CORR[[#This Row],[10-abr]]-Casos_PN_CORR[[#This Row],[9-abr]]</f>
        <v>0</v>
      </c>
      <c r="AL86">
        <f>+Casos_PN_CORR[[#This Row],[11-abr]]-Casos_PN_CORR[[#This Row],[10-abr]]</f>
        <v>0</v>
      </c>
      <c r="AM86">
        <f>+Casos_PN_CORR[[#This Row],[12-abr]]-Casos_PN_CORR[[#This Row],[11-abr]]</f>
        <v>0</v>
      </c>
      <c r="AN86">
        <f>+Casos_PN_CORR[[#This Row],[13-abr]]-Casos_PN_CORR[[#This Row],[12-abr]]</f>
        <v>0</v>
      </c>
      <c r="AO86">
        <f>+Casos_PN_CORR[[#This Row],[14-abr]]-Casos_PN_CORR[[#This Row],[13-abr]]</f>
        <v>0</v>
      </c>
      <c r="AP86">
        <f>+Casos_PN_CORR[[#This Row],[15-abr]]-Casos_PN_CORR[[#This Row],[14-abr]]</f>
        <v>0</v>
      </c>
      <c r="AQ86">
        <f>+Casos_PN_CORR[[#This Row],[16-abr]]-Casos_PN_CORR[[#This Row],[15-abr]]</f>
        <v>0</v>
      </c>
      <c r="AR86">
        <f>+Casos_PN_CORR[[#This Row],[17-abr]]-Casos_PN_CORR[[#This Row],[16-abr]]</f>
        <v>0</v>
      </c>
      <c r="AS86">
        <f>+Casos_PN_CORR[[#This Row],[18-abr]]-Casos_PN_CORR[[#This Row],[17-abr]]</f>
        <v>0</v>
      </c>
      <c r="AT86">
        <f>+Casos_PN_CORR[[#This Row],[19-abr]]-Casos_PN_CORR[[#This Row],[18-abr]]</f>
        <v>0</v>
      </c>
      <c r="AU86">
        <f>+Casos_PN_CORR[[#This Row],[20-abr]]-Casos_PN_CORR[[#This Row],[19-abr]]</f>
        <v>0</v>
      </c>
      <c r="AV86">
        <f>+Casos_PN_CORR[[#This Row],[21-abr]]-Casos_PN_CORR[[#This Row],[20-abr]]</f>
        <v>0</v>
      </c>
      <c r="AW86">
        <f>+Casos_PN_CORR[[#This Row],[22-abr]]-Casos_PN_CORR[[#This Row],[21-abr]]</f>
        <v>0</v>
      </c>
      <c r="AX86">
        <f>+Casos_PN_CORR[[#This Row],[23-abr]]-Casos_PN_CORR[[#This Row],[22-abr]]</f>
        <v>0</v>
      </c>
      <c r="AY86">
        <f>+Casos_PN_CORR[[#This Row],[24-abr]]-Casos_PN_CORR[[#This Row],[23-abr]]</f>
        <v>0</v>
      </c>
      <c r="AZ86">
        <f>+Casos_PN_CORR[[#This Row],[25-abr]]-Casos_PN_CORR[[#This Row],[24-abr]]</f>
        <v>0</v>
      </c>
      <c r="BA86">
        <f>+Casos_PN_CORR[[#This Row],[26-abr]]-Casos_PN_CORR[[#This Row],[25-abr]]</f>
        <v>0</v>
      </c>
      <c r="BB86">
        <f>+Casos_PN_CORR[[#This Row],[27-abr]]-Casos_PN_CORR[[#This Row],[26-abr]]</f>
        <v>0</v>
      </c>
      <c r="BC86">
        <f>+Casos_PN_CORR[[#This Row],[28-abr]]-Casos_PN_CORR[[#This Row],[27-abr]]</f>
        <v>0</v>
      </c>
      <c r="BD86">
        <f>+Casos_PN_CORR[[#This Row],[29-abr]]-Casos_PN_CORR[[#This Row],[28-abr]]</f>
        <v>0</v>
      </c>
      <c r="BE86">
        <f>+Casos_PN_CORR[[#This Row],[30-abr]]-Casos_PN_CORR[[#This Row],[29-abr]]</f>
        <v>0</v>
      </c>
      <c r="BF86">
        <f>+Casos_PN_CORR[[#This Row],[1-may]]-Casos_PN_CORR[[#This Row],[30-abr]]</f>
        <v>0</v>
      </c>
      <c r="BG86">
        <f>+Casos_PN_CORR[[#This Row],[2-may]]-Casos_PN_CORR[[#This Row],[1-may]]</f>
        <v>0</v>
      </c>
      <c r="BH86">
        <f>+Casos_PN_CORR[[#This Row],[3-may]]-Casos_PN_CORR[[#This Row],[2-may]]</f>
        <v>0</v>
      </c>
      <c r="BI86">
        <f>+Casos_PN_CORR[[#This Row],[4-may]]-Casos_PN_CORR[[#This Row],[3-may]]</f>
        <v>0</v>
      </c>
      <c r="BJ86">
        <f>+Casos_PN_CORR[[#This Row],[5-may]]-Casos_PN_CORR[[#This Row],[4-may]]</f>
        <v>0</v>
      </c>
      <c r="BK86">
        <f>+Casos_PN_CORR[[#This Row],[6-may]]-Casos_PN_CORR[[#This Row],[5-may]]</f>
        <v>0</v>
      </c>
      <c r="BL86">
        <f>+Casos_PN_CORR[[#This Row],[7-may]]-Casos_PN_CORR[[#This Row],[6-may]]</f>
        <v>0</v>
      </c>
      <c r="BM86">
        <f>+Casos_PN_CORR[[#This Row],[8-may]]-Casos_PN_CORR[[#This Row],[7-may]]</f>
        <v>0</v>
      </c>
      <c r="BN86">
        <f>+Casos_PN_CORR[[#This Row],[9-may]]-Casos_PN_CORR[[#This Row],[8-may]]</f>
        <v>0</v>
      </c>
      <c r="BO86">
        <f>+Casos_PN_CORR[[#This Row],[10-may]]-Casos_PN_CORR[[#This Row],[9-may]]</f>
        <v>0</v>
      </c>
      <c r="BP86">
        <f>+Casos_PN_CORR[[#This Row],[11-may]]-Casos_PN_CORR[[#This Row],[10-may]]</f>
        <v>0</v>
      </c>
      <c r="BQ86">
        <f>+Casos_PN_CORR[[#This Row],[12-may]]-Casos_PN_CORR[[#This Row],[11-may]]</f>
        <v>0</v>
      </c>
      <c r="BR86">
        <f>+Casos_PN_CORR[[#This Row],[13-may]]-Casos_PN_CORR[[#This Row],[12-may]]</f>
        <v>0</v>
      </c>
      <c r="BS86">
        <f>+Casos_PN_CORR[[#This Row],[14-may]]-Casos_PN_CORR[[#This Row],[13-may]]</f>
        <v>0</v>
      </c>
      <c r="BT86">
        <f>+Casos_PN_CORR[[#This Row],[15-may]]-Casos_PN_CORR[[#This Row],[14-may]]</f>
        <v>0</v>
      </c>
      <c r="BU86">
        <f>+Casos_PN_CORR[[#This Row],[16-may]]-Casos_PN_CORR[[#This Row],[15-may]]</f>
        <v>0</v>
      </c>
      <c r="BV86">
        <f>+Casos_PN_CORR[[#This Row],[17-may]]-Casos_PN_CORR[[#This Row],[16-may]]</f>
        <v>0</v>
      </c>
      <c r="BW86">
        <f>+Casos_PN_CORR[[#This Row],[18-may]]-Casos_PN_CORR[[#This Row],[17-may]]</f>
        <v>0</v>
      </c>
      <c r="BX86">
        <f>+Casos_PN_CORR[[#This Row],[19-may]]-Casos_PN_CORR[[#This Row],[18-may]]</f>
        <v>0</v>
      </c>
      <c r="BY86">
        <f>+Casos_PN_CORR[[#This Row],[20-may]]-Casos_PN_CORR[[#This Row],[19-may]]</f>
        <v>0</v>
      </c>
      <c r="BZ86">
        <f>+Casos_PN_CORR[[#This Row],[21-may]]-Casos_PN_CORR[[#This Row],[20-may]]</f>
        <v>0</v>
      </c>
      <c r="CA86">
        <f>+Casos_PN_CORR[[#This Row],[22-may]]-Casos_PN_CORR[[#This Row],[21-may]]</f>
        <v>0</v>
      </c>
      <c r="CB86">
        <f>+Casos_PN_CORR[[#This Row],[23-may]]-Casos_PN_CORR[[#This Row],[22-may]]</f>
        <v>0</v>
      </c>
      <c r="CC86">
        <f>+Casos_PN_CORR[[#This Row],[24-may]]-Casos_PN_CORR[[#This Row],[23-may]]</f>
        <v>0</v>
      </c>
      <c r="CD86">
        <f>+Casos_PN_CORR[[#This Row],[25-may]]-Casos_PN_CORR[[#This Row],[24-may]]</f>
        <v>0</v>
      </c>
      <c r="CE86">
        <f>+Casos_PN_CORR[[#This Row],[26-may]]-Casos_PN_CORR[[#This Row],[25-may]]</f>
        <v>0</v>
      </c>
      <c r="CF86">
        <f>+Casos_PN_CORR[[#This Row],[27-may]]-Casos_PN_CORR[[#This Row],[26-may]]</f>
        <v>0</v>
      </c>
      <c r="CG86">
        <f>+Casos_PN_CORR[[#This Row],[28-may]]-Casos_PN_CORR[[#This Row],[27-may]]</f>
        <v>0</v>
      </c>
      <c r="CH86">
        <f>+Casos_PN_CORR[[#This Row],[29-may]]-Casos_PN_CORR[[#This Row],[28-may]]</f>
        <v>0</v>
      </c>
      <c r="CI86">
        <f>+Casos_PN_CORR[[#This Row],[30-may]]-Casos_PN_CORR[[#This Row],[29-may]]</f>
        <v>0</v>
      </c>
      <c r="CJ86">
        <f>+Casos_PN_CORR[[#This Row],[31-may]]-Casos_PN_CORR[[#This Row],[30-may]]</f>
        <v>0</v>
      </c>
      <c r="CK86">
        <f>+Casos_PN_CORR[[#This Row],[1-jun]]-Casos_PN_CORR[[#This Row],[31-may]]</f>
        <v>0</v>
      </c>
      <c r="CL86">
        <f>+Casos_PN_CORR[[#This Row],[2-jun]]-Casos_PN_CORR[[#This Row],[1-jun]]</f>
        <v>0</v>
      </c>
      <c r="CM86">
        <f>+Casos_PN_CORR[[#This Row],[3-jun]]-Casos_PN_CORR[[#This Row],[2-jun]]</f>
        <v>0</v>
      </c>
      <c r="CN86">
        <f>+Casos_PN_CORR[[#This Row],[4-jun]]-Casos_PN_CORR[[#This Row],[3-jun]]</f>
        <v>0</v>
      </c>
      <c r="CO86">
        <f>+Casos_PN_CORR[[#This Row],[5-jun]]-Casos_PN_CORR[[#This Row],[4-jun]]</f>
        <v>0</v>
      </c>
      <c r="CP86">
        <f>+Casos_PN_CORR[[#This Row],[6-jun]]-Casos_PN_CORR[[#This Row],[5-jun]]</f>
        <v>0</v>
      </c>
    </row>
    <row r="87" spans="1:94">
      <c r="A87">
        <v>70710</v>
      </c>
      <c r="B87" s="2" t="s">
        <v>102</v>
      </c>
      <c r="C87" s="2" t="s">
        <v>129</v>
      </c>
      <c r="D87" s="2" t="s">
        <v>227</v>
      </c>
      <c r="E87" s="4">
        <f t="shared" si="1"/>
        <v>0</v>
      </c>
      <c r="F87">
        <f>+Casos_PN_CORR[[#This Row],[10-mar]]</f>
        <v>0</v>
      </c>
      <c r="G87">
        <f>+Casos_PN_CORR[[#This Row],[11-mar]]-Casos_PN_CORR[[#This Row],[10-mar]]</f>
        <v>0</v>
      </c>
      <c r="H87">
        <f>+Casos_PN_CORR[[#This Row],[12-mar]]-Casos_PN_CORR[[#This Row],[11-mar]]</f>
        <v>0</v>
      </c>
      <c r="I87">
        <f>+Casos_PN_CORR[[#This Row],[13-mar]]-Casos_PN_CORR[[#This Row],[12-mar]]</f>
        <v>0</v>
      </c>
      <c r="J87">
        <f>+Casos_PN_CORR[[#This Row],[14-mar]]-Casos_PN_CORR[[#This Row],[13-mar]]</f>
        <v>0</v>
      </c>
      <c r="K87">
        <f>+Casos_PN_CORR[[#This Row],[15-mar]]-Casos_PN_CORR[[#This Row],[14-mar]]</f>
        <v>0</v>
      </c>
      <c r="L87">
        <f>+Casos_PN_CORR[[#This Row],[16-mar]]-Casos_PN_CORR[[#This Row],[15-mar]]</f>
        <v>0</v>
      </c>
      <c r="M87">
        <f>+Casos_PN_CORR[[#This Row],[17-mar]]-Casos_PN_CORR[[#This Row],[16-mar]]</f>
        <v>0</v>
      </c>
      <c r="N87">
        <f>+Casos_PN_CORR[[#This Row],[18-mar]]-Casos_PN_CORR[[#This Row],[17-mar]]</f>
        <v>0</v>
      </c>
      <c r="O87">
        <f>+Casos_PN_CORR[[#This Row],[19-mar]]-Casos_PN_CORR[[#This Row],[18-mar]]</f>
        <v>0</v>
      </c>
      <c r="P87">
        <f>+Casos_PN_CORR[[#This Row],[20-mar]]-Casos_PN_CORR[[#This Row],[19-mar]]</f>
        <v>0</v>
      </c>
      <c r="Q87">
        <f>+Casos_PN_CORR[[#This Row],[21-mar]]-Casos_PN_CORR[[#This Row],[20-mar]]</f>
        <v>0</v>
      </c>
      <c r="R87">
        <f>+Casos_PN_CORR[[#This Row],[22-mar]]-Casos_PN_CORR[[#This Row],[21-mar]]</f>
        <v>0</v>
      </c>
      <c r="S87">
        <f>+Casos_PN_CORR[[#This Row],[23-mar]]-Casos_PN_CORR[[#This Row],[22-mar]]</f>
        <v>0</v>
      </c>
      <c r="T87">
        <f>+Casos_PN_CORR[[#This Row],[24-mar]]-Casos_PN_CORR[[#This Row],[23-mar]]</f>
        <v>0</v>
      </c>
      <c r="U87">
        <f>+Casos_PN_CORR[[#This Row],[25-mar]]-Casos_PN_CORR[[#This Row],[24-mar]]</f>
        <v>0</v>
      </c>
      <c r="V87">
        <f>+Casos_PN_CORR[[#This Row],[26-mar]]-Casos_PN_CORR[[#This Row],[25-mar]]</f>
        <v>0</v>
      </c>
      <c r="W87">
        <f>+Casos_PN_CORR[[#This Row],[27-mar]]-Casos_PN_CORR[[#This Row],[26-mar]]</f>
        <v>0</v>
      </c>
      <c r="X87">
        <f>+Casos_PN_CORR[[#This Row],[28-mar]]-Casos_PN_CORR[[#This Row],[27-mar]]</f>
        <v>0</v>
      </c>
      <c r="Y87">
        <f>+Casos_PN_CORR[[#This Row],[29-mar]]-Casos_PN_CORR[[#This Row],[28-mar]]</f>
        <v>0</v>
      </c>
      <c r="Z87">
        <f>+Casos_PN_CORR[[#This Row],[30-mar]]-Casos_PN_CORR[[#This Row],[29-mar]]</f>
        <v>0</v>
      </c>
      <c r="AA87">
        <f>+Casos_PN_CORR[[#This Row],[31-mar]]-Casos_PN_CORR[[#This Row],[30-mar]]</f>
        <v>0</v>
      </c>
      <c r="AB87">
        <f>+Casos_PN_CORR[[#This Row],[1-abr]]-Casos_PN_CORR[[#This Row],[31-mar]]</f>
        <v>0</v>
      </c>
      <c r="AC87">
        <f>+Casos_PN_CORR[[#This Row],[2-abr]]-Casos_PN_CORR[[#This Row],[1-abr]]</f>
        <v>0</v>
      </c>
      <c r="AD87">
        <f>+Casos_PN_CORR[[#This Row],[3-abr]]-Casos_PN_CORR[[#This Row],[2-abr]]</f>
        <v>0</v>
      </c>
      <c r="AE87">
        <f>+Casos_PN_CORR[[#This Row],[4-abr]]-Casos_PN_CORR[[#This Row],[3-abr]]</f>
        <v>0</v>
      </c>
      <c r="AF87">
        <f>+Casos_PN_CORR[[#This Row],[5-abr]]-Casos_PN_CORR[[#This Row],[4-abr]]</f>
        <v>0</v>
      </c>
      <c r="AG87">
        <f>+Casos_PN_CORR[[#This Row],[6-abr]]-Casos_PN_CORR[[#This Row],[5-abr]]</f>
        <v>0</v>
      </c>
      <c r="AH87">
        <f>+Casos_PN_CORR[[#This Row],[7-abr]]-Casos_PN_CORR[[#This Row],[6-abr]]</f>
        <v>0</v>
      </c>
      <c r="AI87">
        <f>+Casos_PN_CORR[[#This Row],[8-abr]]-Casos_PN_CORR[[#This Row],[7-abr]]</f>
        <v>0</v>
      </c>
      <c r="AJ87">
        <f>+Casos_PN_CORR[[#This Row],[9-abr]]-Casos_PN_CORR[[#This Row],[8-abr]]</f>
        <v>0</v>
      </c>
      <c r="AK87">
        <f>+Casos_PN_CORR[[#This Row],[10-abr]]-Casos_PN_CORR[[#This Row],[9-abr]]</f>
        <v>0</v>
      </c>
      <c r="AL87">
        <f>+Casos_PN_CORR[[#This Row],[11-abr]]-Casos_PN_CORR[[#This Row],[10-abr]]</f>
        <v>0</v>
      </c>
      <c r="AM87">
        <f>+Casos_PN_CORR[[#This Row],[12-abr]]-Casos_PN_CORR[[#This Row],[11-abr]]</f>
        <v>0</v>
      </c>
      <c r="AN87">
        <f>+Casos_PN_CORR[[#This Row],[13-abr]]-Casos_PN_CORR[[#This Row],[12-abr]]</f>
        <v>0</v>
      </c>
      <c r="AO87">
        <f>+Casos_PN_CORR[[#This Row],[14-abr]]-Casos_PN_CORR[[#This Row],[13-abr]]</f>
        <v>0</v>
      </c>
      <c r="AP87">
        <f>+Casos_PN_CORR[[#This Row],[15-abr]]-Casos_PN_CORR[[#This Row],[14-abr]]</f>
        <v>0</v>
      </c>
      <c r="AQ87">
        <f>+Casos_PN_CORR[[#This Row],[16-abr]]-Casos_PN_CORR[[#This Row],[15-abr]]</f>
        <v>0</v>
      </c>
      <c r="AR87">
        <f>+Casos_PN_CORR[[#This Row],[17-abr]]-Casos_PN_CORR[[#This Row],[16-abr]]</f>
        <v>0</v>
      </c>
      <c r="AS87">
        <f>+Casos_PN_CORR[[#This Row],[18-abr]]-Casos_PN_CORR[[#This Row],[17-abr]]</f>
        <v>0</v>
      </c>
      <c r="AT87">
        <f>+Casos_PN_CORR[[#This Row],[19-abr]]-Casos_PN_CORR[[#This Row],[18-abr]]</f>
        <v>0</v>
      </c>
      <c r="AU87">
        <f>+Casos_PN_CORR[[#This Row],[20-abr]]-Casos_PN_CORR[[#This Row],[19-abr]]</f>
        <v>0</v>
      </c>
      <c r="AV87">
        <f>+Casos_PN_CORR[[#This Row],[21-abr]]-Casos_PN_CORR[[#This Row],[20-abr]]</f>
        <v>0</v>
      </c>
      <c r="AW87">
        <f>+Casos_PN_CORR[[#This Row],[22-abr]]-Casos_PN_CORR[[#This Row],[21-abr]]</f>
        <v>0</v>
      </c>
      <c r="AX87">
        <f>+Casos_PN_CORR[[#This Row],[23-abr]]-Casos_PN_CORR[[#This Row],[22-abr]]</f>
        <v>0</v>
      </c>
      <c r="AY87">
        <f>+Casos_PN_CORR[[#This Row],[24-abr]]-Casos_PN_CORR[[#This Row],[23-abr]]</f>
        <v>0</v>
      </c>
      <c r="AZ87">
        <f>+Casos_PN_CORR[[#This Row],[25-abr]]-Casos_PN_CORR[[#This Row],[24-abr]]</f>
        <v>0</v>
      </c>
      <c r="BA87">
        <f>+Casos_PN_CORR[[#This Row],[26-abr]]-Casos_PN_CORR[[#This Row],[25-abr]]</f>
        <v>0</v>
      </c>
      <c r="BB87">
        <f>+Casos_PN_CORR[[#This Row],[27-abr]]-Casos_PN_CORR[[#This Row],[26-abr]]</f>
        <v>0</v>
      </c>
      <c r="BC87">
        <f>+Casos_PN_CORR[[#This Row],[28-abr]]-Casos_PN_CORR[[#This Row],[27-abr]]</f>
        <v>0</v>
      </c>
      <c r="BD87">
        <f>+Casos_PN_CORR[[#This Row],[29-abr]]-Casos_PN_CORR[[#This Row],[28-abr]]</f>
        <v>0</v>
      </c>
      <c r="BE87">
        <f>+Casos_PN_CORR[[#This Row],[30-abr]]-Casos_PN_CORR[[#This Row],[29-abr]]</f>
        <v>0</v>
      </c>
      <c r="BF87">
        <f>+Casos_PN_CORR[[#This Row],[1-may]]-Casos_PN_CORR[[#This Row],[30-abr]]</f>
        <v>0</v>
      </c>
      <c r="BG87">
        <f>+Casos_PN_CORR[[#This Row],[2-may]]-Casos_PN_CORR[[#This Row],[1-may]]</f>
        <v>0</v>
      </c>
      <c r="BH87">
        <f>+Casos_PN_CORR[[#This Row],[3-may]]-Casos_PN_CORR[[#This Row],[2-may]]</f>
        <v>0</v>
      </c>
      <c r="BI87">
        <f>+Casos_PN_CORR[[#This Row],[4-may]]-Casos_PN_CORR[[#This Row],[3-may]]</f>
        <v>0</v>
      </c>
      <c r="BJ87">
        <f>+Casos_PN_CORR[[#This Row],[5-may]]-Casos_PN_CORR[[#This Row],[4-may]]</f>
        <v>0</v>
      </c>
      <c r="BK87">
        <f>+Casos_PN_CORR[[#This Row],[6-may]]-Casos_PN_CORR[[#This Row],[5-may]]</f>
        <v>0</v>
      </c>
      <c r="BL87">
        <f>+Casos_PN_CORR[[#This Row],[7-may]]-Casos_PN_CORR[[#This Row],[6-may]]</f>
        <v>0</v>
      </c>
      <c r="BM87">
        <f>+Casos_PN_CORR[[#This Row],[8-may]]-Casos_PN_CORR[[#This Row],[7-may]]</f>
        <v>0</v>
      </c>
      <c r="BN87">
        <f>+Casos_PN_CORR[[#This Row],[9-may]]-Casos_PN_CORR[[#This Row],[8-may]]</f>
        <v>0</v>
      </c>
      <c r="BO87">
        <f>+Casos_PN_CORR[[#This Row],[10-may]]-Casos_PN_CORR[[#This Row],[9-may]]</f>
        <v>0</v>
      </c>
      <c r="BP87">
        <f>+Casos_PN_CORR[[#This Row],[11-may]]-Casos_PN_CORR[[#This Row],[10-may]]</f>
        <v>0</v>
      </c>
      <c r="BQ87">
        <f>+Casos_PN_CORR[[#This Row],[12-may]]-Casos_PN_CORR[[#This Row],[11-may]]</f>
        <v>0</v>
      </c>
      <c r="BR87">
        <f>+Casos_PN_CORR[[#This Row],[13-may]]-Casos_PN_CORR[[#This Row],[12-may]]</f>
        <v>0</v>
      </c>
      <c r="BS87">
        <f>+Casos_PN_CORR[[#This Row],[14-may]]-Casos_PN_CORR[[#This Row],[13-may]]</f>
        <v>0</v>
      </c>
      <c r="BT87">
        <f>+Casos_PN_CORR[[#This Row],[15-may]]-Casos_PN_CORR[[#This Row],[14-may]]</f>
        <v>0</v>
      </c>
      <c r="BU87">
        <f>+Casos_PN_CORR[[#This Row],[16-may]]-Casos_PN_CORR[[#This Row],[15-may]]</f>
        <v>0</v>
      </c>
      <c r="BV87">
        <f>+Casos_PN_CORR[[#This Row],[17-may]]-Casos_PN_CORR[[#This Row],[16-may]]</f>
        <v>0</v>
      </c>
      <c r="BW87">
        <f>+Casos_PN_CORR[[#This Row],[18-may]]-Casos_PN_CORR[[#This Row],[17-may]]</f>
        <v>0</v>
      </c>
      <c r="BX87">
        <f>+Casos_PN_CORR[[#This Row],[19-may]]-Casos_PN_CORR[[#This Row],[18-may]]</f>
        <v>0</v>
      </c>
      <c r="BY87">
        <f>+Casos_PN_CORR[[#This Row],[20-may]]-Casos_PN_CORR[[#This Row],[19-may]]</f>
        <v>0</v>
      </c>
      <c r="BZ87">
        <f>+Casos_PN_CORR[[#This Row],[21-may]]-Casos_PN_CORR[[#This Row],[20-may]]</f>
        <v>0</v>
      </c>
      <c r="CA87">
        <f>+Casos_PN_CORR[[#This Row],[22-may]]-Casos_PN_CORR[[#This Row],[21-may]]</f>
        <v>0</v>
      </c>
      <c r="CB87">
        <f>+Casos_PN_CORR[[#This Row],[23-may]]-Casos_PN_CORR[[#This Row],[22-may]]</f>
        <v>0</v>
      </c>
      <c r="CC87">
        <f>+Casos_PN_CORR[[#This Row],[24-may]]-Casos_PN_CORR[[#This Row],[23-may]]</f>
        <v>0</v>
      </c>
      <c r="CD87">
        <f>+Casos_PN_CORR[[#This Row],[25-may]]-Casos_PN_CORR[[#This Row],[24-may]]</f>
        <v>0</v>
      </c>
      <c r="CE87">
        <f>+Casos_PN_CORR[[#This Row],[26-may]]-Casos_PN_CORR[[#This Row],[25-may]]</f>
        <v>0</v>
      </c>
      <c r="CF87">
        <f>+Casos_PN_CORR[[#This Row],[27-may]]-Casos_PN_CORR[[#This Row],[26-may]]</f>
        <v>0</v>
      </c>
      <c r="CG87">
        <f>+Casos_PN_CORR[[#This Row],[28-may]]-Casos_PN_CORR[[#This Row],[27-may]]</f>
        <v>0</v>
      </c>
      <c r="CH87">
        <f>+Casos_PN_CORR[[#This Row],[29-may]]-Casos_PN_CORR[[#This Row],[28-may]]</f>
        <v>0</v>
      </c>
      <c r="CI87">
        <f>+Casos_PN_CORR[[#This Row],[30-may]]-Casos_PN_CORR[[#This Row],[29-may]]</f>
        <v>0</v>
      </c>
      <c r="CJ87">
        <f>+Casos_PN_CORR[[#This Row],[31-may]]-Casos_PN_CORR[[#This Row],[30-may]]</f>
        <v>0</v>
      </c>
      <c r="CK87">
        <f>+Casos_PN_CORR[[#This Row],[1-jun]]-Casos_PN_CORR[[#This Row],[31-may]]</f>
        <v>0</v>
      </c>
      <c r="CL87">
        <f>+Casos_PN_CORR[[#This Row],[2-jun]]-Casos_PN_CORR[[#This Row],[1-jun]]</f>
        <v>0</v>
      </c>
      <c r="CM87">
        <f>+Casos_PN_CORR[[#This Row],[3-jun]]-Casos_PN_CORR[[#This Row],[2-jun]]</f>
        <v>0</v>
      </c>
      <c r="CN87">
        <f>+Casos_PN_CORR[[#This Row],[4-jun]]-Casos_PN_CORR[[#This Row],[3-jun]]</f>
        <v>0</v>
      </c>
      <c r="CO87">
        <f>+Casos_PN_CORR[[#This Row],[5-jun]]-Casos_PN_CORR[[#This Row],[4-jun]]</f>
        <v>0</v>
      </c>
      <c r="CP87">
        <f>+Casos_PN_CORR[[#This Row],[6-jun]]-Casos_PN_CORR[[#This Row],[5-jun]]</f>
        <v>0</v>
      </c>
    </row>
    <row r="88" spans="1:94">
      <c r="A88">
        <v>50102</v>
      </c>
      <c r="B88" s="2" t="s">
        <v>107</v>
      </c>
      <c r="C88" s="2" t="s">
        <v>228</v>
      </c>
      <c r="D88" s="2" t="s">
        <v>229</v>
      </c>
      <c r="E88" s="4">
        <f t="shared" si="1"/>
        <v>0</v>
      </c>
      <c r="F88">
        <f>+Casos_PN_CORR[[#This Row],[10-mar]]</f>
        <v>0</v>
      </c>
      <c r="G88">
        <f>+Casos_PN_CORR[[#This Row],[11-mar]]-Casos_PN_CORR[[#This Row],[10-mar]]</f>
        <v>0</v>
      </c>
      <c r="H88">
        <f>+Casos_PN_CORR[[#This Row],[12-mar]]-Casos_PN_CORR[[#This Row],[11-mar]]</f>
        <v>0</v>
      </c>
      <c r="I88">
        <f>+Casos_PN_CORR[[#This Row],[13-mar]]-Casos_PN_CORR[[#This Row],[12-mar]]</f>
        <v>0</v>
      </c>
      <c r="J88">
        <f>+Casos_PN_CORR[[#This Row],[14-mar]]-Casos_PN_CORR[[#This Row],[13-mar]]</f>
        <v>0</v>
      </c>
      <c r="K88">
        <f>+Casos_PN_CORR[[#This Row],[15-mar]]-Casos_PN_CORR[[#This Row],[14-mar]]</f>
        <v>0</v>
      </c>
      <c r="L88">
        <f>+Casos_PN_CORR[[#This Row],[16-mar]]-Casos_PN_CORR[[#This Row],[15-mar]]</f>
        <v>0</v>
      </c>
      <c r="M88">
        <f>+Casos_PN_CORR[[#This Row],[17-mar]]-Casos_PN_CORR[[#This Row],[16-mar]]</f>
        <v>0</v>
      </c>
      <c r="N88">
        <f>+Casos_PN_CORR[[#This Row],[18-mar]]-Casos_PN_CORR[[#This Row],[17-mar]]</f>
        <v>0</v>
      </c>
      <c r="O88">
        <f>+Casos_PN_CORR[[#This Row],[19-mar]]-Casos_PN_CORR[[#This Row],[18-mar]]</f>
        <v>0</v>
      </c>
      <c r="P88">
        <f>+Casos_PN_CORR[[#This Row],[20-mar]]-Casos_PN_CORR[[#This Row],[19-mar]]</f>
        <v>0</v>
      </c>
      <c r="Q88">
        <f>+Casos_PN_CORR[[#This Row],[21-mar]]-Casos_PN_CORR[[#This Row],[20-mar]]</f>
        <v>0</v>
      </c>
      <c r="R88">
        <f>+Casos_PN_CORR[[#This Row],[22-mar]]-Casos_PN_CORR[[#This Row],[21-mar]]</f>
        <v>0</v>
      </c>
      <c r="S88">
        <f>+Casos_PN_CORR[[#This Row],[23-mar]]-Casos_PN_CORR[[#This Row],[22-mar]]</f>
        <v>0</v>
      </c>
      <c r="T88">
        <f>+Casos_PN_CORR[[#This Row],[24-mar]]-Casos_PN_CORR[[#This Row],[23-mar]]</f>
        <v>0</v>
      </c>
      <c r="U88">
        <f>+Casos_PN_CORR[[#This Row],[25-mar]]-Casos_PN_CORR[[#This Row],[24-mar]]</f>
        <v>0</v>
      </c>
      <c r="V88">
        <f>+Casos_PN_CORR[[#This Row],[26-mar]]-Casos_PN_CORR[[#This Row],[25-mar]]</f>
        <v>0</v>
      </c>
      <c r="W88">
        <f>+Casos_PN_CORR[[#This Row],[27-mar]]-Casos_PN_CORR[[#This Row],[26-mar]]</f>
        <v>0</v>
      </c>
      <c r="X88">
        <f>+Casos_PN_CORR[[#This Row],[28-mar]]-Casos_PN_CORR[[#This Row],[27-mar]]</f>
        <v>0</v>
      </c>
      <c r="Y88">
        <f>+Casos_PN_CORR[[#This Row],[29-mar]]-Casos_PN_CORR[[#This Row],[28-mar]]</f>
        <v>0</v>
      </c>
      <c r="Z88">
        <f>+Casos_PN_CORR[[#This Row],[30-mar]]-Casos_PN_CORR[[#This Row],[29-mar]]</f>
        <v>0</v>
      </c>
      <c r="AA88">
        <f>+Casos_PN_CORR[[#This Row],[31-mar]]-Casos_PN_CORR[[#This Row],[30-mar]]</f>
        <v>0</v>
      </c>
      <c r="AB88">
        <f>+Casos_PN_CORR[[#This Row],[1-abr]]-Casos_PN_CORR[[#This Row],[31-mar]]</f>
        <v>0</v>
      </c>
      <c r="AC88">
        <f>+Casos_PN_CORR[[#This Row],[2-abr]]-Casos_PN_CORR[[#This Row],[1-abr]]</f>
        <v>0</v>
      </c>
      <c r="AD88">
        <f>+Casos_PN_CORR[[#This Row],[3-abr]]-Casos_PN_CORR[[#This Row],[2-abr]]</f>
        <v>0</v>
      </c>
      <c r="AE88">
        <f>+Casos_PN_CORR[[#This Row],[4-abr]]-Casos_PN_CORR[[#This Row],[3-abr]]</f>
        <v>0</v>
      </c>
      <c r="AF88">
        <f>+Casos_PN_CORR[[#This Row],[5-abr]]-Casos_PN_CORR[[#This Row],[4-abr]]</f>
        <v>0</v>
      </c>
      <c r="AG88">
        <f>+Casos_PN_CORR[[#This Row],[6-abr]]-Casos_PN_CORR[[#This Row],[5-abr]]</f>
        <v>0</v>
      </c>
      <c r="AH88">
        <f>+Casos_PN_CORR[[#This Row],[7-abr]]-Casos_PN_CORR[[#This Row],[6-abr]]</f>
        <v>0</v>
      </c>
      <c r="AI88">
        <f>+Casos_PN_CORR[[#This Row],[8-abr]]-Casos_PN_CORR[[#This Row],[7-abr]]</f>
        <v>0</v>
      </c>
      <c r="AJ88">
        <f>+Casos_PN_CORR[[#This Row],[9-abr]]-Casos_PN_CORR[[#This Row],[8-abr]]</f>
        <v>0</v>
      </c>
      <c r="AK88">
        <f>+Casos_PN_CORR[[#This Row],[10-abr]]-Casos_PN_CORR[[#This Row],[9-abr]]</f>
        <v>0</v>
      </c>
      <c r="AL88">
        <f>+Casos_PN_CORR[[#This Row],[11-abr]]-Casos_PN_CORR[[#This Row],[10-abr]]</f>
        <v>0</v>
      </c>
      <c r="AM88">
        <f>+Casos_PN_CORR[[#This Row],[12-abr]]-Casos_PN_CORR[[#This Row],[11-abr]]</f>
        <v>0</v>
      </c>
      <c r="AN88">
        <f>+Casos_PN_CORR[[#This Row],[13-abr]]-Casos_PN_CORR[[#This Row],[12-abr]]</f>
        <v>0</v>
      </c>
      <c r="AO88">
        <f>+Casos_PN_CORR[[#This Row],[14-abr]]-Casos_PN_CORR[[#This Row],[13-abr]]</f>
        <v>0</v>
      </c>
      <c r="AP88">
        <f>+Casos_PN_CORR[[#This Row],[15-abr]]-Casos_PN_CORR[[#This Row],[14-abr]]</f>
        <v>0</v>
      </c>
      <c r="AQ88">
        <f>+Casos_PN_CORR[[#This Row],[16-abr]]-Casos_PN_CORR[[#This Row],[15-abr]]</f>
        <v>0</v>
      </c>
      <c r="AR88">
        <f>+Casos_PN_CORR[[#This Row],[17-abr]]-Casos_PN_CORR[[#This Row],[16-abr]]</f>
        <v>0</v>
      </c>
      <c r="AS88">
        <f>+Casos_PN_CORR[[#This Row],[18-abr]]-Casos_PN_CORR[[#This Row],[17-abr]]</f>
        <v>0</v>
      </c>
      <c r="AT88">
        <f>+Casos_PN_CORR[[#This Row],[19-abr]]-Casos_PN_CORR[[#This Row],[18-abr]]</f>
        <v>0</v>
      </c>
      <c r="AU88">
        <f>+Casos_PN_CORR[[#This Row],[20-abr]]-Casos_PN_CORR[[#This Row],[19-abr]]</f>
        <v>0</v>
      </c>
      <c r="AV88">
        <f>+Casos_PN_CORR[[#This Row],[21-abr]]-Casos_PN_CORR[[#This Row],[20-abr]]</f>
        <v>0</v>
      </c>
      <c r="AW88">
        <f>+Casos_PN_CORR[[#This Row],[22-abr]]-Casos_PN_CORR[[#This Row],[21-abr]]</f>
        <v>0</v>
      </c>
      <c r="AX88">
        <f>+Casos_PN_CORR[[#This Row],[23-abr]]-Casos_PN_CORR[[#This Row],[22-abr]]</f>
        <v>0</v>
      </c>
      <c r="AY88">
        <f>+Casos_PN_CORR[[#This Row],[24-abr]]-Casos_PN_CORR[[#This Row],[23-abr]]</f>
        <v>0</v>
      </c>
      <c r="AZ88">
        <f>+Casos_PN_CORR[[#This Row],[25-abr]]-Casos_PN_CORR[[#This Row],[24-abr]]</f>
        <v>0</v>
      </c>
      <c r="BA88">
        <f>+Casos_PN_CORR[[#This Row],[26-abr]]-Casos_PN_CORR[[#This Row],[25-abr]]</f>
        <v>0</v>
      </c>
      <c r="BB88">
        <f>+Casos_PN_CORR[[#This Row],[27-abr]]-Casos_PN_CORR[[#This Row],[26-abr]]</f>
        <v>0</v>
      </c>
      <c r="BC88">
        <f>+Casos_PN_CORR[[#This Row],[28-abr]]-Casos_PN_CORR[[#This Row],[27-abr]]</f>
        <v>0</v>
      </c>
      <c r="BD88">
        <f>+Casos_PN_CORR[[#This Row],[29-abr]]-Casos_PN_CORR[[#This Row],[28-abr]]</f>
        <v>0</v>
      </c>
      <c r="BE88">
        <f>+Casos_PN_CORR[[#This Row],[30-abr]]-Casos_PN_CORR[[#This Row],[29-abr]]</f>
        <v>0</v>
      </c>
      <c r="BF88">
        <f>+Casos_PN_CORR[[#This Row],[1-may]]-Casos_PN_CORR[[#This Row],[30-abr]]</f>
        <v>0</v>
      </c>
      <c r="BG88">
        <f>+Casos_PN_CORR[[#This Row],[2-may]]-Casos_PN_CORR[[#This Row],[1-may]]</f>
        <v>0</v>
      </c>
      <c r="BH88">
        <f>+Casos_PN_CORR[[#This Row],[3-may]]-Casos_PN_CORR[[#This Row],[2-may]]</f>
        <v>0</v>
      </c>
      <c r="BI88">
        <f>+Casos_PN_CORR[[#This Row],[4-may]]-Casos_PN_CORR[[#This Row],[3-may]]</f>
        <v>0</v>
      </c>
      <c r="BJ88">
        <f>+Casos_PN_CORR[[#This Row],[5-may]]-Casos_PN_CORR[[#This Row],[4-may]]</f>
        <v>0</v>
      </c>
      <c r="BK88">
        <f>+Casos_PN_CORR[[#This Row],[6-may]]-Casos_PN_CORR[[#This Row],[5-may]]</f>
        <v>0</v>
      </c>
      <c r="BL88">
        <f>+Casos_PN_CORR[[#This Row],[7-may]]-Casos_PN_CORR[[#This Row],[6-may]]</f>
        <v>0</v>
      </c>
      <c r="BM88">
        <f>+Casos_PN_CORR[[#This Row],[8-may]]-Casos_PN_CORR[[#This Row],[7-may]]</f>
        <v>0</v>
      </c>
      <c r="BN88">
        <f>+Casos_PN_CORR[[#This Row],[9-may]]-Casos_PN_CORR[[#This Row],[8-may]]</f>
        <v>0</v>
      </c>
      <c r="BO88">
        <f>+Casos_PN_CORR[[#This Row],[10-may]]-Casos_PN_CORR[[#This Row],[9-may]]</f>
        <v>0</v>
      </c>
      <c r="BP88">
        <f>+Casos_PN_CORR[[#This Row],[11-may]]-Casos_PN_CORR[[#This Row],[10-may]]</f>
        <v>0</v>
      </c>
      <c r="BQ88">
        <f>+Casos_PN_CORR[[#This Row],[12-may]]-Casos_PN_CORR[[#This Row],[11-may]]</f>
        <v>0</v>
      </c>
      <c r="BR88">
        <f>+Casos_PN_CORR[[#This Row],[13-may]]-Casos_PN_CORR[[#This Row],[12-may]]</f>
        <v>0</v>
      </c>
      <c r="BS88">
        <f>+Casos_PN_CORR[[#This Row],[14-may]]-Casos_PN_CORR[[#This Row],[13-may]]</f>
        <v>0</v>
      </c>
      <c r="BT88">
        <f>+Casos_PN_CORR[[#This Row],[15-may]]-Casos_PN_CORR[[#This Row],[14-may]]</f>
        <v>0</v>
      </c>
      <c r="BU88">
        <f>+Casos_PN_CORR[[#This Row],[16-may]]-Casos_PN_CORR[[#This Row],[15-may]]</f>
        <v>0</v>
      </c>
      <c r="BV88">
        <f>+Casos_PN_CORR[[#This Row],[17-may]]-Casos_PN_CORR[[#This Row],[16-may]]</f>
        <v>0</v>
      </c>
      <c r="BW88">
        <f>+Casos_PN_CORR[[#This Row],[18-may]]-Casos_PN_CORR[[#This Row],[17-may]]</f>
        <v>0</v>
      </c>
      <c r="BX88">
        <f>+Casos_PN_CORR[[#This Row],[19-may]]-Casos_PN_CORR[[#This Row],[18-may]]</f>
        <v>0</v>
      </c>
      <c r="BY88">
        <f>+Casos_PN_CORR[[#This Row],[20-may]]-Casos_PN_CORR[[#This Row],[19-may]]</f>
        <v>0</v>
      </c>
      <c r="BZ88">
        <f>+Casos_PN_CORR[[#This Row],[21-may]]-Casos_PN_CORR[[#This Row],[20-may]]</f>
        <v>0</v>
      </c>
      <c r="CA88">
        <f>+Casos_PN_CORR[[#This Row],[22-may]]-Casos_PN_CORR[[#This Row],[21-may]]</f>
        <v>0</v>
      </c>
      <c r="CB88">
        <f>+Casos_PN_CORR[[#This Row],[23-may]]-Casos_PN_CORR[[#This Row],[22-may]]</f>
        <v>0</v>
      </c>
      <c r="CC88">
        <f>+Casos_PN_CORR[[#This Row],[24-may]]-Casos_PN_CORR[[#This Row],[23-may]]</f>
        <v>0</v>
      </c>
      <c r="CD88">
        <f>+Casos_PN_CORR[[#This Row],[25-may]]-Casos_PN_CORR[[#This Row],[24-may]]</f>
        <v>0</v>
      </c>
      <c r="CE88">
        <f>+Casos_PN_CORR[[#This Row],[26-may]]-Casos_PN_CORR[[#This Row],[25-may]]</f>
        <v>0</v>
      </c>
      <c r="CF88">
        <f>+Casos_PN_CORR[[#This Row],[27-may]]-Casos_PN_CORR[[#This Row],[26-may]]</f>
        <v>0</v>
      </c>
      <c r="CG88">
        <f>+Casos_PN_CORR[[#This Row],[28-may]]-Casos_PN_CORR[[#This Row],[27-may]]</f>
        <v>0</v>
      </c>
      <c r="CH88">
        <f>+Casos_PN_CORR[[#This Row],[29-may]]-Casos_PN_CORR[[#This Row],[28-may]]</f>
        <v>0</v>
      </c>
      <c r="CI88">
        <f>+Casos_PN_CORR[[#This Row],[30-may]]-Casos_PN_CORR[[#This Row],[29-may]]</f>
        <v>0</v>
      </c>
      <c r="CJ88">
        <f>+Casos_PN_CORR[[#This Row],[31-may]]-Casos_PN_CORR[[#This Row],[30-may]]</f>
        <v>0</v>
      </c>
      <c r="CK88">
        <f>+Casos_PN_CORR[[#This Row],[1-jun]]-Casos_PN_CORR[[#This Row],[31-may]]</f>
        <v>0</v>
      </c>
      <c r="CL88">
        <f>+Casos_PN_CORR[[#This Row],[2-jun]]-Casos_PN_CORR[[#This Row],[1-jun]]</f>
        <v>0</v>
      </c>
      <c r="CM88">
        <f>+Casos_PN_CORR[[#This Row],[3-jun]]-Casos_PN_CORR[[#This Row],[2-jun]]</f>
        <v>0</v>
      </c>
      <c r="CN88">
        <f>+Casos_PN_CORR[[#This Row],[4-jun]]-Casos_PN_CORR[[#This Row],[3-jun]]</f>
        <v>0</v>
      </c>
      <c r="CO88">
        <f>+Casos_PN_CORR[[#This Row],[5-jun]]-Casos_PN_CORR[[#This Row],[4-jun]]</f>
        <v>0</v>
      </c>
      <c r="CP88">
        <f>+Casos_PN_CORR[[#This Row],[6-jun]]-Casos_PN_CORR[[#This Row],[5-jun]]</f>
        <v>0</v>
      </c>
    </row>
    <row r="89" spans="1:94">
      <c r="A89">
        <v>130303</v>
      </c>
      <c r="B89" s="2" t="s">
        <v>131</v>
      </c>
      <c r="C89" s="2" t="s">
        <v>219</v>
      </c>
      <c r="D89" s="2" t="s">
        <v>230</v>
      </c>
      <c r="E89" s="4">
        <f t="shared" si="1"/>
        <v>4</v>
      </c>
      <c r="F89">
        <f>+Casos_PN_CORR[[#This Row],[10-mar]]</f>
        <v>0</v>
      </c>
      <c r="G89">
        <f>+Casos_PN_CORR[[#This Row],[11-mar]]-Casos_PN_CORR[[#This Row],[10-mar]]</f>
        <v>0</v>
      </c>
      <c r="H89">
        <f>+Casos_PN_CORR[[#This Row],[12-mar]]-Casos_PN_CORR[[#This Row],[11-mar]]</f>
        <v>0</v>
      </c>
      <c r="I89">
        <f>+Casos_PN_CORR[[#This Row],[13-mar]]-Casos_PN_CORR[[#This Row],[12-mar]]</f>
        <v>0</v>
      </c>
      <c r="J89">
        <f>+Casos_PN_CORR[[#This Row],[14-mar]]-Casos_PN_CORR[[#This Row],[13-mar]]</f>
        <v>0</v>
      </c>
      <c r="K89">
        <f>+Casos_PN_CORR[[#This Row],[15-mar]]-Casos_PN_CORR[[#This Row],[14-mar]]</f>
        <v>0</v>
      </c>
      <c r="L89">
        <f>+Casos_PN_CORR[[#This Row],[16-mar]]-Casos_PN_CORR[[#This Row],[15-mar]]</f>
        <v>0</v>
      </c>
      <c r="M89">
        <f>+Casos_PN_CORR[[#This Row],[17-mar]]-Casos_PN_CORR[[#This Row],[16-mar]]</f>
        <v>0</v>
      </c>
      <c r="N89">
        <f>+Casos_PN_CORR[[#This Row],[18-mar]]-Casos_PN_CORR[[#This Row],[17-mar]]</f>
        <v>0</v>
      </c>
      <c r="O89">
        <f>+Casos_PN_CORR[[#This Row],[19-mar]]-Casos_PN_CORR[[#This Row],[18-mar]]</f>
        <v>0</v>
      </c>
      <c r="P89">
        <f>+Casos_PN_CORR[[#This Row],[20-mar]]-Casos_PN_CORR[[#This Row],[19-mar]]</f>
        <v>0</v>
      </c>
      <c r="Q89">
        <f>+Casos_PN_CORR[[#This Row],[21-mar]]-Casos_PN_CORR[[#This Row],[20-mar]]</f>
        <v>0</v>
      </c>
      <c r="R89">
        <f>+Casos_PN_CORR[[#This Row],[22-mar]]-Casos_PN_CORR[[#This Row],[21-mar]]</f>
        <v>0</v>
      </c>
      <c r="S89">
        <f>+Casos_PN_CORR[[#This Row],[23-mar]]-Casos_PN_CORR[[#This Row],[22-mar]]</f>
        <v>0</v>
      </c>
      <c r="T89">
        <f>+Casos_PN_CORR[[#This Row],[24-mar]]-Casos_PN_CORR[[#This Row],[23-mar]]</f>
        <v>0</v>
      </c>
      <c r="U89">
        <f>+Casos_PN_CORR[[#This Row],[25-mar]]-Casos_PN_CORR[[#This Row],[24-mar]]</f>
        <v>0</v>
      </c>
      <c r="V89">
        <f>+Casos_PN_CORR[[#This Row],[26-mar]]-Casos_PN_CORR[[#This Row],[25-mar]]</f>
        <v>0</v>
      </c>
      <c r="W89">
        <f>+Casos_PN_CORR[[#This Row],[27-mar]]-Casos_PN_CORR[[#This Row],[26-mar]]</f>
        <v>0</v>
      </c>
      <c r="X89">
        <f>+Casos_PN_CORR[[#This Row],[28-mar]]-Casos_PN_CORR[[#This Row],[27-mar]]</f>
        <v>0</v>
      </c>
      <c r="Y89">
        <f>+Casos_PN_CORR[[#This Row],[29-mar]]-Casos_PN_CORR[[#This Row],[28-mar]]</f>
        <v>0</v>
      </c>
      <c r="Z89">
        <f>+Casos_PN_CORR[[#This Row],[30-mar]]-Casos_PN_CORR[[#This Row],[29-mar]]</f>
        <v>0</v>
      </c>
      <c r="AA89">
        <f>+Casos_PN_CORR[[#This Row],[31-mar]]-Casos_PN_CORR[[#This Row],[30-mar]]</f>
        <v>0</v>
      </c>
      <c r="AB89">
        <f>+Casos_PN_CORR[[#This Row],[1-abr]]-Casos_PN_CORR[[#This Row],[31-mar]]</f>
        <v>0</v>
      </c>
      <c r="AC89">
        <f>+Casos_PN_CORR[[#This Row],[2-abr]]-Casos_PN_CORR[[#This Row],[1-abr]]</f>
        <v>0</v>
      </c>
      <c r="AD89">
        <f>+Casos_PN_CORR[[#This Row],[3-abr]]-Casos_PN_CORR[[#This Row],[2-abr]]</f>
        <v>0</v>
      </c>
      <c r="AE89">
        <f>+Casos_PN_CORR[[#This Row],[4-abr]]-Casos_PN_CORR[[#This Row],[3-abr]]</f>
        <v>0</v>
      </c>
      <c r="AF89">
        <f>+Casos_PN_CORR[[#This Row],[5-abr]]-Casos_PN_CORR[[#This Row],[4-abr]]</f>
        <v>0</v>
      </c>
      <c r="AG89">
        <f>+Casos_PN_CORR[[#This Row],[6-abr]]-Casos_PN_CORR[[#This Row],[5-abr]]</f>
        <v>0</v>
      </c>
      <c r="AH89">
        <f>+Casos_PN_CORR[[#This Row],[7-abr]]-Casos_PN_CORR[[#This Row],[6-abr]]</f>
        <v>0</v>
      </c>
      <c r="AI89">
        <f>+Casos_PN_CORR[[#This Row],[8-abr]]-Casos_PN_CORR[[#This Row],[7-abr]]</f>
        <v>0</v>
      </c>
      <c r="AJ89">
        <f>+Casos_PN_CORR[[#This Row],[9-abr]]-Casos_PN_CORR[[#This Row],[8-abr]]</f>
        <v>0</v>
      </c>
      <c r="AK89">
        <f>+Casos_PN_CORR[[#This Row],[10-abr]]-Casos_PN_CORR[[#This Row],[9-abr]]</f>
        <v>0</v>
      </c>
      <c r="AL89">
        <f>+Casos_PN_CORR[[#This Row],[11-abr]]-Casos_PN_CORR[[#This Row],[10-abr]]</f>
        <v>0</v>
      </c>
      <c r="AM89">
        <f>+Casos_PN_CORR[[#This Row],[12-abr]]-Casos_PN_CORR[[#This Row],[11-abr]]</f>
        <v>0</v>
      </c>
      <c r="AN89">
        <f>+Casos_PN_CORR[[#This Row],[13-abr]]-Casos_PN_CORR[[#This Row],[12-abr]]</f>
        <v>0</v>
      </c>
      <c r="AO89">
        <f>+Casos_PN_CORR[[#This Row],[14-abr]]-Casos_PN_CORR[[#This Row],[13-abr]]</f>
        <v>0</v>
      </c>
      <c r="AP89">
        <f>+Casos_PN_CORR[[#This Row],[15-abr]]-Casos_PN_CORR[[#This Row],[14-abr]]</f>
        <v>0</v>
      </c>
      <c r="AQ89">
        <f>+Casos_PN_CORR[[#This Row],[16-abr]]-Casos_PN_CORR[[#This Row],[15-abr]]</f>
        <v>0</v>
      </c>
      <c r="AR89">
        <f>+Casos_PN_CORR[[#This Row],[17-abr]]-Casos_PN_CORR[[#This Row],[16-abr]]</f>
        <v>0</v>
      </c>
      <c r="AS89">
        <f>+Casos_PN_CORR[[#This Row],[18-abr]]-Casos_PN_CORR[[#This Row],[17-abr]]</f>
        <v>0</v>
      </c>
      <c r="AT89">
        <f>+Casos_PN_CORR[[#This Row],[19-abr]]-Casos_PN_CORR[[#This Row],[18-abr]]</f>
        <v>0</v>
      </c>
      <c r="AU89">
        <f>+Casos_PN_CORR[[#This Row],[20-abr]]-Casos_PN_CORR[[#This Row],[19-abr]]</f>
        <v>0</v>
      </c>
      <c r="AV89">
        <f>+Casos_PN_CORR[[#This Row],[21-abr]]-Casos_PN_CORR[[#This Row],[20-abr]]</f>
        <v>0</v>
      </c>
      <c r="AW89">
        <f>+Casos_PN_CORR[[#This Row],[22-abr]]-Casos_PN_CORR[[#This Row],[21-abr]]</f>
        <v>0</v>
      </c>
      <c r="AX89">
        <f>+Casos_PN_CORR[[#This Row],[23-abr]]-Casos_PN_CORR[[#This Row],[22-abr]]</f>
        <v>0</v>
      </c>
      <c r="AY89">
        <f>+Casos_PN_CORR[[#This Row],[24-abr]]-Casos_PN_CORR[[#This Row],[23-abr]]</f>
        <v>0</v>
      </c>
      <c r="AZ89">
        <f>+Casos_PN_CORR[[#This Row],[25-abr]]-Casos_PN_CORR[[#This Row],[24-abr]]</f>
        <v>0</v>
      </c>
      <c r="BA89">
        <f>+Casos_PN_CORR[[#This Row],[26-abr]]-Casos_PN_CORR[[#This Row],[25-abr]]</f>
        <v>0</v>
      </c>
      <c r="BB89">
        <f>+Casos_PN_CORR[[#This Row],[27-abr]]-Casos_PN_CORR[[#This Row],[26-abr]]</f>
        <v>0</v>
      </c>
      <c r="BC89">
        <f>+Casos_PN_CORR[[#This Row],[28-abr]]-Casos_PN_CORR[[#This Row],[27-abr]]</f>
        <v>0</v>
      </c>
      <c r="BD89">
        <f>+Casos_PN_CORR[[#This Row],[29-abr]]-Casos_PN_CORR[[#This Row],[28-abr]]</f>
        <v>0</v>
      </c>
      <c r="BE89">
        <f>+Casos_PN_CORR[[#This Row],[30-abr]]-Casos_PN_CORR[[#This Row],[29-abr]]</f>
        <v>0</v>
      </c>
      <c r="BF89">
        <f>+Casos_PN_CORR[[#This Row],[1-may]]-Casos_PN_CORR[[#This Row],[30-abr]]</f>
        <v>0</v>
      </c>
      <c r="BG89">
        <f>+Casos_PN_CORR[[#This Row],[2-may]]-Casos_PN_CORR[[#This Row],[1-may]]</f>
        <v>0</v>
      </c>
      <c r="BH89">
        <f>+Casos_PN_CORR[[#This Row],[3-may]]-Casos_PN_CORR[[#This Row],[2-may]]</f>
        <v>0</v>
      </c>
      <c r="BI89">
        <f>+Casos_PN_CORR[[#This Row],[4-may]]-Casos_PN_CORR[[#This Row],[3-may]]</f>
        <v>0</v>
      </c>
      <c r="BJ89">
        <f>+Casos_PN_CORR[[#This Row],[5-may]]-Casos_PN_CORR[[#This Row],[4-may]]</f>
        <v>0</v>
      </c>
      <c r="BK89">
        <f>+Casos_PN_CORR[[#This Row],[6-may]]-Casos_PN_CORR[[#This Row],[5-may]]</f>
        <v>0</v>
      </c>
      <c r="BL89">
        <f>+Casos_PN_CORR[[#This Row],[7-may]]-Casos_PN_CORR[[#This Row],[6-may]]</f>
        <v>0</v>
      </c>
      <c r="BM89">
        <f>+Casos_PN_CORR[[#This Row],[8-may]]-Casos_PN_CORR[[#This Row],[7-may]]</f>
        <v>0</v>
      </c>
      <c r="BN89">
        <f>+Casos_PN_CORR[[#This Row],[9-may]]-Casos_PN_CORR[[#This Row],[8-may]]</f>
        <v>0</v>
      </c>
      <c r="BO89">
        <f>+Casos_PN_CORR[[#This Row],[10-may]]-Casos_PN_CORR[[#This Row],[9-may]]</f>
        <v>0</v>
      </c>
      <c r="BP89">
        <f>+Casos_PN_CORR[[#This Row],[11-may]]-Casos_PN_CORR[[#This Row],[10-may]]</f>
        <v>0</v>
      </c>
      <c r="BQ89">
        <f>+Casos_PN_CORR[[#This Row],[12-may]]-Casos_PN_CORR[[#This Row],[11-may]]</f>
        <v>0</v>
      </c>
      <c r="BR89">
        <f>+Casos_PN_CORR[[#This Row],[13-may]]-Casos_PN_CORR[[#This Row],[12-may]]</f>
        <v>0</v>
      </c>
      <c r="BS89">
        <f>+Casos_PN_CORR[[#This Row],[14-may]]-Casos_PN_CORR[[#This Row],[13-may]]</f>
        <v>0</v>
      </c>
      <c r="BT89">
        <f>+Casos_PN_CORR[[#This Row],[15-may]]-Casos_PN_CORR[[#This Row],[14-may]]</f>
        <v>0</v>
      </c>
      <c r="BU89">
        <f>+Casos_PN_CORR[[#This Row],[16-may]]-Casos_PN_CORR[[#This Row],[15-may]]</f>
        <v>0</v>
      </c>
      <c r="BV89">
        <f>+Casos_PN_CORR[[#This Row],[17-may]]-Casos_PN_CORR[[#This Row],[16-may]]</f>
        <v>0</v>
      </c>
      <c r="BW89">
        <f>+Casos_PN_CORR[[#This Row],[18-may]]-Casos_PN_CORR[[#This Row],[17-may]]</f>
        <v>0</v>
      </c>
      <c r="BX89">
        <f>+Casos_PN_CORR[[#This Row],[19-may]]-Casos_PN_CORR[[#This Row],[18-may]]</f>
        <v>0</v>
      </c>
      <c r="BY89">
        <f>+Casos_PN_CORR[[#This Row],[20-may]]-Casos_PN_CORR[[#This Row],[19-may]]</f>
        <v>0</v>
      </c>
      <c r="BZ89">
        <f>+Casos_PN_CORR[[#This Row],[21-may]]-Casos_PN_CORR[[#This Row],[20-may]]</f>
        <v>0</v>
      </c>
      <c r="CA89">
        <f>+Casos_PN_CORR[[#This Row],[22-may]]-Casos_PN_CORR[[#This Row],[21-may]]</f>
        <v>0</v>
      </c>
      <c r="CB89">
        <f>+Casos_PN_CORR[[#This Row],[23-may]]-Casos_PN_CORR[[#This Row],[22-may]]</f>
        <v>0</v>
      </c>
      <c r="CC89">
        <f>+Casos_PN_CORR[[#This Row],[24-may]]-Casos_PN_CORR[[#This Row],[23-may]]</f>
        <v>0</v>
      </c>
      <c r="CD89">
        <f>+Casos_PN_CORR[[#This Row],[25-may]]-Casos_PN_CORR[[#This Row],[24-may]]</f>
        <v>0</v>
      </c>
      <c r="CE89">
        <f>+Casos_PN_CORR[[#This Row],[26-may]]-Casos_PN_CORR[[#This Row],[25-may]]</f>
        <v>0</v>
      </c>
      <c r="CF89">
        <f>+Casos_PN_CORR[[#This Row],[27-may]]-Casos_PN_CORR[[#This Row],[26-may]]</f>
        <v>0</v>
      </c>
      <c r="CG89">
        <f>+Casos_PN_CORR[[#This Row],[28-may]]-Casos_PN_CORR[[#This Row],[27-may]]</f>
        <v>0</v>
      </c>
      <c r="CH89">
        <f>+Casos_PN_CORR[[#This Row],[29-may]]-Casos_PN_CORR[[#This Row],[28-may]]</f>
        <v>0</v>
      </c>
      <c r="CI89">
        <f>+Casos_PN_CORR[[#This Row],[30-may]]-Casos_PN_CORR[[#This Row],[29-may]]</f>
        <v>0</v>
      </c>
      <c r="CJ89">
        <f>+Casos_PN_CORR[[#This Row],[31-may]]-Casos_PN_CORR[[#This Row],[30-may]]</f>
        <v>0</v>
      </c>
      <c r="CK89">
        <f>+Casos_PN_CORR[[#This Row],[1-jun]]-Casos_PN_CORR[[#This Row],[31-may]]</f>
        <v>0</v>
      </c>
      <c r="CL89">
        <f>+Casos_PN_CORR[[#This Row],[2-jun]]-Casos_PN_CORR[[#This Row],[1-jun]]</f>
        <v>0</v>
      </c>
      <c r="CM89">
        <f>+Casos_PN_CORR[[#This Row],[3-jun]]-Casos_PN_CORR[[#This Row],[2-jun]]</f>
        <v>0</v>
      </c>
      <c r="CN89">
        <f>+Casos_PN_CORR[[#This Row],[4-jun]]-Casos_PN_CORR[[#This Row],[3-jun]]</f>
        <v>0</v>
      </c>
      <c r="CO89">
        <f>+Casos_PN_CORR[[#This Row],[5-jun]]-Casos_PN_CORR[[#This Row],[4-jun]]</f>
        <v>4</v>
      </c>
      <c r="CP89">
        <f>+Casos_PN_CORR[[#This Row],[6-jun]]-Casos_PN_CORR[[#This Row],[5-jun]]</f>
        <v>0</v>
      </c>
    </row>
    <row r="90" spans="1:94">
      <c r="A90">
        <v>40108</v>
      </c>
      <c r="B90" s="2" t="s">
        <v>115</v>
      </c>
      <c r="C90" s="2" t="s">
        <v>116</v>
      </c>
      <c r="D90" s="2" t="s">
        <v>231</v>
      </c>
      <c r="E90" s="4">
        <f t="shared" si="1"/>
        <v>0</v>
      </c>
      <c r="F90">
        <f>+Casos_PN_CORR[[#This Row],[10-mar]]</f>
        <v>0</v>
      </c>
      <c r="G90">
        <f>+Casos_PN_CORR[[#This Row],[11-mar]]-Casos_PN_CORR[[#This Row],[10-mar]]</f>
        <v>0</v>
      </c>
      <c r="H90">
        <f>+Casos_PN_CORR[[#This Row],[12-mar]]-Casos_PN_CORR[[#This Row],[11-mar]]</f>
        <v>0</v>
      </c>
      <c r="I90">
        <f>+Casos_PN_CORR[[#This Row],[13-mar]]-Casos_PN_CORR[[#This Row],[12-mar]]</f>
        <v>0</v>
      </c>
      <c r="J90">
        <f>+Casos_PN_CORR[[#This Row],[14-mar]]-Casos_PN_CORR[[#This Row],[13-mar]]</f>
        <v>0</v>
      </c>
      <c r="K90">
        <f>+Casos_PN_CORR[[#This Row],[15-mar]]-Casos_PN_CORR[[#This Row],[14-mar]]</f>
        <v>0</v>
      </c>
      <c r="L90">
        <f>+Casos_PN_CORR[[#This Row],[16-mar]]-Casos_PN_CORR[[#This Row],[15-mar]]</f>
        <v>0</v>
      </c>
      <c r="M90">
        <f>+Casos_PN_CORR[[#This Row],[17-mar]]-Casos_PN_CORR[[#This Row],[16-mar]]</f>
        <v>0</v>
      </c>
      <c r="N90">
        <f>+Casos_PN_CORR[[#This Row],[18-mar]]-Casos_PN_CORR[[#This Row],[17-mar]]</f>
        <v>0</v>
      </c>
      <c r="O90">
        <f>+Casos_PN_CORR[[#This Row],[19-mar]]-Casos_PN_CORR[[#This Row],[18-mar]]</f>
        <v>0</v>
      </c>
      <c r="P90">
        <f>+Casos_PN_CORR[[#This Row],[20-mar]]-Casos_PN_CORR[[#This Row],[19-mar]]</f>
        <v>0</v>
      </c>
      <c r="Q90">
        <f>+Casos_PN_CORR[[#This Row],[21-mar]]-Casos_PN_CORR[[#This Row],[20-mar]]</f>
        <v>0</v>
      </c>
      <c r="R90">
        <f>+Casos_PN_CORR[[#This Row],[22-mar]]-Casos_PN_CORR[[#This Row],[21-mar]]</f>
        <v>0</v>
      </c>
      <c r="S90">
        <f>+Casos_PN_CORR[[#This Row],[23-mar]]-Casos_PN_CORR[[#This Row],[22-mar]]</f>
        <v>0</v>
      </c>
      <c r="T90">
        <f>+Casos_PN_CORR[[#This Row],[24-mar]]-Casos_PN_CORR[[#This Row],[23-mar]]</f>
        <v>0</v>
      </c>
      <c r="U90">
        <f>+Casos_PN_CORR[[#This Row],[25-mar]]-Casos_PN_CORR[[#This Row],[24-mar]]</f>
        <v>0</v>
      </c>
      <c r="V90">
        <f>+Casos_PN_CORR[[#This Row],[26-mar]]-Casos_PN_CORR[[#This Row],[25-mar]]</f>
        <v>0</v>
      </c>
      <c r="W90">
        <f>+Casos_PN_CORR[[#This Row],[27-mar]]-Casos_PN_CORR[[#This Row],[26-mar]]</f>
        <v>0</v>
      </c>
      <c r="X90">
        <f>+Casos_PN_CORR[[#This Row],[28-mar]]-Casos_PN_CORR[[#This Row],[27-mar]]</f>
        <v>0</v>
      </c>
      <c r="Y90">
        <f>+Casos_PN_CORR[[#This Row],[29-mar]]-Casos_PN_CORR[[#This Row],[28-mar]]</f>
        <v>0</v>
      </c>
      <c r="Z90">
        <f>+Casos_PN_CORR[[#This Row],[30-mar]]-Casos_PN_CORR[[#This Row],[29-mar]]</f>
        <v>0</v>
      </c>
      <c r="AA90">
        <f>+Casos_PN_CORR[[#This Row],[31-mar]]-Casos_PN_CORR[[#This Row],[30-mar]]</f>
        <v>0</v>
      </c>
      <c r="AB90">
        <f>+Casos_PN_CORR[[#This Row],[1-abr]]-Casos_PN_CORR[[#This Row],[31-mar]]</f>
        <v>0</v>
      </c>
      <c r="AC90">
        <f>+Casos_PN_CORR[[#This Row],[2-abr]]-Casos_PN_CORR[[#This Row],[1-abr]]</f>
        <v>0</v>
      </c>
      <c r="AD90">
        <f>+Casos_PN_CORR[[#This Row],[3-abr]]-Casos_PN_CORR[[#This Row],[2-abr]]</f>
        <v>0</v>
      </c>
      <c r="AE90">
        <f>+Casos_PN_CORR[[#This Row],[4-abr]]-Casos_PN_CORR[[#This Row],[3-abr]]</f>
        <v>0</v>
      </c>
      <c r="AF90">
        <f>+Casos_PN_CORR[[#This Row],[5-abr]]-Casos_PN_CORR[[#This Row],[4-abr]]</f>
        <v>0</v>
      </c>
      <c r="AG90">
        <f>+Casos_PN_CORR[[#This Row],[6-abr]]-Casos_PN_CORR[[#This Row],[5-abr]]</f>
        <v>0</v>
      </c>
      <c r="AH90">
        <f>+Casos_PN_CORR[[#This Row],[7-abr]]-Casos_PN_CORR[[#This Row],[6-abr]]</f>
        <v>0</v>
      </c>
      <c r="AI90">
        <f>+Casos_PN_CORR[[#This Row],[8-abr]]-Casos_PN_CORR[[#This Row],[7-abr]]</f>
        <v>0</v>
      </c>
      <c r="AJ90">
        <f>+Casos_PN_CORR[[#This Row],[9-abr]]-Casos_PN_CORR[[#This Row],[8-abr]]</f>
        <v>0</v>
      </c>
      <c r="AK90">
        <f>+Casos_PN_CORR[[#This Row],[10-abr]]-Casos_PN_CORR[[#This Row],[9-abr]]</f>
        <v>0</v>
      </c>
      <c r="AL90">
        <f>+Casos_PN_CORR[[#This Row],[11-abr]]-Casos_PN_CORR[[#This Row],[10-abr]]</f>
        <v>0</v>
      </c>
      <c r="AM90">
        <f>+Casos_PN_CORR[[#This Row],[12-abr]]-Casos_PN_CORR[[#This Row],[11-abr]]</f>
        <v>0</v>
      </c>
      <c r="AN90">
        <f>+Casos_PN_CORR[[#This Row],[13-abr]]-Casos_PN_CORR[[#This Row],[12-abr]]</f>
        <v>0</v>
      </c>
      <c r="AO90">
        <f>+Casos_PN_CORR[[#This Row],[14-abr]]-Casos_PN_CORR[[#This Row],[13-abr]]</f>
        <v>0</v>
      </c>
      <c r="AP90">
        <f>+Casos_PN_CORR[[#This Row],[15-abr]]-Casos_PN_CORR[[#This Row],[14-abr]]</f>
        <v>0</v>
      </c>
      <c r="AQ90">
        <f>+Casos_PN_CORR[[#This Row],[16-abr]]-Casos_PN_CORR[[#This Row],[15-abr]]</f>
        <v>0</v>
      </c>
      <c r="AR90">
        <f>+Casos_PN_CORR[[#This Row],[17-abr]]-Casos_PN_CORR[[#This Row],[16-abr]]</f>
        <v>0</v>
      </c>
      <c r="AS90">
        <f>+Casos_PN_CORR[[#This Row],[18-abr]]-Casos_PN_CORR[[#This Row],[17-abr]]</f>
        <v>0</v>
      </c>
      <c r="AT90">
        <f>+Casos_PN_CORR[[#This Row],[19-abr]]-Casos_PN_CORR[[#This Row],[18-abr]]</f>
        <v>0</v>
      </c>
      <c r="AU90">
        <f>+Casos_PN_CORR[[#This Row],[20-abr]]-Casos_PN_CORR[[#This Row],[19-abr]]</f>
        <v>0</v>
      </c>
      <c r="AV90">
        <f>+Casos_PN_CORR[[#This Row],[21-abr]]-Casos_PN_CORR[[#This Row],[20-abr]]</f>
        <v>0</v>
      </c>
      <c r="AW90">
        <f>+Casos_PN_CORR[[#This Row],[22-abr]]-Casos_PN_CORR[[#This Row],[21-abr]]</f>
        <v>0</v>
      </c>
      <c r="AX90">
        <f>+Casos_PN_CORR[[#This Row],[23-abr]]-Casos_PN_CORR[[#This Row],[22-abr]]</f>
        <v>0</v>
      </c>
      <c r="AY90">
        <f>+Casos_PN_CORR[[#This Row],[24-abr]]-Casos_PN_CORR[[#This Row],[23-abr]]</f>
        <v>0</v>
      </c>
      <c r="AZ90">
        <f>+Casos_PN_CORR[[#This Row],[25-abr]]-Casos_PN_CORR[[#This Row],[24-abr]]</f>
        <v>0</v>
      </c>
      <c r="BA90">
        <f>+Casos_PN_CORR[[#This Row],[26-abr]]-Casos_PN_CORR[[#This Row],[25-abr]]</f>
        <v>0</v>
      </c>
      <c r="BB90">
        <f>+Casos_PN_CORR[[#This Row],[27-abr]]-Casos_PN_CORR[[#This Row],[26-abr]]</f>
        <v>0</v>
      </c>
      <c r="BC90">
        <f>+Casos_PN_CORR[[#This Row],[28-abr]]-Casos_PN_CORR[[#This Row],[27-abr]]</f>
        <v>0</v>
      </c>
      <c r="BD90">
        <f>+Casos_PN_CORR[[#This Row],[29-abr]]-Casos_PN_CORR[[#This Row],[28-abr]]</f>
        <v>0</v>
      </c>
      <c r="BE90">
        <f>+Casos_PN_CORR[[#This Row],[30-abr]]-Casos_PN_CORR[[#This Row],[29-abr]]</f>
        <v>0</v>
      </c>
      <c r="BF90">
        <f>+Casos_PN_CORR[[#This Row],[1-may]]-Casos_PN_CORR[[#This Row],[30-abr]]</f>
        <v>0</v>
      </c>
      <c r="BG90">
        <f>+Casos_PN_CORR[[#This Row],[2-may]]-Casos_PN_CORR[[#This Row],[1-may]]</f>
        <v>0</v>
      </c>
      <c r="BH90">
        <f>+Casos_PN_CORR[[#This Row],[3-may]]-Casos_PN_CORR[[#This Row],[2-may]]</f>
        <v>0</v>
      </c>
      <c r="BI90">
        <f>+Casos_PN_CORR[[#This Row],[4-may]]-Casos_PN_CORR[[#This Row],[3-may]]</f>
        <v>0</v>
      </c>
      <c r="BJ90">
        <f>+Casos_PN_CORR[[#This Row],[5-may]]-Casos_PN_CORR[[#This Row],[4-may]]</f>
        <v>0</v>
      </c>
      <c r="BK90">
        <f>+Casos_PN_CORR[[#This Row],[6-may]]-Casos_PN_CORR[[#This Row],[5-may]]</f>
        <v>0</v>
      </c>
      <c r="BL90">
        <f>+Casos_PN_CORR[[#This Row],[7-may]]-Casos_PN_CORR[[#This Row],[6-may]]</f>
        <v>0</v>
      </c>
      <c r="BM90">
        <f>+Casos_PN_CORR[[#This Row],[8-may]]-Casos_PN_CORR[[#This Row],[7-may]]</f>
        <v>0</v>
      </c>
      <c r="BN90">
        <f>+Casos_PN_CORR[[#This Row],[9-may]]-Casos_PN_CORR[[#This Row],[8-may]]</f>
        <v>0</v>
      </c>
      <c r="BO90">
        <f>+Casos_PN_CORR[[#This Row],[10-may]]-Casos_PN_CORR[[#This Row],[9-may]]</f>
        <v>0</v>
      </c>
      <c r="BP90">
        <f>+Casos_PN_CORR[[#This Row],[11-may]]-Casos_PN_CORR[[#This Row],[10-may]]</f>
        <v>0</v>
      </c>
      <c r="BQ90">
        <f>+Casos_PN_CORR[[#This Row],[12-may]]-Casos_PN_CORR[[#This Row],[11-may]]</f>
        <v>0</v>
      </c>
      <c r="BR90">
        <f>+Casos_PN_CORR[[#This Row],[13-may]]-Casos_PN_CORR[[#This Row],[12-may]]</f>
        <v>0</v>
      </c>
      <c r="BS90">
        <f>+Casos_PN_CORR[[#This Row],[14-may]]-Casos_PN_CORR[[#This Row],[13-may]]</f>
        <v>0</v>
      </c>
      <c r="BT90">
        <f>+Casos_PN_CORR[[#This Row],[15-may]]-Casos_PN_CORR[[#This Row],[14-may]]</f>
        <v>0</v>
      </c>
      <c r="BU90">
        <f>+Casos_PN_CORR[[#This Row],[16-may]]-Casos_PN_CORR[[#This Row],[15-may]]</f>
        <v>0</v>
      </c>
      <c r="BV90">
        <f>+Casos_PN_CORR[[#This Row],[17-may]]-Casos_PN_CORR[[#This Row],[16-may]]</f>
        <v>0</v>
      </c>
      <c r="BW90">
        <f>+Casos_PN_CORR[[#This Row],[18-may]]-Casos_PN_CORR[[#This Row],[17-may]]</f>
        <v>0</v>
      </c>
      <c r="BX90">
        <f>+Casos_PN_CORR[[#This Row],[19-may]]-Casos_PN_CORR[[#This Row],[18-may]]</f>
        <v>0</v>
      </c>
      <c r="BY90">
        <f>+Casos_PN_CORR[[#This Row],[20-may]]-Casos_PN_CORR[[#This Row],[19-may]]</f>
        <v>0</v>
      </c>
      <c r="BZ90">
        <f>+Casos_PN_CORR[[#This Row],[21-may]]-Casos_PN_CORR[[#This Row],[20-may]]</f>
        <v>0</v>
      </c>
      <c r="CA90">
        <f>+Casos_PN_CORR[[#This Row],[22-may]]-Casos_PN_CORR[[#This Row],[21-may]]</f>
        <v>0</v>
      </c>
      <c r="CB90">
        <f>+Casos_PN_CORR[[#This Row],[23-may]]-Casos_PN_CORR[[#This Row],[22-may]]</f>
        <v>0</v>
      </c>
      <c r="CC90">
        <f>+Casos_PN_CORR[[#This Row],[24-may]]-Casos_PN_CORR[[#This Row],[23-may]]</f>
        <v>0</v>
      </c>
      <c r="CD90">
        <f>+Casos_PN_CORR[[#This Row],[25-may]]-Casos_PN_CORR[[#This Row],[24-may]]</f>
        <v>0</v>
      </c>
      <c r="CE90">
        <f>+Casos_PN_CORR[[#This Row],[26-may]]-Casos_PN_CORR[[#This Row],[25-may]]</f>
        <v>0</v>
      </c>
      <c r="CF90">
        <f>+Casos_PN_CORR[[#This Row],[27-may]]-Casos_PN_CORR[[#This Row],[26-may]]</f>
        <v>0</v>
      </c>
      <c r="CG90">
        <f>+Casos_PN_CORR[[#This Row],[28-may]]-Casos_PN_CORR[[#This Row],[27-may]]</f>
        <v>0</v>
      </c>
      <c r="CH90">
        <f>+Casos_PN_CORR[[#This Row],[29-may]]-Casos_PN_CORR[[#This Row],[28-may]]</f>
        <v>0</v>
      </c>
      <c r="CI90">
        <f>+Casos_PN_CORR[[#This Row],[30-may]]-Casos_PN_CORR[[#This Row],[29-may]]</f>
        <v>0</v>
      </c>
      <c r="CJ90">
        <f>+Casos_PN_CORR[[#This Row],[31-may]]-Casos_PN_CORR[[#This Row],[30-may]]</f>
        <v>0</v>
      </c>
      <c r="CK90">
        <f>+Casos_PN_CORR[[#This Row],[1-jun]]-Casos_PN_CORR[[#This Row],[31-may]]</f>
        <v>0</v>
      </c>
      <c r="CL90">
        <f>+Casos_PN_CORR[[#This Row],[2-jun]]-Casos_PN_CORR[[#This Row],[1-jun]]</f>
        <v>0</v>
      </c>
      <c r="CM90">
        <f>+Casos_PN_CORR[[#This Row],[3-jun]]-Casos_PN_CORR[[#This Row],[2-jun]]</f>
        <v>0</v>
      </c>
      <c r="CN90">
        <f>+Casos_PN_CORR[[#This Row],[4-jun]]-Casos_PN_CORR[[#This Row],[3-jun]]</f>
        <v>0</v>
      </c>
      <c r="CO90">
        <f>+Casos_PN_CORR[[#This Row],[5-jun]]-Casos_PN_CORR[[#This Row],[4-jun]]</f>
        <v>0</v>
      </c>
      <c r="CP90">
        <f>+Casos_PN_CORR[[#This Row],[6-jun]]-Casos_PN_CORR[[#This Row],[5-jun]]</f>
        <v>0</v>
      </c>
    </row>
    <row r="91" spans="1:94">
      <c r="A91">
        <v>91007</v>
      </c>
      <c r="B91" s="2" t="s">
        <v>139</v>
      </c>
      <c r="C91" s="2" t="s">
        <v>232</v>
      </c>
      <c r="D91" s="2" t="s">
        <v>233</v>
      </c>
      <c r="E91" s="4">
        <f t="shared" si="1"/>
        <v>40</v>
      </c>
      <c r="F91">
        <f>+Casos_PN_CORR[[#This Row],[10-mar]]</f>
        <v>0</v>
      </c>
      <c r="G91">
        <f>+Casos_PN_CORR[[#This Row],[11-mar]]-Casos_PN_CORR[[#This Row],[10-mar]]</f>
        <v>0</v>
      </c>
      <c r="H91">
        <f>+Casos_PN_CORR[[#This Row],[12-mar]]-Casos_PN_CORR[[#This Row],[11-mar]]</f>
        <v>0</v>
      </c>
      <c r="I91">
        <f>+Casos_PN_CORR[[#This Row],[13-mar]]-Casos_PN_CORR[[#This Row],[12-mar]]</f>
        <v>0</v>
      </c>
      <c r="J91">
        <f>+Casos_PN_CORR[[#This Row],[14-mar]]-Casos_PN_CORR[[#This Row],[13-mar]]</f>
        <v>0</v>
      </c>
      <c r="K91">
        <f>+Casos_PN_CORR[[#This Row],[15-mar]]-Casos_PN_CORR[[#This Row],[14-mar]]</f>
        <v>0</v>
      </c>
      <c r="L91">
        <f>+Casos_PN_CORR[[#This Row],[16-mar]]-Casos_PN_CORR[[#This Row],[15-mar]]</f>
        <v>0</v>
      </c>
      <c r="M91">
        <f>+Casos_PN_CORR[[#This Row],[17-mar]]-Casos_PN_CORR[[#This Row],[16-mar]]</f>
        <v>0</v>
      </c>
      <c r="N91">
        <f>+Casos_PN_CORR[[#This Row],[18-mar]]-Casos_PN_CORR[[#This Row],[17-mar]]</f>
        <v>0</v>
      </c>
      <c r="O91">
        <f>+Casos_PN_CORR[[#This Row],[19-mar]]-Casos_PN_CORR[[#This Row],[18-mar]]</f>
        <v>0</v>
      </c>
      <c r="P91">
        <f>+Casos_PN_CORR[[#This Row],[20-mar]]-Casos_PN_CORR[[#This Row],[19-mar]]</f>
        <v>0</v>
      </c>
      <c r="Q91">
        <f>+Casos_PN_CORR[[#This Row],[21-mar]]-Casos_PN_CORR[[#This Row],[20-mar]]</f>
        <v>0</v>
      </c>
      <c r="R91">
        <f>+Casos_PN_CORR[[#This Row],[22-mar]]-Casos_PN_CORR[[#This Row],[21-mar]]</f>
        <v>0</v>
      </c>
      <c r="S91">
        <f>+Casos_PN_CORR[[#This Row],[23-mar]]-Casos_PN_CORR[[#This Row],[22-mar]]</f>
        <v>0</v>
      </c>
      <c r="T91">
        <f>+Casos_PN_CORR[[#This Row],[24-mar]]-Casos_PN_CORR[[#This Row],[23-mar]]</f>
        <v>0</v>
      </c>
      <c r="U91">
        <f>+Casos_PN_CORR[[#This Row],[25-mar]]-Casos_PN_CORR[[#This Row],[24-mar]]</f>
        <v>0</v>
      </c>
      <c r="V91">
        <f>+Casos_PN_CORR[[#This Row],[26-mar]]-Casos_PN_CORR[[#This Row],[25-mar]]</f>
        <v>0</v>
      </c>
      <c r="W91">
        <f>+Casos_PN_CORR[[#This Row],[27-mar]]-Casos_PN_CORR[[#This Row],[26-mar]]</f>
        <v>0</v>
      </c>
      <c r="X91">
        <f>+Casos_PN_CORR[[#This Row],[28-mar]]-Casos_PN_CORR[[#This Row],[27-mar]]</f>
        <v>0</v>
      </c>
      <c r="Y91">
        <f>+Casos_PN_CORR[[#This Row],[29-mar]]-Casos_PN_CORR[[#This Row],[28-mar]]</f>
        <v>0</v>
      </c>
      <c r="Z91">
        <f>+Casos_PN_CORR[[#This Row],[30-mar]]-Casos_PN_CORR[[#This Row],[29-mar]]</f>
        <v>0</v>
      </c>
      <c r="AA91">
        <f>+Casos_PN_CORR[[#This Row],[31-mar]]-Casos_PN_CORR[[#This Row],[30-mar]]</f>
        <v>0</v>
      </c>
      <c r="AB91">
        <f>+Casos_PN_CORR[[#This Row],[1-abr]]-Casos_PN_CORR[[#This Row],[31-mar]]</f>
        <v>0</v>
      </c>
      <c r="AC91">
        <f>+Casos_PN_CORR[[#This Row],[2-abr]]-Casos_PN_CORR[[#This Row],[1-abr]]</f>
        <v>0</v>
      </c>
      <c r="AD91">
        <f>+Casos_PN_CORR[[#This Row],[3-abr]]-Casos_PN_CORR[[#This Row],[2-abr]]</f>
        <v>0</v>
      </c>
      <c r="AE91">
        <f>+Casos_PN_CORR[[#This Row],[4-abr]]-Casos_PN_CORR[[#This Row],[3-abr]]</f>
        <v>0</v>
      </c>
      <c r="AF91">
        <f>+Casos_PN_CORR[[#This Row],[5-abr]]-Casos_PN_CORR[[#This Row],[4-abr]]</f>
        <v>0</v>
      </c>
      <c r="AG91">
        <f>+Casos_PN_CORR[[#This Row],[6-abr]]-Casos_PN_CORR[[#This Row],[5-abr]]</f>
        <v>0</v>
      </c>
      <c r="AH91">
        <f>+Casos_PN_CORR[[#This Row],[7-abr]]-Casos_PN_CORR[[#This Row],[6-abr]]</f>
        <v>0</v>
      </c>
      <c r="AI91">
        <f>+Casos_PN_CORR[[#This Row],[8-abr]]-Casos_PN_CORR[[#This Row],[7-abr]]</f>
        <v>0</v>
      </c>
      <c r="AJ91">
        <f>+Casos_PN_CORR[[#This Row],[9-abr]]-Casos_PN_CORR[[#This Row],[8-abr]]</f>
        <v>0</v>
      </c>
      <c r="AK91">
        <f>+Casos_PN_CORR[[#This Row],[10-abr]]-Casos_PN_CORR[[#This Row],[9-abr]]</f>
        <v>0</v>
      </c>
      <c r="AL91">
        <f>+Casos_PN_CORR[[#This Row],[11-abr]]-Casos_PN_CORR[[#This Row],[10-abr]]</f>
        <v>0</v>
      </c>
      <c r="AM91">
        <f>+Casos_PN_CORR[[#This Row],[12-abr]]-Casos_PN_CORR[[#This Row],[11-abr]]</f>
        <v>0</v>
      </c>
      <c r="AN91">
        <f>+Casos_PN_CORR[[#This Row],[13-abr]]-Casos_PN_CORR[[#This Row],[12-abr]]</f>
        <v>0</v>
      </c>
      <c r="AO91">
        <f>+Casos_PN_CORR[[#This Row],[14-abr]]-Casos_PN_CORR[[#This Row],[13-abr]]</f>
        <v>0</v>
      </c>
      <c r="AP91">
        <f>+Casos_PN_CORR[[#This Row],[15-abr]]-Casos_PN_CORR[[#This Row],[14-abr]]</f>
        <v>0</v>
      </c>
      <c r="AQ91">
        <f>+Casos_PN_CORR[[#This Row],[16-abr]]-Casos_PN_CORR[[#This Row],[15-abr]]</f>
        <v>0</v>
      </c>
      <c r="AR91">
        <f>+Casos_PN_CORR[[#This Row],[17-abr]]-Casos_PN_CORR[[#This Row],[16-abr]]</f>
        <v>0</v>
      </c>
      <c r="AS91">
        <f>+Casos_PN_CORR[[#This Row],[18-abr]]-Casos_PN_CORR[[#This Row],[17-abr]]</f>
        <v>0</v>
      </c>
      <c r="AT91">
        <f>+Casos_PN_CORR[[#This Row],[19-abr]]-Casos_PN_CORR[[#This Row],[18-abr]]</f>
        <v>0</v>
      </c>
      <c r="AU91">
        <f>+Casos_PN_CORR[[#This Row],[20-abr]]-Casos_PN_CORR[[#This Row],[19-abr]]</f>
        <v>0</v>
      </c>
      <c r="AV91">
        <f>+Casos_PN_CORR[[#This Row],[21-abr]]-Casos_PN_CORR[[#This Row],[20-abr]]</f>
        <v>0</v>
      </c>
      <c r="AW91">
        <f>+Casos_PN_CORR[[#This Row],[22-abr]]-Casos_PN_CORR[[#This Row],[21-abr]]</f>
        <v>0</v>
      </c>
      <c r="AX91">
        <f>+Casos_PN_CORR[[#This Row],[23-abr]]-Casos_PN_CORR[[#This Row],[22-abr]]</f>
        <v>0</v>
      </c>
      <c r="AY91">
        <f>+Casos_PN_CORR[[#This Row],[24-abr]]-Casos_PN_CORR[[#This Row],[23-abr]]</f>
        <v>0</v>
      </c>
      <c r="AZ91">
        <f>+Casos_PN_CORR[[#This Row],[25-abr]]-Casos_PN_CORR[[#This Row],[24-abr]]</f>
        <v>0</v>
      </c>
      <c r="BA91">
        <f>+Casos_PN_CORR[[#This Row],[26-abr]]-Casos_PN_CORR[[#This Row],[25-abr]]</f>
        <v>0</v>
      </c>
      <c r="BB91">
        <f>+Casos_PN_CORR[[#This Row],[27-abr]]-Casos_PN_CORR[[#This Row],[26-abr]]</f>
        <v>0</v>
      </c>
      <c r="BC91">
        <f>+Casos_PN_CORR[[#This Row],[28-abr]]-Casos_PN_CORR[[#This Row],[27-abr]]</f>
        <v>0</v>
      </c>
      <c r="BD91">
        <f>+Casos_PN_CORR[[#This Row],[29-abr]]-Casos_PN_CORR[[#This Row],[28-abr]]</f>
        <v>0</v>
      </c>
      <c r="BE91">
        <f>+Casos_PN_CORR[[#This Row],[30-abr]]-Casos_PN_CORR[[#This Row],[29-abr]]</f>
        <v>0</v>
      </c>
      <c r="BF91">
        <f>+Casos_PN_CORR[[#This Row],[1-may]]-Casos_PN_CORR[[#This Row],[30-abr]]</f>
        <v>0</v>
      </c>
      <c r="BG91">
        <f>+Casos_PN_CORR[[#This Row],[2-may]]-Casos_PN_CORR[[#This Row],[1-may]]</f>
        <v>0</v>
      </c>
      <c r="BH91">
        <f>+Casos_PN_CORR[[#This Row],[3-may]]-Casos_PN_CORR[[#This Row],[2-may]]</f>
        <v>0</v>
      </c>
      <c r="BI91">
        <f>+Casos_PN_CORR[[#This Row],[4-may]]-Casos_PN_CORR[[#This Row],[3-may]]</f>
        <v>0</v>
      </c>
      <c r="BJ91">
        <f>+Casos_PN_CORR[[#This Row],[5-may]]-Casos_PN_CORR[[#This Row],[4-may]]</f>
        <v>0</v>
      </c>
      <c r="BK91">
        <f>+Casos_PN_CORR[[#This Row],[6-may]]-Casos_PN_CORR[[#This Row],[5-may]]</f>
        <v>0</v>
      </c>
      <c r="BL91">
        <f>+Casos_PN_CORR[[#This Row],[7-may]]-Casos_PN_CORR[[#This Row],[6-may]]</f>
        <v>0</v>
      </c>
      <c r="BM91">
        <f>+Casos_PN_CORR[[#This Row],[8-may]]-Casos_PN_CORR[[#This Row],[7-may]]</f>
        <v>0</v>
      </c>
      <c r="BN91">
        <f>+Casos_PN_CORR[[#This Row],[9-may]]-Casos_PN_CORR[[#This Row],[8-may]]</f>
        <v>0</v>
      </c>
      <c r="BO91">
        <f>+Casos_PN_CORR[[#This Row],[10-may]]-Casos_PN_CORR[[#This Row],[9-may]]</f>
        <v>0</v>
      </c>
      <c r="BP91">
        <f>+Casos_PN_CORR[[#This Row],[11-may]]-Casos_PN_CORR[[#This Row],[10-may]]</f>
        <v>0</v>
      </c>
      <c r="BQ91">
        <f>+Casos_PN_CORR[[#This Row],[12-may]]-Casos_PN_CORR[[#This Row],[11-may]]</f>
        <v>0</v>
      </c>
      <c r="BR91">
        <f>+Casos_PN_CORR[[#This Row],[13-may]]-Casos_PN_CORR[[#This Row],[12-may]]</f>
        <v>0</v>
      </c>
      <c r="BS91">
        <f>+Casos_PN_CORR[[#This Row],[14-may]]-Casos_PN_CORR[[#This Row],[13-may]]</f>
        <v>0</v>
      </c>
      <c r="BT91">
        <f>+Casos_PN_CORR[[#This Row],[15-may]]-Casos_PN_CORR[[#This Row],[14-may]]</f>
        <v>0</v>
      </c>
      <c r="BU91">
        <f>+Casos_PN_CORR[[#This Row],[16-may]]-Casos_PN_CORR[[#This Row],[15-may]]</f>
        <v>0</v>
      </c>
      <c r="BV91">
        <f>+Casos_PN_CORR[[#This Row],[17-may]]-Casos_PN_CORR[[#This Row],[16-may]]</f>
        <v>0</v>
      </c>
      <c r="BW91">
        <f>+Casos_PN_CORR[[#This Row],[18-may]]-Casos_PN_CORR[[#This Row],[17-may]]</f>
        <v>0</v>
      </c>
      <c r="BX91">
        <f>+Casos_PN_CORR[[#This Row],[19-may]]-Casos_PN_CORR[[#This Row],[18-may]]</f>
        <v>0</v>
      </c>
      <c r="BY91">
        <f>+Casos_PN_CORR[[#This Row],[20-may]]-Casos_PN_CORR[[#This Row],[19-may]]</f>
        <v>0</v>
      </c>
      <c r="BZ91">
        <f>+Casos_PN_CORR[[#This Row],[21-may]]-Casos_PN_CORR[[#This Row],[20-may]]</f>
        <v>0</v>
      </c>
      <c r="CA91">
        <f>+Casos_PN_CORR[[#This Row],[22-may]]-Casos_PN_CORR[[#This Row],[21-may]]</f>
        <v>0</v>
      </c>
      <c r="CB91">
        <f>+Casos_PN_CORR[[#This Row],[23-may]]-Casos_PN_CORR[[#This Row],[22-may]]</f>
        <v>0</v>
      </c>
      <c r="CC91">
        <f>+Casos_PN_CORR[[#This Row],[24-may]]-Casos_PN_CORR[[#This Row],[23-may]]</f>
        <v>0</v>
      </c>
      <c r="CD91">
        <f>+Casos_PN_CORR[[#This Row],[25-may]]-Casos_PN_CORR[[#This Row],[24-may]]</f>
        <v>0</v>
      </c>
      <c r="CE91">
        <f>+Casos_PN_CORR[[#This Row],[26-may]]-Casos_PN_CORR[[#This Row],[25-may]]</f>
        <v>0</v>
      </c>
      <c r="CF91">
        <f>+Casos_PN_CORR[[#This Row],[27-may]]-Casos_PN_CORR[[#This Row],[26-may]]</f>
        <v>0</v>
      </c>
      <c r="CG91">
        <f>+Casos_PN_CORR[[#This Row],[28-may]]-Casos_PN_CORR[[#This Row],[27-may]]</f>
        <v>0</v>
      </c>
      <c r="CH91">
        <f>+Casos_PN_CORR[[#This Row],[29-may]]-Casos_PN_CORR[[#This Row],[28-may]]</f>
        <v>0</v>
      </c>
      <c r="CI91">
        <f>+Casos_PN_CORR[[#This Row],[30-may]]-Casos_PN_CORR[[#This Row],[29-may]]</f>
        <v>0</v>
      </c>
      <c r="CJ91">
        <f>+Casos_PN_CORR[[#This Row],[31-may]]-Casos_PN_CORR[[#This Row],[30-may]]</f>
        <v>0</v>
      </c>
      <c r="CK91">
        <f>+Casos_PN_CORR[[#This Row],[1-jun]]-Casos_PN_CORR[[#This Row],[31-may]]</f>
        <v>0</v>
      </c>
      <c r="CL91">
        <f>+Casos_PN_CORR[[#This Row],[2-jun]]-Casos_PN_CORR[[#This Row],[1-jun]]</f>
        <v>0</v>
      </c>
      <c r="CM91">
        <f>+Casos_PN_CORR[[#This Row],[3-jun]]-Casos_PN_CORR[[#This Row],[2-jun]]</f>
        <v>0</v>
      </c>
      <c r="CN91">
        <f>+Casos_PN_CORR[[#This Row],[4-jun]]-Casos_PN_CORR[[#This Row],[3-jun]]</f>
        <v>0</v>
      </c>
      <c r="CO91">
        <f>+Casos_PN_CORR[[#This Row],[5-jun]]-Casos_PN_CORR[[#This Row],[4-jun]]</f>
        <v>40</v>
      </c>
      <c r="CP91">
        <f>+Casos_PN_CORR[[#This Row],[6-jun]]-Casos_PN_CORR[[#This Row],[5-jun]]</f>
        <v>0</v>
      </c>
    </row>
    <row r="92" spans="1:94">
      <c r="A92">
        <v>70703</v>
      </c>
      <c r="B92" s="2" t="s">
        <v>102</v>
      </c>
      <c r="C92" s="2" t="s">
        <v>129</v>
      </c>
      <c r="D92" s="2" t="s">
        <v>234</v>
      </c>
      <c r="E92" s="4">
        <f t="shared" si="1"/>
        <v>0</v>
      </c>
      <c r="F92">
        <f>+Casos_PN_CORR[[#This Row],[10-mar]]</f>
        <v>0</v>
      </c>
      <c r="G92">
        <f>+Casos_PN_CORR[[#This Row],[11-mar]]-Casos_PN_CORR[[#This Row],[10-mar]]</f>
        <v>0</v>
      </c>
      <c r="H92">
        <f>+Casos_PN_CORR[[#This Row],[12-mar]]-Casos_PN_CORR[[#This Row],[11-mar]]</f>
        <v>0</v>
      </c>
      <c r="I92">
        <f>+Casos_PN_CORR[[#This Row],[13-mar]]-Casos_PN_CORR[[#This Row],[12-mar]]</f>
        <v>0</v>
      </c>
      <c r="J92">
        <f>+Casos_PN_CORR[[#This Row],[14-mar]]-Casos_PN_CORR[[#This Row],[13-mar]]</f>
        <v>0</v>
      </c>
      <c r="K92">
        <f>+Casos_PN_CORR[[#This Row],[15-mar]]-Casos_PN_CORR[[#This Row],[14-mar]]</f>
        <v>0</v>
      </c>
      <c r="L92">
        <f>+Casos_PN_CORR[[#This Row],[16-mar]]-Casos_PN_CORR[[#This Row],[15-mar]]</f>
        <v>0</v>
      </c>
      <c r="M92">
        <f>+Casos_PN_CORR[[#This Row],[17-mar]]-Casos_PN_CORR[[#This Row],[16-mar]]</f>
        <v>0</v>
      </c>
      <c r="N92">
        <f>+Casos_PN_CORR[[#This Row],[18-mar]]-Casos_PN_CORR[[#This Row],[17-mar]]</f>
        <v>0</v>
      </c>
      <c r="O92">
        <f>+Casos_PN_CORR[[#This Row],[19-mar]]-Casos_PN_CORR[[#This Row],[18-mar]]</f>
        <v>0</v>
      </c>
      <c r="P92">
        <f>+Casos_PN_CORR[[#This Row],[20-mar]]-Casos_PN_CORR[[#This Row],[19-mar]]</f>
        <v>0</v>
      </c>
      <c r="Q92">
        <f>+Casos_PN_CORR[[#This Row],[21-mar]]-Casos_PN_CORR[[#This Row],[20-mar]]</f>
        <v>0</v>
      </c>
      <c r="R92">
        <f>+Casos_PN_CORR[[#This Row],[22-mar]]-Casos_PN_CORR[[#This Row],[21-mar]]</f>
        <v>0</v>
      </c>
      <c r="S92">
        <f>+Casos_PN_CORR[[#This Row],[23-mar]]-Casos_PN_CORR[[#This Row],[22-mar]]</f>
        <v>0</v>
      </c>
      <c r="T92">
        <f>+Casos_PN_CORR[[#This Row],[24-mar]]-Casos_PN_CORR[[#This Row],[23-mar]]</f>
        <v>0</v>
      </c>
      <c r="U92">
        <f>+Casos_PN_CORR[[#This Row],[25-mar]]-Casos_PN_CORR[[#This Row],[24-mar]]</f>
        <v>0</v>
      </c>
      <c r="V92">
        <f>+Casos_PN_CORR[[#This Row],[26-mar]]-Casos_PN_CORR[[#This Row],[25-mar]]</f>
        <v>0</v>
      </c>
      <c r="W92">
        <f>+Casos_PN_CORR[[#This Row],[27-mar]]-Casos_PN_CORR[[#This Row],[26-mar]]</f>
        <v>0</v>
      </c>
      <c r="X92">
        <f>+Casos_PN_CORR[[#This Row],[28-mar]]-Casos_PN_CORR[[#This Row],[27-mar]]</f>
        <v>0</v>
      </c>
      <c r="Y92">
        <f>+Casos_PN_CORR[[#This Row],[29-mar]]-Casos_PN_CORR[[#This Row],[28-mar]]</f>
        <v>0</v>
      </c>
      <c r="Z92">
        <f>+Casos_PN_CORR[[#This Row],[30-mar]]-Casos_PN_CORR[[#This Row],[29-mar]]</f>
        <v>0</v>
      </c>
      <c r="AA92">
        <f>+Casos_PN_CORR[[#This Row],[31-mar]]-Casos_PN_CORR[[#This Row],[30-mar]]</f>
        <v>0</v>
      </c>
      <c r="AB92">
        <f>+Casos_PN_CORR[[#This Row],[1-abr]]-Casos_PN_CORR[[#This Row],[31-mar]]</f>
        <v>0</v>
      </c>
      <c r="AC92">
        <f>+Casos_PN_CORR[[#This Row],[2-abr]]-Casos_PN_CORR[[#This Row],[1-abr]]</f>
        <v>0</v>
      </c>
      <c r="AD92">
        <f>+Casos_PN_CORR[[#This Row],[3-abr]]-Casos_PN_CORR[[#This Row],[2-abr]]</f>
        <v>0</v>
      </c>
      <c r="AE92">
        <f>+Casos_PN_CORR[[#This Row],[4-abr]]-Casos_PN_CORR[[#This Row],[3-abr]]</f>
        <v>0</v>
      </c>
      <c r="AF92">
        <f>+Casos_PN_CORR[[#This Row],[5-abr]]-Casos_PN_CORR[[#This Row],[4-abr]]</f>
        <v>0</v>
      </c>
      <c r="AG92">
        <f>+Casos_PN_CORR[[#This Row],[6-abr]]-Casos_PN_CORR[[#This Row],[5-abr]]</f>
        <v>0</v>
      </c>
      <c r="AH92">
        <f>+Casos_PN_CORR[[#This Row],[7-abr]]-Casos_PN_CORR[[#This Row],[6-abr]]</f>
        <v>0</v>
      </c>
      <c r="AI92">
        <f>+Casos_PN_CORR[[#This Row],[8-abr]]-Casos_PN_CORR[[#This Row],[7-abr]]</f>
        <v>0</v>
      </c>
      <c r="AJ92">
        <f>+Casos_PN_CORR[[#This Row],[9-abr]]-Casos_PN_CORR[[#This Row],[8-abr]]</f>
        <v>0</v>
      </c>
      <c r="AK92">
        <f>+Casos_PN_CORR[[#This Row],[10-abr]]-Casos_PN_CORR[[#This Row],[9-abr]]</f>
        <v>0</v>
      </c>
      <c r="AL92">
        <f>+Casos_PN_CORR[[#This Row],[11-abr]]-Casos_PN_CORR[[#This Row],[10-abr]]</f>
        <v>0</v>
      </c>
      <c r="AM92">
        <f>+Casos_PN_CORR[[#This Row],[12-abr]]-Casos_PN_CORR[[#This Row],[11-abr]]</f>
        <v>0</v>
      </c>
      <c r="AN92">
        <f>+Casos_PN_CORR[[#This Row],[13-abr]]-Casos_PN_CORR[[#This Row],[12-abr]]</f>
        <v>0</v>
      </c>
      <c r="AO92">
        <f>+Casos_PN_CORR[[#This Row],[14-abr]]-Casos_PN_CORR[[#This Row],[13-abr]]</f>
        <v>0</v>
      </c>
      <c r="AP92">
        <f>+Casos_PN_CORR[[#This Row],[15-abr]]-Casos_PN_CORR[[#This Row],[14-abr]]</f>
        <v>0</v>
      </c>
      <c r="AQ92">
        <f>+Casos_PN_CORR[[#This Row],[16-abr]]-Casos_PN_CORR[[#This Row],[15-abr]]</f>
        <v>0</v>
      </c>
      <c r="AR92">
        <f>+Casos_PN_CORR[[#This Row],[17-abr]]-Casos_PN_CORR[[#This Row],[16-abr]]</f>
        <v>0</v>
      </c>
      <c r="AS92">
        <f>+Casos_PN_CORR[[#This Row],[18-abr]]-Casos_PN_CORR[[#This Row],[17-abr]]</f>
        <v>0</v>
      </c>
      <c r="AT92">
        <f>+Casos_PN_CORR[[#This Row],[19-abr]]-Casos_PN_CORR[[#This Row],[18-abr]]</f>
        <v>0</v>
      </c>
      <c r="AU92">
        <f>+Casos_PN_CORR[[#This Row],[20-abr]]-Casos_PN_CORR[[#This Row],[19-abr]]</f>
        <v>0</v>
      </c>
      <c r="AV92">
        <f>+Casos_PN_CORR[[#This Row],[21-abr]]-Casos_PN_CORR[[#This Row],[20-abr]]</f>
        <v>0</v>
      </c>
      <c r="AW92">
        <f>+Casos_PN_CORR[[#This Row],[22-abr]]-Casos_PN_CORR[[#This Row],[21-abr]]</f>
        <v>0</v>
      </c>
      <c r="AX92">
        <f>+Casos_PN_CORR[[#This Row],[23-abr]]-Casos_PN_CORR[[#This Row],[22-abr]]</f>
        <v>0</v>
      </c>
      <c r="AY92">
        <f>+Casos_PN_CORR[[#This Row],[24-abr]]-Casos_PN_CORR[[#This Row],[23-abr]]</f>
        <v>0</v>
      </c>
      <c r="AZ92">
        <f>+Casos_PN_CORR[[#This Row],[25-abr]]-Casos_PN_CORR[[#This Row],[24-abr]]</f>
        <v>0</v>
      </c>
      <c r="BA92">
        <f>+Casos_PN_CORR[[#This Row],[26-abr]]-Casos_PN_CORR[[#This Row],[25-abr]]</f>
        <v>0</v>
      </c>
      <c r="BB92">
        <f>+Casos_PN_CORR[[#This Row],[27-abr]]-Casos_PN_CORR[[#This Row],[26-abr]]</f>
        <v>0</v>
      </c>
      <c r="BC92">
        <f>+Casos_PN_CORR[[#This Row],[28-abr]]-Casos_PN_CORR[[#This Row],[27-abr]]</f>
        <v>0</v>
      </c>
      <c r="BD92">
        <f>+Casos_PN_CORR[[#This Row],[29-abr]]-Casos_PN_CORR[[#This Row],[28-abr]]</f>
        <v>0</v>
      </c>
      <c r="BE92">
        <f>+Casos_PN_CORR[[#This Row],[30-abr]]-Casos_PN_CORR[[#This Row],[29-abr]]</f>
        <v>0</v>
      </c>
      <c r="BF92">
        <f>+Casos_PN_CORR[[#This Row],[1-may]]-Casos_PN_CORR[[#This Row],[30-abr]]</f>
        <v>0</v>
      </c>
      <c r="BG92">
        <f>+Casos_PN_CORR[[#This Row],[2-may]]-Casos_PN_CORR[[#This Row],[1-may]]</f>
        <v>0</v>
      </c>
      <c r="BH92">
        <f>+Casos_PN_CORR[[#This Row],[3-may]]-Casos_PN_CORR[[#This Row],[2-may]]</f>
        <v>0</v>
      </c>
      <c r="BI92">
        <f>+Casos_PN_CORR[[#This Row],[4-may]]-Casos_PN_CORR[[#This Row],[3-may]]</f>
        <v>0</v>
      </c>
      <c r="BJ92">
        <f>+Casos_PN_CORR[[#This Row],[5-may]]-Casos_PN_CORR[[#This Row],[4-may]]</f>
        <v>0</v>
      </c>
      <c r="BK92">
        <f>+Casos_PN_CORR[[#This Row],[6-may]]-Casos_PN_CORR[[#This Row],[5-may]]</f>
        <v>0</v>
      </c>
      <c r="BL92">
        <f>+Casos_PN_CORR[[#This Row],[7-may]]-Casos_PN_CORR[[#This Row],[6-may]]</f>
        <v>0</v>
      </c>
      <c r="BM92">
        <f>+Casos_PN_CORR[[#This Row],[8-may]]-Casos_PN_CORR[[#This Row],[7-may]]</f>
        <v>0</v>
      </c>
      <c r="BN92">
        <f>+Casos_PN_CORR[[#This Row],[9-may]]-Casos_PN_CORR[[#This Row],[8-may]]</f>
        <v>0</v>
      </c>
      <c r="BO92">
        <f>+Casos_PN_CORR[[#This Row],[10-may]]-Casos_PN_CORR[[#This Row],[9-may]]</f>
        <v>0</v>
      </c>
      <c r="BP92">
        <f>+Casos_PN_CORR[[#This Row],[11-may]]-Casos_PN_CORR[[#This Row],[10-may]]</f>
        <v>0</v>
      </c>
      <c r="BQ92">
        <f>+Casos_PN_CORR[[#This Row],[12-may]]-Casos_PN_CORR[[#This Row],[11-may]]</f>
        <v>0</v>
      </c>
      <c r="BR92">
        <f>+Casos_PN_CORR[[#This Row],[13-may]]-Casos_PN_CORR[[#This Row],[12-may]]</f>
        <v>0</v>
      </c>
      <c r="BS92">
        <f>+Casos_PN_CORR[[#This Row],[14-may]]-Casos_PN_CORR[[#This Row],[13-may]]</f>
        <v>0</v>
      </c>
      <c r="BT92">
        <f>+Casos_PN_CORR[[#This Row],[15-may]]-Casos_PN_CORR[[#This Row],[14-may]]</f>
        <v>0</v>
      </c>
      <c r="BU92">
        <f>+Casos_PN_CORR[[#This Row],[16-may]]-Casos_PN_CORR[[#This Row],[15-may]]</f>
        <v>0</v>
      </c>
      <c r="BV92">
        <f>+Casos_PN_CORR[[#This Row],[17-may]]-Casos_PN_CORR[[#This Row],[16-may]]</f>
        <v>0</v>
      </c>
      <c r="BW92">
        <f>+Casos_PN_CORR[[#This Row],[18-may]]-Casos_PN_CORR[[#This Row],[17-may]]</f>
        <v>0</v>
      </c>
      <c r="BX92">
        <f>+Casos_PN_CORR[[#This Row],[19-may]]-Casos_PN_CORR[[#This Row],[18-may]]</f>
        <v>0</v>
      </c>
      <c r="BY92">
        <f>+Casos_PN_CORR[[#This Row],[20-may]]-Casos_PN_CORR[[#This Row],[19-may]]</f>
        <v>0</v>
      </c>
      <c r="BZ92">
        <f>+Casos_PN_CORR[[#This Row],[21-may]]-Casos_PN_CORR[[#This Row],[20-may]]</f>
        <v>0</v>
      </c>
      <c r="CA92">
        <f>+Casos_PN_CORR[[#This Row],[22-may]]-Casos_PN_CORR[[#This Row],[21-may]]</f>
        <v>0</v>
      </c>
      <c r="CB92">
        <f>+Casos_PN_CORR[[#This Row],[23-may]]-Casos_PN_CORR[[#This Row],[22-may]]</f>
        <v>0</v>
      </c>
      <c r="CC92">
        <f>+Casos_PN_CORR[[#This Row],[24-may]]-Casos_PN_CORR[[#This Row],[23-may]]</f>
        <v>0</v>
      </c>
      <c r="CD92">
        <f>+Casos_PN_CORR[[#This Row],[25-may]]-Casos_PN_CORR[[#This Row],[24-may]]</f>
        <v>0</v>
      </c>
      <c r="CE92">
        <f>+Casos_PN_CORR[[#This Row],[26-may]]-Casos_PN_CORR[[#This Row],[25-may]]</f>
        <v>0</v>
      </c>
      <c r="CF92">
        <f>+Casos_PN_CORR[[#This Row],[27-may]]-Casos_PN_CORR[[#This Row],[26-may]]</f>
        <v>0</v>
      </c>
      <c r="CG92">
        <f>+Casos_PN_CORR[[#This Row],[28-may]]-Casos_PN_CORR[[#This Row],[27-may]]</f>
        <v>0</v>
      </c>
      <c r="CH92">
        <f>+Casos_PN_CORR[[#This Row],[29-may]]-Casos_PN_CORR[[#This Row],[28-may]]</f>
        <v>0</v>
      </c>
      <c r="CI92">
        <f>+Casos_PN_CORR[[#This Row],[30-may]]-Casos_PN_CORR[[#This Row],[29-may]]</f>
        <v>0</v>
      </c>
      <c r="CJ92">
        <f>+Casos_PN_CORR[[#This Row],[31-may]]-Casos_PN_CORR[[#This Row],[30-may]]</f>
        <v>0</v>
      </c>
      <c r="CK92">
        <f>+Casos_PN_CORR[[#This Row],[1-jun]]-Casos_PN_CORR[[#This Row],[31-may]]</f>
        <v>0</v>
      </c>
      <c r="CL92">
        <f>+Casos_PN_CORR[[#This Row],[2-jun]]-Casos_PN_CORR[[#This Row],[1-jun]]</f>
        <v>0</v>
      </c>
      <c r="CM92">
        <f>+Casos_PN_CORR[[#This Row],[3-jun]]-Casos_PN_CORR[[#This Row],[2-jun]]</f>
        <v>0</v>
      </c>
      <c r="CN92">
        <f>+Casos_PN_CORR[[#This Row],[4-jun]]-Casos_PN_CORR[[#This Row],[3-jun]]</f>
        <v>0</v>
      </c>
      <c r="CO92">
        <f>+Casos_PN_CORR[[#This Row],[5-jun]]-Casos_PN_CORR[[#This Row],[4-jun]]</f>
        <v>0</v>
      </c>
      <c r="CP92">
        <f>+Casos_PN_CORR[[#This Row],[6-jun]]-Casos_PN_CORR[[#This Row],[5-jun]]</f>
        <v>0</v>
      </c>
    </row>
    <row r="93" spans="1:94">
      <c r="A93">
        <v>41003</v>
      </c>
      <c r="B93" s="2" t="s">
        <v>115</v>
      </c>
      <c r="C93" s="2" t="s">
        <v>202</v>
      </c>
      <c r="D93" s="2" t="s">
        <v>235</v>
      </c>
      <c r="E93" s="4">
        <f t="shared" si="1"/>
        <v>2</v>
      </c>
      <c r="F93">
        <f>+Casos_PN_CORR[[#This Row],[10-mar]]</f>
        <v>0</v>
      </c>
      <c r="G93">
        <f>+Casos_PN_CORR[[#This Row],[11-mar]]-Casos_PN_CORR[[#This Row],[10-mar]]</f>
        <v>0</v>
      </c>
      <c r="H93">
        <f>+Casos_PN_CORR[[#This Row],[12-mar]]-Casos_PN_CORR[[#This Row],[11-mar]]</f>
        <v>0</v>
      </c>
      <c r="I93">
        <f>+Casos_PN_CORR[[#This Row],[13-mar]]-Casos_PN_CORR[[#This Row],[12-mar]]</f>
        <v>0</v>
      </c>
      <c r="J93">
        <f>+Casos_PN_CORR[[#This Row],[14-mar]]-Casos_PN_CORR[[#This Row],[13-mar]]</f>
        <v>0</v>
      </c>
      <c r="K93">
        <f>+Casos_PN_CORR[[#This Row],[15-mar]]-Casos_PN_CORR[[#This Row],[14-mar]]</f>
        <v>0</v>
      </c>
      <c r="L93">
        <f>+Casos_PN_CORR[[#This Row],[16-mar]]-Casos_PN_CORR[[#This Row],[15-mar]]</f>
        <v>0</v>
      </c>
      <c r="M93">
        <f>+Casos_PN_CORR[[#This Row],[17-mar]]-Casos_PN_CORR[[#This Row],[16-mar]]</f>
        <v>0</v>
      </c>
      <c r="N93">
        <f>+Casos_PN_CORR[[#This Row],[18-mar]]-Casos_PN_CORR[[#This Row],[17-mar]]</f>
        <v>0</v>
      </c>
      <c r="O93">
        <f>+Casos_PN_CORR[[#This Row],[19-mar]]-Casos_PN_CORR[[#This Row],[18-mar]]</f>
        <v>0</v>
      </c>
      <c r="P93">
        <f>+Casos_PN_CORR[[#This Row],[20-mar]]-Casos_PN_CORR[[#This Row],[19-mar]]</f>
        <v>0</v>
      </c>
      <c r="Q93">
        <f>+Casos_PN_CORR[[#This Row],[21-mar]]-Casos_PN_CORR[[#This Row],[20-mar]]</f>
        <v>0</v>
      </c>
      <c r="R93">
        <f>+Casos_PN_CORR[[#This Row],[22-mar]]-Casos_PN_CORR[[#This Row],[21-mar]]</f>
        <v>0</v>
      </c>
      <c r="S93">
        <f>+Casos_PN_CORR[[#This Row],[23-mar]]-Casos_PN_CORR[[#This Row],[22-mar]]</f>
        <v>0</v>
      </c>
      <c r="T93">
        <f>+Casos_PN_CORR[[#This Row],[24-mar]]-Casos_PN_CORR[[#This Row],[23-mar]]</f>
        <v>0</v>
      </c>
      <c r="U93">
        <f>+Casos_PN_CORR[[#This Row],[25-mar]]-Casos_PN_CORR[[#This Row],[24-mar]]</f>
        <v>0</v>
      </c>
      <c r="V93">
        <f>+Casos_PN_CORR[[#This Row],[26-mar]]-Casos_PN_CORR[[#This Row],[25-mar]]</f>
        <v>0</v>
      </c>
      <c r="W93">
        <f>+Casos_PN_CORR[[#This Row],[27-mar]]-Casos_PN_CORR[[#This Row],[26-mar]]</f>
        <v>0</v>
      </c>
      <c r="X93">
        <f>+Casos_PN_CORR[[#This Row],[28-mar]]-Casos_PN_CORR[[#This Row],[27-mar]]</f>
        <v>0</v>
      </c>
      <c r="Y93">
        <f>+Casos_PN_CORR[[#This Row],[29-mar]]-Casos_PN_CORR[[#This Row],[28-mar]]</f>
        <v>0</v>
      </c>
      <c r="Z93">
        <f>+Casos_PN_CORR[[#This Row],[30-mar]]-Casos_PN_CORR[[#This Row],[29-mar]]</f>
        <v>0</v>
      </c>
      <c r="AA93">
        <f>+Casos_PN_CORR[[#This Row],[31-mar]]-Casos_PN_CORR[[#This Row],[30-mar]]</f>
        <v>0</v>
      </c>
      <c r="AB93">
        <f>+Casos_PN_CORR[[#This Row],[1-abr]]-Casos_PN_CORR[[#This Row],[31-mar]]</f>
        <v>0</v>
      </c>
      <c r="AC93">
        <f>+Casos_PN_CORR[[#This Row],[2-abr]]-Casos_PN_CORR[[#This Row],[1-abr]]</f>
        <v>0</v>
      </c>
      <c r="AD93">
        <f>+Casos_PN_CORR[[#This Row],[3-abr]]-Casos_PN_CORR[[#This Row],[2-abr]]</f>
        <v>0</v>
      </c>
      <c r="AE93">
        <f>+Casos_PN_CORR[[#This Row],[4-abr]]-Casos_PN_CORR[[#This Row],[3-abr]]</f>
        <v>0</v>
      </c>
      <c r="AF93">
        <f>+Casos_PN_CORR[[#This Row],[5-abr]]-Casos_PN_CORR[[#This Row],[4-abr]]</f>
        <v>0</v>
      </c>
      <c r="AG93">
        <f>+Casos_PN_CORR[[#This Row],[6-abr]]-Casos_PN_CORR[[#This Row],[5-abr]]</f>
        <v>0</v>
      </c>
      <c r="AH93">
        <f>+Casos_PN_CORR[[#This Row],[7-abr]]-Casos_PN_CORR[[#This Row],[6-abr]]</f>
        <v>0</v>
      </c>
      <c r="AI93">
        <f>+Casos_PN_CORR[[#This Row],[8-abr]]-Casos_PN_CORR[[#This Row],[7-abr]]</f>
        <v>0</v>
      </c>
      <c r="AJ93">
        <f>+Casos_PN_CORR[[#This Row],[9-abr]]-Casos_PN_CORR[[#This Row],[8-abr]]</f>
        <v>0</v>
      </c>
      <c r="AK93">
        <f>+Casos_PN_CORR[[#This Row],[10-abr]]-Casos_PN_CORR[[#This Row],[9-abr]]</f>
        <v>0</v>
      </c>
      <c r="AL93">
        <f>+Casos_PN_CORR[[#This Row],[11-abr]]-Casos_PN_CORR[[#This Row],[10-abr]]</f>
        <v>0</v>
      </c>
      <c r="AM93">
        <f>+Casos_PN_CORR[[#This Row],[12-abr]]-Casos_PN_CORR[[#This Row],[11-abr]]</f>
        <v>0</v>
      </c>
      <c r="AN93">
        <f>+Casos_PN_CORR[[#This Row],[13-abr]]-Casos_PN_CORR[[#This Row],[12-abr]]</f>
        <v>0</v>
      </c>
      <c r="AO93">
        <f>+Casos_PN_CORR[[#This Row],[14-abr]]-Casos_PN_CORR[[#This Row],[13-abr]]</f>
        <v>0</v>
      </c>
      <c r="AP93">
        <f>+Casos_PN_CORR[[#This Row],[15-abr]]-Casos_PN_CORR[[#This Row],[14-abr]]</f>
        <v>0</v>
      </c>
      <c r="AQ93">
        <f>+Casos_PN_CORR[[#This Row],[16-abr]]-Casos_PN_CORR[[#This Row],[15-abr]]</f>
        <v>0</v>
      </c>
      <c r="AR93">
        <f>+Casos_PN_CORR[[#This Row],[17-abr]]-Casos_PN_CORR[[#This Row],[16-abr]]</f>
        <v>0</v>
      </c>
      <c r="AS93">
        <f>+Casos_PN_CORR[[#This Row],[18-abr]]-Casos_PN_CORR[[#This Row],[17-abr]]</f>
        <v>0</v>
      </c>
      <c r="AT93">
        <f>+Casos_PN_CORR[[#This Row],[19-abr]]-Casos_PN_CORR[[#This Row],[18-abr]]</f>
        <v>0</v>
      </c>
      <c r="AU93">
        <f>+Casos_PN_CORR[[#This Row],[20-abr]]-Casos_PN_CORR[[#This Row],[19-abr]]</f>
        <v>0</v>
      </c>
      <c r="AV93">
        <f>+Casos_PN_CORR[[#This Row],[21-abr]]-Casos_PN_CORR[[#This Row],[20-abr]]</f>
        <v>0</v>
      </c>
      <c r="AW93">
        <f>+Casos_PN_CORR[[#This Row],[22-abr]]-Casos_PN_CORR[[#This Row],[21-abr]]</f>
        <v>0</v>
      </c>
      <c r="AX93">
        <f>+Casos_PN_CORR[[#This Row],[23-abr]]-Casos_PN_CORR[[#This Row],[22-abr]]</f>
        <v>0</v>
      </c>
      <c r="AY93">
        <f>+Casos_PN_CORR[[#This Row],[24-abr]]-Casos_PN_CORR[[#This Row],[23-abr]]</f>
        <v>0</v>
      </c>
      <c r="AZ93">
        <f>+Casos_PN_CORR[[#This Row],[25-abr]]-Casos_PN_CORR[[#This Row],[24-abr]]</f>
        <v>0</v>
      </c>
      <c r="BA93">
        <f>+Casos_PN_CORR[[#This Row],[26-abr]]-Casos_PN_CORR[[#This Row],[25-abr]]</f>
        <v>0</v>
      </c>
      <c r="BB93">
        <f>+Casos_PN_CORR[[#This Row],[27-abr]]-Casos_PN_CORR[[#This Row],[26-abr]]</f>
        <v>0</v>
      </c>
      <c r="BC93">
        <f>+Casos_PN_CORR[[#This Row],[28-abr]]-Casos_PN_CORR[[#This Row],[27-abr]]</f>
        <v>0</v>
      </c>
      <c r="BD93">
        <f>+Casos_PN_CORR[[#This Row],[29-abr]]-Casos_PN_CORR[[#This Row],[28-abr]]</f>
        <v>0</v>
      </c>
      <c r="BE93">
        <f>+Casos_PN_CORR[[#This Row],[30-abr]]-Casos_PN_CORR[[#This Row],[29-abr]]</f>
        <v>0</v>
      </c>
      <c r="BF93">
        <f>+Casos_PN_CORR[[#This Row],[1-may]]-Casos_PN_CORR[[#This Row],[30-abr]]</f>
        <v>0</v>
      </c>
      <c r="BG93">
        <f>+Casos_PN_CORR[[#This Row],[2-may]]-Casos_PN_CORR[[#This Row],[1-may]]</f>
        <v>0</v>
      </c>
      <c r="BH93">
        <f>+Casos_PN_CORR[[#This Row],[3-may]]-Casos_PN_CORR[[#This Row],[2-may]]</f>
        <v>0</v>
      </c>
      <c r="BI93">
        <f>+Casos_PN_CORR[[#This Row],[4-may]]-Casos_PN_CORR[[#This Row],[3-may]]</f>
        <v>0</v>
      </c>
      <c r="BJ93">
        <f>+Casos_PN_CORR[[#This Row],[5-may]]-Casos_PN_CORR[[#This Row],[4-may]]</f>
        <v>0</v>
      </c>
      <c r="BK93">
        <f>+Casos_PN_CORR[[#This Row],[6-may]]-Casos_PN_CORR[[#This Row],[5-may]]</f>
        <v>0</v>
      </c>
      <c r="BL93">
        <f>+Casos_PN_CORR[[#This Row],[7-may]]-Casos_PN_CORR[[#This Row],[6-may]]</f>
        <v>0</v>
      </c>
      <c r="BM93">
        <f>+Casos_PN_CORR[[#This Row],[8-may]]-Casos_PN_CORR[[#This Row],[7-may]]</f>
        <v>0</v>
      </c>
      <c r="BN93">
        <f>+Casos_PN_CORR[[#This Row],[9-may]]-Casos_PN_CORR[[#This Row],[8-may]]</f>
        <v>0</v>
      </c>
      <c r="BO93">
        <f>+Casos_PN_CORR[[#This Row],[10-may]]-Casos_PN_CORR[[#This Row],[9-may]]</f>
        <v>0</v>
      </c>
      <c r="BP93">
        <f>+Casos_PN_CORR[[#This Row],[11-may]]-Casos_PN_CORR[[#This Row],[10-may]]</f>
        <v>0</v>
      </c>
      <c r="BQ93">
        <f>+Casos_PN_CORR[[#This Row],[12-may]]-Casos_PN_CORR[[#This Row],[11-may]]</f>
        <v>0</v>
      </c>
      <c r="BR93">
        <f>+Casos_PN_CORR[[#This Row],[13-may]]-Casos_PN_CORR[[#This Row],[12-may]]</f>
        <v>0</v>
      </c>
      <c r="BS93">
        <f>+Casos_PN_CORR[[#This Row],[14-may]]-Casos_PN_CORR[[#This Row],[13-may]]</f>
        <v>0</v>
      </c>
      <c r="BT93">
        <f>+Casos_PN_CORR[[#This Row],[15-may]]-Casos_PN_CORR[[#This Row],[14-may]]</f>
        <v>0</v>
      </c>
      <c r="BU93">
        <f>+Casos_PN_CORR[[#This Row],[16-may]]-Casos_PN_CORR[[#This Row],[15-may]]</f>
        <v>0</v>
      </c>
      <c r="BV93">
        <f>+Casos_PN_CORR[[#This Row],[17-may]]-Casos_PN_CORR[[#This Row],[16-may]]</f>
        <v>0</v>
      </c>
      <c r="BW93">
        <f>+Casos_PN_CORR[[#This Row],[18-may]]-Casos_PN_CORR[[#This Row],[17-may]]</f>
        <v>0</v>
      </c>
      <c r="BX93">
        <f>+Casos_PN_CORR[[#This Row],[19-may]]-Casos_PN_CORR[[#This Row],[18-may]]</f>
        <v>0</v>
      </c>
      <c r="BY93">
        <f>+Casos_PN_CORR[[#This Row],[20-may]]-Casos_PN_CORR[[#This Row],[19-may]]</f>
        <v>0</v>
      </c>
      <c r="BZ93">
        <f>+Casos_PN_CORR[[#This Row],[21-may]]-Casos_PN_CORR[[#This Row],[20-may]]</f>
        <v>0</v>
      </c>
      <c r="CA93">
        <f>+Casos_PN_CORR[[#This Row],[22-may]]-Casos_PN_CORR[[#This Row],[21-may]]</f>
        <v>0</v>
      </c>
      <c r="CB93">
        <f>+Casos_PN_CORR[[#This Row],[23-may]]-Casos_PN_CORR[[#This Row],[22-may]]</f>
        <v>0</v>
      </c>
      <c r="CC93">
        <f>+Casos_PN_CORR[[#This Row],[24-may]]-Casos_PN_CORR[[#This Row],[23-may]]</f>
        <v>0</v>
      </c>
      <c r="CD93">
        <f>+Casos_PN_CORR[[#This Row],[25-may]]-Casos_PN_CORR[[#This Row],[24-may]]</f>
        <v>0</v>
      </c>
      <c r="CE93">
        <f>+Casos_PN_CORR[[#This Row],[26-may]]-Casos_PN_CORR[[#This Row],[25-may]]</f>
        <v>0</v>
      </c>
      <c r="CF93">
        <f>+Casos_PN_CORR[[#This Row],[27-may]]-Casos_PN_CORR[[#This Row],[26-may]]</f>
        <v>0</v>
      </c>
      <c r="CG93">
        <f>+Casos_PN_CORR[[#This Row],[28-may]]-Casos_PN_CORR[[#This Row],[27-may]]</f>
        <v>0</v>
      </c>
      <c r="CH93">
        <f>+Casos_PN_CORR[[#This Row],[29-may]]-Casos_PN_CORR[[#This Row],[28-may]]</f>
        <v>0</v>
      </c>
      <c r="CI93">
        <f>+Casos_PN_CORR[[#This Row],[30-may]]-Casos_PN_CORR[[#This Row],[29-may]]</f>
        <v>0</v>
      </c>
      <c r="CJ93">
        <f>+Casos_PN_CORR[[#This Row],[31-may]]-Casos_PN_CORR[[#This Row],[30-may]]</f>
        <v>0</v>
      </c>
      <c r="CK93">
        <f>+Casos_PN_CORR[[#This Row],[1-jun]]-Casos_PN_CORR[[#This Row],[31-may]]</f>
        <v>0</v>
      </c>
      <c r="CL93">
        <f>+Casos_PN_CORR[[#This Row],[2-jun]]-Casos_PN_CORR[[#This Row],[1-jun]]</f>
        <v>0</v>
      </c>
      <c r="CM93">
        <f>+Casos_PN_CORR[[#This Row],[3-jun]]-Casos_PN_CORR[[#This Row],[2-jun]]</f>
        <v>0</v>
      </c>
      <c r="CN93">
        <f>+Casos_PN_CORR[[#This Row],[4-jun]]-Casos_PN_CORR[[#This Row],[3-jun]]</f>
        <v>0</v>
      </c>
      <c r="CO93">
        <f>+Casos_PN_CORR[[#This Row],[5-jun]]-Casos_PN_CORR[[#This Row],[4-jun]]</f>
        <v>2</v>
      </c>
      <c r="CP93">
        <f>+Casos_PN_CORR[[#This Row],[6-jun]]-Casos_PN_CORR[[#This Row],[5-jun]]</f>
        <v>0</v>
      </c>
    </row>
    <row r="94" spans="1:94">
      <c r="A94">
        <v>20602</v>
      </c>
      <c r="B94" s="2" t="s">
        <v>110</v>
      </c>
      <c r="C94" s="2" t="s">
        <v>236</v>
      </c>
      <c r="D94" s="2" t="s">
        <v>237</v>
      </c>
      <c r="E94" s="4">
        <f t="shared" si="1"/>
        <v>5</v>
      </c>
      <c r="F94">
        <f>+Casos_PN_CORR[[#This Row],[10-mar]]</f>
        <v>0</v>
      </c>
      <c r="G94">
        <f>+Casos_PN_CORR[[#This Row],[11-mar]]-Casos_PN_CORR[[#This Row],[10-mar]]</f>
        <v>0</v>
      </c>
      <c r="H94">
        <f>+Casos_PN_CORR[[#This Row],[12-mar]]-Casos_PN_CORR[[#This Row],[11-mar]]</f>
        <v>0</v>
      </c>
      <c r="I94">
        <f>+Casos_PN_CORR[[#This Row],[13-mar]]-Casos_PN_CORR[[#This Row],[12-mar]]</f>
        <v>0</v>
      </c>
      <c r="J94">
        <f>+Casos_PN_CORR[[#This Row],[14-mar]]-Casos_PN_CORR[[#This Row],[13-mar]]</f>
        <v>0</v>
      </c>
      <c r="K94">
        <f>+Casos_PN_CORR[[#This Row],[15-mar]]-Casos_PN_CORR[[#This Row],[14-mar]]</f>
        <v>0</v>
      </c>
      <c r="L94">
        <f>+Casos_PN_CORR[[#This Row],[16-mar]]-Casos_PN_CORR[[#This Row],[15-mar]]</f>
        <v>0</v>
      </c>
      <c r="M94">
        <f>+Casos_PN_CORR[[#This Row],[17-mar]]-Casos_PN_CORR[[#This Row],[16-mar]]</f>
        <v>0</v>
      </c>
      <c r="N94">
        <f>+Casos_PN_CORR[[#This Row],[18-mar]]-Casos_PN_CORR[[#This Row],[17-mar]]</f>
        <v>0</v>
      </c>
      <c r="O94">
        <f>+Casos_PN_CORR[[#This Row],[19-mar]]-Casos_PN_CORR[[#This Row],[18-mar]]</f>
        <v>0</v>
      </c>
      <c r="P94">
        <f>+Casos_PN_CORR[[#This Row],[20-mar]]-Casos_PN_CORR[[#This Row],[19-mar]]</f>
        <v>0</v>
      </c>
      <c r="Q94">
        <f>+Casos_PN_CORR[[#This Row],[21-mar]]-Casos_PN_CORR[[#This Row],[20-mar]]</f>
        <v>0</v>
      </c>
      <c r="R94">
        <f>+Casos_PN_CORR[[#This Row],[22-mar]]-Casos_PN_CORR[[#This Row],[21-mar]]</f>
        <v>0</v>
      </c>
      <c r="S94">
        <f>+Casos_PN_CORR[[#This Row],[23-mar]]-Casos_PN_CORR[[#This Row],[22-mar]]</f>
        <v>0</v>
      </c>
      <c r="T94">
        <f>+Casos_PN_CORR[[#This Row],[24-mar]]-Casos_PN_CORR[[#This Row],[23-mar]]</f>
        <v>0</v>
      </c>
      <c r="U94">
        <f>+Casos_PN_CORR[[#This Row],[25-mar]]-Casos_PN_CORR[[#This Row],[24-mar]]</f>
        <v>0</v>
      </c>
      <c r="V94">
        <f>+Casos_PN_CORR[[#This Row],[26-mar]]-Casos_PN_CORR[[#This Row],[25-mar]]</f>
        <v>0</v>
      </c>
      <c r="W94">
        <f>+Casos_PN_CORR[[#This Row],[27-mar]]-Casos_PN_CORR[[#This Row],[26-mar]]</f>
        <v>0</v>
      </c>
      <c r="X94">
        <f>+Casos_PN_CORR[[#This Row],[28-mar]]-Casos_PN_CORR[[#This Row],[27-mar]]</f>
        <v>0</v>
      </c>
      <c r="Y94">
        <f>+Casos_PN_CORR[[#This Row],[29-mar]]-Casos_PN_CORR[[#This Row],[28-mar]]</f>
        <v>0</v>
      </c>
      <c r="Z94">
        <f>+Casos_PN_CORR[[#This Row],[30-mar]]-Casos_PN_CORR[[#This Row],[29-mar]]</f>
        <v>0</v>
      </c>
      <c r="AA94">
        <f>+Casos_PN_CORR[[#This Row],[31-mar]]-Casos_PN_CORR[[#This Row],[30-mar]]</f>
        <v>0</v>
      </c>
      <c r="AB94">
        <f>+Casos_PN_CORR[[#This Row],[1-abr]]-Casos_PN_CORR[[#This Row],[31-mar]]</f>
        <v>0</v>
      </c>
      <c r="AC94">
        <f>+Casos_PN_CORR[[#This Row],[2-abr]]-Casos_PN_CORR[[#This Row],[1-abr]]</f>
        <v>0</v>
      </c>
      <c r="AD94">
        <f>+Casos_PN_CORR[[#This Row],[3-abr]]-Casos_PN_CORR[[#This Row],[2-abr]]</f>
        <v>0</v>
      </c>
      <c r="AE94">
        <f>+Casos_PN_CORR[[#This Row],[4-abr]]-Casos_PN_CORR[[#This Row],[3-abr]]</f>
        <v>0</v>
      </c>
      <c r="AF94">
        <f>+Casos_PN_CORR[[#This Row],[5-abr]]-Casos_PN_CORR[[#This Row],[4-abr]]</f>
        <v>0</v>
      </c>
      <c r="AG94">
        <f>+Casos_PN_CORR[[#This Row],[6-abr]]-Casos_PN_CORR[[#This Row],[5-abr]]</f>
        <v>0</v>
      </c>
      <c r="AH94">
        <f>+Casos_PN_CORR[[#This Row],[7-abr]]-Casos_PN_CORR[[#This Row],[6-abr]]</f>
        <v>0</v>
      </c>
      <c r="AI94">
        <f>+Casos_PN_CORR[[#This Row],[8-abr]]-Casos_PN_CORR[[#This Row],[7-abr]]</f>
        <v>0</v>
      </c>
      <c r="AJ94">
        <f>+Casos_PN_CORR[[#This Row],[9-abr]]-Casos_PN_CORR[[#This Row],[8-abr]]</f>
        <v>0</v>
      </c>
      <c r="AK94">
        <f>+Casos_PN_CORR[[#This Row],[10-abr]]-Casos_PN_CORR[[#This Row],[9-abr]]</f>
        <v>0</v>
      </c>
      <c r="AL94">
        <f>+Casos_PN_CORR[[#This Row],[11-abr]]-Casos_PN_CORR[[#This Row],[10-abr]]</f>
        <v>0</v>
      </c>
      <c r="AM94">
        <f>+Casos_PN_CORR[[#This Row],[12-abr]]-Casos_PN_CORR[[#This Row],[11-abr]]</f>
        <v>0</v>
      </c>
      <c r="AN94">
        <f>+Casos_PN_CORR[[#This Row],[13-abr]]-Casos_PN_CORR[[#This Row],[12-abr]]</f>
        <v>0</v>
      </c>
      <c r="AO94">
        <f>+Casos_PN_CORR[[#This Row],[14-abr]]-Casos_PN_CORR[[#This Row],[13-abr]]</f>
        <v>0</v>
      </c>
      <c r="AP94">
        <f>+Casos_PN_CORR[[#This Row],[15-abr]]-Casos_PN_CORR[[#This Row],[14-abr]]</f>
        <v>0</v>
      </c>
      <c r="AQ94">
        <f>+Casos_PN_CORR[[#This Row],[16-abr]]-Casos_PN_CORR[[#This Row],[15-abr]]</f>
        <v>0</v>
      </c>
      <c r="AR94">
        <f>+Casos_PN_CORR[[#This Row],[17-abr]]-Casos_PN_CORR[[#This Row],[16-abr]]</f>
        <v>0</v>
      </c>
      <c r="AS94">
        <f>+Casos_PN_CORR[[#This Row],[18-abr]]-Casos_PN_CORR[[#This Row],[17-abr]]</f>
        <v>0</v>
      </c>
      <c r="AT94">
        <f>+Casos_PN_CORR[[#This Row],[19-abr]]-Casos_PN_CORR[[#This Row],[18-abr]]</f>
        <v>0</v>
      </c>
      <c r="AU94">
        <f>+Casos_PN_CORR[[#This Row],[20-abr]]-Casos_PN_CORR[[#This Row],[19-abr]]</f>
        <v>0</v>
      </c>
      <c r="AV94">
        <f>+Casos_PN_CORR[[#This Row],[21-abr]]-Casos_PN_CORR[[#This Row],[20-abr]]</f>
        <v>0</v>
      </c>
      <c r="AW94">
        <f>+Casos_PN_CORR[[#This Row],[22-abr]]-Casos_PN_CORR[[#This Row],[21-abr]]</f>
        <v>0</v>
      </c>
      <c r="AX94">
        <f>+Casos_PN_CORR[[#This Row],[23-abr]]-Casos_PN_CORR[[#This Row],[22-abr]]</f>
        <v>0</v>
      </c>
      <c r="AY94">
        <f>+Casos_PN_CORR[[#This Row],[24-abr]]-Casos_PN_CORR[[#This Row],[23-abr]]</f>
        <v>0</v>
      </c>
      <c r="AZ94">
        <f>+Casos_PN_CORR[[#This Row],[25-abr]]-Casos_PN_CORR[[#This Row],[24-abr]]</f>
        <v>0</v>
      </c>
      <c r="BA94">
        <f>+Casos_PN_CORR[[#This Row],[26-abr]]-Casos_PN_CORR[[#This Row],[25-abr]]</f>
        <v>0</v>
      </c>
      <c r="BB94">
        <f>+Casos_PN_CORR[[#This Row],[27-abr]]-Casos_PN_CORR[[#This Row],[26-abr]]</f>
        <v>0</v>
      </c>
      <c r="BC94">
        <f>+Casos_PN_CORR[[#This Row],[28-abr]]-Casos_PN_CORR[[#This Row],[27-abr]]</f>
        <v>0</v>
      </c>
      <c r="BD94">
        <f>+Casos_PN_CORR[[#This Row],[29-abr]]-Casos_PN_CORR[[#This Row],[28-abr]]</f>
        <v>0</v>
      </c>
      <c r="BE94">
        <f>+Casos_PN_CORR[[#This Row],[30-abr]]-Casos_PN_CORR[[#This Row],[29-abr]]</f>
        <v>0</v>
      </c>
      <c r="BF94">
        <f>+Casos_PN_CORR[[#This Row],[1-may]]-Casos_PN_CORR[[#This Row],[30-abr]]</f>
        <v>0</v>
      </c>
      <c r="BG94">
        <f>+Casos_PN_CORR[[#This Row],[2-may]]-Casos_PN_CORR[[#This Row],[1-may]]</f>
        <v>0</v>
      </c>
      <c r="BH94">
        <f>+Casos_PN_CORR[[#This Row],[3-may]]-Casos_PN_CORR[[#This Row],[2-may]]</f>
        <v>0</v>
      </c>
      <c r="BI94">
        <f>+Casos_PN_CORR[[#This Row],[4-may]]-Casos_PN_CORR[[#This Row],[3-may]]</f>
        <v>0</v>
      </c>
      <c r="BJ94">
        <f>+Casos_PN_CORR[[#This Row],[5-may]]-Casos_PN_CORR[[#This Row],[4-may]]</f>
        <v>0</v>
      </c>
      <c r="BK94">
        <f>+Casos_PN_CORR[[#This Row],[6-may]]-Casos_PN_CORR[[#This Row],[5-may]]</f>
        <v>0</v>
      </c>
      <c r="BL94">
        <f>+Casos_PN_CORR[[#This Row],[7-may]]-Casos_PN_CORR[[#This Row],[6-may]]</f>
        <v>0</v>
      </c>
      <c r="BM94">
        <f>+Casos_PN_CORR[[#This Row],[8-may]]-Casos_PN_CORR[[#This Row],[7-may]]</f>
        <v>0</v>
      </c>
      <c r="BN94">
        <f>+Casos_PN_CORR[[#This Row],[9-may]]-Casos_PN_CORR[[#This Row],[8-may]]</f>
        <v>0</v>
      </c>
      <c r="BO94">
        <f>+Casos_PN_CORR[[#This Row],[10-may]]-Casos_PN_CORR[[#This Row],[9-may]]</f>
        <v>0</v>
      </c>
      <c r="BP94">
        <f>+Casos_PN_CORR[[#This Row],[11-may]]-Casos_PN_CORR[[#This Row],[10-may]]</f>
        <v>0</v>
      </c>
      <c r="BQ94">
        <f>+Casos_PN_CORR[[#This Row],[12-may]]-Casos_PN_CORR[[#This Row],[11-may]]</f>
        <v>0</v>
      </c>
      <c r="BR94">
        <f>+Casos_PN_CORR[[#This Row],[13-may]]-Casos_PN_CORR[[#This Row],[12-may]]</f>
        <v>0</v>
      </c>
      <c r="BS94">
        <f>+Casos_PN_CORR[[#This Row],[14-may]]-Casos_PN_CORR[[#This Row],[13-may]]</f>
        <v>0</v>
      </c>
      <c r="BT94">
        <f>+Casos_PN_CORR[[#This Row],[15-may]]-Casos_PN_CORR[[#This Row],[14-may]]</f>
        <v>0</v>
      </c>
      <c r="BU94">
        <f>+Casos_PN_CORR[[#This Row],[16-may]]-Casos_PN_CORR[[#This Row],[15-may]]</f>
        <v>0</v>
      </c>
      <c r="BV94">
        <f>+Casos_PN_CORR[[#This Row],[17-may]]-Casos_PN_CORR[[#This Row],[16-may]]</f>
        <v>0</v>
      </c>
      <c r="BW94">
        <f>+Casos_PN_CORR[[#This Row],[18-may]]-Casos_PN_CORR[[#This Row],[17-may]]</f>
        <v>0</v>
      </c>
      <c r="BX94">
        <f>+Casos_PN_CORR[[#This Row],[19-may]]-Casos_PN_CORR[[#This Row],[18-may]]</f>
        <v>0</v>
      </c>
      <c r="BY94">
        <f>+Casos_PN_CORR[[#This Row],[20-may]]-Casos_PN_CORR[[#This Row],[19-may]]</f>
        <v>0</v>
      </c>
      <c r="BZ94">
        <f>+Casos_PN_CORR[[#This Row],[21-may]]-Casos_PN_CORR[[#This Row],[20-may]]</f>
        <v>0</v>
      </c>
      <c r="CA94">
        <f>+Casos_PN_CORR[[#This Row],[22-may]]-Casos_PN_CORR[[#This Row],[21-may]]</f>
        <v>0</v>
      </c>
      <c r="CB94">
        <f>+Casos_PN_CORR[[#This Row],[23-may]]-Casos_PN_CORR[[#This Row],[22-may]]</f>
        <v>0</v>
      </c>
      <c r="CC94">
        <f>+Casos_PN_CORR[[#This Row],[24-may]]-Casos_PN_CORR[[#This Row],[23-may]]</f>
        <v>0</v>
      </c>
      <c r="CD94">
        <f>+Casos_PN_CORR[[#This Row],[25-may]]-Casos_PN_CORR[[#This Row],[24-may]]</f>
        <v>0</v>
      </c>
      <c r="CE94">
        <f>+Casos_PN_CORR[[#This Row],[26-may]]-Casos_PN_CORR[[#This Row],[25-may]]</f>
        <v>0</v>
      </c>
      <c r="CF94">
        <f>+Casos_PN_CORR[[#This Row],[27-may]]-Casos_PN_CORR[[#This Row],[26-may]]</f>
        <v>0</v>
      </c>
      <c r="CG94">
        <f>+Casos_PN_CORR[[#This Row],[28-may]]-Casos_PN_CORR[[#This Row],[27-may]]</f>
        <v>0</v>
      </c>
      <c r="CH94">
        <f>+Casos_PN_CORR[[#This Row],[29-may]]-Casos_PN_CORR[[#This Row],[28-may]]</f>
        <v>0</v>
      </c>
      <c r="CI94">
        <f>+Casos_PN_CORR[[#This Row],[30-may]]-Casos_PN_CORR[[#This Row],[29-may]]</f>
        <v>0</v>
      </c>
      <c r="CJ94">
        <f>+Casos_PN_CORR[[#This Row],[31-may]]-Casos_PN_CORR[[#This Row],[30-may]]</f>
        <v>0</v>
      </c>
      <c r="CK94">
        <f>+Casos_PN_CORR[[#This Row],[1-jun]]-Casos_PN_CORR[[#This Row],[31-may]]</f>
        <v>0</v>
      </c>
      <c r="CL94">
        <f>+Casos_PN_CORR[[#This Row],[2-jun]]-Casos_PN_CORR[[#This Row],[1-jun]]</f>
        <v>0</v>
      </c>
      <c r="CM94">
        <f>+Casos_PN_CORR[[#This Row],[3-jun]]-Casos_PN_CORR[[#This Row],[2-jun]]</f>
        <v>0</v>
      </c>
      <c r="CN94">
        <f>+Casos_PN_CORR[[#This Row],[4-jun]]-Casos_PN_CORR[[#This Row],[3-jun]]</f>
        <v>0</v>
      </c>
      <c r="CO94">
        <f>+Casos_PN_CORR[[#This Row],[5-jun]]-Casos_PN_CORR[[#This Row],[4-jun]]</f>
        <v>5</v>
      </c>
      <c r="CP94">
        <f>+Casos_PN_CORR[[#This Row],[6-jun]]-Casos_PN_CORR[[#This Row],[5-jun]]</f>
        <v>0</v>
      </c>
    </row>
    <row r="95" spans="1:94">
      <c r="A95">
        <v>120708</v>
      </c>
      <c r="B95" s="2" t="s">
        <v>104</v>
      </c>
      <c r="C95" s="2" t="s">
        <v>154</v>
      </c>
      <c r="D95" s="2" t="s">
        <v>237</v>
      </c>
      <c r="E95" s="4">
        <f t="shared" si="1"/>
        <v>1</v>
      </c>
      <c r="F95">
        <f>+Casos_PN_CORR[[#This Row],[10-mar]]</f>
        <v>0</v>
      </c>
      <c r="G95">
        <f>+Casos_PN_CORR[[#This Row],[11-mar]]-Casos_PN_CORR[[#This Row],[10-mar]]</f>
        <v>0</v>
      </c>
      <c r="H95">
        <f>+Casos_PN_CORR[[#This Row],[12-mar]]-Casos_PN_CORR[[#This Row],[11-mar]]</f>
        <v>0</v>
      </c>
      <c r="I95">
        <f>+Casos_PN_CORR[[#This Row],[13-mar]]-Casos_PN_CORR[[#This Row],[12-mar]]</f>
        <v>0</v>
      </c>
      <c r="J95">
        <f>+Casos_PN_CORR[[#This Row],[14-mar]]-Casos_PN_CORR[[#This Row],[13-mar]]</f>
        <v>0</v>
      </c>
      <c r="K95">
        <f>+Casos_PN_CORR[[#This Row],[15-mar]]-Casos_PN_CORR[[#This Row],[14-mar]]</f>
        <v>0</v>
      </c>
      <c r="L95">
        <f>+Casos_PN_CORR[[#This Row],[16-mar]]-Casos_PN_CORR[[#This Row],[15-mar]]</f>
        <v>0</v>
      </c>
      <c r="M95">
        <f>+Casos_PN_CORR[[#This Row],[17-mar]]-Casos_PN_CORR[[#This Row],[16-mar]]</f>
        <v>0</v>
      </c>
      <c r="N95">
        <f>+Casos_PN_CORR[[#This Row],[18-mar]]-Casos_PN_CORR[[#This Row],[17-mar]]</f>
        <v>0</v>
      </c>
      <c r="O95">
        <f>+Casos_PN_CORR[[#This Row],[19-mar]]-Casos_PN_CORR[[#This Row],[18-mar]]</f>
        <v>0</v>
      </c>
      <c r="P95">
        <f>+Casos_PN_CORR[[#This Row],[20-mar]]-Casos_PN_CORR[[#This Row],[19-mar]]</f>
        <v>0</v>
      </c>
      <c r="Q95">
        <f>+Casos_PN_CORR[[#This Row],[21-mar]]-Casos_PN_CORR[[#This Row],[20-mar]]</f>
        <v>0</v>
      </c>
      <c r="R95">
        <f>+Casos_PN_CORR[[#This Row],[22-mar]]-Casos_PN_CORR[[#This Row],[21-mar]]</f>
        <v>0</v>
      </c>
      <c r="S95">
        <f>+Casos_PN_CORR[[#This Row],[23-mar]]-Casos_PN_CORR[[#This Row],[22-mar]]</f>
        <v>0</v>
      </c>
      <c r="T95">
        <f>+Casos_PN_CORR[[#This Row],[24-mar]]-Casos_PN_CORR[[#This Row],[23-mar]]</f>
        <v>0</v>
      </c>
      <c r="U95">
        <f>+Casos_PN_CORR[[#This Row],[25-mar]]-Casos_PN_CORR[[#This Row],[24-mar]]</f>
        <v>0</v>
      </c>
      <c r="V95">
        <f>+Casos_PN_CORR[[#This Row],[26-mar]]-Casos_PN_CORR[[#This Row],[25-mar]]</f>
        <v>0</v>
      </c>
      <c r="W95">
        <f>+Casos_PN_CORR[[#This Row],[27-mar]]-Casos_PN_CORR[[#This Row],[26-mar]]</f>
        <v>0</v>
      </c>
      <c r="X95">
        <f>+Casos_PN_CORR[[#This Row],[28-mar]]-Casos_PN_CORR[[#This Row],[27-mar]]</f>
        <v>0</v>
      </c>
      <c r="Y95">
        <f>+Casos_PN_CORR[[#This Row],[29-mar]]-Casos_PN_CORR[[#This Row],[28-mar]]</f>
        <v>0</v>
      </c>
      <c r="Z95">
        <f>+Casos_PN_CORR[[#This Row],[30-mar]]-Casos_PN_CORR[[#This Row],[29-mar]]</f>
        <v>0</v>
      </c>
      <c r="AA95">
        <f>+Casos_PN_CORR[[#This Row],[31-mar]]-Casos_PN_CORR[[#This Row],[30-mar]]</f>
        <v>0</v>
      </c>
      <c r="AB95">
        <f>+Casos_PN_CORR[[#This Row],[1-abr]]-Casos_PN_CORR[[#This Row],[31-mar]]</f>
        <v>0</v>
      </c>
      <c r="AC95">
        <f>+Casos_PN_CORR[[#This Row],[2-abr]]-Casos_PN_CORR[[#This Row],[1-abr]]</f>
        <v>0</v>
      </c>
      <c r="AD95">
        <f>+Casos_PN_CORR[[#This Row],[3-abr]]-Casos_PN_CORR[[#This Row],[2-abr]]</f>
        <v>0</v>
      </c>
      <c r="AE95">
        <f>+Casos_PN_CORR[[#This Row],[4-abr]]-Casos_PN_CORR[[#This Row],[3-abr]]</f>
        <v>0</v>
      </c>
      <c r="AF95">
        <f>+Casos_PN_CORR[[#This Row],[5-abr]]-Casos_PN_CORR[[#This Row],[4-abr]]</f>
        <v>0</v>
      </c>
      <c r="AG95">
        <f>+Casos_PN_CORR[[#This Row],[6-abr]]-Casos_PN_CORR[[#This Row],[5-abr]]</f>
        <v>0</v>
      </c>
      <c r="AH95">
        <f>+Casos_PN_CORR[[#This Row],[7-abr]]-Casos_PN_CORR[[#This Row],[6-abr]]</f>
        <v>0</v>
      </c>
      <c r="AI95">
        <f>+Casos_PN_CORR[[#This Row],[8-abr]]-Casos_PN_CORR[[#This Row],[7-abr]]</f>
        <v>0</v>
      </c>
      <c r="AJ95">
        <f>+Casos_PN_CORR[[#This Row],[9-abr]]-Casos_PN_CORR[[#This Row],[8-abr]]</f>
        <v>0</v>
      </c>
      <c r="AK95">
        <f>+Casos_PN_CORR[[#This Row],[10-abr]]-Casos_PN_CORR[[#This Row],[9-abr]]</f>
        <v>0</v>
      </c>
      <c r="AL95">
        <f>+Casos_PN_CORR[[#This Row],[11-abr]]-Casos_PN_CORR[[#This Row],[10-abr]]</f>
        <v>0</v>
      </c>
      <c r="AM95">
        <f>+Casos_PN_CORR[[#This Row],[12-abr]]-Casos_PN_CORR[[#This Row],[11-abr]]</f>
        <v>0</v>
      </c>
      <c r="AN95">
        <f>+Casos_PN_CORR[[#This Row],[13-abr]]-Casos_PN_CORR[[#This Row],[12-abr]]</f>
        <v>0</v>
      </c>
      <c r="AO95">
        <f>+Casos_PN_CORR[[#This Row],[14-abr]]-Casos_PN_CORR[[#This Row],[13-abr]]</f>
        <v>0</v>
      </c>
      <c r="AP95">
        <f>+Casos_PN_CORR[[#This Row],[15-abr]]-Casos_PN_CORR[[#This Row],[14-abr]]</f>
        <v>0</v>
      </c>
      <c r="AQ95">
        <f>+Casos_PN_CORR[[#This Row],[16-abr]]-Casos_PN_CORR[[#This Row],[15-abr]]</f>
        <v>0</v>
      </c>
      <c r="AR95">
        <f>+Casos_PN_CORR[[#This Row],[17-abr]]-Casos_PN_CORR[[#This Row],[16-abr]]</f>
        <v>0</v>
      </c>
      <c r="AS95">
        <f>+Casos_PN_CORR[[#This Row],[18-abr]]-Casos_PN_CORR[[#This Row],[17-abr]]</f>
        <v>0</v>
      </c>
      <c r="AT95">
        <f>+Casos_PN_CORR[[#This Row],[19-abr]]-Casos_PN_CORR[[#This Row],[18-abr]]</f>
        <v>0</v>
      </c>
      <c r="AU95">
        <f>+Casos_PN_CORR[[#This Row],[20-abr]]-Casos_PN_CORR[[#This Row],[19-abr]]</f>
        <v>0</v>
      </c>
      <c r="AV95">
        <f>+Casos_PN_CORR[[#This Row],[21-abr]]-Casos_PN_CORR[[#This Row],[20-abr]]</f>
        <v>0</v>
      </c>
      <c r="AW95">
        <f>+Casos_PN_CORR[[#This Row],[22-abr]]-Casos_PN_CORR[[#This Row],[21-abr]]</f>
        <v>0</v>
      </c>
      <c r="AX95">
        <f>+Casos_PN_CORR[[#This Row],[23-abr]]-Casos_PN_CORR[[#This Row],[22-abr]]</f>
        <v>0</v>
      </c>
      <c r="AY95">
        <f>+Casos_PN_CORR[[#This Row],[24-abr]]-Casos_PN_CORR[[#This Row],[23-abr]]</f>
        <v>0</v>
      </c>
      <c r="AZ95">
        <f>+Casos_PN_CORR[[#This Row],[25-abr]]-Casos_PN_CORR[[#This Row],[24-abr]]</f>
        <v>0</v>
      </c>
      <c r="BA95">
        <f>+Casos_PN_CORR[[#This Row],[26-abr]]-Casos_PN_CORR[[#This Row],[25-abr]]</f>
        <v>0</v>
      </c>
      <c r="BB95">
        <f>+Casos_PN_CORR[[#This Row],[27-abr]]-Casos_PN_CORR[[#This Row],[26-abr]]</f>
        <v>0</v>
      </c>
      <c r="BC95">
        <f>+Casos_PN_CORR[[#This Row],[28-abr]]-Casos_PN_CORR[[#This Row],[27-abr]]</f>
        <v>0</v>
      </c>
      <c r="BD95">
        <f>+Casos_PN_CORR[[#This Row],[29-abr]]-Casos_PN_CORR[[#This Row],[28-abr]]</f>
        <v>0</v>
      </c>
      <c r="BE95">
        <f>+Casos_PN_CORR[[#This Row],[30-abr]]-Casos_PN_CORR[[#This Row],[29-abr]]</f>
        <v>0</v>
      </c>
      <c r="BF95">
        <f>+Casos_PN_CORR[[#This Row],[1-may]]-Casos_PN_CORR[[#This Row],[30-abr]]</f>
        <v>0</v>
      </c>
      <c r="BG95">
        <f>+Casos_PN_CORR[[#This Row],[2-may]]-Casos_PN_CORR[[#This Row],[1-may]]</f>
        <v>0</v>
      </c>
      <c r="BH95">
        <f>+Casos_PN_CORR[[#This Row],[3-may]]-Casos_PN_CORR[[#This Row],[2-may]]</f>
        <v>0</v>
      </c>
      <c r="BI95">
        <f>+Casos_PN_CORR[[#This Row],[4-may]]-Casos_PN_CORR[[#This Row],[3-may]]</f>
        <v>0</v>
      </c>
      <c r="BJ95">
        <f>+Casos_PN_CORR[[#This Row],[5-may]]-Casos_PN_CORR[[#This Row],[4-may]]</f>
        <v>0</v>
      </c>
      <c r="BK95">
        <f>+Casos_PN_CORR[[#This Row],[6-may]]-Casos_PN_CORR[[#This Row],[5-may]]</f>
        <v>0</v>
      </c>
      <c r="BL95">
        <f>+Casos_PN_CORR[[#This Row],[7-may]]-Casos_PN_CORR[[#This Row],[6-may]]</f>
        <v>0</v>
      </c>
      <c r="BM95">
        <f>+Casos_PN_CORR[[#This Row],[8-may]]-Casos_PN_CORR[[#This Row],[7-may]]</f>
        <v>0</v>
      </c>
      <c r="BN95">
        <f>+Casos_PN_CORR[[#This Row],[9-may]]-Casos_PN_CORR[[#This Row],[8-may]]</f>
        <v>0</v>
      </c>
      <c r="BO95">
        <f>+Casos_PN_CORR[[#This Row],[10-may]]-Casos_PN_CORR[[#This Row],[9-may]]</f>
        <v>0</v>
      </c>
      <c r="BP95">
        <f>+Casos_PN_CORR[[#This Row],[11-may]]-Casos_PN_CORR[[#This Row],[10-may]]</f>
        <v>0</v>
      </c>
      <c r="BQ95">
        <f>+Casos_PN_CORR[[#This Row],[12-may]]-Casos_PN_CORR[[#This Row],[11-may]]</f>
        <v>0</v>
      </c>
      <c r="BR95">
        <f>+Casos_PN_CORR[[#This Row],[13-may]]-Casos_PN_CORR[[#This Row],[12-may]]</f>
        <v>0</v>
      </c>
      <c r="BS95">
        <f>+Casos_PN_CORR[[#This Row],[14-may]]-Casos_PN_CORR[[#This Row],[13-may]]</f>
        <v>0</v>
      </c>
      <c r="BT95">
        <f>+Casos_PN_CORR[[#This Row],[15-may]]-Casos_PN_CORR[[#This Row],[14-may]]</f>
        <v>0</v>
      </c>
      <c r="BU95">
        <f>+Casos_PN_CORR[[#This Row],[16-may]]-Casos_PN_CORR[[#This Row],[15-may]]</f>
        <v>0</v>
      </c>
      <c r="BV95">
        <f>+Casos_PN_CORR[[#This Row],[17-may]]-Casos_PN_CORR[[#This Row],[16-may]]</f>
        <v>0</v>
      </c>
      <c r="BW95">
        <f>+Casos_PN_CORR[[#This Row],[18-may]]-Casos_PN_CORR[[#This Row],[17-may]]</f>
        <v>0</v>
      </c>
      <c r="BX95">
        <f>+Casos_PN_CORR[[#This Row],[19-may]]-Casos_PN_CORR[[#This Row],[18-may]]</f>
        <v>0</v>
      </c>
      <c r="BY95">
        <f>+Casos_PN_CORR[[#This Row],[20-may]]-Casos_PN_CORR[[#This Row],[19-may]]</f>
        <v>0</v>
      </c>
      <c r="BZ95">
        <f>+Casos_PN_CORR[[#This Row],[21-may]]-Casos_PN_CORR[[#This Row],[20-may]]</f>
        <v>0</v>
      </c>
      <c r="CA95">
        <f>+Casos_PN_CORR[[#This Row],[22-may]]-Casos_PN_CORR[[#This Row],[21-may]]</f>
        <v>0</v>
      </c>
      <c r="CB95">
        <f>+Casos_PN_CORR[[#This Row],[23-may]]-Casos_PN_CORR[[#This Row],[22-may]]</f>
        <v>0</v>
      </c>
      <c r="CC95">
        <f>+Casos_PN_CORR[[#This Row],[24-may]]-Casos_PN_CORR[[#This Row],[23-may]]</f>
        <v>0</v>
      </c>
      <c r="CD95">
        <f>+Casos_PN_CORR[[#This Row],[25-may]]-Casos_PN_CORR[[#This Row],[24-may]]</f>
        <v>0</v>
      </c>
      <c r="CE95">
        <f>+Casos_PN_CORR[[#This Row],[26-may]]-Casos_PN_CORR[[#This Row],[25-may]]</f>
        <v>0</v>
      </c>
      <c r="CF95">
        <f>+Casos_PN_CORR[[#This Row],[27-may]]-Casos_PN_CORR[[#This Row],[26-may]]</f>
        <v>0</v>
      </c>
      <c r="CG95">
        <f>+Casos_PN_CORR[[#This Row],[28-may]]-Casos_PN_CORR[[#This Row],[27-may]]</f>
        <v>0</v>
      </c>
      <c r="CH95">
        <f>+Casos_PN_CORR[[#This Row],[29-may]]-Casos_PN_CORR[[#This Row],[28-may]]</f>
        <v>0</v>
      </c>
      <c r="CI95">
        <f>+Casos_PN_CORR[[#This Row],[30-may]]-Casos_PN_CORR[[#This Row],[29-may]]</f>
        <v>0</v>
      </c>
      <c r="CJ95">
        <f>+Casos_PN_CORR[[#This Row],[31-may]]-Casos_PN_CORR[[#This Row],[30-may]]</f>
        <v>0</v>
      </c>
      <c r="CK95">
        <f>+Casos_PN_CORR[[#This Row],[1-jun]]-Casos_PN_CORR[[#This Row],[31-may]]</f>
        <v>0</v>
      </c>
      <c r="CL95">
        <f>+Casos_PN_CORR[[#This Row],[2-jun]]-Casos_PN_CORR[[#This Row],[1-jun]]</f>
        <v>0</v>
      </c>
      <c r="CM95">
        <f>+Casos_PN_CORR[[#This Row],[3-jun]]-Casos_PN_CORR[[#This Row],[2-jun]]</f>
        <v>0</v>
      </c>
      <c r="CN95">
        <f>+Casos_PN_CORR[[#This Row],[4-jun]]-Casos_PN_CORR[[#This Row],[3-jun]]</f>
        <v>0</v>
      </c>
      <c r="CO95">
        <f>+Casos_PN_CORR[[#This Row],[5-jun]]-Casos_PN_CORR[[#This Row],[4-jun]]</f>
        <v>1</v>
      </c>
      <c r="CP95">
        <f>+Casos_PN_CORR[[#This Row],[6-jun]]-Casos_PN_CORR[[#This Row],[5-jun]]</f>
        <v>0</v>
      </c>
    </row>
    <row r="96" spans="1:94">
      <c r="A96">
        <v>90301</v>
      </c>
      <c r="B96" s="2" t="s">
        <v>139</v>
      </c>
      <c r="C96" s="2" t="s">
        <v>238</v>
      </c>
      <c r="D96" s="2" t="s">
        <v>239</v>
      </c>
      <c r="E96" s="4">
        <f t="shared" si="1"/>
        <v>5</v>
      </c>
      <c r="F96">
        <f>+Casos_PN_CORR[[#This Row],[10-mar]]</f>
        <v>0</v>
      </c>
      <c r="G96">
        <f>+Casos_PN_CORR[[#This Row],[11-mar]]-Casos_PN_CORR[[#This Row],[10-mar]]</f>
        <v>0</v>
      </c>
      <c r="H96">
        <f>+Casos_PN_CORR[[#This Row],[12-mar]]-Casos_PN_CORR[[#This Row],[11-mar]]</f>
        <v>0</v>
      </c>
      <c r="I96">
        <f>+Casos_PN_CORR[[#This Row],[13-mar]]-Casos_PN_CORR[[#This Row],[12-mar]]</f>
        <v>0</v>
      </c>
      <c r="J96">
        <f>+Casos_PN_CORR[[#This Row],[14-mar]]-Casos_PN_CORR[[#This Row],[13-mar]]</f>
        <v>0</v>
      </c>
      <c r="K96">
        <f>+Casos_PN_CORR[[#This Row],[15-mar]]-Casos_PN_CORR[[#This Row],[14-mar]]</f>
        <v>0</v>
      </c>
      <c r="L96">
        <f>+Casos_PN_CORR[[#This Row],[16-mar]]-Casos_PN_CORR[[#This Row],[15-mar]]</f>
        <v>0</v>
      </c>
      <c r="M96">
        <f>+Casos_PN_CORR[[#This Row],[17-mar]]-Casos_PN_CORR[[#This Row],[16-mar]]</f>
        <v>0</v>
      </c>
      <c r="N96">
        <f>+Casos_PN_CORR[[#This Row],[18-mar]]-Casos_PN_CORR[[#This Row],[17-mar]]</f>
        <v>0</v>
      </c>
      <c r="O96">
        <f>+Casos_PN_CORR[[#This Row],[19-mar]]-Casos_PN_CORR[[#This Row],[18-mar]]</f>
        <v>0</v>
      </c>
      <c r="P96">
        <f>+Casos_PN_CORR[[#This Row],[20-mar]]-Casos_PN_CORR[[#This Row],[19-mar]]</f>
        <v>0</v>
      </c>
      <c r="Q96">
        <f>+Casos_PN_CORR[[#This Row],[21-mar]]-Casos_PN_CORR[[#This Row],[20-mar]]</f>
        <v>0</v>
      </c>
      <c r="R96">
        <f>+Casos_PN_CORR[[#This Row],[22-mar]]-Casos_PN_CORR[[#This Row],[21-mar]]</f>
        <v>0</v>
      </c>
      <c r="S96">
        <f>+Casos_PN_CORR[[#This Row],[23-mar]]-Casos_PN_CORR[[#This Row],[22-mar]]</f>
        <v>0</v>
      </c>
      <c r="T96">
        <f>+Casos_PN_CORR[[#This Row],[24-mar]]-Casos_PN_CORR[[#This Row],[23-mar]]</f>
        <v>0</v>
      </c>
      <c r="U96">
        <f>+Casos_PN_CORR[[#This Row],[25-mar]]-Casos_PN_CORR[[#This Row],[24-mar]]</f>
        <v>0</v>
      </c>
      <c r="V96">
        <f>+Casos_PN_CORR[[#This Row],[26-mar]]-Casos_PN_CORR[[#This Row],[25-mar]]</f>
        <v>0</v>
      </c>
      <c r="W96">
        <f>+Casos_PN_CORR[[#This Row],[27-mar]]-Casos_PN_CORR[[#This Row],[26-mar]]</f>
        <v>0</v>
      </c>
      <c r="X96">
        <f>+Casos_PN_CORR[[#This Row],[28-mar]]-Casos_PN_CORR[[#This Row],[27-mar]]</f>
        <v>0</v>
      </c>
      <c r="Y96">
        <f>+Casos_PN_CORR[[#This Row],[29-mar]]-Casos_PN_CORR[[#This Row],[28-mar]]</f>
        <v>0</v>
      </c>
      <c r="Z96">
        <f>+Casos_PN_CORR[[#This Row],[30-mar]]-Casos_PN_CORR[[#This Row],[29-mar]]</f>
        <v>0</v>
      </c>
      <c r="AA96">
        <f>+Casos_PN_CORR[[#This Row],[31-mar]]-Casos_PN_CORR[[#This Row],[30-mar]]</f>
        <v>0</v>
      </c>
      <c r="AB96">
        <f>+Casos_PN_CORR[[#This Row],[1-abr]]-Casos_PN_CORR[[#This Row],[31-mar]]</f>
        <v>0</v>
      </c>
      <c r="AC96">
        <f>+Casos_PN_CORR[[#This Row],[2-abr]]-Casos_PN_CORR[[#This Row],[1-abr]]</f>
        <v>0</v>
      </c>
      <c r="AD96">
        <f>+Casos_PN_CORR[[#This Row],[3-abr]]-Casos_PN_CORR[[#This Row],[2-abr]]</f>
        <v>0</v>
      </c>
      <c r="AE96">
        <f>+Casos_PN_CORR[[#This Row],[4-abr]]-Casos_PN_CORR[[#This Row],[3-abr]]</f>
        <v>0</v>
      </c>
      <c r="AF96">
        <f>+Casos_PN_CORR[[#This Row],[5-abr]]-Casos_PN_CORR[[#This Row],[4-abr]]</f>
        <v>0</v>
      </c>
      <c r="AG96">
        <f>+Casos_PN_CORR[[#This Row],[6-abr]]-Casos_PN_CORR[[#This Row],[5-abr]]</f>
        <v>0</v>
      </c>
      <c r="AH96">
        <f>+Casos_PN_CORR[[#This Row],[7-abr]]-Casos_PN_CORR[[#This Row],[6-abr]]</f>
        <v>0</v>
      </c>
      <c r="AI96">
        <f>+Casos_PN_CORR[[#This Row],[8-abr]]-Casos_PN_CORR[[#This Row],[7-abr]]</f>
        <v>0</v>
      </c>
      <c r="AJ96">
        <f>+Casos_PN_CORR[[#This Row],[9-abr]]-Casos_PN_CORR[[#This Row],[8-abr]]</f>
        <v>0</v>
      </c>
      <c r="AK96">
        <f>+Casos_PN_CORR[[#This Row],[10-abr]]-Casos_PN_CORR[[#This Row],[9-abr]]</f>
        <v>0</v>
      </c>
      <c r="AL96">
        <f>+Casos_PN_CORR[[#This Row],[11-abr]]-Casos_PN_CORR[[#This Row],[10-abr]]</f>
        <v>0</v>
      </c>
      <c r="AM96">
        <f>+Casos_PN_CORR[[#This Row],[12-abr]]-Casos_PN_CORR[[#This Row],[11-abr]]</f>
        <v>0</v>
      </c>
      <c r="AN96">
        <f>+Casos_PN_CORR[[#This Row],[13-abr]]-Casos_PN_CORR[[#This Row],[12-abr]]</f>
        <v>0</v>
      </c>
      <c r="AO96">
        <f>+Casos_PN_CORR[[#This Row],[14-abr]]-Casos_PN_CORR[[#This Row],[13-abr]]</f>
        <v>0</v>
      </c>
      <c r="AP96">
        <f>+Casos_PN_CORR[[#This Row],[15-abr]]-Casos_PN_CORR[[#This Row],[14-abr]]</f>
        <v>0</v>
      </c>
      <c r="AQ96">
        <f>+Casos_PN_CORR[[#This Row],[16-abr]]-Casos_PN_CORR[[#This Row],[15-abr]]</f>
        <v>0</v>
      </c>
      <c r="AR96">
        <f>+Casos_PN_CORR[[#This Row],[17-abr]]-Casos_PN_CORR[[#This Row],[16-abr]]</f>
        <v>0</v>
      </c>
      <c r="AS96">
        <f>+Casos_PN_CORR[[#This Row],[18-abr]]-Casos_PN_CORR[[#This Row],[17-abr]]</f>
        <v>0</v>
      </c>
      <c r="AT96">
        <f>+Casos_PN_CORR[[#This Row],[19-abr]]-Casos_PN_CORR[[#This Row],[18-abr]]</f>
        <v>0</v>
      </c>
      <c r="AU96">
        <f>+Casos_PN_CORR[[#This Row],[20-abr]]-Casos_PN_CORR[[#This Row],[19-abr]]</f>
        <v>0</v>
      </c>
      <c r="AV96">
        <f>+Casos_PN_CORR[[#This Row],[21-abr]]-Casos_PN_CORR[[#This Row],[20-abr]]</f>
        <v>0</v>
      </c>
      <c r="AW96">
        <f>+Casos_PN_CORR[[#This Row],[22-abr]]-Casos_PN_CORR[[#This Row],[21-abr]]</f>
        <v>0</v>
      </c>
      <c r="AX96">
        <f>+Casos_PN_CORR[[#This Row],[23-abr]]-Casos_PN_CORR[[#This Row],[22-abr]]</f>
        <v>0</v>
      </c>
      <c r="AY96">
        <f>+Casos_PN_CORR[[#This Row],[24-abr]]-Casos_PN_CORR[[#This Row],[23-abr]]</f>
        <v>0</v>
      </c>
      <c r="AZ96">
        <f>+Casos_PN_CORR[[#This Row],[25-abr]]-Casos_PN_CORR[[#This Row],[24-abr]]</f>
        <v>0</v>
      </c>
      <c r="BA96">
        <f>+Casos_PN_CORR[[#This Row],[26-abr]]-Casos_PN_CORR[[#This Row],[25-abr]]</f>
        <v>0</v>
      </c>
      <c r="BB96">
        <f>+Casos_PN_CORR[[#This Row],[27-abr]]-Casos_PN_CORR[[#This Row],[26-abr]]</f>
        <v>0</v>
      </c>
      <c r="BC96">
        <f>+Casos_PN_CORR[[#This Row],[28-abr]]-Casos_PN_CORR[[#This Row],[27-abr]]</f>
        <v>0</v>
      </c>
      <c r="BD96">
        <f>+Casos_PN_CORR[[#This Row],[29-abr]]-Casos_PN_CORR[[#This Row],[28-abr]]</f>
        <v>0</v>
      </c>
      <c r="BE96">
        <f>+Casos_PN_CORR[[#This Row],[30-abr]]-Casos_PN_CORR[[#This Row],[29-abr]]</f>
        <v>0</v>
      </c>
      <c r="BF96">
        <f>+Casos_PN_CORR[[#This Row],[1-may]]-Casos_PN_CORR[[#This Row],[30-abr]]</f>
        <v>0</v>
      </c>
      <c r="BG96">
        <f>+Casos_PN_CORR[[#This Row],[2-may]]-Casos_PN_CORR[[#This Row],[1-may]]</f>
        <v>0</v>
      </c>
      <c r="BH96">
        <f>+Casos_PN_CORR[[#This Row],[3-may]]-Casos_PN_CORR[[#This Row],[2-may]]</f>
        <v>0</v>
      </c>
      <c r="BI96">
        <f>+Casos_PN_CORR[[#This Row],[4-may]]-Casos_PN_CORR[[#This Row],[3-may]]</f>
        <v>0</v>
      </c>
      <c r="BJ96">
        <f>+Casos_PN_CORR[[#This Row],[5-may]]-Casos_PN_CORR[[#This Row],[4-may]]</f>
        <v>0</v>
      </c>
      <c r="BK96">
        <f>+Casos_PN_CORR[[#This Row],[6-may]]-Casos_PN_CORR[[#This Row],[5-may]]</f>
        <v>0</v>
      </c>
      <c r="BL96">
        <f>+Casos_PN_CORR[[#This Row],[7-may]]-Casos_PN_CORR[[#This Row],[6-may]]</f>
        <v>0</v>
      </c>
      <c r="BM96">
        <f>+Casos_PN_CORR[[#This Row],[8-may]]-Casos_PN_CORR[[#This Row],[7-may]]</f>
        <v>0</v>
      </c>
      <c r="BN96">
        <f>+Casos_PN_CORR[[#This Row],[9-may]]-Casos_PN_CORR[[#This Row],[8-may]]</f>
        <v>0</v>
      </c>
      <c r="BO96">
        <f>+Casos_PN_CORR[[#This Row],[10-may]]-Casos_PN_CORR[[#This Row],[9-may]]</f>
        <v>0</v>
      </c>
      <c r="BP96">
        <f>+Casos_PN_CORR[[#This Row],[11-may]]-Casos_PN_CORR[[#This Row],[10-may]]</f>
        <v>0</v>
      </c>
      <c r="BQ96">
        <f>+Casos_PN_CORR[[#This Row],[12-may]]-Casos_PN_CORR[[#This Row],[11-may]]</f>
        <v>0</v>
      </c>
      <c r="BR96">
        <f>+Casos_PN_CORR[[#This Row],[13-may]]-Casos_PN_CORR[[#This Row],[12-may]]</f>
        <v>0</v>
      </c>
      <c r="BS96">
        <f>+Casos_PN_CORR[[#This Row],[14-may]]-Casos_PN_CORR[[#This Row],[13-may]]</f>
        <v>0</v>
      </c>
      <c r="BT96">
        <f>+Casos_PN_CORR[[#This Row],[15-may]]-Casos_PN_CORR[[#This Row],[14-may]]</f>
        <v>0</v>
      </c>
      <c r="BU96">
        <f>+Casos_PN_CORR[[#This Row],[16-may]]-Casos_PN_CORR[[#This Row],[15-may]]</f>
        <v>0</v>
      </c>
      <c r="BV96">
        <f>+Casos_PN_CORR[[#This Row],[17-may]]-Casos_PN_CORR[[#This Row],[16-may]]</f>
        <v>0</v>
      </c>
      <c r="BW96">
        <f>+Casos_PN_CORR[[#This Row],[18-may]]-Casos_PN_CORR[[#This Row],[17-may]]</f>
        <v>0</v>
      </c>
      <c r="BX96">
        <f>+Casos_PN_CORR[[#This Row],[19-may]]-Casos_PN_CORR[[#This Row],[18-may]]</f>
        <v>0</v>
      </c>
      <c r="BY96">
        <f>+Casos_PN_CORR[[#This Row],[20-may]]-Casos_PN_CORR[[#This Row],[19-may]]</f>
        <v>0</v>
      </c>
      <c r="BZ96">
        <f>+Casos_PN_CORR[[#This Row],[21-may]]-Casos_PN_CORR[[#This Row],[20-may]]</f>
        <v>0</v>
      </c>
      <c r="CA96">
        <f>+Casos_PN_CORR[[#This Row],[22-may]]-Casos_PN_CORR[[#This Row],[21-may]]</f>
        <v>0</v>
      </c>
      <c r="CB96">
        <f>+Casos_PN_CORR[[#This Row],[23-may]]-Casos_PN_CORR[[#This Row],[22-may]]</f>
        <v>0</v>
      </c>
      <c r="CC96">
        <f>+Casos_PN_CORR[[#This Row],[24-may]]-Casos_PN_CORR[[#This Row],[23-may]]</f>
        <v>0</v>
      </c>
      <c r="CD96">
        <f>+Casos_PN_CORR[[#This Row],[25-may]]-Casos_PN_CORR[[#This Row],[24-may]]</f>
        <v>0</v>
      </c>
      <c r="CE96">
        <f>+Casos_PN_CORR[[#This Row],[26-may]]-Casos_PN_CORR[[#This Row],[25-may]]</f>
        <v>0</v>
      </c>
      <c r="CF96">
        <f>+Casos_PN_CORR[[#This Row],[27-may]]-Casos_PN_CORR[[#This Row],[26-may]]</f>
        <v>0</v>
      </c>
      <c r="CG96">
        <f>+Casos_PN_CORR[[#This Row],[28-may]]-Casos_PN_CORR[[#This Row],[27-may]]</f>
        <v>0</v>
      </c>
      <c r="CH96">
        <f>+Casos_PN_CORR[[#This Row],[29-may]]-Casos_PN_CORR[[#This Row],[28-may]]</f>
        <v>0</v>
      </c>
      <c r="CI96">
        <f>+Casos_PN_CORR[[#This Row],[30-may]]-Casos_PN_CORR[[#This Row],[29-may]]</f>
        <v>0</v>
      </c>
      <c r="CJ96">
        <f>+Casos_PN_CORR[[#This Row],[31-may]]-Casos_PN_CORR[[#This Row],[30-may]]</f>
        <v>0</v>
      </c>
      <c r="CK96">
        <f>+Casos_PN_CORR[[#This Row],[1-jun]]-Casos_PN_CORR[[#This Row],[31-may]]</f>
        <v>0</v>
      </c>
      <c r="CL96">
        <f>+Casos_PN_CORR[[#This Row],[2-jun]]-Casos_PN_CORR[[#This Row],[1-jun]]</f>
        <v>0</v>
      </c>
      <c r="CM96">
        <f>+Casos_PN_CORR[[#This Row],[3-jun]]-Casos_PN_CORR[[#This Row],[2-jun]]</f>
        <v>0</v>
      </c>
      <c r="CN96">
        <f>+Casos_PN_CORR[[#This Row],[4-jun]]-Casos_PN_CORR[[#This Row],[3-jun]]</f>
        <v>0</v>
      </c>
      <c r="CO96">
        <f>+Casos_PN_CORR[[#This Row],[5-jun]]-Casos_PN_CORR[[#This Row],[4-jun]]</f>
        <v>5</v>
      </c>
      <c r="CP96">
        <f>+Casos_PN_CORR[[#This Row],[6-jun]]-Casos_PN_CORR[[#This Row],[5-jun]]</f>
        <v>0</v>
      </c>
    </row>
    <row r="97" spans="1:94">
      <c r="A97">
        <v>80502</v>
      </c>
      <c r="B97" s="2" t="s">
        <v>97</v>
      </c>
      <c r="C97" s="2" t="s">
        <v>240</v>
      </c>
      <c r="D97" s="2" t="s">
        <v>241</v>
      </c>
      <c r="E97" s="4">
        <f t="shared" si="1"/>
        <v>5</v>
      </c>
      <c r="F97">
        <f>+Casos_PN_CORR[[#This Row],[10-mar]]</f>
        <v>0</v>
      </c>
      <c r="G97">
        <f>+Casos_PN_CORR[[#This Row],[11-mar]]-Casos_PN_CORR[[#This Row],[10-mar]]</f>
        <v>0</v>
      </c>
      <c r="H97">
        <f>+Casos_PN_CORR[[#This Row],[12-mar]]-Casos_PN_CORR[[#This Row],[11-mar]]</f>
        <v>0</v>
      </c>
      <c r="I97">
        <f>+Casos_PN_CORR[[#This Row],[13-mar]]-Casos_PN_CORR[[#This Row],[12-mar]]</f>
        <v>0</v>
      </c>
      <c r="J97">
        <f>+Casos_PN_CORR[[#This Row],[14-mar]]-Casos_PN_CORR[[#This Row],[13-mar]]</f>
        <v>0</v>
      </c>
      <c r="K97">
        <f>+Casos_PN_CORR[[#This Row],[15-mar]]-Casos_PN_CORR[[#This Row],[14-mar]]</f>
        <v>0</v>
      </c>
      <c r="L97">
        <f>+Casos_PN_CORR[[#This Row],[16-mar]]-Casos_PN_CORR[[#This Row],[15-mar]]</f>
        <v>0</v>
      </c>
      <c r="M97">
        <f>+Casos_PN_CORR[[#This Row],[17-mar]]-Casos_PN_CORR[[#This Row],[16-mar]]</f>
        <v>0</v>
      </c>
      <c r="N97">
        <f>+Casos_PN_CORR[[#This Row],[18-mar]]-Casos_PN_CORR[[#This Row],[17-mar]]</f>
        <v>0</v>
      </c>
      <c r="O97">
        <f>+Casos_PN_CORR[[#This Row],[19-mar]]-Casos_PN_CORR[[#This Row],[18-mar]]</f>
        <v>0</v>
      </c>
      <c r="P97">
        <f>+Casos_PN_CORR[[#This Row],[20-mar]]-Casos_PN_CORR[[#This Row],[19-mar]]</f>
        <v>0</v>
      </c>
      <c r="Q97">
        <f>+Casos_PN_CORR[[#This Row],[21-mar]]-Casos_PN_CORR[[#This Row],[20-mar]]</f>
        <v>0</v>
      </c>
      <c r="R97">
        <f>+Casos_PN_CORR[[#This Row],[22-mar]]-Casos_PN_CORR[[#This Row],[21-mar]]</f>
        <v>0</v>
      </c>
      <c r="S97">
        <f>+Casos_PN_CORR[[#This Row],[23-mar]]-Casos_PN_CORR[[#This Row],[22-mar]]</f>
        <v>0</v>
      </c>
      <c r="T97">
        <f>+Casos_PN_CORR[[#This Row],[24-mar]]-Casos_PN_CORR[[#This Row],[23-mar]]</f>
        <v>0</v>
      </c>
      <c r="U97">
        <f>+Casos_PN_CORR[[#This Row],[25-mar]]-Casos_PN_CORR[[#This Row],[24-mar]]</f>
        <v>0</v>
      </c>
      <c r="V97">
        <f>+Casos_PN_CORR[[#This Row],[26-mar]]-Casos_PN_CORR[[#This Row],[25-mar]]</f>
        <v>0</v>
      </c>
      <c r="W97">
        <f>+Casos_PN_CORR[[#This Row],[27-mar]]-Casos_PN_CORR[[#This Row],[26-mar]]</f>
        <v>0</v>
      </c>
      <c r="X97">
        <f>+Casos_PN_CORR[[#This Row],[28-mar]]-Casos_PN_CORR[[#This Row],[27-mar]]</f>
        <v>0</v>
      </c>
      <c r="Y97">
        <f>+Casos_PN_CORR[[#This Row],[29-mar]]-Casos_PN_CORR[[#This Row],[28-mar]]</f>
        <v>0</v>
      </c>
      <c r="Z97">
        <f>+Casos_PN_CORR[[#This Row],[30-mar]]-Casos_PN_CORR[[#This Row],[29-mar]]</f>
        <v>0</v>
      </c>
      <c r="AA97">
        <f>+Casos_PN_CORR[[#This Row],[31-mar]]-Casos_PN_CORR[[#This Row],[30-mar]]</f>
        <v>0</v>
      </c>
      <c r="AB97">
        <f>+Casos_PN_CORR[[#This Row],[1-abr]]-Casos_PN_CORR[[#This Row],[31-mar]]</f>
        <v>0</v>
      </c>
      <c r="AC97">
        <f>+Casos_PN_CORR[[#This Row],[2-abr]]-Casos_PN_CORR[[#This Row],[1-abr]]</f>
        <v>0</v>
      </c>
      <c r="AD97">
        <f>+Casos_PN_CORR[[#This Row],[3-abr]]-Casos_PN_CORR[[#This Row],[2-abr]]</f>
        <v>0</v>
      </c>
      <c r="AE97">
        <f>+Casos_PN_CORR[[#This Row],[4-abr]]-Casos_PN_CORR[[#This Row],[3-abr]]</f>
        <v>0</v>
      </c>
      <c r="AF97">
        <f>+Casos_PN_CORR[[#This Row],[5-abr]]-Casos_PN_CORR[[#This Row],[4-abr]]</f>
        <v>0</v>
      </c>
      <c r="AG97">
        <f>+Casos_PN_CORR[[#This Row],[6-abr]]-Casos_PN_CORR[[#This Row],[5-abr]]</f>
        <v>0</v>
      </c>
      <c r="AH97">
        <f>+Casos_PN_CORR[[#This Row],[7-abr]]-Casos_PN_CORR[[#This Row],[6-abr]]</f>
        <v>0</v>
      </c>
      <c r="AI97">
        <f>+Casos_PN_CORR[[#This Row],[8-abr]]-Casos_PN_CORR[[#This Row],[7-abr]]</f>
        <v>0</v>
      </c>
      <c r="AJ97">
        <f>+Casos_PN_CORR[[#This Row],[9-abr]]-Casos_PN_CORR[[#This Row],[8-abr]]</f>
        <v>0</v>
      </c>
      <c r="AK97">
        <f>+Casos_PN_CORR[[#This Row],[10-abr]]-Casos_PN_CORR[[#This Row],[9-abr]]</f>
        <v>0</v>
      </c>
      <c r="AL97">
        <f>+Casos_PN_CORR[[#This Row],[11-abr]]-Casos_PN_CORR[[#This Row],[10-abr]]</f>
        <v>0</v>
      </c>
      <c r="AM97">
        <f>+Casos_PN_CORR[[#This Row],[12-abr]]-Casos_PN_CORR[[#This Row],[11-abr]]</f>
        <v>0</v>
      </c>
      <c r="AN97">
        <f>+Casos_PN_CORR[[#This Row],[13-abr]]-Casos_PN_CORR[[#This Row],[12-abr]]</f>
        <v>0</v>
      </c>
      <c r="AO97">
        <f>+Casos_PN_CORR[[#This Row],[14-abr]]-Casos_PN_CORR[[#This Row],[13-abr]]</f>
        <v>0</v>
      </c>
      <c r="AP97">
        <f>+Casos_PN_CORR[[#This Row],[15-abr]]-Casos_PN_CORR[[#This Row],[14-abr]]</f>
        <v>0</v>
      </c>
      <c r="AQ97">
        <f>+Casos_PN_CORR[[#This Row],[16-abr]]-Casos_PN_CORR[[#This Row],[15-abr]]</f>
        <v>0</v>
      </c>
      <c r="AR97">
        <f>+Casos_PN_CORR[[#This Row],[17-abr]]-Casos_PN_CORR[[#This Row],[16-abr]]</f>
        <v>0</v>
      </c>
      <c r="AS97">
        <f>+Casos_PN_CORR[[#This Row],[18-abr]]-Casos_PN_CORR[[#This Row],[17-abr]]</f>
        <v>0</v>
      </c>
      <c r="AT97">
        <f>+Casos_PN_CORR[[#This Row],[19-abr]]-Casos_PN_CORR[[#This Row],[18-abr]]</f>
        <v>0</v>
      </c>
      <c r="AU97">
        <f>+Casos_PN_CORR[[#This Row],[20-abr]]-Casos_PN_CORR[[#This Row],[19-abr]]</f>
        <v>0</v>
      </c>
      <c r="AV97">
        <f>+Casos_PN_CORR[[#This Row],[21-abr]]-Casos_PN_CORR[[#This Row],[20-abr]]</f>
        <v>0</v>
      </c>
      <c r="AW97">
        <f>+Casos_PN_CORR[[#This Row],[22-abr]]-Casos_PN_CORR[[#This Row],[21-abr]]</f>
        <v>0</v>
      </c>
      <c r="AX97">
        <f>+Casos_PN_CORR[[#This Row],[23-abr]]-Casos_PN_CORR[[#This Row],[22-abr]]</f>
        <v>0</v>
      </c>
      <c r="AY97">
        <f>+Casos_PN_CORR[[#This Row],[24-abr]]-Casos_PN_CORR[[#This Row],[23-abr]]</f>
        <v>0</v>
      </c>
      <c r="AZ97">
        <f>+Casos_PN_CORR[[#This Row],[25-abr]]-Casos_PN_CORR[[#This Row],[24-abr]]</f>
        <v>0</v>
      </c>
      <c r="BA97">
        <f>+Casos_PN_CORR[[#This Row],[26-abr]]-Casos_PN_CORR[[#This Row],[25-abr]]</f>
        <v>0</v>
      </c>
      <c r="BB97">
        <f>+Casos_PN_CORR[[#This Row],[27-abr]]-Casos_PN_CORR[[#This Row],[26-abr]]</f>
        <v>0</v>
      </c>
      <c r="BC97">
        <f>+Casos_PN_CORR[[#This Row],[28-abr]]-Casos_PN_CORR[[#This Row],[27-abr]]</f>
        <v>0</v>
      </c>
      <c r="BD97">
        <f>+Casos_PN_CORR[[#This Row],[29-abr]]-Casos_PN_CORR[[#This Row],[28-abr]]</f>
        <v>0</v>
      </c>
      <c r="BE97">
        <f>+Casos_PN_CORR[[#This Row],[30-abr]]-Casos_PN_CORR[[#This Row],[29-abr]]</f>
        <v>0</v>
      </c>
      <c r="BF97">
        <f>+Casos_PN_CORR[[#This Row],[1-may]]-Casos_PN_CORR[[#This Row],[30-abr]]</f>
        <v>0</v>
      </c>
      <c r="BG97">
        <f>+Casos_PN_CORR[[#This Row],[2-may]]-Casos_PN_CORR[[#This Row],[1-may]]</f>
        <v>0</v>
      </c>
      <c r="BH97">
        <f>+Casos_PN_CORR[[#This Row],[3-may]]-Casos_PN_CORR[[#This Row],[2-may]]</f>
        <v>0</v>
      </c>
      <c r="BI97">
        <f>+Casos_PN_CORR[[#This Row],[4-may]]-Casos_PN_CORR[[#This Row],[3-may]]</f>
        <v>0</v>
      </c>
      <c r="BJ97">
        <f>+Casos_PN_CORR[[#This Row],[5-may]]-Casos_PN_CORR[[#This Row],[4-may]]</f>
        <v>0</v>
      </c>
      <c r="BK97">
        <f>+Casos_PN_CORR[[#This Row],[6-may]]-Casos_PN_CORR[[#This Row],[5-may]]</f>
        <v>0</v>
      </c>
      <c r="BL97">
        <f>+Casos_PN_CORR[[#This Row],[7-may]]-Casos_PN_CORR[[#This Row],[6-may]]</f>
        <v>0</v>
      </c>
      <c r="BM97">
        <f>+Casos_PN_CORR[[#This Row],[8-may]]-Casos_PN_CORR[[#This Row],[7-may]]</f>
        <v>0</v>
      </c>
      <c r="BN97">
        <f>+Casos_PN_CORR[[#This Row],[9-may]]-Casos_PN_CORR[[#This Row],[8-may]]</f>
        <v>0</v>
      </c>
      <c r="BO97">
        <f>+Casos_PN_CORR[[#This Row],[10-may]]-Casos_PN_CORR[[#This Row],[9-may]]</f>
        <v>0</v>
      </c>
      <c r="BP97">
        <f>+Casos_PN_CORR[[#This Row],[11-may]]-Casos_PN_CORR[[#This Row],[10-may]]</f>
        <v>0</v>
      </c>
      <c r="BQ97">
        <f>+Casos_PN_CORR[[#This Row],[12-may]]-Casos_PN_CORR[[#This Row],[11-may]]</f>
        <v>0</v>
      </c>
      <c r="BR97">
        <f>+Casos_PN_CORR[[#This Row],[13-may]]-Casos_PN_CORR[[#This Row],[12-may]]</f>
        <v>0</v>
      </c>
      <c r="BS97">
        <f>+Casos_PN_CORR[[#This Row],[14-may]]-Casos_PN_CORR[[#This Row],[13-may]]</f>
        <v>0</v>
      </c>
      <c r="BT97">
        <f>+Casos_PN_CORR[[#This Row],[15-may]]-Casos_PN_CORR[[#This Row],[14-may]]</f>
        <v>0</v>
      </c>
      <c r="BU97">
        <f>+Casos_PN_CORR[[#This Row],[16-may]]-Casos_PN_CORR[[#This Row],[15-may]]</f>
        <v>0</v>
      </c>
      <c r="BV97">
        <f>+Casos_PN_CORR[[#This Row],[17-may]]-Casos_PN_CORR[[#This Row],[16-may]]</f>
        <v>0</v>
      </c>
      <c r="BW97">
        <f>+Casos_PN_CORR[[#This Row],[18-may]]-Casos_PN_CORR[[#This Row],[17-may]]</f>
        <v>0</v>
      </c>
      <c r="BX97">
        <f>+Casos_PN_CORR[[#This Row],[19-may]]-Casos_PN_CORR[[#This Row],[18-may]]</f>
        <v>0</v>
      </c>
      <c r="BY97">
        <f>+Casos_PN_CORR[[#This Row],[20-may]]-Casos_PN_CORR[[#This Row],[19-may]]</f>
        <v>0</v>
      </c>
      <c r="BZ97">
        <f>+Casos_PN_CORR[[#This Row],[21-may]]-Casos_PN_CORR[[#This Row],[20-may]]</f>
        <v>0</v>
      </c>
      <c r="CA97">
        <f>+Casos_PN_CORR[[#This Row],[22-may]]-Casos_PN_CORR[[#This Row],[21-may]]</f>
        <v>0</v>
      </c>
      <c r="CB97">
        <f>+Casos_PN_CORR[[#This Row],[23-may]]-Casos_PN_CORR[[#This Row],[22-may]]</f>
        <v>0</v>
      </c>
      <c r="CC97">
        <f>+Casos_PN_CORR[[#This Row],[24-may]]-Casos_PN_CORR[[#This Row],[23-may]]</f>
        <v>0</v>
      </c>
      <c r="CD97">
        <f>+Casos_PN_CORR[[#This Row],[25-may]]-Casos_PN_CORR[[#This Row],[24-may]]</f>
        <v>0</v>
      </c>
      <c r="CE97">
        <f>+Casos_PN_CORR[[#This Row],[26-may]]-Casos_PN_CORR[[#This Row],[25-may]]</f>
        <v>0</v>
      </c>
      <c r="CF97">
        <f>+Casos_PN_CORR[[#This Row],[27-may]]-Casos_PN_CORR[[#This Row],[26-may]]</f>
        <v>0</v>
      </c>
      <c r="CG97">
        <f>+Casos_PN_CORR[[#This Row],[28-may]]-Casos_PN_CORR[[#This Row],[27-may]]</f>
        <v>0</v>
      </c>
      <c r="CH97">
        <f>+Casos_PN_CORR[[#This Row],[29-may]]-Casos_PN_CORR[[#This Row],[28-may]]</f>
        <v>0</v>
      </c>
      <c r="CI97">
        <f>+Casos_PN_CORR[[#This Row],[30-may]]-Casos_PN_CORR[[#This Row],[29-may]]</f>
        <v>0</v>
      </c>
      <c r="CJ97">
        <f>+Casos_PN_CORR[[#This Row],[31-may]]-Casos_PN_CORR[[#This Row],[30-may]]</f>
        <v>0</v>
      </c>
      <c r="CK97">
        <f>+Casos_PN_CORR[[#This Row],[1-jun]]-Casos_PN_CORR[[#This Row],[31-may]]</f>
        <v>0</v>
      </c>
      <c r="CL97">
        <f>+Casos_PN_CORR[[#This Row],[2-jun]]-Casos_PN_CORR[[#This Row],[1-jun]]</f>
        <v>0</v>
      </c>
      <c r="CM97">
        <f>+Casos_PN_CORR[[#This Row],[3-jun]]-Casos_PN_CORR[[#This Row],[2-jun]]</f>
        <v>0</v>
      </c>
      <c r="CN97">
        <f>+Casos_PN_CORR[[#This Row],[4-jun]]-Casos_PN_CORR[[#This Row],[3-jun]]</f>
        <v>0</v>
      </c>
      <c r="CO97">
        <f>+Casos_PN_CORR[[#This Row],[5-jun]]-Casos_PN_CORR[[#This Row],[4-jun]]</f>
        <v>5</v>
      </c>
      <c r="CP97">
        <f>+Casos_PN_CORR[[#This Row],[6-jun]]-Casos_PN_CORR[[#This Row],[5-jun]]</f>
        <v>0</v>
      </c>
    </row>
    <row r="98" spans="1:94">
      <c r="A98">
        <v>20402</v>
      </c>
      <c r="B98" s="2" t="s">
        <v>110</v>
      </c>
      <c r="C98" s="2" t="s">
        <v>242</v>
      </c>
      <c r="D98" s="2" t="s">
        <v>243</v>
      </c>
      <c r="E98" s="4">
        <f t="shared" si="1"/>
        <v>0</v>
      </c>
      <c r="F98">
        <f>+Casos_PN_CORR[[#This Row],[10-mar]]</f>
        <v>0</v>
      </c>
      <c r="G98">
        <f>+Casos_PN_CORR[[#This Row],[11-mar]]-Casos_PN_CORR[[#This Row],[10-mar]]</f>
        <v>0</v>
      </c>
      <c r="H98">
        <f>+Casos_PN_CORR[[#This Row],[12-mar]]-Casos_PN_CORR[[#This Row],[11-mar]]</f>
        <v>0</v>
      </c>
      <c r="I98">
        <f>+Casos_PN_CORR[[#This Row],[13-mar]]-Casos_PN_CORR[[#This Row],[12-mar]]</f>
        <v>0</v>
      </c>
      <c r="J98">
        <f>+Casos_PN_CORR[[#This Row],[14-mar]]-Casos_PN_CORR[[#This Row],[13-mar]]</f>
        <v>0</v>
      </c>
      <c r="K98">
        <f>+Casos_PN_CORR[[#This Row],[15-mar]]-Casos_PN_CORR[[#This Row],[14-mar]]</f>
        <v>0</v>
      </c>
      <c r="L98">
        <f>+Casos_PN_CORR[[#This Row],[16-mar]]-Casos_PN_CORR[[#This Row],[15-mar]]</f>
        <v>0</v>
      </c>
      <c r="M98">
        <f>+Casos_PN_CORR[[#This Row],[17-mar]]-Casos_PN_CORR[[#This Row],[16-mar]]</f>
        <v>0</v>
      </c>
      <c r="N98">
        <f>+Casos_PN_CORR[[#This Row],[18-mar]]-Casos_PN_CORR[[#This Row],[17-mar]]</f>
        <v>0</v>
      </c>
      <c r="O98">
        <f>+Casos_PN_CORR[[#This Row],[19-mar]]-Casos_PN_CORR[[#This Row],[18-mar]]</f>
        <v>0</v>
      </c>
      <c r="P98">
        <f>+Casos_PN_CORR[[#This Row],[20-mar]]-Casos_PN_CORR[[#This Row],[19-mar]]</f>
        <v>0</v>
      </c>
      <c r="Q98">
        <f>+Casos_PN_CORR[[#This Row],[21-mar]]-Casos_PN_CORR[[#This Row],[20-mar]]</f>
        <v>0</v>
      </c>
      <c r="R98">
        <f>+Casos_PN_CORR[[#This Row],[22-mar]]-Casos_PN_CORR[[#This Row],[21-mar]]</f>
        <v>0</v>
      </c>
      <c r="S98">
        <f>+Casos_PN_CORR[[#This Row],[23-mar]]-Casos_PN_CORR[[#This Row],[22-mar]]</f>
        <v>0</v>
      </c>
      <c r="T98">
        <f>+Casos_PN_CORR[[#This Row],[24-mar]]-Casos_PN_CORR[[#This Row],[23-mar]]</f>
        <v>0</v>
      </c>
      <c r="U98">
        <f>+Casos_PN_CORR[[#This Row],[25-mar]]-Casos_PN_CORR[[#This Row],[24-mar]]</f>
        <v>0</v>
      </c>
      <c r="V98">
        <f>+Casos_PN_CORR[[#This Row],[26-mar]]-Casos_PN_CORR[[#This Row],[25-mar]]</f>
        <v>0</v>
      </c>
      <c r="W98">
        <f>+Casos_PN_CORR[[#This Row],[27-mar]]-Casos_PN_CORR[[#This Row],[26-mar]]</f>
        <v>0</v>
      </c>
      <c r="X98">
        <f>+Casos_PN_CORR[[#This Row],[28-mar]]-Casos_PN_CORR[[#This Row],[27-mar]]</f>
        <v>0</v>
      </c>
      <c r="Y98">
        <f>+Casos_PN_CORR[[#This Row],[29-mar]]-Casos_PN_CORR[[#This Row],[28-mar]]</f>
        <v>0</v>
      </c>
      <c r="Z98">
        <f>+Casos_PN_CORR[[#This Row],[30-mar]]-Casos_PN_CORR[[#This Row],[29-mar]]</f>
        <v>0</v>
      </c>
      <c r="AA98">
        <f>+Casos_PN_CORR[[#This Row],[31-mar]]-Casos_PN_CORR[[#This Row],[30-mar]]</f>
        <v>0</v>
      </c>
      <c r="AB98">
        <f>+Casos_PN_CORR[[#This Row],[1-abr]]-Casos_PN_CORR[[#This Row],[31-mar]]</f>
        <v>0</v>
      </c>
      <c r="AC98">
        <f>+Casos_PN_CORR[[#This Row],[2-abr]]-Casos_PN_CORR[[#This Row],[1-abr]]</f>
        <v>0</v>
      </c>
      <c r="AD98">
        <f>+Casos_PN_CORR[[#This Row],[3-abr]]-Casos_PN_CORR[[#This Row],[2-abr]]</f>
        <v>0</v>
      </c>
      <c r="AE98">
        <f>+Casos_PN_CORR[[#This Row],[4-abr]]-Casos_PN_CORR[[#This Row],[3-abr]]</f>
        <v>0</v>
      </c>
      <c r="AF98">
        <f>+Casos_PN_CORR[[#This Row],[5-abr]]-Casos_PN_CORR[[#This Row],[4-abr]]</f>
        <v>0</v>
      </c>
      <c r="AG98">
        <f>+Casos_PN_CORR[[#This Row],[6-abr]]-Casos_PN_CORR[[#This Row],[5-abr]]</f>
        <v>0</v>
      </c>
      <c r="AH98">
        <f>+Casos_PN_CORR[[#This Row],[7-abr]]-Casos_PN_CORR[[#This Row],[6-abr]]</f>
        <v>0</v>
      </c>
      <c r="AI98">
        <f>+Casos_PN_CORR[[#This Row],[8-abr]]-Casos_PN_CORR[[#This Row],[7-abr]]</f>
        <v>0</v>
      </c>
      <c r="AJ98">
        <f>+Casos_PN_CORR[[#This Row],[9-abr]]-Casos_PN_CORR[[#This Row],[8-abr]]</f>
        <v>0</v>
      </c>
      <c r="AK98">
        <f>+Casos_PN_CORR[[#This Row],[10-abr]]-Casos_PN_CORR[[#This Row],[9-abr]]</f>
        <v>0</v>
      </c>
      <c r="AL98">
        <f>+Casos_PN_CORR[[#This Row],[11-abr]]-Casos_PN_CORR[[#This Row],[10-abr]]</f>
        <v>0</v>
      </c>
      <c r="AM98">
        <f>+Casos_PN_CORR[[#This Row],[12-abr]]-Casos_PN_CORR[[#This Row],[11-abr]]</f>
        <v>0</v>
      </c>
      <c r="AN98">
        <f>+Casos_PN_CORR[[#This Row],[13-abr]]-Casos_PN_CORR[[#This Row],[12-abr]]</f>
        <v>0</v>
      </c>
      <c r="AO98">
        <f>+Casos_PN_CORR[[#This Row],[14-abr]]-Casos_PN_CORR[[#This Row],[13-abr]]</f>
        <v>0</v>
      </c>
      <c r="AP98">
        <f>+Casos_PN_CORR[[#This Row],[15-abr]]-Casos_PN_CORR[[#This Row],[14-abr]]</f>
        <v>0</v>
      </c>
      <c r="AQ98">
        <f>+Casos_PN_CORR[[#This Row],[16-abr]]-Casos_PN_CORR[[#This Row],[15-abr]]</f>
        <v>0</v>
      </c>
      <c r="AR98">
        <f>+Casos_PN_CORR[[#This Row],[17-abr]]-Casos_PN_CORR[[#This Row],[16-abr]]</f>
        <v>0</v>
      </c>
      <c r="AS98">
        <f>+Casos_PN_CORR[[#This Row],[18-abr]]-Casos_PN_CORR[[#This Row],[17-abr]]</f>
        <v>0</v>
      </c>
      <c r="AT98">
        <f>+Casos_PN_CORR[[#This Row],[19-abr]]-Casos_PN_CORR[[#This Row],[18-abr]]</f>
        <v>0</v>
      </c>
      <c r="AU98">
        <f>+Casos_PN_CORR[[#This Row],[20-abr]]-Casos_PN_CORR[[#This Row],[19-abr]]</f>
        <v>0</v>
      </c>
      <c r="AV98">
        <f>+Casos_PN_CORR[[#This Row],[21-abr]]-Casos_PN_CORR[[#This Row],[20-abr]]</f>
        <v>0</v>
      </c>
      <c r="AW98">
        <f>+Casos_PN_CORR[[#This Row],[22-abr]]-Casos_PN_CORR[[#This Row],[21-abr]]</f>
        <v>0</v>
      </c>
      <c r="AX98">
        <f>+Casos_PN_CORR[[#This Row],[23-abr]]-Casos_PN_CORR[[#This Row],[22-abr]]</f>
        <v>0</v>
      </c>
      <c r="AY98">
        <f>+Casos_PN_CORR[[#This Row],[24-abr]]-Casos_PN_CORR[[#This Row],[23-abr]]</f>
        <v>0</v>
      </c>
      <c r="AZ98">
        <f>+Casos_PN_CORR[[#This Row],[25-abr]]-Casos_PN_CORR[[#This Row],[24-abr]]</f>
        <v>0</v>
      </c>
      <c r="BA98">
        <f>+Casos_PN_CORR[[#This Row],[26-abr]]-Casos_PN_CORR[[#This Row],[25-abr]]</f>
        <v>0</v>
      </c>
      <c r="BB98">
        <f>+Casos_PN_CORR[[#This Row],[27-abr]]-Casos_PN_CORR[[#This Row],[26-abr]]</f>
        <v>0</v>
      </c>
      <c r="BC98">
        <f>+Casos_PN_CORR[[#This Row],[28-abr]]-Casos_PN_CORR[[#This Row],[27-abr]]</f>
        <v>0</v>
      </c>
      <c r="BD98">
        <f>+Casos_PN_CORR[[#This Row],[29-abr]]-Casos_PN_CORR[[#This Row],[28-abr]]</f>
        <v>0</v>
      </c>
      <c r="BE98">
        <f>+Casos_PN_CORR[[#This Row],[30-abr]]-Casos_PN_CORR[[#This Row],[29-abr]]</f>
        <v>0</v>
      </c>
      <c r="BF98">
        <f>+Casos_PN_CORR[[#This Row],[1-may]]-Casos_PN_CORR[[#This Row],[30-abr]]</f>
        <v>0</v>
      </c>
      <c r="BG98">
        <f>+Casos_PN_CORR[[#This Row],[2-may]]-Casos_PN_CORR[[#This Row],[1-may]]</f>
        <v>0</v>
      </c>
      <c r="BH98">
        <f>+Casos_PN_CORR[[#This Row],[3-may]]-Casos_PN_CORR[[#This Row],[2-may]]</f>
        <v>0</v>
      </c>
      <c r="BI98">
        <f>+Casos_PN_CORR[[#This Row],[4-may]]-Casos_PN_CORR[[#This Row],[3-may]]</f>
        <v>0</v>
      </c>
      <c r="BJ98">
        <f>+Casos_PN_CORR[[#This Row],[5-may]]-Casos_PN_CORR[[#This Row],[4-may]]</f>
        <v>0</v>
      </c>
      <c r="BK98">
        <f>+Casos_PN_CORR[[#This Row],[6-may]]-Casos_PN_CORR[[#This Row],[5-may]]</f>
        <v>0</v>
      </c>
      <c r="BL98">
        <f>+Casos_PN_CORR[[#This Row],[7-may]]-Casos_PN_CORR[[#This Row],[6-may]]</f>
        <v>0</v>
      </c>
      <c r="BM98">
        <f>+Casos_PN_CORR[[#This Row],[8-may]]-Casos_PN_CORR[[#This Row],[7-may]]</f>
        <v>0</v>
      </c>
      <c r="BN98">
        <f>+Casos_PN_CORR[[#This Row],[9-may]]-Casos_PN_CORR[[#This Row],[8-may]]</f>
        <v>0</v>
      </c>
      <c r="BO98">
        <f>+Casos_PN_CORR[[#This Row],[10-may]]-Casos_PN_CORR[[#This Row],[9-may]]</f>
        <v>0</v>
      </c>
      <c r="BP98">
        <f>+Casos_PN_CORR[[#This Row],[11-may]]-Casos_PN_CORR[[#This Row],[10-may]]</f>
        <v>0</v>
      </c>
      <c r="BQ98">
        <f>+Casos_PN_CORR[[#This Row],[12-may]]-Casos_PN_CORR[[#This Row],[11-may]]</f>
        <v>0</v>
      </c>
      <c r="BR98">
        <f>+Casos_PN_CORR[[#This Row],[13-may]]-Casos_PN_CORR[[#This Row],[12-may]]</f>
        <v>0</v>
      </c>
      <c r="BS98">
        <f>+Casos_PN_CORR[[#This Row],[14-may]]-Casos_PN_CORR[[#This Row],[13-may]]</f>
        <v>0</v>
      </c>
      <c r="BT98">
        <f>+Casos_PN_CORR[[#This Row],[15-may]]-Casos_PN_CORR[[#This Row],[14-may]]</f>
        <v>0</v>
      </c>
      <c r="BU98">
        <f>+Casos_PN_CORR[[#This Row],[16-may]]-Casos_PN_CORR[[#This Row],[15-may]]</f>
        <v>0</v>
      </c>
      <c r="BV98">
        <f>+Casos_PN_CORR[[#This Row],[17-may]]-Casos_PN_CORR[[#This Row],[16-may]]</f>
        <v>0</v>
      </c>
      <c r="BW98">
        <f>+Casos_PN_CORR[[#This Row],[18-may]]-Casos_PN_CORR[[#This Row],[17-may]]</f>
        <v>0</v>
      </c>
      <c r="BX98">
        <f>+Casos_PN_CORR[[#This Row],[19-may]]-Casos_PN_CORR[[#This Row],[18-may]]</f>
        <v>0</v>
      </c>
      <c r="BY98">
        <f>+Casos_PN_CORR[[#This Row],[20-may]]-Casos_PN_CORR[[#This Row],[19-may]]</f>
        <v>0</v>
      </c>
      <c r="BZ98">
        <f>+Casos_PN_CORR[[#This Row],[21-may]]-Casos_PN_CORR[[#This Row],[20-may]]</f>
        <v>0</v>
      </c>
      <c r="CA98">
        <f>+Casos_PN_CORR[[#This Row],[22-may]]-Casos_PN_CORR[[#This Row],[21-may]]</f>
        <v>0</v>
      </c>
      <c r="CB98">
        <f>+Casos_PN_CORR[[#This Row],[23-may]]-Casos_PN_CORR[[#This Row],[22-may]]</f>
        <v>0</v>
      </c>
      <c r="CC98">
        <f>+Casos_PN_CORR[[#This Row],[24-may]]-Casos_PN_CORR[[#This Row],[23-may]]</f>
        <v>0</v>
      </c>
      <c r="CD98">
        <f>+Casos_PN_CORR[[#This Row],[25-may]]-Casos_PN_CORR[[#This Row],[24-may]]</f>
        <v>0</v>
      </c>
      <c r="CE98">
        <f>+Casos_PN_CORR[[#This Row],[26-may]]-Casos_PN_CORR[[#This Row],[25-may]]</f>
        <v>0</v>
      </c>
      <c r="CF98">
        <f>+Casos_PN_CORR[[#This Row],[27-may]]-Casos_PN_CORR[[#This Row],[26-may]]</f>
        <v>0</v>
      </c>
      <c r="CG98">
        <f>+Casos_PN_CORR[[#This Row],[28-may]]-Casos_PN_CORR[[#This Row],[27-may]]</f>
        <v>0</v>
      </c>
      <c r="CH98">
        <f>+Casos_PN_CORR[[#This Row],[29-may]]-Casos_PN_CORR[[#This Row],[28-may]]</f>
        <v>0</v>
      </c>
      <c r="CI98">
        <f>+Casos_PN_CORR[[#This Row],[30-may]]-Casos_PN_CORR[[#This Row],[29-may]]</f>
        <v>0</v>
      </c>
      <c r="CJ98">
        <f>+Casos_PN_CORR[[#This Row],[31-may]]-Casos_PN_CORR[[#This Row],[30-may]]</f>
        <v>0</v>
      </c>
      <c r="CK98">
        <f>+Casos_PN_CORR[[#This Row],[1-jun]]-Casos_PN_CORR[[#This Row],[31-may]]</f>
        <v>0</v>
      </c>
      <c r="CL98">
        <f>+Casos_PN_CORR[[#This Row],[2-jun]]-Casos_PN_CORR[[#This Row],[1-jun]]</f>
        <v>0</v>
      </c>
      <c r="CM98">
        <f>+Casos_PN_CORR[[#This Row],[3-jun]]-Casos_PN_CORR[[#This Row],[2-jun]]</f>
        <v>0</v>
      </c>
      <c r="CN98">
        <f>+Casos_PN_CORR[[#This Row],[4-jun]]-Casos_PN_CORR[[#This Row],[3-jun]]</f>
        <v>0</v>
      </c>
      <c r="CO98">
        <f>+Casos_PN_CORR[[#This Row],[5-jun]]-Casos_PN_CORR[[#This Row],[4-jun]]</f>
        <v>0</v>
      </c>
      <c r="CP98">
        <f>+Casos_PN_CORR[[#This Row],[6-jun]]-Casos_PN_CORR[[#This Row],[5-jun]]</f>
        <v>0</v>
      </c>
    </row>
    <row r="99" spans="1:94">
      <c r="A99">
        <v>130301</v>
      </c>
      <c r="B99" s="2" t="s">
        <v>131</v>
      </c>
      <c r="C99" s="2" t="s">
        <v>219</v>
      </c>
      <c r="D99" s="2" t="s">
        <v>244</v>
      </c>
      <c r="E99" s="4">
        <f t="shared" si="1"/>
        <v>14</v>
      </c>
      <c r="F99">
        <f>+Casos_PN_CORR[[#This Row],[10-mar]]</f>
        <v>0</v>
      </c>
      <c r="G99">
        <f>+Casos_PN_CORR[[#This Row],[11-mar]]-Casos_PN_CORR[[#This Row],[10-mar]]</f>
        <v>0</v>
      </c>
      <c r="H99">
        <f>+Casos_PN_CORR[[#This Row],[12-mar]]-Casos_PN_CORR[[#This Row],[11-mar]]</f>
        <v>0</v>
      </c>
      <c r="I99">
        <f>+Casos_PN_CORR[[#This Row],[13-mar]]-Casos_PN_CORR[[#This Row],[12-mar]]</f>
        <v>0</v>
      </c>
      <c r="J99">
        <f>+Casos_PN_CORR[[#This Row],[14-mar]]-Casos_PN_CORR[[#This Row],[13-mar]]</f>
        <v>0</v>
      </c>
      <c r="K99">
        <f>+Casos_PN_CORR[[#This Row],[15-mar]]-Casos_PN_CORR[[#This Row],[14-mar]]</f>
        <v>0</v>
      </c>
      <c r="L99">
        <f>+Casos_PN_CORR[[#This Row],[16-mar]]-Casos_PN_CORR[[#This Row],[15-mar]]</f>
        <v>0</v>
      </c>
      <c r="M99">
        <f>+Casos_PN_CORR[[#This Row],[17-mar]]-Casos_PN_CORR[[#This Row],[16-mar]]</f>
        <v>0</v>
      </c>
      <c r="N99">
        <f>+Casos_PN_CORR[[#This Row],[18-mar]]-Casos_PN_CORR[[#This Row],[17-mar]]</f>
        <v>0</v>
      </c>
      <c r="O99">
        <f>+Casos_PN_CORR[[#This Row],[19-mar]]-Casos_PN_CORR[[#This Row],[18-mar]]</f>
        <v>0</v>
      </c>
      <c r="P99">
        <f>+Casos_PN_CORR[[#This Row],[20-mar]]-Casos_PN_CORR[[#This Row],[19-mar]]</f>
        <v>0</v>
      </c>
      <c r="Q99">
        <f>+Casos_PN_CORR[[#This Row],[21-mar]]-Casos_PN_CORR[[#This Row],[20-mar]]</f>
        <v>0</v>
      </c>
      <c r="R99">
        <f>+Casos_PN_CORR[[#This Row],[22-mar]]-Casos_PN_CORR[[#This Row],[21-mar]]</f>
        <v>0</v>
      </c>
      <c r="S99">
        <f>+Casos_PN_CORR[[#This Row],[23-mar]]-Casos_PN_CORR[[#This Row],[22-mar]]</f>
        <v>0</v>
      </c>
      <c r="T99">
        <f>+Casos_PN_CORR[[#This Row],[24-mar]]-Casos_PN_CORR[[#This Row],[23-mar]]</f>
        <v>0</v>
      </c>
      <c r="U99">
        <f>+Casos_PN_CORR[[#This Row],[25-mar]]-Casos_PN_CORR[[#This Row],[24-mar]]</f>
        <v>0</v>
      </c>
      <c r="V99">
        <f>+Casos_PN_CORR[[#This Row],[26-mar]]-Casos_PN_CORR[[#This Row],[25-mar]]</f>
        <v>0</v>
      </c>
      <c r="W99">
        <f>+Casos_PN_CORR[[#This Row],[27-mar]]-Casos_PN_CORR[[#This Row],[26-mar]]</f>
        <v>0</v>
      </c>
      <c r="X99">
        <f>+Casos_PN_CORR[[#This Row],[28-mar]]-Casos_PN_CORR[[#This Row],[27-mar]]</f>
        <v>0</v>
      </c>
      <c r="Y99">
        <f>+Casos_PN_CORR[[#This Row],[29-mar]]-Casos_PN_CORR[[#This Row],[28-mar]]</f>
        <v>0</v>
      </c>
      <c r="Z99">
        <f>+Casos_PN_CORR[[#This Row],[30-mar]]-Casos_PN_CORR[[#This Row],[29-mar]]</f>
        <v>0</v>
      </c>
      <c r="AA99">
        <f>+Casos_PN_CORR[[#This Row],[31-mar]]-Casos_PN_CORR[[#This Row],[30-mar]]</f>
        <v>0</v>
      </c>
      <c r="AB99">
        <f>+Casos_PN_CORR[[#This Row],[1-abr]]-Casos_PN_CORR[[#This Row],[31-mar]]</f>
        <v>0</v>
      </c>
      <c r="AC99">
        <f>+Casos_PN_CORR[[#This Row],[2-abr]]-Casos_PN_CORR[[#This Row],[1-abr]]</f>
        <v>0</v>
      </c>
      <c r="AD99">
        <f>+Casos_PN_CORR[[#This Row],[3-abr]]-Casos_PN_CORR[[#This Row],[2-abr]]</f>
        <v>0</v>
      </c>
      <c r="AE99">
        <f>+Casos_PN_CORR[[#This Row],[4-abr]]-Casos_PN_CORR[[#This Row],[3-abr]]</f>
        <v>0</v>
      </c>
      <c r="AF99">
        <f>+Casos_PN_CORR[[#This Row],[5-abr]]-Casos_PN_CORR[[#This Row],[4-abr]]</f>
        <v>0</v>
      </c>
      <c r="AG99">
        <f>+Casos_PN_CORR[[#This Row],[6-abr]]-Casos_PN_CORR[[#This Row],[5-abr]]</f>
        <v>0</v>
      </c>
      <c r="AH99">
        <f>+Casos_PN_CORR[[#This Row],[7-abr]]-Casos_PN_CORR[[#This Row],[6-abr]]</f>
        <v>0</v>
      </c>
      <c r="AI99">
        <f>+Casos_PN_CORR[[#This Row],[8-abr]]-Casos_PN_CORR[[#This Row],[7-abr]]</f>
        <v>0</v>
      </c>
      <c r="AJ99">
        <f>+Casos_PN_CORR[[#This Row],[9-abr]]-Casos_PN_CORR[[#This Row],[8-abr]]</f>
        <v>0</v>
      </c>
      <c r="AK99">
        <f>+Casos_PN_CORR[[#This Row],[10-abr]]-Casos_PN_CORR[[#This Row],[9-abr]]</f>
        <v>0</v>
      </c>
      <c r="AL99">
        <f>+Casos_PN_CORR[[#This Row],[11-abr]]-Casos_PN_CORR[[#This Row],[10-abr]]</f>
        <v>0</v>
      </c>
      <c r="AM99">
        <f>+Casos_PN_CORR[[#This Row],[12-abr]]-Casos_PN_CORR[[#This Row],[11-abr]]</f>
        <v>0</v>
      </c>
      <c r="AN99">
        <f>+Casos_PN_CORR[[#This Row],[13-abr]]-Casos_PN_CORR[[#This Row],[12-abr]]</f>
        <v>0</v>
      </c>
      <c r="AO99">
        <f>+Casos_PN_CORR[[#This Row],[14-abr]]-Casos_PN_CORR[[#This Row],[13-abr]]</f>
        <v>0</v>
      </c>
      <c r="AP99">
        <f>+Casos_PN_CORR[[#This Row],[15-abr]]-Casos_PN_CORR[[#This Row],[14-abr]]</f>
        <v>0</v>
      </c>
      <c r="AQ99">
        <f>+Casos_PN_CORR[[#This Row],[16-abr]]-Casos_PN_CORR[[#This Row],[15-abr]]</f>
        <v>0</v>
      </c>
      <c r="AR99">
        <f>+Casos_PN_CORR[[#This Row],[17-abr]]-Casos_PN_CORR[[#This Row],[16-abr]]</f>
        <v>0</v>
      </c>
      <c r="AS99">
        <f>+Casos_PN_CORR[[#This Row],[18-abr]]-Casos_PN_CORR[[#This Row],[17-abr]]</f>
        <v>0</v>
      </c>
      <c r="AT99">
        <f>+Casos_PN_CORR[[#This Row],[19-abr]]-Casos_PN_CORR[[#This Row],[18-abr]]</f>
        <v>0</v>
      </c>
      <c r="AU99">
        <f>+Casos_PN_CORR[[#This Row],[20-abr]]-Casos_PN_CORR[[#This Row],[19-abr]]</f>
        <v>0</v>
      </c>
      <c r="AV99">
        <f>+Casos_PN_CORR[[#This Row],[21-abr]]-Casos_PN_CORR[[#This Row],[20-abr]]</f>
        <v>0</v>
      </c>
      <c r="AW99">
        <f>+Casos_PN_CORR[[#This Row],[22-abr]]-Casos_PN_CORR[[#This Row],[21-abr]]</f>
        <v>0</v>
      </c>
      <c r="AX99">
        <f>+Casos_PN_CORR[[#This Row],[23-abr]]-Casos_PN_CORR[[#This Row],[22-abr]]</f>
        <v>0</v>
      </c>
      <c r="AY99">
        <f>+Casos_PN_CORR[[#This Row],[24-abr]]-Casos_PN_CORR[[#This Row],[23-abr]]</f>
        <v>0</v>
      </c>
      <c r="AZ99">
        <f>+Casos_PN_CORR[[#This Row],[25-abr]]-Casos_PN_CORR[[#This Row],[24-abr]]</f>
        <v>0</v>
      </c>
      <c r="BA99">
        <f>+Casos_PN_CORR[[#This Row],[26-abr]]-Casos_PN_CORR[[#This Row],[25-abr]]</f>
        <v>0</v>
      </c>
      <c r="BB99">
        <f>+Casos_PN_CORR[[#This Row],[27-abr]]-Casos_PN_CORR[[#This Row],[26-abr]]</f>
        <v>0</v>
      </c>
      <c r="BC99">
        <f>+Casos_PN_CORR[[#This Row],[28-abr]]-Casos_PN_CORR[[#This Row],[27-abr]]</f>
        <v>0</v>
      </c>
      <c r="BD99">
        <f>+Casos_PN_CORR[[#This Row],[29-abr]]-Casos_PN_CORR[[#This Row],[28-abr]]</f>
        <v>0</v>
      </c>
      <c r="BE99">
        <f>+Casos_PN_CORR[[#This Row],[30-abr]]-Casos_PN_CORR[[#This Row],[29-abr]]</f>
        <v>0</v>
      </c>
      <c r="BF99">
        <f>+Casos_PN_CORR[[#This Row],[1-may]]-Casos_PN_CORR[[#This Row],[30-abr]]</f>
        <v>0</v>
      </c>
      <c r="BG99">
        <f>+Casos_PN_CORR[[#This Row],[2-may]]-Casos_PN_CORR[[#This Row],[1-may]]</f>
        <v>0</v>
      </c>
      <c r="BH99">
        <f>+Casos_PN_CORR[[#This Row],[3-may]]-Casos_PN_CORR[[#This Row],[2-may]]</f>
        <v>0</v>
      </c>
      <c r="BI99">
        <f>+Casos_PN_CORR[[#This Row],[4-may]]-Casos_PN_CORR[[#This Row],[3-may]]</f>
        <v>0</v>
      </c>
      <c r="BJ99">
        <f>+Casos_PN_CORR[[#This Row],[5-may]]-Casos_PN_CORR[[#This Row],[4-may]]</f>
        <v>0</v>
      </c>
      <c r="BK99">
        <f>+Casos_PN_CORR[[#This Row],[6-may]]-Casos_PN_CORR[[#This Row],[5-may]]</f>
        <v>0</v>
      </c>
      <c r="BL99">
        <f>+Casos_PN_CORR[[#This Row],[7-may]]-Casos_PN_CORR[[#This Row],[6-may]]</f>
        <v>0</v>
      </c>
      <c r="BM99">
        <f>+Casos_PN_CORR[[#This Row],[8-may]]-Casos_PN_CORR[[#This Row],[7-may]]</f>
        <v>0</v>
      </c>
      <c r="BN99">
        <f>+Casos_PN_CORR[[#This Row],[9-may]]-Casos_PN_CORR[[#This Row],[8-may]]</f>
        <v>0</v>
      </c>
      <c r="BO99">
        <f>+Casos_PN_CORR[[#This Row],[10-may]]-Casos_PN_CORR[[#This Row],[9-may]]</f>
        <v>0</v>
      </c>
      <c r="BP99">
        <f>+Casos_PN_CORR[[#This Row],[11-may]]-Casos_PN_CORR[[#This Row],[10-may]]</f>
        <v>0</v>
      </c>
      <c r="BQ99">
        <f>+Casos_PN_CORR[[#This Row],[12-may]]-Casos_PN_CORR[[#This Row],[11-may]]</f>
        <v>0</v>
      </c>
      <c r="BR99">
        <f>+Casos_PN_CORR[[#This Row],[13-may]]-Casos_PN_CORR[[#This Row],[12-may]]</f>
        <v>0</v>
      </c>
      <c r="BS99">
        <f>+Casos_PN_CORR[[#This Row],[14-may]]-Casos_PN_CORR[[#This Row],[13-may]]</f>
        <v>0</v>
      </c>
      <c r="BT99">
        <f>+Casos_PN_CORR[[#This Row],[15-may]]-Casos_PN_CORR[[#This Row],[14-may]]</f>
        <v>0</v>
      </c>
      <c r="BU99">
        <f>+Casos_PN_CORR[[#This Row],[16-may]]-Casos_PN_CORR[[#This Row],[15-may]]</f>
        <v>0</v>
      </c>
      <c r="BV99">
        <f>+Casos_PN_CORR[[#This Row],[17-may]]-Casos_PN_CORR[[#This Row],[16-may]]</f>
        <v>0</v>
      </c>
      <c r="BW99">
        <f>+Casos_PN_CORR[[#This Row],[18-may]]-Casos_PN_CORR[[#This Row],[17-may]]</f>
        <v>0</v>
      </c>
      <c r="BX99">
        <f>+Casos_PN_CORR[[#This Row],[19-may]]-Casos_PN_CORR[[#This Row],[18-may]]</f>
        <v>0</v>
      </c>
      <c r="BY99">
        <f>+Casos_PN_CORR[[#This Row],[20-may]]-Casos_PN_CORR[[#This Row],[19-may]]</f>
        <v>0</v>
      </c>
      <c r="BZ99">
        <f>+Casos_PN_CORR[[#This Row],[21-may]]-Casos_PN_CORR[[#This Row],[20-may]]</f>
        <v>0</v>
      </c>
      <c r="CA99">
        <f>+Casos_PN_CORR[[#This Row],[22-may]]-Casos_PN_CORR[[#This Row],[21-may]]</f>
        <v>0</v>
      </c>
      <c r="CB99">
        <f>+Casos_PN_CORR[[#This Row],[23-may]]-Casos_PN_CORR[[#This Row],[22-may]]</f>
        <v>0</v>
      </c>
      <c r="CC99">
        <f>+Casos_PN_CORR[[#This Row],[24-may]]-Casos_PN_CORR[[#This Row],[23-may]]</f>
        <v>0</v>
      </c>
      <c r="CD99">
        <f>+Casos_PN_CORR[[#This Row],[25-may]]-Casos_PN_CORR[[#This Row],[24-may]]</f>
        <v>0</v>
      </c>
      <c r="CE99">
        <f>+Casos_PN_CORR[[#This Row],[26-may]]-Casos_PN_CORR[[#This Row],[25-may]]</f>
        <v>0</v>
      </c>
      <c r="CF99">
        <f>+Casos_PN_CORR[[#This Row],[27-may]]-Casos_PN_CORR[[#This Row],[26-may]]</f>
        <v>0</v>
      </c>
      <c r="CG99">
        <f>+Casos_PN_CORR[[#This Row],[28-may]]-Casos_PN_CORR[[#This Row],[27-may]]</f>
        <v>0</v>
      </c>
      <c r="CH99">
        <f>+Casos_PN_CORR[[#This Row],[29-may]]-Casos_PN_CORR[[#This Row],[28-may]]</f>
        <v>0</v>
      </c>
      <c r="CI99">
        <f>+Casos_PN_CORR[[#This Row],[30-may]]-Casos_PN_CORR[[#This Row],[29-may]]</f>
        <v>0</v>
      </c>
      <c r="CJ99">
        <f>+Casos_PN_CORR[[#This Row],[31-may]]-Casos_PN_CORR[[#This Row],[30-may]]</f>
        <v>0</v>
      </c>
      <c r="CK99">
        <f>+Casos_PN_CORR[[#This Row],[1-jun]]-Casos_PN_CORR[[#This Row],[31-may]]</f>
        <v>0</v>
      </c>
      <c r="CL99">
        <f>+Casos_PN_CORR[[#This Row],[2-jun]]-Casos_PN_CORR[[#This Row],[1-jun]]</f>
        <v>0</v>
      </c>
      <c r="CM99">
        <f>+Casos_PN_CORR[[#This Row],[3-jun]]-Casos_PN_CORR[[#This Row],[2-jun]]</f>
        <v>0</v>
      </c>
      <c r="CN99">
        <f>+Casos_PN_CORR[[#This Row],[4-jun]]-Casos_PN_CORR[[#This Row],[3-jun]]</f>
        <v>0</v>
      </c>
      <c r="CO99">
        <f>+Casos_PN_CORR[[#This Row],[5-jun]]-Casos_PN_CORR[[#This Row],[4-jun]]</f>
        <v>14</v>
      </c>
      <c r="CP99">
        <f>+Casos_PN_CORR[[#This Row],[6-jun]]-Casos_PN_CORR[[#This Row],[5-jun]]</f>
        <v>0</v>
      </c>
    </row>
    <row r="100" spans="1:94">
      <c r="A100">
        <v>91009</v>
      </c>
      <c r="B100" s="2" t="s">
        <v>139</v>
      </c>
      <c r="C100" s="2" t="s">
        <v>232</v>
      </c>
      <c r="D100" s="2" t="s">
        <v>245</v>
      </c>
      <c r="E100" s="4">
        <f t="shared" si="1"/>
        <v>1</v>
      </c>
      <c r="F100">
        <f>+Casos_PN_CORR[[#This Row],[10-mar]]</f>
        <v>0</v>
      </c>
      <c r="G100">
        <f>+Casos_PN_CORR[[#This Row],[11-mar]]-Casos_PN_CORR[[#This Row],[10-mar]]</f>
        <v>0</v>
      </c>
      <c r="H100">
        <f>+Casos_PN_CORR[[#This Row],[12-mar]]-Casos_PN_CORR[[#This Row],[11-mar]]</f>
        <v>0</v>
      </c>
      <c r="I100">
        <f>+Casos_PN_CORR[[#This Row],[13-mar]]-Casos_PN_CORR[[#This Row],[12-mar]]</f>
        <v>0</v>
      </c>
      <c r="J100">
        <f>+Casos_PN_CORR[[#This Row],[14-mar]]-Casos_PN_CORR[[#This Row],[13-mar]]</f>
        <v>0</v>
      </c>
      <c r="K100">
        <f>+Casos_PN_CORR[[#This Row],[15-mar]]-Casos_PN_CORR[[#This Row],[14-mar]]</f>
        <v>0</v>
      </c>
      <c r="L100">
        <f>+Casos_PN_CORR[[#This Row],[16-mar]]-Casos_PN_CORR[[#This Row],[15-mar]]</f>
        <v>0</v>
      </c>
      <c r="M100">
        <f>+Casos_PN_CORR[[#This Row],[17-mar]]-Casos_PN_CORR[[#This Row],[16-mar]]</f>
        <v>0</v>
      </c>
      <c r="N100">
        <f>+Casos_PN_CORR[[#This Row],[18-mar]]-Casos_PN_CORR[[#This Row],[17-mar]]</f>
        <v>0</v>
      </c>
      <c r="O100">
        <f>+Casos_PN_CORR[[#This Row],[19-mar]]-Casos_PN_CORR[[#This Row],[18-mar]]</f>
        <v>0</v>
      </c>
      <c r="P100">
        <f>+Casos_PN_CORR[[#This Row],[20-mar]]-Casos_PN_CORR[[#This Row],[19-mar]]</f>
        <v>0</v>
      </c>
      <c r="Q100">
        <f>+Casos_PN_CORR[[#This Row],[21-mar]]-Casos_PN_CORR[[#This Row],[20-mar]]</f>
        <v>0</v>
      </c>
      <c r="R100">
        <f>+Casos_PN_CORR[[#This Row],[22-mar]]-Casos_PN_CORR[[#This Row],[21-mar]]</f>
        <v>0</v>
      </c>
      <c r="S100">
        <f>+Casos_PN_CORR[[#This Row],[23-mar]]-Casos_PN_CORR[[#This Row],[22-mar]]</f>
        <v>0</v>
      </c>
      <c r="T100">
        <f>+Casos_PN_CORR[[#This Row],[24-mar]]-Casos_PN_CORR[[#This Row],[23-mar]]</f>
        <v>0</v>
      </c>
      <c r="U100">
        <f>+Casos_PN_CORR[[#This Row],[25-mar]]-Casos_PN_CORR[[#This Row],[24-mar]]</f>
        <v>0</v>
      </c>
      <c r="V100">
        <f>+Casos_PN_CORR[[#This Row],[26-mar]]-Casos_PN_CORR[[#This Row],[25-mar]]</f>
        <v>0</v>
      </c>
      <c r="W100">
        <f>+Casos_PN_CORR[[#This Row],[27-mar]]-Casos_PN_CORR[[#This Row],[26-mar]]</f>
        <v>0</v>
      </c>
      <c r="X100">
        <f>+Casos_PN_CORR[[#This Row],[28-mar]]-Casos_PN_CORR[[#This Row],[27-mar]]</f>
        <v>0</v>
      </c>
      <c r="Y100">
        <f>+Casos_PN_CORR[[#This Row],[29-mar]]-Casos_PN_CORR[[#This Row],[28-mar]]</f>
        <v>0</v>
      </c>
      <c r="Z100">
        <f>+Casos_PN_CORR[[#This Row],[30-mar]]-Casos_PN_CORR[[#This Row],[29-mar]]</f>
        <v>0</v>
      </c>
      <c r="AA100">
        <f>+Casos_PN_CORR[[#This Row],[31-mar]]-Casos_PN_CORR[[#This Row],[30-mar]]</f>
        <v>0</v>
      </c>
      <c r="AB100">
        <f>+Casos_PN_CORR[[#This Row],[1-abr]]-Casos_PN_CORR[[#This Row],[31-mar]]</f>
        <v>0</v>
      </c>
      <c r="AC100">
        <f>+Casos_PN_CORR[[#This Row],[2-abr]]-Casos_PN_CORR[[#This Row],[1-abr]]</f>
        <v>0</v>
      </c>
      <c r="AD100">
        <f>+Casos_PN_CORR[[#This Row],[3-abr]]-Casos_PN_CORR[[#This Row],[2-abr]]</f>
        <v>0</v>
      </c>
      <c r="AE100">
        <f>+Casos_PN_CORR[[#This Row],[4-abr]]-Casos_PN_CORR[[#This Row],[3-abr]]</f>
        <v>0</v>
      </c>
      <c r="AF100">
        <f>+Casos_PN_CORR[[#This Row],[5-abr]]-Casos_PN_CORR[[#This Row],[4-abr]]</f>
        <v>0</v>
      </c>
      <c r="AG100">
        <f>+Casos_PN_CORR[[#This Row],[6-abr]]-Casos_PN_CORR[[#This Row],[5-abr]]</f>
        <v>0</v>
      </c>
      <c r="AH100">
        <f>+Casos_PN_CORR[[#This Row],[7-abr]]-Casos_PN_CORR[[#This Row],[6-abr]]</f>
        <v>0</v>
      </c>
      <c r="AI100">
        <f>+Casos_PN_CORR[[#This Row],[8-abr]]-Casos_PN_CORR[[#This Row],[7-abr]]</f>
        <v>0</v>
      </c>
      <c r="AJ100">
        <f>+Casos_PN_CORR[[#This Row],[9-abr]]-Casos_PN_CORR[[#This Row],[8-abr]]</f>
        <v>0</v>
      </c>
      <c r="AK100">
        <f>+Casos_PN_CORR[[#This Row],[10-abr]]-Casos_PN_CORR[[#This Row],[9-abr]]</f>
        <v>0</v>
      </c>
      <c r="AL100">
        <f>+Casos_PN_CORR[[#This Row],[11-abr]]-Casos_PN_CORR[[#This Row],[10-abr]]</f>
        <v>0</v>
      </c>
      <c r="AM100">
        <f>+Casos_PN_CORR[[#This Row],[12-abr]]-Casos_PN_CORR[[#This Row],[11-abr]]</f>
        <v>0</v>
      </c>
      <c r="AN100">
        <f>+Casos_PN_CORR[[#This Row],[13-abr]]-Casos_PN_CORR[[#This Row],[12-abr]]</f>
        <v>0</v>
      </c>
      <c r="AO100">
        <f>+Casos_PN_CORR[[#This Row],[14-abr]]-Casos_PN_CORR[[#This Row],[13-abr]]</f>
        <v>0</v>
      </c>
      <c r="AP100">
        <f>+Casos_PN_CORR[[#This Row],[15-abr]]-Casos_PN_CORR[[#This Row],[14-abr]]</f>
        <v>0</v>
      </c>
      <c r="AQ100">
        <f>+Casos_PN_CORR[[#This Row],[16-abr]]-Casos_PN_CORR[[#This Row],[15-abr]]</f>
        <v>0</v>
      </c>
      <c r="AR100">
        <f>+Casos_PN_CORR[[#This Row],[17-abr]]-Casos_PN_CORR[[#This Row],[16-abr]]</f>
        <v>0</v>
      </c>
      <c r="AS100">
        <f>+Casos_PN_CORR[[#This Row],[18-abr]]-Casos_PN_CORR[[#This Row],[17-abr]]</f>
        <v>0</v>
      </c>
      <c r="AT100">
        <f>+Casos_PN_CORR[[#This Row],[19-abr]]-Casos_PN_CORR[[#This Row],[18-abr]]</f>
        <v>0</v>
      </c>
      <c r="AU100">
        <f>+Casos_PN_CORR[[#This Row],[20-abr]]-Casos_PN_CORR[[#This Row],[19-abr]]</f>
        <v>0</v>
      </c>
      <c r="AV100">
        <f>+Casos_PN_CORR[[#This Row],[21-abr]]-Casos_PN_CORR[[#This Row],[20-abr]]</f>
        <v>0</v>
      </c>
      <c r="AW100">
        <f>+Casos_PN_CORR[[#This Row],[22-abr]]-Casos_PN_CORR[[#This Row],[21-abr]]</f>
        <v>0</v>
      </c>
      <c r="AX100">
        <f>+Casos_PN_CORR[[#This Row],[23-abr]]-Casos_PN_CORR[[#This Row],[22-abr]]</f>
        <v>0</v>
      </c>
      <c r="AY100">
        <f>+Casos_PN_CORR[[#This Row],[24-abr]]-Casos_PN_CORR[[#This Row],[23-abr]]</f>
        <v>0</v>
      </c>
      <c r="AZ100">
        <f>+Casos_PN_CORR[[#This Row],[25-abr]]-Casos_PN_CORR[[#This Row],[24-abr]]</f>
        <v>0</v>
      </c>
      <c r="BA100">
        <f>+Casos_PN_CORR[[#This Row],[26-abr]]-Casos_PN_CORR[[#This Row],[25-abr]]</f>
        <v>0</v>
      </c>
      <c r="BB100">
        <f>+Casos_PN_CORR[[#This Row],[27-abr]]-Casos_PN_CORR[[#This Row],[26-abr]]</f>
        <v>0</v>
      </c>
      <c r="BC100">
        <f>+Casos_PN_CORR[[#This Row],[28-abr]]-Casos_PN_CORR[[#This Row],[27-abr]]</f>
        <v>0</v>
      </c>
      <c r="BD100">
        <f>+Casos_PN_CORR[[#This Row],[29-abr]]-Casos_PN_CORR[[#This Row],[28-abr]]</f>
        <v>0</v>
      </c>
      <c r="BE100">
        <f>+Casos_PN_CORR[[#This Row],[30-abr]]-Casos_PN_CORR[[#This Row],[29-abr]]</f>
        <v>0</v>
      </c>
      <c r="BF100">
        <f>+Casos_PN_CORR[[#This Row],[1-may]]-Casos_PN_CORR[[#This Row],[30-abr]]</f>
        <v>0</v>
      </c>
      <c r="BG100">
        <f>+Casos_PN_CORR[[#This Row],[2-may]]-Casos_PN_CORR[[#This Row],[1-may]]</f>
        <v>0</v>
      </c>
      <c r="BH100">
        <f>+Casos_PN_CORR[[#This Row],[3-may]]-Casos_PN_CORR[[#This Row],[2-may]]</f>
        <v>0</v>
      </c>
      <c r="BI100">
        <f>+Casos_PN_CORR[[#This Row],[4-may]]-Casos_PN_CORR[[#This Row],[3-may]]</f>
        <v>0</v>
      </c>
      <c r="BJ100">
        <f>+Casos_PN_CORR[[#This Row],[5-may]]-Casos_PN_CORR[[#This Row],[4-may]]</f>
        <v>0</v>
      </c>
      <c r="BK100">
        <f>+Casos_PN_CORR[[#This Row],[6-may]]-Casos_PN_CORR[[#This Row],[5-may]]</f>
        <v>0</v>
      </c>
      <c r="BL100">
        <f>+Casos_PN_CORR[[#This Row],[7-may]]-Casos_PN_CORR[[#This Row],[6-may]]</f>
        <v>0</v>
      </c>
      <c r="BM100">
        <f>+Casos_PN_CORR[[#This Row],[8-may]]-Casos_PN_CORR[[#This Row],[7-may]]</f>
        <v>0</v>
      </c>
      <c r="BN100">
        <f>+Casos_PN_CORR[[#This Row],[9-may]]-Casos_PN_CORR[[#This Row],[8-may]]</f>
        <v>0</v>
      </c>
      <c r="BO100">
        <f>+Casos_PN_CORR[[#This Row],[10-may]]-Casos_PN_CORR[[#This Row],[9-may]]</f>
        <v>0</v>
      </c>
      <c r="BP100">
        <f>+Casos_PN_CORR[[#This Row],[11-may]]-Casos_PN_CORR[[#This Row],[10-may]]</f>
        <v>0</v>
      </c>
      <c r="BQ100">
        <f>+Casos_PN_CORR[[#This Row],[12-may]]-Casos_PN_CORR[[#This Row],[11-may]]</f>
        <v>0</v>
      </c>
      <c r="BR100">
        <f>+Casos_PN_CORR[[#This Row],[13-may]]-Casos_PN_CORR[[#This Row],[12-may]]</f>
        <v>0</v>
      </c>
      <c r="BS100">
        <f>+Casos_PN_CORR[[#This Row],[14-may]]-Casos_PN_CORR[[#This Row],[13-may]]</f>
        <v>0</v>
      </c>
      <c r="BT100">
        <f>+Casos_PN_CORR[[#This Row],[15-may]]-Casos_PN_CORR[[#This Row],[14-may]]</f>
        <v>0</v>
      </c>
      <c r="BU100">
        <f>+Casos_PN_CORR[[#This Row],[16-may]]-Casos_PN_CORR[[#This Row],[15-may]]</f>
        <v>0</v>
      </c>
      <c r="BV100">
        <f>+Casos_PN_CORR[[#This Row],[17-may]]-Casos_PN_CORR[[#This Row],[16-may]]</f>
        <v>0</v>
      </c>
      <c r="BW100">
        <f>+Casos_PN_CORR[[#This Row],[18-may]]-Casos_PN_CORR[[#This Row],[17-may]]</f>
        <v>0</v>
      </c>
      <c r="BX100">
        <f>+Casos_PN_CORR[[#This Row],[19-may]]-Casos_PN_CORR[[#This Row],[18-may]]</f>
        <v>0</v>
      </c>
      <c r="BY100">
        <f>+Casos_PN_CORR[[#This Row],[20-may]]-Casos_PN_CORR[[#This Row],[19-may]]</f>
        <v>0</v>
      </c>
      <c r="BZ100">
        <f>+Casos_PN_CORR[[#This Row],[21-may]]-Casos_PN_CORR[[#This Row],[20-may]]</f>
        <v>0</v>
      </c>
      <c r="CA100">
        <f>+Casos_PN_CORR[[#This Row],[22-may]]-Casos_PN_CORR[[#This Row],[21-may]]</f>
        <v>0</v>
      </c>
      <c r="CB100">
        <f>+Casos_PN_CORR[[#This Row],[23-may]]-Casos_PN_CORR[[#This Row],[22-may]]</f>
        <v>0</v>
      </c>
      <c r="CC100">
        <f>+Casos_PN_CORR[[#This Row],[24-may]]-Casos_PN_CORR[[#This Row],[23-may]]</f>
        <v>0</v>
      </c>
      <c r="CD100">
        <f>+Casos_PN_CORR[[#This Row],[25-may]]-Casos_PN_CORR[[#This Row],[24-may]]</f>
        <v>0</v>
      </c>
      <c r="CE100">
        <f>+Casos_PN_CORR[[#This Row],[26-may]]-Casos_PN_CORR[[#This Row],[25-may]]</f>
        <v>0</v>
      </c>
      <c r="CF100">
        <f>+Casos_PN_CORR[[#This Row],[27-may]]-Casos_PN_CORR[[#This Row],[26-may]]</f>
        <v>0</v>
      </c>
      <c r="CG100">
        <f>+Casos_PN_CORR[[#This Row],[28-may]]-Casos_PN_CORR[[#This Row],[27-may]]</f>
        <v>0</v>
      </c>
      <c r="CH100">
        <f>+Casos_PN_CORR[[#This Row],[29-may]]-Casos_PN_CORR[[#This Row],[28-may]]</f>
        <v>0</v>
      </c>
      <c r="CI100">
        <f>+Casos_PN_CORR[[#This Row],[30-may]]-Casos_PN_CORR[[#This Row],[29-may]]</f>
        <v>0</v>
      </c>
      <c r="CJ100">
        <f>+Casos_PN_CORR[[#This Row],[31-may]]-Casos_PN_CORR[[#This Row],[30-may]]</f>
        <v>0</v>
      </c>
      <c r="CK100">
        <f>+Casos_PN_CORR[[#This Row],[1-jun]]-Casos_PN_CORR[[#This Row],[31-may]]</f>
        <v>0</v>
      </c>
      <c r="CL100">
        <f>+Casos_PN_CORR[[#This Row],[2-jun]]-Casos_PN_CORR[[#This Row],[1-jun]]</f>
        <v>0</v>
      </c>
      <c r="CM100">
        <f>+Casos_PN_CORR[[#This Row],[3-jun]]-Casos_PN_CORR[[#This Row],[2-jun]]</f>
        <v>0</v>
      </c>
      <c r="CN100">
        <f>+Casos_PN_CORR[[#This Row],[4-jun]]-Casos_PN_CORR[[#This Row],[3-jun]]</f>
        <v>0</v>
      </c>
      <c r="CO100">
        <f>+Casos_PN_CORR[[#This Row],[5-jun]]-Casos_PN_CORR[[#This Row],[4-jun]]</f>
        <v>1</v>
      </c>
      <c r="CP100">
        <f>+Casos_PN_CORR[[#This Row],[6-jun]]-Casos_PN_CORR[[#This Row],[5-jun]]</f>
        <v>0</v>
      </c>
    </row>
    <row r="101" spans="1:94">
      <c r="A101">
        <v>120202</v>
      </c>
      <c r="B101" s="2" t="s">
        <v>104</v>
      </c>
      <c r="C101" s="2" t="s">
        <v>246</v>
      </c>
      <c r="D101" s="2" t="s">
        <v>247</v>
      </c>
      <c r="E101" s="4">
        <f t="shared" si="1"/>
        <v>0</v>
      </c>
      <c r="F101">
        <f>+Casos_PN_CORR[[#This Row],[10-mar]]</f>
        <v>0</v>
      </c>
      <c r="G101">
        <f>+Casos_PN_CORR[[#This Row],[11-mar]]-Casos_PN_CORR[[#This Row],[10-mar]]</f>
        <v>0</v>
      </c>
      <c r="H101">
        <f>+Casos_PN_CORR[[#This Row],[12-mar]]-Casos_PN_CORR[[#This Row],[11-mar]]</f>
        <v>0</v>
      </c>
      <c r="I101">
        <f>+Casos_PN_CORR[[#This Row],[13-mar]]-Casos_PN_CORR[[#This Row],[12-mar]]</f>
        <v>0</v>
      </c>
      <c r="J101">
        <f>+Casos_PN_CORR[[#This Row],[14-mar]]-Casos_PN_CORR[[#This Row],[13-mar]]</f>
        <v>0</v>
      </c>
      <c r="K101">
        <f>+Casos_PN_CORR[[#This Row],[15-mar]]-Casos_PN_CORR[[#This Row],[14-mar]]</f>
        <v>0</v>
      </c>
      <c r="L101">
        <f>+Casos_PN_CORR[[#This Row],[16-mar]]-Casos_PN_CORR[[#This Row],[15-mar]]</f>
        <v>0</v>
      </c>
      <c r="M101">
        <f>+Casos_PN_CORR[[#This Row],[17-mar]]-Casos_PN_CORR[[#This Row],[16-mar]]</f>
        <v>0</v>
      </c>
      <c r="N101">
        <f>+Casos_PN_CORR[[#This Row],[18-mar]]-Casos_PN_CORR[[#This Row],[17-mar]]</f>
        <v>0</v>
      </c>
      <c r="O101">
        <f>+Casos_PN_CORR[[#This Row],[19-mar]]-Casos_PN_CORR[[#This Row],[18-mar]]</f>
        <v>0</v>
      </c>
      <c r="P101">
        <f>+Casos_PN_CORR[[#This Row],[20-mar]]-Casos_PN_CORR[[#This Row],[19-mar]]</f>
        <v>0</v>
      </c>
      <c r="Q101">
        <f>+Casos_PN_CORR[[#This Row],[21-mar]]-Casos_PN_CORR[[#This Row],[20-mar]]</f>
        <v>0</v>
      </c>
      <c r="R101">
        <f>+Casos_PN_CORR[[#This Row],[22-mar]]-Casos_PN_CORR[[#This Row],[21-mar]]</f>
        <v>0</v>
      </c>
      <c r="S101">
        <f>+Casos_PN_CORR[[#This Row],[23-mar]]-Casos_PN_CORR[[#This Row],[22-mar]]</f>
        <v>0</v>
      </c>
      <c r="T101">
        <f>+Casos_PN_CORR[[#This Row],[24-mar]]-Casos_PN_CORR[[#This Row],[23-mar]]</f>
        <v>0</v>
      </c>
      <c r="U101">
        <f>+Casos_PN_CORR[[#This Row],[25-mar]]-Casos_PN_CORR[[#This Row],[24-mar]]</f>
        <v>0</v>
      </c>
      <c r="V101">
        <f>+Casos_PN_CORR[[#This Row],[26-mar]]-Casos_PN_CORR[[#This Row],[25-mar]]</f>
        <v>0</v>
      </c>
      <c r="W101">
        <f>+Casos_PN_CORR[[#This Row],[27-mar]]-Casos_PN_CORR[[#This Row],[26-mar]]</f>
        <v>0</v>
      </c>
      <c r="X101">
        <f>+Casos_PN_CORR[[#This Row],[28-mar]]-Casos_PN_CORR[[#This Row],[27-mar]]</f>
        <v>0</v>
      </c>
      <c r="Y101">
        <f>+Casos_PN_CORR[[#This Row],[29-mar]]-Casos_PN_CORR[[#This Row],[28-mar]]</f>
        <v>0</v>
      </c>
      <c r="Z101">
        <f>+Casos_PN_CORR[[#This Row],[30-mar]]-Casos_PN_CORR[[#This Row],[29-mar]]</f>
        <v>0</v>
      </c>
      <c r="AA101">
        <f>+Casos_PN_CORR[[#This Row],[31-mar]]-Casos_PN_CORR[[#This Row],[30-mar]]</f>
        <v>0</v>
      </c>
      <c r="AB101">
        <f>+Casos_PN_CORR[[#This Row],[1-abr]]-Casos_PN_CORR[[#This Row],[31-mar]]</f>
        <v>0</v>
      </c>
      <c r="AC101">
        <f>+Casos_PN_CORR[[#This Row],[2-abr]]-Casos_PN_CORR[[#This Row],[1-abr]]</f>
        <v>0</v>
      </c>
      <c r="AD101">
        <f>+Casos_PN_CORR[[#This Row],[3-abr]]-Casos_PN_CORR[[#This Row],[2-abr]]</f>
        <v>0</v>
      </c>
      <c r="AE101">
        <f>+Casos_PN_CORR[[#This Row],[4-abr]]-Casos_PN_CORR[[#This Row],[3-abr]]</f>
        <v>0</v>
      </c>
      <c r="AF101">
        <f>+Casos_PN_CORR[[#This Row],[5-abr]]-Casos_PN_CORR[[#This Row],[4-abr]]</f>
        <v>0</v>
      </c>
      <c r="AG101">
        <f>+Casos_PN_CORR[[#This Row],[6-abr]]-Casos_PN_CORR[[#This Row],[5-abr]]</f>
        <v>0</v>
      </c>
      <c r="AH101">
        <f>+Casos_PN_CORR[[#This Row],[7-abr]]-Casos_PN_CORR[[#This Row],[6-abr]]</f>
        <v>0</v>
      </c>
      <c r="AI101">
        <f>+Casos_PN_CORR[[#This Row],[8-abr]]-Casos_PN_CORR[[#This Row],[7-abr]]</f>
        <v>0</v>
      </c>
      <c r="AJ101">
        <f>+Casos_PN_CORR[[#This Row],[9-abr]]-Casos_PN_CORR[[#This Row],[8-abr]]</f>
        <v>0</v>
      </c>
      <c r="AK101">
        <f>+Casos_PN_CORR[[#This Row],[10-abr]]-Casos_PN_CORR[[#This Row],[9-abr]]</f>
        <v>0</v>
      </c>
      <c r="AL101">
        <f>+Casos_PN_CORR[[#This Row],[11-abr]]-Casos_PN_CORR[[#This Row],[10-abr]]</f>
        <v>0</v>
      </c>
      <c r="AM101">
        <f>+Casos_PN_CORR[[#This Row],[12-abr]]-Casos_PN_CORR[[#This Row],[11-abr]]</f>
        <v>0</v>
      </c>
      <c r="AN101">
        <f>+Casos_PN_CORR[[#This Row],[13-abr]]-Casos_PN_CORR[[#This Row],[12-abr]]</f>
        <v>0</v>
      </c>
      <c r="AO101">
        <f>+Casos_PN_CORR[[#This Row],[14-abr]]-Casos_PN_CORR[[#This Row],[13-abr]]</f>
        <v>0</v>
      </c>
      <c r="AP101">
        <f>+Casos_PN_CORR[[#This Row],[15-abr]]-Casos_PN_CORR[[#This Row],[14-abr]]</f>
        <v>0</v>
      </c>
      <c r="AQ101">
        <f>+Casos_PN_CORR[[#This Row],[16-abr]]-Casos_PN_CORR[[#This Row],[15-abr]]</f>
        <v>0</v>
      </c>
      <c r="AR101">
        <f>+Casos_PN_CORR[[#This Row],[17-abr]]-Casos_PN_CORR[[#This Row],[16-abr]]</f>
        <v>0</v>
      </c>
      <c r="AS101">
        <f>+Casos_PN_CORR[[#This Row],[18-abr]]-Casos_PN_CORR[[#This Row],[17-abr]]</f>
        <v>0</v>
      </c>
      <c r="AT101">
        <f>+Casos_PN_CORR[[#This Row],[19-abr]]-Casos_PN_CORR[[#This Row],[18-abr]]</f>
        <v>0</v>
      </c>
      <c r="AU101">
        <f>+Casos_PN_CORR[[#This Row],[20-abr]]-Casos_PN_CORR[[#This Row],[19-abr]]</f>
        <v>0</v>
      </c>
      <c r="AV101">
        <f>+Casos_PN_CORR[[#This Row],[21-abr]]-Casos_PN_CORR[[#This Row],[20-abr]]</f>
        <v>0</v>
      </c>
      <c r="AW101">
        <f>+Casos_PN_CORR[[#This Row],[22-abr]]-Casos_PN_CORR[[#This Row],[21-abr]]</f>
        <v>0</v>
      </c>
      <c r="AX101">
        <f>+Casos_PN_CORR[[#This Row],[23-abr]]-Casos_PN_CORR[[#This Row],[22-abr]]</f>
        <v>0</v>
      </c>
      <c r="AY101">
        <f>+Casos_PN_CORR[[#This Row],[24-abr]]-Casos_PN_CORR[[#This Row],[23-abr]]</f>
        <v>0</v>
      </c>
      <c r="AZ101">
        <f>+Casos_PN_CORR[[#This Row],[25-abr]]-Casos_PN_CORR[[#This Row],[24-abr]]</f>
        <v>0</v>
      </c>
      <c r="BA101">
        <f>+Casos_PN_CORR[[#This Row],[26-abr]]-Casos_PN_CORR[[#This Row],[25-abr]]</f>
        <v>0</v>
      </c>
      <c r="BB101">
        <f>+Casos_PN_CORR[[#This Row],[27-abr]]-Casos_PN_CORR[[#This Row],[26-abr]]</f>
        <v>0</v>
      </c>
      <c r="BC101">
        <f>+Casos_PN_CORR[[#This Row],[28-abr]]-Casos_PN_CORR[[#This Row],[27-abr]]</f>
        <v>0</v>
      </c>
      <c r="BD101">
        <f>+Casos_PN_CORR[[#This Row],[29-abr]]-Casos_PN_CORR[[#This Row],[28-abr]]</f>
        <v>0</v>
      </c>
      <c r="BE101">
        <f>+Casos_PN_CORR[[#This Row],[30-abr]]-Casos_PN_CORR[[#This Row],[29-abr]]</f>
        <v>0</v>
      </c>
      <c r="BF101">
        <f>+Casos_PN_CORR[[#This Row],[1-may]]-Casos_PN_CORR[[#This Row],[30-abr]]</f>
        <v>0</v>
      </c>
      <c r="BG101">
        <f>+Casos_PN_CORR[[#This Row],[2-may]]-Casos_PN_CORR[[#This Row],[1-may]]</f>
        <v>0</v>
      </c>
      <c r="BH101">
        <f>+Casos_PN_CORR[[#This Row],[3-may]]-Casos_PN_CORR[[#This Row],[2-may]]</f>
        <v>0</v>
      </c>
      <c r="BI101">
        <f>+Casos_PN_CORR[[#This Row],[4-may]]-Casos_PN_CORR[[#This Row],[3-may]]</f>
        <v>0</v>
      </c>
      <c r="BJ101">
        <f>+Casos_PN_CORR[[#This Row],[5-may]]-Casos_PN_CORR[[#This Row],[4-may]]</f>
        <v>0</v>
      </c>
      <c r="BK101">
        <f>+Casos_PN_CORR[[#This Row],[6-may]]-Casos_PN_CORR[[#This Row],[5-may]]</f>
        <v>0</v>
      </c>
      <c r="BL101">
        <f>+Casos_PN_CORR[[#This Row],[7-may]]-Casos_PN_CORR[[#This Row],[6-may]]</f>
        <v>0</v>
      </c>
      <c r="BM101">
        <f>+Casos_PN_CORR[[#This Row],[8-may]]-Casos_PN_CORR[[#This Row],[7-may]]</f>
        <v>0</v>
      </c>
      <c r="BN101">
        <f>+Casos_PN_CORR[[#This Row],[9-may]]-Casos_PN_CORR[[#This Row],[8-may]]</f>
        <v>0</v>
      </c>
      <c r="BO101">
        <f>+Casos_PN_CORR[[#This Row],[10-may]]-Casos_PN_CORR[[#This Row],[9-may]]</f>
        <v>0</v>
      </c>
      <c r="BP101">
        <f>+Casos_PN_CORR[[#This Row],[11-may]]-Casos_PN_CORR[[#This Row],[10-may]]</f>
        <v>0</v>
      </c>
      <c r="BQ101">
        <f>+Casos_PN_CORR[[#This Row],[12-may]]-Casos_PN_CORR[[#This Row],[11-may]]</f>
        <v>0</v>
      </c>
      <c r="BR101">
        <f>+Casos_PN_CORR[[#This Row],[13-may]]-Casos_PN_CORR[[#This Row],[12-may]]</f>
        <v>0</v>
      </c>
      <c r="BS101">
        <f>+Casos_PN_CORR[[#This Row],[14-may]]-Casos_PN_CORR[[#This Row],[13-may]]</f>
        <v>0</v>
      </c>
      <c r="BT101">
        <f>+Casos_PN_CORR[[#This Row],[15-may]]-Casos_PN_CORR[[#This Row],[14-may]]</f>
        <v>0</v>
      </c>
      <c r="BU101">
        <f>+Casos_PN_CORR[[#This Row],[16-may]]-Casos_PN_CORR[[#This Row],[15-may]]</f>
        <v>0</v>
      </c>
      <c r="BV101">
        <f>+Casos_PN_CORR[[#This Row],[17-may]]-Casos_PN_CORR[[#This Row],[16-may]]</f>
        <v>0</v>
      </c>
      <c r="BW101">
        <f>+Casos_PN_CORR[[#This Row],[18-may]]-Casos_PN_CORR[[#This Row],[17-may]]</f>
        <v>0</v>
      </c>
      <c r="BX101">
        <f>+Casos_PN_CORR[[#This Row],[19-may]]-Casos_PN_CORR[[#This Row],[18-may]]</f>
        <v>0</v>
      </c>
      <c r="BY101">
        <f>+Casos_PN_CORR[[#This Row],[20-may]]-Casos_PN_CORR[[#This Row],[19-may]]</f>
        <v>0</v>
      </c>
      <c r="BZ101">
        <f>+Casos_PN_CORR[[#This Row],[21-may]]-Casos_PN_CORR[[#This Row],[20-may]]</f>
        <v>0</v>
      </c>
      <c r="CA101">
        <f>+Casos_PN_CORR[[#This Row],[22-may]]-Casos_PN_CORR[[#This Row],[21-may]]</f>
        <v>0</v>
      </c>
      <c r="CB101">
        <f>+Casos_PN_CORR[[#This Row],[23-may]]-Casos_PN_CORR[[#This Row],[22-may]]</f>
        <v>0</v>
      </c>
      <c r="CC101">
        <f>+Casos_PN_CORR[[#This Row],[24-may]]-Casos_PN_CORR[[#This Row],[23-may]]</f>
        <v>0</v>
      </c>
      <c r="CD101">
        <f>+Casos_PN_CORR[[#This Row],[25-may]]-Casos_PN_CORR[[#This Row],[24-may]]</f>
        <v>0</v>
      </c>
      <c r="CE101">
        <f>+Casos_PN_CORR[[#This Row],[26-may]]-Casos_PN_CORR[[#This Row],[25-may]]</f>
        <v>0</v>
      </c>
      <c r="CF101">
        <f>+Casos_PN_CORR[[#This Row],[27-may]]-Casos_PN_CORR[[#This Row],[26-may]]</f>
        <v>0</v>
      </c>
      <c r="CG101">
        <f>+Casos_PN_CORR[[#This Row],[28-may]]-Casos_PN_CORR[[#This Row],[27-may]]</f>
        <v>0</v>
      </c>
      <c r="CH101">
        <f>+Casos_PN_CORR[[#This Row],[29-may]]-Casos_PN_CORR[[#This Row],[28-may]]</f>
        <v>0</v>
      </c>
      <c r="CI101">
        <f>+Casos_PN_CORR[[#This Row],[30-may]]-Casos_PN_CORR[[#This Row],[29-may]]</f>
        <v>0</v>
      </c>
      <c r="CJ101">
        <f>+Casos_PN_CORR[[#This Row],[31-may]]-Casos_PN_CORR[[#This Row],[30-may]]</f>
        <v>0</v>
      </c>
      <c r="CK101">
        <f>+Casos_PN_CORR[[#This Row],[1-jun]]-Casos_PN_CORR[[#This Row],[31-may]]</f>
        <v>0</v>
      </c>
      <c r="CL101">
        <f>+Casos_PN_CORR[[#This Row],[2-jun]]-Casos_PN_CORR[[#This Row],[1-jun]]</f>
        <v>0</v>
      </c>
      <c r="CM101">
        <f>+Casos_PN_CORR[[#This Row],[3-jun]]-Casos_PN_CORR[[#This Row],[2-jun]]</f>
        <v>0</v>
      </c>
      <c r="CN101">
        <f>+Casos_PN_CORR[[#This Row],[4-jun]]-Casos_PN_CORR[[#This Row],[3-jun]]</f>
        <v>0</v>
      </c>
      <c r="CO101">
        <f>+Casos_PN_CORR[[#This Row],[5-jun]]-Casos_PN_CORR[[#This Row],[4-jun]]</f>
        <v>0</v>
      </c>
      <c r="CP101">
        <f>+Casos_PN_CORR[[#This Row],[6-jun]]-Casos_PN_CORR[[#This Row],[5-jun]]</f>
        <v>0</v>
      </c>
    </row>
    <row r="102" spans="1:94">
      <c r="A102">
        <v>30104</v>
      </c>
      <c r="B102" s="2" t="s">
        <v>99</v>
      </c>
      <c r="C102" s="2" t="s">
        <v>99</v>
      </c>
      <c r="D102" s="2" t="s">
        <v>248</v>
      </c>
      <c r="E102" s="4">
        <f t="shared" si="1"/>
        <v>52</v>
      </c>
      <c r="F102">
        <f>+Casos_PN_CORR[[#This Row],[10-mar]]</f>
        <v>0</v>
      </c>
      <c r="G102">
        <f>+Casos_PN_CORR[[#This Row],[11-mar]]-Casos_PN_CORR[[#This Row],[10-mar]]</f>
        <v>0</v>
      </c>
      <c r="H102">
        <f>+Casos_PN_CORR[[#This Row],[12-mar]]-Casos_PN_CORR[[#This Row],[11-mar]]</f>
        <v>0</v>
      </c>
      <c r="I102">
        <f>+Casos_PN_CORR[[#This Row],[13-mar]]-Casos_PN_CORR[[#This Row],[12-mar]]</f>
        <v>0</v>
      </c>
      <c r="J102">
        <f>+Casos_PN_CORR[[#This Row],[14-mar]]-Casos_PN_CORR[[#This Row],[13-mar]]</f>
        <v>0</v>
      </c>
      <c r="K102">
        <f>+Casos_PN_CORR[[#This Row],[15-mar]]-Casos_PN_CORR[[#This Row],[14-mar]]</f>
        <v>0</v>
      </c>
      <c r="L102">
        <f>+Casos_PN_CORR[[#This Row],[16-mar]]-Casos_PN_CORR[[#This Row],[15-mar]]</f>
        <v>0</v>
      </c>
      <c r="M102">
        <f>+Casos_PN_CORR[[#This Row],[17-mar]]-Casos_PN_CORR[[#This Row],[16-mar]]</f>
        <v>0</v>
      </c>
      <c r="N102">
        <f>+Casos_PN_CORR[[#This Row],[18-mar]]-Casos_PN_CORR[[#This Row],[17-mar]]</f>
        <v>0</v>
      </c>
      <c r="O102">
        <f>+Casos_PN_CORR[[#This Row],[19-mar]]-Casos_PN_CORR[[#This Row],[18-mar]]</f>
        <v>0</v>
      </c>
      <c r="P102">
        <f>+Casos_PN_CORR[[#This Row],[20-mar]]-Casos_PN_CORR[[#This Row],[19-mar]]</f>
        <v>0</v>
      </c>
      <c r="Q102">
        <f>+Casos_PN_CORR[[#This Row],[21-mar]]-Casos_PN_CORR[[#This Row],[20-mar]]</f>
        <v>0</v>
      </c>
      <c r="R102">
        <f>+Casos_PN_CORR[[#This Row],[22-mar]]-Casos_PN_CORR[[#This Row],[21-mar]]</f>
        <v>0</v>
      </c>
      <c r="S102">
        <f>+Casos_PN_CORR[[#This Row],[23-mar]]-Casos_PN_CORR[[#This Row],[22-mar]]</f>
        <v>0</v>
      </c>
      <c r="T102">
        <f>+Casos_PN_CORR[[#This Row],[24-mar]]-Casos_PN_CORR[[#This Row],[23-mar]]</f>
        <v>0</v>
      </c>
      <c r="U102">
        <f>+Casos_PN_CORR[[#This Row],[25-mar]]-Casos_PN_CORR[[#This Row],[24-mar]]</f>
        <v>0</v>
      </c>
      <c r="V102">
        <f>+Casos_PN_CORR[[#This Row],[26-mar]]-Casos_PN_CORR[[#This Row],[25-mar]]</f>
        <v>0</v>
      </c>
      <c r="W102">
        <f>+Casos_PN_CORR[[#This Row],[27-mar]]-Casos_PN_CORR[[#This Row],[26-mar]]</f>
        <v>0</v>
      </c>
      <c r="X102">
        <f>+Casos_PN_CORR[[#This Row],[28-mar]]-Casos_PN_CORR[[#This Row],[27-mar]]</f>
        <v>0</v>
      </c>
      <c r="Y102">
        <f>+Casos_PN_CORR[[#This Row],[29-mar]]-Casos_PN_CORR[[#This Row],[28-mar]]</f>
        <v>0</v>
      </c>
      <c r="Z102">
        <f>+Casos_PN_CORR[[#This Row],[30-mar]]-Casos_PN_CORR[[#This Row],[29-mar]]</f>
        <v>0</v>
      </c>
      <c r="AA102">
        <f>+Casos_PN_CORR[[#This Row],[31-mar]]-Casos_PN_CORR[[#This Row],[30-mar]]</f>
        <v>0</v>
      </c>
      <c r="AB102">
        <f>+Casos_PN_CORR[[#This Row],[1-abr]]-Casos_PN_CORR[[#This Row],[31-mar]]</f>
        <v>0</v>
      </c>
      <c r="AC102">
        <f>+Casos_PN_CORR[[#This Row],[2-abr]]-Casos_PN_CORR[[#This Row],[1-abr]]</f>
        <v>0</v>
      </c>
      <c r="AD102">
        <f>+Casos_PN_CORR[[#This Row],[3-abr]]-Casos_PN_CORR[[#This Row],[2-abr]]</f>
        <v>0</v>
      </c>
      <c r="AE102">
        <f>+Casos_PN_CORR[[#This Row],[4-abr]]-Casos_PN_CORR[[#This Row],[3-abr]]</f>
        <v>0</v>
      </c>
      <c r="AF102">
        <f>+Casos_PN_CORR[[#This Row],[5-abr]]-Casos_PN_CORR[[#This Row],[4-abr]]</f>
        <v>0</v>
      </c>
      <c r="AG102">
        <f>+Casos_PN_CORR[[#This Row],[6-abr]]-Casos_PN_CORR[[#This Row],[5-abr]]</f>
        <v>0</v>
      </c>
      <c r="AH102">
        <f>+Casos_PN_CORR[[#This Row],[7-abr]]-Casos_PN_CORR[[#This Row],[6-abr]]</f>
        <v>0</v>
      </c>
      <c r="AI102">
        <f>+Casos_PN_CORR[[#This Row],[8-abr]]-Casos_PN_CORR[[#This Row],[7-abr]]</f>
        <v>0</v>
      </c>
      <c r="AJ102">
        <f>+Casos_PN_CORR[[#This Row],[9-abr]]-Casos_PN_CORR[[#This Row],[8-abr]]</f>
        <v>0</v>
      </c>
      <c r="AK102">
        <f>+Casos_PN_CORR[[#This Row],[10-abr]]-Casos_PN_CORR[[#This Row],[9-abr]]</f>
        <v>0</v>
      </c>
      <c r="AL102">
        <f>+Casos_PN_CORR[[#This Row],[11-abr]]-Casos_PN_CORR[[#This Row],[10-abr]]</f>
        <v>0</v>
      </c>
      <c r="AM102">
        <f>+Casos_PN_CORR[[#This Row],[12-abr]]-Casos_PN_CORR[[#This Row],[11-abr]]</f>
        <v>0</v>
      </c>
      <c r="AN102">
        <f>+Casos_PN_CORR[[#This Row],[13-abr]]-Casos_PN_CORR[[#This Row],[12-abr]]</f>
        <v>0</v>
      </c>
      <c r="AO102">
        <f>+Casos_PN_CORR[[#This Row],[14-abr]]-Casos_PN_CORR[[#This Row],[13-abr]]</f>
        <v>0</v>
      </c>
      <c r="AP102">
        <f>+Casos_PN_CORR[[#This Row],[15-abr]]-Casos_PN_CORR[[#This Row],[14-abr]]</f>
        <v>0</v>
      </c>
      <c r="AQ102">
        <f>+Casos_PN_CORR[[#This Row],[16-abr]]-Casos_PN_CORR[[#This Row],[15-abr]]</f>
        <v>0</v>
      </c>
      <c r="AR102">
        <f>+Casos_PN_CORR[[#This Row],[17-abr]]-Casos_PN_CORR[[#This Row],[16-abr]]</f>
        <v>0</v>
      </c>
      <c r="AS102">
        <f>+Casos_PN_CORR[[#This Row],[18-abr]]-Casos_PN_CORR[[#This Row],[17-abr]]</f>
        <v>0</v>
      </c>
      <c r="AT102">
        <f>+Casos_PN_CORR[[#This Row],[19-abr]]-Casos_PN_CORR[[#This Row],[18-abr]]</f>
        <v>0</v>
      </c>
      <c r="AU102">
        <f>+Casos_PN_CORR[[#This Row],[20-abr]]-Casos_PN_CORR[[#This Row],[19-abr]]</f>
        <v>0</v>
      </c>
      <c r="AV102">
        <f>+Casos_PN_CORR[[#This Row],[21-abr]]-Casos_PN_CORR[[#This Row],[20-abr]]</f>
        <v>0</v>
      </c>
      <c r="AW102">
        <f>+Casos_PN_CORR[[#This Row],[22-abr]]-Casos_PN_CORR[[#This Row],[21-abr]]</f>
        <v>0</v>
      </c>
      <c r="AX102">
        <f>+Casos_PN_CORR[[#This Row],[23-abr]]-Casos_PN_CORR[[#This Row],[22-abr]]</f>
        <v>0</v>
      </c>
      <c r="AY102">
        <f>+Casos_PN_CORR[[#This Row],[24-abr]]-Casos_PN_CORR[[#This Row],[23-abr]]</f>
        <v>0</v>
      </c>
      <c r="AZ102">
        <f>+Casos_PN_CORR[[#This Row],[25-abr]]-Casos_PN_CORR[[#This Row],[24-abr]]</f>
        <v>0</v>
      </c>
      <c r="BA102">
        <f>+Casos_PN_CORR[[#This Row],[26-abr]]-Casos_PN_CORR[[#This Row],[25-abr]]</f>
        <v>0</v>
      </c>
      <c r="BB102">
        <f>+Casos_PN_CORR[[#This Row],[27-abr]]-Casos_PN_CORR[[#This Row],[26-abr]]</f>
        <v>0</v>
      </c>
      <c r="BC102">
        <f>+Casos_PN_CORR[[#This Row],[28-abr]]-Casos_PN_CORR[[#This Row],[27-abr]]</f>
        <v>0</v>
      </c>
      <c r="BD102">
        <f>+Casos_PN_CORR[[#This Row],[29-abr]]-Casos_PN_CORR[[#This Row],[28-abr]]</f>
        <v>0</v>
      </c>
      <c r="BE102">
        <f>+Casos_PN_CORR[[#This Row],[30-abr]]-Casos_PN_CORR[[#This Row],[29-abr]]</f>
        <v>0</v>
      </c>
      <c r="BF102">
        <f>+Casos_PN_CORR[[#This Row],[1-may]]-Casos_PN_CORR[[#This Row],[30-abr]]</f>
        <v>0</v>
      </c>
      <c r="BG102">
        <f>+Casos_PN_CORR[[#This Row],[2-may]]-Casos_PN_CORR[[#This Row],[1-may]]</f>
        <v>0</v>
      </c>
      <c r="BH102">
        <f>+Casos_PN_CORR[[#This Row],[3-may]]-Casos_PN_CORR[[#This Row],[2-may]]</f>
        <v>0</v>
      </c>
      <c r="BI102">
        <f>+Casos_PN_CORR[[#This Row],[4-may]]-Casos_PN_CORR[[#This Row],[3-may]]</f>
        <v>0</v>
      </c>
      <c r="BJ102">
        <f>+Casos_PN_CORR[[#This Row],[5-may]]-Casos_PN_CORR[[#This Row],[4-may]]</f>
        <v>0</v>
      </c>
      <c r="BK102">
        <f>+Casos_PN_CORR[[#This Row],[6-may]]-Casos_PN_CORR[[#This Row],[5-may]]</f>
        <v>0</v>
      </c>
      <c r="BL102">
        <f>+Casos_PN_CORR[[#This Row],[7-may]]-Casos_PN_CORR[[#This Row],[6-may]]</f>
        <v>0</v>
      </c>
      <c r="BM102">
        <f>+Casos_PN_CORR[[#This Row],[8-may]]-Casos_PN_CORR[[#This Row],[7-may]]</f>
        <v>0</v>
      </c>
      <c r="BN102">
        <f>+Casos_PN_CORR[[#This Row],[9-may]]-Casos_PN_CORR[[#This Row],[8-may]]</f>
        <v>0</v>
      </c>
      <c r="BO102">
        <f>+Casos_PN_CORR[[#This Row],[10-may]]-Casos_PN_CORR[[#This Row],[9-may]]</f>
        <v>0</v>
      </c>
      <c r="BP102">
        <f>+Casos_PN_CORR[[#This Row],[11-may]]-Casos_PN_CORR[[#This Row],[10-may]]</f>
        <v>0</v>
      </c>
      <c r="BQ102">
        <f>+Casos_PN_CORR[[#This Row],[12-may]]-Casos_PN_CORR[[#This Row],[11-may]]</f>
        <v>0</v>
      </c>
      <c r="BR102">
        <f>+Casos_PN_CORR[[#This Row],[13-may]]-Casos_PN_CORR[[#This Row],[12-may]]</f>
        <v>0</v>
      </c>
      <c r="BS102">
        <f>+Casos_PN_CORR[[#This Row],[14-may]]-Casos_PN_CORR[[#This Row],[13-may]]</f>
        <v>0</v>
      </c>
      <c r="BT102">
        <f>+Casos_PN_CORR[[#This Row],[15-may]]-Casos_PN_CORR[[#This Row],[14-may]]</f>
        <v>0</v>
      </c>
      <c r="BU102">
        <f>+Casos_PN_CORR[[#This Row],[16-may]]-Casos_PN_CORR[[#This Row],[15-may]]</f>
        <v>0</v>
      </c>
      <c r="BV102">
        <f>+Casos_PN_CORR[[#This Row],[17-may]]-Casos_PN_CORR[[#This Row],[16-may]]</f>
        <v>0</v>
      </c>
      <c r="BW102">
        <f>+Casos_PN_CORR[[#This Row],[18-may]]-Casos_PN_CORR[[#This Row],[17-may]]</f>
        <v>0</v>
      </c>
      <c r="BX102">
        <f>+Casos_PN_CORR[[#This Row],[19-may]]-Casos_PN_CORR[[#This Row],[18-may]]</f>
        <v>0</v>
      </c>
      <c r="BY102">
        <f>+Casos_PN_CORR[[#This Row],[20-may]]-Casos_PN_CORR[[#This Row],[19-may]]</f>
        <v>0</v>
      </c>
      <c r="BZ102">
        <f>+Casos_PN_CORR[[#This Row],[21-may]]-Casos_PN_CORR[[#This Row],[20-may]]</f>
        <v>0</v>
      </c>
      <c r="CA102">
        <f>+Casos_PN_CORR[[#This Row],[22-may]]-Casos_PN_CORR[[#This Row],[21-may]]</f>
        <v>0</v>
      </c>
      <c r="CB102">
        <f>+Casos_PN_CORR[[#This Row],[23-may]]-Casos_PN_CORR[[#This Row],[22-may]]</f>
        <v>0</v>
      </c>
      <c r="CC102">
        <f>+Casos_PN_CORR[[#This Row],[24-may]]-Casos_PN_CORR[[#This Row],[23-may]]</f>
        <v>0</v>
      </c>
      <c r="CD102">
        <f>+Casos_PN_CORR[[#This Row],[25-may]]-Casos_PN_CORR[[#This Row],[24-may]]</f>
        <v>0</v>
      </c>
      <c r="CE102">
        <f>+Casos_PN_CORR[[#This Row],[26-may]]-Casos_PN_CORR[[#This Row],[25-may]]</f>
        <v>0</v>
      </c>
      <c r="CF102">
        <f>+Casos_PN_CORR[[#This Row],[27-may]]-Casos_PN_CORR[[#This Row],[26-may]]</f>
        <v>0</v>
      </c>
      <c r="CG102">
        <f>+Casos_PN_CORR[[#This Row],[28-may]]-Casos_PN_CORR[[#This Row],[27-may]]</f>
        <v>0</v>
      </c>
      <c r="CH102">
        <f>+Casos_PN_CORR[[#This Row],[29-may]]-Casos_PN_CORR[[#This Row],[28-may]]</f>
        <v>0</v>
      </c>
      <c r="CI102">
        <f>+Casos_PN_CORR[[#This Row],[30-may]]-Casos_PN_CORR[[#This Row],[29-may]]</f>
        <v>0</v>
      </c>
      <c r="CJ102">
        <f>+Casos_PN_CORR[[#This Row],[31-may]]-Casos_PN_CORR[[#This Row],[30-may]]</f>
        <v>0</v>
      </c>
      <c r="CK102">
        <f>+Casos_PN_CORR[[#This Row],[1-jun]]-Casos_PN_CORR[[#This Row],[31-may]]</f>
        <v>0</v>
      </c>
      <c r="CL102">
        <f>+Casos_PN_CORR[[#This Row],[2-jun]]-Casos_PN_CORR[[#This Row],[1-jun]]</f>
        <v>0</v>
      </c>
      <c r="CM102">
        <f>+Casos_PN_CORR[[#This Row],[3-jun]]-Casos_PN_CORR[[#This Row],[2-jun]]</f>
        <v>0</v>
      </c>
      <c r="CN102">
        <f>+Casos_PN_CORR[[#This Row],[4-jun]]-Casos_PN_CORR[[#This Row],[3-jun]]</f>
        <v>0</v>
      </c>
      <c r="CO102">
        <f>+Casos_PN_CORR[[#This Row],[5-jun]]-Casos_PN_CORR[[#This Row],[4-jun]]</f>
        <v>52</v>
      </c>
      <c r="CP102">
        <f>+Casos_PN_CORR[[#This Row],[6-jun]]-Casos_PN_CORR[[#This Row],[5-jun]]</f>
        <v>0</v>
      </c>
    </row>
    <row r="103" spans="1:94">
      <c r="A103">
        <v>91104</v>
      </c>
      <c r="B103" s="2" t="s">
        <v>139</v>
      </c>
      <c r="C103" s="2" t="s">
        <v>156</v>
      </c>
      <c r="D103" s="2" t="s">
        <v>249</v>
      </c>
      <c r="E103" s="4">
        <f t="shared" si="1"/>
        <v>0</v>
      </c>
      <c r="F103">
        <f>+Casos_PN_CORR[[#This Row],[10-mar]]</f>
        <v>0</v>
      </c>
      <c r="G103">
        <f>+Casos_PN_CORR[[#This Row],[11-mar]]-Casos_PN_CORR[[#This Row],[10-mar]]</f>
        <v>0</v>
      </c>
      <c r="H103">
        <f>+Casos_PN_CORR[[#This Row],[12-mar]]-Casos_PN_CORR[[#This Row],[11-mar]]</f>
        <v>0</v>
      </c>
      <c r="I103">
        <f>+Casos_PN_CORR[[#This Row],[13-mar]]-Casos_PN_CORR[[#This Row],[12-mar]]</f>
        <v>0</v>
      </c>
      <c r="J103">
        <f>+Casos_PN_CORR[[#This Row],[14-mar]]-Casos_PN_CORR[[#This Row],[13-mar]]</f>
        <v>0</v>
      </c>
      <c r="K103">
        <f>+Casos_PN_CORR[[#This Row],[15-mar]]-Casos_PN_CORR[[#This Row],[14-mar]]</f>
        <v>0</v>
      </c>
      <c r="L103">
        <f>+Casos_PN_CORR[[#This Row],[16-mar]]-Casos_PN_CORR[[#This Row],[15-mar]]</f>
        <v>0</v>
      </c>
      <c r="M103">
        <f>+Casos_PN_CORR[[#This Row],[17-mar]]-Casos_PN_CORR[[#This Row],[16-mar]]</f>
        <v>0</v>
      </c>
      <c r="N103">
        <f>+Casos_PN_CORR[[#This Row],[18-mar]]-Casos_PN_CORR[[#This Row],[17-mar]]</f>
        <v>0</v>
      </c>
      <c r="O103">
        <f>+Casos_PN_CORR[[#This Row],[19-mar]]-Casos_PN_CORR[[#This Row],[18-mar]]</f>
        <v>0</v>
      </c>
      <c r="P103">
        <f>+Casos_PN_CORR[[#This Row],[20-mar]]-Casos_PN_CORR[[#This Row],[19-mar]]</f>
        <v>0</v>
      </c>
      <c r="Q103">
        <f>+Casos_PN_CORR[[#This Row],[21-mar]]-Casos_PN_CORR[[#This Row],[20-mar]]</f>
        <v>0</v>
      </c>
      <c r="R103">
        <f>+Casos_PN_CORR[[#This Row],[22-mar]]-Casos_PN_CORR[[#This Row],[21-mar]]</f>
        <v>0</v>
      </c>
      <c r="S103">
        <f>+Casos_PN_CORR[[#This Row],[23-mar]]-Casos_PN_CORR[[#This Row],[22-mar]]</f>
        <v>0</v>
      </c>
      <c r="T103">
        <f>+Casos_PN_CORR[[#This Row],[24-mar]]-Casos_PN_CORR[[#This Row],[23-mar]]</f>
        <v>0</v>
      </c>
      <c r="U103">
        <f>+Casos_PN_CORR[[#This Row],[25-mar]]-Casos_PN_CORR[[#This Row],[24-mar]]</f>
        <v>0</v>
      </c>
      <c r="V103">
        <f>+Casos_PN_CORR[[#This Row],[26-mar]]-Casos_PN_CORR[[#This Row],[25-mar]]</f>
        <v>0</v>
      </c>
      <c r="W103">
        <f>+Casos_PN_CORR[[#This Row],[27-mar]]-Casos_PN_CORR[[#This Row],[26-mar]]</f>
        <v>0</v>
      </c>
      <c r="X103">
        <f>+Casos_PN_CORR[[#This Row],[28-mar]]-Casos_PN_CORR[[#This Row],[27-mar]]</f>
        <v>0</v>
      </c>
      <c r="Y103">
        <f>+Casos_PN_CORR[[#This Row],[29-mar]]-Casos_PN_CORR[[#This Row],[28-mar]]</f>
        <v>0</v>
      </c>
      <c r="Z103">
        <f>+Casos_PN_CORR[[#This Row],[30-mar]]-Casos_PN_CORR[[#This Row],[29-mar]]</f>
        <v>0</v>
      </c>
      <c r="AA103">
        <f>+Casos_PN_CORR[[#This Row],[31-mar]]-Casos_PN_CORR[[#This Row],[30-mar]]</f>
        <v>0</v>
      </c>
      <c r="AB103">
        <f>+Casos_PN_CORR[[#This Row],[1-abr]]-Casos_PN_CORR[[#This Row],[31-mar]]</f>
        <v>0</v>
      </c>
      <c r="AC103">
        <f>+Casos_PN_CORR[[#This Row],[2-abr]]-Casos_PN_CORR[[#This Row],[1-abr]]</f>
        <v>0</v>
      </c>
      <c r="AD103">
        <f>+Casos_PN_CORR[[#This Row],[3-abr]]-Casos_PN_CORR[[#This Row],[2-abr]]</f>
        <v>0</v>
      </c>
      <c r="AE103">
        <f>+Casos_PN_CORR[[#This Row],[4-abr]]-Casos_PN_CORR[[#This Row],[3-abr]]</f>
        <v>0</v>
      </c>
      <c r="AF103">
        <f>+Casos_PN_CORR[[#This Row],[5-abr]]-Casos_PN_CORR[[#This Row],[4-abr]]</f>
        <v>0</v>
      </c>
      <c r="AG103">
        <f>+Casos_PN_CORR[[#This Row],[6-abr]]-Casos_PN_CORR[[#This Row],[5-abr]]</f>
        <v>0</v>
      </c>
      <c r="AH103">
        <f>+Casos_PN_CORR[[#This Row],[7-abr]]-Casos_PN_CORR[[#This Row],[6-abr]]</f>
        <v>0</v>
      </c>
      <c r="AI103">
        <f>+Casos_PN_CORR[[#This Row],[8-abr]]-Casos_PN_CORR[[#This Row],[7-abr]]</f>
        <v>0</v>
      </c>
      <c r="AJ103">
        <f>+Casos_PN_CORR[[#This Row],[9-abr]]-Casos_PN_CORR[[#This Row],[8-abr]]</f>
        <v>0</v>
      </c>
      <c r="AK103">
        <f>+Casos_PN_CORR[[#This Row],[10-abr]]-Casos_PN_CORR[[#This Row],[9-abr]]</f>
        <v>0</v>
      </c>
      <c r="AL103">
        <f>+Casos_PN_CORR[[#This Row],[11-abr]]-Casos_PN_CORR[[#This Row],[10-abr]]</f>
        <v>0</v>
      </c>
      <c r="AM103">
        <f>+Casos_PN_CORR[[#This Row],[12-abr]]-Casos_PN_CORR[[#This Row],[11-abr]]</f>
        <v>0</v>
      </c>
      <c r="AN103">
        <f>+Casos_PN_CORR[[#This Row],[13-abr]]-Casos_PN_CORR[[#This Row],[12-abr]]</f>
        <v>0</v>
      </c>
      <c r="AO103">
        <f>+Casos_PN_CORR[[#This Row],[14-abr]]-Casos_PN_CORR[[#This Row],[13-abr]]</f>
        <v>0</v>
      </c>
      <c r="AP103">
        <f>+Casos_PN_CORR[[#This Row],[15-abr]]-Casos_PN_CORR[[#This Row],[14-abr]]</f>
        <v>0</v>
      </c>
      <c r="AQ103">
        <f>+Casos_PN_CORR[[#This Row],[16-abr]]-Casos_PN_CORR[[#This Row],[15-abr]]</f>
        <v>0</v>
      </c>
      <c r="AR103">
        <f>+Casos_PN_CORR[[#This Row],[17-abr]]-Casos_PN_CORR[[#This Row],[16-abr]]</f>
        <v>0</v>
      </c>
      <c r="AS103">
        <f>+Casos_PN_CORR[[#This Row],[18-abr]]-Casos_PN_CORR[[#This Row],[17-abr]]</f>
        <v>0</v>
      </c>
      <c r="AT103">
        <f>+Casos_PN_CORR[[#This Row],[19-abr]]-Casos_PN_CORR[[#This Row],[18-abr]]</f>
        <v>0</v>
      </c>
      <c r="AU103">
        <f>+Casos_PN_CORR[[#This Row],[20-abr]]-Casos_PN_CORR[[#This Row],[19-abr]]</f>
        <v>0</v>
      </c>
      <c r="AV103">
        <f>+Casos_PN_CORR[[#This Row],[21-abr]]-Casos_PN_CORR[[#This Row],[20-abr]]</f>
        <v>0</v>
      </c>
      <c r="AW103">
        <f>+Casos_PN_CORR[[#This Row],[22-abr]]-Casos_PN_CORR[[#This Row],[21-abr]]</f>
        <v>0</v>
      </c>
      <c r="AX103">
        <f>+Casos_PN_CORR[[#This Row],[23-abr]]-Casos_PN_CORR[[#This Row],[22-abr]]</f>
        <v>0</v>
      </c>
      <c r="AY103">
        <f>+Casos_PN_CORR[[#This Row],[24-abr]]-Casos_PN_CORR[[#This Row],[23-abr]]</f>
        <v>0</v>
      </c>
      <c r="AZ103">
        <f>+Casos_PN_CORR[[#This Row],[25-abr]]-Casos_PN_CORR[[#This Row],[24-abr]]</f>
        <v>0</v>
      </c>
      <c r="BA103">
        <f>+Casos_PN_CORR[[#This Row],[26-abr]]-Casos_PN_CORR[[#This Row],[25-abr]]</f>
        <v>0</v>
      </c>
      <c r="BB103">
        <f>+Casos_PN_CORR[[#This Row],[27-abr]]-Casos_PN_CORR[[#This Row],[26-abr]]</f>
        <v>0</v>
      </c>
      <c r="BC103">
        <f>+Casos_PN_CORR[[#This Row],[28-abr]]-Casos_PN_CORR[[#This Row],[27-abr]]</f>
        <v>0</v>
      </c>
      <c r="BD103">
        <f>+Casos_PN_CORR[[#This Row],[29-abr]]-Casos_PN_CORR[[#This Row],[28-abr]]</f>
        <v>0</v>
      </c>
      <c r="BE103">
        <f>+Casos_PN_CORR[[#This Row],[30-abr]]-Casos_PN_CORR[[#This Row],[29-abr]]</f>
        <v>0</v>
      </c>
      <c r="BF103">
        <f>+Casos_PN_CORR[[#This Row],[1-may]]-Casos_PN_CORR[[#This Row],[30-abr]]</f>
        <v>0</v>
      </c>
      <c r="BG103">
        <f>+Casos_PN_CORR[[#This Row],[2-may]]-Casos_PN_CORR[[#This Row],[1-may]]</f>
        <v>0</v>
      </c>
      <c r="BH103">
        <f>+Casos_PN_CORR[[#This Row],[3-may]]-Casos_PN_CORR[[#This Row],[2-may]]</f>
        <v>0</v>
      </c>
      <c r="BI103">
        <f>+Casos_PN_CORR[[#This Row],[4-may]]-Casos_PN_CORR[[#This Row],[3-may]]</f>
        <v>0</v>
      </c>
      <c r="BJ103">
        <f>+Casos_PN_CORR[[#This Row],[5-may]]-Casos_PN_CORR[[#This Row],[4-may]]</f>
        <v>0</v>
      </c>
      <c r="BK103">
        <f>+Casos_PN_CORR[[#This Row],[6-may]]-Casos_PN_CORR[[#This Row],[5-may]]</f>
        <v>0</v>
      </c>
      <c r="BL103">
        <f>+Casos_PN_CORR[[#This Row],[7-may]]-Casos_PN_CORR[[#This Row],[6-may]]</f>
        <v>0</v>
      </c>
      <c r="BM103">
        <f>+Casos_PN_CORR[[#This Row],[8-may]]-Casos_PN_CORR[[#This Row],[7-may]]</f>
        <v>0</v>
      </c>
      <c r="BN103">
        <f>+Casos_PN_CORR[[#This Row],[9-may]]-Casos_PN_CORR[[#This Row],[8-may]]</f>
        <v>0</v>
      </c>
      <c r="BO103">
        <f>+Casos_PN_CORR[[#This Row],[10-may]]-Casos_PN_CORR[[#This Row],[9-may]]</f>
        <v>0</v>
      </c>
      <c r="BP103">
        <f>+Casos_PN_CORR[[#This Row],[11-may]]-Casos_PN_CORR[[#This Row],[10-may]]</f>
        <v>0</v>
      </c>
      <c r="BQ103">
        <f>+Casos_PN_CORR[[#This Row],[12-may]]-Casos_PN_CORR[[#This Row],[11-may]]</f>
        <v>0</v>
      </c>
      <c r="BR103">
        <f>+Casos_PN_CORR[[#This Row],[13-may]]-Casos_PN_CORR[[#This Row],[12-may]]</f>
        <v>0</v>
      </c>
      <c r="BS103">
        <f>+Casos_PN_CORR[[#This Row],[14-may]]-Casos_PN_CORR[[#This Row],[13-may]]</f>
        <v>0</v>
      </c>
      <c r="BT103">
        <f>+Casos_PN_CORR[[#This Row],[15-may]]-Casos_PN_CORR[[#This Row],[14-may]]</f>
        <v>0</v>
      </c>
      <c r="BU103">
        <f>+Casos_PN_CORR[[#This Row],[16-may]]-Casos_PN_CORR[[#This Row],[15-may]]</f>
        <v>0</v>
      </c>
      <c r="BV103">
        <f>+Casos_PN_CORR[[#This Row],[17-may]]-Casos_PN_CORR[[#This Row],[16-may]]</f>
        <v>0</v>
      </c>
      <c r="BW103">
        <f>+Casos_PN_CORR[[#This Row],[18-may]]-Casos_PN_CORR[[#This Row],[17-may]]</f>
        <v>0</v>
      </c>
      <c r="BX103">
        <f>+Casos_PN_CORR[[#This Row],[19-may]]-Casos_PN_CORR[[#This Row],[18-may]]</f>
        <v>0</v>
      </c>
      <c r="BY103">
        <f>+Casos_PN_CORR[[#This Row],[20-may]]-Casos_PN_CORR[[#This Row],[19-may]]</f>
        <v>0</v>
      </c>
      <c r="BZ103">
        <f>+Casos_PN_CORR[[#This Row],[21-may]]-Casos_PN_CORR[[#This Row],[20-may]]</f>
        <v>0</v>
      </c>
      <c r="CA103">
        <f>+Casos_PN_CORR[[#This Row],[22-may]]-Casos_PN_CORR[[#This Row],[21-may]]</f>
        <v>0</v>
      </c>
      <c r="CB103">
        <f>+Casos_PN_CORR[[#This Row],[23-may]]-Casos_PN_CORR[[#This Row],[22-may]]</f>
        <v>0</v>
      </c>
      <c r="CC103">
        <f>+Casos_PN_CORR[[#This Row],[24-may]]-Casos_PN_CORR[[#This Row],[23-may]]</f>
        <v>0</v>
      </c>
      <c r="CD103">
        <f>+Casos_PN_CORR[[#This Row],[25-may]]-Casos_PN_CORR[[#This Row],[24-may]]</f>
        <v>0</v>
      </c>
      <c r="CE103">
        <f>+Casos_PN_CORR[[#This Row],[26-may]]-Casos_PN_CORR[[#This Row],[25-may]]</f>
        <v>0</v>
      </c>
      <c r="CF103">
        <f>+Casos_PN_CORR[[#This Row],[27-may]]-Casos_PN_CORR[[#This Row],[26-may]]</f>
        <v>0</v>
      </c>
      <c r="CG103">
        <f>+Casos_PN_CORR[[#This Row],[28-may]]-Casos_PN_CORR[[#This Row],[27-may]]</f>
        <v>0</v>
      </c>
      <c r="CH103">
        <f>+Casos_PN_CORR[[#This Row],[29-may]]-Casos_PN_CORR[[#This Row],[28-may]]</f>
        <v>0</v>
      </c>
      <c r="CI103">
        <f>+Casos_PN_CORR[[#This Row],[30-may]]-Casos_PN_CORR[[#This Row],[29-may]]</f>
        <v>0</v>
      </c>
      <c r="CJ103">
        <f>+Casos_PN_CORR[[#This Row],[31-may]]-Casos_PN_CORR[[#This Row],[30-may]]</f>
        <v>0</v>
      </c>
      <c r="CK103">
        <f>+Casos_PN_CORR[[#This Row],[1-jun]]-Casos_PN_CORR[[#This Row],[31-may]]</f>
        <v>0</v>
      </c>
      <c r="CL103">
        <f>+Casos_PN_CORR[[#This Row],[2-jun]]-Casos_PN_CORR[[#This Row],[1-jun]]</f>
        <v>0</v>
      </c>
      <c r="CM103">
        <f>+Casos_PN_CORR[[#This Row],[3-jun]]-Casos_PN_CORR[[#This Row],[2-jun]]</f>
        <v>0</v>
      </c>
      <c r="CN103">
        <f>+Casos_PN_CORR[[#This Row],[4-jun]]-Casos_PN_CORR[[#This Row],[3-jun]]</f>
        <v>0</v>
      </c>
      <c r="CO103">
        <f>+Casos_PN_CORR[[#This Row],[5-jun]]-Casos_PN_CORR[[#This Row],[4-jun]]</f>
        <v>0</v>
      </c>
      <c r="CP103">
        <f>+Casos_PN_CORR[[#This Row],[6-jun]]-Casos_PN_CORR[[#This Row],[5-jun]]</f>
        <v>0</v>
      </c>
    </row>
    <row r="104" spans="1:94">
      <c r="A104">
        <v>90705</v>
      </c>
      <c r="B104" s="2" t="s">
        <v>139</v>
      </c>
      <c r="C104" s="2" t="s">
        <v>250</v>
      </c>
      <c r="D104" s="2" t="s">
        <v>251</v>
      </c>
      <c r="E104" s="4">
        <f t="shared" si="1"/>
        <v>0</v>
      </c>
      <c r="F104">
        <f>+Casos_PN_CORR[[#This Row],[10-mar]]</f>
        <v>0</v>
      </c>
      <c r="G104">
        <f>+Casos_PN_CORR[[#This Row],[11-mar]]-Casos_PN_CORR[[#This Row],[10-mar]]</f>
        <v>0</v>
      </c>
      <c r="H104">
        <f>+Casos_PN_CORR[[#This Row],[12-mar]]-Casos_PN_CORR[[#This Row],[11-mar]]</f>
        <v>0</v>
      </c>
      <c r="I104">
        <f>+Casos_PN_CORR[[#This Row],[13-mar]]-Casos_PN_CORR[[#This Row],[12-mar]]</f>
        <v>0</v>
      </c>
      <c r="J104">
        <f>+Casos_PN_CORR[[#This Row],[14-mar]]-Casos_PN_CORR[[#This Row],[13-mar]]</f>
        <v>0</v>
      </c>
      <c r="K104">
        <f>+Casos_PN_CORR[[#This Row],[15-mar]]-Casos_PN_CORR[[#This Row],[14-mar]]</f>
        <v>0</v>
      </c>
      <c r="L104">
        <f>+Casos_PN_CORR[[#This Row],[16-mar]]-Casos_PN_CORR[[#This Row],[15-mar]]</f>
        <v>0</v>
      </c>
      <c r="M104">
        <f>+Casos_PN_CORR[[#This Row],[17-mar]]-Casos_PN_CORR[[#This Row],[16-mar]]</f>
        <v>0</v>
      </c>
      <c r="N104">
        <f>+Casos_PN_CORR[[#This Row],[18-mar]]-Casos_PN_CORR[[#This Row],[17-mar]]</f>
        <v>0</v>
      </c>
      <c r="O104">
        <f>+Casos_PN_CORR[[#This Row],[19-mar]]-Casos_PN_CORR[[#This Row],[18-mar]]</f>
        <v>0</v>
      </c>
      <c r="P104">
        <f>+Casos_PN_CORR[[#This Row],[20-mar]]-Casos_PN_CORR[[#This Row],[19-mar]]</f>
        <v>0</v>
      </c>
      <c r="Q104">
        <f>+Casos_PN_CORR[[#This Row],[21-mar]]-Casos_PN_CORR[[#This Row],[20-mar]]</f>
        <v>0</v>
      </c>
      <c r="R104">
        <f>+Casos_PN_CORR[[#This Row],[22-mar]]-Casos_PN_CORR[[#This Row],[21-mar]]</f>
        <v>0</v>
      </c>
      <c r="S104">
        <f>+Casos_PN_CORR[[#This Row],[23-mar]]-Casos_PN_CORR[[#This Row],[22-mar]]</f>
        <v>0</v>
      </c>
      <c r="T104">
        <f>+Casos_PN_CORR[[#This Row],[24-mar]]-Casos_PN_CORR[[#This Row],[23-mar]]</f>
        <v>0</v>
      </c>
      <c r="U104">
        <f>+Casos_PN_CORR[[#This Row],[25-mar]]-Casos_PN_CORR[[#This Row],[24-mar]]</f>
        <v>0</v>
      </c>
      <c r="V104">
        <f>+Casos_PN_CORR[[#This Row],[26-mar]]-Casos_PN_CORR[[#This Row],[25-mar]]</f>
        <v>0</v>
      </c>
      <c r="W104">
        <f>+Casos_PN_CORR[[#This Row],[27-mar]]-Casos_PN_CORR[[#This Row],[26-mar]]</f>
        <v>0</v>
      </c>
      <c r="X104">
        <f>+Casos_PN_CORR[[#This Row],[28-mar]]-Casos_PN_CORR[[#This Row],[27-mar]]</f>
        <v>0</v>
      </c>
      <c r="Y104">
        <f>+Casos_PN_CORR[[#This Row],[29-mar]]-Casos_PN_CORR[[#This Row],[28-mar]]</f>
        <v>0</v>
      </c>
      <c r="Z104">
        <f>+Casos_PN_CORR[[#This Row],[30-mar]]-Casos_PN_CORR[[#This Row],[29-mar]]</f>
        <v>0</v>
      </c>
      <c r="AA104">
        <f>+Casos_PN_CORR[[#This Row],[31-mar]]-Casos_PN_CORR[[#This Row],[30-mar]]</f>
        <v>0</v>
      </c>
      <c r="AB104">
        <f>+Casos_PN_CORR[[#This Row],[1-abr]]-Casos_PN_CORR[[#This Row],[31-mar]]</f>
        <v>0</v>
      </c>
      <c r="AC104">
        <f>+Casos_PN_CORR[[#This Row],[2-abr]]-Casos_PN_CORR[[#This Row],[1-abr]]</f>
        <v>0</v>
      </c>
      <c r="AD104">
        <f>+Casos_PN_CORR[[#This Row],[3-abr]]-Casos_PN_CORR[[#This Row],[2-abr]]</f>
        <v>0</v>
      </c>
      <c r="AE104">
        <f>+Casos_PN_CORR[[#This Row],[4-abr]]-Casos_PN_CORR[[#This Row],[3-abr]]</f>
        <v>0</v>
      </c>
      <c r="AF104">
        <f>+Casos_PN_CORR[[#This Row],[5-abr]]-Casos_PN_CORR[[#This Row],[4-abr]]</f>
        <v>0</v>
      </c>
      <c r="AG104">
        <f>+Casos_PN_CORR[[#This Row],[6-abr]]-Casos_PN_CORR[[#This Row],[5-abr]]</f>
        <v>0</v>
      </c>
      <c r="AH104">
        <f>+Casos_PN_CORR[[#This Row],[7-abr]]-Casos_PN_CORR[[#This Row],[6-abr]]</f>
        <v>0</v>
      </c>
      <c r="AI104">
        <f>+Casos_PN_CORR[[#This Row],[8-abr]]-Casos_PN_CORR[[#This Row],[7-abr]]</f>
        <v>0</v>
      </c>
      <c r="AJ104">
        <f>+Casos_PN_CORR[[#This Row],[9-abr]]-Casos_PN_CORR[[#This Row],[8-abr]]</f>
        <v>0</v>
      </c>
      <c r="AK104">
        <f>+Casos_PN_CORR[[#This Row],[10-abr]]-Casos_PN_CORR[[#This Row],[9-abr]]</f>
        <v>0</v>
      </c>
      <c r="AL104">
        <f>+Casos_PN_CORR[[#This Row],[11-abr]]-Casos_PN_CORR[[#This Row],[10-abr]]</f>
        <v>0</v>
      </c>
      <c r="AM104">
        <f>+Casos_PN_CORR[[#This Row],[12-abr]]-Casos_PN_CORR[[#This Row],[11-abr]]</f>
        <v>0</v>
      </c>
      <c r="AN104">
        <f>+Casos_PN_CORR[[#This Row],[13-abr]]-Casos_PN_CORR[[#This Row],[12-abr]]</f>
        <v>0</v>
      </c>
      <c r="AO104">
        <f>+Casos_PN_CORR[[#This Row],[14-abr]]-Casos_PN_CORR[[#This Row],[13-abr]]</f>
        <v>0</v>
      </c>
      <c r="AP104">
        <f>+Casos_PN_CORR[[#This Row],[15-abr]]-Casos_PN_CORR[[#This Row],[14-abr]]</f>
        <v>0</v>
      </c>
      <c r="AQ104">
        <f>+Casos_PN_CORR[[#This Row],[16-abr]]-Casos_PN_CORR[[#This Row],[15-abr]]</f>
        <v>0</v>
      </c>
      <c r="AR104">
        <f>+Casos_PN_CORR[[#This Row],[17-abr]]-Casos_PN_CORR[[#This Row],[16-abr]]</f>
        <v>0</v>
      </c>
      <c r="AS104">
        <f>+Casos_PN_CORR[[#This Row],[18-abr]]-Casos_PN_CORR[[#This Row],[17-abr]]</f>
        <v>0</v>
      </c>
      <c r="AT104">
        <f>+Casos_PN_CORR[[#This Row],[19-abr]]-Casos_PN_CORR[[#This Row],[18-abr]]</f>
        <v>0</v>
      </c>
      <c r="AU104">
        <f>+Casos_PN_CORR[[#This Row],[20-abr]]-Casos_PN_CORR[[#This Row],[19-abr]]</f>
        <v>0</v>
      </c>
      <c r="AV104">
        <f>+Casos_PN_CORR[[#This Row],[21-abr]]-Casos_PN_CORR[[#This Row],[20-abr]]</f>
        <v>0</v>
      </c>
      <c r="AW104">
        <f>+Casos_PN_CORR[[#This Row],[22-abr]]-Casos_PN_CORR[[#This Row],[21-abr]]</f>
        <v>0</v>
      </c>
      <c r="AX104">
        <f>+Casos_PN_CORR[[#This Row],[23-abr]]-Casos_PN_CORR[[#This Row],[22-abr]]</f>
        <v>0</v>
      </c>
      <c r="AY104">
        <f>+Casos_PN_CORR[[#This Row],[24-abr]]-Casos_PN_CORR[[#This Row],[23-abr]]</f>
        <v>0</v>
      </c>
      <c r="AZ104">
        <f>+Casos_PN_CORR[[#This Row],[25-abr]]-Casos_PN_CORR[[#This Row],[24-abr]]</f>
        <v>0</v>
      </c>
      <c r="BA104">
        <f>+Casos_PN_CORR[[#This Row],[26-abr]]-Casos_PN_CORR[[#This Row],[25-abr]]</f>
        <v>0</v>
      </c>
      <c r="BB104">
        <f>+Casos_PN_CORR[[#This Row],[27-abr]]-Casos_PN_CORR[[#This Row],[26-abr]]</f>
        <v>0</v>
      </c>
      <c r="BC104">
        <f>+Casos_PN_CORR[[#This Row],[28-abr]]-Casos_PN_CORR[[#This Row],[27-abr]]</f>
        <v>0</v>
      </c>
      <c r="BD104">
        <f>+Casos_PN_CORR[[#This Row],[29-abr]]-Casos_PN_CORR[[#This Row],[28-abr]]</f>
        <v>0</v>
      </c>
      <c r="BE104">
        <f>+Casos_PN_CORR[[#This Row],[30-abr]]-Casos_PN_CORR[[#This Row],[29-abr]]</f>
        <v>0</v>
      </c>
      <c r="BF104">
        <f>+Casos_PN_CORR[[#This Row],[1-may]]-Casos_PN_CORR[[#This Row],[30-abr]]</f>
        <v>0</v>
      </c>
      <c r="BG104">
        <f>+Casos_PN_CORR[[#This Row],[2-may]]-Casos_PN_CORR[[#This Row],[1-may]]</f>
        <v>0</v>
      </c>
      <c r="BH104">
        <f>+Casos_PN_CORR[[#This Row],[3-may]]-Casos_PN_CORR[[#This Row],[2-may]]</f>
        <v>0</v>
      </c>
      <c r="BI104">
        <f>+Casos_PN_CORR[[#This Row],[4-may]]-Casos_PN_CORR[[#This Row],[3-may]]</f>
        <v>0</v>
      </c>
      <c r="BJ104">
        <f>+Casos_PN_CORR[[#This Row],[5-may]]-Casos_PN_CORR[[#This Row],[4-may]]</f>
        <v>0</v>
      </c>
      <c r="BK104">
        <f>+Casos_PN_CORR[[#This Row],[6-may]]-Casos_PN_CORR[[#This Row],[5-may]]</f>
        <v>0</v>
      </c>
      <c r="BL104">
        <f>+Casos_PN_CORR[[#This Row],[7-may]]-Casos_PN_CORR[[#This Row],[6-may]]</f>
        <v>0</v>
      </c>
      <c r="BM104">
        <f>+Casos_PN_CORR[[#This Row],[8-may]]-Casos_PN_CORR[[#This Row],[7-may]]</f>
        <v>0</v>
      </c>
      <c r="BN104">
        <f>+Casos_PN_CORR[[#This Row],[9-may]]-Casos_PN_CORR[[#This Row],[8-may]]</f>
        <v>0</v>
      </c>
      <c r="BO104">
        <f>+Casos_PN_CORR[[#This Row],[10-may]]-Casos_PN_CORR[[#This Row],[9-may]]</f>
        <v>0</v>
      </c>
      <c r="BP104">
        <f>+Casos_PN_CORR[[#This Row],[11-may]]-Casos_PN_CORR[[#This Row],[10-may]]</f>
        <v>0</v>
      </c>
      <c r="BQ104">
        <f>+Casos_PN_CORR[[#This Row],[12-may]]-Casos_PN_CORR[[#This Row],[11-may]]</f>
        <v>0</v>
      </c>
      <c r="BR104">
        <f>+Casos_PN_CORR[[#This Row],[13-may]]-Casos_PN_CORR[[#This Row],[12-may]]</f>
        <v>0</v>
      </c>
      <c r="BS104">
        <f>+Casos_PN_CORR[[#This Row],[14-may]]-Casos_PN_CORR[[#This Row],[13-may]]</f>
        <v>0</v>
      </c>
      <c r="BT104">
        <f>+Casos_PN_CORR[[#This Row],[15-may]]-Casos_PN_CORR[[#This Row],[14-may]]</f>
        <v>0</v>
      </c>
      <c r="BU104">
        <f>+Casos_PN_CORR[[#This Row],[16-may]]-Casos_PN_CORR[[#This Row],[15-may]]</f>
        <v>0</v>
      </c>
      <c r="BV104">
        <f>+Casos_PN_CORR[[#This Row],[17-may]]-Casos_PN_CORR[[#This Row],[16-may]]</f>
        <v>0</v>
      </c>
      <c r="BW104">
        <f>+Casos_PN_CORR[[#This Row],[18-may]]-Casos_PN_CORR[[#This Row],[17-may]]</f>
        <v>0</v>
      </c>
      <c r="BX104">
        <f>+Casos_PN_CORR[[#This Row],[19-may]]-Casos_PN_CORR[[#This Row],[18-may]]</f>
        <v>0</v>
      </c>
      <c r="BY104">
        <f>+Casos_PN_CORR[[#This Row],[20-may]]-Casos_PN_CORR[[#This Row],[19-may]]</f>
        <v>0</v>
      </c>
      <c r="BZ104">
        <f>+Casos_PN_CORR[[#This Row],[21-may]]-Casos_PN_CORR[[#This Row],[20-may]]</f>
        <v>0</v>
      </c>
      <c r="CA104">
        <f>+Casos_PN_CORR[[#This Row],[22-may]]-Casos_PN_CORR[[#This Row],[21-may]]</f>
        <v>0</v>
      </c>
      <c r="CB104">
        <f>+Casos_PN_CORR[[#This Row],[23-may]]-Casos_PN_CORR[[#This Row],[22-may]]</f>
        <v>0</v>
      </c>
      <c r="CC104">
        <f>+Casos_PN_CORR[[#This Row],[24-may]]-Casos_PN_CORR[[#This Row],[23-may]]</f>
        <v>0</v>
      </c>
      <c r="CD104">
        <f>+Casos_PN_CORR[[#This Row],[25-may]]-Casos_PN_CORR[[#This Row],[24-may]]</f>
        <v>0</v>
      </c>
      <c r="CE104">
        <f>+Casos_PN_CORR[[#This Row],[26-may]]-Casos_PN_CORR[[#This Row],[25-may]]</f>
        <v>0</v>
      </c>
      <c r="CF104">
        <f>+Casos_PN_CORR[[#This Row],[27-may]]-Casos_PN_CORR[[#This Row],[26-may]]</f>
        <v>0</v>
      </c>
      <c r="CG104">
        <f>+Casos_PN_CORR[[#This Row],[28-may]]-Casos_PN_CORR[[#This Row],[27-may]]</f>
        <v>0</v>
      </c>
      <c r="CH104">
        <f>+Casos_PN_CORR[[#This Row],[29-may]]-Casos_PN_CORR[[#This Row],[28-may]]</f>
        <v>0</v>
      </c>
      <c r="CI104">
        <f>+Casos_PN_CORR[[#This Row],[30-may]]-Casos_PN_CORR[[#This Row],[29-may]]</f>
        <v>0</v>
      </c>
      <c r="CJ104">
        <f>+Casos_PN_CORR[[#This Row],[31-may]]-Casos_PN_CORR[[#This Row],[30-may]]</f>
        <v>0</v>
      </c>
      <c r="CK104">
        <f>+Casos_PN_CORR[[#This Row],[1-jun]]-Casos_PN_CORR[[#This Row],[31-may]]</f>
        <v>0</v>
      </c>
      <c r="CL104">
        <f>+Casos_PN_CORR[[#This Row],[2-jun]]-Casos_PN_CORR[[#This Row],[1-jun]]</f>
        <v>0</v>
      </c>
      <c r="CM104">
        <f>+Casos_PN_CORR[[#This Row],[3-jun]]-Casos_PN_CORR[[#This Row],[2-jun]]</f>
        <v>0</v>
      </c>
      <c r="CN104">
        <f>+Casos_PN_CORR[[#This Row],[4-jun]]-Casos_PN_CORR[[#This Row],[3-jun]]</f>
        <v>0</v>
      </c>
      <c r="CO104">
        <f>+Casos_PN_CORR[[#This Row],[5-jun]]-Casos_PN_CORR[[#This Row],[4-jun]]</f>
        <v>0</v>
      </c>
      <c r="CP104">
        <f>+Casos_PN_CORR[[#This Row],[6-jun]]-Casos_PN_CORR[[#This Row],[5-jun]]</f>
        <v>0</v>
      </c>
    </row>
    <row r="105" spans="1:94">
      <c r="A105">
        <v>10103</v>
      </c>
      <c r="B105" s="2" t="s">
        <v>119</v>
      </c>
      <c r="C105" s="2" t="s">
        <v>119</v>
      </c>
      <c r="D105" s="2" t="s">
        <v>252</v>
      </c>
      <c r="E105" s="4">
        <f t="shared" si="1"/>
        <v>0</v>
      </c>
      <c r="F105">
        <f>+Casos_PN_CORR[[#This Row],[10-mar]]</f>
        <v>0</v>
      </c>
      <c r="G105">
        <f>+Casos_PN_CORR[[#This Row],[11-mar]]-Casos_PN_CORR[[#This Row],[10-mar]]</f>
        <v>0</v>
      </c>
      <c r="H105">
        <f>+Casos_PN_CORR[[#This Row],[12-mar]]-Casos_PN_CORR[[#This Row],[11-mar]]</f>
        <v>0</v>
      </c>
      <c r="I105">
        <f>+Casos_PN_CORR[[#This Row],[13-mar]]-Casos_PN_CORR[[#This Row],[12-mar]]</f>
        <v>0</v>
      </c>
      <c r="J105">
        <f>+Casos_PN_CORR[[#This Row],[14-mar]]-Casos_PN_CORR[[#This Row],[13-mar]]</f>
        <v>0</v>
      </c>
      <c r="K105">
        <f>+Casos_PN_CORR[[#This Row],[15-mar]]-Casos_PN_CORR[[#This Row],[14-mar]]</f>
        <v>0</v>
      </c>
      <c r="L105">
        <f>+Casos_PN_CORR[[#This Row],[16-mar]]-Casos_PN_CORR[[#This Row],[15-mar]]</f>
        <v>0</v>
      </c>
      <c r="M105">
        <f>+Casos_PN_CORR[[#This Row],[17-mar]]-Casos_PN_CORR[[#This Row],[16-mar]]</f>
        <v>0</v>
      </c>
      <c r="N105">
        <f>+Casos_PN_CORR[[#This Row],[18-mar]]-Casos_PN_CORR[[#This Row],[17-mar]]</f>
        <v>0</v>
      </c>
      <c r="O105">
        <f>+Casos_PN_CORR[[#This Row],[19-mar]]-Casos_PN_CORR[[#This Row],[18-mar]]</f>
        <v>0</v>
      </c>
      <c r="P105">
        <f>+Casos_PN_CORR[[#This Row],[20-mar]]-Casos_PN_CORR[[#This Row],[19-mar]]</f>
        <v>0</v>
      </c>
      <c r="Q105">
        <f>+Casos_PN_CORR[[#This Row],[21-mar]]-Casos_PN_CORR[[#This Row],[20-mar]]</f>
        <v>0</v>
      </c>
      <c r="R105">
        <f>+Casos_PN_CORR[[#This Row],[22-mar]]-Casos_PN_CORR[[#This Row],[21-mar]]</f>
        <v>0</v>
      </c>
      <c r="S105">
        <f>+Casos_PN_CORR[[#This Row],[23-mar]]-Casos_PN_CORR[[#This Row],[22-mar]]</f>
        <v>0</v>
      </c>
      <c r="T105">
        <f>+Casos_PN_CORR[[#This Row],[24-mar]]-Casos_PN_CORR[[#This Row],[23-mar]]</f>
        <v>0</v>
      </c>
      <c r="U105">
        <f>+Casos_PN_CORR[[#This Row],[25-mar]]-Casos_PN_CORR[[#This Row],[24-mar]]</f>
        <v>0</v>
      </c>
      <c r="V105">
        <f>+Casos_PN_CORR[[#This Row],[26-mar]]-Casos_PN_CORR[[#This Row],[25-mar]]</f>
        <v>0</v>
      </c>
      <c r="W105">
        <f>+Casos_PN_CORR[[#This Row],[27-mar]]-Casos_PN_CORR[[#This Row],[26-mar]]</f>
        <v>0</v>
      </c>
      <c r="X105">
        <f>+Casos_PN_CORR[[#This Row],[28-mar]]-Casos_PN_CORR[[#This Row],[27-mar]]</f>
        <v>0</v>
      </c>
      <c r="Y105">
        <f>+Casos_PN_CORR[[#This Row],[29-mar]]-Casos_PN_CORR[[#This Row],[28-mar]]</f>
        <v>0</v>
      </c>
      <c r="Z105">
        <f>+Casos_PN_CORR[[#This Row],[30-mar]]-Casos_PN_CORR[[#This Row],[29-mar]]</f>
        <v>0</v>
      </c>
      <c r="AA105">
        <f>+Casos_PN_CORR[[#This Row],[31-mar]]-Casos_PN_CORR[[#This Row],[30-mar]]</f>
        <v>0</v>
      </c>
      <c r="AB105">
        <f>+Casos_PN_CORR[[#This Row],[1-abr]]-Casos_PN_CORR[[#This Row],[31-mar]]</f>
        <v>0</v>
      </c>
      <c r="AC105">
        <f>+Casos_PN_CORR[[#This Row],[2-abr]]-Casos_PN_CORR[[#This Row],[1-abr]]</f>
        <v>0</v>
      </c>
      <c r="AD105">
        <f>+Casos_PN_CORR[[#This Row],[3-abr]]-Casos_PN_CORR[[#This Row],[2-abr]]</f>
        <v>0</v>
      </c>
      <c r="AE105">
        <f>+Casos_PN_CORR[[#This Row],[4-abr]]-Casos_PN_CORR[[#This Row],[3-abr]]</f>
        <v>0</v>
      </c>
      <c r="AF105">
        <f>+Casos_PN_CORR[[#This Row],[5-abr]]-Casos_PN_CORR[[#This Row],[4-abr]]</f>
        <v>0</v>
      </c>
      <c r="AG105">
        <f>+Casos_PN_CORR[[#This Row],[6-abr]]-Casos_PN_CORR[[#This Row],[5-abr]]</f>
        <v>0</v>
      </c>
      <c r="AH105">
        <f>+Casos_PN_CORR[[#This Row],[7-abr]]-Casos_PN_CORR[[#This Row],[6-abr]]</f>
        <v>0</v>
      </c>
      <c r="AI105">
        <f>+Casos_PN_CORR[[#This Row],[8-abr]]-Casos_PN_CORR[[#This Row],[7-abr]]</f>
        <v>0</v>
      </c>
      <c r="AJ105">
        <f>+Casos_PN_CORR[[#This Row],[9-abr]]-Casos_PN_CORR[[#This Row],[8-abr]]</f>
        <v>0</v>
      </c>
      <c r="AK105">
        <f>+Casos_PN_CORR[[#This Row],[10-abr]]-Casos_PN_CORR[[#This Row],[9-abr]]</f>
        <v>0</v>
      </c>
      <c r="AL105">
        <f>+Casos_PN_CORR[[#This Row],[11-abr]]-Casos_PN_CORR[[#This Row],[10-abr]]</f>
        <v>0</v>
      </c>
      <c r="AM105">
        <f>+Casos_PN_CORR[[#This Row],[12-abr]]-Casos_PN_CORR[[#This Row],[11-abr]]</f>
        <v>0</v>
      </c>
      <c r="AN105">
        <f>+Casos_PN_CORR[[#This Row],[13-abr]]-Casos_PN_CORR[[#This Row],[12-abr]]</f>
        <v>0</v>
      </c>
      <c r="AO105">
        <f>+Casos_PN_CORR[[#This Row],[14-abr]]-Casos_PN_CORR[[#This Row],[13-abr]]</f>
        <v>0</v>
      </c>
      <c r="AP105">
        <f>+Casos_PN_CORR[[#This Row],[15-abr]]-Casos_PN_CORR[[#This Row],[14-abr]]</f>
        <v>0</v>
      </c>
      <c r="AQ105">
        <f>+Casos_PN_CORR[[#This Row],[16-abr]]-Casos_PN_CORR[[#This Row],[15-abr]]</f>
        <v>0</v>
      </c>
      <c r="AR105">
        <f>+Casos_PN_CORR[[#This Row],[17-abr]]-Casos_PN_CORR[[#This Row],[16-abr]]</f>
        <v>0</v>
      </c>
      <c r="AS105">
        <f>+Casos_PN_CORR[[#This Row],[18-abr]]-Casos_PN_CORR[[#This Row],[17-abr]]</f>
        <v>0</v>
      </c>
      <c r="AT105">
        <f>+Casos_PN_CORR[[#This Row],[19-abr]]-Casos_PN_CORR[[#This Row],[18-abr]]</f>
        <v>0</v>
      </c>
      <c r="AU105">
        <f>+Casos_PN_CORR[[#This Row],[20-abr]]-Casos_PN_CORR[[#This Row],[19-abr]]</f>
        <v>0</v>
      </c>
      <c r="AV105">
        <f>+Casos_PN_CORR[[#This Row],[21-abr]]-Casos_PN_CORR[[#This Row],[20-abr]]</f>
        <v>0</v>
      </c>
      <c r="AW105">
        <f>+Casos_PN_CORR[[#This Row],[22-abr]]-Casos_PN_CORR[[#This Row],[21-abr]]</f>
        <v>0</v>
      </c>
      <c r="AX105">
        <f>+Casos_PN_CORR[[#This Row],[23-abr]]-Casos_PN_CORR[[#This Row],[22-abr]]</f>
        <v>0</v>
      </c>
      <c r="AY105">
        <f>+Casos_PN_CORR[[#This Row],[24-abr]]-Casos_PN_CORR[[#This Row],[23-abr]]</f>
        <v>0</v>
      </c>
      <c r="AZ105">
        <f>+Casos_PN_CORR[[#This Row],[25-abr]]-Casos_PN_CORR[[#This Row],[24-abr]]</f>
        <v>0</v>
      </c>
      <c r="BA105">
        <f>+Casos_PN_CORR[[#This Row],[26-abr]]-Casos_PN_CORR[[#This Row],[25-abr]]</f>
        <v>0</v>
      </c>
      <c r="BB105">
        <f>+Casos_PN_CORR[[#This Row],[27-abr]]-Casos_PN_CORR[[#This Row],[26-abr]]</f>
        <v>0</v>
      </c>
      <c r="BC105">
        <f>+Casos_PN_CORR[[#This Row],[28-abr]]-Casos_PN_CORR[[#This Row],[27-abr]]</f>
        <v>0</v>
      </c>
      <c r="BD105">
        <f>+Casos_PN_CORR[[#This Row],[29-abr]]-Casos_PN_CORR[[#This Row],[28-abr]]</f>
        <v>0</v>
      </c>
      <c r="BE105">
        <f>+Casos_PN_CORR[[#This Row],[30-abr]]-Casos_PN_CORR[[#This Row],[29-abr]]</f>
        <v>0</v>
      </c>
      <c r="BF105">
        <f>+Casos_PN_CORR[[#This Row],[1-may]]-Casos_PN_CORR[[#This Row],[30-abr]]</f>
        <v>0</v>
      </c>
      <c r="BG105">
        <f>+Casos_PN_CORR[[#This Row],[2-may]]-Casos_PN_CORR[[#This Row],[1-may]]</f>
        <v>0</v>
      </c>
      <c r="BH105">
        <f>+Casos_PN_CORR[[#This Row],[3-may]]-Casos_PN_CORR[[#This Row],[2-may]]</f>
        <v>0</v>
      </c>
      <c r="BI105">
        <f>+Casos_PN_CORR[[#This Row],[4-may]]-Casos_PN_CORR[[#This Row],[3-may]]</f>
        <v>0</v>
      </c>
      <c r="BJ105">
        <f>+Casos_PN_CORR[[#This Row],[5-may]]-Casos_PN_CORR[[#This Row],[4-may]]</f>
        <v>0</v>
      </c>
      <c r="BK105">
        <f>+Casos_PN_CORR[[#This Row],[6-may]]-Casos_PN_CORR[[#This Row],[5-may]]</f>
        <v>0</v>
      </c>
      <c r="BL105">
        <f>+Casos_PN_CORR[[#This Row],[7-may]]-Casos_PN_CORR[[#This Row],[6-may]]</f>
        <v>0</v>
      </c>
      <c r="BM105">
        <f>+Casos_PN_CORR[[#This Row],[8-may]]-Casos_PN_CORR[[#This Row],[7-may]]</f>
        <v>0</v>
      </c>
      <c r="BN105">
        <f>+Casos_PN_CORR[[#This Row],[9-may]]-Casos_PN_CORR[[#This Row],[8-may]]</f>
        <v>0</v>
      </c>
      <c r="BO105">
        <f>+Casos_PN_CORR[[#This Row],[10-may]]-Casos_PN_CORR[[#This Row],[9-may]]</f>
        <v>0</v>
      </c>
      <c r="BP105">
        <f>+Casos_PN_CORR[[#This Row],[11-may]]-Casos_PN_CORR[[#This Row],[10-may]]</f>
        <v>0</v>
      </c>
      <c r="BQ105">
        <f>+Casos_PN_CORR[[#This Row],[12-may]]-Casos_PN_CORR[[#This Row],[11-may]]</f>
        <v>0</v>
      </c>
      <c r="BR105">
        <f>+Casos_PN_CORR[[#This Row],[13-may]]-Casos_PN_CORR[[#This Row],[12-may]]</f>
        <v>0</v>
      </c>
      <c r="BS105">
        <f>+Casos_PN_CORR[[#This Row],[14-may]]-Casos_PN_CORR[[#This Row],[13-may]]</f>
        <v>0</v>
      </c>
      <c r="BT105">
        <f>+Casos_PN_CORR[[#This Row],[15-may]]-Casos_PN_CORR[[#This Row],[14-may]]</f>
        <v>0</v>
      </c>
      <c r="BU105">
        <f>+Casos_PN_CORR[[#This Row],[16-may]]-Casos_PN_CORR[[#This Row],[15-may]]</f>
        <v>0</v>
      </c>
      <c r="BV105">
        <f>+Casos_PN_CORR[[#This Row],[17-may]]-Casos_PN_CORR[[#This Row],[16-may]]</f>
        <v>0</v>
      </c>
      <c r="BW105">
        <f>+Casos_PN_CORR[[#This Row],[18-may]]-Casos_PN_CORR[[#This Row],[17-may]]</f>
        <v>0</v>
      </c>
      <c r="BX105">
        <f>+Casos_PN_CORR[[#This Row],[19-may]]-Casos_PN_CORR[[#This Row],[18-may]]</f>
        <v>0</v>
      </c>
      <c r="BY105">
        <f>+Casos_PN_CORR[[#This Row],[20-may]]-Casos_PN_CORR[[#This Row],[19-may]]</f>
        <v>0</v>
      </c>
      <c r="BZ105">
        <f>+Casos_PN_CORR[[#This Row],[21-may]]-Casos_PN_CORR[[#This Row],[20-may]]</f>
        <v>0</v>
      </c>
      <c r="CA105">
        <f>+Casos_PN_CORR[[#This Row],[22-may]]-Casos_PN_CORR[[#This Row],[21-may]]</f>
        <v>0</v>
      </c>
      <c r="CB105">
        <f>+Casos_PN_CORR[[#This Row],[23-may]]-Casos_PN_CORR[[#This Row],[22-may]]</f>
        <v>0</v>
      </c>
      <c r="CC105">
        <f>+Casos_PN_CORR[[#This Row],[24-may]]-Casos_PN_CORR[[#This Row],[23-may]]</f>
        <v>0</v>
      </c>
      <c r="CD105">
        <f>+Casos_PN_CORR[[#This Row],[25-may]]-Casos_PN_CORR[[#This Row],[24-may]]</f>
        <v>0</v>
      </c>
      <c r="CE105">
        <f>+Casos_PN_CORR[[#This Row],[26-may]]-Casos_PN_CORR[[#This Row],[25-may]]</f>
        <v>0</v>
      </c>
      <c r="CF105">
        <f>+Casos_PN_CORR[[#This Row],[27-may]]-Casos_PN_CORR[[#This Row],[26-may]]</f>
        <v>0</v>
      </c>
      <c r="CG105">
        <f>+Casos_PN_CORR[[#This Row],[28-may]]-Casos_PN_CORR[[#This Row],[27-may]]</f>
        <v>0</v>
      </c>
      <c r="CH105">
        <f>+Casos_PN_CORR[[#This Row],[29-may]]-Casos_PN_CORR[[#This Row],[28-may]]</f>
        <v>0</v>
      </c>
      <c r="CI105">
        <f>+Casos_PN_CORR[[#This Row],[30-may]]-Casos_PN_CORR[[#This Row],[29-may]]</f>
        <v>0</v>
      </c>
      <c r="CJ105">
        <f>+Casos_PN_CORR[[#This Row],[31-may]]-Casos_PN_CORR[[#This Row],[30-may]]</f>
        <v>0</v>
      </c>
      <c r="CK105">
        <f>+Casos_PN_CORR[[#This Row],[1-jun]]-Casos_PN_CORR[[#This Row],[31-may]]</f>
        <v>0</v>
      </c>
      <c r="CL105">
        <f>+Casos_PN_CORR[[#This Row],[2-jun]]-Casos_PN_CORR[[#This Row],[1-jun]]</f>
        <v>0</v>
      </c>
      <c r="CM105">
        <f>+Casos_PN_CORR[[#This Row],[3-jun]]-Casos_PN_CORR[[#This Row],[2-jun]]</f>
        <v>0</v>
      </c>
      <c r="CN105">
        <f>+Casos_PN_CORR[[#This Row],[4-jun]]-Casos_PN_CORR[[#This Row],[3-jun]]</f>
        <v>0</v>
      </c>
      <c r="CO105">
        <f>+Casos_PN_CORR[[#This Row],[5-jun]]-Casos_PN_CORR[[#This Row],[4-jun]]</f>
        <v>0</v>
      </c>
      <c r="CP105">
        <f>+Casos_PN_CORR[[#This Row],[6-jun]]-Casos_PN_CORR[[#This Row],[5-jun]]</f>
        <v>0</v>
      </c>
    </row>
    <row r="106" spans="1:94">
      <c r="A106">
        <v>90606</v>
      </c>
      <c r="B106" s="2" t="s">
        <v>139</v>
      </c>
      <c r="C106" s="2" t="s">
        <v>253</v>
      </c>
      <c r="D106" s="2" t="s">
        <v>254</v>
      </c>
      <c r="E106" s="4">
        <f t="shared" si="1"/>
        <v>0</v>
      </c>
      <c r="F106">
        <f>+Casos_PN_CORR[[#This Row],[10-mar]]</f>
        <v>0</v>
      </c>
      <c r="G106">
        <f>+Casos_PN_CORR[[#This Row],[11-mar]]-Casos_PN_CORR[[#This Row],[10-mar]]</f>
        <v>0</v>
      </c>
      <c r="H106">
        <f>+Casos_PN_CORR[[#This Row],[12-mar]]-Casos_PN_CORR[[#This Row],[11-mar]]</f>
        <v>0</v>
      </c>
      <c r="I106">
        <f>+Casos_PN_CORR[[#This Row],[13-mar]]-Casos_PN_CORR[[#This Row],[12-mar]]</f>
        <v>0</v>
      </c>
      <c r="J106">
        <f>+Casos_PN_CORR[[#This Row],[14-mar]]-Casos_PN_CORR[[#This Row],[13-mar]]</f>
        <v>0</v>
      </c>
      <c r="K106">
        <f>+Casos_PN_CORR[[#This Row],[15-mar]]-Casos_PN_CORR[[#This Row],[14-mar]]</f>
        <v>0</v>
      </c>
      <c r="L106">
        <f>+Casos_PN_CORR[[#This Row],[16-mar]]-Casos_PN_CORR[[#This Row],[15-mar]]</f>
        <v>0</v>
      </c>
      <c r="M106">
        <f>+Casos_PN_CORR[[#This Row],[17-mar]]-Casos_PN_CORR[[#This Row],[16-mar]]</f>
        <v>0</v>
      </c>
      <c r="N106">
        <f>+Casos_PN_CORR[[#This Row],[18-mar]]-Casos_PN_CORR[[#This Row],[17-mar]]</f>
        <v>0</v>
      </c>
      <c r="O106">
        <f>+Casos_PN_CORR[[#This Row],[19-mar]]-Casos_PN_CORR[[#This Row],[18-mar]]</f>
        <v>0</v>
      </c>
      <c r="P106">
        <f>+Casos_PN_CORR[[#This Row],[20-mar]]-Casos_PN_CORR[[#This Row],[19-mar]]</f>
        <v>0</v>
      </c>
      <c r="Q106">
        <f>+Casos_PN_CORR[[#This Row],[21-mar]]-Casos_PN_CORR[[#This Row],[20-mar]]</f>
        <v>0</v>
      </c>
      <c r="R106">
        <f>+Casos_PN_CORR[[#This Row],[22-mar]]-Casos_PN_CORR[[#This Row],[21-mar]]</f>
        <v>0</v>
      </c>
      <c r="S106">
        <f>+Casos_PN_CORR[[#This Row],[23-mar]]-Casos_PN_CORR[[#This Row],[22-mar]]</f>
        <v>0</v>
      </c>
      <c r="T106">
        <f>+Casos_PN_CORR[[#This Row],[24-mar]]-Casos_PN_CORR[[#This Row],[23-mar]]</f>
        <v>0</v>
      </c>
      <c r="U106">
        <f>+Casos_PN_CORR[[#This Row],[25-mar]]-Casos_PN_CORR[[#This Row],[24-mar]]</f>
        <v>0</v>
      </c>
      <c r="V106">
        <f>+Casos_PN_CORR[[#This Row],[26-mar]]-Casos_PN_CORR[[#This Row],[25-mar]]</f>
        <v>0</v>
      </c>
      <c r="W106">
        <f>+Casos_PN_CORR[[#This Row],[27-mar]]-Casos_PN_CORR[[#This Row],[26-mar]]</f>
        <v>0</v>
      </c>
      <c r="X106">
        <f>+Casos_PN_CORR[[#This Row],[28-mar]]-Casos_PN_CORR[[#This Row],[27-mar]]</f>
        <v>0</v>
      </c>
      <c r="Y106">
        <f>+Casos_PN_CORR[[#This Row],[29-mar]]-Casos_PN_CORR[[#This Row],[28-mar]]</f>
        <v>0</v>
      </c>
      <c r="Z106">
        <f>+Casos_PN_CORR[[#This Row],[30-mar]]-Casos_PN_CORR[[#This Row],[29-mar]]</f>
        <v>0</v>
      </c>
      <c r="AA106">
        <f>+Casos_PN_CORR[[#This Row],[31-mar]]-Casos_PN_CORR[[#This Row],[30-mar]]</f>
        <v>0</v>
      </c>
      <c r="AB106">
        <f>+Casos_PN_CORR[[#This Row],[1-abr]]-Casos_PN_CORR[[#This Row],[31-mar]]</f>
        <v>0</v>
      </c>
      <c r="AC106">
        <f>+Casos_PN_CORR[[#This Row],[2-abr]]-Casos_PN_CORR[[#This Row],[1-abr]]</f>
        <v>0</v>
      </c>
      <c r="AD106">
        <f>+Casos_PN_CORR[[#This Row],[3-abr]]-Casos_PN_CORR[[#This Row],[2-abr]]</f>
        <v>0</v>
      </c>
      <c r="AE106">
        <f>+Casos_PN_CORR[[#This Row],[4-abr]]-Casos_PN_CORR[[#This Row],[3-abr]]</f>
        <v>0</v>
      </c>
      <c r="AF106">
        <f>+Casos_PN_CORR[[#This Row],[5-abr]]-Casos_PN_CORR[[#This Row],[4-abr]]</f>
        <v>0</v>
      </c>
      <c r="AG106">
        <f>+Casos_PN_CORR[[#This Row],[6-abr]]-Casos_PN_CORR[[#This Row],[5-abr]]</f>
        <v>0</v>
      </c>
      <c r="AH106">
        <f>+Casos_PN_CORR[[#This Row],[7-abr]]-Casos_PN_CORR[[#This Row],[6-abr]]</f>
        <v>0</v>
      </c>
      <c r="AI106">
        <f>+Casos_PN_CORR[[#This Row],[8-abr]]-Casos_PN_CORR[[#This Row],[7-abr]]</f>
        <v>0</v>
      </c>
      <c r="AJ106">
        <f>+Casos_PN_CORR[[#This Row],[9-abr]]-Casos_PN_CORR[[#This Row],[8-abr]]</f>
        <v>0</v>
      </c>
      <c r="AK106">
        <f>+Casos_PN_CORR[[#This Row],[10-abr]]-Casos_PN_CORR[[#This Row],[9-abr]]</f>
        <v>0</v>
      </c>
      <c r="AL106">
        <f>+Casos_PN_CORR[[#This Row],[11-abr]]-Casos_PN_CORR[[#This Row],[10-abr]]</f>
        <v>0</v>
      </c>
      <c r="AM106">
        <f>+Casos_PN_CORR[[#This Row],[12-abr]]-Casos_PN_CORR[[#This Row],[11-abr]]</f>
        <v>0</v>
      </c>
      <c r="AN106">
        <f>+Casos_PN_CORR[[#This Row],[13-abr]]-Casos_PN_CORR[[#This Row],[12-abr]]</f>
        <v>0</v>
      </c>
      <c r="AO106">
        <f>+Casos_PN_CORR[[#This Row],[14-abr]]-Casos_PN_CORR[[#This Row],[13-abr]]</f>
        <v>0</v>
      </c>
      <c r="AP106">
        <f>+Casos_PN_CORR[[#This Row],[15-abr]]-Casos_PN_CORR[[#This Row],[14-abr]]</f>
        <v>0</v>
      </c>
      <c r="AQ106">
        <f>+Casos_PN_CORR[[#This Row],[16-abr]]-Casos_PN_CORR[[#This Row],[15-abr]]</f>
        <v>0</v>
      </c>
      <c r="AR106">
        <f>+Casos_PN_CORR[[#This Row],[17-abr]]-Casos_PN_CORR[[#This Row],[16-abr]]</f>
        <v>0</v>
      </c>
      <c r="AS106">
        <f>+Casos_PN_CORR[[#This Row],[18-abr]]-Casos_PN_CORR[[#This Row],[17-abr]]</f>
        <v>0</v>
      </c>
      <c r="AT106">
        <f>+Casos_PN_CORR[[#This Row],[19-abr]]-Casos_PN_CORR[[#This Row],[18-abr]]</f>
        <v>0</v>
      </c>
      <c r="AU106">
        <f>+Casos_PN_CORR[[#This Row],[20-abr]]-Casos_PN_CORR[[#This Row],[19-abr]]</f>
        <v>0</v>
      </c>
      <c r="AV106">
        <f>+Casos_PN_CORR[[#This Row],[21-abr]]-Casos_PN_CORR[[#This Row],[20-abr]]</f>
        <v>0</v>
      </c>
      <c r="AW106">
        <f>+Casos_PN_CORR[[#This Row],[22-abr]]-Casos_PN_CORR[[#This Row],[21-abr]]</f>
        <v>0</v>
      </c>
      <c r="AX106">
        <f>+Casos_PN_CORR[[#This Row],[23-abr]]-Casos_PN_CORR[[#This Row],[22-abr]]</f>
        <v>0</v>
      </c>
      <c r="AY106">
        <f>+Casos_PN_CORR[[#This Row],[24-abr]]-Casos_PN_CORR[[#This Row],[23-abr]]</f>
        <v>0</v>
      </c>
      <c r="AZ106">
        <f>+Casos_PN_CORR[[#This Row],[25-abr]]-Casos_PN_CORR[[#This Row],[24-abr]]</f>
        <v>0</v>
      </c>
      <c r="BA106">
        <f>+Casos_PN_CORR[[#This Row],[26-abr]]-Casos_PN_CORR[[#This Row],[25-abr]]</f>
        <v>0</v>
      </c>
      <c r="BB106">
        <f>+Casos_PN_CORR[[#This Row],[27-abr]]-Casos_PN_CORR[[#This Row],[26-abr]]</f>
        <v>0</v>
      </c>
      <c r="BC106">
        <f>+Casos_PN_CORR[[#This Row],[28-abr]]-Casos_PN_CORR[[#This Row],[27-abr]]</f>
        <v>0</v>
      </c>
      <c r="BD106">
        <f>+Casos_PN_CORR[[#This Row],[29-abr]]-Casos_PN_CORR[[#This Row],[28-abr]]</f>
        <v>0</v>
      </c>
      <c r="BE106">
        <f>+Casos_PN_CORR[[#This Row],[30-abr]]-Casos_PN_CORR[[#This Row],[29-abr]]</f>
        <v>0</v>
      </c>
      <c r="BF106">
        <f>+Casos_PN_CORR[[#This Row],[1-may]]-Casos_PN_CORR[[#This Row],[30-abr]]</f>
        <v>0</v>
      </c>
      <c r="BG106">
        <f>+Casos_PN_CORR[[#This Row],[2-may]]-Casos_PN_CORR[[#This Row],[1-may]]</f>
        <v>0</v>
      </c>
      <c r="BH106">
        <f>+Casos_PN_CORR[[#This Row],[3-may]]-Casos_PN_CORR[[#This Row],[2-may]]</f>
        <v>0</v>
      </c>
      <c r="BI106">
        <f>+Casos_PN_CORR[[#This Row],[4-may]]-Casos_PN_CORR[[#This Row],[3-may]]</f>
        <v>0</v>
      </c>
      <c r="BJ106">
        <f>+Casos_PN_CORR[[#This Row],[5-may]]-Casos_PN_CORR[[#This Row],[4-may]]</f>
        <v>0</v>
      </c>
      <c r="BK106">
        <f>+Casos_PN_CORR[[#This Row],[6-may]]-Casos_PN_CORR[[#This Row],[5-may]]</f>
        <v>0</v>
      </c>
      <c r="BL106">
        <f>+Casos_PN_CORR[[#This Row],[7-may]]-Casos_PN_CORR[[#This Row],[6-may]]</f>
        <v>0</v>
      </c>
      <c r="BM106">
        <f>+Casos_PN_CORR[[#This Row],[8-may]]-Casos_PN_CORR[[#This Row],[7-may]]</f>
        <v>0</v>
      </c>
      <c r="BN106">
        <f>+Casos_PN_CORR[[#This Row],[9-may]]-Casos_PN_CORR[[#This Row],[8-may]]</f>
        <v>0</v>
      </c>
      <c r="BO106">
        <f>+Casos_PN_CORR[[#This Row],[10-may]]-Casos_PN_CORR[[#This Row],[9-may]]</f>
        <v>0</v>
      </c>
      <c r="BP106">
        <f>+Casos_PN_CORR[[#This Row],[11-may]]-Casos_PN_CORR[[#This Row],[10-may]]</f>
        <v>0</v>
      </c>
      <c r="BQ106">
        <f>+Casos_PN_CORR[[#This Row],[12-may]]-Casos_PN_CORR[[#This Row],[11-may]]</f>
        <v>0</v>
      </c>
      <c r="BR106">
        <f>+Casos_PN_CORR[[#This Row],[13-may]]-Casos_PN_CORR[[#This Row],[12-may]]</f>
        <v>0</v>
      </c>
      <c r="BS106">
        <f>+Casos_PN_CORR[[#This Row],[14-may]]-Casos_PN_CORR[[#This Row],[13-may]]</f>
        <v>0</v>
      </c>
      <c r="BT106">
        <f>+Casos_PN_CORR[[#This Row],[15-may]]-Casos_PN_CORR[[#This Row],[14-may]]</f>
        <v>0</v>
      </c>
      <c r="BU106">
        <f>+Casos_PN_CORR[[#This Row],[16-may]]-Casos_PN_CORR[[#This Row],[15-may]]</f>
        <v>0</v>
      </c>
      <c r="BV106">
        <f>+Casos_PN_CORR[[#This Row],[17-may]]-Casos_PN_CORR[[#This Row],[16-may]]</f>
        <v>0</v>
      </c>
      <c r="BW106">
        <f>+Casos_PN_CORR[[#This Row],[18-may]]-Casos_PN_CORR[[#This Row],[17-may]]</f>
        <v>0</v>
      </c>
      <c r="BX106">
        <f>+Casos_PN_CORR[[#This Row],[19-may]]-Casos_PN_CORR[[#This Row],[18-may]]</f>
        <v>0</v>
      </c>
      <c r="BY106">
        <f>+Casos_PN_CORR[[#This Row],[20-may]]-Casos_PN_CORR[[#This Row],[19-may]]</f>
        <v>0</v>
      </c>
      <c r="BZ106">
        <f>+Casos_PN_CORR[[#This Row],[21-may]]-Casos_PN_CORR[[#This Row],[20-may]]</f>
        <v>0</v>
      </c>
      <c r="CA106">
        <f>+Casos_PN_CORR[[#This Row],[22-may]]-Casos_PN_CORR[[#This Row],[21-may]]</f>
        <v>0</v>
      </c>
      <c r="CB106">
        <f>+Casos_PN_CORR[[#This Row],[23-may]]-Casos_PN_CORR[[#This Row],[22-may]]</f>
        <v>0</v>
      </c>
      <c r="CC106">
        <f>+Casos_PN_CORR[[#This Row],[24-may]]-Casos_PN_CORR[[#This Row],[23-may]]</f>
        <v>0</v>
      </c>
      <c r="CD106">
        <f>+Casos_PN_CORR[[#This Row],[25-may]]-Casos_PN_CORR[[#This Row],[24-may]]</f>
        <v>0</v>
      </c>
      <c r="CE106">
        <f>+Casos_PN_CORR[[#This Row],[26-may]]-Casos_PN_CORR[[#This Row],[25-may]]</f>
        <v>0</v>
      </c>
      <c r="CF106">
        <f>+Casos_PN_CORR[[#This Row],[27-may]]-Casos_PN_CORR[[#This Row],[26-may]]</f>
        <v>0</v>
      </c>
      <c r="CG106">
        <f>+Casos_PN_CORR[[#This Row],[28-may]]-Casos_PN_CORR[[#This Row],[27-may]]</f>
        <v>0</v>
      </c>
      <c r="CH106">
        <f>+Casos_PN_CORR[[#This Row],[29-may]]-Casos_PN_CORR[[#This Row],[28-may]]</f>
        <v>0</v>
      </c>
      <c r="CI106">
        <f>+Casos_PN_CORR[[#This Row],[30-may]]-Casos_PN_CORR[[#This Row],[29-may]]</f>
        <v>0</v>
      </c>
      <c r="CJ106">
        <f>+Casos_PN_CORR[[#This Row],[31-may]]-Casos_PN_CORR[[#This Row],[30-may]]</f>
        <v>0</v>
      </c>
      <c r="CK106">
        <f>+Casos_PN_CORR[[#This Row],[1-jun]]-Casos_PN_CORR[[#This Row],[31-may]]</f>
        <v>0</v>
      </c>
      <c r="CL106">
        <f>+Casos_PN_CORR[[#This Row],[2-jun]]-Casos_PN_CORR[[#This Row],[1-jun]]</f>
        <v>0</v>
      </c>
      <c r="CM106">
        <f>+Casos_PN_CORR[[#This Row],[3-jun]]-Casos_PN_CORR[[#This Row],[2-jun]]</f>
        <v>0</v>
      </c>
      <c r="CN106">
        <f>+Casos_PN_CORR[[#This Row],[4-jun]]-Casos_PN_CORR[[#This Row],[3-jun]]</f>
        <v>0</v>
      </c>
      <c r="CO106">
        <f>+Casos_PN_CORR[[#This Row],[5-jun]]-Casos_PN_CORR[[#This Row],[4-jun]]</f>
        <v>0</v>
      </c>
      <c r="CP106">
        <f>+Casos_PN_CORR[[#This Row],[6-jun]]-Casos_PN_CORR[[#This Row],[5-jun]]</f>
        <v>0</v>
      </c>
    </row>
    <row r="107" spans="1:94">
      <c r="A107">
        <v>130304</v>
      </c>
      <c r="B107" s="2" t="s">
        <v>131</v>
      </c>
      <c r="C107" s="2" t="s">
        <v>219</v>
      </c>
      <c r="D107" s="2" t="s">
        <v>255</v>
      </c>
      <c r="E107" s="4">
        <f t="shared" si="1"/>
        <v>1</v>
      </c>
      <c r="F107">
        <f>+Casos_PN_CORR[[#This Row],[10-mar]]</f>
        <v>0</v>
      </c>
      <c r="G107">
        <f>+Casos_PN_CORR[[#This Row],[11-mar]]-Casos_PN_CORR[[#This Row],[10-mar]]</f>
        <v>0</v>
      </c>
      <c r="H107">
        <f>+Casos_PN_CORR[[#This Row],[12-mar]]-Casos_PN_CORR[[#This Row],[11-mar]]</f>
        <v>0</v>
      </c>
      <c r="I107">
        <f>+Casos_PN_CORR[[#This Row],[13-mar]]-Casos_PN_CORR[[#This Row],[12-mar]]</f>
        <v>0</v>
      </c>
      <c r="J107">
        <f>+Casos_PN_CORR[[#This Row],[14-mar]]-Casos_PN_CORR[[#This Row],[13-mar]]</f>
        <v>0</v>
      </c>
      <c r="K107">
        <f>+Casos_PN_CORR[[#This Row],[15-mar]]-Casos_PN_CORR[[#This Row],[14-mar]]</f>
        <v>0</v>
      </c>
      <c r="L107">
        <f>+Casos_PN_CORR[[#This Row],[16-mar]]-Casos_PN_CORR[[#This Row],[15-mar]]</f>
        <v>0</v>
      </c>
      <c r="M107">
        <f>+Casos_PN_CORR[[#This Row],[17-mar]]-Casos_PN_CORR[[#This Row],[16-mar]]</f>
        <v>0</v>
      </c>
      <c r="N107">
        <f>+Casos_PN_CORR[[#This Row],[18-mar]]-Casos_PN_CORR[[#This Row],[17-mar]]</f>
        <v>0</v>
      </c>
      <c r="O107">
        <f>+Casos_PN_CORR[[#This Row],[19-mar]]-Casos_PN_CORR[[#This Row],[18-mar]]</f>
        <v>0</v>
      </c>
      <c r="P107">
        <f>+Casos_PN_CORR[[#This Row],[20-mar]]-Casos_PN_CORR[[#This Row],[19-mar]]</f>
        <v>0</v>
      </c>
      <c r="Q107">
        <f>+Casos_PN_CORR[[#This Row],[21-mar]]-Casos_PN_CORR[[#This Row],[20-mar]]</f>
        <v>0</v>
      </c>
      <c r="R107">
        <f>+Casos_PN_CORR[[#This Row],[22-mar]]-Casos_PN_CORR[[#This Row],[21-mar]]</f>
        <v>0</v>
      </c>
      <c r="S107">
        <f>+Casos_PN_CORR[[#This Row],[23-mar]]-Casos_PN_CORR[[#This Row],[22-mar]]</f>
        <v>0</v>
      </c>
      <c r="T107">
        <f>+Casos_PN_CORR[[#This Row],[24-mar]]-Casos_PN_CORR[[#This Row],[23-mar]]</f>
        <v>0</v>
      </c>
      <c r="U107">
        <f>+Casos_PN_CORR[[#This Row],[25-mar]]-Casos_PN_CORR[[#This Row],[24-mar]]</f>
        <v>0</v>
      </c>
      <c r="V107">
        <f>+Casos_PN_CORR[[#This Row],[26-mar]]-Casos_PN_CORR[[#This Row],[25-mar]]</f>
        <v>0</v>
      </c>
      <c r="W107">
        <f>+Casos_PN_CORR[[#This Row],[27-mar]]-Casos_PN_CORR[[#This Row],[26-mar]]</f>
        <v>0</v>
      </c>
      <c r="X107">
        <f>+Casos_PN_CORR[[#This Row],[28-mar]]-Casos_PN_CORR[[#This Row],[27-mar]]</f>
        <v>0</v>
      </c>
      <c r="Y107">
        <f>+Casos_PN_CORR[[#This Row],[29-mar]]-Casos_PN_CORR[[#This Row],[28-mar]]</f>
        <v>0</v>
      </c>
      <c r="Z107">
        <f>+Casos_PN_CORR[[#This Row],[30-mar]]-Casos_PN_CORR[[#This Row],[29-mar]]</f>
        <v>0</v>
      </c>
      <c r="AA107">
        <f>+Casos_PN_CORR[[#This Row],[31-mar]]-Casos_PN_CORR[[#This Row],[30-mar]]</f>
        <v>0</v>
      </c>
      <c r="AB107">
        <f>+Casos_PN_CORR[[#This Row],[1-abr]]-Casos_PN_CORR[[#This Row],[31-mar]]</f>
        <v>0</v>
      </c>
      <c r="AC107">
        <f>+Casos_PN_CORR[[#This Row],[2-abr]]-Casos_PN_CORR[[#This Row],[1-abr]]</f>
        <v>0</v>
      </c>
      <c r="AD107">
        <f>+Casos_PN_CORR[[#This Row],[3-abr]]-Casos_PN_CORR[[#This Row],[2-abr]]</f>
        <v>0</v>
      </c>
      <c r="AE107">
        <f>+Casos_PN_CORR[[#This Row],[4-abr]]-Casos_PN_CORR[[#This Row],[3-abr]]</f>
        <v>0</v>
      </c>
      <c r="AF107">
        <f>+Casos_PN_CORR[[#This Row],[5-abr]]-Casos_PN_CORR[[#This Row],[4-abr]]</f>
        <v>0</v>
      </c>
      <c r="AG107">
        <f>+Casos_PN_CORR[[#This Row],[6-abr]]-Casos_PN_CORR[[#This Row],[5-abr]]</f>
        <v>0</v>
      </c>
      <c r="AH107">
        <f>+Casos_PN_CORR[[#This Row],[7-abr]]-Casos_PN_CORR[[#This Row],[6-abr]]</f>
        <v>0</v>
      </c>
      <c r="AI107">
        <f>+Casos_PN_CORR[[#This Row],[8-abr]]-Casos_PN_CORR[[#This Row],[7-abr]]</f>
        <v>0</v>
      </c>
      <c r="AJ107">
        <f>+Casos_PN_CORR[[#This Row],[9-abr]]-Casos_PN_CORR[[#This Row],[8-abr]]</f>
        <v>0</v>
      </c>
      <c r="AK107">
        <f>+Casos_PN_CORR[[#This Row],[10-abr]]-Casos_PN_CORR[[#This Row],[9-abr]]</f>
        <v>0</v>
      </c>
      <c r="AL107">
        <f>+Casos_PN_CORR[[#This Row],[11-abr]]-Casos_PN_CORR[[#This Row],[10-abr]]</f>
        <v>0</v>
      </c>
      <c r="AM107">
        <f>+Casos_PN_CORR[[#This Row],[12-abr]]-Casos_PN_CORR[[#This Row],[11-abr]]</f>
        <v>0</v>
      </c>
      <c r="AN107">
        <f>+Casos_PN_CORR[[#This Row],[13-abr]]-Casos_PN_CORR[[#This Row],[12-abr]]</f>
        <v>0</v>
      </c>
      <c r="AO107">
        <f>+Casos_PN_CORR[[#This Row],[14-abr]]-Casos_PN_CORR[[#This Row],[13-abr]]</f>
        <v>0</v>
      </c>
      <c r="AP107">
        <f>+Casos_PN_CORR[[#This Row],[15-abr]]-Casos_PN_CORR[[#This Row],[14-abr]]</f>
        <v>0</v>
      </c>
      <c r="AQ107">
        <f>+Casos_PN_CORR[[#This Row],[16-abr]]-Casos_PN_CORR[[#This Row],[15-abr]]</f>
        <v>0</v>
      </c>
      <c r="AR107">
        <f>+Casos_PN_CORR[[#This Row],[17-abr]]-Casos_PN_CORR[[#This Row],[16-abr]]</f>
        <v>0</v>
      </c>
      <c r="AS107">
        <f>+Casos_PN_CORR[[#This Row],[18-abr]]-Casos_PN_CORR[[#This Row],[17-abr]]</f>
        <v>0</v>
      </c>
      <c r="AT107">
        <f>+Casos_PN_CORR[[#This Row],[19-abr]]-Casos_PN_CORR[[#This Row],[18-abr]]</f>
        <v>0</v>
      </c>
      <c r="AU107">
        <f>+Casos_PN_CORR[[#This Row],[20-abr]]-Casos_PN_CORR[[#This Row],[19-abr]]</f>
        <v>0</v>
      </c>
      <c r="AV107">
        <f>+Casos_PN_CORR[[#This Row],[21-abr]]-Casos_PN_CORR[[#This Row],[20-abr]]</f>
        <v>0</v>
      </c>
      <c r="AW107">
        <f>+Casos_PN_CORR[[#This Row],[22-abr]]-Casos_PN_CORR[[#This Row],[21-abr]]</f>
        <v>0</v>
      </c>
      <c r="AX107">
        <f>+Casos_PN_CORR[[#This Row],[23-abr]]-Casos_PN_CORR[[#This Row],[22-abr]]</f>
        <v>0</v>
      </c>
      <c r="AY107">
        <f>+Casos_PN_CORR[[#This Row],[24-abr]]-Casos_PN_CORR[[#This Row],[23-abr]]</f>
        <v>0</v>
      </c>
      <c r="AZ107">
        <f>+Casos_PN_CORR[[#This Row],[25-abr]]-Casos_PN_CORR[[#This Row],[24-abr]]</f>
        <v>0</v>
      </c>
      <c r="BA107">
        <f>+Casos_PN_CORR[[#This Row],[26-abr]]-Casos_PN_CORR[[#This Row],[25-abr]]</f>
        <v>0</v>
      </c>
      <c r="BB107">
        <f>+Casos_PN_CORR[[#This Row],[27-abr]]-Casos_PN_CORR[[#This Row],[26-abr]]</f>
        <v>0</v>
      </c>
      <c r="BC107">
        <f>+Casos_PN_CORR[[#This Row],[28-abr]]-Casos_PN_CORR[[#This Row],[27-abr]]</f>
        <v>0</v>
      </c>
      <c r="BD107">
        <f>+Casos_PN_CORR[[#This Row],[29-abr]]-Casos_PN_CORR[[#This Row],[28-abr]]</f>
        <v>0</v>
      </c>
      <c r="BE107">
        <f>+Casos_PN_CORR[[#This Row],[30-abr]]-Casos_PN_CORR[[#This Row],[29-abr]]</f>
        <v>0</v>
      </c>
      <c r="BF107">
        <f>+Casos_PN_CORR[[#This Row],[1-may]]-Casos_PN_CORR[[#This Row],[30-abr]]</f>
        <v>0</v>
      </c>
      <c r="BG107">
        <f>+Casos_PN_CORR[[#This Row],[2-may]]-Casos_PN_CORR[[#This Row],[1-may]]</f>
        <v>0</v>
      </c>
      <c r="BH107">
        <f>+Casos_PN_CORR[[#This Row],[3-may]]-Casos_PN_CORR[[#This Row],[2-may]]</f>
        <v>0</v>
      </c>
      <c r="BI107">
        <f>+Casos_PN_CORR[[#This Row],[4-may]]-Casos_PN_CORR[[#This Row],[3-may]]</f>
        <v>0</v>
      </c>
      <c r="BJ107">
        <f>+Casos_PN_CORR[[#This Row],[5-may]]-Casos_PN_CORR[[#This Row],[4-may]]</f>
        <v>0</v>
      </c>
      <c r="BK107">
        <f>+Casos_PN_CORR[[#This Row],[6-may]]-Casos_PN_CORR[[#This Row],[5-may]]</f>
        <v>0</v>
      </c>
      <c r="BL107">
        <f>+Casos_PN_CORR[[#This Row],[7-may]]-Casos_PN_CORR[[#This Row],[6-may]]</f>
        <v>0</v>
      </c>
      <c r="BM107">
        <f>+Casos_PN_CORR[[#This Row],[8-may]]-Casos_PN_CORR[[#This Row],[7-may]]</f>
        <v>0</v>
      </c>
      <c r="BN107">
        <f>+Casos_PN_CORR[[#This Row],[9-may]]-Casos_PN_CORR[[#This Row],[8-may]]</f>
        <v>0</v>
      </c>
      <c r="BO107">
        <f>+Casos_PN_CORR[[#This Row],[10-may]]-Casos_PN_CORR[[#This Row],[9-may]]</f>
        <v>0</v>
      </c>
      <c r="BP107">
        <f>+Casos_PN_CORR[[#This Row],[11-may]]-Casos_PN_CORR[[#This Row],[10-may]]</f>
        <v>0</v>
      </c>
      <c r="BQ107">
        <f>+Casos_PN_CORR[[#This Row],[12-may]]-Casos_PN_CORR[[#This Row],[11-may]]</f>
        <v>0</v>
      </c>
      <c r="BR107">
        <f>+Casos_PN_CORR[[#This Row],[13-may]]-Casos_PN_CORR[[#This Row],[12-may]]</f>
        <v>0</v>
      </c>
      <c r="BS107">
        <f>+Casos_PN_CORR[[#This Row],[14-may]]-Casos_PN_CORR[[#This Row],[13-may]]</f>
        <v>0</v>
      </c>
      <c r="BT107">
        <f>+Casos_PN_CORR[[#This Row],[15-may]]-Casos_PN_CORR[[#This Row],[14-may]]</f>
        <v>0</v>
      </c>
      <c r="BU107">
        <f>+Casos_PN_CORR[[#This Row],[16-may]]-Casos_PN_CORR[[#This Row],[15-may]]</f>
        <v>0</v>
      </c>
      <c r="BV107">
        <f>+Casos_PN_CORR[[#This Row],[17-may]]-Casos_PN_CORR[[#This Row],[16-may]]</f>
        <v>0</v>
      </c>
      <c r="BW107">
        <f>+Casos_PN_CORR[[#This Row],[18-may]]-Casos_PN_CORR[[#This Row],[17-may]]</f>
        <v>0</v>
      </c>
      <c r="BX107">
        <f>+Casos_PN_CORR[[#This Row],[19-may]]-Casos_PN_CORR[[#This Row],[18-may]]</f>
        <v>0</v>
      </c>
      <c r="BY107">
        <f>+Casos_PN_CORR[[#This Row],[20-may]]-Casos_PN_CORR[[#This Row],[19-may]]</f>
        <v>0</v>
      </c>
      <c r="BZ107">
        <f>+Casos_PN_CORR[[#This Row],[21-may]]-Casos_PN_CORR[[#This Row],[20-may]]</f>
        <v>0</v>
      </c>
      <c r="CA107">
        <f>+Casos_PN_CORR[[#This Row],[22-may]]-Casos_PN_CORR[[#This Row],[21-may]]</f>
        <v>0</v>
      </c>
      <c r="CB107">
        <f>+Casos_PN_CORR[[#This Row],[23-may]]-Casos_PN_CORR[[#This Row],[22-may]]</f>
        <v>0</v>
      </c>
      <c r="CC107">
        <f>+Casos_PN_CORR[[#This Row],[24-may]]-Casos_PN_CORR[[#This Row],[23-may]]</f>
        <v>0</v>
      </c>
      <c r="CD107">
        <f>+Casos_PN_CORR[[#This Row],[25-may]]-Casos_PN_CORR[[#This Row],[24-may]]</f>
        <v>0</v>
      </c>
      <c r="CE107">
        <f>+Casos_PN_CORR[[#This Row],[26-may]]-Casos_PN_CORR[[#This Row],[25-may]]</f>
        <v>0</v>
      </c>
      <c r="CF107">
        <f>+Casos_PN_CORR[[#This Row],[27-may]]-Casos_PN_CORR[[#This Row],[26-may]]</f>
        <v>0</v>
      </c>
      <c r="CG107">
        <f>+Casos_PN_CORR[[#This Row],[28-may]]-Casos_PN_CORR[[#This Row],[27-may]]</f>
        <v>0</v>
      </c>
      <c r="CH107">
        <f>+Casos_PN_CORR[[#This Row],[29-may]]-Casos_PN_CORR[[#This Row],[28-may]]</f>
        <v>0</v>
      </c>
      <c r="CI107">
        <f>+Casos_PN_CORR[[#This Row],[30-may]]-Casos_PN_CORR[[#This Row],[29-may]]</f>
        <v>0</v>
      </c>
      <c r="CJ107">
        <f>+Casos_PN_CORR[[#This Row],[31-may]]-Casos_PN_CORR[[#This Row],[30-may]]</f>
        <v>0</v>
      </c>
      <c r="CK107">
        <f>+Casos_PN_CORR[[#This Row],[1-jun]]-Casos_PN_CORR[[#This Row],[31-may]]</f>
        <v>0</v>
      </c>
      <c r="CL107">
        <f>+Casos_PN_CORR[[#This Row],[2-jun]]-Casos_PN_CORR[[#This Row],[1-jun]]</f>
        <v>0</v>
      </c>
      <c r="CM107">
        <f>+Casos_PN_CORR[[#This Row],[3-jun]]-Casos_PN_CORR[[#This Row],[2-jun]]</f>
        <v>0</v>
      </c>
      <c r="CN107">
        <f>+Casos_PN_CORR[[#This Row],[4-jun]]-Casos_PN_CORR[[#This Row],[3-jun]]</f>
        <v>0</v>
      </c>
      <c r="CO107">
        <f>+Casos_PN_CORR[[#This Row],[5-jun]]-Casos_PN_CORR[[#This Row],[4-jun]]</f>
        <v>1</v>
      </c>
      <c r="CP107">
        <f>+Casos_PN_CORR[[#This Row],[6-jun]]-Casos_PN_CORR[[#This Row],[5-jun]]</f>
        <v>0</v>
      </c>
    </row>
    <row r="108" spans="1:94">
      <c r="A108">
        <v>120104</v>
      </c>
      <c r="B108" s="2" t="s">
        <v>104</v>
      </c>
      <c r="C108" s="2" t="s">
        <v>193</v>
      </c>
      <c r="D108" s="2" t="s">
        <v>256</v>
      </c>
      <c r="E108" s="4">
        <f t="shared" si="1"/>
        <v>2</v>
      </c>
      <c r="F108">
        <f>+Casos_PN_CORR[[#This Row],[10-mar]]</f>
        <v>0</v>
      </c>
      <c r="G108">
        <f>+Casos_PN_CORR[[#This Row],[11-mar]]-Casos_PN_CORR[[#This Row],[10-mar]]</f>
        <v>0</v>
      </c>
      <c r="H108">
        <f>+Casos_PN_CORR[[#This Row],[12-mar]]-Casos_PN_CORR[[#This Row],[11-mar]]</f>
        <v>0</v>
      </c>
      <c r="I108">
        <f>+Casos_PN_CORR[[#This Row],[13-mar]]-Casos_PN_CORR[[#This Row],[12-mar]]</f>
        <v>0</v>
      </c>
      <c r="J108">
        <f>+Casos_PN_CORR[[#This Row],[14-mar]]-Casos_PN_CORR[[#This Row],[13-mar]]</f>
        <v>0</v>
      </c>
      <c r="K108">
        <f>+Casos_PN_CORR[[#This Row],[15-mar]]-Casos_PN_CORR[[#This Row],[14-mar]]</f>
        <v>0</v>
      </c>
      <c r="L108">
        <f>+Casos_PN_CORR[[#This Row],[16-mar]]-Casos_PN_CORR[[#This Row],[15-mar]]</f>
        <v>0</v>
      </c>
      <c r="M108">
        <f>+Casos_PN_CORR[[#This Row],[17-mar]]-Casos_PN_CORR[[#This Row],[16-mar]]</f>
        <v>0</v>
      </c>
      <c r="N108">
        <f>+Casos_PN_CORR[[#This Row],[18-mar]]-Casos_PN_CORR[[#This Row],[17-mar]]</f>
        <v>0</v>
      </c>
      <c r="O108">
        <f>+Casos_PN_CORR[[#This Row],[19-mar]]-Casos_PN_CORR[[#This Row],[18-mar]]</f>
        <v>0</v>
      </c>
      <c r="P108">
        <f>+Casos_PN_CORR[[#This Row],[20-mar]]-Casos_PN_CORR[[#This Row],[19-mar]]</f>
        <v>0</v>
      </c>
      <c r="Q108">
        <f>+Casos_PN_CORR[[#This Row],[21-mar]]-Casos_PN_CORR[[#This Row],[20-mar]]</f>
        <v>0</v>
      </c>
      <c r="R108">
        <f>+Casos_PN_CORR[[#This Row],[22-mar]]-Casos_PN_CORR[[#This Row],[21-mar]]</f>
        <v>0</v>
      </c>
      <c r="S108">
        <f>+Casos_PN_CORR[[#This Row],[23-mar]]-Casos_PN_CORR[[#This Row],[22-mar]]</f>
        <v>0</v>
      </c>
      <c r="T108">
        <f>+Casos_PN_CORR[[#This Row],[24-mar]]-Casos_PN_CORR[[#This Row],[23-mar]]</f>
        <v>0</v>
      </c>
      <c r="U108">
        <f>+Casos_PN_CORR[[#This Row],[25-mar]]-Casos_PN_CORR[[#This Row],[24-mar]]</f>
        <v>0</v>
      </c>
      <c r="V108">
        <f>+Casos_PN_CORR[[#This Row],[26-mar]]-Casos_PN_CORR[[#This Row],[25-mar]]</f>
        <v>0</v>
      </c>
      <c r="W108">
        <f>+Casos_PN_CORR[[#This Row],[27-mar]]-Casos_PN_CORR[[#This Row],[26-mar]]</f>
        <v>0</v>
      </c>
      <c r="X108">
        <f>+Casos_PN_CORR[[#This Row],[28-mar]]-Casos_PN_CORR[[#This Row],[27-mar]]</f>
        <v>0</v>
      </c>
      <c r="Y108">
        <f>+Casos_PN_CORR[[#This Row],[29-mar]]-Casos_PN_CORR[[#This Row],[28-mar]]</f>
        <v>0</v>
      </c>
      <c r="Z108">
        <f>+Casos_PN_CORR[[#This Row],[30-mar]]-Casos_PN_CORR[[#This Row],[29-mar]]</f>
        <v>0</v>
      </c>
      <c r="AA108">
        <f>+Casos_PN_CORR[[#This Row],[31-mar]]-Casos_PN_CORR[[#This Row],[30-mar]]</f>
        <v>0</v>
      </c>
      <c r="AB108">
        <f>+Casos_PN_CORR[[#This Row],[1-abr]]-Casos_PN_CORR[[#This Row],[31-mar]]</f>
        <v>0</v>
      </c>
      <c r="AC108">
        <f>+Casos_PN_CORR[[#This Row],[2-abr]]-Casos_PN_CORR[[#This Row],[1-abr]]</f>
        <v>0</v>
      </c>
      <c r="AD108">
        <f>+Casos_PN_CORR[[#This Row],[3-abr]]-Casos_PN_CORR[[#This Row],[2-abr]]</f>
        <v>0</v>
      </c>
      <c r="AE108">
        <f>+Casos_PN_CORR[[#This Row],[4-abr]]-Casos_PN_CORR[[#This Row],[3-abr]]</f>
        <v>0</v>
      </c>
      <c r="AF108">
        <f>+Casos_PN_CORR[[#This Row],[5-abr]]-Casos_PN_CORR[[#This Row],[4-abr]]</f>
        <v>0</v>
      </c>
      <c r="AG108">
        <f>+Casos_PN_CORR[[#This Row],[6-abr]]-Casos_PN_CORR[[#This Row],[5-abr]]</f>
        <v>0</v>
      </c>
      <c r="AH108">
        <f>+Casos_PN_CORR[[#This Row],[7-abr]]-Casos_PN_CORR[[#This Row],[6-abr]]</f>
        <v>0</v>
      </c>
      <c r="AI108">
        <f>+Casos_PN_CORR[[#This Row],[8-abr]]-Casos_PN_CORR[[#This Row],[7-abr]]</f>
        <v>0</v>
      </c>
      <c r="AJ108">
        <f>+Casos_PN_CORR[[#This Row],[9-abr]]-Casos_PN_CORR[[#This Row],[8-abr]]</f>
        <v>0</v>
      </c>
      <c r="AK108">
        <f>+Casos_PN_CORR[[#This Row],[10-abr]]-Casos_PN_CORR[[#This Row],[9-abr]]</f>
        <v>0</v>
      </c>
      <c r="AL108">
        <f>+Casos_PN_CORR[[#This Row],[11-abr]]-Casos_PN_CORR[[#This Row],[10-abr]]</f>
        <v>0</v>
      </c>
      <c r="AM108">
        <f>+Casos_PN_CORR[[#This Row],[12-abr]]-Casos_PN_CORR[[#This Row],[11-abr]]</f>
        <v>0</v>
      </c>
      <c r="AN108">
        <f>+Casos_PN_CORR[[#This Row],[13-abr]]-Casos_PN_CORR[[#This Row],[12-abr]]</f>
        <v>0</v>
      </c>
      <c r="AO108">
        <f>+Casos_PN_CORR[[#This Row],[14-abr]]-Casos_PN_CORR[[#This Row],[13-abr]]</f>
        <v>0</v>
      </c>
      <c r="AP108">
        <f>+Casos_PN_CORR[[#This Row],[15-abr]]-Casos_PN_CORR[[#This Row],[14-abr]]</f>
        <v>0</v>
      </c>
      <c r="AQ108">
        <f>+Casos_PN_CORR[[#This Row],[16-abr]]-Casos_PN_CORR[[#This Row],[15-abr]]</f>
        <v>0</v>
      </c>
      <c r="AR108">
        <f>+Casos_PN_CORR[[#This Row],[17-abr]]-Casos_PN_CORR[[#This Row],[16-abr]]</f>
        <v>0</v>
      </c>
      <c r="AS108">
        <f>+Casos_PN_CORR[[#This Row],[18-abr]]-Casos_PN_CORR[[#This Row],[17-abr]]</f>
        <v>0</v>
      </c>
      <c r="AT108">
        <f>+Casos_PN_CORR[[#This Row],[19-abr]]-Casos_PN_CORR[[#This Row],[18-abr]]</f>
        <v>0</v>
      </c>
      <c r="AU108">
        <f>+Casos_PN_CORR[[#This Row],[20-abr]]-Casos_PN_CORR[[#This Row],[19-abr]]</f>
        <v>0</v>
      </c>
      <c r="AV108">
        <f>+Casos_PN_CORR[[#This Row],[21-abr]]-Casos_PN_CORR[[#This Row],[20-abr]]</f>
        <v>0</v>
      </c>
      <c r="AW108">
        <f>+Casos_PN_CORR[[#This Row],[22-abr]]-Casos_PN_CORR[[#This Row],[21-abr]]</f>
        <v>0</v>
      </c>
      <c r="AX108">
        <f>+Casos_PN_CORR[[#This Row],[23-abr]]-Casos_PN_CORR[[#This Row],[22-abr]]</f>
        <v>0</v>
      </c>
      <c r="AY108">
        <f>+Casos_PN_CORR[[#This Row],[24-abr]]-Casos_PN_CORR[[#This Row],[23-abr]]</f>
        <v>0</v>
      </c>
      <c r="AZ108">
        <f>+Casos_PN_CORR[[#This Row],[25-abr]]-Casos_PN_CORR[[#This Row],[24-abr]]</f>
        <v>0</v>
      </c>
      <c r="BA108">
        <f>+Casos_PN_CORR[[#This Row],[26-abr]]-Casos_PN_CORR[[#This Row],[25-abr]]</f>
        <v>0</v>
      </c>
      <c r="BB108">
        <f>+Casos_PN_CORR[[#This Row],[27-abr]]-Casos_PN_CORR[[#This Row],[26-abr]]</f>
        <v>0</v>
      </c>
      <c r="BC108">
        <f>+Casos_PN_CORR[[#This Row],[28-abr]]-Casos_PN_CORR[[#This Row],[27-abr]]</f>
        <v>0</v>
      </c>
      <c r="BD108">
        <f>+Casos_PN_CORR[[#This Row],[29-abr]]-Casos_PN_CORR[[#This Row],[28-abr]]</f>
        <v>0</v>
      </c>
      <c r="BE108">
        <f>+Casos_PN_CORR[[#This Row],[30-abr]]-Casos_PN_CORR[[#This Row],[29-abr]]</f>
        <v>0</v>
      </c>
      <c r="BF108">
        <f>+Casos_PN_CORR[[#This Row],[1-may]]-Casos_PN_CORR[[#This Row],[30-abr]]</f>
        <v>0</v>
      </c>
      <c r="BG108">
        <f>+Casos_PN_CORR[[#This Row],[2-may]]-Casos_PN_CORR[[#This Row],[1-may]]</f>
        <v>0</v>
      </c>
      <c r="BH108">
        <f>+Casos_PN_CORR[[#This Row],[3-may]]-Casos_PN_CORR[[#This Row],[2-may]]</f>
        <v>0</v>
      </c>
      <c r="BI108">
        <f>+Casos_PN_CORR[[#This Row],[4-may]]-Casos_PN_CORR[[#This Row],[3-may]]</f>
        <v>0</v>
      </c>
      <c r="BJ108">
        <f>+Casos_PN_CORR[[#This Row],[5-may]]-Casos_PN_CORR[[#This Row],[4-may]]</f>
        <v>0</v>
      </c>
      <c r="BK108">
        <f>+Casos_PN_CORR[[#This Row],[6-may]]-Casos_PN_CORR[[#This Row],[5-may]]</f>
        <v>0</v>
      </c>
      <c r="BL108">
        <f>+Casos_PN_CORR[[#This Row],[7-may]]-Casos_PN_CORR[[#This Row],[6-may]]</f>
        <v>0</v>
      </c>
      <c r="BM108">
        <f>+Casos_PN_CORR[[#This Row],[8-may]]-Casos_PN_CORR[[#This Row],[7-may]]</f>
        <v>0</v>
      </c>
      <c r="BN108">
        <f>+Casos_PN_CORR[[#This Row],[9-may]]-Casos_PN_CORR[[#This Row],[8-may]]</f>
        <v>0</v>
      </c>
      <c r="BO108">
        <f>+Casos_PN_CORR[[#This Row],[10-may]]-Casos_PN_CORR[[#This Row],[9-may]]</f>
        <v>0</v>
      </c>
      <c r="BP108">
        <f>+Casos_PN_CORR[[#This Row],[11-may]]-Casos_PN_CORR[[#This Row],[10-may]]</f>
        <v>0</v>
      </c>
      <c r="BQ108">
        <f>+Casos_PN_CORR[[#This Row],[12-may]]-Casos_PN_CORR[[#This Row],[11-may]]</f>
        <v>0</v>
      </c>
      <c r="BR108">
        <f>+Casos_PN_CORR[[#This Row],[13-may]]-Casos_PN_CORR[[#This Row],[12-may]]</f>
        <v>0</v>
      </c>
      <c r="BS108">
        <f>+Casos_PN_CORR[[#This Row],[14-may]]-Casos_PN_CORR[[#This Row],[13-may]]</f>
        <v>0</v>
      </c>
      <c r="BT108">
        <f>+Casos_PN_CORR[[#This Row],[15-may]]-Casos_PN_CORR[[#This Row],[14-may]]</f>
        <v>0</v>
      </c>
      <c r="BU108">
        <f>+Casos_PN_CORR[[#This Row],[16-may]]-Casos_PN_CORR[[#This Row],[15-may]]</f>
        <v>0</v>
      </c>
      <c r="BV108">
        <f>+Casos_PN_CORR[[#This Row],[17-may]]-Casos_PN_CORR[[#This Row],[16-may]]</f>
        <v>0</v>
      </c>
      <c r="BW108">
        <f>+Casos_PN_CORR[[#This Row],[18-may]]-Casos_PN_CORR[[#This Row],[17-may]]</f>
        <v>0</v>
      </c>
      <c r="BX108">
        <f>+Casos_PN_CORR[[#This Row],[19-may]]-Casos_PN_CORR[[#This Row],[18-may]]</f>
        <v>0</v>
      </c>
      <c r="BY108">
        <f>+Casos_PN_CORR[[#This Row],[20-may]]-Casos_PN_CORR[[#This Row],[19-may]]</f>
        <v>0</v>
      </c>
      <c r="BZ108">
        <f>+Casos_PN_CORR[[#This Row],[21-may]]-Casos_PN_CORR[[#This Row],[20-may]]</f>
        <v>0</v>
      </c>
      <c r="CA108">
        <f>+Casos_PN_CORR[[#This Row],[22-may]]-Casos_PN_CORR[[#This Row],[21-may]]</f>
        <v>0</v>
      </c>
      <c r="CB108">
        <f>+Casos_PN_CORR[[#This Row],[23-may]]-Casos_PN_CORR[[#This Row],[22-may]]</f>
        <v>0</v>
      </c>
      <c r="CC108">
        <f>+Casos_PN_CORR[[#This Row],[24-may]]-Casos_PN_CORR[[#This Row],[23-may]]</f>
        <v>0</v>
      </c>
      <c r="CD108">
        <f>+Casos_PN_CORR[[#This Row],[25-may]]-Casos_PN_CORR[[#This Row],[24-may]]</f>
        <v>0</v>
      </c>
      <c r="CE108">
        <f>+Casos_PN_CORR[[#This Row],[26-may]]-Casos_PN_CORR[[#This Row],[25-may]]</f>
        <v>0</v>
      </c>
      <c r="CF108">
        <f>+Casos_PN_CORR[[#This Row],[27-may]]-Casos_PN_CORR[[#This Row],[26-may]]</f>
        <v>0</v>
      </c>
      <c r="CG108">
        <f>+Casos_PN_CORR[[#This Row],[28-may]]-Casos_PN_CORR[[#This Row],[27-may]]</f>
        <v>0</v>
      </c>
      <c r="CH108">
        <f>+Casos_PN_CORR[[#This Row],[29-may]]-Casos_PN_CORR[[#This Row],[28-may]]</f>
        <v>0</v>
      </c>
      <c r="CI108">
        <f>+Casos_PN_CORR[[#This Row],[30-may]]-Casos_PN_CORR[[#This Row],[29-may]]</f>
        <v>0</v>
      </c>
      <c r="CJ108">
        <f>+Casos_PN_CORR[[#This Row],[31-may]]-Casos_PN_CORR[[#This Row],[30-may]]</f>
        <v>0</v>
      </c>
      <c r="CK108">
        <f>+Casos_PN_CORR[[#This Row],[1-jun]]-Casos_PN_CORR[[#This Row],[31-may]]</f>
        <v>0</v>
      </c>
      <c r="CL108">
        <f>+Casos_PN_CORR[[#This Row],[2-jun]]-Casos_PN_CORR[[#This Row],[1-jun]]</f>
        <v>0</v>
      </c>
      <c r="CM108">
        <f>+Casos_PN_CORR[[#This Row],[3-jun]]-Casos_PN_CORR[[#This Row],[2-jun]]</f>
        <v>0</v>
      </c>
      <c r="CN108">
        <f>+Casos_PN_CORR[[#This Row],[4-jun]]-Casos_PN_CORR[[#This Row],[3-jun]]</f>
        <v>0</v>
      </c>
      <c r="CO108">
        <f>+Casos_PN_CORR[[#This Row],[5-jun]]-Casos_PN_CORR[[#This Row],[4-jun]]</f>
        <v>2</v>
      </c>
      <c r="CP108">
        <f>+Casos_PN_CORR[[#This Row],[6-jun]]-Casos_PN_CORR[[#This Row],[5-jun]]</f>
        <v>0</v>
      </c>
    </row>
    <row r="109" spans="1:94">
      <c r="A109">
        <v>120304</v>
      </c>
      <c r="B109" s="2" t="s">
        <v>104</v>
      </c>
      <c r="C109" s="2" t="s">
        <v>126</v>
      </c>
      <c r="D109" s="2" t="s">
        <v>257</v>
      </c>
      <c r="E109" s="4">
        <f t="shared" si="1"/>
        <v>1</v>
      </c>
      <c r="F109">
        <f>+Casos_PN_CORR[[#This Row],[10-mar]]</f>
        <v>0</v>
      </c>
      <c r="G109">
        <f>+Casos_PN_CORR[[#This Row],[11-mar]]-Casos_PN_CORR[[#This Row],[10-mar]]</f>
        <v>0</v>
      </c>
      <c r="H109">
        <f>+Casos_PN_CORR[[#This Row],[12-mar]]-Casos_PN_CORR[[#This Row],[11-mar]]</f>
        <v>0</v>
      </c>
      <c r="I109">
        <f>+Casos_PN_CORR[[#This Row],[13-mar]]-Casos_PN_CORR[[#This Row],[12-mar]]</f>
        <v>0</v>
      </c>
      <c r="J109">
        <f>+Casos_PN_CORR[[#This Row],[14-mar]]-Casos_PN_CORR[[#This Row],[13-mar]]</f>
        <v>0</v>
      </c>
      <c r="K109">
        <f>+Casos_PN_CORR[[#This Row],[15-mar]]-Casos_PN_CORR[[#This Row],[14-mar]]</f>
        <v>0</v>
      </c>
      <c r="L109">
        <f>+Casos_PN_CORR[[#This Row],[16-mar]]-Casos_PN_CORR[[#This Row],[15-mar]]</f>
        <v>0</v>
      </c>
      <c r="M109">
        <f>+Casos_PN_CORR[[#This Row],[17-mar]]-Casos_PN_CORR[[#This Row],[16-mar]]</f>
        <v>0</v>
      </c>
      <c r="N109">
        <f>+Casos_PN_CORR[[#This Row],[18-mar]]-Casos_PN_CORR[[#This Row],[17-mar]]</f>
        <v>0</v>
      </c>
      <c r="O109">
        <f>+Casos_PN_CORR[[#This Row],[19-mar]]-Casos_PN_CORR[[#This Row],[18-mar]]</f>
        <v>0</v>
      </c>
      <c r="P109">
        <f>+Casos_PN_CORR[[#This Row],[20-mar]]-Casos_PN_CORR[[#This Row],[19-mar]]</f>
        <v>0</v>
      </c>
      <c r="Q109">
        <f>+Casos_PN_CORR[[#This Row],[21-mar]]-Casos_PN_CORR[[#This Row],[20-mar]]</f>
        <v>0</v>
      </c>
      <c r="R109">
        <f>+Casos_PN_CORR[[#This Row],[22-mar]]-Casos_PN_CORR[[#This Row],[21-mar]]</f>
        <v>0</v>
      </c>
      <c r="S109">
        <f>+Casos_PN_CORR[[#This Row],[23-mar]]-Casos_PN_CORR[[#This Row],[22-mar]]</f>
        <v>0</v>
      </c>
      <c r="T109">
        <f>+Casos_PN_CORR[[#This Row],[24-mar]]-Casos_PN_CORR[[#This Row],[23-mar]]</f>
        <v>0</v>
      </c>
      <c r="U109">
        <f>+Casos_PN_CORR[[#This Row],[25-mar]]-Casos_PN_CORR[[#This Row],[24-mar]]</f>
        <v>0</v>
      </c>
      <c r="V109">
        <f>+Casos_PN_CORR[[#This Row],[26-mar]]-Casos_PN_CORR[[#This Row],[25-mar]]</f>
        <v>0</v>
      </c>
      <c r="W109">
        <f>+Casos_PN_CORR[[#This Row],[27-mar]]-Casos_PN_CORR[[#This Row],[26-mar]]</f>
        <v>0</v>
      </c>
      <c r="X109">
        <f>+Casos_PN_CORR[[#This Row],[28-mar]]-Casos_PN_CORR[[#This Row],[27-mar]]</f>
        <v>0</v>
      </c>
      <c r="Y109">
        <f>+Casos_PN_CORR[[#This Row],[29-mar]]-Casos_PN_CORR[[#This Row],[28-mar]]</f>
        <v>0</v>
      </c>
      <c r="Z109">
        <f>+Casos_PN_CORR[[#This Row],[30-mar]]-Casos_PN_CORR[[#This Row],[29-mar]]</f>
        <v>0</v>
      </c>
      <c r="AA109">
        <f>+Casos_PN_CORR[[#This Row],[31-mar]]-Casos_PN_CORR[[#This Row],[30-mar]]</f>
        <v>0</v>
      </c>
      <c r="AB109">
        <f>+Casos_PN_CORR[[#This Row],[1-abr]]-Casos_PN_CORR[[#This Row],[31-mar]]</f>
        <v>0</v>
      </c>
      <c r="AC109">
        <f>+Casos_PN_CORR[[#This Row],[2-abr]]-Casos_PN_CORR[[#This Row],[1-abr]]</f>
        <v>0</v>
      </c>
      <c r="AD109">
        <f>+Casos_PN_CORR[[#This Row],[3-abr]]-Casos_PN_CORR[[#This Row],[2-abr]]</f>
        <v>0</v>
      </c>
      <c r="AE109">
        <f>+Casos_PN_CORR[[#This Row],[4-abr]]-Casos_PN_CORR[[#This Row],[3-abr]]</f>
        <v>0</v>
      </c>
      <c r="AF109">
        <f>+Casos_PN_CORR[[#This Row],[5-abr]]-Casos_PN_CORR[[#This Row],[4-abr]]</f>
        <v>0</v>
      </c>
      <c r="AG109">
        <f>+Casos_PN_CORR[[#This Row],[6-abr]]-Casos_PN_CORR[[#This Row],[5-abr]]</f>
        <v>0</v>
      </c>
      <c r="AH109">
        <f>+Casos_PN_CORR[[#This Row],[7-abr]]-Casos_PN_CORR[[#This Row],[6-abr]]</f>
        <v>0</v>
      </c>
      <c r="AI109">
        <f>+Casos_PN_CORR[[#This Row],[8-abr]]-Casos_PN_CORR[[#This Row],[7-abr]]</f>
        <v>0</v>
      </c>
      <c r="AJ109">
        <f>+Casos_PN_CORR[[#This Row],[9-abr]]-Casos_PN_CORR[[#This Row],[8-abr]]</f>
        <v>0</v>
      </c>
      <c r="AK109">
        <f>+Casos_PN_CORR[[#This Row],[10-abr]]-Casos_PN_CORR[[#This Row],[9-abr]]</f>
        <v>0</v>
      </c>
      <c r="AL109">
        <f>+Casos_PN_CORR[[#This Row],[11-abr]]-Casos_PN_CORR[[#This Row],[10-abr]]</f>
        <v>0</v>
      </c>
      <c r="AM109">
        <f>+Casos_PN_CORR[[#This Row],[12-abr]]-Casos_PN_CORR[[#This Row],[11-abr]]</f>
        <v>0</v>
      </c>
      <c r="AN109">
        <f>+Casos_PN_CORR[[#This Row],[13-abr]]-Casos_PN_CORR[[#This Row],[12-abr]]</f>
        <v>0</v>
      </c>
      <c r="AO109">
        <f>+Casos_PN_CORR[[#This Row],[14-abr]]-Casos_PN_CORR[[#This Row],[13-abr]]</f>
        <v>0</v>
      </c>
      <c r="AP109">
        <f>+Casos_PN_CORR[[#This Row],[15-abr]]-Casos_PN_CORR[[#This Row],[14-abr]]</f>
        <v>0</v>
      </c>
      <c r="AQ109">
        <f>+Casos_PN_CORR[[#This Row],[16-abr]]-Casos_PN_CORR[[#This Row],[15-abr]]</f>
        <v>0</v>
      </c>
      <c r="AR109">
        <f>+Casos_PN_CORR[[#This Row],[17-abr]]-Casos_PN_CORR[[#This Row],[16-abr]]</f>
        <v>0</v>
      </c>
      <c r="AS109">
        <f>+Casos_PN_CORR[[#This Row],[18-abr]]-Casos_PN_CORR[[#This Row],[17-abr]]</f>
        <v>0</v>
      </c>
      <c r="AT109">
        <f>+Casos_PN_CORR[[#This Row],[19-abr]]-Casos_PN_CORR[[#This Row],[18-abr]]</f>
        <v>0</v>
      </c>
      <c r="AU109">
        <f>+Casos_PN_CORR[[#This Row],[20-abr]]-Casos_PN_CORR[[#This Row],[19-abr]]</f>
        <v>0</v>
      </c>
      <c r="AV109">
        <f>+Casos_PN_CORR[[#This Row],[21-abr]]-Casos_PN_CORR[[#This Row],[20-abr]]</f>
        <v>0</v>
      </c>
      <c r="AW109">
        <f>+Casos_PN_CORR[[#This Row],[22-abr]]-Casos_PN_CORR[[#This Row],[21-abr]]</f>
        <v>0</v>
      </c>
      <c r="AX109">
        <f>+Casos_PN_CORR[[#This Row],[23-abr]]-Casos_PN_CORR[[#This Row],[22-abr]]</f>
        <v>0</v>
      </c>
      <c r="AY109">
        <f>+Casos_PN_CORR[[#This Row],[24-abr]]-Casos_PN_CORR[[#This Row],[23-abr]]</f>
        <v>0</v>
      </c>
      <c r="AZ109">
        <f>+Casos_PN_CORR[[#This Row],[25-abr]]-Casos_PN_CORR[[#This Row],[24-abr]]</f>
        <v>0</v>
      </c>
      <c r="BA109">
        <f>+Casos_PN_CORR[[#This Row],[26-abr]]-Casos_PN_CORR[[#This Row],[25-abr]]</f>
        <v>0</v>
      </c>
      <c r="BB109">
        <f>+Casos_PN_CORR[[#This Row],[27-abr]]-Casos_PN_CORR[[#This Row],[26-abr]]</f>
        <v>0</v>
      </c>
      <c r="BC109">
        <f>+Casos_PN_CORR[[#This Row],[28-abr]]-Casos_PN_CORR[[#This Row],[27-abr]]</f>
        <v>0</v>
      </c>
      <c r="BD109">
        <f>+Casos_PN_CORR[[#This Row],[29-abr]]-Casos_PN_CORR[[#This Row],[28-abr]]</f>
        <v>0</v>
      </c>
      <c r="BE109">
        <f>+Casos_PN_CORR[[#This Row],[30-abr]]-Casos_PN_CORR[[#This Row],[29-abr]]</f>
        <v>0</v>
      </c>
      <c r="BF109">
        <f>+Casos_PN_CORR[[#This Row],[1-may]]-Casos_PN_CORR[[#This Row],[30-abr]]</f>
        <v>0</v>
      </c>
      <c r="BG109">
        <f>+Casos_PN_CORR[[#This Row],[2-may]]-Casos_PN_CORR[[#This Row],[1-may]]</f>
        <v>0</v>
      </c>
      <c r="BH109">
        <f>+Casos_PN_CORR[[#This Row],[3-may]]-Casos_PN_CORR[[#This Row],[2-may]]</f>
        <v>0</v>
      </c>
      <c r="BI109">
        <f>+Casos_PN_CORR[[#This Row],[4-may]]-Casos_PN_CORR[[#This Row],[3-may]]</f>
        <v>0</v>
      </c>
      <c r="BJ109">
        <f>+Casos_PN_CORR[[#This Row],[5-may]]-Casos_PN_CORR[[#This Row],[4-may]]</f>
        <v>0</v>
      </c>
      <c r="BK109">
        <f>+Casos_PN_CORR[[#This Row],[6-may]]-Casos_PN_CORR[[#This Row],[5-may]]</f>
        <v>0</v>
      </c>
      <c r="BL109">
        <f>+Casos_PN_CORR[[#This Row],[7-may]]-Casos_PN_CORR[[#This Row],[6-may]]</f>
        <v>0</v>
      </c>
      <c r="BM109">
        <f>+Casos_PN_CORR[[#This Row],[8-may]]-Casos_PN_CORR[[#This Row],[7-may]]</f>
        <v>0</v>
      </c>
      <c r="BN109">
        <f>+Casos_PN_CORR[[#This Row],[9-may]]-Casos_PN_CORR[[#This Row],[8-may]]</f>
        <v>0</v>
      </c>
      <c r="BO109">
        <f>+Casos_PN_CORR[[#This Row],[10-may]]-Casos_PN_CORR[[#This Row],[9-may]]</f>
        <v>0</v>
      </c>
      <c r="BP109">
        <f>+Casos_PN_CORR[[#This Row],[11-may]]-Casos_PN_CORR[[#This Row],[10-may]]</f>
        <v>0</v>
      </c>
      <c r="BQ109">
        <f>+Casos_PN_CORR[[#This Row],[12-may]]-Casos_PN_CORR[[#This Row],[11-may]]</f>
        <v>0</v>
      </c>
      <c r="BR109">
        <f>+Casos_PN_CORR[[#This Row],[13-may]]-Casos_PN_CORR[[#This Row],[12-may]]</f>
        <v>0</v>
      </c>
      <c r="BS109">
        <f>+Casos_PN_CORR[[#This Row],[14-may]]-Casos_PN_CORR[[#This Row],[13-may]]</f>
        <v>0</v>
      </c>
      <c r="BT109">
        <f>+Casos_PN_CORR[[#This Row],[15-may]]-Casos_PN_CORR[[#This Row],[14-may]]</f>
        <v>0</v>
      </c>
      <c r="BU109">
        <f>+Casos_PN_CORR[[#This Row],[16-may]]-Casos_PN_CORR[[#This Row],[15-may]]</f>
        <v>0</v>
      </c>
      <c r="BV109">
        <f>+Casos_PN_CORR[[#This Row],[17-may]]-Casos_PN_CORR[[#This Row],[16-may]]</f>
        <v>0</v>
      </c>
      <c r="BW109">
        <f>+Casos_PN_CORR[[#This Row],[18-may]]-Casos_PN_CORR[[#This Row],[17-may]]</f>
        <v>0</v>
      </c>
      <c r="BX109">
        <f>+Casos_PN_CORR[[#This Row],[19-may]]-Casos_PN_CORR[[#This Row],[18-may]]</f>
        <v>0</v>
      </c>
      <c r="BY109">
        <f>+Casos_PN_CORR[[#This Row],[20-may]]-Casos_PN_CORR[[#This Row],[19-may]]</f>
        <v>0</v>
      </c>
      <c r="BZ109">
        <f>+Casos_PN_CORR[[#This Row],[21-may]]-Casos_PN_CORR[[#This Row],[20-may]]</f>
        <v>0</v>
      </c>
      <c r="CA109">
        <f>+Casos_PN_CORR[[#This Row],[22-may]]-Casos_PN_CORR[[#This Row],[21-may]]</f>
        <v>0</v>
      </c>
      <c r="CB109">
        <f>+Casos_PN_CORR[[#This Row],[23-may]]-Casos_PN_CORR[[#This Row],[22-may]]</f>
        <v>0</v>
      </c>
      <c r="CC109">
        <f>+Casos_PN_CORR[[#This Row],[24-may]]-Casos_PN_CORR[[#This Row],[23-may]]</f>
        <v>0</v>
      </c>
      <c r="CD109">
        <f>+Casos_PN_CORR[[#This Row],[25-may]]-Casos_PN_CORR[[#This Row],[24-may]]</f>
        <v>0</v>
      </c>
      <c r="CE109">
        <f>+Casos_PN_CORR[[#This Row],[26-may]]-Casos_PN_CORR[[#This Row],[25-may]]</f>
        <v>0</v>
      </c>
      <c r="CF109">
        <f>+Casos_PN_CORR[[#This Row],[27-may]]-Casos_PN_CORR[[#This Row],[26-may]]</f>
        <v>0</v>
      </c>
      <c r="CG109">
        <f>+Casos_PN_CORR[[#This Row],[28-may]]-Casos_PN_CORR[[#This Row],[27-may]]</f>
        <v>0</v>
      </c>
      <c r="CH109">
        <f>+Casos_PN_CORR[[#This Row],[29-may]]-Casos_PN_CORR[[#This Row],[28-may]]</f>
        <v>0</v>
      </c>
      <c r="CI109">
        <f>+Casos_PN_CORR[[#This Row],[30-may]]-Casos_PN_CORR[[#This Row],[29-may]]</f>
        <v>0</v>
      </c>
      <c r="CJ109">
        <f>+Casos_PN_CORR[[#This Row],[31-may]]-Casos_PN_CORR[[#This Row],[30-may]]</f>
        <v>0</v>
      </c>
      <c r="CK109">
        <f>+Casos_PN_CORR[[#This Row],[1-jun]]-Casos_PN_CORR[[#This Row],[31-may]]</f>
        <v>0</v>
      </c>
      <c r="CL109">
        <f>+Casos_PN_CORR[[#This Row],[2-jun]]-Casos_PN_CORR[[#This Row],[1-jun]]</f>
        <v>0</v>
      </c>
      <c r="CM109">
        <f>+Casos_PN_CORR[[#This Row],[3-jun]]-Casos_PN_CORR[[#This Row],[2-jun]]</f>
        <v>0</v>
      </c>
      <c r="CN109">
        <f>+Casos_PN_CORR[[#This Row],[4-jun]]-Casos_PN_CORR[[#This Row],[3-jun]]</f>
        <v>0</v>
      </c>
      <c r="CO109">
        <f>+Casos_PN_CORR[[#This Row],[5-jun]]-Casos_PN_CORR[[#This Row],[4-jun]]</f>
        <v>1</v>
      </c>
      <c r="CP109">
        <f>+Casos_PN_CORR[[#This Row],[6-jun]]-Casos_PN_CORR[[#This Row],[5-jun]]</f>
        <v>0</v>
      </c>
    </row>
    <row r="110" spans="1:94">
      <c r="A110">
        <v>90502</v>
      </c>
      <c r="B110" s="2" t="s">
        <v>139</v>
      </c>
      <c r="C110" s="2" t="s">
        <v>258</v>
      </c>
      <c r="D110" s="2" t="s">
        <v>259</v>
      </c>
      <c r="E110" s="4">
        <f t="shared" si="1"/>
        <v>0</v>
      </c>
      <c r="F110">
        <f>+Casos_PN_CORR[[#This Row],[10-mar]]</f>
        <v>0</v>
      </c>
      <c r="G110">
        <f>+Casos_PN_CORR[[#This Row],[11-mar]]-Casos_PN_CORR[[#This Row],[10-mar]]</f>
        <v>0</v>
      </c>
      <c r="H110">
        <f>+Casos_PN_CORR[[#This Row],[12-mar]]-Casos_PN_CORR[[#This Row],[11-mar]]</f>
        <v>0</v>
      </c>
      <c r="I110">
        <f>+Casos_PN_CORR[[#This Row],[13-mar]]-Casos_PN_CORR[[#This Row],[12-mar]]</f>
        <v>0</v>
      </c>
      <c r="J110">
        <f>+Casos_PN_CORR[[#This Row],[14-mar]]-Casos_PN_CORR[[#This Row],[13-mar]]</f>
        <v>0</v>
      </c>
      <c r="K110">
        <f>+Casos_PN_CORR[[#This Row],[15-mar]]-Casos_PN_CORR[[#This Row],[14-mar]]</f>
        <v>0</v>
      </c>
      <c r="L110">
        <f>+Casos_PN_CORR[[#This Row],[16-mar]]-Casos_PN_CORR[[#This Row],[15-mar]]</f>
        <v>0</v>
      </c>
      <c r="M110">
        <f>+Casos_PN_CORR[[#This Row],[17-mar]]-Casos_PN_CORR[[#This Row],[16-mar]]</f>
        <v>0</v>
      </c>
      <c r="N110">
        <f>+Casos_PN_CORR[[#This Row],[18-mar]]-Casos_PN_CORR[[#This Row],[17-mar]]</f>
        <v>0</v>
      </c>
      <c r="O110">
        <f>+Casos_PN_CORR[[#This Row],[19-mar]]-Casos_PN_CORR[[#This Row],[18-mar]]</f>
        <v>0</v>
      </c>
      <c r="P110">
        <f>+Casos_PN_CORR[[#This Row],[20-mar]]-Casos_PN_CORR[[#This Row],[19-mar]]</f>
        <v>0</v>
      </c>
      <c r="Q110">
        <f>+Casos_PN_CORR[[#This Row],[21-mar]]-Casos_PN_CORR[[#This Row],[20-mar]]</f>
        <v>0</v>
      </c>
      <c r="R110">
        <f>+Casos_PN_CORR[[#This Row],[22-mar]]-Casos_PN_CORR[[#This Row],[21-mar]]</f>
        <v>0</v>
      </c>
      <c r="S110">
        <f>+Casos_PN_CORR[[#This Row],[23-mar]]-Casos_PN_CORR[[#This Row],[22-mar]]</f>
        <v>0</v>
      </c>
      <c r="T110">
        <f>+Casos_PN_CORR[[#This Row],[24-mar]]-Casos_PN_CORR[[#This Row],[23-mar]]</f>
        <v>0</v>
      </c>
      <c r="U110">
        <f>+Casos_PN_CORR[[#This Row],[25-mar]]-Casos_PN_CORR[[#This Row],[24-mar]]</f>
        <v>0</v>
      </c>
      <c r="V110">
        <f>+Casos_PN_CORR[[#This Row],[26-mar]]-Casos_PN_CORR[[#This Row],[25-mar]]</f>
        <v>0</v>
      </c>
      <c r="W110">
        <f>+Casos_PN_CORR[[#This Row],[27-mar]]-Casos_PN_CORR[[#This Row],[26-mar]]</f>
        <v>0</v>
      </c>
      <c r="X110">
        <f>+Casos_PN_CORR[[#This Row],[28-mar]]-Casos_PN_CORR[[#This Row],[27-mar]]</f>
        <v>0</v>
      </c>
      <c r="Y110">
        <f>+Casos_PN_CORR[[#This Row],[29-mar]]-Casos_PN_CORR[[#This Row],[28-mar]]</f>
        <v>0</v>
      </c>
      <c r="Z110">
        <f>+Casos_PN_CORR[[#This Row],[30-mar]]-Casos_PN_CORR[[#This Row],[29-mar]]</f>
        <v>0</v>
      </c>
      <c r="AA110">
        <f>+Casos_PN_CORR[[#This Row],[31-mar]]-Casos_PN_CORR[[#This Row],[30-mar]]</f>
        <v>0</v>
      </c>
      <c r="AB110">
        <f>+Casos_PN_CORR[[#This Row],[1-abr]]-Casos_PN_CORR[[#This Row],[31-mar]]</f>
        <v>0</v>
      </c>
      <c r="AC110">
        <f>+Casos_PN_CORR[[#This Row],[2-abr]]-Casos_PN_CORR[[#This Row],[1-abr]]</f>
        <v>0</v>
      </c>
      <c r="AD110">
        <f>+Casos_PN_CORR[[#This Row],[3-abr]]-Casos_PN_CORR[[#This Row],[2-abr]]</f>
        <v>0</v>
      </c>
      <c r="AE110">
        <f>+Casos_PN_CORR[[#This Row],[4-abr]]-Casos_PN_CORR[[#This Row],[3-abr]]</f>
        <v>0</v>
      </c>
      <c r="AF110">
        <f>+Casos_PN_CORR[[#This Row],[5-abr]]-Casos_PN_CORR[[#This Row],[4-abr]]</f>
        <v>0</v>
      </c>
      <c r="AG110">
        <f>+Casos_PN_CORR[[#This Row],[6-abr]]-Casos_PN_CORR[[#This Row],[5-abr]]</f>
        <v>0</v>
      </c>
      <c r="AH110">
        <f>+Casos_PN_CORR[[#This Row],[7-abr]]-Casos_PN_CORR[[#This Row],[6-abr]]</f>
        <v>0</v>
      </c>
      <c r="AI110">
        <f>+Casos_PN_CORR[[#This Row],[8-abr]]-Casos_PN_CORR[[#This Row],[7-abr]]</f>
        <v>0</v>
      </c>
      <c r="AJ110">
        <f>+Casos_PN_CORR[[#This Row],[9-abr]]-Casos_PN_CORR[[#This Row],[8-abr]]</f>
        <v>0</v>
      </c>
      <c r="AK110">
        <f>+Casos_PN_CORR[[#This Row],[10-abr]]-Casos_PN_CORR[[#This Row],[9-abr]]</f>
        <v>0</v>
      </c>
      <c r="AL110">
        <f>+Casos_PN_CORR[[#This Row],[11-abr]]-Casos_PN_CORR[[#This Row],[10-abr]]</f>
        <v>0</v>
      </c>
      <c r="AM110">
        <f>+Casos_PN_CORR[[#This Row],[12-abr]]-Casos_PN_CORR[[#This Row],[11-abr]]</f>
        <v>0</v>
      </c>
      <c r="AN110">
        <f>+Casos_PN_CORR[[#This Row],[13-abr]]-Casos_PN_CORR[[#This Row],[12-abr]]</f>
        <v>0</v>
      </c>
      <c r="AO110">
        <f>+Casos_PN_CORR[[#This Row],[14-abr]]-Casos_PN_CORR[[#This Row],[13-abr]]</f>
        <v>0</v>
      </c>
      <c r="AP110">
        <f>+Casos_PN_CORR[[#This Row],[15-abr]]-Casos_PN_CORR[[#This Row],[14-abr]]</f>
        <v>0</v>
      </c>
      <c r="AQ110">
        <f>+Casos_PN_CORR[[#This Row],[16-abr]]-Casos_PN_CORR[[#This Row],[15-abr]]</f>
        <v>0</v>
      </c>
      <c r="AR110">
        <f>+Casos_PN_CORR[[#This Row],[17-abr]]-Casos_PN_CORR[[#This Row],[16-abr]]</f>
        <v>0</v>
      </c>
      <c r="AS110">
        <f>+Casos_PN_CORR[[#This Row],[18-abr]]-Casos_PN_CORR[[#This Row],[17-abr]]</f>
        <v>0</v>
      </c>
      <c r="AT110">
        <f>+Casos_PN_CORR[[#This Row],[19-abr]]-Casos_PN_CORR[[#This Row],[18-abr]]</f>
        <v>0</v>
      </c>
      <c r="AU110">
        <f>+Casos_PN_CORR[[#This Row],[20-abr]]-Casos_PN_CORR[[#This Row],[19-abr]]</f>
        <v>0</v>
      </c>
      <c r="AV110">
        <f>+Casos_PN_CORR[[#This Row],[21-abr]]-Casos_PN_CORR[[#This Row],[20-abr]]</f>
        <v>0</v>
      </c>
      <c r="AW110">
        <f>+Casos_PN_CORR[[#This Row],[22-abr]]-Casos_PN_CORR[[#This Row],[21-abr]]</f>
        <v>0</v>
      </c>
      <c r="AX110">
        <f>+Casos_PN_CORR[[#This Row],[23-abr]]-Casos_PN_CORR[[#This Row],[22-abr]]</f>
        <v>0</v>
      </c>
      <c r="AY110">
        <f>+Casos_PN_CORR[[#This Row],[24-abr]]-Casos_PN_CORR[[#This Row],[23-abr]]</f>
        <v>0</v>
      </c>
      <c r="AZ110">
        <f>+Casos_PN_CORR[[#This Row],[25-abr]]-Casos_PN_CORR[[#This Row],[24-abr]]</f>
        <v>0</v>
      </c>
      <c r="BA110">
        <f>+Casos_PN_CORR[[#This Row],[26-abr]]-Casos_PN_CORR[[#This Row],[25-abr]]</f>
        <v>0</v>
      </c>
      <c r="BB110">
        <f>+Casos_PN_CORR[[#This Row],[27-abr]]-Casos_PN_CORR[[#This Row],[26-abr]]</f>
        <v>0</v>
      </c>
      <c r="BC110">
        <f>+Casos_PN_CORR[[#This Row],[28-abr]]-Casos_PN_CORR[[#This Row],[27-abr]]</f>
        <v>0</v>
      </c>
      <c r="BD110">
        <f>+Casos_PN_CORR[[#This Row],[29-abr]]-Casos_PN_CORR[[#This Row],[28-abr]]</f>
        <v>0</v>
      </c>
      <c r="BE110">
        <f>+Casos_PN_CORR[[#This Row],[30-abr]]-Casos_PN_CORR[[#This Row],[29-abr]]</f>
        <v>0</v>
      </c>
      <c r="BF110">
        <f>+Casos_PN_CORR[[#This Row],[1-may]]-Casos_PN_CORR[[#This Row],[30-abr]]</f>
        <v>0</v>
      </c>
      <c r="BG110">
        <f>+Casos_PN_CORR[[#This Row],[2-may]]-Casos_PN_CORR[[#This Row],[1-may]]</f>
        <v>0</v>
      </c>
      <c r="BH110">
        <f>+Casos_PN_CORR[[#This Row],[3-may]]-Casos_PN_CORR[[#This Row],[2-may]]</f>
        <v>0</v>
      </c>
      <c r="BI110">
        <f>+Casos_PN_CORR[[#This Row],[4-may]]-Casos_PN_CORR[[#This Row],[3-may]]</f>
        <v>0</v>
      </c>
      <c r="BJ110">
        <f>+Casos_PN_CORR[[#This Row],[5-may]]-Casos_PN_CORR[[#This Row],[4-may]]</f>
        <v>0</v>
      </c>
      <c r="BK110">
        <f>+Casos_PN_CORR[[#This Row],[6-may]]-Casos_PN_CORR[[#This Row],[5-may]]</f>
        <v>0</v>
      </c>
      <c r="BL110">
        <f>+Casos_PN_CORR[[#This Row],[7-may]]-Casos_PN_CORR[[#This Row],[6-may]]</f>
        <v>0</v>
      </c>
      <c r="BM110">
        <f>+Casos_PN_CORR[[#This Row],[8-may]]-Casos_PN_CORR[[#This Row],[7-may]]</f>
        <v>0</v>
      </c>
      <c r="BN110">
        <f>+Casos_PN_CORR[[#This Row],[9-may]]-Casos_PN_CORR[[#This Row],[8-may]]</f>
        <v>0</v>
      </c>
      <c r="BO110">
        <f>+Casos_PN_CORR[[#This Row],[10-may]]-Casos_PN_CORR[[#This Row],[9-may]]</f>
        <v>0</v>
      </c>
      <c r="BP110">
        <f>+Casos_PN_CORR[[#This Row],[11-may]]-Casos_PN_CORR[[#This Row],[10-may]]</f>
        <v>0</v>
      </c>
      <c r="BQ110">
        <f>+Casos_PN_CORR[[#This Row],[12-may]]-Casos_PN_CORR[[#This Row],[11-may]]</f>
        <v>0</v>
      </c>
      <c r="BR110">
        <f>+Casos_PN_CORR[[#This Row],[13-may]]-Casos_PN_CORR[[#This Row],[12-may]]</f>
        <v>0</v>
      </c>
      <c r="BS110">
        <f>+Casos_PN_CORR[[#This Row],[14-may]]-Casos_PN_CORR[[#This Row],[13-may]]</f>
        <v>0</v>
      </c>
      <c r="BT110">
        <f>+Casos_PN_CORR[[#This Row],[15-may]]-Casos_PN_CORR[[#This Row],[14-may]]</f>
        <v>0</v>
      </c>
      <c r="BU110">
        <f>+Casos_PN_CORR[[#This Row],[16-may]]-Casos_PN_CORR[[#This Row],[15-may]]</f>
        <v>0</v>
      </c>
      <c r="BV110">
        <f>+Casos_PN_CORR[[#This Row],[17-may]]-Casos_PN_CORR[[#This Row],[16-may]]</f>
        <v>0</v>
      </c>
      <c r="BW110">
        <f>+Casos_PN_CORR[[#This Row],[18-may]]-Casos_PN_CORR[[#This Row],[17-may]]</f>
        <v>0</v>
      </c>
      <c r="BX110">
        <f>+Casos_PN_CORR[[#This Row],[19-may]]-Casos_PN_CORR[[#This Row],[18-may]]</f>
        <v>0</v>
      </c>
      <c r="BY110">
        <f>+Casos_PN_CORR[[#This Row],[20-may]]-Casos_PN_CORR[[#This Row],[19-may]]</f>
        <v>0</v>
      </c>
      <c r="BZ110">
        <f>+Casos_PN_CORR[[#This Row],[21-may]]-Casos_PN_CORR[[#This Row],[20-may]]</f>
        <v>0</v>
      </c>
      <c r="CA110">
        <f>+Casos_PN_CORR[[#This Row],[22-may]]-Casos_PN_CORR[[#This Row],[21-may]]</f>
        <v>0</v>
      </c>
      <c r="CB110">
        <f>+Casos_PN_CORR[[#This Row],[23-may]]-Casos_PN_CORR[[#This Row],[22-may]]</f>
        <v>0</v>
      </c>
      <c r="CC110">
        <f>+Casos_PN_CORR[[#This Row],[24-may]]-Casos_PN_CORR[[#This Row],[23-may]]</f>
        <v>0</v>
      </c>
      <c r="CD110">
        <f>+Casos_PN_CORR[[#This Row],[25-may]]-Casos_PN_CORR[[#This Row],[24-may]]</f>
        <v>0</v>
      </c>
      <c r="CE110">
        <f>+Casos_PN_CORR[[#This Row],[26-may]]-Casos_PN_CORR[[#This Row],[25-may]]</f>
        <v>0</v>
      </c>
      <c r="CF110">
        <f>+Casos_PN_CORR[[#This Row],[27-may]]-Casos_PN_CORR[[#This Row],[26-may]]</f>
        <v>0</v>
      </c>
      <c r="CG110">
        <f>+Casos_PN_CORR[[#This Row],[28-may]]-Casos_PN_CORR[[#This Row],[27-may]]</f>
        <v>0</v>
      </c>
      <c r="CH110">
        <f>+Casos_PN_CORR[[#This Row],[29-may]]-Casos_PN_CORR[[#This Row],[28-may]]</f>
        <v>0</v>
      </c>
      <c r="CI110">
        <f>+Casos_PN_CORR[[#This Row],[30-may]]-Casos_PN_CORR[[#This Row],[29-may]]</f>
        <v>0</v>
      </c>
      <c r="CJ110">
        <f>+Casos_PN_CORR[[#This Row],[31-may]]-Casos_PN_CORR[[#This Row],[30-may]]</f>
        <v>0</v>
      </c>
      <c r="CK110">
        <f>+Casos_PN_CORR[[#This Row],[1-jun]]-Casos_PN_CORR[[#This Row],[31-may]]</f>
        <v>0</v>
      </c>
      <c r="CL110">
        <f>+Casos_PN_CORR[[#This Row],[2-jun]]-Casos_PN_CORR[[#This Row],[1-jun]]</f>
        <v>0</v>
      </c>
      <c r="CM110">
        <f>+Casos_PN_CORR[[#This Row],[3-jun]]-Casos_PN_CORR[[#This Row],[2-jun]]</f>
        <v>0</v>
      </c>
      <c r="CN110">
        <f>+Casos_PN_CORR[[#This Row],[4-jun]]-Casos_PN_CORR[[#This Row],[3-jun]]</f>
        <v>0</v>
      </c>
      <c r="CO110">
        <f>+Casos_PN_CORR[[#This Row],[5-jun]]-Casos_PN_CORR[[#This Row],[4-jun]]</f>
        <v>0</v>
      </c>
      <c r="CP110">
        <f>+Casos_PN_CORR[[#This Row],[6-jun]]-Casos_PN_CORR[[#This Row],[5-jun]]</f>
        <v>0</v>
      </c>
    </row>
    <row r="111" spans="1:94">
      <c r="A111">
        <v>120105</v>
      </c>
      <c r="B111" s="2" t="s">
        <v>104</v>
      </c>
      <c r="C111" s="2" t="s">
        <v>193</v>
      </c>
      <c r="D111" s="2" t="s">
        <v>260</v>
      </c>
      <c r="E111" s="4">
        <f t="shared" si="1"/>
        <v>0</v>
      </c>
      <c r="F111">
        <f>+Casos_PN_CORR[[#This Row],[10-mar]]</f>
        <v>0</v>
      </c>
      <c r="G111">
        <f>+Casos_PN_CORR[[#This Row],[11-mar]]-Casos_PN_CORR[[#This Row],[10-mar]]</f>
        <v>0</v>
      </c>
      <c r="H111">
        <f>+Casos_PN_CORR[[#This Row],[12-mar]]-Casos_PN_CORR[[#This Row],[11-mar]]</f>
        <v>0</v>
      </c>
      <c r="I111">
        <f>+Casos_PN_CORR[[#This Row],[13-mar]]-Casos_PN_CORR[[#This Row],[12-mar]]</f>
        <v>0</v>
      </c>
      <c r="J111">
        <f>+Casos_PN_CORR[[#This Row],[14-mar]]-Casos_PN_CORR[[#This Row],[13-mar]]</f>
        <v>0</v>
      </c>
      <c r="K111">
        <f>+Casos_PN_CORR[[#This Row],[15-mar]]-Casos_PN_CORR[[#This Row],[14-mar]]</f>
        <v>0</v>
      </c>
      <c r="L111">
        <f>+Casos_PN_CORR[[#This Row],[16-mar]]-Casos_PN_CORR[[#This Row],[15-mar]]</f>
        <v>0</v>
      </c>
      <c r="M111">
        <f>+Casos_PN_CORR[[#This Row],[17-mar]]-Casos_PN_CORR[[#This Row],[16-mar]]</f>
        <v>0</v>
      </c>
      <c r="N111">
        <f>+Casos_PN_CORR[[#This Row],[18-mar]]-Casos_PN_CORR[[#This Row],[17-mar]]</f>
        <v>0</v>
      </c>
      <c r="O111">
        <f>+Casos_PN_CORR[[#This Row],[19-mar]]-Casos_PN_CORR[[#This Row],[18-mar]]</f>
        <v>0</v>
      </c>
      <c r="P111">
        <f>+Casos_PN_CORR[[#This Row],[20-mar]]-Casos_PN_CORR[[#This Row],[19-mar]]</f>
        <v>0</v>
      </c>
      <c r="Q111">
        <f>+Casos_PN_CORR[[#This Row],[21-mar]]-Casos_PN_CORR[[#This Row],[20-mar]]</f>
        <v>0</v>
      </c>
      <c r="R111">
        <f>+Casos_PN_CORR[[#This Row],[22-mar]]-Casos_PN_CORR[[#This Row],[21-mar]]</f>
        <v>0</v>
      </c>
      <c r="S111">
        <f>+Casos_PN_CORR[[#This Row],[23-mar]]-Casos_PN_CORR[[#This Row],[22-mar]]</f>
        <v>0</v>
      </c>
      <c r="T111">
        <f>+Casos_PN_CORR[[#This Row],[24-mar]]-Casos_PN_CORR[[#This Row],[23-mar]]</f>
        <v>0</v>
      </c>
      <c r="U111">
        <f>+Casos_PN_CORR[[#This Row],[25-mar]]-Casos_PN_CORR[[#This Row],[24-mar]]</f>
        <v>0</v>
      </c>
      <c r="V111">
        <f>+Casos_PN_CORR[[#This Row],[26-mar]]-Casos_PN_CORR[[#This Row],[25-mar]]</f>
        <v>0</v>
      </c>
      <c r="W111">
        <f>+Casos_PN_CORR[[#This Row],[27-mar]]-Casos_PN_CORR[[#This Row],[26-mar]]</f>
        <v>0</v>
      </c>
      <c r="X111">
        <f>+Casos_PN_CORR[[#This Row],[28-mar]]-Casos_PN_CORR[[#This Row],[27-mar]]</f>
        <v>0</v>
      </c>
      <c r="Y111">
        <f>+Casos_PN_CORR[[#This Row],[29-mar]]-Casos_PN_CORR[[#This Row],[28-mar]]</f>
        <v>0</v>
      </c>
      <c r="Z111">
        <f>+Casos_PN_CORR[[#This Row],[30-mar]]-Casos_PN_CORR[[#This Row],[29-mar]]</f>
        <v>0</v>
      </c>
      <c r="AA111">
        <f>+Casos_PN_CORR[[#This Row],[31-mar]]-Casos_PN_CORR[[#This Row],[30-mar]]</f>
        <v>0</v>
      </c>
      <c r="AB111">
        <f>+Casos_PN_CORR[[#This Row],[1-abr]]-Casos_PN_CORR[[#This Row],[31-mar]]</f>
        <v>0</v>
      </c>
      <c r="AC111">
        <f>+Casos_PN_CORR[[#This Row],[2-abr]]-Casos_PN_CORR[[#This Row],[1-abr]]</f>
        <v>0</v>
      </c>
      <c r="AD111">
        <f>+Casos_PN_CORR[[#This Row],[3-abr]]-Casos_PN_CORR[[#This Row],[2-abr]]</f>
        <v>0</v>
      </c>
      <c r="AE111">
        <f>+Casos_PN_CORR[[#This Row],[4-abr]]-Casos_PN_CORR[[#This Row],[3-abr]]</f>
        <v>0</v>
      </c>
      <c r="AF111">
        <f>+Casos_PN_CORR[[#This Row],[5-abr]]-Casos_PN_CORR[[#This Row],[4-abr]]</f>
        <v>0</v>
      </c>
      <c r="AG111">
        <f>+Casos_PN_CORR[[#This Row],[6-abr]]-Casos_PN_CORR[[#This Row],[5-abr]]</f>
        <v>0</v>
      </c>
      <c r="AH111">
        <f>+Casos_PN_CORR[[#This Row],[7-abr]]-Casos_PN_CORR[[#This Row],[6-abr]]</f>
        <v>0</v>
      </c>
      <c r="AI111">
        <f>+Casos_PN_CORR[[#This Row],[8-abr]]-Casos_PN_CORR[[#This Row],[7-abr]]</f>
        <v>0</v>
      </c>
      <c r="AJ111">
        <f>+Casos_PN_CORR[[#This Row],[9-abr]]-Casos_PN_CORR[[#This Row],[8-abr]]</f>
        <v>0</v>
      </c>
      <c r="AK111">
        <f>+Casos_PN_CORR[[#This Row],[10-abr]]-Casos_PN_CORR[[#This Row],[9-abr]]</f>
        <v>0</v>
      </c>
      <c r="AL111">
        <f>+Casos_PN_CORR[[#This Row],[11-abr]]-Casos_PN_CORR[[#This Row],[10-abr]]</f>
        <v>0</v>
      </c>
      <c r="AM111">
        <f>+Casos_PN_CORR[[#This Row],[12-abr]]-Casos_PN_CORR[[#This Row],[11-abr]]</f>
        <v>0</v>
      </c>
      <c r="AN111">
        <f>+Casos_PN_CORR[[#This Row],[13-abr]]-Casos_PN_CORR[[#This Row],[12-abr]]</f>
        <v>0</v>
      </c>
      <c r="AO111">
        <f>+Casos_PN_CORR[[#This Row],[14-abr]]-Casos_PN_CORR[[#This Row],[13-abr]]</f>
        <v>0</v>
      </c>
      <c r="AP111">
        <f>+Casos_PN_CORR[[#This Row],[15-abr]]-Casos_PN_CORR[[#This Row],[14-abr]]</f>
        <v>0</v>
      </c>
      <c r="AQ111">
        <f>+Casos_PN_CORR[[#This Row],[16-abr]]-Casos_PN_CORR[[#This Row],[15-abr]]</f>
        <v>0</v>
      </c>
      <c r="AR111">
        <f>+Casos_PN_CORR[[#This Row],[17-abr]]-Casos_PN_CORR[[#This Row],[16-abr]]</f>
        <v>0</v>
      </c>
      <c r="AS111">
        <f>+Casos_PN_CORR[[#This Row],[18-abr]]-Casos_PN_CORR[[#This Row],[17-abr]]</f>
        <v>0</v>
      </c>
      <c r="AT111">
        <f>+Casos_PN_CORR[[#This Row],[19-abr]]-Casos_PN_CORR[[#This Row],[18-abr]]</f>
        <v>0</v>
      </c>
      <c r="AU111">
        <f>+Casos_PN_CORR[[#This Row],[20-abr]]-Casos_PN_CORR[[#This Row],[19-abr]]</f>
        <v>0</v>
      </c>
      <c r="AV111">
        <f>+Casos_PN_CORR[[#This Row],[21-abr]]-Casos_PN_CORR[[#This Row],[20-abr]]</f>
        <v>0</v>
      </c>
      <c r="AW111">
        <f>+Casos_PN_CORR[[#This Row],[22-abr]]-Casos_PN_CORR[[#This Row],[21-abr]]</f>
        <v>0</v>
      </c>
      <c r="AX111">
        <f>+Casos_PN_CORR[[#This Row],[23-abr]]-Casos_PN_CORR[[#This Row],[22-abr]]</f>
        <v>0</v>
      </c>
      <c r="AY111">
        <f>+Casos_PN_CORR[[#This Row],[24-abr]]-Casos_PN_CORR[[#This Row],[23-abr]]</f>
        <v>0</v>
      </c>
      <c r="AZ111">
        <f>+Casos_PN_CORR[[#This Row],[25-abr]]-Casos_PN_CORR[[#This Row],[24-abr]]</f>
        <v>0</v>
      </c>
      <c r="BA111">
        <f>+Casos_PN_CORR[[#This Row],[26-abr]]-Casos_PN_CORR[[#This Row],[25-abr]]</f>
        <v>0</v>
      </c>
      <c r="BB111">
        <f>+Casos_PN_CORR[[#This Row],[27-abr]]-Casos_PN_CORR[[#This Row],[26-abr]]</f>
        <v>0</v>
      </c>
      <c r="BC111">
        <f>+Casos_PN_CORR[[#This Row],[28-abr]]-Casos_PN_CORR[[#This Row],[27-abr]]</f>
        <v>0</v>
      </c>
      <c r="BD111">
        <f>+Casos_PN_CORR[[#This Row],[29-abr]]-Casos_PN_CORR[[#This Row],[28-abr]]</f>
        <v>0</v>
      </c>
      <c r="BE111">
        <f>+Casos_PN_CORR[[#This Row],[30-abr]]-Casos_PN_CORR[[#This Row],[29-abr]]</f>
        <v>0</v>
      </c>
      <c r="BF111">
        <f>+Casos_PN_CORR[[#This Row],[1-may]]-Casos_PN_CORR[[#This Row],[30-abr]]</f>
        <v>0</v>
      </c>
      <c r="BG111">
        <f>+Casos_PN_CORR[[#This Row],[2-may]]-Casos_PN_CORR[[#This Row],[1-may]]</f>
        <v>0</v>
      </c>
      <c r="BH111">
        <f>+Casos_PN_CORR[[#This Row],[3-may]]-Casos_PN_CORR[[#This Row],[2-may]]</f>
        <v>0</v>
      </c>
      <c r="BI111">
        <f>+Casos_PN_CORR[[#This Row],[4-may]]-Casos_PN_CORR[[#This Row],[3-may]]</f>
        <v>0</v>
      </c>
      <c r="BJ111">
        <f>+Casos_PN_CORR[[#This Row],[5-may]]-Casos_PN_CORR[[#This Row],[4-may]]</f>
        <v>0</v>
      </c>
      <c r="BK111">
        <f>+Casos_PN_CORR[[#This Row],[6-may]]-Casos_PN_CORR[[#This Row],[5-may]]</f>
        <v>0</v>
      </c>
      <c r="BL111">
        <f>+Casos_PN_CORR[[#This Row],[7-may]]-Casos_PN_CORR[[#This Row],[6-may]]</f>
        <v>0</v>
      </c>
      <c r="BM111">
        <f>+Casos_PN_CORR[[#This Row],[8-may]]-Casos_PN_CORR[[#This Row],[7-may]]</f>
        <v>0</v>
      </c>
      <c r="BN111">
        <f>+Casos_PN_CORR[[#This Row],[9-may]]-Casos_PN_CORR[[#This Row],[8-may]]</f>
        <v>0</v>
      </c>
      <c r="BO111">
        <f>+Casos_PN_CORR[[#This Row],[10-may]]-Casos_PN_CORR[[#This Row],[9-may]]</f>
        <v>0</v>
      </c>
      <c r="BP111">
        <f>+Casos_PN_CORR[[#This Row],[11-may]]-Casos_PN_CORR[[#This Row],[10-may]]</f>
        <v>0</v>
      </c>
      <c r="BQ111">
        <f>+Casos_PN_CORR[[#This Row],[12-may]]-Casos_PN_CORR[[#This Row],[11-may]]</f>
        <v>0</v>
      </c>
      <c r="BR111">
        <f>+Casos_PN_CORR[[#This Row],[13-may]]-Casos_PN_CORR[[#This Row],[12-may]]</f>
        <v>0</v>
      </c>
      <c r="BS111">
        <f>+Casos_PN_CORR[[#This Row],[14-may]]-Casos_PN_CORR[[#This Row],[13-may]]</f>
        <v>0</v>
      </c>
      <c r="BT111">
        <f>+Casos_PN_CORR[[#This Row],[15-may]]-Casos_PN_CORR[[#This Row],[14-may]]</f>
        <v>0</v>
      </c>
      <c r="BU111">
        <f>+Casos_PN_CORR[[#This Row],[16-may]]-Casos_PN_CORR[[#This Row],[15-may]]</f>
        <v>0</v>
      </c>
      <c r="BV111">
        <f>+Casos_PN_CORR[[#This Row],[17-may]]-Casos_PN_CORR[[#This Row],[16-may]]</f>
        <v>0</v>
      </c>
      <c r="BW111">
        <f>+Casos_PN_CORR[[#This Row],[18-may]]-Casos_PN_CORR[[#This Row],[17-may]]</f>
        <v>0</v>
      </c>
      <c r="BX111">
        <f>+Casos_PN_CORR[[#This Row],[19-may]]-Casos_PN_CORR[[#This Row],[18-may]]</f>
        <v>0</v>
      </c>
      <c r="BY111">
        <f>+Casos_PN_CORR[[#This Row],[20-may]]-Casos_PN_CORR[[#This Row],[19-may]]</f>
        <v>0</v>
      </c>
      <c r="BZ111">
        <f>+Casos_PN_CORR[[#This Row],[21-may]]-Casos_PN_CORR[[#This Row],[20-may]]</f>
        <v>0</v>
      </c>
      <c r="CA111">
        <f>+Casos_PN_CORR[[#This Row],[22-may]]-Casos_PN_CORR[[#This Row],[21-may]]</f>
        <v>0</v>
      </c>
      <c r="CB111">
        <f>+Casos_PN_CORR[[#This Row],[23-may]]-Casos_PN_CORR[[#This Row],[22-may]]</f>
        <v>0</v>
      </c>
      <c r="CC111">
        <f>+Casos_PN_CORR[[#This Row],[24-may]]-Casos_PN_CORR[[#This Row],[23-may]]</f>
        <v>0</v>
      </c>
      <c r="CD111">
        <f>+Casos_PN_CORR[[#This Row],[25-may]]-Casos_PN_CORR[[#This Row],[24-may]]</f>
        <v>0</v>
      </c>
      <c r="CE111">
        <f>+Casos_PN_CORR[[#This Row],[26-may]]-Casos_PN_CORR[[#This Row],[25-may]]</f>
        <v>0</v>
      </c>
      <c r="CF111">
        <f>+Casos_PN_CORR[[#This Row],[27-may]]-Casos_PN_CORR[[#This Row],[26-may]]</f>
        <v>0</v>
      </c>
      <c r="CG111">
        <f>+Casos_PN_CORR[[#This Row],[28-may]]-Casos_PN_CORR[[#This Row],[27-may]]</f>
        <v>0</v>
      </c>
      <c r="CH111">
        <f>+Casos_PN_CORR[[#This Row],[29-may]]-Casos_PN_CORR[[#This Row],[28-may]]</f>
        <v>0</v>
      </c>
      <c r="CI111">
        <f>+Casos_PN_CORR[[#This Row],[30-may]]-Casos_PN_CORR[[#This Row],[29-may]]</f>
        <v>0</v>
      </c>
      <c r="CJ111">
        <f>+Casos_PN_CORR[[#This Row],[31-may]]-Casos_PN_CORR[[#This Row],[30-may]]</f>
        <v>0</v>
      </c>
      <c r="CK111">
        <f>+Casos_PN_CORR[[#This Row],[1-jun]]-Casos_PN_CORR[[#This Row],[31-may]]</f>
        <v>0</v>
      </c>
      <c r="CL111">
        <f>+Casos_PN_CORR[[#This Row],[2-jun]]-Casos_PN_CORR[[#This Row],[1-jun]]</f>
        <v>0</v>
      </c>
      <c r="CM111">
        <f>+Casos_PN_CORR[[#This Row],[3-jun]]-Casos_PN_CORR[[#This Row],[2-jun]]</f>
        <v>0</v>
      </c>
      <c r="CN111">
        <f>+Casos_PN_CORR[[#This Row],[4-jun]]-Casos_PN_CORR[[#This Row],[3-jun]]</f>
        <v>0</v>
      </c>
      <c r="CO111">
        <f>+Casos_PN_CORR[[#This Row],[5-jun]]-Casos_PN_CORR[[#This Row],[4-jun]]</f>
        <v>0</v>
      </c>
      <c r="CP111">
        <f>+Casos_PN_CORR[[#This Row],[6-jun]]-Casos_PN_CORR[[#This Row],[5-jun]]</f>
        <v>0</v>
      </c>
    </row>
    <row r="112" spans="1:94">
      <c r="A112">
        <v>120401</v>
      </c>
      <c r="B112" s="2" t="s">
        <v>104</v>
      </c>
      <c r="C112" s="2" t="s">
        <v>261</v>
      </c>
      <c r="D112" s="2" t="s">
        <v>262</v>
      </c>
      <c r="E112" s="4">
        <f t="shared" si="1"/>
        <v>0</v>
      </c>
      <c r="F112">
        <f>+Casos_PN_CORR[[#This Row],[10-mar]]</f>
        <v>0</v>
      </c>
      <c r="G112">
        <f>+Casos_PN_CORR[[#This Row],[11-mar]]-Casos_PN_CORR[[#This Row],[10-mar]]</f>
        <v>0</v>
      </c>
      <c r="H112">
        <f>+Casos_PN_CORR[[#This Row],[12-mar]]-Casos_PN_CORR[[#This Row],[11-mar]]</f>
        <v>0</v>
      </c>
      <c r="I112">
        <f>+Casos_PN_CORR[[#This Row],[13-mar]]-Casos_PN_CORR[[#This Row],[12-mar]]</f>
        <v>0</v>
      </c>
      <c r="J112">
        <f>+Casos_PN_CORR[[#This Row],[14-mar]]-Casos_PN_CORR[[#This Row],[13-mar]]</f>
        <v>0</v>
      </c>
      <c r="K112">
        <f>+Casos_PN_CORR[[#This Row],[15-mar]]-Casos_PN_CORR[[#This Row],[14-mar]]</f>
        <v>0</v>
      </c>
      <c r="L112">
        <f>+Casos_PN_CORR[[#This Row],[16-mar]]-Casos_PN_CORR[[#This Row],[15-mar]]</f>
        <v>0</v>
      </c>
      <c r="M112">
        <f>+Casos_PN_CORR[[#This Row],[17-mar]]-Casos_PN_CORR[[#This Row],[16-mar]]</f>
        <v>0</v>
      </c>
      <c r="N112">
        <f>+Casos_PN_CORR[[#This Row],[18-mar]]-Casos_PN_CORR[[#This Row],[17-mar]]</f>
        <v>0</v>
      </c>
      <c r="O112">
        <f>+Casos_PN_CORR[[#This Row],[19-mar]]-Casos_PN_CORR[[#This Row],[18-mar]]</f>
        <v>0</v>
      </c>
      <c r="P112">
        <f>+Casos_PN_CORR[[#This Row],[20-mar]]-Casos_PN_CORR[[#This Row],[19-mar]]</f>
        <v>0</v>
      </c>
      <c r="Q112">
        <f>+Casos_PN_CORR[[#This Row],[21-mar]]-Casos_PN_CORR[[#This Row],[20-mar]]</f>
        <v>0</v>
      </c>
      <c r="R112">
        <f>+Casos_PN_CORR[[#This Row],[22-mar]]-Casos_PN_CORR[[#This Row],[21-mar]]</f>
        <v>0</v>
      </c>
      <c r="S112">
        <f>+Casos_PN_CORR[[#This Row],[23-mar]]-Casos_PN_CORR[[#This Row],[22-mar]]</f>
        <v>0</v>
      </c>
      <c r="T112">
        <f>+Casos_PN_CORR[[#This Row],[24-mar]]-Casos_PN_CORR[[#This Row],[23-mar]]</f>
        <v>0</v>
      </c>
      <c r="U112">
        <f>+Casos_PN_CORR[[#This Row],[25-mar]]-Casos_PN_CORR[[#This Row],[24-mar]]</f>
        <v>0</v>
      </c>
      <c r="V112">
        <f>+Casos_PN_CORR[[#This Row],[26-mar]]-Casos_PN_CORR[[#This Row],[25-mar]]</f>
        <v>0</v>
      </c>
      <c r="W112">
        <f>+Casos_PN_CORR[[#This Row],[27-mar]]-Casos_PN_CORR[[#This Row],[26-mar]]</f>
        <v>0</v>
      </c>
      <c r="X112">
        <f>+Casos_PN_CORR[[#This Row],[28-mar]]-Casos_PN_CORR[[#This Row],[27-mar]]</f>
        <v>0</v>
      </c>
      <c r="Y112">
        <f>+Casos_PN_CORR[[#This Row],[29-mar]]-Casos_PN_CORR[[#This Row],[28-mar]]</f>
        <v>0</v>
      </c>
      <c r="Z112">
        <f>+Casos_PN_CORR[[#This Row],[30-mar]]-Casos_PN_CORR[[#This Row],[29-mar]]</f>
        <v>0</v>
      </c>
      <c r="AA112">
        <f>+Casos_PN_CORR[[#This Row],[31-mar]]-Casos_PN_CORR[[#This Row],[30-mar]]</f>
        <v>0</v>
      </c>
      <c r="AB112">
        <f>+Casos_PN_CORR[[#This Row],[1-abr]]-Casos_PN_CORR[[#This Row],[31-mar]]</f>
        <v>0</v>
      </c>
      <c r="AC112">
        <f>+Casos_PN_CORR[[#This Row],[2-abr]]-Casos_PN_CORR[[#This Row],[1-abr]]</f>
        <v>0</v>
      </c>
      <c r="AD112">
        <f>+Casos_PN_CORR[[#This Row],[3-abr]]-Casos_PN_CORR[[#This Row],[2-abr]]</f>
        <v>0</v>
      </c>
      <c r="AE112">
        <f>+Casos_PN_CORR[[#This Row],[4-abr]]-Casos_PN_CORR[[#This Row],[3-abr]]</f>
        <v>0</v>
      </c>
      <c r="AF112">
        <f>+Casos_PN_CORR[[#This Row],[5-abr]]-Casos_PN_CORR[[#This Row],[4-abr]]</f>
        <v>0</v>
      </c>
      <c r="AG112">
        <f>+Casos_PN_CORR[[#This Row],[6-abr]]-Casos_PN_CORR[[#This Row],[5-abr]]</f>
        <v>0</v>
      </c>
      <c r="AH112">
        <f>+Casos_PN_CORR[[#This Row],[7-abr]]-Casos_PN_CORR[[#This Row],[6-abr]]</f>
        <v>0</v>
      </c>
      <c r="AI112">
        <f>+Casos_PN_CORR[[#This Row],[8-abr]]-Casos_PN_CORR[[#This Row],[7-abr]]</f>
        <v>0</v>
      </c>
      <c r="AJ112">
        <f>+Casos_PN_CORR[[#This Row],[9-abr]]-Casos_PN_CORR[[#This Row],[8-abr]]</f>
        <v>0</v>
      </c>
      <c r="AK112">
        <f>+Casos_PN_CORR[[#This Row],[10-abr]]-Casos_PN_CORR[[#This Row],[9-abr]]</f>
        <v>0</v>
      </c>
      <c r="AL112">
        <f>+Casos_PN_CORR[[#This Row],[11-abr]]-Casos_PN_CORR[[#This Row],[10-abr]]</f>
        <v>0</v>
      </c>
      <c r="AM112">
        <f>+Casos_PN_CORR[[#This Row],[12-abr]]-Casos_PN_CORR[[#This Row],[11-abr]]</f>
        <v>0</v>
      </c>
      <c r="AN112">
        <f>+Casos_PN_CORR[[#This Row],[13-abr]]-Casos_PN_CORR[[#This Row],[12-abr]]</f>
        <v>0</v>
      </c>
      <c r="AO112">
        <f>+Casos_PN_CORR[[#This Row],[14-abr]]-Casos_PN_CORR[[#This Row],[13-abr]]</f>
        <v>0</v>
      </c>
      <c r="AP112">
        <f>+Casos_PN_CORR[[#This Row],[15-abr]]-Casos_PN_CORR[[#This Row],[14-abr]]</f>
        <v>0</v>
      </c>
      <c r="AQ112">
        <f>+Casos_PN_CORR[[#This Row],[16-abr]]-Casos_PN_CORR[[#This Row],[15-abr]]</f>
        <v>0</v>
      </c>
      <c r="AR112">
        <f>+Casos_PN_CORR[[#This Row],[17-abr]]-Casos_PN_CORR[[#This Row],[16-abr]]</f>
        <v>0</v>
      </c>
      <c r="AS112">
        <f>+Casos_PN_CORR[[#This Row],[18-abr]]-Casos_PN_CORR[[#This Row],[17-abr]]</f>
        <v>0</v>
      </c>
      <c r="AT112">
        <f>+Casos_PN_CORR[[#This Row],[19-abr]]-Casos_PN_CORR[[#This Row],[18-abr]]</f>
        <v>0</v>
      </c>
      <c r="AU112">
        <f>+Casos_PN_CORR[[#This Row],[20-abr]]-Casos_PN_CORR[[#This Row],[19-abr]]</f>
        <v>0</v>
      </c>
      <c r="AV112">
        <f>+Casos_PN_CORR[[#This Row],[21-abr]]-Casos_PN_CORR[[#This Row],[20-abr]]</f>
        <v>0</v>
      </c>
      <c r="AW112">
        <f>+Casos_PN_CORR[[#This Row],[22-abr]]-Casos_PN_CORR[[#This Row],[21-abr]]</f>
        <v>0</v>
      </c>
      <c r="AX112">
        <f>+Casos_PN_CORR[[#This Row],[23-abr]]-Casos_PN_CORR[[#This Row],[22-abr]]</f>
        <v>0</v>
      </c>
      <c r="AY112">
        <f>+Casos_PN_CORR[[#This Row],[24-abr]]-Casos_PN_CORR[[#This Row],[23-abr]]</f>
        <v>0</v>
      </c>
      <c r="AZ112">
        <f>+Casos_PN_CORR[[#This Row],[25-abr]]-Casos_PN_CORR[[#This Row],[24-abr]]</f>
        <v>0</v>
      </c>
      <c r="BA112">
        <f>+Casos_PN_CORR[[#This Row],[26-abr]]-Casos_PN_CORR[[#This Row],[25-abr]]</f>
        <v>0</v>
      </c>
      <c r="BB112">
        <f>+Casos_PN_CORR[[#This Row],[27-abr]]-Casos_PN_CORR[[#This Row],[26-abr]]</f>
        <v>0</v>
      </c>
      <c r="BC112">
        <f>+Casos_PN_CORR[[#This Row],[28-abr]]-Casos_PN_CORR[[#This Row],[27-abr]]</f>
        <v>0</v>
      </c>
      <c r="BD112">
        <f>+Casos_PN_CORR[[#This Row],[29-abr]]-Casos_PN_CORR[[#This Row],[28-abr]]</f>
        <v>0</v>
      </c>
      <c r="BE112">
        <f>+Casos_PN_CORR[[#This Row],[30-abr]]-Casos_PN_CORR[[#This Row],[29-abr]]</f>
        <v>0</v>
      </c>
      <c r="BF112">
        <f>+Casos_PN_CORR[[#This Row],[1-may]]-Casos_PN_CORR[[#This Row],[30-abr]]</f>
        <v>0</v>
      </c>
      <c r="BG112">
        <f>+Casos_PN_CORR[[#This Row],[2-may]]-Casos_PN_CORR[[#This Row],[1-may]]</f>
        <v>0</v>
      </c>
      <c r="BH112">
        <f>+Casos_PN_CORR[[#This Row],[3-may]]-Casos_PN_CORR[[#This Row],[2-may]]</f>
        <v>0</v>
      </c>
      <c r="BI112">
        <f>+Casos_PN_CORR[[#This Row],[4-may]]-Casos_PN_CORR[[#This Row],[3-may]]</f>
        <v>0</v>
      </c>
      <c r="BJ112">
        <f>+Casos_PN_CORR[[#This Row],[5-may]]-Casos_PN_CORR[[#This Row],[4-may]]</f>
        <v>0</v>
      </c>
      <c r="BK112">
        <f>+Casos_PN_CORR[[#This Row],[6-may]]-Casos_PN_CORR[[#This Row],[5-may]]</f>
        <v>0</v>
      </c>
      <c r="BL112">
        <f>+Casos_PN_CORR[[#This Row],[7-may]]-Casos_PN_CORR[[#This Row],[6-may]]</f>
        <v>0</v>
      </c>
      <c r="BM112">
        <f>+Casos_PN_CORR[[#This Row],[8-may]]-Casos_PN_CORR[[#This Row],[7-may]]</f>
        <v>0</v>
      </c>
      <c r="BN112">
        <f>+Casos_PN_CORR[[#This Row],[9-may]]-Casos_PN_CORR[[#This Row],[8-may]]</f>
        <v>0</v>
      </c>
      <c r="BO112">
        <f>+Casos_PN_CORR[[#This Row],[10-may]]-Casos_PN_CORR[[#This Row],[9-may]]</f>
        <v>0</v>
      </c>
      <c r="BP112">
        <f>+Casos_PN_CORR[[#This Row],[11-may]]-Casos_PN_CORR[[#This Row],[10-may]]</f>
        <v>0</v>
      </c>
      <c r="BQ112">
        <f>+Casos_PN_CORR[[#This Row],[12-may]]-Casos_PN_CORR[[#This Row],[11-may]]</f>
        <v>0</v>
      </c>
      <c r="BR112">
        <f>+Casos_PN_CORR[[#This Row],[13-may]]-Casos_PN_CORR[[#This Row],[12-may]]</f>
        <v>0</v>
      </c>
      <c r="BS112">
        <f>+Casos_PN_CORR[[#This Row],[14-may]]-Casos_PN_CORR[[#This Row],[13-may]]</f>
        <v>0</v>
      </c>
      <c r="BT112">
        <f>+Casos_PN_CORR[[#This Row],[15-may]]-Casos_PN_CORR[[#This Row],[14-may]]</f>
        <v>0</v>
      </c>
      <c r="BU112">
        <f>+Casos_PN_CORR[[#This Row],[16-may]]-Casos_PN_CORR[[#This Row],[15-may]]</f>
        <v>0</v>
      </c>
      <c r="BV112">
        <f>+Casos_PN_CORR[[#This Row],[17-may]]-Casos_PN_CORR[[#This Row],[16-may]]</f>
        <v>0</v>
      </c>
      <c r="BW112">
        <f>+Casos_PN_CORR[[#This Row],[18-may]]-Casos_PN_CORR[[#This Row],[17-may]]</f>
        <v>0</v>
      </c>
      <c r="BX112">
        <f>+Casos_PN_CORR[[#This Row],[19-may]]-Casos_PN_CORR[[#This Row],[18-may]]</f>
        <v>0</v>
      </c>
      <c r="BY112">
        <f>+Casos_PN_CORR[[#This Row],[20-may]]-Casos_PN_CORR[[#This Row],[19-may]]</f>
        <v>0</v>
      </c>
      <c r="BZ112">
        <f>+Casos_PN_CORR[[#This Row],[21-may]]-Casos_PN_CORR[[#This Row],[20-may]]</f>
        <v>0</v>
      </c>
      <c r="CA112">
        <f>+Casos_PN_CORR[[#This Row],[22-may]]-Casos_PN_CORR[[#This Row],[21-may]]</f>
        <v>0</v>
      </c>
      <c r="CB112">
        <f>+Casos_PN_CORR[[#This Row],[23-may]]-Casos_PN_CORR[[#This Row],[22-may]]</f>
        <v>0</v>
      </c>
      <c r="CC112">
        <f>+Casos_PN_CORR[[#This Row],[24-may]]-Casos_PN_CORR[[#This Row],[23-may]]</f>
        <v>0</v>
      </c>
      <c r="CD112">
        <f>+Casos_PN_CORR[[#This Row],[25-may]]-Casos_PN_CORR[[#This Row],[24-may]]</f>
        <v>0</v>
      </c>
      <c r="CE112">
        <f>+Casos_PN_CORR[[#This Row],[26-may]]-Casos_PN_CORR[[#This Row],[25-may]]</f>
        <v>0</v>
      </c>
      <c r="CF112">
        <f>+Casos_PN_CORR[[#This Row],[27-may]]-Casos_PN_CORR[[#This Row],[26-may]]</f>
        <v>0</v>
      </c>
      <c r="CG112">
        <f>+Casos_PN_CORR[[#This Row],[28-may]]-Casos_PN_CORR[[#This Row],[27-may]]</f>
        <v>0</v>
      </c>
      <c r="CH112">
        <f>+Casos_PN_CORR[[#This Row],[29-may]]-Casos_PN_CORR[[#This Row],[28-may]]</f>
        <v>0</v>
      </c>
      <c r="CI112">
        <f>+Casos_PN_CORR[[#This Row],[30-may]]-Casos_PN_CORR[[#This Row],[29-may]]</f>
        <v>0</v>
      </c>
      <c r="CJ112">
        <f>+Casos_PN_CORR[[#This Row],[31-may]]-Casos_PN_CORR[[#This Row],[30-may]]</f>
        <v>0</v>
      </c>
      <c r="CK112">
        <f>+Casos_PN_CORR[[#This Row],[1-jun]]-Casos_PN_CORR[[#This Row],[31-may]]</f>
        <v>0</v>
      </c>
      <c r="CL112">
        <f>+Casos_PN_CORR[[#This Row],[2-jun]]-Casos_PN_CORR[[#This Row],[1-jun]]</f>
        <v>0</v>
      </c>
      <c r="CM112">
        <f>+Casos_PN_CORR[[#This Row],[3-jun]]-Casos_PN_CORR[[#This Row],[2-jun]]</f>
        <v>0</v>
      </c>
      <c r="CN112">
        <f>+Casos_PN_CORR[[#This Row],[4-jun]]-Casos_PN_CORR[[#This Row],[3-jun]]</f>
        <v>0</v>
      </c>
      <c r="CO112">
        <f>+Casos_PN_CORR[[#This Row],[5-jun]]-Casos_PN_CORR[[#This Row],[4-jun]]</f>
        <v>0</v>
      </c>
      <c r="CP112">
        <f>+Casos_PN_CORR[[#This Row],[6-jun]]-Casos_PN_CORR[[#This Row],[5-jun]]</f>
        <v>0</v>
      </c>
    </row>
    <row r="113" spans="1:94">
      <c r="A113">
        <v>60402</v>
      </c>
      <c r="B113" s="2" t="s">
        <v>214</v>
      </c>
      <c r="C113" s="2" t="s">
        <v>263</v>
      </c>
      <c r="D113" s="2" t="s">
        <v>264</v>
      </c>
      <c r="E113" s="4">
        <f t="shared" si="1"/>
        <v>0</v>
      </c>
      <c r="F113">
        <f>+Casos_PN_CORR[[#This Row],[10-mar]]</f>
        <v>0</v>
      </c>
      <c r="G113">
        <f>+Casos_PN_CORR[[#This Row],[11-mar]]-Casos_PN_CORR[[#This Row],[10-mar]]</f>
        <v>0</v>
      </c>
      <c r="H113">
        <f>+Casos_PN_CORR[[#This Row],[12-mar]]-Casos_PN_CORR[[#This Row],[11-mar]]</f>
        <v>0</v>
      </c>
      <c r="I113">
        <f>+Casos_PN_CORR[[#This Row],[13-mar]]-Casos_PN_CORR[[#This Row],[12-mar]]</f>
        <v>0</v>
      </c>
      <c r="J113">
        <f>+Casos_PN_CORR[[#This Row],[14-mar]]-Casos_PN_CORR[[#This Row],[13-mar]]</f>
        <v>0</v>
      </c>
      <c r="K113">
        <f>+Casos_PN_CORR[[#This Row],[15-mar]]-Casos_PN_CORR[[#This Row],[14-mar]]</f>
        <v>0</v>
      </c>
      <c r="L113">
        <f>+Casos_PN_CORR[[#This Row],[16-mar]]-Casos_PN_CORR[[#This Row],[15-mar]]</f>
        <v>0</v>
      </c>
      <c r="M113">
        <f>+Casos_PN_CORR[[#This Row],[17-mar]]-Casos_PN_CORR[[#This Row],[16-mar]]</f>
        <v>0</v>
      </c>
      <c r="N113">
        <f>+Casos_PN_CORR[[#This Row],[18-mar]]-Casos_PN_CORR[[#This Row],[17-mar]]</f>
        <v>0</v>
      </c>
      <c r="O113">
        <f>+Casos_PN_CORR[[#This Row],[19-mar]]-Casos_PN_CORR[[#This Row],[18-mar]]</f>
        <v>0</v>
      </c>
      <c r="P113">
        <f>+Casos_PN_CORR[[#This Row],[20-mar]]-Casos_PN_CORR[[#This Row],[19-mar]]</f>
        <v>0</v>
      </c>
      <c r="Q113">
        <f>+Casos_PN_CORR[[#This Row],[21-mar]]-Casos_PN_CORR[[#This Row],[20-mar]]</f>
        <v>0</v>
      </c>
      <c r="R113">
        <f>+Casos_PN_CORR[[#This Row],[22-mar]]-Casos_PN_CORR[[#This Row],[21-mar]]</f>
        <v>0</v>
      </c>
      <c r="S113">
        <f>+Casos_PN_CORR[[#This Row],[23-mar]]-Casos_PN_CORR[[#This Row],[22-mar]]</f>
        <v>0</v>
      </c>
      <c r="T113">
        <f>+Casos_PN_CORR[[#This Row],[24-mar]]-Casos_PN_CORR[[#This Row],[23-mar]]</f>
        <v>0</v>
      </c>
      <c r="U113">
        <f>+Casos_PN_CORR[[#This Row],[25-mar]]-Casos_PN_CORR[[#This Row],[24-mar]]</f>
        <v>0</v>
      </c>
      <c r="V113">
        <f>+Casos_PN_CORR[[#This Row],[26-mar]]-Casos_PN_CORR[[#This Row],[25-mar]]</f>
        <v>0</v>
      </c>
      <c r="W113">
        <f>+Casos_PN_CORR[[#This Row],[27-mar]]-Casos_PN_CORR[[#This Row],[26-mar]]</f>
        <v>0</v>
      </c>
      <c r="X113">
        <f>+Casos_PN_CORR[[#This Row],[28-mar]]-Casos_PN_CORR[[#This Row],[27-mar]]</f>
        <v>0</v>
      </c>
      <c r="Y113">
        <f>+Casos_PN_CORR[[#This Row],[29-mar]]-Casos_PN_CORR[[#This Row],[28-mar]]</f>
        <v>0</v>
      </c>
      <c r="Z113">
        <f>+Casos_PN_CORR[[#This Row],[30-mar]]-Casos_PN_CORR[[#This Row],[29-mar]]</f>
        <v>0</v>
      </c>
      <c r="AA113">
        <f>+Casos_PN_CORR[[#This Row],[31-mar]]-Casos_PN_CORR[[#This Row],[30-mar]]</f>
        <v>0</v>
      </c>
      <c r="AB113">
        <f>+Casos_PN_CORR[[#This Row],[1-abr]]-Casos_PN_CORR[[#This Row],[31-mar]]</f>
        <v>0</v>
      </c>
      <c r="AC113">
        <f>+Casos_PN_CORR[[#This Row],[2-abr]]-Casos_PN_CORR[[#This Row],[1-abr]]</f>
        <v>0</v>
      </c>
      <c r="AD113">
        <f>+Casos_PN_CORR[[#This Row],[3-abr]]-Casos_PN_CORR[[#This Row],[2-abr]]</f>
        <v>0</v>
      </c>
      <c r="AE113">
        <f>+Casos_PN_CORR[[#This Row],[4-abr]]-Casos_PN_CORR[[#This Row],[3-abr]]</f>
        <v>0</v>
      </c>
      <c r="AF113">
        <f>+Casos_PN_CORR[[#This Row],[5-abr]]-Casos_PN_CORR[[#This Row],[4-abr]]</f>
        <v>0</v>
      </c>
      <c r="AG113">
        <f>+Casos_PN_CORR[[#This Row],[6-abr]]-Casos_PN_CORR[[#This Row],[5-abr]]</f>
        <v>0</v>
      </c>
      <c r="AH113">
        <f>+Casos_PN_CORR[[#This Row],[7-abr]]-Casos_PN_CORR[[#This Row],[6-abr]]</f>
        <v>0</v>
      </c>
      <c r="AI113">
        <f>+Casos_PN_CORR[[#This Row],[8-abr]]-Casos_PN_CORR[[#This Row],[7-abr]]</f>
        <v>0</v>
      </c>
      <c r="AJ113">
        <f>+Casos_PN_CORR[[#This Row],[9-abr]]-Casos_PN_CORR[[#This Row],[8-abr]]</f>
        <v>0</v>
      </c>
      <c r="AK113">
        <f>+Casos_PN_CORR[[#This Row],[10-abr]]-Casos_PN_CORR[[#This Row],[9-abr]]</f>
        <v>0</v>
      </c>
      <c r="AL113">
        <f>+Casos_PN_CORR[[#This Row],[11-abr]]-Casos_PN_CORR[[#This Row],[10-abr]]</f>
        <v>0</v>
      </c>
      <c r="AM113">
        <f>+Casos_PN_CORR[[#This Row],[12-abr]]-Casos_PN_CORR[[#This Row],[11-abr]]</f>
        <v>0</v>
      </c>
      <c r="AN113">
        <f>+Casos_PN_CORR[[#This Row],[13-abr]]-Casos_PN_CORR[[#This Row],[12-abr]]</f>
        <v>0</v>
      </c>
      <c r="AO113">
        <f>+Casos_PN_CORR[[#This Row],[14-abr]]-Casos_PN_CORR[[#This Row],[13-abr]]</f>
        <v>0</v>
      </c>
      <c r="AP113">
        <f>+Casos_PN_CORR[[#This Row],[15-abr]]-Casos_PN_CORR[[#This Row],[14-abr]]</f>
        <v>0</v>
      </c>
      <c r="AQ113">
        <f>+Casos_PN_CORR[[#This Row],[16-abr]]-Casos_PN_CORR[[#This Row],[15-abr]]</f>
        <v>0</v>
      </c>
      <c r="AR113">
        <f>+Casos_PN_CORR[[#This Row],[17-abr]]-Casos_PN_CORR[[#This Row],[16-abr]]</f>
        <v>0</v>
      </c>
      <c r="AS113">
        <f>+Casos_PN_CORR[[#This Row],[18-abr]]-Casos_PN_CORR[[#This Row],[17-abr]]</f>
        <v>0</v>
      </c>
      <c r="AT113">
        <f>+Casos_PN_CORR[[#This Row],[19-abr]]-Casos_PN_CORR[[#This Row],[18-abr]]</f>
        <v>0</v>
      </c>
      <c r="AU113">
        <f>+Casos_PN_CORR[[#This Row],[20-abr]]-Casos_PN_CORR[[#This Row],[19-abr]]</f>
        <v>0</v>
      </c>
      <c r="AV113">
        <f>+Casos_PN_CORR[[#This Row],[21-abr]]-Casos_PN_CORR[[#This Row],[20-abr]]</f>
        <v>0</v>
      </c>
      <c r="AW113">
        <f>+Casos_PN_CORR[[#This Row],[22-abr]]-Casos_PN_CORR[[#This Row],[21-abr]]</f>
        <v>0</v>
      </c>
      <c r="AX113">
        <f>+Casos_PN_CORR[[#This Row],[23-abr]]-Casos_PN_CORR[[#This Row],[22-abr]]</f>
        <v>0</v>
      </c>
      <c r="AY113">
        <f>+Casos_PN_CORR[[#This Row],[24-abr]]-Casos_PN_CORR[[#This Row],[23-abr]]</f>
        <v>0</v>
      </c>
      <c r="AZ113">
        <f>+Casos_PN_CORR[[#This Row],[25-abr]]-Casos_PN_CORR[[#This Row],[24-abr]]</f>
        <v>0</v>
      </c>
      <c r="BA113">
        <f>+Casos_PN_CORR[[#This Row],[26-abr]]-Casos_PN_CORR[[#This Row],[25-abr]]</f>
        <v>0</v>
      </c>
      <c r="BB113">
        <f>+Casos_PN_CORR[[#This Row],[27-abr]]-Casos_PN_CORR[[#This Row],[26-abr]]</f>
        <v>0</v>
      </c>
      <c r="BC113">
        <f>+Casos_PN_CORR[[#This Row],[28-abr]]-Casos_PN_CORR[[#This Row],[27-abr]]</f>
        <v>0</v>
      </c>
      <c r="BD113">
        <f>+Casos_PN_CORR[[#This Row],[29-abr]]-Casos_PN_CORR[[#This Row],[28-abr]]</f>
        <v>0</v>
      </c>
      <c r="BE113">
        <f>+Casos_PN_CORR[[#This Row],[30-abr]]-Casos_PN_CORR[[#This Row],[29-abr]]</f>
        <v>0</v>
      </c>
      <c r="BF113">
        <f>+Casos_PN_CORR[[#This Row],[1-may]]-Casos_PN_CORR[[#This Row],[30-abr]]</f>
        <v>0</v>
      </c>
      <c r="BG113">
        <f>+Casos_PN_CORR[[#This Row],[2-may]]-Casos_PN_CORR[[#This Row],[1-may]]</f>
        <v>0</v>
      </c>
      <c r="BH113">
        <f>+Casos_PN_CORR[[#This Row],[3-may]]-Casos_PN_CORR[[#This Row],[2-may]]</f>
        <v>0</v>
      </c>
      <c r="BI113">
        <f>+Casos_PN_CORR[[#This Row],[4-may]]-Casos_PN_CORR[[#This Row],[3-may]]</f>
        <v>0</v>
      </c>
      <c r="BJ113">
        <f>+Casos_PN_CORR[[#This Row],[5-may]]-Casos_PN_CORR[[#This Row],[4-may]]</f>
        <v>0</v>
      </c>
      <c r="BK113">
        <f>+Casos_PN_CORR[[#This Row],[6-may]]-Casos_PN_CORR[[#This Row],[5-may]]</f>
        <v>0</v>
      </c>
      <c r="BL113">
        <f>+Casos_PN_CORR[[#This Row],[7-may]]-Casos_PN_CORR[[#This Row],[6-may]]</f>
        <v>0</v>
      </c>
      <c r="BM113">
        <f>+Casos_PN_CORR[[#This Row],[8-may]]-Casos_PN_CORR[[#This Row],[7-may]]</f>
        <v>0</v>
      </c>
      <c r="BN113">
        <f>+Casos_PN_CORR[[#This Row],[9-may]]-Casos_PN_CORR[[#This Row],[8-may]]</f>
        <v>0</v>
      </c>
      <c r="BO113">
        <f>+Casos_PN_CORR[[#This Row],[10-may]]-Casos_PN_CORR[[#This Row],[9-may]]</f>
        <v>0</v>
      </c>
      <c r="BP113">
        <f>+Casos_PN_CORR[[#This Row],[11-may]]-Casos_PN_CORR[[#This Row],[10-may]]</f>
        <v>0</v>
      </c>
      <c r="BQ113">
        <f>+Casos_PN_CORR[[#This Row],[12-may]]-Casos_PN_CORR[[#This Row],[11-may]]</f>
        <v>0</v>
      </c>
      <c r="BR113">
        <f>+Casos_PN_CORR[[#This Row],[13-may]]-Casos_PN_CORR[[#This Row],[12-may]]</f>
        <v>0</v>
      </c>
      <c r="BS113">
        <f>+Casos_PN_CORR[[#This Row],[14-may]]-Casos_PN_CORR[[#This Row],[13-may]]</f>
        <v>0</v>
      </c>
      <c r="BT113">
        <f>+Casos_PN_CORR[[#This Row],[15-may]]-Casos_PN_CORR[[#This Row],[14-may]]</f>
        <v>0</v>
      </c>
      <c r="BU113">
        <f>+Casos_PN_CORR[[#This Row],[16-may]]-Casos_PN_CORR[[#This Row],[15-may]]</f>
        <v>0</v>
      </c>
      <c r="BV113">
        <f>+Casos_PN_CORR[[#This Row],[17-may]]-Casos_PN_CORR[[#This Row],[16-may]]</f>
        <v>0</v>
      </c>
      <c r="BW113">
        <f>+Casos_PN_CORR[[#This Row],[18-may]]-Casos_PN_CORR[[#This Row],[17-may]]</f>
        <v>0</v>
      </c>
      <c r="BX113">
        <f>+Casos_PN_CORR[[#This Row],[19-may]]-Casos_PN_CORR[[#This Row],[18-may]]</f>
        <v>0</v>
      </c>
      <c r="BY113">
        <f>+Casos_PN_CORR[[#This Row],[20-may]]-Casos_PN_CORR[[#This Row],[19-may]]</f>
        <v>0</v>
      </c>
      <c r="BZ113">
        <f>+Casos_PN_CORR[[#This Row],[21-may]]-Casos_PN_CORR[[#This Row],[20-may]]</f>
        <v>0</v>
      </c>
      <c r="CA113">
        <f>+Casos_PN_CORR[[#This Row],[22-may]]-Casos_PN_CORR[[#This Row],[21-may]]</f>
        <v>0</v>
      </c>
      <c r="CB113">
        <f>+Casos_PN_CORR[[#This Row],[23-may]]-Casos_PN_CORR[[#This Row],[22-may]]</f>
        <v>0</v>
      </c>
      <c r="CC113">
        <f>+Casos_PN_CORR[[#This Row],[24-may]]-Casos_PN_CORR[[#This Row],[23-may]]</f>
        <v>0</v>
      </c>
      <c r="CD113">
        <f>+Casos_PN_CORR[[#This Row],[25-may]]-Casos_PN_CORR[[#This Row],[24-may]]</f>
        <v>0</v>
      </c>
      <c r="CE113">
        <f>+Casos_PN_CORR[[#This Row],[26-may]]-Casos_PN_CORR[[#This Row],[25-may]]</f>
        <v>0</v>
      </c>
      <c r="CF113">
        <f>+Casos_PN_CORR[[#This Row],[27-may]]-Casos_PN_CORR[[#This Row],[26-may]]</f>
        <v>0</v>
      </c>
      <c r="CG113">
        <f>+Casos_PN_CORR[[#This Row],[28-may]]-Casos_PN_CORR[[#This Row],[27-may]]</f>
        <v>0</v>
      </c>
      <c r="CH113">
        <f>+Casos_PN_CORR[[#This Row],[29-may]]-Casos_PN_CORR[[#This Row],[28-may]]</f>
        <v>0</v>
      </c>
      <c r="CI113">
        <f>+Casos_PN_CORR[[#This Row],[30-may]]-Casos_PN_CORR[[#This Row],[29-may]]</f>
        <v>0</v>
      </c>
      <c r="CJ113">
        <f>+Casos_PN_CORR[[#This Row],[31-may]]-Casos_PN_CORR[[#This Row],[30-may]]</f>
        <v>0</v>
      </c>
      <c r="CK113">
        <f>+Casos_PN_CORR[[#This Row],[1-jun]]-Casos_PN_CORR[[#This Row],[31-may]]</f>
        <v>0</v>
      </c>
      <c r="CL113">
        <f>+Casos_PN_CORR[[#This Row],[2-jun]]-Casos_PN_CORR[[#This Row],[1-jun]]</f>
        <v>0</v>
      </c>
      <c r="CM113">
        <f>+Casos_PN_CORR[[#This Row],[3-jun]]-Casos_PN_CORR[[#This Row],[2-jun]]</f>
        <v>0</v>
      </c>
      <c r="CN113">
        <f>+Casos_PN_CORR[[#This Row],[4-jun]]-Casos_PN_CORR[[#This Row],[3-jun]]</f>
        <v>0</v>
      </c>
      <c r="CO113">
        <f>+Casos_PN_CORR[[#This Row],[5-jun]]-Casos_PN_CORR[[#This Row],[4-jun]]</f>
        <v>0</v>
      </c>
      <c r="CP113">
        <f>+Casos_PN_CORR[[#This Row],[6-jun]]-Casos_PN_CORR[[#This Row],[5-jun]]</f>
        <v>0</v>
      </c>
    </row>
    <row r="114" spans="1:94">
      <c r="A114">
        <v>120504</v>
      </c>
      <c r="B114" s="2" t="s">
        <v>104</v>
      </c>
      <c r="C114" s="2" t="s">
        <v>105</v>
      </c>
      <c r="D114" s="2" t="s">
        <v>265</v>
      </c>
      <c r="E114" s="4">
        <f t="shared" si="1"/>
        <v>0</v>
      </c>
      <c r="F114">
        <f>+Casos_PN_CORR[[#This Row],[10-mar]]</f>
        <v>0</v>
      </c>
      <c r="G114">
        <f>+Casos_PN_CORR[[#This Row],[11-mar]]-Casos_PN_CORR[[#This Row],[10-mar]]</f>
        <v>0</v>
      </c>
      <c r="H114">
        <f>+Casos_PN_CORR[[#This Row],[12-mar]]-Casos_PN_CORR[[#This Row],[11-mar]]</f>
        <v>0</v>
      </c>
      <c r="I114">
        <f>+Casos_PN_CORR[[#This Row],[13-mar]]-Casos_PN_CORR[[#This Row],[12-mar]]</f>
        <v>0</v>
      </c>
      <c r="J114">
        <f>+Casos_PN_CORR[[#This Row],[14-mar]]-Casos_PN_CORR[[#This Row],[13-mar]]</f>
        <v>0</v>
      </c>
      <c r="K114">
        <f>+Casos_PN_CORR[[#This Row],[15-mar]]-Casos_PN_CORR[[#This Row],[14-mar]]</f>
        <v>0</v>
      </c>
      <c r="L114">
        <f>+Casos_PN_CORR[[#This Row],[16-mar]]-Casos_PN_CORR[[#This Row],[15-mar]]</f>
        <v>0</v>
      </c>
      <c r="M114">
        <f>+Casos_PN_CORR[[#This Row],[17-mar]]-Casos_PN_CORR[[#This Row],[16-mar]]</f>
        <v>0</v>
      </c>
      <c r="N114">
        <f>+Casos_PN_CORR[[#This Row],[18-mar]]-Casos_PN_CORR[[#This Row],[17-mar]]</f>
        <v>0</v>
      </c>
      <c r="O114">
        <f>+Casos_PN_CORR[[#This Row],[19-mar]]-Casos_PN_CORR[[#This Row],[18-mar]]</f>
        <v>0</v>
      </c>
      <c r="P114">
        <f>+Casos_PN_CORR[[#This Row],[20-mar]]-Casos_PN_CORR[[#This Row],[19-mar]]</f>
        <v>0</v>
      </c>
      <c r="Q114">
        <f>+Casos_PN_CORR[[#This Row],[21-mar]]-Casos_PN_CORR[[#This Row],[20-mar]]</f>
        <v>0</v>
      </c>
      <c r="R114">
        <f>+Casos_PN_CORR[[#This Row],[22-mar]]-Casos_PN_CORR[[#This Row],[21-mar]]</f>
        <v>0</v>
      </c>
      <c r="S114">
        <f>+Casos_PN_CORR[[#This Row],[23-mar]]-Casos_PN_CORR[[#This Row],[22-mar]]</f>
        <v>0</v>
      </c>
      <c r="T114">
        <f>+Casos_PN_CORR[[#This Row],[24-mar]]-Casos_PN_CORR[[#This Row],[23-mar]]</f>
        <v>0</v>
      </c>
      <c r="U114">
        <f>+Casos_PN_CORR[[#This Row],[25-mar]]-Casos_PN_CORR[[#This Row],[24-mar]]</f>
        <v>0</v>
      </c>
      <c r="V114">
        <f>+Casos_PN_CORR[[#This Row],[26-mar]]-Casos_PN_CORR[[#This Row],[25-mar]]</f>
        <v>0</v>
      </c>
      <c r="W114">
        <f>+Casos_PN_CORR[[#This Row],[27-mar]]-Casos_PN_CORR[[#This Row],[26-mar]]</f>
        <v>0</v>
      </c>
      <c r="X114">
        <f>+Casos_PN_CORR[[#This Row],[28-mar]]-Casos_PN_CORR[[#This Row],[27-mar]]</f>
        <v>0</v>
      </c>
      <c r="Y114">
        <f>+Casos_PN_CORR[[#This Row],[29-mar]]-Casos_PN_CORR[[#This Row],[28-mar]]</f>
        <v>0</v>
      </c>
      <c r="Z114">
        <f>+Casos_PN_CORR[[#This Row],[30-mar]]-Casos_PN_CORR[[#This Row],[29-mar]]</f>
        <v>0</v>
      </c>
      <c r="AA114">
        <f>+Casos_PN_CORR[[#This Row],[31-mar]]-Casos_PN_CORR[[#This Row],[30-mar]]</f>
        <v>0</v>
      </c>
      <c r="AB114">
        <f>+Casos_PN_CORR[[#This Row],[1-abr]]-Casos_PN_CORR[[#This Row],[31-mar]]</f>
        <v>0</v>
      </c>
      <c r="AC114">
        <f>+Casos_PN_CORR[[#This Row],[2-abr]]-Casos_PN_CORR[[#This Row],[1-abr]]</f>
        <v>0</v>
      </c>
      <c r="AD114">
        <f>+Casos_PN_CORR[[#This Row],[3-abr]]-Casos_PN_CORR[[#This Row],[2-abr]]</f>
        <v>0</v>
      </c>
      <c r="AE114">
        <f>+Casos_PN_CORR[[#This Row],[4-abr]]-Casos_PN_CORR[[#This Row],[3-abr]]</f>
        <v>0</v>
      </c>
      <c r="AF114">
        <f>+Casos_PN_CORR[[#This Row],[5-abr]]-Casos_PN_CORR[[#This Row],[4-abr]]</f>
        <v>0</v>
      </c>
      <c r="AG114">
        <f>+Casos_PN_CORR[[#This Row],[6-abr]]-Casos_PN_CORR[[#This Row],[5-abr]]</f>
        <v>0</v>
      </c>
      <c r="AH114">
        <f>+Casos_PN_CORR[[#This Row],[7-abr]]-Casos_PN_CORR[[#This Row],[6-abr]]</f>
        <v>0</v>
      </c>
      <c r="AI114">
        <f>+Casos_PN_CORR[[#This Row],[8-abr]]-Casos_PN_CORR[[#This Row],[7-abr]]</f>
        <v>0</v>
      </c>
      <c r="AJ114">
        <f>+Casos_PN_CORR[[#This Row],[9-abr]]-Casos_PN_CORR[[#This Row],[8-abr]]</f>
        <v>0</v>
      </c>
      <c r="AK114">
        <f>+Casos_PN_CORR[[#This Row],[10-abr]]-Casos_PN_CORR[[#This Row],[9-abr]]</f>
        <v>0</v>
      </c>
      <c r="AL114">
        <f>+Casos_PN_CORR[[#This Row],[11-abr]]-Casos_PN_CORR[[#This Row],[10-abr]]</f>
        <v>0</v>
      </c>
      <c r="AM114">
        <f>+Casos_PN_CORR[[#This Row],[12-abr]]-Casos_PN_CORR[[#This Row],[11-abr]]</f>
        <v>0</v>
      </c>
      <c r="AN114">
        <f>+Casos_PN_CORR[[#This Row],[13-abr]]-Casos_PN_CORR[[#This Row],[12-abr]]</f>
        <v>0</v>
      </c>
      <c r="AO114">
        <f>+Casos_PN_CORR[[#This Row],[14-abr]]-Casos_PN_CORR[[#This Row],[13-abr]]</f>
        <v>0</v>
      </c>
      <c r="AP114">
        <f>+Casos_PN_CORR[[#This Row],[15-abr]]-Casos_PN_CORR[[#This Row],[14-abr]]</f>
        <v>0</v>
      </c>
      <c r="AQ114">
        <f>+Casos_PN_CORR[[#This Row],[16-abr]]-Casos_PN_CORR[[#This Row],[15-abr]]</f>
        <v>0</v>
      </c>
      <c r="AR114">
        <f>+Casos_PN_CORR[[#This Row],[17-abr]]-Casos_PN_CORR[[#This Row],[16-abr]]</f>
        <v>0</v>
      </c>
      <c r="AS114">
        <f>+Casos_PN_CORR[[#This Row],[18-abr]]-Casos_PN_CORR[[#This Row],[17-abr]]</f>
        <v>0</v>
      </c>
      <c r="AT114">
        <f>+Casos_PN_CORR[[#This Row],[19-abr]]-Casos_PN_CORR[[#This Row],[18-abr]]</f>
        <v>0</v>
      </c>
      <c r="AU114">
        <f>+Casos_PN_CORR[[#This Row],[20-abr]]-Casos_PN_CORR[[#This Row],[19-abr]]</f>
        <v>0</v>
      </c>
      <c r="AV114">
        <f>+Casos_PN_CORR[[#This Row],[21-abr]]-Casos_PN_CORR[[#This Row],[20-abr]]</f>
        <v>0</v>
      </c>
      <c r="AW114">
        <f>+Casos_PN_CORR[[#This Row],[22-abr]]-Casos_PN_CORR[[#This Row],[21-abr]]</f>
        <v>0</v>
      </c>
      <c r="AX114">
        <f>+Casos_PN_CORR[[#This Row],[23-abr]]-Casos_PN_CORR[[#This Row],[22-abr]]</f>
        <v>0</v>
      </c>
      <c r="AY114">
        <f>+Casos_PN_CORR[[#This Row],[24-abr]]-Casos_PN_CORR[[#This Row],[23-abr]]</f>
        <v>0</v>
      </c>
      <c r="AZ114">
        <f>+Casos_PN_CORR[[#This Row],[25-abr]]-Casos_PN_CORR[[#This Row],[24-abr]]</f>
        <v>0</v>
      </c>
      <c r="BA114">
        <f>+Casos_PN_CORR[[#This Row],[26-abr]]-Casos_PN_CORR[[#This Row],[25-abr]]</f>
        <v>0</v>
      </c>
      <c r="BB114">
        <f>+Casos_PN_CORR[[#This Row],[27-abr]]-Casos_PN_CORR[[#This Row],[26-abr]]</f>
        <v>0</v>
      </c>
      <c r="BC114">
        <f>+Casos_PN_CORR[[#This Row],[28-abr]]-Casos_PN_CORR[[#This Row],[27-abr]]</f>
        <v>0</v>
      </c>
      <c r="BD114">
        <f>+Casos_PN_CORR[[#This Row],[29-abr]]-Casos_PN_CORR[[#This Row],[28-abr]]</f>
        <v>0</v>
      </c>
      <c r="BE114">
        <f>+Casos_PN_CORR[[#This Row],[30-abr]]-Casos_PN_CORR[[#This Row],[29-abr]]</f>
        <v>0</v>
      </c>
      <c r="BF114">
        <f>+Casos_PN_CORR[[#This Row],[1-may]]-Casos_PN_CORR[[#This Row],[30-abr]]</f>
        <v>0</v>
      </c>
      <c r="BG114">
        <f>+Casos_PN_CORR[[#This Row],[2-may]]-Casos_PN_CORR[[#This Row],[1-may]]</f>
        <v>0</v>
      </c>
      <c r="BH114">
        <f>+Casos_PN_CORR[[#This Row],[3-may]]-Casos_PN_CORR[[#This Row],[2-may]]</f>
        <v>0</v>
      </c>
      <c r="BI114">
        <f>+Casos_PN_CORR[[#This Row],[4-may]]-Casos_PN_CORR[[#This Row],[3-may]]</f>
        <v>0</v>
      </c>
      <c r="BJ114">
        <f>+Casos_PN_CORR[[#This Row],[5-may]]-Casos_PN_CORR[[#This Row],[4-may]]</f>
        <v>0</v>
      </c>
      <c r="BK114">
        <f>+Casos_PN_CORR[[#This Row],[6-may]]-Casos_PN_CORR[[#This Row],[5-may]]</f>
        <v>0</v>
      </c>
      <c r="BL114">
        <f>+Casos_PN_CORR[[#This Row],[7-may]]-Casos_PN_CORR[[#This Row],[6-may]]</f>
        <v>0</v>
      </c>
      <c r="BM114">
        <f>+Casos_PN_CORR[[#This Row],[8-may]]-Casos_PN_CORR[[#This Row],[7-may]]</f>
        <v>0</v>
      </c>
      <c r="BN114">
        <f>+Casos_PN_CORR[[#This Row],[9-may]]-Casos_PN_CORR[[#This Row],[8-may]]</f>
        <v>0</v>
      </c>
      <c r="BO114">
        <f>+Casos_PN_CORR[[#This Row],[10-may]]-Casos_PN_CORR[[#This Row],[9-may]]</f>
        <v>0</v>
      </c>
      <c r="BP114">
        <f>+Casos_PN_CORR[[#This Row],[11-may]]-Casos_PN_CORR[[#This Row],[10-may]]</f>
        <v>0</v>
      </c>
      <c r="BQ114">
        <f>+Casos_PN_CORR[[#This Row],[12-may]]-Casos_PN_CORR[[#This Row],[11-may]]</f>
        <v>0</v>
      </c>
      <c r="BR114">
        <f>+Casos_PN_CORR[[#This Row],[13-may]]-Casos_PN_CORR[[#This Row],[12-may]]</f>
        <v>0</v>
      </c>
      <c r="BS114">
        <f>+Casos_PN_CORR[[#This Row],[14-may]]-Casos_PN_CORR[[#This Row],[13-may]]</f>
        <v>0</v>
      </c>
      <c r="BT114">
        <f>+Casos_PN_CORR[[#This Row],[15-may]]-Casos_PN_CORR[[#This Row],[14-may]]</f>
        <v>0</v>
      </c>
      <c r="BU114">
        <f>+Casos_PN_CORR[[#This Row],[16-may]]-Casos_PN_CORR[[#This Row],[15-may]]</f>
        <v>0</v>
      </c>
      <c r="BV114">
        <f>+Casos_PN_CORR[[#This Row],[17-may]]-Casos_PN_CORR[[#This Row],[16-may]]</f>
        <v>0</v>
      </c>
      <c r="BW114">
        <f>+Casos_PN_CORR[[#This Row],[18-may]]-Casos_PN_CORR[[#This Row],[17-may]]</f>
        <v>0</v>
      </c>
      <c r="BX114">
        <f>+Casos_PN_CORR[[#This Row],[19-may]]-Casos_PN_CORR[[#This Row],[18-may]]</f>
        <v>0</v>
      </c>
      <c r="BY114">
        <f>+Casos_PN_CORR[[#This Row],[20-may]]-Casos_PN_CORR[[#This Row],[19-may]]</f>
        <v>0</v>
      </c>
      <c r="BZ114">
        <f>+Casos_PN_CORR[[#This Row],[21-may]]-Casos_PN_CORR[[#This Row],[20-may]]</f>
        <v>0</v>
      </c>
      <c r="CA114">
        <f>+Casos_PN_CORR[[#This Row],[22-may]]-Casos_PN_CORR[[#This Row],[21-may]]</f>
        <v>0</v>
      </c>
      <c r="CB114">
        <f>+Casos_PN_CORR[[#This Row],[23-may]]-Casos_PN_CORR[[#This Row],[22-may]]</f>
        <v>0</v>
      </c>
      <c r="CC114">
        <f>+Casos_PN_CORR[[#This Row],[24-may]]-Casos_PN_CORR[[#This Row],[23-may]]</f>
        <v>0</v>
      </c>
      <c r="CD114">
        <f>+Casos_PN_CORR[[#This Row],[25-may]]-Casos_PN_CORR[[#This Row],[24-may]]</f>
        <v>0</v>
      </c>
      <c r="CE114">
        <f>+Casos_PN_CORR[[#This Row],[26-may]]-Casos_PN_CORR[[#This Row],[25-may]]</f>
        <v>0</v>
      </c>
      <c r="CF114">
        <f>+Casos_PN_CORR[[#This Row],[27-may]]-Casos_PN_CORR[[#This Row],[26-may]]</f>
        <v>0</v>
      </c>
      <c r="CG114">
        <f>+Casos_PN_CORR[[#This Row],[28-may]]-Casos_PN_CORR[[#This Row],[27-may]]</f>
        <v>0</v>
      </c>
      <c r="CH114">
        <f>+Casos_PN_CORR[[#This Row],[29-may]]-Casos_PN_CORR[[#This Row],[28-may]]</f>
        <v>0</v>
      </c>
      <c r="CI114">
        <f>+Casos_PN_CORR[[#This Row],[30-may]]-Casos_PN_CORR[[#This Row],[29-may]]</f>
        <v>0</v>
      </c>
      <c r="CJ114">
        <f>+Casos_PN_CORR[[#This Row],[31-may]]-Casos_PN_CORR[[#This Row],[30-may]]</f>
        <v>0</v>
      </c>
      <c r="CK114">
        <f>+Casos_PN_CORR[[#This Row],[1-jun]]-Casos_PN_CORR[[#This Row],[31-may]]</f>
        <v>0</v>
      </c>
      <c r="CL114">
        <f>+Casos_PN_CORR[[#This Row],[2-jun]]-Casos_PN_CORR[[#This Row],[1-jun]]</f>
        <v>0</v>
      </c>
      <c r="CM114">
        <f>+Casos_PN_CORR[[#This Row],[3-jun]]-Casos_PN_CORR[[#This Row],[2-jun]]</f>
        <v>0</v>
      </c>
      <c r="CN114">
        <f>+Casos_PN_CORR[[#This Row],[4-jun]]-Casos_PN_CORR[[#This Row],[3-jun]]</f>
        <v>0</v>
      </c>
      <c r="CO114">
        <f>+Casos_PN_CORR[[#This Row],[5-jun]]-Casos_PN_CORR[[#This Row],[4-jun]]</f>
        <v>0</v>
      </c>
      <c r="CP114">
        <f>+Casos_PN_CORR[[#This Row],[6-jun]]-Casos_PN_CORR[[#This Row],[5-jun]]</f>
        <v>0</v>
      </c>
    </row>
    <row r="115" spans="1:94">
      <c r="A115">
        <v>90302</v>
      </c>
      <c r="B115" s="2" t="s">
        <v>139</v>
      </c>
      <c r="C115" s="2" t="s">
        <v>238</v>
      </c>
      <c r="D115" s="2" t="s">
        <v>266</v>
      </c>
      <c r="E115" s="4">
        <f t="shared" si="1"/>
        <v>0</v>
      </c>
      <c r="F115">
        <f>+Casos_PN_CORR[[#This Row],[10-mar]]</f>
        <v>0</v>
      </c>
      <c r="G115">
        <f>+Casos_PN_CORR[[#This Row],[11-mar]]-Casos_PN_CORR[[#This Row],[10-mar]]</f>
        <v>0</v>
      </c>
      <c r="H115">
        <f>+Casos_PN_CORR[[#This Row],[12-mar]]-Casos_PN_CORR[[#This Row],[11-mar]]</f>
        <v>0</v>
      </c>
      <c r="I115">
        <f>+Casos_PN_CORR[[#This Row],[13-mar]]-Casos_PN_CORR[[#This Row],[12-mar]]</f>
        <v>0</v>
      </c>
      <c r="J115">
        <f>+Casos_PN_CORR[[#This Row],[14-mar]]-Casos_PN_CORR[[#This Row],[13-mar]]</f>
        <v>0</v>
      </c>
      <c r="K115">
        <f>+Casos_PN_CORR[[#This Row],[15-mar]]-Casos_PN_CORR[[#This Row],[14-mar]]</f>
        <v>0</v>
      </c>
      <c r="L115">
        <f>+Casos_PN_CORR[[#This Row],[16-mar]]-Casos_PN_CORR[[#This Row],[15-mar]]</f>
        <v>0</v>
      </c>
      <c r="M115">
        <f>+Casos_PN_CORR[[#This Row],[17-mar]]-Casos_PN_CORR[[#This Row],[16-mar]]</f>
        <v>0</v>
      </c>
      <c r="N115">
        <f>+Casos_PN_CORR[[#This Row],[18-mar]]-Casos_PN_CORR[[#This Row],[17-mar]]</f>
        <v>0</v>
      </c>
      <c r="O115">
        <f>+Casos_PN_CORR[[#This Row],[19-mar]]-Casos_PN_CORR[[#This Row],[18-mar]]</f>
        <v>0</v>
      </c>
      <c r="P115">
        <f>+Casos_PN_CORR[[#This Row],[20-mar]]-Casos_PN_CORR[[#This Row],[19-mar]]</f>
        <v>0</v>
      </c>
      <c r="Q115">
        <f>+Casos_PN_CORR[[#This Row],[21-mar]]-Casos_PN_CORR[[#This Row],[20-mar]]</f>
        <v>0</v>
      </c>
      <c r="R115">
        <f>+Casos_PN_CORR[[#This Row],[22-mar]]-Casos_PN_CORR[[#This Row],[21-mar]]</f>
        <v>0</v>
      </c>
      <c r="S115">
        <f>+Casos_PN_CORR[[#This Row],[23-mar]]-Casos_PN_CORR[[#This Row],[22-mar]]</f>
        <v>0</v>
      </c>
      <c r="T115">
        <f>+Casos_PN_CORR[[#This Row],[24-mar]]-Casos_PN_CORR[[#This Row],[23-mar]]</f>
        <v>0</v>
      </c>
      <c r="U115">
        <f>+Casos_PN_CORR[[#This Row],[25-mar]]-Casos_PN_CORR[[#This Row],[24-mar]]</f>
        <v>0</v>
      </c>
      <c r="V115">
        <f>+Casos_PN_CORR[[#This Row],[26-mar]]-Casos_PN_CORR[[#This Row],[25-mar]]</f>
        <v>0</v>
      </c>
      <c r="W115">
        <f>+Casos_PN_CORR[[#This Row],[27-mar]]-Casos_PN_CORR[[#This Row],[26-mar]]</f>
        <v>0</v>
      </c>
      <c r="X115">
        <f>+Casos_PN_CORR[[#This Row],[28-mar]]-Casos_PN_CORR[[#This Row],[27-mar]]</f>
        <v>0</v>
      </c>
      <c r="Y115">
        <f>+Casos_PN_CORR[[#This Row],[29-mar]]-Casos_PN_CORR[[#This Row],[28-mar]]</f>
        <v>0</v>
      </c>
      <c r="Z115">
        <f>+Casos_PN_CORR[[#This Row],[30-mar]]-Casos_PN_CORR[[#This Row],[29-mar]]</f>
        <v>0</v>
      </c>
      <c r="AA115">
        <f>+Casos_PN_CORR[[#This Row],[31-mar]]-Casos_PN_CORR[[#This Row],[30-mar]]</f>
        <v>0</v>
      </c>
      <c r="AB115">
        <f>+Casos_PN_CORR[[#This Row],[1-abr]]-Casos_PN_CORR[[#This Row],[31-mar]]</f>
        <v>0</v>
      </c>
      <c r="AC115">
        <f>+Casos_PN_CORR[[#This Row],[2-abr]]-Casos_PN_CORR[[#This Row],[1-abr]]</f>
        <v>0</v>
      </c>
      <c r="AD115">
        <f>+Casos_PN_CORR[[#This Row],[3-abr]]-Casos_PN_CORR[[#This Row],[2-abr]]</f>
        <v>0</v>
      </c>
      <c r="AE115">
        <f>+Casos_PN_CORR[[#This Row],[4-abr]]-Casos_PN_CORR[[#This Row],[3-abr]]</f>
        <v>0</v>
      </c>
      <c r="AF115">
        <f>+Casos_PN_CORR[[#This Row],[5-abr]]-Casos_PN_CORR[[#This Row],[4-abr]]</f>
        <v>0</v>
      </c>
      <c r="AG115">
        <f>+Casos_PN_CORR[[#This Row],[6-abr]]-Casos_PN_CORR[[#This Row],[5-abr]]</f>
        <v>0</v>
      </c>
      <c r="AH115">
        <f>+Casos_PN_CORR[[#This Row],[7-abr]]-Casos_PN_CORR[[#This Row],[6-abr]]</f>
        <v>0</v>
      </c>
      <c r="AI115">
        <f>+Casos_PN_CORR[[#This Row],[8-abr]]-Casos_PN_CORR[[#This Row],[7-abr]]</f>
        <v>0</v>
      </c>
      <c r="AJ115">
        <f>+Casos_PN_CORR[[#This Row],[9-abr]]-Casos_PN_CORR[[#This Row],[8-abr]]</f>
        <v>0</v>
      </c>
      <c r="AK115">
        <f>+Casos_PN_CORR[[#This Row],[10-abr]]-Casos_PN_CORR[[#This Row],[9-abr]]</f>
        <v>0</v>
      </c>
      <c r="AL115">
        <f>+Casos_PN_CORR[[#This Row],[11-abr]]-Casos_PN_CORR[[#This Row],[10-abr]]</f>
        <v>0</v>
      </c>
      <c r="AM115">
        <f>+Casos_PN_CORR[[#This Row],[12-abr]]-Casos_PN_CORR[[#This Row],[11-abr]]</f>
        <v>0</v>
      </c>
      <c r="AN115">
        <f>+Casos_PN_CORR[[#This Row],[13-abr]]-Casos_PN_CORR[[#This Row],[12-abr]]</f>
        <v>0</v>
      </c>
      <c r="AO115">
        <f>+Casos_PN_CORR[[#This Row],[14-abr]]-Casos_PN_CORR[[#This Row],[13-abr]]</f>
        <v>0</v>
      </c>
      <c r="AP115">
        <f>+Casos_PN_CORR[[#This Row],[15-abr]]-Casos_PN_CORR[[#This Row],[14-abr]]</f>
        <v>0</v>
      </c>
      <c r="AQ115">
        <f>+Casos_PN_CORR[[#This Row],[16-abr]]-Casos_PN_CORR[[#This Row],[15-abr]]</f>
        <v>0</v>
      </c>
      <c r="AR115">
        <f>+Casos_PN_CORR[[#This Row],[17-abr]]-Casos_PN_CORR[[#This Row],[16-abr]]</f>
        <v>0</v>
      </c>
      <c r="AS115">
        <f>+Casos_PN_CORR[[#This Row],[18-abr]]-Casos_PN_CORR[[#This Row],[17-abr]]</f>
        <v>0</v>
      </c>
      <c r="AT115">
        <f>+Casos_PN_CORR[[#This Row],[19-abr]]-Casos_PN_CORR[[#This Row],[18-abr]]</f>
        <v>0</v>
      </c>
      <c r="AU115">
        <f>+Casos_PN_CORR[[#This Row],[20-abr]]-Casos_PN_CORR[[#This Row],[19-abr]]</f>
        <v>0</v>
      </c>
      <c r="AV115">
        <f>+Casos_PN_CORR[[#This Row],[21-abr]]-Casos_PN_CORR[[#This Row],[20-abr]]</f>
        <v>0</v>
      </c>
      <c r="AW115">
        <f>+Casos_PN_CORR[[#This Row],[22-abr]]-Casos_PN_CORR[[#This Row],[21-abr]]</f>
        <v>0</v>
      </c>
      <c r="AX115">
        <f>+Casos_PN_CORR[[#This Row],[23-abr]]-Casos_PN_CORR[[#This Row],[22-abr]]</f>
        <v>0</v>
      </c>
      <c r="AY115">
        <f>+Casos_PN_CORR[[#This Row],[24-abr]]-Casos_PN_CORR[[#This Row],[23-abr]]</f>
        <v>0</v>
      </c>
      <c r="AZ115">
        <f>+Casos_PN_CORR[[#This Row],[25-abr]]-Casos_PN_CORR[[#This Row],[24-abr]]</f>
        <v>0</v>
      </c>
      <c r="BA115">
        <f>+Casos_PN_CORR[[#This Row],[26-abr]]-Casos_PN_CORR[[#This Row],[25-abr]]</f>
        <v>0</v>
      </c>
      <c r="BB115">
        <f>+Casos_PN_CORR[[#This Row],[27-abr]]-Casos_PN_CORR[[#This Row],[26-abr]]</f>
        <v>0</v>
      </c>
      <c r="BC115">
        <f>+Casos_PN_CORR[[#This Row],[28-abr]]-Casos_PN_CORR[[#This Row],[27-abr]]</f>
        <v>0</v>
      </c>
      <c r="BD115">
        <f>+Casos_PN_CORR[[#This Row],[29-abr]]-Casos_PN_CORR[[#This Row],[28-abr]]</f>
        <v>0</v>
      </c>
      <c r="BE115">
        <f>+Casos_PN_CORR[[#This Row],[30-abr]]-Casos_PN_CORR[[#This Row],[29-abr]]</f>
        <v>0</v>
      </c>
      <c r="BF115">
        <f>+Casos_PN_CORR[[#This Row],[1-may]]-Casos_PN_CORR[[#This Row],[30-abr]]</f>
        <v>0</v>
      </c>
      <c r="BG115">
        <f>+Casos_PN_CORR[[#This Row],[2-may]]-Casos_PN_CORR[[#This Row],[1-may]]</f>
        <v>0</v>
      </c>
      <c r="BH115">
        <f>+Casos_PN_CORR[[#This Row],[3-may]]-Casos_PN_CORR[[#This Row],[2-may]]</f>
        <v>0</v>
      </c>
      <c r="BI115">
        <f>+Casos_PN_CORR[[#This Row],[4-may]]-Casos_PN_CORR[[#This Row],[3-may]]</f>
        <v>0</v>
      </c>
      <c r="BJ115">
        <f>+Casos_PN_CORR[[#This Row],[5-may]]-Casos_PN_CORR[[#This Row],[4-may]]</f>
        <v>0</v>
      </c>
      <c r="BK115">
        <f>+Casos_PN_CORR[[#This Row],[6-may]]-Casos_PN_CORR[[#This Row],[5-may]]</f>
        <v>0</v>
      </c>
      <c r="BL115">
        <f>+Casos_PN_CORR[[#This Row],[7-may]]-Casos_PN_CORR[[#This Row],[6-may]]</f>
        <v>0</v>
      </c>
      <c r="BM115">
        <f>+Casos_PN_CORR[[#This Row],[8-may]]-Casos_PN_CORR[[#This Row],[7-may]]</f>
        <v>0</v>
      </c>
      <c r="BN115">
        <f>+Casos_PN_CORR[[#This Row],[9-may]]-Casos_PN_CORR[[#This Row],[8-may]]</f>
        <v>0</v>
      </c>
      <c r="BO115">
        <f>+Casos_PN_CORR[[#This Row],[10-may]]-Casos_PN_CORR[[#This Row],[9-may]]</f>
        <v>0</v>
      </c>
      <c r="BP115">
        <f>+Casos_PN_CORR[[#This Row],[11-may]]-Casos_PN_CORR[[#This Row],[10-may]]</f>
        <v>0</v>
      </c>
      <c r="BQ115">
        <f>+Casos_PN_CORR[[#This Row],[12-may]]-Casos_PN_CORR[[#This Row],[11-may]]</f>
        <v>0</v>
      </c>
      <c r="BR115">
        <f>+Casos_PN_CORR[[#This Row],[13-may]]-Casos_PN_CORR[[#This Row],[12-may]]</f>
        <v>0</v>
      </c>
      <c r="BS115">
        <f>+Casos_PN_CORR[[#This Row],[14-may]]-Casos_PN_CORR[[#This Row],[13-may]]</f>
        <v>0</v>
      </c>
      <c r="BT115">
        <f>+Casos_PN_CORR[[#This Row],[15-may]]-Casos_PN_CORR[[#This Row],[14-may]]</f>
        <v>0</v>
      </c>
      <c r="BU115">
        <f>+Casos_PN_CORR[[#This Row],[16-may]]-Casos_PN_CORR[[#This Row],[15-may]]</f>
        <v>0</v>
      </c>
      <c r="BV115">
        <f>+Casos_PN_CORR[[#This Row],[17-may]]-Casos_PN_CORR[[#This Row],[16-may]]</f>
        <v>0</v>
      </c>
      <c r="BW115">
        <f>+Casos_PN_CORR[[#This Row],[18-may]]-Casos_PN_CORR[[#This Row],[17-may]]</f>
        <v>0</v>
      </c>
      <c r="BX115">
        <f>+Casos_PN_CORR[[#This Row],[19-may]]-Casos_PN_CORR[[#This Row],[18-may]]</f>
        <v>0</v>
      </c>
      <c r="BY115">
        <f>+Casos_PN_CORR[[#This Row],[20-may]]-Casos_PN_CORR[[#This Row],[19-may]]</f>
        <v>0</v>
      </c>
      <c r="BZ115">
        <f>+Casos_PN_CORR[[#This Row],[21-may]]-Casos_PN_CORR[[#This Row],[20-may]]</f>
        <v>0</v>
      </c>
      <c r="CA115">
        <f>+Casos_PN_CORR[[#This Row],[22-may]]-Casos_PN_CORR[[#This Row],[21-may]]</f>
        <v>0</v>
      </c>
      <c r="CB115">
        <f>+Casos_PN_CORR[[#This Row],[23-may]]-Casos_PN_CORR[[#This Row],[22-may]]</f>
        <v>0</v>
      </c>
      <c r="CC115">
        <f>+Casos_PN_CORR[[#This Row],[24-may]]-Casos_PN_CORR[[#This Row],[23-may]]</f>
        <v>0</v>
      </c>
      <c r="CD115">
        <f>+Casos_PN_CORR[[#This Row],[25-may]]-Casos_PN_CORR[[#This Row],[24-may]]</f>
        <v>0</v>
      </c>
      <c r="CE115">
        <f>+Casos_PN_CORR[[#This Row],[26-may]]-Casos_PN_CORR[[#This Row],[25-may]]</f>
        <v>0</v>
      </c>
      <c r="CF115">
        <f>+Casos_PN_CORR[[#This Row],[27-may]]-Casos_PN_CORR[[#This Row],[26-may]]</f>
        <v>0</v>
      </c>
      <c r="CG115">
        <f>+Casos_PN_CORR[[#This Row],[28-may]]-Casos_PN_CORR[[#This Row],[27-may]]</f>
        <v>0</v>
      </c>
      <c r="CH115">
        <f>+Casos_PN_CORR[[#This Row],[29-may]]-Casos_PN_CORR[[#This Row],[28-may]]</f>
        <v>0</v>
      </c>
      <c r="CI115">
        <f>+Casos_PN_CORR[[#This Row],[30-may]]-Casos_PN_CORR[[#This Row],[29-may]]</f>
        <v>0</v>
      </c>
      <c r="CJ115">
        <f>+Casos_PN_CORR[[#This Row],[31-may]]-Casos_PN_CORR[[#This Row],[30-may]]</f>
        <v>0</v>
      </c>
      <c r="CK115">
        <f>+Casos_PN_CORR[[#This Row],[1-jun]]-Casos_PN_CORR[[#This Row],[31-may]]</f>
        <v>0</v>
      </c>
      <c r="CL115">
        <f>+Casos_PN_CORR[[#This Row],[2-jun]]-Casos_PN_CORR[[#This Row],[1-jun]]</f>
        <v>0</v>
      </c>
      <c r="CM115">
        <f>+Casos_PN_CORR[[#This Row],[3-jun]]-Casos_PN_CORR[[#This Row],[2-jun]]</f>
        <v>0</v>
      </c>
      <c r="CN115">
        <f>+Casos_PN_CORR[[#This Row],[4-jun]]-Casos_PN_CORR[[#This Row],[3-jun]]</f>
        <v>0</v>
      </c>
      <c r="CO115">
        <f>+Casos_PN_CORR[[#This Row],[5-jun]]-Casos_PN_CORR[[#This Row],[4-jun]]</f>
        <v>0</v>
      </c>
      <c r="CP115">
        <f>+Casos_PN_CORR[[#This Row],[6-jun]]-Casos_PN_CORR[[#This Row],[5-jun]]</f>
        <v>0</v>
      </c>
    </row>
    <row r="116" spans="1:94">
      <c r="A116">
        <v>120305</v>
      </c>
      <c r="B116" s="2" t="s">
        <v>104</v>
      </c>
      <c r="C116" s="2" t="s">
        <v>126</v>
      </c>
      <c r="D116" s="2" t="s">
        <v>267</v>
      </c>
      <c r="E116" s="4">
        <f t="shared" si="1"/>
        <v>0</v>
      </c>
      <c r="F116">
        <f>+Casos_PN_CORR[[#This Row],[10-mar]]</f>
        <v>0</v>
      </c>
      <c r="G116">
        <f>+Casos_PN_CORR[[#This Row],[11-mar]]-Casos_PN_CORR[[#This Row],[10-mar]]</f>
        <v>0</v>
      </c>
      <c r="H116">
        <f>+Casos_PN_CORR[[#This Row],[12-mar]]-Casos_PN_CORR[[#This Row],[11-mar]]</f>
        <v>0</v>
      </c>
      <c r="I116">
        <f>+Casos_PN_CORR[[#This Row],[13-mar]]-Casos_PN_CORR[[#This Row],[12-mar]]</f>
        <v>0</v>
      </c>
      <c r="J116">
        <f>+Casos_PN_CORR[[#This Row],[14-mar]]-Casos_PN_CORR[[#This Row],[13-mar]]</f>
        <v>0</v>
      </c>
      <c r="K116">
        <f>+Casos_PN_CORR[[#This Row],[15-mar]]-Casos_PN_CORR[[#This Row],[14-mar]]</f>
        <v>0</v>
      </c>
      <c r="L116">
        <f>+Casos_PN_CORR[[#This Row],[16-mar]]-Casos_PN_CORR[[#This Row],[15-mar]]</f>
        <v>0</v>
      </c>
      <c r="M116">
        <f>+Casos_PN_CORR[[#This Row],[17-mar]]-Casos_PN_CORR[[#This Row],[16-mar]]</f>
        <v>0</v>
      </c>
      <c r="N116">
        <f>+Casos_PN_CORR[[#This Row],[18-mar]]-Casos_PN_CORR[[#This Row],[17-mar]]</f>
        <v>0</v>
      </c>
      <c r="O116">
        <f>+Casos_PN_CORR[[#This Row],[19-mar]]-Casos_PN_CORR[[#This Row],[18-mar]]</f>
        <v>0</v>
      </c>
      <c r="P116">
        <f>+Casos_PN_CORR[[#This Row],[20-mar]]-Casos_PN_CORR[[#This Row],[19-mar]]</f>
        <v>0</v>
      </c>
      <c r="Q116">
        <f>+Casos_PN_CORR[[#This Row],[21-mar]]-Casos_PN_CORR[[#This Row],[20-mar]]</f>
        <v>0</v>
      </c>
      <c r="R116">
        <f>+Casos_PN_CORR[[#This Row],[22-mar]]-Casos_PN_CORR[[#This Row],[21-mar]]</f>
        <v>0</v>
      </c>
      <c r="S116">
        <f>+Casos_PN_CORR[[#This Row],[23-mar]]-Casos_PN_CORR[[#This Row],[22-mar]]</f>
        <v>0</v>
      </c>
      <c r="T116">
        <f>+Casos_PN_CORR[[#This Row],[24-mar]]-Casos_PN_CORR[[#This Row],[23-mar]]</f>
        <v>0</v>
      </c>
      <c r="U116">
        <f>+Casos_PN_CORR[[#This Row],[25-mar]]-Casos_PN_CORR[[#This Row],[24-mar]]</f>
        <v>0</v>
      </c>
      <c r="V116">
        <f>+Casos_PN_CORR[[#This Row],[26-mar]]-Casos_PN_CORR[[#This Row],[25-mar]]</f>
        <v>0</v>
      </c>
      <c r="W116">
        <f>+Casos_PN_CORR[[#This Row],[27-mar]]-Casos_PN_CORR[[#This Row],[26-mar]]</f>
        <v>0</v>
      </c>
      <c r="X116">
        <f>+Casos_PN_CORR[[#This Row],[28-mar]]-Casos_PN_CORR[[#This Row],[27-mar]]</f>
        <v>0</v>
      </c>
      <c r="Y116">
        <f>+Casos_PN_CORR[[#This Row],[29-mar]]-Casos_PN_CORR[[#This Row],[28-mar]]</f>
        <v>0</v>
      </c>
      <c r="Z116">
        <f>+Casos_PN_CORR[[#This Row],[30-mar]]-Casos_PN_CORR[[#This Row],[29-mar]]</f>
        <v>0</v>
      </c>
      <c r="AA116">
        <f>+Casos_PN_CORR[[#This Row],[31-mar]]-Casos_PN_CORR[[#This Row],[30-mar]]</f>
        <v>0</v>
      </c>
      <c r="AB116">
        <f>+Casos_PN_CORR[[#This Row],[1-abr]]-Casos_PN_CORR[[#This Row],[31-mar]]</f>
        <v>0</v>
      </c>
      <c r="AC116">
        <f>+Casos_PN_CORR[[#This Row],[2-abr]]-Casos_PN_CORR[[#This Row],[1-abr]]</f>
        <v>0</v>
      </c>
      <c r="AD116">
        <f>+Casos_PN_CORR[[#This Row],[3-abr]]-Casos_PN_CORR[[#This Row],[2-abr]]</f>
        <v>0</v>
      </c>
      <c r="AE116">
        <f>+Casos_PN_CORR[[#This Row],[4-abr]]-Casos_PN_CORR[[#This Row],[3-abr]]</f>
        <v>0</v>
      </c>
      <c r="AF116">
        <f>+Casos_PN_CORR[[#This Row],[5-abr]]-Casos_PN_CORR[[#This Row],[4-abr]]</f>
        <v>0</v>
      </c>
      <c r="AG116">
        <f>+Casos_PN_CORR[[#This Row],[6-abr]]-Casos_PN_CORR[[#This Row],[5-abr]]</f>
        <v>0</v>
      </c>
      <c r="AH116">
        <f>+Casos_PN_CORR[[#This Row],[7-abr]]-Casos_PN_CORR[[#This Row],[6-abr]]</f>
        <v>0</v>
      </c>
      <c r="AI116">
        <f>+Casos_PN_CORR[[#This Row],[8-abr]]-Casos_PN_CORR[[#This Row],[7-abr]]</f>
        <v>0</v>
      </c>
      <c r="AJ116">
        <f>+Casos_PN_CORR[[#This Row],[9-abr]]-Casos_PN_CORR[[#This Row],[8-abr]]</f>
        <v>0</v>
      </c>
      <c r="AK116">
        <f>+Casos_PN_CORR[[#This Row],[10-abr]]-Casos_PN_CORR[[#This Row],[9-abr]]</f>
        <v>0</v>
      </c>
      <c r="AL116">
        <f>+Casos_PN_CORR[[#This Row],[11-abr]]-Casos_PN_CORR[[#This Row],[10-abr]]</f>
        <v>0</v>
      </c>
      <c r="AM116">
        <f>+Casos_PN_CORR[[#This Row],[12-abr]]-Casos_PN_CORR[[#This Row],[11-abr]]</f>
        <v>0</v>
      </c>
      <c r="AN116">
        <f>+Casos_PN_CORR[[#This Row],[13-abr]]-Casos_PN_CORR[[#This Row],[12-abr]]</f>
        <v>0</v>
      </c>
      <c r="AO116">
        <f>+Casos_PN_CORR[[#This Row],[14-abr]]-Casos_PN_CORR[[#This Row],[13-abr]]</f>
        <v>0</v>
      </c>
      <c r="AP116">
        <f>+Casos_PN_CORR[[#This Row],[15-abr]]-Casos_PN_CORR[[#This Row],[14-abr]]</f>
        <v>0</v>
      </c>
      <c r="AQ116">
        <f>+Casos_PN_CORR[[#This Row],[16-abr]]-Casos_PN_CORR[[#This Row],[15-abr]]</f>
        <v>0</v>
      </c>
      <c r="AR116">
        <f>+Casos_PN_CORR[[#This Row],[17-abr]]-Casos_PN_CORR[[#This Row],[16-abr]]</f>
        <v>0</v>
      </c>
      <c r="AS116">
        <f>+Casos_PN_CORR[[#This Row],[18-abr]]-Casos_PN_CORR[[#This Row],[17-abr]]</f>
        <v>0</v>
      </c>
      <c r="AT116">
        <f>+Casos_PN_CORR[[#This Row],[19-abr]]-Casos_PN_CORR[[#This Row],[18-abr]]</f>
        <v>0</v>
      </c>
      <c r="AU116">
        <f>+Casos_PN_CORR[[#This Row],[20-abr]]-Casos_PN_CORR[[#This Row],[19-abr]]</f>
        <v>0</v>
      </c>
      <c r="AV116">
        <f>+Casos_PN_CORR[[#This Row],[21-abr]]-Casos_PN_CORR[[#This Row],[20-abr]]</f>
        <v>0</v>
      </c>
      <c r="AW116">
        <f>+Casos_PN_CORR[[#This Row],[22-abr]]-Casos_PN_CORR[[#This Row],[21-abr]]</f>
        <v>0</v>
      </c>
      <c r="AX116">
        <f>+Casos_PN_CORR[[#This Row],[23-abr]]-Casos_PN_CORR[[#This Row],[22-abr]]</f>
        <v>0</v>
      </c>
      <c r="AY116">
        <f>+Casos_PN_CORR[[#This Row],[24-abr]]-Casos_PN_CORR[[#This Row],[23-abr]]</f>
        <v>0</v>
      </c>
      <c r="AZ116">
        <f>+Casos_PN_CORR[[#This Row],[25-abr]]-Casos_PN_CORR[[#This Row],[24-abr]]</f>
        <v>0</v>
      </c>
      <c r="BA116">
        <f>+Casos_PN_CORR[[#This Row],[26-abr]]-Casos_PN_CORR[[#This Row],[25-abr]]</f>
        <v>0</v>
      </c>
      <c r="BB116">
        <f>+Casos_PN_CORR[[#This Row],[27-abr]]-Casos_PN_CORR[[#This Row],[26-abr]]</f>
        <v>0</v>
      </c>
      <c r="BC116">
        <f>+Casos_PN_CORR[[#This Row],[28-abr]]-Casos_PN_CORR[[#This Row],[27-abr]]</f>
        <v>0</v>
      </c>
      <c r="BD116">
        <f>+Casos_PN_CORR[[#This Row],[29-abr]]-Casos_PN_CORR[[#This Row],[28-abr]]</f>
        <v>0</v>
      </c>
      <c r="BE116">
        <f>+Casos_PN_CORR[[#This Row],[30-abr]]-Casos_PN_CORR[[#This Row],[29-abr]]</f>
        <v>0</v>
      </c>
      <c r="BF116">
        <f>+Casos_PN_CORR[[#This Row],[1-may]]-Casos_PN_CORR[[#This Row],[30-abr]]</f>
        <v>0</v>
      </c>
      <c r="BG116">
        <f>+Casos_PN_CORR[[#This Row],[2-may]]-Casos_PN_CORR[[#This Row],[1-may]]</f>
        <v>0</v>
      </c>
      <c r="BH116">
        <f>+Casos_PN_CORR[[#This Row],[3-may]]-Casos_PN_CORR[[#This Row],[2-may]]</f>
        <v>0</v>
      </c>
      <c r="BI116">
        <f>+Casos_PN_CORR[[#This Row],[4-may]]-Casos_PN_CORR[[#This Row],[3-may]]</f>
        <v>0</v>
      </c>
      <c r="BJ116">
        <f>+Casos_PN_CORR[[#This Row],[5-may]]-Casos_PN_CORR[[#This Row],[4-may]]</f>
        <v>0</v>
      </c>
      <c r="BK116">
        <f>+Casos_PN_CORR[[#This Row],[6-may]]-Casos_PN_CORR[[#This Row],[5-may]]</f>
        <v>0</v>
      </c>
      <c r="BL116">
        <f>+Casos_PN_CORR[[#This Row],[7-may]]-Casos_PN_CORR[[#This Row],[6-may]]</f>
        <v>0</v>
      </c>
      <c r="BM116">
        <f>+Casos_PN_CORR[[#This Row],[8-may]]-Casos_PN_CORR[[#This Row],[7-may]]</f>
        <v>0</v>
      </c>
      <c r="BN116">
        <f>+Casos_PN_CORR[[#This Row],[9-may]]-Casos_PN_CORR[[#This Row],[8-may]]</f>
        <v>0</v>
      </c>
      <c r="BO116">
        <f>+Casos_PN_CORR[[#This Row],[10-may]]-Casos_PN_CORR[[#This Row],[9-may]]</f>
        <v>0</v>
      </c>
      <c r="BP116">
        <f>+Casos_PN_CORR[[#This Row],[11-may]]-Casos_PN_CORR[[#This Row],[10-may]]</f>
        <v>0</v>
      </c>
      <c r="BQ116">
        <f>+Casos_PN_CORR[[#This Row],[12-may]]-Casos_PN_CORR[[#This Row],[11-may]]</f>
        <v>0</v>
      </c>
      <c r="BR116">
        <f>+Casos_PN_CORR[[#This Row],[13-may]]-Casos_PN_CORR[[#This Row],[12-may]]</f>
        <v>0</v>
      </c>
      <c r="BS116">
        <f>+Casos_PN_CORR[[#This Row],[14-may]]-Casos_PN_CORR[[#This Row],[13-may]]</f>
        <v>0</v>
      </c>
      <c r="BT116">
        <f>+Casos_PN_CORR[[#This Row],[15-may]]-Casos_PN_CORR[[#This Row],[14-may]]</f>
        <v>0</v>
      </c>
      <c r="BU116">
        <f>+Casos_PN_CORR[[#This Row],[16-may]]-Casos_PN_CORR[[#This Row],[15-may]]</f>
        <v>0</v>
      </c>
      <c r="BV116">
        <f>+Casos_PN_CORR[[#This Row],[17-may]]-Casos_PN_CORR[[#This Row],[16-may]]</f>
        <v>0</v>
      </c>
      <c r="BW116">
        <f>+Casos_PN_CORR[[#This Row],[18-may]]-Casos_PN_CORR[[#This Row],[17-may]]</f>
        <v>0</v>
      </c>
      <c r="BX116">
        <f>+Casos_PN_CORR[[#This Row],[19-may]]-Casos_PN_CORR[[#This Row],[18-may]]</f>
        <v>0</v>
      </c>
      <c r="BY116">
        <f>+Casos_PN_CORR[[#This Row],[20-may]]-Casos_PN_CORR[[#This Row],[19-may]]</f>
        <v>0</v>
      </c>
      <c r="BZ116">
        <f>+Casos_PN_CORR[[#This Row],[21-may]]-Casos_PN_CORR[[#This Row],[20-may]]</f>
        <v>0</v>
      </c>
      <c r="CA116">
        <f>+Casos_PN_CORR[[#This Row],[22-may]]-Casos_PN_CORR[[#This Row],[21-may]]</f>
        <v>0</v>
      </c>
      <c r="CB116">
        <f>+Casos_PN_CORR[[#This Row],[23-may]]-Casos_PN_CORR[[#This Row],[22-may]]</f>
        <v>0</v>
      </c>
      <c r="CC116">
        <f>+Casos_PN_CORR[[#This Row],[24-may]]-Casos_PN_CORR[[#This Row],[23-may]]</f>
        <v>0</v>
      </c>
      <c r="CD116">
        <f>+Casos_PN_CORR[[#This Row],[25-may]]-Casos_PN_CORR[[#This Row],[24-may]]</f>
        <v>0</v>
      </c>
      <c r="CE116">
        <f>+Casos_PN_CORR[[#This Row],[26-may]]-Casos_PN_CORR[[#This Row],[25-may]]</f>
        <v>0</v>
      </c>
      <c r="CF116">
        <f>+Casos_PN_CORR[[#This Row],[27-may]]-Casos_PN_CORR[[#This Row],[26-may]]</f>
        <v>0</v>
      </c>
      <c r="CG116">
        <f>+Casos_PN_CORR[[#This Row],[28-may]]-Casos_PN_CORR[[#This Row],[27-may]]</f>
        <v>0</v>
      </c>
      <c r="CH116">
        <f>+Casos_PN_CORR[[#This Row],[29-may]]-Casos_PN_CORR[[#This Row],[28-may]]</f>
        <v>0</v>
      </c>
      <c r="CI116">
        <f>+Casos_PN_CORR[[#This Row],[30-may]]-Casos_PN_CORR[[#This Row],[29-may]]</f>
        <v>0</v>
      </c>
      <c r="CJ116">
        <f>+Casos_PN_CORR[[#This Row],[31-may]]-Casos_PN_CORR[[#This Row],[30-may]]</f>
        <v>0</v>
      </c>
      <c r="CK116">
        <f>+Casos_PN_CORR[[#This Row],[1-jun]]-Casos_PN_CORR[[#This Row],[31-may]]</f>
        <v>0</v>
      </c>
      <c r="CL116">
        <f>+Casos_PN_CORR[[#This Row],[2-jun]]-Casos_PN_CORR[[#This Row],[1-jun]]</f>
        <v>0</v>
      </c>
      <c r="CM116">
        <f>+Casos_PN_CORR[[#This Row],[3-jun]]-Casos_PN_CORR[[#This Row],[2-jun]]</f>
        <v>0</v>
      </c>
      <c r="CN116">
        <f>+Casos_PN_CORR[[#This Row],[4-jun]]-Casos_PN_CORR[[#This Row],[3-jun]]</f>
        <v>0</v>
      </c>
      <c r="CO116">
        <f>+Casos_PN_CORR[[#This Row],[5-jun]]-Casos_PN_CORR[[#This Row],[4-jun]]</f>
        <v>0</v>
      </c>
      <c r="CP116">
        <f>+Casos_PN_CORR[[#This Row],[6-jun]]-Casos_PN_CORR[[#This Row],[5-jun]]</f>
        <v>0</v>
      </c>
    </row>
    <row r="117" spans="1:94">
      <c r="A117">
        <v>41402</v>
      </c>
      <c r="B117" s="2" t="s">
        <v>115</v>
      </c>
      <c r="C117" s="2" t="s">
        <v>268</v>
      </c>
      <c r="D117" s="2" t="s">
        <v>269</v>
      </c>
      <c r="E117" s="4">
        <f t="shared" si="1"/>
        <v>0</v>
      </c>
      <c r="F117">
        <f>+Casos_PN_CORR[[#This Row],[10-mar]]</f>
        <v>0</v>
      </c>
      <c r="G117">
        <f>+Casos_PN_CORR[[#This Row],[11-mar]]-Casos_PN_CORR[[#This Row],[10-mar]]</f>
        <v>0</v>
      </c>
      <c r="H117">
        <f>+Casos_PN_CORR[[#This Row],[12-mar]]-Casos_PN_CORR[[#This Row],[11-mar]]</f>
        <v>0</v>
      </c>
      <c r="I117">
        <f>+Casos_PN_CORR[[#This Row],[13-mar]]-Casos_PN_CORR[[#This Row],[12-mar]]</f>
        <v>0</v>
      </c>
      <c r="J117">
        <f>+Casos_PN_CORR[[#This Row],[14-mar]]-Casos_PN_CORR[[#This Row],[13-mar]]</f>
        <v>0</v>
      </c>
      <c r="K117">
        <f>+Casos_PN_CORR[[#This Row],[15-mar]]-Casos_PN_CORR[[#This Row],[14-mar]]</f>
        <v>0</v>
      </c>
      <c r="L117">
        <f>+Casos_PN_CORR[[#This Row],[16-mar]]-Casos_PN_CORR[[#This Row],[15-mar]]</f>
        <v>0</v>
      </c>
      <c r="M117">
        <f>+Casos_PN_CORR[[#This Row],[17-mar]]-Casos_PN_CORR[[#This Row],[16-mar]]</f>
        <v>0</v>
      </c>
      <c r="N117">
        <f>+Casos_PN_CORR[[#This Row],[18-mar]]-Casos_PN_CORR[[#This Row],[17-mar]]</f>
        <v>0</v>
      </c>
      <c r="O117">
        <f>+Casos_PN_CORR[[#This Row],[19-mar]]-Casos_PN_CORR[[#This Row],[18-mar]]</f>
        <v>0</v>
      </c>
      <c r="P117">
        <f>+Casos_PN_CORR[[#This Row],[20-mar]]-Casos_PN_CORR[[#This Row],[19-mar]]</f>
        <v>0</v>
      </c>
      <c r="Q117">
        <f>+Casos_PN_CORR[[#This Row],[21-mar]]-Casos_PN_CORR[[#This Row],[20-mar]]</f>
        <v>0</v>
      </c>
      <c r="R117">
        <f>+Casos_PN_CORR[[#This Row],[22-mar]]-Casos_PN_CORR[[#This Row],[21-mar]]</f>
        <v>0</v>
      </c>
      <c r="S117">
        <f>+Casos_PN_CORR[[#This Row],[23-mar]]-Casos_PN_CORR[[#This Row],[22-mar]]</f>
        <v>0</v>
      </c>
      <c r="T117">
        <f>+Casos_PN_CORR[[#This Row],[24-mar]]-Casos_PN_CORR[[#This Row],[23-mar]]</f>
        <v>0</v>
      </c>
      <c r="U117">
        <f>+Casos_PN_CORR[[#This Row],[25-mar]]-Casos_PN_CORR[[#This Row],[24-mar]]</f>
        <v>0</v>
      </c>
      <c r="V117">
        <f>+Casos_PN_CORR[[#This Row],[26-mar]]-Casos_PN_CORR[[#This Row],[25-mar]]</f>
        <v>0</v>
      </c>
      <c r="W117">
        <f>+Casos_PN_CORR[[#This Row],[27-mar]]-Casos_PN_CORR[[#This Row],[26-mar]]</f>
        <v>0</v>
      </c>
      <c r="X117">
        <f>+Casos_PN_CORR[[#This Row],[28-mar]]-Casos_PN_CORR[[#This Row],[27-mar]]</f>
        <v>0</v>
      </c>
      <c r="Y117">
        <f>+Casos_PN_CORR[[#This Row],[29-mar]]-Casos_PN_CORR[[#This Row],[28-mar]]</f>
        <v>0</v>
      </c>
      <c r="Z117">
        <f>+Casos_PN_CORR[[#This Row],[30-mar]]-Casos_PN_CORR[[#This Row],[29-mar]]</f>
        <v>0</v>
      </c>
      <c r="AA117">
        <f>+Casos_PN_CORR[[#This Row],[31-mar]]-Casos_PN_CORR[[#This Row],[30-mar]]</f>
        <v>0</v>
      </c>
      <c r="AB117">
        <f>+Casos_PN_CORR[[#This Row],[1-abr]]-Casos_PN_CORR[[#This Row],[31-mar]]</f>
        <v>0</v>
      </c>
      <c r="AC117">
        <f>+Casos_PN_CORR[[#This Row],[2-abr]]-Casos_PN_CORR[[#This Row],[1-abr]]</f>
        <v>0</v>
      </c>
      <c r="AD117">
        <f>+Casos_PN_CORR[[#This Row],[3-abr]]-Casos_PN_CORR[[#This Row],[2-abr]]</f>
        <v>0</v>
      </c>
      <c r="AE117">
        <f>+Casos_PN_CORR[[#This Row],[4-abr]]-Casos_PN_CORR[[#This Row],[3-abr]]</f>
        <v>0</v>
      </c>
      <c r="AF117">
        <f>+Casos_PN_CORR[[#This Row],[5-abr]]-Casos_PN_CORR[[#This Row],[4-abr]]</f>
        <v>0</v>
      </c>
      <c r="AG117">
        <f>+Casos_PN_CORR[[#This Row],[6-abr]]-Casos_PN_CORR[[#This Row],[5-abr]]</f>
        <v>0</v>
      </c>
      <c r="AH117">
        <f>+Casos_PN_CORR[[#This Row],[7-abr]]-Casos_PN_CORR[[#This Row],[6-abr]]</f>
        <v>0</v>
      </c>
      <c r="AI117">
        <f>+Casos_PN_CORR[[#This Row],[8-abr]]-Casos_PN_CORR[[#This Row],[7-abr]]</f>
        <v>0</v>
      </c>
      <c r="AJ117">
        <f>+Casos_PN_CORR[[#This Row],[9-abr]]-Casos_PN_CORR[[#This Row],[8-abr]]</f>
        <v>0</v>
      </c>
      <c r="AK117">
        <f>+Casos_PN_CORR[[#This Row],[10-abr]]-Casos_PN_CORR[[#This Row],[9-abr]]</f>
        <v>0</v>
      </c>
      <c r="AL117">
        <f>+Casos_PN_CORR[[#This Row],[11-abr]]-Casos_PN_CORR[[#This Row],[10-abr]]</f>
        <v>0</v>
      </c>
      <c r="AM117">
        <f>+Casos_PN_CORR[[#This Row],[12-abr]]-Casos_PN_CORR[[#This Row],[11-abr]]</f>
        <v>0</v>
      </c>
      <c r="AN117">
        <f>+Casos_PN_CORR[[#This Row],[13-abr]]-Casos_PN_CORR[[#This Row],[12-abr]]</f>
        <v>0</v>
      </c>
      <c r="AO117">
        <f>+Casos_PN_CORR[[#This Row],[14-abr]]-Casos_PN_CORR[[#This Row],[13-abr]]</f>
        <v>0</v>
      </c>
      <c r="AP117">
        <f>+Casos_PN_CORR[[#This Row],[15-abr]]-Casos_PN_CORR[[#This Row],[14-abr]]</f>
        <v>0</v>
      </c>
      <c r="AQ117">
        <f>+Casos_PN_CORR[[#This Row],[16-abr]]-Casos_PN_CORR[[#This Row],[15-abr]]</f>
        <v>0</v>
      </c>
      <c r="AR117">
        <f>+Casos_PN_CORR[[#This Row],[17-abr]]-Casos_PN_CORR[[#This Row],[16-abr]]</f>
        <v>0</v>
      </c>
      <c r="AS117">
        <f>+Casos_PN_CORR[[#This Row],[18-abr]]-Casos_PN_CORR[[#This Row],[17-abr]]</f>
        <v>0</v>
      </c>
      <c r="AT117">
        <f>+Casos_PN_CORR[[#This Row],[19-abr]]-Casos_PN_CORR[[#This Row],[18-abr]]</f>
        <v>0</v>
      </c>
      <c r="AU117">
        <f>+Casos_PN_CORR[[#This Row],[20-abr]]-Casos_PN_CORR[[#This Row],[19-abr]]</f>
        <v>0</v>
      </c>
      <c r="AV117">
        <f>+Casos_PN_CORR[[#This Row],[21-abr]]-Casos_PN_CORR[[#This Row],[20-abr]]</f>
        <v>0</v>
      </c>
      <c r="AW117">
        <f>+Casos_PN_CORR[[#This Row],[22-abr]]-Casos_PN_CORR[[#This Row],[21-abr]]</f>
        <v>0</v>
      </c>
      <c r="AX117">
        <f>+Casos_PN_CORR[[#This Row],[23-abr]]-Casos_PN_CORR[[#This Row],[22-abr]]</f>
        <v>0</v>
      </c>
      <c r="AY117">
        <f>+Casos_PN_CORR[[#This Row],[24-abr]]-Casos_PN_CORR[[#This Row],[23-abr]]</f>
        <v>0</v>
      </c>
      <c r="AZ117">
        <f>+Casos_PN_CORR[[#This Row],[25-abr]]-Casos_PN_CORR[[#This Row],[24-abr]]</f>
        <v>0</v>
      </c>
      <c r="BA117">
        <f>+Casos_PN_CORR[[#This Row],[26-abr]]-Casos_PN_CORR[[#This Row],[25-abr]]</f>
        <v>0</v>
      </c>
      <c r="BB117">
        <f>+Casos_PN_CORR[[#This Row],[27-abr]]-Casos_PN_CORR[[#This Row],[26-abr]]</f>
        <v>0</v>
      </c>
      <c r="BC117">
        <f>+Casos_PN_CORR[[#This Row],[28-abr]]-Casos_PN_CORR[[#This Row],[27-abr]]</f>
        <v>0</v>
      </c>
      <c r="BD117">
        <f>+Casos_PN_CORR[[#This Row],[29-abr]]-Casos_PN_CORR[[#This Row],[28-abr]]</f>
        <v>0</v>
      </c>
      <c r="BE117">
        <f>+Casos_PN_CORR[[#This Row],[30-abr]]-Casos_PN_CORR[[#This Row],[29-abr]]</f>
        <v>0</v>
      </c>
      <c r="BF117">
        <f>+Casos_PN_CORR[[#This Row],[1-may]]-Casos_PN_CORR[[#This Row],[30-abr]]</f>
        <v>0</v>
      </c>
      <c r="BG117">
        <f>+Casos_PN_CORR[[#This Row],[2-may]]-Casos_PN_CORR[[#This Row],[1-may]]</f>
        <v>0</v>
      </c>
      <c r="BH117">
        <f>+Casos_PN_CORR[[#This Row],[3-may]]-Casos_PN_CORR[[#This Row],[2-may]]</f>
        <v>0</v>
      </c>
      <c r="BI117">
        <f>+Casos_PN_CORR[[#This Row],[4-may]]-Casos_PN_CORR[[#This Row],[3-may]]</f>
        <v>0</v>
      </c>
      <c r="BJ117">
        <f>+Casos_PN_CORR[[#This Row],[5-may]]-Casos_PN_CORR[[#This Row],[4-may]]</f>
        <v>0</v>
      </c>
      <c r="BK117">
        <f>+Casos_PN_CORR[[#This Row],[6-may]]-Casos_PN_CORR[[#This Row],[5-may]]</f>
        <v>0</v>
      </c>
      <c r="BL117">
        <f>+Casos_PN_CORR[[#This Row],[7-may]]-Casos_PN_CORR[[#This Row],[6-may]]</f>
        <v>0</v>
      </c>
      <c r="BM117">
        <f>+Casos_PN_CORR[[#This Row],[8-may]]-Casos_PN_CORR[[#This Row],[7-may]]</f>
        <v>0</v>
      </c>
      <c r="BN117">
        <f>+Casos_PN_CORR[[#This Row],[9-may]]-Casos_PN_CORR[[#This Row],[8-may]]</f>
        <v>0</v>
      </c>
      <c r="BO117">
        <f>+Casos_PN_CORR[[#This Row],[10-may]]-Casos_PN_CORR[[#This Row],[9-may]]</f>
        <v>0</v>
      </c>
      <c r="BP117">
        <f>+Casos_PN_CORR[[#This Row],[11-may]]-Casos_PN_CORR[[#This Row],[10-may]]</f>
        <v>0</v>
      </c>
      <c r="BQ117">
        <f>+Casos_PN_CORR[[#This Row],[12-may]]-Casos_PN_CORR[[#This Row],[11-may]]</f>
        <v>0</v>
      </c>
      <c r="BR117">
        <f>+Casos_PN_CORR[[#This Row],[13-may]]-Casos_PN_CORR[[#This Row],[12-may]]</f>
        <v>0</v>
      </c>
      <c r="BS117">
        <f>+Casos_PN_CORR[[#This Row],[14-may]]-Casos_PN_CORR[[#This Row],[13-may]]</f>
        <v>0</v>
      </c>
      <c r="BT117">
        <f>+Casos_PN_CORR[[#This Row],[15-may]]-Casos_PN_CORR[[#This Row],[14-may]]</f>
        <v>0</v>
      </c>
      <c r="BU117">
        <f>+Casos_PN_CORR[[#This Row],[16-may]]-Casos_PN_CORR[[#This Row],[15-may]]</f>
        <v>0</v>
      </c>
      <c r="BV117">
        <f>+Casos_PN_CORR[[#This Row],[17-may]]-Casos_PN_CORR[[#This Row],[16-may]]</f>
        <v>0</v>
      </c>
      <c r="BW117">
        <f>+Casos_PN_CORR[[#This Row],[18-may]]-Casos_PN_CORR[[#This Row],[17-may]]</f>
        <v>0</v>
      </c>
      <c r="BX117">
        <f>+Casos_PN_CORR[[#This Row],[19-may]]-Casos_PN_CORR[[#This Row],[18-may]]</f>
        <v>0</v>
      </c>
      <c r="BY117">
        <f>+Casos_PN_CORR[[#This Row],[20-may]]-Casos_PN_CORR[[#This Row],[19-may]]</f>
        <v>0</v>
      </c>
      <c r="BZ117">
        <f>+Casos_PN_CORR[[#This Row],[21-may]]-Casos_PN_CORR[[#This Row],[20-may]]</f>
        <v>0</v>
      </c>
      <c r="CA117">
        <f>+Casos_PN_CORR[[#This Row],[22-may]]-Casos_PN_CORR[[#This Row],[21-may]]</f>
        <v>0</v>
      </c>
      <c r="CB117">
        <f>+Casos_PN_CORR[[#This Row],[23-may]]-Casos_PN_CORR[[#This Row],[22-may]]</f>
        <v>0</v>
      </c>
      <c r="CC117">
        <f>+Casos_PN_CORR[[#This Row],[24-may]]-Casos_PN_CORR[[#This Row],[23-may]]</f>
        <v>0</v>
      </c>
      <c r="CD117">
        <f>+Casos_PN_CORR[[#This Row],[25-may]]-Casos_PN_CORR[[#This Row],[24-may]]</f>
        <v>0</v>
      </c>
      <c r="CE117">
        <f>+Casos_PN_CORR[[#This Row],[26-may]]-Casos_PN_CORR[[#This Row],[25-may]]</f>
        <v>0</v>
      </c>
      <c r="CF117">
        <f>+Casos_PN_CORR[[#This Row],[27-may]]-Casos_PN_CORR[[#This Row],[26-may]]</f>
        <v>0</v>
      </c>
      <c r="CG117">
        <f>+Casos_PN_CORR[[#This Row],[28-may]]-Casos_PN_CORR[[#This Row],[27-may]]</f>
        <v>0</v>
      </c>
      <c r="CH117">
        <f>+Casos_PN_CORR[[#This Row],[29-may]]-Casos_PN_CORR[[#This Row],[28-may]]</f>
        <v>0</v>
      </c>
      <c r="CI117">
        <f>+Casos_PN_CORR[[#This Row],[30-may]]-Casos_PN_CORR[[#This Row],[29-may]]</f>
        <v>0</v>
      </c>
      <c r="CJ117">
        <f>+Casos_PN_CORR[[#This Row],[31-may]]-Casos_PN_CORR[[#This Row],[30-may]]</f>
        <v>0</v>
      </c>
      <c r="CK117">
        <f>+Casos_PN_CORR[[#This Row],[1-jun]]-Casos_PN_CORR[[#This Row],[31-may]]</f>
        <v>0</v>
      </c>
      <c r="CL117">
        <f>+Casos_PN_CORR[[#This Row],[2-jun]]-Casos_PN_CORR[[#This Row],[1-jun]]</f>
        <v>0</v>
      </c>
      <c r="CM117">
        <f>+Casos_PN_CORR[[#This Row],[3-jun]]-Casos_PN_CORR[[#This Row],[2-jun]]</f>
        <v>0</v>
      </c>
      <c r="CN117">
        <f>+Casos_PN_CORR[[#This Row],[4-jun]]-Casos_PN_CORR[[#This Row],[3-jun]]</f>
        <v>0</v>
      </c>
      <c r="CO117">
        <f>+Casos_PN_CORR[[#This Row],[5-jun]]-Casos_PN_CORR[[#This Row],[4-jun]]</f>
        <v>0</v>
      </c>
      <c r="CP117">
        <f>+Casos_PN_CORR[[#This Row],[6-jun]]-Casos_PN_CORR[[#This Row],[5-jun]]</f>
        <v>0</v>
      </c>
    </row>
    <row r="118" spans="1:94">
      <c r="A118">
        <v>130108</v>
      </c>
      <c r="B118" s="2" t="s">
        <v>131</v>
      </c>
      <c r="C118" s="2" t="s">
        <v>144</v>
      </c>
      <c r="D118" s="2" t="s">
        <v>270</v>
      </c>
      <c r="E118" s="4">
        <f t="shared" si="1"/>
        <v>110</v>
      </c>
      <c r="F118">
        <f>+Casos_PN_CORR[[#This Row],[10-mar]]</f>
        <v>0</v>
      </c>
      <c r="G118">
        <f>+Casos_PN_CORR[[#This Row],[11-mar]]-Casos_PN_CORR[[#This Row],[10-mar]]</f>
        <v>0</v>
      </c>
      <c r="H118">
        <f>+Casos_PN_CORR[[#This Row],[12-mar]]-Casos_PN_CORR[[#This Row],[11-mar]]</f>
        <v>0</v>
      </c>
      <c r="I118">
        <f>+Casos_PN_CORR[[#This Row],[13-mar]]-Casos_PN_CORR[[#This Row],[12-mar]]</f>
        <v>0</v>
      </c>
      <c r="J118">
        <f>+Casos_PN_CORR[[#This Row],[14-mar]]-Casos_PN_CORR[[#This Row],[13-mar]]</f>
        <v>0</v>
      </c>
      <c r="K118">
        <f>+Casos_PN_CORR[[#This Row],[15-mar]]-Casos_PN_CORR[[#This Row],[14-mar]]</f>
        <v>0</v>
      </c>
      <c r="L118">
        <f>+Casos_PN_CORR[[#This Row],[16-mar]]-Casos_PN_CORR[[#This Row],[15-mar]]</f>
        <v>0</v>
      </c>
      <c r="M118">
        <f>+Casos_PN_CORR[[#This Row],[17-mar]]-Casos_PN_CORR[[#This Row],[16-mar]]</f>
        <v>0</v>
      </c>
      <c r="N118">
        <f>+Casos_PN_CORR[[#This Row],[18-mar]]-Casos_PN_CORR[[#This Row],[17-mar]]</f>
        <v>0</v>
      </c>
      <c r="O118">
        <f>+Casos_PN_CORR[[#This Row],[19-mar]]-Casos_PN_CORR[[#This Row],[18-mar]]</f>
        <v>0</v>
      </c>
      <c r="P118">
        <f>+Casos_PN_CORR[[#This Row],[20-mar]]-Casos_PN_CORR[[#This Row],[19-mar]]</f>
        <v>0</v>
      </c>
      <c r="Q118">
        <f>+Casos_PN_CORR[[#This Row],[21-mar]]-Casos_PN_CORR[[#This Row],[20-mar]]</f>
        <v>0</v>
      </c>
      <c r="R118">
        <f>+Casos_PN_CORR[[#This Row],[22-mar]]-Casos_PN_CORR[[#This Row],[21-mar]]</f>
        <v>0</v>
      </c>
      <c r="S118">
        <f>+Casos_PN_CORR[[#This Row],[23-mar]]-Casos_PN_CORR[[#This Row],[22-mar]]</f>
        <v>0</v>
      </c>
      <c r="T118">
        <f>+Casos_PN_CORR[[#This Row],[24-mar]]-Casos_PN_CORR[[#This Row],[23-mar]]</f>
        <v>0</v>
      </c>
      <c r="U118">
        <f>+Casos_PN_CORR[[#This Row],[25-mar]]-Casos_PN_CORR[[#This Row],[24-mar]]</f>
        <v>0</v>
      </c>
      <c r="V118">
        <f>+Casos_PN_CORR[[#This Row],[26-mar]]-Casos_PN_CORR[[#This Row],[25-mar]]</f>
        <v>0</v>
      </c>
      <c r="W118">
        <f>+Casos_PN_CORR[[#This Row],[27-mar]]-Casos_PN_CORR[[#This Row],[26-mar]]</f>
        <v>0</v>
      </c>
      <c r="X118">
        <f>+Casos_PN_CORR[[#This Row],[28-mar]]-Casos_PN_CORR[[#This Row],[27-mar]]</f>
        <v>0</v>
      </c>
      <c r="Y118">
        <f>+Casos_PN_CORR[[#This Row],[29-mar]]-Casos_PN_CORR[[#This Row],[28-mar]]</f>
        <v>0</v>
      </c>
      <c r="Z118">
        <f>+Casos_PN_CORR[[#This Row],[30-mar]]-Casos_PN_CORR[[#This Row],[29-mar]]</f>
        <v>0</v>
      </c>
      <c r="AA118">
        <f>+Casos_PN_CORR[[#This Row],[31-mar]]-Casos_PN_CORR[[#This Row],[30-mar]]</f>
        <v>0</v>
      </c>
      <c r="AB118">
        <f>+Casos_PN_CORR[[#This Row],[1-abr]]-Casos_PN_CORR[[#This Row],[31-mar]]</f>
        <v>0</v>
      </c>
      <c r="AC118">
        <f>+Casos_PN_CORR[[#This Row],[2-abr]]-Casos_PN_CORR[[#This Row],[1-abr]]</f>
        <v>0</v>
      </c>
      <c r="AD118">
        <f>+Casos_PN_CORR[[#This Row],[3-abr]]-Casos_PN_CORR[[#This Row],[2-abr]]</f>
        <v>0</v>
      </c>
      <c r="AE118">
        <f>+Casos_PN_CORR[[#This Row],[4-abr]]-Casos_PN_CORR[[#This Row],[3-abr]]</f>
        <v>0</v>
      </c>
      <c r="AF118">
        <f>+Casos_PN_CORR[[#This Row],[5-abr]]-Casos_PN_CORR[[#This Row],[4-abr]]</f>
        <v>0</v>
      </c>
      <c r="AG118">
        <f>+Casos_PN_CORR[[#This Row],[6-abr]]-Casos_PN_CORR[[#This Row],[5-abr]]</f>
        <v>0</v>
      </c>
      <c r="AH118">
        <f>+Casos_PN_CORR[[#This Row],[7-abr]]-Casos_PN_CORR[[#This Row],[6-abr]]</f>
        <v>0</v>
      </c>
      <c r="AI118">
        <f>+Casos_PN_CORR[[#This Row],[8-abr]]-Casos_PN_CORR[[#This Row],[7-abr]]</f>
        <v>0</v>
      </c>
      <c r="AJ118">
        <f>+Casos_PN_CORR[[#This Row],[9-abr]]-Casos_PN_CORR[[#This Row],[8-abr]]</f>
        <v>0</v>
      </c>
      <c r="AK118">
        <f>+Casos_PN_CORR[[#This Row],[10-abr]]-Casos_PN_CORR[[#This Row],[9-abr]]</f>
        <v>0</v>
      </c>
      <c r="AL118">
        <f>+Casos_PN_CORR[[#This Row],[11-abr]]-Casos_PN_CORR[[#This Row],[10-abr]]</f>
        <v>0</v>
      </c>
      <c r="AM118">
        <f>+Casos_PN_CORR[[#This Row],[12-abr]]-Casos_PN_CORR[[#This Row],[11-abr]]</f>
        <v>0</v>
      </c>
      <c r="AN118">
        <f>+Casos_PN_CORR[[#This Row],[13-abr]]-Casos_PN_CORR[[#This Row],[12-abr]]</f>
        <v>0</v>
      </c>
      <c r="AO118">
        <f>+Casos_PN_CORR[[#This Row],[14-abr]]-Casos_PN_CORR[[#This Row],[13-abr]]</f>
        <v>0</v>
      </c>
      <c r="AP118">
        <f>+Casos_PN_CORR[[#This Row],[15-abr]]-Casos_PN_CORR[[#This Row],[14-abr]]</f>
        <v>0</v>
      </c>
      <c r="AQ118">
        <f>+Casos_PN_CORR[[#This Row],[16-abr]]-Casos_PN_CORR[[#This Row],[15-abr]]</f>
        <v>0</v>
      </c>
      <c r="AR118">
        <f>+Casos_PN_CORR[[#This Row],[17-abr]]-Casos_PN_CORR[[#This Row],[16-abr]]</f>
        <v>0</v>
      </c>
      <c r="AS118">
        <f>+Casos_PN_CORR[[#This Row],[18-abr]]-Casos_PN_CORR[[#This Row],[17-abr]]</f>
        <v>0</v>
      </c>
      <c r="AT118">
        <f>+Casos_PN_CORR[[#This Row],[19-abr]]-Casos_PN_CORR[[#This Row],[18-abr]]</f>
        <v>0</v>
      </c>
      <c r="AU118">
        <f>+Casos_PN_CORR[[#This Row],[20-abr]]-Casos_PN_CORR[[#This Row],[19-abr]]</f>
        <v>0</v>
      </c>
      <c r="AV118">
        <f>+Casos_PN_CORR[[#This Row],[21-abr]]-Casos_PN_CORR[[#This Row],[20-abr]]</f>
        <v>0</v>
      </c>
      <c r="AW118">
        <f>+Casos_PN_CORR[[#This Row],[22-abr]]-Casos_PN_CORR[[#This Row],[21-abr]]</f>
        <v>0</v>
      </c>
      <c r="AX118">
        <f>+Casos_PN_CORR[[#This Row],[23-abr]]-Casos_PN_CORR[[#This Row],[22-abr]]</f>
        <v>0</v>
      </c>
      <c r="AY118">
        <f>+Casos_PN_CORR[[#This Row],[24-abr]]-Casos_PN_CORR[[#This Row],[23-abr]]</f>
        <v>0</v>
      </c>
      <c r="AZ118">
        <f>+Casos_PN_CORR[[#This Row],[25-abr]]-Casos_PN_CORR[[#This Row],[24-abr]]</f>
        <v>0</v>
      </c>
      <c r="BA118">
        <f>+Casos_PN_CORR[[#This Row],[26-abr]]-Casos_PN_CORR[[#This Row],[25-abr]]</f>
        <v>0</v>
      </c>
      <c r="BB118">
        <f>+Casos_PN_CORR[[#This Row],[27-abr]]-Casos_PN_CORR[[#This Row],[26-abr]]</f>
        <v>0</v>
      </c>
      <c r="BC118">
        <f>+Casos_PN_CORR[[#This Row],[28-abr]]-Casos_PN_CORR[[#This Row],[27-abr]]</f>
        <v>0</v>
      </c>
      <c r="BD118">
        <f>+Casos_PN_CORR[[#This Row],[29-abr]]-Casos_PN_CORR[[#This Row],[28-abr]]</f>
        <v>0</v>
      </c>
      <c r="BE118">
        <f>+Casos_PN_CORR[[#This Row],[30-abr]]-Casos_PN_CORR[[#This Row],[29-abr]]</f>
        <v>0</v>
      </c>
      <c r="BF118">
        <f>+Casos_PN_CORR[[#This Row],[1-may]]-Casos_PN_CORR[[#This Row],[30-abr]]</f>
        <v>0</v>
      </c>
      <c r="BG118">
        <f>+Casos_PN_CORR[[#This Row],[2-may]]-Casos_PN_CORR[[#This Row],[1-may]]</f>
        <v>0</v>
      </c>
      <c r="BH118">
        <f>+Casos_PN_CORR[[#This Row],[3-may]]-Casos_PN_CORR[[#This Row],[2-may]]</f>
        <v>0</v>
      </c>
      <c r="BI118">
        <f>+Casos_PN_CORR[[#This Row],[4-may]]-Casos_PN_CORR[[#This Row],[3-may]]</f>
        <v>0</v>
      </c>
      <c r="BJ118">
        <f>+Casos_PN_CORR[[#This Row],[5-may]]-Casos_PN_CORR[[#This Row],[4-may]]</f>
        <v>0</v>
      </c>
      <c r="BK118">
        <f>+Casos_PN_CORR[[#This Row],[6-may]]-Casos_PN_CORR[[#This Row],[5-may]]</f>
        <v>0</v>
      </c>
      <c r="BL118">
        <f>+Casos_PN_CORR[[#This Row],[7-may]]-Casos_PN_CORR[[#This Row],[6-may]]</f>
        <v>0</v>
      </c>
      <c r="BM118">
        <f>+Casos_PN_CORR[[#This Row],[8-may]]-Casos_PN_CORR[[#This Row],[7-may]]</f>
        <v>0</v>
      </c>
      <c r="BN118">
        <f>+Casos_PN_CORR[[#This Row],[9-may]]-Casos_PN_CORR[[#This Row],[8-may]]</f>
        <v>0</v>
      </c>
      <c r="BO118">
        <f>+Casos_PN_CORR[[#This Row],[10-may]]-Casos_PN_CORR[[#This Row],[9-may]]</f>
        <v>0</v>
      </c>
      <c r="BP118">
        <f>+Casos_PN_CORR[[#This Row],[11-may]]-Casos_PN_CORR[[#This Row],[10-may]]</f>
        <v>0</v>
      </c>
      <c r="BQ118">
        <f>+Casos_PN_CORR[[#This Row],[12-may]]-Casos_PN_CORR[[#This Row],[11-may]]</f>
        <v>0</v>
      </c>
      <c r="BR118">
        <f>+Casos_PN_CORR[[#This Row],[13-may]]-Casos_PN_CORR[[#This Row],[12-may]]</f>
        <v>0</v>
      </c>
      <c r="BS118">
        <f>+Casos_PN_CORR[[#This Row],[14-may]]-Casos_PN_CORR[[#This Row],[13-may]]</f>
        <v>0</v>
      </c>
      <c r="BT118">
        <f>+Casos_PN_CORR[[#This Row],[15-may]]-Casos_PN_CORR[[#This Row],[14-may]]</f>
        <v>0</v>
      </c>
      <c r="BU118">
        <f>+Casos_PN_CORR[[#This Row],[16-may]]-Casos_PN_CORR[[#This Row],[15-may]]</f>
        <v>0</v>
      </c>
      <c r="BV118">
        <f>+Casos_PN_CORR[[#This Row],[17-may]]-Casos_PN_CORR[[#This Row],[16-may]]</f>
        <v>0</v>
      </c>
      <c r="BW118">
        <f>+Casos_PN_CORR[[#This Row],[18-may]]-Casos_PN_CORR[[#This Row],[17-may]]</f>
        <v>0</v>
      </c>
      <c r="BX118">
        <f>+Casos_PN_CORR[[#This Row],[19-may]]-Casos_PN_CORR[[#This Row],[18-may]]</f>
        <v>0</v>
      </c>
      <c r="BY118">
        <f>+Casos_PN_CORR[[#This Row],[20-may]]-Casos_PN_CORR[[#This Row],[19-may]]</f>
        <v>0</v>
      </c>
      <c r="BZ118">
        <f>+Casos_PN_CORR[[#This Row],[21-may]]-Casos_PN_CORR[[#This Row],[20-may]]</f>
        <v>0</v>
      </c>
      <c r="CA118">
        <f>+Casos_PN_CORR[[#This Row],[22-may]]-Casos_PN_CORR[[#This Row],[21-may]]</f>
        <v>0</v>
      </c>
      <c r="CB118">
        <f>+Casos_PN_CORR[[#This Row],[23-may]]-Casos_PN_CORR[[#This Row],[22-may]]</f>
        <v>0</v>
      </c>
      <c r="CC118">
        <f>+Casos_PN_CORR[[#This Row],[24-may]]-Casos_PN_CORR[[#This Row],[23-may]]</f>
        <v>0</v>
      </c>
      <c r="CD118">
        <f>+Casos_PN_CORR[[#This Row],[25-may]]-Casos_PN_CORR[[#This Row],[24-may]]</f>
        <v>0</v>
      </c>
      <c r="CE118">
        <f>+Casos_PN_CORR[[#This Row],[26-may]]-Casos_PN_CORR[[#This Row],[25-may]]</f>
        <v>0</v>
      </c>
      <c r="CF118">
        <f>+Casos_PN_CORR[[#This Row],[27-may]]-Casos_PN_CORR[[#This Row],[26-may]]</f>
        <v>0</v>
      </c>
      <c r="CG118">
        <f>+Casos_PN_CORR[[#This Row],[28-may]]-Casos_PN_CORR[[#This Row],[27-may]]</f>
        <v>0</v>
      </c>
      <c r="CH118">
        <f>+Casos_PN_CORR[[#This Row],[29-may]]-Casos_PN_CORR[[#This Row],[28-may]]</f>
        <v>0</v>
      </c>
      <c r="CI118">
        <f>+Casos_PN_CORR[[#This Row],[30-may]]-Casos_PN_CORR[[#This Row],[29-may]]</f>
        <v>0</v>
      </c>
      <c r="CJ118">
        <f>+Casos_PN_CORR[[#This Row],[31-may]]-Casos_PN_CORR[[#This Row],[30-may]]</f>
        <v>0</v>
      </c>
      <c r="CK118">
        <f>+Casos_PN_CORR[[#This Row],[1-jun]]-Casos_PN_CORR[[#This Row],[31-may]]</f>
        <v>0</v>
      </c>
      <c r="CL118">
        <f>+Casos_PN_CORR[[#This Row],[2-jun]]-Casos_PN_CORR[[#This Row],[1-jun]]</f>
        <v>0</v>
      </c>
      <c r="CM118">
        <f>+Casos_PN_CORR[[#This Row],[3-jun]]-Casos_PN_CORR[[#This Row],[2-jun]]</f>
        <v>0</v>
      </c>
      <c r="CN118">
        <f>+Casos_PN_CORR[[#This Row],[4-jun]]-Casos_PN_CORR[[#This Row],[3-jun]]</f>
        <v>0</v>
      </c>
      <c r="CO118">
        <f>+Casos_PN_CORR[[#This Row],[5-jun]]-Casos_PN_CORR[[#This Row],[4-jun]]</f>
        <v>110</v>
      </c>
      <c r="CP118">
        <f>+Casos_PN_CORR[[#This Row],[6-jun]]-Casos_PN_CORR[[#This Row],[5-jun]]</f>
        <v>0</v>
      </c>
    </row>
    <row r="119" spans="1:94">
      <c r="A119">
        <v>41303</v>
      </c>
      <c r="B119" s="2" t="s">
        <v>115</v>
      </c>
      <c r="C119" s="2" t="s">
        <v>183</v>
      </c>
      <c r="D119" s="2" t="s">
        <v>271</v>
      </c>
      <c r="E119" s="4">
        <f t="shared" si="1"/>
        <v>0</v>
      </c>
      <c r="F119">
        <f>+Casos_PN_CORR[[#This Row],[10-mar]]</f>
        <v>0</v>
      </c>
      <c r="G119">
        <f>+Casos_PN_CORR[[#This Row],[11-mar]]-Casos_PN_CORR[[#This Row],[10-mar]]</f>
        <v>0</v>
      </c>
      <c r="H119">
        <f>+Casos_PN_CORR[[#This Row],[12-mar]]-Casos_PN_CORR[[#This Row],[11-mar]]</f>
        <v>0</v>
      </c>
      <c r="I119">
        <f>+Casos_PN_CORR[[#This Row],[13-mar]]-Casos_PN_CORR[[#This Row],[12-mar]]</f>
        <v>0</v>
      </c>
      <c r="J119">
        <f>+Casos_PN_CORR[[#This Row],[14-mar]]-Casos_PN_CORR[[#This Row],[13-mar]]</f>
        <v>0</v>
      </c>
      <c r="K119">
        <f>+Casos_PN_CORR[[#This Row],[15-mar]]-Casos_PN_CORR[[#This Row],[14-mar]]</f>
        <v>0</v>
      </c>
      <c r="L119">
        <f>+Casos_PN_CORR[[#This Row],[16-mar]]-Casos_PN_CORR[[#This Row],[15-mar]]</f>
        <v>0</v>
      </c>
      <c r="M119">
        <f>+Casos_PN_CORR[[#This Row],[17-mar]]-Casos_PN_CORR[[#This Row],[16-mar]]</f>
        <v>0</v>
      </c>
      <c r="N119">
        <f>+Casos_PN_CORR[[#This Row],[18-mar]]-Casos_PN_CORR[[#This Row],[17-mar]]</f>
        <v>0</v>
      </c>
      <c r="O119">
        <f>+Casos_PN_CORR[[#This Row],[19-mar]]-Casos_PN_CORR[[#This Row],[18-mar]]</f>
        <v>0</v>
      </c>
      <c r="P119">
        <f>+Casos_PN_CORR[[#This Row],[20-mar]]-Casos_PN_CORR[[#This Row],[19-mar]]</f>
        <v>0</v>
      </c>
      <c r="Q119">
        <f>+Casos_PN_CORR[[#This Row],[21-mar]]-Casos_PN_CORR[[#This Row],[20-mar]]</f>
        <v>0</v>
      </c>
      <c r="R119">
        <f>+Casos_PN_CORR[[#This Row],[22-mar]]-Casos_PN_CORR[[#This Row],[21-mar]]</f>
        <v>0</v>
      </c>
      <c r="S119">
        <f>+Casos_PN_CORR[[#This Row],[23-mar]]-Casos_PN_CORR[[#This Row],[22-mar]]</f>
        <v>0</v>
      </c>
      <c r="T119">
        <f>+Casos_PN_CORR[[#This Row],[24-mar]]-Casos_PN_CORR[[#This Row],[23-mar]]</f>
        <v>0</v>
      </c>
      <c r="U119">
        <f>+Casos_PN_CORR[[#This Row],[25-mar]]-Casos_PN_CORR[[#This Row],[24-mar]]</f>
        <v>0</v>
      </c>
      <c r="V119">
        <f>+Casos_PN_CORR[[#This Row],[26-mar]]-Casos_PN_CORR[[#This Row],[25-mar]]</f>
        <v>0</v>
      </c>
      <c r="W119">
        <f>+Casos_PN_CORR[[#This Row],[27-mar]]-Casos_PN_CORR[[#This Row],[26-mar]]</f>
        <v>0</v>
      </c>
      <c r="X119">
        <f>+Casos_PN_CORR[[#This Row],[28-mar]]-Casos_PN_CORR[[#This Row],[27-mar]]</f>
        <v>0</v>
      </c>
      <c r="Y119">
        <f>+Casos_PN_CORR[[#This Row],[29-mar]]-Casos_PN_CORR[[#This Row],[28-mar]]</f>
        <v>0</v>
      </c>
      <c r="Z119">
        <f>+Casos_PN_CORR[[#This Row],[30-mar]]-Casos_PN_CORR[[#This Row],[29-mar]]</f>
        <v>0</v>
      </c>
      <c r="AA119">
        <f>+Casos_PN_CORR[[#This Row],[31-mar]]-Casos_PN_CORR[[#This Row],[30-mar]]</f>
        <v>0</v>
      </c>
      <c r="AB119">
        <f>+Casos_PN_CORR[[#This Row],[1-abr]]-Casos_PN_CORR[[#This Row],[31-mar]]</f>
        <v>0</v>
      </c>
      <c r="AC119">
        <f>+Casos_PN_CORR[[#This Row],[2-abr]]-Casos_PN_CORR[[#This Row],[1-abr]]</f>
        <v>0</v>
      </c>
      <c r="AD119">
        <f>+Casos_PN_CORR[[#This Row],[3-abr]]-Casos_PN_CORR[[#This Row],[2-abr]]</f>
        <v>0</v>
      </c>
      <c r="AE119">
        <f>+Casos_PN_CORR[[#This Row],[4-abr]]-Casos_PN_CORR[[#This Row],[3-abr]]</f>
        <v>0</v>
      </c>
      <c r="AF119">
        <f>+Casos_PN_CORR[[#This Row],[5-abr]]-Casos_PN_CORR[[#This Row],[4-abr]]</f>
        <v>0</v>
      </c>
      <c r="AG119">
        <f>+Casos_PN_CORR[[#This Row],[6-abr]]-Casos_PN_CORR[[#This Row],[5-abr]]</f>
        <v>0</v>
      </c>
      <c r="AH119">
        <f>+Casos_PN_CORR[[#This Row],[7-abr]]-Casos_PN_CORR[[#This Row],[6-abr]]</f>
        <v>0</v>
      </c>
      <c r="AI119">
        <f>+Casos_PN_CORR[[#This Row],[8-abr]]-Casos_PN_CORR[[#This Row],[7-abr]]</f>
        <v>0</v>
      </c>
      <c r="AJ119">
        <f>+Casos_PN_CORR[[#This Row],[9-abr]]-Casos_PN_CORR[[#This Row],[8-abr]]</f>
        <v>0</v>
      </c>
      <c r="AK119">
        <f>+Casos_PN_CORR[[#This Row],[10-abr]]-Casos_PN_CORR[[#This Row],[9-abr]]</f>
        <v>0</v>
      </c>
      <c r="AL119">
        <f>+Casos_PN_CORR[[#This Row],[11-abr]]-Casos_PN_CORR[[#This Row],[10-abr]]</f>
        <v>0</v>
      </c>
      <c r="AM119">
        <f>+Casos_PN_CORR[[#This Row],[12-abr]]-Casos_PN_CORR[[#This Row],[11-abr]]</f>
        <v>0</v>
      </c>
      <c r="AN119">
        <f>+Casos_PN_CORR[[#This Row],[13-abr]]-Casos_PN_CORR[[#This Row],[12-abr]]</f>
        <v>0</v>
      </c>
      <c r="AO119">
        <f>+Casos_PN_CORR[[#This Row],[14-abr]]-Casos_PN_CORR[[#This Row],[13-abr]]</f>
        <v>0</v>
      </c>
      <c r="AP119">
        <f>+Casos_PN_CORR[[#This Row],[15-abr]]-Casos_PN_CORR[[#This Row],[14-abr]]</f>
        <v>0</v>
      </c>
      <c r="AQ119">
        <f>+Casos_PN_CORR[[#This Row],[16-abr]]-Casos_PN_CORR[[#This Row],[15-abr]]</f>
        <v>0</v>
      </c>
      <c r="AR119">
        <f>+Casos_PN_CORR[[#This Row],[17-abr]]-Casos_PN_CORR[[#This Row],[16-abr]]</f>
        <v>0</v>
      </c>
      <c r="AS119">
        <f>+Casos_PN_CORR[[#This Row],[18-abr]]-Casos_PN_CORR[[#This Row],[17-abr]]</f>
        <v>0</v>
      </c>
      <c r="AT119">
        <f>+Casos_PN_CORR[[#This Row],[19-abr]]-Casos_PN_CORR[[#This Row],[18-abr]]</f>
        <v>0</v>
      </c>
      <c r="AU119">
        <f>+Casos_PN_CORR[[#This Row],[20-abr]]-Casos_PN_CORR[[#This Row],[19-abr]]</f>
        <v>0</v>
      </c>
      <c r="AV119">
        <f>+Casos_PN_CORR[[#This Row],[21-abr]]-Casos_PN_CORR[[#This Row],[20-abr]]</f>
        <v>0</v>
      </c>
      <c r="AW119">
        <f>+Casos_PN_CORR[[#This Row],[22-abr]]-Casos_PN_CORR[[#This Row],[21-abr]]</f>
        <v>0</v>
      </c>
      <c r="AX119">
        <f>+Casos_PN_CORR[[#This Row],[23-abr]]-Casos_PN_CORR[[#This Row],[22-abr]]</f>
        <v>0</v>
      </c>
      <c r="AY119">
        <f>+Casos_PN_CORR[[#This Row],[24-abr]]-Casos_PN_CORR[[#This Row],[23-abr]]</f>
        <v>0</v>
      </c>
      <c r="AZ119">
        <f>+Casos_PN_CORR[[#This Row],[25-abr]]-Casos_PN_CORR[[#This Row],[24-abr]]</f>
        <v>0</v>
      </c>
      <c r="BA119">
        <f>+Casos_PN_CORR[[#This Row],[26-abr]]-Casos_PN_CORR[[#This Row],[25-abr]]</f>
        <v>0</v>
      </c>
      <c r="BB119">
        <f>+Casos_PN_CORR[[#This Row],[27-abr]]-Casos_PN_CORR[[#This Row],[26-abr]]</f>
        <v>0</v>
      </c>
      <c r="BC119">
        <f>+Casos_PN_CORR[[#This Row],[28-abr]]-Casos_PN_CORR[[#This Row],[27-abr]]</f>
        <v>0</v>
      </c>
      <c r="BD119">
        <f>+Casos_PN_CORR[[#This Row],[29-abr]]-Casos_PN_CORR[[#This Row],[28-abr]]</f>
        <v>0</v>
      </c>
      <c r="BE119">
        <f>+Casos_PN_CORR[[#This Row],[30-abr]]-Casos_PN_CORR[[#This Row],[29-abr]]</f>
        <v>0</v>
      </c>
      <c r="BF119">
        <f>+Casos_PN_CORR[[#This Row],[1-may]]-Casos_PN_CORR[[#This Row],[30-abr]]</f>
        <v>0</v>
      </c>
      <c r="BG119">
        <f>+Casos_PN_CORR[[#This Row],[2-may]]-Casos_PN_CORR[[#This Row],[1-may]]</f>
        <v>0</v>
      </c>
      <c r="BH119">
        <f>+Casos_PN_CORR[[#This Row],[3-may]]-Casos_PN_CORR[[#This Row],[2-may]]</f>
        <v>0</v>
      </c>
      <c r="BI119">
        <f>+Casos_PN_CORR[[#This Row],[4-may]]-Casos_PN_CORR[[#This Row],[3-may]]</f>
        <v>0</v>
      </c>
      <c r="BJ119">
        <f>+Casos_PN_CORR[[#This Row],[5-may]]-Casos_PN_CORR[[#This Row],[4-may]]</f>
        <v>0</v>
      </c>
      <c r="BK119">
        <f>+Casos_PN_CORR[[#This Row],[6-may]]-Casos_PN_CORR[[#This Row],[5-may]]</f>
        <v>0</v>
      </c>
      <c r="BL119">
        <f>+Casos_PN_CORR[[#This Row],[7-may]]-Casos_PN_CORR[[#This Row],[6-may]]</f>
        <v>0</v>
      </c>
      <c r="BM119">
        <f>+Casos_PN_CORR[[#This Row],[8-may]]-Casos_PN_CORR[[#This Row],[7-may]]</f>
        <v>0</v>
      </c>
      <c r="BN119">
        <f>+Casos_PN_CORR[[#This Row],[9-may]]-Casos_PN_CORR[[#This Row],[8-may]]</f>
        <v>0</v>
      </c>
      <c r="BO119">
        <f>+Casos_PN_CORR[[#This Row],[10-may]]-Casos_PN_CORR[[#This Row],[9-may]]</f>
        <v>0</v>
      </c>
      <c r="BP119">
        <f>+Casos_PN_CORR[[#This Row],[11-may]]-Casos_PN_CORR[[#This Row],[10-may]]</f>
        <v>0</v>
      </c>
      <c r="BQ119">
        <f>+Casos_PN_CORR[[#This Row],[12-may]]-Casos_PN_CORR[[#This Row],[11-may]]</f>
        <v>0</v>
      </c>
      <c r="BR119">
        <f>+Casos_PN_CORR[[#This Row],[13-may]]-Casos_PN_CORR[[#This Row],[12-may]]</f>
        <v>0</v>
      </c>
      <c r="BS119">
        <f>+Casos_PN_CORR[[#This Row],[14-may]]-Casos_PN_CORR[[#This Row],[13-may]]</f>
        <v>0</v>
      </c>
      <c r="BT119">
        <f>+Casos_PN_CORR[[#This Row],[15-may]]-Casos_PN_CORR[[#This Row],[14-may]]</f>
        <v>0</v>
      </c>
      <c r="BU119">
        <f>+Casos_PN_CORR[[#This Row],[16-may]]-Casos_PN_CORR[[#This Row],[15-may]]</f>
        <v>0</v>
      </c>
      <c r="BV119">
        <f>+Casos_PN_CORR[[#This Row],[17-may]]-Casos_PN_CORR[[#This Row],[16-may]]</f>
        <v>0</v>
      </c>
      <c r="BW119">
        <f>+Casos_PN_CORR[[#This Row],[18-may]]-Casos_PN_CORR[[#This Row],[17-may]]</f>
        <v>0</v>
      </c>
      <c r="BX119">
        <f>+Casos_PN_CORR[[#This Row],[19-may]]-Casos_PN_CORR[[#This Row],[18-may]]</f>
        <v>0</v>
      </c>
      <c r="BY119">
        <f>+Casos_PN_CORR[[#This Row],[20-may]]-Casos_PN_CORR[[#This Row],[19-may]]</f>
        <v>0</v>
      </c>
      <c r="BZ119">
        <f>+Casos_PN_CORR[[#This Row],[21-may]]-Casos_PN_CORR[[#This Row],[20-may]]</f>
        <v>0</v>
      </c>
      <c r="CA119">
        <f>+Casos_PN_CORR[[#This Row],[22-may]]-Casos_PN_CORR[[#This Row],[21-may]]</f>
        <v>0</v>
      </c>
      <c r="CB119">
        <f>+Casos_PN_CORR[[#This Row],[23-may]]-Casos_PN_CORR[[#This Row],[22-may]]</f>
        <v>0</v>
      </c>
      <c r="CC119">
        <f>+Casos_PN_CORR[[#This Row],[24-may]]-Casos_PN_CORR[[#This Row],[23-may]]</f>
        <v>0</v>
      </c>
      <c r="CD119">
        <f>+Casos_PN_CORR[[#This Row],[25-may]]-Casos_PN_CORR[[#This Row],[24-may]]</f>
        <v>0</v>
      </c>
      <c r="CE119">
        <f>+Casos_PN_CORR[[#This Row],[26-may]]-Casos_PN_CORR[[#This Row],[25-may]]</f>
        <v>0</v>
      </c>
      <c r="CF119">
        <f>+Casos_PN_CORR[[#This Row],[27-may]]-Casos_PN_CORR[[#This Row],[26-may]]</f>
        <v>0</v>
      </c>
      <c r="CG119">
        <f>+Casos_PN_CORR[[#This Row],[28-may]]-Casos_PN_CORR[[#This Row],[27-may]]</f>
        <v>0</v>
      </c>
      <c r="CH119">
        <f>+Casos_PN_CORR[[#This Row],[29-may]]-Casos_PN_CORR[[#This Row],[28-may]]</f>
        <v>0</v>
      </c>
      <c r="CI119">
        <f>+Casos_PN_CORR[[#This Row],[30-may]]-Casos_PN_CORR[[#This Row],[29-may]]</f>
        <v>0</v>
      </c>
      <c r="CJ119">
        <f>+Casos_PN_CORR[[#This Row],[31-may]]-Casos_PN_CORR[[#This Row],[30-may]]</f>
        <v>0</v>
      </c>
      <c r="CK119">
        <f>+Casos_PN_CORR[[#This Row],[1-jun]]-Casos_PN_CORR[[#This Row],[31-may]]</f>
        <v>0</v>
      </c>
      <c r="CL119">
        <f>+Casos_PN_CORR[[#This Row],[2-jun]]-Casos_PN_CORR[[#This Row],[1-jun]]</f>
        <v>0</v>
      </c>
      <c r="CM119">
        <f>+Casos_PN_CORR[[#This Row],[3-jun]]-Casos_PN_CORR[[#This Row],[2-jun]]</f>
        <v>0</v>
      </c>
      <c r="CN119">
        <f>+Casos_PN_CORR[[#This Row],[4-jun]]-Casos_PN_CORR[[#This Row],[3-jun]]</f>
        <v>0</v>
      </c>
      <c r="CO119">
        <f>+Casos_PN_CORR[[#This Row],[5-jun]]-Casos_PN_CORR[[#This Row],[4-jun]]</f>
        <v>0</v>
      </c>
      <c r="CP119">
        <f>+Casos_PN_CORR[[#This Row],[6-jun]]-Casos_PN_CORR[[#This Row],[5-jun]]</f>
        <v>0</v>
      </c>
    </row>
    <row r="120" spans="1:94">
      <c r="A120">
        <v>130401</v>
      </c>
      <c r="B120" s="2" t="s">
        <v>131</v>
      </c>
      <c r="C120" s="2" t="s">
        <v>178</v>
      </c>
      <c r="D120" s="2" t="s">
        <v>272</v>
      </c>
      <c r="E120" s="4">
        <f t="shared" si="1"/>
        <v>7</v>
      </c>
      <c r="F120">
        <f>+Casos_PN_CORR[[#This Row],[10-mar]]</f>
        <v>0</v>
      </c>
      <c r="G120">
        <f>+Casos_PN_CORR[[#This Row],[11-mar]]-Casos_PN_CORR[[#This Row],[10-mar]]</f>
        <v>0</v>
      </c>
      <c r="H120">
        <f>+Casos_PN_CORR[[#This Row],[12-mar]]-Casos_PN_CORR[[#This Row],[11-mar]]</f>
        <v>0</v>
      </c>
      <c r="I120">
        <f>+Casos_PN_CORR[[#This Row],[13-mar]]-Casos_PN_CORR[[#This Row],[12-mar]]</f>
        <v>0</v>
      </c>
      <c r="J120">
        <f>+Casos_PN_CORR[[#This Row],[14-mar]]-Casos_PN_CORR[[#This Row],[13-mar]]</f>
        <v>0</v>
      </c>
      <c r="K120">
        <f>+Casos_PN_CORR[[#This Row],[15-mar]]-Casos_PN_CORR[[#This Row],[14-mar]]</f>
        <v>0</v>
      </c>
      <c r="L120">
        <f>+Casos_PN_CORR[[#This Row],[16-mar]]-Casos_PN_CORR[[#This Row],[15-mar]]</f>
        <v>0</v>
      </c>
      <c r="M120">
        <f>+Casos_PN_CORR[[#This Row],[17-mar]]-Casos_PN_CORR[[#This Row],[16-mar]]</f>
        <v>0</v>
      </c>
      <c r="N120">
        <f>+Casos_PN_CORR[[#This Row],[18-mar]]-Casos_PN_CORR[[#This Row],[17-mar]]</f>
        <v>0</v>
      </c>
      <c r="O120">
        <f>+Casos_PN_CORR[[#This Row],[19-mar]]-Casos_PN_CORR[[#This Row],[18-mar]]</f>
        <v>0</v>
      </c>
      <c r="P120">
        <f>+Casos_PN_CORR[[#This Row],[20-mar]]-Casos_PN_CORR[[#This Row],[19-mar]]</f>
        <v>0</v>
      </c>
      <c r="Q120">
        <f>+Casos_PN_CORR[[#This Row],[21-mar]]-Casos_PN_CORR[[#This Row],[20-mar]]</f>
        <v>0</v>
      </c>
      <c r="R120">
        <f>+Casos_PN_CORR[[#This Row],[22-mar]]-Casos_PN_CORR[[#This Row],[21-mar]]</f>
        <v>0</v>
      </c>
      <c r="S120">
        <f>+Casos_PN_CORR[[#This Row],[23-mar]]-Casos_PN_CORR[[#This Row],[22-mar]]</f>
        <v>0</v>
      </c>
      <c r="T120">
        <f>+Casos_PN_CORR[[#This Row],[24-mar]]-Casos_PN_CORR[[#This Row],[23-mar]]</f>
        <v>0</v>
      </c>
      <c r="U120">
        <f>+Casos_PN_CORR[[#This Row],[25-mar]]-Casos_PN_CORR[[#This Row],[24-mar]]</f>
        <v>0</v>
      </c>
      <c r="V120">
        <f>+Casos_PN_CORR[[#This Row],[26-mar]]-Casos_PN_CORR[[#This Row],[25-mar]]</f>
        <v>0</v>
      </c>
      <c r="W120">
        <f>+Casos_PN_CORR[[#This Row],[27-mar]]-Casos_PN_CORR[[#This Row],[26-mar]]</f>
        <v>0</v>
      </c>
      <c r="X120">
        <f>+Casos_PN_CORR[[#This Row],[28-mar]]-Casos_PN_CORR[[#This Row],[27-mar]]</f>
        <v>0</v>
      </c>
      <c r="Y120">
        <f>+Casos_PN_CORR[[#This Row],[29-mar]]-Casos_PN_CORR[[#This Row],[28-mar]]</f>
        <v>0</v>
      </c>
      <c r="Z120">
        <f>+Casos_PN_CORR[[#This Row],[30-mar]]-Casos_PN_CORR[[#This Row],[29-mar]]</f>
        <v>0</v>
      </c>
      <c r="AA120">
        <f>+Casos_PN_CORR[[#This Row],[31-mar]]-Casos_PN_CORR[[#This Row],[30-mar]]</f>
        <v>0</v>
      </c>
      <c r="AB120">
        <f>+Casos_PN_CORR[[#This Row],[1-abr]]-Casos_PN_CORR[[#This Row],[31-mar]]</f>
        <v>0</v>
      </c>
      <c r="AC120">
        <f>+Casos_PN_CORR[[#This Row],[2-abr]]-Casos_PN_CORR[[#This Row],[1-abr]]</f>
        <v>0</v>
      </c>
      <c r="AD120">
        <f>+Casos_PN_CORR[[#This Row],[3-abr]]-Casos_PN_CORR[[#This Row],[2-abr]]</f>
        <v>0</v>
      </c>
      <c r="AE120">
        <f>+Casos_PN_CORR[[#This Row],[4-abr]]-Casos_PN_CORR[[#This Row],[3-abr]]</f>
        <v>0</v>
      </c>
      <c r="AF120">
        <f>+Casos_PN_CORR[[#This Row],[5-abr]]-Casos_PN_CORR[[#This Row],[4-abr]]</f>
        <v>0</v>
      </c>
      <c r="AG120">
        <f>+Casos_PN_CORR[[#This Row],[6-abr]]-Casos_PN_CORR[[#This Row],[5-abr]]</f>
        <v>0</v>
      </c>
      <c r="AH120">
        <f>+Casos_PN_CORR[[#This Row],[7-abr]]-Casos_PN_CORR[[#This Row],[6-abr]]</f>
        <v>0</v>
      </c>
      <c r="AI120">
        <f>+Casos_PN_CORR[[#This Row],[8-abr]]-Casos_PN_CORR[[#This Row],[7-abr]]</f>
        <v>0</v>
      </c>
      <c r="AJ120">
        <f>+Casos_PN_CORR[[#This Row],[9-abr]]-Casos_PN_CORR[[#This Row],[8-abr]]</f>
        <v>0</v>
      </c>
      <c r="AK120">
        <f>+Casos_PN_CORR[[#This Row],[10-abr]]-Casos_PN_CORR[[#This Row],[9-abr]]</f>
        <v>0</v>
      </c>
      <c r="AL120">
        <f>+Casos_PN_CORR[[#This Row],[11-abr]]-Casos_PN_CORR[[#This Row],[10-abr]]</f>
        <v>0</v>
      </c>
      <c r="AM120">
        <f>+Casos_PN_CORR[[#This Row],[12-abr]]-Casos_PN_CORR[[#This Row],[11-abr]]</f>
        <v>0</v>
      </c>
      <c r="AN120">
        <f>+Casos_PN_CORR[[#This Row],[13-abr]]-Casos_PN_CORR[[#This Row],[12-abr]]</f>
        <v>0</v>
      </c>
      <c r="AO120">
        <f>+Casos_PN_CORR[[#This Row],[14-abr]]-Casos_PN_CORR[[#This Row],[13-abr]]</f>
        <v>0</v>
      </c>
      <c r="AP120">
        <f>+Casos_PN_CORR[[#This Row],[15-abr]]-Casos_PN_CORR[[#This Row],[14-abr]]</f>
        <v>0</v>
      </c>
      <c r="AQ120">
        <f>+Casos_PN_CORR[[#This Row],[16-abr]]-Casos_PN_CORR[[#This Row],[15-abr]]</f>
        <v>0</v>
      </c>
      <c r="AR120">
        <f>+Casos_PN_CORR[[#This Row],[17-abr]]-Casos_PN_CORR[[#This Row],[16-abr]]</f>
        <v>0</v>
      </c>
      <c r="AS120">
        <f>+Casos_PN_CORR[[#This Row],[18-abr]]-Casos_PN_CORR[[#This Row],[17-abr]]</f>
        <v>0</v>
      </c>
      <c r="AT120">
        <f>+Casos_PN_CORR[[#This Row],[19-abr]]-Casos_PN_CORR[[#This Row],[18-abr]]</f>
        <v>0</v>
      </c>
      <c r="AU120">
        <f>+Casos_PN_CORR[[#This Row],[20-abr]]-Casos_PN_CORR[[#This Row],[19-abr]]</f>
        <v>0</v>
      </c>
      <c r="AV120">
        <f>+Casos_PN_CORR[[#This Row],[21-abr]]-Casos_PN_CORR[[#This Row],[20-abr]]</f>
        <v>0</v>
      </c>
      <c r="AW120">
        <f>+Casos_PN_CORR[[#This Row],[22-abr]]-Casos_PN_CORR[[#This Row],[21-abr]]</f>
        <v>0</v>
      </c>
      <c r="AX120">
        <f>+Casos_PN_CORR[[#This Row],[23-abr]]-Casos_PN_CORR[[#This Row],[22-abr]]</f>
        <v>0</v>
      </c>
      <c r="AY120">
        <f>+Casos_PN_CORR[[#This Row],[24-abr]]-Casos_PN_CORR[[#This Row],[23-abr]]</f>
        <v>0</v>
      </c>
      <c r="AZ120">
        <f>+Casos_PN_CORR[[#This Row],[25-abr]]-Casos_PN_CORR[[#This Row],[24-abr]]</f>
        <v>0</v>
      </c>
      <c r="BA120">
        <f>+Casos_PN_CORR[[#This Row],[26-abr]]-Casos_PN_CORR[[#This Row],[25-abr]]</f>
        <v>0</v>
      </c>
      <c r="BB120">
        <f>+Casos_PN_CORR[[#This Row],[27-abr]]-Casos_PN_CORR[[#This Row],[26-abr]]</f>
        <v>0</v>
      </c>
      <c r="BC120">
        <f>+Casos_PN_CORR[[#This Row],[28-abr]]-Casos_PN_CORR[[#This Row],[27-abr]]</f>
        <v>0</v>
      </c>
      <c r="BD120">
        <f>+Casos_PN_CORR[[#This Row],[29-abr]]-Casos_PN_CORR[[#This Row],[28-abr]]</f>
        <v>0</v>
      </c>
      <c r="BE120">
        <f>+Casos_PN_CORR[[#This Row],[30-abr]]-Casos_PN_CORR[[#This Row],[29-abr]]</f>
        <v>0</v>
      </c>
      <c r="BF120">
        <f>+Casos_PN_CORR[[#This Row],[1-may]]-Casos_PN_CORR[[#This Row],[30-abr]]</f>
        <v>0</v>
      </c>
      <c r="BG120">
        <f>+Casos_PN_CORR[[#This Row],[2-may]]-Casos_PN_CORR[[#This Row],[1-may]]</f>
        <v>0</v>
      </c>
      <c r="BH120">
        <f>+Casos_PN_CORR[[#This Row],[3-may]]-Casos_PN_CORR[[#This Row],[2-may]]</f>
        <v>0</v>
      </c>
      <c r="BI120">
        <f>+Casos_PN_CORR[[#This Row],[4-may]]-Casos_PN_CORR[[#This Row],[3-may]]</f>
        <v>0</v>
      </c>
      <c r="BJ120">
        <f>+Casos_PN_CORR[[#This Row],[5-may]]-Casos_PN_CORR[[#This Row],[4-may]]</f>
        <v>0</v>
      </c>
      <c r="BK120">
        <f>+Casos_PN_CORR[[#This Row],[6-may]]-Casos_PN_CORR[[#This Row],[5-may]]</f>
        <v>0</v>
      </c>
      <c r="BL120">
        <f>+Casos_PN_CORR[[#This Row],[7-may]]-Casos_PN_CORR[[#This Row],[6-may]]</f>
        <v>0</v>
      </c>
      <c r="BM120">
        <f>+Casos_PN_CORR[[#This Row],[8-may]]-Casos_PN_CORR[[#This Row],[7-may]]</f>
        <v>0</v>
      </c>
      <c r="BN120">
        <f>+Casos_PN_CORR[[#This Row],[9-may]]-Casos_PN_CORR[[#This Row],[8-may]]</f>
        <v>0</v>
      </c>
      <c r="BO120">
        <f>+Casos_PN_CORR[[#This Row],[10-may]]-Casos_PN_CORR[[#This Row],[9-may]]</f>
        <v>0</v>
      </c>
      <c r="BP120">
        <f>+Casos_PN_CORR[[#This Row],[11-may]]-Casos_PN_CORR[[#This Row],[10-may]]</f>
        <v>0</v>
      </c>
      <c r="BQ120">
        <f>+Casos_PN_CORR[[#This Row],[12-may]]-Casos_PN_CORR[[#This Row],[11-may]]</f>
        <v>0</v>
      </c>
      <c r="BR120">
        <f>+Casos_PN_CORR[[#This Row],[13-may]]-Casos_PN_CORR[[#This Row],[12-may]]</f>
        <v>0</v>
      </c>
      <c r="BS120">
        <f>+Casos_PN_CORR[[#This Row],[14-may]]-Casos_PN_CORR[[#This Row],[13-may]]</f>
        <v>0</v>
      </c>
      <c r="BT120">
        <f>+Casos_PN_CORR[[#This Row],[15-may]]-Casos_PN_CORR[[#This Row],[14-may]]</f>
        <v>0</v>
      </c>
      <c r="BU120">
        <f>+Casos_PN_CORR[[#This Row],[16-may]]-Casos_PN_CORR[[#This Row],[15-may]]</f>
        <v>0</v>
      </c>
      <c r="BV120">
        <f>+Casos_PN_CORR[[#This Row],[17-may]]-Casos_PN_CORR[[#This Row],[16-may]]</f>
        <v>0</v>
      </c>
      <c r="BW120">
        <f>+Casos_PN_CORR[[#This Row],[18-may]]-Casos_PN_CORR[[#This Row],[17-may]]</f>
        <v>0</v>
      </c>
      <c r="BX120">
        <f>+Casos_PN_CORR[[#This Row],[19-may]]-Casos_PN_CORR[[#This Row],[18-may]]</f>
        <v>0</v>
      </c>
      <c r="BY120">
        <f>+Casos_PN_CORR[[#This Row],[20-may]]-Casos_PN_CORR[[#This Row],[19-may]]</f>
        <v>0</v>
      </c>
      <c r="BZ120">
        <f>+Casos_PN_CORR[[#This Row],[21-may]]-Casos_PN_CORR[[#This Row],[20-may]]</f>
        <v>0</v>
      </c>
      <c r="CA120">
        <f>+Casos_PN_CORR[[#This Row],[22-may]]-Casos_PN_CORR[[#This Row],[21-may]]</f>
        <v>0</v>
      </c>
      <c r="CB120">
        <f>+Casos_PN_CORR[[#This Row],[23-may]]-Casos_PN_CORR[[#This Row],[22-may]]</f>
        <v>0</v>
      </c>
      <c r="CC120">
        <f>+Casos_PN_CORR[[#This Row],[24-may]]-Casos_PN_CORR[[#This Row],[23-may]]</f>
        <v>0</v>
      </c>
      <c r="CD120">
        <f>+Casos_PN_CORR[[#This Row],[25-may]]-Casos_PN_CORR[[#This Row],[24-may]]</f>
        <v>0</v>
      </c>
      <c r="CE120">
        <f>+Casos_PN_CORR[[#This Row],[26-may]]-Casos_PN_CORR[[#This Row],[25-may]]</f>
        <v>0</v>
      </c>
      <c r="CF120">
        <f>+Casos_PN_CORR[[#This Row],[27-may]]-Casos_PN_CORR[[#This Row],[26-may]]</f>
        <v>0</v>
      </c>
      <c r="CG120">
        <f>+Casos_PN_CORR[[#This Row],[28-may]]-Casos_PN_CORR[[#This Row],[27-may]]</f>
        <v>0</v>
      </c>
      <c r="CH120">
        <f>+Casos_PN_CORR[[#This Row],[29-may]]-Casos_PN_CORR[[#This Row],[28-may]]</f>
        <v>0</v>
      </c>
      <c r="CI120">
        <f>+Casos_PN_CORR[[#This Row],[30-may]]-Casos_PN_CORR[[#This Row],[29-may]]</f>
        <v>0</v>
      </c>
      <c r="CJ120">
        <f>+Casos_PN_CORR[[#This Row],[31-may]]-Casos_PN_CORR[[#This Row],[30-may]]</f>
        <v>0</v>
      </c>
      <c r="CK120">
        <f>+Casos_PN_CORR[[#This Row],[1-jun]]-Casos_PN_CORR[[#This Row],[31-may]]</f>
        <v>0</v>
      </c>
      <c r="CL120">
        <f>+Casos_PN_CORR[[#This Row],[2-jun]]-Casos_PN_CORR[[#This Row],[1-jun]]</f>
        <v>0</v>
      </c>
      <c r="CM120">
        <f>+Casos_PN_CORR[[#This Row],[3-jun]]-Casos_PN_CORR[[#This Row],[2-jun]]</f>
        <v>0</v>
      </c>
      <c r="CN120">
        <f>+Casos_PN_CORR[[#This Row],[4-jun]]-Casos_PN_CORR[[#This Row],[3-jun]]</f>
        <v>0</v>
      </c>
      <c r="CO120">
        <f>+Casos_PN_CORR[[#This Row],[5-jun]]-Casos_PN_CORR[[#This Row],[4-jun]]</f>
        <v>7</v>
      </c>
      <c r="CP120">
        <f>+Casos_PN_CORR[[#This Row],[6-jun]]-Casos_PN_CORR[[#This Row],[5-jun]]</f>
        <v>0</v>
      </c>
    </row>
    <row r="121" spans="1:94">
      <c r="A121">
        <v>10201</v>
      </c>
      <c r="B121" s="2" t="s">
        <v>119</v>
      </c>
      <c r="C121" s="2" t="s">
        <v>167</v>
      </c>
      <c r="D121" s="2" t="s">
        <v>273</v>
      </c>
      <c r="E121" s="4">
        <f t="shared" si="1"/>
        <v>66</v>
      </c>
      <c r="F121">
        <f>+Casos_PN_CORR[[#This Row],[10-mar]]</f>
        <v>0</v>
      </c>
      <c r="G121">
        <f>+Casos_PN_CORR[[#This Row],[11-mar]]-Casos_PN_CORR[[#This Row],[10-mar]]</f>
        <v>0</v>
      </c>
      <c r="H121">
        <f>+Casos_PN_CORR[[#This Row],[12-mar]]-Casos_PN_CORR[[#This Row],[11-mar]]</f>
        <v>0</v>
      </c>
      <c r="I121">
        <f>+Casos_PN_CORR[[#This Row],[13-mar]]-Casos_PN_CORR[[#This Row],[12-mar]]</f>
        <v>0</v>
      </c>
      <c r="J121">
        <f>+Casos_PN_CORR[[#This Row],[14-mar]]-Casos_PN_CORR[[#This Row],[13-mar]]</f>
        <v>0</v>
      </c>
      <c r="K121">
        <f>+Casos_PN_CORR[[#This Row],[15-mar]]-Casos_PN_CORR[[#This Row],[14-mar]]</f>
        <v>0</v>
      </c>
      <c r="L121">
        <f>+Casos_PN_CORR[[#This Row],[16-mar]]-Casos_PN_CORR[[#This Row],[15-mar]]</f>
        <v>0</v>
      </c>
      <c r="M121">
        <f>+Casos_PN_CORR[[#This Row],[17-mar]]-Casos_PN_CORR[[#This Row],[16-mar]]</f>
        <v>0</v>
      </c>
      <c r="N121">
        <f>+Casos_PN_CORR[[#This Row],[18-mar]]-Casos_PN_CORR[[#This Row],[17-mar]]</f>
        <v>0</v>
      </c>
      <c r="O121">
        <f>+Casos_PN_CORR[[#This Row],[19-mar]]-Casos_PN_CORR[[#This Row],[18-mar]]</f>
        <v>0</v>
      </c>
      <c r="P121">
        <f>+Casos_PN_CORR[[#This Row],[20-mar]]-Casos_PN_CORR[[#This Row],[19-mar]]</f>
        <v>0</v>
      </c>
      <c r="Q121">
        <f>+Casos_PN_CORR[[#This Row],[21-mar]]-Casos_PN_CORR[[#This Row],[20-mar]]</f>
        <v>0</v>
      </c>
      <c r="R121">
        <f>+Casos_PN_CORR[[#This Row],[22-mar]]-Casos_PN_CORR[[#This Row],[21-mar]]</f>
        <v>0</v>
      </c>
      <c r="S121">
        <f>+Casos_PN_CORR[[#This Row],[23-mar]]-Casos_PN_CORR[[#This Row],[22-mar]]</f>
        <v>0</v>
      </c>
      <c r="T121">
        <f>+Casos_PN_CORR[[#This Row],[24-mar]]-Casos_PN_CORR[[#This Row],[23-mar]]</f>
        <v>0</v>
      </c>
      <c r="U121">
        <f>+Casos_PN_CORR[[#This Row],[25-mar]]-Casos_PN_CORR[[#This Row],[24-mar]]</f>
        <v>0</v>
      </c>
      <c r="V121">
        <f>+Casos_PN_CORR[[#This Row],[26-mar]]-Casos_PN_CORR[[#This Row],[25-mar]]</f>
        <v>0</v>
      </c>
      <c r="W121">
        <f>+Casos_PN_CORR[[#This Row],[27-mar]]-Casos_PN_CORR[[#This Row],[26-mar]]</f>
        <v>0</v>
      </c>
      <c r="X121">
        <f>+Casos_PN_CORR[[#This Row],[28-mar]]-Casos_PN_CORR[[#This Row],[27-mar]]</f>
        <v>0</v>
      </c>
      <c r="Y121">
        <f>+Casos_PN_CORR[[#This Row],[29-mar]]-Casos_PN_CORR[[#This Row],[28-mar]]</f>
        <v>0</v>
      </c>
      <c r="Z121">
        <f>+Casos_PN_CORR[[#This Row],[30-mar]]-Casos_PN_CORR[[#This Row],[29-mar]]</f>
        <v>0</v>
      </c>
      <c r="AA121">
        <f>+Casos_PN_CORR[[#This Row],[31-mar]]-Casos_PN_CORR[[#This Row],[30-mar]]</f>
        <v>0</v>
      </c>
      <c r="AB121">
        <f>+Casos_PN_CORR[[#This Row],[1-abr]]-Casos_PN_CORR[[#This Row],[31-mar]]</f>
        <v>0</v>
      </c>
      <c r="AC121">
        <f>+Casos_PN_CORR[[#This Row],[2-abr]]-Casos_PN_CORR[[#This Row],[1-abr]]</f>
        <v>0</v>
      </c>
      <c r="AD121">
        <f>+Casos_PN_CORR[[#This Row],[3-abr]]-Casos_PN_CORR[[#This Row],[2-abr]]</f>
        <v>0</v>
      </c>
      <c r="AE121">
        <f>+Casos_PN_CORR[[#This Row],[4-abr]]-Casos_PN_CORR[[#This Row],[3-abr]]</f>
        <v>0</v>
      </c>
      <c r="AF121">
        <f>+Casos_PN_CORR[[#This Row],[5-abr]]-Casos_PN_CORR[[#This Row],[4-abr]]</f>
        <v>0</v>
      </c>
      <c r="AG121">
        <f>+Casos_PN_CORR[[#This Row],[6-abr]]-Casos_PN_CORR[[#This Row],[5-abr]]</f>
        <v>0</v>
      </c>
      <c r="AH121">
        <f>+Casos_PN_CORR[[#This Row],[7-abr]]-Casos_PN_CORR[[#This Row],[6-abr]]</f>
        <v>0</v>
      </c>
      <c r="AI121">
        <f>+Casos_PN_CORR[[#This Row],[8-abr]]-Casos_PN_CORR[[#This Row],[7-abr]]</f>
        <v>0</v>
      </c>
      <c r="AJ121">
        <f>+Casos_PN_CORR[[#This Row],[9-abr]]-Casos_PN_CORR[[#This Row],[8-abr]]</f>
        <v>0</v>
      </c>
      <c r="AK121">
        <f>+Casos_PN_CORR[[#This Row],[10-abr]]-Casos_PN_CORR[[#This Row],[9-abr]]</f>
        <v>0</v>
      </c>
      <c r="AL121">
        <f>+Casos_PN_CORR[[#This Row],[11-abr]]-Casos_PN_CORR[[#This Row],[10-abr]]</f>
        <v>0</v>
      </c>
      <c r="AM121">
        <f>+Casos_PN_CORR[[#This Row],[12-abr]]-Casos_PN_CORR[[#This Row],[11-abr]]</f>
        <v>0</v>
      </c>
      <c r="AN121">
        <f>+Casos_PN_CORR[[#This Row],[13-abr]]-Casos_PN_CORR[[#This Row],[12-abr]]</f>
        <v>0</v>
      </c>
      <c r="AO121">
        <f>+Casos_PN_CORR[[#This Row],[14-abr]]-Casos_PN_CORR[[#This Row],[13-abr]]</f>
        <v>0</v>
      </c>
      <c r="AP121">
        <f>+Casos_PN_CORR[[#This Row],[15-abr]]-Casos_PN_CORR[[#This Row],[14-abr]]</f>
        <v>0</v>
      </c>
      <c r="AQ121">
        <f>+Casos_PN_CORR[[#This Row],[16-abr]]-Casos_PN_CORR[[#This Row],[15-abr]]</f>
        <v>0</v>
      </c>
      <c r="AR121">
        <f>+Casos_PN_CORR[[#This Row],[17-abr]]-Casos_PN_CORR[[#This Row],[16-abr]]</f>
        <v>0</v>
      </c>
      <c r="AS121">
        <f>+Casos_PN_CORR[[#This Row],[18-abr]]-Casos_PN_CORR[[#This Row],[17-abr]]</f>
        <v>0</v>
      </c>
      <c r="AT121">
        <f>+Casos_PN_CORR[[#This Row],[19-abr]]-Casos_PN_CORR[[#This Row],[18-abr]]</f>
        <v>0</v>
      </c>
      <c r="AU121">
        <f>+Casos_PN_CORR[[#This Row],[20-abr]]-Casos_PN_CORR[[#This Row],[19-abr]]</f>
        <v>0</v>
      </c>
      <c r="AV121">
        <f>+Casos_PN_CORR[[#This Row],[21-abr]]-Casos_PN_CORR[[#This Row],[20-abr]]</f>
        <v>0</v>
      </c>
      <c r="AW121">
        <f>+Casos_PN_CORR[[#This Row],[22-abr]]-Casos_PN_CORR[[#This Row],[21-abr]]</f>
        <v>0</v>
      </c>
      <c r="AX121">
        <f>+Casos_PN_CORR[[#This Row],[23-abr]]-Casos_PN_CORR[[#This Row],[22-abr]]</f>
        <v>0</v>
      </c>
      <c r="AY121">
        <f>+Casos_PN_CORR[[#This Row],[24-abr]]-Casos_PN_CORR[[#This Row],[23-abr]]</f>
        <v>0</v>
      </c>
      <c r="AZ121">
        <f>+Casos_PN_CORR[[#This Row],[25-abr]]-Casos_PN_CORR[[#This Row],[24-abr]]</f>
        <v>0</v>
      </c>
      <c r="BA121">
        <f>+Casos_PN_CORR[[#This Row],[26-abr]]-Casos_PN_CORR[[#This Row],[25-abr]]</f>
        <v>0</v>
      </c>
      <c r="BB121">
        <f>+Casos_PN_CORR[[#This Row],[27-abr]]-Casos_PN_CORR[[#This Row],[26-abr]]</f>
        <v>0</v>
      </c>
      <c r="BC121">
        <f>+Casos_PN_CORR[[#This Row],[28-abr]]-Casos_PN_CORR[[#This Row],[27-abr]]</f>
        <v>0</v>
      </c>
      <c r="BD121">
        <f>+Casos_PN_CORR[[#This Row],[29-abr]]-Casos_PN_CORR[[#This Row],[28-abr]]</f>
        <v>0</v>
      </c>
      <c r="BE121">
        <f>+Casos_PN_CORR[[#This Row],[30-abr]]-Casos_PN_CORR[[#This Row],[29-abr]]</f>
        <v>0</v>
      </c>
      <c r="BF121">
        <f>+Casos_PN_CORR[[#This Row],[1-may]]-Casos_PN_CORR[[#This Row],[30-abr]]</f>
        <v>0</v>
      </c>
      <c r="BG121">
        <f>+Casos_PN_CORR[[#This Row],[2-may]]-Casos_PN_CORR[[#This Row],[1-may]]</f>
        <v>0</v>
      </c>
      <c r="BH121">
        <f>+Casos_PN_CORR[[#This Row],[3-may]]-Casos_PN_CORR[[#This Row],[2-may]]</f>
        <v>0</v>
      </c>
      <c r="BI121">
        <f>+Casos_PN_CORR[[#This Row],[4-may]]-Casos_PN_CORR[[#This Row],[3-may]]</f>
        <v>0</v>
      </c>
      <c r="BJ121">
        <f>+Casos_PN_CORR[[#This Row],[5-may]]-Casos_PN_CORR[[#This Row],[4-may]]</f>
        <v>0</v>
      </c>
      <c r="BK121">
        <f>+Casos_PN_CORR[[#This Row],[6-may]]-Casos_PN_CORR[[#This Row],[5-may]]</f>
        <v>0</v>
      </c>
      <c r="BL121">
        <f>+Casos_PN_CORR[[#This Row],[7-may]]-Casos_PN_CORR[[#This Row],[6-may]]</f>
        <v>0</v>
      </c>
      <c r="BM121">
        <f>+Casos_PN_CORR[[#This Row],[8-may]]-Casos_PN_CORR[[#This Row],[7-may]]</f>
        <v>0</v>
      </c>
      <c r="BN121">
        <f>+Casos_PN_CORR[[#This Row],[9-may]]-Casos_PN_CORR[[#This Row],[8-may]]</f>
        <v>0</v>
      </c>
      <c r="BO121">
        <f>+Casos_PN_CORR[[#This Row],[10-may]]-Casos_PN_CORR[[#This Row],[9-may]]</f>
        <v>0</v>
      </c>
      <c r="BP121">
        <f>+Casos_PN_CORR[[#This Row],[11-may]]-Casos_PN_CORR[[#This Row],[10-may]]</f>
        <v>0</v>
      </c>
      <c r="BQ121">
        <f>+Casos_PN_CORR[[#This Row],[12-may]]-Casos_PN_CORR[[#This Row],[11-may]]</f>
        <v>0</v>
      </c>
      <c r="BR121">
        <f>+Casos_PN_CORR[[#This Row],[13-may]]-Casos_PN_CORR[[#This Row],[12-may]]</f>
        <v>0</v>
      </c>
      <c r="BS121">
        <f>+Casos_PN_CORR[[#This Row],[14-may]]-Casos_PN_CORR[[#This Row],[13-may]]</f>
        <v>0</v>
      </c>
      <c r="BT121">
        <f>+Casos_PN_CORR[[#This Row],[15-may]]-Casos_PN_CORR[[#This Row],[14-may]]</f>
        <v>0</v>
      </c>
      <c r="BU121">
        <f>+Casos_PN_CORR[[#This Row],[16-may]]-Casos_PN_CORR[[#This Row],[15-may]]</f>
        <v>0</v>
      </c>
      <c r="BV121">
        <f>+Casos_PN_CORR[[#This Row],[17-may]]-Casos_PN_CORR[[#This Row],[16-may]]</f>
        <v>0</v>
      </c>
      <c r="BW121">
        <f>+Casos_PN_CORR[[#This Row],[18-may]]-Casos_PN_CORR[[#This Row],[17-may]]</f>
        <v>0</v>
      </c>
      <c r="BX121">
        <f>+Casos_PN_CORR[[#This Row],[19-may]]-Casos_PN_CORR[[#This Row],[18-may]]</f>
        <v>0</v>
      </c>
      <c r="BY121">
        <f>+Casos_PN_CORR[[#This Row],[20-may]]-Casos_PN_CORR[[#This Row],[19-may]]</f>
        <v>0</v>
      </c>
      <c r="BZ121">
        <f>+Casos_PN_CORR[[#This Row],[21-may]]-Casos_PN_CORR[[#This Row],[20-may]]</f>
        <v>0</v>
      </c>
      <c r="CA121">
        <f>+Casos_PN_CORR[[#This Row],[22-may]]-Casos_PN_CORR[[#This Row],[21-may]]</f>
        <v>0</v>
      </c>
      <c r="CB121">
        <f>+Casos_PN_CORR[[#This Row],[23-may]]-Casos_PN_CORR[[#This Row],[22-may]]</f>
        <v>0</v>
      </c>
      <c r="CC121">
        <f>+Casos_PN_CORR[[#This Row],[24-may]]-Casos_PN_CORR[[#This Row],[23-may]]</f>
        <v>0</v>
      </c>
      <c r="CD121">
        <f>+Casos_PN_CORR[[#This Row],[25-may]]-Casos_PN_CORR[[#This Row],[24-may]]</f>
        <v>0</v>
      </c>
      <c r="CE121">
        <f>+Casos_PN_CORR[[#This Row],[26-may]]-Casos_PN_CORR[[#This Row],[25-may]]</f>
        <v>0</v>
      </c>
      <c r="CF121">
        <f>+Casos_PN_CORR[[#This Row],[27-may]]-Casos_PN_CORR[[#This Row],[26-may]]</f>
        <v>0</v>
      </c>
      <c r="CG121">
        <f>+Casos_PN_CORR[[#This Row],[28-may]]-Casos_PN_CORR[[#This Row],[27-may]]</f>
        <v>0</v>
      </c>
      <c r="CH121">
        <f>+Casos_PN_CORR[[#This Row],[29-may]]-Casos_PN_CORR[[#This Row],[28-may]]</f>
        <v>0</v>
      </c>
      <c r="CI121">
        <f>+Casos_PN_CORR[[#This Row],[30-may]]-Casos_PN_CORR[[#This Row],[29-may]]</f>
        <v>0</v>
      </c>
      <c r="CJ121">
        <f>+Casos_PN_CORR[[#This Row],[31-may]]-Casos_PN_CORR[[#This Row],[30-may]]</f>
        <v>0</v>
      </c>
      <c r="CK121">
        <f>+Casos_PN_CORR[[#This Row],[1-jun]]-Casos_PN_CORR[[#This Row],[31-may]]</f>
        <v>0</v>
      </c>
      <c r="CL121">
        <f>+Casos_PN_CORR[[#This Row],[2-jun]]-Casos_PN_CORR[[#This Row],[1-jun]]</f>
        <v>0</v>
      </c>
      <c r="CM121">
        <f>+Casos_PN_CORR[[#This Row],[3-jun]]-Casos_PN_CORR[[#This Row],[2-jun]]</f>
        <v>0</v>
      </c>
      <c r="CN121">
        <f>+Casos_PN_CORR[[#This Row],[4-jun]]-Casos_PN_CORR[[#This Row],[3-jun]]</f>
        <v>0</v>
      </c>
      <c r="CO121">
        <f>+Casos_PN_CORR[[#This Row],[5-jun]]-Casos_PN_CORR[[#This Row],[4-jun]]</f>
        <v>66</v>
      </c>
      <c r="CP121">
        <f>+Casos_PN_CORR[[#This Row],[6-jun]]-Casos_PN_CORR[[#This Row],[5-jun]]</f>
        <v>0</v>
      </c>
    </row>
    <row r="122" spans="1:94">
      <c r="A122">
        <v>50103</v>
      </c>
      <c r="B122" s="2" t="s">
        <v>107</v>
      </c>
      <c r="C122" s="2" t="s">
        <v>228</v>
      </c>
      <c r="D122" s="2" t="s">
        <v>228</v>
      </c>
      <c r="E122" s="4">
        <f t="shared" si="1"/>
        <v>0</v>
      </c>
      <c r="F122">
        <f>+Casos_PN_CORR[[#This Row],[10-mar]]</f>
        <v>0</v>
      </c>
      <c r="G122">
        <f>+Casos_PN_CORR[[#This Row],[11-mar]]-Casos_PN_CORR[[#This Row],[10-mar]]</f>
        <v>0</v>
      </c>
      <c r="H122">
        <f>+Casos_PN_CORR[[#This Row],[12-mar]]-Casos_PN_CORR[[#This Row],[11-mar]]</f>
        <v>0</v>
      </c>
      <c r="I122">
        <f>+Casos_PN_CORR[[#This Row],[13-mar]]-Casos_PN_CORR[[#This Row],[12-mar]]</f>
        <v>0</v>
      </c>
      <c r="J122">
        <f>+Casos_PN_CORR[[#This Row],[14-mar]]-Casos_PN_CORR[[#This Row],[13-mar]]</f>
        <v>0</v>
      </c>
      <c r="K122">
        <f>+Casos_PN_CORR[[#This Row],[15-mar]]-Casos_PN_CORR[[#This Row],[14-mar]]</f>
        <v>0</v>
      </c>
      <c r="L122">
        <f>+Casos_PN_CORR[[#This Row],[16-mar]]-Casos_PN_CORR[[#This Row],[15-mar]]</f>
        <v>0</v>
      </c>
      <c r="M122">
        <f>+Casos_PN_CORR[[#This Row],[17-mar]]-Casos_PN_CORR[[#This Row],[16-mar]]</f>
        <v>0</v>
      </c>
      <c r="N122">
        <f>+Casos_PN_CORR[[#This Row],[18-mar]]-Casos_PN_CORR[[#This Row],[17-mar]]</f>
        <v>0</v>
      </c>
      <c r="O122">
        <f>+Casos_PN_CORR[[#This Row],[19-mar]]-Casos_PN_CORR[[#This Row],[18-mar]]</f>
        <v>0</v>
      </c>
      <c r="P122">
        <f>+Casos_PN_CORR[[#This Row],[20-mar]]-Casos_PN_CORR[[#This Row],[19-mar]]</f>
        <v>0</v>
      </c>
      <c r="Q122">
        <f>+Casos_PN_CORR[[#This Row],[21-mar]]-Casos_PN_CORR[[#This Row],[20-mar]]</f>
        <v>0</v>
      </c>
      <c r="R122">
        <f>+Casos_PN_CORR[[#This Row],[22-mar]]-Casos_PN_CORR[[#This Row],[21-mar]]</f>
        <v>0</v>
      </c>
      <c r="S122">
        <f>+Casos_PN_CORR[[#This Row],[23-mar]]-Casos_PN_CORR[[#This Row],[22-mar]]</f>
        <v>0</v>
      </c>
      <c r="T122">
        <f>+Casos_PN_CORR[[#This Row],[24-mar]]-Casos_PN_CORR[[#This Row],[23-mar]]</f>
        <v>0</v>
      </c>
      <c r="U122">
        <f>+Casos_PN_CORR[[#This Row],[25-mar]]-Casos_PN_CORR[[#This Row],[24-mar]]</f>
        <v>0</v>
      </c>
      <c r="V122">
        <f>+Casos_PN_CORR[[#This Row],[26-mar]]-Casos_PN_CORR[[#This Row],[25-mar]]</f>
        <v>0</v>
      </c>
      <c r="W122">
        <f>+Casos_PN_CORR[[#This Row],[27-mar]]-Casos_PN_CORR[[#This Row],[26-mar]]</f>
        <v>0</v>
      </c>
      <c r="X122">
        <f>+Casos_PN_CORR[[#This Row],[28-mar]]-Casos_PN_CORR[[#This Row],[27-mar]]</f>
        <v>0</v>
      </c>
      <c r="Y122">
        <f>+Casos_PN_CORR[[#This Row],[29-mar]]-Casos_PN_CORR[[#This Row],[28-mar]]</f>
        <v>0</v>
      </c>
      <c r="Z122">
        <f>+Casos_PN_CORR[[#This Row],[30-mar]]-Casos_PN_CORR[[#This Row],[29-mar]]</f>
        <v>0</v>
      </c>
      <c r="AA122">
        <f>+Casos_PN_CORR[[#This Row],[31-mar]]-Casos_PN_CORR[[#This Row],[30-mar]]</f>
        <v>0</v>
      </c>
      <c r="AB122">
        <f>+Casos_PN_CORR[[#This Row],[1-abr]]-Casos_PN_CORR[[#This Row],[31-mar]]</f>
        <v>0</v>
      </c>
      <c r="AC122">
        <f>+Casos_PN_CORR[[#This Row],[2-abr]]-Casos_PN_CORR[[#This Row],[1-abr]]</f>
        <v>0</v>
      </c>
      <c r="AD122">
        <f>+Casos_PN_CORR[[#This Row],[3-abr]]-Casos_PN_CORR[[#This Row],[2-abr]]</f>
        <v>0</v>
      </c>
      <c r="AE122">
        <f>+Casos_PN_CORR[[#This Row],[4-abr]]-Casos_PN_CORR[[#This Row],[3-abr]]</f>
        <v>0</v>
      </c>
      <c r="AF122">
        <f>+Casos_PN_CORR[[#This Row],[5-abr]]-Casos_PN_CORR[[#This Row],[4-abr]]</f>
        <v>0</v>
      </c>
      <c r="AG122">
        <f>+Casos_PN_CORR[[#This Row],[6-abr]]-Casos_PN_CORR[[#This Row],[5-abr]]</f>
        <v>0</v>
      </c>
      <c r="AH122">
        <f>+Casos_PN_CORR[[#This Row],[7-abr]]-Casos_PN_CORR[[#This Row],[6-abr]]</f>
        <v>0</v>
      </c>
      <c r="AI122">
        <f>+Casos_PN_CORR[[#This Row],[8-abr]]-Casos_PN_CORR[[#This Row],[7-abr]]</f>
        <v>0</v>
      </c>
      <c r="AJ122">
        <f>+Casos_PN_CORR[[#This Row],[9-abr]]-Casos_PN_CORR[[#This Row],[8-abr]]</f>
        <v>0</v>
      </c>
      <c r="AK122">
        <f>+Casos_PN_CORR[[#This Row],[10-abr]]-Casos_PN_CORR[[#This Row],[9-abr]]</f>
        <v>0</v>
      </c>
      <c r="AL122">
        <f>+Casos_PN_CORR[[#This Row],[11-abr]]-Casos_PN_CORR[[#This Row],[10-abr]]</f>
        <v>0</v>
      </c>
      <c r="AM122">
        <f>+Casos_PN_CORR[[#This Row],[12-abr]]-Casos_PN_CORR[[#This Row],[11-abr]]</f>
        <v>0</v>
      </c>
      <c r="AN122">
        <f>+Casos_PN_CORR[[#This Row],[13-abr]]-Casos_PN_CORR[[#This Row],[12-abr]]</f>
        <v>0</v>
      </c>
      <c r="AO122">
        <f>+Casos_PN_CORR[[#This Row],[14-abr]]-Casos_PN_CORR[[#This Row],[13-abr]]</f>
        <v>0</v>
      </c>
      <c r="AP122">
        <f>+Casos_PN_CORR[[#This Row],[15-abr]]-Casos_PN_CORR[[#This Row],[14-abr]]</f>
        <v>0</v>
      </c>
      <c r="AQ122">
        <f>+Casos_PN_CORR[[#This Row],[16-abr]]-Casos_PN_CORR[[#This Row],[15-abr]]</f>
        <v>0</v>
      </c>
      <c r="AR122">
        <f>+Casos_PN_CORR[[#This Row],[17-abr]]-Casos_PN_CORR[[#This Row],[16-abr]]</f>
        <v>0</v>
      </c>
      <c r="AS122">
        <f>+Casos_PN_CORR[[#This Row],[18-abr]]-Casos_PN_CORR[[#This Row],[17-abr]]</f>
        <v>0</v>
      </c>
      <c r="AT122">
        <f>+Casos_PN_CORR[[#This Row],[19-abr]]-Casos_PN_CORR[[#This Row],[18-abr]]</f>
        <v>0</v>
      </c>
      <c r="AU122">
        <f>+Casos_PN_CORR[[#This Row],[20-abr]]-Casos_PN_CORR[[#This Row],[19-abr]]</f>
        <v>0</v>
      </c>
      <c r="AV122">
        <f>+Casos_PN_CORR[[#This Row],[21-abr]]-Casos_PN_CORR[[#This Row],[20-abr]]</f>
        <v>0</v>
      </c>
      <c r="AW122">
        <f>+Casos_PN_CORR[[#This Row],[22-abr]]-Casos_PN_CORR[[#This Row],[21-abr]]</f>
        <v>0</v>
      </c>
      <c r="AX122">
        <f>+Casos_PN_CORR[[#This Row],[23-abr]]-Casos_PN_CORR[[#This Row],[22-abr]]</f>
        <v>0</v>
      </c>
      <c r="AY122">
        <f>+Casos_PN_CORR[[#This Row],[24-abr]]-Casos_PN_CORR[[#This Row],[23-abr]]</f>
        <v>0</v>
      </c>
      <c r="AZ122">
        <f>+Casos_PN_CORR[[#This Row],[25-abr]]-Casos_PN_CORR[[#This Row],[24-abr]]</f>
        <v>0</v>
      </c>
      <c r="BA122">
        <f>+Casos_PN_CORR[[#This Row],[26-abr]]-Casos_PN_CORR[[#This Row],[25-abr]]</f>
        <v>0</v>
      </c>
      <c r="BB122">
        <f>+Casos_PN_CORR[[#This Row],[27-abr]]-Casos_PN_CORR[[#This Row],[26-abr]]</f>
        <v>0</v>
      </c>
      <c r="BC122">
        <f>+Casos_PN_CORR[[#This Row],[28-abr]]-Casos_PN_CORR[[#This Row],[27-abr]]</f>
        <v>0</v>
      </c>
      <c r="BD122">
        <f>+Casos_PN_CORR[[#This Row],[29-abr]]-Casos_PN_CORR[[#This Row],[28-abr]]</f>
        <v>0</v>
      </c>
      <c r="BE122">
        <f>+Casos_PN_CORR[[#This Row],[30-abr]]-Casos_PN_CORR[[#This Row],[29-abr]]</f>
        <v>0</v>
      </c>
      <c r="BF122">
        <f>+Casos_PN_CORR[[#This Row],[1-may]]-Casos_PN_CORR[[#This Row],[30-abr]]</f>
        <v>0</v>
      </c>
      <c r="BG122">
        <f>+Casos_PN_CORR[[#This Row],[2-may]]-Casos_PN_CORR[[#This Row],[1-may]]</f>
        <v>0</v>
      </c>
      <c r="BH122">
        <f>+Casos_PN_CORR[[#This Row],[3-may]]-Casos_PN_CORR[[#This Row],[2-may]]</f>
        <v>0</v>
      </c>
      <c r="BI122">
        <f>+Casos_PN_CORR[[#This Row],[4-may]]-Casos_PN_CORR[[#This Row],[3-may]]</f>
        <v>0</v>
      </c>
      <c r="BJ122">
        <f>+Casos_PN_CORR[[#This Row],[5-may]]-Casos_PN_CORR[[#This Row],[4-may]]</f>
        <v>0</v>
      </c>
      <c r="BK122">
        <f>+Casos_PN_CORR[[#This Row],[6-may]]-Casos_PN_CORR[[#This Row],[5-may]]</f>
        <v>0</v>
      </c>
      <c r="BL122">
        <f>+Casos_PN_CORR[[#This Row],[7-may]]-Casos_PN_CORR[[#This Row],[6-may]]</f>
        <v>0</v>
      </c>
      <c r="BM122">
        <f>+Casos_PN_CORR[[#This Row],[8-may]]-Casos_PN_CORR[[#This Row],[7-may]]</f>
        <v>0</v>
      </c>
      <c r="BN122">
        <f>+Casos_PN_CORR[[#This Row],[9-may]]-Casos_PN_CORR[[#This Row],[8-may]]</f>
        <v>0</v>
      </c>
      <c r="BO122">
        <f>+Casos_PN_CORR[[#This Row],[10-may]]-Casos_PN_CORR[[#This Row],[9-may]]</f>
        <v>0</v>
      </c>
      <c r="BP122">
        <f>+Casos_PN_CORR[[#This Row],[11-may]]-Casos_PN_CORR[[#This Row],[10-may]]</f>
        <v>0</v>
      </c>
      <c r="BQ122">
        <f>+Casos_PN_CORR[[#This Row],[12-may]]-Casos_PN_CORR[[#This Row],[11-may]]</f>
        <v>0</v>
      </c>
      <c r="BR122">
        <f>+Casos_PN_CORR[[#This Row],[13-may]]-Casos_PN_CORR[[#This Row],[12-may]]</f>
        <v>0</v>
      </c>
      <c r="BS122">
        <f>+Casos_PN_CORR[[#This Row],[14-may]]-Casos_PN_CORR[[#This Row],[13-may]]</f>
        <v>0</v>
      </c>
      <c r="BT122">
        <f>+Casos_PN_CORR[[#This Row],[15-may]]-Casos_PN_CORR[[#This Row],[14-may]]</f>
        <v>0</v>
      </c>
      <c r="BU122">
        <f>+Casos_PN_CORR[[#This Row],[16-may]]-Casos_PN_CORR[[#This Row],[15-may]]</f>
        <v>0</v>
      </c>
      <c r="BV122">
        <f>+Casos_PN_CORR[[#This Row],[17-may]]-Casos_PN_CORR[[#This Row],[16-may]]</f>
        <v>0</v>
      </c>
      <c r="BW122">
        <f>+Casos_PN_CORR[[#This Row],[18-may]]-Casos_PN_CORR[[#This Row],[17-may]]</f>
        <v>0</v>
      </c>
      <c r="BX122">
        <f>+Casos_PN_CORR[[#This Row],[19-may]]-Casos_PN_CORR[[#This Row],[18-may]]</f>
        <v>0</v>
      </c>
      <c r="BY122">
        <f>+Casos_PN_CORR[[#This Row],[20-may]]-Casos_PN_CORR[[#This Row],[19-may]]</f>
        <v>0</v>
      </c>
      <c r="BZ122">
        <f>+Casos_PN_CORR[[#This Row],[21-may]]-Casos_PN_CORR[[#This Row],[20-may]]</f>
        <v>0</v>
      </c>
      <c r="CA122">
        <f>+Casos_PN_CORR[[#This Row],[22-may]]-Casos_PN_CORR[[#This Row],[21-may]]</f>
        <v>0</v>
      </c>
      <c r="CB122">
        <f>+Casos_PN_CORR[[#This Row],[23-may]]-Casos_PN_CORR[[#This Row],[22-may]]</f>
        <v>0</v>
      </c>
      <c r="CC122">
        <f>+Casos_PN_CORR[[#This Row],[24-may]]-Casos_PN_CORR[[#This Row],[23-may]]</f>
        <v>0</v>
      </c>
      <c r="CD122">
        <f>+Casos_PN_CORR[[#This Row],[25-may]]-Casos_PN_CORR[[#This Row],[24-may]]</f>
        <v>0</v>
      </c>
      <c r="CE122">
        <f>+Casos_PN_CORR[[#This Row],[26-may]]-Casos_PN_CORR[[#This Row],[25-may]]</f>
        <v>0</v>
      </c>
      <c r="CF122">
        <f>+Casos_PN_CORR[[#This Row],[27-may]]-Casos_PN_CORR[[#This Row],[26-may]]</f>
        <v>0</v>
      </c>
      <c r="CG122">
        <f>+Casos_PN_CORR[[#This Row],[28-may]]-Casos_PN_CORR[[#This Row],[27-may]]</f>
        <v>0</v>
      </c>
      <c r="CH122">
        <f>+Casos_PN_CORR[[#This Row],[29-may]]-Casos_PN_CORR[[#This Row],[28-may]]</f>
        <v>0</v>
      </c>
      <c r="CI122">
        <f>+Casos_PN_CORR[[#This Row],[30-may]]-Casos_PN_CORR[[#This Row],[29-may]]</f>
        <v>0</v>
      </c>
      <c r="CJ122">
        <f>+Casos_PN_CORR[[#This Row],[31-may]]-Casos_PN_CORR[[#This Row],[30-may]]</f>
        <v>0</v>
      </c>
      <c r="CK122">
        <f>+Casos_PN_CORR[[#This Row],[1-jun]]-Casos_PN_CORR[[#This Row],[31-may]]</f>
        <v>0</v>
      </c>
      <c r="CL122">
        <f>+Casos_PN_CORR[[#This Row],[2-jun]]-Casos_PN_CORR[[#This Row],[1-jun]]</f>
        <v>0</v>
      </c>
      <c r="CM122">
        <f>+Casos_PN_CORR[[#This Row],[3-jun]]-Casos_PN_CORR[[#This Row],[2-jun]]</f>
        <v>0</v>
      </c>
      <c r="CN122">
        <f>+Casos_PN_CORR[[#This Row],[4-jun]]-Casos_PN_CORR[[#This Row],[3-jun]]</f>
        <v>0</v>
      </c>
      <c r="CO122">
        <f>+Casos_PN_CORR[[#This Row],[5-jun]]-Casos_PN_CORR[[#This Row],[4-jun]]</f>
        <v>0</v>
      </c>
      <c r="CP122">
        <f>+Casos_PN_CORR[[#This Row],[6-jun]]-Casos_PN_CORR[[#This Row],[5-jun]]</f>
        <v>0</v>
      </c>
    </row>
    <row r="123" spans="1:94">
      <c r="A123">
        <v>60202</v>
      </c>
      <c r="B123" s="2" t="s">
        <v>214</v>
      </c>
      <c r="C123" s="2" t="s">
        <v>274</v>
      </c>
      <c r="D123" s="2" t="s">
        <v>240</v>
      </c>
      <c r="E123" s="4">
        <f t="shared" si="1"/>
        <v>0</v>
      </c>
      <c r="F123">
        <f>+Casos_PN_CORR[[#This Row],[10-mar]]</f>
        <v>0</v>
      </c>
      <c r="G123">
        <f>+Casos_PN_CORR[[#This Row],[11-mar]]-Casos_PN_CORR[[#This Row],[10-mar]]</f>
        <v>0</v>
      </c>
      <c r="H123">
        <f>+Casos_PN_CORR[[#This Row],[12-mar]]-Casos_PN_CORR[[#This Row],[11-mar]]</f>
        <v>0</v>
      </c>
      <c r="I123">
        <f>+Casos_PN_CORR[[#This Row],[13-mar]]-Casos_PN_CORR[[#This Row],[12-mar]]</f>
        <v>0</v>
      </c>
      <c r="J123">
        <f>+Casos_PN_CORR[[#This Row],[14-mar]]-Casos_PN_CORR[[#This Row],[13-mar]]</f>
        <v>0</v>
      </c>
      <c r="K123">
        <f>+Casos_PN_CORR[[#This Row],[15-mar]]-Casos_PN_CORR[[#This Row],[14-mar]]</f>
        <v>0</v>
      </c>
      <c r="L123">
        <f>+Casos_PN_CORR[[#This Row],[16-mar]]-Casos_PN_CORR[[#This Row],[15-mar]]</f>
        <v>0</v>
      </c>
      <c r="M123">
        <f>+Casos_PN_CORR[[#This Row],[17-mar]]-Casos_PN_CORR[[#This Row],[16-mar]]</f>
        <v>0</v>
      </c>
      <c r="N123">
        <f>+Casos_PN_CORR[[#This Row],[18-mar]]-Casos_PN_CORR[[#This Row],[17-mar]]</f>
        <v>0</v>
      </c>
      <c r="O123">
        <f>+Casos_PN_CORR[[#This Row],[19-mar]]-Casos_PN_CORR[[#This Row],[18-mar]]</f>
        <v>0</v>
      </c>
      <c r="P123">
        <f>+Casos_PN_CORR[[#This Row],[20-mar]]-Casos_PN_CORR[[#This Row],[19-mar]]</f>
        <v>0</v>
      </c>
      <c r="Q123">
        <f>+Casos_PN_CORR[[#This Row],[21-mar]]-Casos_PN_CORR[[#This Row],[20-mar]]</f>
        <v>0</v>
      </c>
      <c r="R123">
        <f>+Casos_PN_CORR[[#This Row],[22-mar]]-Casos_PN_CORR[[#This Row],[21-mar]]</f>
        <v>0</v>
      </c>
      <c r="S123">
        <f>+Casos_PN_CORR[[#This Row],[23-mar]]-Casos_PN_CORR[[#This Row],[22-mar]]</f>
        <v>0</v>
      </c>
      <c r="T123">
        <f>+Casos_PN_CORR[[#This Row],[24-mar]]-Casos_PN_CORR[[#This Row],[23-mar]]</f>
        <v>0</v>
      </c>
      <c r="U123">
        <f>+Casos_PN_CORR[[#This Row],[25-mar]]-Casos_PN_CORR[[#This Row],[24-mar]]</f>
        <v>0</v>
      </c>
      <c r="V123">
        <f>+Casos_PN_CORR[[#This Row],[26-mar]]-Casos_PN_CORR[[#This Row],[25-mar]]</f>
        <v>0</v>
      </c>
      <c r="W123">
        <f>+Casos_PN_CORR[[#This Row],[27-mar]]-Casos_PN_CORR[[#This Row],[26-mar]]</f>
        <v>0</v>
      </c>
      <c r="X123">
        <f>+Casos_PN_CORR[[#This Row],[28-mar]]-Casos_PN_CORR[[#This Row],[27-mar]]</f>
        <v>0</v>
      </c>
      <c r="Y123">
        <f>+Casos_PN_CORR[[#This Row],[29-mar]]-Casos_PN_CORR[[#This Row],[28-mar]]</f>
        <v>0</v>
      </c>
      <c r="Z123">
        <f>+Casos_PN_CORR[[#This Row],[30-mar]]-Casos_PN_CORR[[#This Row],[29-mar]]</f>
        <v>0</v>
      </c>
      <c r="AA123">
        <f>+Casos_PN_CORR[[#This Row],[31-mar]]-Casos_PN_CORR[[#This Row],[30-mar]]</f>
        <v>0</v>
      </c>
      <c r="AB123">
        <f>+Casos_PN_CORR[[#This Row],[1-abr]]-Casos_PN_CORR[[#This Row],[31-mar]]</f>
        <v>0</v>
      </c>
      <c r="AC123">
        <f>+Casos_PN_CORR[[#This Row],[2-abr]]-Casos_PN_CORR[[#This Row],[1-abr]]</f>
        <v>0</v>
      </c>
      <c r="AD123">
        <f>+Casos_PN_CORR[[#This Row],[3-abr]]-Casos_PN_CORR[[#This Row],[2-abr]]</f>
        <v>0</v>
      </c>
      <c r="AE123">
        <f>+Casos_PN_CORR[[#This Row],[4-abr]]-Casos_PN_CORR[[#This Row],[3-abr]]</f>
        <v>0</v>
      </c>
      <c r="AF123">
        <f>+Casos_PN_CORR[[#This Row],[5-abr]]-Casos_PN_CORR[[#This Row],[4-abr]]</f>
        <v>0</v>
      </c>
      <c r="AG123">
        <f>+Casos_PN_CORR[[#This Row],[6-abr]]-Casos_PN_CORR[[#This Row],[5-abr]]</f>
        <v>0</v>
      </c>
      <c r="AH123">
        <f>+Casos_PN_CORR[[#This Row],[7-abr]]-Casos_PN_CORR[[#This Row],[6-abr]]</f>
        <v>0</v>
      </c>
      <c r="AI123">
        <f>+Casos_PN_CORR[[#This Row],[8-abr]]-Casos_PN_CORR[[#This Row],[7-abr]]</f>
        <v>0</v>
      </c>
      <c r="AJ123">
        <f>+Casos_PN_CORR[[#This Row],[9-abr]]-Casos_PN_CORR[[#This Row],[8-abr]]</f>
        <v>0</v>
      </c>
      <c r="AK123">
        <f>+Casos_PN_CORR[[#This Row],[10-abr]]-Casos_PN_CORR[[#This Row],[9-abr]]</f>
        <v>0</v>
      </c>
      <c r="AL123">
        <f>+Casos_PN_CORR[[#This Row],[11-abr]]-Casos_PN_CORR[[#This Row],[10-abr]]</f>
        <v>0</v>
      </c>
      <c r="AM123">
        <f>+Casos_PN_CORR[[#This Row],[12-abr]]-Casos_PN_CORR[[#This Row],[11-abr]]</f>
        <v>0</v>
      </c>
      <c r="AN123">
        <f>+Casos_PN_CORR[[#This Row],[13-abr]]-Casos_PN_CORR[[#This Row],[12-abr]]</f>
        <v>0</v>
      </c>
      <c r="AO123">
        <f>+Casos_PN_CORR[[#This Row],[14-abr]]-Casos_PN_CORR[[#This Row],[13-abr]]</f>
        <v>0</v>
      </c>
      <c r="AP123">
        <f>+Casos_PN_CORR[[#This Row],[15-abr]]-Casos_PN_CORR[[#This Row],[14-abr]]</f>
        <v>0</v>
      </c>
      <c r="AQ123">
        <f>+Casos_PN_CORR[[#This Row],[16-abr]]-Casos_PN_CORR[[#This Row],[15-abr]]</f>
        <v>0</v>
      </c>
      <c r="AR123">
        <f>+Casos_PN_CORR[[#This Row],[17-abr]]-Casos_PN_CORR[[#This Row],[16-abr]]</f>
        <v>0</v>
      </c>
      <c r="AS123">
        <f>+Casos_PN_CORR[[#This Row],[18-abr]]-Casos_PN_CORR[[#This Row],[17-abr]]</f>
        <v>0</v>
      </c>
      <c r="AT123">
        <f>+Casos_PN_CORR[[#This Row],[19-abr]]-Casos_PN_CORR[[#This Row],[18-abr]]</f>
        <v>0</v>
      </c>
      <c r="AU123">
        <f>+Casos_PN_CORR[[#This Row],[20-abr]]-Casos_PN_CORR[[#This Row],[19-abr]]</f>
        <v>0</v>
      </c>
      <c r="AV123">
        <f>+Casos_PN_CORR[[#This Row],[21-abr]]-Casos_PN_CORR[[#This Row],[20-abr]]</f>
        <v>0</v>
      </c>
      <c r="AW123">
        <f>+Casos_PN_CORR[[#This Row],[22-abr]]-Casos_PN_CORR[[#This Row],[21-abr]]</f>
        <v>0</v>
      </c>
      <c r="AX123">
        <f>+Casos_PN_CORR[[#This Row],[23-abr]]-Casos_PN_CORR[[#This Row],[22-abr]]</f>
        <v>0</v>
      </c>
      <c r="AY123">
        <f>+Casos_PN_CORR[[#This Row],[24-abr]]-Casos_PN_CORR[[#This Row],[23-abr]]</f>
        <v>0</v>
      </c>
      <c r="AZ123">
        <f>+Casos_PN_CORR[[#This Row],[25-abr]]-Casos_PN_CORR[[#This Row],[24-abr]]</f>
        <v>0</v>
      </c>
      <c r="BA123">
        <f>+Casos_PN_CORR[[#This Row],[26-abr]]-Casos_PN_CORR[[#This Row],[25-abr]]</f>
        <v>0</v>
      </c>
      <c r="BB123">
        <f>+Casos_PN_CORR[[#This Row],[27-abr]]-Casos_PN_CORR[[#This Row],[26-abr]]</f>
        <v>0</v>
      </c>
      <c r="BC123">
        <f>+Casos_PN_CORR[[#This Row],[28-abr]]-Casos_PN_CORR[[#This Row],[27-abr]]</f>
        <v>0</v>
      </c>
      <c r="BD123">
        <f>+Casos_PN_CORR[[#This Row],[29-abr]]-Casos_PN_CORR[[#This Row],[28-abr]]</f>
        <v>0</v>
      </c>
      <c r="BE123">
        <f>+Casos_PN_CORR[[#This Row],[30-abr]]-Casos_PN_CORR[[#This Row],[29-abr]]</f>
        <v>0</v>
      </c>
      <c r="BF123">
        <f>+Casos_PN_CORR[[#This Row],[1-may]]-Casos_PN_CORR[[#This Row],[30-abr]]</f>
        <v>0</v>
      </c>
      <c r="BG123">
        <f>+Casos_PN_CORR[[#This Row],[2-may]]-Casos_PN_CORR[[#This Row],[1-may]]</f>
        <v>0</v>
      </c>
      <c r="BH123">
        <f>+Casos_PN_CORR[[#This Row],[3-may]]-Casos_PN_CORR[[#This Row],[2-may]]</f>
        <v>0</v>
      </c>
      <c r="BI123">
        <f>+Casos_PN_CORR[[#This Row],[4-may]]-Casos_PN_CORR[[#This Row],[3-may]]</f>
        <v>0</v>
      </c>
      <c r="BJ123">
        <f>+Casos_PN_CORR[[#This Row],[5-may]]-Casos_PN_CORR[[#This Row],[4-may]]</f>
        <v>0</v>
      </c>
      <c r="BK123">
        <f>+Casos_PN_CORR[[#This Row],[6-may]]-Casos_PN_CORR[[#This Row],[5-may]]</f>
        <v>0</v>
      </c>
      <c r="BL123">
        <f>+Casos_PN_CORR[[#This Row],[7-may]]-Casos_PN_CORR[[#This Row],[6-may]]</f>
        <v>0</v>
      </c>
      <c r="BM123">
        <f>+Casos_PN_CORR[[#This Row],[8-may]]-Casos_PN_CORR[[#This Row],[7-may]]</f>
        <v>0</v>
      </c>
      <c r="BN123">
        <f>+Casos_PN_CORR[[#This Row],[9-may]]-Casos_PN_CORR[[#This Row],[8-may]]</f>
        <v>0</v>
      </c>
      <c r="BO123">
        <f>+Casos_PN_CORR[[#This Row],[10-may]]-Casos_PN_CORR[[#This Row],[9-may]]</f>
        <v>0</v>
      </c>
      <c r="BP123">
        <f>+Casos_PN_CORR[[#This Row],[11-may]]-Casos_PN_CORR[[#This Row],[10-may]]</f>
        <v>0</v>
      </c>
      <c r="BQ123">
        <f>+Casos_PN_CORR[[#This Row],[12-may]]-Casos_PN_CORR[[#This Row],[11-may]]</f>
        <v>0</v>
      </c>
      <c r="BR123">
        <f>+Casos_PN_CORR[[#This Row],[13-may]]-Casos_PN_CORR[[#This Row],[12-may]]</f>
        <v>0</v>
      </c>
      <c r="BS123">
        <f>+Casos_PN_CORR[[#This Row],[14-may]]-Casos_PN_CORR[[#This Row],[13-may]]</f>
        <v>0</v>
      </c>
      <c r="BT123">
        <f>+Casos_PN_CORR[[#This Row],[15-may]]-Casos_PN_CORR[[#This Row],[14-may]]</f>
        <v>0</v>
      </c>
      <c r="BU123">
        <f>+Casos_PN_CORR[[#This Row],[16-may]]-Casos_PN_CORR[[#This Row],[15-may]]</f>
        <v>0</v>
      </c>
      <c r="BV123">
        <f>+Casos_PN_CORR[[#This Row],[17-may]]-Casos_PN_CORR[[#This Row],[16-may]]</f>
        <v>0</v>
      </c>
      <c r="BW123">
        <f>+Casos_PN_CORR[[#This Row],[18-may]]-Casos_PN_CORR[[#This Row],[17-may]]</f>
        <v>0</v>
      </c>
      <c r="BX123">
        <f>+Casos_PN_CORR[[#This Row],[19-may]]-Casos_PN_CORR[[#This Row],[18-may]]</f>
        <v>0</v>
      </c>
      <c r="BY123">
        <f>+Casos_PN_CORR[[#This Row],[20-may]]-Casos_PN_CORR[[#This Row],[19-may]]</f>
        <v>0</v>
      </c>
      <c r="BZ123">
        <f>+Casos_PN_CORR[[#This Row],[21-may]]-Casos_PN_CORR[[#This Row],[20-may]]</f>
        <v>0</v>
      </c>
      <c r="CA123">
        <f>+Casos_PN_CORR[[#This Row],[22-may]]-Casos_PN_CORR[[#This Row],[21-may]]</f>
        <v>0</v>
      </c>
      <c r="CB123">
        <f>+Casos_PN_CORR[[#This Row],[23-may]]-Casos_PN_CORR[[#This Row],[22-may]]</f>
        <v>0</v>
      </c>
      <c r="CC123">
        <f>+Casos_PN_CORR[[#This Row],[24-may]]-Casos_PN_CORR[[#This Row],[23-may]]</f>
        <v>0</v>
      </c>
      <c r="CD123">
        <f>+Casos_PN_CORR[[#This Row],[25-may]]-Casos_PN_CORR[[#This Row],[24-may]]</f>
        <v>0</v>
      </c>
      <c r="CE123">
        <f>+Casos_PN_CORR[[#This Row],[26-may]]-Casos_PN_CORR[[#This Row],[25-may]]</f>
        <v>0</v>
      </c>
      <c r="CF123">
        <f>+Casos_PN_CORR[[#This Row],[27-may]]-Casos_PN_CORR[[#This Row],[26-may]]</f>
        <v>0</v>
      </c>
      <c r="CG123">
        <f>+Casos_PN_CORR[[#This Row],[28-may]]-Casos_PN_CORR[[#This Row],[27-may]]</f>
        <v>0</v>
      </c>
      <c r="CH123">
        <f>+Casos_PN_CORR[[#This Row],[29-may]]-Casos_PN_CORR[[#This Row],[28-may]]</f>
        <v>0</v>
      </c>
      <c r="CI123">
        <f>+Casos_PN_CORR[[#This Row],[30-may]]-Casos_PN_CORR[[#This Row],[29-may]]</f>
        <v>0</v>
      </c>
      <c r="CJ123">
        <f>+Casos_PN_CORR[[#This Row],[31-may]]-Casos_PN_CORR[[#This Row],[30-may]]</f>
        <v>0</v>
      </c>
      <c r="CK123">
        <f>+Casos_PN_CORR[[#This Row],[1-jun]]-Casos_PN_CORR[[#This Row],[31-may]]</f>
        <v>0</v>
      </c>
      <c r="CL123">
        <f>+Casos_PN_CORR[[#This Row],[2-jun]]-Casos_PN_CORR[[#This Row],[1-jun]]</f>
        <v>0</v>
      </c>
      <c r="CM123">
        <f>+Casos_PN_CORR[[#This Row],[3-jun]]-Casos_PN_CORR[[#This Row],[2-jun]]</f>
        <v>0</v>
      </c>
      <c r="CN123">
        <f>+Casos_PN_CORR[[#This Row],[4-jun]]-Casos_PN_CORR[[#This Row],[3-jun]]</f>
        <v>0</v>
      </c>
      <c r="CO123">
        <f>+Casos_PN_CORR[[#This Row],[5-jun]]-Casos_PN_CORR[[#This Row],[4-jun]]</f>
        <v>0</v>
      </c>
      <c r="CP123">
        <f>+Casos_PN_CORR[[#This Row],[6-jun]]-Casos_PN_CORR[[#This Row],[5-jun]]</f>
        <v>0</v>
      </c>
    </row>
    <row r="124" spans="1:94">
      <c r="A124">
        <v>80501</v>
      </c>
      <c r="B124" s="2" t="s">
        <v>97</v>
      </c>
      <c r="C124" s="2" t="s">
        <v>240</v>
      </c>
      <c r="D124" s="2" t="s">
        <v>275</v>
      </c>
      <c r="E124" s="4">
        <f t="shared" si="1"/>
        <v>154</v>
      </c>
      <c r="F124">
        <f>+Casos_PN_CORR[[#This Row],[10-mar]]</f>
        <v>0</v>
      </c>
      <c r="G124">
        <f>+Casos_PN_CORR[[#This Row],[11-mar]]-Casos_PN_CORR[[#This Row],[10-mar]]</f>
        <v>0</v>
      </c>
      <c r="H124">
        <f>+Casos_PN_CORR[[#This Row],[12-mar]]-Casos_PN_CORR[[#This Row],[11-mar]]</f>
        <v>0</v>
      </c>
      <c r="I124">
        <f>+Casos_PN_CORR[[#This Row],[13-mar]]-Casos_PN_CORR[[#This Row],[12-mar]]</f>
        <v>0</v>
      </c>
      <c r="J124">
        <f>+Casos_PN_CORR[[#This Row],[14-mar]]-Casos_PN_CORR[[#This Row],[13-mar]]</f>
        <v>0</v>
      </c>
      <c r="K124">
        <f>+Casos_PN_CORR[[#This Row],[15-mar]]-Casos_PN_CORR[[#This Row],[14-mar]]</f>
        <v>0</v>
      </c>
      <c r="L124">
        <f>+Casos_PN_CORR[[#This Row],[16-mar]]-Casos_PN_CORR[[#This Row],[15-mar]]</f>
        <v>0</v>
      </c>
      <c r="M124">
        <f>+Casos_PN_CORR[[#This Row],[17-mar]]-Casos_PN_CORR[[#This Row],[16-mar]]</f>
        <v>0</v>
      </c>
      <c r="N124">
        <f>+Casos_PN_CORR[[#This Row],[18-mar]]-Casos_PN_CORR[[#This Row],[17-mar]]</f>
        <v>0</v>
      </c>
      <c r="O124">
        <f>+Casos_PN_CORR[[#This Row],[19-mar]]-Casos_PN_CORR[[#This Row],[18-mar]]</f>
        <v>0</v>
      </c>
      <c r="P124">
        <f>+Casos_PN_CORR[[#This Row],[20-mar]]-Casos_PN_CORR[[#This Row],[19-mar]]</f>
        <v>0</v>
      </c>
      <c r="Q124">
        <f>+Casos_PN_CORR[[#This Row],[21-mar]]-Casos_PN_CORR[[#This Row],[20-mar]]</f>
        <v>0</v>
      </c>
      <c r="R124">
        <f>+Casos_PN_CORR[[#This Row],[22-mar]]-Casos_PN_CORR[[#This Row],[21-mar]]</f>
        <v>0</v>
      </c>
      <c r="S124">
        <f>+Casos_PN_CORR[[#This Row],[23-mar]]-Casos_PN_CORR[[#This Row],[22-mar]]</f>
        <v>0</v>
      </c>
      <c r="T124">
        <f>+Casos_PN_CORR[[#This Row],[24-mar]]-Casos_PN_CORR[[#This Row],[23-mar]]</f>
        <v>0</v>
      </c>
      <c r="U124">
        <f>+Casos_PN_CORR[[#This Row],[25-mar]]-Casos_PN_CORR[[#This Row],[24-mar]]</f>
        <v>0</v>
      </c>
      <c r="V124">
        <f>+Casos_PN_CORR[[#This Row],[26-mar]]-Casos_PN_CORR[[#This Row],[25-mar]]</f>
        <v>0</v>
      </c>
      <c r="W124">
        <f>+Casos_PN_CORR[[#This Row],[27-mar]]-Casos_PN_CORR[[#This Row],[26-mar]]</f>
        <v>0</v>
      </c>
      <c r="X124">
        <f>+Casos_PN_CORR[[#This Row],[28-mar]]-Casos_PN_CORR[[#This Row],[27-mar]]</f>
        <v>0</v>
      </c>
      <c r="Y124">
        <f>+Casos_PN_CORR[[#This Row],[29-mar]]-Casos_PN_CORR[[#This Row],[28-mar]]</f>
        <v>0</v>
      </c>
      <c r="Z124">
        <f>+Casos_PN_CORR[[#This Row],[30-mar]]-Casos_PN_CORR[[#This Row],[29-mar]]</f>
        <v>0</v>
      </c>
      <c r="AA124">
        <f>+Casos_PN_CORR[[#This Row],[31-mar]]-Casos_PN_CORR[[#This Row],[30-mar]]</f>
        <v>0</v>
      </c>
      <c r="AB124">
        <f>+Casos_PN_CORR[[#This Row],[1-abr]]-Casos_PN_CORR[[#This Row],[31-mar]]</f>
        <v>0</v>
      </c>
      <c r="AC124">
        <f>+Casos_PN_CORR[[#This Row],[2-abr]]-Casos_PN_CORR[[#This Row],[1-abr]]</f>
        <v>0</v>
      </c>
      <c r="AD124">
        <f>+Casos_PN_CORR[[#This Row],[3-abr]]-Casos_PN_CORR[[#This Row],[2-abr]]</f>
        <v>0</v>
      </c>
      <c r="AE124">
        <f>+Casos_PN_CORR[[#This Row],[4-abr]]-Casos_PN_CORR[[#This Row],[3-abr]]</f>
        <v>0</v>
      </c>
      <c r="AF124">
        <f>+Casos_PN_CORR[[#This Row],[5-abr]]-Casos_PN_CORR[[#This Row],[4-abr]]</f>
        <v>0</v>
      </c>
      <c r="AG124">
        <f>+Casos_PN_CORR[[#This Row],[6-abr]]-Casos_PN_CORR[[#This Row],[5-abr]]</f>
        <v>0</v>
      </c>
      <c r="AH124">
        <f>+Casos_PN_CORR[[#This Row],[7-abr]]-Casos_PN_CORR[[#This Row],[6-abr]]</f>
        <v>0</v>
      </c>
      <c r="AI124">
        <f>+Casos_PN_CORR[[#This Row],[8-abr]]-Casos_PN_CORR[[#This Row],[7-abr]]</f>
        <v>0</v>
      </c>
      <c r="AJ124">
        <f>+Casos_PN_CORR[[#This Row],[9-abr]]-Casos_PN_CORR[[#This Row],[8-abr]]</f>
        <v>0</v>
      </c>
      <c r="AK124">
        <f>+Casos_PN_CORR[[#This Row],[10-abr]]-Casos_PN_CORR[[#This Row],[9-abr]]</f>
        <v>0</v>
      </c>
      <c r="AL124">
        <f>+Casos_PN_CORR[[#This Row],[11-abr]]-Casos_PN_CORR[[#This Row],[10-abr]]</f>
        <v>0</v>
      </c>
      <c r="AM124">
        <f>+Casos_PN_CORR[[#This Row],[12-abr]]-Casos_PN_CORR[[#This Row],[11-abr]]</f>
        <v>0</v>
      </c>
      <c r="AN124">
        <f>+Casos_PN_CORR[[#This Row],[13-abr]]-Casos_PN_CORR[[#This Row],[12-abr]]</f>
        <v>0</v>
      </c>
      <c r="AO124">
        <f>+Casos_PN_CORR[[#This Row],[14-abr]]-Casos_PN_CORR[[#This Row],[13-abr]]</f>
        <v>0</v>
      </c>
      <c r="AP124">
        <f>+Casos_PN_CORR[[#This Row],[15-abr]]-Casos_PN_CORR[[#This Row],[14-abr]]</f>
        <v>0</v>
      </c>
      <c r="AQ124">
        <f>+Casos_PN_CORR[[#This Row],[16-abr]]-Casos_PN_CORR[[#This Row],[15-abr]]</f>
        <v>0</v>
      </c>
      <c r="AR124">
        <f>+Casos_PN_CORR[[#This Row],[17-abr]]-Casos_PN_CORR[[#This Row],[16-abr]]</f>
        <v>0</v>
      </c>
      <c r="AS124">
        <f>+Casos_PN_CORR[[#This Row],[18-abr]]-Casos_PN_CORR[[#This Row],[17-abr]]</f>
        <v>0</v>
      </c>
      <c r="AT124">
        <f>+Casos_PN_CORR[[#This Row],[19-abr]]-Casos_PN_CORR[[#This Row],[18-abr]]</f>
        <v>0</v>
      </c>
      <c r="AU124">
        <f>+Casos_PN_CORR[[#This Row],[20-abr]]-Casos_PN_CORR[[#This Row],[19-abr]]</f>
        <v>0</v>
      </c>
      <c r="AV124">
        <f>+Casos_PN_CORR[[#This Row],[21-abr]]-Casos_PN_CORR[[#This Row],[20-abr]]</f>
        <v>0</v>
      </c>
      <c r="AW124">
        <f>+Casos_PN_CORR[[#This Row],[22-abr]]-Casos_PN_CORR[[#This Row],[21-abr]]</f>
        <v>0</v>
      </c>
      <c r="AX124">
        <f>+Casos_PN_CORR[[#This Row],[23-abr]]-Casos_PN_CORR[[#This Row],[22-abr]]</f>
        <v>0</v>
      </c>
      <c r="AY124">
        <f>+Casos_PN_CORR[[#This Row],[24-abr]]-Casos_PN_CORR[[#This Row],[23-abr]]</f>
        <v>0</v>
      </c>
      <c r="AZ124">
        <f>+Casos_PN_CORR[[#This Row],[25-abr]]-Casos_PN_CORR[[#This Row],[24-abr]]</f>
        <v>0</v>
      </c>
      <c r="BA124">
        <f>+Casos_PN_CORR[[#This Row],[26-abr]]-Casos_PN_CORR[[#This Row],[25-abr]]</f>
        <v>0</v>
      </c>
      <c r="BB124">
        <f>+Casos_PN_CORR[[#This Row],[27-abr]]-Casos_PN_CORR[[#This Row],[26-abr]]</f>
        <v>0</v>
      </c>
      <c r="BC124">
        <f>+Casos_PN_CORR[[#This Row],[28-abr]]-Casos_PN_CORR[[#This Row],[27-abr]]</f>
        <v>0</v>
      </c>
      <c r="BD124">
        <f>+Casos_PN_CORR[[#This Row],[29-abr]]-Casos_PN_CORR[[#This Row],[28-abr]]</f>
        <v>0</v>
      </c>
      <c r="BE124">
        <f>+Casos_PN_CORR[[#This Row],[30-abr]]-Casos_PN_CORR[[#This Row],[29-abr]]</f>
        <v>0</v>
      </c>
      <c r="BF124">
        <f>+Casos_PN_CORR[[#This Row],[1-may]]-Casos_PN_CORR[[#This Row],[30-abr]]</f>
        <v>0</v>
      </c>
      <c r="BG124">
        <f>+Casos_PN_CORR[[#This Row],[2-may]]-Casos_PN_CORR[[#This Row],[1-may]]</f>
        <v>0</v>
      </c>
      <c r="BH124">
        <f>+Casos_PN_CORR[[#This Row],[3-may]]-Casos_PN_CORR[[#This Row],[2-may]]</f>
        <v>0</v>
      </c>
      <c r="BI124">
        <f>+Casos_PN_CORR[[#This Row],[4-may]]-Casos_PN_CORR[[#This Row],[3-may]]</f>
        <v>0</v>
      </c>
      <c r="BJ124">
        <f>+Casos_PN_CORR[[#This Row],[5-may]]-Casos_PN_CORR[[#This Row],[4-may]]</f>
        <v>0</v>
      </c>
      <c r="BK124">
        <f>+Casos_PN_CORR[[#This Row],[6-may]]-Casos_PN_CORR[[#This Row],[5-may]]</f>
        <v>0</v>
      </c>
      <c r="BL124">
        <f>+Casos_PN_CORR[[#This Row],[7-may]]-Casos_PN_CORR[[#This Row],[6-may]]</f>
        <v>0</v>
      </c>
      <c r="BM124">
        <f>+Casos_PN_CORR[[#This Row],[8-may]]-Casos_PN_CORR[[#This Row],[7-may]]</f>
        <v>0</v>
      </c>
      <c r="BN124">
        <f>+Casos_PN_CORR[[#This Row],[9-may]]-Casos_PN_CORR[[#This Row],[8-may]]</f>
        <v>0</v>
      </c>
      <c r="BO124">
        <f>+Casos_PN_CORR[[#This Row],[10-may]]-Casos_PN_CORR[[#This Row],[9-may]]</f>
        <v>0</v>
      </c>
      <c r="BP124">
        <f>+Casos_PN_CORR[[#This Row],[11-may]]-Casos_PN_CORR[[#This Row],[10-may]]</f>
        <v>0</v>
      </c>
      <c r="BQ124">
        <f>+Casos_PN_CORR[[#This Row],[12-may]]-Casos_PN_CORR[[#This Row],[11-may]]</f>
        <v>0</v>
      </c>
      <c r="BR124">
        <f>+Casos_PN_CORR[[#This Row],[13-may]]-Casos_PN_CORR[[#This Row],[12-may]]</f>
        <v>0</v>
      </c>
      <c r="BS124">
        <f>+Casos_PN_CORR[[#This Row],[14-may]]-Casos_PN_CORR[[#This Row],[13-may]]</f>
        <v>0</v>
      </c>
      <c r="BT124">
        <f>+Casos_PN_CORR[[#This Row],[15-may]]-Casos_PN_CORR[[#This Row],[14-may]]</f>
        <v>0</v>
      </c>
      <c r="BU124">
        <f>+Casos_PN_CORR[[#This Row],[16-may]]-Casos_PN_CORR[[#This Row],[15-may]]</f>
        <v>0</v>
      </c>
      <c r="BV124">
        <f>+Casos_PN_CORR[[#This Row],[17-may]]-Casos_PN_CORR[[#This Row],[16-may]]</f>
        <v>0</v>
      </c>
      <c r="BW124">
        <f>+Casos_PN_CORR[[#This Row],[18-may]]-Casos_PN_CORR[[#This Row],[17-may]]</f>
        <v>0</v>
      </c>
      <c r="BX124">
        <f>+Casos_PN_CORR[[#This Row],[19-may]]-Casos_PN_CORR[[#This Row],[18-may]]</f>
        <v>0</v>
      </c>
      <c r="BY124">
        <f>+Casos_PN_CORR[[#This Row],[20-may]]-Casos_PN_CORR[[#This Row],[19-may]]</f>
        <v>0</v>
      </c>
      <c r="BZ124">
        <f>+Casos_PN_CORR[[#This Row],[21-may]]-Casos_PN_CORR[[#This Row],[20-may]]</f>
        <v>0</v>
      </c>
      <c r="CA124">
        <f>+Casos_PN_CORR[[#This Row],[22-may]]-Casos_PN_CORR[[#This Row],[21-may]]</f>
        <v>0</v>
      </c>
      <c r="CB124">
        <f>+Casos_PN_CORR[[#This Row],[23-may]]-Casos_PN_CORR[[#This Row],[22-may]]</f>
        <v>0</v>
      </c>
      <c r="CC124">
        <f>+Casos_PN_CORR[[#This Row],[24-may]]-Casos_PN_CORR[[#This Row],[23-may]]</f>
        <v>0</v>
      </c>
      <c r="CD124">
        <f>+Casos_PN_CORR[[#This Row],[25-may]]-Casos_PN_CORR[[#This Row],[24-may]]</f>
        <v>0</v>
      </c>
      <c r="CE124">
        <f>+Casos_PN_CORR[[#This Row],[26-may]]-Casos_PN_CORR[[#This Row],[25-may]]</f>
        <v>0</v>
      </c>
      <c r="CF124">
        <f>+Casos_PN_CORR[[#This Row],[27-may]]-Casos_PN_CORR[[#This Row],[26-may]]</f>
        <v>0</v>
      </c>
      <c r="CG124">
        <f>+Casos_PN_CORR[[#This Row],[28-may]]-Casos_PN_CORR[[#This Row],[27-may]]</f>
        <v>0</v>
      </c>
      <c r="CH124">
        <f>+Casos_PN_CORR[[#This Row],[29-may]]-Casos_PN_CORR[[#This Row],[28-may]]</f>
        <v>0</v>
      </c>
      <c r="CI124">
        <f>+Casos_PN_CORR[[#This Row],[30-may]]-Casos_PN_CORR[[#This Row],[29-may]]</f>
        <v>0</v>
      </c>
      <c r="CJ124">
        <f>+Casos_PN_CORR[[#This Row],[31-may]]-Casos_PN_CORR[[#This Row],[30-may]]</f>
        <v>0</v>
      </c>
      <c r="CK124">
        <f>+Casos_PN_CORR[[#This Row],[1-jun]]-Casos_PN_CORR[[#This Row],[31-may]]</f>
        <v>0</v>
      </c>
      <c r="CL124">
        <f>+Casos_PN_CORR[[#This Row],[2-jun]]-Casos_PN_CORR[[#This Row],[1-jun]]</f>
        <v>0</v>
      </c>
      <c r="CM124">
        <f>+Casos_PN_CORR[[#This Row],[3-jun]]-Casos_PN_CORR[[#This Row],[2-jun]]</f>
        <v>0</v>
      </c>
      <c r="CN124">
        <f>+Casos_PN_CORR[[#This Row],[4-jun]]-Casos_PN_CORR[[#This Row],[3-jun]]</f>
        <v>0</v>
      </c>
      <c r="CO124">
        <f>+Casos_PN_CORR[[#This Row],[5-jun]]-Casos_PN_CORR[[#This Row],[4-jun]]</f>
        <v>154</v>
      </c>
      <c r="CP124">
        <f>+Casos_PN_CORR[[#This Row],[6-jun]]-Casos_PN_CORR[[#This Row],[5-jun]]</f>
        <v>0</v>
      </c>
    </row>
    <row r="125" spans="1:94">
      <c r="A125">
        <v>130405</v>
      </c>
      <c r="B125" s="2" t="s">
        <v>131</v>
      </c>
      <c r="C125" s="2" t="s">
        <v>178</v>
      </c>
      <c r="D125" s="2" t="s">
        <v>276</v>
      </c>
      <c r="E125" s="4">
        <f t="shared" si="1"/>
        <v>0</v>
      </c>
      <c r="F125">
        <f>+Casos_PN_CORR[[#This Row],[10-mar]]</f>
        <v>0</v>
      </c>
      <c r="G125">
        <f>+Casos_PN_CORR[[#This Row],[11-mar]]-Casos_PN_CORR[[#This Row],[10-mar]]</f>
        <v>0</v>
      </c>
      <c r="H125">
        <f>+Casos_PN_CORR[[#This Row],[12-mar]]-Casos_PN_CORR[[#This Row],[11-mar]]</f>
        <v>0</v>
      </c>
      <c r="I125">
        <f>+Casos_PN_CORR[[#This Row],[13-mar]]-Casos_PN_CORR[[#This Row],[12-mar]]</f>
        <v>0</v>
      </c>
      <c r="J125">
        <f>+Casos_PN_CORR[[#This Row],[14-mar]]-Casos_PN_CORR[[#This Row],[13-mar]]</f>
        <v>0</v>
      </c>
      <c r="K125">
        <f>+Casos_PN_CORR[[#This Row],[15-mar]]-Casos_PN_CORR[[#This Row],[14-mar]]</f>
        <v>0</v>
      </c>
      <c r="L125">
        <f>+Casos_PN_CORR[[#This Row],[16-mar]]-Casos_PN_CORR[[#This Row],[15-mar]]</f>
        <v>0</v>
      </c>
      <c r="M125">
        <f>+Casos_PN_CORR[[#This Row],[17-mar]]-Casos_PN_CORR[[#This Row],[16-mar]]</f>
        <v>0</v>
      </c>
      <c r="N125">
        <f>+Casos_PN_CORR[[#This Row],[18-mar]]-Casos_PN_CORR[[#This Row],[17-mar]]</f>
        <v>0</v>
      </c>
      <c r="O125">
        <f>+Casos_PN_CORR[[#This Row],[19-mar]]-Casos_PN_CORR[[#This Row],[18-mar]]</f>
        <v>0</v>
      </c>
      <c r="P125">
        <f>+Casos_PN_CORR[[#This Row],[20-mar]]-Casos_PN_CORR[[#This Row],[19-mar]]</f>
        <v>0</v>
      </c>
      <c r="Q125">
        <f>+Casos_PN_CORR[[#This Row],[21-mar]]-Casos_PN_CORR[[#This Row],[20-mar]]</f>
        <v>0</v>
      </c>
      <c r="R125">
        <f>+Casos_PN_CORR[[#This Row],[22-mar]]-Casos_PN_CORR[[#This Row],[21-mar]]</f>
        <v>0</v>
      </c>
      <c r="S125">
        <f>+Casos_PN_CORR[[#This Row],[23-mar]]-Casos_PN_CORR[[#This Row],[22-mar]]</f>
        <v>0</v>
      </c>
      <c r="T125">
        <f>+Casos_PN_CORR[[#This Row],[24-mar]]-Casos_PN_CORR[[#This Row],[23-mar]]</f>
        <v>0</v>
      </c>
      <c r="U125">
        <f>+Casos_PN_CORR[[#This Row],[25-mar]]-Casos_PN_CORR[[#This Row],[24-mar]]</f>
        <v>0</v>
      </c>
      <c r="V125">
        <f>+Casos_PN_CORR[[#This Row],[26-mar]]-Casos_PN_CORR[[#This Row],[25-mar]]</f>
        <v>0</v>
      </c>
      <c r="W125">
        <f>+Casos_PN_CORR[[#This Row],[27-mar]]-Casos_PN_CORR[[#This Row],[26-mar]]</f>
        <v>0</v>
      </c>
      <c r="X125">
        <f>+Casos_PN_CORR[[#This Row],[28-mar]]-Casos_PN_CORR[[#This Row],[27-mar]]</f>
        <v>0</v>
      </c>
      <c r="Y125">
        <f>+Casos_PN_CORR[[#This Row],[29-mar]]-Casos_PN_CORR[[#This Row],[28-mar]]</f>
        <v>0</v>
      </c>
      <c r="Z125">
        <f>+Casos_PN_CORR[[#This Row],[30-mar]]-Casos_PN_CORR[[#This Row],[29-mar]]</f>
        <v>0</v>
      </c>
      <c r="AA125">
        <f>+Casos_PN_CORR[[#This Row],[31-mar]]-Casos_PN_CORR[[#This Row],[30-mar]]</f>
        <v>0</v>
      </c>
      <c r="AB125">
        <f>+Casos_PN_CORR[[#This Row],[1-abr]]-Casos_PN_CORR[[#This Row],[31-mar]]</f>
        <v>0</v>
      </c>
      <c r="AC125">
        <f>+Casos_PN_CORR[[#This Row],[2-abr]]-Casos_PN_CORR[[#This Row],[1-abr]]</f>
        <v>0</v>
      </c>
      <c r="AD125">
        <f>+Casos_PN_CORR[[#This Row],[3-abr]]-Casos_PN_CORR[[#This Row],[2-abr]]</f>
        <v>0</v>
      </c>
      <c r="AE125">
        <f>+Casos_PN_CORR[[#This Row],[4-abr]]-Casos_PN_CORR[[#This Row],[3-abr]]</f>
        <v>0</v>
      </c>
      <c r="AF125">
        <f>+Casos_PN_CORR[[#This Row],[5-abr]]-Casos_PN_CORR[[#This Row],[4-abr]]</f>
        <v>0</v>
      </c>
      <c r="AG125">
        <f>+Casos_PN_CORR[[#This Row],[6-abr]]-Casos_PN_CORR[[#This Row],[5-abr]]</f>
        <v>0</v>
      </c>
      <c r="AH125">
        <f>+Casos_PN_CORR[[#This Row],[7-abr]]-Casos_PN_CORR[[#This Row],[6-abr]]</f>
        <v>0</v>
      </c>
      <c r="AI125">
        <f>+Casos_PN_CORR[[#This Row],[8-abr]]-Casos_PN_CORR[[#This Row],[7-abr]]</f>
        <v>0</v>
      </c>
      <c r="AJ125">
        <f>+Casos_PN_CORR[[#This Row],[9-abr]]-Casos_PN_CORR[[#This Row],[8-abr]]</f>
        <v>0</v>
      </c>
      <c r="AK125">
        <f>+Casos_PN_CORR[[#This Row],[10-abr]]-Casos_PN_CORR[[#This Row],[9-abr]]</f>
        <v>0</v>
      </c>
      <c r="AL125">
        <f>+Casos_PN_CORR[[#This Row],[11-abr]]-Casos_PN_CORR[[#This Row],[10-abr]]</f>
        <v>0</v>
      </c>
      <c r="AM125">
        <f>+Casos_PN_CORR[[#This Row],[12-abr]]-Casos_PN_CORR[[#This Row],[11-abr]]</f>
        <v>0</v>
      </c>
      <c r="AN125">
        <f>+Casos_PN_CORR[[#This Row],[13-abr]]-Casos_PN_CORR[[#This Row],[12-abr]]</f>
        <v>0</v>
      </c>
      <c r="AO125">
        <f>+Casos_PN_CORR[[#This Row],[14-abr]]-Casos_PN_CORR[[#This Row],[13-abr]]</f>
        <v>0</v>
      </c>
      <c r="AP125">
        <f>+Casos_PN_CORR[[#This Row],[15-abr]]-Casos_PN_CORR[[#This Row],[14-abr]]</f>
        <v>0</v>
      </c>
      <c r="AQ125">
        <f>+Casos_PN_CORR[[#This Row],[16-abr]]-Casos_PN_CORR[[#This Row],[15-abr]]</f>
        <v>0</v>
      </c>
      <c r="AR125">
        <f>+Casos_PN_CORR[[#This Row],[17-abr]]-Casos_PN_CORR[[#This Row],[16-abr]]</f>
        <v>0</v>
      </c>
      <c r="AS125">
        <f>+Casos_PN_CORR[[#This Row],[18-abr]]-Casos_PN_CORR[[#This Row],[17-abr]]</f>
        <v>0</v>
      </c>
      <c r="AT125">
        <f>+Casos_PN_CORR[[#This Row],[19-abr]]-Casos_PN_CORR[[#This Row],[18-abr]]</f>
        <v>0</v>
      </c>
      <c r="AU125">
        <f>+Casos_PN_CORR[[#This Row],[20-abr]]-Casos_PN_CORR[[#This Row],[19-abr]]</f>
        <v>0</v>
      </c>
      <c r="AV125">
        <f>+Casos_PN_CORR[[#This Row],[21-abr]]-Casos_PN_CORR[[#This Row],[20-abr]]</f>
        <v>0</v>
      </c>
      <c r="AW125">
        <f>+Casos_PN_CORR[[#This Row],[22-abr]]-Casos_PN_CORR[[#This Row],[21-abr]]</f>
        <v>0</v>
      </c>
      <c r="AX125">
        <f>+Casos_PN_CORR[[#This Row],[23-abr]]-Casos_PN_CORR[[#This Row],[22-abr]]</f>
        <v>0</v>
      </c>
      <c r="AY125">
        <f>+Casos_PN_CORR[[#This Row],[24-abr]]-Casos_PN_CORR[[#This Row],[23-abr]]</f>
        <v>0</v>
      </c>
      <c r="AZ125">
        <f>+Casos_PN_CORR[[#This Row],[25-abr]]-Casos_PN_CORR[[#This Row],[24-abr]]</f>
        <v>0</v>
      </c>
      <c r="BA125">
        <f>+Casos_PN_CORR[[#This Row],[26-abr]]-Casos_PN_CORR[[#This Row],[25-abr]]</f>
        <v>0</v>
      </c>
      <c r="BB125">
        <f>+Casos_PN_CORR[[#This Row],[27-abr]]-Casos_PN_CORR[[#This Row],[26-abr]]</f>
        <v>0</v>
      </c>
      <c r="BC125">
        <f>+Casos_PN_CORR[[#This Row],[28-abr]]-Casos_PN_CORR[[#This Row],[27-abr]]</f>
        <v>0</v>
      </c>
      <c r="BD125">
        <f>+Casos_PN_CORR[[#This Row],[29-abr]]-Casos_PN_CORR[[#This Row],[28-abr]]</f>
        <v>0</v>
      </c>
      <c r="BE125">
        <f>+Casos_PN_CORR[[#This Row],[30-abr]]-Casos_PN_CORR[[#This Row],[29-abr]]</f>
        <v>0</v>
      </c>
      <c r="BF125">
        <f>+Casos_PN_CORR[[#This Row],[1-may]]-Casos_PN_CORR[[#This Row],[30-abr]]</f>
        <v>0</v>
      </c>
      <c r="BG125">
        <f>+Casos_PN_CORR[[#This Row],[2-may]]-Casos_PN_CORR[[#This Row],[1-may]]</f>
        <v>0</v>
      </c>
      <c r="BH125">
        <f>+Casos_PN_CORR[[#This Row],[3-may]]-Casos_PN_CORR[[#This Row],[2-may]]</f>
        <v>0</v>
      </c>
      <c r="BI125">
        <f>+Casos_PN_CORR[[#This Row],[4-may]]-Casos_PN_CORR[[#This Row],[3-may]]</f>
        <v>0</v>
      </c>
      <c r="BJ125">
        <f>+Casos_PN_CORR[[#This Row],[5-may]]-Casos_PN_CORR[[#This Row],[4-may]]</f>
        <v>0</v>
      </c>
      <c r="BK125">
        <f>+Casos_PN_CORR[[#This Row],[6-may]]-Casos_PN_CORR[[#This Row],[5-may]]</f>
        <v>0</v>
      </c>
      <c r="BL125">
        <f>+Casos_PN_CORR[[#This Row],[7-may]]-Casos_PN_CORR[[#This Row],[6-may]]</f>
        <v>0</v>
      </c>
      <c r="BM125">
        <f>+Casos_PN_CORR[[#This Row],[8-may]]-Casos_PN_CORR[[#This Row],[7-may]]</f>
        <v>0</v>
      </c>
      <c r="BN125">
        <f>+Casos_PN_CORR[[#This Row],[9-may]]-Casos_PN_CORR[[#This Row],[8-may]]</f>
        <v>0</v>
      </c>
      <c r="BO125">
        <f>+Casos_PN_CORR[[#This Row],[10-may]]-Casos_PN_CORR[[#This Row],[9-may]]</f>
        <v>0</v>
      </c>
      <c r="BP125">
        <f>+Casos_PN_CORR[[#This Row],[11-may]]-Casos_PN_CORR[[#This Row],[10-may]]</f>
        <v>0</v>
      </c>
      <c r="BQ125">
        <f>+Casos_PN_CORR[[#This Row],[12-may]]-Casos_PN_CORR[[#This Row],[11-may]]</f>
        <v>0</v>
      </c>
      <c r="BR125">
        <f>+Casos_PN_CORR[[#This Row],[13-may]]-Casos_PN_CORR[[#This Row],[12-may]]</f>
        <v>0</v>
      </c>
      <c r="BS125">
        <f>+Casos_PN_CORR[[#This Row],[14-may]]-Casos_PN_CORR[[#This Row],[13-may]]</f>
        <v>0</v>
      </c>
      <c r="BT125">
        <f>+Casos_PN_CORR[[#This Row],[15-may]]-Casos_PN_CORR[[#This Row],[14-may]]</f>
        <v>0</v>
      </c>
      <c r="BU125">
        <f>+Casos_PN_CORR[[#This Row],[16-may]]-Casos_PN_CORR[[#This Row],[15-may]]</f>
        <v>0</v>
      </c>
      <c r="BV125">
        <f>+Casos_PN_CORR[[#This Row],[17-may]]-Casos_PN_CORR[[#This Row],[16-may]]</f>
        <v>0</v>
      </c>
      <c r="BW125">
        <f>+Casos_PN_CORR[[#This Row],[18-may]]-Casos_PN_CORR[[#This Row],[17-may]]</f>
        <v>0</v>
      </c>
      <c r="BX125">
        <f>+Casos_PN_CORR[[#This Row],[19-may]]-Casos_PN_CORR[[#This Row],[18-may]]</f>
        <v>0</v>
      </c>
      <c r="BY125">
        <f>+Casos_PN_CORR[[#This Row],[20-may]]-Casos_PN_CORR[[#This Row],[19-may]]</f>
        <v>0</v>
      </c>
      <c r="BZ125">
        <f>+Casos_PN_CORR[[#This Row],[21-may]]-Casos_PN_CORR[[#This Row],[20-may]]</f>
        <v>0</v>
      </c>
      <c r="CA125">
        <f>+Casos_PN_CORR[[#This Row],[22-may]]-Casos_PN_CORR[[#This Row],[21-may]]</f>
        <v>0</v>
      </c>
      <c r="CB125">
        <f>+Casos_PN_CORR[[#This Row],[23-may]]-Casos_PN_CORR[[#This Row],[22-may]]</f>
        <v>0</v>
      </c>
      <c r="CC125">
        <f>+Casos_PN_CORR[[#This Row],[24-may]]-Casos_PN_CORR[[#This Row],[23-may]]</f>
        <v>0</v>
      </c>
      <c r="CD125">
        <f>+Casos_PN_CORR[[#This Row],[25-may]]-Casos_PN_CORR[[#This Row],[24-may]]</f>
        <v>0</v>
      </c>
      <c r="CE125">
        <f>+Casos_PN_CORR[[#This Row],[26-may]]-Casos_PN_CORR[[#This Row],[25-may]]</f>
        <v>0</v>
      </c>
      <c r="CF125">
        <f>+Casos_PN_CORR[[#This Row],[27-may]]-Casos_PN_CORR[[#This Row],[26-may]]</f>
        <v>0</v>
      </c>
      <c r="CG125">
        <f>+Casos_PN_CORR[[#This Row],[28-may]]-Casos_PN_CORR[[#This Row],[27-may]]</f>
        <v>0</v>
      </c>
      <c r="CH125">
        <f>+Casos_PN_CORR[[#This Row],[29-may]]-Casos_PN_CORR[[#This Row],[28-may]]</f>
        <v>0</v>
      </c>
      <c r="CI125">
        <f>+Casos_PN_CORR[[#This Row],[30-may]]-Casos_PN_CORR[[#This Row],[29-may]]</f>
        <v>0</v>
      </c>
      <c r="CJ125">
        <f>+Casos_PN_CORR[[#This Row],[31-may]]-Casos_PN_CORR[[#This Row],[30-may]]</f>
        <v>0</v>
      </c>
      <c r="CK125">
        <f>+Casos_PN_CORR[[#This Row],[1-jun]]-Casos_PN_CORR[[#This Row],[31-may]]</f>
        <v>0</v>
      </c>
      <c r="CL125">
        <f>+Casos_PN_CORR[[#This Row],[2-jun]]-Casos_PN_CORR[[#This Row],[1-jun]]</f>
        <v>0</v>
      </c>
      <c r="CM125">
        <f>+Casos_PN_CORR[[#This Row],[3-jun]]-Casos_PN_CORR[[#This Row],[2-jun]]</f>
        <v>0</v>
      </c>
      <c r="CN125">
        <f>+Casos_PN_CORR[[#This Row],[4-jun]]-Casos_PN_CORR[[#This Row],[3-jun]]</f>
        <v>0</v>
      </c>
      <c r="CO125">
        <f>+Casos_PN_CORR[[#This Row],[5-jun]]-Casos_PN_CORR[[#This Row],[4-jun]]</f>
        <v>0</v>
      </c>
      <c r="CP125">
        <f>+Casos_PN_CORR[[#This Row],[6-jun]]-Casos_PN_CORR[[#This Row],[5-jun]]</f>
        <v>0</v>
      </c>
    </row>
    <row r="126" spans="1:94">
      <c r="A126">
        <v>120301</v>
      </c>
      <c r="B126" s="2" t="s">
        <v>104</v>
      </c>
      <c r="C126" s="2" t="s">
        <v>126</v>
      </c>
      <c r="D126" s="2" t="s">
        <v>277</v>
      </c>
      <c r="E126" s="4">
        <f t="shared" si="1"/>
        <v>1</v>
      </c>
      <c r="F126">
        <f>+Casos_PN_CORR[[#This Row],[10-mar]]</f>
        <v>0</v>
      </c>
      <c r="G126">
        <f>+Casos_PN_CORR[[#This Row],[11-mar]]-Casos_PN_CORR[[#This Row],[10-mar]]</f>
        <v>0</v>
      </c>
      <c r="H126">
        <f>+Casos_PN_CORR[[#This Row],[12-mar]]-Casos_PN_CORR[[#This Row],[11-mar]]</f>
        <v>0</v>
      </c>
      <c r="I126">
        <f>+Casos_PN_CORR[[#This Row],[13-mar]]-Casos_PN_CORR[[#This Row],[12-mar]]</f>
        <v>0</v>
      </c>
      <c r="J126">
        <f>+Casos_PN_CORR[[#This Row],[14-mar]]-Casos_PN_CORR[[#This Row],[13-mar]]</f>
        <v>0</v>
      </c>
      <c r="K126">
        <f>+Casos_PN_CORR[[#This Row],[15-mar]]-Casos_PN_CORR[[#This Row],[14-mar]]</f>
        <v>0</v>
      </c>
      <c r="L126">
        <f>+Casos_PN_CORR[[#This Row],[16-mar]]-Casos_PN_CORR[[#This Row],[15-mar]]</f>
        <v>0</v>
      </c>
      <c r="M126">
        <f>+Casos_PN_CORR[[#This Row],[17-mar]]-Casos_PN_CORR[[#This Row],[16-mar]]</f>
        <v>0</v>
      </c>
      <c r="N126">
        <f>+Casos_PN_CORR[[#This Row],[18-mar]]-Casos_PN_CORR[[#This Row],[17-mar]]</f>
        <v>0</v>
      </c>
      <c r="O126">
        <f>+Casos_PN_CORR[[#This Row],[19-mar]]-Casos_PN_CORR[[#This Row],[18-mar]]</f>
        <v>0</v>
      </c>
      <c r="P126">
        <f>+Casos_PN_CORR[[#This Row],[20-mar]]-Casos_PN_CORR[[#This Row],[19-mar]]</f>
        <v>0</v>
      </c>
      <c r="Q126">
        <f>+Casos_PN_CORR[[#This Row],[21-mar]]-Casos_PN_CORR[[#This Row],[20-mar]]</f>
        <v>0</v>
      </c>
      <c r="R126">
        <f>+Casos_PN_CORR[[#This Row],[22-mar]]-Casos_PN_CORR[[#This Row],[21-mar]]</f>
        <v>0</v>
      </c>
      <c r="S126">
        <f>+Casos_PN_CORR[[#This Row],[23-mar]]-Casos_PN_CORR[[#This Row],[22-mar]]</f>
        <v>0</v>
      </c>
      <c r="T126">
        <f>+Casos_PN_CORR[[#This Row],[24-mar]]-Casos_PN_CORR[[#This Row],[23-mar]]</f>
        <v>0</v>
      </c>
      <c r="U126">
        <f>+Casos_PN_CORR[[#This Row],[25-mar]]-Casos_PN_CORR[[#This Row],[24-mar]]</f>
        <v>0</v>
      </c>
      <c r="V126">
        <f>+Casos_PN_CORR[[#This Row],[26-mar]]-Casos_PN_CORR[[#This Row],[25-mar]]</f>
        <v>0</v>
      </c>
      <c r="W126">
        <f>+Casos_PN_CORR[[#This Row],[27-mar]]-Casos_PN_CORR[[#This Row],[26-mar]]</f>
        <v>0</v>
      </c>
      <c r="X126">
        <f>+Casos_PN_CORR[[#This Row],[28-mar]]-Casos_PN_CORR[[#This Row],[27-mar]]</f>
        <v>0</v>
      </c>
      <c r="Y126">
        <f>+Casos_PN_CORR[[#This Row],[29-mar]]-Casos_PN_CORR[[#This Row],[28-mar]]</f>
        <v>0</v>
      </c>
      <c r="Z126">
        <f>+Casos_PN_CORR[[#This Row],[30-mar]]-Casos_PN_CORR[[#This Row],[29-mar]]</f>
        <v>0</v>
      </c>
      <c r="AA126">
        <f>+Casos_PN_CORR[[#This Row],[31-mar]]-Casos_PN_CORR[[#This Row],[30-mar]]</f>
        <v>0</v>
      </c>
      <c r="AB126">
        <f>+Casos_PN_CORR[[#This Row],[1-abr]]-Casos_PN_CORR[[#This Row],[31-mar]]</f>
        <v>0</v>
      </c>
      <c r="AC126">
        <f>+Casos_PN_CORR[[#This Row],[2-abr]]-Casos_PN_CORR[[#This Row],[1-abr]]</f>
        <v>0</v>
      </c>
      <c r="AD126">
        <f>+Casos_PN_CORR[[#This Row],[3-abr]]-Casos_PN_CORR[[#This Row],[2-abr]]</f>
        <v>0</v>
      </c>
      <c r="AE126">
        <f>+Casos_PN_CORR[[#This Row],[4-abr]]-Casos_PN_CORR[[#This Row],[3-abr]]</f>
        <v>0</v>
      </c>
      <c r="AF126">
        <f>+Casos_PN_CORR[[#This Row],[5-abr]]-Casos_PN_CORR[[#This Row],[4-abr]]</f>
        <v>0</v>
      </c>
      <c r="AG126">
        <f>+Casos_PN_CORR[[#This Row],[6-abr]]-Casos_PN_CORR[[#This Row],[5-abr]]</f>
        <v>0</v>
      </c>
      <c r="AH126">
        <f>+Casos_PN_CORR[[#This Row],[7-abr]]-Casos_PN_CORR[[#This Row],[6-abr]]</f>
        <v>0</v>
      </c>
      <c r="AI126">
        <f>+Casos_PN_CORR[[#This Row],[8-abr]]-Casos_PN_CORR[[#This Row],[7-abr]]</f>
        <v>0</v>
      </c>
      <c r="AJ126">
        <f>+Casos_PN_CORR[[#This Row],[9-abr]]-Casos_PN_CORR[[#This Row],[8-abr]]</f>
        <v>0</v>
      </c>
      <c r="AK126">
        <f>+Casos_PN_CORR[[#This Row],[10-abr]]-Casos_PN_CORR[[#This Row],[9-abr]]</f>
        <v>0</v>
      </c>
      <c r="AL126">
        <f>+Casos_PN_CORR[[#This Row],[11-abr]]-Casos_PN_CORR[[#This Row],[10-abr]]</f>
        <v>0</v>
      </c>
      <c r="AM126">
        <f>+Casos_PN_CORR[[#This Row],[12-abr]]-Casos_PN_CORR[[#This Row],[11-abr]]</f>
        <v>0</v>
      </c>
      <c r="AN126">
        <f>+Casos_PN_CORR[[#This Row],[13-abr]]-Casos_PN_CORR[[#This Row],[12-abr]]</f>
        <v>0</v>
      </c>
      <c r="AO126">
        <f>+Casos_PN_CORR[[#This Row],[14-abr]]-Casos_PN_CORR[[#This Row],[13-abr]]</f>
        <v>0</v>
      </c>
      <c r="AP126">
        <f>+Casos_PN_CORR[[#This Row],[15-abr]]-Casos_PN_CORR[[#This Row],[14-abr]]</f>
        <v>0</v>
      </c>
      <c r="AQ126">
        <f>+Casos_PN_CORR[[#This Row],[16-abr]]-Casos_PN_CORR[[#This Row],[15-abr]]</f>
        <v>0</v>
      </c>
      <c r="AR126">
        <f>+Casos_PN_CORR[[#This Row],[17-abr]]-Casos_PN_CORR[[#This Row],[16-abr]]</f>
        <v>0</v>
      </c>
      <c r="AS126">
        <f>+Casos_PN_CORR[[#This Row],[18-abr]]-Casos_PN_CORR[[#This Row],[17-abr]]</f>
        <v>0</v>
      </c>
      <c r="AT126">
        <f>+Casos_PN_CORR[[#This Row],[19-abr]]-Casos_PN_CORR[[#This Row],[18-abr]]</f>
        <v>0</v>
      </c>
      <c r="AU126">
        <f>+Casos_PN_CORR[[#This Row],[20-abr]]-Casos_PN_CORR[[#This Row],[19-abr]]</f>
        <v>0</v>
      </c>
      <c r="AV126">
        <f>+Casos_PN_CORR[[#This Row],[21-abr]]-Casos_PN_CORR[[#This Row],[20-abr]]</f>
        <v>0</v>
      </c>
      <c r="AW126">
        <f>+Casos_PN_CORR[[#This Row],[22-abr]]-Casos_PN_CORR[[#This Row],[21-abr]]</f>
        <v>0</v>
      </c>
      <c r="AX126">
        <f>+Casos_PN_CORR[[#This Row],[23-abr]]-Casos_PN_CORR[[#This Row],[22-abr]]</f>
        <v>0</v>
      </c>
      <c r="AY126">
        <f>+Casos_PN_CORR[[#This Row],[24-abr]]-Casos_PN_CORR[[#This Row],[23-abr]]</f>
        <v>0</v>
      </c>
      <c r="AZ126">
        <f>+Casos_PN_CORR[[#This Row],[25-abr]]-Casos_PN_CORR[[#This Row],[24-abr]]</f>
        <v>0</v>
      </c>
      <c r="BA126">
        <f>+Casos_PN_CORR[[#This Row],[26-abr]]-Casos_PN_CORR[[#This Row],[25-abr]]</f>
        <v>0</v>
      </c>
      <c r="BB126">
        <f>+Casos_PN_CORR[[#This Row],[27-abr]]-Casos_PN_CORR[[#This Row],[26-abr]]</f>
        <v>0</v>
      </c>
      <c r="BC126">
        <f>+Casos_PN_CORR[[#This Row],[28-abr]]-Casos_PN_CORR[[#This Row],[27-abr]]</f>
        <v>0</v>
      </c>
      <c r="BD126">
        <f>+Casos_PN_CORR[[#This Row],[29-abr]]-Casos_PN_CORR[[#This Row],[28-abr]]</f>
        <v>0</v>
      </c>
      <c r="BE126">
        <f>+Casos_PN_CORR[[#This Row],[30-abr]]-Casos_PN_CORR[[#This Row],[29-abr]]</f>
        <v>0</v>
      </c>
      <c r="BF126">
        <f>+Casos_PN_CORR[[#This Row],[1-may]]-Casos_PN_CORR[[#This Row],[30-abr]]</f>
        <v>0</v>
      </c>
      <c r="BG126">
        <f>+Casos_PN_CORR[[#This Row],[2-may]]-Casos_PN_CORR[[#This Row],[1-may]]</f>
        <v>0</v>
      </c>
      <c r="BH126">
        <f>+Casos_PN_CORR[[#This Row],[3-may]]-Casos_PN_CORR[[#This Row],[2-may]]</f>
        <v>0</v>
      </c>
      <c r="BI126">
        <f>+Casos_PN_CORR[[#This Row],[4-may]]-Casos_PN_CORR[[#This Row],[3-may]]</f>
        <v>0</v>
      </c>
      <c r="BJ126">
        <f>+Casos_PN_CORR[[#This Row],[5-may]]-Casos_PN_CORR[[#This Row],[4-may]]</f>
        <v>0</v>
      </c>
      <c r="BK126">
        <f>+Casos_PN_CORR[[#This Row],[6-may]]-Casos_PN_CORR[[#This Row],[5-may]]</f>
        <v>0</v>
      </c>
      <c r="BL126">
        <f>+Casos_PN_CORR[[#This Row],[7-may]]-Casos_PN_CORR[[#This Row],[6-may]]</f>
        <v>0</v>
      </c>
      <c r="BM126">
        <f>+Casos_PN_CORR[[#This Row],[8-may]]-Casos_PN_CORR[[#This Row],[7-may]]</f>
        <v>0</v>
      </c>
      <c r="BN126">
        <f>+Casos_PN_CORR[[#This Row],[9-may]]-Casos_PN_CORR[[#This Row],[8-may]]</f>
        <v>0</v>
      </c>
      <c r="BO126">
        <f>+Casos_PN_CORR[[#This Row],[10-may]]-Casos_PN_CORR[[#This Row],[9-may]]</f>
        <v>0</v>
      </c>
      <c r="BP126">
        <f>+Casos_PN_CORR[[#This Row],[11-may]]-Casos_PN_CORR[[#This Row],[10-may]]</f>
        <v>0</v>
      </c>
      <c r="BQ126">
        <f>+Casos_PN_CORR[[#This Row],[12-may]]-Casos_PN_CORR[[#This Row],[11-may]]</f>
        <v>0</v>
      </c>
      <c r="BR126">
        <f>+Casos_PN_CORR[[#This Row],[13-may]]-Casos_PN_CORR[[#This Row],[12-may]]</f>
        <v>0</v>
      </c>
      <c r="BS126">
        <f>+Casos_PN_CORR[[#This Row],[14-may]]-Casos_PN_CORR[[#This Row],[13-may]]</f>
        <v>0</v>
      </c>
      <c r="BT126">
        <f>+Casos_PN_CORR[[#This Row],[15-may]]-Casos_PN_CORR[[#This Row],[14-may]]</f>
        <v>0</v>
      </c>
      <c r="BU126">
        <f>+Casos_PN_CORR[[#This Row],[16-may]]-Casos_PN_CORR[[#This Row],[15-may]]</f>
        <v>0</v>
      </c>
      <c r="BV126">
        <f>+Casos_PN_CORR[[#This Row],[17-may]]-Casos_PN_CORR[[#This Row],[16-may]]</f>
        <v>0</v>
      </c>
      <c r="BW126">
        <f>+Casos_PN_CORR[[#This Row],[18-may]]-Casos_PN_CORR[[#This Row],[17-may]]</f>
        <v>0</v>
      </c>
      <c r="BX126">
        <f>+Casos_PN_CORR[[#This Row],[19-may]]-Casos_PN_CORR[[#This Row],[18-may]]</f>
        <v>0</v>
      </c>
      <c r="BY126">
        <f>+Casos_PN_CORR[[#This Row],[20-may]]-Casos_PN_CORR[[#This Row],[19-may]]</f>
        <v>0</v>
      </c>
      <c r="BZ126">
        <f>+Casos_PN_CORR[[#This Row],[21-may]]-Casos_PN_CORR[[#This Row],[20-may]]</f>
        <v>0</v>
      </c>
      <c r="CA126">
        <f>+Casos_PN_CORR[[#This Row],[22-may]]-Casos_PN_CORR[[#This Row],[21-may]]</f>
        <v>0</v>
      </c>
      <c r="CB126">
        <f>+Casos_PN_CORR[[#This Row],[23-may]]-Casos_PN_CORR[[#This Row],[22-may]]</f>
        <v>0</v>
      </c>
      <c r="CC126">
        <f>+Casos_PN_CORR[[#This Row],[24-may]]-Casos_PN_CORR[[#This Row],[23-may]]</f>
        <v>0</v>
      </c>
      <c r="CD126">
        <f>+Casos_PN_CORR[[#This Row],[25-may]]-Casos_PN_CORR[[#This Row],[24-may]]</f>
        <v>0</v>
      </c>
      <c r="CE126">
        <f>+Casos_PN_CORR[[#This Row],[26-may]]-Casos_PN_CORR[[#This Row],[25-may]]</f>
        <v>0</v>
      </c>
      <c r="CF126">
        <f>+Casos_PN_CORR[[#This Row],[27-may]]-Casos_PN_CORR[[#This Row],[26-may]]</f>
        <v>0</v>
      </c>
      <c r="CG126">
        <f>+Casos_PN_CORR[[#This Row],[28-may]]-Casos_PN_CORR[[#This Row],[27-may]]</f>
        <v>0</v>
      </c>
      <c r="CH126">
        <f>+Casos_PN_CORR[[#This Row],[29-may]]-Casos_PN_CORR[[#This Row],[28-may]]</f>
        <v>0</v>
      </c>
      <c r="CI126">
        <f>+Casos_PN_CORR[[#This Row],[30-may]]-Casos_PN_CORR[[#This Row],[29-may]]</f>
        <v>0</v>
      </c>
      <c r="CJ126">
        <f>+Casos_PN_CORR[[#This Row],[31-may]]-Casos_PN_CORR[[#This Row],[30-may]]</f>
        <v>0</v>
      </c>
      <c r="CK126">
        <f>+Casos_PN_CORR[[#This Row],[1-jun]]-Casos_PN_CORR[[#This Row],[31-may]]</f>
        <v>0</v>
      </c>
      <c r="CL126">
        <f>+Casos_PN_CORR[[#This Row],[2-jun]]-Casos_PN_CORR[[#This Row],[1-jun]]</f>
        <v>0</v>
      </c>
      <c r="CM126">
        <f>+Casos_PN_CORR[[#This Row],[3-jun]]-Casos_PN_CORR[[#This Row],[2-jun]]</f>
        <v>0</v>
      </c>
      <c r="CN126">
        <f>+Casos_PN_CORR[[#This Row],[4-jun]]-Casos_PN_CORR[[#This Row],[3-jun]]</f>
        <v>0</v>
      </c>
      <c r="CO126">
        <f>+Casos_PN_CORR[[#This Row],[5-jun]]-Casos_PN_CORR[[#This Row],[4-jun]]</f>
        <v>1</v>
      </c>
      <c r="CP126">
        <f>+Casos_PN_CORR[[#This Row],[6-jun]]-Casos_PN_CORR[[#This Row],[5-jun]]</f>
        <v>0</v>
      </c>
    </row>
    <row r="127" spans="1:94">
      <c r="A127">
        <v>20604</v>
      </c>
      <c r="B127" s="2" t="s">
        <v>110</v>
      </c>
      <c r="C127" s="2" t="s">
        <v>236</v>
      </c>
      <c r="D127" s="2" t="s">
        <v>278</v>
      </c>
      <c r="E127" s="4">
        <f t="shared" si="1"/>
        <v>3</v>
      </c>
      <c r="F127">
        <f>+Casos_PN_CORR[[#This Row],[10-mar]]</f>
        <v>0</v>
      </c>
      <c r="G127">
        <f>+Casos_PN_CORR[[#This Row],[11-mar]]-Casos_PN_CORR[[#This Row],[10-mar]]</f>
        <v>0</v>
      </c>
      <c r="H127">
        <f>+Casos_PN_CORR[[#This Row],[12-mar]]-Casos_PN_CORR[[#This Row],[11-mar]]</f>
        <v>0</v>
      </c>
      <c r="I127">
        <f>+Casos_PN_CORR[[#This Row],[13-mar]]-Casos_PN_CORR[[#This Row],[12-mar]]</f>
        <v>0</v>
      </c>
      <c r="J127">
        <f>+Casos_PN_CORR[[#This Row],[14-mar]]-Casos_PN_CORR[[#This Row],[13-mar]]</f>
        <v>0</v>
      </c>
      <c r="K127">
        <f>+Casos_PN_CORR[[#This Row],[15-mar]]-Casos_PN_CORR[[#This Row],[14-mar]]</f>
        <v>0</v>
      </c>
      <c r="L127">
        <f>+Casos_PN_CORR[[#This Row],[16-mar]]-Casos_PN_CORR[[#This Row],[15-mar]]</f>
        <v>0</v>
      </c>
      <c r="M127">
        <f>+Casos_PN_CORR[[#This Row],[17-mar]]-Casos_PN_CORR[[#This Row],[16-mar]]</f>
        <v>0</v>
      </c>
      <c r="N127">
        <f>+Casos_PN_CORR[[#This Row],[18-mar]]-Casos_PN_CORR[[#This Row],[17-mar]]</f>
        <v>0</v>
      </c>
      <c r="O127">
        <f>+Casos_PN_CORR[[#This Row],[19-mar]]-Casos_PN_CORR[[#This Row],[18-mar]]</f>
        <v>0</v>
      </c>
      <c r="P127">
        <f>+Casos_PN_CORR[[#This Row],[20-mar]]-Casos_PN_CORR[[#This Row],[19-mar]]</f>
        <v>0</v>
      </c>
      <c r="Q127">
        <f>+Casos_PN_CORR[[#This Row],[21-mar]]-Casos_PN_CORR[[#This Row],[20-mar]]</f>
        <v>0</v>
      </c>
      <c r="R127">
        <f>+Casos_PN_CORR[[#This Row],[22-mar]]-Casos_PN_CORR[[#This Row],[21-mar]]</f>
        <v>0</v>
      </c>
      <c r="S127">
        <f>+Casos_PN_CORR[[#This Row],[23-mar]]-Casos_PN_CORR[[#This Row],[22-mar]]</f>
        <v>0</v>
      </c>
      <c r="T127">
        <f>+Casos_PN_CORR[[#This Row],[24-mar]]-Casos_PN_CORR[[#This Row],[23-mar]]</f>
        <v>0</v>
      </c>
      <c r="U127">
        <f>+Casos_PN_CORR[[#This Row],[25-mar]]-Casos_PN_CORR[[#This Row],[24-mar]]</f>
        <v>0</v>
      </c>
      <c r="V127">
        <f>+Casos_PN_CORR[[#This Row],[26-mar]]-Casos_PN_CORR[[#This Row],[25-mar]]</f>
        <v>0</v>
      </c>
      <c r="W127">
        <f>+Casos_PN_CORR[[#This Row],[27-mar]]-Casos_PN_CORR[[#This Row],[26-mar]]</f>
        <v>0</v>
      </c>
      <c r="X127">
        <f>+Casos_PN_CORR[[#This Row],[28-mar]]-Casos_PN_CORR[[#This Row],[27-mar]]</f>
        <v>0</v>
      </c>
      <c r="Y127">
        <f>+Casos_PN_CORR[[#This Row],[29-mar]]-Casos_PN_CORR[[#This Row],[28-mar]]</f>
        <v>0</v>
      </c>
      <c r="Z127">
        <f>+Casos_PN_CORR[[#This Row],[30-mar]]-Casos_PN_CORR[[#This Row],[29-mar]]</f>
        <v>0</v>
      </c>
      <c r="AA127">
        <f>+Casos_PN_CORR[[#This Row],[31-mar]]-Casos_PN_CORR[[#This Row],[30-mar]]</f>
        <v>0</v>
      </c>
      <c r="AB127">
        <f>+Casos_PN_CORR[[#This Row],[1-abr]]-Casos_PN_CORR[[#This Row],[31-mar]]</f>
        <v>0</v>
      </c>
      <c r="AC127">
        <f>+Casos_PN_CORR[[#This Row],[2-abr]]-Casos_PN_CORR[[#This Row],[1-abr]]</f>
        <v>0</v>
      </c>
      <c r="AD127">
        <f>+Casos_PN_CORR[[#This Row],[3-abr]]-Casos_PN_CORR[[#This Row],[2-abr]]</f>
        <v>0</v>
      </c>
      <c r="AE127">
        <f>+Casos_PN_CORR[[#This Row],[4-abr]]-Casos_PN_CORR[[#This Row],[3-abr]]</f>
        <v>0</v>
      </c>
      <c r="AF127">
        <f>+Casos_PN_CORR[[#This Row],[5-abr]]-Casos_PN_CORR[[#This Row],[4-abr]]</f>
        <v>0</v>
      </c>
      <c r="AG127">
        <f>+Casos_PN_CORR[[#This Row],[6-abr]]-Casos_PN_CORR[[#This Row],[5-abr]]</f>
        <v>0</v>
      </c>
      <c r="AH127">
        <f>+Casos_PN_CORR[[#This Row],[7-abr]]-Casos_PN_CORR[[#This Row],[6-abr]]</f>
        <v>0</v>
      </c>
      <c r="AI127">
        <f>+Casos_PN_CORR[[#This Row],[8-abr]]-Casos_PN_CORR[[#This Row],[7-abr]]</f>
        <v>0</v>
      </c>
      <c r="AJ127">
        <f>+Casos_PN_CORR[[#This Row],[9-abr]]-Casos_PN_CORR[[#This Row],[8-abr]]</f>
        <v>0</v>
      </c>
      <c r="AK127">
        <f>+Casos_PN_CORR[[#This Row],[10-abr]]-Casos_PN_CORR[[#This Row],[9-abr]]</f>
        <v>0</v>
      </c>
      <c r="AL127">
        <f>+Casos_PN_CORR[[#This Row],[11-abr]]-Casos_PN_CORR[[#This Row],[10-abr]]</f>
        <v>0</v>
      </c>
      <c r="AM127">
        <f>+Casos_PN_CORR[[#This Row],[12-abr]]-Casos_PN_CORR[[#This Row],[11-abr]]</f>
        <v>0</v>
      </c>
      <c r="AN127">
        <f>+Casos_PN_CORR[[#This Row],[13-abr]]-Casos_PN_CORR[[#This Row],[12-abr]]</f>
        <v>0</v>
      </c>
      <c r="AO127">
        <f>+Casos_PN_CORR[[#This Row],[14-abr]]-Casos_PN_CORR[[#This Row],[13-abr]]</f>
        <v>0</v>
      </c>
      <c r="AP127">
        <f>+Casos_PN_CORR[[#This Row],[15-abr]]-Casos_PN_CORR[[#This Row],[14-abr]]</f>
        <v>0</v>
      </c>
      <c r="AQ127">
        <f>+Casos_PN_CORR[[#This Row],[16-abr]]-Casos_PN_CORR[[#This Row],[15-abr]]</f>
        <v>0</v>
      </c>
      <c r="AR127">
        <f>+Casos_PN_CORR[[#This Row],[17-abr]]-Casos_PN_CORR[[#This Row],[16-abr]]</f>
        <v>0</v>
      </c>
      <c r="AS127">
        <f>+Casos_PN_CORR[[#This Row],[18-abr]]-Casos_PN_CORR[[#This Row],[17-abr]]</f>
        <v>0</v>
      </c>
      <c r="AT127">
        <f>+Casos_PN_CORR[[#This Row],[19-abr]]-Casos_PN_CORR[[#This Row],[18-abr]]</f>
        <v>0</v>
      </c>
      <c r="AU127">
        <f>+Casos_PN_CORR[[#This Row],[20-abr]]-Casos_PN_CORR[[#This Row],[19-abr]]</f>
        <v>0</v>
      </c>
      <c r="AV127">
        <f>+Casos_PN_CORR[[#This Row],[21-abr]]-Casos_PN_CORR[[#This Row],[20-abr]]</f>
        <v>0</v>
      </c>
      <c r="AW127">
        <f>+Casos_PN_CORR[[#This Row],[22-abr]]-Casos_PN_CORR[[#This Row],[21-abr]]</f>
        <v>0</v>
      </c>
      <c r="AX127">
        <f>+Casos_PN_CORR[[#This Row],[23-abr]]-Casos_PN_CORR[[#This Row],[22-abr]]</f>
        <v>0</v>
      </c>
      <c r="AY127">
        <f>+Casos_PN_CORR[[#This Row],[24-abr]]-Casos_PN_CORR[[#This Row],[23-abr]]</f>
        <v>0</v>
      </c>
      <c r="AZ127">
        <f>+Casos_PN_CORR[[#This Row],[25-abr]]-Casos_PN_CORR[[#This Row],[24-abr]]</f>
        <v>0</v>
      </c>
      <c r="BA127">
        <f>+Casos_PN_CORR[[#This Row],[26-abr]]-Casos_PN_CORR[[#This Row],[25-abr]]</f>
        <v>0</v>
      </c>
      <c r="BB127">
        <f>+Casos_PN_CORR[[#This Row],[27-abr]]-Casos_PN_CORR[[#This Row],[26-abr]]</f>
        <v>0</v>
      </c>
      <c r="BC127">
        <f>+Casos_PN_CORR[[#This Row],[28-abr]]-Casos_PN_CORR[[#This Row],[27-abr]]</f>
        <v>0</v>
      </c>
      <c r="BD127">
        <f>+Casos_PN_CORR[[#This Row],[29-abr]]-Casos_PN_CORR[[#This Row],[28-abr]]</f>
        <v>0</v>
      </c>
      <c r="BE127">
        <f>+Casos_PN_CORR[[#This Row],[30-abr]]-Casos_PN_CORR[[#This Row],[29-abr]]</f>
        <v>0</v>
      </c>
      <c r="BF127">
        <f>+Casos_PN_CORR[[#This Row],[1-may]]-Casos_PN_CORR[[#This Row],[30-abr]]</f>
        <v>0</v>
      </c>
      <c r="BG127">
        <f>+Casos_PN_CORR[[#This Row],[2-may]]-Casos_PN_CORR[[#This Row],[1-may]]</f>
        <v>0</v>
      </c>
      <c r="BH127">
        <f>+Casos_PN_CORR[[#This Row],[3-may]]-Casos_PN_CORR[[#This Row],[2-may]]</f>
        <v>0</v>
      </c>
      <c r="BI127">
        <f>+Casos_PN_CORR[[#This Row],[4-may]]-Casos_PN_CORR[[#This Row],[3-may]]</f>
        <v>0</v>
      </c>
      <c r="BJ127">
        <f>+Casos_PN_CORR[[#This Row],[5-may]]-Casos_PN_CORR[[#This Row],[4-may]]</f>
        <v>0</v>
      </c>
      <c r="BK127">
        <f>+Casos_PN_CORR[[#This Row],[6-may]]-Casos_PN_CORR[[#This Row],[5-may]]</f>
        <v>0</v>
      </c>
      <c r="BL127">
        <f>+Casos_PN_CORR[[#This Row],[7-may]]-Casos_PN_CORR[[#This Row],[6-may]]</f>
        <v>0</v>
      </c>
      <c r="BM127">
        <f>+Casos_PN_CORR[[#This Row],[8-may]]-Casos_PN_CORR[[#This Row],[7-may]]</f>
        <v>0</v>
      </c>
      <c r="BN127">
        <f>+Casos_PN_CORR[[#This Row],[9-may]]-Casos_PN_CORR[[#This Row],[8-may]]</f>
        <v>0</v>
      </c>
      <c r="BO127">
        <f>+Casos_PN_CORR[[#This Row],[10-may]]-Casos_PN_CORR[[#This Row],[9-may]]</f>
        <v>0</v>
      </c>
      <c r="BP127">
        <f>+Casos_PN_CORR[[#This Row],[11-may]]-Casos_PN_CORR[[#This Row],[10-may]]</f>
        <v>0</v>
      </c>
      <c r="BQ127">
        <f>+Casos_PN_CORR[[#This Row],[12-may]]-Casos_PN_CORR[[#This Row],[11-may]]</f>
        <v>0</v>
      </c>
      <c r="BR127">
        <f>+Casos_PN_CORR[[#This Row],[13-may]]-Casos_PN_CORR[[#This Row],[12-may]]</f>
        <v>0</v>
      </c>
      <c r="BS127">
        <f>+Casos_PN_CORR[[#This Row],[14-may]]-Casos_PN_CORR[[#This Row],[13-may]]</f>
        <v>0</v>
      </c>
      <c r="BT127">
        <f>+Casos_PN_CORR[[#This Row],[15-may]]-Casos_PN_CORR[[#This Row],[14-may]]</f>
        <v>0</v>
      </c>
      <c r="BU127">
        <f>+Casos_PN_CORR[[#This Row],[16-may]]-Casos_PN_CORR[[#This Row],[15-may]]</f>
        <v>0</v>
      </c>
      <c r="BV127">
        <f>+Casos_PN_CORR[[#This Row],[17-may]]-Casos_PN_CORR[[#This Row],[16-may]]</f>
        <v>0</v>
      </c>
      <c r="BW127">
        <f>+Casos_PN_CORR[[#This Row],[18-may]]-Casos_PN_CORR[[#This Row],[17-may]]</f>
        <v>0</v>
      </c>
      <c r="BX127">
        <f>+Casos_PN_CORR[[#This Row],[19-may]]-Casos_PN_CORR[[#This Row],[18-may]]</f>
        <v>0</v>
      </c>
      <c r="BY127">
        <f>+Casos_PN_CORR[[#This Row],[20-may]]-Casos_PN_CORR[[#This Row],[19-may]]</f>
        <v>0</v>
      </c>
      <c r="BZ127">
        <f>+Casos_PN_CORR[[#This Row],[21-may]]-Casos_PN_CORR[[#This Row],[20-may]]</f>
        <v>0</v>
      </c>
      <c r="CA127">
        <f>+Casos_PN_CORR[[#This Row],[22-may]]-Casos_PN_CORR[[#This Row],[21-may]]</f>
        <v>0</v>
      </c>
      <c r="CB127">
        <f>+Casos_PN_CORR[[#This Row],[23-may]]-Casos_PN_CORR[[#This Row],[22-may]]</f>
        <v>0</v>
      </c>
      <c r="CC127">
        <f>+Casos_PN_CORR[[#This Row],[24-may]]-Casos_PN_CORR[[#This Row],[23-may]]</f>
        <v>0</v>
      </c>
      <c r="CD127">
        <f>+Casos_PN_CORR[[#This Row],[25-may]]-Casos_PN_CORR[[#This Row],[24-may]]</f>
        <v>0</v>
      </c>
      <c r="CE127">
        <f>+Casos_PN_CORR[[#This Row],[26-may]]-Casos_PN_CORR[[#This Row],[25-may]]</f>
        <v>0</v>
      </c>
      <c r="CF127">
        <f>+Casos_PN_CORR[[#This Row],[27-may]]-Casos_PN_CORR[[#This Row],[26-may]]</f>
        <v>0</v>
      </c>
      <c r="CG127">
        <f>+Casos_PN_CORR[[#This Row],[28-may]]-Casos_PN_CORR[[#This Row],[27-may]]</f>
        <v>0</v>
      </c>
      <c r="CH127">
        <f>+Casos_PN_CORR[[#This Row],[29-may]]-Casos_PN_CORR[[#This Row],[28-may]]</f>
        <v>0</v>
      </c>
      <c r="CI127">
        <f>+Casos_PN_CORR[[#This Row],[30-may]]-Casos_PN_CORR[[#This Row],[29-may]]</f>
        <v>0</v>
      </c>
      <c r="CJ127">
        <f>+Casos_PN_CORR[[#This Row],[31-may]]-Casos_PN_CORR[[#This Row],[30-may]]</f>
        <v>0</v>
      </c>
      <c r="CK127">
        <f>+Casos_PN_CORR[[#This Row],[1-jun]]-Casos_PN_CORR[[#This Row],[31-may]]</f>
        <v>0</v>
      </c>
      <c r="CL127">
        <f>+Casos_PN_CORR[[#This Row],[2-jun]]-Casos_PN_CORR[[#This Row],[1-jun]]</f>
        <v>0</v>
      </c>
      <c r="CM127">
        <f>+Casos_PN_CORR[[#This Row],[3-jun]]-Casos_PN_CORR[[#This Row],[2-jun]]</f>
        <v>0</v>
      </c>
      <c r="CN127">
        <f>+Casos_PN_CORR[[#This Row],[4-jun]]-Casos_PN_CORR[[#This Row],[3-jun]]</f>
        <v>0</v>
      </c>
      <c r="CO127">
        <f>+Casos_PN_CORR[[#This Row],[5-jun]]-Casos_PN_CORR[[#This Row],[4-jun]]</f>
        <v>3</v>
      </c>
      <c r="CP127">
        <f>+Casos_PN_CORR[[#This Row],[6-jun]]-Casos_PN_CORR[[#This Row],[5-jun]]</f>
        <v>0</v>
      </c>
    </row>
    <row r="128" spans="1:94">
      <c r="A128">
        <v>80601</v>
      </c>
      <c r="B128" s="2" t="s">
        <v>97</v>
      </c>
      <c r="C128" s="2" t="s">
        <v>204</v>
      </c>
      <c r="D128" s="2" t="s">
        <v>279</v>
      </c>
      <c r="E128" s="4">
        <f t="shared" si="1"/>
        <v>0</v>
      </c>
      <c r="F128">
        <f>+Casos_PN_CORR[[#This Row],[10-mar]]</f>
        <v>0</v>
      </c>
      <c r="G128">
        <f>+Casos_PN_CORR[[#This Row],[11-mar]]-Casos_PN_CORR[[#This Row],[10-mar]]</f>
        <v>0</v>
      </c>
      <c r="H128">
        <f>+Casos_PN_CORR[[#This Row],[12-mar]]-Casos_PN_CORR[[#This Row],[11-mar]]</f>
        <v>0</v>
      </c>
      <c r="I128">
        <f>+Casos_PN_CORR[[#This Row],[13-mar]]-Casos_PN_CORR[[#This Row],[12-mar]]</f>
        <v>0</v>
      </c>
      <c r="J128">
        <f>+Casos_PN_CORR[[#This Row],[14-mar]]-Casos_PN_CORR[[#This Row],[13-mar]]</f>
        <v>0</v>
      </c>
      <c r="K128">
        <f>+Casos_PN_CORR[[#This Row],[15-mar]]-Casos_PN_CORR[[#This Row],[14-mar]]</f>
        <v>0</v>
      </c>
      <c r="L128">
        <f>+Casos_PN_CORR[[#This Row],[16-mar]]-Casos_PN_CORR[[#This Row],[15-mar]]</f>
        <v>0</v>
      </c>
      <c r="M128">
        <f>+Casos_PN_CORR[[#This Row],[17-mar]]-Casos_PN_CORR[[#This Row],[16-mar]]</f>
        <v>0</v>
      </c>
      <c r="N128">
        <f>+Casos_PN_CORR[[#This Row],[18-mar]]-Casos_PN_CORR[[#This Row],[17-mar]]</f>
        <v>0</v>
      </c>
      <c r="O128">
        <f>+Casos_PN_CORR[[#This Row],[19-mar]]-Casos_PN_CORR[[#This Row],[18-mar]]</f>
        <v>0</v>
      </c>
      <c r="P128">
        <f>+Casos_PN_CORR[[#This Row],[20-mar]]-Casos_PN_CORR[[#This Row],[19-mar]]</f>
        <v>0</v>
      </c>
      <c r="Q128">
        <f>+Casos_PN_CORR[[#This Row],[21-mar]]-Casos_PN_CORR[[#This Row],[20-mar]]</f>
        <v>0</v>
      </c>
      <c r="R128">
        <f>+Casos_PN_CORR[[#This Row],[22-mar]]-Casos_PN_CORR[[#This Row],[21-mar]]</f>
        <v>0</v>
      </c>
      <c r="S128">
        <f>+Casos_PN_CORR[[#This Row],[23-mar]]-Casos_PN_CORR[[#This Row],[22-mar]]</f>
        <v>0</v>
      </c>
      <c r="T128">
        <f>+Casos_PN_CORR[[#This Row],[24-mar]]-Casos_PN_CORR[[#This Row],[23-mar]]</f>
        <v>0</v>
      </c>
      <c r="U128">
        <f>+Casos_PN_CORR[[#This Row],[25-mar]]-Casos_PN_CORR[[#This Row],[24-mar]]</f>
        <v>0</v>
      </c>
      <c r="V128">
        <f>+Casos_PN_CORR[[#This Row],[26-mar]]-Casos_PN_CORR[[#This Row],[25-mar]]</f>
        <v>0</v>
      </c>
      <c r="W128">
        <f>+Casos_PN_CORR[[#This Row],[27-mar]]-Casos_PN_CORR[[#This Row],[26-mar]]</f>
        <v>0</v>
      </c>
      <c r="X128">
        <f>+Casos_PN_CORR[[#This Row],[28-mar]]-Casos_PN_CORR[[#This Row],[27-mar]]</f>
        <v>0</v>
      </c>
      <c r="Y128">
        <f>+Casos_PN_CORR[[#This Row],[29-mar]]-Casos_PN_CORR[[#This Row],[28-mar]]</f>
        <v>0</v>
      </c>
      <c r="Z128">
        <f>+Casos_PN_CORR[[#This Row],[30-mar]]-Casos_PN_CORR[[#This Row],[29-mar]]</f>
        <v>0</v>
      </c>
      <c r="AA128">
        <f>+Casos_PN_CORR[[#This Row],[31-mar]]-Casos_PN_CORR[[#This Row],[30-mar]]</f>
        <v>0</v>
      </c>
      <c r="AB128">
        <f>+Casos_PN_CORR[[#This Row],[1-abr]]-Casos_PN_CORR[[#This Row],[31-mar]]</f>
        <v>0</v>
      </c>
      <c r="AC128">
        <f>+Casos_PN_CORR[[#This Row],[2-abr]]-Casos_PN_CORR[[#This Row],[1-abr]]</f>
        <v>0</v>
      </c>
      <c r="AD128">
        <f>+Casos_PN_CORR[[#This Row],[3-abr]]-Casos_PN_CORR[[#This Row],[2-abr]]</f>
        <v>0</v>
      </c>
      <c r="AE128">
        <f>+Casos_PN_CORR[[#This Row],[4-abr]]-Casos_PN_CORR[[#This Row],[3-abr]]</f>
        <v>0</v>
      </c>
      <c r="AF128">
        <f>+Casos_PN_CORR[[#This Row],[5-abr]]-Casos_PN_CORR[[#This Row],[4-abr]]</f>
        <v>0</v>
      </c>
      <c r="AG128">
        <f>+Casos_PN_CORR[[#This Row],[6-abr]]-Casos_PN_CORR[[#This Row],[5-abr]]</f>
        <v>0</v>
      </c>
      <c r="AH128">
        <f>+Casos_PN_CORR[[#This Row],[7-abr]]-Casos_PN_CORR[[#This Row],[6-abr]]</f>
        <v>0</v>
      </c>
      <c r="AI128">
        <f>+Casos_PN_CORR[[#This Row],[8-abr]]-Casos_PN_CORR[[#This Row],[7-abr]]</f>
        <v>0</v>
      </c>
      <c r="AJ128">
        <f>+Casos_PN_CORR[[#This Row],[9-abr]]-Casos_PN_CORR[[#This Row],[8-abr]]</f>
        <v>0</v>
      </c>
      <c r="AK128">
        <f>+Casos_PN_CORR[[#This Row],[10-abr]]-Casos_PN_CORR[[#This Row],[9-abr]]</f>
        <v>0</v>
      </c>
      <c r="AL128">
        <f>+Casos_PN_CORR[[#This Row],[11-abr]]-Casos_PN_CORR[[#This Row],[10-abr]]</f>
        <v>0</v>
      </c>
      <c r="AM128">
        <f>+Casos_PN_CORR[[#This Row],[12-abr]]-Casos_PN_CORR[[#This Row],[11-abr]]</f>
        <v>0</v>
      </c>
      <c r="AN128">
        <f>+Casos_PN_CORR[[#This Row],[13-abr]]-Casos_PN_CORR[[#This Row],[12-abr]]</f>
        <v>0</v>
      </c>
      <c r="AO128">
        <f>+Casos_PN_CORR[[#This Row],[14-abr]]-Casos_PN_CORR[[#This Row],[13-abr]]</f>
        <v>0</v>
      </c>
      <c r="AP128">
        <f>+Casos_PN_CORR[[#This Row],[15-abr]]-Casos_PN_CORR[[#This Row],[14-abr]]</f>
        <v>0</v>
      </c>
      <c r="AQ128">
        <f>+Casos_PN_CORR[[#This Row],[16-abr]]-Casos_PN_CORR[[#This Row],[15-abr]]</f>
        <v>0</v>
      </c>
      <c r="AR128">
        <f>+Casos_PN_CORR[[#This Row],[17-abr]]-Casos_PN_CORR[[#This Row],[16-abr]]</f>
        <v>0</v>
      </c>
      <c r="AS128">
        <f>+Casos_PN_CORR[[#This Row],[18-abr]]-Casos_PN_CORR[[#This Row],[17-abr]]</f>
        <v>0</v>
      </c>
      <c r="AT128">
        <f>+Casos_PN_CORR[[#This Row],[19-abr]]-Casos_PN_CORR[[#This Row],[18-abr]]</f>
        <v>0</v>
      </c>
      <c r="AU128">
        <f>+Casos_PN_CORR[[#This Row],[20-abr]]-Casos_PN_CORR[[#This Row],[19-abr]]</f>
        <v>0</v>
      </c>
      <c r="AV128">
        <f>+Casos_PN_CORR[[#This Row],[21-abr]]-Casos_PN_CORR[[#This Row],[20-abr]]</f>
        <v>0</v>
      </c>
      <c r="AW128">
        <f>+Casos_PN_CORR[[#This Row],[22-abr]]-Casos_PN_CORR[[#This Row],[21-abr]]</f>
        <v>0</v>
      </c>
      <c r="AX128">
        <f>+Casos_PN_CORR[[#This Row],[23-abr]]-Casos_PN_CORR[[#This Row],[22-abr]]</f>
        <v>0</v>
      </c>
      <c r="AY128">
        <f>+Casos_PN_CORR[[#This Row],[24-abr]]-Casos_PN_CORR[[#This Row],[23-abr]]</f>
        <v>0</v>
      </c>
      <c r="AZ128">
        <f>+Casos_PN_CORR[[#This Row],[25-abr]]-Casos_PN_CORR[[#This Row],[24-abr]]</f>
        <v>0</v>
      </c>
      <c r="BA128">
        <f>+Casos_PN_CORR[[#This Row],[26-abr]]-Casos_PN_CORR[[#This Row],[25-abr]]</f>
        <v>0</v>
      </c>
      <c r="BB128">
        <f>+Casos_PN_CORR[[#This Row],[27-abr]]-Casos_PN_CORR[[#This Row],[26-abr]]</f>
        <v>0</v>
      </c>
      <c r="BC128">
        <f>+Casos_PN_CORR[[#This Row],[28-abr]]-Casos_PN_CORR[[#This Row],[27-abr]]</f>
        <v>0</v>
      </c>
      <c r="BD128">
        <f>+Casos_PN_CORR[[#This Row],[29-abr]]-Casos_PN_CORR[[#This Row],[28-abr]]</f>
        <v>0</v>
      </c>
      <c r="BE128">
        <f>+Casos_PN_CORR[[#This Row],[30-abr]]-Casos_PN_CORR[[#This Row],[29-abr]]</f>
        <v>0</v>
      </c>
      <c r="BF128">
        <f>+Casos_PN_CORR[[#This Row],[1-may]]-Casos_PN_CORR[[#This Row],[30-abr]]</f>
        <v>0</v>
      </c>
      <c r="BG128">
        <f>+Casos_PN_CORR[[#This Row],[2-may]]-Casos_PN_CORR[[#This Row],[1-may]]</f>
        <v>0</v>
      </c>
      <c r="BH128">
        <f>+Casos_PN_CORR[[#This Row],[3-may]]-Casos_PN_CORR[[#This Row],[2-may]]</f>
        <v>0</v>
      </c>
      <c r="BI128">
        <f>+Casos_PN_CORR[[#This Row],[4-may]]-Casos_PN_CORR[[#This Row],[3-may]]</f>
        <v>0</v>
      </c>
      <c r="BJ128">
        <f>+Casos_PN_CORR[[#This Row],[5-may]]-Casos_PN_CORR[[#This Row],[4-may]]</f>
        <v>0</v>
      </c>
      <c r="BK128">
        <f>+Casos_PN_CORR[[#This Row],[6-may]]-Casos_PN_CORR[[#This Row],[5-may]]</f>
        <v>0</v>
      </c>
      <c r="BL128">
        <f>+Casos_PN_CORR[[#This Row],[7-may]]-Casos_PN_CORR[[#This Row],[6-may]]</f>
        <v>0</v>
      </c>
      <c r="BM128">
        <f>+Casos_PN_CORR[[#This Row],[8-may]]-Casos_PN_CORR[[#This Row],[7-may]]</f>
        <v>0</v>
      </c>
      <c r="BN128">
        <f>+Casos_PN_CORR[[#This Row],[9-may]]-Casos_PN_CORR[[#This Row],[8-may]]</f>
        <v>0</v>
      </c>
      <c r="BO128">
        <f>+Casos_PN_CORR[[#This Row],[10-may]]-Casos_PN_CORR[[#This Row],[9-may]]</f>
        <v>0</v>
      </c>
      <c r="BP128">
        <f>+Casos_PN_CORR[[#This Row],[11-may]]-Casos_PN_CORR[[#This Row],[10-may]]</f>
        <v>0</v>
      </c>
      <c r="BQ128">
        <f>+Casos_PN_CORR[[#This Row],[12-may]]-Casos_PN_CORR[[#This Row],[11-may]]</f>
        <v>0</v>
      </c>
      <c r="BR128">
        <f>+Casos_PN_CORR[[#This Row],[13-may]]-Casos_PN_CORR[[#This Row],[12-may]]</f>
        <v>0</v>
      </c>
      <c r="BS128">
        <f>+Casos_PN_CORR[[#This Row],[14-may]]-Casos_PN_CORR[[#This Row],[13-may]]</f>
        <v>0</v>
      </c>
      <c r="BT128">
        <f>+Casos_PN_CORR[[#This Row],[15-may]]-Casos_PN_CORR[[#This Row],[14-may]]</f>
        <v>0</v>
      </c>
      <c r="BU128">
        <f>+Casos_PN_CORR[[#This Row],[16-may]]-Casos_PN_CORR[[#This Row],[15-may]]</f>
        <v>0</v>
      </c>
      <c r="BV128">
        <f>+Casos_PN_CORR[[#This Row],[17-may]]-Casos_PN_CORR[[#This Row],[16-may]]</f>
        <v>0</v>
      </c>
      <c r="BW128">
        <f>+Casos_PN_CORR[[#This Row],[18-may]]-Casos_PN_CORR[[#This Row],[17-may]]</f>
        <v>0</v>
      </c>
      <c r="BX128">
        <f>+Casos_PN_CORR[[#This Row],[19-may]]-Casos_PN_CORR[[#This Row],[18-may]]</f>
        <v>0</v>
      </c>
      <c r="BY128">
        <f>+Casos_PN_CORR[[#This Row],[20-may]]-Casos_PN_CORR[[#This Row],[19-may]]</f>
        <v>0</v>
      </c>
      <c r="BZ128">
        <f>+Casos_PN_CORR[[#This Row],[21-may]]-Casos_PN_CORR[[#This Row],[20-may]]</f>
        <v>0</v>
      </c>
      <c r="CA128">
        <f>+Casos_PN_CORR[[#This Row],[22-may]]-Casos_PN_CORR[[#This Row],[21-may]]</f>
        <v>0</v>
      </c>
      <c r="CB128">
        <f>+Casos_PN_CORR[[#This Row],[23-may]]-Casos_PN_CORR[[#This Row],[22-may]]</f>
        <v>0</v>
      </c>
      <c r="CC128">
        <f>+Casos_PN_CORR[[#This Row],[24-may]]-Casos_PN_CORR[[#This Row],[23-may]]</f>
        <v>0</v>
      </c>
      <c r="CD128">
        <f>+Casos_PN_CORR[[#This Row],[25-may]]-Casos_PN_CORR[[#This Row],[24-may]]</f>
        <v>0</v>
      </c>
      <c r="CE128">
        <f>+Casos_PN_CORR[[#This Row],[26-may]]-Casos_PN_CORR[[#This Row],[25-may]]</f>
        <v>0</v>
      </c>
      <c r="CF128">
        <f>+Casos_PN_CORR[[#This Row],[27-may]]-Casos_PN_CORR[[#This Row],[26-may]]</f>
        <v>0</v>
      </c>
      <c r="CG128">
        <f>+Casos_PN_CORR[[#This Row],[28-may]]-Casos_PN_CORR[[#This Row],[27-may]]</f>
        <v>0</v>
      </c>
      <c r="CH128">
        <f>+Casos_PN_CORR[[#This Row],[29-may]]-Casos_PN_CORR[[#This Row],[28-may]]</f>
        <v>0</v>
      </c>
      <c r="CI128">
        <f>+Casos_PN_CORR[[#This Row],[30-may]]-Casos_PN_CORR[[#This Row],[29-may]]</f>
        <v>0</v>
      </c>
      <c r="CJ128">
        <f>+Casos_PN_CORR[[#This Row],[31-may]]-Casos_PN_CORR[[#This Row],[30-may]]</f>
        <v>0</v>
      </c>
      <c r="CK128">
        <f>+Casos_PN_CORR[[#This Row],[1-jun]]-Casos_PN_CORR[[#This Row],[31-may]]</f>
        <v>0</v>
      </c>
      <c r="CL128">
        <f>+Casos_PN_CORR[[#This Row],[2-jun]]-Casos_PN_CORR[[#This Row],[1-jun]]</f>
        <v>0</v>
      </c>
      <c r="CM128">
        <f>+Casos_PN_CORR[[#This Row],[3-jun]]-Casos_PN_CORR[[#This Row],[2-jun]]</f>
        <v>0</v>
      </c>
      <c r="CN128">
        <f>+Casos_PN_CORR[[#This Row],[4-jun]]-Casos_PN_CORR[[#This Row],[3-jun]]</f>
        <v>0</v>
      </c>
      <c r="CO128">
        <f>+Casos_PN_CORR[[#This Row],[5-jun]]-Casos_PN_CORR[[#This Row],[4-jun]]</f>
        <v>0</v>
      </c>
      <c r="CP128">
        <f>+Casos_PN_CORR[[#This Row],[6-jun]]-Casos_PN_CORR[[#This Row],[5-jun]]</f>
        <v>0</v>
      </c>
    </row>
    <row r="129" spans="1:94">
      <c r="A129">
        <v>40604</v>
      </c>
      <c r="B129" s="2" t="s">
        <v>115</v>
      </c>
      <c r="C129" s="2" t="s">
        <v>185</v>
      </c>
      <c r="D129" s="2" t="s">
        <v>115</v>
      </c>
      <c r="E129" s="4">
        <f t="shared" si="1"/>
        <v>0</v>
      </c>
      <c r="F129">
        <f>+Casos_PN_CORR[[#This Row],[10-mar]]</f>
        <v>0</v>
      </c>
      <c r="G129">
        <f>+Casos_PN_CORR[[#This Row],[11-mar]]-Casos_PN_CORR[[#This Row],[10-mar]]</f>
        <v>0</v>
      </c>
      <c r="H129">
        <f>+Casos_PN_CORR[[#This Row],[12-mar]]-Casos_PN_CORR[[#This Row],[11-mar]]</f>
        <v>0</v>
      </c>
      <c r="I129">
        <f>+Casos_PN_CORR[[#This Row],[13-mar]]-Casos_PN_CORR[[#This Row],[12-mar]]</f>
        <v>0</v>
      </c>
      <c r="J129">
        <f>+Casos_PN_CORR[[#This Row],[14-mar]]-Casos_PN_CORR[[#This Row],[13-mar]]</f>
        <v>0</v>
      </c>
      <c r="K129">
        <f>+Casos_PN_CORR[[#This Row],[15-mar]]-Casos_PN_CORR[[#This Row],[14-mar]]</f>
        <v>0</v>
      </c>
      <c r="L129">
        <f>+Casos_PN_CORR[[#This Row],[16-mar]]-Casos_PN_CORR[[#This Row],[15-mar]]</f>
        <v>0</v>
      </c>
      <c r="M129">
        <f>+Casos_PN_CORR[[#This Row],[17-mar]]-Casos_PN_CORR[[#This Row],[16-mar]]</f>
        <v>0</v>
      </c>
      <c r="N129">
        <f>+Casos_PN_CORR[[#This Row],[18-mar]]-Casos_PN_CORR[[#This Row],[17-mar]]</f>
        <v>0</v>
      </c>
      <c r="O129">
        <f>+Casos_PN_CORR[[#This Row],[19-mar]]-Casos_PN_CORR[[#This Row],[18-mar]]</f>
        <v>0</v>
      </c>
      <c r="P129">
        <f>+Casos_PN_CORR[[#This Row],[20-mar]]-Casos_PN_CORR[[#This Row],[19-mar]]</f>
        <v>0</v>
      </c>
      <c r="Q129">
        <f>+Casos_PN_CORR[[#This Row],[21-mar]]-Casos_PN_CORR[[#This Row],[20-mar]]</f>
        <v>0</v>
      </c>
      <c r="R129">
        <f>+Casos_PN_CORR[[#This Row],[22-mar]]-Casos_PN_CORR[[#This Row],[21-mar]]</f>
        <v>0</v>
      </c>
      <c r="S129">
        <f>+Casos_PN_CORR[[#This Row],[23-mar]]-Casos_PN_CORR[[#This Row],[22-mar]]</f>
        <v>0</v>
      </c>
      <c r="T129">
        <f>+Casos_PN_CORR[[#This Row],[24-mar]]-Casos_PN_CORR[[#This Row],[23-mar]]</f>
        <v>0</v>
      </c>
      <c r="U129">
        <f>+Casos_PN_CORR[[#This Row],[25-mar]]-Casos_PN_CORR[[#This Row],[24-mar]]</f>
        <v>0</v>
      </c>
      <c r="V129">
        <f>+Casos_PN_CORR[[#This Row],[26-mar]]-Casos_PN_CORR[[#This Row],[25-mar]]</f>
        <v>0</v>
      </c>
      <c r="W129">
        <f>+Casos_PN_CORR[[#This Row],[27-mar]]-Casos_PN_CORR[[#This Row],[26-mar]]</f>
        <v>0</v>
      </c>
      <c r="X129">
        <f>+Casos_PN_CORR[[#This Row],[28-mar]]-Casos_PN_CORR[[#This Row],[27-mar]]</f>
        <v>0</v>
      </c>
      <c r="Y129">
        <f>+Casos_PN_CORR[[#This Row],[29-mar]]-Casos_PN_CORR[[#This Row],[28-mar]]</f>
        <v>0</v>
      </c>
      <c r="Z129">
        <f>+Casos_PN_CORR[[#This Row],[30-mar]]-Casos_PN_CORR[[#This Row],[29-mar]]</f>
        <v>0</v>
      </c>
      <c r="AA129">
        <f>+Casos_PN_CORR[[#This Row],[31-mar]]-Casos_PN_CORR[[#This Row],[30-mar]]</f>
        <v>0</v>
      </c>
      <c r="AB129">
        <f>+Casos_PN_CORR[[#This Row],[1-abr]]-Casos_PN_CORR[[#This Row],[31-mar]]</f>
        <v>0</v>
      </c>
      <c r="AC129">
        <f>+Casos_PN_CORR[[#This Row],[2-abr]]-Casos_PN_CORR[[#This Row],[1-abr]]</f>
        <v>0</v>
      </c>
      <c r="AD129">
        <f>+Casos_PN_CORR[[#This Row],[3-abr]]-Casos_PN_CORR[[#This Row],[2-abr]]</f>
        <v>0</v>
      </c>
      <c r="AE129">
        <f>+Casos_PN_CORR[[#This Row],[4-abr]]-Casos_PN_CORR[[#This Row],[3-abr]]</f>
        <v>0</v>
      </c>
      <c r="AF129">
        <f>+Casos_PN_CORR[[#This Row],[5-abr]]-Casos_PN_CORR[[#This Row],[4-abr]]</f>
        <v>0</v>
      </c>
      <c r="AG129">
        <f>+Casos_PN_CORR[[#This Row],[6-abr]]-Casos_PN_CORR[[#This Row],[5-abr]]</f>
        <v>0</v>
      </c>
      <c r="AH129">
        <f>+Casos_PN_CORR[[#This Row],[7-abr]]-Casos_PN_CORR[[#This Row],[6-abr]]</f>
        <v>0</v>
      </c>
      <c r="AI129">
        <f>+Casos_PN_CORR[[#This Row],[8-abr]]-Casos_PN_CORR[[#This Row],[7-abr]]</f>
        <v>0</v>
      </c>
      <c r="AJ129">
        <f>+Casos_PN_CORR[[#This Row],[9-abr]]-Casos_PN_CORR[[#This Row],[8-abr]]</f>
        <v>0</v>
      </c>
      <c r="AK129">
        <f>+Casos_PN_CORR[[#This Row],[10-abr]]-Casos_PN_CORR[[#This Row],[9-abr]]</f>
        <v>0</v>
      </c>
      <c r="AL129">
        <f>+Casos_PN_CORR[[#This Row],[11-abr]]-Casos_PN_CORR[[#This Row],[10-abr]]</f>
        <v>0</v>
      </c>
      <c r="AM129">
        <f>+Casos_PN_CORR[[#This Row],[12-abr]]-Casos_PN_CORR[[#This Row],[11-abr]]</f>
        <v>0</v>
      </c>
      <c r="AN129">
        <f>+Casos_PN_CORR[[#This Row],[13-abr]]-Casos_PN_CORR[[#This Row],[12-abr]]</f>
        <v>0</v>
      </c>
      <c r="AO129">
        <f>+Casos_PN_CORR[[#This Row],[14-abr]]-Casos_PN_CORR[[#This Row],[13-abr]]</f>
        <v>0</v>
      </c>
      <c r="AP129">
        <f>+Casos_PN_CORR[[#This Row],[15-abr]]-Casos_PN_CORR[[#This Row],[14-abr]]</f>
        <v>0</v>
      </c>
      <c r="AQ129">
        <f>+Casos_PN_CORR[[#This Row],[16-abr]]-Casos_PN_CORR[[#This Row],[15-abr]]</f>
        <v>0</v>
      </c>
      <c r="AR129">
        <f>+Casos_PN_CORR[[#This Row],[17-abr]]-Casos_PN_CORR[[#This Row],[16-abr]]</f>
        <v>0</v>
      </c>
      <c r="AS129">
        <f>+Casos_PN_CORR[[#This Row],[18-abr]]-Casos_PN_CORR[[#This Row],[17-abr]]</f>
        <v>0</v>
      </c>
      <c r="AT129">
        <f>+Casos_PN_CORR[[#This Row],[19-abr]]-Casos_PN_CORR[[#This Row],[18-abr]]</f>
        <v>0</v>
      </c>
      <c r="AU129">
        <f>+Casos_PN_CORR[[#This Row],[20-abr]]-Casos_PN_CORR[[#This Row],[19-abr]]</f>
        <v>0</v>
      </c>
      <c r="AV129">
        <f>+Casos_PN_CORR[[#This Row],[21-abr]]-Casos_PN_CORR[[#This Row],[20-abr]]</f>
        <v>0</v>
      </c>
      <c r="AW129">
        <f>+Casos_PN_CORR[[#This Row],[22-abr]]-Casos_PN_CORR[[#This Row],[21-abr]]</f>
        <v>0</v>
      </c>
      <c r="AX129">
        <f>+Casos_PN_CORR[[#This Row],[23-abr]]-Casos_PN_CORR[[#This Row],[22-abr]]</f>
        <v>0</v>
      </c>
      <c r="AY129">
        <f>+Casos_PN_CORR[[#This Row],[24-abr]]-Casos_PN_CORR[[#This Row],[23-abr]]</f>
        <v>0</v>
      </c>
      <c r="AZ129">
        <f>+Casos_PN_CORR[[#This Row],[25-abr]]-Casos_PN_CORR[[#This Row],[24-abr]]</f>
        <v>0</v>
      </c>
      <c r="BA129">
        <f>+Casos_PN_CORR[[#This Row],[26-abr]]-Casos_PN_CORR[[#This Row],[25-abr]]</f>
        <v>0</v>
      </c>
      <c r="BB129">
        <f>+Casos_PN_CORR[[#This Row],[27-abr]]-Casos_PN_CORR[[#This Row],[26-abr]]</f>
        <v>0</v>
      </c>
      <c r="BC129">
        <f>+Casos_PN_CORR[[#This Row],[28-abr]]-Casos_PN_CORR[[#This Row],[27-abr]]</f>
        <v>0</v>
      </c>
      <c r="BD129">
        <f>+Casos_PN_CORR[[#This Row],[29-abr]]-Casos_PN_CORR[[#This Row],[28-abr]]</f>
        <v>0</v>
      </c>
      <c r="BE129">
        <f>+Casos_PN_CORR[[#This Row],[30-abr]]-Casos_PN_CORR[[#This Row],[29-abr]]</f>
        <v>0</v>
      </c>
      <c r="BF129">
        <f>+Casos_PN_CORR[[#This Row],[1-may]]-Casos_PN_CORR[[#This Row],[30-abr]]</f>
        <v>0</v>
      </c>
      <c r="BG129">
        <f>+Casos_PN_CORR[[#This Row],[2-may]]-Casos_PN_CORR[[#This Row],[1-may]]</f>
        <v>0</v>
      </c>
      <c r="BH129">
        <f>+Casos_PN_CORR[[#This Row],[3-may]]-Casos_PN_CORR[[#This Row],[2-may]]</f>
        <v>0</v>
      </c>
      <c r="BI129">
        <f>+Casos_PN_CORR[[#This Row],[4-may]]-Casos_PN_CORR[[#This Row],[3-may]]</f>
        <v>0</v>
      </c>
      <c r="BJ129">
        <f>+Casos_PN_CORR[[#This Row],[5-may]]-Casos_PN_CORR[[#This Row],[4-may]]</f>
        <v>0</v>
      </c>
      <c r="BK129">
        <f>+Casos_PN_CORR[[#This Row],[6-may]]-Casos_PN_CORR[[#This Row],[5-may]]</f>
        <v>0</v>
      </c>
      <c r="BL129">
        <f>+Casos_PN_CORR[[#This Row],[7-may]]-Casos_PN_CORR[[#This Row],[6-may]]</f>
        <v>0</v>
      </c>
      <c r="BM129">
        <f>+Casos_PN_CORR[[#This Row],[8-may]]-Casos_PN_CORR[[#This Row],[7-may]]</f>
        <v>0</v>
      </c>
      <c r="BN129">
        <f>+Casos_PN_CORR[[#This Row],[9-may]]-Casos_PN_CORR[[#This Row],[8-may]]</f>
        <v>0</v>
      </c>
      <c r="BO129">
        <f>+Casos_PN_CORR[[#This Row],[10-may]]-Casos_PN_CORR[[#This Row],[9-may]]</f>
        <v>0</v>
      </c>
      <c r="BP129">
        <f>+Casos_PN_CORR[[#This Row],[11-may]]-Casos_PN_CORR[[#This Row],[10-may]]</f>
        <v>0</v>
      </c>
      <c r="BQ129">
        <f>+Casos_PN_CORR[[#This Row],[12-may]]-Casos_PN_CORR[[#This Row],[11-may]]</f>
        <v>0</v>
      </c>
      <c r="BR129">
        <f>+Casos_PN_CORR[[#This Row],[13-may]]-Casos_PN_CORR[[#This Row],[12-may]]</f>
        <v>0</v>
      </c>
      <c r="BS129">
        <f>+Casos_PN_CORR[[#This Row],[14-may]]-Casos_PN_CORR[[#This Row],[13-may]]</f>
        <v>0</v>
      </c>
      <c r="BT129">
        <f>+Casos_PN_CORR[[#This Row],[15-may]]-Casos_PN_CORR[[#This Row],[14-may]]</f>
        <v>0</v>
      </c>
      <c r="BU129">
        <f>+Casos_PN_CORR[[#This Row],[16-may]]-Casos_PN_CORR[[#This Row],[15-may]]</f>
        <v>0</v>
      </c>
      <c r="BV129">
        <f>+Casos_PN_CORR[[#This Row],[17-may]]-Casos_PN_CORR[[#This Row],[16-may]]</f>
        <v>0</v>
      </c>
      <c r="BW129">
        <f>+Casos_PN_CORR[[#This Row],[18-may]]-Casos_PN_CORR[[#This Row],[17-may]]</f>
        <v>0</v>
      </c>
      <c r="BX129">
        <f>+Casos_PN_CORR[[#This Row],[19-may]]-Casos_PN_CORR[[#This Row],[18-may]]</f>
        <v>0</v>
      </c>
      <c r="BY129">
        <f>+Casos_PN_CORR[[#This Row],[20-may]]-Casos_PN_CORR[[#This Row],[19-may]]</f>
        <v>0</v>
      </c>
      <c r="BZ129">
        <f>+Casos_PN_CORR[[#This Row],[21-may]]-Casos_PN_CORR[[#This Row],[20-may]]</f>
        <v>0</v>
      </c>
      <c r="CA129">
        <f>+Casos_PN_CORR[[#This Row],[22-may]]-Casos_PN_CORR[[#This Row],[21-may]]</f>
        <v>0</v>
      </c>
      <c r="CB129">
        <f>+Casos_PN_CORR[[#This Row],[23-may]]-Casos_PN_CORR[[#This Row],[22-may]]</f>
        <v>0</v>
      </c>
      <c r="CC129">
        <f>+Casos_PN_CORR[[#This Row],[24-may]]-Casos_PN_CORR[[#This Row],[23-may]]</f>
        <v>0</v>
      </c>
      <c r="CD129">
        <f>+Casos_PN_CORR[[#This Row],[25-may]]-Casos_PN_CORR[[#This Row],[24-may]]</f>
        <v>0</v>
      </c>
      <c r="CE129">
        <f>+Casos_PN_CORR[[#This Row],[26-may]]-Casos_PN_CORR[[#This Row],[25-may]]</f>
        <v>0</v>
      </c>
      <c r="CF129">
        <f>+Casos_PN_CORR[[#This Row],[27-may]]-Casos_PN_CORR[[#This Row],[26-may]]</f>
        <v>0</v>
      </c>
      <c r="CG129">
        <f>+Casos_PN_CORR[[#This Row],[28-may]]-Casos_PN_CORR[[#This Row],[27-may]]</f>
        <v>0</v>
      </c>
      <c r="CH129">
        <f>+Casos_PN_CORR[[#This Row],[29-may]]-Casos_PN_CORR[[#This Row],[28-may]]</f>
        <v>0</v>
      </c>
      <c r="CI129">
        <f>+Casos_PN_CORR[[#This Row],[30-may]]-Casos_PN_CORR[[#This Row],[29-may]]</f>
        <v>0</v>
      </c>
      <c r="CJ129">
        <f>+Casos_PN_CORR[[#This Row],[31-may]]-Casos_PN_CORR[[#This Row],[30-may]]</f>
        <v>0</v>
      </c>
      <c r="CK129">
        <f>+Casos_PN_CORR[[#This Row],[1-jun]]-Casos_PN_CORR[[#This Row],[31-may]]</f>
        <v>0</v>
      </c>
      <c r="CL129">
        <f>+Casos_PN_CORR[[#This Row],[2-jun]]-Casos_PN_CORR[[#This Row],[1-jun]]</f>
        <v>0</v>
      </c>
      <c r="CM129">
        <f>+Casos_PN_CORR[[#This Row],[3-jun]]-Casos_PN_CORR[[#This Row],[2-jun]]</f>
        <v>0</v>
      </c>
      <c r="CN129">
        <f>+Casos_PN_CORR[[#This Row],[4-jun]]-Casos_PN_CORR[[#This Row],[3-jun]]</f>
        <v>0</v>
      </c>
      <c r="CO129">
        <f>+Casos_PN_CORR[[#This Row],[5-jun]]-Casos_PN_CORR[[#This Row],[4-jun]]</f>
        <v>0</v>
      </c>
      <c r="CP129">
        <f>+Casos_PN_CORR[[#This Row],[6-jun]]-Casos_PN_CORR[[#This Row],[5-jun]]</f>
        <v>0</v>
      </c>
    </row>
    <row r="130" spans="1:94">
      <c r="A130">
        <v>10301</v>
      </c>
      <c r="B130" s="2" t="s">
        <v>119</v>
      </c>
      <c r="C130" s="2" t="s">
        <v>159</v>
      </c>
      <c r="D130" s="2" t="s">
        <v>280</v>
      </c>
      <c r="E130" s="4">
        <f t="shared" si="1"/>
        <v>83</v>
      </c>
      <c r="F130">
        <f>+Casos_PN_CORR[[#This Row],[10-mar]]</f>
        <v>0</v>
      </c>
      <c r="G130">
        <f>+Casos_PN_CORR[[#This Row],[11-mar]]-Casos_PN_CORR[[#This Row],[10-mar]]</f>
        <v>0</v>
      </c>
      <c r="H130">
        <f>+Casos_PN_CORR[[#This Row],[12-mar]]-Casos_PN_CORR[[#This Row],[11-mar]]</f>
        <v>0</v>
      </c>
      <c r="I130">
        <f>+Casos_PN_CORR[[#This Row],[13-mar]]-Casos_PN_CORR[[#This Row],[12-mar]]</f>
        <v>0</v>
      </c>
      <c r="J130">
        <f>+Casos_PN_CORR[[#This Row],[14-mar]]-Casos_PN_CORR[[#This Row],[13-mar]]</f>
        <v>0</v>
      </c>
      <c r="K130">
        <f>+Casos_PN_CORR[[#This Row],[15-mar]]-Casos_PN_CORR[[#This Row],[14-mar]]</f>
        <v>0</v>
      </c>
      <c r="L130">
        <f>+Casos_PN_CORR[[#This Row],[16-mar]]-Casos_PN_CORR[[#This Row],[15-mar]]</f>
        <v>0</v>
      </c>
      <c r="M130">
        <f>+Casos_PN_CORR[[#This Row],[17-mar]]-Casos_PN_CORR[[#This Row],[16-mar]]</f>
        <v>0</v>
      </c>
      <c r="N130">
        <f>+Casos_PN_CORR[[#This Row],[18-mar]]-Casos_PN_CORR[[#This Row],[17-mar]]</f>
        <v>0</v>
      </c>
      <c r="O130">
        <f>+Casos_PN_CORR[[#This Row],[19-mar]]-Casos_PN_CORR[[#This Row],[18-mar]]</f>
        <v>0</v>
      </c>
      <c r="P130">
        <f>+Casos_PN_CORR[[#This Row],[20-mar]]-Casos_PN_CORR[[#This Row],[19-mar]]</f>
        <v>0</v>
      </c>
      <c r="Q130">
        <f>+Casos_PN_CORR[[#This Row],[21-mar]]-Casos_PN_CORR[[#This Row],[20-mar]]</f>
        <v>0</v>
      </c>
      <c r="R130">
        <f>+Casos_PN_CORR[[#This Row],[22-mar]]-Casos_PN_CORR[[#This Row],[21-mar]]</f>
        <v>0</v>
      </c>
      <c r="S130">
        <f>+Casos_PN_CORR[[#This Row],[23-mar]]-Casos_PN_CORR[[#This Row],[22-mar]]</f>
        <v>0</v>
      </c>
      <c r="T130">
        <f>+Casos_PN_CORR[[#This Row],[24-mar]]-Casos_PN_CORR[[#This Row],[23-mar]]</f>
        <v>0</v>
      </c>
      <c r="U130">
        <f>+Casos_PN_CORR[[#This Row],[25-mar]]-Casos_PN_CORR[[#This Row],[24-mar]]</f>
        <v>0</v>
      </c>
      <c r="V130">
        <f>+Casos_PN_CORR[[#This Row],[26-mar]]-Casos_PN_CORR[[#This Row],[25-mar]]</f>
        <v>0</v>
      </c>
      <c r="W130">
        <f>+Casos_PN_CORR[[#This Row],[27-mar]]-Casos_PN_CORR[[#This Row],[26-mar]]</f>
        <v>0</v>
      </c>
      <c r="X130">
        <f>+Casos_PN_CORR[[#This Row],[28-mar]]-Casos_PN_CORR[[#This Row],[27-mar]]</f>
        <v>0</v>
      </c>
      <c r="Y130">
        <f>+Casos_PN_CORR[[#This Row],[29-mar]]-Casos_PN_CORR[[#This Row],[28-mar]]</f>
        <v>0</v>
      </c>
      <c r="Z130">
        <f>+Casos_PN_CORR[[#This Row],[30-mar]]-Casos_PN_CORR[[#This Row],[29-mar]]</f>
        <v>0</v>
      </c>
      <c r="AA130">
        <f>+Casos_PN_CORR[[#This Row],[31-mar]]-Casos_PN_CORR[[#This Row],[30-mar]]</f>
        <v>0</v>
      </c>
      <c r="AB130">
        <f>+Casos_PN_CORR[[#This Row],[1-abr]]-Casos_PN_CORR[[#This Row],[31-mar]]</f>
        <v>0</v>
      </c>
      <c r="AC130">
        <f>+Casos_PN_CORR[[#This Row],[2-abr]]-Casos_PN_CORR[[#This Row],[1-abr]]</f>
        <v>0</v>
      </c>
      <c r="AD130">
        <f>+Casos_PN_CORR[[#This Row],[3-abr]]-Casos_PN_CORR[[#This Row],[2-abr]]</f>
        <v>0</v>
      </c>
      <c r="AE130">
        <f>+Casos_PN_CORR[[#This Row],[4-abr]]-Casos_PN_CORR[[#This Row],[3-abr]]</f>
        <v>0</v>
      </c>
      <c r="AF130">
        <f>+Casos_PN_CORR[[#This Row],[5-abr]]-Casos_PN_CORR[[#This Row],[4-abr]]</f>
        <v>0</v>
      </c>
      <c r="AG130">
        <f>+Casos_PN_CORR[[#This Row],[6-abr]]-Casos_PN_CORR[[#This Row],[5-abr]]</f>
        <v>0</v>
      </c>
      <c r="AH130">
        <f>+Casos_PN_CORR[[#This Row],[7-abr]]-Casos_PN_CORR[[#This Row],[6-abr]]</f>
        <v>0</v>
      </c>
      <c r="AI130">
        <f>+Casos_PN_CORR[[#This Row],[8-abr]]-Casos_PN_CORR[[#This Row],[7-abr]]</f>
        <v>0</v>
      </c>
      <c r="AJ130">
        <f>+Casos_PN_CORR[[#This Row],[9-abr]]-Casos_PN_CORR[[#This Row],[8-abr]]</f>
        <v>0</v>
      </c>
      <c r="AK130">
        <f>+Casos_PN_CORR[[#This Row],[10-abr]]-Casos_PN_CORR[[#This Row],[9-abr]]</f>
        <v>0</v>
      </c>
      <c r="AL130">
        <f>+Casos_PN_CORR[[#This Row],[11-abr]]-Casos_PN_CORR[[#This Row],[10-abr]]</f>
        <v>0</v>
      </c>
      <c r="AM130">
        <f>+Casos_PN_CORR[[#This Row],[12-abr]]-Casos_PN_CORR[[#This Row],[11-abr]]</f>
        <v>0</v>
      </c>
      <c r="AN130">
        <f>+Casos_PN_CORR[[#This Row],[13-abr]]-Casos_PN_CORR[[#This Row],[12-abr]]</f>
        <v>0</v>
      </c>
      <c r="AO130">
        <f>+Casos_PN_CORR[[#This Row],[14-abr]]-Casos_PN_CORR[[#This Row],[13-abr]]</f>
        <v>0</v>
      </c>
      <c r="AP130">
        <f>+Casos_PN_CORR[[#This Row],[15-abr]]-Casos_PN_CORR[[#This Row],[14-abr]]</f>
        <v>0</v>
      </c>
      <c r="AQ130">
        <f>+Casos_PN_CORR[[#This Row],[16-abr]]-Casos_PN_CORR[[#This Row],[15-abr]]</f>
        <v>0</v>
      </c>
      <c r="AR130">
        <f>+Casos_PN_CORR[[#This Row],[17-abr]]-Casos_PN_CORR[[#This Row],[16-abr]]</f>
        <v>0</v>
      </c>
      <c r="AS130">
        <f>+Casos_PN_CORR[[#This Row],[18-abr]]-Casos_PN_CORR[[#This Row],[17-abr]]</f>
        <v>0</v>
      </c>
      <c r="AT130">
        <f>+Casos_PN_CORR[[#This Row],[19-abr]]-Casos_PN_CORR[[#This Row],[18-abr]]</f>
        <v>0</v>
      </c>
      <c r="AU130">
        <f>+Casos_PN_CORR[[#This Row],[20-abr]]-Casos_PN_CORR[[#This Row],[19-abr]]</f>
        <v>0</v>
      </c>
      <c r="AV130">
        <f>+Casos_PN_CORR[[#This Row],[21-abr]]-Casos_PN_CORR[[#This Row],[20-abr]]</f>
        <v>0</v>
      </c>
      <c r="AW130">
        <f>+Casos_PN_CORR[[#This Row],[22-abr]]-Casos_PN_CORR[[#This Row],[21-abr]]</f>
        <v>0</v>
      </c>
      <c r="AX130">
        <f>+Casos_PN_CORR[[#This Row],[23-abr]]-Casos_PN_CORR[[#This Row],[22-abr]]</f>
        <v>0</v>
      </c>
      <c r="AY130">
        <f>+Casos_PN_CORR[[#This Row],[24-abr]]-Casos_PN_CORR[[#This Row],[23-abr]]</f>
        <v>0</v>
      </c>
      <c r="AZ130">
        <f>+Casos_PN_CORR[[#This Row],[25-abr]]-Casos_PN_CORR[[#This Row],[24-abr]]</f>
        <v>0</v>
      </c>
      <c r="BA130">
        <f>+Casos_PN_CORR[[#This Row],[26-abr]]-Casos_PN_CORR[[#This Row],[25-abr]]</f>
        <v>0</v>
      </c>
      <c r="BB130">
        <f>+Casos_PN_CORR[[#This Row],[27-abr]]-Casos_PN_CORR[[#This Row],[26-abr]]</f>
        <v>0</v>
      </c>
      <c r="BC130">
        <f>+Casos_PN_CORR[[#This Row],[28-abr]]-Casos_PN_CORR[[#This Row],[27-abr]]</f>
        <v>0</v>
      </c>
      <c r="BD130">
        <f>+Casos_PN_CORR[[#This Row],[29-abr]]-Casos_PN_CORR[[#This Row],[28-abr]]</f>
        <v>0</v>
      </c>
      <c r="BE130">
        <f>+Casos_PN_CORR[[#This Row],[30-abr]]-Casos_PN_CORR[[#This Row],[29-abr]]</f>
        <v>0</v>
      </c>
      <c r="BF130">
        <f>+Casos_PN_CORR[[#This Row],[1-may]]-Casos_PN_CORR[[#This Row],[30-abr]]</f>
        <v>0</v>
      </c>
      <c r="BG130">
        <f>+Casos_PN_CORR[[#This Row],[2-may]]-Casos_PN_CORR[[#This Row],[1-may]]</f>
        <v>0</v>
      </c>
      <c r="BH130">
        <f>+Casos_PN_CORR[[#This Row],[3-may]]-Casos_PN_CORR[[#This Row],[2-may]]</f>
        <v>0</v>
      </c>
      <c r="BI130">
        <f>+Casos_PN_CORR[[#This Row],[4-may]]-Casos_PN_CORR[[#This Row],[3-may]]</f>
        <v>0</v>
      </c>
      <c r="BJ130">
        <f>+Casos_PN_CORR[[#This Row],[5-may]]-Casos_PN_CORR[[#This Row],[4-may]]</f>
        <v>0</v>
      </c>
      <c r="BK130">
        <f>+Casos_PN_CORR[[#This Row],[6-may]]-Casos_PN_CORR[[#This Row],[5-may]]</f>
        <v>0</v>
      </c>
      <c r="BL130">
        <f>+Casos_PN_CORR[[#This Row],[7-may]]-Casos_PN_CORR[[#This Row],[6-may]]</f>
        <v>0</v>
      </c>
      <c r="BM130">
        <f>+Casos_PN_CORR[[#This Row],[8-may]]-Casos_PN_CORR[[#This Row],[7-may]]</f>
        <v>0</v>
      </c>
      <c r="BN130">
        <f>+Casos_PN_CORR[[#This Row],[9-may]]-Casos_PN_CORR[[#This Row],[8-may]]</f>
        <v>0</v>
      </c>
      <c r="BO130">
        <f>+Casos_PN_CORR[[#This Row],[10-may]]-Casos_PN_CORR[[#This Row],[9-may]]</f>
        <v>0</v>
      </c>
      <c r="BP130">
        <f>+Casos_PN_CORR[[#This Row],[11-may]]-Casos_PN_CORR[[#This Row],[10-may]]</f>
        <v>0</v>
      </c>
      <c r="BQ130">
        <f>+Casos_PN_CORR[[#This Row],[12-may]]-Casos_PN_CORR[[#This Row],[11-may]]</f>
        <v>0</v>
      </c>
      <c r="BR130">
        <f>+Casos_PN_CORR[[#This Row],[13-may]]-Casos_PN_CORR[[#This Row],[12-may]]</f>
        <v>0</v>
      </c>
      <c r="BS130">
        <f>+Casos_PN_CORR[[#This Row],[14-may]]-Casos_PN_CORR[[#This Row],[13-may]]</f>
        <v>0</v>
      </c>
      <c r="BT130">
        <f>+Casos_PN_CORR[[#This Row],[15-may]]-Casos_PN_CORR[[#This Row],[14-may]]</f>
        <v>0</v>
      </c>
      <c r="BU130">
        <f>+Casos_PN_CORR[[#This Row],[16-may]]-Casos_PN_CORR[[#This Row],[15-may]]</f>
        <v>0</v>
      </c>
      <c r="BV130">
        <f>+Casos_PN_CORR[[#This Row],[17-may]]-Casos_PN_CORR[[#This Row],[16-may]]</f>
        <v>0</v>
      </c>
      <c r="BW130">
        <f>+Casos_PN_CORR[[#This Row],[18-may]]-Casos_PN_CORR[[#This Row],[17-may]]</f>
        <v>0</v>
      </c>
      <c r="BX130">
        <f>+Casos_PN_CORR[[#This Row],[19-may]]-Casos_PN_CORR[[#This Row],[18-may]]</f>
        <v>0</v>
      </c>
      <c r="BY130">
        <f>+Casos_PN_CORR[[#This Row],[20-may]]-Casos_PN_CORR[[#This Row],[19-may]]</f>
        <v>0</v>
      </c>
      <c r="BZ130">
        <f>+Casos_PN_CORR[[#This Row],[21-may]]-Casos_PN_CORR[[#This Row],[20-may]]</f>
        <v>0</v>
      </c>
      <c r="CA130">
        <f>+Casos_PN_CORR[[#This Row],[22-may]]-Casos_PN_CORR[[#This Row],[21-may]]</f>
        <v>0</v>
      </c>
      <c r="CB130">
        <f>+Casos_PN_CORR[[#This Row],[23-may]]-Casos_PN_CORR[[#This Row],[22-may]]</f>
        <v>0</v>
      </c>
      <c r="CC130">
        <f>+Casos_PN_CORR[[#This Row],[24-may]]-Casos_PN_CORR[[#This Row],[23-may]]</f>
        <v>0</v>
      </c>
      <c r="CD130">
        <f>+Casos_PN_CORR[[#This Row],[25-may]]-Casos_PN_CORR[[#This Row],[24-may]]</f>
        <v>0</v>
      </c>
      <c r="CE130">
        <f>+Casos_PN_CORR[[#This Row],[26-may]]-Casos_PN_CORR[[#This Row],[25-may]]</f>
        <v>0</v>
      </c>
      <c r="CF130">
        <f>+Casos_PN_CORR[[#This Row],[27-may]]-Casos_PN_CORR[[#This Row],[26-may]]</f>
        <v>0</v>
      </c>
      <c r="CG130">
        <f>+Casos_PN_CORR[[#This Row],[28-may]]-Casos_PN_CORR[[#This Row],[27-may]]</f>
        <v>0</v>
      </c>
      <c r="CH130">
        <f>+Casos_PN_CORR[[#This Row],[29-may]]-Casos_PN_CORR[[#This Row],[28-may]]</f>
        <v>0</v>
      </c>
      <c r="CI130">
        <f>+Casos_PN_CORR[[#This Row],[30-may]]-Casos_PN_CORR[[#This Row],[29-may]]</f>
        <v>0</v>
      </c>
      <c r="CJ130">
        <f>+Casos_PN_CORR[[#This Row],[31-may]]-Casos_PN_CORR[[#This Row],[30-may]]</f>
        <v>0</v>
      </c>
      <c r="CK130">
        <f>+Casos_PN_CORR[[#This Row],[1-jun]]-Casos_PN_CORR[[#This Row],[31-may]]</f>
        <v>0</v>
      </c>
      <c r="CL130">
        <f>+Casos_PN_CORR[[#This Row],[2-jun]]-Casos_PN_CORR[[#This Row],[1-jun]]</f>
        <v>0</v>
      </c>
      <c r="CM130">
        <f>+Casos_PN_CORR[[#This Row],[3-jun]]-Casos_PN_CORR[[#This Row],[2-jun]]</f>
        <v>0</v>
      </c>
      <c r="CN130">
        <f>+Casos_PN_CORR[[#This Row],[4-jun]]-Casos_PN_CORR[[#This Row],[3-jun]]</f>
        <v>0</v>
      </c>
      <c r="CO130">
        <f>+Casos_PN_CORR[[#This Row],[5-jun]]-Casos_PN_CORR[[#This Row],[4-jun]]</f>
        <v>83</v>
      </c>
      <c r="CP130">
        <f>+Casos_PN_CORR[[#This Row],[6-jun]]-Casos_PN_CORR[[#This Row],[5-jun]]</f>
        <v>0</v>
      </c>
    </row>
    <row r="131" spans="1:94">
      <c r="A131">
        <v>90203</v>
      </c>
      <c r="B131" s="2" t="s">
        <v>139</v>
      </c>
      <c r="C131" s="2" t="s">
        <v>165</v>
      </c>
      <c r="D131" s="2" t="s">
        <v>281</v>
      </c>
      <c r="E131" s="4">
        <f t="shared" si="1"/>
        <v>0</v>
      </c>
      <c r="F131">
        <f>+Casos_PN_CORR[[#This Row],[10-mar]]</f>
        <v>0</v>
      </c>
      <c r="G131">
        <f>+Casos_PN_CORR[[#This Row],[11-mar]]-Casos_PN_CORR[[#This Row],[10-mar]]</f>
        <v>0</v>
      </c>
      <c r="H131">
        <f>+Casos_PN_CORR[[#This Row],[12-mar]]-Casos_PN_CORR[[#This Row],[11-mar]]</f>
        <v>0</v>
      </c>
      <c r="I131">
        <f>+Casos_PN_CORR[[#This Row],[13-mar]]-Casos_PN_CORR[[#This Row],[12-mar]]</f>
        <v>0</v>
      </c>
      <c r="J131">
        <f>+Casos_PN_CORR[[#This Row],[14-mar]]-Casos_PN_CORR[[#This Row],[13-mar]]</f>
        <v>0</v>
      </c>
      <c r="K131">
        <f>+Casos_PN_CORR[[#This Row],[15-mar]]-Casos_PN_CORR[[#This Row],[14-mar]]</f>
        <v>0</v>
      </c>
      <c r="L131">
        <f>+Casos_PN_CORR[[#This Row],[16-mar]]-Casos_PN_CORR[[#This Row],[15-mar]]</f>
        <v>0</v>
      </c>
      <c r="M131">
        <f>+Casos_PN_CORR[[#This Row],[17-mar]]-Casos_PN_CORR[[#This Row],[16-mar]]</f>
        <v>0</v>
      </c>
      <c r="N131">
        <f>+Casos_PN_CORR[[#This Row],[18-mar]]-Casos_PN_CORR[[#This Row],[17-mar]]</f>
        <v>0</v>
      </c>
      <c r="O131">
        <f>+Casos_PN_CORR[[#This Row],[19-mar]]-Casos_PN_CORR[[#This Row],[18-mar]]</f>
        <v>0</v>
      </c>
      <c r="P131">
        <f>+Casos_PN_CORR[[#This Row],[20-mar]]-Casos_PN_CORR[[#This Row],[19-mar]]</f>
        <v>0</v>
      </c>
      <c r="Q131">
        <f>+Casos_PN_CORR[[#This Row],[21-mar]]-Casos_PN_CORR[[#This Row],[20-mar]]</f>
        <v>0</v>
      </c>
      <c r="R131">
        <f>+Casos_PN_CORR[[#This Row],[22-mar]]-Casos_PN_CORR[[#This Row],[21-mar]]</f>
        <v>0</v>
      </c>
      <c r="S131">
        <f>+Casos_PN_CORR[[#This Row],[23-mar]]-Casos_PN_CORR[[#This Row],[22-mar]]</f>
        <v>0</v>
      </c>
      <c r="T131">
        <f>+Casos_PN_CORR[[#This Row],[24-mar]]-Casos_PN_CORR[[#This Row],[23-mar]]</f>
        <v>0</v>
      </c>
      <c r="U131">
        <f>+Casos_PN_CORR[[#This Row],[25-mar]]-Casos_PN_CORR[[#This Row],[24-mar]]</f>
        <v>0</v>
      </c>
      <c r="V131">
        <f>+Casos_PN_CORR[[#This Row],[26-mar]]-Casos_PN_CORR[[#This Row],[25-mar]]</f>
        <v>0</v>
      </c>
      <c r="W131">
        <f>+Casos_PN_CORR[[#This Row],[27-mar]]-Casos_PN_CORR[[#This Row],[26-mar]]</f>
        <v>0</v>
      </c>
      <c r="X131">
        <f>+Casos_PN_CORR[[#This Row],[28-mar]]-Casos_PN_CORR[[#This Row],[27-mar]]</f>
        <v>0</v>
      </c>
      <c r="Y131">
        <f>+Casos_PN_CORR[[#This Row],[29-mar]]-Casos_PN_CORR[[#This Row],[28-mar]]</f>
        <v>0</v>
      </c>
      <c r="Z131">
        <f>+Casos_PN_CORR[[#This Row],[30-mar]]-Casos_PN_CORR[[#This Row],[29-mar]]</f>
        <v>0</v>
      </c>
      <c r="AA131">
        <f>+Casos_PN_CORR[[#This Row],[31-mar]]-Casos_PN_CORR[[#This Row],[30-mar]]</f>
        <v>0</v>
      </c>
      <c r="AB131">
        <f>+Casos_PN_CORR[[#This Row],[1-abr]]-Casos_PN_CORR[[#This Row],[31-mar]]</f>
        <v>0</v>
      </c>
      <c r="AC131">
        <f>+Casos_PN_CORR[[#This Row],[2-abr]]-Casos_PN_CORR[[#This Row],[1-abr]]</f>
        <v>0</v>
      </c>
      <c r="AD131">
        <f>+Casos_PN_CORR[[#This Row],[3-abr]]-Casos_PN_CORR[[#This Row],[2-abr]]</f>
        <v>0</v>
      </c>
      <c r="AE131">
        <f>+Casos_PN_CORR[[#This Row],[4-abr]]-Casos_PN_CORR[[#This Row],[3-abr]]</f>
        <v>0</v>
      </c>
      <c r="AF131">
        <f>+Casos_PN_CORR[[#This Row],[5-abr]]-Casos_PN_CORR[[#This Row],[4-abr]]</f>
        <v>0</v>
      </c>
      <c r="AG131">
        <f>+Casos_PN_CORR[[#This Row],[6-abr]]-Casos_PN_CORR[[#This Row],[5-abr]]</f>
        <v>0</v>
      </c>
      <c r="AH131">
        <f>+Casos_PN_CORR[[#This Row],[7-abr]]-Casos_PN_CORR[[#This Row],[6-abr]]</f>
        <v>0</v>
      </c>
      <c r="AI131">
        <f>+Casos_PN_CORR[[#This Row],[8-abr]]-Casos_PN_CORR[[#This Row],[7-abr]]</f>
        <v>0</v>
      </c>
      <c r="AJ131">
        <f>+Casos_PN_CORR[[#This Row],[9-abr]]-Casos_PN_CORR[[#This Row],[8-abr]]</f>
        <v>0</v>
      </c>
      <c r="AK131">
        <f>+Casos_PN_CORR[[#This Row],[10-abr]]-Casos_PN_CORR[[#This Row],[9-abr]]</f>
        <v>0</v>
      </c>
      <c r="AL131">
        <f>+Casos_PN_CORR[[#This Row],[11-abr]]-Casos_PN_CORR[[#This Row],[10-abr]]</f>
        <v>0</v>
      </c>
      <c r="AM131">
        <f>+Casos_PN_CORR[[#This Row],[12-abr]]-Casos_PN_CORR[[#This Row],[11-abr]]</f>
        <v>0</v>
      </c>
      <c r="AN131">
        <f>+Casos_PN_CORR[[#This Row],[13-abr]]-Casos_PN_CORR[[#This Row],[12-abr]]</f>
        <v>0</v>
      </c>
      <c r="AO131">
        <f>+Casos_PN_CORR[[#This Row],[14-abr]]-Casos_PN_CORR[[#This Row],[13-abr]]</f>
        <v>0</v>
      </c>
      <c r="AP131">
        <f>+Casos_PN_CORR[[#This Row],[15-abr]]-Casos_PN_CORR[[#This Row],[14-abr]]</f>
        <v>0</v>
      </c>
      <c r="AQ131">
        <f>+Casos_PN_CORR[[#This Row],[16-abr]]-Casos_PN_CORR[[#This Row],[15-abr]]</f>
        <v>0</v>
      </c>
      <c r="AR131">
        <f>+Casos_PN_CORR[[#This Row],[17-abr]]-Casos_PN_CORR[[#This Row],[16-abr]]</f>
        <v>0</v>
      </c>
      <c r="AS131">
        <f>+Casos_PN_CORR[[#This Row],[18-abr]]-Casos_PN_CORR[[#This Row],[17-abr]]</f>
        <v>0</v>
      </c>
      <c r="AT131">
        <f>+Casos_PN_CORR[[#This Row],[19-abr]]-Casos_PN_CORR[[#This Row],[18-abr]]</f>
        <v>0</v>
      </c>
      <c r="AU131">
        <f>+Casos_PN_CORR[[#This Row],[20-abr]]-Casos_PN_CORR[[#This Row],[19-abr]]</f>
        <v>0</v>
      </c>
      <c r="AV131">
        <f>+Casos_PN_CORR[[#This Row],[21-abr]]-Casos_PN_CORR[[#This Row],[20-abr]]</f>
        <v>0</v>
      </c>
      <c r="AW131">
        <f>+Casos_PN_CORR[[#This Row],[22-abr]]-Casos_PN_CORR[[#This Row],[21-abr]]</f>
        <v>0</v>
      </c>
      <c r="AX131">
        <f>+Casos_PN_CORR[[#This Row],[23-abr]]-Casos_PN_CORR[[#This Row],[22-abr]]</f>
        <v>0</v>
      </c>
      <c r="AY131">
        <f>+Casos_PN_CORR[[#This Row],[24-abr]]-Casos_PN_CORR[[#This Row],[23-abr]]</f>
        <v>0</v>
      </c>
      <c r="AZ131">
        <f>+Casos_PN_CORR[[#This Row],[25-abr]]-Casos_PN_CORR[[#This Row],[24-abr]]</f>
        <v>0</v>
      </c>
      <c r="BA131">
        <f>+Casos_PN_CORR[[#This Row],[26-abr]]-Casos_PN_CORR[[#This Row],[25-abr]]</f>
        <v>0</v>
      </c>
      <c r="BB131">
        <f>+Casos_PN_CORR[[#This Row],[27-abr]]-Casos_PN_CORR[[#This Row],[26-abr]]</f>
        <v>0</v>
      </c>
      <c r="BC131">
        <f>+Casos_PN_CORR[[#This Row],[28-abr]]-Casos_PN_CORR[[#This Row],[27-abr]]</f>
        <v>0</v>
      </c>
      <c r="BD131">
        <f>+Casos_PN_CORR[[#This Row],[29-abr]]-Casos_PN_CORR[[#This Row],[28-abr]]</f>
        <v>0</v>
      </c>
      <c r="BE131">
        <f>+Casos_PN_CORR[[#This Row],[30-abr]]-Casos_PN_CORR[[#This Row],[29-abr]]</f>
        <v>0</v>
      </c>
      <c r="BF131">
        <f>+Casos_PN_CORR[[#This Row],[1-may]]-Casos_PN_CORR[[#This Row],[30-abr]]</f>
        <v>0</v>
      </c>
      <c r="BG131">
        <f>+Casos_PN_CORR[[#This Row],[2-may]]-Casos_PN_CORR[[#This Row],[1-may]]</f>
        <v>0</v>
      </c>
      <c r="BH131">
        <f>+Casos_PN_CORR[[#This Row],[3-may]]-Casos_PN_CORR[[#This Row],[2-may]]</f>
        <v>0</v>
      </c>
      <c r="BI131">
        <f>+Casos_PN_CORR[[#This Row],[4-may]]-Casos_PN_CORR[[#This Row],[3-may]]</f>
        <v>0</v>
      </c>
      <c r="BJ131">
        <f>+Casos_PN_CORR[[#This Row],[5-may]]-Casos_PN_CORR[[#This Row],[4-may]]</f>
        <v>0</v>
      </c>
      <c r="BK131">
        <f>+Casos_PN_CORR[[#This Row],[6-may]]-Casos_PN_CORR[[#This Row],[5-may]]</f>
        <v>0</v>
      </c>
      <c r="BL131">
        <f>+Casos_PN_CORR[[#This Row],[7-may]]-Casos_PN_CORR[[#This Row],[6-may]]</f>
        <v>0</v>
      </c>
      <c r="BM131">
        <f>+Casos_PN_CORR[[#This Row],[8-may]]-Casos_PN_CORR[[#This Row],[7-may]]</f>
        <v>0</v>
      </c>
      <c r="BN131">
        <f>+Casos_PN_CORR[[#This Row],[9-may]]-Casos_PN_CORR[[#This Row],[8-may]]</f>
        <v>0</v>
      </c>
      <c r="BO131">
        <f>+Casos_PN_CORR[[#This Row],[10-may]]-Casos_PN_CORR[[#This Row],[9-may]]</f>
        <v>0</v>
      </c>
      <c r="BP131">
        <f>+Casos_PN_CORR[[#This Row],[11-may]]-Casos_PN_CORR[[#This Row],[10-may]]</f>
        <v>0</v>
      </c>
      <c r="BQ131">
        <f>+Casos_PN_CORR[[#This Row],[12-may]]-Casos_PN_CORR[[#This Row],[11-may]]</f>
        <v>0</v>
      </c>
      <c r="BR131">
        <f>+Casos_PN_CORR[[#This Row],[13-may]]-Casos_PN_CORR[[#This Row],[12-may]]</f>
        <v>0</v>
      </c>
      <c r="BS131">
        <f>+Casos_PN_CORR[[#This Row],[14-may]]-Casos_PN_CORR[[#This Row],[13-may]]</f>
        <v>0</v>
      </c>
      <c r="BT131">
        <f>+Casos_PN_CORR[[#This Row],[15-may]]-Casos_PN_CORR[[#This Row],[14-may]]</f>
        <v>0</v>
      </c>
      <c r="BU131">
        <f>+Casos_PN_CORR[[#This Row],[16-may]]-Casos_PN_CORR[[#This Row],[15-may]]</f>
        <v>0</v>
      </c>
      <c r="BV131">
        <f>+Casos_PN_CORR[[#This Row],[17-may]]-Casos_PN_CORR[[#This Row],[16-may]]</f>
        <v>0</v>
      </c>
      <c r="BW131">
        <f>+Casos_PN_CORR[[#This Row],[18-may]]-Casos_PN_CORR[[#This Row],[17-may]]</f>
        <v>0</v>
      </c>
      <c r="BX131">
        <f>+Casos_PN_CORR[[#This Row],[19-may]]-Casos_PN_CORR[[#This Row],[18-may]]</f>
        <v>0</v>
      </c>
      <c r="BY131">
        <f>+Casos_PN_CORR[[#This Row],[20-may]]-Casos_PN_CORR[[#This Row],[19-may]]</f>
        <v>0</v>
      </c>
      <c r="BZ131">
        <f>+Casos_PN_CORR[[#This Row],[21-may]]-Casos_PN_CORR[[#This Row],[20-may]]</f>
        <v>0</v>
      </c>
      <c r="CA131">
        <f>+Casos_PN_CORR[[#This Row],[22-may]]-Casos_PN_CORR[[#This Row],[21-may]]</f>
        <v>0</v>
      </c>
      <c r="CB131">
        <f>+Casos_PN_CORR[[#This Row],[23-may]]-Casos_PN_CORR[[#This Row],[22-may]]</f>
        <v>0</v>
      </c>
      <c r="CC131">
        <f>+Casos_PN_CORR[[#This Row],[24-may]]-Casos_PN_CORR[[#This Row],[23-may]]</f>
        <v>0</v>
      </c>
      <c r="CD131">
        <f>+Casos_PN_CORR[[#This Row],[25-may]]-Casos_PN_CORR[[#This Row],[24-may]]</f>
        <v>0</v>
      </c>
      <c r="CE131">
        <f>+Casos_PN_CORR[[#This Row],[26-may]]-Casos_PN_CORR[[#This Row],[25-may]]</f>
        <v>0</v>
      </c>
      <c r="CF131">
        <f>+Casos_PN_CORR[[#This Row],[27-may]]-Casos_PN_CORR[[#This Row],[26-may]]</f>
        <v>0</v>
      </c>
      <c r="CG131">
        <f>+Casos_PN_CORR[[#This Row],[28-may]]-Casos_PN_CORR[[#This Row],[27-may]]</f>
        <v>0</v>
      </c>
      <c r="CH131">
        <f>+Casos_PN_CORR[[#This Row],[29-may]]-Casos_PN_CORR[[#This Row],[28-may]]</f>
        <v>0</v>
      </c>
      <c r="CI131">
        <f>+Casos_PN_CORR[[#This Row],[30-may]]-Casos_PN_CORR[[#This Row],[29-may]]</f>
        <v>0</v>
      </c>
      <c r="CJ131">
        <f>+Casos_PN_CORR[[#This Row],[31-may]]-Casos_PN_CORR[[#This Row],[30-may]]</f>
        <v>0</v>
      </c>
      <c r="CK131">
        <f>+Casos_PN_CORR[[#This Row],[1-jun]]-Casos_PN_CORR[[#This Row],[31-may]]</f>
        <v>0</v>
      </c>
      <c r="CL131">
        <f>+Casos_PN_CORR[[#This Row],[2-jun]]-Casos_PN_CORR[[#This Row],[1-jun]]</f>
        <v>0</v>
      </c>
      <c r="CM131">
        <f>+Casos_PN_CORR[[#This Row],[3-jun]]-Casos_PN_CORR[[#This Row],[2-jun]]</f>
        <v>0</v>
      </c>
      <c r="CN131">
        <f>+Casos_PN_CORR[[#This Row],[4-jun]]-Casos_PN_CORR[[#This Row],[3-jun]]</f>
        <v>0</v>
      </c>
      <c r="CO131">
        <f>+Casos_PN_CORR[[#This Row],[5-jun]]-Casos_PN_CORR[[#This Row],[4-jun]]</f>
        <v>0</v>
      </c>
      <c r="CP131">
        <f>+Casos_PN_CORR[[#This Row],[6-jun]]-Casos_PN_CORR[[#This Row],[5-jun]]</f>
        <v>0</v>
      </c>
    </row>
    <row r="132" spans="1:94">
      <c r="A132">
        <v>60101</v>
      </c>
      <c r="B132" s="2" t="s">
        <v>214</v>
      </c>
      <c r="C132" s="2" t="s">
        <v>282</v>
      </c>
      <c r="D132" s="2" t="s">
        <v>283</v>
      </c>
      <c r="E132" s="4">
        <f t="shared" ref="E132:E195" si="2">SUM(F132:AEZ132)</f>
        <v>3</v>
      </c>
      <c r="F132">
        <f>+Casos_PN_CORR[[#This Row],[10-mar]]</f>
        <v>0</v>
      </c>
      <c r="G132">
        <f>+Casos_PN_CORR[[#This Row],[11-mar]]-Casos_PN_CORR[[#This Row],[10-mar]]</f>
        <v>0</v>
      </c>
      <c r="H132">
        <f>+Casos_PN_CORR[[#This Row],[12-mar]]-Casos_PN_CORR[[#This Row],[11-mar]]</f>
        <v>0</v>
      </c>
      <c r="I132">
        <f>+Casos_PN_CORR[[#This Row],[13-mar]]-Casos_PN_CORR[[#This Row],[12-mar]]</f>
        <v>0</v>
      </c>
      <c r="J132">
        <f>+Casos_PN_CORR[[#This Row],[14-mar]]-Casos_PN_CORR[[#This Row],[13-mar]]</f>
        <v>0</v>
      </c>
      <c r="K132">
        <f>+Casos_PN_CORR[[#This Row],[15-mar]]-Casos_PN_CORR[[#This Row],[14-mar]]</f>
        <v>0</v>
      </c>
      <c r="L132">
        <f>+Casos_PN_CORR[[#This Row],[16-mar]]-Casos_PN_CORR[[#This Row],[15-mar]]</f>
        <v>0</v>
      </c>
      <c r="M132">
        <f>+Casos_PN_CORR[[#This Row],[17-mar]]-Casos_PN_CORR[[#This Row],[16-mar]]</f>
        <v>0</v>
      </c>
      <c r="N132">
        <f>+Casos_PN_CORR[[#This Row],[18-mar]]-Casos_PN_CORR[[#This Row],[17-mar]]</f>
        <v>0</v>
      </c>
      <c r="O132">
        <f>+Casos_PN_CORR[[#This Row],[19-mar]]-Casos_PN_CORR[[#This Row],[18-mar]]</f>
        <v>0</v>
      </c>
      <c r="P132">
        <f>+Casos_PN_CORR[[#This Row],[20-mar]]-Casos_PN_CORR[[#This Row],[19-mar]]</f>
        <v>0</v>
      </c>
      <c r="Q132">
        <f>+Casos_PN_CORR[[#This Row],[21-mar]]-Casos_PN_CORR[[#This Row],[20-mar]]</f>
        <v>0</v>
      </c>
      <c r="R132">
        <f>+Casos_PN_CORR[[#This Row],[22-mar]]-Casos_PN_CORR[[#This Row],[21-mar]]</f>
        <v>0</v>
      </c>
      <c r="S132">
        <f>+Casos_PN_CORR[[#This Row],[23-mar]]-Casos_PN_CORR[[#This Row],[22-mar]]</f>
        <v>0</v>
      </c>
      <c r="T132">
        <f>+Casos_PN_CORR[[#This Row],[24-mar]]-Casos_PN_CORR[[#This Row],[23-mar]]</f>
        <v>0</v>
      </c>
      <c r="U132">
        <f>+Casos_PN_CORR[[#This Row],[25-mar]]-Casos_PN_CORR[[#This Row],[24-mar]]</f>
        <v>0</v>
      </c>
      <c r="V132">
        <f>+Casos_PN_CORR[[#This Row],[26-mar]]-Casos_PN_CORR[[#This Row],[25-mar]]</f>
        <v>0</v>
      </c>
      <c r="W132">
        <f>+Casos_PN_CORR[[#This Row],[27-mar]]-Casos_PN_CORR[[#This Row],[26-mar]]</f>
        <v>0</v>
      </c>
      <c r="X132">
        <f>+Casos_PN_CORR[[#This Row],[28-mar]]-Casos_PN_CORR[[#This Row],[27-mar]]</f>
        <v>0</v>
      </c>
      <c r="Y132">
        <f>+Casos_PN_CORR[[#This Row],[29-mar]]-Casos_PN_CORR[[#This Row],[28-mar]]</f>
        <v>0</v>
      </c>
      <c r="Z132">
        <f>+Casos_PN_CORR[[#This Row],[30-mar]]-Casos_PN_CORR[[#This Row],[29-mar]]</f>
        <v>0</v>
      </c>
      <c r="AA132">
        <f>+Casos_PN_CORR[[#This Row],[31-mar]]-Casos_PN_CORR[[#This Row],[30-mar]]</f>
        <v>0</v>
      </c>
      <c r="AB132">
        <f>+Casos_PN_CORR[[#This Row],[1-abr]]-Casos_PN_CORR[[#This Row],[31-mar]]</f>
        <v>0</v>
      </c>
      <c r="AC132">
        <f>+Casos_PN_CORR[[#This Row],[2-abr]]-Casos_PN_CORR[[#This Row],[1-abr]]</f>
        <v>0</v>
      </c>
      <c r="AD132">
        <f>+Casos_PN_CORR[[#This Row],[3-abr]]-Casos_PN_CORR[[#This Row],[2-abr]]</f>
        <v>0</v>
      </c>
      <c r="AE132">
        <f>+Casos_PN_CORR[[#This Row],[4-abr]]-Casos_PN_CORR[[#This Row],[3-abr]]</f>
        <v>0</v>
      </c>
      <c r="AF132">
        <f>+Casos_PN_CORR[[#This Row],[5-abr]]-Casos_PN_CORR[[#This Row],[4-abr]]</f>
        <v>0</v>
      </c>
      <c r="AG132">
        <f>+Casos_PN_CORR[[#This Row],[6-abr]]-Casos_PN_CORR[[#This Row],[5-abr]]</f>
        <v>0</v>
      </c>
      <c r="AH132">
        <f>+Casos_PN_CORR[[#This Row],[7-abr]]-Casos_PN_CORR[[#This Row],[6-abr]]</f>
        <v>0</v>
      </c>
      <c r="AI132">
        <f>+Casos_PN_CORR[[#This Row],[8-abr]]-Casos_PN_CORR[[#This Row],[7-abr]]</f>
        <v>0</v>
      </c>
      <c r="AJ132">
        <f>+Casos_PN_CORR[[#This Row],[9-abr]]-Casos_PN_CORR[[#This Row],[8-abr]]</f>
        <v>0</v>
      </c>
      <c r="AK132">
        <f>+Casos_PN_CORR[[#This Row],[10-abr]]-Casos_PN_CORR[[#This Row],[9-abr]]</f>
        <v>0</v>
      </c>
      <c r="AL132">
        <f>+Casos_PN_CORR[[#This Row],[11-abr]]-Casos_PN_CORR[[#This Row],[10-abr]]</f>
        <v>0</v>
      </c>
      <c r="AM132">
        <f>+Casos_PN_CORR[[#This Row],[12-abr]]-Casos_PN_CORR[[#This Row],[11-abr]]</f>
        <v>0</v>
      </c>
      <c r="AN132">
        <f>+Casos_PN_CORR[[#This Row],[13-abr]]-Casos_PN_CORR[[#This Row],[12-abr]]</f>
        <v>0</v>
      </c>
      <c r="AO132">
        <f>+Casos_PN_CORR[[#This Row],[14-abr]]-Casos_PN_CORR[[#This Row],[13-abr]]</f>
        <v>0</v>
      </c>
      <c r="AP132">
        <f>+Casos_PN_CORR[[#This Row],[15-abr]]-Casos_PN_CORR[[#This Row],[14-abr]]</f>
        <v>0</v>
      </c>
      <c r="AQ132">
        <f>+Casos_PN_CORR[[#This Row],[16-abr]]-Casos_PN_CORR[[#This Row],[15-abr]]</f>
        <v>0</v>
      </c>
      <c r="AR132">
        <f>+Casos_PN_CORR[[#This Row],[17-abr]]-Casos_PN_CORR[[#This Row],[16-abr]]</f>
        <v>0</v>
      </c>
      <c r="AS132">
        <f>+Casos_PN_CORR[[#This Row],[18-abr]]-Casos_PN_CORR[[#This Row],[17-abr]]</f>
        <v>0</v>
      </c>
      <c r="AT132">
        <f>+Casos_PN_CORR[[#This Row],[19-abr]]-Casos_PN_CORR[[#This Row],[18-abr]]</f>
        <v>0</v>
      </c>
      <c r="AU132">
        <f>+Casos_PN_CORR[[#This Row],[20-abr]]-Casos_PN_CORR[[#This Row],[19-abr]]</f>
        <v>0</v>
      </c>
      <c r="AV132">
        <f>+Casos_PN_CORR[[#This Row],[21-abr]]-Casos_PN_CORR[[#This Row],[20-abr]]</f>
        <v>0</v>
      </c>
      <c r="AW132">
        <f>+Casos_PN_CORR[[#This Row],[22-abr]]-Casos_PN_CORR[[#This Row],[21-abr]]</f>
        <v>0</v>
      </c>
      <c r="AX132">
        <f>+Casos_PN_CORR[[#This Row],[23-abr]]-Casos_PN_CORR[[#This Row],[22-abr]]</f>
        <v>0</v>
      </c>
      <c r="AY132">
        <f>+Casos_PN_CORR[[#This Row],[24-abr]]-Casos_PN_CORR[[#This Row],[23-abr]]</f>
        <v>0</v>
      </c>
      <c r="AZ132">
        <f>+Casos_PN_CORR[[#This Row],[25-abr]]-Casos_PN_CORR[[#This Row],[24-abr]]</f>
        <v>0</v>
      </c>
      <c r="BA132">
        <f>+Casos_PN_CORR[[#This Row],[26-abr]]-Casos_PN_CORR[[#This Row],[25-abr]]</f>
        <v>0</v>
      </c>
      <c r="BB132">
        <f>+Casos_PN_CORR[[#This Row],[27-abr]]-Casos_PN_CORR[[#This Row],[26-abr]]</f>
        <v>0</v>
      </c>
      <c r="BC132">
        <f>+Casos_PN_CORR[[#This Row],[28-abr]]-Casos_PN_CORR[[#This Row],[27-abr]]</f>
        <v>0</v>
      </c>
      <c r="BD132">
        <f>+Casos_PN_CORR[[#This Row],[29-abr]]-Casos_PN_CORR[[#This Row],[28-abr]]</f>
        <v>0</v>
      </c>
      <c r="BE132">
        <f>+Casos_PN_CORR[[#This Row],[30-abr]]-Casos_PN_CORR[[#This Row],[29-abr]]</f>
        <v>0</v>
      </c>
      <c r="BF132">
        <f>+Casos_PN_CORR[[#This Row],[1-may]]-Casos_PN_CORR[[#This Row],[30-abr]]</f>
        <v>0</v>
      </c>
      <c r="BG132">
        <f>+Casos_PN_CORR[[#This Row],[2-may]]-Casos_PN_CORR[[#This Row],[1-may]]</f>
        <v>0</v>
      </c>
      <c r="BH132">
        <f>+Casos_PN_CORR[[#This Row],[3-may]]-Casos_PN_CORR[[#This Row],[2-may]]</f>
        <v>0</v>
      </c>
      <c r="BI132">
        <f>+Casos_PN_CORR[[#This Row],[4-may]]-Casos_PN_CORR[[#This Row],[3-may]]</f>
        <v>0</v>
      </c>
      <c r="BJ132">
        <f>+Casos_PN_CORR[[#This Row],[5-may]]-Casos_PN_CORR[[#This Row],[4-may]]</f>
        <v>0</v>
      </c>
      <c r="BK132">
        <f>+Casos_PN_CORR[[#This Row],[6-may]]-Casos_PN_CORR[[#This Row],[5-may]]</f>
        <v>0</v>
      </c>
      <c r="BL132">
        <f>+Casos_PN_CORR[[#This Row],[7-may]]-Casos_PN_CORR[[#This Row],[6-may]]</f>
        <v>0</v>
      </c>
      <c r="BM132">
        <f>+Casos_PN_CORR[[#This Row],[8-may]]-Casos_PN_CORR[[#This Row],[7-may]]</f>
        <v>0</v>
      </c>
      <c r="BN132">
        <f>+Casos_PN_CORR[[#This Row],[9-may]]-Casos_PN_CORR[[#This Row],[8-may]]</f>
        <v>0</v>
      </c>
      <c r="BO132">
        <f>+Casos_PN_CORR[[#This Row],[10-may]]-Casos_PN_CORR[[#This Row],[9-may]]</f>
        <v>0</v>
      </c>
      <c r="BP132">
        <f>+Casos_PN_CORR[[#This Row],[11-may]]-Casos_PN_CORR[[#This Row],[10-may]]</f>
        <v>0</v>
      </c>
      <c r="BQ132">
        <f>+Casos_PN_CORR[[#This Row],[12-may]]-Casos_PN_CORR[[#This Row],[11-may]]</f>
        <v>0</v>
      </c>
      <c r="BR132">
        <f>+Casos_PN_CORR[[#This Row],[13-may]]-Casos_PN_CORR[[#This Row],[12-may]]</f>
        <v>0</v>
      </c>
      <c r="BS132">
        <f>+Casos_PN_CORR[[#This Row],[14-may]]-Casos_PN_CORR[[#This Row],[13-may]]</f>
        <v>0</v>
      </c>
      <c r="BT132">
        <f>+Casos_PN_CORR[[#This Row],[15-may]]-Casos_PN_CORR[[#This Row],[14-may]]</f>
        <v>0</v>
      </c>
      <c r="BU132">
        <f>+Casos_PN_CORR[[#This Row],[16-may]]-Casos_PN_CORR[[#This Row],[15-may]]</f>
        <v>0</v>
      </c>
      <c r="BV132">
        <f>+Casos_PN_CORR[[#This Row],[17-may]]-Casos_PN_CORR[[#This Row],[16-may]]</f>
        <v>0</v>
      </c>
      <c r="BW132">
        <f>+Casos_PN_CORR[[#This Row],[18-may]]-Casos_PN_CORR[[#This Row],[17-may]]</f>
        <v>0</v>
      </c>
      <c r="BX132">
        <f>+Casos_PN_CORR[[#This Row],[19-may]]-Casos_PN_CORR[[#This Row],[18-may]]</f>
        <v>0</v>
      </c>
      <c r="BY132">
        <f>+Casos_PN_CORR[[#This Row],[20-may]]-Casos_PN_CORR[[#This Row],[19-may]]</f>
        <v>0</v>
      </c>
      <c r="BZ132">
        <f>+Casos_PN_CORR[[#This Row],[21-may]]-Casos_PN_CORR[[#This Row],[20-may]]</f>
        <v>0</v>
      </c>
      <c r="CA132">
        <f>+Casos_PN_CORR[[#This Row],[22-may]]-Casos_PN_CORR[[#This Row],[21-may]]</f>
        <v>0</v>
      </c>
      <c r="CB132">
        <f>+Casos_PN_CORR[[#This Row],[23-may]]-Casos_PN_CORR[[#This Row],[22-may]]</f>
        <v>0</v>
      </c>
      <c r="CC132">
        <f>+Casos_PN_CORR[[#This Row],[24-may]]-Casos_PN_CORR[[#This Row],[23-may]]</f>
        <v>0</v>
      </c>
      <c r="CD132">
        <f>+Casos_PN_CORR[[#This Row],[25-may]]-Casos_PN_CORR[[#This Row],[24-may]]</f>
        <v>0</v>
      </c>
      <c r="CE132">
        <f>+Casos_PN_CORR[[#This Row],[26-may]]-Casos_PN_CORR[[#This Row],[25-may]]</f>
        <v>0</v>
      </c>
      <c r="CF132">
        <f>+Casos_PN_CORR[[#This Row],[27-may]]-Casos_PN_CORR[[#This Row],[26-may]]</f>
        <v>0</v>
      </c>
      <c r="CG132">
        <f>+Casos_PN_CORR[[#This Row],[28-may]]-Casos_PN_CORR[[#This Row],[27-may]]</f>
        <v>0</v>
      </c>
      <c r="CH132">
        <f>+Casos_PN_CORR[[#This Row],[29-may]]-Casos_PN_CORR[[#This Row],[28-may]]</f>
        <v>0</v>
      </c>
      <c r="CI132">
        <f>+Casos_PN_CORR[[#This Row],[30-may]]-Casos_PN_CORR[[#This Row],[29-may]]</f>
        <v>0</v>
      </c>
      <c r="CJ132">
        <f>+Casos_PN_CORR[[#This Row],[31-may]]-Casos_PN_CORR[[#This Row],[30-may]]</f>
        <v>0</v>
      </c>
      <c r="CK132">
        <f>+Casos_PN_CORR[[#This Row],[1-jun]]-Casos_PN_CORR[[#This Row],[31-may]]</f>
        <v>0</v>
      </c>
      <c r="CL132">
        <f>+Casos_PN_CORR[[#This Row],[2-jun]]-Casos_PN_CORR[[#This Row],[1-jun]]</f>
        <v>0</v>
      </c>
      <c r="CM132">
        <f>+Casos_PN_CORR[[#This Row],[3-jun]]-Casos_PN_CORR[[#This Row],[2-jun]]</f>
        <v>0</v>
      </c>
      <c r="CN132">
        <f>+Casos_PN_CORR[[#This Row],[4-jun]]-Casos_PN_CORR[[#This Row],[3-jun]]</f>
        <v>0</v>
      </c>
      <c r="CO132">
        <f>+Casos_PN_CORR[[#This Row],[5-jun]]-Casos_PN_CORR[[#This Row],[4-jun]]</f>
        <v>3</v>
      </c>
      <c r="CP132">
        <f>+Casos_PN_CORR[[#This Row],[6-jun]]-Casos_PN_CORR[[#This Row],[5-jun]]</f>
        <v>0</v>
      </c>
    </row>
    <row r="133" spans="1:94">
      <c r="A133">
        <v>60203</v>
      </c>
      <c r="B133" s="2" t="s">
        <v>214</v>
      </c>
      <c r="C133" s="2" t="s">
        <v>274</v>
      </c>
      <c r="D133" s="2" t="s">
        <v>284</v>
      </c>
      <c r="E133" s="4">
        <f t="shared" si="2"/>
        <v>0</v>
      </c>
      <c r="F133">
        <f>+Casos_PN_CORR[[#This Row],[10-mar]]</f>
        <v>0</v>
      </c>
      <c r="G133">
        <f>+Casos_PN_CORR[[#This Row],[11-mar]]-Casos_PN_CORR[[#This Row],[10-mar]]</f>
        <v>0</v>
      </c>
      <c r="H133">
        <f>+Casos_PN_CORR[[#This Row],[12-mar]]-Casos_PN_CORR[[#This Row],[11-mar]]</f>
        <v>0</v>
      </c>
      <c r="I133">
        <f>+Casos_PN_CORR[[#This Row],[13-mar]]-Casos_PN_CORR[[#This Row],[12-mar]]</f>
        <v>0</v>
      </c>
      <c r="J133">
        <f>+Casos_PN_CORR[[#This Row],[14-mar]]-Casos_PN_CORR[[#This Row],[13-mar]]</f>
        <v>0</v>
      </c>
      <c r="K133">
        <f>+Casos_PN_CORR[[#This Row],[15-mar]]-Casos_PN_CORR[[#This Row],[14-mar]]</f>
        <v>0</v>
      </c>
      <c r="L133">
        <f>+Casos_PN_CORR[[#This Row],[16-mar]]-Casos_PN_CORR[[#This Row],[15-mar]]</f>
        <v>0</v>
      </c>
      <c r="M133">
        <f>+Casos_PN_CORR[[#This Row],[17-mar]]-Casos_PN_CORR[[#This Row],[16-mar]]</f>
        <v>0</v>
      </c>
      <c r="N133">
        <f>+Casos_PN_CORR[[#This Row],[18-mar]]-Casos_PN_CORR[[#This Row],[17-mar]]</f>
        <v>0</v>
      </c>
      <c r="O133">
        <f>+Casos_PN_CORR[[#This Row],[19-mar]]-Casos_PN_CORR[[#This Row],[18-mar]]</f>
        <v>0</v>
      </c>
      <c r="P133">
        <f>+Casos_PN_CORR[[#This Row],[20-mar]]-Casos_PN_CORR[[#This Row],[19-mar]]</f>
        <v>0</v>
      </c>
      <c r="Q133">
        <f>+Casos_PN_CORR[[#This Row],[21-mar]]-Casos_PN_CORR[[#This Row],[20-mar]]</f>
        <v>0</v>
      </c>
      <c r="R133">
        <f>+Casos_PN_CORR[[#This Row],[22-mar]]-Casos_PN_CORR[[#This Row],[21-mar]]</f>
        <v>0</v>
      </c>
      <c r="S133">
        <f>+Casos_PN_CORR[[#This Row],[23-mar]]-Casos_PN_CORR[[#This Row],[22-mar]]</f>
        <v>0</v>
      </c>
      <c r="T133">
        <f>+Casos_PN_CORR[[#This Row],[24-mar]]-Casos_PN_CORR[[#This Row],[23-mar]]</f>
        <v>0</v>
      </c>
      <c r="U133">
        <f>+Casos_PN_CORR[[#This Row],[25-mar]]-Casos_PN_CORR[[#This Row],[24-mar]]</f>
        <v>0</v>
      </c>
      <c r="V133">
        <f>+Casos_PN_CORR[[#This Row],[26-mar]]-Casos_PN_CORR[[#This Row],[25-mar]]</f>
        <v>0</v>
      </c>
      <c r="W133">
        <f>+Casos_PN_CORR[[#This Row],[27-mar]]-Casos_PN_CORR[[#This Row],[26-mar]]</f>
        <v>0</v>
      </c>
      <c r="X133">
        <f>+Casos_PN_CORR[[#This Row],[28-mar]]-Casos_PN_CORR[[#This Row],[27-mar]]</f>
        <v>0</v>
      </c>
      <c r="Y133">
        <f>+Casos_PN_CORR[[#This Row],[29-mar]]-Casos_PN_CORR[[#This Row],[28-mar]]</f>
        <v>0</v>
      </c>
      <c r="Z133">
        <f>+Casos_PN_CORR[[#This Row],[30-mar]]-Casos_PN_CORR[[#This Row],[29-mar]]</f>
        <v>0</v>
      </c>
      <c r="AA133">
        <f>+Casos_PN_CORR[[#This Row],[31-mar]]-Casos_PN_CORR[[#This Row],[30-mar]]</f>
        <v>0</v>
      </c>
      <c r="AB133">
        <f>+Casos_PN_CORR[[#This Row],[1-abr]]-Casos_PN_CORR[[#This Row],[31-mar]]</f>
        <v>0</v>
      </c>
      <c r="AC133">
        <f>+Casos_PN_CORR[[#This Row],[2-abr]]-Casos_PN_CORR[[#This Row],[1-abr]]</f>
        <v>0</v>
      </c>
      <c r="AD133">
        <f>+Casos_PN_CORR[[#This Row],[3-abr]]-Casos_PN_CORR[[#This Row],[2-abr]]</f>
        <v>0</v>
      </c>
      <c r="AE133">
        <f>+Casos_PN_CORR[[#This Row],[4-abr]]-Casos_PN_CORR[[#This Row],[3-abr]]</f>
        <v>0</v>
      </c>
      <c r="AF133">
        <f>+Casos_PN_CORR[[#This Row],[5-abr]]-Casos_PN_CORR[[#This Row],[4-abr]]</f>
        <v>0</v>
      </c>
      <c r="AG133">
        <f>+Casos_PN_CORR[[#This Row],[6-abr]]-Casos_PN_CORR[[#This Row],[5-abr]]</f>
        <v>0</v>
      </c>
      <c r="AH133">
        <f>+Casos_PN_CORR[[#This Row],[7-abr]]-Casos_PN_CORR[[#This Row],[6-abr]]</f>
        <v>0</v>
      </c>
      <c r="AI133">
        <f>+Casos_PN_CORR[[#This Row],[8-abr]]-Casos_PN_CORR[[#This Row],[7-abr]]</f>
        <v>0</v>
      </c>
      <c r="AJ133">
        <f>+Casos_PN_CORR[[#This Row],[9-abr]]-Casos_PN_CORR[[#This Row],[8-abr]]</f>
        <v>0</v>
      </c>
      <c r="AK133">
        <f>+Casos_PN_CORR[[#This Row],[10-abr]]-Casos_PN_CORR[[#This Row],[9-abr]]</f>
        <v>0</v>
      </c>
      <c r="AL133">
        <f>+Casos_PN_CORR[[#This Row],[11-abr]]-Casos_PN_CORR[[#This Row],[10-abr]]</f>
        <v>0</v>
      </c>
      <c r="AM133">
        <f>+Casos_PN_CORR[[#This Row],[12-abr]]-Casos_PN_CORR[[#This Row],[11-abr]]</f>
        <v>0</v>
      </c>
      <c r="AN133">
        <f>+Casos_PN_CORR[[#This Row],[13-abr]]-Casos_PN_CORR[[#This Row],[12-abr]]</f>
        <v>0</v>
      </c>
      <c r="AO133">
        <f>+Casos_PN_CORR[[#This Row],[14-abr]]-Casos_PN_CORR[[#This Row],[13-abr]]</f>
        <v>0</v>
      </c>
      <c r="AP133">
        <f>+Casos_PN_CORR[[#This Row],[15-abr]]-Casos_PN_CORR[[#This Row],[14-abr]]</f>
        <v>0</v>
      </c>
      <c r="AQ133">
        <f>+Casos_PN_CORR[[#This Row],[16-abr]]-Casos_PN_CORR[[#This Row],[15-abr]]</f>
        <v>0</v>
      </c>
      <c r="AR133">
        <f>+Casos_PN_CORR[[#This Row],[17-abr]]-Casos_PN_CORR[[#This Row],[16-abr]]</f>
        <v>0</v>
      </c>
      <c r="AS133">
        <f>+Casos_PN_CORR[[#This Row],[18-abr]]-Casos_PN_CORR[[#This Row],[17-abr]]</f>
        <v>0</v>
      </c>
      <c r="AT133">
        <f>+Casos_PN_CORR[[#This Row],[19-abr]]-Casos_PN_CORR[[#This Row],[18-abr]]</f>
        <v>0</v>
      </c>
      <c r="AU133">
        <f>+Casos_PN_CORR[[#This Row],[20-abr]]-Casos_PN_CORR[[#This Row],[19-abr]]</f>
        <v>0</v>
      </c>
      <c r="AV133">
        <f>+Casos_PN_CORR[[#This Row],[21-abr]]-Casos_PN_CORR[[#This Row],[20-abr]]</f>
        <v>0</v>
      </c>
      <c r="AW133">
        <f>+Casos_PN_CORR[[#This Row],[22-abr]]-Casos_PN_CORR[[#This Row],[21-abr]]</f>
        <v>0</v>
      </c>
      <c r="AX133">
        <f>+Casos_PN_CORR[[#This Row],[23-abr]]-Casos_PN_CORR[[#This Row],[22-abr]]</f>
        <v>0</v>
      </c>
      <c r="AY133">
        <f>+Casos_PN_CORR[[#This Row],[24-abr]]-Casos_PN_CORR[[#This Row],[23-abr]]</f>
        <v>0</v>
      </c>
      <c r="AZ133">
        <f>+Casos_PN_CORR[[#This Row],[25-abr]]-Casos_PN_CORR[[#This Row],[24-abr]]</f>
        <v>0</v>
      </c>
      <c r="BA133">
        <f>+Casos_PN_CORR[[#This Row],[26-abr]]-Casos_PN_CORR[[#This Row],[25-abr]]</f>
        <v>0</v>
      </c>
      <c r="BB133">
        <f>+Casos_PN_CORR[[#This Row],[27-abr]]-Casos_PN_CORR[[#This Row],[26-abr]]</f>
        <v>0</v>
      </c>
      <c r="BC133">
        <f>+Casos_PN_CORR[[#This Row],[28-abr]]-Casos_PN_CORR[[#This Row],[27-abr]]</f>
        <v>0</v>
      </c>
      <c r="BD133">
        <f>+Casos_PN_CORR[[#This Row],[29-abr]]-Casos_PN_CORR[[#This Row],[28-abr]]</f>
        <v>0</v>
      </c>
      <c r="BE133">
        <f>+Casos_PN_CORR[[#This Row],[30-abr]]-Casos_PN_CORR[[#This Row],[29-abr]]</f>
        <v>0</v>
      </c>
      <c r="BF133">
        <f>+Casos_PN_CORR[[#This Row],[1-may]]-Casos_PN_CORR[[#This Row],[30-abr]]</f>
        <v>0</v>
      </c>
      <c r="BG133">
        <f>+Casos_PN_CORR[[#This Row],[2-may]]-Casos_PN_CORR[[#This Row],[1-may]]</f>
        <v>0</v>
      </c>
      <c r="BH133">
        <f>+Casos_PN_CORR[[#This Row],[3-may]]-Casos_PN_CORR[[#This Row],[2-may]]</f>
        <v>0</v>
      </c>
      <c r="BI133">
        <f>+Casos_PN_CORR[[#This Row],[4-may]]-Casos_PN_CORR[[#This Row],[3-may]]</f>
        <v>0</v>
      </c>
      <c r="BJ133">
        <f>+Casos_PN_CORR[[#This Row],[5-may]]-Casos_PN_CORR[[#This Row],[4-may]]</f>
        <v>0</v>
      </c>
      <c r="BK133">
        <f>+Casos_PN_CORR[[#This Row],[6-may]]-Casos_PN_CORR[[#This Row],[5-may]]</f>
        <v>0</v>
      </c>
      <c r="BL133">
        <f>+Casos_PN_CORR[[#This Row],[7-may]]-Casos_PN_CORR[[#This Row],[6-may]]</f>
        <v>0</v>
      </c>
      <c r="BM133">
        <f>+Casos_PN_CORR[[#This Row],[8-may]]-Casos_PN_CORR[[#This Row],[7-may]]</f>
        <v>0</v>
      </c>
      <c r="BN133">
        <f>+Casos_PN_CORR[[#This Row],[9-may]]-Casos_PN_CORR[[#This Row],[8-may]]</f>
        <v>0</v>
      </c>
      <c r="BO133">
        <f>+Casos_PN_CORR[[#This Row],[10-may]]-Casos_PN_CORR[[#This Row],[9-may]]</f>
        <v>0</v>
      </c>
      <c r="BP133">
        <f>+Casos_PN_CORR[[#This Row],[11-may]]-Casos_PN_CORR[[#This Row],[10-may]]</f>
        <v>0</v>
      </c>
      <c r="BQ133">
        <f>+Casos_PN_CORR[[#This Row],[12-may]]-Casos_PN_CORR[[#This Row],[11-may]]</f>
        <v>0</v>
      </c>
      <c r="BR133">
        <f>+Casos_PN_CORR[[#This Row],[13-may]]-Casos_PN_CORR[[#This Row],[12-may]]</f>
        <v>0</v>
      </c>
      <c r="BS133">
        <f>+Casos_PN_CORR[[#This Row],[14-may]]-Casos_PN_CORR[[#This Row],[13-may]]</f>
        <v>0</v>
      </c>
      <c r="BT133">
        <f>+Casos_PN_CORR[[#This Row],[15-may]]-Casos_PN_CORR[[#This Row],[14-may]]</f>
        <v>0</v>
      </c>
      <c r="BU133">
        <f>+Casos_PN_CORR[[#This Row],[16-may]]-Casos_PN_CORR[[#This Row],[15-may]]</f>
        <v>0</v>
      </c>
      <c r="BV133">
        <f>+Casos_PN_CORR[[#This Row],[17-may]]-Casos_PN_CORR[[#This Row],[16-may]]</f>
        <v>0</v>
      </c>
      <c r="BW133">
        <f>+Casos_PN_CORR[[#This Row],[18-may]]-Casos_PN_CORR[[#This Row],[17-may]]</f>
        <v>0</v>
      </c>
      <c r="BX133">
        <f>+Casos_PN_CORR[[#This Row],[19-may]]-Casos_PN_CORR[[#This Row],[18-may]]</f>
        <v>0</v>
      </c>
      <c r="BY133">
        <f>+Casos_PN_CORR[[#This Row],[20-may]]-Casos_PN_CORR[[#This Row],[19-may]]</f>
        <v>0</v>
      </c>
      <c r="BZ133">
        <f>+Casos_PN_CORR[[#This Row],[21-may]]-Casos_PN_CORR[[#This Row],[20-may]]</f>
        <v>0</v>
      </c>
      <c r="CA133">
        <f>+Casos_PN_CORR[[#This Row],[22-may]]-Casos_PN_CORR[[#This Row],[21-may]]</f>
        <v>0</v>
      </c>
      <c r="CB133">
        <f>+Casos_PN_CORR[[#This Row],[23-may]]-Casos_PN_CORR[[#This Row],[22-may]]</f>
        <v>0</v>
      </c>
      <c r="CC133">
        <f>+Casos_PN_CORR[[#This Row],[24-may]]-Casos_PN_CORR[[#This Row],[23-may]]</f>
        <v>0</v>
      </c>
      <c r="CD133">
        <f>+Casos_PN_CORR[[#This Row],[25-may]]-Casos_PN_CORR[[#This Row],[24-may]]</f>
        <v>0</v>
      </c>
      <c r="CE133">
        <f>+Casos_PN_CORR[[#This Row],[26-may]]-Casos_PN_CORR[[#This Row],[25-may]]</f>
        <v>0</v>
      </c>
      <c r="CF133">
        <f>+Casos_PN_CORR[[#This Row],[27-may]]-Casos_PN_CORR[[#This Row],[26-may]]</f>
        <v>0</v>
      </c>
      <c r="CG133">
        <f>+Casos_PN_CORR[[#This Row],[28-may]]-Casos_PN_CORR[[#This Row],[27-may]]</f>
        <v>0</v>
      </c>
      <c r="CH133">
        <f>+Casos_PN_CORR[[#This Row],[29-may]]-Casos_PN_CORR[[#This Row],[28-may]]</f>
        <v>0</v>
      </c>
      <c r="CI133">
        <f>+Casos_PN_CORR[[#This Row],[30-may]]-Casos_PN_CORR[[#This Row],[29-may]]</f>
        <v>0</v>
      </c>
      <c r="CJ133">
        <f>+Casos_PN_CORR[[#This Row],[31-may]]-Casos_PN_CORR[[#This Row],[30-may]]</f>
        <v>0</v>
      </c>
      <c r="CK133">
        <f>+Casos_PN_CORR[[#This Row],[1-jun]]-Casos_PN_CORR[[#This Row],[31-may]]</f>
        <v>0</v>
      </c>
      <c r="CL133">
        <f>+Casos_PN_CORR[[#This Row],[2-jun]]-Casos_PN_CORR[[#This Row],[1-jun]]</f>
        <v>0</v>
      </c>
      <c r="CM133">
        <f>+Casos_PN_CORR[[#This Row],[3-jun]]-Casos_PN_CORR[[#This Row],[2-jun]]</f>
        <v>0</v>
      </c>
      <c r="CN133">
        <f>+Casos_PN_CORR[[#This Row],[4-jun]]-Casos_PN_CORR[[#This Row],[3-jun]]</f>
        <v>0</v>
      </c>
      <c r="CO133">
        <f>+Casos_PN_CORR[[#This Row],[5-jun]]-Casos_PN_CORR[[#This Row],[4-jun]]</f>
        <v>0</v>
      </c>
      <c r="CP133">
        <f>+Casos_PN_CORR[[#This Row],[6-jun]]-Casos_PN_CORR[[#This Row],[5-jun]]</f>
        <v>0</v>
      </c>
    </row>
    <row r="134" spans="1:94">
      <c r="A134">
        <v>70405</v>
      </c>
      <c r="B134" s="2" t="s">
        <v>102</v>
      </c>
      <c r="C134" s="2" t="s">
        <v>158</v>
      </c>
      <c r="D134" s="2" t="s">
        <v>285</v>
      </c>
      <c r="E134" s="4">
        <f t="shared" si="2"/>
        <v>0</v>
      </c>
      <c r="F134">
        <f>+Casos_PN_CORR[[#This Row],[10-mar]]</f>
        <v>0</v>
      </c>
      <c r="G134">
        <f>+Casos_PN_CORR[[#This Row],[11-mar]]-Casos_PN_CORR[[#This Row],[10-mar]]</f>
        <v>0</v>
      </c>
      <c r="H134">
        <f>+Casos_PN_CORR[[#This Row],[12-mar]]-Casos_PN_CORR[[#This Row],[11-mar]]</f>
        <v>0</v>
      </c>
      <c r="I134">
        <f>+Casos_PN_CORR[[#This Row],[13-mar]]-Casos_PN_CORR[[#This Row],[12-mar]]</f>
        <v>0</v>
      </c>
      <c r="J134">
        <f>+Casos_PN_CORR[[#This Row],[14-mar]]-Casos_PN_CORR[[#This Row],[13-mar]]</f>
        <v>0</v>
      </c>
      <c r="K134">
        <f>+Casos_PN_CORR[[#This Row],[15-mar]]-Casos_PN_CORR[[#This Row],[14-mar]]</f>
        <v>0</v>
      </c>
      <c r="L134">
        <f>+Casos_PN_CORR[[#This Row],[16-mar]]-Casos_PN_CORR[[#This Row],[15-mar]]</f>
        <v>0</v>
      </c>
      <c r="M134">
        <f>+Casos_PN_CORR[[#This Row],[17-mar]]-Casos_PN_CORR[[#This Row],[16-mar]]</f>
        <v>0</v>
      </c>
      <c r="N134">
        <f>+Casos_PN_CORR[[#This Row],[18-mar]]-Casos_PN_CORR[[#This Row],[17-mar]]</f>
        <v>0</v>
      </c>
      <c r="O134">
        <f>+Casos_PN_CORR[[#This Row],[19-mar]]-Casos_PN_CORR[[#This Row],[18-mar]]</f>
        <v>0</v>
      </c>
      <c r="P134">
        <f>+Casos_PN_CORR[[#This Row],[20-mar]]-Casos_PN_CORR[[#This Row],[19-mar]]</f>
        <v>0</v>
      </c>
      <c r="Q134">
        <f>+Casos_PN_CORR[[#This Row],[21-mar]]-Casos_PN_CORR[[#This Row],[20-mar]]</f>
        <v>0</v>
      </c>
      <c r="R134">
        <f>+Casos_PN_CORR[[#This Row],[22-mar]]-Casos_PN_CORR[[#This Row],[21-mar]]</f>
        <v>0</v>
      </c>
      <c r="S134">
        <f>+Casos_PN_CORR[[#This Row],[23-mar]]-Casos_PN_CORR[[#This Row],[22-mar]]</f>
        <v>0</v>
      </c>
      <c r="T134">
        <f>+Casos_PN_CORR[[#This Row],[24-mar]]-Casos_PN_CORR[[#This Row],[23-mar]]</f>
        <v>0</v>
      </c>
      <c r="U134">
        <f>+Casos_PN_CORR[[#This Row],[25-mar]]-Casos_PN_CORR[[#This Row],[24-mar]]</f>
        <v>0</v>
      </c>
      <c r="V134">
        <f>+Casos_PN_CORR[[#This Row],[26-mar]]-Casos_PN_CORR[[#This Row],[25-mar]]</f>
        <v>0</v>
      </c>
      <c r="W134">
        <f>+Casos_PN_CORR[[#This Row],[27-mar]]-Casos_PN_CORR[[#This Row],[26-mar]]</f>
        <v>0</v>
      </c>
      <c r="X134">
        <f>+Casos_PN_CORR[[#This Row],[28-mar]]-Casos_PN_CORR[[#This Row],[27-mar]]</f>
        <v>0</v>
      </c>
      <c r="Y134">
        <f>+Casos_PN_CORR[[#This Row],[29-mar]]-Casos_PN_CORR[[#This Row],[28-mar]]</f>
        <v>0</v>
      </c>
      <c r="Z134">
        <f>+Casos_PN_CORR[[#This Row],[30-mar]]-Casos_PN_CORR[[#This Row],[29-mar]]</f>
        <v>0</v>
      </c>
      <c r="AA134">
        <f>+Casos_PN_CORR[[#This Row],[31-mar]]-Casos_PN_CORR[[#This Row],[30-mar]]</f>
        <v>0</v>
      </c>
      <c r="AB134">
        <f>+Casos_PN_CORR[[#This Row],[1-abr]]-Casos_PN_CORR[[#This Row],[31-mar]]</f>
        <v>0</v>
      </c>
      <c r="AC134">
        <f>+Casos_PN_CORR[[#This Row],[2-abr]]-Casos_PN_CORR[[#This Row],[1-abr]]</f>
        <v>0</v>
      </c>
      <c r="AD134">
        <f>+Casos_PN_CORR[[#This Row],[3-abr]]-Casos_PN_CORR[[#This Row],[2-abr]]</f>
        <v>0</v>
      </c>
      <c r="AE134">
        <f>+Casos_PN_CORR[[#This Row],[4-abr]]-Casos_PN_CORR[[#This Row],[3-abr]]</f>
        <v>0</v>
      </c>
      <c r="AF134">
        <f>+Casos_PN_CORR[[#This Row],[5-abr]]-Casos_PN_CORR[[#This Row],[4-abr]]</f>
        <v>0</v>
      </c>
      <c r="AG134">
        <f>+Casos_PN_CORR[[#This Row],[6-abr]]-Casos_PN_CORR[[#This Row],[5-abr]]</f>
        <v>0</v>
      </c>
      <c r="AH134">
        <f>+Casos_PN_CORR[[#This Row],[7-abr]]-Casos_PN_CORR[[#This Row],[6-abr]]</f>
        <v>0</v>
      </c>
      <c r="AI134">
        <f>+Casos_PN_CORR[[#This Row],[8-abr]]-Casos_PN_CORR[[#This Row],[7-abr]]</f>
        <v>0</v>
      </c>
      <c r="AJ134">
        <f>+Casos_PN_CORR[[#This Row],[9-abr]]-Casos_PN_CORR[[#This Row],[8-abr]]</f>
        <v>0</v>
      </c>
      <c r="AK134">
        <f>+Casos_PN_CORR[[#This Row],[10-abr]]-Casos_PN_CORR[[#This Row],[9-abr]]</f>
        <v>0</v>
      </c>
      <c r="AL134">
        <f>+Casos_PN_CORR[[#This Row],[11-abr]]-Casos_PN_CORR[[#This Row],[10-abr]]</f>
        <v>0</v>
      </c>
      <c r="AM134">
        <f>+Casos_PN_CORR[[#This Row],[12-abr]]-Casos_PN_CORR[[#This Row],[11-abr]]</f>
        <v>0</v>
      </c>
      <c r="AN134">
        <f>+Casos_PN_CORR[[#This Row],[13-abr]]-Casos_PN_CORR[[#This Row],[12-abr]]</f>
        <v>0</v>
      </c>
      <c r="AO134">
        <f>+Casos_PN_CORR[[#This Row],[14-abr]]-Casos_PN_CORR[[#This Row],[13-abr]]</f>
        <v>0</v>
      </c>
      <c r="AP134">
        <f>+Casos_PN_CORR[[#This Row],[15-abr]]-Casos_PN_CORR[[#This Row],[14-abr]]</f>
        <v>0</v>
      </c>
      <c r="AQ134">
        <f>+Casos_PN_CORR[[#This Row],[16-abr]]-Casos_PN_CORR[[#This Row],[15-abr]]</f>
        <v>0</v>
      </c>
      <c r="AR134">
        <f>+Casos_PN_CORR[[#This Row],[17-abr]]-Casos_PN_CORR[[#This Row],[16-abr]]</f>
        <v>0</v>
      </c>
      <c r="AS134">
        <f>+Casos_PN_CORR[[#This Row],[18-abr]]-Casos_PN_CORR[[#This Row],[17-abr]]</f>
        <v>0</v>
      </c>
      <c r="AT134">
        <f>+Casos_PN_CORR[[#This Row],[19-abr]]-Casos_PN_CORR[[#This Row],[18-abr]]</f>
        <v>0</v>
      </c>
      <c r="AU134">
        <f>+Casos_PN_CORR[[#This Row],[20-abr]]-Casos_PN_CORR[[#This Row],[19-abr]]</f>
        <v>0</v>
      </c>
      <c r="AV134">
        <f>+Casos_PN_CORR[[#This Row],[21-abr]]-Casos_PN_CORR[[#This Row],[20-abr]]</f>
        <v>0</v>
      </c>
      <c r="AW134">
        <f>+Casos_PN_CORR[[#This Row],[22-abr]]-Casos_PN_CORR[[#This Row],[21-abr]]</f>
        <v>0</v>
      </c>
      <c r="AX134">
        <f>+Casos_PN_CORR[[#This Row],[23-abr]]-Casos_PN_CORR[[#This Row],[22-abr]]</f>
        <v>0</v>
      </c>
      <c r="AY134">
        <f>+Casos_PN_CORR[[#This Row],[24-abr]]-Casos_PN_CORR[[#This Row],[23-abr]]</f>
        <v>0</v>
      </c>
      <c r="AZ134">
        <f>+Casos_PN_CORR[[#This Row],[25-abr]]-Casos_PN_CORR[[#This Row],[24-abr]]</f>
        <v>0</v>
      </c>
      <c r="BA134">
        <f>+Casos_PN_CORR[[#This Row],[26-abr]]-Casos_PN_CORR[[#This Row],[25-abr]]</f>
        <v>0</v>
      </c>
      <c r="BB134">
        <f>+Casos_PN_CORR[[#This Row],[27-abr]]-Casos_PN_CORR[[#This Row],[26-abr]]</f>
        <v>0</v>
      </c>
      <c r="BC134">
        <f>+Casos_PN_CORR[[#This Row],[28-abr]]-Casos_PN_CORR[[#This Row],[27-abr]]</f>
        <v>0</v>
      </c>
      <c r="BD134">
        <f>+Casos_PN_CORR[[#This Row],[29-abr]]-Casos_PN_CORR[[#This Row],[28-abr]]</f>
        <v>0</v>
      </c>
      <c r="BE134">
        <f>+Casos_PN_CORR[[#This Row],[30-abr]]-Casos_PN_CORR[[#This Row],[29-abr]]</f>
        <v>0</v>
      </c>
      <c r="BF134">
        <f>+Casos_PN_CORR[[#This Row],[1-may]]-Casos_PN_CORR[[#This Row],[30-abr]]</f>
        <v>0</v>
      </c>
      <c r="BG134">
        <f>+Casos_PN_CORR[[#This Row],[2-may]]-Casos_PN_CORR[[#This Row],[1-may]]</f>
        <v>0</v>
      </c>
      <c r="BH134">
        <f>+Casos_PN_CORR[[#This Row],[3-may]]-Casos_PN_CORR[[#This Row],[2-may]]</f>
        <v>0</v>
      </c>
      <c r="BI134">
        <f>+Casos_PN_CORR[[#This Row],[4-may]]-Casos_PN_CORR[[#This Row],[3-may]]</f>
        <v>0</v>
      </c>
      <c r="BJ134">
        <f>+Casos_PN_CORR[[#This Row],[5-may]]-Casos_PN_CORR[[#This Row],[4-may]]</f>
        <v>0</v>
      </c>
      <c r="BK134">
        <f>+Casos_PN_CORR[[#This Row],[6-may]]-Casos_PN_CORR[[#This Row],[5-may]]</f>
        <v>0</v>
      </c>
      <c r="BL134">
        <f>+Casos_PN_CORR[[#This Row],[7-may]]-Casos_PN_CORR[[#This Row],[6-may]]</f>
        <v>0</v>
      </c>
      <c r="BM134">
        <f>+Casos_PN_CORR[[#This Row],[8-may]]-Casos_PN_CORR[[#This Row],[7-may]]</f>
        <v>0</v>
      </c>
      <c r="BN134">
        <f>+Casos_PN_CORR[[#This Row],[9-may]]-Casos_PN_CORR[[#This Row],[8-may]]</f>
        <v>0</v>
      </c>
      <c r="BO134">
        <f>+Casos_PN_CORR[[#This Row],[10-may]]-Casos_PN_CORR[[#This Row],[9-may]]</f>
        <v>0</v>
      </c>
      <c r="BP134">
        <f>+Casos_PN_CORR[[#This Row],[11-may]]-Casos_PN_CORR[[#This Row],[10-may]]</f>
        <v>0</v>
      </c>
      <c r="BQ134">
        <f>+Casos_PN_CORR[[#This Row],[12-may]]-Casos_PN_CORR[[#This Row],[11-may]]</f>
        <v>0</v>
      </c>
      <c r="BR134">
        <f>+Casos_PN_CORR[[#This Row],[13-may]]-Casos_PN_CORR[[#This Row],[12-may]]</f>
        <v>0</v>
      </c>
      <c r="BS134">
        <f>+Casos_PN_CORR[[#This Row],[14-may]]-Casos_PN_CORR[[#This Row],[13-may]]</f>
        <v>0</v>
      </c>
      <c r="BT134">
        <f>+Casos_PN_CORR[[#This Row],[15-may]]-Casos_PN_CORR[[#This Row],[14-may]]</f>
        <v>0</v>
      </c>
      <c r="BU134">
        <f>+Casos_PN_CORR[[#This Row],[16-may]]-Casos_PN_CORR[[#This Row],[15-may]]</f>
        <v>0</v>
      </c>
      <c r="BV134">
        <f>+Casos_PN_CORR[[#This Row],[17-may]]-Casos_PN_CORR[[#This Row],[16-may]]</f>
        <v>0</v>
      </c>
      <c r="BW134">
        <f>+Casos_PN_CORR[[#This Row],[18-may]]-Casos_PN_CORR[[#This Row],[17-may]]</f>
        <v>0</v>
      </c>
      <c r="BX134">
        <f>+Casos_PN_CORR[[#This Row],[19-may]]-Casos_PN_CORR[[#This Row],[18-may]]</f>
        <v>0</v>
      </c>
      <c r="BY134">
        <f>+Casos_PN_CORR[[#This Row],[20-may]]-Casos_PN_CORR[[#This Row],[19-may]]</f>
        <v>0</v>
      </c>
      <c r="BZ134">
        <f>+Casos_PN_CORR[[#This Row],[21-may]]-Casos_PN_CORR[[#This Row],[20-may]]</f>
        <v>0</v>
      </c>
      <c r="CA134">
        <f>+Casos_PN_CORR[[#This Row],[22-may]]-Casos_PN_CORR[[#This Row],[21-may]]</f>
        <v>0</v>
      </c>
      <c r="CB134">
        <f>+Casos_PN_CORR[[#This Row],[23-may]]-Casos_PN_CORR[[#This Row],[22-may]]</f>
        <v>0</v>
      </c>
      <c r="CC134">
        <f>+Casos_PN_CORR[[#This Row],[24-may]]-Casos_PN_CORR[[#This Row],[23-may]]</f>
        <v>0</v>
      </c>
      <c r="CD134">
        <f>+Casos_PN_CORR[[#This Row],[25-may]]-Casos_PN_CORR[[#This Row],[24-may]]</f>
        <v>0</v>
      </c>
      <c r="CE134">
        <f>+Casos_PN_CORR[[#This Row],[26-may]]-Casos_PN_CORR[[#This Row],[25-may]]</f>
        <v>0</v>
      </c>
      <c r="CF134">
        <f>+Casos_PN_CORR[[#This Row],[27-may]]-Casos_PN_CORR[[#This Row],[26-may]]</f>
        <v>0</v>
      </c>
      <c r="CG134">
        <f>+Casos_PN_CORR[[#This Row],[28-may]]-Casos_PN_CORR[[#This Row],[27-may]]</f>
        <v>0</v>
      </c>
      <c r="CH134">
        <f>+Casos_PN_CORR[[#This Row],[29-may]]-Casos_PN_CORR[[#This Row],[28-may]]</f>
        <v>0</v>
      </c>
      <c r="CI134">
        <f>+Casos_PN_CORR[[#This Row],[30-may]]-Casos_PN_CORR[[#This Row],[29-may]]</f>
        <v>0</v>
      </c>
      <c r="CJ134">
        <f>+Casos_PN_CORR[[#This Row],[31-may]]-Casos_PN_CORR[[#This Row],[30-may]]</f>
        <v>0</v>
      </c>
      <c r="CK134">
        <f>+Casos_PN_CORR[[#This Row],[1-jun]]-Casos_PN_CORR[[#This Row],[31-may]]</f>
        <v>0</v>
      </c>
      <c r="CL134">
        <f>+Casos_PN_CORR[[#This Row],[2-jun]]-Casos_PN_CORR[[#This Row],[1-jun]]</f>
        <v>0</v>
      </c>
      <c r="CM134">
        <f>+Casos_PN_CORR[[#This Row],[3-jun]]-Casos_PN_CORR[[#This Row],[2-jun]]</f>
        <v>0</v>
      </c>
      <c r="CN134">
        <f>+Casos_PN_CORR[[#This Row],[4-jun]]-Casos_PN_CORR[[#This Row],[3-jun]]</f>
        <v>0</v>
      </c>
      <c r="CO134">
        <f>+Casos_PN_CORR[[#This Row],[5-jun]]-Casos_PN_CORR[[#This Row],[4-jun]]</f>
        <v>0</v>
      </c>
      <c r="CP134">
        <f>+Casos_PN_CORR[[#This Row],[6-jun]]-Casos_PN_CORR[[#This Row],[5-jun]]</f>
        <v>0</v>
      </c>
    </row>
    <row r="135" spans="1:94">
      <c r="A135">
        <v>60702</v>
      </c>
      <c r="B135" s="2" t="s">
        <v>214</v>
      </c>
      <c r="C135" s="2" t="s">
        <v>286</v>
      </c>
      <c r="D135" s="2" t="s">
        <v>287</v>
      </c>
      <c r="E135" s="4">
        <f t="shared" si="2"/>
        <v>0</v>
      </c>
      <c r="F135">
        <f>+Casos_PN_CORR[[#This Row],[10-mar]]</f>
        <v>0</v>
      </c>
      <c r="G135">
        <f>+Casos_PN_CORR[[#This Row],[11-mar]]-Casos_PN_CORR[[#This Row],[10-mar]]</f>
        <v>0</v>
      </c>
      <c r="H135">
        <f>+Casos_PN_CORR[[#This Row],[12-mar]]-Casos_PN_CORR[[#This Row],[11-mar]]</f>
        <v>0</v>
      </c>
      <c r="I135">
        <f>+Casos_PN_CORR[[#This Row],[13-mar]]-Casos_PN_CORR[[#This Row],[12-mar]]</f>
        <v>0</v>
      </c>
      <c r="J135">
        <f>+Casos_PN_CORR[[#This Row],[14-mar]]-Casos_PN_CORR[[#This Row],[13-mar]]</f>
        <v>0</v>
      </c>
      <c r="K135">
        <f>+Casos_PN_CORR[[#This Row],[15-mar]]-Casos_PN_CORR[[#This Row],[14-mar]]</f>
        <v>0</v>
      </c>
      <c r="L135">
        <f>+Casos_PN_CORR[[#This Row],[16-mar]]-Casos_PN_CORR[[#This Row],[15-mar]]</f>
        <v>0</v>
      </c>
      <c r="M135">
        <f>+Casos_PN_CORR[[#This Row],[17-mar]]-Casos_PN_CORR[[#This Row],[16-mar]]</f>
        <v>0</v>
      </c>
      <c r="N135">
        <f>+Casos_PN_CORR[[#This Row],[18-mar]]-Casos_PN_CORR[[#This Row],[17-mar]]</f>
        <v>0</v>
      </c>
      <c r="O135">
        <f>+Casos_PN_CORR[[#This Row],[19-mar]]-Casos_PN_CORR[[#This Row],[18-mar]]</f>
        <v>0</v>
      </c>
      <c r="P135">
        <f>+Casos_PN_CORR[[#This Row],[20-mar]]-Casos_PN_CORR[[#This Row],[19-mar]]</f>
        <v>0</v>
      </c>
      <c r="Q135">
        <f>+Casos_PN_CORR[[#This Row],[21-mar]]-Casos_PN_CORR[[#This Row],[20-mar]]</f>
        <v>0</v>
      </c>
      <c r="R135">
        <f>+Casos_PN_CORR[[#This Row],[22-mar]]-Casos_PN_CORR[[#This Row],[21-mar]]</f>
        <v>0</v>
      </c>
      <c r="S135">
        <f>+Casos_PN_CORR[[#This Row],[23-mar]]-Casos_PN_CORR[[#This Row],[22-mar]]</f>
        <v>0</v>
      </c>
      <c r="T135">
        <f>+Casos_PN_CORR[[#This Row],[24-mar]]-Casos_PN_CORR[[#This Row],[23-mar]]</f>
        <v>0</v>
      </c>
      <c r="U135">
        <f>+Casos_PN_CORR[[#This Row],[25-mar]]-Casos_PN_CORR[[#This Row],[24-mar]]</f>
        <v>0</v>
      </c>
      <c r="V135">
        <f>+Casos_PN_CORR[[#This Row],[26-mar]]-Casos_PN_CORR[[#This Row],[25-mar]]</f>
        <v>0</v>
      </c>
      <c r="W135">
        <f>+Casos_PN_CORR[[#This Row],[27-mar]]-Casos_PN_CORR[[#This Row],[26-mar]]</f>
        <v>0</v>
      </c>
      <c r="X135">
        <f>+Casos_PN_CORR[[#This Row],[28-mar]]-Casos_PN_CORR[[#This Row],[27-mar]]</f>
        <v>0</v>
      </c>
      <c r="Y135">
        <f>+Casos_PN_CORR[[#This Row],[29-mar]]-Casos_PN_CORR[[#This Row],[28-mar]]</f>
        <v>0</v>
      </c>
      <c r="Z135">
        <f>+Casos_PN_CORR[[#This Row],[30-mar]]-Casos_PN_CORR[[#This Row],[29-mar]]</f>
        <v>0</v>
      </c>
      <c r="AA135">
        <f>+Casos_PN_CORR[[#This Row],[31-mar]]-Casos_PN_CORR[[#This Row],[30-mar]]</f>
        <v>0</v>
      </c>
      <c r="AB135">
        <f>+Casos_PN_CORR[[#This Row],[1-abr]]-Casos_PN_CORR[[#This Row],[31-mar]]</f>
        <v>0</v>
      </c>
      <c r="AC135">
        <f>+Casos_PN_CORR[[#This Row],[2-abr]]-Casos_PN_CORR[[#This Row],[1-abr]]</f>
        <v>0</v>
      </c>
      <c r="AD135">
        <f>+Casos_PN_CORR[[#This Row],[3-abr]]-Casos_PN_CORR[[#This Row],[2-abr]]</f>
        <v>0</v>
      </c>
      <c r="AE135">
        <f>+Casos_PN_CORR[[#This Row],[4-abr]]-Casos_PN_CORR[[#This Row],[3-abr]]</f>
        <v>0</v>
      </c>
      <c r="AF135">
        <f>+Casos_PN_CORR[[#This Row],[5-abr]]-Casos_PN_CORR[[#This Row],[4-abr]]</f>
        <v>0</v>
      </c>
      <c r="AG135">
        <f>+Casos_PN_CORR[[#This Row],[6-abr]]-Casos_PN_CORR[[#This Row],[5-abr]]</f>
        <v>0</v>
      </c>
      <c r="AH135">
        <f>+Casos_PN_CORR[[#This Row],[7-abr]]-Casos_PN_CORR[[#This Row],[6-abr]]</f>
        <v>0</v>
      </c>
      <c r="AI135">
        <f>+Casos_PN_CORR[[#This Row],[8-abr]]-Casos_PN_CORR[[#This Row],[7-abr]]</f>
        <v>0</v>
      </c>
      <c r="AJ135">
        <f>+Casos_PN_CORR[[#This Row],[9-abr]]-Casos_PN_CORR[[#This Row],[8-abr]]</f>
        <v>0</v>
      </c>
      <c r="AK135">
        <f>+Casos_PN_CORR[[#This Row],[10-abr]]-Casos_PN_CORR[[#This Row],[9-abr]]</f>
        <v>0</v>
      </c>
      <c r="AL135">
        <f>+Casos_PN_CORR[[#This Row],[11-abr]]-Casos_PN_CORR[[#This Row],[10-abr]]</f>
        <v>0</v>
      </c>
      <c r="AM135">
        <f>+Casos_PN_CORR[[#This Row],[12-abr]]-Casos_PN_CORR[[#This Row],[11-abr]]</f>
        <v>0</v>
      </c>
      <c r="AN135">
        <f>+Casos_PN_CORR[[#This Row],[13-abr]]-Casos_PN_CORR[[#This Row],[12-abr]]</f>
        <v>0</v>
      </c>
      <c r="AO135">
        <f>+Casos_PN_CORR[[#This Row],[14-abr]]-Casos_PN_CORR[[#This Row],[13-abr]]</f>
        <v>0</v>
      </c>
      <c r="AP135">
        <f>+Casos_PN_CORR[[#This Row],[15-abr]]-Casos_PN_CORR[[#This Row],[14-abr]]</f>
        <v>0</v>
      </c>
      <c r="AQ135">
        <f>+Casos_PN_CORR[[#This Row],[16-abr]]-Casos_PN_CORR[[#This Row],[15-abr]]</f>
        <v>0</v>
      </c>
      <c r="AR135">
        <f>+Casos_PN_CORR[[#This Row],[17-abr]]-Casos_PN_CORR[[#This Row],[16-abr]]</f>
        <v>0</v>
      </c>
      <c r="AS135">
        <f>+Casos_PN_CORR[[#This Row],[18-abr]]-Casos_PN_CORR[[#This Row],[17-abr]]</f>
        <v>0</v>
      </c>
      <c r="AT135">
        <f>+Casos_PN_CORR[[#This Row],[19-abr]]-Casos_PN_CORR[[#This Row],[18-abr]]</f>
        <v>0</v>
      </c>
      <c r="AU135">
        <f>+Casos_PN_CORR[[#This Row],[20-abr]]-Casos_PN_CORR[[#This Row],[19-abr]]</f>
        <v>0</v>
      </c>
      <c r="AV135">
        <f>+Casos_PN_CORR[[#This Row],[21-abr]]-Casos_PN_CORR[[#This Row],[20-abr]]</f>
        <v>0</v>
      </c>
      <c r="AW135">
        <f>+Casos_PN_CORR[[#This Row],[22-abr]]-Casos_PN_CORR[[#This Row],[21-abr]]</f>
        <v>0</v>
      </c>
      <c r="AX135">
        <f>+Casos_PN_CORR[[#This Row],[23-abr]]-Casos_PN_CORR[[#This Row],[22-abr]]</f>
        <v>0</v>
      </c>
      <c r="AY135">
        <f>+Casos_PN_CORR[[#This Row],[24-abr]]-Casos_PN_CORR[[#This Row],[23-abr]]</f>
        <v>0</v>
      </c>
      <c r="AZ135">
        <f>+Casos_PN_CORR[[#This Row],[25-abr]]-Casos_PN_CORR[[#This Row],[24-abr]]</f>
        <v>0</v>
      </c>
      <c r="BA135">
        <f>+Casos_PN_CORR[[#This Row],[26-abr]]-Casos_PN_CORR[[#This Row],[25-abr]]</f>
        <v>0</v>
      </c>
      <c r="BB135">
        <f>+Casos_PN_CORR[[#This Row],[27-abr]]-Casos_PN_CORR[[#This Row],[26-abr]]</f>
        <v>0</v>
      </c>
      <c r="BC135">
        <f>+Casos_PN_CORR[[#This Row],[28-abr]]-Casos_PN_CORR[[#This Row],[27-abr]]</f>
        <v>0</v>
      </c>
      <c r="BD135">
        <f>+Casos_PN_CORR[[#This Row],[29-abr]]-Casos_PN_CORR[[#This Row],[28-abr]]</f>
        <v>0</v>
      </c>
      <c r="BE135">
        <f>+Casos_PN_CORR[[#This Row],[30-abr]]-Casos_PN_CORR[[#This Row],[29-abr]]</f>
        <v>0</v>
      </c>
      <c r="BF135">
        <f>+Casos_PN_CORR[[#This Row],[1-may]]-Casos_PN_CORR[[#This Row],[30-abr]]</f>
        <v>0</v>
      </c>
      <c r="BG135">
        <f>+Casos_PN_CORR[[#This Row],[2-may]]-Casos_PN_CORR[[#This Row],[1-may]]</f>
        <v>0</v>
      </c>
      <c r="BH135">
        <f>+Casos_PN_CORR[[#This Row],[3-may]]-Casos_PN_CORR[[#This Row],[2-may]]</f>
        <v>0</v>
      </c>
      <c r="BI135">
        <f>+Casos_PN_CORR[[#This Row],[4-may]]-Casos_PN_CORR[[#This Row],[3-may]]</f>
        <v>0</v>
      </c>
      <c r="BJ135">
        <f>+Casos_PN_CORR[[#This Row],[5-may]]-Casos_PN_CORR[[#This Row],[4-may]]</f>
        <v>0</v>
      </c>
      <c r="BK135">
        <f>+Casos_PN_CORR[[#This Row],[6-may]]-Casos_PN_CORR[[#This Row],[5-may]]</f>
        <v>0</v>
      </c>
      <c r="BL135">
        <f>+Casos_PN_CORR[[#This Row],[7-may]]-Casos_PN_CORR[[#This Row],[6-may]]</f>
        <v>0</v>
      </c>
      <c r="BM135">
        <f>+Casos_PN_CORR[[#This Row],[8-may]]-Casos_PN_CORR[[#This Row],[7-may]]</f>
        <v>0</v>
      </c>
      <c r="BN135">
        <f>+Casos_PN_CORR[[#This Row],[9-may]]-Casos_PN_CORR[[#This Row],[8-may]]</f>
        <v>0</v>
      </c>
      <c r="BO135">
        <f>+Casos_PN_CORR[[#This Row],[10-may]]-Casos_PN_CORR[[#This Row],[9-may]]</f>
        <v>0</v>
      </c>
      <c r="BP135">
        <f>+Casos_PN_CORR[[#This Row],[11-may]]-Casos_PN_CORR[[#This Row],[10-may]]</f>
        <v>0</v>
      </c>
      <c r="BQ135">
        <f>+Casos_PN_CORR[[#This Row],[12-may]]-Casos_PN_CORR[[#This Row],[11-may]]</f>
        <v>0</v>
      </c>
      <c r="BR135">
        <f>+Casos_PN_CORR[[#This Row],[13-may]]-Casos_PN_CORR[[#This Row],[12-may]]</f>
        <v>0</v>
      </c>
      <c r="BS135">
        <f>+Casos_PN_CORR[[#This Row],[14-may]]-Casos_PN_CORR[[#This Row],[13-may]]</f>
        <v>0</v>
      </c>
      <c r="BT135">
        <f>+Casos_PN_CORR[[#This Row],[15-may]]-Casos_PN_CORR[[#This Row],[14-may]]</f>
        <v>0</v>
      </c>
      <c r="BU135">
        <f>+Casos_PN_CORR[[#This Row],[16-may]]-Casos_PN_CORR[[#This Row],[15-may]]</f>
        <v>0</v>
      </c>
      <c r="BV135">
        <f>+Casos_PN_CORR[[#This Row],[17-may]]-Casos_PN_CORR[[#This Row],[16-may]]</f>
        <v>0</v>
      </c>
      <c r="BW135">
        <f>+Casos_PN_CORR[[#This Row],[18-may]]-Casos_PN_CORR[[#This Row],[17-may]]</f>
        <v>0</v>
      </c>
      <c r="BX135">
        <f>+Casos_PN_CORR[[#This Row],[19-may]]-Casos_PN_CORR[[#This Row],[18-may]]</f>
        <v>0</v>
      </c>
      <c r="BY135">
        <f>+Casos_PN_CORR[[#This Row],[20-may]]-Casos_PN_CORR[[#This Row],[19-may]]</f>
        <v>0</v>
      </c>
      <c r="BZ135">
        <f>+Casos_PN_CORR[[#This Row],[21-may]]-Casos_PN_CORR[[#This Row],[20-may]]</f>
        <v>0</v>
      </c>
      <c r="CA135">
        <f>+Casos_PN_CORR[[#This Row],[22-may]]-Casos_PN_CORR[[#This Row],[21-may]]</f>
        <v>0</v>
      </c>
      <c r="CB135">
        <f>+Casos_PN_CORR[[#This Row],[23-may]]-Casos_PN_CORR[[#This Row],[22-may]]</f>
        <v>0</v>
      </c>
      <c r="CC135">
        <f>+Casos_PN_CORR[[#This Row],[24-may]]-Casos_PN_CORR[[#This Row],[23-may]]</f>
        <v>0</v>
      </c>
      <c r="CD135">
        <f>+Casos_PN_CORR[[#This Row],[25-may]]-Casos_PN_CORR[[#This Row],[24-may]]</f>
        <v>0</v>
      </c>
      <c r="CE135">
        <f>+Casos_PN_CORR[[#This Row],[26-may]]-Casos_PN_CORR[[#This Row],[25-may]]</f>
        <v>0</v>
      </c>
      <c r="CF135">
        <f>+Casos_PN_CORR[[#This Row],[27-may]]-Casos_PN_CORR[[#This Row],[26-may]]</f>
        <v>0</v>
      </c>
      <c r="CG135">
        <f>+Casos_PN_CORR[[#This Row],[28-may]]-Casos_PN_CORR[[#This Row],[27-may]]</f>
        <v>0</v>
      </c>
      <c r="CH135">
        <f>+Casos_PN_CORR[[#This Row],[29-may]]-Casos_PN_CORR[[#This Row],[28-may]]</f>
        <v>0</v>
      </c>
      <c r="CI135">
        <f>+Casos_PN_CORR[[#This Row],[30-may]]-Casos_PN_CORR[[#This Row],[29-may]]</f>
        <v>0</v>
      </c>
      <c r="CJ135">
        <f>+Casos_PN_CORR[[#This Row],[31-may]]-Casos_PN_CORR[[#This Row],[30-may]]</f>
        <v>0</v>
      </c>
      <c r="CK135">
        <f>+Casos_PN_CORR[[#This Row],[1-jun]]-Casos_PN_CORR[[#This Row],[31-may]]</f>
        <v>0</v>
      </c>
      <c r="CL135">
        <f>+Casos_PN_CORR[[#This Row],[2-jun]]-Casos_PN_CORR[[#This Row],[1-jun]]</f>
        <v>0</v>
      </c>
      <c r="CM135">
        <f>+Casos_PN_CORR[[#This Row],[3-jun]]-Casos_PN_CORR[[#This Row],[2-jun]]</f>
        <v>0</v>
      </c>
      <c r="CN135">
        <f>+Casos_PN_CORR[[#This Row],[4-jun]]-Casos_PN_CORR[[#This Row],[3-jun]]</f>
        <v>0</v>
      </c>
      <c r="CO135">
        <f>+Casos_PN_CORR[[#This Row],[5-jun]]-Casos_PN_CORR[[#This Row],[4-jun]]</f>
        <v>0</v>
      </c>
      <c r="CP135">
        <f>+Casos_PN_CORR[[#This Row],[6-jun]]-Casos_PN_CORR[[#This Row],[5-jun]]</f>
        <v>0</v>
      </c>
    </row>
    <row r="136" spans="1:94">
      <c r="A136">
        <v>130305</v>
      </c>
      <c r="B136" s="2" t="s">
        <v>131</v>
      </c>
      <c r="C136" s="2" t="s">
        <v>219</v>
      </c>
      <c r="D136" s="2" t="s">
        <v>288</v>
      </c>
      <c r="E136" s="4">
        <f t="shared" si="2"/>
        <v>0</v>
      </c>
      <c r="F136">
        <f>+Casos_PN_CORR[[#This Row],[10-mar]]</f>
        <v>0</v>
      </c>
      <c r="G136">
        <f>+Casos_PN_CORR[[#This Row],[11-mar]]-Casos_PN_CORR[[#This Row],[10-mar]]</f>
        <v>0</v>
      </c>
      <c r="H136">
        <f>+Casos_PN_CORR[[#This Row],[12-mar]]-Casos_PN_CORR[[#This Row],[11-mar]]</f>
        <v>0</v>
      </c>
      <c r="I136">
        <f>+Casos_PN_CORR[[#This Row],[13-mar]]-Casos_PN_CORR[[#This Row],[12-mar]]</f>
        <v>0</v>
      </c>
      <c r="J136">
        <f>+Casos_PN_CORR[[#This Row],[14-mar]]-Casos_PN_CORR[[#This Row],[13-mar]]</f>
        <v>0</v>
      </c>
      <c r="K136">
        <f>+Casos_PN_CORR[[#This Row],[15-mar]]-Casos_PN_CORR[[#This Row],[14-mar]]</f>
        <v>0</v>
      </c>
      <c r="L136">
        <f>+Casos_PN_CORR[[#This Row],[16-mar]]-Casos_PN_CORR[[#This Row],[15-mar]]</f>
        <v>0</v>
      </c>
      <c r="M136">
        <f>+Casos_PN_CORR[[#This Row],[17-mar]]-Casos_PN_CORR[[#This Row],[16-mar]]</f>
        <v>0</v>
      </c>
      <c r="N136">
        <f>+Casos_PN_CORR[[#This Row],[18-mar]]-Casos_PN_CORR[[#This Row],[17-mar]]</f>
        <v>0</v>
      </c>
      <c r="O136">
        <f>+Casos_PN_CORR[[#This Row],[19-mar]]-Casos_PN_CORR[[#This Row],[18-mar]]</f>
        <v>0</v>
      </c>
      <c r="P136">
        <f>+Casos_PN_CORR[[#This Row],[20-mar]]-Casos_PN_CORR[[#This Row],[19-mar]]</f>
        <v>0</v>
      </c>
      <c r="Q136">
        <f>+Casos_PN_CORR[[#This Row],[21-mar]]-Casos_PN_CORR[[#This Row],[20-mar]]</f>
        <v>0</v>
      </c>
      <c r="R136">
        <f>+Casos_PN_CORR[[#This Row],[22-mar]]-Casos_PN_CORR[[#This Row],[21-mar]]</f>
        <v>0</v>
      </c>
      <c r="S136">
        <f>+Casos_PN_CORR[[#This Row],[23-mar]]-Casos_PN_CORR[[#This Row],[22-mar]]</f>
        <v>0</v>
      </c>
      <c r="T136">
        <f>+Casos_PN_CORR[[#This Row],[24-mar]]-Casos_PN_CORR[[#This Row],[23-mar]]</f>
        <v>0</v>
      </c>
      <c r="U136">
        <f>+Casos_PN_CORR[[#This Row],[25-mar]]-Casos_PN_CORR[[#This Row],[24-mar]]</f>
        <v>0</v>
      </c>
      <c r="V136">
        <f>+Casos_PN_CORR[[#This Row],[26-mar]]-Casos_PN_CORR[[#This Row],[25-mar]]</f>
        <v>0</v>
      </c>
      <c r="W136">
        <f>+Casos_PN_CORR[[#This Row],[27-mar]]-Casos_PN_CORR[[#This Row],[26-mar]]</f>
        <v>0</v>
      </c>
      <c r="X136">
        <f>+Casos_PN_CORR[[#This Row],[28-mar]]-Casos_PN_CORR[[#This Row],[27-mar]]</f>
        <v>0</v>
      </c>
      <c r="Y136">
        <f>+Casos_PN_CORR[[#This Row],[29-mar]]-Casos_PN_CORR[[#This Row],[28-mar]]</f>
        <v>0</v>
      </c>
      <c r="Z136">
        <f>+Casos_PN_CORR[[#This Row],[30-mar]]-Casos_PN_CORR[[#This Row],[29-mar]]</f>
        <v>0</v>
      </c>
      <c r="AA136">
        <f>+Casos_PN_CORR[[#This Row],[31-mar]]-Casos_PN_CORR[[#This Row],[30-mar]]</f>
        <v>0</v>
      </c>
      <c r="AB136">
        <f>+Casos_PN_CORR[[#This Row],[1-abr]]-Casos_PN_CORR[[#This Row],[31-mar]]</f>
        <v>0</v>
      </c>
      <c r="AC136">
        <f>+Casos_PN_CORR[[#This Row],[2-abr]]-Casos_PN_CORR[[#This Row],[1-abr]]</f>
        <v>0</v>
      </c>
      <c r="AD136">
        <f>+Casos_PN_CORR[[#This Row],[3-abr]]-Casos_PN_CORR[[#This Row],[2-abr]]</f>
        <v>0</v>
      </c>
      <c r="AE136">
        <f>+Casos_PN_CORR[[#This Row],[4-abr]]-Casos_PN_CORR[[#This Row],[3-abr]]</f>
        <v>0</v>
      </c>
      <c r="AF136">
        <f>+Casos_PN_CORR[[#This Row],[5-abr]]-Casos_PN_CORR[[#This Row],[4-abr]]</f>
        <v>0</v>
      </c>
      <c r="AG136">
        <f>+Casos_PN_CORR[[#This Row],[6-abr]]-Casos_PN_CORR[[#This Row],[5-abr]]</f>
        <v>0</v>
      </c>
      <c r="AH136">
        <f>+Casos_PN_CORR[[#This Row],[7-abr]]-Casos_PN_CORR[[#This Row],[6-abr]]</f>
        <v>0</v>
      </c>
      <c r="AI136">
        <f>+Casos_PN_CORR[[#This Row],[8-abr]]-Casos_PN_CORR[[#This Row],[7-abr]]</f>
        <v>0</v>
      </c>
      <c r="AJ136">
        <f>+Casos_PN_CORR[[#This Row],[9-abr]]-Casos_PN_CORR[[#This Row],[8-abr]]</f>
        <v>0</v>
      </c>
      <c r="AK136">
        <f>+Casos_PN_CORR[[#This Row],[10-abr]]-Casos_PN_CORR[[#This Row],[9-abr]]</f>
        <v>0</v>
      </c>
      <c r="AL136">
        <f>+Casos_PN_CORR[[#This Row],[11-abr]]-Casos_PN_CORR[[#This Row],[10-abr]]</f>
        <v>0</v>
      </c>
      <c r="AM136">
        <f>+Casos_PN_CORR[[#This Row],[12-abr]]-Casos_PN_CORR[[#This Row],[11-abr]]</f>
        <v>0</v>
      </c>
      <c r="AN136">
        <f>+Casos_PN_CORR[[#This Row],[13-abr]]-Casos_PN_CORR[[#This Row],[12-abr]]</f>
        <v>0</v>
      </c>
      <c r="AO136">
        <f>+Casos_PN_CORR[[#This Row],[14-abr]]-Casos_PN_CORR[[#This Row],[13-abr]]</f>
        <v>0</v>
      </c>
      <c r="AP136">
        <f>+Casos_PN_CORR[[#This Row],[15-abr]]-Casos_PN_CORR[[#This Row],[14-abr]]</f>
        <v>0</v>
      </c>
      <c r="AQ136">
        <f>+Casos_PN_CORR[[#This Row],[16-abr]]-Casos_PN_CORR[[#This Row],[15-abr]]</f>
        <v>0</v>
      </c>
      <c r="AR136">
        <f>+Casos_PN_CORR[[#This Row],[17-abr]]-Casos_PN_CORR[[#This Row],[16-abr]]</f>
        <v>0</v>
      </c>
      <c r="AS136">
        <f>+Casos_PN_CORR[[#This Row],[18-abr]]-Casos_PN_CORR[[#This Row],[17-abr]]</f>
        <v>0</v>
      </c>
      <c r="AT136">
        <f>+Casos_PN_CORR[[#This Row],[19-abr]]-Casos_PN_CORR[[#This Row],[18-abr]]</f>
        <v>0</v>
      </c>
      <c r="AU136">
        <f>+Casos_PN_CORR[[#This Row],[20-abr]]-Casos_PN_CORR[[#This Row],[19-abr]]</f>
        <v>0</v>
      </c>
      <c r="AV136">
        <f>+Casos_PN_CORR[[#This Row],[21-abr]]-Casos_PN_CORR[[#This Row],[20-abr]]</f>
        <v>0</v>
      </c>
      <c r="AW136">
        <f>+Casos_PN_CORR[[#This Row],[22-abr]]-Casos_PN_CORR[[#This Row],[21-abr]]</f>
        <v>0</v>
      </c>
      <c r="AX136">
        <f>+Casos_PN_CORR[[#This Row],[23-abr]]-Casos_PN_CORR[[#This Row],[22-abr]]</f>
        <v>0</v>
      </c>
      <c r="AY136">
        <f>+Casos_PN_CORR[[#This Row],[24-abr]]-Casos_PN_CORR[[#This Row],[23-abr]]</f>
        <v>0</v>
      </c>
      <c r="AZ136">
        <f>+Casos_PN_CORR[[#This Row],[25-abr]]-Casos_PN_CORR[[#This Row],[24-abr]]</f>
        <v>0</v>
      </c>
      <c r="BA136">
        <f>+Casos_PN_CORR[[#This Row],[26-abr]]-Casos_PN_CORR[[#This Row],[25-abr]]</f>
        <v>0</v>
      </c>
      <c r="BB136">
        <f>+Casos_PN_CORR[[#This Row],[27-abr]]-Casos_PN_CORR[[#This Row],[26-abr]]</f>
        <v>0</v>
      </c>
      <c r="BC136">
        <f>+Casos_PN_CORR[[#This Row],[28-abr]]-Casos_PN_CORR[[#This Row],[27-abr]]</f>
        <v>0</v>
      </c>
      <c r="BD136">
        <f>+Casos_PN_CORR[[#This Row],[29-abr]]-Casos_PN_CORR[[#This Row],[28-abr]]</f>
        <v>0</v>
      </c>
      <c r="BE136">
        <f>+Casos_PN_CORR[[#This Row],[30-abr]]-Casos_PN_CORR[[#This Row],[29-abr]]</f>
        <v>0</v>
      </c>
      <c r="BF136">
        <f>+Casos_PN_CORR[[#This Row],[1-may]]-Casos_PN_CORR[[#This Row],[30-abr]]</f>
        <v>0</v>
      </c>
      <c r="BG136">
        <f>+Casos_PN_CORR[[#This Row],[2-may]]-Casos_PN_CORR[[#This Row],[1-may]]</f>
        <v>0</v>
      </c>
      <c r="BH136">
        <f>+Casos_PN_CORR[[#This Row],[3-may]]-Casos_PN_CORR[[#This Row],[2-may]]</f>
        <v>0</v>
      </c>
      <c r="BI136">
        <f>+Casos_PN_CORR[[#This Row],[4-may]]-Casos_PN_CORR[[#This Row],[3-may]]</f>
        <v>0</v>
      </c>
      <c r="BJ136">
        <f>+Casos_PN_CORR[[#This Row],[5-may]]-Casos_PN_CORR[[#This Row],[4-may]]</f>
        <v>0</v>
      </c>
      <c r="BK136">
        <f>+Casos_PN_CORR[[#This Row],[6-may]]-Casos_PN_CORR[[#This Row],[5-may]]</f>
        <v>0</v>
      </c>
      <c r="BL136">
        <f>+Casos_PN_CORR[[#This Row],[7-may]]-Casos_PN_CORR[[#This Row],[6-may]]</f>
        <v>0</v>
      </c>
      <c r="BM136">
        <f>+Casos_PN_CORR[[#This Row],[8-may]]-Casos_PN_CORR[[#This Row],[7-may]]</f>
        <v>0</v>
      </c>
      <c r="BN136">
        <f>+Casos_PN_CORR[[#This Row],[9-may]]-Casos_PN_CORR[[#This Row],[8-may]]</f>
        <v>0</v>
      </c>
      <c r="BO136">
        <f>+Casos_PN_CORR[[#This Row],[10-may]]-Casos_PN_CORR[[#This Row],[9-may]]</f>
        <v>0</v>
      </c>
      <c r="BP136">
        <f>+Casos_PN_CORR[[#This Row],[11-may]]-Casos_PN_CORR[[#This Row],[10-may]]</f>
        <v>0</v>
      </c>
      <c r="BQ136">
        <f>+Casos_PN_CORR[[#This Row],[12-may]]-Casos_PN_CORR[[#This Row],[11-may]]</f>
        <v>0</v>
      </c>
      <c r="BR136">
        <f>+Casos_PN_CORR[[#This Row],[13-may]]-Casos_PN_CORR[[#This Row],[12-may]]</f>
        <v>0</v>
      </c>
      <c r="BS136">
        <f>+Casos_PN_CORR[[#This Row],[14-may]]-Casos_PN_CORR[[#This Row],[13-may]]</f>
        <v>0</v>
      </c>
      <c r="BT136">
        <f>+Casos_PN_CORR[[#This Row],[15-may]]-Casos_PN_CORR[[#This Row],[14-may]]</f>
        <v>0</v>
      </c>
      <c r="BU136">
        <f>+Casos_PN_CORR[[#This Row],[16-may]]-Casos_PN_CORR[[#This Row],[15-may]]</f>
        <v>0</v>
      </c>
      <c r="BV136">
        <f>+Casos_PN_CORR[[#This Row],[17-may]]-Casos_PN_CORR[[#This Row],[16-may]]</f>
        <v>0</v>
      </c>
      <c r="BW136">
        <f>+Casos_PN_CORR[[#This Row],[18-may]]-Casos_PN_CORR[[#This Row],[17-may]]</f>
        <v>0</v>
      </c>
      <c r="BX136">
        <f>+Casos_PN_CORR[[#This Row],[19-may]]-Casos_PN_CORR[[#This Row],[18-may]]</f>
        <v>0</v>
      </c>
      <c r="BY136">
        <f>+Casos_PN_CORR[[#This Row],[20-may]]-Casos_PN_CORR[[#This Row],[19-may]]</f>
        <v>0</v>
      </c>
      <c r="BZ136">
        <f>+Casos_PN_CORR[[#This Row],[21-may]]-Casos_PN_CORR[[#This Row],[20-may]]</f>
        <v>0</v>
      </c>
      <c r="CA136">
        <f>+Casos_PN_CORR[[#This Row],[22-may]]-Casos_PN_CORR[[#This Row],[21-may]]</f>
        <v>0</v>
      </c>
      <c r="CB136">
        <f>+Casos_PN_CORR[[#This Row],[23-may]]-Casos_PN_CORR[[#This Row],[22-may]]</f>
        <v>0</v>
      </c>
      <c r="CC136">
        <f>+Casos_PN_CORR[[#This Row],[24-may]]-Casos_PN_CORR[[#This Row],[23-may]]</f>
        <v>0</v>
      </c>
      <c r="CD136">
        <f>+Casos_PN_CORR[[#This Row],[25-may]]-Casos_PN_CORR[[#This Row],[24-may]]</f>
        <v>0</v>
      </c>
      <c r="CE136">
        <f>+Casos_PN_CORR[[#This Row],[26-may]]-Casos_PN_CORR[[#This Row],[25-may]]</f>
        <v>0</v>
      </c>
      <c r="CF136">
        <f>+Casos_PN_CORR[[#This Row],[27-may]]-Casos_PN_CORR[[#This Row],[26-may]]</f>
        <v>0</v>
      </c>
      <c r="CG136">
        <f>+Casos_PN_CORR[[#This Row],[28-may]]-Casos_PN_CORR[[#This Row],[27-may]]</f>
        <v>0</v>
      </c>
      <c r="CH136">
        <f>+Casos_PN_CORR[[#This Row],[29-may]]-Casos_PN_CORR[[#This Row],[28-may]]</f>
        <v>0</v>
      </c>
      <c r="CI136">
        <f>+Casos_PN_CORR[[#This Row],[30-may]]-Casos_PN_CORR[[#This Row],[29-may]]</f>
        <v>0</v>
      </c>
      <c r="CJ136">
        <f>+Casos_PN_CORR[[#This Row],[31-may]]-Casos_PN_CORR[[#This Row],[30-may]]</f>
        <v>0</v>
      </c>
      <c r="CK136">
        <f>+Casos_PN_CORR[[#This Row],[1-jun]]-Casos_PN_CORR[[#This Row],[31-may]]</f>
        <v>0</v>
      </c>
      <c r="CL136">
        <f>+Casos_PN_CORR[[#This Row],[2-jun]]-Casos_PN_CORR[[#This Row],[1-jun]]</f>
        <v>0</v>
      </c>
      <c r="CM136">
        <f>+Casos_PN_CORR[[#This Row],[3-jun]]-Casos_PN_CORR[[#This Row],[2-jun]]</f>
        <v>0</v>
      </c>
      <c r="CN136">
        <f>+Casos_PN_CORR[[#This Row],[4-jun]]-Casos_PN_CORR[[#This Row],[3-jun]]</f>
        <v>0</v>
      </c>
      <c r="CO136">
        <f>+Casos_PN_CORR[[#This Row],[5-jun]]-Casos_PN_CORR[[#This Row],[4-jun]]</f>
        <v>0</v>
      </c>
      <c r="CP136">
        <f>+Casos_PN_CORR[[#This Row],[6-jun]]-Casos_PN_CORR[[#This Row],[5-jun]]</f>
        <v>0</v>
      </c>
    </row>
    <row r="137" spans="1:94">
      <c r="A137">
        <v>130306</v>
      </c>
      <c r="B137" s="2" t="s">
        <v>131</v>
      </c>
      <c r="C137" s="2" t="s">
        <v>219</v>
      </c>
      <c r="D137" s="2" t="s">
        <v>289</v>
      </c>
      <c r="E137" s="4">
        <f t="shared" si="2"/>
        <v>0</v>
      </c>
      <c r="F137">
        <f>+Casos_PN_CORR[[#This Row],[10-mar]]</f>
        <v>0</v>
      </c>
      <c r="G137">
        <f>+Casos_PN_CORR[[#This Row],[11-mar]]-Casos_PN_CORR[[#This Row],[10-mar]]</f>
        <v>0</v>
      </c>
      <c r="H137">
        <f>+Casos_PN_CORR[[#This Row],[12-mar]]-Casos_PN_CORR[[#This Row],[11-mar]]</f>
        <v>0</v>
      </c>
      <c r="I137">
        <f>+Casos_PN_CORR[[#This Row],[13-mar]]-Casos_PN_CORR[[#This Row],[12-mar]]</f>
        <v>0</v>
      </c>
      <c r="J137">
        <f>+Casos_PN_CORR[[#This Row],[14-mar]]-Casos_PN_CORR[[#This Row],[13-mar]]</f>
        <v>0</v>
      </c>
      <c r="K137">
        <f>+Casos_PN_CORR[[#This Row],[15-mar]]-Casos_PN_CORR[[#This Row],[14-mar]]</f>
        <v>0</v>
      </c>
      <c r="L137">
        <f>+Casos_PN_CORR[[#This Row],[16-mar]]-Casos_PN_CORR[[#This Row],[15-mar]]</f>
        <v>0</v>
      </c>
      <c r="M137">
        <f>+Casos_PN_CORR[[#This Row],[17-mar]]-Casos_PN_CORR[[#This Row],[16-mar]]</f>
        <v>0</v>
      </c>
      <c r="N137">
        <f>+Casos_PN_CORR[[#This Row],[18-mar]]-Casos_PN_CORR[[#This Row],[17-mar]]</f>
        <v>0</v>
      </c>
      <c r="O137">
        <f>+Casos_PN_CORR[[#This Row],[19-mar]]-Casos_PN_CORR[[#This Row],[18-mar]]</f>
        <v>0</v>
      </c>
      <c r="P137">
        <f>+Casos_PN_CORR[[#This Row],[20-mar]]-Casos_PN_CORR[[#This Row],[19-mar]]</f>
        <v>0</v>
      </c>
      <c r="Q137">
        <f>+Casos_PN_CORR[[#This Row],[21-mar]]-Casos_PN_CORR[[#This Row],[20-mar]]</f>
        <v>0</v>
      </c>
      <c r="R137">
        <f>+Casos_PN_CORR[[#This Row],[22-mar]]-Casos_PN_CORR[[#This Row],[21-mar]]</f>
        <v>0</v>
      </c>
      <c r="S137">
        <f>+Casos_PN_CORR[[#This Row],[23-mar]]-Casos_PN_CORR[[#This Row],[22-mar]]</f>
        <v>0</v>
      </c>
      <c r="T137">
        <f>+Casos_PN_CORR[[#This Row],[24-mar]]-Casos_PN_CORR[[#This Row],[23-mar]]</f>
        <v>0</v>
      </c>
      <c r="U137">
        <f>+Casos_PN_CORR[[#This Row],[25-mar]]-Casos_PN_CORR[[#This Row],[24-mar]]</f>
        <v>0</v>
      </c>
      <c r="V137">
        <f>+Casos_PN_CORR[[#This Row],[26-mar]]-Casos_PN_CORR[[#This Row],[25-mar]]</f>
        <v>0</v>
      </c>
      <c r="W137">
        <f>+Casos_PN_CORR[[#This Row],[27-mar]]-Casos_PN_CORR[[#This Row],[26-mar]]</f>
        <v>0</v>
      </c>
      <c r="X137">
        <f>+Casos_PN_CORR[[#This Row],[28-mar]]-Casos_PN_CORR[[#This Row],[27-mar]]</f>
        <v>0</v>
      </c>
      <c r="Y137">
        <f>+Casos_PN_CORR[[#This Row],[29-mar]]-Casos_PN_CORR[[#This Row],[28-mar]]</f>
        <v>0</v>
      </c>
      <c r="Z137">
        <f>+Casos_PN_CORR[[#This Row],[30-mar]]-Casos_PN_CORR[[#This Row],[29-mar]]</f>
        <v>0</v>
      </c>
      <c r="AA137">
        <f>+Casos_PN_CORR[[#This Row],[31-mar]]-Casos_PN_CORR[[#This Row],[30-mar]]</f>
        <v>0</v>
      </c>
      <c r="AB137">
        <f>+Casos_PN_CORR[[#This Row],[1-abr]]-Casos_PN_CORR[[#This Row],[31-mar]]</f>
        <v>0</v>
      </c>
      <c r="AC137">
        <f>+Casos_PN_CORR[[#This Row],[2-abr]]-Casos_PN_CORR[[#This Row],[1-abr]]</f>
        <v>0</v>
      </c>
      <c r="AD137">
        <f>+Casos_PN_CORR[[#This Row],[3-abr]]-Casos_PN_CORR[[#This Row],[2-abr]]</f>
        <v>0</v>
      </c>
      <c r="AE137">
        <f>+Casos_PN_CORR[[#This Row],[4-abr]]-Casos_PN_CORR[[#This Row],[3-abr]]</f>
        <v>0</v>
      </c>
      <c r="AF137">
        <f>+Casos_PN_CORR[[#This Row],[5-abr]]-Casos_PN_CORR[[#This Row],[4-abr]]</f>
        <v>0</v>
      </c>
      <c r="AG137">
        <f>+Casos_PN_CORR[[#This Row],[6-abr]]-Casos_PN_CORR[[#This Row],[5-abr]]</f>
        <v>0</v>
      </c>
      <c r="AH137">
        <f>+Casos_PN_CORR[[#This Row],[7-abr]]-Casos_PN_CORR[[#This Row],[6-abr]]</f>
        <v>0</v>
      </c>
      <c r="AI137">
        <f>+Casos_PN_CORR[[#This Row],[8-abr]]-Casos_PN_CORR[[#This Row],[7-abr]]</f>
        <v>0</v>
      </c>
      <c r="AJ137">
        <f>+Casos_PN_CORR[[#This Row],[9-abr]]-Casos_PN_CORR[[#This Row],[8-abr]]</f>
        <v>0</v>
      </c>
      <c r="AK137">
        <f>+Casos_PN_CORR[[#This Row],[10-abr]]-Casos_PN_CORR[[#This Row],[9-abr]]</f>
        <v>0</v>
      </c>
      <c r="AL137">
        <f>+Casos_PN_CORR[[#This Row],[11-abr]]-Casos_PN_CORR[[#This Row],[10-abr]]</f>
        <v>0</v>
      </c>
      <c r="AM137">
        <f>+Casos_PN_CORR[[#This Row],[12-abr]]-Casos_PN_CORR[[#This Row],[11-abr]]</f>
        <v>0</v>
      </c>
      <c r="AN137">
        <f>+Casos_PN_CORR[[#This Row],[13-abr]]-Casos_PN_CORR[[#This Row],[12-abr]]</f>
        <v>0</v>
      </c>
      <c r="AO137">
        <f>+Casos_PN_CORR[[#This Row],[14-abr]]-Casos_PN_CORR[[#This Row],[13-abr]]</f>
        <v>0</v>
      </c>
      <c r="AP137">
        <f>+Casos_PN_CORR[[#This Row],[15-abr]]-Casos_PN_CORR[[#This Row],[14-abr]]</f>
        <v>0</v>
      </c>
      <c r="AQ137">
        <f>+Casos_PN_CORR[[#This Row],[16-abr]]-Casos_PN_CORR[[#This Row],[15-abr]]</f>
        <v>0</v>
      </c>
      <c r="AR137">
        <f>+Casos_PN_CORR[[#This Row],[17-abr]]-Casos_PN_CORR[[#This Row],[16-abr]]</f>
        <v>0</v>
      </c>
      <c r="AS137">
        <f>+Casos_PN_CORR[[#This Row],[18-abr]]-Casos_PN_CORR[[#This Row],[17-abr]]</f>
        <v>0</v>
      </c>
      <c r="AT137">
        <f>+Casos_PN_CORR[[#This Row],[19-abr]]-Casos_PN_CORR[[#This Row],[18-abr]]</f>
        <v>0</v>
      </c>
      <c r="AU137">
        <f>+Casos_PN_CORR[[#This Row],[20-abr]]-Casos_PN_CORR[[#This Row],[19-abr]]</f>
        <v>0</v>
      </c>
      <c r="AV137">
        <f>+Casos_PN_CORR[[#This Row],[21-abr]]-Casos_PN_CORR[[#This Row],[20-abr]]</f>
        <v>0</v>
      </c>
      <c r="AW137">
        <f>+Casos_PN_CORR[[#This Row],[22-abr]]-Casos_PN_CORR[[#This Row],[21-abr]]</f>
        <v>0</v>
      </c>
      <c r="AX137">
        <f>+Casos_PN_CORR[[#This Row],[23-abr]]-Casos_PN_CORR[[#This Row],[22-abr]]</f>
        <v>0</v>
      </c>
      <c r="AY137">
        <f>+Casos_PN_CORR[[#This Row],[24-abr]]-Casos_PN_CORR[[#This Row],[23-abr]]</f>
        <v>0</v>
      </c>
      <c r="AZ137">
        <f>+Casos_PN_CORR[[#This Row],[25-abr]]-Casos_PN_CORR[[#This Row],[24-abr]]</f>
        <v>0</v>
      </c>
      <c r="BA137">
        <f>+Casos_PN_CORR[[#This Row],[26-abr]]-Casos_PN_CORR[[#This Row],[25-abr]]</f>
        <v>0</v>
      </c>
      <c r="BB137">
        <f>+Casos_PN_CORR[[#This Row],[27-abr]]-Casos_PN_CORR[[#This Row],[26-abr]]</f>
        <v>0</v>
      </c>
      <c r="BC137">
        <f>+Casos_PN_CORR[[#This Row],[28-abr]]-Casos_PN_CORR[[#This Row],[27-abr]]</f>
        <v>0</v>
      </c>
      <c r="BD137">
        <f>+Casos_PN_CORR[[#This Row],[29-abr]]-Casos_PN_CORR[[#This Row],[28-abr]]</f>
        <v>0</v>
      </c>
      <c r="BE137">
        <f>+Casos_PN_CORR[[#This Row],[30-abr]]-Casos_PN_CORR[[#This Row],[29-abr]]</f>
        <v>0</v>
      </c>
      <c r="BF137">
        <f>+Casos_PN_CORR[[#This Row],[1-may]]-Casos_PN_CORR[[#This Row],[30-abr]]</f>
        <v>0</v>
      </c>
      <c r="BG137">
        <f>+Casos_PN_CORR[[#This Row],[2-may]]-Casos_PN_CORR[[#This Row],[1-may]]</f>
        <v>0</v>
      </c>
      <c r="BH137">
        <f>+Casos_PN_CORR[[#This Row],[3-may]]-Casos_PN_CORR[[#This Row],[2-may]]</f>
        <v>0</v>
      </c>
      <c r="BI137">
        <f>+Casos_PN_CORR[[#This Row],[4-may]]-Casos_PN_CORR[[#This Row],[3-may]]</f>
        <v>0</v>
      </c>
      <c r="BJ137">
        <f>+Casos_PN_CORR[[#This Row],[5-may]]-Casos_PN_CORR[[#This Row],[4-may]]</f>
        <v>0</v>
      </c>
      <c r="BK137">
        <f>+Casos_PN_CORR[[#This Row],[6-may]]-Casos_PN_CORR[[#This Row],[5-may]]</f>
        <v>0</v>
      </c>
      <c r="BL137">
        <f>+Casos_PN_CORR[[#This Row],[7-may]]-Casos_PN_CORR[[#This Row],[6-may]]</f>
        <v>0</v>
      </c>
      <c r="BM137">
        <f>+Casos_PN_CORR[[#This Row],[8-may]]-Casos_PN_CORR[[#This Row],[7-may]]</f>
        <v>0</v>
      </c>
      <c r="BN137">
        <f>+Casos_PN_CORR[[#This Row],[9-may]]-Casos_PN_CORR[[#This Row],[8-may]]</f>
        <v>0</v>
      </c>
      <c r="BO137">
        <f>+Casos_PN_CORR[[#This Row],[10-may]]-Casos_PN_CORR[[#This Row],[9-may]]</f>
        <v>0</v>
      </c>
      <c r="BP137">
        <f>+Casos_PN_CORR[[#This Row],[11-may]]-Casos_PN_CORR[[#This Row],[10-may]]</f>
        <v>0</v>
      </c>
      <c r="BQ137">
        <f>+Casos_PN_CORR[[#This Row],[12-may]]-Casos_PN_CORR[[#This Row],[11-may]]</f>
        <v>0</v>
      </c>
      <c r="BR137">
        <f>+Casos_PN_CORR[[#This Row],[13-may]]-Casos_PN_CORR[[#This Row],[12-may]]</f>
        <v>0</v>
      </c>
      <c r="BS137">
        <f>+Casos_PN_CORR[[#This Row],[14-may]]-Casos_PN_CORR[[#This Row],[13-may]]</f>
        <v>0</v>
      </c>
      <c r="BT137">
        <f>+Casos_PN_CORR[[#This Row],[15-may]]-Casos_PN_CORR[[#This Row],[14-may]]</f>
        <v>0</v>
      </c>
      <c r="BU137">
        <f>+Casos_PN_CORR[[#This Row],[16-may]]-Casos_PN_CORR[[#This Row],[15-may]]</f>
        <v>0</v>
      </c>
      <c r="BV137">
        <f>+Casos_PN_CORR[[#This Row],[17-may]]-Casos_PN_CORR[[#This Row],[16-may]]</f>
        <v>0</v>
      </c>
      <c r="BW137">
        <f>+Casos_PN_CORR[[#This Row],[18-may]]-Casos_PN_CORR[[#This Row],[17-may]]</f>
        <v>0</v>
      </c>
      <c r="BX137">
        <f>+Casos_PN_CORR[[#This Row],[19-may]]-Casos_PN_CORR[[#This Row],[18-may]]</f>
        <v>0</v>
      </c>
      <c r="BY137">
        <f>+Casos_PN_CORR[[#This Row],[20-may]]-Casos_PN_CORR[[#This Row],[19-may]]</f>
        <v>0</v>
      </c>
      <c r="BZ137">
        <f>+Casos_PN_CORR[[#This Row],[21-may]]-Casos_PN_CORR[[#This Row],[20-may]]</f>
        <v>0</v>
      </c>
      <c r="CA137">
        <f>+Casos_PN_CORR[[#This Row],[22-may]]-Casos_PN_CORR[[#This Row],[21-may]]</f>
        <v>0</v>
      </c>
      <c r="CB137">
        <f>+Casos_PN_CORR[[#This Row],[23-may]]-Casos_PN_CORR[[#This Row],[22-may]]</f>
        <v>0</v>
      </c>
      <c r="CC137">
        <f>+Casos_PN_CORR[[#This Row],[24-may]]-Casos_PN_CORR[[#This Row],[23-may]]</f>
        <v>0</v>
      </c>
      <c r="CD137">
        <f>+Casos_PN_CORR[[#This Row],[25-may]]-Casos_PN_CORR[[#This Row],[24-may]]</f>
        <v>0</v>
      </c>
      <c r="CE137">
        <f>+Casos_PN_CORR[[#This Row],[26-may]]-Casos_PN_CORR[[#This Row],[25-may]]</f>
        <v>0</v>
      </c>
      <c r="CF137">
        <f>+Casos_PN_CORR[[#This Row],[27-may]]-Casos_PN_CORR[[#This Row],[26-may]]</f>
        <v>0</v>
      </c>
      <c r="CG137">
        <f>+Casos_PN_CORR[[#This Row],[28-may]]-Casos_PN_CORR[[#This Row],[27-may]]</f>
        <v>0</v>
      </c>
      <c r="CH137">
        <f>+Casos_PN_CORR[[#This Row],[29-may]]-Casos_PN_CORR[[#This Row],[28-may]]</f>
        <v>0</v>
      </c>
      <c r="CI137">
        <f>+Casos_PN_CORR[[#This Row],[30-may]]-Casos_PN_CORR[[#This Row],[29-may]]</f>
        <v>0</v>
      </c>
      <c r="CJ137">
        <f>+Casos_PN_CORR[[#This Row],[31-may]]-Casos_PN_CORR[[#This Row],[30-may]]</f>
        <v>0</v>
      </c>
      <c r="CK137">
        <f>+Casos_PN_CORR[[#This Row],[1-jun]]-Casos_PN_CORR[[#This Row],[31-may]]</f>
        <v>0</v>
      </c>
      <c r="CL137">
        <f>+Casos_PN_CORR[[#This Row],[2-jun]]-Casos_PN_CORR[[#This Row],[1-jun]]</f>
        <v>0</v>
      </c>
      <c r="CM137">
        <f>+Casos_PN_CORR[[#This Row],[3-jun]]-Casos_PN_CORR[[#This Row],[2-jun]]</f>
        <v>0</v>
      </c>
      <c r="CN137">
        <f>+Casos_PN_CORR[[#This Row],[4-jun]]-Casos_PN_CORR[[#This Row],[3-jun]]</f>
        <v>0</v>
      </c>
      <c r="CO137">
        <f>+Casos_PN_CORR[[#This Row],[5-jun]]-Casos_PN_CORR[[#This Row],[4-jun]]</f>
        <v>0</v>
      </c>
      <c r="CP137">
        <f>+Casos_PN_CORR[[#This Row],[6-jun]]-Casos_PN_CORR[[#This Row],[5-jun]]</f>
        <v>0</v>
      </c>
    </row>
    <row r="138" spans="1:94">
      <c r="A138">
        <v>30105</v>
      </c>
      <c r="B138" s="2" t="s">
        <v>99</v>
      </c>
      <c r="C138" s="2" t="s">
        <v>99</v>
      </c>
      <c r="D138" s="2" t="s">
        <v>290</v>
      </c>
      <c r="E138" s="4">
        <f t="shared" si="2"/>
        <v>0</v>
      </c>
      <c r="F138">
        <f>+Casos_PN_CORR[[#This Row],[10-mar]]</f>
        <v>0</v>
      </c>
      <c r="G138">
        <f>+Casos_PN_CORR[[#This Row],[11-mar]]-Casos_PN_CORR[[#This Row],[10-mar]]</f>
        <v>0</v>
      </c>
      <c r="H138">
        <f>+Casos_PN_CORR[[#This Row],[12-mar]]-Casos_PN_CORR[[#This Row],[11-mar]]</f>
        <v>0</v>
      </c>
      <c r="I138">
        <f>+Casos_PN_CORR[[#This Row],[13-mar]]-Casos_PN_CORR[[#This Row],[12-mar]]</f>
        <v>0</v>
      </c>
      <c r="J138">
        <f>+Casos_PN_CORR[[#This Row],[14-mar]]-Casos_PN_CORR[[#This Row],[13-mar]]</f>
        <v>0</v>
      </c>
      <c r="K138">
        <f>+Casos_PN_CORR[[#This Row],[15-mar]]-Casos_PN_CORR[[#This Row],[14-mar]]</f>
        <v>0</v>
      </c>
      <c r="L138">
        <f>+Casos_PN_CORR[[#This Row],[16-mar]]-Casos_PN_CORR[[#This Row],[15-mar]]</f>
        <v>0</v>
      </c>
      <c r="M138">
        <f>+Casos_PN_CORR[[#This Row],[17-mar]]-Casos_PN_CORR[[#This Row],[16-mar]]</f>
        <v>0</v>
      </c>
      <c r="N138">
        <f>+Casos_PN_CORR[[#This Row],[18-mar]]-Casos_PN_CORR[[#This Row],[17-mar]]</f>
        <v>0</v>
      </c>
      <c r="O138">
        <f>+Casos_PN_CORR[[#This Row],[19-mar]]-Casos_PN_CORR[[#This Row],[18-mar]]</f>
        <v>0</v>
      </c>
      <c r="P138">
        <f>+Casos_PN_CORR[[#This Row],[20-mar]]-Casos_PN_CORR[[#This Row],[19-mar]]</f>
        <v>0</v>
      </c>
      <c r="Q138">
        <f>+Casos_PN_CORR[[#This Row],[21-mar]]-Casos_PN_CORR[[#This Row],[20-mar]]</f>
        <v>0</v>
      </c>
      <c r="R138">
        <f>+Casos_PN_CORR[[#This Row],[22-mar]]-Casos_PN_CORR[[#This Row],[21-mar]]</f>
        <v>0</v>
      </c>
      <c r="S138">
        <f>+Casos_PN_CORR[[#This Row],[23-mar]]-Casos_PN_CORR[[#This Row],[22-mar]]</f>
        <v>0</v>
      </c>
      <c r="T138">
        <f>+Casos_PN_CORR[[#This Row],[24-mar]]-Casos_PN_CORR[[#This Row],[23-mar]]</f>
        <v>0</v>
      </c>
      <c r="U138">
        <f>+Casos_PN_CORR[[#This Row],[25-mar]]-Casos_PN_CORR[[#This Row],[24-mar]]</f>
        <v>0</v>
      </c>
      <c r="V138">
        <f>+Casos_PN_CORR[[#This Row],[26-mar]]-Casos_PN_CORR[[#This Row],[25-mar]]</f>
        <v>0</v>
      </c>
      <c r="W138">
        <f>+Casos_PN_CORR[[#This Row],[27-mar]]-Casos_PN_CORR[[#This Row],[26-mar]]</f>
        <v>0</v>
      </c>
      <c r="X138">
        <f>+Casos_PN_CORR[[#This Row],[28-mar]]-Casos_PN_CORR[[#This Row],[27-mar]]</f>
        <v>0</v>
      </c>
      <c r="Y138">
        <f>+Casos_PN_CORR[[#This Row],[29-mar]]-Casos_PN_CORR[[#This Row],[28-mar]]</f>
        <v>0</v>
      </c>
      <c r="Z138">
        <f>+Casos_PN_CORR[[#This Row],[30-mar]]-Casos_PN_CORR[[#This Row],[29-mar]]</f>
        <v>0</v>
      </c>
      <c r="AA138">
        <f>+Casos_PN_CORR[[#This Row],[31-mar]]-Casos_PN_CORR[[#This Row],[30-mar]]</f>
        <v>0</v>
      </c>
      <c r="AB138">
        <f>+Casos_PN_CORR[[#This Row],[1-abr]]-Casos_PN_CORR[[#This Row],[31-mar]]</f>
        <v>0</v>
      </c>
      <c r="AC138">
        <f>+Casos_PN_CORR[[#This Row],[2-abr]]-Casos_PN_CORR[[#This Row],[1-abr]]</f>
        <v>0</v>
      </c>
      <c r="AD138">
        <f>+Casos_PN_CORR[[#This Row],[3-abr]]-Casos_PN_CORR[[#This Row],[2-abr]]</f>
        <v>0</v>
      </c>
      <c r="AE138">
        <f>+Casos_PN_CORR[[#This Row],[4-abr]]-Casos_PN_CORR[[#This Row],[3-abr]]</f>
        <v>0</v>
      </c>
      <c r="AF138">
        <f>+Casos_PN_CORR[[#This Row],[5-abr]]-Casos_PN_CORR[[#This Row],[4-abr]]</f>
        <v>0</v>
      </c>
      <c r="AG138">
        <f>+Casos_PN_CORR[[#This Row],[6-abr]]-Casos_PN_CORR[[#This Row],[5-abr]]</f>
        <v>0</v>
      </c>
      <c r="AH138">
        <f>+Casos_PN_CORR[[#This Row],[7-abr]]-Casos_PN_CORR[[#This Row],[6-abr]]</f>
        <v>0</v>
      </c>
      <c r="AI138">
        <f>+Casos_PN_CORR[[#This Row],[8-abr]]-Casos_PN_CORR[[#This Row],[7-abr]]</f>
        <v>0</v>
      </c>
      <c r="AJ138">
        <f>+Casos_PN_CORR[[#This Row],[9-abr]]-Casos_PN_CORR[[#This Row],[8-abr]]</f>
        <v>0</v>
      </c>
      <c r="AK138">
        <f>+Casos_PN_CORR[[#This Row],[10-abr]]-Casos_PN_CORR[[#This Row],[9-abr]]</f>
        <v>0</v>
      </c>
      <c r="AL138">
        <f>+Casos_PN_CORR[[#This Row],[11-abr]]-Casos_PN_CORR[[#This Row],[10-abr]]</f>
        <v>0</v>
      </c>
      <c r="AM138">
        <f>+Casos_PN_CORR[[#This Row],[12-abr]]-Casos_PN_CORR[[#This Row],[11-abr]]</f>
        <v>0</v>
      </c>
      <c r="AN138">
        <f>+Casos_PN_CORR[[#This Row],[13-abr]]-Casos_PN_CORR[[#This Row],[12-abr]]</f>
        <v>0</v>
      </c>
      <c r="AO138">
        <f>+Casos_PN_CORR[[#This Row],[14-abr]]-Casos_PN_CORR[[#This Row],[13-abr]]</f>
        <v>0</v>
      </c>
      <c r="AP138">
        <f>+Casos_PN_CORR[[#This Row],[15-abr]]-Casos_PN_CORR[[#This Row],[14-abr]]</f>
        <v>0</v>
      </c>
      <c r="AQ138">
        <f>+Casos_PN_CORR[[#This Row],[16-abr]]-Casos_PN_CORR[[#This Row],[15-abr]]</f>
        <v>0</v>
      </c>
      <c r="AR138">
        <f>+Casos_PN_CORR[[#This Row],[17-abr]]-Casos_PN_CORR[[#This Row],[16-abr]]</f>
        <v>0</v>
      </c>
      <c r="AS138">
        <f>+Casos_PN_CORR[[#This Row],[18-abr]]-Casos_PN_CORR[[#This Row],[17-abr]]</f>
        <v>0</v>
      </c>
      <c r="AT138">
        <f>+Casos_PN_CORR[[#This Row],[19-abr]]-Casos_PN_CORR[[#This Row],[18-abr]]</f>
        <v>0</v>
      </c>
      <c r="AU138">
        <f>+Casos_PN_CORR[[#This Row],[20-abr]]-Casos_PN_CORR[[#This Row],[19-abr]]</f>
        <v>0</v>
      </c>
      <c r="AV138">
        <f>+Casos_PN_CORR[[#This Row],[21-abr]]-Casos_PN_CORR[[#This Row],[20-abr]]</f>
        <v>0</v>
      </c>
      <c r="AW138">
        <f>+Casos_PN_CORR[[#This Row],[22-abr]]-Casos_PN_CORR[[#This Row],[21-abr]]</f>
        <v>0</v>
      </c>
      <c r="AX138">
        <f>+Casos_PN_CORR[[#This Row],[23-abr]]-Casos_PN_CORR[[#This Row],[22-abr]]</f>
        <v>0</v>
      </c>
      <c r="AY138">
        <f>+Casos_PN_CORR[[#This Row],[24-abr]]-Casos_PN_CORR[[#This Row],[23-abr]]</f>
        <v>0</v>
      </c>
      <c r="AZ138">
        <f>+Casos_PN_CORR[[#This Row],[25-abr]]-Casos_PN_CORR[[#This Row],[24-abr]]</f>
        <v>0</v>
      </c>
      <c r="BA138">
        <f>+Casos_PN_CORR[[#This Row],[26-abr]]-Casos_PN_CORR[[#This Row],[25-abr]]</f>
        <v>0</v>
      </c>
      <c r="BB138">
        <f>+Casos_PN_CORR[[#This Row],[27-abr]]-Casos_PN_CORR[[#This Row],[26-abr]]</f>
        <v>0</v>
      </c>
      <c r="BC138">
        <f>+Casos_PN_CORR[[#This Row],[28-abr]]-Casos_PN_CORR[[#This Row],[27-abr]]</f>
        <v>0</v>
      </c>
      <c r="BD138">
        <f>+Casos_PN_CORR[[#This Row],[29-abr]]-Casos_PN_CORR[[#This Row],[28-abr]]</f>
        <v>0</v>
      </c>
      <c r="BE138">
        <f>+Casos_PN_CORR[[#This Row],[30-abr]]-Casos_PN_CORR[[#This Row],[29-abr]]</f>
        <v>0</v>
      </c>
      <c r="BF138">
        <f>+Casos_PN_CORR[[#This Row],[1-may]]-Casos_PN_CORR[[#This Row],[30-abr]]</f>
        <v>0</v>
      </c>
      <c r="BG138">
        <f>+Casos_PN_CORR[[#This Row],[2-may]]-Casos_PN_CORR[[#This Row],[1-may]]</f>
        <v>0</v>
      </c>
      <c r="BH138">
        <f>+Casos_PN_CORR[[#This Row],[3-may]]-Casos_PN_CORR[[#This Row],[2-may]]</f>
        <v>0</v>
      </c>
      <c r="BI138">
        <f>+Casos_PN_CORR[[#This Row],[4-may]]-Casos_PN_CORR[[#This Row],[3-may]]</f>
        <v>0</v>
      </c>
      <c r="BJ138">
        <f>+Casos_PN_CORR[[#This Row],[5-may]]-Casos_PN_CORR[[#This Row],[4-may]]</f>
        <v>0</v>
      </c>
      <c r="BK138">
        <f>+Casos_PN_CORR[[#This Row],[6-may]]-Casos_PN_CORR[[#This Row],[5-may]]</f>
        <v>0</v>
      </c>
      <c r="BL138">
        <f>+Casos_PN_CORR[[#This Row],[7-may]]-Casos_PN_CORR[[#This Row],[6-may]]</f>
        <v>0</v>
      </c>
      <c r="BM138">
        <f>+Casos_PN_CORR[[#This Row],[8-may]]-Casos_PN_CORR[[#This Row],[7-may]]</f>
        <v>0</v>
      </c>
      <c r="BN138">
        <f>+Casos_PN_CORR[[#This Row],[9-may]]-Casos_PN_CORR[[#This Row],[8-may]]</f>
        <v>0</v>
      </c>
      <c r="BO138">
        <f>+Casos_PN_CORR[[#This Row],[10-may]]-Casos_PN_CORR[[#This Row],[9-may]]</f>
        <v>0</v>
      </c>
      <c r="BP138">
        <f>+Casos_PN_CORR[[#This Row],[11-may]]-Casos_PN_CORR[[#This Row],[10-may]]</f>
        <v>0</v>
      </c>
      <c r="BQ138">
        <f>+Casos_PN_CORR[[#This Row],[12-may]]-Casos_PN_CORR[[#This Row],[11-may]]</f>
        <v>0</v>
      </c>
      <c r="BR138">
        <f>+Casos_PN_CORR[[#This Row],[13-may]]-Casos_PN_CORR[[#This Row],[12-may]]</f>
        <v>0</v>
      </c>
      <c r="BS138">
        <f>+Casos_PN_CORR[[#This Row],[14-may]]-Casos_PN_CORR[[#This Row],[13-may]]</f>
        <v>0</v>
      </c>
      <c r="BT138">
        <f>+Casos_PN_CORR[[#This Row],[15-may]]-Casos_PN_CORR[[#This Row],[14-may]]</f>
        <v>0</v>
      </c>
      <c r="BU138">
        <f>+Casos_PN_CORR[[#This Row],[16-may]]-Casos_PN_CORR[[#This Row],[15-may]]</f>
        <v>0</v>
      </c>
      <c r="BV138">
        <f>+Casos_PN_CORR[[#This Row],[17-may]]-Casos_PN_CORR[[#This Row],[16-may]]</f>
        <v>0</v>
      </c>
      <c r="BW138">
        <f>+Casos_PN_CORR[[#This Row],[18-may]]-Casos_PN_CORR[[#This Row],[17-may]]</f>
        <v>0</v>
      </c>
      <c r="BX138">
        <f>+Casos_PN_CORR[[#This Row],[19-may]]-Casos_PN_CORR[[#This Row],[18-may]]</f>
        <v>0</v>
      </c>
      <c r="BY138">
        <f>+Casos_PN_CORR[[#This Row],[20-may]]-Casos_PN_CORR[[#This Row],[19-may]]</f>
        <v>0</v>
      </c>
      <c r="BZ138">
        <f>+Casos_PN_CORR[[#This Row],[21-may]]-Casos_PN_CORR[[#This Row],[20-may]]</f>
        <v>0</v>
      </c>
      <c r="CA138">
        <f>+Casos_PN_CORR[[#This Row],[22-may]]-Casos_PN_CORR[[#This Row],[21-may]]</f>
        <v>0</v>
      </c>
      <c r="CB138">
        <f>+Casos_PN_CORR[[#This Row],[23-may]]-Casos_PN_CORR[[#This Row],[22-may]]</f>
        <v>0</v>
      </c>
      <c r="CC138">
        <f>+Casos_PN_CORR[[#This Row],[24-may]]-Casos_PN_CORR[[#This Row],[23-may]]</f>
        <v>0</v>
      </c>
      <c r="CD138">
        <f>+Casos_PN_CORR[[#This Row],[25-may]]-Casos_PN_CORR[[#This Row],[24-may]]</f>
        <v>0</v>
      </c>
      <c r="CE138">
        <f>+Casos_PN_CORR[[#This Row],[26-may]]-Casos_PN_CORR[[#This Row],[25-may]]</f>
        <v>0</v>
      </c>
      <c r="CF138">
        <f>+Casos_PN_CORR[[#This Row],[27-may]]-Casos_PN_CORR[[#This Row],[26-may]]</f>
        <v>0</v>
      </c>
      <c r="CG138">
        <f>+Casos_PN_CORR[[#This Row],[28-may]]-Casos_PN_CORR[[#This Row],[27-may]]</f>
        <v>0</v>
      </c>
      <c r="CH138">
        <f>+Casos_PN_CORR[[#This Row],[29-may]]-Casos_PN_CORR[[#This Row],[28-may]]</f>
        <v>0</v>
      </c>
      <c r="CI138">
        <f>+Casos_PN_CORR[[#This Row],[30-may]]-Casos_PN_CORR[[#This Row],[29-may]]</f>
        <v>0</v>
      </c>
      <c r="CJ138">
        <f>+Casos_PN_CORR[[#This Row],[31-may]]-Casos_PN_CORR[[#This Row],[30-may]]</f>
        <v>0</v>
      </c>
      <c r="CK138">
        <f>+Casos_PN_CORR[[#This Row],[1-jun]]-Casos_PN_CORR[[#This Row],[31-may]]</f>
        <v>0</v>
      </c>
      <c r="CL138">
        <f>+Casos_PN_CORR[[#This Row],[2-jun]]-Casos_PN_CORR[[#This Row],[1-jun]]</f>
        <v>0</v>
      </c>
      <c r="CM138">
        <f>+Casos_PN_CORR[[#This Row],[3-jun]]-Casos_PN_CORR[[#This Row],[2-jun]]</f>
        <v>0</v>
      </c>
      <c r="CN138">
        <f>+Casos_PN_CORR[[#This Row],[4-jun]]-Casos_PN_CORR[[#This Row],[3-jun]]</f>
        <v>0</v>
      </c>
      <c r="CO138">
        <f>+Casos_PN_CORR[[#This Row],[5-jun]]-Casos_PN_CORR[[#This Row],[4-jun]]</f>
        <v>0</v>
      </c>
      <c r="CP138">
        <f>+Casos_PN_CORR[[#This Row],[6-jun]]-Casos_PN_CORR[[#This Row],[5-jun]]</f>
        <v>0</v>
      </c>
    </row>
    <row r="139" spans="1:94">
      <c r="A139">
        <v>110101</v>
      </c>
      <c r="B139" s="2" t="s">
        <v>291</v>
      </c>
      <c r="C139" s="2" t="s">
        <v>292</v>
      </c>
      <c r="D139" s="2" t="s">
        <v>293</v>
      </c>
      <c r="E139" s="4">
        <f t="shared" si="2"/>
        <v>3</v>
      </c>
      <c r="F139">
        <f>+Casos_PN_CORR[[#This Row],[10-mar]]</f>
        <v>0</v>
      </c>
      <c r="G139">
        <f>+Casos_PN_CORR[[#This Row],[11-mar]]-Casos_PN_CORR[[#This Row],[10-mar]]</f>
        <v>0</v>
      </c>
      <c r="H139">
        <f>+Casos_PN_CORR[[#This Row],[12-mar]]-Casos_PN_CORR[[#This Row],[11-mar]]</f>
        <v>0</v>
      </c>
      <c r="I139">
        <f>+Casos_PN_CORR[[#This Row],[13-mar]]-Casos_PN_CORR[[#This Row],[12-mar]]</f>
        <v>0</v>
      </c>
      <c r="J139">
        <f>+Casos_PN_CORR[[#This Row],[14-mar]]-Casos_PN_CORR[[#This Row],[13-mar]]</f>
        <v>0</v>
      </c>
      <c r="K139">
        <f>+Casos_PN_CORR[[#This Row],[15-mar]]-Casos_PN_CORR[[#This Row],[14-mar]]</f>
        <v>0</v>
      </c>
      <c r="L139">
        <f>+Casos_PN_CORR[[#This Row],[16-mar]]-Casos_PN_CORR[[#This Row],[15-mar]]</f>
        <v>0</v>
      </c>
      <c r="M139">
        <f>+Casos_PN_CORR[[#This Row],[17-mar]]-Casos_PN_CORR[[#This Row],[16-mar]]</f>
        <v>0</v>
      </c>
      <c r="N139">
        <f>+Casos_PN_CORR[[#This Row],[18-mar]]-Casos_PN_CORR[[#This Row],[17-mar]]</f>
        <v>0</v>
      </c>
      <c r="O139">
        <f>+Casos_PN_CORR[[#This Row],[19-mar]]-Casos_PN_CORR[[#This Row],[18-mar]]</f>
        <v>0</v>
      </c>
      <c r="P139">
        <f>+Casos_PN_CORR[[#This Row],[20-mar]]-Casos_PN_CORR[[#This Row],[19-mar]]</f>
        <v>0</v>
      </c>
      <c r="Q139">
        <f>+Casos_PN_CORR[[#This Row],[21-mar]]-Casos_PN_CORR[[#This Row],[20-mar]]</f>
        <v>0</v>
      </c>
      <c r="R139">
        <f>+Casos_PN_CORR[[#This Row],[22-mar]]-Casos_PN_CORR[[#This Row],[21-mar]]</f>
        <v>0</v>
      </c>
      <c r="S139">
        <f>+Casos_PN_CORR[[#This Row],[23-mar]]-Casos_PN_CORR[[#This Row],[22-mar]]</f>
        <v>0</v>
      </c>
      <c r="T139">
        <f>+Casos_PN_CORR[[#This Row],[24-mar]]-Casos_PN_CORR[[#This Row],[23-mar]]</f>
        <v>0</v>
      </c>
      <c r="U139">
        <f>+Casos_PN_CORR[[#This Row],[25-mar]]-Casos_PN_CORR[[#This Row],[24-mar]]</f>
        <v>0</v>
      </c>
      <c r="V139">
        <f>+Casos_PN_CORR[[#This Row],[26-mar]]-Casos_PN_CORR[[#This Row],[25-mar]]</f>
        <v>0</v>
      </c>
      <c r="W139">
        <f>+Casos_PN_CORR[[#This Row],[27-mar]]-Casos_PN_CORR[[#This Row],[26-mar]]</f>
        <v>0</v>
      </c>
      <c r="X139">
        <f>+Casos_PN_CORR[[#This Row],[28-mar]]-Casos_PN_CORR[[#This Row],[27-mar]]</f>
        <v>0</v>
      </c>
      <c r="Y139">
        <f>+Casos_PN_CORR[[#This Row],[29-mar]]-Casos_PN_CORR[[#This Row],[28-mar]]</f>
        <v>0</v>
      </c>
      <c r="Z139">
        <f>+Casos_PN_CORR[[#This Row],[30-mar]]-Casos_PN_CORR[[#This Row],[29-mar]]</f>
        <v>0</v>
      </c>
      <c r="AA139">
        <f>+Casos_PN_CORR[[#This Row],[31-mar]]-Casos_PN_CORR[[#This Row],[30-mar]]</f>
        <v>0</v>
      </c>
      <c r="AB139">
        <f>+Casos_PN_CORR[[#This Row],[1-abr]]-Casos_PN_CORR[[#This Row],[31-mar]]</f>
        <v>0</v>
      </c>
      <c r="AC139">
        <f>+Casos_PN_CORR[[#This Row],[2-abr]]-Casos_PN_CORR[[#This Row],[1-abr]]</f>
        <v>0</v>
      </c>
      <c r="AD139">
        <f>+Casos_PN_CORR[[#This Row],[3-abr]]-Casos_PN_CORR[[#This Row],[2-abr]]</f>
        <v>0</v>
      </c>
      <c r="AE139">
        <f>+Casos_PN_CORR[[#This Row],[4-abr]]-Casos_PN_CORR[[#This Row],[3-abr]]</f>
        <v>0</v>
      </c>
      <c r="AF139">
        <f>+Casos_PN_CORR[[#This Row],[5-abr]]-Casos_PN_CORR[[#This Row],[4-abr]]</f>
        <v>0</v>
      </c>
      <c r="AG139">
        <f>+Casos_PN_CORR[[#This Row],[6-abr]]-Casos_PN_CORR[[#This Row],[5-abr]]</f>
        <v>0</v>
      </c>
      <c r="AH139">
        <f>+Casos_PN_CORR[[#This Row],[7-abr]]-Casos_PN_CORR[[#This Row],[6-abr]]</f>
        <v>0</v>
      </c>
      <c r="AI139">
        <f>+Casos_PN_CORR[[#This Row],[8-abr]]-Casos_PN_CORR[[#This Row],[7-abr]]</f>
        <v>0</v>
      </c>
      <c r="AJ139">
        <f>+Casos_PN_CORR[[#This Row],[9-abr]]-Casos_PN_CORR[[#This Row],[8-abr]]</f>
        <v>0</v>
      </c>
      <c r="AK139">
        <f>+Casos_PN_CORR[[#This Row],[10-abr]]-Casos_PN_CORR[[#This Row],[9-abr]]</f>
        <v>0</v>
      </c>
      <c r="AL139">
        <f>+Casos_PN_CORR[[#This Row],[11-abr]]-Casos_PN_CORR[[#This Row],[10-abr]]</f>
        <v>0</v>
      </c>
      <c r="AM139">
        <f>+Casos_PN_CORR[[#This Row],[12-abr]]-Casos_PN_CORR[[#This Row],[11-abr]]</f>
        <v>0</v>
      </c>
      <c r="AN139">
        <f>+Casos_PN_CORR[[#This Row],[13-abr]]-Casos_PN_CORR[[#This Row],[12-abr]]</f>
        <v>0</v>
      </c>
      <c r="AO139">
        <f>+Casos_PN_CORR[[#This Row],[14-abr]]-Casos_PN_CORR[[#This Row],[13-abr]]</f>
        <v>0</v>
      </c>
      <c r="AP139">
        <f>+Casos_PN_CORR[[#This Row],[15-abr]]-Casos_PN_CORR[[#This Row],[14-abr]]</f>
        <v>0</v>
      </c>
      <c r="AQ139">
        <f>+Casos_PN_CORR[[#This Row],[16-abr]]-Casos_PN_CORR[[#This Row],[15-abr]]</f>
        <v>0</v>
      </c>
      <c r="AR139">
        <f>+Casos_PN_CORR[[#This Row],[17-abr]]-Casos_PN_CORR[[#This Row],[16-abr]]</f>
        <v>0</v>
      </c>
      <c r="AS139">
        <f>+Casos_PN_CORR[[#This Row],[18-abr]]-Casos_PN_CORR[[#This Row],[17-abr]]</f>
        <v>0</v>
      </c>
      <c r="AT139">
        <f>+Casos_PN_CORR[[#This Row],[19-abr]]-Casos_PN_CORR[[#This Row],[18-abr]]</f>
        <v>0</v>
      </c>
      <c r="AU139">
        <f>+Casos_PN_CORR[[#This Row],[20-abr]]-Casos_PN_CORR[[#This Row],[19-abr]]</f>
        <v>0</v>
      </c>
      <c r="AV139">
        <f>+Casos_PN_CORR[[#This Row],[21-abr]]-Casos_PN_CORR[[#This Row],[20-abr]]</f>
        <v>0</v>
      </c>
      <c r="AW139">
        <f>+Casos_PN_CORR[[#This Row],[22-abr]]-Casos_PN_CORR[[#This Row],[21-abr]]</f>
        <v>0</v>
      </c>
      <c r="AX139">
        <f>+Casos_PN_CORR[[#This Row],[23-abr]]-Casos_PN_CORR[[#This Row],[22-abr]]</f>
        <v>0</v>
      </c>
      <c r="AY139">
        <f>+Casos_PN_CORR[[#This Row],[24-abr]]-Casos_PN_CORR[[#This Row],[23-abr]]</f>
        <v>0</v>
      </c>
      <c r="AZ139">
        <f>+Casos_PN_CORR[[#This Row],[25-abr]]-Casos_PN_CORR[[#This Row],[24-abr]]</f>
        <v>0</v>
      </c>
      <c r="BA139">
        <f>+Casos_PN_CORR[[#This Row],[26-abr]]-Casos_PN_CORR[[#This Row],[25-abr]]</f>
        <v>0</v>
      </c>
      <c r="BB139">
        <f>+Casos_PN_CORR[[#This Row],[27-abr]]-Casos_PN_CORR[[#This Row],[26-abr]]</f>
        <v>0</v>
      </c>
      <c r="BC139">
        <f>+Casos_PN_CORR[[#This Row],[28-abr]]-Casos_PN_CORR[[#This Row],[27-abr]]</f>
        <v>0</v>
      </c>
      <c r="BD139">
        <f>+Casos_PN_CORR[[#This Row],[29-abr]]-Casos_PN_CORR[[#This Row],[28-abr]]</f>
        <v>0</v>
      </c>
      <c r="BE139">
        <f>+Casos_PN_CORR[[#This Row],[30-abr]]-Casos_PN_CORR[[#This Row],[29-abr]]</f>
        <v>0</v>
      </c>
      <c r="BF139">
        <f>+Casos_PN_CORR[[#This Row],[1-may]]-Casos_PN_CORR[[#This Row],[30-abr]]</f>
        <v>0</v>
      </c>
      <c r="BG139">
        <f>+Casos_PN_CORR[[#This Row],[2-may]]-Casos_PN_CORR[[#This Row],[1-may]]</f>
        <v>0</v>
      </c>
      <c r="BH139">
        <f>+Casos_PN_CORR[[#This Row],[3-may]]-Casos_PN_CORR[[#This Row],[2-may]]</f>
        <v>0</v>
      </c>
      <c r="BI139">
        <f>+Casos_PN_CORR[[#This Row],[4-may]]-Casos_PN_CORR[[#This Row],[3-may]]</f>
        <v>0</v>
      </c>
      <c r="BJ139">
        <f>+Casos_PN_CORR[[#This Row],[5-may]]-Casos_PN_CORR[[#This Row],[4-may]]</f>
        <v>0</v>
      </c>
      <c r="BK139">
        <f>+Casos_PN_CORR[[#This Row],[6-may]]-Casos_PN_CORR[[#This Row],[5-may]]</f>
        <v>0</v>
      </c>
      <c r="BL139">
        <f>+Casos_PN_CORR[[#This Row],[7-may]]-Casos_PN_CORR[[#This Row],[6-may]]</f>
        <v>0</v>
      </c>
      <c r="BM139">
        <f>+Casos_PN_CORR[[#This Row],[8-may]]-Casos_PN_CORR[[#This Row],[7-may]]</f>
        <v>0</v>
      </c>
      <c r="BN139">
        <f>+Casos_PN_CORR[[#This Row],[9-may]]-Casos_PN_CORR[[#This Row],[8-may]]</f>
        <v>0</v>
      </c>
      <c r="BO139">
        <f>+Casos_PN_CORR[[#This Row],[10-may]]-Casos_PN_CORR[[#This Row],[9-may]]</f>
        <v>0</v>
      </c>
      <c r="BP139">
        <f>+Casos_PN_CORR[[#This Row],[11-may]]-Casos_PN_CORR[[#This Row],[10-may]]</f>
        <v>0</v>
      </c>
      <c r="BQ139">
        <f>+Casos_PN_CORR[[#This Row],[12-may]]-Casos_PN_CORR[[#This Row],[11-may]]</f>
        <v>0</v>
      </c>
      <c r="BR139">
        <f>+Casos_PN_CORR[[#This Row],[13-may]]-Casos_PN_CORR[[#This Row],[12-may]]</f>
        <v>0</v>
      </c>
      <c r="BS139">
        <f>+Casos_PN_CORR[[#This Row],[14-may]]-Casos_PN_CORR[[#This Row],[13-may]]</f>
        <v>0</v>
      </c>
      <c r="BT139">
        <f>+Casos_PN_CORR[[#This Row],[15-may]]-Casos_PN_CORR[[#This Row],[14-may]]</f>
        <v>0</v>
      </c>
      <c r="BU139">
        <f>+Casos_PN_CORR[[#This Row],[16-may]]-Casos_PN_CORR[[#This Row],[15-may]]</f>
        <v>0</v>
      </c>
      <c r="BV139">
        <f>+Casos_PN_CORR[[#This Row],[17-may]]-Casos_PN_CORR[[#This Row],[16-may]]</f>
        <v>0</v>
      </c>
      <c r="BW139">
        <f>+Casos_PN_CORR[[#This Row],[18-may]]-Casos_PN_CORR[[#This Row],[17-may]]</f>
        <v>0</v>
      </c>
      <c r="BX139">
        <f>+Casos_PN_CORR[[#This Row],[19-may]]-Casos_PN_CORR[[#This Row],[18-may]]</f>
        <v>0</v>
      </c>
      <c r="BY139">
        <f>+Casos_PN_CORR[[#This Row],[20-may]]-Casos_PN_CORR[[#This Row],[19-may]]</f>
        <v>0</v>
      </c>
      <c r="BZ139">
        <f>+Casos_PN_CORR[[#This Row],[21-may]]-Casos_PN_CORR[[#This Row],[20-may]]</f>
        <v>0</v>
      </c>
      <c r="CA139">
        <f>+Casos_PN_CORR[[#This Row],[22-may]]-Casos_PN_CORR[[#This Row],[21-may]]</f>
        <v>0</v>
      </c>
      <c r="CB139">
        <f>+Casos_PN_CORR[[#This Row],[23-may]]-Casos_PN_CORR[[#This Row],[22-may]]</f>
        <v>0</v>
      </c>
      <c r="CC139">
        <f>+Casos_PN_CORR[[#This Row],[24-may]]-Casos_PN_CORR[[#This Row],[23-may]]</f>
        <v>0</v>
      </c>
      <c r="CD139">
        <f>+Casos_PN_CORR[[#This Row],[25-may]]-Casos_PN_CORR[[#This Row],[24-may]]</f>
        <v>0</v>
      </c>
      <c r="CE139">
        <f>+Casos_PN_CORR[[#This Row],[26-may]]-Casos_PN_CORR[[#This Row],[25-may]]</f>
        <v>0</v>
      </c>
      <c r="CF139">
        <f>+Casos_PN_CORR[[#This Row],[27-may]]-Casos_PN_CORR[[#This Row],[26-may]]</f>
        <v>0</v>
      </c>
      <c r="CG139">
        <f>+Casos_PN_CORR[[#This Row],[28-may]]-Casos_PN_CORR[[#This Row],[27-may]]</f>
        <v>0</v>
      </c>
      <c r="CH139">
        <f>+Casos_PN_CORR[[#This Row],[29-may]]-Casos_PN_CORR[[#This Row],[28-may]]</f>
        <v>0</v>
      </c>
      <c r="CI139">
        <f>+Casos_PN_CORR[[#This Row],[30-may]]-Casos_PN_CORR[[#This Row],[29-may]]</f>
        <v>0</v>
      </c>
      <c r="CJ139">
        <f>+Casos_PN_CORR[[#This Row],[31-may]]-Casos_PN_CORR[[#This Row],[30-may]]</f>
        <v>0</v>
      </c>
      <c r="CK139">
        <f>+Casos_PN_CORR[[#This Row],[1-jun]]-Casos_PN_CORR[[#This Row],[31-may]]</f>
        <v>0</v>
      </c>
      <c r="CL139">
        <f>+Casos_PN_CORR[[#This Row],[2-jun]]-Casos_PN_CORR[[#This Row],[1-jun]]</f>
        <v>0</v>
      </c>
      <c r="CM139">
        <f>+Casos_PN_CORR[[#This Row],[3-jun]]-Casos_PN_CORR[[#This Row],[2-jun]]</f>
        <v>0</v>
      </c>
      <c r="CN139">
        <f>+Casos_PN_CORR[[#This Row],[4-jun]]-Casos_PN_CORR[[#This Row],[3-jun]]</f>
        <v>0</v>
      </c>
      <c r="CO139">
        <f>+Casos_PN_CORR[[#This Row],[5-jun]]-Casos_PN_CORR[[#This Row],[4-jun]]</f>
        <v>3</v>
      </c>
      <c r="CP139">
        <f>+Casos_PN_CORR[[#This Row],[6-jun]]-Casos_PN_CORR[[#This Row],[5-jun]]</f>
        <v>0</v>
      </c>
    </row>
    <row r="140" spans="1:94">
      <c r="A140">
        <v>40603</v>
      </c>
      <c r="B140" s="2" t="s">
        <v>115</v>
      </c>
      <c r="C140" s="2" t="s">
        <v>185</v>
      </c>
      <c r="D140" s="2" t="s">
        <v>294</v>
      </c>
      <c r="E140" s="4">
        <f t="shared" si="2"/>
        <v>1</v>
      </c>
      <c r="F140">
        <f>+Casos_PN_CORR[[#This Row],[10-mar]]</f>
        <v>0</v>
      </c>
      <c r="G140">
        <f>+Casos_PN_CORR[[#This Row],[11-mar]]-Casos_PN_CORR[[#This Row],[10-mar]]</f>
        <v>0</v>
      </c>
      <c r="H140">
        <f>+Casos_PN_CORR[[#This Row],[12-mar]]-Casos_PN_CORR[[#This Row],[11-mar]]</f>
        <v>0</v>
      </c>
      <c r="I140">
        <f>+Casos_PN_CORR[[#This Row],[13-mar]]-Casos_PN_CORR[[#This Row],[12-mar]]</f>
        <v>0</v>
      </c>
      <c r="J140">
        <f>+Casos_PN_CORR[[#This Row],[14-mar]]-Casos_PN_CORR[[#This Row],[13-mar]]</f>
        <v>0</v>
      </c>
      <c r="K140">
        <f>+Casos_PN_CORR[[#This Row],[15-mar]]-Casos_PN_CORR[[#This Row],[14-mar]]</f>
        <v>0</v>
      </c>
      <c r="L140">
        <f>+Casos_PN_CORR[[#This Row],[16-mar]]-Casos_PN_CORR[[#This Row],[15-mar]]</f>
        <v>0</v>
      </c>
      <c r="M140">
        <f>+Casos_PN_CORR[[#This Row],[17-mar]]-Casos_PN_CORR[[#This Row],[16-mar]]</f>
        <v>0</v>
      </c>
      <c r="N140">
        <f>+Casos_PN_CORR[[#This Row],[18-mar]]-Casos_PN_CORR[[#This Row],[17-mar]]</f>
        <v>0</v>
      </c>
      <c r="O140">
        <f>+Casos_PN_CORR[[#This Row],[19-mar]]-Casos_PN_CORR[[#This Row],[18-mar]]</f>
        <v>0</v>
      </c>
      <c r="P140">
        <f>+Casos_PN_CORR[[#This Row],[20-mar]]-Casos_PN_CORR[[#This Row],[19-mar]]</f>
        <v>0</v>
      </c>
      <c r="Q140">
        <f>+Casos_PN_CORR[[#This Row],[21-mar]]-Casos_PN_CORR[[#This Row],[20-mar]]</f>
        <v>0</v>
      </c>
      <c r="R140">
        <f>+Casos_PN_CORR[[#This Row],[22-mar]]-Casos_PN_CORR[[#This Row],[21-mar]]</f>
        <v>0</v>
      </c>
      <c r="S140">
        <f>+Casos_PN_CORR[[#This Row],[23-mar]]-Casos_PN_CORR[[#This Row],[22-mar]]</f>
        <v>0</v>
      </c>
      <c r="T140">
        <f>+Casos_PN_CORR[[#This Row],[24-mar]]-Casos_PN_CORR[[#This Row],[23-mar]]</f>
        <v>0</v>
      </c>
      <c r="U140">
        <f>+Casos_PN_CORR[[#This Row],[25-mar]]-Casos_PN_CORR[[#This Row],[24-mar]]</f>
        <v>0</v>
      </c>
      <c r="V140">
        <f>+Casos_PN_CORR[[#This Row],[26-mar]]-Casos_PN_CORR[[#This Row],[25-mar]]</f>
        <v>0</v>
      </c>
      <c r="W140">
        <f>+Casos_PN_CORR[[#This Row],[27-mar]]-Casos_PN_CORR[[#This Row],[26-mar]]</f>
        <v>0</v>
      </c>
      <c r="X140">
        <f>+Casos_PN_CORR[[#This Row],[28-mar]]-Casos_PN_CORR[[#This Row],[27-mar]]</f>
        <v>0</v>
      </c>
      <c r="Y140">
        <f>+Casos_PN_CORR[[#This Row],[29-mar]]-Casos_PN_CORR[[#This Row],[28-mar]]</f>
        <v>0</v>
      </c>
      <c r="Z140">
        <f>+Casos_PN_CORR[[#This Row],[30-mar]]-Casos_PN_CORR[[#This Row],[29-mar]]</f>
        <v>0</v>
      </c>
      <c r="AA140">
        <f>+Casos_PN_CORR[[#This Row],[31-mar]]-Casos_PN_CORR[[#This Row],[30-mar]]</f>
        <v>0</v>
      </c>
      <c r="AB140">
        <f>+Casos_PN_CORR[[#This Row],[1-abr]]-Casos_PN_CORR[[#This Row],[31-mar]]</f>
        <v>0</v>
      </c>
      <c r="AC140">
        <f>+Casos_PN_CORR[[#This Row],[2-abr]]-Casos_PN_CORR[[#This Row],[1-abr]]</f>
        <v>0</v>
      </c>
      <c r="AD140">
        <f>+Casos_PN_CORR[[#This Row],[3-abr]]-Casos_PN_CORR[[#This Row],[2-abr]]</f>
        <v>0</v>
      </c>
      <c r="AE140">
        <f>+Casos_PN_CORR[[#This Row],[4-abr]]-Casos_PN_CORR[[#This Row],[3-abr]]</f>
        <v>0</v>
      </c>
      <c r="AF140">
        <f>+Casos_PN_CORR[[#This Row],[5-abr]]-Casos_PN_CORR[[#This Row],[4-abr]]</f>
        <v>0</v>
      </c>
      <c r="AG140">
        <f>+Casos_PN_CORR[[#This Row],[6-abr]]-Casos_PN_CORR[[#This Row],[5-abr]]</f>
        <v>0</v>
      </c>
      <c r="AH140">
        <f>+Casos_PN_CORR[[#This Row],[7-abr]]-Casos_PN_CORR[[#This Row],[6-abr]]</f>
        <v>0</v>
      </c>
      <c r="AI140">
        <f>+Casos_PN_CORR[[#This Row],[8-abr]]-Casos_PN_CORR[[#This Row],[7-abr]]</f>
        <v>0</v>
      </c>
      <c r="AJ140">
        <f>+Casos_PN_CORR[[#This Row],[9-abr]]-Casos_PN_CORR[[#This Row],[8-abr]]</f>
        <v>0</v>
      </c>
      <c r="AK140">
        <f>+Casos_PN_CORR[[#This Row],[10-abr]]-Casos_PN_CORR[[#This Row],[9-abr]]</f>
        <v>0</v>
      </c>
      <c r="AL140">
        <f>+Casos_PN_CORR[[#This Row],[11-abr]]-Casos_PN_CORR[[#This Row],[10-abr]]</f>
        <v>0</v>
      </c>
      <c r="AM140">
        <f>+Casos_PN_CORR[[#This Row],[12-abr]]-Casos_PN_CORR[[#This Row],[11-abr]]</f>
        <v>0</v>
      </c>
      <c r="AN140">
        <f>+Casos_PN_CORR[[#This Row],[13-abr]]-Casos_PN_CORR[[#This Row],[12-abr]]</f>
        <v>0</v>
      </c>
      <c r="AO140">
        <f>+Casos_PN_CORR[[#This Row],[14-abr]]-Casos_PN_CORR[[#This Row],[13-abr]]</f>
        <v>0</v>
      </c>
      <c r="AP140">
        <f>+Casos_PN_CORR[[#This Row],[15-abr]]-Casos_PN_CORR[[#This Row],[14-abr]]</f>
        <v>0</v>
      </c>
      <c r="AQ140">
        <f>+Casos_PN_CORR[[#This Row],[16-abr]]-Casos_PN_CORR[[#This Row],[15-abr]]</f>
        <v>0</v>
      </c>
      <c r="AR140">
        <f>+Casos_PN_CORR[[#This Row],[17-abr]]-Casos_PN_CORR[[#This Row],[16-abr]]</f>
        <v>0</v>
      </c>
      <c r="AS140">
        <f>+Casos_PN_CORR[[#This Row],[18-abr]]-Casos_PN_CORR[[#This Row],[17-abr]]</f>
        <v>0</v>
      </c>
      <c r="AT140">
        <f>+Casos_PN_CORR[[#This Row],[19-abr]]-Casos_PN_CORR[[#This Row],[18-abr]]</f>
        <v>0</v>
      </c>
      <c r="AU140">
        <f>+Casos_PN_CORR[[#This Row],[20-abr]]-Casos_PN_CORR[[#This Row],[19-abr]]</f>
        <v>0</v>
      </c>
      <c r="AV140">
        <f>+Casos_PN_CORR[[#This Row],[21-abr]]-Casos_PN_CORR[[#This Row],[20-abr]]</f>
        <v>0</v>
      </c>
      <c r="AW140">
        <f>+Casos_PN_CORR[[#This Row],[22-abr]]-Casos_PN_CORR[[#This Row],[21-abr]]</f>
        <v>0</v>
      </c>
      <c r="AX140">
        <f>+Casos_PN_CORR[[#This Row],[23-abr]]-Casos_PN_CORR[[#This Row],[22-abr]]</f>
        <v>0</v>
      </c>
      <c r="AY140">
        <f>+Casos_PN_CORR[[#This Row],[24-abr]]-Casos_PN_CORR[[#This Row],[23-abr]]</f>
        <v>0</v>
      </c>
      <c r="AZ140">
        <f>+Casos_PN_CORR[[#This Row],[25-abr]]-Casos_PN_CORR[[#This Row],[24-abr]]</f>
        <v>0</v>
      </c>
      <c r="BA140">
        <f>+Casos_PN_CORR[[#This Row],[26-abr]]-Casos_PN_CORR[[#This Row],[25-abr]]</f>
        <v>0</v>
      </c>
      <c r="BB140">
        <f>+Casos_PN_CORR[[#This Row],[27-abr]]-Casos_PN_CORR[[#This Row],[26-abr]]</f>
        <v>0</v>
      </c>
      <c r="BC140">
        <f>+Casos_PN_CORR[[#This Row],[28-abr]]-Casos_PN_CORR[[#This Row],[27-abr]]</f>
        <v>0</v>
      </c>
      <c r="BD140">
        <f>+Casos_PN_CORR[[#This Row],[29-abr]]-Casos_PN_CORR[[#This Row],[28-abr]]</f>
        <v>0</v>
      </c>
      <c r="BE140">
        <f>+Casos_PN_CORR[[#This Row],[30-abr]]-Casos_PN_CORR[[#This Row],[29-abr]]</f>
        <v>0</v>
      </c>
      <c r="BF140">
        <f>+Casos_PN_CORR[[#This Row],[1-may]]-Casos_PN_CORR[[#This Row],[30-abr]]</f>
        <v>0</v>
      </c>
      <c r="BG140">
        <f>+Casos_PN_CORR[[#This Row],[2-may]]-Casos_PN_CORR[[#This Row],[1-may]]</f>
        <v>0</v>
      </c>
      <c r="BH140">
        <f>+Casos_PN_CORR[[#This Row],[3-may]]-Casos_PN_CORR[[#This Row],[2-may]]</f>
        <v>0</v>
      </c>
      <c r="BI140">
        <f>+Casos_PN_CORR[[#This Row],[4-may]]-Casos_PN_CORR[[#This Row],[3-may]]</f>
        <v>0</v>
      </c>
      <c r="BJ140">
        <f>+Casos_PN_CORR[[#This Row],[5-may]]-Casos_PN_CORR[[#This Row],[4-may]]</f>
        <v>0</v>
      </c>
      <c r="BK140">
        <f>+Casos_PN_CORR[[#This Row],[6-may]]-Casos_PN_CORR[[#This Row],[5-may]]</f>
        <v>0</v>
      </c>
      <c r="BL140">
        <f>+Casos_PN_CORR[[#This Row],[7-may]]-Casos_PN_CORR[[#This Row],[6-may]]</f>
        <v>0</v>
      </c>
      <c r="BM140">
        <f>+Casos_PN_CORR[[#This Row],[8-may]]-Casos_PN_CORR[[#This Row],[7-may]]</f>
        <v>0</v>
      </c>
      <c r="BN140">
        <f>+Casos_PN_CORR[[#This Row],[9-may]]-Casos_PN_CORR[[#This Row],[8-may]]</f>
        <v>0</v>
      </c>
      <c r="BO140">
        <f>+Casos_PN_CORR[[#This Row],[10-may]]-Casos_PN_CORR[[#This Row],[9-may]]</f>
        <v>0</v>
      </c>
      <c r="BP140">
        <f>+Casos_PN_CORR[[#This Row],[11-may]]-Casos_PN_CORR[[#This Row],[10-may]]</f>
        <v>0</v>
      </c>
      <c r="BQ140">
        <f>+Casos_PN_CORR[[#This Row],[12-may]]-Casos_PN_CORR[[#This Row],[11-may]]</f>
        <v>0</v>
      </c>
      <c r="BR140">
        <f>+Casos_PN_CORR[[#This Row],[13-may]]-Casos_PN_CORR[[#This Row],[12-may]]</f>
        <v>0</v>
      </c>
      <c r="BS140">
        <f>+Casos_PN_CORR[[#This Row],[14-may]]-Casos_PN_CORR[[#This Row],[13-may]]</f>
        <v>0</v>
      </c>
      <c r="BT140">
        <f>+Casos_PN_CORR[[#This Row],[15-may]]-Casos_PN_CORR[[#This Row],[14-may]]</f>
        <v>0</v>
      </c>
      <c r="BU140">
        <f>+Casos_PN_CORR[[#This Row],[16-may]]-Casos_PN_CORR[[#This Row],[15-may]]</f>
        <v>0</v>
      </c>
      <c r="BV140">
        <f>+Casos_PN_CORR[[#This Row],[17-may]]-Casos_PN_CORR[[#This Row],[16-may]]</f>
        <v>0</v>
      </c>
      <c r="BW140">
        <f>+Casos_PN_CORR[[#This Row],[18-may]]-Casos_PN_CORR[[#This Row],[17-may]]</f>
        <v>0</v>
      </c>
      <c r="BX140">
        <f>+Casos_PN_CORR[[#This Row],[19-may]]-Casos_PN_CORR[[#This Row],[18-may]]</f>
        <v>0</v>
      </c>
      <c r="BY140">
        <f>+Casos_PN_CORR[[#This Row],[20-may]]-Casos_PN_CORR[[#This Row],[19-may]]</f>
        <v>0</v>
      </c>
      <c r="BZ140">
        <f>+Casos_PN_CORR[[#This Row],[21-may]]-Casos_PN_CORR[[#This Row],[20-may]]</f>
        <v>0</v>
      </c>
      <c r="CA140">
        <f>+Casos_PN_CORR[[#This Row],[22-may]]-Casos_PN_CORR[[#This Row],[21-may]]</f>
        <v>0</v>
      </c>
      <c r="CB140">
        <f>+Casos_PN_CORR[[#This Row],[23-may]]-Casos_PN_CORR[[#This Row],[22-may]]</f>
        <v>0</v>
      </c>
      <c r="CC140">
        <f>+Casos_PN_CORR[[#This Row],[24-may]]-Casos_PN_CORR[[#This Row],[23-may]]</f>
        <v>0</v>
      </c>
      <c r="CD140">
        <f>+Casos_PN_CORR[[#This Row],[25-may]]-Casos_PN_CORR[[#This Row],[24-may]]</f>
        <v>0</v>
      </c>
      <c r="CE140">
        <f>+Casos_PN_CORR[[#This Row],[26-may]]-Casos_PN_CORR[[#This Row],[25-may]]</f>
        <v>0</v>
      </c>
      <c r="CF140">
        <f>+Casos_PN_CORR[[#This Row],[27-may]]-Casos_PN_CORR[[#This Row],[26-may]]</f>
        <v>0</v>
      </c>
      <c r="CG140">
        <f>+Casos_PN_CORR[[#This Row],[28-may]]-Casos_PN_CORR[[#This Row],[27-may]]</f>
        <v>0</v>
      </c>
      <c r="CH140">
        <f>+Casos_PN_CORR[[#This Row],[29-may]]-Casos_PN_CORR[[#This Row],[28-may]]</f>
        <v>0</v>
      </c>
      <c r="CI140">
        <f>+Casos_PN_CORR[[#This Row],[30-may]]-Casos_PN_CORR[[#This Row],[29-may]]</f>
        <v>0</v>
      </c>
      <c r="CJ140">
        <f>+Casos_PN_CORR[[#This Row],[31-may]]-Casos_PN_CORR[[#This Row],[30-may]]</f>
        <v>0</v>
      </c>
      <c r="CK140">
        <f>+Casos_PN_CORR[[#This Row],[1-jun]]-Casos_PN_CORR[[#This Row],[31-may]]</f>
        <v>0</v>
      </c>
      <c r="CL140">
        <f>+Casos_PN_CORR[[#This Row],[2-jun]]-Casos_PN_CORR[[#This Row],[1-jun]]</f>
        <v>0</v>
      </c>
      <c r="CM140">
        <f>+Casos_PN_CORR[[#This Row],[3-jun]]-Casos_PN_CORR[[#This Row],[2-jun]]</f>
        <v>0</v>
      </c>
      <c r="CN140">
        <f>+Casos_PN_CORR[[#This Row],[4-jun]]-Casos_PN_CORR[[#This Row],[3-jun]]</f>
        <v>0</v>
      </c>
      <c r="CO140">
        <f>+Casos_PN_CORR[[#This Row],[5-jun]]-Casos_PN_CORR[[#This Row],[4-jun]]</f>
        <v>1</v>
      </c>
      <c r="CP140">
        <f>+Casos_PN_CORR[[#This Row],[6-jun]]-Casos_PN_CORR[[#This Row],[5-jun]]</f>
        <v>0</v>
      </c>
    </row>
    <row r="141" spans="1:94">
      <c r="A141">
        <v>10208</v>
      </c>
      <c r="B141" s="2" t="s">
        <v>119</v>
      </c>
      <c r="C141" s="2" t="s">
        <v>167</v>
      </c>
      <c r="D141" s="2" t="s">
        <v>295</v>
      </c>
      <c r="E141" s="4">
        <f t="shared" si="2"/>
        <v>0</v>
      </c>
      <c r="F141">
        <f>+Casos_PN_CORR[[#This Row],[10-mar]]</f>
        <v>0</v>
      </c>
      <c r="G141">
        <f>+Casos_PN_CORR[[#This Row],[11-mar]]-Casos_PN_CORR[[#This Row],[10-mar]]</f>
        <v>0</v>
      </c>
      <c r="H141">
        <f>+Casos_PN_CORR[[#This Row],[12-mar]]-Casos_PN_CORR[[#This Row],[11-mar]]</f>
        <v>0</v>
      </c>
      <c r="I141">
        <f>+Casos_PN_CORR[[#This Row],[13-mar]]-Casos_PN_CORR[[#This Row],[12-mar]]</f>
        <v>0</v>
      </c>
      <c r="J141">
        <f>+Casos_PN_CORR[[#This Row],[14-mar]]-Casos_PN_CORR[[#This Row],[13-mar]]</f>
        <v>0</v>
      </c>
      <c r="K141">
        <f>+Casos_PN_CORR[[#This Row],[15-mar]]-Casos_PN_CORR[[#This Row],[14-mar]]</f>
        <v>0</v>
      </c>
      <c r="L141">
        <f>+Casos_PN_CORR[[#This Row],[16-mar]]-Casos_PN_CORR[[#This Row],[15-mar]]</f>
        <v>0</v>
      </c>
      <c r="M141">
        <f>+Casos_PN_CORR[[#This Row],[17-mar]]-Casos_PN_CORR[[#This Row],[16-mar]]</f>
        <v>0</v>
      </c>
      <c r="N141">
        <f>+Casos_PN_CORR[[#This Row],[18-mar]]-Casos_PN_CORR[[#This Row],[17-mar]]</f>
        <v>0</v>
      </c>
      <c r="O141">
        <f>+Casos_PN_CORR[[#This Row],[19-mar]]-Casos_PN_CORR[[#This Row],[18-mar]]</f>
        <v>0</v>
      </c>
      <c r="P141">
        <f>+Casos_PN_CORR[[#This Row],[20-mar]]-Casos_PN_CORR[[#This Row],[19-mar]]</f>
        <v>0</v>
      </c>
      <c r="Q141">
        <f>+Casos_PN_CORR[[#This Row],[21-mar]]-Casos_PN_CORR[[#This Row],[20-mar]]</f>
        <v>0</v>
      </c>
      <c r="R141">
        <f>+Casos_PN_CORR[[#This Row],[22-mar]]-Casos_PN_CORR[[#This Row],[21-mar]]</f>
        <v>0</v>
      </c>
      <c r="S141">
        <f>+Casos_PN_CORR[[#This Row],[23-mar]]-Casos_PN_CORR[[#This Row],[22-mar]]</f>
        <v>0</v>
      </c>
      <c r="T141">
        <f>+Casos_PN_CORR[[#This Row],[24-mar]]-Casos_PN_CORR[[#This Row],[23-mar]]</f>
        <v>0</v>
      </c>
      <c r="U141">
        <f>+Casos_PN_CORR[[#This Row],[25-mar]]-Casos_PN_CORR[[#This Row],[24-mar]]</f>
        <v>0</v>
      </c>
      <c r="V141">
        <f>+Casos_PN_CORR[[#This Row],[26-mar]]-Casos_PN_CORR[[#This Row],[25-mar]]</f>
        <v>0</v>
      </c>
      <c r="W141">
        <f>+Casos_PN_CORR[[#This Row],[27-mar]]-Casos_PN_CORR[[#This Row],[26-mar]]</f>
        <v>0</v>
      </c>
      <c r="X141">
        <f>+Casos_PN_CORR[[#This Row],[28-mar]]-Casos_PN_CORR[[#This Row],[27-mar]]</f>
        <v>0</v>
      </c>
      <c r="Y141">
        <f>+Casos_PN_CORR[[#This Row],[29-mar]]-Casos_PN_CORR[[#This Row],[28-mar]]</f>
        <v>0</v>
      </c>
      <c r="Z141">
        <f>+Casos_PN_CORR[[#This Row],[30-mar]]-Casos_PN_CORR[[#This Row],[29-mar]]</f>
        <v>0</v>
      </c>
      <c r="AA141">
        <f>+Casos_PN_CORR[[#This Row],[31-mar]]-Casos_PN_CORR[[#This Row],[30-mar]]</f>
        <v>0</v>
      </c>
      <c r="AB141">
        <f>+Casos_PN_CORR[[#This Row],[1-abr]]-Casos_PN_CORR[[#This Row],[31-mar]]</f>
        <v>0</v>
      </c>
      <c r="AC141">
        <f>+Casos_PN_CORR[[#This Row],[2-abr]]-Casos_PN_CORR[[#This Row],[1-abr]]</f>
        <v>0</v>
      </c>
      <c r="AD141">
        <f>+Casos_PN_CORR[[#This Row],[3-abr]]-Casos_PN_CORR[[#This Row],[2-abr]]</f>
        <v>0</v>
      </c>
      <c r="AE141">
        <f>+Casos_PN_CORR[[#This Row],[4-abr]]-Casos_PN_CORR[[#This Row],[3-abr]]</f>
        <v>0</v>
      </c>
      <c r="AF141">
        <f>+Casos_PN_CORR[[#This Row],[5-abr]]-Casos_PN_CORR[[#This Row],[4-abr]]</f>
        <v>0</v>
      </c>
      <c r="AG141">
        <f>+Casos_PN_CORR[[#This Row],[6-abr]]-Casos_PN_CORR[[#This Row],[5-abr]]</f>
        <v>0</v>
      </c>
      <c r="AH141">
        <f>+Casos_PN_CORR[[#This Row],[7-abr]]-Casos_PN_CORR[[#This Row],[6-abr]]</f>
        <v>0</v>
      </c>
      <c r="AI141">
        <f>+Casos_PN_CORR[[#This Row],[8-abr]]-Casos_PN_CORR[[#This Row],[7-abr]]</f>
        <v>0</v>
      </c>
      <c r="AJ141">
        <f>+Casos_PN_CORR[[#This Row],[9-abr]]-Casos_PN_CORR[[#This Row],[8-abr]]</f>
        <v>0</v>
      </c>
      <c r="AK141">
        <f>+Casos_PN_CORR[[#This Row],[10-abr]]-Casos_PN_CORR[[#This Row],[9-abr]]</f>
        <v>0</v>
      </c>
      <c r="AL141">
        <f>+Casos_PN_CORR[[#This Row],[11-abr]]-Casos_PN_CORR[[#This Row],[10-abr]]</f>
        <v>0</v>
      </c>
      <c r="AM141">
        <f>+Casos_PN_CORR[[#This Row],[12-abr]]-Casos_PN_CORR[[#This Row],[11-abr]]</f>
        <v>0</v>
      </c>
      <c r="AN141">
        <f>+Casos_PN_CORR[[#This Row],[13-abr]]-Casos_PN_CORR[[#This Row],[12-abr]]</f>
        <v>0</v>
      </c>
      <c r="AO141">
        <f>+Casos_PN_CORR[[#This Row],[14-abr]]-Casos_PN_CORR[[#This Row],[13-abr]]</f>
        <v>0</v>
      </c>
      <c r="AP141">
        <f>+Casos_PN_CORR[[#This Row],[15-abr]]-Casos_PN_CORR[[#This Row],[14-abr]]</f>
        <v>0</v>
      </c>
      <c r="AQ141">
        <f>+Casos_PN_CORR[[#This Row],[16-abr]]-Casos_PN_CORR[[#This Row],[15-abr]]</f>
        <v>0</v>
      </c>
      <c r="AR141">
        <f>+Casos_PN_CORR[[#This Row],[17-abr]]-Casos_PN_CORR[[#This Row],[16-abr]]</f>
        <v>0</v>
      </c>
      <c r="AS141">
        <f>+Casos_PN_CORR[[#This Row],[18-abr]]-Casos_PN_CORR[[#This Row],[17-abr]]</f>
        <v>0</v>
      </c>
      <c r="AT141">
        <f>+Casos_PN_CORR[[#This Row],[19-abr]]-Casos_PN_CORR[[#This Row],[18-abr]]</f>
        <v>0</v>
      </c>
      <c r="AU141">
        <f>+Casos_PN_CORR[[#This Row],[20-abr]]-Casos_PN_CORR[[#This Row],[19-abr]]</f>
        <v>0</v>
      </c>
      <c r="AV141">
        <f>+Casos_PN_CORR[[#This Row],[21-abr]]-Casos_PN_CORR[[#This Row],[20-abr]]</f>
        <v>0</v>
      </c>
      <c r="AW141">
        <f>+Casos_PN_CORR[[#This Row],[22-abr]]-Casos_PN_CORR[[#This Row],[21-abr]]</f>
        <v>0</v>
      </c>
      <c r="AX141">
        <f>+Casos_PN_CORR[[#This Row],[23-abr]]-Casos_PN_CORR[[#This Row],[22-abr]]</f>
        <v>0</v>
      </c>
      <c r="AY141">
        <f>+Casos_PN_CORR[[#This Row],[24-abr]]-Casos_PN_CORR[[#This Row],[23-abr]]</f>
        <v>0</v>
      </c>
      <c r="AZ141">
        <f>+Casos_PN_CORR[[#This Row],[25-abr]]-Casos_PN_CORR[[#This Row],[24-abr]]</f>
        <v>0</v>
      </c>
      <c r="BA141">
        <f>+Casos_PN_CORR[[#This Row],[26-abr]]-Casos_PN_CORR[[#This Row],[25-abr]]</f>
        <v>0</v>
      </c>
      <c r="BB141">
        <f>+Casos_PN_CORR[[#This Row],[27-abr]]-Casos_PN_CORR[[#This Row],[26-abr]]</f>
        <v>0</v>
      </c>
      <c r="BC141">
        <f>+Casos_PN_CORR[[#This Row],[28-abr]]-Casos_PN_CORR[[#This Row],[27-abr]]</f>
        <v>0</v>
      </c>
      <c r="BD141">
        <f>+Casos_PN_CORR[[#This Row],[29-abr]]-Casos_PN_CORR[[#This Row],[28-abr]]</f>
        <v>0</v>
      </c>
      <c r="BE141">
        <f>+Casos_PN_CORR[[#This Row],[30-abr]]-Casos_PN_CORR[[#This Row],[29-abr]]</f>
        <v>0</v>
      </c>
      <c r="BF141">
        <f>+Casos_PN_CORR[[#This Row],[1-may]]-Casos_PN_CORR[[#This Row],[30-abr]]</f>
        <v>0</v>
      </c>
      <c r="BG141">
        <f>+Casos_PN_CORR[[#This Row],[2-may]]-Casos_PN_CORR[[#This Row],[1-may]]</f>
        <v>0</v>
      </c>
      <c r="BH141">
        <f>+Casos_PN_CORR[[#This Row],[3-may]]-Casos_PN_CORR[[#This Row],[2-may]]</f>
        <v>0</v>
      </c>
      <c r="BI141">
        <f>+Casos_PN_CORR[[#This Row],[4-may]]-Casos_PN_CORR[[#This Row],[3-may]]</f>
        <v>0</v>
      </c>
      <c r="BJ141">
        <f>+Casos_PN_CORR[[#This Row],[5-may]]-Casos_PN_CORR[[#This Row],[4-may]]</f>
        <v>0</v>
      </c>
      <c r="BK141">
        <f>+Casos_PN_CORR[[#This Row],[6-may]]-Casos_PN_CORR[[#This Row],[5-may]]</f>
        <v>0</v>
      </c>
      <c r="BL141">
        <f>+Casos_PN_CORR[[#This Row],[7-may]]-Casos_PN_CORR[[#This Row],[6-may]]</f>
        <v>0</v>
      </c>
      <c r="BM141">
        <f>+Casos_PN_CORR[[#This Row],[8-may]]-Casos_PN_CORR[[#This Row],[7-may]]</f>
        <v>0</v>
      </c>
      <c r="BN141">
        <f>+Casos_PN_CORR[[#This Row],[9-may]]-Casos_PN_CORR[[#This Row],[8-may]]</f>
        <v>0</v>
      </c>
      <c r="BO141">
        <f>+Casos_PN_CORR[[#This Row],[10-may]]-Casos_PN_CORR[[#This Row],[9-may]]</f>
        <v>0</v>
      </c>
      <c r="BP141">
        <f>+Casos_PN_CORR[[#This Row],[11-may]]-Casos_PN_CORR[[#This Row],[10-may]]</f>
        <v>0</v>
      </c>
      <c r="BQ141">
        <f>+Casos_PN_CORR[[#This Row],[12-may]]-Casos_PN_CORR[[#This Row],[11-may]]</f>
        <v>0</v>
      </c>
      <c r="BR141">
        <f>+Casos_PN_CORR[[#This Row],[13-may]]-Casos_PN_CORR[[#This Row],[12-may]]</f>
        <v>0</v>
      </c>
      <c r="BS141">
        <f>+Casos_PN_CORR[[#This Row],[14-may]]-Casos_PN_CORR[[#This Row],[13-may]]</f>
        <v>0</v>
      </c>
      <c r="BT141">
        <f>+Casos_PN_CORR[[#This Row],[15-may]]-Casos_PN_CORR[[#This Row],[14-may]]</f>
        <v>0</v>
      </c>
      <c r="BU141">
        <f>+Casos_PN_CORR[[#This Row],[16-may]]-Casos_PN_CORR[[#This Row],[15-may]]</f>
        <v>0</v>
      </c>
      <c r="BV141">
        <f>+Casos_PN_CORR[[#This Row],[17-may]]-Casos_PN_CORR[[#This Row],[16-may]]</f>
        <v>0</v>
      </c>
      <c r="BW141">
        <f>+Casos_PN_CORR[[#This Row],[18-may]]-Casos_PN_CORR[[#This Row],[17-may]]</f>
        <v>0</v>
      </c>
      <c r="BX141">
        <f>+Casos_PN_CORR[[#This Row],[19-may]]-Casos_PN_CORR[[#This Row],[18-may]]</f>
        <v>0</v>
      </c>
      <c r="BY141">
        <f>+Casos_PN_CORR[[#This Row],[20-may]]-Casos_PN_CORR[[#This Row],[19-may]]</f>
        <v>0</v>
      </c>
      <c r="BZ141">
        <f>+Casos_PN_CORR[[#This Row],[21-may]]-Casos_PN_CORR[[#This Row],[20-may]]</f>
        <v>0</v>
      </c>
      <c r="CA141">
        <f>+Casos_PN_CORR[[#This Row],[22-may]]-Casos_PN_CORR[[#This Row],[21-may]]</f>
        <v>0</v>
      </c>
      <c r="CB141">
        <f>+Casos_PN_CORR[[#This Row],[23-may]]-Casos_PN_CORR[[#This Row],[22-may]]</f>
        <v>0</v>
      </c>
      <c r="CC141">
        <f>+Casos_PN_CORR[[#This Row],[24-may]]-Casos_PN_CORR[[#This Row],[23-may]]</f>
        <v>0</v>
      </c>
      <c r="CD141">
        <f>+Casos_PN_CORR[[#This Row],[25-may]]-Casos_PN_CORR[[#This Row],[24-may]]</f>
        <v>0</v>
      </c>
      <c r="CE141">
        <f>+Casos_PN_CORR[[#This Row],[26-may]]-Casos_PN_CORR[[#This Row],[25-may]]</f>
        <v>0</v>
      </c>
      <c r="CF141">
        <f>+Casos_PN_CORR[[#This Row],[27-may]]-Casos_PN_CORR[[#This Row],[26-may]]</f>
        <v>0</v>
      </c>
      <c r="CG141">
        <f>+Casos_PN_CORR[[#This Row],[28-may]]-Casos_PN_CORR[[#This Row],[27-may]]</f>
        <v>0</v>
      </c>
      <c r="CH141">
        <f>+Casos_PN_CORR[[#This Row],[29-may]]-Casos_PN_CORR[[#This Row],[28-may]]</f>
        <v>0</v>
      </c>
      <c r="CI141">
        <f>+Casos_PN_CORR[[#This Row],[30-may]]-Casos_PN_CORR[[#This Row],[29-may]]</f>
        <v>0</v>
      </c>
      <c r="CJ141">
        <f>+Casos_PN_CORR[[#This Row],[31-may]]-Casos_PN_CORR[[#This Row],[30-may]]</f>
        <v>0</v>
      </c>
      <c r="CK141">
        <f>+Casos_PN_CORR[[#This Row],[1-jun]]-Casos_PN_CORR[[#This Row],[31-may]]</f>
        <v>0</v>
      </c>
      <c r="CL141">
        <f>+Casos_PN_CORR[[#This Row],[2-jun]]-Casos_PN_CORR[[#This Row],[1-jun]]</f>
        <v>0</v>
      </c>
      <c r="CM141">
        <f>+Casos_PN_CORR[[#This Row],[3-jun]]-Casos_PN_CORR[[#This Row],[2-jun]]</f>
        <v>0</v>
      </c>
      <c r="CN141">
        <f>+Casos_PN_CORR[[#This Row],[4-jun]]-Casos_PN_CORR[[#This Row],[3-jun]]</f>
        <v>0</v>
      </c>
      <c r="CO141">
        <f>+Casos_PN_CORR[[#This Row],[5-jun]]-Casos_PN_CORR[[#This Row],[4-jun]]</f>
        <v>0</v>
      </c>
      <c r="CP141">
        <f>+Casos_PN_CORR[[#This Row],[6-jun]]-Casos_PN_CORR[[#This Row],[5-jun]]</f>
        <v>0</v>
      </c>
    </row>
    <row r="142" spans="1:94">
      <c r="A142">
        <v>20603</v>
      </c>
      <c r="B142" s="2" t="s">
        <v>110</v>
      </c>
      <c r="C142" s="2" t="s">
        <v>236</v>
      </c>
      <c r="D142" s="2" t="s">
        <v>110</v>
      </c>
      <c r="E142" s="4">
        <f t="shared" si="2"/>
        <v>0</v>
      </c>
      <c r="F142">
        <f>+Casos_PN_CORR[[#This Row],[10-mar]]</f>
        <v>0</v>
      </c>
      <c r="G142">
        <f>+Casos_PN_CORR[[#This Row],[11-mar]]-Casos_PN_CORR[[#This Row],[10-mar]]</f>
        <v>0</v>
      </c>
      <c r="H142">
        <f>+Casos_PN_CORR[[#This Row],[12-mar]]-Casos_PN_CORR[[#This Row],[11-mar]]</f>
        <v>0</v>
      </c>
      <c r="I142">
        <f>+Casos_PN_CORR[[#This Row],[13-mar]]-Casos_PN_CORR[[#This Row],[12-mar]]</f>
        <v>0</v>
      </c>
      <c r="J142">
        <f>+Casos_PN_CORR[[#This Row],[14-mar]]-Casos_PN_CORR[[#This Row],[13-mar]]</f>
        <v>0</v>
      </c>
      <c r="K142">
        <f>+Casos_PN_CORR[[#This Row],[15-mar]]-Casos_PN_CORR[[#This Row],[14-mar]]</f>
        <v>0</v>
      </c>
      <c r="L142">
        <f>+Casos_PN_CORR[[#This Row],[16-mar]]-Casos_PN_CORR[[#This Row],[15-mar]]</f>
        <v>0</v>
      </c>
      <c r="M142">
        <f>+Casos_PN_CORR[[#This Row],[17-mar]]-Casos_PN_CORR[[#This Row],[16-mar]]</f>
        <v>0</v>
      </c>
      <c r="N142">
        <f>+Casos_PN_CORR[[#This Row],[18-mar]]-Casos_PN_CORR[[#This Row],[17-mar]]</f>
        <v>0</v>
      </c>
      <c r="O142">
        <f>+Casos_PN_CORR[[#This Row],[19-mar]]-Casos_PN_CORR[[#This Row],[18-mar]]</f>
        <v>0</v>
      </c>
      <c r="P142">
        <f>+Casos_PN_CORR[[#This Row],[20-mar]]-Casos_PN_CORR[[#This Row],[19-mar]]</f>
        <v>0</v>
      </c>
      <c r="Q142">
        <f>+Casos_PN_CORR[[#This Row],[21-mar]]-Casos_PN_CORR[[#This Row],[20-mar]]</f>
        <v>0</v>
      </c>
      <c r="R142">
        <f>+Casos_PN_CORR[[#This Row],[22-mar]]-Casos_PN_CORR[[#This Row],[21-mar]]</f>
        <v>0</v>
      </c>
      <c r="S142">
        <f>+Casos_PN_CORR[[#This Row],[23-mar]]-Casos_PN_CORR[[#This Row],[22-mar]]</f>
        <v>0</v>
      </c>
      <c r="T142">
        <f>+Casos_PN_CORR[[#This Row],[24-mar]]-Casos_PN_CORR[[#This Row],[23-mar]]</f>
        <v>0</v>
      </c>
      <c r="U142">
        <f>+Casos_PN_CORR[[#This Row],[25-mar]]-Casos_PN_CORR[[#This Row],[24-mar]]</f>
        <v>0</v>
      </c>
      <c r="V142">
        <f>+Casos_PN_CORR[[#This Row],[26-mar]]-Casos_PN_CORR[[#This Row],[25-mar]]</f>
        <v>0</v>
      </c>
      <c r="W142">
        <f>+Casos_PN_CORR[[#This Row],[27-mar]]-Casos_PN_CORR[[#This Row],[26-mar]]</f>
        <v>0</v>
      </c>
      <c r="X142">
        <f>+Casos_PN_CORR[[#This Row],[28-mar]]-Casos_PN_CORR[[#This Row],[27-mar]]</f>
        <v>0</v>
      </c>
      <c r="Y142">
        <f>+Casos_PN_CORR[[#This Row],[29-mar]]-Casos_PN_CORR[[#This Row],[28-mar]]</f>
        <v>0</v>
      </c>
      <c r="Z142">
        <f>+Casos_PN_CORR[[#This Row],[30-mar]]-Casos_PN_CORR[[#This Row],[29-mar]]</f>
        <v>0</v>
      </c>
      <c r="AA142">
        <f>+Casos_PN_CORR[[#This Row],[31-mar]]-Casos_PN_CORR[[#This Row],[30-mar]]</f>
        <v>0</v>
      </c>
      <c r="AB142">
        <f>+Casos_PN_CORR[[#This Row],[1-abr]]-Casos_PN_CORR[[#This Row],[31-mar]]</f>
        <v>0</v>
      </c>
      <c r="AC142">
        <f>+Casos_PN_CORR[[#This Row],[2-abr]]-Casos_PN_CORR[[#This Row],[1-abr]]</f>
        <v>0</v>
      </c>
      <c r="AD142">
        <f>+Casos_PN_CORR[[#This Row],[3-abr]]-Casos_PN_CORR[[#This Row],[2-abr]]</f>
        <v>0</v>
      </c>
      <c r="AE142">
        <f>+Casos_PN_CORR[[#This Row],[4-abr]]-Casos_PN_CORR[[#This Row],[3-abr]]</f>
        <v>0</v>
      </c>
      <c r="AF142">
        <f>+Casos_PN_CORR[[#This Row],[5-abr]]-Casos_PN_CORR[[#This Row],[4-abr]]</f>
        <v>0</v>
      </c>
      <c r="AG142">
        <f>+Casos_PN_CORR[[#This Row],[6-abr]]-Casos_PN_CORR[[#This Row],[5-abr]]</f>
        <v>0</v>
      </c>
      <c r="AH142">
        <f>+Casos_PN_CORR[[#This Row],[7-abr]]-Casos_PN_CORR[[#This Row],[6-abr]]</f>
        <v>0</v>
      </c>
      <c r="AI142">
        <f>+Casos_PN_CORR[[#This Row],[8-abr]]-Casos_PN_CORR[[#This Row],[7-abr]]</f>
        <v>0</v>
      </c>
      <c r="AJ142">
        <f>+Casos_PN_CORR[[#This Row],[9-abr]]-Casos_PN_CORR[[#This Row],[8-abr]]</f>
        <v>0</v>
      </c>
      <c r="AK142">
        <f>+Casos_PN_CORR[[#This Row],[10-abr]]-Casos_PN_CORR[[#This Row],[9-abr]]</f>
        <v>0</v>
      </c>
      <c r="AL142">
        <f>+Casos_PN_CORR[[#This Row],[11-abr]]-Casos_PN_CORR[[#This Row],[10-abr]]</f>
        <v>0</v>
      </c>
      <c r="AM142">
        <f>+Casos_PN_CORR[[#This Row],[12-abr]]-Casos_PN_CORR[[#This Row],[11-abr]]</f>
        <v>0</v>
      </c>
      <c r="AN142">
        <f>+Casos_PN_CORR[[#This Row],[13-abr]]-Casos_PN_CORR[[#This Row],[12-abr]]</f>
        <v>0</v>
      </c>
      <c r="AO142">
        <f>+Casos_PN_CORR[[#This Row],[14-abr]]-Casos_PN_CORR[[#This Row],[13-abr]]</f>
        <v>0</v>
      </c>
      <c r="AP142">
        <f>+Casos_PN_CORR[[#This Row],[15-abr]]-Casos_PN_CORR[[#This Row],[14-abr]]</f>
        <v>0</v>
      </c>
      <c r="AQ142">
        <f>+Casos_PN_CORR[[#This Row],[16-abr]]-Casos_PN_CORR[[#This Row],[15-abr]]</f>
        <v>0</v>
      </c>
      <c r="AR142">
        <f>+Casos_PN_CORR[[#This Row],[17-abr]]-Casos_PN_CORR[[#This Row],[16-abr]]</f>
        <v>0</v>
      </c>
      <c r="AS142">
        <f>+Casos_PN_CORR[[#This Row],[18-abr]]-Casos_PN_CORR[[#This Row],[17-abr]]</f>
        <v>0</v>
      </c>
      <c r="AT142">
        <f>+Casos_PN_CORR[[#This Row],[19-abr]]-Casos_PN_CORR[[#This Row],[18-abr]]</f>
        <v>0</v>
      </c>
      <c r="AU142">
        <f>+Casos_PN_CORR[[#This Row],[20-abr]]-Casos_PN_CORR[[#This Row],[19-abr]]</f>
        <v>0</v>
      </c>
      <c r="AV142">
        <f>+Casos_PN_CORR[[#This Row],[21-abr]]-Casos_PN_CORR[[#This Row],[20-abr]]</f>
        <v>0</v>
      </c>
      <c r="AW142">
        <f>+Casos_PN_CORR[[#This Row],[22-abr]]-Casos_PN_CORR[[#This Row],[21-abr]]</f>
        <v>0</v>
      </c>
      <c r="AX142">
        <f>+Casos_PN_CORR[[#This Row],[23-abr]]-Casos_PN_CORR[[#This Row],[22-abr]]</f>
        <v>0</v>
      </c>
      <c r="AY142">
        <f>+Casos_PN_CORR[[#This Row],[24-abr]]-Casos_PN_CORR[[#This Row],[23-abr]]</f>
        <v>0</v>
      </c>
      <c r="AZ142">
        <f>+Casos_PN_CORR[[#This Row],[25-abr]]-Casos_PN_CORR[[#This Row],[24-abr]]</f>
        <v>0</v>
      </c>
      <c r="BA142">
        <f>+Casos_PN_CORR[[#This Row],[26-abr]]-Casos_PN_CORR[[#This Row],[25-abr]]</f>
        <v>0</v>
      </c>
      <c r="BB142">
        <f>+Casos_PN_CORR[[#This Row],[27-abr]]-Casos_PN_CORR[[#This Row],[26-abr]]</f>
        <v>0</v>
      </c>
      <c r="BC142">
        <f>+Casos_PN_CORR[[#This Row],[28-abr]]-Casos_PN_CORR[[#This Row],[27-abr]]</f>
        <v>0</v>
      </c>
      <c r="BD142">
        <f>+Casos_PN_CORR[[#This Row],[29-abr]]-Casos_PN_CORR[[#This Row],[28-abr]]</f>
        <v>0</v>
      </c>
      <c r="BE142">
        <f>+Casos_PN_CORR[[#This Row],[30-abr]]-Casos_PN_CORR[[#This Row],[29-abr]]</f>
        <v>0</v>
      </c>
      <c r="BF142">
        <f>+Casos_PN_CORR[[#This Row],[1-may]]-Casos_PN_CORR[[#This Row],[30-abr]]</f>
        <v>0</v>
      </c>
      <c r="BG142">
        <f>+Casos_PN_CORR[[#This Row],[2-may]]-Casos_PN_CORR[[#This Row],[1-may]]</f>
        <v>0</v>
      </c>
      <c r="BH142">
        <f>+Casos_PN_CORR[[#This Row],[3-may]]-Casos_PN_CORR[[#This Row],[2-may]]</f>
        <v>0</v>
      </c>
      <c r="BI142">
        <f>+Casos_PN_CORR[[#This Row],[4-may]]-Casos_PN_CORR[[#This Row],[3-may]]</f>
        <v>0</v>
      </c>
      <c r="BJ142">
        <f>+Casos_PN_CORR[[#This Row],[5-may]]-Casos_PN_CORR[[#This Row],[4-may]]</f>
        <v>0</v>
      </c>
      <c r="BK142">
        <f>+Casos_PN_CORR[[#This Row],[6-may]]-Casos_PN_CORR[[#This Row],[5-may]]</f>
        <v>0</v>
      </c>
      <c r="BL142">
        <f>+Casos_PN_CORR[[#This Row],[7-may]]-Casos_PN_CORR[[#This Row],[6-may]]</f>
        <v>0</v>
      </c>
      <c r="BM142">
        <f>+Casos_PN_CORR[[#This Row],[8-may]]-Casos_PN_CORR[[#This Row],[7-may]]</f>
        <v>0</v>
      </c>
      <c r="BN142">
        <f>+Casos_PN_CORR[[#This Row],[9-may]]-Casos_PN_CORR[[#This Row],[8-may]]</f>
        <v>0</v>
      </c>
      <c r="BO142">
        <f>+Casos_PN_CORR[[#This Row],[10-may]]-Casos_PN_CORR[[#This Row],[9-may]]</f>
        <v>0</v>
      </c>
      <c r="BP142">
        <f>+Casos_PN_CORR[[#This Row],[11-may]]-Casos_PN_CORR[[#This Row],[10-may]]</f>
        <v>0</v>
      </c>
      <c r="BQ142">
        <f>+Casos_PN_CORR[[#This Row],[12-may]]-Casos_PN_CORR[[#This Row],[11-may]]</f>
        <v>0</v>
      </c>
      <c r="BR142">
        <f>+Casos_PN_CORR[[#This Row],[13-may]]-Casos_PN_CORR[[#This Row],[12-may]]</f>
        <v>0</v>
      </c>
      <c r="BS142">
        <f>+Casos_PN_CORR[[#This Row],[14-may]]-Casos_PN_CORR[[#This Row],[13-may]]</f>
        <v>0</v>
      </c>
      <c r="BT142">
        <f>+Casos_PN_CORR[[#This Row],[15-may]]-Casos_PN_CORR[[#This Row],[14-may]]</f>
        <v>0</v>
      </c>
      <c r="BU142">
        <f>+Casos_PN_CORR[[#This Row],[16-may]]-Casos_PN_CORR[[#This Row],[15-may]]</f>
        <v>0</v>
      </c>
      <c r="BV142">
        <f>+Casos_PN_CORR[[#This Row],[17-may]]-Casos_PN_CORR[[#This Row],[16-may]]</f>
        <v>0</v>
      </c>
      <c r="BW142">
        <f>+Casos_PN_CORR[[#This Row],[18-may]]-Casos_PN_CORR[[#This Row],[17-may]]</f>
        <v>0</v>
      </c>
      <c r="BX142">
        <f>+Casos_PN_CORR[[#This Row],[19-may]]-Casos_PN_CORR[[#This Row],[18-may]]</f>
        <v>0</v>
      </c>
      <c r="BY142">
        <f>+Casos_PN_CORR[[#This Row],[20-may]]-Casos_PN_CORR[[#This Row],[19-may]]</f>
        <v>0</v>
      </c>
      <c r="BZ142">
        <f>+Casos_PN_CORR[[#This Row],[21-may]]-Casos_PN_CORR[[#This Row],[20-may]]</f>
        <v>0</v>
      </c>
      <c r="CA142">
        <f>+Casos_PN_CORR[[#This Row],[22-may]]-Casos_PN_CORR[[#This Row],[21-may]]</f>
        <v>0</v>
      </c>
      <c r="CB142">
        <f>+Casos_PN_CORR[[#This Row],[23-may]]-Casos_PN_CORR[[#This Row],[22-may]]</f>
        <v>0</v>
      </c>
      <c r="CC142">
        <f>+Casos_PN_CORR[[#This Row],[24-may]]-Casos_PN_CORR[[#This Row],[23-may]]</f>
        <v>0</v>
      </c>
      <c r="CD142">
        <f>+Casos_PN_CORR[[#This Row],[25-may]]-Casos_PN_CORR[[#This Row],[24-may]]</f>
        <v>0</v>
      </c>
      <c r="CE142">
        <f>+Casos_PN_CORR[[#This Row],[26-may]]-Casos_PN_CORR[[#This Row],[25-may]]</f>
        <v>0</v>
      </c>
      <c r="CF142">
        <f>+Casos_PN_CORR[[#This Row],[27-may]]-Casos_PN_CORR[[#This Row],[26-may]]</f>
        <v>0</v>
      </c>
      <c r="CG142">
        <f>+Casos_PN_CORR[[#This Row],[28-may]]-Casos_PN_CORR[[#This Row],[27-may]]</f>
        <v>0</v>
      </c>
      <c r="CH142">
        <f>+Casos_PN_CORR[[#This Row],[29-may]]-Casos_PN_CORR[[#This Row],[28-may]]</f>
        <v>0</v>
      </c>
      <c r="CI142">
        <f>+Casos_PN_CORR[[#This Row],[30-may]]-Casos_PN_CORR[[#This Row],[29-may]]</f>
        <v>0</v>
      </c>
      <c r="CJ142">
        <f>+Casos_PN_CORR[[#This Row],[31-may]]-Casos_PN_CORR[[#This Row],[30-may]]</f>
        <v>0</v>
      </c>
      <c r="CK142">
        <f>+Casos_PN_CORR[[#This Row],[1-jun]]-Casos_PN_CORR[[#This Row],[31-may]]</f>
        <v>0</v>
      </c>
      <c r="CL142">
        <f>+Casos_PN_CORR[[#This Row],[2-jun]]-Casos_PN_CORR[[#This Row],[1-jun]]</f>
        <v>0</v>
      </c>
      <c r="CM142">
        <f>+Casos_PN_CORR[[#This Row],[3-jun]]-Casos_PN_CORR[[#This Row],[2-jun]]</f>
        <v>0</v>
      </c>
      <c r="CN142">
        <f>+Casos_PN_CORR[[#This Row],[4-jun]]-Casos_PN_CORR[[#This Row],[3-jun]]</f>
        <v>0</v>
      </c>
      <c r="CO142">
        <f>+Casos_PN_CORR[[#This Row],[5-jun]]-Casos_PN_CORR[[#This Row],[4-jun]]</f>
        <v>0</v>
      </c>
      <c r="CP142">
        <f>+Casos_PN_CORR[[#This Row],[6-jun]]-Casos_PN_CORR[[#This Row],[5-jun]]</f>
        <v>0</v>
      </c>
    </row>
    <row r="143" spans="1:94">
      <c r="A143">
        <v>30302</v>
      </c>
      <c r="B143" s="2" t="s">
        <v>99</v>
      </c>
      <c r="C143" s="2" t="s">
        <v>296</v>
      </c>
      <c r="D143" s="2" t="s">
        <v>297</v>
      </c>
      <c r="E143" s="4">
        <f t="shared" si="2"/>
        <v>0</v>
      </c>
      <c r="F143">
        <f>+Casos_PN_CORR[[#This Row],[10-mar]]</f>
        <v>0</v>
      </c>
      <c r="G143">
        <f>+Casos_PN_CORR[[#This Row],[11-mar]]-Casos_PN_CORR[[#This Row],[10-mar]]</f>
        <v>0</v>
      </c>
      <c r="H143">
        <f>+Casos_PN_CORR[[#This Row],[12-mar]]-Casos_PN_CORR[[#This Row],[11-mar]]</f>
        <v>0</v>
      </c>
      <c r="I143">
        <f>+Casos_PN_CORR[[#This Row],[13-mar]]-Casos_PN_CORR[[#This Row],[12-mar]]</f>
        <v>0</v>
      </c>
      <c r="J143">
        <f>+Casos_PN_CORR[[#This Row],[14-mar]]-Casos_PN_CORR[[#This Row],[13-mar]]</f>
        <v>0</v>
      </c>
      <c r="K143">
        <f>+Casos_PN_CORR[[#This Row],[15-mar]]-Casos_PN_CORR[[#This Row],[14-mar]]</f>
        <v>0</v>
      </c>
      <c r="L143">
        <f>+Casos_PN_CORR[[#This Row],[16-mar]]-Casos_PN_CORR[[#This Row],[15-mar]]</f>
        <v>0</v>
      </c>
      <c r="M143">
        <f>+Casos_PN_CORR[[#This Row],[17-mar]]-Casos_PN_CORR[[#This Row],[16-mar]]</f>
        <v>0</v>
      </c>
      <c r="N143">
        <f>+Casos_PN_CORR[[#This Row],[18-mar]]-Casos_PN_CORR[[#This Row],[17-mar]]</f>
        <v>0</v>
      </c>
      <c r="O143">
        <f>+Casos_PN_CORR[[#This Row],[19-mar]]-Casos_PN_CORR[[#This Row],[18-mar]]</f>
        <v>0</v>
      </c>
      <c r="P143">
        <f>+Casos_PN_CORR[[#This Row],[20-mar]]-Casos_PN_CORR[[#This Row],[19-mar]]</f>
        <v>0</v>
      </c>
      <c r="Q143">
        <f>+Casos_PN_CORR[[#This Row],[21-mar]]-Casos_PN_CORR[[#This Row],[20-mar]]</f>
        <v>0</v>
      </c>
      <c r="R143">
        <f>+Casos_PN_CORR[[#This Row],[22-mar]]-Casos_PN_CORR[[#This Row],[21-mar]]</f>
        <v>0</v>
      </c>
      <c r="S143">
        <f>+Casos_PN_CORR[[#This Row],[23-mar]]-Casos_PN_CORR[[#This Row],[22-mar]]</f>
        <v>0</v>
      </c>
      <c r="T143">
        <f>+Casos_PN_CORR[[#This Row],[24-mar]]-Casos_PN_CORR[[#This Row],[23-mar]]</f>
        <v>0</v>
      </c>
      <c r="U143">
        <f>+Casos_PN_CORR[[#This Row],[25-mar]]-Casos_PN_CORR[[#This Row],[24-mar]]</f>
        <v>0</v>
      </c>
      <c r="V143">
        <f>+Casos_PN_CORR[[#This Row],[26-mar]]-Casos_PN_CORR[[#This Row],[25-mar]]</f>
        <v>0</v>
      </c>
      <c r="W143">
        <f>+Casos_PN_CORR[[#This Row],[27-mar]]-Casos_PN_CORR[[#This Row],[26-mar]]</f>
        <v>0</v>
      </c>
      <c r="X143">
        <f>+Casos_PN_CORR[[#This Row],[28-mar]]-Casos_PN_CORR[[#This Row],[27-mar]]</f>
        <v>0</v>
      </c>
      <c r="Y143">
        <f>+Casos_PN_CORR[[#This Row],[29-mar]]-Casos_PN_CORR[[#This Row],[28-mar]]</f>
        <v>0</v>
      </c>
      <c r="Z143">
        <f>+Casos_PN_CORR[[#This Row],[30-mar]]-Casos_PN_CORR[[#This Row],[29-mar]]</f>
        <v>0</v>
      </c>
      <c r="AA143">
        <f>+Casos_PN_CORR[[#This Row],[31-mar]]-Casos_PN_CORR[[#This Row],[30-mar]]</f>
        <v>0</v>
      </c>
      <c r="AB143">
        <f>+Casos_PN_CORR[[#This Row],[1-abr]]-Casos_PN_CORR[[#This Row],[31-mar]]</f>
        <v>0</v>
      </c>
      <c r="AC143">
        <f>+Casos_PN_CORR[[#This Row],[2-abr]]-Casos_PN_CORR[[#This Row],[1-abr]]</f>
        <v>0</v>
      </c>
      <c r="AD143">
        <f>+Casos_PN_CORR[[#This Row],[3-abr]]-Casos_PN_CORR[[#This Row],[2-abr]]</f>
        <v>0</v>
      </c>
      <c r="AE143">
        <f>+Casos_PN_CORR[[#This Row],[4-abr]]-Casos_PN_CORR[[#This Row],[3-abr]]</f>
        <v>0</v>
      </c>
      <c r="AF143">
        <f>+Casos_PN_CORR[[#This Row],[5-abr]]-Casos_PN_CORR[[#This Row],[4-abr]]</f>
        <v>0</v>
      </c>
      <c r="AG143">
        <f>+Casos_PN_CORR[[#This Row],[6-abr]]-Casos_PN_CORR[[#This Row],[5-abr]]</f>
        <v>0</v>
      </c>
      <c r="AH143">
        <f>+Casos_PN_CORR[[#This Row],[7-abr]]-Casos_PN_CORR[[#This Row],[6-abr]]</f>
        <v>0</v>
      </c>
      <c r="AI143">
        <f>+Casos_PN_CORR[[#This Row],[8-abr]]-Casos_PN_CORR[[#This Row],[7-abr]]</f>
        <v>0</v>
      </c>
      <c r="AJ143">
        <f>+Casos_PN_CORR[[#This Row],[9-abr]]-Casos_PN_CORR[[#This Row],[8-abr]]</f>
        <v>0</v>
      </c>
      <c r="AK143">
        <f>+Casos_PN_CORR[[#This Row],[10-abr]]-Casos_PN_CORR[[#This Row],[9-abr]]</f>
        <v>0</v>
      </c>
      <c r="AL143">
        <f>+Casos_PN_CORR[[#This Row],[11-abr]]-Casos_PN_CORR[[#This Row],[10-abr]]</f>
        <v>0</v>
      </c>
      <c r="AM143">
        <f>+Casos_PN_CORR[[#This Row],[12-abr]]-Casos_PN_CORR[[#This Row],[11-abr]]</f>
        <v>0</v>
      </c>
      <c r="AN143">
        <f>+Casos_PN_CORR[[#This Row],[13-abr]]-Casos_PN_CORR[[#This Row],[12-abr]]</f>
        <v>0</v>
      </c>
      <c r="AO143">
        <f>+Casos_PN_CORR[[#This Row],[14-abr]]-Casos_PN_CORR[[#This Row],[13-abr]]</f>
        <v>0</v>
      </c>
      <c r="AP143">
        <f>+Casos_PN_CORR[[#This Row],[15-abr]]-Casos_PN_CORR[[#This Row],[14-abr]]</f>
        <v>0</v>
      </c>
      <c r="AQ143">
        <f>+Casos_PN_CORR[[#This Row],[16-abr]]-Casos_PN_CORR[[#This Row],[15-abr]]</f>
        <v>0</v>
      </c>
      <c r="AR143">
        <f>+Casos_PN_CORR[[#This Row],[17-abr]]-Casos_PN_CORR[[#This Row],[16-abr]]</f>
        <v>0</v>
      </c>
      <c r="AS143">
        <f>+Casos_PN_CORR[[#This Row],[18-abr]]-Casos_PN_CORR[[#This Row],[17-abr]]</f>
        <v>0</v>
      </c>
      <c r="AT143">
        <f>+Casos_PN_CORR[[#This Row],[19-abr]]-Casos_PN_CORR[[#This Row],[18-abr]]</f>
        <v>0</v>
      </c>
      <c r="AU143">
        <f>+Casos_PN_CORR[[#This Row],[20-abr]]-Casos_PN_CORR[[#This Row],[19-abr]]</f>
        <v>0</v>
      </c>
      <c r="AV143">
        <f>+Casos_PN_CORR[[#This Row],[21-abr]]-Casos_PN_CORR[[#This Row],[20-abr]]</f>
        <v>0</v>
      </c>
      <c r="AW143">
        <f>+Casos_PN_CORR[[#This Row],[22-abr]]-Casos_PN_CORR[[#This Row],[21-abr]]</f>
        <v>0</v>
      </c>
      <c r="AX143">
        <f>+Casos_PN_CORR[[#This Row],[23-abr]]-Casos_PN_CORR[[#This Row],[22-abr]]</f>
        <v>0</v>
      </c>
      <c r="AY143">
        <f>+Casos_PN_CORR[[#This Row],[24-abr]]-Casos_PN_CORR[[#This Row],[23-abr]]</f>
        <v>0</v>
      </c>
      <c r="AZ143">
        <f>+Casos_PN_CORR[[#This Row],[25-abr]]-Casos_PN_CORR[[#This Row],[24-abr]]</f>
        <v>0</v>
      </c>
      <c r="BA143">
        <f>+Casos_PN_CORR[[#This Row],[26-abr]]-Casos_PN_CORR[[#This Row],[25-abr]]</f>
        <v>0</v>
      </c>
      <c r="BB143">
        <f>+Casos_PN_CORR[[#This Row],[27-abr]]-Casos_PN_CORR[[#This Row],[26-abr]]</f>
        <v>0</v>
      </c>
      <c r="BC143">
        <f>+Casos_PN_CORR[[#This Row],[28-abr]]-Casos_PN_CORR[[#This Row],[27-abr]]</f>
        <v>0</v>
      </c>
      <c r="BD143">
        <f>+Casos_PN_CORR[[#This Row],[29-abr]]-Casos_PN_CORR[[#This Row],[28-abr]]</f>
        <v>0</v>
      </c>
      <c r="BE143">
        <f>+Casos_PN_CORR[[#This Row],[30-abr]]-Casos_PN_CORR[[#This Row],[29-abr]]</f>
        <v>0</v>
      </c>
      <c r="BF143">
        <f>+Casos_PN_CORR[[#This Row],[1-may]]-Casos_PN_CORR[[#This Row],[30-abr]]</f>
        <v>0</v>
      </c>
      <c r="BG143">
        <f>+Casos_PN_CORR[[#This Row],[2-may]]-Casos_PN_CORR[[#This Row],[1-may]]</f>
        <v>0</v>
      </c>
      <c r="BH143">
        <f>+Casos_PN_CORR[[#This Row],[3-may]]-Casos_PN_CORR[[#This Row],[2-may]]</f>
        <v>0</v>
      </c>
      <c r="BI143">
        <f>+Casos_PN_CORR[[#This Row],[4-may]]-Casos_PN_CORR[[#This Row],[3-may]]</f>
        <v>0</v>
      </c>
      <c r="BJ143">
        <f>+Casos_PN_CORR[[#This Row],[5-may]]-Casos_PN_CORR[[#This Row],[4-may]]</f>
        <v>0</v>
      </c>
      <c r="BK143">
        <f>+Casos_PN_CORR[[#This Row],[6-may]]-Casos_PN_CORR[[#This Row],[5-may]]</f>
        <v>0</v>
      </c>
      <c r="BL143">
        <f>+Casos_PN_CORR[[#This Row],[7-may]]-Casos_PN_CORR[[#This Row],[6-may]]</f>
        <v>0</v>
      </c>
      <c r="BM143">
        <f>+Casos_PN_CORR[[#This Row],[8-may]]-Casos_PN_CORR[[#This Row],[7-may]]</f>
        <v>0</v>
      </c>
      <c r="BN143">
        <f>+Casos_PN_CORR[[#This Row],[9-may]]-Casos_PN_CORR[[#This Row],[8-may]]</f>
        <v>0</v>
      </c>
      <c r="BO143">
        <f>+Casos_PN_CORR[[#This Row],[10-may]]-Casos_PN_CORR[[#This Row],[9-may]]</f>
        <v>0</v>
      </c>
      <c r="BP143">
        <f>+Casos_PN_CORR[[#This Row],[11-may]]-Casos_PN_CORR[[#This Row],[10-may]]</f>
        <v>0</v>
      </c>
      <c r="BQ143">
        <f>+Casos_PN_CORR[[#This Row],[12-may]]-Casos_PN_CORR[[#This Row],[11-may]]</f>
        <v>0</v>
      </c>
      <c r="BR143">
        <f>+Casos_PN_CORR[[#This Row],[13-may]]-Casos_PN_CORR[[#This Row],[12-may]]</f>
        <v>0</v>
      </c>
      <c r="BS143">
        <f>+Casos_PN_CORR[[#This Row],[14-may]]-Casos_PN_CORR[[#This Row],[13-may]]</f>
        <v>0</v>
      </c>
      <c r="BT143">
        <f>+Casos_PN_CORR[[#This Row],[15-may]]-Casos_PN_CORR[[#This Row],[14-may]]</f>
        <v>0</v>
      </c>
      <c r="BU143">
        <f>+Casos_PN_CORR[[#This Row],[16-may]]-Casos_PN_CORR[[#This Row],[15-may]]</f>
        <v>0</v>
      </c>
      <c r="BV143">
        <f>+Casos_PN_CORR[[#This Row],[17-may]]-Casos_PN_CORR[[#This Row],[16-may]]</f>
        <v>0</v>
      </c>
      <c r="BW143">
        <f>+Casos_PN_CORR[[#This Row],[18-may]]-Casos_PN_CORR[[#This Row],[17-may]]</f>
        <v>0</v>
      </c>
      <c r="BX143">
        <f>+Casos_PN_CORR[[#This Row],[19-may]]-Casos_PN_CORR[[#This Row],[18-may]]</f>
        <v>0</v>
      </c>
      <c r="BY143">
        <f>+Casos_PN_CORR[[#This Row],[20-may]]-Casos_PN_CORR[[#This Row],[19-may]]</f>
        <v>0</v>
      </c>
      <c r="BZ143">
        <f>+Casos_PN_CORR[[#This Row],[21-may]]-Casos_PN_CORR[[#This Row],[20-may]]</f>
        <v>0</v>
      </c>
      <c r="CA143">
        <f>+Casos_PN_CORR[[#This Row],[22-may]]-Casos_PN_CORR[[#This Row],[21-may]]</f>
        <v>0</v>
      </c>
      <c r="CB143">
        <f>+Casos_PN_CORR[[#This Row],[23-may]]-Casos_PN_CORR[[#This Row],[22-may]]</f>
        <v>0</v>
      </c>
      <c r="CC143">
        <f>+Casos_PN_CORR[[#This Row],[24-may]]-Casos_PN_CORR[[#This Row],[23-may]]</f>
        <v>0</v>
      </c>
      <c r="CD143">
        <f>+Casos_PN_CORR[[#This Row],[25-may]]-Casos_PN_CORR[[#This Row],[24-may]]</f>
        <v>0</v>
      </c>
      <c r="CE143">
        <f>+Casos_PN_CORR[[#This Row],[26-may]]-Casos_PN_CORR[[#This Row],[25-may]]</f>
        <v>0</v>
      </c>
      <c r="CF143">
        <f>+Casos_PN_CORR[[#This Row],[27-may]]-Casos_PN_CORR[[#This Row],[26-may]]</f>
        <v>0</v>
      </c>
      <c r="CG143">
        <f>+Casos_PN_CORR[[#This Row],[28-may]]-Casos_PN_CORR[[#This Row],[27-may]]</f>
        <v>0</v>
      </c>
      <c r="CH143">
        <f>+Casos_PN_CORR[[#This Row],[29-may]]-Casos_PN_CORR[[#This Row],[28-may]]</f>
        <v>0</v>
      </c>
      <c r="CI143">
        <f>+Casos_PN_CORR[[#This Row],[30-may]]-Casos_PN_CORR[[#This Row],[29-may]]</f>
        <v>0</v>
      </c>
      <c r="CJ143">
        <f>+Casos_PN_CORR[[#This Row],[31-may]]-Casos_PN_CORR[[#This Row],[30-may]]</f>
        <v>0</v>
      </c>
      <c r="CK143">
        <f>+Casos_PN_CORR[[#This Row],[1-jun]]-Casos_PN_CORR[[#This Row],[31-may]]</f>
        <v>0</v>
      </c>
      <c r="CL143">
        <f>+Casos_PN_CORR[[#This Row],[2-jun]]-Casos_PN_CORR[[#This Row],[1-jun]]</f>
        <v>0</v>
      </c>
      <c r="CM143">
        <f>+Casos_PN_CORR[[#This Row],[3-jun]]-Casos_PN_CORR[[#This Row],[2-jun]]</f>
        <v>0</v>
      </c>
      <c r="CN143">
        <f>+Casos_PN_CORR[[#This Row],[4-jun]]-Casos_PN_CORR[[#This Row],[3-jun]]</f>
        <v>0</v>
      </c>
      <c r="CO143">
        <f>+Casos_PN_CORR[[#This Row],[5-jun]]-Casos_PN_CORR[[#This Row],[4-jun]]</f>
        <v>0</v>
      </c>
      <c r="CP143">
        <f>+Casos_PN_CORR[[#This Row],[6-jun]]-Casos_PN_CORR[[#This Row],[5-jun]]</f>
        <v>0</v>
      </c>
    </row>
    <row r="144" spans="1:94">
      <c r="A144">
        <v>80507</v>
      </c>
      <c r="B144" s="2" t="s">
        <v>97</v>
      </c>
      <c r="C144" s="2" t="s">
        <v>240</v>
      </c>
      <c r="D144" s="2" t="s">
        <v>298</v>
      </c>
      <c r="E144" s="4">
        <f t="shared" si="2"/>
        <v>29</v>
      </c>
      <c r="F144">
        <f>+Casos_PN_CORR[[#This Row],[10-mar]]</f>
        <v>0</v>
      </c>
      <c r="G144">
        <f>+Casos_PN_CORR[[#This Row],[11-mar]]-Casos_PN_CORR[[#This Row],[10-mar]]</f>
        <v>0</v>
      </c>
      <c r="H144">
        <f>+Casos_PN_CORR[[#This Row],[12-mar]]-Casos_PN_CORR[[#This Row],[11-mar]]</f>
        <v>0</v>
      </c>
      <c r="I144">
        <f>+Casos_PN_CORR[[#This Row],[13-mar]]-Casos_PN_CORR[[#This Row],[12-mar]]</f>
        <v>0</v>
      </c>
      <c r="J144">
        <f>+Casos_PN_CORR[[#This Row],[14-mar]]-Casos_PN_CORR[[#This Row],[13-mar]]</f>
        <v>0</v>
      </c>
      <c r="K144">
        <f>+Casos_PN_CORR[[#This Row],[15-mar]]-Casos_PN_CORR[[#This Row],[14-mar]]</f>
        <v>0</v>
      </c>
      <c r="L144">
        <f>+Casos_PN_CORR[[#This Row],[16-mar]]-Casos_PN_CORR[[#This Row],[15-mar]]</f>
        <v>0</v>
      </c>
      <c r="M144">
        <f>+Casos_PN_CORR[[#This Row],[17-mar]]-Casos_PN_CORR[[#This Row],[16-mar]]</f>
        <v>0</v>
      </c>
      <c r="N144">
        <f>+Casos_PN_CORR[[#This Row],[18-mar]]-Casos_PN_CORR[[#This Row],[17-mar]]</f>
        <v>0</v>
      </c>
      <c r="O144">
        <f>+Casos_PN_CORR[[#This Row],[19-mar]]-Casos_PN_CORR[[#This Row],[18-mar]]</f>
        <v>0</v>
      </c>
      <c r="P144">
        <f>+Casos_PN_CORR[[#This Row],[20-mar]]-Casos_PN_CORR[[#This Row],[19-mar]]</f>
        <v>0</v>
      </c>
      <c r="Q144">
        <f>+Casos_PN_CORR[[#This Row],[21-mar]]-Casos_PN_CORR[[#This Row],[20-mar]]</f>
        <v>0</v>
      </c>
      <c r="R144">
        <f>+Casos_PN_CORR[[#This Row],[22-mar]]-Casos_PN_CORR[[#This Row],[21-mar]]</f>
        <v>0</v>
      </c>
      <c r="S144">
        <f>+Casos_PN_CORR[[#This Row],[23-mar]]-Casos_PN_CORR[[#This Row],[22-mar]]</f>
        <v>0</v>
      </c>
      <c r="T144">
        <f>+Casos_PN_CORR[[#This Row],[24-mar]]-Casos_PN_CORR[[#This Row],[23-mar]]</f>
        <v>0</v>
      </c>
      <c r="U144">
        <f>+Casos_PN_CORR[[#This Row],[25-mar]]-Casos_PN_CORR[[#This Row],[24-mar]]</f>
        <v>0</v>
      </c>
      <c r="V144">
        <f>+Casos_PN_CORR[[#This Row],[26-mar]]-Casos_PN_CORR[[#This Row],[25-mar]]</f>
        <v>0</v>
      </c>
      <c r="W144">
        <f>+Casos_PN_CORR[[#This Row],[27-mar]]-Casos_PN_CORR[[#This Row],[26-mar]]</f>
        <v>0</v>
      </c>
      <c r="X144">
        <f>+Casos_PN_CORR[[#This Row],[28-mar]]-Casos_PN_CORR[[#This Row],[27-mar]]</f>
        <v>0</v>
      </c>
      <c r="Y144">
        <f>+Casos_PN_CORR[[#This Row],[29-mar]]-Casos_PN_CORR[[#This Row],[28-mar]]</f>
        <v>0</v>
      </c>
      <c r="Z144">
        <f>+Casos_PN_CORR[[#This Row],[30-mar]]-Casos_PN_CORR[[#This Row],[29-mar]]</f>
        <v>0</v>
      </c>
      <c r="AA144">
        <f>+Casos_PN_CORR[[#This Row],[31-mar]]-Casos_PN_CORR[[#This Row],[30-mar]]</f>
        <v>0</v>
      </c>
      <c r="AB144">
        <f>+Casos_PN_CORR[[#This Row],[1-abr]]-Casos_PN_CORR[[#This Row],[31-mar]]</f>
        <v>0</v>
      </c>
      <c r="AC144">
        <f>+Casos_PN_CORR[[#This Row],[2-abr]]-Casos_PN_CORR[[#This Row],[1-abr]]</f>
        <v>0</v>
      </c>
      <c r="AD144">
        <f>+Casos_PN_CORR[[#This Row],[3-abr]]-Casos_PN_CORR[[#This Row],[2-abr]]</f>
        <v>0</v>
      </c>
      <c r="AE144">
        <f>+Casos_PN_CORR[[#This Row],[4-abr]]-Casos_PN_CORR[[#This Row],[3-abr]]</f>
        <v>0</v>
      </c>
      <c r="AF144">
        <f>+Casos_PN_CORR[[#This Row],[5-abr]]-Casos_PN_CORR[[#This Row],[4-abr]]</f>
        <v>0</v>
      </c>
      <c r="AG144">
        <f>+Casos_PN_CORR[[#This Row],[6-abr]]-Casos_PN_CORR[[#This Row],[5-abr]]</f>
        <v>0</v>
      </c>
      <c r="AH144">
        <f>+Casos_PN_CORR[[#This Row],[7-abr]]-Casos_PN_CORR[[#This Row],[6-abr]]</f>
        <v>0</v>
      </c>
      <c r="AI144">
        <f>+Casos_PN_CORR[[#This Row],[8-abr]]-Casos_PN_CORR[[#This Row],[7-abr]]</f>
        <v>0</v>
      </c>
      <c r="AJ144">
        <f>+Casos_PN_CORR[[#This Row],[9-abr]]-Casos_PN_CORR[[#This Row],[8-abr]]</f>
        <v>0</v>
      </c>
      <c r="AK144">
        <f>+Casos_PN_CORR[[#This Row],[10-abr]]-Casos_PN_CORR[[#This Row],[9-abr]]</f>
        <v>0</v>
      </c>
      <c r="AL144">
        <f>+Casos_PN_CORR[[#This Row],[11-abr]]-Casos_PN_CORR[[#This Row],[10-abr]]</f>
        <v>0</v>
      </c>
      <c r="AM144">
        <f>+Casos_PN_CORR[[#This Row],[12-abr]]-Casos_PN_CORR[[#This Row],[11-abr]]</f>
        <v>0</v>
      </c>
      <c r="AN144">
        <f>+Casos_PN_CORR[[#This Row],[13-abr]]-Casos_PN_CORR[[#This Row],[12-abr]]</f>
        <v>0</v>
      </c>
      <c r="AO144">
        <f>+Casos_PN_CORR[[#This Row],[14-abr]]-Casos_PN_CORR[[#This Row],[13-abr]]</f>
        <v>0</v>
      </c>
      <c r="AP144">
        <f>+Casos_PN_CORR[[#This Row],[15-abr]]-Casos_PN_CORR[[#This Row],[14-abr]]</f>
        <v>0</v>
      </c>
      <c r="AQ144">
        <f>+Casos_PN_CORR[[#This Row],[16-abr]]-Casos_PN_CORR[[#This Row],[15-abr]]</f>
        <v>0</v>
      </c>
      <c r="AR144">
        <f>+Casos_PN_CORR[[#This Row],[17-abr]]-Casos_PN_CORR[[#This Row],[16-abr]]</f>
        <v>0</v>
      </c>
      <c r="AS144">
        <f>+Casos_PN_CORR[[#This Row],[18-abr]]-Casos_PN_CORR[[#This Row],[17-abr]]</f>
        <v>0</v>
      </c>
      <c r="AT144">
        <f>+Casos_PN_CORR[[#This Row],[19-abr]]-Casos_PN_CORR[[#This Row],[18-abr]]</f>
        <v>0</v>
      </c>
      <c r="AU144">
        <f>+Casos_PN_CORR[[#This Row],[20-abr]]-Casos_PN_CORR[[#This Row],[19-abr]]</f>
        <v>0</v>
      </c>
      <c r="AV144">
        <f>+Casos_PN_CORR[[#This Row],[21-abr]]-Casos_PN_CORR[[#This Row],[20-abr]]</f>
        <v>0</v>
      </c>
      <c r="AW144">
        <f>+Casos_PN_CORR[[#This Row],[22-abr]]-Casos_PN_CORR[[#This Row],[21-abr]]</f>
        <v>0</v>
      </c>
      <c r="AX144">
        <f>+Casos_PN_CORR[[#This Row],[23-abr]]-Casos_PN_CORR[[#This Row],[22-abr]]</f>
        <v>0</v>
      </c>
      <c r="AY144">
        <f>+Casos_PN_CORR[[#This Row],[24-abr]]-Casos_PN_CORR[[#This Row],[23-abr]]</f>
        <v>0</v>
      </c>
      <c r="AZ144">
        <f>+Casos_PN_CORR[[#This Row],[25-abr]]-Casos_PN_CORR[[#This Row],[24-abr]]</f>
        <v>0</v>
      </c>
      <c r="BA144">
        <f>+Casos_PN_CORR[[#This Row],[26-abr]]-Casos_PN_CORR[[#This Row],[25-abr]]</f>
        <v>0</v>
      </c>
      <c r="BB144">
        <f>+Casos_PN_CORR[[#This Row],[27-abr]]-Casos_PN_CORR[[#This Row],[26-abr]]</f>
        <v>0</v>
      </c>
      <c r="BC144">
        <f>+Casos_PN_CORR[[#This Row],[28-abr]]-Casos_PN_CORR[[#This Row],[27-abr]]</f>
        <v>0</v>
      </c>
      <c r="BD144">
        <f>+Casos_PN_CORR[[#This Row],[29-abr]]-Casos_PN_CORR[[#This Row],[28-abr]]</f>
        <v>0</v>
      </c>
      <c r="BE144">
        <f>+Casos_PN_CORR[[#This Row],[30-abr]]-Casos_PN_CORR[[#This Row],[29-abr]]</f>
        <v>0</v>
      </c>
      <c r="BF144">
        <f>+Casos_PN_CORR[[#This Row],[1-may]]-Casos_PN_CORR[[#This Row],[30-abr]]</f>
        <v>0</v>
      </c>
      <c r="BG144">
        <f>+Casos_PN_CORR[[#This Row],[2-may]]-Casos_PN_CORR[[#This Row],[1-may]]</f>
        <v>0</v>
      </c>
      <c r="BH144">
        <f>+Casos_PN_CORR[[#This Row],[3-may]]-Casos_PN_CORR[[#This Row],[2-may]]</f>
        <v>0</v>
      </c>
      <c r="BI144">
        <f>+Casos_PN_CORR[[#This Row],[4-may]]-Casos_PN_CORR[[#This Row],[3-may]]</f>
        <v>0</v>
      </c>
      <c r="BJ144">
        <f>+Casos_PN_CORR[[#This Row],[5-may]]-Casos_PN_CORR[[#This Row],[4-may]]</f>
        <v>0</v>
      </c>
      <c r="BK144">
        <f>+Casos_PN_CORR[[#This Row],[6-may]]-Casos_PN_CORR[[#This Row],[5-may]]</f>
        <v>0</v>
      </c>
      <c r="BL144">
        <f>+Casos_PN_CORR[[#This Row],[7-may]]-Casos_PN_CORR[[#This Row],[6-may]]</f>
        <v>0</v>
      </c>
      <c r="BM144">
        <f>+Casos_PN_CORR[[#This Row],[8-may]]-Casos_PN_CORR[[#This Row],[7-may]]</f>
        <v>0</v>
      </c>
      <c r="BN144">
        <f>+Casos_PN_CORR[[#This Row],[9-may]]-Casos_PN_CORR[[#This Row],[8-may]]</f>
        <v>0</v>
      </c>
      <c r="BO144">
        <f>+Casos_PN_CORR[[#This Row],[10-may]]-Casos_PN_CORR[[#This Row],[9-may]]</f>
        <v>0</v>
      </c>
      <c r="BP144">
        <f>+Casos_PN_CORR[[#This Row],[11-may]]-Casos_PN_CORR[[#This Row],[10-may]]</f>
        <v>0</v>
      </c>
      <c r="BQ144">
        <f>+Casos_PN_CORR[[#This Row],[12-may]]-Casos_PN_CORR[[#This Row],[11-may]]</f>
        <v>0</v>
      </c>
      <c r="BR144">
        <f>+Casos_PN_CORR[[#This Row],[13-may]]-Casos_PN_CORR[[#This Row],[12-may]]</f>
        <v>0</v>
      </c>
      <c r="BS144">
        <f>+Casos_PN_CORR[[#This Row],[14-may]]-Casos_PN_CORR[[#This Row],[13-may]]</f>
        <v>0</v>
      </c>
      <c r="BT144">
        <f>+Casos_PN_CORR[[#This Row],[15-may]]-Casos_PN_CORR[[#This Row],[14-may]]</f>
        <v>0</v>
      </c>
      <c r="BU144">
        <f>+Casos_PN_CORR[[#This Row],[16-may]]-Casos_PN_CORR[[#This Row],[15-may]]</f>
        <v>0</v>
      </c>
      <c r="BV144">
        <f>+Casos_PN_CORR[[#This Row],[17-may]]-Casos_PN_CORR[[#This Row],[16-may]]</f>
        <v>0</v>
      </c>
      <c r="BW144">
        <f>+Casos_PN_CORR[[#This Row],[18-may]]-Casos_PN_CORR[[#This Row],[17-may]]</f>
        <v>0</v>
      </c>
      <c r="BX144">
        <f>+Casos_PN_CORR[[#This Row],[19-may]]-Casos_PN_CORR[[#This Row],[18-may]]</f>
        <v>0</v>
      </c>
      <c r="BY144">
        <f>+Casos_PN_CORR[[#This Row],[20-may]]-Casos_PN_CORR[[#This Row],[19-may]]</f>
        <v>0</v>
      </c>
      <c r="BZ144">
        <f>+Casos_PN_CORR[[#This Row],[21-may]]-Casos_PN_CORR[[#This Row],[20-may]]</f>
        <v>0</v>
      </c>
      <c r="CA144">
        <f>+Casos_PN_CORR[[#This Row],[22-may]]-Casos_PN_CORR[[#This Row],[21-may]]</f>
        <v>0</v>
      </c>
      <c r="CB144">
        <f>+Casos_PN_CORR[[#This Row],[23-may]]-Casos_PN_CORR[[#This Row],[22-may]]</f>
        <v>0</v>
      </c>
      <c r="CC144">
        <f>+Casos_PN_CORR[[#This Row],[24-may]]-Casos_PN_CORR[[#This Row],[23-may]]</f>
        <v>0</v>
      </c>
      <c r="CD144">
        <f>+Casos_PN_CORR[[#This Row],[25-may]]-Casos_PN_CORR[[#This Row],[24-may]]</f>
        <v>0</v>
      </c>
      <c r="CE144">
        <f>+Casos_PN_CORR[[#This Row],[26-may]]-Casos_PN_CORR[[#This Row],[25-may]]</f>
        <v>0</v>
      </c>
      <c r="CF144">
        <f>+Casos_PN_CORR[[#This Row],[27-may]]-Casos_PN_CORR[[#This Row],[26-may]]</f>
        <v>0</v>
      </c>
      <c r="CG144">
        <f>+Casos_PN_CORR[[#This Row],[28-may]]-Casos_PN_CORR[[#This Row],[27-may]]</f>
        <v>0</v>
      </c>
      <c r="CH144">
        <f>+Casos_PN_CORR[[#This Row],[29-may]]-Casos_PN_CORR[[#This Row],[28-may]]</f>
        <v>0</v>
      </c>
      <c r="CI144">
        <f>+Casos_PN_CORR[[#This Row],[30-may]]-Casos_PN_CORR[[#This Row],[29-may]]</f>
        <v>0</v>
      </c>
      <c r="CJ144">
        <f>+Casos_PN_CORR[[#This Row],[31-may]]-Casos_PN_CORR[[#This Row],[30-may]]</f>
        <v>0</v>
      </c>
      <c r="CK144">
        <f>+Casos_PN_CORR[[#This Row],[1-jun]]-Casos_PN_CORR[[#This Row],[31-may]]</f>
        <v>0</v>
      </c>
      <c r="CL144">
        <f>+Casos_PN_CORR[[#This Row],[2-jun]]-Casos_PN_CORR[[#This Row],[1-jun]]</f>
        <v>0</v>
      </c>
      <c r="CM144">
        <f>+Casos_PN_CORR[[#This Row],[3-jun]]-Casos_PN_CORR[[#This Row],[2-jun]]</f>
        <v>0</v>
      </c>
      <c r="CN144">
        <f>+Casos_PN_CORR[[#This Row],[4-jun]]-Casos_PN_CORR[[#This Row],[3-jun]]</f>
        <v>0</v>
      </c>
      <c r="CO144">
        <f>+Casos_PN_CORR[[#This Row],[5-jun]]-Casos_PN_CORR[[#This Row],[4-jun]]</f>
        <v>29</v>
      </c>
      <c r="CP144">
        <f>+Casos_PN_CORR[[#This Row],[6-jun]]-Casos_PN_CORR[[#This Row],[5-jun]]</f>
        <v>0</v>
      </c>
    </row>
    <row r="145" spans="1:94">
      <c r="A145">
        <v>50209</v>
      </c>
      <c r="B145" s="2" t="s">
        <v>107</v>
      </c>
      <c r="C145" s="2" t="s">
        <v>195</v>
      </c>
      <c r="D145" s="2" t="s">
        <v>299</v>
      </c>
      <c r="E145" s="4">
        <f t="shared" si="2"/>
        <v>21</v>
      </c>
      <c r="F145">
        <f>+Casos_PN_CORR[[#This Row],[10-mar]]</f>
        <v>0</v>
      </c>
      <c r="G145">
        <f>+Casos_PN_CORR[[#This Row],[11-mar]]-Casos_PN_CORR[[#This Row],[10-mar]]</f>
        <v>0</v>
      </c>
      <c r="H145">
        <f>+Casos_PN_CORR[[#This Row],[12-mar]]-Casos_PN_CORR[[#This Row],[11-mar]]</f>
        <v>0</v>
      </c>
      <c r="I145">
        <f>+Casos_PN_CORR[[#This Row],[13-mar]]-Casos_PN_CORR[[#This Row],[12-mar]]</f>
        <v>0</v>
      </c>
      <c r="J145">
        <f>+Casos_PN_CORR[[#This Row],[14-mar]]-Casos_PN_CORR[[#This Row],[13-mar]]</f>
        <v>0</v>
      </c>
      <c r="K145">
        <f>+Casos_PN_CORR[[#This Row],[15-mar]]-Casos_PN_CORR[[#This Row],[14-mar]]</f>
        <v>0</v>
      </c>
      <c r="L145">
        <f>+Casos_PN_CORR[[#This Row],[16-mar]]-Casos_PN_CORR[[#This Row],[15-mar]]</f>
        <v>0</v>
      </c>
      <c r="M145">
        <f>+Casos_PN_CORR[[#This Row],[17-mar]]-Casos_PN_CORR[[#This Row],[16-mar]]</f>
        <v>0</v>
      </c>
      <c r="N145">
        <f>+Casos_PN_CORR[[#This Row],[18-mar]]-Casos_PN_CORR[[#This Row],[17-mar]]</f>
        <v>0</v>
      </c>
      <c r="O145">
        <f>+Casos_PN_CORR[[#This Row],[19-mar]]-Casos_PN_CORR[[#This Row],[18-mar]]</f>
        <v>0</v>
      </c>
      <c r="P145">
        <f>+Casos_PN_CORR[[#This Row],[20-mar]]-Casos_PN_CORR[[#This Row],[19-mar]]</f>
        <v>0</v>
      </c>
      <c r="Q145">
        <f>+Casos_PN_CORR[[#This Row],[21-mar]]-Casos_PN_CORR[[#This Row],[20-mar]]</f>
        <v>0</v>
      </c>
      <c r="R145">
        <f>+Casos_PN_CORR[[#This Row],[22-mar]]-Casos_PN_CORR[[#This Row],[21-mar]]</f>
        <v>0</v>
      </c>
      <c r="S145">
        <f>+Casos_PN_CORR[[#This Row],[23-mar]]-Casos_PN_CORR[[#This Row],[22-mar]]</f>
        <v>0</v>
      </c>
      <c r="T145">
        <f>+Casos_PN_CORR[[#This Row],[24-mar]]-Casos_PN_CORR[[#This Row],[23-mar]]</f>
        <v>0</v>
      </c>
      <c r="U145">
        <f>+Casos_PN_CORR[[#This Row],[25-mar]]-Casos_PN_CORR[[#This Row],[24-mar]]</f>
        <v>0</v>
      </c>
      <c r="V145">
        <f>+Casos_PN_CORR[[#This Row],[26-mar]]-Casos_PN_CORR[[#This Row],[25-mar]]</f>
        <v>0</v>
      </c>
      <c r="W145">
        <f>+Casos_PN_CORR[[#This Row],[27-mar]]-Casos_PN_CORR[[#This Row],[26-mar]]</f>
        <v>0</v>
      </c>
      <c r="X145">
        <f>+Casos_PN_CORR[[#This Row],[28-mar]]-Casos_PN_CORR[[#This Row],[27-mar]]</f>
        <v>0</v>
      </c>
      <c r="Y145">
        <f>+Casos_PN_CORR[[#This Row],[29-mar]]-Casos_PN_CORR[[#This Row],[28-mar]]</f>
        <v>0</v>
      </c>
      <c r="Z145">
        <f>+Casos_PN_CORR[[#This Row],[30-mar]]-Casos_PN_CORR[[#This Row],[29-mar]]</f>
        <v>0</v>
      </c>
      <c r="AA145">
        <f>+Casos_PN_CORR[[#This Row],[31-mar]]-Casos_PN_CORR[[#This Row],[30-mar]]</f>
        <v>0</v>
      </c>
      <c r="AB145">
        <f>+Casos_PN_CORR[[#This Row],[1-abr]]-Casos_PN_CORR[[#This Row],[31-mar]]</f>
        <v>0</v>
      </c>
      <c r="AC145">
        <f>+Casos_PN_CORR[[#This Row],[2-abr]]-Casos_PN_CORR[[#This Row],[1-abr]]</f>
        <v>0</v>
      </c>
      <c r="AD145">
        <f>+Casos_PN_CORR[[#This Row],[3-abr]]-Casos_PN_CORR[[#This Row],[2-abr]]</f>
        <v>0</v>
      </c>
      <c r="AE145">
        <f>+Casos_PN_CORR[[#This Row],[4-abr]]-Casos_PN_CORR[[#This Row],[3-abr]]</f>
        <v>0</v>
      </c>
      <c r="AF145">
        <f>+Casos_PN_CORR[[#This Row],[5-abr]]-Casos_PN_CORR[[#This Row],[4-abr]]</f>
        <v>0</v>
      </c>
      <c r="AG145">
        <f>+Casos_PN_CORR[[#This Row],[6-abr]]-Casos_PN_CORR[[#This Row],[5-abr]]</f>
        <v>0</v>
      </c>
      <c r="AH145">
        <f>+Casos_PN_CORR[[#This Row],[7-abr]]-Casos_PN_CORR[[#This Row],[6-abr]]</f>
        <v>0</v>
      </c>
      <c r="AI145">
        <f>+Casos_PN_CORR[[#This Row],[8-abr]]-Casos_PN_CORR[[#This Row],[7-abr]]</f>
        <v>0</v>
      </c>
      <c r="AJ145">
        <f>+Casos_PN_CORR[[#This Row],[9-abr]]-Casos_PN_CORR[[#This Row],[8-abr]]</f>
        <v>0</v>
      </c>
      <c r="AK145">
        <f>+Casos_PN_CORR[[#This Row],[10-abr]]-Casos_PN_CORR[[#This Row],[9-abr]]</f>
        <v>0</v>
      </c>
      <c r="AL145">
        <f>+Casos_PN_CORR[[#This Row],[11-abr]]-Casos_PN_CORR[[#This Row],[10-abr]]</f>
        <v>0</v>
      </c>
      <c r="AM145">
        <f>+Casos_PN_CORR[[#This Row],[12-abr]]-Casos_PN_CORR[[#This Row],[11-abr]]</f>
        <v>0</v>
      </c>
      <c r="AN145">
        <f>+Casos_PN_CORR[[#This Row],[13-abr]]-Casos_PN_CORR[[#This Row],[12-abr]]</f>
        <v>0</v>
      </c>
      <c r="AO145">
        <f>+Casos_PN_CORR[[#This Row],[14-abr]]-Casos_PN_CORR[[#This Row],[13-abr]]</f>
        <v>0</v>
      </c>
      <c r="AP145">
        <f>+Casos_PN_CORR[[#This Row],[15-abr]]-Casos_PN_CORR[[#This Row],[14-abr]]</f>
        <v>0</v>
      </c>
      <c r="AQ145">
        <f>+Casos_PN_CORR[[#This Row],[16-abr]]-Casos_PN_CORR[[#This Row],[15-abr]]</f>
        <v>0</v>
      </c>
      <c r="AR145">
        <f>+Casos_PN_CORR[[#This Row],[17-abr]]-Casos_PN_CORR[[#This Row],[16-abr]]</f>
        <v>0</v>
      </c>
      <c r="AS145">
        <f>+Casos_PN_CORR[[#This Row],[18-abr]]-Casos_PN_CORR[[#This Row],[17-abr]]</f>
        <v>0</v>
      </c>
      <c r="AT145">
        <f>+Casos_PN_CORR[[#This Row],[19-abr]]-Casos_PN_CORR[[#This Row],[18-abr]]</f>
        <v>0</v>
      </c>
      <c r="AU145">
        <f>+Casos_PN_CORR[[#This Row],[20-abr]]-Casos_PN_CORR[[#This Row],[19-abr]]</f>
        <v>0</v>
      </c>
      <c r="AV145">
        <f>+Casos_PN_CORR[[#This Row],[21-abr]]-Casos_PN_CORR[[#This Row],[20-abr]]</f>
        <v>0</v>
      </c>
      <c r="AW145">
        <f>+Casos_PN_CORR[[#This Row],[22-abr]]-Casos_PN_CORR[[#This Row],[21-abr]]</f>
        <v>0</v>
      </c>
      <c r="AX145">
        <f>+Casos_PN_CORR[[#This Row],[23-abr]]-Casos_PN_CORR[[#This Row],[22-abr]]</f>
        <v>0</v>
      </c>
      <c r="AY145">
        <f>+Casos_PN_CORR[[#This Row],[24-abr]]-Casos_PN_CORR[[#This Row],[23-abr]]</f>
        <v>0</v>
      </c>
      <c r="AZ145">
        <f>+Casos_PN_CORR[[#This Row],[25-abr]]-Casos_PN_CORR[[#This Row],[24-abr]]</f>
        <v>0</v>
      </c>
      <c r="BA145">
        <f>+Casos_PN_CORR[[#This Row],[26-abr]]-Casos_PN_CORR[[#This Row],[25-abr]]</f>
        <v>0</v>
      </c>
      <c r="BB145">
        <f>+Casos_PN_CORR[[#This Row],[27-abr]]-Casos_PN_CORR[[#This Row],[26-abr]]</f>
        <v>0</v>
      </c>
      <c r="BC145">
        <f>+Casos_PN_CORR[[#This Row],[28-abr]]-Casos_PN_CORR[[#This Row],[27-abr]]</f>
        <v>0</v>
      </c>
      <c r="BD145">
        <f>+Casos_PN_CORR[[#This Row],[29-abr]]-Casos_PN_CORR[[#This Row],[28-abr]]</f>
        <v>0</v>
      </c>
      <c r="BE145">
        <f>+Casos_PN_CORR[[#This Row],[30-abr]]-Casos_PN_CORR[[#This Row],[29-abr]]</f>
        <v>0</v>
      </c>
      <c r="BF145">
        <f>+Casos_PN_CORR[[#This Row],[1-may]]-Casos_PN_CORR[[#This Row],[30-abr]]</f>
        <v>0</v>
      </c>
      <c r="BG145">
        <f>+Casos_PN_CORR[[#This Row],[2-may]]-Casos_PN_CORR[[#This Row],[1-may]]</f>
        <v>0</v>
      </c>
      <c r="BH145">
        <f>+Casos_PN_CORR[[#This Row],[3-may]]-Casos_PN_CORR[[#This Row],[2-may]]</f>
        <v>0</v>
      </c>
      <c r="BI145">
        <f>+Casos_PN_CORR[[#This Row],[4-may]]-Casos_PN_CORR[[#This Row],[3-may]]</f>
        <v>0</v>
      </c>
      <c r="BJ145">
        <f>+Casos_PN_CORR[[#This Row],[5-may]]-Casos_PN_CORR[[#This Row],[4-may]]</f>
        <v>0</v>
      </c>
      <c r="BK145">
        <f>+Casos_PN_CORR[[#This Row],[6-may]]-Casos_PN_CORR[[#This Row],[5-may]]</f>
        <v>0</v>
      </c>
      <c r="BL145">
        <f>+Casos_PN_CORR[[#This Row],[7-may]]-Casos_PN_CORR[[#This Row],[6-may]]</f>
        <v>0</v>
      </c>
      <c r="BM145">
        <f>+Casos_PN_CORR[[#This Row],[8-may]]-Casos_PN_CORR[[#This Row],[7-may]]</f>
        <v>0</v>
      </c>
      <c r="BN145">
        <f>+Casos_PN_CORR[[#This Row],[9-may]]-Casos_PN_CORR[[#This Row],[8-may]]</f>
        <v>0</v>
      </c>
      <c r="BO145">
        <f>+Casos_PN_CORR[[#This Row],[10-may]]-Casos_PN_CORR[[#This Row],[9-may]]</f>
        <v>0</v>
      </c>
      <c r="BP145">
        <f>+Casos_PN_CORR[[#This Row],[11-may]]-Casos_PN_CORR[[#This Row],[10-may]]</f>
        <v>0</v>
      </c>
      <c r="BQ145">
        <f>+Casos_PN_CORR[[#This Row],[12-may]]-Casos_PN_CORR[[#This Row],[11-may]]</f>
        <v>0</v>
      </c>
      <c r="BR145">
        <f>+Casos_PN_CORR[[#This Row],[13-may]]-Casos_PN_CORR[[#This Row],[12-may]]</f>
        <v>0</v>
      </c>
      <c r="BS145">
        <f>+Casos_PN_CORR[[#This Row],[14-may]]-Casos_PN_CORR[[#This Row],[13-may]]</f>
        <v>0</v>
      </c>
      <c r="BT145">
        <f>+Casos_PN_CORR[[#This Row],[15-may]]-Casos_PN_CORR[[#This Row],[14-may]]</f>
        <v>0</v>
      </c>
      <c r="BU145">
        <f>+Casos_PN_CORR[[#This Row],[16-may]]-Casos_PN_CORR[[#This Row],[15-may]]</f>
        <v>0</v>
      </c>
      <c r="BV145">
        <f>+Casos_PN_CORR[[#This Row],[17-may]]-Casos_PN_CORR[[#This Row],[16-may]]</f>
        <v>0</v>
      </c>
      <c r="BW145">
        <f>+Casos_PN_CORR[[#This Row],[18-may]]-Casos_PN_CORR[[#This Row],[17-may]]</f>
        <v>0</v>
      </c>
      <c r="BX145">
        <f>+Casos_PN_CORR[[#This Row],[19-may]]-Casos_PN_CORR[[#This Row],[18-may]]</f>
        <v>0</v>
      </c>
      <c r="BY145">
        <f>+Casos_PN_CORR[[#This Row],[20-may]]-Casos_PN_CORR[[#This Row],[19-may]]</f>
        <v>0</v>
      </c>
      <c r="BZ145">
        <f>+Casos_PN_CORR[[#This Row],[21-may]]-Casos_PN_CORR[[#This Row],[20-may]]</f>
        <v>0</v>
      </c>
      <c r="CA145">
        <f>+Casos_PN_CORR[[#This Row],[22-may]]-Casos_PN_CORR[[#This Row],[21-may]]</f>
        <v>0</v>
      </c>
      <c r="CB145">
        <f>+Casos_PN_CORR[[#This Row],[23-may]]-Casos_PN_CORR[[#This Row],[22-may]]</f>
        <v>0</v>
      </c>
      <c r="CC145">
        <f>+Casos_PN_CORR[[#This Row],[24-may]]-Casos_PN_CORR[[#This Row],[23-may]]</f>
        <v>0</v>
      </c>
      <c r="CD145">
        <f>+Casos_PN_CORR[[#This Row],[25-may]]-Casos_PN_CORR[[#This Row],[24-may]]</f>
        <v>0</v>
      </c>
      <c r="CE145">
        <f>+Casos_PN_CORR[[#This Row],[26-may]]-Casos_PN_CORR[[#This Row],[25-may]]</f>
        <v>0</v>
      </c>
      <c r="CF145">
        <f>+Casos_PN_CORR[[#This Row],[27-may]]-Casos_PN_CORR[[#This Row],[26-may]]</f>
        <v>0</v>
      </c>
      <c r="CG145">
        <f>+Casos_PN_CORR[[#This Row],[28-may]]-Casos_PN_CORR[[#This Row],[27-may]]</f>
        <v>0</v>
      </c>
      <c r="CH145">
        <f>+Casos_PN_CORR[[#This Row],[29-may]]-Casos_PN_CORR[[#This Row],[28-may]]</f>
        <v>0</v>
      </c>
      <c r="CI145">
        <f>+Casos_PN_CORR[[#This Row],[30-may]]-Casos_PN_CORR[[#This Row],[29-may]]</f>
        <v>0</v>
      </c>
      <c r="CJ145">
        <f>+Casos_PN_CORR[[#This Row],[31-may]]-Casos_PN_CORR[[#This Row],[30-may]]</f>
        <v>0</v>
      </c>
      <c r="CK145">
        <f>+Casos_PN_CORR[[#This Row],[1-jun]]-Casos_PN_CORR[[#This Row],[31-may]]</f>
        <v>0</v>
      </c>
      <c r="CL145">
        <f>+Casos_PN_CORR[[#This Row],[2-jun]]-Casos_PN_CORR[[#This Row],[1-jun]]</f>
        <v>0</v>
      </c>
      <c r="CM145">
        <f>+Casos_PN_CORR[[#This Row],[3-jun]]-Casos_PN_CORR[[#This Row],[2-jun]]</f>
        <v>0</v>
      </c>
      <c r="CN145">
        <f>+Casos_PN_CORR[[#This Row],[4-jun]]-Casos_PN_CORR[[#This Row],[3-jun]]</f>
        <v>0</v>
      </c>
      <c r="CO145">
        <f>+Casos_PN_CORR[[#This Row],[5-jun]]-Casos_PN_CORR[[#This Row],[4-jun]]</f>
        <v>21</v>
      </c>
      <c r="CP145">
        <f>+Casos_PN_CORR[[#This Row],[6-jun]]-Casos_PN_CORR[[#This Row],[5-jun]]</f>
        <v>0</v>
      </c>
    </row>
    <row r="146" spans="1:94">
      <c r="A146">
        <v>40303</v>
      </c>
      <c r="B146" s="2" t="s">
        <v>115</v>
      </c>
      <c r="C146" s="2" t="s">
        <v>152</v>
      </c>
      <c r="D146" s="2" t="s">
        <v>300</v>
      </c>
      <c r="E146" s="4">
        <f t="shared" si="2"/>
        <v>0</v>
      </c>
      <c r="F146">
        <f>+Casos_PN_CORR[[#This Row],[10-mar]]</f>
        <v>0</v>
      </c>
      <c r="G146">
        <f>+Casos_PN_CORR[[#This Row],[11-mar]]-Casos_PN_CORR[[#This Row],[10-mar]]</f>
        <v>0</v>
      </c>
      <c r="H146">
        <f>+Casos_PN_CORR[[#This Row],[12-mar]]-Casos_PN_CORR[[#This Row],[11-mar]]</f>
        <v>0</v>
      </c>
      <c r="I146">
        <f>+Casos_PN_CORR[[#This Row],[13-mar]]-Casos_PN_CORR[[#This Row],[12-mar]]</f>
        <v>0</v>
      </c>
      <c r="J146">
        <f>+Casos_PN_CORR[[#This Row],[14-mar]]-Casos_PN_CORR[[#This Row],[13-mar]]</f>
        <v>0</v>
      </c>
      <c r="K146">
        <f>+Casos_PN_CORR[[#This Row],[15-mar]]-Casos_PN_CORR[[#This Row],[14-mar]]</f>
        <v>0</v>
      </c>
      <c r="L146">
        <f>+Casos_PN_CORR[[#This Row],[16-mar]]-Casos_PN_CORR[[#This Row],[15-mar]]</f>
        <v>0</v>
      </c>
      <c r="M146">
        <f>+Casos_PN_CORR[[#This Row],[17-mar]]-Casos_PN_CORR[[#This Row],[16-mar]]</f>
        <v>0</v>
      </c>
      <c r="N146">
        <f>+Casos_PN_CORR[[#This Row],[18-mar]]-Casos_PN_CORR[[#This Row],[17-mar]]</f>
        <v>0</v>
      </c>
      <c r="O146">
        <f>+Casos_PN_CORR[[#This Row],[19-mar]]-Casos_PN_CORR[[#This Row],[18-mar]]</f>
        <v>0</v>
      </c>
      <c r="P146">
        <f>+Casos_PN_CORR[[#This Row],[20-mar]]-Casos_PN_CORR[[#This Row],[19-mar]]</f>
        <v>0</v>
      </c>
      <c r="Q146">
        <f>+Casos_PN_CORR[[#This Row],[21-mar]]-Casos_PN_CORR[[#This Row],[20-mar]]</f>
        <v>0</v>
      </c>
      <c r="R146">
        <f>+Casos_PN_CORR[[#This Row],[22-mar]]-Casos_PN_CORR[[#This Row],[21-mar]]</f>
        <v>0</v>
      </c>
      <c r="S146">
        <f>+Casos_PN_CORR[[#This Row],[23-mar]]-Casos_PN_CORR[[#This Row],[22-mar]]</f>
        <v>0</v>
      </c>
      <c r="T146">
        <f>+Casos_PN_CORR[[#This Row],[24-mar]]-Casos_PN_CORR[[#This Row],[23-mar]]</f>
        <v>0</v>
      </c>
      <c r="U146">
        <f>+Casos_PN_CORR[[#This Row],[25-mar]]-Casos_PN_CORR[[#This Row],[24-mar]]</f>
        <v>0</v>
      </c>
      <c r="V146">
        <f>+Casos_PN_CORR[[#This Row],[26-mar]]-Casos_PN_CORR[[#This Row],[25-mar]]</f>
        <v>0</v>
      </c>
      <c r="W146">
        <f>+Casos_PN_CORR[[#This Row],[27-mar]]-Casos_PN_CORR[[#This Row],[26-mar]]</f>
        <v>0</v>
      </c>
      <c r="X146">
        <f>+Casos_PN_CORR[[#This Row],[28-mar]]-Casos_PN_CORR[[#This Row],[27-mar]]</f>
        <v>0</v>
      </c>
      <c r="Y146">
        <f>+Casos_PN_CORR[[#This Row],[29-mar]]-Casos_PN_CORR[[#This Row],[28-mar]]</f>
        <v>0</v>
      </c>
      <c r="Z146">
        <f>+Casos_PN_CORR[[#This Row],[30-mar]]-Casos_PN_CORR[[#This Row],[29-mar]]</f>
        <v>0</v>
      </c>
      <c r="AA146">
        <f>+Casos_PN_CORR[[#This Row],[31-mar]]-Casos_PN_CORR[[#This Row],[30-mar]]</f>
        <v>0</v>
      </c>
      <c r="AB146">
        <f>+Casos_PN_CORR[[#This Row],[1-abr]]-Casos_PN_CORR[[#This Row],[31-mar]]</f>
        <v>0</v>
      </c>
      <c r="AC146">
        <f>+Casos_PN_CORR[[#This Row],[2-abr]]-Casos_PN_CORR[[#This Row],[1-abr]]</f>
        <v>0</v>
      </c>
      <c r="AD146">
        <f>+Casos_PN_CORR[[#This Row],[3-abr]]-Casos_PN_CORR[[#This Row],[2-abr]]</f>
        <v>0</v>
      </c>
      <c r="AE146">
        <f>+Casos_PN_CORR[[#This Row],[4-abr]]-Casos_PN_CORR[[#This Row],[3-abr]]</f>
        <v>0</v>
      </c>
      <c r="AF146">
        <f>+Casos_PN_CORR[[#This Row],[5-abr]]-Casos_PN_CORR[[#This Row],[4-abr]]</f>
        <v>0</v>
      </c>
      <c r="AG146">
        <f>+Casos_PN_CORR[[#This Row],[6-abr]]-Casos_PN_CORR[[#This Row],[5-abr]]</f>
        <v>0</v>
      </c>
      <c r="AH146">
        <f>+Casos_PN_CORR[[#This Row],[7-abr]]-Casos_PN_CORR[[#This Row],[6-abr]]</f>
        <v>0</v>
      </c>
      <c r="AI146">
        <f>+Casos_PN_CORR[[#This Row],[8-abr]]-Casos_PN_CORR[[#This Row],[7-abr]]</f>
        <v>0</v>
      </c>
      <c r="AJ146">
        <f>+Casos_PN_CORR[[#This Row],[9-abr]]-Casos_PN_CORR[[#This Row],[8-abr]]</f>
        <v>0</v>
      </c>
      <c r="AK146">
        <f>+Casos_PN_CORR[[#This Row],[10-abr]]-Casos_PN_CORR[[#This Row],[9-abr]]</f>
        <v>0</v>
      </c>
      <c r="AL146">
        <f>+Casos_PN_CORR[[#This Row],[11-abr]]-Casos_PN_CORR[[#This Row],[10-abr]]</f>
        <v>0</v>
      </c>
      <c r="AM146">
        <f>+Casos_PN_CORR[[#This Row],[12-abr]]-Casos_PN_CORR[[#This Row],[11-abr]]</f>
        <v>0</v>
      </c>
      <c r="AN146">
        <f>+Casos_PN_CORR[[#This Row],[13-abr]]-Casos_PN_CORR[[#This Row],[12-abr]]</f>
        <v>0</v>
      </c>
      <c r="AO146">
        <f>+Casos_PN_CORR[[#This Row],[14-abr]]-Casos_PN_CORR[[#This Row],[13-abr]]</f>
        <v>0</v>
      </c>
      <c r="AP146">
        <f>+Casos_PN_CORR[[#This Row],[15-abr]]-Casos_PN_CORR[[#This Row],[14-abr]]</f>
        <v>0</v>
      </c>
      <c r="AQ146">
        <f>+Casos_PN_CORR[[#This Row],[16-abr]]-Casos_PN_CORR[[#This Row],[15-abr]]</f>
        <v>0</v>
      </c>
      <c r="AR146">
        <f>+Casos_PN_CORR[[#This Row],[17-abr]]-Casos_PN_CORR[[#This Row],[16-abr]]</f>
        <v>0</v>
      </c>
      <c r="AS146">
        <f>+Casos_PN_CORR[[#This Row],[18-abr]]-Casos_PN_CORR[[#This Row],[17-abr]]</f>
        <v>0</v>
      </c>
      <c r="AT146">
        <f>+Casos_PN_CORR[[#This Row],[19-abr]]-Casos_PN_CORR[[#This Row],[18-abr]]</f>
        <v>0</v>
      </c>
      <c r="AU146">
        <f>+Casos_PN_CORR[[#This Row],[20-abr]]-Casos_PN_CORR[[#This Row],[19-abr]]</f>
        <v>0</v>
      </c>
      <c r="AV146">
        <f>+Casos_PN_CORR[[#This Row],[21-abr]]-Casos_PN_CORR[[#This Row],[20-abr]]</f>
        <v>0</v>
      </c>
      <c r="AW146">
        <f>+Casos_PN_CORR[[#This Row],[22-abr]]-Casos_PN_CORR[[#This Row],[21-abr]]</f>
        <v>0</v>
      </c>
      <c r="AX146">
        <f>+Casos_PN_CORR[[#This Row],[23-abr]]-Casos_PN_CORR[[#This Row],[22-abr]]</f>
        <v>0</v>
      </c>
      <c r="AY146">
        <f>+Casos_PN_CORR[[#This Row],[24-abr]]-Casos_PN_CORR[[#This Row],[23-abr]]</f>
        <v>0</v>
      </c>
      <c r="AZ146">
        <f>+Casos_PN_CORR[[#This Row],[25-abr]]-Casos_PN_CORR[[#This Row],[24-abr]]</f>
        <v>0</v>
      </c>
      <c r="BA146">
        <f>+Casos_PN_CORR[[#This Row],[26-abr]]-Casos_PN_CORR[[#This Row],[25-abr]]</f>
        <v>0</v>
      </c>
      <c r="BB146">
        <f>+Casos_PN_CORR[[#This Row],[27-abr]]-Casos_PN_CORR[[#This Row],[26-abr]]</f>
        <v>0</v>
      </c>
      <c r="BC146">
        <f>+Casos_PN_CORR[[#This Row],[28-abr]]-Casos_PN_CORR[[#This Row],[27-abr]]</f>
        <v>0</v>
      </c>
      <c r="BD146">
        <f>+Casos_PN_CORR[[#This Row],[29-abr]]-Casos_PN_CORR[[#This Row],[28-abr]]</f>
        <v>0</v>
      </c>
      <c r="BE146">
        <f>+Casos_PN_CORR[[#This Row],[30-abr]]-Casos_PN_CORR[[#This Row],[29-abr]]</f>
        <v>0</v>
      </c>
      <c r="BF146">
        <f>+Casos_PN_CORR[[#This Row],[1-may]]-Casos_PN_CORR[[#This Row],[30-abr]]</f>
        <v>0</v>
      </c>
      <c r="BG146">
        <f>+Casos_PN_CORR[[#This Row],[2-may]]-Casos_PN_CORR[[#This Row],[1-may]]</f>
        <v>0</v>
      </c>
      <c r="BH146">
        <f>+Casos_PN_CORR[[#This Row],[3-may]]-Casos_PN_CORR[[#This Row],[2-may]]</f>
        <v>0</v>
      </c>
      <c r="BI146">
        <f>+Casos_PN_CORR[[#This Row],[4-may]]-Casos_PN_CORR[[#This Row],[3-may]]</f>
        <v>0</v>
      </c>
      <c r="BJ146">
        <f>+Casos_PN_CORR[[#This Row],[5-may]]-Casos_PN_CORR[[#This Row],[4-may]]</f>
        <v>0</v>
      </c>
      <c r="BK146">
        <f>+Casos_PN_CORR[[#This Row],[6-may]]-Casos_PN_CORR[[#This Row],[5-may]]</f>
        <v>0</v>
      </c>
      <c r="BL146">
        <f>+Casos_PN_CORR[[#This Row],[7-may]]-Casos_PN_CORR[[#This Row],[6-may]]</f>
        <v>0</v>
      </c>
      <c r="BM146">
        <f>+Casos_PN_CORR[[#This Row],[8-may]]-Casos_PN_CORR[[#This Row],[7-may]]</f>
        <v>0</v>
      </c>
      <c r="BN146">
        <f>+Casos_PN_CORR[[#This Row],[9-may]]-Casos_PN_CORR[[#This Row],[8-may]]</f>
        <v>0</v>
      </c>
      <c r="BO146">
        <f>+Casos_PN_CORR[[#This Row],[10-may]]-Casos_PN_CORR[[#This Row],[9-may]]</f>
        <v>0</v>
      </c>
      <c r="BP146">
        <f>+Casos_PN_CORR[[#This Row],[11-may]]-Casos_PN_CORR[[#This Row],[10-may]]</f>
        <v>0</v>
      </c>
      <c r="BQ146">
        <f>+Casos_PN_CORR[[#This Row],[12-may]]-Casos_PN_CORR[[#This Row],[11-may]]</f>
        <v>0</v>
      </c>
      <c r="BR146">
        <f>+Casos_PN_CORR[[#This Row],[13-may]]-Casos_PN_CORR[[#This Row],[12-may]]</f>
        <v>0</v>
      </c>
      <c r="BS146">
        <f>+Casos_PN_CORR[[#This Row],[14-may]]-Casos_PN_CORR[[#This Row],[13-may]]</f>
        <v>0</v>
      </c>
      <c r="BT146">
        <f>+Casos_PN_CORR[[#This Row],[15-may]]-Casos_PN_CORR[[#This Row],[14-may]]</f>
        <v>0</v>
      </c>
      <c r="BU146">
        <f>+Casos_PN_CORR[[#This Row],[16-may]]-Casos_PN_CORR[[#This Row],[15-may]]</f>
        <v>0</v>
      </c>
      <c r="BV146">
        <f>+Casos_PN_CORR[[#This Row],[17-may]]-Casos_PN_CORR[[#This Row],[16-may]]</f>
        <v>0</v>
      </c>
      <c r="BW146">
        <f>+Casos_PN_CORR[[#This Row],[18-may]]-Casos_PN_CORR[[#This Row],[17-may]]</f>
        <v>0</v>
      </c>
      <c r="BX146">
        <f>+Casos_PN_CORR[[#This Row],[19-may]]-Casos_PN_CORR[[#This Row],[18-may]]</f>
        <v>0</v>
      </c>
      <c r="BY146">
        <f>+Casos_PN_CORR[[#This Row],[20-may]]-Casos_PN_CORR[[#This Row],[19-may]]</f>
        <v>0</v>
      </c>
      <c r="BZ146">
        <f>+Casos_PN_CORR[[#This Row],[21-may]]-Casos_PN_CORR[[#This Row],[20-may]]</f>
        <v>0</v>
      </c>
      <c r="CA146">
        <f>+Casos_PN_CORR[[#This Row],[22-may]]-Casos_PN_CORR[[#This Row],[21-may]]</f>
        <v>0</v>
      </c>
      <c r="CB146">
        <f>+Casos_PN_CORR[[#This Row],[23-may]]-Casos_PN_CORR[[#This Row],[22-may]]</f>
        <v>0</v>
      </c>
      <c r="CC146">
        <f>+Casos_PN_CORR[[#This Row],[24-may]]-Casos_PN_CORR[[#This Row],[23-may]]</f>
        <v>0</v>
      </c>
      <c r="CD146">
        <f>+Casos_PN_CORR[[#This Row],[25-may]]-Casos_PN_CORR[[#This Row],[24-may]]</f>
        <v>0</v>
      </c>
      <c r="CE146">
        <f>+Casos_PN_CORR[[#This Row],[26-may]]-Casos_PN_CORR[[#This Row],[25-may]]</f>
        <v>0</v>
      </c>
      <c r="CF146">
        <f>+Casos_PN_CORR[[#This Row],[27-may]]-Casos_PN_CORR[[#This Row],[26-may]]</f>
        <v>0</v>
      </c>
      <c r="CG146">
        <f>+Casos_PN_CORR[[#This Row],[28-may]]-Casos_PN_CORR[[#This Row],[27-may]]</f>
        <v>0</v>
      </c>
      <c r="CH146">
        <f>+Casos_PN_CORR[[#This Row],[29-may]]-Casos_PN_CORR[[#This Row],[28-may]]</f>
        <v>0</v>
      </c>
      <c r="CI146">
        <f>+Casos_PN_CORR[[#This Row],[30-may]]-Casos_PN_CORR[[#This Row],[29-may]]</f>
        <v>0</v>
      </c>
      <c r="CJ146">
        <f>+Casos_PN_CORR[[#This Row],[31-may]]-Casos_PN_CORR[[#This Row],[30-may]]</f>
        <v>0</v>
      </c>
      <c r="CK146">
        <f>+Casos_PN_CORR[[#This Row],[1-jun]]-Casos_PN_CORR[[#This Row],[31-may]]</f>
        <v>0</v>
      </c>
      <c r="CL146">
        <f>+Casos_PN_CORR[[#This Row],[2-jun]]-Casos_PN_CORR[[#This Row],[1-jun]]</f>
        <v>0</v>
      </c>
      <c r="CM146">
        <f>+Casos_PN_CORR[[#This Row],[3-jun]]-Casos_PN_CORR[[#This Row],[2-jun]]</f>
        <v>0</v>
      </c>
      <c r="CN146">
        <f>+Casos_PN_CORR[[#This Row],[4-jun]]-Casos_PN_CORR[[#This Row],[3-jun]]</f>
        <v>0</v>
      </c>
      <c r="CO146">
        <f>+Casos_PN_CORR[[#This Row],[5-jun]]-Casos_PN_CORR[[#This Row],[4-jun]]</f>
        <v>0</v>
      </c>
      <c r="CP146">
        <f>+Casos_PN_CORR[[#This Row],[6-jun]]-Casos_PN_CORR[[#This Row],[5-jun]]</f>
        <v>0</v>
      </c>
    </row>
    <row r="147" spans="1:94">
      <c r="A147">
        <v>70404</v>
      </c>
      <c r="B147" s="2" t="s">
        <v>102</v>
      </c>
      <c r="C147" s="2" t="s">
        <v>158</v>
      </c>
      <c r="D147" s="2" t="s">
        <v>301</v>
      </c>
      <c r="E147" s="4">
        <f t="shared" si="2"/>
        <v>0</v>
      </c>
      <c r="F147">
        <f>+Casos_PN_CORR[[#This Row],[10-mar]]</f>
        <v>0</v>
      </c>
      <c r="G147">
        <f>+Casos_PN_CORR[[#This Row],[11-mar]]-Casos_PN_CORR[[#This Row],[10-mar]]</f>
        <v>0</v>
      </c>
      <c r="H147">
        <f>+Casos_PN_CORR[[#This Row],[12-mar]]-Casos_PN_CORR[[#This Row],[11-mar]]</f>
        <v>0</v>
      </c>
      <c r="I147">
        <f>+Casos_PN_CORR[[#This Row],[13-mar]]-Casos_PN_CORR[[#This Row],[12-mar]]</f>
        <v>0</v>
      </c>
      <c r="J147">
        <f>+Casos_PN_CORR[[#This Row],[14-mar]]-Casos_PN_CORR[[#This Row],[13-mar]]</f>
        <v>0</v>
      </c>
      <c r="K147">
        <f>+Casos_PN_CORR[[#This Row],[15-mar]]-Casos_PN_CORR[[#This Row],[14-mar]]</f>
        <v>0</v>
      </c>
      <c r="L147">
        <f>+Casos_PN_CORR[[#This Row],[16-mar]]-Casos_PN_CORR[[#This Row],[15-mar]]</f>
        <v>0</v>
      </c>
      <c r="M147">
        <f>+Casos_PN_CORR[[#This Row],[17-mar]]-Casos_PN_CORR[[#This Row],[16-mar]]</f>
        <v>0</v>
      </c>
      <c r="N147">
        <f>+Casos_PN_CORR[[#This Row],[18-mar]]-Casos_PN_CORR[[#This Row],[17-mar]]</f>
        <v>0</v>
      </c>
      <c r="O147">
        <f>+Casos_PN_CORR[[#This Row],[19-mar]]-Casos_PN_CORR[[#This Row],[18-mar]]</f>
        <v>0</v>
      </c>
      <c r="P147">
        <f>+Casos_PN_CORR[[#This Row],[20-mar]]-Casos_PN_CORR[[#This Row],[19-mar]]</f>
        <v>0</v>
      </c>
      <c r="Q147">
        <f>+Casos_PN_CORR[[#This Row],[21-mar]]-Casos_PN_CORR[[#This Row],[20-mar]]</f>
        <v>0</v>
      </c>
      <c r="R147">
        <f>+Casos_PN_CORR[[#This Row],[22-mar]]-Casos_PN_CORR[[#This Row],[21-mar]]</f>
        <v>0</v>
      </c>
      <c r="S147">
        <f>+Casos_PN_CORR[[#This Row],[23-mar]]-Casos_PN_CORR[[#This Row],[22-mar]]</f>
        <v>0</v>
      </c>
      <c r="T147">
        <f>+Casos_PN_CORR[[#This Row],[24-mar]]-Casos_PN_CORR[[#This Row],[23-mar]]</f>
        <v>0</v>
      </c>
      <c r="U147">
        <f>+Casos_PN_CORR[[#This Row],[25-mar]]-Casos_PN_CORR[[#This Row],[24-mar]]</f>
        <v>0</v>
      </c>
      <c r="V147">
        <f>+Casos_PN_CORR[[#This Row],[26-mar]]-Casos_PN_CORR[[#This Row],[25-mar]]</f>
        <v>0</v>
      </c>
      <c r="W147">
        <f>+Casos_PN_CORR[[#This Row],[27-mar]]-Casos_PN_CORR[[#This Row],[26-mar]]</f>
        <v>0</v>
      </c>
      <c r="X147">
        <f>+Casos_PN_CORR[[#This Row],[28-mar]]-Casos_PN_CORR[[#This Row],[27-mar]]</f>
        <v>0</v>
      </c>
      <c r="Y147">
        <f>+Casos_PN_CORR[[#This Row],[29-mar]]-Casos_PN_CORR[[#This Row],[28-mar]]</f>
        <v>0</v>
      </c>
      <c r="Z147">
        <f>+Casos_PN_CORR[[#This Row],[30-mar]]-Casos_PN_CORR[[#This Row],[29-mar]]</f>
        <v>0</v>
      </c>
      <c r="AA147">
        <f>+Casos_PN_CORR[[#This Row],[31-mar]]-Casos_PN_CORR[[#This Row],[30-mar]]</f>
        <v>0</v>
      </c>
      <c r="AB147">
        <f>+Casos_PN_CORR[[#This Row],[1-abr]]-Casos_PN_CORR[[#This Row],[31-mar]]</f>
        <v>0</v>
      </c>
      <c r="AC147">
        <f>+Casos_PN_CORR[[#This Row],[2-abr]]-Casos_PN_CORR[[#This Row],[1-abr]]</f>
        <v>0</v>
      </c>
      <c r="AD147">
        <f>+Casos_PN_CORR[[#This Row],[3-abr]]-Casos_PN_CORR[[#This Row],[2-abr]]</f>
        <v>0</v>
      </c>
      <c r="AE147">
        <f>+Casos_PN_CORR[[#This Row],[4-abr]]-Casos_PN_CORR[[#This Row],[3-abr]]</f>
        <v>0</v>
      </c>
      <c r="AF147">
        <f>+Casos_PN_CORR[[#This Row],[5-abr]]-Casos_PN_CORR[[#This Row],[4-abr]]</f>
        <v>0</v>
      </c>
      <c r="AG147">
        <f>+Casos_PN_CORR[[#This Row],[6-abr]]-Casos_PN_CORR[[#This Row],[5-abr]]</f>
        <v>0</v>
      </c>
      <c r="AH147">
        <f>+Casos_PN_CORR[[#This Row],[7-abr]]-Casos_PN_CORR[[#This Row],[6-abr]]</f>
        <v>0</v>
      </c>
      <c r="AI147">
        <f>+Casos_PN_CORR[[#This Row],[8-abr]]-Casos_PN_CORR[[#This Row],[7-abr]]</f>
        <v>0</v>
      </c>
      <c r="AJ147">
        <f>+Casos_PN_CORR[[#This Row],[9-abr]]-Casos_PN_CORR[[#This Row],[8-abr]]</f>
        <v>0</v>
      </c>
      <c r="AK147">
        <f>+Casos_PN_CORR[[#This Row],[10-abr]]-Casos_PN_CORR[[#This Row],[9-abr]]</f>
        <v>0</v>
      </c>
      <c r="AL147">
        <f>+Casos_PN_CORR[[#This Row],[11-abr]]-Casos_PN_CORR[[#This Row],[10-abr]]</f>
        <v>0</v>
      </c>
      <c r="AM147">
        <f>+Casos_PN_CORR[[#This Row],[12-abr]]-Casos_PN_CORR[[#This Row],[11-abr]]</f>
        <v>0</v>
      </c>
      <c r="AN147">
        <f>+Casos_PN_CORR[[#This Row],[13-abr]]-Casos_PN_CORR[[#This Row],[12-abr]]</f>
        <v>0</v>
      </c>
      <c r="AO147">
        <f>+Casos_PN_CORR[[#This Row],[14-abr]]-Casos_PN_CORR[[#This Row],[13-abr]]</f>
        <v>0</v>
      </c>
      <c r="AP147">
        <f>+Casos_PN_CORR[[#This Row],[15-abr]]-Casos_PN_CORR[[#This Row],[14-abr]]</f>
        <v>0</v>
      </c>
      <c r="AQ147">
        <f>+Casos_PN_CORR[[#This Row],[16-abr]]-Casos_PN_CORR[[#This Row],[15-abr]]</f>
        <v>0</v>
      </c>
      <c r="AR147">
        <f>+Casos_PN_CORR[[#This Row],[17-abr]]-Casos_PN_CORR[[#This Row],[16-abr]]</f>
        <v>0</v>
      </c>
      <c r="AS147">
        <f>+Casos_PN_CORR[[#This Row],[18-abr]]-Casos_PN_CORR[[#This Row],[17-abr]]</f>
        <v>0</v>
      </c>
      <c r="AT147">
        <f>+Casos_PN_CORR[[#This Row],[19-abr]]-Casos_PN_CORR[[#This Row],[18-abr]]</f>
        <v>0</v>
      </c>
      <c r="AU147">
        <f>+Casos_PN_CORR[[#This Row],[20-abr]]-Casos_PN_CORR[[#This Row],[19-abr]]</f>
        <v>0</v>
      </c>
      <c r="AV147">
        <f>+Casos_PN_CORR[[#This Row],[21-abr]]-Casos_PN_CORR[[#This Row],[20-abr]]</f>
        <v>0</v>
      </c>
      <c r="AW147">
        <f>+Casos_PN_CORR[[#This Row],[22-abr]]-Casos_PN_CORR[[#This Row],[21-abr]]</f>
        <v>0</v>
      </c>
      <c r="AX147">
        <f>+Casos_PN_CORR[[#This Row],[23-abr]]-Casos_PN_CORR[[#This Row],[22-abr]]</f>
        <v>0</v>
      </c>
      <c r="AY147">
        <f>+Casos_PN_CORR[[#This Row],[24-abr]]-Casos_PN_CORR[[#This Row],[23-abr]]</f>
        <v>0</v>
      </c>
      <c r="AZ147">
        <f>+Casos_PN_CORR[[#This Row],[25-abr]]-Casos_PN_CORR[[#This Row],[24-abr]]</f>
        <v>0</v>
      </c>
      <c r="BA147">
        <f>+Casos_PN_CORR[[#This Row],[26-abr]]-Casos_PN_CORR[[#This Row],[25-abr]]</f>
        <v>0</v>
      </c>
      <c r="BB147">
        <f>+Casos_PN_CORR[[#This Row],[27-abr]]-Casos_PN_CORR[[#This Row],[26-abr]]</f>
        <v>0</v>
      </c>
      <c r="BC147">
        <f>+Casos_PN_CORR[[#This Row],[28-abr]]-Casos_PN_CORR[[#This Row],[27-abr]]</f>
        <v>0</v>
      </c>
      <c r="BD147">
        <f>+Casos_PN_CORR[[#This Row],[29-abr]]-Casos_PN_CORR[[#This Row],[28-abr]]</f>
        <v>0</v>
      </c>
      <c r="BE147">
        <f>+Casos_PN_CORR[[#This Row],[30-abr]]-Casos_PN_CORR[[#This Row],[29-abr]]</f>
        <v>0</v>
      </c>
      <c r="BF147">
        <f>+Casos_PN_CORR[[#This Row],[1-may]]-Casos_PN_CORR[[#This Row],[30-abr]]</f>
        <v>0</v>
      </c>
      <c r="BG147">
        <f>+Casos_PN_CORR[[#This Row],[2-may]]-Casos_PN_CORR[[#This Row],[1-may]]</f>
        <v>0</v>
      </c>
      <c r="BH147">
        <f>+Casos_PN_CORR[[#This Row],[3-may]]-Casos_PN_CORR[[#This Row],[2-may]]</f>
        <v>0</v>
      </c>
      <c r="BI147">
        <f>+Casos_PN_CORR[[#This Row],[4-may]]-Casos_PN_CORR[[#This Row],[3-may]]</f>
        <v>0</v>
      </c>
      <c r="BJ147">
        <f>+Casos_PN_CORR[[#This Row],[5-may]]-Casos_PN_CORR[[#This Row],[4-may]]</f>
        <v>0</v>
      </c>
      <c r="BK147">
        <f>+Casos_PN_CORR[[#This Row],[6-may]]-Casos_PN_CORR[[#This Row],[5-may]]</f>
        <v>0</v>
      </c>
      <c r="BL147">
        <f>+Casos_PN_CORR[[#This Row],[7-may]]-Casos_PN_CORR[[#This Row],[6-may]]</f>
        <v>0</v>
      </c>
      <c r="BM147">
        <f>+Casos_PN_CORR[[#This Row],[8-may]]-Casos_PN_CORR[[#This Row],[7-may]]</f>
        <v>0</v>
      </c>
      <c r="BN147">
        <f>+Casos_PN_CORR[[#This Row],[9-may]]-Casos_PN_CORR[[#This Row],[8-may]]</f>
        <v>0</v>
      </c>
      <c r="BO147">
        <f>+Casos_PN_CORR[[#This Row],[10-may]]-Casos_PN_CORR[[#This Row],[9-may]]</f>
        <v>0</v>
      </c>
      <c r="BP147">
        <f>+Casos_PN_CORR[[#This Row],[11-may]]-Casos_PN_CORR[[#This Row],[10-may]]</f>
        <v>0</v>
      </c>
      <c r="BQ147">
        <f>+Casos_PN_CORR[[#This Row],[12-may]]-Casos_PN_CORR[[#This Row],[11-may]]</f>
        <v>0</v>
      </c>
      <c r="BR147">
        <f>+Casos_PN_CORR[[#This Row],[13-may]]-Casos_PN_CORR[[#This Row],[12-may]]</f>
        <v>0</v>
      </c>
      <c r="BS147">
        <f>+Casos_PN_CORR[[#This Row],[14-may]]-Casos_PN_CORR[[#This Row],[13-may]]</f>
        <v>0</v>
      </c>
      <c r="BT147">
        <f>+Casos_PN_CORR[[#This Row],[15-may]]-Casos_PN_CORR[[#This Row],[14-may]]</f>
        <v>0</v>
      </c>
      <c r="BU147">
        <f>+Casos_PN_CORR[[#This Row],[16-may]]-Casos_PN_CORR[[#This Row],[15-may]]</f>
        <v>0</v>
      </c>
      <c r="BV147">
        <f>+Casos_PN_CORR[[#This Row],[17-may]]-Casos_PN_CORR[[#This Row],[16-may]]</f>
        <v>0</v>
      </c>
      <c r="BW147">
        <f>+Casos_PN_CORR[[#This Row],[18-may]]-Casos_PN_CORR[[#This Row],[17-may]]</f>
        <v>0</v>
      </c>
      <c r="BX147">
        <f>+Casos_PN_CORR[[#This Row],[19-may]]-Casos_PN_CORR[[#This Row],[18-may]]</f>
        <v>0</v>
      </c>
      <c r="BY147">
        <f>+Casos_PN_CORR[[#This Row],[20-may]]-Casos_PN_CORR[[#This Row],[19-may]]</f>
        <v>0</v>
      </c>
      <c r="BZ147">
        <f>+Casos_PN_CORR[[#This Row],[21-may]]-Casos_PN_CORR[[#This Row],[20-may]]</f>
        <v>0</v>
      </c>
      <c r="CA147">
        <f>+Casos_PN_CORR[[#This Row],[22-may]]-Casos_PN_CORR[[#This Row],[21-may]]</f>
        <v>0</v>
      </c>
      <c r="CB147">
        <f>+Casos_PN_CORR[[#This Row],[23-may]]-Casos_PN_CORR[[#This Row],[22-may]]</f>
        <v>0</v>
      </c>
      <c r="CC147">
        <f>+Casos_PN_CORR[[#This Row],[24-may]]-Casos_PN_CORR[[#This Row],[23-may]]</f>
        <v>0</v>
      </c>
      <c r="CD147">
        <f>+Casos_PN_CORR[[#This Row],[25-may]]-Casos_PN_CORR[[#This Row],[24-may]]</f>
        <v>0</v>
      </c>
      <c r="CE147">
        <f>+Casos_PN_CORR[[#This Row],[26-may]]-Casos_PN_CORR[[#This Row],[25-may]]</f>
        <v>0</v>
      </c>
      <c r="CF147">
        <f>+Casos_PN_CORR[[#This Row],[27-may]]-Casos_PN_CORR[[#This Row],[26-may]]</f>
        <v>0</v>
      </c>
      <c r="CG147">
        <f>+Casos_PN_CORR[[#This Row],[28-may]]-Casos_PN_CORR[[#This Row],[27-may]]</f>
        <v>0</v>
      </c>
      <c r="CH147">
        <f>+Casos_PN_CORR[[#This Row],[29-may]]-Casos_PN_CORR[[#This Row],[28-may]]</f>
        <v>0</v>
      </c>
      <c r="CI147">
        <f>+Casos_PN_CORR[[#This Row],[30-may]]-Casos_PN_CORR[[#This Row],[29-may]]</f>
        <v>0</v>
      </c>
      <c r="CJ147">
        <f>+Casos_PN_CORR[[#This Row],[31-may]]-Casos_PN_CORR[[#This Row],[30-may]]</f>
        <v>0</v>
      </c>
      <c r="CK147">
        <f>+Casos_PN_CORR[[#This Row],[1-jun]]-Casos_PN_CORR[[#This Row],[31-may]]</f>
        <v>0</v>
      </c>
      <c r="CL147">
        <f>+Casos_PN_CORR[[#This Row],[2-jun]]-Casos_PN_CORR[[#This Row],[1-jun]]</f>
        <v>0</v>
      </c>
      <c r="CM147">
        <f>+Casos_PN_CORR[[#This Row],[3-jun]]-Casos_PN_CORR[[#This Row],[2-jun]]</f>
        <v>0</v>
      </c>
      <c r="CN147">
        <f>+Casos_PN_CORR[[#This Row],[4-jun]]-Casos_PN_CORR[[#This Row],[3-jun]]</f>
        <v>0</v>
      </c>
      <c r="CO147">
        <f>+Casos_PN_CORR[[#This Row],[5-jun]]-Casos_PN_CORR[[#This Row],[4-jun]]</f>
        <v>0</v>
      </c>
      <c r="CP147">
        <f>+Casos_PN_CORR[[#This Row],[6-jun]]-Casos_PN_CORR[[#This Row],[5-jun]]</f>
        <v>0</v>
      </c>
    </row>
    <row r="148" spans="1:94">
      <c r="A148">
        <v>90503</v>
      </c>
      <c r="B148" s="2" t="s">
        <v>139</v>
      </c>
      <c r="C148" s="2" t="s">
        <v>258</v>
      </c>
      <c r="D148" s="2" t="s">
        <v>301</v>
      </c>
      <c r="E148" s="4">
        <f t="shared" si="2"/>
        <v>0</v>
      </c>
      <c r="F148">
        <f>+Casos_PN_CORR[[#This Row],[10-mar]]</f>
        <v>0</v>
      </c>
      <c r="G148">
        <f>+Casos_PN_CORR[[#This Row],[11-mar]]-Casos_PN_CORR[[#This Row],[10-mar]]</f>
        <v>0</v>
      </c>
      <c r="H148">
        <f>+Casos_PN_CORR[[#This Row],[12-mar]]-Casos_PN_CORR[[#This Row],[11-mar]]</f>
        <v>0</v>
      </c>
      <c r="I148">
        <f>+Casos_PN_CORR[[#This Row],[13-mar]]-Casos_PN_CORR[[#This Row],[12-mar]]</f>
        <v>0</v>
      </c>
      <c r="J148">
        <f>+Casos_PN_CORR[[#This Row],[14-mar]]-Casos_PN_CORR[[#This Row],[13-mar]]</f>
        <v>0</v>
      </c>
      <c r="K148">
        <f>+Casos_PN_CORR[[#This Row],[15-mar]]-Casos_PN_CORR[[#This Row],[14-mar]]</f>
        <v>0</v>
      </c>
      <c r="L148">
        <f>+Casos_PN_CORR[[#This Row],[16-mar]]-Casos_PN_CORR[[#This Row],[15-mar]]</f>
        <v>0</v>
      </c>
      <c r="M148">
        <f>+Casos_PN_CORR[[#This Row],[17-mar]]-Casos_PN_CORR[[#This Row],[16-mar]]</f>
        <v>0</v>
      </c>
      <c r="N148">
        <f>+Casos_PN_CORR[[#This Row],[18-mar]]-Casos_PN_CORR[[#This Row],[17-mar]]</f>
        <v>0</v>
      </c>
      <c r="O148">
        <f>+Casos_PN_CORR[[#This Row],[19-mar]]-Casos_PN_CORR[[#This Row],[18-mar]]</f>
        <v>0</v>
      </c>
      <c r="P148">
        <f>+Casos_PN_CORR[[#This Row],[20-mar]]-Casos_PN_CORR[[#This Row],[19-mar]]</f>
        <v>0</v>
      </c>
      <c r="Q148">
        <f>+Casos_PN_CORR[[#This Row],[21-mar]]-Casos_PN_CORR[[#This Row],[20-mar]]</f>
        <v>0</v>
      </c>
      <c r="R148">
        <f>+Casos_PN_CORR[[#This Row],[22-mar]]-Casos_PN_CORR[[#This Row],[21-mar]]</f>
        <v>0</v>
      </c>
      <c r="S148">
        <f>+Casos_PN_CORR[[#This Row],[23-mar]]-Casos_PN_CORR[[#This Row],[22-mar]]</f>
        <v>0</v>
      </c>
      <c r="T148">
        <f>+Casos_PN_CORR[[#This Row],[24-mar]]-Casos_PN_CORR[[#This Row],[23-mar]]</f>
        <v>0</v>
      </c>
      <c r="U148">
        <f>+Casos_PN_CORR[[#This Row],[25-mar]]-Casos_PN_CORR[[#This Row],[24-mar]]</f>
        <v>0</v>
      </c>
      <c r="V148">
        <f>+Casos_PN_CORR[[#This Row],[26-mar]]-Casos_PN_CORR[[#This Row],[25-mar]]</f>
        <v>0</v>
      </c>
      <c r="W148">
        <f>+Casos_PN_CORR[[#This Row],[27-mar]]-Casos_PN_CORR[[#This Row],[26-mar]]</f>
        <v>0</v>
      </c>
      <c r="X148">
        <f>+Casos_PN_CORR[[#This Row],[28-mar]]-Casos_PN_CORR[[#This Row],[27-mar]]</f>
        <v>0</v>
      </c>
      <c r="Y148">
        <f>+Casos_PN_CORR[[#This Row],[29-mar]]-Casos_PN_CORR[[#This Row],[28-mar]]</f>
        <v>0</v>
      </c>
      <c r="Z148">
        <f>+Casos_PN_CORR[[#This Row],[30-mar]]-Casos_PN_CORR[[#This Row],[29-mar]]</f>
        <v>0</v>
      </c>
      <c r="AA148">
        <f>+Casos_PN_CORR[[#This Row],[31-mar]]-Casos_PN_CORR[[#This Row],[30-mar]]</f>
        <v>0</v>
      </c>
      <c r="AB148">
        <f>+Casos_PN_CORR[[#This Row],[1-abr]]-Casos_PN_CORR[[#This Row],[31-mar]]</f>
        <v>0</v>
      </c>
      <c r="AC148">
        <f>+Casos_PN_CORR[[#This Row],[2-abr]]-Casos_PN_CORR[[#This Row],[1-abr]]</f>
        <v>0</v>
      </c>
      <c r="AD148">
        <f>+Casos_PN_CORR[[#This Row],[3-abr]]-Casos_PN_CORR[[#This Row],[2-abr]]</f>
        <v>0</v>
      </c>
      <c r="AE148">
        <f>+Casos_PN_CORR[[#This Row],[4-abr]]-Casos_PN_CORR[[#This Row],[3-abr]]</f>
        <v>0</v>
      </c>
      <c r="AF148">
        <f>+Casos_PN_CORR[[#This Row],[5-abr]]-Casos_PN_CORR[[#This Row],[4-abr]]</f>
        <v>0</v>
      </c>
      <c r="AG148">
        <f>+Casos_PN_CORR[[#This Row],[6-abr]]-Casos_PN_CORR[[#This Row],[5-abr]]</f>
        <v>0</v>
      </c>
      <c r="AH148">
        <f>+Casos_PN_CORR[[#This Row],[7-abr]]-Casos_PN_CORR[[#This Row],[6-abr]]</f>
        <v>0</v>
      </c>
      <c r="AI148">
        <f>+Casos_PN_CORR[[#This Row],[8-abr]]-Casos_PN_CORR[[#This Row],[7-abr]]</f>
        <v>0</v>
      </c>
      <c r="AJ148">
        <f>+Casos_PN_CORR[[#This Row],[9-abr]]-Casos_PN_CORR[[#This Row],[8-abr]]</f>
        <v>0</v>
      </c>
      <c r="AK148">
        <f>+Casos_PN_CORR[[#This Row],[10-abr]]-Casos_PN_CORR[[#This Row],[9-abr]]</f>
        <v>0</v>
      </c>
      <c r="AL148">
        <f>+Casos_PN_CORR[[#This Row],[11-abr]]-Casos_PN_CORR[[#This Row],[10-abr]]</f>
        <v>0</v>
      </c>
      <c r="AM148">
        <f>+Casos_PN_CORR[[#This Row],[12-abr]]-Casos_PN_CORR[[#This Row],[11-abr]]</f>
        <v>0</v>
      </c>
      <c r="AN148">
        <f>+Casos_PN_CORR[[#This Row],[13-abr]]-Casos_PN_CORR[[#This Row],[12-abr]]</f>
        <v>0</v>
      </c>
      <c r="AO148">
        <f>+Casos_PN_CORR[[#This Row],[14-abr]]-Casos_PN_CORR[[#This Row],[13-abr]]</f>
        <v>0</v>
      </c>
      <c r="AP148">
        <f>+Casos_PN_CORR[[#This Row],[15-abr]]-Casos_PN_CORR[[#This Row],[14-abr]]</f>
        <v>0</v>
      </c>
      <c r="AQ148">
        <f>+Casos_PN_CORR[[#This Row],[16-abr]]-Casos_PN_CORR[[#This Row],[15-abr]]</f>
        <v>0</v>
      </c>
      <c r="AR148">
        <f>+Casos_PN_CORR[[#This Row],[17-abr]]-Casos_PN_CORR[[#This Row],[16-abr]]</f>
        <v>0</v>
      </c>
      <c r="AS148">
        <f>+Casos_PN_CORR[[#This Row],[18-abr]]-Casos_PN_CORR[[#This Row],[17-abr]]</f>
        <v>0</v>
      </c>
      <c r="AT148">
        <f>+Casos_PN_CORR[[#This Row],[19-abr]]-Casos_PN_CORR[[#This Row],[18-abr]]</f>
        <v>0</v>
      </c>
      <c r="AU148">
        <f>+Casos_PN_CORR[[#This Row],[20-abr]]-Casos_PN_CORR[[#This Row],[19-abr]]</f>
        <v>0</v>
      </c>
      <c r="AV148">
        <f>+Casos_PN_CORR[[#This Row],[21-abr]]-Casos_PN_CORR[[#This Row],[20-abr]]</f>
        <v>0</v>
      </c>
      <c r="AW148">
        <f>+Casos_PN_CORR[[#This Row],[22-abr]]-Casos_PN_CORR[[#This Row],[21-abr]]</f>
        <v>0</v>
      </c>
      <c r="AX148">
        <f>+Casos_PN_CORR[[#This Row],[23-abr]]-Casos_PN_CORR[[#This Row],[22-abr]]</f>
        <v>0</v>
      </c>
      <c r="AY148">
        <f>+Casos_PN_CORR[[#This Row],[24-abr]]-Casos_PN_CORR[[#This Row],[23-abr]]</f>
        <v>0</v>
      </c>
      <c r="AZ148">
        <f>+Casos_PN_CORR[[#This Row],[25-abr]]-Casos_PN_CORR[[#This Row],[24-abr]]</f>
        <v>0</v>
      </c>
      <c r="BA148">
        <f>+Casos_PN_CORR[[#This Row],[26-abr]]-Casos_PN_CORR[[#This Row],[25-abr]]</f>
        <v>0</v>
      </c>
      <c r="BB148">
        <f>+Casos_PN_CORR[[#This Row],[27-abr]]-Casos_PN_CORR[[#This Row],[26-abr]]</f>
        <v>0</v>
      </c>
      <c r="BC148">
        <f>+Casos_PN_CORR[[#This Row],[28-abr]]-Casos_PN_CORR[[#This Row],[27-abr]]</f>
        <v>0</v>
      </c>
      <c r="BD148">
        <f>+Casos_PN_CORR[[#This Row],[29-abr]]-Casos_PN_CORR[[#This Row],[28-abr]]</f>
        <v>0</v>
      </c>
      <c r="BE148">
        <f>+Casos_PN_CORR[[#This Row],[30-abr]]-Casos_PN_CORR[[#This Row],[29-abr]]</f>
        <v>0</v>
      </c>
      <c r="BF148">
        <f>+Casos_PN_CORR[[#This Row],[1-may]]-Casos_PN_CORR[[#This Row],[30-abr]]</f>
        <v>0</v>
      </c>
      <c r="BG148">
        <f>+Casos_PN_CORR[[#This Row],[2-may]]-Casos_PN_CORR[[#This Row],[1-may]]</f>
        <v>0</v>
      </c>
      <c r="BH148">
        <f>+Casos_PN_CORR[[#This Row],[3-may]]-Casos_PN_CORR[[#This Row],[2-may]]</f>
        <v>0</v>
      </c>
      <c r="BI148">
        <f>+Casos_PN_CORR[[#This Row],[4-may]]-Casos_PN_CORR[[#This Row],[3-may]]</f>
        <v>0</v>
      </c>
      <c r="BJ148">
        <f>+Casos_PN_CORR[[#This Row],[5-may]]-Casos_PN_CORR[[#This Row],[4-may]]</f>
        <v>0</v>
      </c>
      <c r="BK148">
        <f>+Casos_PN_CORR[[#This Row],[6-may]]-Casos_PN_CORR[[#This Row],[5-may]]</f>
        <v>0</v>
      </c>
      <c r="BL148">
        <f>+Casos_PN_CORR[[#This Row],[7-may]]-Casos_PN_CORR[[#This Row],[6-may]]</f>
        <v>0</v>
      </c>
      <c r="BM148">
        <f>+Casos_PN_CORR[[#This Row],[8-may]]-Casos_PN_CORR[[#This Row],[7-may]]</f>
        <v>0</v>
      </c>
      <c r="BN148">
        <f>+Casos_PN_CORR[[#This Row],[9-may]]-Casos_PN_CORR[[#This Row],[8-may]]</f>
        <v>0</v>
      </c>
      <c r="BO148">
        <f>+Casos_PN_CORR[[#This Row],[10-may]]-Casos_PN_CORR[[#This Row],[9-may]]</f>
        <v>0</v>
      </c>
      <c r="BP148">
        <f>+Casos_PN_CORR[[#This Row],[11-may]]-Casos_PN_CORR[[#This Row],[10-may]]</f>
        <v>0</v>
      </c>
      <c r="BQ148">
        <f>+Casos_PN_CORR[[#This Row],[12-may]]-Casos_PN_CORR[[#This Row],[11-may]]</f>
        <v>0</v>
      </c>
      <c r="BR148">
        <f>+Casos_PN_CORR[[#This Row],[13-may]]-Casos_PN_CORR[[#This Row],[12-may]]</f>
        <v>0</v>
      </c>
      <c r="BS148">
        <f>+Casos_PN_CORR[[#This Row],[14-may]]-Casos_PN_CORR[[#This Row],[13-may]]</f>
        <v>0</v>
      </c>
      <c r="BT148">
        <f>+Casos_PN_CORR[[#This Row],[15-may]]-Casos_PN_CORR[[#This Row],[14-may]]</f>
        <v>0</v>
      </c>
      <c r="BU148">
        <f>+Casos_PN_CORR[[#This Row],[16-may]]-Casos_PN_CORR[[#This Row],[15-may]]</f>
        <v>0</v>
      </c>
      <c r="BV148">
        <f>+Casos_PN_CORR[[#This Row],[17-may]]-Casos_PN_CORR[[#This Row],[16-may]]</f>
        <v>0</v>
      </c>
      <c r="BW148">
        <f>+Casos_PN_CORR[[#This Row],[18-may]]-Casos_PN_CORR[[#This Row],[17-may]]</f>
        <v>0</v>
      </c>
      <c r="BX148">
        <f>+Casos_PN_CORR[[#This Row],[19-may]]-Casos_PN_CORR[[#This Row],[18-may]]</f>
        <v>0</v>
      </c>
      <c r="BY148">
        <f>+Casos_PN_CORR[[#This Row],[20-may]]-Casos_PN_CORR[[#This Row],[19-may]]</f>
        <v>0</v>
      </c>
      <c r="BZ148">
        <f>+Casos_PN_CORR[[#This Row],[21-may]]-Casos_PN_CORR[[#This Row],[20-may]]</f>
        <v>0</v>
      </c>
      <c r="CA148">
        <f>+Casos_PN_CORR[[#This Row],[22-may]]-Casos_PN_CORR[[#This Row],[21-may]]</f>
        <v>0</v>
      </c>
      <c r="CB148">
        <f>+Casos_PN_CORR[[#This Row],[23-may]]-Casos_PN_CORR[[#This Row],[22-may]]</f>
        <v>0</v>
      </c>
      <c r="CC148">
        <f>+Casos_PN_CORR[[#This Row],[24-may]]-Casos_PN_CORR[[#This Row],[23-may]]</f>
        <v>0</v>
      </c>
      <c r="CD148">
        <f>+Casos_PN_CORR[[#This Row],[25-may]]-Casos_PN_CORR[[#This Row],[24-may]]</f>
        <v>0</v>
      </c>
      <c r="CE148">
        <f>+Casos_PN_CORR[[#This Row],[26-may]]-Casos_PN_CORR[[#This Row],[25-may]]</f>
        <v>0</v>
      </c>
      <c r="CF148">
        <f>+Casos_PN_CORR[[#This Row],[27-may]]-Casos_PN_CORR[[#This Row],[26-may]]</f>
        <v>0</v>
      </c>
      <c r="CG148">
        <f>+Casos_PN_CORR[[#This Row],[28-may]]-Casos_PN_CORR[[#This Row],[27-may]]</f>
        <v>0</v>
      </c>
      <c r="CH148">
        <f>+Casos_PN_CORR[[#This Row],[29-may]]-Casos_PN_CORR[[#This Row],[28-may]]</f>
        <v>0</v>
      </c>
      <c r="CI148">
        <f>+Casos_PN_CORR[[#This Row],[30-may]]-Casos_PN_CORR[[#This Row],[29-may]]</f>
        <v>0</v>
      </c>
      <c r="CJ148">
        <f>+Casos_PN_CORR[[#This Row],[31-may]]-Casos_PN_CORR[[#This Row],[30-may]]</f>
        <v>0</v>
      </c>
      <c r="CK148">
        <f>+Casos_PN_CORR[[#This Row],[1-jun]]-Casos_PN_CORR[[#This Row],[31-may]]</f>
        <v>0</v>
      </c>
      <c r="CL148">
        <f>+Casos_PN_CORR[[#This Row],[2-jun]]-Casos_PN_CORR[[#This Row],[1-jun]]</f>
        <v>0</v>
      </c>
      <c r="CM148">
        <f>+Casos_PN_CORR[[#This Row],[3-jun]]-Casos_PN_CORR[[#This Row],[2-jun]]</f>
        <v>0</v>
      </c>
      <c r="CN148">
        <f>+Casos_PN_CORR[[#This Row],[4-jun]]-Casos_PN_CORR[[#This Row],[3-jun]]</f>
        <v>0</v>
      </c>
      <c r="CO148">
        <f>+Casos_PN_CORR[[#This Row],[5-jun]]-Casos_PN_CORR[[#This Row],[4-jun]]</f>
        <v>0</v>
      </c>
      <c r="CP148">
        <f>+Casos_PN_CORR[[#This Row],[6-jun]]-Casos_PN_CORR[[#This Row],[5-jun]]</f>
        <v>0</v>
      </c>
    </row>
    <row r="149" spans="1:94">
      <c r="A149">
        <v>90802</v>
      </c>
      <c r="B149" s="2" t="s">
        <v>139</v>
      </c>
      <c r="C149" s="2" t="s">
        <v>302</v>
      </c>
      <c r="D149" s="2" t="s">
        <v>303</v>
      </c>
      <c r="E149" s="4">
        <f t="shared" si="2"/>
        <v>0</v>
      </c>
      <c r="F149">
        <f>+Casos_PN_CORR[[#This Row],[10-mar]]</f>
        <v>0</v>
      </c>
      <c r="G149">
        <f>+Casos_PN_CORR[[#This Row],[11-mar]]-Casos_PN_CORR[[#This Row],[10-mar]]</f>
        <v>0</v>
      </c>
      <c r="H149">
        <f>+Casos_PN_CORR[[#This Row],[12-mar]]-Casos_PN_CORR[[#This Row],[11-mar]]</f>
        <v>0</v>
      </c>
      <c r="I149">
        <f>+Casos_PN_CORR[[#This Row],[13-mar]]-Casos_PN_CORR[[#This Row],[12-mar]]</f>
        <v>0</v>
      </c>
      <c r="J149">
        <f>+Casos_PN_CORR[[#This Row],[14-mar]]-Casos_PN_CORR[[#This Row],[13-mar]]</f>
        <v>0</v>
      </c>
      <c r="K149">
        <f>+Casos_PN_CORR[[#This Row],[15-mar]]-Casos_PN_CORR[[#This Row],[14-mar]]</f>
        <v>0</v>
      </c>
      <c r="L149">
        <f>+Casos_PN_CORR[[#This Row],[16-mar]]-Casos_PN_CORR[[#This Row],[15-mar]]</f>
        <v>0</v>
      </c>
      <c r="M149">
        <f>+Casos_PN_CORR[[#This Row],[17-mar]]-Casos_PN_CORR[[#This Row],[16-mar]]</f>
        <v>0</v>
      </c>
      <c r="N149">
        <f>+Casos_PN_CORR[[#This Row],[18-mar]]-Casos_PN_CORR[[#This Row],[17-mar]]</f>
        <v>0</v>
      </c>
      <c r="O149">
        <f>+Casos_PN_CORR[[#This Row],[19-mar]]-Casos_PN_CORR[[#This Row],[18-mar]]</f>
        <v>0</v>
      </c>
      <c r="P149">
        <f>+Casos_PN_CORR[[#This Row],[20-mar]]-Casos_PN_CORR[[#This Row],[19-mar]]</f>
        <v>0</v>
      </c>
      <c r="Q149">
        <f>+Casos_PN_CORR[[#This Row],[21-mar]]-Casos_PN_CORR[[#This Row],[20-mar]]</f>
        <v>0</v>
      </c>
      <c r="R149">
        <f>+Casos_PN_CORR[[#This Row],[22-mar]]-Casos_PN_CORR[[#This Row],[21-mar]]</f>
        <v>0</v>
      </c>
      <c r="S149">
        <f>+Casos_PN_CORR[[#This Row],[23-mar]]-Casos_PN_CORR[[#This Row],[22-mar]]</f>
        <v>0</v>
      </c>
      <c r="T149">
        <f>+Casos_PN_CORR[[#This Row],[24-mar]]-Casos_PN_CORR[[#This Row],[23-mar]]</f>
        <v>0</v>
      </c>
      <c r="U149">
        <f>+Casos_PN_CORR[[#This Row],[25-mar]]-Casos_PN_CORR[[#This Row],[24-mar]]</f>
        <v>0</v>
      </c>
      <c r="V149">
        <f>+Casos_PN_CORR[[#This Row],[26-mar]]-Casos_PN_CORR[[#This Row],[25-mar]]</f>
        <v>0</v>
      </c>
      <c r="W149">
        <f>+Casos_PN_CORR[[#This Row],[27-mar]]-Casos_PN_CORR[[#This Row],[26-mar]]</f>
        <v>0</v>
      </c>
      <c r="X149">
        <f>+Casos_PN_CORR[[#This Row],[28-mar]]-Casos_PN_CORR[[#This Row],[27-mar]]</f>
        <v>0</v>
      </c>
      <c r="Y149">
        <f>+Casos_PN_CORR[[#This Row],[29-mar]]-Casos_PN_CORR[[#This Row],[28-mar]]</f>
        <v>0</v>
      </c>
      <c r="Z149">
        <f>+Casos_PN_CORR[[#This Row],[30-mar]]-Casos_PN_CORR[[#This Row],[29-mar]]</f>
        <v>0</v>
      </c>
      <c r="AA149">
        <f>+Casos_PN_CORR[[#This Row],[31-mar]]-Casos_PN_CORR[[#This Row],[30-mar]]</f>
        <v>0</v>
      </c>
      <c r="AB149">
        <f>+Casos_PN_CORR[[#This Row],[1-abr]]-Casos_PN_CORR[[#This Row],[31-mar]]</f>
        <v>0</v>
      </c>
      <c r="AC149">
        <f>+Casos_PN_CORR[[#This Row],[2-abr]]-Casos_PN_CORR[[#This Row],[1-abr]]</f>
        <v>0</v>
      </c>
      <c r="AD149">
        <f>+Casos_PN_CORR[[#This Row],[3-abr]]-Casos_PN_CORR[[#This Row],[2-abr]]</f>
        <v>0</v>
      </c>
      <c r="AE149">
        <f>+Casos_PN_CORR[[#This Row],[4-abr]]-Casos_PN_CORR[[#This Row],[3-abr]]</f>
        <v>0</v>
      </c>
      <c r="AF149">
        <f>+Casos_PN_CORR[[#This Row],[5-abr]]-Casos_PN_CORR[[#This Row],[4-abr]]</f>
        <v>0</v>
      </c>
      <c r="AG149">
        <f>+Casos_PN_CORR[[#This Row],[6-abr]]-Casos_PN_CORR[[#This Row],[5-abr]]</f>
        <v>0</v>
      </c>
      <c r="AH149">
        <f>+Casos_PN_CORR[[#This Row],[7-abr]]-Casos_PN_CORR[[#This Row],[6-abr]]</f>
        <v>0</v>
      </c>
      <c r="AI149">
        <f>+Casos_PN_CORR[[#This Row],[8-abr]]-Casos_PN_CORR[[#This Row],[7-abr]]</f>
        <v>0</v>
      </c>
      <c r="AJ149">
        <f>+Casos_PN_CORR[[#This Row],[9-abr]]-Casos_PN_CORR[[#This Row],[8-abr]]</f>
        <v>0</v>
      </c>
      <c r="AK149">
        <f>+Casos_PN_CORR[[#This Row],[10-abr]]-Casos_PN_CORR[[#This Row],[9-abr]]</f>
        <v>0</v>
      </c>
      <c r="AL149">
        <f>+Casos_PN_CORR[[#This Row],[11-abr]]-Casos_PN_CORR[[#This Row],[10-abr]]</f>
        <v>0</v>
      </c>
      <c r="AM149">
        <f>+Casos_PN_CORR[[#This Row],[12-abr]]-Casos_PN_CORR[[#This Row],[11-abr]]</f>
        <v>0</v>
      </c>
      <c r="AN149">
        <f>+Casos_PN_CORR[[#This Row],[13-abr]]-Casos_PN_CORR[[#This Row],[12-abr]]</f>
        <v>0</v>
      </c>
      <c r="AO149">
        <f>+Casos_PN_CORR[[#This Row],[14-abr]]-Casos_PN_CORR[[#This Row],[13-abr]]</f>
        <v>0</v>
      </c>
      <c r="AP149">
        <f>+Casos_PN_CORR[[#This Row],[15-abr]]-Casos_PN_CORR[[#This Row],[14-abr]]</f>
        <v>0</v>
      </c>
      <c r="AQ149">
        <f>+Casos_PN_CORR[[#This Row],[16-abr]]-Casos_PN_CORR[[#This Row],[15-abr]]</f>
        <v>0</v>
      </c>
      <c r="AR149">
        <f>+Casos_PN_CORR[[#This Row],[17-abr]]-Casos_PN_CORR[[#This Row],[16-abr]]</f>
        <v>0</v>
      </c>
      <c r="AS149">
        <f>+Casos_PN_CORR[[#This Row],[18-abr]]-Casos_PN_CORR[[#This Row],[17-abr]]</f>
        <v>0</v>
      </c>
      <c r="AT149">
        <f>+Casos_PN_CORR[[#This Row],[19-abr]]-Casos_PN_CORR[[#This Row],[18-abr]]</f>
        <v>0</v>
      </c>
      <c r="AU149">
        <f>+Casos_PN_CORR[[#This Row],[20-abr]]-Casos_PN_CORR[[#This Row],[19-abr]]</f>
        <v>0</v>
      </c>
      <c r="AV149">
        <f>+Casos_PN_CORR[[#This Row],[21-abr]]-Casos_PN_CORR[[#This Row],[20-abr]]</f>
        <v>0</v>
      </c>
      <c r="AW149">
        <f>+Casos_PN_CORR[[#This Row],[22-abr]]-Casos_PN_CORR[[#This Row],[21-abr]]</f>
        <v>0</v>
      </c>
      <c r="AX149">
        <f>+Casos_PN_CORR[[#This Row],[23-abr]]-Casos_PN_CORR[[#This Row],[22-abr]]</f>
        <v>0</v>
      </c>
      <c r="AY149">
        <f>+Casos_PN_CORR[[#This Row],[24-abr]]-Casos_PN_CORR[[#This Row],[23-abr]]</f>
        <v>0</v>
      </c>
      <c r="AZ149">
        <f>+Casos_PN_CORR[[#This Row],[25-abr]]-Casos_PN_CORR[[#This Row],[24-abr]]</f>
        <v>0</v>
      </c>
      <c r="BA149">
        <f>+Casos_PN_CORR[[#This Row],[26-abr]]-Casos_PN_CORR[[#This Row],[25-abr]]</f>
        <v>0</v>
      </c>
      <c r="BB149">
        <f>+Casos_PN_CORR[[#This Row],[27-abr]]-Casos_PN_CORR[[#This Row],[26-abr]]</f>
        <v>0</v>
      </c>
      <c r="BC149">
        <f>+Casos_PN_CORR[[#This Row],[28-abr]]-Casos_PN_CORR[[#This Row],[27-abr]]</f>
        <v>0</v>
      </c>
      <c r="BD149">
        <f>+Casos_PN_CORR[[#This Row],[29-abr]]-Casos_PN_CORR[[#This Row],[28-abr]]</f>
        <v>0</v>
      </c>
      <c r="BE149">
        <f>+Casos_PN_CORR[[#This Row],[30-abr]]-Casos_PN_CORR[[#This Row],[29-abr]]</f>
        <v>0</v>
      </c>
      <c r="BF149">
        <f>+Casos_PN_CORR[[#This Row],[1-may]]-Casos_PN_CORR[[#This Row],[30-abr]]</f>
        <v>0</v>
      </c>
      <c r="BG149">
        <f>+Casos_PN_CORR[[#This Row],[2-may]]-Casos_PN_CORR[[#This Row],[1-may]]</f>
        <v>0</v>
      </c>
      <c r="BH149">
        <f>+Casos_PN_CORR[[#This Row],[3-may]]-Casos_PN_CORR[[#This Row],[2-may]]</f>
        <v>0</v>
      </c>
      <c r="BI149">
        <f>+Casos_PN_CORR[[#This Row],[4-may]]-Casos_PN_CORR[[#This Row],[3-may]]</f>
        <v>0</v>
      </c>
      <c r="BJ149">
        <f>+Casos_PN_CORR[[#This Row],[5-may]]-Casos_PN_CORR[[#This Row],[4-may]]</f>
        <v>0</v>
      </c>
      <c r="BK149">
        <f>+Casos_PN_CORR[[#This Row],[6-may]]-Casos_PN_CORR[[#This Row],[5-may]]</f>
        <v>0</v>
      </c>
      <c r="BL149">
        <f>+Casos_PN_CORR[[#This Row],[7-may]]-Casos_PN_CORR[[#This Row],[6-may]]</f>
        <v>0</v>
      </c>
      <c r="BM149">
        <f>+Casos_PN_CORR[[#This Row],[8-may]]-Casos_PN_CORR[[#This Row],[7-may]]</f>
        <v>0</v>
      </c>
      <c r="BN149">
        <f>+Casos_PN_CORR[[#This Row],[9-may]]-Casos_PN_CORR[[#This Row],[8-may]]</f>
        <v>0</v>
      </c>
      <c r="BO149">
        <f>+Casos_PN_CORR[[#This Row],[10-may]]-Casos_PN_CORR[[#This Row],[9-may]]</f>
        <v>0</v>
      </c>
      <c r="BP149">
        <f>+Casos_PN_CORR[[#This Row],[11-may]]-Casos_PN_CORR[[#This Row],[10-may]]</f>
        <v>0</v>
      </c>
      <c r="BQ149">
        <f>+Casos_PN_CORR[[#This Row],[12-may]]-Casos_PN_CORR[[#This Row],[11-may]]</f>
        <v>0</v>
      </c>
      <c r="BR149">
        <f>+Casos_PN_CORR[[#This Row],[13-may]]-Casos_PN_CORR[[#This Row],[12-may]]</f>
        <v>0</v>
      </c>
      <c r="BS149">
        <f>+Casos_PN_CORR[[#This Row],[14-may]]-Casos_PN_CORR[[#This Row],[13-may]]</f>
        <v>0</v>
      </c>
      <c r="BT149">
        <f>+Casos_PN_CORR[[#This Row],[15-may]]-Casos_PN_CORR[[#This Row],[14-may]]</f>
        <v>0</v>
      </c>
      <c r="BU149">
        <f>+Casos_PN_CORR[[#This Row],[16-may]]-Casos_PN_CORR[[#This Row],[15-may]]</f>
        <v>0</v>
      </c>
      <c r="BV149">
        <f>+Casos_PN_CORR[[#This Row],[17-may]]-Casos_PN_CORR[[#This Row],[16-may]]</f>
        <v>0</v>
      </c>
      <c r="BW149">
        <f>+Casos_PN_CORR[[#This Row],[18-may]]-Casos_PN_CORR[[#This Row],[17-may]]</f>
        <v>0</v>
      </c>
      <c r="BX149">
        <f>+Casos_PN_CORR[[#This Row],[19-may]]-Casos_PN_CORR[[#This Row],[18-may]]</f>
        <v>0</v>
      </c>
      <c r="BY149">
        <f>+Casos_PN_CORR[[#This Row],[20-may]]-Casos_PN_CORR[[#This Row],[19-may]]</f>
        <v>0</v>
      </c>
      <c r="BZ149">
        <f>+Casos_PN_CORR[[#This Row],[21-may]]-Casos_PN_CORR[[#This Row],[20-may]]</f>
        <v>0</v>
      </c>
      <c r="CA149">
        <f>+Casos_PN_CORR[[#This Row],[22-may]]-Casos_PN_CORR[[#This Row],[21-may]]</f>
        <v>0</v>
      </c>
      <c r="CB149">
        <f>+Casos_PN_CORR[[#This Row],[23-may]]-Casos_PN_CORR[[#This Row],[22-may]]</f>
        <v>0</v>
      </c>
      <c r="CC149">
        <f>+Casos_PN_CORR[[#This Row],[24-may]]-Casos_PN_CORR[[#This Row],[23-may]]</f>
        <v>0</v>
      </c>
      <c r="CD149">
        <f>+Casos_PN_CORR[[#This Row],[25-may]]-Casos_PN_CORR[[#This Row],[24-may]]</f>
        <v>0</v>
      </c>
      <c r="CE149">
        <f>+Casos_PN_CORR[[#This Row],[26-may]]-Casos_PN_CORR[[#This Row],[25-may]]</f>
        <v>0</v>
      </c>
      <c r="CF149">
        <f>+Casos_PN_CORR[[#This Row],[27-may]]-Casos_PN_CORR[[#This Row],[26-may]]</f>
        <v>0</v>
      </c>
      <c r="CG149">
        <f>+Casos_PN_CORR[[#This Row],[28-may]]-Casos_PN_CORR[[#This Row],[27-may]]</f>
        <v>0</v>
      </c>
      <c r="CH149">
        <f>+Casos_PN_CORR[[#This Row],[29-may]]-Casos_PN_CORR[[#This Row],[28-may]]</f>
        <v>0</v>
      </c>
      <c r="CI149">
        <f>+Casos_PN_CORR[[#This Row],[30-may]]-Casos_PN_CORR[[#This Row],[29-may]]</f>
        <v>0</v>
      </c>
      <c r="CJ149">
        <f>+Casos_PN_CORR[[#This Row],[31-may]]-Casos_PN_CORR[[#This Row],[30-may]]</f>
        <v>0</v>
      </c>
      <c r="CK149">
        <f>+Casos_PN_CORR[[#This Row],[1-jun]]-Casos_PN_CORR[[#This Row],[31-may]]</f>
        <v>0</v>
      </c>
      <c r="CL149">
        <f>+Casos_PN_CORR[[#This Row],[2-jun]]-Casos_PN_CORR[[#This Row],[1-jun]]</f>
        <v>0</v>
      </c>
      <c r="CM149">
        <f>+Casos_PN_CORR[[#This Row],[3-jun]]-Casos_PN_CORR[[#This Row],[2-jun]]</f>
        <v>0</v>
      </c>
      <c r="CN149">
        <f>+Casos_PN_CORR[[#This Row],[4-jun]]-Casos_PN_CORR[[#This Row],[3-jun]]</f>
        <v>0</v>
      </c>
      <c r="CO149">
        <f>+Casos_PN_CORR[[#This Row],[5-jun]]-Casos_PN_CORR[[#This Row],[4-jun]]</f>
        <v>0</v>
      </c>
      <c r="CP149">
        <f>+Casos_PN_CORR[[#This Row],[6-jun]]-Casos_PN_CORR[[#This Row],[5-jun]]</f>
        <v>0</v>
      </c>
    </row>
    <row r="150" spans="1:94">
      <c r="A150">
        <v>90607</v>
      </c>
      <c r="B150" s="2" t="s">
        <v>139</v>
      </c>
      <c r="C150" s="2" t="s">
        <v>253</v>
      </c>
      <c r="D150" s="2" t="s">
        <v>304</v>
      </c>
      <c r="E150" s="4">
        <f t="shared" si="2"/>
        <v>4</v>
      </c>
      <c r="F150">
        <f>+Casos_PN_CORR[[#This Row],[10-mar]]</f>
        <v>0</v>
      </c>
      <c r="G150">
        <f>+Casos_PN_CORR[[#This Row],[11-mar]]-Casos_PN_CORR[[#This Row],[10-mar]]</f>
        <v>0</v>
      </c>
      <c r="H150">
        <f>+Casos_PN_CORR[[#This Row],[12-mar]]-Casos_PN_CORR[[#This Row],[11-mar]]</f>
        <v>0</v>
      </c>
      <c r="I150">
        <f>+Casos_PN_CORR[[#This Row],[13-mar]]-Casos_PN_CORR[[#This Row],[12-mar]]</f>
        <v>0</v>
      </c>
      <c r="J150">
        <f>+Casos_PN_CORR[[#This Row],[14-mar]]-Casos_PN_CORR[[#This Row],[13-mar]]</f>
        <v>0</v>
      </c>
      <c r="K150">
        <f>+Casos_PN_CORR[[#This Row],[15-mar]]-Casos_PN_CORR[[#This Row],[14-mar]]</f>
        <v>0</v>
      </c>
      <c r="L150">
        <f>+Casos_PN_CORR[[#This Row],[16-mar]]-Casos_PN_CORR[[#This Row],[15-mar]]</f>
        <v>0</v>
      </c>
      <c r="M150">
        <f>+Casos_PN_CORR[[#This Row],[17-mar]]-Casos_PN_CORR[[#This Row],[16-mar]]</f>
        <v>0</v>
      </c>
      <c r="N150">
        <f>+Casos_PN_CORR[[#This Row],[18-mar]]-Casos_PN_CORR[[#This Row],[17-mar]]</f>
        <v>0</v>
      </c>
      <c r="O150">
        <f>+Casos_PN_CORR[[#This Row],[19-mar]]-Casos_PN_CORR[[#This Row],[18-mar]]</f>
        <v>0</v>
      </c>
      <c r="P150">
        <f>+Casos_PN_CORR[[#This Row],[20-mar]]-Casos_PN_CORR[[#This Row],[19-mar]]</f>
        <v>0</v>
      </c>
      <c r="Q150">
        <f>+Casos_PN_CORR[[#This Row],[21-mar]]-Casos_PN_CORR[[#This Row],[20-mar]]</f>
        <v>0</v>
      </c>
      <c r="R150">
        <f>+Casos_PN_CORR[[#This Row],[22-mar]]-Casos_PN_CORR[[#This Row],[21-mar]]</f>
        <v>0</v>
      </c>
      <c r="S150">
        <f>+Casos_PN_CORR[[#This Row],[23-mar]]-Casos_PN_CORR[[#This Row],[22-mar]]</f>
        <v>0</v>
      </c>
      <c r="T150">
        <f>+Casos_PN_CORR[[#This Row],[24-mar]]-Casos_PN_CORR[[#This Row],[23-mar]]</f>
        <v>0</v>
      </c>
      <c r="U150">
        <f>+Casos_PN_CORR[[#This Row],[25-mar]]-Casos_PN_CORR[[#This Row],[24-mar]]</f>
        <v>0</v>
      </c>
      <c r="V150">
        <f>+Casos_PN_CORR[[#This Row],[26-mar]]-Casos_PN_CORR[[#This Row],[25-mar]]</f>
        <v>0</v>
      </c>
      <c r="W150">
        <f>+Casos_PN_CORR[[#This Row],[27-mar]]-Casos_PN_CORR[[#This Row],[26-mar]]</f>
        <v>0</v>
      </c>
      <c r="X150">
        <f>+Casos_PN_CORR[[#This Row],[28-mar]]-Casos_PN_CORR[[#This Row],[27-mar]]</f>
        <v>0</v>
      </c>
      <c r="Y150">
        <f>+Casos_PN_CORR[[#This Row],[29-mar]]-Casos_PN_CORR[[#This Row],[28-mar]]</f>
        <v>0</v>
      </c>
      <c r="Z150">
        <f>+Casos_PN_CORR[[#This Row],[30-mar]]-Casos_PN_CORR[[#This Row],[29-mar]]</f>
        <v>0</v>
      </c>
      <c r="AA150">
        <f>+Casos_PN_CORR[[#This Row],[31-mar]]-Casos_PN_CORR[[#This Row],[30-mar]]</f>
        <v>0</v>
      </c>
      <c r="AB150">
        <f>+Casos_PN_CORR[[#This Row],[1-abr]]-Casos_PN_CORR[[#This Row],[31-mar]]</f>
        <v>0</v>
      </c>
      <c r="AC150">
        <f>+Casos_PN_CORR[[#This Row],[2-abr]]-Casos_PN_CORR[[#This Row],[1-abr]]</f>
        <v>0</v>
      </c>
      <c r="AD150">
        <f>+Casos_PN_CORR[[#This Row],[3-abr]]-Casos_PN_CORR[[#This Row],[2-abr]]</f>
        <v>0</v>
      </c>
      <c r="AE150">
        <f>+Casos_PN_CORR[[#This Row],[4-abr]]-Casos_PN_CORR[[#This Row],[3-abr]]</f>
        <v>0</v>
      </c>
      <c r="AF150">
        <f>+Casos_PN_CORR[[#This Row],[5-abr]]-Casos_PN_CORR[[#This Row],[4-abr]]</f>
        <v>0</v>
      </c>
      <c r="AG150">
        <f>+Casos_PN_CORR[[#This Row],[6-abr]]-Casos_PN_CORR[[#This Row],[5-abr]]</f>
        <v>0</v>
      </c>
      <c r="AH150">
        <f>+Casos_PN_CORR[[#This Row],[7-abr]]-Casos_PN_CORR[[#This Row],[6-abr]]</f>
        <v>0</v>
      </c>
      <c r="AI150">
        <f>+Casos_PN_CORR[[#This Row],[8-abr]]-Casos_PN_CORR[[#This Row],[7-abr]]</f>
        <v>0</v>
      </c>
      <c r="AJ150">
        <f>+Casos_PN_CORR[[#This Row],[9-abr]]-Casos_PN_CORR[[#This Row],[8-abr]]</f>
        <v>0</v>
      </c>
      <c r="AK150">
        <f>+Casos_PN_CORR[[#This Row],[10-abr]]-Casos_PN_CORR[[#This Row],[9-abr]]</f>
        <v>0</v>
      </c>
      <c r="AL150">
        <f>+Casos_PN_CORR[[#This Row],[11-abr]]-Casos_PN_CORR[[#This Row],[10-abr]]</f>
        <v>0</v>
      </c>
      <c r="AM150">
        <f>+Casos_PN_CORR[[#This Row],[12-abr]]-Casos_PN_CORR[[#This Row],[11-abr]]</f>
        <v>0</v>
      </c>
      <c r="AN150">
        <f>+Casos_PN_CORR[[#This Row],[13-abr]]-Casos_PN_CORR[[#This Row],[12-abr]]</f>
        <v>0</v>
      </c>
      <c r="AO150">
        <f>+Casos_PN_CORR[[#This Row],[14-abr]]-Casos_PN_CORR[[#This Row],[13-abr]]</f>
        <v>0</v>
      </c>
      <c r="AP150">
        <f>+Casos_PN_CORR[[#This Row],[15-abr]]-Casos_PN_CORR[[#This Row],[14-abr]]</f>
        <v>0</v>
      </c>
      <c r="AQ150">
        <f>+Casos_PN_CORR[[#This Row],[16-abr]]-Casos_PN_CORR[[#This Row],[15-abr]]</f>
        <v>0</v>
      </c>
      <c r="AR150">
        <f>+Casos_PN_CORR[[#This Row],[17-abr]]-Casos_PN_CORR[[#This Row],[16-abr]]</f>
        <v>0</v>
      </c>
      <c r="AS150">
        <f>+Casos_PN_CORR[[#This Row],[18-abr]]-Casos_PN_CORR[[#This Row],[17-abr]]</f>
        <v>0</v>
      </c>
      <c r="AT150">
        <f>+Casos_PN_CORR[[#This Row],[19-abr]]-Casos_PN_CORR[[#This Row],[18-abr]]</f>
        <v>0</v>
      </c>
      <c r="AU150">
        <f>+Casos_PN_CORR[[#This Row],[20-abr]]-Casos_PN_CORR[[#This Row],[19-abr]]</f>
        <v>0</v>
      </c>
      <c r="AV150">
        <f>+Casos_PN_CORR[[#This Row],[21-abr]]-Casos_PN_CORR[[#This Row],[20-abr]]</f>
        <v>0</v>
      </c>
      <c r="AW150">
        <f>+Casos_PN_CORR[[#This Row],[22-abr]]-Casos_PN_CORR[[#This Row],[21-abr]]</f>
        <v>0</v>
      </c>
      <c r="AX150">
        <f>+Casos_PN_CORR[[#This Row],[23-abr]]-Casos_PN_CORR[[#This Row],[22-abr]]</f>
        <v>0</v>
      </c>
      <c r="AY150">
        <f>+Casos_PN_CORR[[#This Row],[24-abr]]-Casos_PN_CORR[[#This Row],[23-abr]]</f>
        <v>0</v>
      </c>
      <c r="AZ150">
        <f>+Casos_PN_CORR[[#This Row],[25-abr]]-Casos_PN_CORR[[#This Row],[24-abr]]</f>
        <v>0</v>
      </c>
      <c r="BA150">
        <f>+Casos_PN_CORR[[#This Row],[26-abr]]-Casos_PN_CORR[[#This Row],[25-abr]]</f>
        <v>0</v>
      </c>
      <c r="BB150">
        <f>+Casos_PN_CORR[[#This Row],[27-abr]]-Casos_PN_CORR[[#This Row],[26-abr]]</f>
        <v>0</v>
      </c>
      <c r="BC150">
        <f>+Casos_PN_CORR[[#This Row],[28-abr]]-Casos_PN_CORR[[#This Row],[27-abr]]</f>
        <v>0</v>
      </c>
      <c r="BD150">
        <f>+Casos_PN_CORR[[#This Row],[29-abr]]-Casos_PN_CORR[[#This Row],[28-abr]]</f>
        <v>0</v>
      </c>
      <c r="BE150">
        <f>+Casos_PN_CORR[[#This Row],[30-abr]]-Casos_PN_CORR[[#This Row],[29-abr]]</f>
        <v>0</v>
      </c>
      <c r="BF150">
        <f>+Casos_PN_CORR[[#This Row],[1-may]]-Casos_PN_CORR[[#This Row],[30-abr]]</f>
        <v>0</v>
      </c>
      <c r="BG150">
        <f>+Casos_PN_CORR[[#This Row],[2-may]]-Casos_PN_CORR[[#This Row],[1-may]]</f>
        <v>0</v>
      </c>
      <c r="BH150">
        <f>+Casos_PN_CORR[[#This Row],[3-may]]-Casos_PN_CORR[[#This Row],[2-may]]</f>
        <v>0</v>
      </c>
      <c r="BI150">
        <f>+Casos_PN_CORR[[#This Row],[4-may]]-Casos_PN_CORR[[#This Row],[3-may]]</f>
        <v>0</v>
      </c>
      <c r="BJ150">
        <f>+Casos_PN_CORR[[#This Row],[5-may]]-Casos_PN_CORR[[#This Row],[4-may]]</f>
        <v>0</v>
      </c>
      <c r="BK150">
        <f>+Casos_PN_CORR[[#This Row],[6-may]]-Casos_PN_CORR[[#This Row],[5-may]]</f>
        <v>0</v>
      </c>
      <c r="BL150">
        <f>+Casos_PN_CORR[[#This Row],[7-may]]-Casos_PN_CORR[[#This Row],[6-may]]</f>
        <v>0</v>
      </c>
      <c r="BM150">
        <f>+Casos_PN_CORR[[#This Row],[8-may]]-Casos_PN_CORR[[#This Row],[7-may]]</f>
        <v>0</v>
      </c>
      <c r="BN150">
        <f>+Casos_PN_CORR[[#This Row],[9-may]]-Casos_PN_CORR[[#This Row],[8-may]]</f>
        <v>0</v>
      </c>
      <c r="BO150">
        <f>+Casos_PN_CORR[[#This Row],[10-may]]-Casos_PN_CORR[[#This Row],[9-may]]</f>
        <v>0</v>
      </c>
      <c r="BP150">
        <f>+Casos_PN_CORR[[#This Row],[11-may]]-Casos_PN_CORR[[#This Row],[10-may]]</f>
        <v>0</v>
      </c>
      <c r="BQ150">
        <f>+Casos_PN_CORR[[#This Row],[12-may]]-Casos_PN_CORR[[#This Row],[11-may]]</f>
        <v>0</v>
      </c>
      <c r="BR150">
        <f>+Casos_PN_CORR[[#This Row],[13-may]]-Casos_PN_CORR[[#This Row],[12-may]]</f>
        <v>0</v>
      </c>
      <c r="BS150">
        <f>+Casos_PN_CORR[[#This Row],[14-may]]-Casos_PN_CORR[[#This Row],[13-may]]</f>
        <v>0</v>
      </c>
      <c r="BT150">
        <f>+Casos_PN_CORR[[#This Row],[15-may]]-Casos_PN_CORR[[#This Row],[14-may]]</f>
        <v>0</v>
      </c>
      <c r="BU150">
        <f>+Casos_PN_CORR[[#This Row],[16-may]]-Casos_PN_CORR[[#This Row],[15-may]]</f>
        <v>0</v>
      </c>
      <c r="BV150">
        <f>+Casos_PN_CORR[[#This Row],[17-may]]-Casos_PN_CORR[[#This Row],[16-may]]</f>
        <v>0</v>
      </c>
      <c r="BW150">
        <f>+Casos_PN_CORR[[#This Row],[18-may]]-Casos_PN_CORR[[#This Row],[17-may]]</f>
        <v>0</v>
      </c>
      <c r="BX150">
        <f>+Casos_PN_CORR[[#This Row],[19-may]]-Casos_PN_CORR[[#This Row],[18-may]]</f>
        <v>0</v>
      </c>
      <c r="BY150">
        <f>+Casos_PN_CORR[[#This Row],[20-may]]-Casos_PN_CORR[[#This Row],[19-may]]</f>
        <v>0</v>
      </c>
      <c r="BZ150">
        <f>+Casos_PN_CORR[[#This Row],[21-may]]-Casos_PN_CORR[[#This Row],[20-may]]</f>
        <v>0</v>
      </c>
      <c r="CA150">
        <f>+Casos_PN_CORR[[#This Row],[22-may]]-Casos_PN_CORR[[#This Row],[21-may]]</f>
        <v>0</v>
      </c>
      <c r="CB150">
        <f>+Casos_PN_CORR[[#This Row],[23-may]]-Casos_PN_CORR[[#This Row],[22-may]]</f>
        <v>0</v>
      </c>
      <c r="CC150">
        <f>+Casos_PN_CORR[[#This Row],[24-may]]-Casos_PN_CORR[[#This Row],[23-may]]</f>
        <v>0</v>
      </c>
      <c r="CD150">
        <f>+Casos_PN_CORR[[#This Row],[25-may]]-Casos_PN_CORR[[#This Row],[24-may]]</f>
        <v>0</v>
      </c>
      <c r="CE150">
        <f>+Casos_PN_CORR[[#This Row],[26-may]]-Casos_PN_CORR[[#This Row],[25-may]]</f>
        <v>0</v>
      </c>
      <c r="CF150">
        <f>+Casos_PN_CORR[[#This Row],[27-may]]-Casos_PN_CORR[[#This Row],[26-may]]</f>
        <v>0</v>
      </c>
      <c r="CG150">
        <f>+Casos_PN_CORR[[#This Row],[28-may]]-Casos_PN_CORR[[#This Row],[27-may]]</f>
        <v>0</v>
      </c>
      <c r="CH150">
        <f>+Casos_PN_CORR[[#This Row],[29-may]]-Casos_PN_CORR[[#This Row],[28-may]]</f>
        <v>0</v>
      </c>
      <c r="CI150">
        <f>+Casos_PN_CORR[[#This Row],[30-may]]-Casos_PN_CORR[[#This Row],[29-may]]</f>
        <v>0</v>
      </c>
      <c r="CJ150">
        <f>+Casos_PN_CORR[[#This Row],[31-may]]-Casos_PN_CORR[[#This Row],[30-may]]</f>
        <v>0</v>
      </c>
      <c r="CK150">
        <f>+Casos_PN_CORR[[#This Row],[1-jun]]-Casos_PN_CORR[[#This Row],[31-may]]</f>
        <v>0</v>
      </c>
      <c r="CL150">
        <f>+Casos_PN_CORR[[#This Row],[2-jun]]-Casos_PN_CORR[[#This Row],[1-jun]]</f>
        <v>0</v>
      </c>
      <c r="CM150">
        <f>+Casos_PN_CORR[[#This Row],[3-jun]]-Casos_PN_CORR[[#This Row],[2-jun]]</f>
        <v>0</v>
      </c>
      <c r="CN150">
        <f>+Casos_PN_CORR[[#This Row],[4-jun]]-Casos_PN_CORR[[#This Row],[3-jun]]</f>
        <v>0</v>
      </c>
      <c r="CO150">
        <f>+Casos_PN_CORR[[#This Row],[5-jun]]-Casos_PN_CORR[[#This Row],[4-jun]]</f>
        <v>4</v>
      </c>
      <c r="CP150">
        <f>+Casos_PN_CORR[[#This Row],[6-jun]]-Casos_PN_CORR[[#This Row],[5-jun]]</f>
        <v>0</v>
      </c>
    </row>
    <row r="151" spans="1:94">
      <c r="A151">
        <v>30107</v>
      </c>
      <c r="B151" s="2" t="s">
        <v>99</v>
      </c>
      <c r="C151" s="2" t="s">
        <v>99</v>
      </c>
      <c r="D151" s="2" t="s">
        <v>305</v>
      </c>
      <c r="E151" s="4">
        <f t="shared" si="2"/>
        <v>128</v>
      </c>
      <c r="F151">
        <f>+Casos_PN_CORR[[#This Row],[10-mar]]</f>
        <v>0</v>
      </c>
      <c r="G151">
        <f>+Casos_PN_CORR[[#This Row],[11-mar]]-Casos_PN_CORR[[#This Row],[10-mar]]</f>
        <v>0</v>
      </c>
      <c r="H151">
        <f>+Casos_PN_CORR[[#This Row],[12-mar]]-Casos_PN_CORR[[#This Row],[11-mar]]</f>
        <v>0</v>
      </c>
      <c r="I151">
        <f>+Casos_PN_CORR[[#This Row],[13-mar]]-Casos_PN_CORR[[#This Row],[12-mar]]</f>
        <v>0</v>
      </c>
      <c r="J151">
        <f>+Casos_PN_CORR[[#This Row],[14-mar]]-Casos_PN_CORR[[#This Row],[13-mar]]</f>
        <v>0</v>
      </c>
      <c r="K151">
        <f>+Casos_PN_CORR[[#This Row],[15-mar]]-Casos_PN_CORR[[#This Row],[14-mar]]</f>
        <v>0</v>
      </c>
      <c r="L151">
        <f>+Casos_PN_CORR[[#This Row],[16-mar]]-Casos_PN_CORR[[#This Row],[15-mar]]</f>
        <v>0</v>
      </c>
      <c r="M151">
        <f>+Casos_PN_CORR[[#This Row],[17-mar]]-Casos_PN_CORR[[#This Row],[16-mar]]</f>
        <v>0</v>
      </c>
      <c r="N151">
        <f>+Casos_PN_CORR[[#This Row],[18-mar]]-Casos_PN_CORR[[#This Row],[17-mar]]</f>
        <v>0</v>
      </c>
      <c r="O151">
        <f>+Casos_PN_CORR[[#This Row],[19-mar]]-Casos_PN_CORR[[#This Row],[18-mar]]</f>
        <v>0</v>
      </c>
      <c r="P151">
        <f>+Casos_PN_CORR[[#This Row],[20-mar]]-Casos_PN_CORR[[#This Row],[19-mar]]</f>
        <v>0</v>
      </c>
      <c r="Q151">
        <f>+Casos_PN_CORR[[#This Row],[21-mar]]-Casos_PN_CORR[[#This Row],[20-mar]]</f>
        <v>0</v>
      </c>
      <c r="R151">
        <f>+Casos_PN_CORR[[#This Row],[22-mar]]-Casos_PN_CORR[[#This Row],[21-mar]]</f>
        <v>0</v>
      </c>
      <c r="S151">
        <f>+Casos_PN_CORR[[#This Row],[23-mar]]-Casos_PN_CORR[[#This Row],[22-mar]]</f>
        <v>0</v>
      </c>
      <c r="T151">
        <f>+Casos_PN_CORR[[#This Row],[24-mar]]-Casos_PN_CORR[[#This Row],[23-mar]]</f>
        <v>0</v>
      </c>
      <c r="U151">
        <f>+Casos_PN_CORR[[#This Row],[25-mar]]-Casos_PN_CORR[[#This Row],[24-mar]]</f>
        <v>0</v>
      </c>
      <c r="V151">
        <f>+Casos_PN_CORR[[#This Row],[26-mar]]-Casos_PN_CORR[[#This Row],[25-mar]]</f>
        <v>0</v>
      </c>
      <c r="W151">
        <f>+Casos_PN_CORR[[#This Row],[27-mar]]-Casos_PN_CORR[[#This Row],[26-mar]]</f>
        <v>0</v>
      </c>
      <c r="X151">
        <f>+Casos_PN_CORR[[#This Row],[28-mar]]-Casos_PN_CORR[[#This Row],[27-mar]]</f>
        <v>0</v>
      </c>
      <c r="Y151">
        <f>+Casos_PN_CORR[[#This Row],[29-mar]]-Casos_PN_CORR[[#This Row],[28-mar]]</f>
        <v>0</v>
      </c>
      <c r="Z151">
        <f>+Casos_PN_CORR[[#This Row],[30-mar]]-Casos_PN_CORR[[#This Row],[29-mar]]</f>
        <v>0</v>
      </c>
      <c r="AA151">
        <f>+Casos_PN_CORR[[#This Row],[31-mar]]-Casos_PN_CORR[[#This Row],[30-mar]]</f>
        <v>0</v>
      </c>
      <c r="AB151">
        <f>+Casos_PN_CORR[[#This Row],[1-abr]]-Casos_PN_CORR[[#This Row],[31-mar]]</f>
        <v>0</v>
      </c>
      <c r="AC151">
        <f>+Casos_PN_CORR[[#This Row],[2-abr]]-Casos_PN_CORR[[#This Row],[1-abr]]</f>
        <v>0</v>
      </c>
      <c r="AD151">
        <f>+Casos_PN_CORR[[#This Row],[3-abr]]-Casos_PN_CORR[[#This Row],[2-abr]]</f>
        <v>0</v>
      </c>
      <c r="AE151">
        <f>+Casos_PN_CORR[[#This Row],[4-abr]]-Casos_PN_CORR[[#This Row],[3-abr]]</f>
        <v>0</v>
      </c>
      <c r="AF151">
        <f>+Casos_PN_CORR[[#This Row],[5-abr]]-Casos_PN_CORR[[#This Row],[4-abr]]</f>
        <v>0</v>
      </c>
      <c r="AG151">
        <f>+Casos_PN_CORR[[#This Row],[6-abr]]-Casos_PN_CORR[[#This Row],[5-abr]]</f>
        <v>0</v>
      </c>
      <c r="AH151">
        <f>+Casos_PN_CORR[[#This Row],[7-abr]]-Casos_PN_CORR[[#This Row],[6-abr]]</f>
        <v>0</v>
      </c>
      <c r="AI151">
        <f>+Casos_PN_CORR[[#This Row],[8-abr]]-Casos_PN_CORR[[#This Row],[7-abr]]</f>
        <v>0</v>
      </c>
      <c r="AJ151">
        <f>+Casos_PN_CORR[[#This Row],[9-abr]]-Casos_PN_CORR[[#This Row],[8-abr]]</f>
        <v>0</v>
      </c>
      <c r="AK151">
        <f>+Casos_PN_CORR[[#This Row],[10-abr]]-Casos_PN_CORR[[#This Row],[9-abr]]</f>
        <v>0</v>
      </c>
      <c r="AL151">
        <f>+Casos_PN_CORR[[#This Row],[11-abr]]-Casos_PN_CORR[[#This Row],[10-abr]]</f>
        <v>0</v>
      </c>
      <c r="AM151">
        <f>+Casos_PN_CORR[[#This Row],[12-abr]]-Casos_PN_CORR[[#This Row],[11-abr]]</f>
        <v>0</v>
      </c>
      <c r="AN151">
        <f>+Casos_PN_CORR[[#This Row],[13-abr]]-Casos_PN_CORR[[#This Row],[12-abr]]</f>
        <v>0</v>
      </c>
      <c r="AO151">
        <f>+Casos_PN_CORR[[#This Row],[14-abr]]-Casos_PN_CORR[[#This Row],[13-abr]]</f>
        <v>0</v>
      </c>
      <c r="AP151">
        <f>+Casos_PN_CORR[[#This Row],[15-abr]]-Casos_PN_CORR[[#This Row],[14-abr]]</f>
        <v>0</v>
      </c>
      <c r="AQ151">
        <f>+Casos_PN_CORR[[#This Row],[16-abr]]-Casos_PN_CORR[[#This Row],[15-abr]]</f>
        <v>0</v>
      </c>
      <c r="AR151">
        <f>+Casos_PN_CORR[[#This Row],[17-abr]]-Casos_PN_CORR[[#This Row],[16-abr]]</f>
        <v>0</v>
      </c>
      <c r="AS151">
        <f>+Casos_PN_CORR[[#This Row],[18-abr]]-Casos_PN_CORR[[#This Row],[17-abr]]</f>
        <v>0</v>
      </c>
      <c r="AT151">
        <f>+Casos_PN_CORR[[#This Row],[19-abr]]-Casos_PN_CORR[[#This Row],[18-abr]]</f>
        <v>0</v>
      </c>
      <c r="AU151">
        <f>+Casos_PN_CORR[[#This Row],[20-abr]]-Casos_PN_CORR[[#This Row],[19-abr]]</f>
        <v>0</v>
      </c>
      <c r="AV151">
        <f>+Casos_PN_CORR[[#This Row],[21-abr]]-Casos_PN_CORR[[#This Row],[20-abr]]</f>
        <v>0</v>
      </c>
      <c r="AW151">
        <f>+Casos_PN_CORR[[#This Row],[22-abr]]-Casos_PN_CORR[[#This Row],[21-abr]]</f>
        <v>0</v>
      </c>
      <c r="AX151">
        <f>+Casos_PN_CORR[[#This Row],[23-abr]]-Casos_PN_CORR[[#This Row],[22-abr]]</f>
        <v>0</v>
      </c>
      <c r="AY151">
        <f>+Casos_PN_CORR[[#This Row],[24-abr]]-Casos_PN_CORR[[#This Row],[23-abr]]</f>
        <v>0</v>
      </c>
      <c r="AZ151">
        <f>+Casos_PN_CORR[[#This Row],[25-abr]]-Casos_PN_CORR[[#This Row],[24-abr]]</f>
        <v>0</v>
      </c>
      <c r="BA151">
        <f>+Casos_PN_CORR[[#This Row],[26-abr]]-Casos_PN_CORR[[#This Row],[25-abr]]</f>
        <v>0</v>
      </c>
      <c r="BB151">
        <f>+Casos_PN_CORR[[#This Row],[27-abr]]-Casos_PN_CORR[[#This Row],[26-abr]]</f>
        <v>0</v>
      </c>
      <c r="BC151">
        <f>+Casos_PN_CORR[[#This Row],[28-abr]]-Casos_PN_CORR[[#This Row],[27-abr]]</f>
        <v>0</v>
      </c>
      <c r="BD151">
        <f>+Casos_PN_CORR[[#This Row],[29-abr]]-Casos_PN_CORR[[#This Row],[28-abr]]</f>
        <v>0</v>
      </c>
      <c r="BE151">
        <f>+Casos_PN_CORR[[#This Row],[30-abr]]-Casos_PN_CORR[[#This Row],[29-abr]]</f>
        <v>0</v>
      </c>
      <c r="BF151">
        <f>+Casos_PN_CORR[[#This Row],[1-may]]-Casos_PN_CORR[[#This Row],[30-abr]]</f>
        <v>0</v>
      </c>
      <c r="BG151">
        <f>+Casos_PN_CORR[[#This Row],[2-may]]-Casos_PN_CORR[[#This Row],[1-may]]</f>
        <v>0</v>
      </c>
      <c r="BH151">
        <f>+Casos_PN_CORR[[#This Row],[3-may]]-Casos_PN_CORR[[#This Row],[2-may]]</f>
        <v>0</v>
      </c>
      <c r="BI151">
        <f>+Casos_PN_CORR[[#This Row],[4-may]]-Casos_PN_CORR[[#This Row],[3-may]]</f>
        <v>0</v>
      </c>
      <c r="BJ151">
        <f>+Casos_PN_CORR[[#This Row],[5-may]]-Casos_PN_CORR[[#This Row],[4-may]]</f>
        <v>0</v>
      </c>
      <c r="BK151">
        <f>+Casos_PN_CORR[[#This Row],[6-may]]-Casos_PN_CORR[[#This Row],[5-may]]</f>
        <v>0</v>
      </c>
      <c r="BL151">
        <f>+Casos_PN_CORR[[#This Row],[7-may]]-Casos_PN_CORR[[#This Row],[6-may]]</f>
        <v>0</v>
      </c>
      <c r="BM151">
        <f>+Casos_PN_CORR[[#This Row],[8-may]]-Casos_PN_CORR[[#This Row],[7-may]]</f>
        <v>0</v>
      </c>
      <c r="BN151">
        <f>+Casos_PN_CORR[[#This Row],[9-may]]-Casos_PN_CORR[[#This Row],[8-may]]</f>
        <v>0</v>
      </c>
      <c r="BO151">
        <f>+Casos_PN_CORR[[#This Row],[10-may]]-Casos_PN_CORR[[#This Row],[9-may]]</f>
        <v>0</v>
      </c>
      <c r="BP151">
        <f>+Casos_PN_CORR[[#This Row],[11-may]]-Casos_PN_CORR[[#This Row],[10-may]]</f>
        <v>0</v>
      </c>
      <c r="BQ151">
        <f>+Casos_PN_CORR[[#This Row],[12-may]]-Casos_PN_CORR[[#This Row],[11-may]]</f>
        <v>0</v>
      </c>
      <c r="BR151">
        <f>+Casos_PN_CORR[[#This Row],[13-may]]-Casos_PN_CORR[[#This Row],[12-may]]</f>
        <v>0</v>
      </c>
      <c r="BS151">
        <f>+Casos_PN_CORR[[#This Row],[14-may]]-Casos_PN_CORR[[#This Row],[13-may]]</f>
        <v>0</v>
      </c>
      <c r="BT151">
        <f>+Casos_PN_CORR[[#This Row],[15-may]]-Casos_PN_CORR[[#This Row],[14-may]]</f>
        <v>0</v>
      </c>
      <c r="BU151">
        <f>+Casos_PN_CORR[[#This Row],[16-may]]-Casos_PN_CORR[[#This Row],[15-may]]</f>
        <v>0</v>
      </c>
      <c r="BV151">
        <f>+Casos_PN_CORR[[#This Row],[17-may]]-Casos_PN_CORR[[#This Row],[16-may]]</f>
        <v>0</v>
      </c>
      <c r="BW151">
        <f>+Casos_PN_CORR[[#This Row],[18-may]]-Casos_PN_CORR[[#This Row],[17-may]]</f>
        <v>0</v>
      </c>
      <c r="BX151">
        <f>+Casos_PN_CORR[[#This Row],[19-may]]-Casos_PN_CORR[[#This Row],[18-may]]</f>
        <v>0</v>
      </c>
      <c r="BY151">
        <f>+Casos_PN_CORR[[#This Row],[20-may]]-Casos_PN_CORR[[#This Row],[19-may]]</f>
        <v>0</v>
      </c>
      <c r="BZ151">
        <f>+Casos_PN_CORR[[#This Row],[21-may]]-Casos_PN_CORR[[#This Row],[20-may]]</f>
        <v>0</v>
      </c>
      <c r="CA151">
        <f>+Casos_PN_CORR[[#This Row],[22-may]]-Casos_PN_CORR[[#This Row],[21-may]]</f>
        <v>0</v>
      </c>
      <c r="CB151">
        <f>+Casos_PN_CORR[[#This Row],[23-may]]-Casos_PN_CORR[[#This Row],[22-may]]</f>
        <v>0</v>
      </c>
      <c r="CC151">
        <f>+Casos_PN_CORR[[#This Row],[24-may]]-Casos_PN_CORR[[#This Row],[23-may]]</f>
        <v>0</v>
      </c>
      <c r="CD151">
        <f>+Casos_PN_CORR[[#This Row],[25-may]]-Casos_PN_CORR[[#This Row],[24-may]]</f>
        <v>0</v>
      </c>
      <c r="CE151">
        <f>+Casos_PN_CORR[[#This Row],[26-may]]-Casos_PN_CORR[[#This Row],[25-may]]</f>
        <v>0</v>
      </c>
      <c r="CF151">
        <f>+Casos_PN_CORR[[#This Row],[27-may]]-Casos_PN_CORR[[#This Row],[26-may]]</f>
        <v>0</v>
      </c>
      <c r="CG151">
        <f>+Casos_PN_CORR[[#This Row],[28-may]]-Casos_PN_CORR[[#This Row],[27-may]]</f>
        <v>0</v>
      </c>
      <c r="CH151">
        <f>+Casos_PN_CORR[[#This Row],[29-may]]-Casos_PN_CORR[[#This Row],[28-may]]</f>
        <v>0</v>
      </c>
      <c r="CI151">
        <f>+Casos_PN_CORR[[#This Row],[30-may]]-Casos_PN_CORR[[#This Row],[29-may]]</f>
        <v>0</v>
      </c>
      <c r="CJ151">
        <f>+Casos_PN_CORR[[#This Row],[31-may]]-Casos_PN_CORR[[#This Row],[30-may]]</f>
        <v>0</v>
      </c>
      <c r="CK151">
        <f>+Casos_PN_CORR[[#This Row],[1-jun]]-Casos_PN_CORR[[#This Row],[31-may]]</f>
        <v>0</v>
      </c>
      <c r="CL151">
        <f>+Casos_PN_CORR[[#This Row],[2-jun]]-Casos_PN_CORR[[#This Row],[1-jun]]</f>
        <v>0</v>
      </c>
      <c r="CM151">
        <f>+Casos_PN_CORR[[#This Row],[3-jun]]-Casos_PN_CORR[[#This Row],[2-jun]]</f>
        <v>0</v>
      </c>
      <c r="CN151">
        <f>+Casos_PN_CORR[[#This Row],[4-jun]]-Casos_PN_CORR[[#This Row],[3-jun]]</f>
        <v>0</v>
      </c>
      <c r="CO151">
        <f>+Casos_PN_CORR[[#This Row],[5-jun]]-Casos_PN_CORR[[#This Row],[4-jun]]</f>
        <v>128</v>
      </c>
      <c r="CP151">
        <f>+Casos_PN_CORR[[#This Row],[6-jun]]-Casos_PN_CORR[[#This Row],[5-jun]]</f>
        <v>0</v>
      </c>
    </row>
    <row r="152" spans="1:94">
      <c r="A152">
        <v>30115</v>
      </c>
      <c r="B152" s="2" t="s">
        <v>99</v>
      </c>
      <c r="C152" s="2" t="s">
        <v>99</v>
      </c>
      <c r="D152" s="2" t="s">
        <v>306</v>
      </c>
      <c r="E152" s="4">
        <f t="shared" si="2"/>
        <v>0</v>
      </c>
      <c r="F152">
        <f>+Casos_PN_CORR[[#This Row],[10-mar]]</f>
        <v>0</v>
      </c>
      <c r="G152">
        <f>+Casos_PN_CORR[[#This Row],[11-mar]]-Casos_PN_CORR[[#This Row],[10-mar]]</f>
        <v>0</v>
      </c>
      <c r="H152">
        <f>+Casos_PN_CORR[[#This Row],[12-mar]]-Casos_PN_CORR[[#This Row],[11-mar]]</f>
        <v>0</v>
      </c>
      <c r="I152">
        <f>+Casos_PN_CORR[[#This Row],[13-mar]]-Casos_PN_CORR[[#This Row],[12-mar]]</f>
        <v>0</v>
      </c>
      <c r="J152">
        <f>+Casos_PN_CORR[[#This Row],[14-mar]]-Casos_PN_CORR[[#This Row],[13-mar]]</f>
        <v>0</v>
      </c>
      <c r="K152">
        <f>+Casos_PN_CORR[[#This Row],[15-mar]]-Casos_PN_CORR[[#This Row],[14-mar]]</f>
        <v>0</v>
      </c>
      <c r="L152">
        <f>+Casos_PN_CORR[[#This Row],[16-mar]]-Casos_PN_CORR[[#This Row],[15-mar]]</f>
        <v>0</v>
      </c>
      <c r="M152">
        <f>+Casos_PN_CORR[[#This Row],[17-mar]]-Casos_PN_CORR[[#This Row],[16-mar]]</f>
        <v>0</v>
      </c>
      <c r="N152">
        <f>+Casos_PN_CORR[[#This Row],[18-mar]]-Casos_PN_CORR[[#This Row],[17-mar]]</f>
        <v>0</v>
      </c>
      <c r="O152">
        <f>+Casos_PN_CORR[[#This Row],[19-mar]]-Casos_PN_CORR[[#This Row],[18-mar]]</f>
        <v>0</v>
      </c>
      <c r="P152">
        <f>+Casos_PN_CORR[[#This Row],[20-mar]]-Casos_PN_CORR[[#This Row],[19-mar]]</f>
        <v>0</v>
      </c>
      <c r="Q152">
        <f>+Casos_PN_CORR[[#This Row],[21-mar]]-Casos_PN_CORR[[#This Row],[20-mar]]</f>
        <v>0</v>
      </c>
      <c r="R152">
        <f>+Casos_PN_CORR[[#This Row],[22-mar]]-Casos_PN_CORR[[#This Row],[21-mar]]</f>
        <v>0</v>
      </c>
      <c r="S152">
        <f>+Casos_PN_CORR[[#This Row],[23-mar]]-Casos_PN_CORR[[#This Row],[22-mar]]</f>
        <v>0</v>
      </c>
      <c r="T152">
        <f>+Casos_PN_CORR[[#This Row],[24-mar]]-Casos_PN_CORR[[#This Row],[23-mar]]</f>
        <v>0</v>
      </c>
      <c r="U152">
        <f>+Casos_PN_CORR[[#This Row],[25-mar]]-Casos_PN_CORR[[#This Row],[24-mar]]</f>
        <v>0</v>
      </c>
      <c r="V152">
        <f>+Casos_PN_CORR[[#This Row],[26-mar]]-Casos_PN_CORR[[#This Row],[25-mar]]</f>
        <v>0</v>
      </c>
      <c r="W152">
        <f>+Casos_PN_CORR[[#This Row],[27-mar]]-Casos_PN_CORR[[#This Row],[26-mar]]</f>
        <v>0</v>
      </c>
      <c r="X152">
        <f>+Casos_PN_CORR[[#This Row],[28-mar]]-Casos_PN_CORR[[#This Row],[27-mar]]</f>
        <v>0</v>
      </c>
      <c r="Y152">
        <f>+Casos_PN_CORR[[#This Row],[29-mar]]-Casos_PN_CORR[[#This Row],[28-mar]]</f>
        <v>0</v>
      </c>
      <c r="Z152">
        <f>+Casos_PN_CORR[[#This Row],[30-mar]]-Casos_PN_CORR[[#This Row],[29-mar]]</f>
        <v>0</v>
      </c>
      <c r="AA152">
        <f>+Casos_PN_CORR[[#This Row],[31-mar]]-Casos_PN_CORR[[#This Row],[30-mar]]</f>
        <v>0</v>
      </c>
      <c r="AB152">
        <f>+Casos_PN_CORR[[#This Row],[1-abr]]-Casos_PN_CORR[[#This Row],[31-mar]]</f>
        <v>0</v>
      </c>
      <c r="AC152">
        <f>+Casos_PN_CORR[[#This Row],[2-abr]]-Casos_PN_CORR[[#This Row],[1-abr]]</f>
        <v>0</v>
      </c>
      <c r="AD152">
        <f>+Casos_PN_CORR[[#This Row],[3-abr]]-Casos_PN_CORR[[#This Row],[2-abr]]</f>
        <v>0</v>
      </c>
      <c r="AE152">
        <f>+Casos_PN_CORR[[#This Row],[4-abr]]-Casos_PN_CORR[[#This Row],[3-abr]]</f>
        <v>0</v>
      </c>
      <c r="AF152">
        <f>+Casos_PN_CORR[[#This Row],[5-abr]]-Casos_PN_CORR[[#This Row],[4-abr]]</f>
        <v>0</v>
      </c>
      <c r="AG152">
        <f>+Casos_PN_CORR[[#This Row],[6-abr]]-Casos_PN_CORR[[#This Row],[5-abr]]</f>
        <v>0</v>
      </c>
      <c r="AH152">
        <f>+Casos_PN_CORR[[#This Row],[7-abr]]-Casos_PN_CORR[[#This Row],[6-abr]]</f>
        <v>0</v>
      </c>
      <c r="AI152">
        <f>+Casos_PN_CORR[[#This Row],[8-abr]]-Casos_PN_CORR[[#This Row],[7-abr]]</f>
        <v>0</v>
      </c>
      <c r="AJ152">
        <f>+Casos_PN_CORR[[#This Row],[9-abr]]-Casos_PN_CORR[[#This Row],[8-abr]]</f>
        <v>0</v>
      </c>
      <c r="AK152">
        <f>+Casos_PN_CORR[[#This Row],[10-abr]]-Casos_PN_CORR[[#This Row],[9-abr]]</f>
        <v>0</v>
      </c>
      <c r="AL152">
        <f>+Casos_PN_CORR[[#This Row],[11-abr]]-Casos_PN_CORR[[#This Row],[10-abr]]</f>
        <v>0</v>
      </c>
      <c r="AM152">
        <f>+Casos_PN_CORR[[#This Row],[12-abr]]-Casos_PN_CORR[[#This Row],[11-abr]]</f>
        <v>0</v>
      </c>
      <c r="AN152">
        <f>+Casos_PN_CORR[[#This Row],[13-abr]]-Casos_PN_CORR[[#This Row],[12-abr]]</f>
        <v>0</v>
      </c>
      <c r="AO152">
        <f>+Casos_PN_CORR[[#This Row],[14-abr]]-Casos_PN_CORR[[#This Row],[13-abr]]</f>
        <v>0</v>
      </c>
      <c r="AP152">
        <f>+Casos_PN_CORR[[#This Row],[15-abr]]-Casos_PN_CORR[[#This Row],[14-abr]]</f>
        <v>0</v>
      </c>
      <c r="AQ152">
        <f>+Casos_PN_CORR[[#This Row],[16-abr]]-Casos_PN_CORR[[#This Row],[15-abr]]</f>
        <v>0</v>
      </c>
      <c r="AR152">
        <f>+Casos_PN_CORR[[#This Row],[17-abr]]-Casos_PN_CORR[[#This Row],[16-abr]]</f>
        <v>0</v>
      </c>
      <c r="AS152">
        <f>+Casos_PN_CORR[[#This Row],[18-abr]]-Casos_PN_CORR[[#This Row],[17-abr]]</f>
        <v>0</v>
      </c>
      <c r="AT152">
        <f>+Casos_PN_CORR[[#This Row],[19-abr]]-Casos_PN_CORR[[#This Row],[18-abr]]</f>
        <v>0</v>
      </c>
      <c r="AU152">
        <f>+Casos_PN_CORR[[#This Row],[20-abr]]-Casos_PN_CORR[[#This Row],[19-abr]]</f>
        <v>0</v>
      </c>
      <c r="AV152">
        <f>+Casos_PN_CORR[[#This Row],[21-abr]]-Casos_PN_CORR[[#This Row],[20-abr]]</f>
        <v>0</v>
      </c>
      <c r="AW152">
        <f>+Casos_PN_CORR[[#This Row],[22-abr]]-Casos_PN_CORR[[#This Row],[21-abr]]</f>
        <v>0</v>
      </c>
      <c r="AX152">
        <f>+Casos_PN_CORR[[#This Row],[23-abr]]-Casos_PN_CORR[[#This Row],[22-abr]]</f>
        <v>0</v>
      </c>
      <c r="AY152">
        <f>+Casos_PN_CORR[[#This Row],[24-abr]]-Casos_PN_CORR[[#This Row],[23-abr]]</f>
        <v>0</v>
      </c>
      <c r="AZ152">
        <f>+Casos_PN_CORR[[#This Row],[25-abr]]-Casos_PN_CORR[[#This Row],[24-abr]]</f>
        <v>0</v>
      </c>
      <c r="BA152">
        <f>+Casos_PN_CORR[[#This Row],[26-abr]]-Casos_PN_CORR[[#This Row],[25-abr]]</f>
        <v>0</v>
      </c>
      <c r="BB152">
        <f>+Casos_PN_CORR[[#This Row],[27-abr]]-Casos_PN_CORR[[#This Row],[26-abr]]</f>
        <v>0</v>
      </c>
      <c r="BC152">
        <f>+Casos_PN_CORR[[#This Row],[28-abr]]-Casos_PN_CORR[[#This Row],[27-abr]]</f>
        <v>0</v>
      </c>
      <c r="BD152">
        <f>+Casos_PN_CORR[[#This Row],[29-abr]]-Casos_PN_CORR[[#This Row],[28-abr]]</f>
        <v>0</v>
      </c>
      <c r="BE152">
        <f>+Casos_PN_CORR[[#This Row],[30-abr]]-Casos_PN_CORR[[#This Row],[29-abr]]</f>
        <v>0</v>
      </c>
      <c r="BF152">
        <f>+Casos_PN_CORR[[#This Row],[1-may]]-Casos_PN_CORR[[#This Row],[30-abr]]</f>
        <v>0</v>
      </c>
      <c r="BG152">
        <f>+Casos_PN_CORR[[#This Row],[2-may]]-Casos_PN_CORR[[#This Row],[1-may]]</f>
        <v>0</v>
      </c>
      <c r="BH152">
        <f>+Casos_PN_CORR[[#This Row],[3-may]]-Casos_PN_CORR[[#This Row],[2-may]]</f>
        <v>0</v>
      </c>
      <c r="BI152">
        <f>+Casos_PN_CORR[[#This Row],[4-may]]-Casos_PN_CORR[[#This Row],[3-may]]</f>
        <v>0</v>
      </c>
      <c r="BJ152">
        <f>+Casos_PN_CORR[[#This Row],[5-may]]-Casos_PN_CORR[[#This Row],[4-may]]</f>
        <v>0</v>
      </c>
      <c r="BK152">
        <f>+Casos_PN_CORR[[#This Row],[6-may]]-Casos_PN_CORR[[#This Row],[5-may]]</f>
        <v>0</v>
      </c>
      <c r="BL152">
        <f>+Casos_PN_CORR[[#This Row],[7-may]]-Casos_PN_CORR[[#This Row],[6-may]]</f>
        <v>0</v>
      </c>
      <c r="BM152">
        <f>+Casos_PN_CORR[[#This Row],[8-may]]-Casos_PN_CORR[[#This Row],[7-may]]</f>
        <v>0</v>
      </c>
      <c r="BN152">
        <f>+Casos_PN_CORR[[#This Row],[9-may]]-Casos_PN_CORR[[#This Row],[8-may]]</f>
        <v>0</v>
      </c>
      <c r="BO152">
        <f>+Casos_PN_CORR[[#This Row],[10-may]]-Casos_PN_CORR[[#This Row],[9-may]]</f>
        <v>0</v>
      </c>
      <c r="BP152">
        <f>+Casos_PN_CORR[[#This Row],[11-may]]-Casos_PN_CORR[[#This Row],[10-may]]</f>
        <v>0</v>
      </c>
      <c r="BQ152">
        <f>+Casos_PN_CORR[[#This Row],[12-may]]-Casos_PN_CORR[[#This Row],[11-may]]</f>
        <v>0</v>
      </c>
      <c r="BR152">
        <f>+Casos_PN_CORR[[#This Row],[13-may]]-Casos_PN_CORR[[#This Row],[12-may]]</f>
        <v>0</v>
      </c>
      <c r="BS152">
        <f>+Casos_PN_CORR[[#This Row],[14-may]]-Casos_PN_CORR[[#This Row],[13-may]]</f>
        <v>0</v>
      </c>
      <c r="BT152">
        <f>+Casos_PN_CORR[[#This Row],[15-may]]-Casos_PN_CORR[[#This Row],[14-may]]</f>
        <v>0</v>
      </c>
      <c r="BU152">
        <f>+Casos_PN_CORR[[#This Row],[16-may]]-Casos_PN_CORR[[#This Row],[15-may]]</f>
        <v>0</v>
      </c>
      <c r="BV152">
        <f>+Casos_PN_CORR[[#This Row],[17-may]]-Casos_PN_CORR[[#This Row],[16-may]]</f>
        <v>0</v>
      </c>
      <c r="BW152">
        <f>+Casos_PN_CORR[[#This Row],[18-may]]-Casos_PN_CORR[[#This Row],[17-may]]</f>
        <v>0</v>
      </c>
      <c r="BX152">
        <f>+Casos_PN_CORR[[#This Row],[19-may]]-Casos_PN_CORR[[#This Row],[18-may]]</f>
        <v>0</v>
      </c>
      <c r="BY152">
        <f>+Casos_PN_CORR[[#This Row],[20-may]]-Casos_PN_CORR[[#This Row],[19-may]]</f>
        <v>0</v>
      </c>
      <c r="BZ152">
        <f>+Casos_PN_CORR[[#This Row],[21-may]]-Casos_PN_CORR[[#This Row],[20-may]]</f>
        <v>0</v>
      </c>
      <c r="CA152">
        <f>+Casos_PN_CORR[[#This Row],[22-may]]-Casos_PN_CORR[[#This Row],[21-may]]</f>
        <v>0</v>
      </c>
      <c r="CB152">
        <f>+Casos_PN_CORR[[#This Row],[23-may]]-Casos_PN_CORR[[#This Row],[22-may]]</f>
        <v>0</v>
      </c>
      <c r="CC152">
        <f>+Casos_PN_CORR[[#This Row],[24-may]]-Casos_PN_CORR[[#This Row],[23-may]]</f>
        <v>0</v>
      </c>
      <c r="CD152">
        <f>+Casos_PN_CORR[[#This Row],[25-may]]-Casos_PN_CORR[[#This Row],[24-may]]</f>
        <v>0</v>
      </c>
      <c r="CE152">
        <f>+Casos_PN_CORR[[#This Row],[26-may]]-Casos_PN_CORR[[#This Row],[25-may]]</f>
        <v>0</v>
      </c>
      <c r="CF152">
        <f>+Casos_PN_CORR[[#This Row],[27-may]]-Casos_PN_CORR[[#This Row],[26-may]]</f>
        <v>0</v>
      </c>
      <c r="CG152">
        <f>+Casos_PN_CORR[[#This Row],[28-may]]-Casos_PN_CORR[[#This Row],[27-may]]</f>
        <v>0</v>
      </c>
      <c r="CH152">
        <f>+Casos_PN_CORR[[#This Row],[29-may]]-Casos_PN_CORR[[#This Row],[28-may]]</f>
        <v>0</v>
      </c>
      <c r="CI152">
        <f>+Casos_PN_CORR[[#This Row],[30-may]]-Casos_PN_CORR[[#This Row],[29-may]]</f>
        <v>0</v>
      </c>
      <c r="CJ152">
        <f>+Casos_PN_CORR[[#This Row],[31-may]]-Casos_PN_CORR[[#This Row],[30-may]]</f>
        <v>0</v>
      </c>
      <c r="CK152">
        <f>+Casos_PN_CORR[[#This Row],[1-jun]]-Casos_PN_CORR[[#This Row],[31-may]]</f>
        <v>0</v>
      </c>
      <c r="CL152">
        <f>+Casos_PN_CORR[[#This Row],[2-jun]]-Casos_PN_CORR[[#This Row],[1-jun]]</f>
        <v>0</v>
      </c>
      <c r="CM152">
        <f>+Casos_PN_CORR[[#This Row],[3-jun]]-Casos_PN_CORR[[#This Row],[2-jun]]</f>
        <v>0</v>
      </c>
      <c r="CN152">
        <f>+Casos_PN_CORR[[#This Row],[4-jun]]-Casos_PN_CORR[[#This Row],[3-jun]]</f>
        <v>0</v>
      </c>
      <c r="CO152">
        <f>+Casos_PN_CORR[[#This Row],[5-jun]]-Casos_PN_CORR[[#This Row],[4-jun]]</f>
        <v>0</v>
      </c>
      <c r="CP152">
        <f>+Casos_PN_CORR[[#This Row],[6-jun]]-Casos_PN_CORR[[#This Row],[5-jun]]</f>
        <v>0</v>
      </c>
    </row>
    <row r="153" spans="1:94">
      <c r="A153">
        <v>30502</v>
      </c>
      <c r="B153" s="2" t="s">
        <v>99</v>
      </c>
      <c r="C153" s="2" t="s">
        <v>307</v>
      </c>
      <c r="D153" s="2" t="s">
        <v>308</v>
      </c>
      <c r="E153" s="4">
        <f t="shared" si="2"/>
        <v>0</v>
      </c>
      <c r="F153">
        <f>+Casos_PN_CORR[[#This Row],[10-mar]]</f>
        <v>0</v>
      </c>
      <c r="G153">
        <f>+Casos_PN_CORR[[#This Row],[11-mar]]-Casos_PN_CORR[[#This Row],[10-mar]]</f>
        <v>0</v>
      </c>
      <c r="H153">
        <f>+Casos_PN_CORR[[#This Row],[12-mar]]-Casos_PN_CORR[[#This Row],[11-mar]]</f>
        <v>0</v>
      </c>
      <c r="I153">
        <f>+Casos_PN_CORR[[#This Row],[13-mar]]-Casos_PN_CORR[[#This Row],[12-mar]]</f>
        <v>0</v>
      </c>
      <c r="J153">
        <f>+Casos_PN_CORR[[#This Row],[14-mar]]-Casos_PN_CORR[[#This Row],[13-mar]]</f>
        <v>0</v>
      </c>
      <c r="K153">
        <f>+Casos_PN_CORR[[#This Row],[15-mar]]-Casos_PN_CORR[[#This Row],[14-mar]]</f>
        <v>0</v>
      </c>
      <c r="L153">
        <f>+Casos_PN_CORR[[#This Row],[16-mar]]-Casos_PN_CORR[[#This Row],[15-mar]]</f>
        <v>0</v>
      </c>
      <c r="M153">
        <f>+Casos_PN_CORR[[#This Row],[17-mar]]-Casos_PN_CORR[[#This Row],[16-mar]]</f>
        <v>0</v>
      </c>
      <c r="N153">
        <f>+Casos_PN_CORR[[#This Row],[18-mar]]-Casos_PN_CORR[[#This Row],[17-mar]]</f>
        <v>0</v>
      </c>
      <c r="O153">
        <f>+Casos_PN_CORR[[#This Row],[19-mar]]-Casos_PN_CORR[[#This Row],[18-mar]]</f>
        <v>0</v>
      </c>
      <c r="P153">
        <f>+Casos_PN_CORR[[#This Row],[20-mar]]-Casos_PN_CORR[[#This Row],[19-mar]]</f>
        <v>0</v>
      </c>
      <c r="Q153">
        <f>+Casos_PN_CORR[[#This Row],[21-mar]]-Casos_PN_CORR[[#This Row],[20-mar]]</f>
        <v>0</v>
      </c>
      <c r="R153">
        <f>+Casos_PN_CORR[[#This Row],[22-mar]]-Casos_PN_CORR[[#This Row],[21-mar]]</f>
        <v>0</v>
      </c>
      <c r="S153">
        <f>+Casos_PN_CORR[[#This Row],[23-mar]]-Casos_PN_CORR[[#This Row],[22-mar]]</f>
        <v>0</v>
      </c>
      <c r="T153">
        <f>+Casos_PN_CORR[[#This Row],[24-mar]]-Casos_PN_CORR[[#This Row],[23-mar]]</f>
        <v>0</v>
      </c>
      <c r="U153">
        <f>+Casos_PN_CORR[[#This Row],[25-mar]]-Casos_PN_CORR[[#This Row],[24-mar]]</f>
        <v>0</v>
      </c>
      <c r="V153">
        <f>+Casos_PN_CORR[[#This Row],[26-mar]]-Casos_PN_CORR[[#This Row],[25-mar]]</f>
        <v>0</v>
      </c>
      <c r="W153">
        <f>+Casos_PN_CORR[[#This Row],[27-mar]]-Casos_PN_CORR[[#This Row],[26-mar]]</f>
        <v>0</v>
      </c>
      <c r="X153">
        <f>+Casos_PN_CORR[[#This Row],[28-mar]]-Casos_PN_CORR[[#This Row],[27-mar]]</f>
        <v>0</v>
      </c>
      <c r="Y153">
        <f>+Casos_PN_CORR[[#This Row],[29-mar]]-Casos_PN_CORR[[#This Row],[28-mar]]</f>
        <v>0</v>
      </c>
      <c r="Z153">
        <f>+Casos_PN_CORR[[#This Row],[30-mar]]-Casos_PN_CORR[[#This Row],[29-mar]]</f>
        <v>0</v>
      </c>
      <c r="AA153">
        <f>+Casos_PN_CORR[[#This Row],[31-mar]]-Casos_PN_CORR[[#This Row],[30-mar]]</f>
        <v>0</v>
      </c>
      <c r="AB153">
        <f>+Casos_PN_CORR[[#This Row],[1-abr]]-Casos_PN_CORR[[#This Row],[31-mar]]</f>
        <v>0</v>
      </c>
      <c r="AC153">
        <f>+Casos_PN_CORR[[#This Row],[2-abr]]-Casos_PN_CORR[[#This Row],[1-abr]]</f>
        <v>0</v>
      </c>
      <c r="AD153">
        <f>+Casos_PN_CORR[[#This Row],[3-abr]]-Casos_PN_CORR[[#This Row],[2-abr]]</f>
        <v>0</v>
      </c>
      <c r="AE153">
        <f>+Casos_PN_CORR[[#This Row],[4-abr]]-Casos_PN_CORR[[#This Row],[3-abr]]</f>
        <v>0</v>
      </c>
      <c r="AF153">
        <f>+Casos_PN_CORR[[#This Row],[5-abr]]-Casos_PN_CORR[[#This Row],[4-abr]]</f>
        <v>0</v>
      </c>
      <c r="AG153">
        <f>+Casos_PN_CORR[[#This Row],[6-abr]]-Casos_PN_CORR[[#This Row],[5-abr]]</f>
        <v>0</v>
      </c>
      <c r="AH153">
        <f>+Casos_PN_CORR[[#This Row],[7-abr]]-Casos_PN_CORR[[#This Row],[6-abr]]</f>
        <v>0</v>
      </c>
      <c r="AI153">
        <f>+Casos_PN_CORR[[#This Row],[8-abr]]-Casos_PN_CORR[[#This Row],[7-abr]]</f>
        <v>0</v>
      </c>
      <c r="AJ153">
        <f>+Casos_PN_CORR[[#This Row],[9-abr]]-Casos_PN_CORR[[#This Row],[8-abr]]</f>
        <v>0</v>
      </c>
      <c r="AK153">
        <f>+Casos_PN_CORR[[#This Row],[10-abr]]-Casos_PN_CORR[[#This Row],[9-abr]]</f>
        <v>0</v>
      </c>
      <c r="AL153">
        <f>+Casos_PN_CORR[[#This Row],[11-abr]]-Casos_PN_CORR[[#This Row],[10-abr]]</f>
        <v>0</v>
      </c>
      <c r="AM153">
        <f>+Casos_PN_CORR[[#This Row],[12-abr]]-Casos_PN_CORR[[#This Row],[11-abr]]</f>
        <v>0</v>
      </c>
      <c r="AN153">
        <f>+Casos_PN_CORR[[#This Row],[13-abr]]-Casos_PN_CORR[[#This Row],[12-abr]]</f>
        <v>0</v>
      </c>
      <c r="AO153">
        <f>+Casos_PN_CORR[[#This Row],[14-abr]]-Casos_PN_CORR[[#This Row],[13-abr]]</f>
        <v>0</v>
      </c>
      <c r="AP153">
        <f>+Casos_PN_CORR[[#This Row],[15-abr]]-Casos_PN_CORR[[#This Row],[14-abr]]</f>
        <v>0</v>
      </c>
      <c r="AQ153">
        <f>+Casos_PN_CORR[[#This Row],[16-abr]]-Casos_PN_CORR[[#This Row],[15-abr]]</f>
        <v>0</v>
      </c>
      <c r="AR153">
        <f>+Casos_PN_CORR[[#This Row],[17-abr]]-Casos_PN_CORR[[#This Row],[16-abr]]</f>
        <v>0</v>
      </c>
      <c r="AS153">
        <f>+Casos_PN_CORR[[#This Row],[18-abr]]-Casos_PN_CORR[[#This Row],[17-abr]]</f>
        <v>0</v>
      </c>
      <c r="AT153">
        <f>+Casos_PN_CORR[[#This Row],[19-abr]]-Casos_PN_CORR[[#This Row],[18-abr]]</f>
        <v>0</v>
      </c>
      <c r="AU153">
        <f>+Casos_PN_CORR[[#This Row],[20-abr]]-Casos_PN_CORR[[#This Row],[19-abr]]</f>
        <v>0</v>
      </c>
      <c r="AV153">
        <f>+Casos_PN_CORR[[#This Row],[21-abr]]-Casos_PN_CORR[[#This Row],[20-abr]]</f>
        <v>0</v>
      </c>
      <c r="AW153">
        <f>+Casos_PN_CORR[[#This Row],[22-abr]]-Casos_PN_CORR[[#This Row],[21-abr]]</f>
        <v>0</v>
      </c>
      <c r="AX153">
        <f>+Casos_PN_CORR[[#This Row],[23-abr]]-Casos_PN_CORR[[#This Row],[22-abr]]</f>
        <v>0</v>
      </c>
      <c r="AY153">
        <f>+Casos_PN_CORR[[#This Row],[24-abr]]-Casos_PN_CORR[[#This Row],[23-abr]]</f>
        <v>0</v>
      </c>
      <c r="AZ153">
        <f>+Casos_PN_CORR[[#This Row],[25-abr]]-Casos_PN_CORR[[#This Row],[24-abr]]</f>
        <v>0</v>
      </c>
      <c r="BA153">
        <f>+Casos_PN_CORR[[#This Row],[26-abr]]-Casos_PN_CORR[[#This Row],[25-abr]]</f>
        <v>0</v>
      </c>
      <c r="BB153">
        <f>+Casos_PN_CORR[[#This Row],[27-abr]]-Casos_PN_CORR[[#This Row],[26-abr]]</f>
        <v>0</v>
      </c>
      <c r="BC153">
        <f>+Casos_PN_CORR[[#This Row],[28-abr]]-Casos_PN_CORR[[#This Row],[27-abr]]</f>
        <v>0</v>
      </c>
      <c r="BD153">
        <f>+Casos_PN_CORR[[#This Row],[29-abr]]-Casos_PN_CORR[[#This Row],[28-abr]]</f>
        <v>0</v>
      </c>
      <c r="BE153">
        <f>+Casos_PN_CORR[[#This Row],[30-abr]]-Casos_PN_CORR[[#This Row],[29-abr]]</f>
        <v>0</v>
      </c>
      <c r="BF153">
        <f>+Casos_PN_CORR[[#This Row],[1-may]]-Casos_PN_CORR[[#This Row],[30-abr]]</f>
        <v>0</v>
      </c>
      <c r="BG153">
        <f>+Casos_PN_CORR[[#This Row],[2-may]]-Casos_PN_CORR[[#This Row],[1-may]]</f>
        <v>0</v>
      </c>
      <c r="BH153">
        <f>+Casos_PN_CORR[[#This Row],[3-may]]-Casos_PN_CORR[[#This Row],[2-may]]</f>
        <v>0</v>
      </c>
      <c r="BI153">
        <f>+Casos_PN_CORR[[#This Row],[4-may]]-Casos_PN_CORR[[#This Row],[3-may]]</f>
        <v>0</v>
      </c>
      <c r="BJ153">
        <f>+Casos_PN_CORR[[#This Row],[5-may]]-Casos_PN_CORR[[#This Row],[4-may]]</f>
        <v>0</v>
      </c>
      <c r="BK153">
        <f>+Casos_PN_CORR[[#This Row],[6-may]]-Casos_PN_CORR[[#This Row],[5-may]]</f>
        <v>0</v>
      </c>
      <c r="BL153">
        <f>+Casos_PN_CORR[[#This Row],[7-may]]-Casos_PN_CORR[[#This Row],[6-may]]</f>
        <v>0</v>
      </c>
      <c r="BM153">
        <f>+Casos_PN_CORR[[#This Row],[8-may]]-Casos_PN_CORR[[#This Row],[7-may]]</f>
        <v>0</v>
      </c>
      <c r="BN153">
        <f>+Casos_PN_CORR[[#This Row],[9-may]]-Casos_PN_CORR[[#This Row],[8-may]]</f>
        <v>0</v>
      </c>
      <c r="BO153">
        <f>+Casos_PN_CORR[[#This Row],[10-may]]-Casos_PN_CORR[[#This Row],[9-may]]</f>
        <v>0</v>
      </c>
      <c r="BP153">
        <f>+Casos_PN_CORR[[#This Row],[11-may]]-Casos_PN_CORR[[#This Row],[10-may]]</f>
        <v>0</v>
      </c>
      <c r="BQ153">
        <f>+Casos_PN_CORR[[#This Row],[12-may]]-Casos_PN_CORR[[#This Row],[11-may]]</f>
        <v>0</v>
      </c>
      <c r="BR153">
        <f>+Casos_PN_CORR[[#This Row],[13-may]]-Casos_PN_CORR[[#This Row],[12-may]]</f>
        <v>0</v>
      </c>
      <c r="BS153">
        <f>+Casos_PN_CORR[[#This Row],[14-may]]-Casos_PN_CORR[[#This Row],[13-may]]</f>
        <v>0</v>
      </c>
      <c r="BT153">
        <f>+Casos_PN_CORR[[#This Row],[15-may]]-Casos_PN_CORR[[#This Row],[14-may]]</f>
        <v>0</v>
      </c>
      <c r="BU153">
        <f>+Casos_PN_CORR[[#This Row],[16-may]]-Casos_PN_CORR[[#This Row],[15-may]]</f>
        <v>0</v>
      </c>
      <c r="BV153">
        <f>+Casos_PN_CORR[[#This Row],[17-may]]-Casos_PN_CORR[[#This Row],[16-may]]</f>
        <v>0</v>
      </c>
      <c r="BW153">
        <f>+Casos_PN_CORR[[#This Row],[18-may]]-Casos_PN_CORR[[#This Row],[17-may]]</f>
        <v>0</v>
      </c>
      <c r="BX153">
        <f>+Casos_PN_CORR[[#This Row],[19-may]]-Casos_PN_CORR[[#This Row],[18-may]]</f>
        <v>0</v>
      </c>
      <c r="BY153">
        <f>+Casos_PN_CORR[[#This Row],[20-may]]-Casos_PN_CORR[[#This Row],[19-may]]</f>
        <v>0</v>
      </c>
      <c r="BZ153">
        <f>+Casos_PN_CORR[[#This Row],[21-may]]-Casos_PN_CORR[[#This Row],[20-may]]</f>
        <v>0</v>
      </c>
      <c r="CA153">
        <f>+Casos_PN_CORR[[#This Row],[22-may]]-Casos_PN_CORR[[#This Row],[21-may]]</f>
        <v>0</v>
      </c>
      <c r="CB153">
        <f>+Casos_PN_CORR[[#This Row],[23-may]]-Casos_PN_CORR[[#This Row],[22-may]]</f>
        <v>0</v>
      </c>
      <c r="CC153">
        <f>+Casos_PN_CORR[[#This Row],[24-may]]-Casos_PN_CORR[[#This Row],[23-may]]</f>
        <v>0</v>
      </c>
      <c r="CD153">
        <f>+Casos_PN_CORR[[#This Row],[25-may]]-Casos_PN_CORR[[#This Row],[24-may]]</f>
        <v>0</v>
      </c>
      <c r="CE153">
        <f>+Casos_PN_CORR[[#This Row],[26-may]]-Casos_PN_CORR[[#This Row],[25-may]]</f>
        <v>0</v>
      </c>
      <c r="CF153">
        <f>+Casos_PN_CORR[[#This Row],[27-may]]-Casos_PN_CORR[[#This Row],[26-may]]</f>
        <v>0</v>
      </c>
      <c r="CG153">
        <f>+Casos_PN_CORR[[#This Row],[28-may]]-Casos_PN_CORR[[#This Row],[27-may]]</f>
        <v>0</v>
      </c>
      <c r="CH153">
        <f>+Casos_PN_CORR[[#This Row],[29-may]]-Casos_PN_CORR[[#This Row],[28-may]]</f>
        <v>0</v>
      </c>
      <c r="CI153">
        <f>+Casos_PN_CORR[[#This Row],[30-may]]-Casos_PN_CORR[[#This Row],[29-may]]</f>
        <v>0</v>
      </c>
      <c r="CJ153">
        <f>+Casos_PN_CORR[[#This Row],[31-may]]-Casos_PN_CORR[[#This Row],[30-may]]</f>
        <v>0</v>
      </c>
      <c r="CK153">
        <f>+Casos_PN_CORR[[#This Row],[1-jun]]-Casos_PN_CORR[[#This Row],[31-may]]</f>
        <v>0</v>
      </c>
      <c r="CL153">
        <f>+Casos_PN_CORR[[#This Row],[2-jun]]-Casos_PN_CORR[[#This Row],[1-jun]]</f>
        <v>0</v>
      </c>
      <c r="CM153">
        <f>+Casos_PN_CORR[[#This Row],[3-jun]]-Casos_PN_CORR[[#This Row],[2-jun]]</f>
        <v>0</v>
      </c>
      <c r="CN153">
        <f>+Casos_PN_CORR[[#This Row],[4-jun]]-Casos_PN_CORR[[#This Row],[3-jun]]</f>
        <v>0</v>
      </c>
      <c r="CO153">
        <f>+Casos_PN_CORR[[#This Row],[5-jun]]-Casos_PN_CORR[[#This Row],[4-jun]]</f>
        <v>0</v>
      </c>
      <c r="CP153">
        <f>+Casos_PN_CORR[[#This Row],[6-jun]]-Casos_PN_CORR[[#This Row],[5-jun]]</f>
        <v>0</v>
      </c>
    </row>
    <row r="154" spans="1:94">
      <c r="A154">
        <v>50314</v>
      </c>
      <c r="B154" s="2" t="s">
        <v>107</v>
      </c>
      <c r="C154" s="2" t="s">
        <v>108</v>
      </c>
      <c r="D154" s="2" t="s">
        <v>309</v>
      </c>
      <c r="E154" s="4">
        <f t="shared" si="2"/>
        <v>0</v>
      </c>
      <c r="F154">
        <f>+Casos_PN_CORR[[#This Row],[10-mar]]</f>
        <v>0</v>
      </c>
      <c r="G154">
        <f>+Casos_PN_CORR[[#This Row],[11-mar]]-Casos_PN_CORR[[#This Row],[10-mar]]</f>
        <v>0</v>
      </c>
      <c r="H154">
        <f>+Casos_PN_CORR[[#This Row],[12-mar]]-Casos_PN_CORR[[#This Row],[11-mar]]</f>
        <v>0</v>
      </c>
      <c r="I154">
        <f>+Casos_PN_CORR[[#This Row],[13-mar]]-Casos_PN_CORR[[#This Row],[12-mar]]</f>
        <v>0</v>
      </c>
      <c r="J154">
        <f>+Casos_PN_CORR[[#This Row],[14-mar]]-Casos_PN_CORR[[#This Row],[13-mar]]</f>
        <v>0</v>
      </c>
      <c r="K154">
        <f>+Casos_PN_CORR[[#This Row],[15-mar]]-Casos_PN_CORR[[#This Row],[14-mar]]</f>
        <v>0</v>
      </c>
      <c r="L154">
        <f>+Casos_PN_CORR[[#This Row],[16-mar]]-Casos_PN_CORR[[#This Row],[15-mar]]</f>
        <v>0</v>
      </c>
      <c r="M154">
        <f>+Casos_PN_CORR[[#This Row],[17-mar]]-Casos_PN_CORR[[#This Row],[16-mar]]</f>
        <v>0</v>
      </c>
      <c r="N154">
        <f>+Casos_PN_CORR[[#This Row],[18-mar]]-Casos_PN_CORR[[#This Row],[17-mar]]</f>
        <v>0</v>
      </c>
      <c r="O154">
        <f>+Casos_PN_CORR[[#This Row],[19-mar]]-Casos_PN_CORR[[#This Row],[18-mar]]</f>
        <v>0</v>
      </c>
      <c r="P154">
        <f>+Casos_PN_CORR[[#This Row],[20-mar]]-Casos_PN_CORR[[#This Row],[19-mar]]</f>
        <v>0</v>
      </c>
      <c r="Q154">
        <f>+Casos_PN_CORR[[#This Row],[21-mar]]-Casos_PN_CORR[[#This Row],[20-mar]]</f>
        <v>0</v>
      </c>
      <c r="R154">
        <f>+Casos_PN_CORR[[#This Row],[22-mar]]-Casos_PN_CORR[[#This Row],[21-mar]]</f>
        <v>0</v>
      </c>
      <c r="S154">
        <f>+Casos_PN_CORR[[#This Row],[23-mar]]-Casos_PN_CORR[[#This Row],[22-mar]]</f>
        <v>0</v>
      </c>
      <c r="T154">
        <f>+Casos_PN_CORR[[#This Row],[24-mar]]-Casos_PN_CORR[[#This Row],[23-mar]]</f>
        <v>0</v>
      </c>
      <c r="U154">
        <f>+Casos_PN_CORR[[#This Row],[25-mar]]-Casos_PN_CORR[[#This Row],[24-mar]]</f>
        <v>0</v>
      </c>
      <c r="V154">
        <f>+Casos_PN_CORR[[#This Row],[26-mar]]-Casos_PN_CORR[[#This Row],[25-mar]]</f>
        <v>0</v>
      </c>
      <c r="W154">
        <f>+Casos_PN_CORR[[#This Row],[27-mar]]-Casos_PN_CORR[[#This Row],[26-mar]]</f>
        <v>0</v>
      </c>
      <c r="X154">
        <f>+Casos_PN_CORR[[#This Row],[28-mar]]-Casos_PN_CORR[[#This Row],[27-mar]]</f>
        <v>0</v>
      </c>
      <c r="Y154">
        <f>+Casos_PN_CORR[[#This Row],[29-mar]]-Casos_PN_CORR[[#This Row],[28-mar]]</f>
        <v>0</v>
      </c>
      <c r="Z154">
        <f>+Casos_PN_CORR[[#This Row],[30-mar]]-Casos_PN_CORR[[#This Row],[29-mar]]</f>
        <v>0</v>
      </c>
      <c r="AA154">
        <f>+Casos_PN_CORR[[#This Row],[31-mar]]-Casos_PN_CORR[[#This Row],[30-mar]]</f>
        <v>0</v>
      </c>
      <c r="AB154">
        <f>+Casos_PN_CORR[[#This Row],[1-abr]]-Casos_PN_CORR[[#This Row],[31-mar]]</f>
        <v>0</v>
      </c>
      <c r="AC154">
        <f>+Casos_PN_CORR[[#This Row],[2-abr]]-Casos_PN_CORR[[#This Row],[1-abr]]</f>
        <v>0</v>
      </c>
      <c r="AD154">
        <f>+Casos_PN_CORR[[#This Row],[3-abr]]-Casos_PN_CORR[[#This Row],[2-abr]]</f>
        <v>0</v>
      </c>
      <c r="AE154">
        <f>+Casos_PN_CORR[[#This Row],[4-abr]]-Casos_PN_CORR[[#This Row],[3-abr]]</f>
        <v>0</v>
      </c>
      <c r="AF154">
        <f>+Casos_PN_CORR[[#This Row],[5-abr]]-Casos_PN_CORR[[#This Row],[4-abr]]</f>
        <v>0</v>
      </c>
      <c r="AG154">
        <f>+Casos_PN_CORR[[#This Row],[6-abr]]-Casos_PN_CORR[[#This Row],[5-abr]]</f>
        <v>0</v>
      </c>
      <c r="AH154">
        <f>+Casos_PN_CORR[[#This Row],[7-abr]]-Casos_PN_CORR[[#This Row],[6-abr]]</f>
        <v>0</v>
      </c>
      <c r="AI154">
        <f>+Casos_PN_CORR[[#This Row],[8-abr]]-Casos_PN_CORR[[#This Row],[7-abr]]</f>
        <v>0</v>
      </c>
      <c r="AJ154">
        <f>+Casos_PN_CORR[[#This Row],[9-abr]]-Casos_PN_CORR[[#This Row],[8-abr]]</f>
        <v>0</v>
      </c>
      <c r="AK154">
        <f>+Casos_PN_CORR[[#This Row],[10-abr]]-Casos_PN_CORR[[#This Row],[9-abr]]</f>
        <v>0</v>
      </c>
      <c r="AL154">
        <f>+Casos_PN_CORR[[#This Row],[11-abr]]-Casos_PN_CORR[[#This Row],[10-abr]]</f>
        <v>0</v>
      </c>
      <c r="AM154">
        <f>+Casos_PN_CORR[[#This Row],[12-abr]]-Casos_PN_CORR[[#This Row],[11-abr]]</f>
        <v>0</v>
      </c>
      <c r="AN154">
        <f>+Casos_PN_CORR[[#This Row],[13-abr]]-Casos_PN_CORR[[#This Row],[12-abr]]</f>
        <v>0</v>
      </c>
      <c r="AO154">
        <f>+Casos_PN_CORR[[#This Row],[14-abr]]-Casos_PN_CORR[[#This Row],[13-abr]]</f>
        <v>0</v>
      </c>
      <c r="AP154">
        <f>+Casos_PN_CORR[[#This Row],[15-abr]]-Casos_PN_CORR[[#This Row],[14-abr]]</f>
        <v>0</v>
      </c>
      <c r="AQ154">
        <f>+Casos_PN_CORR[[#This Row],[16-abr]]-Casos_PN_CORR[[#This Row],[15-abr]]</f>
        <v>0</v>
      </c>
      <c r="AR154">
        <f>+Casos_PN_CORR[[#This Row],[17-abr]]-Casos_PN_CORR[[#This Row],[16-abr]]</f>
        <v>0</v>
      </c>
      <c r="AS154">
        <f>+Casos_PN_CORR[[#This Row],[18-abr]]-Casos_PN_CORR[[#This Row],[17-abr]]</f>
        <v>0</v>
      </c>
      <c r="AT154">
        <f>+Casos_PN_CORR[[#This Row],[19-abr]]-Casos_PN_CORR[[#This Row],[18-abr]]</f>
        <v>0</v>
      </c>
      <c r="AU154">
        <f>+Casos_PN_CORR[[#This Row],[20-abr]]-Casos_PN_CORR[[#This Row],[19-abr]]</f>
        <v>0</v>
      </c>
      <c r="AV154">
        <f>+Casos_PN_CORR[[#This Row],[21-abr]]-Casos_PN_CORR[[#This Row],[20-abr]]</f>
        <v>0</v>
      </c>
      <c r="AW154">
        <f>+Casos_PN_CORR[[#This Row],[22-abr]]-Casos_PN_CORR[[#This Row],[21-abr]]</f>
        <v>0</v>
      </c>
      <c r="AX154">
        <f>+Casos_PN_CORR[[#This Row],[23-abr]]-Casos_PN_CORR[[#This Row],[22-abr]]</f>
        <v>0</v>
      </c>
      <c r="AY154">
        <f>+Casos_PN_CORR[[#This Row],[24-abr]]-Casos_PN_CORR[[#This Row],[23-abr]]</f>
        <v>0</v>
      </c>
      <c r="AZ154">
        <f>+Casos_PN_CORR[[#This Row],[25-abr]]-Casos_PN_CORR[[#This Row],[24-abr]]</f>
        <v>0</v>
      </c>
      <c r="BA154">
        <f>+Casos_PN_CORR[[#This Row],[26-abr]]-Casos_PN_CORR[[#This Row],[25-abr]]</f>
        <v>0</v>
      </c>
      <c r="BB154">
        <f>+Casos_PN_CORR[[#This Row],[27-abr]]-Casos_PN_CORR[[#This Row],[26-abr]]</f>
        <v>0</v>
      </c>
      <c r="BC154">
        <f>+Casos_PN_CORR[[#This Row],[28-abr]]-Casos_PN_CORR[[#This Row],[27-abr]]</f>
        <v>0</v>
      </c>
      <c r="BD154">
        <f>+Casos_PN_CORR[[#This Row],[29-abr]]-Casos_PN_CORR[[#This Row],[28-abr]]</f>
        <v>0</v>
      </c>
      <c r="BE154">
        <f>+Casos_PN_CORR[[#This Row],[30-abr]]-Casos_PN_CORR[[#This Row],[29-abr]]</f>
        <v>0</v>
      </c>
      <c r="BF154">
        <f>+Casos_PN_CORR[[#This Row],[1-may]]-Casos_PN_CORR[[#This Row],[30-abr]]</f>
        <v>0</v>
      </c>
      <c r="BG154">
        <f>+Casos_PN_CORR[[#This Row],[2-may]]-Casos_PN_CORR[[#This Row],[1-may]]</f>
        <v>0</v>
      </c>
      <c r="BH154">
        <f>+Casos_PN_CORR[[#This Row],[3-may]]-Casos_PN_CORR[[#This Row],[2-may]]</f>
        <v>0</v>
      </c>
      <c r="BI154">
        <f>+Casos_PN_CORR[[#This Row],[4-may]]-Casos_PN_CORR[[#This Row],[3-may]]</f>
        <v>0</v>
      </c>
      <c r="BJ154">
        <f>+Casos_PN_CORR[[#This Row],[5-may]]-Casos_PN_CORR[[#This Row],[4-may]]</f>
        <v>0</v>
      </c>
      <c r="BK154">
        <f>+Casos_PN_CORR[[#This Row],[6-may]]-Casos_PN_CORR[[#This Row],[5-may]]</f>
        <v>0</v>
      </c>
      <c r="BL154">
        <f>+Casos_PN_CORR[[#This Row],[7-may]]-Casos_PN_CORR[[#This Row],[6-may]]</f>
        <v>0</v>
      </c>
      <c r="BM154">
        <f>+Casos_PN_CORR[[#This Row],[8-may]]-Casos_PN_CORR[[#This Row],[7-may]]</f>
        <v>0</v>
      </c>
      <c r="BN154">
        <f>+Casos_PN_CORR[[#This Row],[9-may]]-Casos_PN_CORR[[#This Row],[8-may]]</f>
        <v>0</v>
      </c>
      <c r="BO154">
        <f>+Casos_PN_CORR[[#This Row],[10-may]]-Casos_PN_CORR[[#This Row],[9-may]]</f>
        <v>0</v>
      </c>
      <c r="BP154">
        <f>+Casos_PN_CORR[[#This Row],[11-may]]-Casos_PN_CORR[[#This Row],[10-may]]</f>
        <v>0</v>
      </c>
      <c r="BQ154">
        <f>+Casos_PN_CORR[[#This Row],[12-may]]-Casos_PN_CORR[[#This Row],[11-may]]</f>
        <v>0</v>
      </c>
      <c r="BR154">
        <f>+Casos_PN_CORR[[#This Row],[13-may]]-Casos_PN_CORR[[#This Row],[12-may]]</f>
        <v>0</v>
      </c>
      <c r="BS154">
        <f>+Casos_PN_CORR[[#This Row],[14-may]]-Casos_PN_CORR[[#This Row],[13-may]]</f>
        <v>0</v>
      </c>
      <c r="BT154">
        <f>+Casos_PN_CORR[[#This Row],[15-may]]-Casos_PN_CORR[[#This Row],[14-may]]</f>
        <v>0</v>
      </c>
      <c r="BU154">
        <f>+Casos_PN_CORR[[#This Row],[16-may]]-Casos_PN_CORR[[#This Row],[15-may]]</f>
        <v>0</v>
      </c>
      <c r="BV154">
        <f>+Casos_PN_CORR[[#This Row],[17-may]]-Casos_PN_CORR[[#This Row],[16-may]]</f>
        <v>0</v>
      </c>
      <c r="BW154">
        <f>+Casos_PN_CORR[[#This Row],[18-may]]-Casos_PN_CORR[[#This Row],[17-may]]</f>
        <v>0</v>
      </c>
      <c r="BX154">
        <f>+Casos_PN_CORR[[#This Row],[19-may]]-Casos_PN_CORR[[#This Row],[18-may]]</f>
        <v>0</v>
      </c>
      <c r="BY154">
        <f>+Casos_PN_CORR[[#This Row],[20-may]]-Casos_PN_CORR[[#This Row],[19-may]]</f>
        <v>0</v>
      </c>
      <c r="BZ154">
        <f>+Casos_PN_CORR[[#This Row],[21-may]]-Casos_PN_CORR[[#This Row],[20-may]]</f>
        <v>0</v>
      </c>
      <c r="CA154">
        <f>+Casos_PN_CORR[[#This Row],[22-may]]-Casos_PN_CORR[[#This Row],[21-may]]</f>
        <v>0</v>
      </c>
      <c r="CB154">
        <f>+Casos_PN_CORR[[#This Row],[23-may]]-Casos_PN_CORR[[#This Row],[22-may]]</f>
        <v>0</v>
      </c>
      <c r="CC154">
        <f>+Casos_PN_CORR[[#This Row],[24-may]]-Casos_PN_CORR[[#This Row],[23-may]]</f>
        <v>0</v>
      </c>
      <c r="CD154">
        <f>+Casos_PN_CORR[[#This Row],[25-may]]-Casos_PN_CORR[[#This Row],[24-may]]</f>
        <v>0</v>
      </c>
      <c r="CE154">
        <f>+Casos_PN_CORR[[#This Row],[26-may]]-Casos_PN_CORR[[#This Row],[25-may]]</f>
        <v>0</v>
      </c>
      <c r="CF154">
        <f>+Casos_PN_CORR[[#This Row],[27-may]]-Casos_PN_CORR[[#This Row],[26-may]]</f>
        <v>0</v>
      </c>
      <c r="CG154">
        <f>+Casos_PN_CORR[[#This Row],[28-may]]-Casos_PN_CORR[[#This Row],[27-may]]</f>
        <v>0</v>
      </c>
      <c r="CH154">
        <f>+Casos_PN_CORR[[#This Row],[29-may]]-Casos_PN_CORR[[#This Row],[28-may]]</f>
        <v>0</v>
      </c>
      <c r="CI154">
        <f>+Casos_PN_CORR[[#This Row],[30-may]]-Casos_PN_CORR[[#This Row],[29-may]]</f>
        <v>0</v>
      </c>
      <c r="CJ154">
        <f>+Casos_PN_CORR[[#This Row],[31-may]]-Casos_PN_CORR[[#This Row],[30-may]]</f>
        <v>0</v>
      </c>
      <c r="CK154">
        <f>+Casos_PN_CORR[[#This Row],[1-jun]]-Casos_PN_CORR[[#This Row],[31-may]]</f>
        <v>0</v>
      </c>
      <c r="CL154">
        <f>+Casos_PN_CORR[[#This Row],[2-jun]]-Casos_PN_CORR[[#This Row],[1-jun]]</f>
        <v>0</v>
      </c>
      <c r="CM154">
        <f>+Casos_PN_CORR[[#This Row],[3-jun]]-Casos_PN_CORR[[#This Row],[2-jun]]</f>
        <v>0</v>
      </c>
      <c r="CN154">
        <f>+Casos_PN_CORR[[#This Row],[4-jun]]-Casos_PN_CORR[[#This Row],[3-jun]]</f>
        <v>0</v>
      </c>
      <c r="CO154">
        <f>+Casos_PN_CORR[[#This Row],[5-jun]]-Casos_PN_CORR[[#This Row],[4-jun]]</f>
        <v>0</v>
      </c>
      <c r="CP154">
        <f>+Casos_PN_CORR[[#This Row],[6-jun]]-Casos_PN_CORR[[#This Row],[5-jun]]</f>
        <v>0</v>
      </c>
    </row>
    <row r="155" spans="1:94">
      <c r="A155">
        <v>41403</v>
      </c>
      <c r="B155" s="2" t="s">
        <v>115</v>
      </c>
      <c r="C155" s="2" t="s">
        <v>268</v>
      </c>
      <c r="D155" s="2" t="s">
        <v>310</v>
      </c>
      <c r="E155" s="4">
        <f t="shared" si="2"/>
        <v>0</v>
      </c>
      <c r="F155">
        <f>+Casos_PN_CORR[[#This Row],[10-mar]]</f>
        <v>0</v>
      </c>
      <c r="G155">
        <f>+Casos_PN_CORR[[#This Row],[11-mar]]-Casos_PN_CORR[[#This Row],[10-mar]]</f>
        <v>0</v>
      </c>
      <c r="H155">
        <f>+Casos_PN_CORR[[#This Row],[12-mar]]-Casos_PN_CORR[[#This Row],[11-mar]]</f>
        <v>0</v>
      </c>
      <c r="I155">
        <f>+Casos_PN_CORR[[#This Row],[13-mar]]-Casos_PN_CORR[[#This Row],[12-mar]]</f>
        <v>0</v>
      </c>
      <c r="J155">
        <f>+Casos_PN_CORR[[#This Row],[14-mar]]-Casos_PN_CORR[[#This Row],[13-mar]]</f>
        <v>0</v>
      </c>
      <c r="K155">
        <f>+Casos_PN_CORR[[#This Row],[15-mar]]-Casos_PN_CORR[[#This Row],[14-mar]]</f>
        <v>0</v>
      </c>
      <c r="L155">
        <f>+Casos_PN_CORR[[#This Row],[16-mar]]-Casos_PN_CORR[[#This Row],[15-mar]]</f>
        <v>0</v>
      </c>
      <c r="M155">
        <f>+Casos_PN_CORR[[#This Row],[17-mar]]-Casos_PN_CORR[[#This Row],[16-mar]]</f>
        <v>0</v>
      </c>
      <c r="N155">
        <f>+Casos_PN_CORR[[#This Row],[18-mar]]-Casos_PN_CORR[[#This Row],[17-mar]]</f>
        <v>0</v>
      </c>
      <c r="O155">
        <f>+Casos_PN_CORR[[#This Row],[19-mar]]-Casos_PN_CORR[[#This Row],[18-mar]]</f>
        <v>0</v>
      </c>
      <c r="P155">
        <f>+Casos_PN_CORR[[#This Row],[20-mar]]-Casos_PN_CORR[[#This Row],[19-mar]]</f>
        <v>0</v>
      </c>
      <c r="Q155">
        <f>+Casos_PN_CORR[[#This Row],[21-mar]]-Casos_PN_CORR[[#This Row],[20-mar]]</f>
        <v>0</v>
      </c>
      <c r="R155">
        <f>+Casos_PN_CORR[[#This Row],[22-mar]]-Casos_PN_CORR[[#This Row],[21-mar]]</f>
        <v>0</v>
      </c>
      <c r="S155">
        <f>+Casos_PN_CORR[[#This Row],[23-mar]]-Casos_PN_CORR[[#This Row],[22-mar]]</f>
        <v>0</v>
      </c>
      <c r="T155">
        <f>+Casos_PN_CORR[[#This Row],[24-mar]]-Casos_PN_CORR[[#This Row],[23-mar]]</f>
        <v>0</v>
      </c>
      <c r="U155">
        <f>+Casos_PN_CORR[[#This Row],[25-mar]]-Casos_PN_CORR[[#This Row],[24-mar]]</f>
        <v>0</v>
      </c>
      <c r="V155">
        <f>+Casos_PN_CORR[[#This Row],[26-mar]]-Casos_PN_CORR[[#This Row],[25-mar]]</f>
        <v>0</v>
      </c>
      <c r="W155">
        <f>+Casos_PN_CORR[[#This Row],[27-mar]]-Casos_PN_CORR[[#This Row],[26-mar]]</f>
        <v>0</v>
      </c>
      <c r="X155">
        <f>+Casos_PN_CORR[[#This Row],[28-mar]]-Casos_PN_CORR[[#This Row],[27-mar]]</f>
        <v>0</v>
      </c>
      <c r="Y155">
        <f>+Casos_PN_CORR[[#This Row],[29-mar]]-Casos_PN_CORR[[#This Row],[28-mar]]</f>
        <v>0</v>
      </c>
      <c r="Z155">
        <f>+Casos_PN_CORR[[#This Row],[30-mar]]-Casos_PN_CORR[[#This Row],[29-mar]]</f>
        <v>0</v>
      </c>
      <c r="AA155">
        <f>+Casos_PN_CORR[[#This Row],[31-mar]]-Casos_PN_CORR[[#This Row],[30-mar]]</f>
        <v>0</v>
      </c>
      <c r="AB155">
        <f>+Casos_PN_CORR[[#This Row],[1-abr]]-Casos_PN_CORR[[#This Row],[31-mar]]</f>
        <v>0</v>
      </c>
      <c r="AC155">
        <f>+Casos_PN_CORR[[#This Row],[2-abr]]-Casos_PN_CORR[[#This Row],[1-abr]]</f>
        <v>0</v>
      </c>
      <c r="AD155">
        <f>+Casos_PN_CORR[[#This Row],[3-abr]]-Casos_PN_CORR[[#This Row],[2-abr]]</f>
        <v>0</v>
      </c>
      <c r="AE155">
        <f>+Casos_PN_CORR[[#This Row],[4-abr]]-Casos_PN_CORR[[#This Row],[3-abr]]</f>
        <v>0</v>
      </c>
      <c r="AF155">
        <f>+Casos_PN_CORR[[#This Row],[5-abr]]-Casos_PN_CORR[[#This Row],[4-abr]]</f>
        <v>0</v>
      </c>
      <c r="AG155">
        <f>+Casos_PN_CORR[[#This Row],[6-abr]]-Casos_PN_CORR[[#This Row],[5-abr]]</f>
        <v>0</v>
      </c>
      <c r="AH155">
        <f>+Casos_PN_CORR[[#This Row],[7-abr]]-Casos_PN_CORR[[#This Row],[6-abr]]</f>
        <v>0</v>
      </c>
      <c r="AI155">
        <f>+Casos_PN_CORR[[#This Row],[8-abr]]-Casos_PN_CORR[[#This Row],[7-abr]]</f>
        <v>0</v>
      </c>
      <c r="AJ155">
        <f>+Casos_PN_CORR[[#This Row],[9-abr]]-Casos_PN_CORR[[#This Row],[8-abr]]</f>
        <v>0</v>
      </c>
      <c r="AK155">
        <f>+Casos_PN_CORR[[#This Row],[10-abr]]-Casos_PN_CORR[[#This Row],[9-abr]]</f>
        <v>0</v>
      </c>
      <c r="AL155">
        <f>+Casos_PN_CORR[[#This Row],[11-abr]]-Casos_PN_CORR[[#This Row],[10-abr]]</f>
        <v>0</v>
      </c>
      <c r="AM155">
        <f>+Casos_PN_CORR[[#This Row],[12-abr]]-Casos_PN_CORR[[#This Row],[11-abr]]</f>
        <v>0</v>
      </c>
      <c r="AN155">
        <f>+Casos_PN_CORR[[#This Row],[13-abr]]-Casos_PN_CORR[[#This Row],[12-abr]]</f>
        <v>0</v>
      </c>
      <c r="AO155">
        <f>+Casos_PN_CORR[[#This Row],[14-abr]]-Casos_PN_CORR[[#This Row],[13-abr]]</f>
        <v>0</v>
      </c>
      <c r="AP155">
        <f>+Casos_PN_CORR[[#This Row],[15-abr]]-Casos_PN_CORR[[#This Row],[14-abr]]</f>
        <v>0</v>
      </c>
      <c r="AQ155">
        <f>+Casos_PN_CORR[[#This Row],[16-abr]]-Casos_PN_CORR[[#This Row],[15-abr]]</f>
        <v>0</v>
      </c>
      <c r="AR155">
        <f>+Casos_PN_CORR[[#This Row],[17-abr]]-Casos_PN_CORR[[#This Row],[16-abr]]</f>
        <v>0</v>
      </c>
      <c r="AS155">
        <f>+Casos_PN_CORR[[#This Row],[18-abr]]-Casos_PN_CORR[[#This Row],[17-abr]]</f>
        <v>0</v>
      </c>
      <c r="AT155">
        <f>+Casos_PN_CORR[[#This Row],[19-abr]]-Casos_PN_CORR[[#This Row],[18-abr]]</f>
        <v>0</v>
      </c>
      <c r="AU155">
        <f>+Casos_PN_CORR[[#This Row],[20-abr]]-Casos_PN_CORR[[#This Row],[19-abr]]</f>
        <v>0</v>
      </c>
      <c r="AV155">
        <f>+Casos_PN_CORR[[#This Row],[21-abr]]-Casos_PN_CORR[[#This Row],[20-abr]]</f>
        <v>0</v>
      </c>
      <c r="AW155">
        <f>+Casos_PN_CORR[[#This Row],[22-abr]]-Casos_PN_CORR[[#This Row],[21-abr]]</f>
        <v>0</v>
      </c>
      <c r="AX155">
        <f>+Casos_PN_CORR[[#This Row],[23-abr]]-Casos_PN_CORR[[#This Row],[22-abr]]</f>
        <v>0</v>
      </c>
      <c r="AY155">
        <f>+Casos_PN_CORR[[#This Row],[24-abr]]-Casos_PN_CORR[[#This Row],[23-abr]]</f>
        <v>0</v>
      </c>
      <c r="AZ155">
        <f>+Casos_PN_CORR[[#This Row],[25-abr]]-Casos_PN_CORR[[#This Row],[24-abr]]</f>
        <v>0</v>
      </c>
      <c r="BA155">
        <f>+Casos_PN_CORR[[#This Row],[26-abr]]-Casos_PN_CORR[[#This Row],[25-abr]]</f>
        <v>0</v>
      </c>
      <c r="BB155">
        <f>+Casos_PN_CORR[[#This Row],[27-abr]]-Casos_PN_CORR[[#This Row],[26-abr]]</f>
        <v>0</v>
      </c>
      <c r="BC155">
        <f>+Casos_PN_CORR[[#This Row],[28-abr]]-Casos_PN_CORR[[#This Row],[27-abr]]</f>
        <v>0</v>
      </c>
      <c r="BD155">
        <f>+Casos_PN_CORR[[#This Row],[29-abr]]-Casos_PN_CORR[[#This Row],[28-abr]]</f>
        <v>0</v>
      </c>
      <c r="BE155">
        <f>+Casos_PN_CORR[[#This Row],[30-abr]]-Casos_PN_CORR[[#This Row],[29-abr]]</f>
        <v>0</v>
      </c>
      <c r="BF155">
        <f>+Casos_PN_CORR[[#This Row],[1-may]]-Casos_PN_CORR[[#This Row],[30-abr]]</f>
        <v>0</v>
      </c>
      <c r="BG155">
        <f>+Casos_PN_CORR[[#This Row],[2-may]]-Casos_PN_CORR[[#This Row],[1-may]]</f>
        <v>0</v>
      </c>
      <c r="BH155">
        <f>+Casos_PN_CORR[[#This Row],[3-may]]-Casos_PN_CORR[[#This Row],[2-may]]</f>
        <v>0</v>
      </c>
      <c r="BI155">
        <f>+Casos_PN_CORR[[#This Row],[4-may]]-Casos_PN_CORR[[#This Row],[3-may]]</f>
        <v>0</v>
      </c>
      <c r="BJ155">
        <f>+Casos_PN_CORR[[#This Row],[5-may]]-Casos_PN_CORR[[#This Row],[4-may]]</f>
        <v>0</v>
      </c>
      <c r="BK155">
        <f>+Casos_PN_CORR[[#This Row],[6-may]]-Casos_PN_CORR[[#This Row],[5-may]]</f>
        <v>0</v>
      </c>
      <c r="BL155">
        <f>+Casos_PN_CORR[[#This Row],[7-may]]-Casos_PN_CORR[[#This Row],[6-may]]</f>
        <v>0</v>
      </c>
      <c r="BM155">
        <f>+Casos_PN_CORR[[#This Row],[8-may]]-Casos_PN_CORR[[#This Row],[7-may]]</f>
        <v>0</v>
      </c>
      <c r="BN155">
        <f>+Casos_PN_CORR[[#This Row],[9-may]]-Casos_PN_CORR[[#This Row],[8-may]]</f>
        <v>0</v>
      </c>
      <c r="BO155">
        <f>+Casos_PN_CORR[[#This Row],[10-may]]-Casos_PN_CORR[[#This Row],[9-may]]</f>
        <v>0</v>
      </c>
      <c r="BP155">
        <f>+Casos_PN_CORR[[#This Row],[11-may]]-Casos_PN_CORR[[#This Row],[10-may]]</f>
        <v>0</v>
      </c>
      <c r="BQ155">
        <f>+Casos_PN_CORR[[#This Row],[12-may]]-Casos_PN_CORR[[#This Row],[11-may]]</f>
        <v>0</v>
      </c>
      <c r="BR155">
        <f>+Casos_PN_CORR[[#This Row],[13-may]]-Casos_PN_CORR[[#This Row],[12-may]]</f>
        <v>0</v>
      </c>
      <c r="BS155">
        <f>+Casos_PN_CORR[[#This Row],[14-may]]-Casos_PN_CORR[[#This Row],[13-may]]</f>
        <v>0</v>
      </c>
      <c r="BT155">
        <f>+Casos_PN_CORR[[#This Row],[15-may]]-Casos_PN_CORR[[#This Row],[14-may]]</f>
        <v>0</v>
      </c>
      <c r="BU155">
        <f>+Casos_PN_CORR[[#This Row],[16-may]]-Casos_PN_CORR[[#This Row],[15-may]]</f>
        <v>0</v>
      </c>
      <c r="BV155">
        <f>+Casos_PN_CORR[[#This Row],[17-may]]-Casos_PN_CORR[[#This Row],[16-may]]</f>
        <v>0</v>
      </c>
      <c r="BW155">
        <f>+Casos_PN_CORR[[#This Row],[18-may]]-Casos_PN_CORR[[#This Row],[17-may]]</f>
        <v>0</v>
      </c>
      <c r="BX155">
        <f>+Casos_PN_CORR[[#This Row],[19-may]]-Casos_PN_CORR[[#This Row],[18-may]]</f>
        <v>0</v>
      </c>
      <c r="BY155">
        <f>+Casos_PN_CORR[[#This Row],[20-may]]-Casos_PN_CORR[[#This Row],[19-may]]</f>
        <v>0</v>
      </c>
      <c r="BZ155">
        <f>+Casos_PN_CORR[[#This Row],[21-may]]-Casos_PN_CORR[[#This Row],[20-may]]</f>
        <v>0</v>
      </c>
      <c r="CA155">
        <f>+Casos_PN_CORR[[#This Row],[22-may]]-Casos_PN_CORR[[#This Row],[21-may]]</f>
        <v>0</v>
      </c>
      <c r="CB155">
        <f>+Casos_PN_CORR[[#This Row],[23-may]]-Casos_PN_CORR[[#This Row],[22-may]]</f>
        <v>0</v>
      </c>
      <c r="CC155">
        <f>+Casos_PN_CORR[[#This Row],[24-may]]-Casos_PN_CORR[[#This Row],[23-may]]</f>
        <v>0</v>
      </c>
      <c r="CD155">
        <f>+Casos_PN_CORR[[#This Row],[25-may]]-Casos_PN_CORR[[#This Row],[24-may]]</f>
        <v>0</v>
      </c>
      <c r="CE155">
        <f>+Casos_PN_CORR[[#This Row],[26-may]]-Casos_PN_CORR[[#This Row],[25-may]]</f>
        <v>0</v>
      </c>
      <c r="CF155">
        <f>+Casos_PN_CORR[[#This Row],[27-may]]-Casos_PN_CORR[[#This Row],[26-may]]</f>
        <v>0</v>
      </c>
      <c r="CG155">
        <f>+Casos_PN_CORR[[#This Row],[28-may]]-Casos_PN_CORR[[#This Row],[27-may]]</f>
        <v>0</v>
      </c>
      <c r="CH155">
        <f>+Casos_PN_CORR[[#This Row],[29-may]]-Casos_PN_CORR[[#This Row],[28-may]]</f>
        <v>0</v>
      </c>
      <c r="CI155">
        <f>+Casos_PN_CORR[[#This Row],[30-may]]-Casos_PN_CORR[[#This Row],[29-may]]</f>
        <v>0</v>
      </c>
      <c r="CJ155">
        <f>+Casos_PN_CORR[[#This Row],[31-may]]-Casos_PN_CORR[[#This Row],[30-may]]</f>
        <v>0</v>
      </c>
      <c r="CK155">
        <f>+Casos_PN_CORR[[#This Row],[1-jun]]-Casos_PN_CORR[[#This Row],[31-may]]</f>
        <v>0</v>
      </c>
      <c r="CL155">
        <f>+Casos_PN_CORR[[#This Row],[2-jun]]-Casos_PN_CORR[[#This Row],[1-jun]]</f>
        <v>0</v>
      </c>
      <c r="CM155">
        <f>+Casos_PN_CORR[[#This Row],[3-jun]]-Casos_PN_CORR[[#This Row],[2-jun]]</f>
        <v>0</v>
      </c>
      <c r="CN155">
        <f>+Casos_PN_CORR[[#This Row],[4-jun]]-Casos_PN_CORR[[#This Row],[3-jun]]</f>
        <v>0</v>
      </c>
      <c r="CO155">
        <f>+Casos_PN_CORR[[#This Row],[5-jun]]-Casos_PN_CORR[[#This Row],[4-jun]]</f>
        <v>0</v>
      </c>
      <c r="CP155">
        <f>+Casos_PN_CORR[[#This Row],[6-jun]]-Casos_PN_CORR[[#This Row],[5-jun]]</f>
        <v>0</v>
      </c>
    </row>
    <row r="156" spans="1:94">
      <c r="A156">
        <v>80805</v>
      </c>
      <c r="B156" s="2" t="s">
        <v>97</v>
      </c>
      <c r="C156" s="2" t="s">
        <v>97</v>
      </c>
      <c r="D156" s="2" t="s">
        <v>311</v>
      </c>
      <c r="E156" s="4">
        <f t="shared" si="2"/>
        <v>450</v>
      </c>
      <c r="F156">
        <f>+Casos_PN_CORR[[#This Row],[10-mar]]</f>
        <v>0</v>
      </c>
      <c r="G156">
        <f>+Casos_PN_CORR[[#This Row],[11-mar]]-Casos_PN_CORR[[#This Row],[10-mar]]</f>
        <v>0</v>
      </c>
      <c r="H156">
        <f>+Casos_PN_CORR[[#This Row],[12-mar]]-Casos_PN_CORR[[#This Row],[11-mar]]</f>
        <v>0</v>
      </c>
      <c r="I156">
        <f>+Casos_PN_CORR[[#This Row],[13-mar]]-Casos_PN_CORR[[#This Row],[12-mar]]</f>
        <v>0</v>
      </c>
      <c r="J156">
        <f>+Casos_PN_CORR[[#This Row],[14-mar]]-Casos_PN_CORR[[#This Row],[13-mar]]</f>
        <v>0</v>
      </c>
      <c r="K156">
        <f>+Casos_PN_CORR[[#This Row],[15-mar]]-Casos_PN_CORR[[#This Row],[14-mar]]</f>
        <v>0</v>
      </c>
      <c r="L156">
        <f>+Casos_PN_CORR[[#This Row],[16-mar]]-Casos_PN_CORR[[#This Row],[15-mar]]</f>
        <v>0</v>
      </c>
      <c r="M156">
        <f>+Casos_PN_CORR[[#This Row],[17-mar]]-Casos_PN_CORR[[#This Row],[16-mar]]</f>
        <v>0</v>
      </c>
      <c r="N156">
        <f>+Casos_PN_CORR[[#This Row],[18-mar]]-Casos_PN_CORR[[#This Row],[17-mar]]</f>
        <v>0</v>
      </c>
      <c r="O156">
        <f>+Casos_PN_CORR[[#This Row],[19-mar]]-Casos_PN_CORR[[#This Row],[18-mar]]</f>
        <v>0</v>
      </c>
      <c r="P156">
        <f>+Casos_PN_CORR[[#This Row],[20-mar]]-Casos_PN_CORR[[#This Row],[19-mar]]</f>
        <v>0</v>
      </c>
      <c r="Q156">
        <f>+Casos_PN_CORR[[#This Row],[21-mar]]-Casos_PN_CORR[[#This Row],[20-mar]]</f>
        <v>0</v>
      </c>
      <c r="R156">
        <f>+Casos_PN_CORR[[#This Row],[22-mar]]-Casos_PN_CORR[[#This Row],[21-mar]]</f>
        <v>0</v>
      </c>
      <c r="S156">
        <f>+Casos_PN_CORR[[#This Row],[23-mar]]-Casos_PN_CORR[[#This Row],[22-mar]]</f>
        <v>0</v>
      </c>
      <c r="T156">
        <f>+Casos_PN_CORR[[#This Row],[24-mar]]-Casos_PN_CORR[[#This Row],[23-mar]]</f>
        <v>0</v>
      </c>
      <c r="U156">
        <f>+Casos_PN_CORR[[#This Row],[25-mar]]-Casos_PN_CORR[[#This Row],[24-mar]]</f>
        <v>0</v>
      </c>
      <c r="V156">
        <f>+Casos_PN_CORR[[#This Row],[26-mar]]-Casos_PN_CORR[[#This Row],[25-mar]]</f>
        <v>0</v>
      </c>
      <c r="W156">
        <f>+Casos_PN_CORR[[#This Row],[27-mar]]-Casos_PN_CORR[[#This Row],[26-mar]]</f>
        <v>0</v>
      </c>
      <c r="X156">
        <f>+Casos_PN_CORR[[#This Row],[28-mar]]-Casos_PN_CORR[[#This Row],[27-mar]]</f>
        <v>0</v>
      </c>
      <c r="Y156">
        <f>+Casos_PN_CORR[[#This Row],[29-mar]]-Casos_PN_CORR[[#This Row],[28-mar]]</f>
        <v>0</v>
      </c>
      <c r="Z156">
        <f>+Casos_PN_CORR[[#This Row],[30-mar]]-Casos_PN_CORR[[#This Row],[29-mar]]</f>
        <v>0</v>
      </c>
      <c r="AA156">
        <f>+Casos_PN_CORR[[#This Row],[31-mar]]-Casos_PN_CORR[[#This Row],[30-mar]]</f>
        <v>0</v>
      </c>
      <c r="AB156">
        <f>+Casos_PN_CORR[[#This Row],[1-abr]]-Casos_PN_CORR[[#This Row],[31-mar]]</f>
        <v>0</v>
      </c>
      <c r="AC156">
        <f>+Casos_PN_CORR[[#This Row],[2-abr]]-Casos_PN_CORR[[#This Row],[1-abr]]</f>
        <v>0</v>
      </c>
      <c r="AD156">
        <f>+Casos_PN_CORR[[#This Row],[3-abr]]-Casos_PN_CORR[[#This Row],[2-abr]]</f>
        <v>0</v>
      </c>
      <c r="AE156">
        <f>+Casos_PN_CORR[[#This Row],[4-abr]]-Casos_PN_CORR[[#This Row],[3-abr]]</f>
        <v>0</v>
      </c>
      <c r="AF156">
        <f>+Casos_PN_CORR[[#This Row],[5-abr]]-Casos_PN_CORR[[#This Row],[4-abr]]</f>
        <v>0</v>
      </c>
      <c r="AG156">
        <f>+Casos_PN_CORR[[#This Row],[6-abr]]-Casos_PN_CORR[[#This Row],[5-abr]]</f>
        <v>0</v>
      </c>
      <c r="AH156">
        <f>+Casos_PN_CORR[[#This Row],[7-abr]]-Casos_PN_CORR[[#This Row],[6-abr]]</f>
        <v>0</v>
      </c>
      <c r="AI156">
        <f>+Casos_PN_CORR[[#This Row],[8-abr]]-Casos_PN_CORR[[#This Row],[7-abr]]</f>
        <v>0</v>
      </c>
      <c r="AJ156">
        <f>+Casos_PN_CORR[[#This Row],[9-abr]]-Casos_PN_CORR[[#This Row],[8-abr]]</f>
        <v>0</v>
      </c>
      <c r="AK156">
        <f>+Casos_PN_CORR[[#This Row],[10-abr]]-Casos_PN_CORR[[#This Row],[9-abr]]</f>
        <v>0</v>
      </c>
      <c r="AL156">
        <f>+Casos_PN_CORR[[#This Row],[11-abr]]-Casos_PN_CORR[[#This Row],[10-abr]]</f>
        <v>0</v>
      </c>
      <c r="AM156">
        <f>+Casos_PN_CORR[[#This Row],[12-abr]]-Casos_PN_CORR[[#This Row],[11-abr]]</f>
        <v>0</v>
      </c>
      <c r="AN156">
        <f>+Casos_PN_CORR[[#This Row],[13-abr]]-Casos_PN_CORR[[#This Row],[12-abr]]</f>
        <v>0</v>
      </c>
      <c r="AO156">
        <f>+Casos_PN_CORR[[#This Row],[14-abr]]-Casos_PN_CORR[[#This Row],[13-abr]]</f>
        <v>0</v>
      </c>
      <c r="AP156">
        <f>+Casos_PN_CORR[[#This Row],[15-abr]]-Casos_PN_CORR[[#This Row],[14-abr]]</f>
        <v>0</v>
      </c>
      <c r="AQ156">
        <f>+Casos_PN_CORR[[#This Row],[16-abr]]-Casos_PN_CORR[[#This Row],[15-abr]]</f>
        <v>0</v>
      </c>
      <c r="AR156">
        <f>+Casos_PN_CORR[[#This Row],[17-abr]]-Casos_PN_CORR[[#This Row],[16-abr]]</f>
        <v>0</v>
      </c>
      <c r="AS156">
        <f>+Casos_PN_CORR[[#This Row],[18-abr]]-Casos_PN_CORR[[#This Row],[17-abr]]</f>
        <v>0</v>
      </c>
      <c r="AT156">
        <f>+Casos_PN_CORR[[#This Row],[19-abr]]-Casos_PN_CORR[[#This Row],[18-abr]]</f>
        <v>0</v>
      </c>
      <c r="AU156">
        <f>+Casos_PN_CORR[[#This Row],[20-abr]]-Casos_PN_CORR[[#This Row],[19-abr]]</f>
        <v>0</v>
      </c>
      <c r="AV156">
        <f>+Casos_PN_CORR[[#This Row],[21-abr]]-Casos_PN_CORR[[#This Row],[20-abr]]</f>
        <v>0</v>
      </c>
      <c r="AW156">
        <f>+Casos_PN_CORR[[#This Row],[22-abr]]-Casos_PN_CORR[[#This Row],[21-abr]]</f>
        <v>0</v>
      </c>
      <c r="AX156">
        <f>+Casos_PN_CORR[[#This Row],[23-abr]]-Casos_PN_CORR[[#This Row],[22-abr]]</f>
        <v>0</v>
      </c>
      <c r="AY156">
        <f>+Casos_PN_CORR[[#This Row],[24-abr]]-Casos_PN_CORR[[#This Row],[23-abr]]</f>
        <v>0</v>
      </c>
      <c r="AZ156">
        <f>+Casos_PN_CORR[[#This Row],[25-abr]]-Casos_PN_CORR[[#This Row],[24-abr]]</f>
        <v>0</v>
      </c>
      <c r="BA156">
        <f>+Casos_PN_CORR[[#This Row],[26-abr]]-Casos_PN_CORR[[#This Row],[25-abr]]</f>
        <v>0</v>
      </c>
      <c r="BB156">
        <f>+Casos_PN_CORR[[#This Row],[27-abr]]-Casos_PN_CORR[[#This Row],[26-abr]]</f>
        <v>0</v>
      </c>
      <c r="BC156">
        <f>+Casos_PN_CORR[[#This Row],[28-abr]]-Casos_PN_CORR[[#This Row],[27-abr]]</f>
        <v>0</v>
      </c>
      <c r="BD156">
        <f>+Casos_PN_CORR[[#This Row],[29-abr]]-Casos_PN_CORR[[#This Row],[28-abr]]</f>
        <v>0</v>
      </c>
      <c r="BE156">
        <f>+Casos_PN_CORR[[#This Row],[30-abr]]-Casos_PN_CORR[[#This Row],[29-abr]]</f>
        <v>0</v>
      </c>
      <c r="BF156">
        <f>+Casos_PN_CORR[[#This Row],[1-may]]-Casos_PN_CORR[[#This Row],[30-abr]]</f>
        <v>0</v>
      </c>
      <c r="BG156">
        <f>+Casos_PN_CORR[[#This Row],[2-may]]-Casos_PN_CORR[[#This Row],[1-may]]</f>
        <v>0</v>
      </c>
      <c r="BH156">
        <f>+Casos_PN_CORR[[#This Row],[3-may]]-Casos_PN_CORR[[#This Row],[2-may]]</f>
        <v>0</v>
      </c>
      <c r="BI156">
        <f>+Casos_PN_CORR[[#This Row],[4-may]]-Casos_PN_CORR[[#This Row],[3-may]]</f>
        <v>0</v>
      </c>
      <c r="BJ156">
        <f>+Casos_PN_CORR[[#This Row],[5-may]]-Casos_PN_CORR[[#This Row],[4-may]]</f>
        <v>0</v>
      </c>
      <c r="BK156">
        <f>+Casos_PN_CORR[[#This Row],[6-may]]-Casos_PN_CORR[[#This Row],[5-may]]</f>
        <v>0</v>
      </c>
      <c r="BL156">
        <f>+Casos_PN_CORR[[#This Row],[7-may]]-Casos_PN_CORR[[#This Row],[6-may]]</f>
        <v>0</v>
      </c>
      <c r="BM156">
        <f>+Casos_PN_CORR[[#This Row],[8-may]]-Casos_PN_CORR[[#This Row],[7-may]]</f>
        <v>0</v>
      </c>
      <c r="BN156">
        <f>+Casos_PN_CORR[[#This Row],[9-may]]-Casos_PN_CORR[[#This Row],[8-may]]</f>
        <v>0</v>
      </c>
      <c r="BO156">
        <f>+Casos_PN_CORR[[#This Row],[10-may]]-Casos_PN_CORR[[#This Row],[9-may]]</f>
        <v>0</v>
      </c>
      <c r="BP156">
        <f>+Casos_PN_CORR[[#This Row],[11-may]]-Casos_PN_CORR[[#This Row],[10-may]]</f>
        <v>0</v>
      </c>
      <c r="BQ156">
        <f>+Casos_PN_CORR[[#This Row],[12-may]]-Casos_PN_CORR[[#This Row],[11-may]]</f>
        <v>0</v>
      </c>
      <c r="BR156">
        <f>+Casos_PN_CORR[[#This Row],[13-may]]-Casos_PN_CORR[[#This Row],[12-may]]</f>
        <v>0</v>
      </c>
      <c r="BS156">
        <f>+Casos_PN_CORR[[#This Row],[14-may]]-Casos_PN_CORR[[#This Row],[13-may]]</f>
        <v>0</v>
      </c>
      <c r="BT156">
        <f>+Casos_PN_CORR[[#This Row],[15-may]]-Casos_PN_CORR[[#This Row],[14-may]]</f>
        <v>0</v>
      </c>
      <c r="BU156">
        <f>+Casos_PN_CORR[[#This Row],[16-may]]-Casos_PN_CORR[[#This Row],[15-may]]</f>
        <v>0</v>
      </c>
      <c r="BV156">
        <f>+Casos_PN_CORR[[#This Row],[17-may]]-Casos_PN_CORR[[#This Row],[16-may]]</f>
        <v>0</v>
      </c>
      <c r="BW156">
        <f>+Casos_PN_CORR[[#This Row],[18-may]]-Casos_PN_CORR[[#This Row],[17-may]]</f>
        <v>0</v>
      </c>
      <c r="BX156">
        <f>+Casos_PN_CORR[[#This Row],[19-may]]-Casos_PN_CORR[[#This Row],[18-may]]</f>
        <v>0</v>
      </c>
      <c r="BY156">
        <f>+Casos_PN_CORR[[#This Row],[20-may]]-Casos_PN_CORR[[#This Row],[19-may]]</f>
        <v>0</v>
      </c>
      <c r="BZ156">
        <f>+Casos_PN_CORR[[#This Row],[21-may]]-Casos_PN_CORR[[#This Row],[20-may]]</f>
        <v>0</v>
      </c>
      <c r="CA156">
        <f>+Casos_PN_CORR[[#This Row],[22-may]]-Casos_PN_CORR[[#This Row],[21-may]]</f>
        <v>0</v>
      </c>
      <c r="CB156">
        <f>+Casos_PN_CORR[[#This Row],[23-may]]-Casos_PN_CORR[[#This Row],[22-may]]</f>
        <v>0</v>
      </c>
      <c r="CC156">
        <f>+Casos_PN_CORR[[#This Row],[24-may]]-Casos_PN_CORR[[#This Row],[23-may]]</f>
        <v>0</v>
      </c>
      <c r="CD156">
        <f>+Casos_PN_CORR[[#This Row],[25-may]]-Casos_PN_CORR[[#This Row],[24-may]]</f>
        <v>0</v>
      </c>
      <c r="CE156">
        <f>+Casos_PN_CORR[[#This Row],[26-may]]-Casos_PN_CORR[[#This Row],[25-may]]</f>
        <v>0</v>
      </c>
      <c r="CF156">
        <f>+Casos_PN_CORR[[#This Row],[27-may]]-Casos_PN_CORR[[#This Row],[26-may]]</f>
        <v>0</v>
      </c>
      <c r="CG156">
        <f>+Casos_PN_CORR[[#This Row],[28-may]]-Casos_PN_CORR[[#This Row],[27-may]]</f>
        <v>0</v>
      </c>
      <c r="CH156">
        <f>+Casos_PN_CORR[[#This Row],[29-may]]-Casos_PN_CORR[[#This Row],[28-may]]</f>
        <v>0</v>
      </c>
      <c r="CI156">
        <f>+Casos_PN_CORR[[#This Row],[30-may]]-Casos_PN_CORR[[#This Row],[29-may]]</f>
        <v>0</v>
      </c>
      <c r="CJ156">
        <f>+Casos_PN_CORR[[#This Row],[31-may]]-Casos_PN_CORR[[#This Row],[30-may]]</f>
        <v>0</v>
      </c>
      <c r="CK156">
        <f>+Casos_PN_CORR[[#This Row],[1-jun]]-Casos_PN_CORR[[#This Row],[31-may]]</f>
        <v>0</v>
      </c>
      <c r="CL156">
        <f>+Casos_PN_CORR[[#This Row],[2-jun]]-Casos_PN_CORR[[#This Row],[1-jun]]</f>
        <v>0</v>
      </c>
      <c r="CM156">
        <f>+Casos_PN_CORR[[#This Row],[3-jun]]-Casos_PN_CORR[[#This Row],[2-jun]]</f>
        <v>0</v>
      </c>
      <c r="CN156">
        <f>+Casos_PN_CORR[[#This Row],[4-jun]]-Casos_PN_CORR[[#This Row],[3-jun]]</f>
        <v>0</v>
      </c>
      <c r="CO156">
        <f>+Casos_PN_CORR[[#This Row],[5-jun]]-Casos_PN_CORR[[#This Row],[4-jun]]</f>
        <v>450</v>
      </c>
      <c r="CP156">
        <f>+Casos_PN_CORR[[#This Row],[6-jun]]-Casos_PN_CORR[[#This Row],[5-jun]]</f>
        <v>0</v>
      </c>
    </row>
    <row r="157" spans="1:94">
      <c r="A157">
        <v>40601</v>
      </c>
      <c r="B157" s="2" t="s">
        <v>115</v>
      </c>
      <c r="C157" s="2" t="s">
        <v>185</v>
      </c>
      <c r="D157" s="2" t="s">
        <v>312</v>
      </c>
      <c r="E157" s="4">
        <f t="shared" si="2"/>
        <v>49</v>
      </c>
      <c r="F157">
        <f>+Casos_PN_CORR[[#This Row],[10-mar]]</f>
        <v>0</v>
      </c>
      <c r="G157">
        <f>+Casos_PN_CORR[[#This Row],[11-mar]]-Casos_PN_CORR[[#This Row],[10-mar]]</f>
        <v>0</v>
      </c>
      <c r="H157">
        <f>+Casos_PN_CORR[[#This Row],[12-mar]]-Casos_PN_CORR[[#This Row],[11-mar]]</f>
        <v>0</v>
      </c>
      <c r="I157">
        <f>+Casos_PN_CORR[[#This Row],[13-mar]]-Casos_PN_CORR[[#This Row],[12-mar]]</f>
        <v>0</v>
      </c>
      <c r="J157">
        <f>+Casos_PN_CORR[[#This Row],[14-mar]]-Casos_PN_CORR[[#This Row],[13-mar]]</f>
        <v>0</v>
      </c>
      <c r="K157">
        <f>+Casos_PN_CORR[[#This Row],[15-mar]]-Casos_PN_CORR[[#This Row],[14-mar]]</f>
        <v>0</v>
      </c>
      <c r="L157">
        <f>+Casos_PN_CORR[[#This Row],[16-mar]]-Casos_PN_CORR[[#This Row],[15-mar]]</f>
        <v>0</v>
      </c>
      <c r="M157">
        <f>+Casos_PN_CORR[[#This Row],[17-mar]]-Casos_PN_CORR[[#This Row],[16-mar]]</f>
        <v>0</v>
      </c>
      <c r="N157">
        <f>+Casos_PN_CORR[[#This Row],[18-mar]]-Casos_PN_CORR[[#This Row],[17-mar]]</f>
        <v>0</v>
      </c>
      <c r="O157">
        <f>+Casos_PN_CORR[[#This Row],[19-mar]]-Casos_PN_CORR[[#This Row],[18-mar]]</f>
        <v>0</v>
      </c>
      <c r="P157">
        <f>+Casos_PN_CORR[[#This Row],[20-mar]]-Casos_PN_CORR[[#This Row],[19-mar]]</f>
        <v>0</v>
      </c>
      <c r="Q157">
        <f>+Casos_PN_CORR[[#This Row],[21-mar]]-Casos_PN_CORR[[#This Row],[20-mar]]</f>
        <v>0</v>
      </c>
      <c r="R157">
        <f>+Casos_PN_CORR[[#This Row],[22-mar]]-Casos_PN_CORR[[#This Row],[21-mar]]</f>
        <v>0</v>
      </c>
      <c r="S157">
        <f>+Casos_PN_CORR[[#This Row],[23-mar]]-Casos_PN_CORR[[#This Row],[22-mar]]</f>
        <v>0</v>
      </c>
      <c r="T157">
        <f>+Casos_PN_CORR[[#This Row],[24-mar]]-Casos_PN_CORR[[#This Row],[23-mar]]</f>
        <v>0</v>
      </c>
      <c r="U157">
        <f>+Casos_PN_CORR[[#This Row],[25-mar]]-Casos_PN_CORR[[#This Row],[24-mar]]</f>
        <v>0</v>
      </c>
      <c r="V157">
        <f>+Casos_PN_CORR[[#This Row],[26-mar]]-Casos_PN_CORR[[#This Row],[25-mar]]</f>
        <v>0</v>
      </c>
      <c r="W157">
        <f>+Casos_PN_CORR[[#This Row],[27-mar]]-Casos_PN_CORR[[#This Row],[26-mar]]</f>
        <v>0</v>
      </c>
      <c r="X157">
        <f>+Casos_PN_CORR[[#This Row],[28-mar]]-Casos_PN_CORR[[#This Row],[27-mar]]</f>
        <v>0</v>
      </c>
      <c r="Y157">
        <f>+Casos_PN_CORR[[#This Row],[29-mar]]-Casos_PN_CORR[[#This Row],[28-mar]]</f>
        <v>0</v>
      </c>
      <c r="Z157">
        <f>+Casos_PN_CORR[[#This Row],[30-mar]]-Casos_PN_CORR[[#This Row],[29-mar]]</f>
        <v>0</v>
      </c>
      <c r="AA157">
        <f>+Casos_PN_CORR[[#This Row],[31-mar]]-Casos_PN_CORR[[#This Row],[30-mar]]</f>
        <v>0</v>
      </c>
      <c r="AB157">
        <f>+Casos_PN_CORR[[#This Row],[1-abr]]-Casos_PN_CORR[[#This Row],[31-mar]]</f>
        <v>0</v>
      </c>
      <c r="AC157">
        <f>+Casos_PN_CORR[[#This Row],[2-abr]]-Casos_PN_CORR[[#This Row],[1-abr]]</f>
        <v>0</v>
      </c>
      <c r="AD157">
        <f>+Casos_PN_CORR[[#This Row],[3-abr]]-Casos_PN_CORR[[#This Row],[2-abr]]</f>
        <v>0</v>
      </c>
      <c r="AE157">
        <f>+Casos_PN_CORR[[#This Row],[4-abr]]-Casos_PN_CORR[[#This Row],[3-abr]]</f>
        <v>0</v>
      </c>
      <c r="AF157">
        <f>+Casos_PN_CORR[[#This Row],[5-abr]]-Casos_PN_CORR[[#This Row],[4-abr]]</f>
        <v>0</v>
      </c>
      <c r="AG157">
        <f>+Casos_PN_CORR[[#This Row],[6-abr]]-Casos_PN_CORR[[#This Row],[5-abr]]</f>
        <v>0</v>
      </c>
      <c r="AH157">
        <f>+Casos_PN_CORR[[#This Row],[7-abr]]-Casos_PN_CORR[[#This Row],[6-abr]]</f>
        <v>0</v>
      </c>
      <c r="AI157">
        <f>+Casos_PN_CORR[[#This Row],[8-abr]]-Casos_PN_CORR[[#This Row],[7-abr]]</f>
        <v>0</v>
      </c>
      <c r="AJ157">
        <f>+Casos_PN_CORR[[#This Row],[9-abr]]-Casos_PN_CORR[[#This Row],[8-abr]]</f>
        <v>0</v>
      </c>
      <c r="AK157">
        <f>+Casos_PN_CORR[[#This Row],[10-abr]]-Casos_PN_CORR[[#This Row],[9-abr]]</f>
        <v>0</v>
      </c>
      <c r="AL157">
        <f>+Casos_PN_CORR[[#This Row],[11-abr]]-Casos_PN_CORR[[#This Row],[10-abr]]</f>
        <v>0</v>
      </c>
      <c r="AM157">
        <f>+Casos_PN_CORR[[#This Row],[12-abr]]-Casos_PN_CORR[[#This Row],[11-abr]]</f>
        <v>0</v>
      </c>
      <c r="AN157">
        <f>+Casos_PN_CORR[[#This Row],[13-abr]]-Casos_PN_CORR[[#This Row],[12-abr]]</f>
        <v>0</v>
      </c>
      <c r="AO157">
        <f>+Casos_PN_CORR[[#This Row],[14-abr]]-Casos_PN_CORR[[#This Row],[13-abr]]</f>
        <v>0</v>
      </c>
      <c r="AP157">
        <f>+Casos_PN_CORR[[#This Row],[15-abr]]-Casos_PN_CORR[[#This Row],[14-abr]]</f>
        <v>0</v>
      </c>
      <c r="AQ157">
        <f>+Casos_PN_CORR[[#This Row],[16-abr]]-Casos_PN_CORR[[#This Row],[15-abr]]</f>
        <v>0</v>
      </c>
      <c r="AR157">
        <f>+Casos_PN_CORR[[#This Row],[17-abr]]-Casos_PN_CORR[[#This Row],[16-abr]]</f>
        <v>0</v>
      </c>
      <c r="AS157">
        <f>+Casos_PN_CORR[[#This Row],[18-abr]]-Casos_PN_CORR[[#This Row],[17-abr]]</f>
        <v>0</v>
      </c>
      <c r="AT157">
        <f>+Casos_PN_CORR[[#This Row],[19-abr]]-Casos_PN_CORR[[#This Row],[18-abr]]</f>
        <v>0</v>
      </c>
      <c r="AU157">
        <f>+Casos_PN_CORR[[#This Row],[20-abr]]-Casos_PN_CORR[[#This Row],[19-abr]]</f>
        <v>0</v>
      </c>
      <c r="AV157">
        <f>+Casos_PN_CORR[[#This Row],[21-abr]]-Casos_PN_CORR[[#This Row],[20-abr]]</f>
        <v>0</v>
      </c>
      <c r="AW157">
        <f>+Casos_PN_CORR[[#This Row],[22-abr]]-Casos_PN_CORR[[#This Row],[21-abr]]</f>
        <v>0</v>
      </c>
      <c r="AX157">
        <f>+Casos_PN_CORR[[#This Row],[23-abr]]-Casos_PN_CORR[[#This Row],[22-abr]]</f>
        <v>0</v>
      </c>
      <c r="AY157">
        <f>+Casos_PN_CORR[[#This Row],[24-abr]]-Casos_PN_CORR[[#This Row],[23-abr]]</f>
        <v>0</v>
      </c>
      <c r="AZ157">
        <f>+Casos_PN_CORR[[#This Row],[25-abr]]-Casos_PN_CORR[[#This Row],[24-abr]]</f>
        <v>0</v>
      </c>
      <c r="BA157">
        <f>+Casos_PN_CORR[[#This Row],[26-abr]]-Casos_PN_CORR[[#This Row],[25-abr]]</f>
        <v>0</v>
      </c>
      <c r="BB157">
        <f>+Casos_PN_CORR[[#This Row],[27-abr]]-Casos_PN_CORR[[#This Row],[26-abr]]</f>
        <v>0</v>
      </c>
      <c r="BC157">
        <f>+Casos_PN_CORR[[#This Row],[28-abr]]-Casos_PN_CORR[[#This Row],[27-abr]]</f>
        <v>0</v>
      </c>
      <c r="BD157">
        <f>+Casos_PN_CORR[[#This Row],[29-abr]]-Casos_PN_CORR[[#This Row],[28-abr]]</f>
        <v>0</v>
      </c>
      <c r="BE157">
        <f>+Casos_PN_CORR[[#This Row],[30-abr]]-Casos_PN_CORR[[#This Row],[29-abr]]</f>
        <v>0</v>
      </c>
      <c r="BF157">
        <f>+Casos_PN_CORR[[#This Row],[1-may]]-Casos_PN_CORR[[#This Row],[30-abr]]</f>
        <v>0</v>
      </c>
      <c r="BG157">
        <f>+Casos_PN_CORR[[#This Row],[2-may]]-Casos_PN_CORR[[#This Row],[1-may]]</f>
        <v>0</v>
      </c>
      <c r="BH157">
        <f>+Casos_PN_CORR[[#This Row],[3-may]]-Casos_PN_CORR[[#This Row],[2-may]]</f>
        <v>0</v>
      </c>
      <c r="BI157">
        <f>+Casos_PN_CORR[[#This Row],[4-may]]-Casos_PN_CORR[[#This Row],[3-may]]</f>
        <v>0</v>
      </c>
      <c r="BJ157">
        <f>+Casos_PN_CORR[[#This Row],[5-may]]-Casos_PN_CORR[[#This Row],[4-may]]</f>
        <v>0</v>
      </c>
      <c r="BK157">
        <f>+Casos_PN_CORR[[#This Row],[6-may]]-Casos_PN_CORR[[#This Row],[5-may]]</f>
        <v>0</v>
      </c>
      <c r="BL157">
        <f>+Casos_PN_CORR[[#This Row],[7-may]]-Casos_PN_CORR[[#This Row],[6-may]]</f>
        <v>0</v>
      </c>
      <c r="BM157">
        <f>+Casos_PN_CORR[[#This Row],[8-may]]-Casos_PN_CORR[[#This Row],[7-may]]</f>
        <v>0</v>
      </c>
      <c r="BN157">
        <f>+Casos_PN_CORR[[#This Row],[9-may]]-Casos_PN_CORR[[#This Row],[8-may]]</f>
        <v>0</v>
      </c>
      <c r="BO157">
        <f>+Casos_PN_CORR[[#This Row],[10-may]]-Casos_PN_CORR[[#This Row],[9-may]]</f>
        <v>0</v>
      </c>
      <c r="BP157">
        <f>+Casos_PN_CORR[[#This Row],[11-may]]-Casos_PN_CORR[[#This Row],[10-may]]</f>
        <v>0</v>
      </c>
      <c r="BQ157">
        <f>+Casos_PN_CORR[[#This Row],[12-may]]-Casos_PN_CORR[[#This Row],[11-may]]</f>
        <v>0</v>
      </c>
      <c r="BR157">
        <f>+Casos_PN_CORR[[#This Row],[13-may]]-Casos_PN_CORR[[#This Row],[12-may]]</f>
        <v>0</v>
      </c>
      <c r="BS157">
        <f>+Casos_PN_CORR[[#This Row],[14-may]]-Casos_PN_CORR[[#This Row],[13-may]]</f>
        <v>0</v>
      </c>
      <c r="BT157">
        <f>+Casos_PN_CORR[[#This Row],[15-may]]-Casos_PN_CORR[[#This Row],[14-may]]</f>
        <v>0</v>
      </c>
      <c r="BU157">
        <f>+Casos_PN_CORR[[#This Row],[16-may]]-Casos_PN_CORR[[#This Row],[15-may]]</f>
        <v>0</v>
      </c>
      <c r="BV157">
        <f>+Casos_PN_CORR[[#This Row],[17-may]]-Casos_PN_CORR[[#This Row],[16-may]]</f>
        <v>0</v>
      </c>
      <c r="BW157">
        <f>+Casos_PN_CORR[[#This Row],[18-may]]-Casos_PN_CORR[[#This Row],[17-may]]</f>
        <v>0</v>
      </c>
      <c r="BX157">
        <f>+Casos_PN_CORR[[#This Row],[19-may]]-Casos_PN_CORR[[#This Row],[18-may]]</f>
        <v>0</v>
      </c>
      <c r="BY157">
        <f>+Casos_PN_CORR[[#This Row],[20-may]]-Casos_PN_CORR[[#This Row],[19-may]]</f>
        <v>0</v>
      </c>
      <c r="BZ157">
        <f>+Casos_PN_CORR[[#This Row],[21-may]]-Casos_PN_CORR[[#This Row],[20-may]]</f>
        <v>0</v>
      </c>
      <c r="CA157">
        <f>+Casos_PN_CORR[[#This Row],[22-may]]-Casos_PN_CORR[[#This Row],[21-may]]</f>
        <v>0</v>
      </c>
      <c r="CB157">
        <f>+Casos_PN_CORR[[#This Row],[23-may]]-Casos_PN_CORR[[#This Row],[22-may]]</f>
        <v>0</v>
      </c>
      <c r="CC157">
        <f>+Casos_PN_CORR[[#This Row],[24-may]]-Casos_PN_CORR[[#This Row],[23-may]]</f>
        <v>0</v>
      </c>
      <c r="CD157">
        <f>+Casos_PN_CORR[[#This Row],[25-may]]-Casos_PN_CORR[[#This Row],[24-may]]</f>
        <v>0</v>
      </c>
      <c r="CE157">
        <f>+Casos_PN_CORR[[#This Row],[26-may]]-Casos_PN_CORR[[#This Row],[25-may]]</f>
        <v>0</v>
      </c>
      <c r="CF157">
        <f>+Casos_PN_CORR[[#This Row],[27-may]]-Casos_PN_CORR[[#This Row],[26-may]]</f>
        <v>0</v>
      </c>
      <c r="CG157">
        <f>+Casos_PN_CORR[[#This Row],[28-may]]-Casos_PN_CORR[[#This Row],[27-may]]</f>
        <v>0</v>
      </c>
      <c r="CH157">
        <f>+Casos_PN_CORR[[#This Row],[29-may]]-Casos_PN_CORR[[#This Row],[28-may]]</f>
        <v>0</v>
      </c>
      <c r="CI157">
        <f>+Casos_PN_CORR[[#This Row],[30-may]]-Casos_PN_CORR[[#This Row],[29-may]]</f>
        <v>0</v>
      </c>
      <c r="CJ157">
        <f>+Casos_PN_CORR[[#This Row],[31-may]]-Casos_PN_CORR[[#This Row],[30-may]]</f>
        <v>0</v>
      </c>
      <c r="CK157">
        <f>+Casos_PN_CORR[[#This Row],[1-jun]]-Casos_PN_CORR[[#This Row],[31-may]]</f>
        <v>0</v>
      </c>
      <c r="CL157">
        <f>+Casos_PN_CORR[[#This Row],[2-jun]]-Casos_PN_CORR[[#This Row],[1-jun]]</f>
        <v>0</v>
      </c>
      <c r="CM157">
        <f>+Casos_PN_CORR[[#This Row],[3-jun]]-Casos_PN_CORR[[#This Row],[2-jun]]</f>
        <v>0</v>
      </c>
      <c r="CN157">
        <f>+Casos_PN_CORR[[#This Row],[4-jun]]-Casos_PN_CORR[[#This Row],[3-jun]]</f>
        <v>0</v>
      </c>
      <c r="CO157">
        <f>+Casos_PN_CORR[[#This Row],[5-jun]]-Casos_PN_CORR[[#This Row],[4-jun]]</f>
        <v>49</v>
      </c>
      <c r="CP157">
        <f>+Casos_PN_CORR[[#This Row],[6-jun]]-Casos_PN_CORR[[#This Row],[5-jun]]</f>
        <v>0</v>
      </c>
    </row>
    <row r="158" spans="1:94">
      <c r="A158">
        <v>40611</v>
      </c>
      <c r="B158" s="2" t="s">
        <v>115</v>
      </c>
      <c r="C158" s="2" t="s">
        <v>185</v>
      </c>
      <c r="D158" s="2" t="s">
        <v>313</v>
      </c>
      <c r="E158" s="4">
        <f t="shared" si="2"/>
        <v>0</v>
      </c>
      <c r="F158">
        <f>+Casos_PN_CORR[[#This Row],[10-mar]]</f>
        <v>0</v>
      </c>
      <c r="G158">
        <f>+Casos_PN_CORR[[#This Row],[11-mar]]-Casos_PN_CORR[[#This Row],[10-mar]]</f>
        <v>0</v>
      </c>
      <c r="H158">
        <f>+Casos_PN_CORR[[#This Row],[12-mar]]-Casos_PN_CORR[[#This Row],[11-mar]]</f>
        <v>0</v>
      </c>
      <c r="I158">
        <f>+Casos_PN_CORR[[#This Row],[13-mar]]-Casos_PN_CORR[[#This Row],[12-mar]]</f>
        <v>0</v>
      </c>
      <c r="J158">
        <f>+Casos_PN_CORR[[#This Row],[14-mar]]-Casos_PN_CORR[[#This Row],[13-mar]]</f>
        <v>0</v>
      </c>
      <c r="K158">
        <f>+Casos_PN_CORR[[#This Row],[15-mar]]-Casos_PN_CORR[[#This Row],[14-mar]]</f>
        <v>0</v>
      </c>
      <c r="L158">
        <f>+Casos_PN_CORR[[#This Row],[16-mar]]-Casos_PN_CORR[[#This Row],[15-mar]]</f>
        <v>0</v>
      </c>
      <c r="M158">
        <f>+Casos_PN_CORR[[#This Row],[17-mar]]-Casos_PN_CORR[[#This Row],[16-mar]]</f>
        <v>0</v>
      </c>
      <c r="N158">
        <f>+Casos_PN_CORR[[#This Row],[18-mar]]-Casos_PN_CORR[[#This Row],[17-mar]]</f>
        <v>0</v>
      </c>
      <c r="O158">
        <f>+Casos_PN_CORR[[#This Row],[19-mar]]-Casos_PN_CORR[[#This Row],[18-mar]]</f>
        <v>0</v>
      </c>
      <c r="P158">
        <f>+Casos_PN_CORR[[#This Row],[20-mar]]-Casos_PN_CORR[[#This Row],[19-mar]]</f>
        <v>0</v>
      </c>
      <c r="Q158">
        <f>+Casos_PN_CORR[[#This Row],[21-mar]]-Casos_PN_CORR[[#This Row],[20-mar]]</f>
        <v>0</v>
      </c>
      <c r="R158">
        <f>+Casos_PN_CORR[[#This Row],[22-mar]]-Casos_PN_CORR[[#This Row],[21-mar]]</f>
        <v>0</v>
      </c>
      <c r="S158">
        <f>+Casos_PN_CORR[[#This Row],[23-mar]]-Casos_PN_CORR[[#This Row],[22-mar]]</f>
        <v>0</v>
      </c>
      <c r="T158">
        <f>+Casos_PN_CORR[[#This Row],[24-mar]]-Casos_PN_CORR[[#This Row],[23-mar]]</f>
        <v>0</v>
      </c>
      <c r="U158">
        <f>+Casos_PN_CORR[[#This Row],[25-mar]]-Casos_PN_CORR[[#This Row],[24-mar]]</f>
        <v>0</v>
      </c>
      <c r="V158">
        <f>+Casos_PN_CORR[[#This Row],[26-mar]]-Casos_PN_CORR[[#This Row],[25-mar]]</f>
        <v>0</v>
      </c>
      <c r="W158">
        <f>+Casos_PN_CORR[[#This Row],[27-mar]]-Casos_PN_CORR[[#This Row],[26-mar]]</f>
        <v>0</v>
      </c>
      <c r="X158">
        <f>+Casos_PN_CORR[[#This Row],[28-mar]]-Casos_PN_CORR[[#This Row],[27-mar]]</f>
        <v>0</v>
      </c>
      <c r="Y158">
        <f>+Casos_PN_CORR[[#This Row],[29-mar]]-Casos_PN_CORR[[#This Row],[28-mar]]</f>
        <v>0</v>
      </c>
      <c r="Z158">
        <f>+Casos_PN_CORR[[#This Row],[30-mar]]-Casos_PN_CORR[[#This Row],[29-mar]]</f>
        <v>0</v>
      </c>
      <c r="AA158">
        <f>+Casos_PN_CORR[[#This Row],[31-mar]]-Casos_PN_CORR[[#This Row],[30-mar]]</f>
        <v>0</v>
      </c>
      <c r="AB158">
        <f>+Casos_PN_CORR[[#This Row],[1-abr]]-Casos_PN_CORR[[#This Row],[31-mar]]</f>
        <v>0</v>
      </c>
      <c r="AC158">
        <f>+Casos_PN_CORR[[#This Row],[2-abr]]-Casos_PN_CORR[[#This Row],[1-abr]]</f>
        <v>0</v>
      </c>
      <c r="AD158">
        <f>+Casos_PN_CORR[[#This Row],[3-abr]]-Casos_PN_CORR[[#This Row],[2-abr]]</f>
        <v>0</v>
      </c>
      <c r="AE158">
        <f>+Casos_PN_CORR[[#This Row],[4-abr]]-Casos_PN_CORR[[#This Row],[3-abr]]</f>
        <v>0</v>
      </c>
      <c r="AF158">
        <f>+Casos_PN_CORR[[#This Row],[5-abr]]-Casos_PN_CORR[[#This Row],[4-abr]]</f>
        <v>0</v>
      </c>
      <c r="AG158">
        <f>+Casos_PN_CORR[[#This Row],[6-abr]]-Casos_PN_CORR[[#This Row],[5-abr]]</f>
        <v>0</v>
      </c>
      <c r="AH158">
        <f>+Casos_PN_CORR[[#This Row],[7-abr]]-Casos_PN_CORR[[#This Row],[6-abr]]</f>
        <v>0</v>
      </c>
      <c r="AI158">
        <f>+Casos_PN_CORR[[#This Row],[8-abr]]-Casos_PN_CORR[[#This Row],[7-abr]]</f>
        <v>0</v>
      </c>
      <c r="AJ158">
        <f>+Casos_PN_CORR[[#This Row],[9-abr]]-Casos_PN_CORR[[#This Row],[8-abr]]</f>
        <v>0</v>
      </c>
      <c r="AK158">
        <f>+Casos_PN_CORR[[#This Row],[10-abr]]-Casos_PN_CORR[[#This Row],[9-abr]]</f>
        <v>0</v>
      </c>
      <c r="AL158">
        <f>+Casos_PN_CORR[[#This Row],[11-abr]]-Casos_PN_CORR[[#This Row],[10-abr]]</f>
        <v>0</v>
      </c>
      <c r="AM158">
        <f>+Casos_PN_CORR[[#This Row],[12-abr]]-Casos_PN_CORR[[#This Row],[11-abr]]</f>
        <v>0</v>
      </c>
      <c r="AN158">
        <f>+Casos_PN_CORR[[#This Row],[13-abr]]-Casos_PN_CORR[[#This Row],[12-abr]]</f>
        <v>0</v>
      </c>
      <c r="AO158">
        <f>+Casos_PN_CORR[[#This Row],[14-abr]]-Casos_PN_CORR[[#This Row],[13-abr]]</f>
        <v>0</v>
      </c>
      <c r="AP158">
        <f>+Casos_PN_CORR[[#This Row],[15-abr]]-Casos_PN_CORR[[#This Row],[14-abr]]</f>
        <v>0</v>
      </c>
      <c r="AQ158">
        <f>+Casos_PN_CORR[[#This Row],[16-abr]]-Casos_PN_CORR[[#This Row],[15-abr]]</f>
        <v>0</v>
      </c>
      <c r="AR158">
        <f>+Casos_PN_CORR[[#This Row],[17-abr]]-Casos_PN_CORR[[#This Row],[16-abr]]</f>
        <v>0</v>
      </c>
      <c r="AS158">
        <f>+Casos_PN_CORR[[#This Row],[18-abr]]-Casos_PN_CORR[[#This Row],[17-abr]]</f>
        <v>0</v>
      </c>
      <c r="AT158">
        <f>+Casos_PN_CORR[[#This Row],[19-abr]]-Casos_PN_CORR[[#This Row],[18-abr]]</f>
        <v>0</v>
      </c>
      <c r="AU158">
        <f>+Casos_PN_CORR[[#This Row],[20-abr]]-Casos_PN_CORR[[#This Row],[19-abr]]</f>
        <v>0</v>
      </c>
      <c r="AV158">
        <f>+Casos_PN_CORR[[#This Row],[21-abr]]-Casos_PN_CORR[[#This Row],[20-abr]]</f>
        <v>0</v>
      </c>
      <c r="AW158">
        <f>+Casos_PN_CORR[[#This Row],[22-abr]]-Casos_PN_CORR[[#This Row],[21-abr]]</f>
        <v>0</v>
      </c>
      <c r="AX158">
        <f>+Casos_PN_CORR[[#This Row],[23-abr]]-Casos_PN_CORR[[#This Row],[22-abr]]</f>
        <v>0</v>
      </c>
      <c r="AY158">
        <f>+Casos_PN_CORR[[#This Row],[24-abr]]-Casos_PN_CORR[[#This Row],[23-abr]]</f>
        <v>0</v>
      </c>
      <c r="AZ158">
        <f>+Casos_PN_CORR[[#This Row],[25-abr]]-Casos_PN_CORR[[#This Row],[24-abr]]</f>
        <v>0</v>
      </c>
      <c r="BA158">
        <f>+Casos_PN_CORR[[#This Row],[26-abr]]-Casos_PN_CORR[[#This Row],[25-abr]]</f>
        <v>0</v>
      </c>
      <c r="BB158">
        <f>+Casos_PN_CORR[[#This Row],[27-abr]]-Casos_PN_CORR[[#This Row],[26-abr]]</f>
        <v>0</v>
      </c>
      <c r="BC158">
        <f>+Casos_PN_CORR[[#This Row],[28-abr]]-Casos_PN_CORR[[#This Row],[27-abr]]</f>
        <v>0</v>
      </c>
      <c r="BD158">
        <f>+Casos_PN_CORR[[#This Row],[29-abr]]-Casos_PN_CORR[[#This Row],[28-abr]]</f>
        <v>0</v>
      </c>
      <c r="BE158">
        <f>+Casos_PN_CORR[[#This Row],[30-abr]]-Casos_PN_CORR[[#This Row],[29-abr]]</f>
        <v>0</v>
      </c>
      <c r="BF158">
        <f>+Casos_PN_CORR[[#This Row],[1-may]]-Casos_PN_CORR[[#This Row],[30-abr]]</f>
        <v>0</v>
      </c>
      <c r="BG158">
        <f>+Casos_PN_CORR[[#This Row],[2-may]]-Casos_PN_CORR[[#This Row],[1-may]]</f>
        <v>0</v>
      </c>
      <c r="BH158">
        <f>+Casos_PN_CORR[[#This Row],[3-may]]-Casos_PN_CORR[[#This Row],[2-may]]</f>
        <v>0</v>
      </c>
      <c r="BI158">
        <f>+Casos_PN_CORR[[#This Row],[4-may]]-Casos_PN_CORR[[#This Row],[3-may]]</f>
        <v>0</v>
      </c>
      <c r="BJ158">
        <f>+Casos_PN_CORR[[#This Row],[5-may]]-Casos_PN_CORR[[#This Row],[4-may]]</f>
        <v>0</v>
      </c>
      <c r="BK158">
        <f>+Casos_PN_CORR[[#This Row],[6-may]]-Casos_PN_CORR[[#This Row],[5-may]]</f>
        <v>0</v>
      </c>
      <c r="BL158">
        <f>+Casos_PN_CORR[[#This Row],[7-may]]-Casos_PN_CORR[[#This Row],[6-may]]</f>
        <v>0</v>
      </c>
      <c r="BM158">
        <f>+Casos_PN_CORR[[#This Row],[8-may]]-Casos_PN_CORR[[#This Row],[7-may]]</f>
        <v>0</v>
      </c>
      <c r="BN158">
        <f>+Casos_PN_CORR[[#This Row],[9-may]]-Casos_PN_CORR[[#This Row],[8-may]]</f>
        <v>0</v>
      </c>
      <c r="BO158">
        <f>+Casos_PN_CORR[[#This Row],[10-may]]-Casos_PN_CORR[[#This Row],[9-may]]</f>
        <v>0</v>
      </c>
      <c r="BP158">
        <f>+Casos_PN_CORR[[#This Row],[11-may]]-Casos_PN_CORR[[#This Row],[10-may]]</f>
        <v>0</v>
      </c>
      <c r="BQ158">
        <f>+Casos_PN_CORR[[#This Row],[12-may]]-Casos_PN_CORR[[#This Row],[11-may]]</f>
        <v>0</v>
      </c>
      <c r="BR158">
        <f>+Casos_PN_CORR[[#This Row],[13-may]]-Casos_PN_CORR[[#This Row],[12-may]]</f>
        <v>0</v>
      </c>
      <c r="BS158">
        <f>+Casos_PN_CORR[[#This Row],[14-may]]-Casos_PN_CORR[[#This Row],[13-may]]</f>
        <v>0</v>
      </c>
      <c r="BT158">
        <f>+Casos_PN_CORR[[#This Row],[15-may]]-Casos_PN_CORR[[#This Row],[14-may]]</f>
        <v>0</v>
      </c>
      <c r="BU158">
        <f>+Casos_PN_CORR[[#This Row],[16-may]]-Casos_PN_CORR[[#This Row],[15-may]]</f>
        <v>0</v>
      </c>
      <c r="BV158">
        <f>+Casos_PN_CORR[[#This Row],[17-may]]-Casos_PN_CORR[[#This Row],[16-may]]</f>
        <v>0</v>
      </c>
      <c r="BW158">
        <f>+Casos_PN_CORR[[#This Row],[18-may]]-Casos_PN_CORR[[#This Row],[17-may]]</f>
        <v>0</v>
      </c>
      <c r="BX158">
        <f>+Casos_PN_CORR[[#This Row],[19-may]]-Casos_PN_CORR[[#This Row],[18-may]]</f>
        <v>0</v>
      </c>
      <c r="BY158">
        <f>+Casos_PN_CORR[[#This Row],[20-may]]-Casos_PN_CORR[[#This Row],[19-may]]</f>
        <v>0</v>
      </c>
      <c r="BZ158">
        <f>+Casos_PN_CORR[[#This Row],[21-may]]-Casos_PN_CORR[[#This Row],[20-may]]</f>
        <v>0</v>
      </c>
      <c r="CA158">
        <f>+Casos_PN_CORR[[#This Row],[22-may]]-Casos_PN_CORR[[#This Row],[21-may]]</f>
        <v>0</v>
      </c>
      <c r="CB158">
        <f>+Casos_PN_CORR[[#This Row],[23-may]]-Casos_PN_CORR[[#This Row],[22-may]]</f>
        <v>0</v>
      </c>
      <c r="CC158">
        <f>+Casos_PN_CORR[[#This Row],[24-may]]-Casos_PN_CORR[[#This Row],[23-may]]</f>
        <v>0</v>
      </c>
      <c r="CD158">
        <f>+Casos_PN_CORR[[#This Row],[25-may]]-Casos_PN_CORR[[#This Row],[24-may]]</f>
        <v>0</v>
      </c>
      <c r="CE158">
        <f>+Casos_PN_CORR[[#This Row],[26-may]]-Casos_PN_CORR[[#This Row],[25-may]]</f>
        <v>0</v>
      </c>
      <c r="CF158">
        <f>+Casos_PN_CORR[[#This Row],[27-may]]-Casos_PN_CORR[[#This Row],[26-may]]</f>
        <v>0</v>
      </c>
      <c r="CG158">
        <f>+Casos_PN_CORR[[#This Row],[28-may]]-Casos_PN_CORR[[#This Row],[27-may]]</f>
        <v>0</v>
      </c>
      <c r="CH158">
        <f>+Casos_PN_CORR[[#This Row],[29-may]]-Casos_PN_CORR[[#This Row],[28-may]]</f>
        <v>0</v>
      </c>
      <c r="CI158">
        <f>+Casos_PN_CORR[[#This Row],[30-may]]-Casos_PN_CORR[[#This Row],[29-may]]</f>
        <v>0</v>
      </c>
      <c r="CJ158">
        <f>+Casos_PN_CORR[[#This Row],[31-may]]-Casos_PN_CORR[[#This Row],[30-may]]</f>
        <v>0</v>
      </c>
      <c r="CK158">
        <f>+Casos_PN_CORR[[#This Row],[1-jun]]-Casos_PN_CORR[[#This Row],[31-may]]</f>
        <v>0</v>
      </c>
      <c r="CL158">
        <f>+Casos_PN_CORR[[#This Row],[2-jun]]-Casos_PN_CORR[[#This Row],[1-jun]]</f>
        <v>0</v>
      </c>
      <c r="CM158">
        <f>+Casos_PN_CORR[[#This Row],[3-jun]]-Casos_PN_CORR[[#This Row],[2-jun]]</f>
        <v>0</v>
      </c>
      <c r="CN158">
        <f>+Casos_PN_CORR[[#This Row],[4-jun]]-Casos_PN_CORR[[#This Row],[3-jun]]</f>
        <v>0</v>
      </c>
      <c r="CO158">
        <f>+Casos_PN_CORR[[#This Row],[5-jun]]-Casos_PN_CORR[[#This Row],[4-jun]]</f>
        <v>0</v>
      </c>
      <c r="CP158">
        <f>+Casos_PN_CORR[[#This Row],[6-jun]]-Casos_PN_CORR[[#This Row],[5-jun]]</f>
        <v>0</v>
      </c>
    </row>
    <row r="159" spans="1:94">
      <c r="A159">
        <v>40612</v>
      </c>
      <c r="B159" s="2" t="s">
        <v>115</v>
      </c>
      <c r="C159" s="2" t="s">
        <v>185</v>
      </c>
      <c r="D159" s="2" t="s">
        <v>314</v>
      </c>
      <c r="E159" s="4">
        <f t="shared" si="2"/>
        <v>0</v>
      </c>
      <c r="F159">
        <f>+Casos_PN_CORR[[#This Row],[10-mar]]</f>
        <v>0</v>
      </c>
      <c r="G159">
        <f>+Casos_PN_CORR[[#This Row],[11-mar]]-Casos_PN_CORR[[#This Row],[10-mar]]</f>
        <v>0</v>
      </c>
      <c r="H159">
        <f>+Casos_PN_CORR[[#This Row],[12-mar]]-Casos_PN_CORR[[#This Row],[11-mar]]</f>
        <v>0</v>
      </c>
      <c r="I159">
        <f>+Casos_PN_CORR[[#This Row],[13-mar]]-Casos_PN_CORR[[#This Row],[12-mar]]</f>
        <v>0</v>
      </c>
      <c r="J159">
        <f>+Casos_PN_CORR[[#This Row],[14-mar]]-Casos_PN_CORR[[#This Row],[13-mar]]</f>
        <v>0</v>
      </c>
      <c r="K159">
        <f>+Casos_PN_CORR[[#This Row],[15-mar]]-Casos_PN_CORR[[#This Row],[14-mar]]</f>
        <v>0</v>
      </c>
      <c r="L159">
        <f>+Casos_PN_CORR[[#This Row],[16-mar]]-Casos_PN_CORR[[#This Row],[15-mar]]</f>
        <v>0</v>
      </c>
      <c r="M159">
        <f>+Casos_PN_CORR[[#This Row],[17-mar]]-Casos_PN_CORR[[#This Row],[16-mar]]</f>
        <v>0</v>
      </c>
      <c r="N159">
        <f>+Casos_PN_CORR[[#This Row],[18-mar]]-Casos_PN_CORR[[#This Row],[17-mar]]</f>
        <v>0</v>
      </c>
      <c r="O159">
        <f>+Casos_PN_CORR[[#This Row],[19-mar]]-Casos_PN_CORR[[#This Row],[18-mar]]</f>
        <v>0</v>
      </c>
      <c r="P159">
        <f>+Casos_PN_CORR[[#This Row],[20-mar]]-Casos_PN_CORR[[#This Row],[19-mar]]</f>
        <v>0</v>
      </c>
      <c r="Q159">
        <f>+Casos_PN_CORR[[#This Row],[21-mar]]-Casos_PN_CORR[[#This Row],[20-mar]]</f>
        <v>0</v>
      </c>
      <c r="R159">
        <f>+Casos_PN_CORR[[#This Row],[22-mar]]-Casos_PN_CORR[[#This Row],[21-mar]]</f>
        <v>0</v>
      </c>
      <c r="S159">
        <f>+Casos_PN_CORR[[#This Row],[23-mar]]-Casos_PN_CORR[[#This Row],[22-mar]]</f>
        <v>0</v>
      </c>
      <c r="T159">
        <f>+Casos_PN_CORR[[#This Row],[24-mar]]-Casos_PN_CORR[[#This Row],[23-mar]]</f>
        <v>0</v>
      </c>
      <c r="U159">
        <f>+Casos_PN_CORR[[#This Row],[25-mar]]-Casos_PN_CORR[[#This Row],[24-mar]]</f>
        <v>0</v>
      </c>
      <c r="V159">
        <f>+Casos_PN_CORR[[#This Row],[26-mar]]-Casos_PN_CORR[[#This Row],[25-mar]]</f>
        <v>0</v>
      </c>
      <c r="W159">
        <f>+Casos_PN_CORR[[#This Row],[27-mar]]-Casos_PN_CORR[[#This Row],[26-mar]]</f>
        <v>0</v>
      </c>
      <c r="X159">
        <f>+Casos_PN_CORR[[#This Row],[28-mar]]-Casos_PN_CORR[[#This Row],[27-mar]]</f>
        <v>0</v>
      </c>
      <c r="Y159">
        <f>+Casos_PN_CORR[[#This Row],[29-mar]]-Casos_PN_CORR[[#This Row],[28-mar]]</f>
        <v>0</v>
      </c>
      <c r="Z159">
        <f>+Casos_PN_CORR[[#This Row],[30-mar]]-Casos_PN_CORR[[#This Row],[29-mar]]</f>
        <v>0</v>
      </c>
      <c r="AA159">
        <f>+Casos_PN_CORR[[#This Row],[31-mar]]-Casos_PN_CORR[[#This Row],[30-mar]]</f>
        <v>0</v>
      </c>
      <c r="AB159">
        <f>+Casos_PN_CORR[[#This Row],[1-abr]]-Casos_PN_CORR[[#This Row],[31-mar]]</f>
        <v>0</v>
      </c>
      <c r="AC159">
        <f>+Casos_PN_CORR[[#This Row],[2-abr]]-Casos_PN_CORR[[#This Row],[1-abr]]</f>
        <v>0</v>
      </c>
      <c r="AD159">
        <f>+Casos_PN_CORR[[#This Row],[3-abr]]-Casos_PN_CORR[[#This Row],[2-abr]]</f>
        <v>0</v>
      </c>
      <c r="AE159">
        <f>+Casos_PN_CORR[[#This Row],[4-abr]]-Casos_PN_CORR[[#This Row],[3-abr]]</f>
        <v>0</v>
      </c>
      <c r="AF159">
        <f>+Casos_PN_CORR[[#This Row],[5-abr]]-Casos_PN_CORR[[#This Row],[4-abr]]</f>
        <v>0</v>
      </c>
      <c r="AG159">
        <f>+Casos_PN_CORR[[#This Row],[6-abr]]-Casos_PN_CORR[[#This Row],[5-abr]]</f>
        <v>0</v>
      </c>
      <c r="AH159">
        <f>+Casos_PN_CORR[[#This Row],[7-abr]]-Casos_PN_CORR[[#This Row],[6-abr]]</f>
        <v>0</v>
      </c>
      <c r="AI159">
        <f>+Casos_PN_CORR[[#This Row],[8-abr]]-Casos_PN_CORR[[#This Row],[7-abr]]</f>
        <v>0</v>
      </c>
      <c r="AJ159">
        <f>+Casos_PN_CORR[[#This Row],[9-abr]]-Casos_PN_CORR[[#This Row],[8-abr]]</f>
        <v>0</v>
      </c>
      <c r="AK159">
        <f>+Casos_PN_CORR[[#This Row],[10-abr]]-Casos_PN_CORR[[#This Row],[9-abr]]</f>
        <v>0</v>
      </c>
      <c r="AL159">
        <f>+Casos_PN_CORR[[#This Row],[11-abr]]-Casos_PN_CORR[[#This Row],[10-abr]]</f>
        <v>0</v>
      </c>
      <c r="AM159">
        <f>+Casos_PN_CORR[[#This Row],[12-abr]]-Casos_PN_CORR[[#This Row],[11-abr]]</f>
        <v>0</v>
      </c>
      <c r="AN159">
        <f>+Casos_PN_CORR[[#This Row],[13-abr]]-Casos_PN_CORR[[#This Row],[12-abr]]</f>
        <v>0</v>
      </c>
      <c r="AO159">
        <f>+Casos_PN_CORR[[#This Row],[14-abr]]-Casos_PN_CORR[[#This Row],[13-abr]]</f>
        <v>0</v>
      </c>
      <c r="AP159">
        <f>+Casos_PN_CORR[[#This Row],[15-abr]]-Casos_PN_CORR[[#This Row],[14-abr]]</f>
        <v>0</v>
      </c>
      <c r="AQ159">
        <f>+Casos_PN_CORR[[#This Row],[16-abr]]-Casos_PN_CORR[[#This Row],[15-abr]]</f>
        <v>0</v>
      </c>
      <c r="AR159">
        <f>+Casos_PN_CORR[[#This Row],[17-abr]]-Casos_PN_CORR[[#This Row],[16-abr]]</f>
        <v>0</v>
      </c>
      <c r="AS159">
        <f>+Casos_PN_CORR[[#This Row],[18-abr]]-Casos_PN_CORR[[#This Row],[17-abr]]</f>
        <v>0</v>
      </c>
      <c r="AT159">
        <f>+Casos_PN_CORR[[#This Row],[19-abr]]-Casos_PN_CORR[[#This Row],[18-abr]]</f>
        <v>0</v>
      </c>
      <c r="AU159">
        <f>+Casos_PN_CORR[[#This Row],[20-abr]]-Casos_PN_CORR[[#This Row],[19-abr]]</f>
        <v>0</v>
      </c>
      <c r="AV159">
        <f>+Casos_PN_CORR[[#This Row],[21-abr]]-Casos_PN_CORR[[#This Row],[20-abr]]</f>
        <v>0</v>
      </c>
      <c r="AW159">
        <f>+Casos_PN_CORR[[#This Row],[22-abr]]-Casos_PN_CORR[[#This Row],[21-abr]]</f>
        <v>0</v>
      </c>
      <c r="AX159">
        <f>+Casos_PN_CORR[[#This Row],[23-abr]]-Casos_PN_CORR[[#This Row],[22-abr]]</f>
        <v>0</v>
      </c>
      <c r="AY159">
        <f>+Casos_PN_CORR[[#This Row],[24-abr]]-Casos_PN_CORR[[#This Row],[23-abr]]</f>
        <v>0</v>
      </c>
      <c r="AZ159">
        <f>+Casos_PN_CORR[[#This Row],[25-abr]]-Casos_PN_CORR[[#This Row],[24-abr]]</f>
        <v>0</v>
      </c>
      <c r="BA159">
        <f>+Casos_PN_CORR[[#This Row],[26-abr]]-Casos_PN_CORR[[#This Row],[25-abr]]</f>
        <v>0</v>
      </c>
      <c r="BB159">
        <f>+Casos_PN_CORR[[#This Row],[27-abr]]-Casos_PN_CORR[[#This Row],[26-abr]]</f>
        <v>0</v>
      </c>
      <c r="BC159">
        <f>+Casos_PN_CORR[[#This Row],[28-abr]]-Casos_PN_CORR[[#This Row],[27-abr]]</f>
        <v>0</v>
      </c>
      <c r="BD159">
        <f>+Casos_PN_CORR[[#This Row],[29-abr]]-Casos_PN_CORR[[#This Row],[28-abr]]</f>
        <v>0</v>
      </c>
      <c r="BE159">
        <f>+Casos_PN_CORR[[#This Row],[30-abr]]-Casos_PN_CORR[[#This Row],[29-abr]]</f>
        <v>0</v>
      </c>
      <c r="BF159">
        <f>+Casos_PN_CORR[[#This Row],[1-may]]-Casos_PN_CORR[[#This Row],[30-abr]]</f>
        <v>0</v>
      </c>
      <c r="BG159">
        <f>+Casos_PN_CORR[[#This Row],[2-may]]-Casos_PN_CORR[[#This Row],[1-may]]</f>
        <v>0</v>
      </c>
      <c r="BH159">
        <f>+Casos_PN_CORR[[#This Row],[3-may]]-Casos_PN_CORR[[#This Row],[2-may]]</f>
        <v>0</v>
      </c>
      <c r="BI159">
        <f>+Casos_PN_CORR[[#This Row],[4-may]]-Casos_PN_CORR[[#This Row],[3-may]]</f>
        <v>0</v>
      </c>
      <c r="BJ159">
        <f>+Casos_PN_CORR[[#This Row],[5-may]]-Casos_PN_CORR[[#This Row],[4-may]]</f>
        <v>0</v>
      </c>
      <c r="BK159">
        <f>+Casos_PN_CORR[[#This Row],[6-may]]-Casos_PN_CORR[[#This Row],[5-may]]</f>
        <v>0</v>
      </c>
      <c r="BL159">
        <f>+Casos_PN_CORR[[#This Row],[7-may]]-Casos_PN_CORR[[#This Row],[6-may]]</f>
        <v>0</v>
      </c>
      <c r="BM159">
        <f>+Casos_PN_CORR[[#This Row],[8-may]]-Casos_PN_CORR[[#This Row],[7-may]]</f>
        <v>0</v>
      </c>
      <c r="BN159">
        <f>+Casos_PN_CORR[[#This Row],[9-may]]-Casos_PN_CORR[[#This Row],[8-may]]</f>
        <v>0</v>
      </c>
      <c r="BO159">
        <f>+Casos_PN_CORR[[#This Row],[10-may]]-Casos_PN_CORR[[#This Row],[9-may]]</f>
        <v>0</v>
      </c>
      <c r="BP159">
        <f>+Casos_PN_CORR[[#This Row],[11-may]]-Casos_PN_CORR[[#This Row],[10-may]]</f>
        <v>0</v>
      </c>
      <c r="BQ159">
        <f>+Casos_PN_CORR[[#This Row],[12-may]]-Casos_PN_CORR[[#This Row],[11-may]]</f>
        <v>0</v>
      </c>
      <c r="BR159">
        <f>+Casos_PN_CORR[[#This Row],[13-may]]-Casos_PN_CORR[[#This Row],[12-may]]</f>
        <v>0</v>
      </c>
      <c r="BS159">
        <f>+Casos_PN_CORR[[#This Row],[14-may]]-Casos_PN_CORR[[#This Row],[13-may]]</f>
        <v>0</v>
      </c>
      <c r="BT159">
        <f>+Casos_PN_CORR[[#This Row],[15-may]]-Casos_PN_CORR[[#This Row],[14-may]]</f>
        <v>0</v>
      </c>
      <c r="BU159">
        <f>+Casos_PN_CORR[[#This Row],[16-may]]-Casos_PN_CORR[[#This Row],[15-may]]</f>
        <v>0</v>
      </c>
      <c r="BV159">
        <f>+Casos_PN_CORR[[#This Row],[17-may]]-Casos_PN_CORR[[#This Row],[16-may]]</f>
        <v>0</v>
      </c>
      <c r="BW159">
        <f>+Casos_PN_CORR[[#This Row],[18-may]]-Casos_PN_CORR[[#This Row],[17-may]]</f>
        <v>0</v>
      </c>
      <c r="BX159">
        <f>+Casos_PN_CORR[[#This Row],[19-may]]-Casos_PN_CORR[[#This Row],[18-may]]</f>
        <v>0</v>
      </c>
      <c r="BY159">
        <f>+Casos_PN_CORR[[#This Row],[20-may]]-Casos_PN_CORR[[#This Row],[19-may]]</f>
        <v>0</v>
      </c>
      <c r="BZ159">
        <f>+Casos_PN_CORR[[#This Row],[21-may]]-Casos_PN_CORR[[#This Row],[20-may]]</f>
        <v>0</v>
      </c>
      <c r="CA159">
        <f>+Casos_PN_CORR[[#This Row],[22-may]]-Casos_PN_CORR[[#This Row],[21-may]]</f>
        <v>0</v>
      </c>
      <c r="CB159">
        <f>+Casos_PN_CORR[[#This Row],[23-may]]-Casos_PN_CORR[[#This Row],[22-may]]</f>
        <v>0</v>
      </c>
      <c r="CC159">
        <f>+Casos_PN_CORR[[#This Row],[24-may]]-Casos_PN_CORR[[#This Row],[23-may]]</f>
        <v>0</v>
      </c>
      <c r="CD159">
        <f>+Casos_PN_CORR[[#This Row],[25-may]]-Casos_PN_CORR[[#This Row],[24-may]]</f>
        <v>0</v>
      </c>
      <c r="CE159">
        <f>+Casos_PN_CORR[[#This Row],[26-may]]-Casos_PN_CORR[[#This Row],[25-may]]</f>
        <v>0</v>
      </c>
      <c r="CF159">
        <f>+Casos_PN_CORR[[#This Row],[27-may]]-Casos_PN_CORR[[#This Row],[26-may]]</f>
        <v>0</v>
      </c>
      <c r="CG159">
        <f>+Casos_PN_CORR[[#This Row],[28-may]]-Casos_PN_CORR[[#This Row],[27-may]]</f>
        <v>0</v>
      </c>
      <c r="CH159">
        <f>+Casos_PN_CORR[[#This Row],[29-may]]-Casos_PN_CORR[[#This Row],[28-may]]</f>
        <v>0</v>
      </c>
      <c r="CI159">
        <f>+Casos_PN_CORR[[#This Row],[30-may]]-Casos_PN_CORR[[#This Row],[29-may]]</f>
        <v>0</v>
      </c>
      <c r="CJ159">
        <f>+Casos_PN_CORR[[#This Row],[31-may]]-Casos_PN_CORR[[#This Row],[30-may]]</f>
        <v>0</v>
      </c>
      <c r="CK159">
        <f>+Casos_PN_CORR[[#This Row],[1-jun]]-Casos_PN_CORR[[#This Row],[31-may]]</f>
        <v>0</v>
      </c>
      <c r="CL159">
        <f>+Casos_PN_CORR[[#This Row],[2-jun]]-Casos_PN_CORR[[#This Row],[1-jun]]</f>
        <v>0</v>
      </c>
      <c r="CM159">
        <f>+Casos_PN_CORR[[#This Row],[3-jun]]-Casos_PN_CORR[[#This Row],[2-jun]]</f>
        <v>0</v>
      </c>
      <c r="CN159">
        <f>+Casos_PN_CORR[[#This Row],[4-jun]]-Casos_PN_CORR[[#This Row],[3-jun]]</f>
        <v>0</v>
      </c>
      <c r="CO159">
        <f>+Casos_PN_CORR[[#This Row],[5-jun]]-Casos_PN_CORR[[#This Row],[4-jun]]</f>
        <v>0</v>
      </c>
      <c r="CP159">
        <f>+Casos_PN_CORR[[#This Row],[6-jun]]-Casos_PN_CORR[[#This Row],[5-jun]]</f>
        <v>0</v>
      </c>
    </row>
    <row r="160" spans="1:94">
      <c r="A160">
        <v>120313</v>
      </c>
      <c r="B160" s="2" t="s">
        <v>104</v>
      </c>
      <c r="C160" s="2" t="s">
        <v>126</v>
      </c>
      <c r="D160" s="2" t="s">
        <v>315</v>
      </c>
      <c r="E160" s="4">
        <f t="shared" si="2"/>
        <v>0</v>
      </c>
      <c r="F160">
        <f>+Casos_PN_CORR[[#This Row],[10-mar]]</f>
        <v>0</v>
      </c>
      <c r="G160">
        <f>+Casos_PN_CORR[[#This Row],[11-mar]]-Casos_PN_CORR[[#This Row],[10-mar]]</f>
        <v>0</v>
      </c>
      <c r="H160">
        <f>+Casos_PN_CORR[[#This Row],[12-mar]]-Casos_PN_CORR[[#This Row],[11-mar]]</f>
        <v>0</v>
      </c>
      <c r="I160">
        <f>+Casos_PN_CORR[[#This Row],[13-mar]]-Casos_PN_CORR[[#This Row],[12-mar]]</f>
        <v>0</v>
      </c>
      <c r="J160">
        <f>+Casos_PN_CORR[[#This Row],[14-mar]]-Casos_PN_CORR[[#This Row],[13-mar]]</f>
        <v>0</v>
      </c>
      <c r="K160">
        <f>+Casos_PN_CORR[[#This Row],[15-mar]]-Casos_PN_CORR[[#This Row],[14-mar]]</f>
        <v>0</v>
      </c>
      <c r="L160">
        <f>+Casos_PN_CORR[[#This Row],[16-mar]]-Casos_PN_CORR[[#This Row],[15-mar]]</f>
        <v>0</v>
      </c>
      <c r="M160">
        <f>+Casos_PN_CORR[[#This Row],[17-mar]]-Casos_PN_CORR[[#This Row],[16-mar]]</f>
        <v>0</v>
      </c>
      <c r="N160">
        <f>+Casos_PN_CORR[[#This Row],[18-mar]]-Casos_PN_CORR[[#This Row],[17-mar]]</f>
        <v>0</v>
      </c>
      <c r="O160">
        <f>+Casos_PN_CORR[[#This Row],[19-mar]]-Casos_PN_CORR[[#This Row],[18-mar]]</f>
        <v>0</v>
      </c>
      <c r="P160">
        <f>+Casos_PN_CORR[[#This Row],[20-mar]]-Casos_PN_CORR[[#This Row],[19-mar]]</f>
        <v>0</v>
      </c>
      <c r="Q160">
        <f>+Casos_PN_CORR[[#This Row],[21-mar]]-Casos_PN_CORR[[#This Row],[20-mar]]</f>
        <v>0</v>
      </c>
      <c r="R160">
        <f>+Casos_PN_CORR[[#This Row],[22-mar]]-Casos_PN_CORR[[#This Row],[21-mar]]</f>
        <v>0</v>
      </c>
      <c r="S160">
        <f>+Casos_PN_CORR[[#This Row],[23-mar]]-Casos_PN_CORR[[#This Row],[22-mar]]</f>
        <v>0</v>
      </c>
      <c r="T160">
        <f>+Casos_PN_CORR[[#This Row],[24-mar]]-Casos_PN_CORR[[#This Row],[23-mar]]</f>
        <v>0</v>
      </c>
      <c r="U160">
        <f>+Casos_PN_CORR[[#This Row],[25-mar]]-Casos_PN_CORR[[#This Row],[24-mar]]</f>
        <v>0</v>
      </c>
      <c r="V160">
        <f>+Casos_PN_CORR[[#This Row],[26-mar]]-Casos_PN_CORR[[#This Row],[25-mar]]</f>
        <v>0</v>
      </c>
      <c r="W160">
        <f>+Casos_PN_CORR[[#This Row],[27-mar]]-Casos_PN_CORR[[#This Row],[26-mar]]</f>
        <v>0</v>
      </c>
      <c r="X160">
        <f>+Casos_PN_CORR[[#This Row],[28-mar]]-Casos_PN_CORR[[#This Row],[27-mar]]</f>
        <v>0</v>
      </c>
      <c r="Y160">
        <f>+Casos_PN_CORR[[#This Row],[29-mar]]-Casos_PN_CORR[[#This Row],[28-mar]]</f>
        <v>0</v>
      </c>
      <c r="Z160">
        <f>+Casos_PN_CORR[[#This Row],[30-mar]]-Casos_PN_CORR[[#This Row],[29-mar]]</f>
        <v>0</v>
      </c>
      <c r="AA160">
        <f>+Casos_PN_CORR[[#This Row],[31-mar]]-Casos_PN_CORR[[#This Row],[30-mar]]</f>
        <v>0</v>
      </c>
      <c r="AB160">
        <f>+Casos_PN_CORR[[#This Row],[1-abr]]-Casos_PN_CORR[[#This Row],[31-mar]]</f>
        <v>0</v>
      </c>
      <c r="AC160">
        <f>+Casos_PN_CORR[[#This Row],[2-abr]]-Casos_PN_CORR[[#This Row],[1-abr]]</f>
        <v>0</v>
      </c>
      <c r="AD160">
        <f>+Casos_PN_CORR[[#This Row],[3-abr]]-Casos_PN_CORR[[#This Row],[2-abr]]</f>
        <v>0</v>
      </c>
      <c r="AE160">
        <f>+Casos_PN_CORR[[#This Row],[4-abr]]-Casos_PN_CORR[[#This Row],[3-abr]]</f>
        <v>0</v>
      </c>
      <c r="AF160">
        <f>+Casos_PN_CORR[[#This Row],[5-abr]]-Casos_PN_CORR[[#This Row],[4-abr]]</f>
        <v>0</v>
      </c>
      <c r="AG160">
        <f>+Casos_PN_CORR[[#This Row],[6-abr]]-Casos_PN_CORR[[#This Row],[5-abr]]</f>
        <v>0</v>
      </c>
      <c r="AH160">
        <f>+Casos_PN_CORR[[#This Row],[7-abr]]-Casos_PN_CORR[[#This Row],[6-abr]]</f>
        <v>0</v>
      </c>
      <c r="AI160">
        <f>+Casos_PN_CORR[[#This Row],[8-abr]]-Casos_PN_CORR[[#This Row],[7-abr]]</f>
        <v>0</v>
      </c>
      <c r="AJ160">
        <f>+Casos_PN_CORR[[#This Row],[9-abr]]-Casos_PN_CORR[[#This Row],[8-abr]]</f>
        <v>0</v>
      </c>
      <c r="AK160">
        <f>+Casos_PN_CORR[[#This Row],[10-abr]]-Casos_PN_CORR[[#This Row],[9-abr]]</f>
        <v>0</v>
      </c>
      <c r="AL160">
        <f>+Casos_PN_CORR[[#This Row],[11-abr]]-Casos_PN_CORR[[#This Row],[10-abr]]</f>
        <v>0</v>
      </c>
      <c r="AM160">
        <f>+Casos_PN_CORR[[#This Row],[12-abr]]-Casos_PN_CORR[[#This Row],[11-abr]]</f>
        <v>0</v>
      </c>
      <c r="AN160">
        <f>+Casos_PN_CORR[[#This Row],[13-abr]]-Casos_PN_CORR[[#This Row],[12-abr]]</f>
        <v>0</v>
      </c>
      <c r="AO160">
        <f>+Casos_PN_CORR[[#This Row],[14-abr]]-Casos_PN_CORR[[#This Row],[13-abr]]</f>
        <v>0</v>
      </c>
      <c r="AP160">
        <f>+Casos_PN_CORR[[#This Row],[15-abr]]-Casos_PN_CORR[[#This Row],[14-abr]]</f>
        <v>0</v>
      </c>
      <c r="AQ160">
        <f>+Casos_PN_CORR[[#This Row],[16-abr]]-Casos_PN_CORR[[#This Row],[15-abr]]</f>
        <v>0</v>
      </c>
      <c r="AR160">
        <f>+Casos_PN_CORR[[#This Row],[17-abr]]-Casos_PN_CORR[[#This Row],[16-abr]]</f>
        <v>0</v>
      </c>
      <c r="AS160">
        <f>+Casos_PN_CORR[[#This Row],[18-abr]]-Casos_PN_CORR[[#This Row],[17-abr]]</f>
        <v>0</v>
      </c>
      <c r="AT160">
        <f>+Casos_PN_CORR[[#This Row],[19-abr]]-Casos_PN_CORR[[#This Row],[18-abr]]</f>
        <v>0</v>
      </c>
      <c r="AU160">
        <f>+Casos_PN_CORR[[#This Row],[20-abr]]-Casos_PN_CORR[[#This Row],[19-abr]]</f>
        <v>0</v>
      </c>
      <c r="AV160">
        <f>+Casos_PN_CORR[[#This Row],[21-abr]]-Casos_PN_CORR[[#This Row],[20-abr]]</f>
        <v>0</v>
      </c>
      <c r="AW160">
        <f>+Casos_PN_CORR[[#This Row],[22-abr]]-Casos_PN_CORR[[#This Row],[21-abr]]</f>
        <v>0</v>
      </c>
      <c r="AX160">
        <f>+Casos_PN_CORR[[#This Row],[23-abr]]-Casos_PN_CORR[[#This Row],[22-abr]]</f>
        <v>0</v>
      </c>
      <c r="AY160">
        <f>+Casos_PN_CORR[[#This Row],[24-abr]]-Casos_PN_CORR[[#This Row],[23-abr]]</f>
        <v>0</v>
      </c>
      <c r="AZ160">
        <f>+Casos_PN_CORR[[#This Row],[25-abr]]-Casos_PN_CORR[[#This Row],[24-abr]]</f>
        <v>0</v>
      </c>
      <c r="BA160">
        <f>+Casos_PN_CORR[[#This Row],[26-abr]]-Casos_PN_CORR[[#This Row],[25-abr]]</f>
        <v>0</v>
      </c>
      <c r="BB160">
        <f>+Casos_PN_CORR[[#This Row],[27-abr]]-Casos_PN_CORR[[#This Row],[26-abr]]</f>
        <v>0</v>
      </c>
      <c r="BC160">
        <f>+Casos_PN_CORR[[#This Row],[28-abr]]-Casos_PN_CORR[[#This Row],[27-abr]]</f>
        <v>0</v>
      </c>
      <c r="BD160">
        <f>+Casos_PN_CORR[[#This Row],[29-abr]]-Casos_PN_CORR[[#This Row],[28-abr]]</f>
        <v>0</v>
      </c>
      <c r="BE160">
        <f>+Casos_PN_CORR[[#This Row],[30-abr]]-Casos_PN_CORR[[#This Row],[29-abr]]</f>
        <v>0</v>
      </c>
      <c r="BF160">
        <f>+Casos_PN_CORR[[#This Row],[1-may]]-Casos_PN_CORR[[#This Row],[30-abr]]</f>
        <v>0</v>
      </c>
      <c r="BG160">
        <f>+Casos_PN_CORR[[#This Row],[2-may]]-Casos_PN_CORR[[#This Row],[1-may]]</f>
        <v>0</v>
      </c>
      <c r="BH160">
        <f>+Casos_PN_CORR[[#This Row],[3-may]]-Casos_PN_CORR[[#This Row],[2-may]]</f>
        <v>0</v>
      </c>
      <c r="BI160">
        <f>+Casos_PN_CORR[[#This Row],[4-may]]-Casos_PN_CORR[[#This Row],[3-may]]</f>
        <v>0</v>
      </c>
      <c r="BJ160">
        <f>+Casos_PN_CORR[[#This Row],[5-may]]-Casos_PN_CORR[[#This Row],[4-may]]</f>
        <v>0</v>
      </c>
      <c r="BK160">
        <f>+Casos_PN_CORR[[#This Row],[6-may]]-Casos_PN_CORR[[#This Row],[5-may]]</f>
        <v>0</v>
      </c>
      <c r="BL160">
        <f>+Casos_PN_CORR[[#This Row],[7-may]]-Casos_PN_CORR[[#This Row],[6-may]]</f>
        <v>0</v>
      </c>
      <c r="BM160">
        <f>+Casos_PN_CORR[[#This Row],[8-may]]-Casos_PN_CORR[[#This Row],[7-may]]</f>
        <v>0</v>
      </c>
      <c r="BN160">
        <f>+Casos_PN_CORR[[#This Row],[9-may]]-Casos_PN_CORR[[#This Row],[8-may]]</f>
        <v>0</v>
      </c>
      <c r="BO160">
        <f>+Casos_PN_CORR[[#This Row],[10-may]]-Casos_PN_CORR[[#This Row],[9-may]]</f>
        <v>0</v>
      </c>
      <c r="BP160">
        <f>+Casos_PN_CORR[[#This Row],[11-may]]-Casos_PN_CORR[[#This Row],[10-may]]</f>
        <v>0</v>
      </c>
      <c r="BQ160">
        <f>+Casos_PN_CORR[[#This Row],[12-may]]-Casos_PN_CORR[[#This Row],[11-may]]</f>
        <v>0</v>
      </c>
      <c r="BR160">
        <f>+Casos_PN_CORR[[#This Row],[13-may]]-Casos_PN_CORR[[#This Row],[12-may]]</f>
        <v>0</v>
      </c>
      <c r="BS160">
        <f>+Casos_PN_CORR[[#This Row],[14-may]]-Casos_PN_CORR[[#This Row],[13-may]]</f>
        <v>0</v>
      </c>
      <c r="BT160">
        <f>+Casos_PN_CORR[[#This Row],[15-may]]-Casos_PN_CORR[[#This Row],[14-may]]</f>
        <v>0</v>
      </c>
      <c r="BU160">
        <f>+Casos_PN_CORR[[#This Row],[16-may]]-Casos_PN_CORR[[#This Row],[15-may]]</f>
        <v>0</v>
      </c>
      <c r="BV160">
        <f>+Casos_PN_CORR[[#This Row],[17-may]]-Casos_PN_CORR[[#This Row],[16-may]]</f>
        <v>0</v>
      </c>
      <c r="BW160">
        <f>+Casos_PN_CORR[[#This Row],[18-may]]-Casos_PN_CORR[[#This Row],[17-may]]</f>
        <v>0</v>
      </c>
      <c r="BX160">
        <f>+Casos_PN_CORR[[#This Row],[19-may]]-Casos_PN_CORR[[#This Row],[18-may]]</f>
        <v>0</v>
      </c>
      <c r="BY160">
        <f>+Casos_PN_CORR[[#This Row],[20-may]]-Casos_PN_CORR[[#This Row],[19-may]]</f>
        <v>0</v>
      </c>
      <c r="BZ160">
        <f>+Casos_PN_CORR[[#This Row],[21-may]]-Casos_PN_CORR[[#This Row],[20-may]]</f>
        <v>0</v>
      </c>
      <c r="CA160">
        <f>+Casos_PN_CORR[[#This Row],[22-may]]-Casos_PN_CORR[[#This Row],[21-may]]</f>
        <v>0</v>
      </c>
      <c r="CB160">
        <f>+Casos_PN_CORR[[#This Row],[23-may]]-Casos_PN_CORR[[#This Row],[22-may]]</f>
        <v>0</v>
      </c>
      <c r="CC160">
        <f>+Casos_PN_CORR[[#This Row],[24-may]]-Casos_PN_CORR[[#This Row],[23-may]]</f>
        <v>0</v>
      </c>
      <c r="CD160">
        <f>+Casos_PN_CORR[[#This Row],[25-may]]-Casos_PN_CORR[[#This Row],[24-may]]</f>
        <v>0</v>
      </c>
      <c r="CE160">
        <f>+Casos_PN_CORR[[#This Row],[26-may]]-Casos_PN_CORR[[#This Row],[25-may]]</f>
        <v>0</v>
      </c>
      <c r="CF160">
        <f>+Casos_PN_CORR[[#This Row],[27-may]]-Casos_PN_CORR[[#This Row],[26-may]]</f>
        <v>0</v>
      </c>
      <c r="CG160">
        <f>+Casos_PN_CORR[[#This Row],[28-may]]-Casos_PN_CORR[[#This Row],[27-may]]</f>
        <v>0</v>
      </c>
      <c r="CH160">
        <f>+Casos_PN_CORR[[#This Row],[29-may]]-Casos_PN_CORR[[#This Row],[28-may]]</f>
        <v>0</v>
      </c>
      <c r="CI160">
        <f>+Casos_PN_CORR[[#This Row],[30-may]]-Casos_PN_CORR[[#This Row],[29-may]]</f>
        <v>0</v>
      </c>
      <c r="CJ160">
        <f>+Casos_PN_CORR[[#This Row],[31-may]]-Casos_PN_CORR[[#This Row],[30-may]]</f>
        <v>0</v>
      </c>
      <c r="CK160">
        <f>+Casos_PN_CORR[[#This Row],[1-jun]]-Casos_PN_CORR[[#This Row],[31-may]]</f>
        <v>0</v>
      </c>
      <c r="CL160">
        <f>+Casos_PN_CORR[[#This Row],[2-jun]]-Casos_PN_CORR[[#This Row],[1-jun]]</f>
        <v>0</v>
      </c>
      <c r="CM160">
        <f>+Casos_PN_CORR[[#This Row],[3-jun]]-Casos_PN_CORR[[#This Row],[2-jun]]</f>
        <v>0</v>
      </c>
      <c r="CN160">
        <f>+Casos_PN_CORR[[#This Row],[4-jun]]-Casos_PN_CORR[[#This Row],[3-jun]]</f>
        <v>0</v>
      </c>
      <c r="CO160">
        <f>+Casos_PN_CORR[[#This Row],[5-jun]]-Casos_PN_CORR[[#This Row],[4-jun]]</f>
        <v>0</v>
      </c>
      <c r="CP160">
        <f>+Casos_PN_CORR[[#This Row],[6-jun]]-Casos_PN_CORR[[#This Row],[5-jun]]</f>
        <v>0</v>
      </c>
    </row>
    <row r="161" spans="1:94">
      <c r="A161">
        <v>120315</v>
      </c>
      <c r="B161" s="2" t="s">
        <v>104</v>
      </c>
      <c r="C161" s="2" t="s">
        <v>126</v>
      </c>
      <c r="D161" s="2" t="s">
        <v>316</v>
      </c>
      <c r="E161" s="4">
        <f t="shared" si="2"/>
        <v>0</v>
      </c>
      <c r="F161">
        <f>+Casos_PN_CORR[[#This Row],[10-mar]]</f>
        <v>0</v>
      </c>
      <c r="G161">
        <f>+Casos_PN_CORR[[#This Row],[11-mar]]-Casos_PN_CORR[[#This Row],[10-mar]]</f>
        <v>0</v>
      </c>
      <c r="H161">
        <f>+Casos_PN_CORR[[#This Row],[12-mar]]-Casos_PN_CORR[[#This Row],[11-mar]]</f>
        <v>0</v>
      </c>
      <c r="I161">
        <f>+Casos_PN_CORR[[#This Row],[13-mar]]-Casos_PN_CORR[[#This Row],[12-mar]]</f>
        <v>0</v>
      </c>
      <c r="J161">
        <f>+Casos_PN_CORR[[#This Row],[14-mar]]-Casos_PN_CORR[[#This Row],[13-mar]]</f>
        <v>0</v>
      </c>
      <c r="K161">
        <f>+Casos_PN_CORR[[#This Row],[15-mar]]-Casos_PN_CORR[[#This Row],[14-mar]]</f>
        <v>0</v>
      </c>
      <c r="L161">
        <f>+Casos_PN_CORR[[#This Row],[16-mar]]-Casos_PN_CORR[[#This Row],[15-mar]]</f>
        <v>0</v>
      </c>
      <c r="M161">
        <f>+Casos_PN_CORR[[#This Row],[17-mar]]-Casos_PN_CORR[[#This Row],[16-mar]]</f>
        <v>0</v>
      </c>
      <c r="N161">
        <f>+Casos_PN_CORR[[#This Row],[18-mar]]-Casos_PN_CORR[[#This Row],[17-mar]]</f>
        <v>0</v>
      </c>
      <c r="O161">
        <f>+Casos_PN_CORR[[#This Row],[19-mar]]-Casos_PN_CORR[[#This Row],[18-mar]]</f>
        <v>0</v>
      </c>
      <c r="P161">
        <f>+Casos_PN_CORR[[#This Row],[20-mar]]-Casos_PN_CORR[[#This Row],[19-mar]]</f>
        <v>0</v>
      </c>
      <c r="Q161">
        <f>+Casos_PN_CORR[[#This Row],[21-mar]]-Casos_PN_CORR[[#This Row],[20-mar]]</f>
        <v>0</v>
      </c>
      <c r="R161">
        <f>+Casos_PN_CORR[[#This Row],[22-mar]]-Casos_PN_CORR[[#This Row],[21-mar]]</f>
        <v>0</v>
      </c>
      <c r="S161">
        <f>+Casos_PN_CORR[[#This Row],[23-mar]]-Casos_PN_CORR[[#This Row],[22-mar]]</f>
        <v>0</v>
      </c>
      <c r="T161">
        <f>+Casos_PN_CORR[[#This Row],[24-mar]]-Casos_PN_CORR[[#This Row],[23-mar]]</f>
        <v>0</v>
      </c>
      <c r="U161">
        <f>+Casos_PN_CORR[[#This Row],[25-mar]]-Casos_PN_CORR[[#This Row],[24-mar]]</f>
        <v>0</v>
      </c>
      <c r="V161">
        <f>+Casos_PN_CORR[[#This Row],[26-mar]]-Casos_PN_CORR[[#This Row],[25-mar]]</f>
        <v>0</v>
      </c>
      <c r="W161">
        <f>+Casos_PN_CORR[[#This Row],[27-mar]]-Casos_PN_CORR[[#This Row],[26-mar]]</f>
        <v>0</v>
      </c>
      <c r="X161">
        <f>+Casos_PN_CORR[[#This Row],[28-mar]]-Casos_PN_CORR[[#This Row],[27-mar]]</f>
        <v>0</v>
      </c>
      <c r="Y161">
        <f>+Casos_PN_CORR[[#This Row],[29-mar]]-Casos_PN_CORR[[#This Row],[28-mar]]</f>
        <v>0</v>
      </c>
      <c r="Z161">
        <f>+Casos_PN_CORR[[#This Row],[30-mar]]-Casos_PN_CORR[[#This Row],[29-mar]]</f>
        <v>0</v>
      </c>
      <c r="AA161">
        <f>+Casos_PN_CORR[[#This Row],[31-mar]]-Casos_PN_CORR[[#This Row],[30-mar]]</f>
        <v>0</v>
      </c>
      <c r="AB161">
        <f>+Casos_PN_CORR[[#This Row],[1-abr]]-Casos_PN_CORR[[#This Row],[31-mar]]</f>
        <v>0</v>
      </c>
      <c r="AC161">
        <f>+Casos_PN_CORR[[#This Row],[2-abr]]-Casos_PN_CORR[[#This Row],[1-abr]]</f>
        <v>0</v>
      </c>
      <c r="AD161">
        <f>+Casos_PN_CORR[[#This Row],[3-abr]]-Casos_PN_CORR[[#This Row],[2-abr]]</f>
        <v>0</v>
      </c>
      <c r="AE161">
        <f>+Casos_PN_CORR[[#This Row],[4-abr]]-Casos_PN_CORR[[#This Row],[3-abr]]</f>
        <v>0</v>
      </c>
      <c r="AF161">
        <f>+Casos_PN_CORR[[#This Row],[5-abr]]-Casos_PN_CORR[[#This Row],[4-abr]]</f>
        <v>0</v>
      </c>
      <c r="AG161">
        <f>+Casos_PN_CORR[[#This Row],[6-abr]]-Casos_PN_CORR[[#This Row],[5-abr]]</f>
        <v>0</v>
      </c>
      <c r="AH161">
        <f>+Casos_PN_CORR[[#This Row],[7-abr]]-Casos_PN_CORR[[#This Row],[6-abr]]</f>
        <v>0</v>
      </c>
      <c r="AI161">
        <f>+Casos_PN_CORR[[#This Row],[8-abr]]-Casos_PN_CORR[[#This Row],[7-abr]]</f>
        <v>0</v>
      </c>
      <c r="AJ161">
        <f>+Casos_PN_CORR[[#This Row],[9-abr]]-Casos_PN_CORR[[#This Row],[8-abr]]</f>
        <v>0</v>
      </c>
      <c r="AK161">
        <f>+Casos_PN_CORR[[#This Row],[10-abr]]-Casos_PN_CORR[[#This Row],[9-abr]]</f>
        <v>0</v>
      </c>
      <c r="AL161">
        <f>+Casos_PN_CORR[[#This Row],[11-abr]]-Casos_PN_CORR[[#This Row],[10-abr]]</f>
        <v>0</v>
      </c>
      <c r="AM161">
        <f>+Casos_PN_CORR[[#This Row],[12-abr]]-Casos_PN_CORR[[#This Row],[11-abr]]</f>
        <v>0</v>
      </c>
      <c r="AN161">
        <f>+Casos_PN_CORR[[#This Row],[13-abr]]-Casos_PN_CORR[[#This Row],[12-abr]]</f>
        <v>0</v>
      </c>
      <c r="AO161">
        <f>+Casos_PN_CORR[[#This Row],[14-abr]]-Casos_PN_CORR[[#This Row],[13-abr]]</f>
        <v>0</v>
      </c>
      <c r="AP161">
        <f>+Casos_PN_CORR[[#This Row],[15-abr]]-Casos_PN_CORR[[#This Row],[14-abr]]</f>
        <v>0</v>
      </c>
      <c r="AQ161">
        <f>+Casos_PN_CORR[[#This Row],[16-abr]]-Casos_PN_CORR[[#This Row],[15-abr]]</f>
        <v>0</v>
      </c>
      <c r="AR161">
        <f>+Casos_PN_CORR[[#This Row],[17-abr]]-Casos_PN_CORR[[#This Row],[16-abr]]</f>
        <v>0</v>
      </c>
      <c r="AS161">
        <f>+Casos_PN_CORR[[#This Row],[18-abr]]-Casos_PN_CORR[[#This Row],[17-abr]]</f>
        <v>0</v>
      </c>
      <c r="AT161">
        <f>+Casos_PN_CORR[[#This Row],[19-abr]]-Casos_PN_CORR[[#This Row],[18-abr]]</f>
        <v>0</v>
      </c>
      <c r="AU161">
        <f>+Casos_PN_CORR[[#This Row],[20-abr]]-Casos_PN_CORR[[#This Row],[19-abr]]</f>
        <v>0</v>
      </c>
      <c r="AV161">
        <f>+Casos_PN_CORR[[#This Row],[21-abr]]-Casos_PN_CORR[[#This Row],[20-abr]]</f>
        <v>0</v>
      </c>
      <c r="AW161">
        <f>+Casos_PN_CORR[[#This Row],[22-abr]]-Casos_PN_CORR[[#This Row],[21-abr]]</f>
        <v>0</v>
      </c>
      <c r="AX161">
        <f>+Casos_PN_CORR[[#This Row],[23-abr]]-Casos_PN_CORR[[#This Row],[22-abr]]</f>
        <v>0</v>
      </c>
      <c r="AY161">
        <f>+Casos_PN_CORR[[#This Row],[24-abr]]-Casos_PN_CORR[[#This Row],[23-abr]]</f>
        <v>0</v>
      </c>
      <c r="AZ161">
        <f>+Casos_PN_CORR[[#This Row],[25-abr]]-Casos_PN_CORR[[#This Row],[24-abr]]</f>
        <v>0</v>
      </c>
      <c r="BA161">
        <f>+Casos_PN_CORR[[#This Row],[26-abr]]-Casos_PN_CORR[[#This Row],[25-abr]]</f>
        <v>0</v>
      </c>
      <c r="BB161">
        <f>+Casos_PN_CORR[[#This Row],[27-abr]]-Casos_PN_CORR[[#This Row],[26-abr]]</f>
        <v>0</v>
      </c>
      <c r="BC161">
        <f>+Casos_PN_CORR[[#This Row],[28-abr]]-Casos_PN_CORR[[#This Row],[27-abr]]</f>
        <v>0</v>
      </c>
      <c r="BD161">
        <f>+Casos_PN_CORR[[#This Row],[29-abr]]-Casos_PN_CORR[[#This Row],[28-abr]]</f>
        <v>0</v>
      </c>
      <c r="BE161">
        <f>+Casos_PN_CORR[[#This Row],[30-abr]]-Casos_PN_CORR[[#This Row],[29-abr]]</f>
        <v>0</v>
      </c>
      <c r="BF161">
        <f>+Casos_PN_CORR[[#This Row],[1-may]]-Casos_PN_CORR[[#This Row],[30-abr]]</f>
        <v>0</v>
      </c>
      <c r="BG161">
        <f>+Casos_PN_CORR[[#This Row],[2-may]]-Casos_PN_CORR[[#This Row],[1-may]]</f>
        <v>0</v>
      </c>
      <c r="BH161">
        <f>+Casos_PN_CORR[[#This Row],[3-may]]-Casos_PN_CORR[[#This Row],[2-may]]</f>
        <v>0</v>
      </c>
      <c r="BI161">
        <f>+Casos_PN_CORR[[#This Row],[4-may]]-Casos_PN_CORR[[#This Row],[3-may]]</f>
        <v>0</v>
      </c>
      <c r="BJ161">
        <f>+Casos_PN_CORR[[#This Row],[5-may]]-Casos_PN_CORR[[#This Row],[4-may]]</f>
        <v>0</v>
      </c>
      <c r="BK161">
        <f>+Casos_PN_CORR[[#This Row],[6-may]]-Casos_PN_CORR[[#This Row],[5-may]]</f>
        <v>0</v>
      </c>
      <c r="BL161">
        <f>+Casos_PN_CORR[[#This Row],[7-may]]-Casos_PN_CORR[[#This Row],[6-may]]</f>
        <v>0</v>
      </c>
      <c r="BM161">
        <f>+Casos_PN_CORR[[#This Row],[8-may]]-Casos_PN_CORR[[#This Row],[7-may]]</f>
        <v>0</v>
      </c>
      <c r="BN161">
        <f>+Casos_PN_CORR[[#This Row],[9-may]]-Casos_PN_CORR[[#This Row],[8-may]]</f>
        <v>0</v>
      </c>
      <c r="BO161">
        <f>+Casos_PN_CORR[[#This Row],[10-may]]-Casos_PN_CORR[[#This Row],[9-may]]</f>
        <v>0</v>
      </c>
      <c r="BP161">
        <f>+Casos_PN_CORR[[#This Row],[11-may]]-Casos_PN_CORR[[#This Row],[10-may]]</f>
        <v>0</v>
      </c>
      <c r="BQ161">
        <f>+Casos_PN_CORR[[#This Row],[12-may]]-Casos_PN_CORR[[#This Row],[11-may]]</f>
        <v>0</v>
      </c>
      <c r="BR161">
        <f>+Casos_PN_CORR[[#This Row],[13-may]]-Casos_PN_CORR[[#This Row],[12-may]]</f>
        <v>0</v>
      </c>
      <c r="BS161">
        <f>+Casos_PN_CORR[[#This Row],[14-may]]-Casos_PN_CORR[[#This Row],[13-may]]</f>
        <v>0</v>
      </c>
      <c r="BT161">
        <f>+Casos_PN_CORR[[#This Row],[15-may]]-Casos_PN_CORR[[#This Row],[14-may]]</f>
        <v>0</v>
      </c>
      <c r="BU161">
        <f>+Casos_PN_CORR[[#This Row],[16-may]]-Casos_PN_CORR[[#This Row],[15-may]]</f>
        <v>0</v>
      </c>
      <c r="BV161">
        <f>+Casos_PN_CORR[[#This Row],[17-may]]-Casos_PN_CORR[[#This Row],[16-may]]</f>
        <v>0</v>
      </c>
      <c r="BW161">
        <f>+Casos_PN_CORR[[#This Row],[18-may]]-Casos_PN_CORR[[#This Row],[17-may]]</f>
        <v>0</v>
      </c>
      <c r="BX161">
        <f>+Casos_PN_CORR[[#This Row],[19-may]]-Casos_PN_CORR[[#This Row],[18-may]]</f>
        <v>0</v>
      </c>
      <c r="BY161">
        <f>+Casos_PN_CORR[[#This Row],[20-may]]-Casos_PN_CORR[[#This Row],[19-may]]</f>
        <v>0</v>
      </c>
      <c r="BZ161">
        <f>+Casos_PN_CORR[[#This Row],[21-may]]-Casos_PN_CORR[[#This Row],[20-may]]</f>
        <v>0</v>
      </c>
      <c r="CA161">
        <f>+Casos_PN_CORR[[#This Row],[22-may]]-Casos_PN_CORR[[#This Row],[21-may]]</f>
        <v>0</v>
      </c>
      <c r="CB161">
        <f>+Casos_PN_CORR[[#This Row],[23-may]]-Casos_PN_CORR[[#This Row],[22-may]]</f>
        <v>0</v>
      </c>
      <c r="CC161">
        <f>+Casos_PN_CORR[[#This Row],[24-may]]-Casos_PN_CORR[[#This Row],[23-may]]</f>
        <v>0</v>
      </c>
      <c r="CD161">
        <f>+Casos_PN_CORR[[#This Row],[25-may]]-Casos_PN_CORR[[#This Row],[24-may]]</f>
        <v>0</v>
      </c>
      <c r="CE161">
        <f>+Casos_PN_CORR[[#This Row],[26-may]]-Casos_PN_CORR[[#This Row],[25-may]]</f>
        <v>0</v>
      </c>
      <c r="CF161">
        <f>+Casos_PN_CORR[[#This Row],[27-may]]-Casos_PN_CORR[[#This Row],[26-may]]</f>
        <v>0</v>
      </c>
      <c r="CG161">
        <f>+Casos_PN_CORR[[#This Row],[28-may]]-Casos_PN_CORR[[#This Row],[27-may]]</f>
        <v>0</v>
      </c>
      <c r="CH161">
        <f>+Casos_PN_CORR[[#This Row],[29-may]]-Casos_PN_CORR[[#This Row],[28-may]]</f>
        <v>0</v>
      </c>
      <c r="CI161">
        <f>+Casos_PN_CORR[[#This Row],[30-may]]-Casos_PN_CORR[[#This Row],[29-may]]</f>
        <v>0</v>
      </c>
      <c r="CJ161">
        <f>+Casos_PN_CORR[[#This Row],[31-may]]-Casos_PN_CORR[[#This Row],[30-may]]</f>
        <v>0</v>
      </c>
      <c r="CK161">
        <f>+Casos_PN_CORR[[#This Row],[1-jun]]-Casos_PN_CORR[[#This Row],[31-may]]</f>
        <v>0</v>
      </c>
      <c r="CL161">
        <f>+Casos_PN_CORR[[#This Row],[2-jun]]-Casos_PN_CORR[[#This Row],[1-jun]]</f>
        <v>0</v>
      </c>
      <c r="CM161">
        <f>+Casos_PN_CORR[[#This Row],[3-jun]]-Casos_PN_CORR[[#This Row],[2-jun]]</f>
        <v>0</v>
      </c>
      <c r="CN161">
        <f>+Casos_PN_CORR[[#This Row],[4-jun]]-Casos_PN_CORR[[#This Row],[3-jun]]</f>
        <v>0</v>
      </c>
      <c r="CO161">
        <f>+Casos_PN_CORR[[#This Row],[5-jun]]-Casos_PN_CORR[[#This Row],[4-jun]]</f>
        <v>0</v>
      </c>
      <c r="CP161">
        <f>+Casos_PN_CORR[[#This Row],[6-jun]]-Casos_PN_CORR[[#This Row],[5-jun]]</f>
        <v>0</v>
      </c>
    </row>
    <row r="162" spans="1:94">
      <c r="A162">
        <v>40102</v>
      </c>
      <c r="B162" s="2" t="s">
        <v>115</v>
      </c>
      <c r="C162" s="2" t="s">
        <v>116</v>
      </c>
      <c r="D162" s="2" t="s">
        <v>317</v>
      </c>
      <c r="E162" s="4">
        <f t="shared" si="2"/>
        <v>129</v>
      </c>
      <c r="F162">
        <f>+Casos_PN_CORR[[#This Row],[10-mar]]</f>
        <v>0</v>
      </c>
      <c r="G162">
        <f>+Casos_PN_CORR[[#This Row],[11-mar]]-Casos_PN_CORR[[#This Row],[10-mar]]</f>
        <v>0</v>
      </c>
      <c r="H162">
        <f>+Casos_PN_CORR[[#This Row],[12-mar]]-Casos_PN_CORR[[#This Row],[11-mar]]</f>
        <v>0</v>
      </c>
      <c r="I162">
        <f>+Casos_PN_CORR[[#This Row],[13-mar]]-Casos_PN_CORR[[#This Row],[12-mar]]</f>
        <v>0</v>
      </c>
      <c r="J162">
        <f>+Casos_PN_CORR[[#This Row],[14-mar]]-Casos_PN_CORR[[#This Row],[13-mar]]</f>
        <v>0</v>
      </c>
      <c r="K162">
        <f>+Casos_PN_CORR[[#This Row],[15-mar]]-Casos_PN_CORR[[#This Row],[14-mar]]</f>
        <v>0</v>
      </c>
      <c r="L162">
        <f>+Casos_PN_CORR[[#This Row],[16-mar]]-Casos_PN_CORR[[#This Row],[15-mar]]</f>
        <v>0</v>
      </c>
      <c r="M162">
        <f>+Casos_PN_CORR[[#This Row],[17-mar]]-Casos_PN_CORR[[#This Row],[16-mar]]</f>
        <v>0</v>
      </c>
      <c r="N162">
        <f>+Casos_PN_CORR[[#This Row],[18-mar]]-Casos_PN_CORR[[#This Row],[17-mar]]</f>
        <v>0</v>
      </c>
      <c r="O162">
        <f>+Casos_PN_CORR[[#This Row],[19-mar]]-Casos_PN_CORR[[#This Row],[18-mar]]</f>
        <v>0</v>
      </c>
      <c r="P162">
        <f>+Casos_PN_CORR[[#This Row],[20-mar]]-Casos_PN_CORR[[#This Row],[19-mar]]</f>
        <v>0</v>
      </c>
      <c r="Q162">
        <f>+Casos_PN_CORR[[#This Row],[21-mar]]-Casos_PN_CORR[[#This Row],[20-mar]]</f>
        <v>0</v>
      </c>
      <c r="R162">
        <f>+Casos_PN_CORR[[#This Row],[22-mar]]-Casos_PN_CORR[[#This Row],[21-mar]]</f>
        <v>0</v>
      </c>
      <c r="S162">
        <f>+Casos_PN_CORR[[#This Row],[23-mar]]-Casos_PN_CORR[[#This Row],[22-mar]]</f>
        <v>0</v>
      </c>
      <c r="T162">
        <f>+Casos_PN_CORR[[#This Row],[24-mar]]-Casos_PN_CORR[[#This Row],[23-mar]]</f>
        <v>0</v>
      </c>
      <c r="U162">
        <f>+Casos_PN_CORR[[#This Row],[25-mar]]-Casos_PN_CORR[[#This Row],[24-mar]]</f>
        <v>0</v>
      </c>
      <c r="V162">
        <f>+Casos_PN_CORR[[#This Row],[26-mar]]-Casos_PN_CORR[[#This Row],[25-mar]]</f>
        <v>0</v>
      </c>
      <c r="W162">
        <f>+Casos_PN_CORR[[#This Row],[27-mar]]-Casos_PN_CORR[[#This Row],[26-mar]]</f>
        <v>0</v>
      </c>
      <c r="X162">
        <f>+Casos_PN_CORR[[#This Row],[28-mar]]-Casos_PN_CORR[[#This Row],[27-mar]]</f>
        <v>0</v>
      </c>
      <c r="Y162">
        <f>+Casos_PN_CORR[[#This Row],[29-mar]]-Casos_PN_CORR[[#This Row],[28-mar]]</f>
        <v>0</v>
      </c>
      <c r="Z162">
        <f>+Casos_PN_CORR[[#This Row],[30-mar]]-Casos_PN_CORR[[#This Row],[29-mar]]</f>
        <v>0</v>
      </c>
      <c r="AA162">
        <f>+Casos_PN_CORR[[#This Row],[31-mar]]-Casos_PN_CORR[[#This Row],[30-mar]]</f>
        <v>0</v>
      </c>
      <c r="AB162">
        <f>+Casos_PN_CORR[[#This Row],[1-abr]]-Casos_PN_CORR[[#This Row],[31-mar]]</f>
        <v>0</v>
      </c>
      <c r="AC162">
        <f>+Casos_PN_CORR[[#This Row],[2-abr]]-Casos_PN_CORR[[#This Row],[1-abr]]</f>
        <v>0</v>
      </c>
      <c r="AD162">
        <f>+Casos_PN_CORR[[#This Row],[3-abr]]-Casos_PN_CORR[[#This Row],[2-abr]]</f>
        <v>0</v>
      </c>
      <c r="AE162">
        <f>+Casos_PN_CORR[[#This Row],[4-abr]]-Casos_PN_CORR[[#This Row],[3-abr]]</f>
        <v>0</v>
      </c>
      <c r="AF162">
        <f>+Casos_PN_CORR[[#This Row],[5-abr]]-Casos_PN_CORR[[#This Row],[4-abr]]</f>
        <v>0</v>
      </c>
      <c r="AG162">
        <f>+Casos_PN_CORR[[#This Row],[6-abr]]-Casos_PN_CORR[[#This Row],[5-abr]]</f>
        <v>0</v>
      </c>
      <c r="AH162">
        <f>+Casos_PN_CORR[[#This Row],[7-abr]]-Casos_PN_CORR[[#This Row],[6-abr]]</f>
        <v>0</v>
      </c>
      <c r="AI162">
        <f>+Casos_PN_CORR[[#This Row],[8-abr]]-Casos_PN_CORR[[#This Row],[7-abr]]</f>
        <v>0</v>
      </c>
      <c r="AJ162">
        <f>+Casos_PN_CORR[[#This Row],[9-abr]]-Casos_PN_CORR[[#This Row],[8-abr]]</f>
        <v>0</v>
      </c>
      <c r="AK162">
        <f>+Casos_PN_CORR[[#This Row],[10-abr]]-Casos_PN_CORR[[#This Row],[9-abr]]</f>
        <v>0</v>
      </c>
      <c r="AL162">
        <f>+Casos_PN_CORR[[#This Row],[11-abr]]-Casos_PN_CORR[[#This Row],[10-abr]]</f>
        <v>0</v>
      </c>
      <c r="AM162">
        <f>+Casos_PN_CORR[[#This Row],[12-abr]]-Casos_PN_CORR[[#This Row],[11-abr]]</f>
        <v>0</v>
      </c>
      <c r="AN162">
        <f>+Casos_PN_CORR[[#This Row],[13-abr]]-Casos_PN_CORR[[#This Row],[12-abr]]</f>
        <v>0</v>
      </c>
      <c r="AO162">
        <f>+Casos_PN_CORR[[#This Row],[14-abr]]-Casos_PN_CORR[[#This Row],[13-abr]]</f>
        <v>0</v>
      </c>
      <c r="AP162">
        <f>+Casos_PN_CORR[[#This Row],[15-abr]]-Casos_PN_CORR[[#This Row],[14-abr]]</f>
        <v>0</v>
      </c>
      <c r="AQ162">
        <f>+Casos_PN_CORR[[#This Row],[16-abr]]-Casos_PN_CORR[[#This Row],[15-abr]]</f>
        <v>0</v>
      </c>
      <c r="AR162">
        <f>+Casos_PN_CORR[[#This Row],[17-abr]]-Casos_PN_CORR[[#This Row],[16-abr]]</f>
        <v>0</v>
      </c>
      <c r="AS162">
        <f>+Casos_PN_CORR[[#This Row],[18-abr]]-Casos_PN_CORR[[#This Row],[17-abr]]</f>
        <v>0</v>
      </c>
      <c r="AT162">
        <f>+Casos_PN_CORR[[#This Row],[19-abr]]-Casos_PN_CORR[[#This Row],[18-abr]]</f>
        <v>0</v>
      </c>
      <c r="AU162">
        <f>+Casos_PN_CORR[[#This Row],[20-abr]]-Casos_PN_CORR[[#This Row],[19-abr]]</f>
        <v>0</v>
      </c>
      <c r="AV162">
        <f>+Casos_PN_CORR[[#This Row],[21-abr]]-Casos_PN_CORR[[#This Row],[20-abr]]</f>
        <v>0</v>
      </c>
      <c r="AW162">
        <f>+Casos_PN_CORR[[#This Row],[22-abr]]-Casos_PN_CORR[[#This Row],[21-abr]]</f>
        <v>0</v>
      </c>
      <c r="AX162">
        <f>+Casos_PN_CORR[[#This Row],[23-abr]]-Casos_PN_CORR[[#This Row],[22-abr]]</f>
        <v>0</v>
      </c>
      <c r="AY162">
        <f>+Casos_PN_CORR[[#This Row],[24-abr]]-Casos_PN_CORR[[#This Row],[23-abr]]</f>
        <v>0</v>
      </c>
      <c r="AZ162">
        <f>+Casos_PN_CORR[[#This Row],[25-abr]]-Casos_PN_CORR[[#This Row],[24-abr]]</f>
        <v>0</v>
      </c>
      <c r="BA162">
        <f>+Casos_PN_CORR[[#This Row],[26-abr]]-Casos_PN_CORR[[#This Row],[25-abr]]</f>
        <v>0</v>
      </c>
      <c r="BB162">
        <f>+Casos_PN_CORR[[#This Row],[27-abr]]-Casos_PN_CORR[[#This Row],[26-abr]]</f>
        <v>0</v>
      </c>
      <c r="BC162">
        <f>+Casos_PN_CORR[[#This Row],[28-abr]]-Casos_PN_CORR[[#This Row],[27-abr]]</f>
        <v>0</v>
      </c>
      <c r="BD162">
        <f>+Casos_PN_CORR[[#This Row],[29-abr]]-Casos_PN_CORR[[#This Row],[28-abr]]</f>
        <v>0</v>
      </c>
      <c r="BE162">
        <f>+Casos_PN_CORR[[#This Row],[30-abr]]-Casos_PN_CORR[[#This Row],[29-abr]]</f>
        <v>0</v>
      </c>
      <c r="BF162">
        <f>+Casos_PN_CORR[[#This Row],[1-may]]-Casos_PN_CORR[[#This Row],[30-abr]]</f>
        <v>0</v>
      </c>
      <c r="BG162">
        <f>+Casos_PN_CORR[[#This Row],[2-may]]-Casos_PN_CORR[[#This Row],[1-may]]</f>
        <v>0</v>
      </c>
      <c r="BH162">
        <f>+Casos_PN_CORR[[#This Row],[3-may]]-Casos_PN_CORR[[#This Row],[2-may]]</f>
        <v>0</v>
      </c>
      <c r="BI162">
        <f>+Casos_PN_CORR[[#This Row],[4-may]]-Casos_PN_CORR[[#This Row],[3-may]]</f>
        <v>0</v>
      </c>
      <c r="BJ162">
        <f>+Casos_PN_CORR[[#This Row],[5-may]]-Casos_PN_CORR[[#This Row],[4-may]]</f>
        <v>0</v>
      </c>
      <c r="BK162">
        <f>+Casos_PN_CORR[[#This Row],[6-may]]-Casos_PN_CORR[[#This Row],[5-may]]</f>
        <v>0</v>
      </c>
      <c r="BL162">
        <f>+Casos_PN_CORR[[#This Row],[7-may]]-Casos_PN_CORR[[#This Row],[6-may]]</f>
        <v>0</v>
      </c>
      <c r="BM162">
        <f>+Casos_PN_CORR[[#This Row],[8-may]]-Casos_PN_CORR[[#This Row],[7-may]]</f>
        <v>0</v>
      </c>
      <c r="BN162">
        <f>+Casos_PN_CORR[[#This Row],[9-may]]-Casos_PN_CORR[[#This Row],[8-may]]</f>
        <v>0</v>
      </c>
      <c r="BO162">
        <f>+Casos_PN_CORR[[#This Row],[10-may]]-Casos_PN_CORR[[#This Row],[9-may]]</f>
        <v>0</v>
      </c>
      <c r="BP162">
        <f>+Casos_PN_CORR[[#This Row],[11-may]]-Casos_PN_CORR[[#This Row],[10-may]]</f>
        <v>0</v>
      </c>
      <c r="BQ162">
        <f>+Casos_PN_CORR[[#This Row],[12-may]]-Casos_PN_CORR[[#This Row],[11-may]]</f>
        <v>0</v>
      </c>
      <c r="BR162">
        <f>+Casos_PN_CORR[[#This Row],[13-may]]-Casos_PN_CORR[[#This Row],[12-may]]</f>
        <v>0</v>
      </c>
      <c r="BS162">
        <f>+Casos_PN_CORR[[#This Row],[14-may]]-Casos_PN_CORR[[#This Row],[13-may]]</f>
        <v>0</v>
      </c>
      <c r="BT162">
        <f>+Casos_PN_CORR[[#This Row],[15-may]]-Casos_PN_CORR[[#This Row],[14-may]]</f>
        <v>0</v>
      </c>
      <c r="BU162">
        <f>+Casos_PN_CORR[[#This Row],[16-may]]-Casos_PN_CORR[[#This Row],[15-may]]</f>
        <v>0</v>
      </c>
      <c r="BV162">
        <f>+Casos_PN_CORR[[#This Row],[17-may]]-Casos_PN_CORR[[#This Row],[16-may]]</f>
        <v>0</v>
      </c>
      <c r="BW162">
        <f>+Casos_PN_CORR[[#This Row],[18-may]]-Casos_PN_CORR[[#This Row],[17-may]]</f>
        <v>0</v>
      </c>
      <c r="BX162">
        <f>+Casos_PN_CORR[[#This Row],[19-may]]-Casos_PN_CORR[[#This Row],[18-may]]</f>
        <v>0</v>
      </c>
      <c r="BY162">
        <f>+Casos_PN_CORR[[#This Row],[20-may]]-Casos_PN_CORR[[#This Row],[19-may]]</f>
        <v>0</v>
      </c>
      <c r="BZ162">
        <f>+Casos_PN_CORR[[#This Row],[21-may]]-Casos_PN_CORR[[#This Row],[20-may]]</f>
        <v>0</v>
      </c>
      <c r="CA162">
        <f>+Casos_PN_CORR[[#This Row],[22-may]]-Casos_PN_CORR[[#This Row],[21-may]]</f>
        <v>0</v>
      </c>
      <c r="CB162">
        <f>+Casos_PN_CORR[[#This Row],[23-may]]-Casos_PN_CORR[[#This Row],[22-may]]</f>
        <v>0</v>
      </c>
      <c r="CC162">
        <f>+Casos_PN_CORR[[#This Row],[24-may]]-Casos_PN_CORR[[#This Row],[23-may]]</f>
        <v>0</v>
      </c>
      <c r="CD162">
        <f>+Casos_PN_CORR[[#This Row],[25-may]]-Casos_PN_CORR[[#This Row],[24-may]]</f>
        <v>0</v>
      </c>
      <c r="CE162">
        <f>+Casos_PN_CORR[[#This Row],[26-may]]-Casos_PN_CORR[[#This Row],[25-may]]</f>
        <v>0</v>
      </c>
      <c r="CF162">
        <f>+Casos_PN_CORR[[#This Row],[27-may]]-Casos_PN_CORR[[#This Row],[26-may]]</f>
        <v>0</v>
      </c>
      <c r="CG162">
        <f>+Casos_PN_CORR[[#This Row],[28-may]]-Casos_PN_CORR[[#This Row],[27-may]]</f>
        <v>0</v>
      </c>
      <c r="CH162">
        <f>+Casos_PN_CORR[[#This Row],[29-may]]-Casos_PN_CORR[[#This Row],[28-may]]</f>
        <v>0</v>
      </c>
      <c r="CI162">
        <f>+Casos_PN_CORR[[#This Row],[30-may]]-Casos_PN_CORR[[#This Row],[29-may]]</f>
        <v>0</v>
      </c>
      <c r="CJ162">
        <f>+Casos_PN_CORR[[#This Row],[31-may]]-Casos_PN_CORR[[#This Row],[30-may]]</f>
        <v>0</v>
      </c>
      <c r="CK162">
        <f>+Casos_PN_CORR[[#This Row],[1-jun]]-Casos_PN_CORR[[#This Row],[31-may]]</f>
        <v>0</v>
      </c>
      <c r="CL162">
        <f>+Casos_PN_CORR[[#This Row],[2-jun]]-Casos_PN_CORR[[#This Row],[1-jun]]</f>
        <v>0</v>
      </c>
      <c r="CM162">
        <f>+Casos_PN_CORR[[#This Row],[3-jun]]-Casos_PN_CORR[[#This Row],[2-jun]]</f>
        <v>0</v>
      </c>
      <c r="CN162">
        <f>+Casos_PN_CORR[[#This Row],[4-jun]]-Casos_PN_CORR[[#This Row],[3-jun]]</f>
        <v>0</v>
      </c>
      <c r="CO162">
        <f>+Casos_PN_CORR[[#This Row],[5-jun]]-Casos_PN_CORR[[#This Row],[4-jun]]</f>
        <v>129</v>
      </c>
      <c r="CP162">
        <f>+Casos_PN_CORR[[#This Row],[6-jun]]-Casos_PN_CORR[[#This Row],[5-jun]]</f>
        <v>0</v>
      </c>
    </row>
    <row r="163" spans="1:94">
      <c r="A163">
        <v>40701</v>
      </c>
      <c r="B163" s="2" t="s">
        <v>115</v>
      </c>
      <c r="C163" s="2" t="s">
        <v>318</v>
      </c>
      <c r="D163" s="2" t="s">
        <v>319</v>
      </c>
      <c r="E163" s="4">
        <f t="shared" si="2"/>
        <v>2</v>
      </c>
      <c r="F163">
        <f>+Casos_PN_CORR[[#This Row],[10-mar]]</f>
        <v>0</v>
      </c>
      <c r="G163">
        <f>+Casos_PN_CORR[[#This Row],[11-mar]]-Casos_PN_CORR[[#This Row],[10-mar]]</f>
        <v>0</v>
      </c>
      <c r="H163">
        <f>+Casos_PN_CORR[[#This Row],[12-mar]]-Casos_PN_CORR[[#This Row],[11-mar]]</f>
        <v>0</v>
      </c>
      <c r="I163">
        <f>+Casos_PN_CORR[[#This Row],[13-mar]]-Casos_PN_CORR[[#This Row],[12-mar]]</f>
        <v>0</v>
      </c>
      <c r="J163">
        <f>+Casos_PN_CORR[[#This Row],[14-mar]]-Casos_PN_CORR[[#This Row],[13-mar]]</f>
        <v>0</v>
      </c>
      <c r="K163">
        <f>+Casos_PN_CORR[[#This Row],[15-mar]]-Casos_PN_CORR[[#This Row],[14-mar]]</f>
        <v>0</v>
      </c>
      <c r="L163">
        <f>+Casos_PN_CORR[[#This Row],[16-mar]]-Casos_PN_CORR[[#This Row],[15-mar]]</f>
        <v>0</v>
      </c>
      <c r="M163">
        <f>+Casos_PN_CORR[[#This Row],[17-mar]]-Casos_PN_CORR[[#This Row],[16-mar]]</f>
        <v>0</v>
      </c>
      <c r="N163">
        <f>+Casos_PN_CORR[[#This Row],[18-mar]]-Casos_PN_CORR[[#This Row],[17-mar]]</f>
        <v>0</v>
      </c>
      <c r="O163">
        <f>+Casos_PN_CORR[[#This Row],[19-mar]]-Casos_PN_CORR[[#This Row],[18-mar]]</f>
        <v>0</v>
      </c>
      <c r="P163">
        <f>+Casos_PN_CORR[[#This Row],[20-mar]]-Casos_PN_CORR[[#This Row],[19-mar]]</f>
        <v>0</v>
      </c>
      <c r="Q163">
        <f>+Casos_PN_CORR[[#This Row],[21-mar]]-Casos_PN_CORR[[#This Row],[20-mar]]</f>
        <v>0</v>
      </c>
      <c r="R163">
        <f>+Casos_PN_CORR[[#This Row],[22-mar]]-Casos_PN_CORR[[#This Row],[21-mar]]</f>
        <v>0</v>
      </c>
      <c r="S163">
        <f>+Casos_PN_CORR[[#This Row],[23-mar]]-Casos_PN_CORR[[#This Row],[22-mar]]</f>
        <v>0</v>
      </c>
      <c r="T163">
        <f>+Casos_PN_CORR[[#This Row],[24-mar]]-Casos_PN_CORR[[#This Row],[23-mar]]</f>
        <v>0</v>
      </c>
      <c r="U163">
        <f>+Casos_PN_CORR[[#This Row],[25-mar]]-Casos_PN_CORR[[#This Row],[24-mar]]</f>
        <v>0</v>
      </c>
      <c r="V163">
        <f>+Casos_PN_CORR[[#This Row],[26-mar]]-Casos_PN_CORR[[#This Row],[25-mar]]</f>
        <v>0</v>
      </c>
      <c r="W163">
        <f>+Casos_PN_CORR[[#This Row],[27-mar]]-Casos_PN_CORR[[#This Row],[26-mar]]</f>
        <v>0</v>
      </c>
      <c r="X163">
        <f>+Casos_PN_CORR[[#This Row],[28-mar]]-Casos_PN_CORR[[#This Row],[27-mar]]</f>
        <v>0</v>
      </c>
      <c r="Y163">
        <f>+Casos_PN_CORR[[#This Row],[29-mar]]-Casos_PN_CORR[[#This Row],[28-mar]]</f>
        <v>0</v>
      </c>
      <c r="Z163">
        <f>+Casos_PN_CORR[[#This Row],[30-mar]]-Casos_PN_CORR[[#This Row],[29-mar]]</f>
        <v>0</v>
      </c>
      <c r="AA163">
        <f>+Casos_PN_CORR[[#This Row],[31-mar]]-Casos_PN_CORR[[#This Row],[30-mar]]</f>
        <v>0</v>
      </c>
      <c r="AB163">
        <f>+Casos_PN_CORR[[#This Row],[1-abr]]-Casos_PN_CORR[[#This Row],[31-mar]]</f>
        <v>0</v>
      </c>
      <c r="AC163">
        <f>+Casos_PN_CORR[[#This Row],[2-abr]]-Casos_PN_CORR[[#This Row],[1-abr]]</f>
        <v>0</v>
      </c>
      <c r="AD163">
        <f>+Casos_PN_CORR[[#This Row],[3-abr]]-Casos_PN_CORR[[#This Row],[2-abr]]</f>
        <v>0</v>
      </c>
      <c r="AE163">
        <f>+Casos_PN_CORR[[#This Row],[4-abr]]-Casos_PN_CORR[[#This Row],[3-abr]]</f>
        <v>0</v>
      </c>
      <c r="AF163">
        <f>+Casos_PN_CORR[[#This Row],[5-abr]]-Casos_PN_CORR[[#This Row],[4-abr]]</f>
        <v>0</v>
      </c>
      <c r="AG163">
        <f>+Casos_PN_CORR[[#This Row],[6-abr]]-Casos_PN_CORR[[#This Row],[5-abr]]</f>
        <v>0</v>
      </c>
      <c r="AH163">
        <f>+Casos_PN_CORR[[#This Row],[7-abr]]-Casos_PN_CORR[[#This Row],[6-abr]]</f>
        <v>0</v>
      </c>
      <c r="AI163">
        <f>+Casos_PN_CORR[[#This Row],[8-abr]]-Casos_PN_CORR[[#This Row],[7-abr]]</f>
        <v>0</v>
      </c>
      <c r="AJ163">
        <f>+Casos_PN_CORR[[#This Row],[9-abr]]-Casos_PN_CORR[[#This Row],[8-abr]]</f>
        <v>0</v>
      </c>
      <c r="AK163">
        <f>+Casos_PN_CORR[[#This Row],[10-abr]]-Casos_PN_CORR[[#This Row],[9-abr]]</f>
        <v>0</v>
      </c>
      <c r="AL163">
        <f>+Casos_PN_CORR[[#This Row],[11-abr]]-Casos_PN_CORR[[#This Row],[10-abr]]</f>
        <v>0</v>
      </c>
      <c r="AM163">
        <f>+Casos_PN_CORR[[#This Row],[12-abr]]-Casos_PN_CORR[[#This Row],[11-abr]]</f>
        <v>0</v>
      </c>
      <c r="AN163">
        <f>+Casos_PN_CORR[[#This Row],[13-abr]]-Casos_PN_CORR[[#This Row],[12-abr]]</f>
        <v>0</v>
      </c>
      <c r="AO163">
        <f>+Casos_PN_CORR[[#This Row],[14-abr]]-Casos_PN_CORR[[#This Row],[13-abr]]</f>
        <v>0</v>
      </c>
      <c r="AP163">
        <f>+Casos_PN_CORR[[#This Row],[15-abr]]-Casos_PN_CORR[[#This Row],[14-abr]]</f>
        <v>0</v>
      </c>
      <c r="AQ163">
        <f>+Casos_PN_CORR[[#This Row],[16-abr]]-Casos_PN_CORR[[#This Row],[15-abr]]</f>
        <v>0</v>
      </c>
      <c r="AR163">
        <f>+Casos_PN_CORR[[#This Row],[17-abr]]-Casos_PN_CORR[[#This Row],[16-abr]]</f>
        <v>0</v>
      </c>
      <c r="AS163">
        <f>+Casos_PN_CORR[[#This Row],[18-abr]]-Casos_PN_CORR[[#This Row],[17-abr]]</f>
        <v>0</v>
      </c>
      <c r="AT163">
        <f>+Casos_PN_CORR[[#This Row],[19-abr]]-Casos_PN_CORR[[#This Row],[18-abr]]</f>
        <v>0</v>
      </c>
      <c r="AU163">
        <f>+Casos_PN_CORR[[#This Row],[20-abr]]-Casos_PN_CORR[[#This Row],[19-abr]]</f>
        <v>0</v>
      </c>
      <c r="AV163">
        <f>+Casos_PN_CORR[[#This Row],[21-abr]]-Casos_PN_CORR[[#This Row],[20-abr]]</f>
        <v>0</v>
      </c>
      <c r="AW163">
        <f>+Casos_PN_CORR[[#This Row],[22-abr]]-Casos_PN_CORR[[#This Row],[21-abr]]</f>
        <v>0</v>
      </c>
      <c r="AX163">
        <f>+Casos_PN_CORR[[#This Row],[23-abr]]-Casos_PN_CORR[[#This Row],[22-abr]]</f>
        <v>0</v>
      </c>
      <c r="AY163">
        <f>+Casos_PN_CORR[[#This Row],[24-abr]]-Casos_PN_CORR[[#This Row],[23-abr]]</f>
        <v>0</v>
      </c>
      <c r="AZ163">
        <f>+Casos_PN_CORR[[#This Row],[25-abr]]-Casos_PN_CORR[[#This Row],[24-abr]]</f>
        <v>0</v>
      </c>
      <c r="BA163">
        <f>+Casos_PN_CORR[[#This Row],[26-abr]]-Casos_PN_CORR[[#This Row],[25-abr]]</f>
        <v>0</v>
      </c>
      <c r="BB163">
        <f>+Casos_PN_CORR[[#This Row],[27-abr]]-Casos_PN_CORR[[#This Row],[26-abr]]</f>
        <v>0</v>
      </c>
      <c r="BC163">
        <f>+Casos_PN_CORR[[#This Row],[28-abr]]-Casos_PN_CORR[[#This Row],[27-abr]]</f>
        <v>0</v>
      </c>
      <c r="BD163">
        <f>+Casos_PN_CORR[[#This Row],[29-abr]]-Casos_PN_CORR[[#This Row],[28-abr]]</f>
        <v>0</v>
      </c>
      <c r="BE163">
        <f>+Casos_PN_CORR[[#This Row],[30-abr]]-Casos_PN_CORR[[#This Row],[29-abr]]</f>
        <v>0</v>
      </c>
      <c r="BF163">
        <f>+Casos_PN_CORR[[#This Row],[1-may]]-Casos_PN_CORR[[#This Row],[30-abr]]</f>
        <v>0</v>
      </c>
      <c r="BG163">
        <f>+Casos_PN_CORR[[#This Row],[2-may]]-Casos_PN_CORR[[#This Row],[1-may]]</f>
        <v>0</v>
      </c>
      <c r="BH163">
        <f>+Casos_PN_CORR[[#This Row],[3-may]]-Casos_PN_CORR[[#This Row],[2-may]]</f>
        <v>0</v>
      </c>
      <c r="BI163">
        <f>+Casos_PN_CORR[[#This Row],[4-may]]-Casos_PN_CORR[[#This Row],[3-may]]</f>
        <v>0</v>
      </c>
      <c r="BJ163">
        <f>+Casos_PN_CORR[[#This Row],[5-may]]-Casos_PN_CORR[[#This Row],[4-may]]</f>
        <v>0</v>
      </c>
      <c r="BK163">
        <f>+Casos_PN_CORR[[#This Row],[6-may]]-Casos_PN_CORR[[#This Row],[5-may]]</f>
        <v>0</v>
      </c>
      <c r="BL163">
        <f>+Casos_PN_CORR[[#This Row],[7-may]]-Casos_PN_CORR[[#This Row],[6-may]]</f>
        <v>0</v>
      </c>
      <c r="BM163">
        <f>+Casos_PN_CORR[[#This Row],[8-may]]-Casos_PN_CORR[[#This Row],[7-may]]</f>
        <v>0</v>
      </c>
      <c r="BN163">
        <f>+Casos_PN_CORR[[#This Row],[9-may]]-Casos_PN_CORR[[#This Row],[8-may]]</f>
        <v>0</v>
      </c>
      <c r="BO163">
        <f>+Casos_PN_CORR[[#This Row],[10-may]]-Casos_PN_CORR[[#This Row],[9-may]]</f>
        <v>0</v>
      </c>
      <c r="BP163">
        <f>+Casos_PN_CORR[[#This Row],[11-may]]-Casos_PN_CORR[[#This Row],[10-may]]</f>
        <v>0</v>
      </c>
      <c r="BQ163">
        <f>+Casos_PN_CORR[[#This Row],[12-may]]-Casos_PN_CORR[[#This Row],[11-may]]</f>
        <v>0</v>
      </c>
      <c r="BR163">
        <f>+Casos_PN_CORR[[#This Row],[13-may]]-Casos_PN_CORR[[#This Row],[12-may]]</f>
        <v>0</v>
      </c>
      <c r="BS163">
        <f>+Casos_PN_CORR[[#This Row],[14-may]]-Casos_PN_CORR[[#This Row],[13-may]]</f>
        <v>0</v>
      </c>
      <c r="BT163">
        <f>+Casos_PN_CORR[[#This Row],[15-may]]-Casos_PN_CORR[[#This Row],[14-may]]</f>
        <v>0</v>
      </c>
      <c r="BU163">
        <f>+Casos_PN_CORR[[#This Row],[16-may]]-Casos_PN_CORR[[#This Row],[15-may]]</f>
        <v>0</v>
      </c>
      <c r="BV163">
        <f>+Casos_PN_CORR[[#This Row],[17-may]]-Casos_PN_CORR[[#This Row],[16-may]]</f>
        <v>0</v>
      </c>
      <c r="BW163">
        <f>+Casos_PN_CORR[[#This Row],[18-may]]-Casos_PN_CORR[[#This Row],[17-may]]</f>
        <v>0</v>
      </c>
      <c r="BX163">
        <f>+Casos_PN_CORR[[#This Row],[19-may]]-Casos_PN_CORR[[#This Row],[18-may]]</f>
        <v>0</v>
      </c>
      <c r="BY163">
        <f>+Casos_PN_CORR[[#This Row],[20-may]]-Casos_PN_CORR[[#This Row],[19-may]]</f>
        <v>0</v>
      </c>
      <c r="BZ163">
        <f>+Casos_PN_CORR[[#This Row],[21-may]]-Casos_PN_CORR[[#This Row],[20-may]]</f>
        <v>0</v>
      </c>
      <c r="CA163">
        <f>+Casos_PN_CORR[[#This Row],[22-may]]-Casos_PN_CORR[[#This Row],[21-may]]</f>
        <v>0</v>
      </c>
      <c r="CB163">
        <f>+Casos_PN_CORR[[#This Row],[23-may]]-Casos_PN_CORR[[#This Row],[22-may]]</f>
        <v>0</v>
      </c>
      <c r="CC163">
        <f>+Casos_PN_CORR[[#This Row],[24-may]]-Casos_PN_CORR[[#This Row],[23-may]]</f>
        <v>0</v>
      </c>
      <c r="CD163">
        <f>+Casos_PN_CORR[[#This Row],[25-may]]-Casos_PN_CORR[[#This Row],[24-may]]</f>
        <v>0</v>
      </c>
      <c r="CE163">
        <f>+Casos_PN_CORR[[#This Row],[26-may]]-Casos_PN_CORR[[#This Row],[25-may]]</f>
        <v>0</v>
      </c>
      <c r="CF163">
        <f>+Casos_PN_CORR[[#This Row],[27-may]]-Casos_PN_CORR[[#This Row],[26-may]]</f>
        <v>0</v>
      </c>
      <c r="CG163">
        <f>+Casos_PN_CORR[[#This Row],[28-may]]-Casos_PN_CORR[[#This Row],[27-may]]</f>
        <v>0</v>
      </c>
      <c r="CH163">
        <f>+Casos_PN_CORR[[#This Row],[29-may]]-Casos_PN_CORR[[#This Row],[28-may]]</f>
        <v>0</v>
      </c>
      <c r="CI163">
        <f>+Casos_PN_CORR[[#This Row],[30-may]]-Casos_PN_CORR[[#This Row],[29-may]]</f>
        <v>0</v>
      </c>
      <c r="CJ163">
        <f>+Casos_PN_CORR[[#This Row],[31-may]]-Casos_PN_CORR[[#This Row],[30-may]]</f>
        <v>0</v>
      </c>
      <c r="CK163">
        <f>+Casos_PN_CORR[[#This Row],[1-jun]]-Casos_PN_CORR[[#This Row],[31-may]]</f>
        <v>0</v>
      </c>
      <c r="CL163">
        <f>+Casos_PN_CORR[[#This Row],[2-jun]]-Casos_PN_CORR[[#This Row],[1-jun]]</f>
        <v>0</v>
      </c>
      <c r="CM163">
        <f>+Casos_PN_CORR[[#This Row],[3-jun]]-Casos_PN_CORR[[#This Row],[2-jun]]</f>
        <v>0</v>
      </c>
      <c r="CN163">
        <f>+Casos_PN_CORR[[#This Row],[4-jun]]-Casos_PN_CORR[[#This Row],[3-jun]]</f>
        <v>0</v>
      </c>
      <c r="CO163">
        <f>+Casos_PN_CORR[[#This Row],[5-jun]]-Casos_PN_CORR[[#This Row],[4-jun]]</f>
        <v>2</v>
      </c>
      <c r="CP163">
        <f>+Casos_PN_CORR[[#This Row],[6-jun]]-Casos_PN_CORR[[#This Row],[5-jun]]</f>
        <v>0</v>
      </c>
    </row>
    <row r="164" spans="1:94">
      <c r="A164">
        <v>41007</v>
      </c>
      <c r="B164" s="2" t="s">
        <v>115</v>
      </c>
      <c r="C164" s="2" t="s">
        <v>202</v>
      </c>
      <c r="D164" s="2" t="s">
        <v>320</v>
      </c>
      <c r="E164" s="4">
        <f t="shared" si="2"/>
        <v>0</v>
      </c>
      <c r="F164">
        <f>+Casos_PN_CORR[[#This Row],[10-mar]]</f>
        <v>0</v>
      </c>
      <c r="G164">
        <f>+Casos_PN_CORR[[#This Row],[11-mar]]-Casos_PN_CORR[[#This Row],[10-mar]]</f>
        <v>0</v>
      </c>
      <c r="H164">
        <f>+Casos_PN_CORR[[#This Row],[12-mar]]-Casos_PN_CORR[[#This Row],[11-mar]]</f>
        <v>0</v>
      </c>
      <c r="I164">
        <f>+Casos_PN_CORR[[#This Row],[13-mar]]-Casos_PN_CORR[[#This Row],[12-mar]]</f>
        <v>0</v>
      </c>
      <c r="J164">
        <f>+Casos_PN_CORR[[#This Row],[14-mar]]-Casos_PN_CORR[[#This Row],[13-mar]]</f>
        <v>0</v>
      </c>
      <c r="K164">
        <f>+Casos_PN_CORR[[#This Row],[15-mar]]-Casos_PN_CORR[[#This Row],[14-mar]]</f>
        <v>0</v>
      </c>
      <c r="L164">
        <f>+Casos_PN_CORR[[#This Row],[16-mar]]-Casos_PN_CORR[[#This Row],[15-mar]]</f>
        <v>0</v>
      </c>
      <c r="M164">
        <f>+Casos_PN_CORR[[#This Row],[17-mar]]-Casos_PN_CORR[[#This Row],[16-mar]]</f>
        <v>0</v>
      </c>
      <c r="N164">
        <f>+Casos_PN_CORR[[#This Row],[18-mar]]-Casos_PN_CORR[[#This Row],[17-mar]]</f>
        <v>0</v>
      </c>
      <c r="O164">
        <f>+Casos_PN_CORR[[#This Row],[19-mar]]-Casos_PN_CORR[[#This Row],[18-mar]]</f>
        <v>0</v>
      </c>
      <c r="P164">
        <f>+Casos_PN_CORR[[#This Row],[20-mar]]-Casos_PN_CORR[[#This Row],[19-mar]]</f>
        <v>0</v>
      </c>
      <c r="Q164">
        <f>+Casos_PN_CORR[[#This Row],[21-mar]]-Casos_PN_CORR[[#This Row],[20-mar]]</f>
        <v>0</v>
      </c>
      <c r="R164">
        <f>+Casos_PN_CORR[[#This Row],[22-mar]]-Casos_PN_CORR[[#This Row],[21-mar]]</f>
        <v>0</v>
      </c>
      <c r="S164">
        <f>+Casos_PN_CORR[[#This Row],[23-mar]]-Casos_PN_CORR[[#This Row],[22-mar]]</f>
        <v>0</v>
      </c>
      <c r="T164">
        <f>+Casos_PN_CORR[[#This Row],[24-mar]]-Casos_PN_CORR[[#This Row],[23-mar]]</f>
        <v>0</v>
      </c>
      <c r="U164">
        <f>+Casos_PN_CORR[[#This Row],[25-mar]]-Casos_PN_CORR[[#This Row],[24-mar]]</f>
        <v>0</v>
      </c>
      <c r="V164">
        <f>+Casos_PN_CORR[[#This Row],[26-mar]]-Casos_PN_CORR[[#This Row],[25-mar]]</f>
        <v>0</v>
      </c>
      <c r="W164">
        <f>+Casos_PN_CORR[[#This Row],[27-mar]]-Casos_PN_CORR[[#This Row],[26-mar]]</f>
        <v>0</v>
      </c>
      <c r="X164">
        <f>+Casos_PN_CORR[[#This Row],[28-mar]]-Casos_PN_CORR[[#This Row],[27-mar]]</f>
        <v>0</v>
      </c>
      <c r="Y164">
        <f>+Casos_PN_CORR[[#This Row],[29-mar]]-Casos_PN_CORR[[#This Row],[28-mar]]</f>
        <v>0</v>
      </c>
      <c r="Z164">
        <f>+Casos_PN_CORR[[#This Row],[30-mar]]-Casos_PN_CORR[[#This Row],[29-mar]]</f>
        <v>0</v>
      </c>
      <c r="AA164">
        <f>+Casos_PN_CORR[[#This Row],[31-mar]]-Casos_PN_CORR[[#This Row],[30-mar]]</f>
        <v>0</v>
      </c>
      <c r="AB164">
        <f>+Casos_PN_CORR[[#This Row],[1-abr]]-Casos_PN_CORR[[#This Row],[31-mar]]</f>
        <v>0</v>
      </c>
      <c r="AC164">
        <f>+Casos_PN_CORR[[#This Row],[2-abr]]-Casos_PN_CORR[[#This Row],[1-abr]]</f>
        <v>0</v>
      </c>
      <c r="AD164">
        <f>+Casos_PN_CORR[[#This Row],[3-abr]]-Casos_PN_CORR[[#This Row],[2-abr]]</f>
        <v>0</v>
      </c>
      <c r="AE164">
        <f>+Casos_PN_CORR[[#This Row],[4-abr]]-Casos_PN_CORR[[#This Row],[3-abr]]</f>
        <v>0</v>
      </c>
      <c r="AF164">
        <f>+Casos_PN_CORR[[#This Row],[5-abr]]-Casos_PN_CORR[[#This Row],[4-abr]]</f>
        <v>0</v>
      </c>
      <c r="AG164">
        <f>+Casos_PN_CORR[[#This Row],[6-abr]]-Casos_PN_CORR[[#This Row],[5-abr]]</f>
        <v>0</v>
      </c>
      <c r="AH164">
        <f>+Casos_PN_CORR[[#This Row],[7-abr]]-Casos_PN_CORR[[#This Row],[6-abr]]</f>
        <v>0</v>
      </c>
      <c r="AI164">
        <f>+Casos_PN_CORR[[#This Row],[8-abr]]-Casos_PN_CORR[[#This Row],[7-abr]]</f>
        <v>0</v>
      </c>
      <c r="AJ164">
        <f>+Casos_PN_CORR[[#This Row],[9-abr]]-Casos_PN_CORR[[#This Row],[8-abr]]</f>
        <v>0</v>
      </c>
      <c r="AK164">
        <f>+Casos_PN_CORR[[#This Row],[10-abr]]-Casos_PN_CORR[[#This Row],[9-abr]]</f>
        <v>0</v>
      </c>
      <c r="AL164">
        <f>+Casos_PN_CORR[[#This Row],[11-abr]]-Casos_PN_CORR[[#This Row],[10-abr]]</f>
        <v>0</v>
      </c>
      <c r="AM164">
        <f>+Casos_PN_CORR[[#This Row],[12-abr]]-Casos_PN_CORR[[#This Row],[11-abr]]</f>
        <v>0</v>
      </c>
      <c r="AN164">
        <f>+Casos_PN_CORR[[#This Row],[13-abr]]-Casos_PN_CORR[[#This Row],[12-abr]]</f>
        <v>0</v>
      </c>
      <c r="AO164">
        <f>+Casos_PN_CORR[[#This Row],[14-abr]]-Casos_PN_CORR[[#This Row],[13-abr]]</f>
        <v>0</v>
      </c>
      <c r="AP164">
        <f>+Casos_PN_CORR[[#This Row],[15-abr]]-Casos_PN_CORR[[#This Row],[14-abr]]</f>
        <v>0</v>
      </c>
      <c r="AQ164">
        <f>+Casos_PN_CORR[[#This Row],[16-abr]]-Casos_PN_CORR[[#This Row],[15-abr]]</f>
        <v>0</v>
      </c>
      <c r="AR164">
        <f>+Casos_PN_CORR[[#This Row],[17-abr]]-Casos_PN_CORR[[#This Row],[16-abr]]</f>
        <v>0</v>
      </c>
      <c r="AS164">
        <f>+Casos_PN_CORR[[#This Row],[18-abr]]-Casos_PN_CORR[[#This Row],[17-abr]]</f>
        <v>0</v>
      </c>
      <c r="AT164">
        <f>+Casos_PN_CORR[[#This Row],[19-abr]]-Casos_PN_CORR[[#This Row],[18-abr]]</f>
        <v>0</v>
      </c>
      <c r="AU164">
        <f>+Casos_PN_CORR[[#This Row],[20-abr]]-Casos_PN_CORR[[#This Row],[19-abr]]</f>
        <v>0</v>
      </c>
      <c r="AV164">
        <f>+Casos_PN_CORR[[#This Row],[21-abr]]-Casos_PN_CORR[[#This Row],[20-abr]]</f>
        <v>0</v>
      </c>
      <c r="AW164">
        <f>+Casos_PN_CORR[[#This Row],[22-abr]]-Casos_PN_CORR[[#This Row],[21-abr]]</f>
        <v>0</v>
      </c>
      <c r="AX164">
        <f>+Casos_PN_CORR[[#This Row],[23-abr]]-Casos_PN_CORR[[#This Row],[22-abr]]</f>
        <v>0</v>
      </c>
      <c r="AY164">
        <f>+Casos_PN_CORR[[#This Row],[24-abr]]-Casos_PN_CORR[[#This Row],[23-abr]]</f>
        <v>0</v>
      </c>
      <c r="AZ164">
        <f>+Casos_PN_CORR[[#This Row],[25-abr]]-Casos_PN_CORR[[#This Row],[24-abr]]</f>
        <v>0</v>
      </c>
      <c r="BA164">
        <f>+Casos_PN_CORR[[#This Row],[26-abr]]-Casos_PN_CORR[[#This Row],[25-abr]]</f>
        <v>0</v>
      </c>
      <c r="BB164">
        <f>+Casos_PN_CORR[[#This Row],[27-abr]]-Casos_PN_CORR[[#This Row],[26-abr]]</f>
        <v>0</v>
      </c>
      <c r="BC164">
        <f>+Casos_PN_CORR[[#This Row],[28-abr]]-Casos_PN_CORR[[#This Row],[27-abr]]</f>
        <v>0</v>
      </c>
      <c r="BD164">
        <f>+Casos_PN_CORR[[#This Row],[29-abr]]-Casos_PN_CORR[[#This Row],[28-abr]]</f>
        <v>0</v>
      </c>
      <c r="BE164">
        <f>+Casos_PN_CORR[[#This Row],[30-abr]]-Casos_PN_CORR[[#This Row],[29-abr]]</f>
        <v>0</v>
      </c>
      <c r="BF164">
        <f>+Casos_PN_CORR[[#This Row],[1-may]]-Casos_PN_CORR[[#This Row],[30-abr]]</f>
        <v>0</v>
      </c>
      <c r="BG164">
        <f>+Casos_PN_CORR[[#This Row],[2-may]]-Casos_PN_CORR[[#This Row],[1-may]]</f>
        <v>0</v>
      </c>
      <c r="BH164">
        <f>+Casos_PN_CORR[[#This Row],[3-may]]-Casos_PN_CORR[[#This Row],[2-may]]</f>
        <v>0</v>
      </c>
      <c r="BI164">
        <f>+Casos_PN_CORR[[#This Row],[4-may]]-Casos_PN_CORR[[#This Row],[3-may]]</f>
        <v>0</v>
      </c>
      <c r="BJ164">
        <f>+Casos_PN_CORR[[#This Row],[5-may]]-Casos_PN_CORR[[#This Row],[4-may]]</f>
        <v>0</v>
      </c>
      <c r="BK164">
        <f>+Casos_PN_CORR[[#This Row],[6-may]]-Casos_PN_CORR[[#This Row],[5-may]]</f>
        <v>0</v>
      </c>
      <c r="BL164">
        <f>+Casos_PN_CORR[[#This Row],[7-may]]-Casos_PN_CORR[[#This Row],[6-may]]</f>
        <v>0</v>
      </c>
      <c r="BM164">
        <f>+Casos_PN_CORR[[#This Row],[8-may]]-Casos_PN_CORR[[#This Row],[7-may]]</f>
        <v>0</v>
      </c>
      <c r="BN164">
        <f>+Casos_PN_CORR[[#This Row],[9-may]]-Casos_PN_CORR[[#This Row],[8-may]]</f>
        <v>0</v>
      </c>
      <c r="BO164">
        <f>+Casos_PN_CORR[[#This Row],[10-may]]-Casos_PN_CORR[[#This Row],[9-may]]</f>
        <v>0</v>
      </c>
      <c r="BP164">
        <f>+Casos_PN_CORR[[#This Row],[11-may]]-Casos_PN_CORR[[#This Row],[10-may]]</f>
        <v>0</v>
      </c>
      <c r="BQ164">
        <f>+Casos_PN_CORR[[#This Row],[12-may]]-Casos_PN_CORR[[#This Row],[11-may]]</f>
        <v>0</v>
      </c>
      <c r="BR164">
        <f>+Casos_PN_CORR[[#This Row],[13-may]]-Casos_PN_CORR[[#This Row],[12-may]]</f>
        <v>0</v>
      </c>
      <c r="BS164">
        <f>+Casos_PN_CORR[[#This Row],[14-may]]-Casos_PN_CORR[[#This Row],[13-may]]</f>
        <v>0</v>
      </c>
      <c r="BT164">
        <f>+Casos_PN_CORR[[#This Row],[15-may]]-Casos_PN_CORR[[#This Row],[14-may]]</f>
        <v>0</v>
      </c>
      <c r="BU164">
        <f>+Casos_PN_CORR[[#This Row],[16-may]]-Casos_PN_CORR[[#This Row],[15-may]]</f>
        <v>0</v>
      </c>
      <c r="BV164">
        <f>+Casos_PN_CORR[[#This Row],[17-may]]-Casos_PN_CORR[[#This Row],[16-may]]</f>
        <v>0</v>
      </c>
      <c r="BW164">
        <f>+Casos_PN_CORR[[#This Row],[18-may]]-Casos_PN_CORR[[#This Row],[17-may]]</f>
        <v>0</v>
      </c>
      <c r="BX164">
        <f>+Casos_PN_CORR[[#This Row],[19-may]]-Casos_PN_CORR[[#This Row],[18-may]]</f>
        <v>0</v>
      </c>
      <c r="BY164">
        <f>+Casos_PN_CORR[[#This Row],[20-may]]-Casos_PN_CORR[[#This Row],[19-may]]</f>
        <v>0</v>
      </c>
      <c r="BZ164">
        <f>+Casos_PN_CORR[[#This Row],[21-may]]-Casos_PN_CORR[[#This Row],[20-may]]</f>
        <v>0</v>
      </c>
      <c r="CA164">
        <f>+Casos_PN_CORR[[#This Row],[22-may]]-Casos_PN_CORR[[#This Row],[21-may]]</f>
        <v>0</v>
      </c>
      <c r="CB164">
        <f>+Casos_PN_CORR[[#This Row],[23-may]]-Casos_PN_CORR[[#This Row],[22-may]]</f>
        <v>0</v>
      </c>
      <c r="CC164">
        <f>+Casos_PN_CORR[[#This Row],[24-may]]-Casos_PN_CORR[[#This Row],[23-may]]</f>
        <v>0</v>
      </c>
      <c r="CD164">
        <f>+Casos_PN_CORR[[#This Row],[25-may]]-Casos_PN_CORR[[#This Row],[24-may]]</f>
        <v>0</v>
      </c>
      <c r="CE164">
        <f>+Casos_PN_CORR[[#This Row],[26-may]]-Casos_PN_CORR[[#This Row],[25-may]]</f>
        <v>0</v>
      </c>
      <c r="CF164">
        <f>+Casos_PN_CORR[[#This Row],[27-may]]-Casos_PN_CORR[[#This Row],[26-may]]</f>
        <v>0</v>
      </c>
      <c r="CG164">
        <f>+Casos_PN_CORR[[#This Row],[28-may]]-Casos_PN_CORR[[#This Row],[27-may]]</f>
        <v>0</v>
      </c>
      <c r="CH164">
        <f>+Casos_PN_CORR[[#This Row],[29-may]]-Casos_PN_CORR[[#This Row],[28-may]]</f>
        <v>0</v>
      </c>
      <c r="CI164">
        <f>+Casos_PN_CORR[[#This Row],[30-may]]-Casos_PN_CORR[[#This Row],[29-may]]</f>
        <v>0</v>
      </c>
      <c r="CJ164">
        <f>+Casos_PN_CORR[[#This Row],[31-may]]-Casos_PN_CORR[[#This Row],[30-may]]</f>
        <v>0</v>
      </c>
      <c r="CK164">
        <f>+Casos_PN_CORR[[#This Row],[1-jun]]-Casos_PN_CORR[[#This Row],[31-may]]</f>
        <v>0</v>
      </c>
      <c r="CL164">
        <f>+Casos_PN_CORR[[#This Row],[2-jun]]-Casos_PN_CORR[[#This Row],[1-jun]]</f>
        <v>0</v>
      </c>
      <c r="CM164">
        <f>+Casos_PN_CORR[[#This Row],[3-jun]]-Casos_PN_CORR[[#This Row],[2-jun]]</f>
        <v>0</v>
      </c>
      <c r="CN164">
        <f>+Casos_PN_CORR[[#This Row],[4-jun]]-Casos_PN_CORR[[#This Row],[3-jun]]</f>
        <v>0</v>
      </c>
      <c r="CO164">
        <f>+Casos_PN_CORR[[#This Row],[5-jun]]-Casos_PN_CORR[[#This Row],[4-jun]]</f>
        <v>0</v>
      </c>
      <c r="CP164">
        <f>+Casos_PN_CORR[[#This Row],[6-jun]]-Casos_PN_CORR[[#This Row],[5-jun]]</f>
        <v>0</v>
      </c>
    </row>
    <row r="165" spans="1:94">
      <c r="A165">
        <v>80826</v>
      </c>
      <c r="B165" s="2" t="s">
        <v>97</v>
      </c>
      <c r="C165" s="2" t="s">
        <v>97</v>
      </c>
      <c r="D165" s="2" t="s">
        <v>321</v>
      </c>
      <c r="E165" s="4">
        <f t="shared" si="2"/>
        <v>181</v>
      </c>
      <c r="F165">
        <f>+Casos_PN_CORR[[#This Row],[10-mar]]</f>
        <v>0</v>
      </c>
      <c r="G165">
        <f>+Casos_PN_CORR[[#This Row],[11-mar]]-Casos_PN_CORR[[#This Row],[10-mar]]</f>
        <v>0</v>
      </c>
      <c r="H165">
        <f>+Casos_PN_CORR[[#This Row],[12-mar]]-Casos_PN_CORR[[#This Row],[11-mar]]</f>
        <v>0</v>
      </c>
      <c r="I165">
        <f>+Casos_PN_CORR[[#This Row],[13-mar]]-Casos_PN_CORR[[#This Row],[12-mar]]</f>
        <v>0</v>
      </c>
      <c r="J165">
        <f>+Casos_PN_CORR[[#This Row],[14-mar]]-Casos_PN_CORR[[#This Row],[13-mar]]</f>
        <v>0</v>
      </c>
      <c r="K165">
        <f>+Casos_PN_CORR[[#This Row],[15-mar]]-Casos_PN_CORR[[#This Row],[14-mar]]</f>
        <v>0</v>
      </c>
      <c r="L165">
        <f>+Casos_PN_CORR[[#This Row],[16-mar]]-Casos_PN_CORR[[#This Row],[15-mar]]</f>
        <v>0</v>
      </c>
      <c r="M165">
        <f>+Casos_PN_CORR[[#This Row],[17-mar]]-Casos_PN_CORR[[#This Row],[16-mar]]</f>
        <v>0</v>
      </c>
      <c r="N165">
        <f>+Casos_PN_CORR[[#This Row],[18-mar]]-Casos_PN_CORR[[#This Row],[17-mar]]</f>
        <v>0</v>
      </c>
      <c r="O165">
        <f>+Casos_PN_CORR[[#This Row],[19-mar]]-Casos_PN_CORR[[#This Row],[18-mar]]</f>
        <v>0</v>
      </c>
      <c r="P165">
        <f>+Casos_PN_CORR[[#This Row],[20-mar]]-Casos_PN_CORR[[#This Row],[19-mar]]</f>
        <v>0</v>
      </c>
      <c r="Q165">
        <f>+Casos_PN_CORR[[#This Row],[21-mar]]-Casos_PN_CORR[[#This Row],[20-mar]]</f>
        <v>0</v>
      </c>
      <c r="R165">
        <f>+Casos_PN_CORR[[#This Row],[22-mar]]-Casos_PN_CORR[[#This Row],[21-mar]]</f>
        <v>0</v>
      </c>
      <c r="S165">
        <f>+Casos_PN_CORR[[#This Row],[23-mar]]-Casos_PN_CORR[[#This Row],[22-mar]]</f>
        <v>0</v>
      </c>
      <c r="T165">
        <f>+Casos_PN_CORR[[#This Row],[24-mar]]-Casos_PN_CORR[[#This Row],[23-mar]]</f>
        <v>0</v>
      </c>
      <c r="U165">
        <f>+Casos_PN_CORR[[#This Row],[25-mar]]-Casos_PN_CORR[[#This Row],[24-mar]]</f>
        <v>0</v>
      </c>
      <c r="V165">
        <f>+Casos_PN_CORR[[#This Row],[26-mar]]-Casos_PN_CORR[[#This Row],[25-mar]]</f>
        <v>0</v>
      </c>
      <c r="W165">
        <f>+Casos_PN_CORR[[#This Row],[27-mar]]-Casos_PN_CORR[[#This Row],[26-mar]]</f>
        <v>0</v>
      </c>
      <c r="X165">
        <f>+Casos_PN_CORR[[#This Row],[28-mar]]-Casos_PN_CORR[[#This Row],[27-mar]]</f>
        <v>0</v>
      </c>
      <c r="Y165">
        <f>+Casos_PN_CORR[[#This Row],[29-mar]]-Casos_PN_CORR[[#This Row],[28-mar]]</f>
        <v>0</v>
      </c>
      <c r="Z165">
        <f>+Casos_PN_CORR[[#This Row],[30-mar]]-Casos_PN_CORR[[#This Row],[29-mar]]</f>
        <v>0</v>
      </c>
      <c r="AA165">
        <f>+Casos_PN_CORR[[#This Row],[31-mar]]-Casos_PN_CORR[[#This Row],[30-mar]]</f>
        <v>0</v>
      </c>
      <c r="AB165">
        <f>+Casos_PN_CORR[[#This Row],[1-abr]]-Casos_PN_CORR[[#This Row],[31-mar]]</f>
        <v>0</v>
      </c>
      <c r="AC165">
        <f>+Casos_PN_CORR[[#This Row],[2-abr]]-Casos_PN_CORR[[#This Row],[1-abr]]</f>
        <v>0</v>
      </c>
      <c r="AD165">
        <f>+Casos_PN_CORR[[#This Row],[3-abr]]-Casos_PN_CORR[[#This Row],[2-abr]]</f>
        <v>0</v>
      </c>
      <c r="AE165">
        <f>+Casos_PN_CORR[[#This Row],[4-abr]]-Casos_PN_CORR[[#This Row],[3-abr]]</f>
        <v>0</v>
      </c>
      <c r="AF165">
        <f>+Casos_PN_CORR[[#This Row],[5-abr]]-Casos_PN_CORR[[#This Row],[4-abr]]</f>
        <v>0</v>
      </c>
      <c r="AG165">
        <f>+Casos_PN_CORR[[#This Row],[6-abr]]-Casos_PN_CORR[[#This Row],[5-abr]]</f>
        <v>0</v>
      </c>
      <c r="AH165">
        <f>+Casos_PN_CORR[[#This Row],[7-abr]]-Casos_PN_CORR[[#This Row],[6-abr]]</f>
        <v>0</v>
      </c>
      <c r="AI165">
        <f>+Casos_PN_CORR[[#This Row],[8-abr]]-Casos_PN_CORR[[#This Row],[7-abr]]</f>
        <v>0</v>
      </c>
      <c r="AJ165">
        <f>+Casos_PN_CORR[[#This Row],[9-abr]]-Casos_PN_CORR[[#This Row],[8-abr]]</f>
        <v>0</v>
      </c>
      <c r="AK165">
        <f>+Casos_PN_CORR[[#This Row],[10-abr]]-Casos_PN_CORR[[#This Row],[9-abr]]</f>
        <v>0</v>
      </c>
      <c r="AL165">
        <f>+Casos_PN_CORR[[#This Row],[11-abr]]-Casos_PN_CORR[[#This Row],[10-abr]]</f>
        <v>0</v>
      </c>
      <c r="AM165">
        <f>+Casos_PN_CORR[[#This Row],[12-abr]]-Casos_PN_CORR[[#This Row],[11-abr]]</f>
        <v>0</v>
      </c>
      <c r="AN165">
        <f>+Casos_PN_CORR[[#This Row],[13-abr]]-Casos_PN_CORR[[#This Row],[12-abr]]</f>
        <v>0</v>
      </c>
      <c r="AO165">
        <f>+Casos_PN_CORR[[#This Row],[14-abr]]-Casos_PN_CORR[[#This Row],[13-abr]]</f>
        <v>0</v>
      </c>
      <c r="AP165">
        <f>+Casos_PN_CORR[[#This Row],[15-abr]]-Casos_PN_CORR[[#This Row],[14-abr]]</f>
        <v>0</v>
      </c>
      <c r="AQ165">
        <f>+Casos_PN_CORR[[#This Row],[16-abr]]-Casos_PN_CORR[[#This Row],[15-abr]]</f>
        <v>0</v>
      </c>
      <c r="AR165">
        <f>+Casos_PN_CORR[[#This Row],[17-abr]]-Casos_PN_CORR[[#This Row],[16-abr]]</f>
        <v>0</v>
      </c>
      <c r="AS165">
        <f>+Casos_PN_CORR[[#This Row],[18-abr]]-Casos_PN_CORR[[#This Row],[17-abr]]</f>
        <v>0</v>
      </c>
      <c r="AT165">
        <f>+Casos_PN_CORR[[#This Row],[19-abr]]-Casos_PN_CORR[[#This Row],[18-abr]]</f>
        <v>0</v>
      </c>
      <c r="AU165">
        <f>+Casos_PN_CORR[[#This Row],[20-abr]]-Casos_PN_CORR[[#This Row],[19-abr]]</f>
        <v>0</v>
      </c>
      <c r="AV165">
        <f>+Casos_PN_CORR[[#This Row],[21-abr]]-Casos_PN_CORR[[#This Row],[20-abr]]</f>
        <v>0</v>
      </c>
      <c r="AW165">
        <f>+Casos_PN_CORR[[#This Row],[22-abr]]-Casos_PN_CORR[[#This Row],[21-abr]]</f>
        <v>0</v>
      </c>
      <c r="AX165">
        <f>+Casos_PN_CORR[[#This Row],[23-abr]]-Casos_PN_CORR[[#This Row],[22-abr]]</f>
        <v>0</v>
      </c>
      <c r="AY165">
        <f>+Casos_PN_CORR[[#This Row],[24-abr]]-Casos_PN_CORR[[#This Row],[23-abr]]</f>
        <v>0</v>
      </c>
      <c r="AZ165">
        <f>+Casos_PN_CORR[[#This Row],[25-abr]]-Casos_PN_CORR[[#This Row],[24-abr]]</f>
        <v>0</v>
      </c>
      <c r="BA165">
        <f>+Casos_PN_CORR[[#This Row],[26-abr]]-Casos_PN_CORR[[#This Row],[25-abr]]</f>
        <v>0</v>
      </c>
      <c r="BB165">
        <f>+Casos_PN_CORR[[#This Row],[27-abr]]-Casos_PN_CORR[[#This Row],[26-abr]]</f>
        <v>0</v>
      </c>
      <c r="BC165">
        <f>+Casos_PN_CORR[[#This Row],[28-abr]]-Casos_PN_CORR[[#This Row],[27-abr]]</f>
        <v>0</v>
      </c>
      <c r="BD165">
        <f>+Casos_PN_CORR[[#This Row],[29-abr]]-Casos_PN_CORR[[#This Row],[28-abr]]</f>
        <v>0</v>
      </c>
      <c r="BE165">
        <f>+Casos_PN_CORR[[#This Row],[30-abr]]-Casos_PN_CORR[[#This Row],[29-abr]]</f>
        <v>0</v>
      </c>
      <c r="BF165">
        <f>+Casos_PN_CORR[[#This Row],[1-may]]-Casos_PN_CORR[[#This Row],[30-abr]]</f>
        <v>0</v>
      </c>
      <c r="BG165">
        <f>+Casos_PN_CORR[[#This Row],[2-may]]-Casos_PN_CORR[[#This Row],[1-may]]</f>
        <v>0</v>
      </c>
      <c r="BH165">
        <f>+Casos_PN_CORR[[#This Row],[3-may]]-Casos_PN_CORR[[#This Row],[2-may]]</f>
        <v>0</v>
      </c>
      <c r="BI165">
        <f>+Casos_PN_CORR[[#This Row],[4-may]]-Casos_PN_CORR[[#This Row],[3-may]]</f>
        <v>0</v>
      </c>
      <c r="BJ165">
        <f>+Casos_PN_CORR[[#This Row],[5-may]]-Casos_PN_CORR[[#This Row],[4-may]]</f>
        <v>0</v>
      </c>
      <c r="BK165">
        <f>+Casos_PN_CORR[[#This Row],[6-may]]-Casos_PN_CORR[[#This Row],[5-may]]</f>
        <v>0</v>
      </c>
      <c r="BL165">
        <f>+Casos_PN_CORR[[#This Row],[7-may]]-Casos_PN_CORR[[#This Row],[6-may]]</f>
        <v>0</v>
      </c>
      <c r="BM165">
        <f>+Casos_PN_CORR[[#This Row],[8-may]]-Casos_PN_CORR[[#This Row],[7-may]]</f>
        <v>0</v>
      </c>
      <c r="BN165">
        <f>+Casos_PN_CORR[[#This Row],[9-may]]-Casos_PN_CORR[[#This Row],[8-may]]</f>
        <v>0</v>
      </c>
      <c r="BO165">
        <f>+Casos_PN_CORR[[#This Row],[10-may]]-Casos_PN_CORR[[#This Row],[9-may]]</f>
        <v>0</v>
      </c>
      <c r="BP165">
        <f>+Casos_PN_CORR[[#This Row],[11-may]]-Casos_PN_CORR[[#This Row],[10-may]]</f>
        <v>0</v>
      </c>
      <c r="BQ165">
        <f>+Casos_PN_CORR[[#This Row],[12-may]]-Casos_PN_CORR[[#This Row],[11-may]]</f>
        <v>0</v>
      </c>
      <c r="BR165">
        <f>+Casos_PN_CORR[[#This Row],[13-may]]-Casos_PN_CORR[[#This Row],[12-may]]</f>
        <v>0</v>
      </c>
      <c r="BS165">
        <f>+Casos_PN_CORR[[#This Row],[14-may]]-Casos_PN_CORR[[#This Row],[13-may]]</f>
        <v>0</v>
      </c>
      <c r="BT165">
        <f>+Casos_PN_CORR[[#This Row],[15-may]]-Casos_PN_CORR[[#This Row],[14-may]]</f>
        <v>0</v>
      </c>
      <c r="BU165">
        <f>+Casos_PN_CORR[[#This Row],[16-may]]-Casos_PN_CORR[[#This Row],[15-may]]</f>
        <v>0</v>
      </c>
      <c r="BV165">
        <f>+Casos_PN_CORR[[#This Row],[17-may]]-Casos_PN_CORR[[#This Row],[16-may]]</f>
        <v>0</v>
      </c>
      <c r="BW165">
        <f>+Casos_PN_CORR[[#This Row],[18-may]]-Casos_PN_CORR[[#This Row],[17-may]]</f>
        <v>0</v>
      </c>
      <c r="BX165">
        <f>+Casos_PN_CORR[[#This Row],[19-may]]-Casos_PN_CORR[[#This Row],[18-may]]</f>
        <v>0</v>
      </c>
      <c r="BY165">
        <f>+Casos_PN_CORR[[#This Row],[20-may]]-Casos_PN_CORR[[#This Row],[19-may]]</f>
        <v>0</v>
      </c>
      <c r="BZ165">
        <f>+Casos_PN_CORR[[#This Row],[21-may]]-Casos_PN_CORR[[#This Row],[20-may]]</f>
        <v>0</v>
      </c>
      <c r="CA165">
        <f>+Casos_PN_CORR[[#This Row],[22-may]]-Casos_PN_CORR[[#This Row],[21-may]]</f>
        <v>0</v>
      </c>
      <c r="CB165">
        <f>+Casos_PN_CORR[[#This Row],[23-may]]-Casos_PN_CORR[[#This Row],[22-may]]</f>
        <v>0</v>
      </c>
      <c r="CC165">
        <f>+Casos_PN_CORR[[#This Row],[24-may]]-Casos_PN_CORR[[#This Row],[23-may]]</f>
        <v>0</v>
      </c>
      <c r="CD165">
        <f>+Casos_PN_CORR[[#This Row],[25-may]]-Casos_PN_CORR[[#This Row],[24-may]]</f>
        <v>0</v>
      </c>
      <c r="CE165">
        <f>+Casos_PN_CORR[[#This Row],[26-may]]-Casos_PN_CORR[[#This Row],[25-may]]</f>
        <v>0</v>
      </c>
      <c r="CF165">
        <f>+Casos_PN_CORR[[#This Row],[27-may]]-Casos_PN_CORR[[#This Row],[26-may]]</f>
        <v>0</v>
      </c>
      <c r="CG165">
        <f>+Casos_PN_CORR[[#This Row],[28-may]]-Casos_PN_CORR[[#This Row],[27-may]]</f>
        <v>0</v>
      </c>
      <c r="CH165">
        <f>+Casos_PN_CORR[[#This Row],[29-may]]-Casos_PN_CORR[[#This Row],[28-may]]</f>
        <v>0</v>
      </c>
      <c r="CI165">
        <f>+Casos_PN_CORR[[#This Row],[30-may]]-Casos_PN_CORR[[#This Row],[29-may]]</f>
        <v>0</v>
      </c>
      <c r="CJ165">
        <f>+Casos_PN_CORR[[#This Row],[31-may]]-Casos_PN_CORR[[#This Row],[30-may]]</f>
        <v>0</v>
      </c>
      <c r="CK165">
        <f>+Casos_PN_CORR[[#This Row],[1-jun]]-Casos_PN_CORR[[#This Row],[31-may]]</f>
        <v>0</v>
      </c>
      <c r="CL165">
        <f>+Casos_PN_CORR[[#This Row],[2-jun]]-Casos_PN_CORR[[#This Row],[1-jun]]</f>
        <v>0</v>
      </c>
      <c r="CM165">
        <f>+Casos_PN_CORR[[#This Row],[3-jun]]-Casos_PN_CORR[[#This Row],[2-jun]]</f>
        <v>0</v>
      </c>
      <c r="CN165">
        <f>+Casos_PN_CORR[[#This Row],[4-jun]]-Casos_PN_CORR[[#This Row],[3-jun]]</f>
        <v>0</v>
      </c>
      <c r="CO165">
        <f>+Casos_PN_CORR[[#This Row],[5-jun]]-Casos_PN_CORR[[#This Row],[4-jun]]</f>
        <v>181</v>
      </c>
      <c r="CP165">
        <f>+Casos_PN_CORR[[#This Row],[6-jun]]-Casos_PN_CORR[[#This Row],[5-jun]]</f>
        <v>0</v>
      </c>
    </row>
    <row r="166" spans="1:94">
      <c r="A166">
        <v>40702</v>
      </c>
      <c r="B166" s="2" t="s">
        <v>115</v>
      </c>
      <c r="C166" s="2" t="s">
        <v>318</v>
      </c>
      <c r="D166" s="2" t="s">
        <v>322</v>
      </c>
      <c r="E166" s="4">
        <f t="shared" si="2"/>
        <v>0</v>
      </c>
      <c r="F166">
        <f>+Casos_PN_CORR[[#This Row],[10-mar]]</f>
        <v>0</v>
      </c>
      <c r="G166">
        <f>+Casos_PN_CORR[[#This Row],[11-mar]]-Casos_PN_CORR[[#This Row],[10-mar]]</f>
        <v>0</v>
      </c>
      <c r="H166">
        <f>+Casos_PN_CORR[[#This Row],[12-mar]]-Casos_PN_CORR[[#This Row],[11-mar]]</f>
        <v>0</v>
      </c>
      <c r="I166">
        <f>+Casos_PN_CORR[[#This Row],[13-mar]]-Casos_PN_CORR[[#This Row],[12-mar]]</f>
        <v>0</v>
      </c>
      <c r="J166">
        <f>+Casos_PN_CORR[[#This Row],[14-mar]]-Casos_PN_CORR[[#This Row],[13-mar]]</f>
        <v>0</v>
      </c>
      <c r="K166">
        <f>+Casos_PN_CORR[[#This Row],[15-mar]]-Casos_PN_CORR[[#This Row],[14-mar]]</f>
        <v>0</v>
      </c>
      <c r="L166">
        <f>+Casos_PN_CORR[[#This Row],[16-mar]]-Casos_PN_CORR[[#This Row],[15-mar]]</f>
        <v>0</v>
      </c>
      <c r="M166">
        <f>+Casos_PN_CORR[[#This Row],[17-mar]]-Casos_PN_CORR[[#This Row],[16-mar]]</f>
        <v>0</v>
      </c>
      <c r="N166">
        <f>+Casos_PN_CORR[[#This Row],[18-mar]]-Casos_PN_CORR[[#This Row],[17-mar]]</f>
        <v>0</v>
      </c>
      <c r="O166">
        <f>+Casos_PN_CORR[[#This Row],[19-mar]]-Casos_PN_CORR[[#This Row],[18-mar]]</f>
        <v>0</v>
      </c>
      <c r="P166">
        <f>+Casos_PN_CORR[[#This Row],[20-mar]]-Casos_PN_CORR[[#This Row],[19-mar]]</f>
        <v>0</v>
      </c>
      <c r="Q166">
        <f>+Casos_PN_CORR[[#This Row],[21-mar]]-Casos_PN_CORR[[#This Row],[20-mar]]</f>
        <v>0</v>
      </c>
      <c r="R166">
        <f>+Casos_PN_CORR[[#This Row],[22-mar]]-Casos_PN_CORR[[#This Row],[21-mar]]</f>
        <v>0</v>
      </c>
      <c r="S166">
        <f>+Casos_PN_CORR[[#This Row],[23-mar]]-Casos_PN_CORR[[#This Row],[22-mar]]</f>
        <v>0</v>
      </c>
      <c r="T166">
        <f>+Casos_PN_CORR[[#This Row],[24-mar]]-Casos_PN_CORR[[#This Row],[23-mar]]</f>
        <v>0</v>
      </c>
      <c r="U166">
        <f>+Casos_PN_CORR[[#This Row],[25-mar]]-Casos_PN_CORR[[#This Row],[24-mar]]</f>
        <v>0</v>
      </c>
      <c r="V166">
        <f>+Casos_PN_CORR[[#This Row],[26-mar]]-Casos_PN_CORR[[#This Row],[25-mar]]</f>
        <v>0</v>
      </c>
      <c r="W166">
        <f>+Casos_PN_CORR[[#This Row],[27-mar]]-Casos_PN_CORR[[#This Row],[26-mar]]</f>
        <v>0</v>
      </c>
      <c r="X166">
        <f>+Casos_PN_CORR[[#This Row],[28-mar]]-Casos_PN_CORR[[#This Row],[27-mar]]</f>
        <v>0</v>
      </c>
      <c r="Y166">
        <f>+Casos_PN_CORR[[#This Row],[29-mar]]-Casos_PN_CORR[[#This Row],[28-mar]]</f>
        <v>0</v>
      </c>
      <c r="Z166">
        <f>+Casos_PN_CORR[[#This Row],[30-mar]]-Casos_PN_CORR[[#This Row],[29-mar]]</f>
        <v>0</v>
      </c>
      <c r="AA166">
        <f>+Casos_PN_CORR[[#This Row],[31-mar]]-Casos_PN_CORR[[#This Row],[30-mar]]</f>
        <v>0</v>
      </c>
      <c r="AB166">
        <f>+Casos_PN_CORR[[#This Row],[1-abr]]-Casos_PN_CORR[[#This Row],[31-mar]]</f>
        <v>0</v>
      </c>
      <c r="AC166">
        <f>+Casos_PN_CORR[[#This Row],[2-abr]]-Casos_PN_CORR[[#This Row],[1-abr]]</f>
        <v>0</v>
      </c>
      <c r="AD166">
        <f>+Casos_PN_CORR[[#This Row],[3-abr]]-Casos_PN_CORR[[#This Row],[2-abr]]</f>
        <v>0</v>
      </c>
      <c r="AE166">
        <f>+Casos_PN_CORR[[#This Row],[4-abr]]-Casos_PN_CORR[[#This Row],[3-abr]]</f>
        <v>0</v>
      </c>
      <c r="AF166">
        <f>+Casos_PN_CORR[[#This Row],[5-abr]]-Casos_PN_CORR[[#This Row],[4-abr]]</f>
        <v>0</v>
      </c>
      <c r="AG166">
        <f>+Casos_PN_CORR[[#This Row],[6-abr]]-Casos_PN_CORR[[#This Row],[5-abr]]</f>
        <v>0</v>
      </c>
      <c r="AH166">
        <f>+Casos_PN_CORR[[#This Row],[7-abr]]-Casos_PN_CORR[[#This Row],[6-abr]]</f>
        <v>0</v>
      </c>
      <c r="AI166">
        <f>+Casos_PN_CORR[[#This Row],[8-abr]]-Casos_PN_CORR[[#This Row],[7-abr]]</f>
        <v>0</v>
      </c>
      <c r="AJ166">
        <f>+Casos_PN_CORR[[#This Row],[9-abr]]-Casos_PN_CORR[[#This Row],[8-abr]]</f>
        <v>0</v>
      </c>
      <c r="AK166">
        <f>+Casos_PN_CORR[[#This Row],[10-abr]]-Casos_PN_CORR[[#This Row],[9-abr]]</f>
        <v>0</v>
      </c>
      <c r="AL166">
        <f>+Casos_PN_CORR[[#This Row],[11-abr]]-Casos_PN_CORR[[#This Row],[10-abr]]</f>
        <v>0</v>
      </c>
      <c r="AM166">
        <f>+Casos_PN_CORR[[#This Row],[12-abr]]-Casos_PN_CORR[[#This Row],[11-abr]]</f>
        <v>0</v>
      </c>
      <c r="AN166">
        <f>+Casos_PN_CORR[[#This Row],[13-abr]]-Casos_PN_CORR[[#This Row],[12-abr]]</f>
        <v>0</v>
      </c>
      <c r="AO166">
        <f>+Casos_PN_CORR[[#This Row],[14-abr]]-Casos_PN_CORR[[#This Row],[13-abr]]</f>
        <v>0</v>
      </c>
      <c r="AP166">
        <f>+Casos_PN_CORR[[#This Row],[15-abr]]-Casos_PN_CORR[[#This Row],[14-abr]]</f>
        <v>0</v>
      </c>
      <c r="AQ166">
        <f>+Casos_PN_CORR[[#This Row],[16-abr]]-Casos_PN_CORR[[#This Row],[15-abr]]</f>
        <v>0</v>
      </c>
      <c r="AR166">
        <f>+Casos_PN_CORR[[#This Row],[17-abr]]-Casos_PN_CORR[[#This Row],[16-abr]]</f>
        <v>0</v>
      </c>
      <c r="AS166">
        <f>+Casos_PN_CORR[[#This Row],[18-abr]]-Casos_PN_CORR[[#This Row],[17-abr]]</f>
        <v>0</v>
      </c>
      <c r="AT166">
        <f>+Casos_PN_CORR[[#This Row],[19-abr]]-Casos_PN_CORR[[#This Row],[18-abr]]</f>
        <v>0</v>
      </c>
      <c r="AU166">
        <f>+Casos_PN_CORR[[#This Row],[20-abr]]-Casos_PN_CORR[[#This Row],[19-abr]]</f>
        <v>0</v>
      </c>
      <c r="AV166">
        <f>+Casos_PN_CORR[[#This Row],[21-abr]]-Casos_PN_CORR[[#This Row],[20-abr]]</f>
        <v>0</v>
      </c>
      <c r="AW166">
        <f>+Casos_PN_CORR[[#This Row],[22-abr]]-Casos_PN_CORR[[#This Row],[21-abr]]</f>
        <v>0</v>
      </c>
      <c r="AX166">
        <f>+Casos_PN_CORR[[#This Row],[23-abr]]-Casos_PN_CORR[[#This Row],[22-abr]]</f>
        <v>0</v>
      </c>
      <c r="AY166">
        <f>+Casos_PN_CORR[[#This Row],[24-abr]]-Casos_PN_CORR[[#This Row],[23-abr]]</f>
        <v>0</v>
      </c>
      <c r="AZ166">
        <f>+Casos_PN_CORR[[#This Row],[25-abr]]-Casos_PN_CORR[[#This Row],[24-abr]]</f>
        <v>0</v>
      </c>
      <c r="BA166">
        <f>+Casos_PN_CORR[[#This Row],[26-abr]]-Casos_PN_CORR[[#This Row],[25-abr]]</f>
        <v>0</v>
      </c>
      <c r="BB166">
        <f>+Casos_PN_CORR[[#This Row],[27-abr]]-Casos_PN_CORR[[#This Row],[26-abr]]</f>
        <v>0</v>
      </c>
      <c r="BC166">
        <f>+Casos_PN_CORR[[#This Row],[28-abr]]-Casos_PN_CORR[[#This Row],[27-abr]]</f>
        <v>0</v>
      </c>
      <c r="BD166">
        <f>+Casos_PN_CORR[[#This Row],[29-abr]]-Casos_PN_CORR[[#This Row],[28-abr]]</f>
        <v>0</v>
      </c>
      <c r="BE166">
        <f>+Casos_PN_CORR[[#This Row],[30-abr]]-Casos_PN_CORR[[#This Row],[29-abr]]</f>
        <v>0</v>
      </c>
      <c r="BF166">
        <f>+Casos_PN_CORR[[#This Row],[1-may]]-Casos_PN_CORR[[#This Row],[30-abr]]</f>
        <v>0</v>
      </c>
      <c r="BG166">
        <f>+Casos_PN_CORR[[#This Row],[2-may]]-Casos_PN_CORR[[#This Row],[1-may]]</f>
        <v>0</v>
      </c>
      <c r="BH166">
        <f>+Casos_PN_CORR[[#This Row],[3-may]]-Casos_PN_CORR[[#This Row],[2-may]]</f>
        <v>0</v>
      </c>
      <c r="BI166">
        <f>+Casos_PN_CORR[[#This Row],[4-may]]-Casos_PN_CORR[[#This Row],[3-may]]</f>
        <v>0</v>
      </c>
      <c r="BJ166">
        <f>+Casos_PN_CORR[[#This Row],[5-may]]-Casos_PN_CORR[[#This Row],[4-may]]</f>
        <v>0</v>
      </c>
      <c r="BK166">
        <f>+Casos_PN_CORR[[#This Row],[6-may]]-Casos_PN_CORR[[#This Row],[5-may]]</f>
        <v>0</v>
      </c>
      <c r="BL166">
        <f>+Casos_PN_CORR[[#This Row],[7-may]]-Casos_PN_CORR[[#This Row],[6-may]]</f>
        <v>0</v>
      </c>
      <c r="BM166">
        <f>+Casos_PN_CORR[[#This Row],[8-may]]-Casos_PN_CORR[[#This Row],[7-may]]</f>
        <v>0</v>
      </c>
      <c r="BN166">
        <f>+Casos_PN_CORR[[#This Row],[9-may]]-Casos_PN_CORR[[#This Row],[8-may]]</f>
        <v>0</v>
      </c>
      <c r="BO166">
        <f>+Casos_PN_CORR[[#This Row],[10-may]]-Casos_PN_CORR[[#This Row],[9-may]]</f>
        <v>0</v>
      </c>
      <c r="BP166">
        <f>+Casos_PN_CORR[[#This Row],[11-may]]-Casos_PN_CORR[[#This Row],[10-may]]</f>
        <v>0</v>
      </c>
      <c r="BQ166">
        <f>+Casos_PN_CORR[[#This Row],[12-may]]-Casos_PN_CORR[[#This Row],[11-may]]</f>
        <v>0</v>
      </c>
      <c r="BR166">
        <f>+Casos_PN_CORR[[#This Row],[13-may]]-Casos_PN_CORR[[#This Row],[12-may]]</f>
        <v>0</v>
      </c>
      <c r="BS166">
        <f>+Casos_PN_CORR[[#This Row],[14-may]]-Casos_PN_CORR[[#This Row],[13-may]]</f>
        <v>0</v>
      </c>
      <c r="BT166">
        <f>+Casos_PN_CORR[[#This Row],[15-may]]-Casos_PN_CORR[[#This Row],[14-may]]</f>
        <v>0</v>
      </c>
      <c r="BU166">
        <f>+Casos_PN_CORR[[#This Row],[16-may]]-Casos_PN_CORR[[#This Row],[15-may]]</f>
        <v>0</v>
      </c>
      <c r="BV166">
        <f>+Casos_PN_CORR[[#This Row],[17-may]]-Casos_PN_CORR[[#This Row],[16-may]]</f>
        <v>0</v>
      </c>
      <c r="BW166">
        <f>+Casos_PN_CORR[[#This Row],[18-may]]-Casos_PN_CORR[[#This Row],[17-may]]</f>
        <v>0</v>
      </c>
      <c r="BX166">
        <f>+Casos_PN_CORR[[#This Row],[19-may]]-Casos_PN_CORR[[#This Row],[18-may]]</f>
        <v>0</v>
      </c>
      <c r="BY166">
        <f>+Casos_PN_CORR[[#This Row],[20-may]]-Casos_PN_CORR[[#This Row],[19-may]]</f>
        <v>0</v>
      </c>
      <c r="BZ166">
        <f>+Casos_PN_CORR[[#This Row],[21-may]]-Casos_PN_CORR[[#This Row],[20-may]]</f>
        <v>0</v>
      </c>
      <c r="CA166">
        <f>+Casos_PN_CORR[[#This Row],[22-may]]-Casos_PN_CORR[[#This Row],[21-may]]</f>
        <v>0</v>
      </c>
      <c r="CB166">
        <f>+Casos_PN_CORR[[#This Row],[23-may]]-Casos_PN_CORR[[#This Row],[22-may]]</f>
        <v>0</v>
      </c>
      <c r="CC166">
        <f>+Casos_PN_CORR[[#This Row],[24-may]]-Casos_PN_CORR[[#This Row],[23-may]]</f>
        <v>0</v>
      </c>
      <c r="CD166">
        <f>+Casos_PN_CORR[[#This Row],[25-may]]-Casos_PN_CORR[[#This Row],[24-may]]</f>
        <v>0</v>
      </c>
      <c r="CE166">
        <f>+Casos_PN_CORR[[#This Row],[26-may]]-Casos_PN_CORR[[#This Row],[25-may]]</f>
        <v>0</v>
      </c>
      <c r="CF166">
        <f>+Casos_PN_CORR[[#This Row],[27-may]]-Casos_PN_CORR[[#This Row],[26-may]]</f>
        <v>0</v>
      </c>
      <c r="CG166">
        <f>+Casos_PN_CORR[[#This Row],[28-may]]-Casos_PN_CORR[[#This Row],[27-may]]</f>
        <v>0</v>
      </c>
      <c r="CH166">
        <f>+Casos_PN_CORR[[#This Row],[29-may]]-Casos_PN_CORR[[#This Row],[28-may]]</f>
        <v>0</v>
      </c>
      <c r="CI166">
        <f>+Casos_PN_CORR[[#This Row],[30-may]]-Casos_PN_CORR[[#This Row],[29-may]]</f>
        <v>0</v>
      </c>
      <c r="CJ166">
        <f>+Casos_PN_CORR[[#This Row],[31-may]]-Casos_PN_CORR[[#This Row],[30-may]]</f>
        <v>0</v>
      </c>
      <c r="CK166">
        <f>+Casos_PN_CORR[[#This Row],[1-jun]]-Casos_PN_CORR[[#This Row],[31-may]]</f>
        <v>0</v>
      </c>
      <c r="CL166">
        <f>+Casos_PN_CORR[[#This Row],[2-jun]]-Casos_PN_CORR[[#This Row],[1-jun]]</f>
        <v>0</v>
      </c>
      <c r="CM166">
        <f>+Casos_PN_CORR[[#This Row],[3-jun]]-Casos_PN_CORR[[#This Row],[2-jun]]</f>
        <v>0</v>
      </c>
      <c r="CN166">
        <f>+Casos_PN_CORR[[#This Row],[4-jun]]-Casos_PN_CORR[[#This Row],[3-jun]]</f>
        <v>0</v>
      </c>
      <c r="CO166">
        <f>+Casos_PN_CORR[[#This Row],[5-jun]]-Casos_PN_CORR[[#This Row],[4-jun]]</f>
        <v>0</v>
      </c>
      <c r="CP166">
        <f>+Casos_PN_CORR[[#This Row],[6-jun]]-Casos_PN_CORR[[#This Row],[5-jun]]</f>
        <v>0</v>
      </c>
    </row>
    <row r="167" spans="1:94">
      <c r="A167">
        <v>91010</v>
      </c>
      <c r="B167" s="2" t="s">
        <v>139</v>
      </c>
      <c r="C167" s="2" t="s">
        <v>232</v>
      </c>
      <c r="D167" s="2" t="s">
        <v>323</v>
      </c>
      <c r="E167" s="4">
        <f t="shared" si="2"/>
        <v>7</v>
      </c>
      <c r="F167">
        <f>+Casos_PN_CORR[[#This Row],[10-mar]]</f>
        <v>0</v>
      </c>
      <c r="G167">
        <f>+Casos_PN_CORR[[#This Row],[11-mar]]-Casos_PN_CORR[[#This Row],[10-mar]]</f>
        <v>0</v>
      </c>
      <c r="H167">
        <f>+Casos_PN_CORR[[#This Row],[12-mar]]-Casos_PN_CORR[[#This Row],[11-mar]]</f>
        <v>0</v>
      </c>
      <c r="I167">
        <f>+Casos_PN_CORR[[#This Row],[13-mar]]-Casos_PN_CORR[[#This Row],[12-mar]]</f>
        <v>0</v>
      </c>
      <c r="J167">
        <f>+Casos_PN_CORR[[#This Row],[14-mar]]-Casos_PN_CORR[[#This Row],[13-mar]]</f>
        <v>0</v>
      </c>
      <c r="K167">
        <f>+Casos_PN_CORR[[#This Row],[15-mar]]-Casos_PN_CORR[[#This Row],[14-mar]]</f>
        <v>0</v>
      </c>
      <c r="L167">
        <f>+Casos_PN_CORR[[#This Row],[16-mar]]-Casos_PN_CORR[[#This Row],[15-mar]]</f>
        <v>0</v>
      </c>
      <c r="M167">
        <f>+Casos_PN_CORR[[#This Row],[17-mar]]-Casos_PN_CORR[[#This Row],[16-mar]]</f>
        <v>0</v>
      </c>
      <c r="N167">
        <f>+Casos_PN_CORR[[#This Row],[18-mar]]-Casos_PN_CORR[[#This Row],[17-mar]]</f>
        <v>0</v>
      </c>
      <c r="O167">
        <f>+Casos_PN_CORR[[#This Row],[19-mar]]-Casos_PN_CORR[[#This Row],[18-mar]]</f>
        <v>0</v>
      </c>
      <c r="P167">
        <f>+Casos_PN_CORR[[#This Row],[20-mar]]-Casos_PN_CORR[[#This Row],[19-mar]]</f>
        <v>0</v>
      </c>
      <c r="Q167">
        <f>+Casos_PN_CORR[[#This Row],[21-mar]]-Casos_PN_CORR[[#This Row],[20-mar]]</f>
        <v>0</v>
      </c>
      <c r="R167">
        <f>+Casos_PN_CORR[[#This Row],[22-mar]]-Casos_PN_CORR[[#This Row],[21-mar]]</f>
        <v>0</v>
      </c>
      <c r="S167">
        <f>+Casos_PN_CORR[[#This Row],[23-mar]]-Casos_PN_CORR[[#This Row],[22-mar]]</f>
        <v>0</v>
      </c>
      <c r="T167">
        <f>+Casos_PN_CORR[[#This Row],[24-mar]]-Casos_PN_CORR[[#This Row],[23-mar]]</f>
        <v>0</v>
      </c>
      <c r="U167">
        <f>+Casos_PN_CORR[[#This Row],[25-mar]]-Casos_PN_CORR[[#This Row],[24-mar]]</f>
        <v>0</v>
      </c>
      <c r="V167">
        <f>+Casos_PN_CORR[[#This Row],[26-mar]]-Casos_PN_CORR[[#This Row],[25-mar]]</f>
        <v>0</v>
      </c>
      <c r="W167">
        <f>+Casos_PN_CORR[[#This Row],[27-mar]]-Casos_PN_CORR[[#This Row],[26-mar]]</f>
        <v>0</v>
      </c>
      <c r="X167">
        <f>+Casos_PN_CORR[[#This Row],[28-mar]]-Casos_PN_CORR[[#This Row],[27-mar]]</f>
        <v>0</v>
      </c>
      <c r="Y167">
        <f>+Casos_PN_CORR[[#This Row],[29-mar]]-Casos_PN_CORR[[#This Row],[28-mar]]</f>
        <v>0</v>
      </c>
      <c r="Z167">
        <f>+Casos_PN_CORR[[#This Row],[30-mar]]-Casos_PN_CORR[[#This Row],[29-mar]]</f>
        <v>0</v>
      </c>
      <c r="AA167">
        <f>+Casos_PN_CORR[[#This Row],[31-mar]]-Casos_PN_CORR[[#This Row],[30-mar]]</f>
        <v>0</v>
      </c>
      <c r="AB167">
        <f>+Casos_PN_CORR[[#This Row],[1-abr]]-Casos_PN_CORR[[#This Row],[31-mar]]</f>
        <v>0</v>
      </c>
      <c r="AC167">
        <f>+Casos_PN_CORR[[#This Row],[2-abr]]-Casos_PN_CORR[[#This Row],[1-abr]]</f>
        <v>0</v>
      </c>
      <c r="AD167">
        <f>+Casos_PN_CORR[[#This Row],[3-abr]]-Casos_PN_CORR[[#This Row],[2-abr]]</f>
        <v>0</v>
      </c>
      <c r="AE167">
        <f>+Casos_PN_CORR[[#This Row],[4-abr]]-Casos_PN_CORR[[#This Row],[3-abr]]</f>
        <v>0</v>
      </c>
      <c r="AF167">
        <f>+Casos_PN_CORR[[#This Row],[5-abr]]-Casos_PN_CORR[[#This Row],[4-abr]]</f>
        <v>0</v>
      </c>
      <c r="AG167">
        <f>+Casos_PN_CORR[[#This Row],[6-abr]]-Casos_PN_CORR[[#This Row],[5-abr]]</f>
        <v>0</v>
      </c>
      <c r="AH167">
        <f>+Casos_PN_CORR[[#This Row],[7-abr]]-Casos_PN_CORR[[#This Row],[6-abr]]</f>
        <v>0</v>
      </c>
      <c r="AI167">
        <f>+Casos_PN_CORR[[#This Row],[8-abr]]-Casos_PN_CORR[[#This Row],[7-abr]]</f>
        <v>0</v>
      </c>
      <c r="AJ167">
        <f>+Casos_PN_CORR[[#This Row],[9-abr]]-Casos_PN_CORR[[#This Row],[8-abr]]</f>
        <v>0</v>
      </c>
      <c r="AK167">
        <f>+Casos_PN_CORR[[#This Row],[10-abr]]-Casos_PN_CORR[[#This Row],[9-abr]]</f>
        <v>0</v>
      </c>
      <c r="AL167">
        <f>+Casos_PN_CORR[[#This Row],[11-abr]]-Casos_PN_CORR[[#This Row],[10-abr]]</f>
        <v>0</v>
      </c>
      <c r="AM167">
        <f>+Casos_PN_CORR[[#This Row],[12-abr]]-Casos_PN_CORR[[#This Row],[11-abr]]</f>
        <v>0</v>
      </c>
      <c r="AN167">
        <f>+Casos_PN_CORR[[#This Row],[13-abr]]-Casos_PN_CORR[[#This Row],[12-abr]]</f>
        <v>0</v>
      </c>
      <c r="AO167">
        <f>+Casos_PN_CORR[[#This Row],[14-abr]]-Casos_PN_CORR[[#This Row],[13-abr]]</f>
        <v>0</v>
      </c>
      <c r="AP167">
        <f>+Casos_PN_CORR[[#This Row],[15-abr]]-Casos_PN_CORR[[#This Row],[14-abr]]</f>
        <v>0</v>
      </c>
      <c r="AQ167">
        <f>+Casos_PN_CORR[[#This Row],[16-abr]]-Casos_PN_CORR[[#This Row],[15-abr]]</f>
        <v>0</v>
      </c>
      <c r="AR167">
        <f>+Casos_PN_CORR[[#This Row],[17-abr]]-Casos_PN_CORR[[#This Row],[16-abr]]</f>
        <v>0</v>
      </c>
      <c r="AS167">
        <f>+Casos_PN_CORR[[#This Row],[18-abr]]-Casos_PN_CORR[[#This Row],[17-abr]]</f>
        <v>0</v>
      </c>
      <c r="AT167">
        <f>+Casos_PN_CORR[[#This Row],[19-abr]]-Casos_PN_CORR[[#This Row],[18-abr]]</f>
        <v>0</v>
      </c>
      <c r="AU167">
        <f>+Casos_PN_CORR[[#This Row],[20-abr]]-Casos_PN_CORR[[#This Row],[19-abr]]</f>
        <v>0</v>
      </c>
      <c r="AV167">
        <f>+Casos_PN_CORR[[#This Row],[21-abr]]-Casos_PN_CORR[[#This Row],[20-abr]]</f>
        <v>0</v>
      </c>
      <c r="AW167">
        <f>+Casos_PN_CORR[[#This Row],[22-abr]]-Casos_PN_CORR[[#This Row],[21-abr]]</f>
        <v>0</v>
      </c>
      <c r="AX167">
        <f>+Casos_PN_CORR[[#This Row],[23-abr]]-Casos_PN_CORR[[#This Row],[22-abr]]</f>
        <v>0</v>
      </c>
      <c r="AY167">
        <f>+Casos_PN_CORR[[#This Row],[24-abr]]-Casos_PN_CORR[[#This Row],[23-abr]]</f>
        <v>0</v>
      </c>
      <c r="AZ167">
        <f>+Casos_PN_CORR[[#This Row],[25-abr]]-Casos_PN_CORR[[#This Row],[24-abr]]</f>
        <v>0</v>
      </c>
      <c r="BA167">
        <f>+Casos_PN_CORR[[#This Row],[26-abr]]-Casos_PN_CORR[[#This Row],[25-abr]]</f>
        <v>0</v>
      </c>
      <c r="BB167">
        <f>+Casos_PN_CORR[[#This Row],[27-abr]]-Casos_PN_CORR[[#This Row],[26-abr]]</f>
        <v>0</v>
      </c>
      <c r="BC167">
        <f>+Casos_PN_CORR[[#This Row],[28-abr]]-Casos_PN_CORR[[#This Row],[27-abr]]</f>
        <v>0</v>
      </c>
      <c r="BD167">
        <f>+Casos_PN_CORR[[#This Row],[29-abr]]-Casos_PN_CORR[[#This Row],[28-abr]]</f>
        <v>0</v>
      </c>
      <c r="BE167">
        <f>+Casos_PN_CORR[[#This Row],[30-abr]]-Casos_PN_CORR[[#This Row],[29-abr]]</f>
        <v>0</v>
      </c>
      <c r="BF167">
        <f>+Casos_PN_CORR[[#This Row],[1-may]]-Casos_PN_CORR[[#This Row],[30-abr]]</f>
        <v>0</v>
      </c>
      <c r="BG167">
        <f>+Casos_PN_CORR[[#This Row],[2-may]]-Casos_PN_CORR[[#This Row],[1-may]]</f>
        <v>0</v>
      </c>
      <c r="BH167">
        <f>+Casos_PN_CORR[[#This Row],[3-may]]-Casos_PN_CORR[[#This Row],[2-may]]</f>
        <v>0</v>
      </c>
      <c r="BI167">
        <f>+Casos_PN_CORR[[#This Row],[4-may]]-Casos_PN_CORR[[#This Row],[3-may]]</f>
        <v>0</v>
      </c>
      <c r="BJ167">
        <f>+Casos_PN_CORR[[#This Row],[5-may]]-Casos_PN_CORR[[#This Row],[4-may]]</f>
        <v>0</v>
      </c>
      <c r="BK167">
        <f>+Casos_PN_CORR[[#This Row],[6-may]]-Casos_PN_CORR[[#This Row],[5-may]]</f>
        <v>0</v>
      </c>
      <c r="BL167">
        <f>+Casos_PN_CORR[[#This Row],[7-may]]-Casos_PN_CORR[[#This Row],[6-may]]</f>
        <v>0</v>
      </c>
      <c r="BM167">
        <f>+Casos_PN_CORR[[#This Row],[8-may]]-Casos_PN_CORR[[#This Row],[7-may]]</f>
        <v>0</v>
      </c>
      <c r="BN167">
        <f>+Casos_PN_CORR[[#This Row],[9-may]]-Casos_PN_CORR[[#This Row],[8-may]]</f>
        <v>0</v>
      </c>
      <c r="BO167">
        <f>+Casos_PN_CORR[[#This Row],[10-may]]-Casos_PN_CORR[[#This Row],[9-may]]</f>
        <v>0</v>
      </c>
      <c r="BP167">
        <f>+Casos_PN_CORR[[#This Row],[11-may]]-Casos_PN_CORR[[#This Row],[10-may]]</f>
        <v>0</v>
      </c>
      <c r="BQ167">
        <f>+Casos_PN_CORR[[#This Row],[12-may]]-Casos_PN_CORR[[#This Row],[11-may]]</f>
        <v>0</v>
      </c>
      <c r="BR167">
        <f>+Casos_PN_CORR[[#This Row],[13-may]]-Casos_PN_CORR[[#This Row],[12-may]]</f>
        <v>0</v>
      </c>
      <c r="BS167">
        <f>+Casos_PN_CORR[[#This Row],[14-may]]-Casos_PN_CORR[[#This Row],[13-may]]</f>
        <v>0</v>
      </c>
      <c r="BT167">
        <f>+Casos_PN_CORR[[#This Row],[15-may]]-Casos_PN_CORR[[#This Row],[14-may]]</f>
        <v>0</v>
      </c>
      <c r="BU167">
        <f>+Casos_PN_CORR[[#This Row],[16-may]]-Casos_PN_CORR[[#This Row],[15-may]]</f>
        <v>0</v>
      </c>
      <c r="BV167">
        <f>+Casos_PN_CORR[[#This Row],[17-may]]-Casos_PN_CORR[[#This Row],[16-may]]</f>
        <v>0</v>
      </c>
      <c r="BW167">
        <f>+Casos_PN_CORR[[#This Row],[18-may]]-Casos_PN_CORR[[#This Row],[17-may]]</f>
        <v>0</v>
      </c>
      <c r="BX167">
        <f>+Casos_PN_CORR[[#This Row],[19-may]]-Casos_PN_CORR[[#This Row],[18-may]]</f>
        <v>0</v>
      </c>
      <c r="BY167">
        <f>+Casos_PN_CORR[[#This Row],[20-may]]-Casos_PN_CORR[[#This Row],[19-may]]</f>
        <v>0</v>
      </c>
      <c r="BZ167">
        <f>+Casos_PN_CORR[[#This Row],[21-may]]-Casos_PN_CORR[[#This Row],[20-may]]</f>
        <v>0</v>
      </c>
      <c r="CA167">
        <f>+Casos_PN_CORR[[#This Row],[22-may]]-Casos_PN_CORR[[#This Row],[21-may]]</f>
        <v>0</v>
      </c>
      <c r="CB167">
        <f>+Casos_PN_CORR[[#This Row],[23-may]]-Casos_PN_CORR[[#This Row],[22-may]]</f>
        <v>0</v>
      </c>
      <c r="CC167">
        <f>+Casos_PN_CORR[[#This Row],[24-may]]-Casos_PN_CORR[[#This Row],[23-may]]</f>
        <v>0</v>
      </c>
      <c r="CD167">
        <f>+Casos_PN_CORR[[#This Row],[25-may]]-Casos_PN_CORR[[#This Row],[24-may]]</f>
        <v>0</v>
      </c>
      <c r="CE167">
        <f>+Casos_PN_CORR[[#This Row],[26-may]]-Casos_PN_CORR[[#This Row],[25-may]]</f>
        <v>0</v>
      </c>
      <c r="CF167">
        <f>+Casos_PN_CORR[[#This Row],[27-may]]-Casos_PN_CORR[[#This Row],[26-may]]</f>
        <v>0</v>
      </c>
      <c r="CG167">
        <f>+Casos_PN_CORR[[#This Row],[28-may]]-Casos_PN_CORR[[#This Row],[27-may]]</f>
        <v>0</v>
      </c>
      <c r="CH167">
        <f>+Casos_PN_CORR[[#This Row],[29-may]]-Casos_PN_CORR[[#This Row],[28-may]]</f>
        <v>0</v>
      </c>
      <c r="CI167">
        <f>+Casos_PN_CORR[[#This Row],[30-may]]-Casos_PN_CORR[[#This Row],[29-may]]</f>
        <v>0</v>
      </c>
      <c r="CJ167">
        <f>+Casos_PN_CORR[[#This Row],[31-may]]-Casos_PN_CORR[[#This Row],[30-may]]</f>
        <v>0</v>
      </c>
      <c r="CK167">
        <f>+Casos_PN_CORR[[#This Row],[1-jun]]-Casos_PN_CORR[[#This Row],[31-may]]</f>
        <v>0</v>
      </c>
      <c r="CL167">
        <f>+Casos_PN_CORR[[#This Row],[2-jun]]-Casos_PN_CORR[[#This Row],[1-jun]]</f>
        <v>0</v>
      </c>
      <c r="CM167">
        <f>+Casos_PN_CORR[[#This Row],[3-jun]]-Casos_PN_CORR[[#This Row],[2-jun]]</f>
        <v>0</v>
      </c>
      <c r="CN167">
        <f>+Casos_PN_CORR[[#This Row],[4-jun]]-Casos_PN_CORR[[#This Row],[3-jun]]</f>
        <v>0</v>
      </c>
      <c r="CO167">
        <f>+Casos_PN_CORR[[#This Row],[5-jun]]-Casos_PN_CORR[[#This Row],[4-jun]]</f>
        <v>7</v>
      </c>
      <c r="CP167">
        <f>+Casos_PN_CORR[[#This Row],[6-jun]]-Casos_PN_CORR[[#This Row],[5-jun]]</f>
        <v>0</v>
      </c>
    </row>
    <row r="168" spans="1:94">
      <c r="A168">
        <v>90903</v>
      </c>
      <c r="B168" s="2" t="s">
        <v>139</v>
      </c>
      <c r="C168" s="2" t="s">
        <v>108</v>
      </c>
      <c r="D168" s="2" t="s">
        <v>324</v>
      </c>
      <c r="E168" s="4">
        <f t="shared" si="2"/>
        <v>0</v>
      </c>
      <c r="F168">
        <f>+Casos_PN_CORR[[#This Row],[10-mar]]</f>
        <v>0</v>
      </c>
      <c r="G168">
        <f>+Casos_PN_CORR[[#This Row],[11-mar]]-Casos_PN_CORR[[#This Row],[10-mar]]</f>
        <v>0</v>
      </c>
      <c r="H168">
        <f>+Casos_PN_CORR[[#This Row],[12-mar]]-Casos_PN_CORR[[#This Row],[11-mar]]</f>
        <v>0</v>
      </c>
      <c r="I168">
        <f>+Casos_PN_CORR[[#This Row],[13-mar]]-Casos_PN_CORR[[#This Row],[12-mar]]</f>
        <v>0</v>
      </c>
      <c r="J168">
        <f>+Casos_PN_CORR[[#This Row],[14-mar]]-Casos_PN_CORR[[#This Row],[13-mar]]</f>
        <v>0</v>
      </c>
      <c r="K168">
        <f>+Casos_PN_CORR[[#This Row],[15-mar]]-Casos_PN_CORR[[#This Row],[14-mar]]</f>
        <v>0</v>
      </c>
      <c r="L168">
        <f>+Casos_PN_CORR[[#This Row],[16-mar]]-Casos_PN_CORR[[#This Row],[15-mar]]</f>
        <v>0</v>
      </c>
      <c r="M168">
        <f>+Casos_PN_CORR[[#This Row],[17-mar]]-Casos_PN_CORR[[#This Row],[16-mar]]</f>
        <v>0</v>
      </c>
      <c r="N168">
        <f>+Casos_PN_CORR[[#This Row],[18-mar]]-Casos_PN_CORR[[#This Row],[17-mar]]</f>
        <v>0</v>
      </c>
      <c r="O168">
        <f>+Casos_PN_CORR[[#This Row],[19-mar]]-Casos_PN_CORR[[#This Row],[18-mar]]</f>
        <v>0</v>
      </c>
      <c r="P168">
        <f>+Casos_PN_CORR[[#This Row],[20-mar]]-Casos_PN_CORR[[#This Row],[19-mar]]</f>
        <v>0</v>
      </c>
      <c r="Q168">
        <f>+Casos_PN_CORR[[#This Row],[21-mar]]-Casos_PN_CORR[[#This Row],[20-mar]]</f>
        <v>0</v>
      </c>
      <c r="R168">
        <f>+Casos_PN_CORR[[#This Row],[22-mar]]-Casos_PN_CORR[[#This Row],[21-mar]]</f>
        <v>0</v>
      </c>
      <c r="S168">
        <f>+Casos_PN_CORR[[#This Row],[23-mar]]-Casos_PN_CORR[[#This Row],[22-mar]]</f>
        <v>0</v>
      </c>
      <c r="T168">
        <f>+Casos_PN_CORR[[#This Row],[24-mar]]-Casos_PN_CORR[[#This Row],[23-mar]]</f>
        <v>0</v>
      </c>
      <c r="U168">
        <f>+Casos_PN_CORR[[#This Row],[25-mar]]-Casos_PN_CORR[[#This Row],[24-mar]]</f>
        <v>0</v>
      </c>
      <c r="V168">
        <f>+Casos_PN_CORR[[#This Row],[26-mar]]-Casos_PN_CORR[[#This Row],[25-mar]]</f>
        <v>0</v>
      </c>
      <c r="W168">
        <f>+Casos_PN_CORR[[#This Row],[27-mar]]-Casos_PN_CORR[[#This Row],[26-mar]]</f>
        <v>0</v>
      </c>
      <c r="X168">
        <f>+Casos_PN_CORR[[#This Row],[28-mar]]-Casos_PN_CORR[[#This Row],[27-mar]]</f>
        <v>0</v>
      </c>
      <c r="Y168">
        <f>+Casos_PN_CORR[[#This Row],[29-mar]]-Casos_PN_CORR[[#This Row],[28-mar]]</f>
        <v>0</v>
      </c>
      <c r="Z168">
        <f>+Casos_PN_CORR[[#This Row],[30-mar]]-Casos_PN_CORR[[#This Row],[29-mar]]</f>
        <v>0</v>
      </c>
      <c r="AA168">
        <f>+Casos_PN_CORR[[#This Row],[31-mar]]-Casos_PN_CORR[[#This Row],[30-mar]]</f>
        <v>0</v>
      </c>
      <c r="AB168">
        <f>+Casos_PN_CORR[[#This Row],[1-abr]]-Casos_PN_CORR[[#This Row],[31-mar]]</f>
        <v>0</v>
      </c>
      <c r="AC168">
        <f>+Casos_PN_CORR[[#This Row],[2-abr]]-Casos_PN_CORR[[#This Row],[1-abr]]</f>
        <v>0</v>
      </c>
      <c r="AD168">
        <f>+Casos_PN_CORR[[#This Row],[3-abr]]-Casos_PN_CORR[[#This Row],[2-abr]]</f>
        <v>0</v>
      </c>
      <c r="AE168">
        <f>+Casos_PN_CORR[[#This Row],[4-abr]]-Casos_PN_CORR[[#This Row],[3-abr]]</f>
        <v>0</v>
      </c>
      <c r="AF168">
        <f>+Casos_PN_CORR[[#This Row],[5-abr]]-Casos_PN_CORR[[#This Row],[4-abr]]</f>
        <v>0</v>
      </c>
      <c r="AG168">
        <f>+Casos_PN_CORR[[#This Row],[6-abr]]-Casos_PN_CORR[[#This Row],[5-abr]]</f>
        <v>0</v>
      </c>
      <c r="AH168">
        <f>+Casos_PN_CORR[[#This Row],[7-abr]]-Casos_PN_CORR[[#This Row],[6-abr]]</f>
        <v>0</v>
      </c>
      <c r="AI168">
        <f>+Casos_PN_CORR[[#This Row],[8-abr]]-Casos_PN_CORR[[#This Row],[7-abr]]</f>
        <v>0</v>
      </c>
      <c r="AJ168">
        <f>+Casos_PN_CORR[[#This Row],[9-abr]]-Casos_PN_CORR[[#This Row],[8-abr]]</f>
        <v>0</v>
      </c>
      <c r="AK168">
        <f>+Casos_PN_CORR[[#This Row],[10-abr]]-Casos_PN_CORR[[#This Row],[9-abr]]</f>
        <v>0</v>
      </c>
      <c r="AL168">
        <f>+Casos_PN_CORR[[#This Row],[11-abr]]-Casos_PN_CORR[[#This Row],[10-abr]]</f>
        <v>0</v>
      </c>
      <c r="AM168">
        <f>+Casos_PN_CORR[[#This Row],[12-abr]]-Casos_PN_CORR[[#This Row],[11-abr]]</f>
        <v>0</v>
      </c>
      <c r="AN168">
        <f>+Casos_PN_CORR[[#This Row],[13-abr]]-Casos_PN_CORR[[#This Row],[12-abr]]</f>
        <v>0</v>
      </c>
      <c r="AO168">
        <f>+Casos_PN_CORR[[#This Row],[14-abr]]-Casos_PN_CORR[[#This Row],[13-abr]]</f>
        <v>0</v>
      </c>
      <c r="AP168">
        <f>+Casos_PN_CORR[[#This Row],[15-abr]]-Casos_PN_CORR[[#This Row],[14-abr]]</f>
        <v>0</v>
      </c>
      <c r="AQ168">
        <f>+Casos_PN_CORR[[#This Row],[16-abr]]-Casos_PN_CORR[[#This Row],[15-abr]]</f>
        <v>0</v>
      </c>
      <c r="AR168">
        <f>+Casos_PN_CORR[[#This Row],[17-abr]]-Casos_PN_CORR[[#This Row],[16-abr]]</f>
        <v>0</v>
      </c>
      <c r="AS168">
        <f>+Casos_PN_CORR[[#This Row],[18-abr]]-Casos_PN_CORR[[#This Row],[17-abr]]</f>
        <v>0</v>
      </c>
      <c r="AT168">
        <f>+Casos_PN_CORR[[#This Row],[19-abr]]-Casos_PN_CORR[[#This Row],[18-abr]]</f>
        <v>0</v>
      </c>
      <c r="AU168">
        <f>+Casos_PN_CORR[[#This Row],[20-abr]]-Casos_PN_CORR[[#This Row],[19-abr]]</f>
        <v>0</v>
      </c>
      <c r="AV168">
        <f>+Casos_PN_CORR[[#This Row],[21-abr]]-Casos_PN_CORR[[#This Row],[20-abr]]</f>
        <v>0</v>
      </c>
      <c r="AW168">
        <f>+Casos_PN_CORR[[#This Row],[22-abr]]-Casos_PN_CORR[[#This Row],[21-abr]]</f>
        <v>0</v>
      </c>
      <c r="AX168">
        <f>+Casos_PN_CORR[[#This Row],[23-abr]]-Casos_PN_CORR[[#This Row],[22-abr]]</f>
        <v>0</v>
      </c>
      <c r="AY168">
        <f>+Casos_PN_CORR[[#This Row],[24-abr]]-Casos_PN_CORR[[#This Row],[23-abr]]</f>
        <v>0</v>
      </c>
      <c r="AZ168">
        <f>+Casos_PN_CORR[[#This Row],[25-abr]]-Casos_PN_CORR[[#This Row],[24-abr]]</f>
        <v>0</v>
      </c>
      <c r="BA168">
        <f>+Casos_PN_CORR[[#This Row],[26-abr]]-Casos_PN_CORR[[#This Row],[25-abr]]</f>
        <v>0</v>
      </c>
      <c r="BB168">
        <f>+Casos_PN_CORR[[#This Row],[27-abr]]-Casos_PN_CORR[[#This Row],[26-abr]]</f>
        <v>0</v>
      </c>
      <c r="BC168">
        <f>+Casos_PN_CORR[[#This Row],[28-abr]]-Casos_PN_CORR[[#This Row],[27-abr]]</f>
        <v>0</v>
      </c>
      <c r="BD168">
        <f>+Casos_PN_CORR[[#This Row],[29-abr]]-Casos_PN_CORR[[#This Row],[28-abr]]</f>
        <v>0</v>
      </c>
      <c r="BE168">
        <f>+Casos_PN_CORR[[#This Row],[30-abr]]-Casos_PN_CORR[[#This Row],[29-abr]]</f>
        <v>0</v>
      </c>
      <c r="BF168">
        <f>+Casos_PN_CORR[[#This Row],[1-may]]-Casos_PN_CORR[[#This Row],[30-abr]]</f>
        <v>0</v>
      </c>
      <c r="BG168">
        <f>+Casos_PN_CORR[[#This Row],[2-may]]-Casos_PN_CORR[[#This Row],[1-may]]</f>
        <v>0</v>
      </c>
      <c r="BH168">
        <f>+Casos_PN_CORR[[#This Row],[3-may]]-Casos_PN_CORR[[#This Row],[2-may]]</f>
        <v>0</v>
      </c>
      <c r="BI168">
        <f>+Casos_PN_CORR[[#This Row],[4-may]]-Casos_PN_CORR[[#This Row],[3-may]]</f>
        <v>0</v>
      </c>
      <c r="BJ168">
        <f>+Casos_PN_CORR[[#This Row],[5-may]]-Casos_PN_CORR[[#This Row],[4-may]]</f>
        <v>0</v>
      </c>
      <c r="BK168">
        <f>+Casos_PN_CORR[[#This Row],[6-may]]-Casos_PN_CORR[[#This Row],[5-may]]</f>
        <v>0</v>
      </c>
      <c r="BL168">
        <f>+Casos_PN_CORR[[#This Row],[7-may]]-Casos_PN_CORR[[#This Row],[6-may]]</f>
        <v>0</v>
      </c>
      <c r="BM168">
        <f>+Casos_PN_CORR[[#This Row],[8-may]]-Casos_PN_CORR[[#This Row],[7-may]]</f>
        <v>0</v>
      </c>
      <c r="BN168">
        <f>+Casos_PN_CORR[[#This Row],[9-may]]-Casos_PN_CORR[[#This Row],[8-may]]</f>
        <v>0</v>
      </c>
      <c r="BO168">
        <f>+Casos_PN_CORR[[#This Row],[10-may]]-Casos_PN_CORR[[#This Row],[9-may]]</f>
        <v>0</v>
      </c>
      <c r="BP168">
        <f>+Casos_PN_CORR[[#This Row],[11-may]]-Casos_PN_CORR[[#This Row],[10-may]]</f>
        <v>0</v>
      </c>
      <c r="BQ168">
        <f>+Casos_PN_CORR[[#This Row],[12-may]]-Casos_PN_CORR[[#This Row],[11-may]]</f>
        <v>0</v>
      </c>
      <c r="BR168">
        <f>+Casos_PN_CORR[[#This Row],[13-may]]-Casos_PN_CORR[[#This Row],[12-may]]</f>
        <v>0</v>
      </c>
      <c r="BS168">
        <f>+Casos_PN_CORR[[#This Row],[14-may]]-Casos_PN_CORR[[#This Row],[13-may]]</f>
        <v>0</v>
      </c>
      <c r="BT168">
        <f>+Casos_PN_CORR[[#This Row],[15-may]]-Casos_PN_CORR[[#This Row],[14-may]]</f>
        <v>0</v>
      </c>
      <c r="BU168">
        <f>+Casos_PN_CORR[[#This Row],[16-may]]-Casos_PN_CORR[[#This Row],[15-may]]</f>
        <v>0</v>
      </c>
      <c r="BV168">
        <f>+Casos_PN_CORR[[#This Row],[17-may]]-Casos_PN_CORR[[#This Row],[16-may]]</f>
        <v>0</v>
      </c>
      <c r="BW168">
        <f>+Casos_PN_CORR[[#This Row],[18-may]]-Casos_PN_CORR[[#This Row],[17-may]]</f>
        <v>0</v>
      </c>
      <c r="BX168">
        <f>+Casos_PN_CORR[[#This Row],[19-may]]-Casos_PN_CORR[[#This Row],[18-may]]</f>
        <v>0</v>
      </c>
      <c r="BY168">
        <f>+Casos_PN_CORR[[#This Row],[20-may]]-Casos_PN_CORR[[#This Row],[19-may]]</f>
        <v>0</v>
      </c>
      <c r="BZ168">
        <f>+Casos_PN_CORR[[#This Row],[21-may]]-Casos_PN_CORR[[#This Row],[20-may]]</f>
        <v>0</v>
      </c>
      <c r="CA168">
        <f>+Casos_PN_CORR[[#This Row],[22-may]]-Casos_PN_CORR[[#This Row],[21-may]]</f>
        <v>0</v>
      </c>
      <c r="CB168">
        <f>+Casos_PN_CORR[[#This Row],[23-may]]-Casos_PN_CORR[[#This Row],[22-may]]</f>
        <v>0</v>
      </c>
      <c r="CC168">
        <f>+Casos_PN_CORR[[#This Row],[24-may]]-Casos_PN_CORR[[#This Row],[23-may]]</f>
        <v>0</v>
      </c>
      <c r="CD168">
        <f>+Casos_PN_CORR[[#This Row],[25-may]]-Casos_PN_CORR[[#This Row],[24-may]]</f>
        <v>0</v>
      </c>
      <c r="CE168">
        <f>+Casos_PN_CORR[[#This Row],[26-may]]-Casos_PN_CORR[[#This Row],[25-may]]</f>
        <v>0</v>
      </c>
      <c r="CF168">
        <f>+Casos_PN_CORR[[#This Row],[27-may]]-Casos_PN_CORR[[#This Row],[26-may]]</f>
        <v>0</v>
      </c>
      <c r="CG168">
        <f>+Casos_PN_CORR[[#This Row],[28-may]]-Casos_PN_CORR[[#This Row],[27-may]]</f>
        <v>0</v>
      </c>
      <c r="CH168">
        <f>+Casos_PN_CORR[[#This Row],[29-may]]-Casos_PN_CORR[[#This Row],[28-may]]</f>
        <v>0</v>
      </c>
      <c r="CI168">
        <f>+Casos_PN_CORR[[#This Row],[30-may]]-Casos_PN_CORR[[#This Row],[29-may]]</f>
        <v>0</v>
      </c>
      <c r="CJ168">
        <f>+Casos_PN_CORR[[#This Row],[31-may]]-Casos_PN_CORR[[#This Row],[30-may]]</f>
        <v>0</v>
      </c>
      <c r="CK168">
        <f>+Casos_PN_CORR[[#This Row],[1-jun]]-Casos_PN_CORR[[#This Row],[31-may]]</f>
        <v>0</v>
      </c>
      <c r="CL168">
        <f>+Casos_PN_CORR[[#This Row],[2-jun]]-Casos_PN_CORR[[#This Row],[1-jun]]</f>
        <v>0</v>
      </c>
      <c r="CM168">
        <f>+Casos_PN_CORR[[#This Row],[3-jun]]-Casos_PN_CORR[[#This Row],[2-jun]]</f>
        <v>0</v>
      </c>
      <c r="CN168">
        <f>+Casos_PN_CORR[[#This Row],[4-jun]]-Casos_PN_CORR[[#This Row],[3-jun]]</f>
        <v>0</v>
      </c>
      <c r="CO168">
        <f>+Casos_PN_CORR[[#This Row],[5-jun]]-Casos_PN_CORR[[#This Row],[4-jun]]</f>
        <v>0</v>
      </c>
      <c r="CP168">
        <f>+Casos_PN_CORR[[#This Row],[6-jun]]-Casos_PN_CORR[[#This Row],[5-jun]]</f>
        <v>0</v>
      </c>
    </row>
    <row r="169" spans="1:94">
      <c r="A169">
        <v>130705</v>
      </c>
      <c r="B169" s="2" t="s">
        <v>131</v>
      </c>
      <c r="C169" s="2" t="s">
        <v>132</v>
      </c>
      <c r="D169" s="2" t="s">
        <v>325</v>
      </c>
      <c r="E169" s="4">
        <f t="shared" si="2"/>
        <v>25</v>
      </c>
      <c r="F169">
        <f>+Casos_PN_CORR[[#This Row],[10-mar]]</f>
        <v>0</v>
      </c>
      <c r="G169">
        <f>+Casos_PN_CORR[[#This Row],[11-mar]]-Casos_PN_CORR[[#This Row],[10-mar]]</f>
        <v>0</v>
      </c>
      <c r="H169">
        <f>+Casos_PN_CORR[[#This Row],[12-mar]]-Casos_PN_CORR[[#This Row],[11-mar]]</f>
        <v>0</v>
      </c>
      <c r="I169">
        <f>+Casos_PN_CORR[[#This Row],[13-mar]]-Casos_PN_CORR[[#This Row],[12-mar]]</f>
        <v>0</v>
      </c>
      <c r="J169">
        <f>+Casos_PN_CORR[[#This Row],[14-mar]]-Casos_PN_CORR[[#This Row],[13-mar]]</f>
        <v>0</v>
      </c>
      <c r="K169">
        <f>+Casos_PN_CORR[[#This Row],[15-mar]]-Casos_PN_CORR[[#This Row],[14-mar]]</f>
        <v>0</v>
      </c>
      <c r="L169">
        <f>+Casos_PN_CORR[[#This Row],[16-mar]]-Casos_PN_CORR[[#This Row],[15-mar]]</f>
        <v>0</v>
      </c>
      <c r="M169">
        <f>+Casos_PN_CORR[[#This Row],[17-mar]]-Casos_PN_CORR[[#This Row],[16-mar]]</f>
        <v>0</v>
      </c>
      <c r="N169">
        <f>+Casos_PN_CORR[[#This Row],[18-mar]]-Casos_PN_CORR[[#This Row],[17-mar]]</f>
        <v>0</v>
      </c>
      <c r="O169">
        <f>+Casos_PN_CORR[[#This Row],[19-mar]]-Casos_PN_CORR[[#This Row],[18-mar]]</f>
        <v>0</v>
      </c>
      <c r="P169">
        <f>+Casos_PN_CORR[[#This Row],[20-mar]]-Casos_PN_CORR[[#This Row],[19-mar]]</f>
        <v>0</v>
      </c>
      <c r="Q169">
        <f>+Casos_PN_CORR[[#This Row],[21-mar]]-Casos_PN_CORR[[#This Row],[20-mar]]</f>
        <v>0</v>
      </c>
      <c r="R169">
        <f>+Casos_PN_CORR[[#This Row],[22-mar]]-Casos_PN_CORR[[#This Row],[21-mar]]</f>
        <v>0</v>
      </c>
      <c r="S169">
        <f>+Casos_PN_CORR[[#This Row],[23-mar]]-Casos_PN_CORR[[#This Row],[22-mar]]</f>
        <v>0</v>
      </c>
      <c r="T169">
        <f>+Casos_PN_CORR[[#This Row],[24-mar]]-Casos_PN_CORR[[#This Row],[23-mar]]</f>
        <v>0</v>
      </c>
      <c r="U169">
        <f>+Casos_PN_CORR[[#This Row],[25-mar]]-Casos_PN_CORR[[#This Row],[24-mar]]</f>
        <v>0</v>
      </c>
      <c r="V169">
        <f>+Casos_PN_CORR[[#This Row],[26-mar]]-Casos_PN_CORR[[#This Row],[25-mar]]</f>
        <v>0</v>
      </c>
      <c r="W169">
        <f>+Casos_PN_CORR[[#This Row],[27-mar]]-Casos_PN_CORR[[#This Row],[26-mar]]</f>
        <v>0</v>
      </c>
      <c r="X169">
        <f>+Casos_PN_CORR[[#This Row],[28-mar]]-Casos_PN_CORR[[#This Row],[27-mar]]</f>
        <v>0</v>
      </c>
      <c r="Y169">
        <f>+Casos_PN_CORR[[#This Row],[29-mar]]-Casos_PN_CORR[[#This Row],[28-mar]]</f>
        <v>0</v>
      </c>
      <c r="Z169">
        <f>+Casos_PN_CORR[[#This Row],[30-mar]]-Casos_PN_CORR[[#This Row],[29-mar]]</f>
        <v>0</v>
      </c>
      <c r="AA169">
        <f>+Casos_PN_CORR[[#This Row],[31-mar]]-Casos_PN_CORR[[#This Row],[30-mar]]</f>
        <v>0</v>
      </c>
      <c r="AB169">
        <f>+Casos_PN_CORR[[#This Row],[1-abr]]-Casos_PN_CORR[[#This Row],[31-mar]]</f>
        <v>0</v>
      </c>
      <c r="AC169">
        <f>+Casos_PN_CORR[[#This Row],[2-abr]]-Casos_PN_CORR[[#This Row],[1-abr]]</f>
        <v>0</v>
      </c>
      <c r="AD169">
        <f>+Casos_PN_CORR[[#This Row],[3-abr]]-Casos_PN_CORR[[#This Row],[2-abr]]</f>
        <v>0</v>
      </c>
      <c r="AE169">
        <f>+Casos_PN_CORR[[#This Row],[4-abr]]-Casos_PN_CORR[[#This Row],[3-abr]]</f>
        <v>0</v>
      </c>
      <c r="AF169">
        <f>+Casos_PN_CORR[[#This Row],[5-abr]]-Casos_PN_CORR[[#This Row],[4-abr]]</f>
        <v>0</v>
      </c>
      <c r="AG169">
        <f>+Casos_PN_CORR[[#This Row],[6-abr]]-Casos_PN_CORR[[#This Row],[5-abr]]</f>
        <v>0</v>
      </c>
      <c r="AH169">
        <f>+Casos_PN_CORR[[#This Row],[7-abr]]-Casos_PN_CORR[[#This Row],[6-abr]]</f>
        <v>0</v>
      </c>
      <c r="AI169">
        <f>+Casos_PN_CORR[[#This Row],[8-abr]]-Casos_PN_CORR[[#This Row],[7-abr]]</f>
        <v>0</v>
      </c>
      <c r="AJ169">
        <f>+Casos_PN_CORR[[#This Row],[9-abr]]-Casos_PN_CORR[[#This Row],[8-abr]]</f>
        <v>0</v>
      </c>
      <c r="AK169">
        <f>+Casos_PN_CORR[[#This Row],[10-abr]]-Casos_PN_CORR[[#This Row],[9-abr]]</f>
        <v>0</v>
      </c>
      <c r="AL169">
        <f>+Casos_PN_CORR[[#This Row],[11-abr]]-Casos_PN_CORR[[#This Row],[10-abr]]</f>
        <v>0</v>
      </c>
      <c r="AM169">
        <f>+Casos_PN_CORR[[#This Row],[12-abr]]-Casos_PN_CORR[[#This Row],[11-abr]]</f>
        <v>0</v>
      </c>
      <c r="AN169">
        <f>+Casos_PN_CORR[[#This Row],[13-abr]]-Casos_PN_CORR[[#This Row],[12-abr]]</f>
        <v>0</v>
      </c>
      <c r="AO169">
        <f>+Casos_PN_CORR[[#This Row],[14-abr]]-Casos_PN_CORR[[#This Row],[13-abr]]</f>
        <v>0</v>
      </c>
      <c r="AP169">
        <f>+Casos_PN_CORR[[#This Row],[15-abr]]-Casos_PN_CORR[[#This Row],[14-abr]]</f>
        <v>0</v>
      </c>
      <c r="AQ169">
        <f>+Casos_PN_CORR[[#This Row],[16-abr]]-Casos_PN_CORR[[#This Row],[15-abr]]</f>
        <v>0</v>
      </c>
      <c r="AR169">
        <f>+Casos_PN_CORR[[#This Row],[17-abr]]-Casos_PN_CORR[[#This Row],[16-abr]]</f>
        <v>0</v>
      </c>
      <c r="AS169">
        <f>+Casos_PN_CORR[[#This Row],[18-abr]]-Casos_PN_CORR[[#This Row],[17-abr]]</f>
        <v>0</v>
      </c>
      <c r="AT169">
        <f>+Casos_PN_CORR[[#This Row],[19-abr]]-Casos_PN_CORR[[#This Row],[18-abr]]</f>
        <v>0</v>
      </c>
      <c r="AU169">
        <f>+Casos_PN_CORR[[#This Row],[20-abr]]-Casos_PN_CORR[[#This Row],[19-abr]]</f>
        <v>0</v>
      </c>
      <c r="AV169">
        <f>+Casos_PN_CORR[[#This Row],[21-abr]]-Casos_PN_CORR[[#This Row],[20-abr]]</f>
        <v>0</v>
      </c>
      <c r="AW169">
        <f>+Casos_PN_CORR[[#This Row],[22-abr]]-Casos_PN_CORR[[#This Row],[21-abr]]</f>
        <v>0</v>
      </c>
      <c r="AX169">
        <f>+Casos_PN_CORR[[#This Row],[23-abr]]-Casos_PN_CORR[[#This Row],[22-abr]]</f>
        <v>0</v>
      </c>
      <c r="AY169">
        <f>+Casos_PN_CORR[[#This Row],[24-abr]]-Casos_PN_CORR[[#This Row],[23-abr]]</f>
        <v>0</v>
      </c>
      <c r="AZ169">
        <f>+Casos_PN_CORR[[#This Row],[25-abr]]-Casos_PN_CORR[[#This Row],[24-abr]]</f>
        <v>0</v>
      </c>
      <c r="BA169">
        <f>+Casos_PN_CORR[[#This Row],[26-abr]]-Casos_PN_CORR[[#This Row],[25-abr]]</f>
        <v>0</v>
      </c>
      <c r="BB169">
        <f>+Casos_PN_CORR[[#This Row],[27-abr]]-Casos_PN_CORR[[#This Row],[26-abr]]</f>
        <v>0</v>
      </c>
      <c r="BC169">
        <f>+Casos_PN_CORR[[#This Row],[28-abr]]-Casos_PN_CORR[[#This Row],[27-abr]]</f>
        <v>0</v>
      </c>
      <c r="BD169">
        <f>+Casos_PN_CORR[[#This Row],[29-abr]]-Casos_PN_CORR[[#This Row],[28-abr]]</f>
        <v>0</v>
      </c>
      <c r="BE169">
        <f>+Casos_PN_CORR[[#This Row],[30-abr]]-Casos_PN_CORR[[#This Row],[29-abr]]</f>
        <v>0</v>
      </c>
      <c r="BF169">
        <f>+Casos_PN_CORR[[#This Row],[1-may]]-Casos_PN_CORR[[#This Row],[30-abr]]</f>
        <v>0</v>
      </c>
      <c r="BG169">
        <f>+Casos_PN_CORR[[#This Row],[2-may]]-Casos_PN_CORR[[#This Row],[1-may]]</f>
        <v>0</v>
      </c>
      <c r="BH169">
        <f>+Casos_PN_CORR[[#This Row],[3-may]]-Casos_PN_CORR[[#This Row],[2-may]]</f>
        <v>0</v>
      </c>
      <c r="BI169">
        <f>+Casos_PN_CORR[[#This Row],[4-may]]-Casos_PN_CORR[[#This Row],[3-may]]</f>
        <v>0</v>
      </c>
      <c r="BJ169">
        <f>+Casos_PN_CORR[[#This Row],[5-may]]-Casos_PN_CORR[[#This Row],[4-may]]</f>
        <v>0</v>
      </c>
      <c r="BK169">
        <f>+Casos_PN_CORR[[#This Row],[6-may]]-Casos_PN_CORR[[#This Row],[5-may]]</f>
        <v>0</v>
      </c>
      <c r="BL169">
        <f>+Casos_PN_CORR[[#This Row],[7-may]]-Casos_PN_CORR[[#This Row],[6-may]]</f>
        <v>0</v>
      </c>
      <c r="BM169">
        <f>+Casos_PN_CORR[[#This Row],[8-may]]-Casos_PN_CORR[[#This Row],[7-may]]</f>
        <v>0</v>
      </c>
      <c r="BN169">
        <f>+Casos_PN_CORR[[#This Row],[9-may]]-Casos_PN_CORR[[#This Row],[8-may]]</f>
        <v>0</v>
      </c>
      <c r="BO169">
        <f>+Casos_PN_CORR[[#This Row],[10-may]]-Casos_PN_CORR[[#This Row],[9-may]]</f>
        <v>0</v>
      </c>
      <c r="BP169">
        <f>+Casos_PN_CORR[[#This Row],[11-may]]-Casos_PN_CORR[[#This Row],[10-may]]</f>
        <v>0</v>
      </c>
      <c r="BQ169">
        <f>+Casos_PN_CORR[[#This Row],[12-may]]-Casos_PN_CORR[[#This Row],[11-may]]</f>
        <v>0</v>
      </c>
      <c r="BR169">
        <f>+Casos_PN_CORR[[#This Row],[13-may]]-Casos_PN_CORR[[#This Row],[12-may]]</f>
        <v>0</v>
      </c>
      <c r="BS169">
        <f>+Casos_PN_CORR[[#This Row],[14-may]]-Casos_PN_CORR[[#This Row],[13-may]]</f>
        <v>0</v>
      </c>
      <c r="BT169">
        <f>+Casos_PN_CORR[[#This Row],[15-may]]-Casos_PN_CORR[[#This Row],[14-may]]</f>
        <v>0</v>
      </c>
      <c r="BU169">
        <f>+Casos_PN_CORR[[#This Row],[16-may]]-Casos_PN_CORR[[#This Row],[15-may]]</f>
        <v>0</v>
      </c>
      <c r="BV169">
        <f>+Casos_PN_CORR[[#This Row],[17-may]]-Casos_PN_CORR[[#This Row],[16-may]]</f>
        <v>0</v>
      </c>
      <c r="BW169">
        <f>+Casos_PN_CORR[[#This Row],[18-may]]-Casos_PN_CORR[[#This Row],[17-may]]</f>
        <v>0</v>
      </c>
      <c r="BX169">
        <f>+Casos_PN_CORR[[#This Row],[19-may]]-Casos_PN_CORR[[#This Row],[18-may]]</f>
        <v>0</v>
      </c>
      <c r="BY169">
        <f>+Casos_PN_CORR[[#This Row],[20-may]]-Casos_PN_CORR[[#This Row],[19-may]]</f>
        <v>0</v>
      </c>
      <c r="BZ169">
        <f>+Casos_PN_CORR[[#This Row],[21-may]]-Casos_PN_CORR[[#This Row],[20-may]]</f>
        <v>0</v>
      </c>
      <c r="CA169">
        <f>+Casos_PN_CORR[[#This Row],[22-may]]-Casos_PN_CORR[[#This Row],[21-may]]</f>
        <v>0</v>
      </c>
      <c r="CB169">
        <f>+Casos_PN_CORR[[#This Row],[23-may]]-Casos_PN_CORR[[#This Row],[22-may]]</f>
        <v>0</v>
      </c>
      <c r="CC169">
        <f>+Casos_PN_CORR[[#This Row],[24-may]]-Casos_PN_CORR[[#This Row],[23-may]]</f>
        <v>0</v>
      </c>
      <c r="CD169">
        <f>+Casos_PN_CORR[[#This Row],[25-may]]-Casos_PN_CORR[[#This Row],[24-may]]</f>
        <v>0</v>
      </c>
      <c r="CE169">
        <f>+Casos_PN_CORR[[#This Row],[26-may]]-Casos_PN_CORR[[#This Row],[25-may]]</f>
        <v>0</v>
      </c>
      <c r="CF169">
        <f>+Casos_PN_CORR[[#This Row],[27-may]]-Casos_PN_CORR[[#This Row],[26-may]]</f>
        <v>0</v>
      </c>
      <c r="CG169">
        <f>+Casos_PN_CORR[[#This Row],[28-may]]-Casos_PN_CORR[[#This Row],[27-may]]</f>
        <v>0</v>
      </c>
      <c r="CH169">
        <f>+Casos_PN_CORR[[#This Row],[29-may]]-Casos_PN_CORR[[#This Row],[28-may]]</f>
        <v>0</v>
      </c>
      <c r="CI169">
        <f>+Casos_PN_CORR[[#This Row],[30-may]]-Casos_PN_CORR[[#This Row],[29-may]]</f>
        <v>0</v>
      </c>
      <c r="CJ169">
        <f>+Casos_PN_CORR[[#This Row],[31-may]]-Casos_PN_CORR[[#This Row],[30-may]]</f>
        <v>0</v>
      </c>
      <c r="CK169">
        <f>+Casos_PN_CORR[[#This Row],[1-jun]]-Casos_PN_CORR[[#This Row],[31-may]]</f>
        <v>0</v>
      </c>
      <c r="CL169">
        <f>+Casos_PN_CORR[[#This Row],[2-jun]]-Casos_PN_CORR[[#This Row],[1-jun]]</f>
        <v>0</v>
      </c>
      <c r="CM169">
        <f>+Casos_PN_CORR[[#This Row],[3-jun]]-Casos_PN_CORR[[#This Row],[2-jun]]</f>
        <v>0</v>
      </c>
      <c r="CN169">
        <f>+Casos_PN_CORR[[#This Row],[4-jun]]-Casos_PN_CORR[[#This Row],[3-jun]]</f>
        <v>0</v>
      </c>
      <c r="CO169">
        <f>+Casos_PN_CORR[[#This Row],[5-jun]]-Casos_PN_CORR[[#This Row],[4-jun]]</f>
        <v>25</v>
      </c>
      <c r="CP169">
        <f>+Casos_PN_CORR[[#This Row],[6-jun]]-Casos_PN_CORR[[#This Row],[5-jun]]</f>
        <v>0</v>
      </c>
    </row>
    <row r="170" spans="1:94">
      <c r="A170">
        <v>90307</v>
      </c>
      <c r="B170" s="2" t="s">
        <v>139</v>
      </c>
      <c r="C170" s="2" t="s">
        <v>238</v>
      </c>
      <c r="D170" s="2" t="s">
        <v>326</v>
      </c>
      <c r="E170" s="4">
        <f t="shared" si="2"/>
        <v>0</v>
      </c>
      <c r="F170">
        <f>+Casos_PN_CORR[[#This Row],[10-mar]]</f>
        <v>0</v>
      </c>
      <c r="G170">
        <f>+Casos_PN_CORR[[#This Row],[11-mar]]-Casos_PN_CORR[[#This Row],[10-mar]]</f>
        <v>0</v>
      </c>
      <c r="H170">
        <f>+Casos_PN_CORR[[#This Row],[12-mar]]-Casos_PN_CORR[[#This Row],[11-mar]]</f>
        <v>0</v>
      </c>
      <c r="I170">
        <f>+Casos_PN_CORR[[#This Row],[13-mar]]-Casos_PN_CORR[[#This Row],[12-mar]]</f>
        <v>0</v>
      </c>
      <c r="J170">
        <f>+Casos_PN_CORR[[#This Row],[14-mar]]-Casos_PN_CORR[[#This Row],[13-mar]]</f>
        <v>0</v>
      </c>
      <c r="K170">
        <f>+Casos_PN_CORR[[#This Row],[15-mar]]-Casos_PN_CORR[[#This Row],[14-mar]]</f>
        <v>0</v>
      </c>
      <c r="L170">
        <f>+Casos_PN_CORR[[#This Row],[16-mar]]-Casos_PN_CORR[[#This Row],[15-mar]]</f>
        <v>0</v>
      </c>
      <c r="M170">
        <f>+Casos_PN_CORR[[#This Row],[17-mar]]-Casos_PN_CORR[[#This Row],[16-mar]]</f>
        <v>0</v>
      </c>
      <c r="N170">
        <f>+Casos_PN_CORR[[#This Row],[18-mar]]-Casos_PN_CORR[[#This Row],[17-mar]]</f>
        <v>0</v>
      </c>
      <c r="O170">
        <f>+Casos_PN_CORR[[#This Row],[19-mar]]-Casos_PN_CORR[[#This Row],[18-mar]]</f>
        <v>0</v>
      </c>
      <c r="P170">
        <f>+Casos_PN_CORR[[#This Row],[20-mar]]-Casos_PN_CORR[[#This Row],[19-mar]]</f>
        <v>0</v>
      </c>
      <c r="Q170">
        <f>+Casos_PN_CORR[[#This Row],[21-mar]]-Casos_PN_CORR[[#This Row],[20-mar]]</f>
        <v>0</v>
      </c>
      <c r="R170">
        <f>+Casos_PN_CORR[[#This Row],[22-mar]]-Casos_PN_CORR[[#This Row],[21-mar]]</f>
        <v>0</v>
      </c>
      <c r="S170">
        <f>+Casos_PN_CORR[[#This Row],[23-mar]]-Casos_PN_CORR[[#This Row],[22-mar]]</f>
        <v>0</v>
      </c>
      <c r="T170">
        <f>+Casos_PN_CORR[[#This Row],[24-mar]]-Casos_PN_CORR[[#This Row],[23-mar]]</f>
        <v>0</v>
      </c>
      <c r="U170">
        <f>+Casos_PN_CORR[[#This Row],[25-mar]]-Casos_PN_CORR[[#This Row],[24-mar]]</f>
        <v>0</v>
      </c>
      <c r="V170">
        <f>+Casos_PN_CORR[[#This Row],[26-mar]]-Casos_PN_CORR[[#This Row],[25-mar]]</f>
        <v>0</v>
      </c>
      <c r="W170">
        <f>+Casos_PN_CORR[[#This Row],[27-mar]]-Casos_PN_CORR[[#This Row],[26-mar]]</f>
        <v>0</v>
      </c>
      <c r="X170">
        <f>+Casos_PN_CORR[[#This Row],[28-mar]]-Casos_PN_CORR[[#This Row],[27-mar]]</f>
        <v>0</v>
      </c>
      <c r="Y170">
        <f>+Casos_PN_CORR[[#This Row],[29-mar]]-Casos_PN_CORR[[#This Row],[28-mar]]</f>
        <v>0</v>
      </c>
      <c r="Z170">
        <f>+Casos_PN_CORR[[#This Row],[30-mar]]-Casos_PN_CORR[[#This Row],[29-mar]]</f>
        <v>0</v>
      </c>
      <c r="AA170">
        <f>+Casos_PN_CORR[[#This Row],[31-mar]]-Casos_PN_CORR[[#This Row],[30-mar]]</f>
        <v>0</v>
      </c>
      <c r="AB170">
        <f>+Casos_PN_CORR[[#This Row],[1-abr]]-Casos_PN_CORR[[#This Row],[31-mar]]</f>
        <v>0</v>
      </c>
      <c r="AC170">
        <f>+Casos_PN_CORR[[#This Row],[2-abr]]-Casos_PN_CORR[[#This Row],[1-abr]]</f>
        <v>0</v>
      </c>
      <c r="AD170">
        <f>+Casos_PN_CORR[[#This Row],[3-abr]]-Casos_PN_CORR[[#This Row],[2-abr]]</f>
        <v>0</v>
      </c>
      <c r="AE170">
        <f>+Casos_PN_CORR[[#This Row],[4-abr]]-Casos_PN_CORR[[#This Row],[3-abr]]</f>
        <v>0</v>
      </c>
      <c r="AF170">
        <f>+Casos_PN_CORR[[#This Row],[5-abr]]-Casos_PN_CORR[[#This Row],[4-abr]]</f>
        <v>0</v>
      </c>
      <c r="AG170">
        <f>+Casos_PN_CORR[[#This Row],[6-abr]]-Casos_PN_CORR[[#This Row],[5-abr]]</f>
        <v>0</v>
      </c>
      <c r="AH170">
        <f>+Casos_PN_CORR[[#This Row],[7-abr]]-Casos_PN_CORR[[#This Row],[6-abr]]</f>
        <v>0</v>
      </c>
      <c r="AI170">
        <f>+Casos_PN_CORR[[#This Row],[8-abr]]-Casos_PN_CORR[[#This Row],[7-abr]]</f>
        <v>0</v>
      </c>
      <c r="AJ170">
        <f>+Casos_PN_CORR[[#This Row],[9-abr]]-Casos_PN_CORR[[#This Row],[8-abr]]</f>
        <v>0</v>
      </c>
      <c r="AK170">
        <f>+Casos_PN_CORR[[#This Row],[10-abr]]-Casos_PN_CORR[[#This Row],[9-abr]]</f>
        <v>0</v>
      </c>
      <c r="AL170">
        <f>+Casos_PN_CORR[[#This Row],[11-abr]]-Casos_PN_CORR[[#This Row],[10-abr]]</f>
        <v>0</v>
      </c>
      <c r="AM170">
        <f>+Casos_PN_CORR[[#This Row],[12-abr]]-Casos_PN_CORR[[#This Row],[11-abr]]</f>
        <v>0</v>
      </c>
      <c r="AN170">
        <f>+Casos_PN_CORR[[#This Row],[13-abr]]-Casos_PN_CORR[[#This Row],[12-abr]]</f>
        <v>0</v>
      </c>
      <c r="AO170">
        <f>+Casos_PN_CORR[[#This Row],[14-abr]]-Casos_PN_CORR[[#This Row],[13-abr]]</f>
        <v>0</v>
      </c>
      <c r="AP170">
        <f>+Casos_PN_CORR[[#This Row],[15-abr]]-Casos_PN_CORR[[#This Row],[14-abr]]</f>
        <v>0</v>
      </c>
      <c r="AQ170">
        <f>+Casos_PN_CORR[[#This Row],[16-abr]]-Casos_PN_CORR[[#This Row],[15-abr]]</f>
        <v>0</v>
      </c>
      <c r="AR170">
        <f>+Casos_PN_CORR[[#This Row],[17-abr]]-Casos_PN_CORR[[#This Row],[16-abr]]</f>
        <v>0</v>
      </c>
      <c r="AS170">
        <f>+Casos_PN_CORR[[#This Row],[18-abr]]-Casos_PN_CORR[[#This Row],[17-abr]]</f>
        <v>0</v>
      </c>
      <c r="AT170">
        <f>+Casos_PN_CORR[[#This Row],[19-abr]]-Casos_PN_CORR[[#This Row],[18-abr]]</f>
        <v>0</v>
      </c>
      <c r="AU170">
        <f>+Casos_PN_CORR[[#This Row],[20-abr]]-Casos_PN_CORR[[#This Row],[19-abr]]</f>
        <v>0</v>
      </c>
      <c r="AV170">
        <f>+Casos_PN_CORR[[#This Row],[21-abr]]-Casos_PN_CORR[[#This Row],[20-abr]]</f>
        <v>0</v>
      </c>
      <c r="AW170">
        <f>+Casos_PN_CORR[[#This Row],[22-abr]]-Casos_PN_CORR[[#This Row],[21-abr]]</f>
        <v>0</v>
      </c>
      <c r="AX170">
        <f>+Casos_PN_CORR[[#This Row],[23-abr]]-Casos_PN_CORR[[#This Row],[22-abr]]</f>
        <v>0</v>
      </c>
      <c r="AY170">
        <f>+Casos_PN_CORR[[#This Row],[24-abr]]-Casos_PN_CORR[[#This Row],[23-abr]]</f>
        <v>0</v>
      </c>
      <c r="AZ170">
        <f>+Casos_PN_CORR[[#This Row],[25-abr]]-Casos_PN_CORR[[#This Row],[24-abr]]</f>
        <v>0</v>
      </c>
      <c r="BA170">
        <f>+Casos_PN_CORR[[#This Row],[26-abr]]-Casos_PN_CORR[[#This Row],[25-abr]]</f>
        <v>0</v>
      </c>
      <c r="BB170">
        <f>+Casos_PN_CORR[[#This Row],[27-abr]]-Casos_PN_CORR[[#This Row],[26-abr]]</f>
        <v>0</v>
      </c>
      <c r="BC170">
        <f>+Casos_PN_CORR[[#This Row],[28-abr]]-Casos_PN_CORR[[#This Row],[27-abr]]</f>
        <v>0</v>
      </c>
      <c r="BD170">
        <f>+Casos_PN_CORR[[#This Row],[29-abr]]-Casos_PN_CORR[[#This Row],[28-abr]]</f>
        <v>0</v>
      </c>
      <c r="BE170">
        <f>+Casos_PN_CORR[[#This Row],[30-abr]]-Casos_PN_CORR[[#This Row],[29-abr]]</f>
        <v>0</v>
      </c>
      <c r="BF170">
        <f>+Casos_PN_CORR[[#This Row],[1-may]]-Casos_PN_CORR[[#This Row],[30-abr]]</f>
        <v>0</v>
      </c>
      <c r="BG170">
        <f>+Casos_PN_CORR[[#This Row],[2-may]]-Casos_PN_CORR[[#This Row],[1-may]]</f>
        <v>0</v>
      </c>
      <c r="BH170">
        <f>+Casos_PN_CORR[[#This Row],[3-may]]-Casos_PN_CORR[[#This Row],[2-may]]</f>
        <v>0</v>
      </c>
      <c r="BI170">
        <f>+Casos_PN_CORR[[#This Row],[4-may]]-Casos_PN_CORR[[#This Row],[3-may]]</f>
        <v>0</v>
      </c>
      <c r="BJ170">
        <f>+Casos_PN_CORR[[#This Row],[5-may]]-Casos_PN_CORR[[#This Row],[4-may]]</f>
        <v>0</v>
      </c>
      <c r="BK170">
        <f>+Casos_PN_CORR[[#This Row],[6-may]]-Casos_PN_CORR[[#This Row],[5-may]]</f>
        <v>0</v>
      </c>
      <c r="BL170">
        <f>+Casos_PN_CORR[[#This Row],[7-may]]-Casos_PN_CORR[[#This Row],[6-may]]</f>
        <v>0</v>
      </c>
      <c r="BM170">
        <f>+Casos_PN_CORR[[#This Row],[8-may]]-Casos_PN_CORR[[#This Row],[7-may]]</f>
        <v>0</v>
      </c>
      <c r="BN170">
        <f>+Casos_PN_CORR[[#This Row],[9-may]]-Casos_PN_CORR[[#This Row],[8-may]]</f>
        <v>0</v>
      </c>
      <c r="BO170">
        <f>+Casos_PN_CORR[[#This Row],[10-may]]-Casos_PN_CORR[[#This Row],[9-may]]</f>
        <v>0</v>
      </c>
      <c r="BP170">
        <f>+Casos_PN_CORR[[#This Row],[11-may]]-Casos_PN_CORR[[#This Row],[10-may]]</f>
        <v>0</v>
      </c>
      <c r="BQ170">
        <f>+Casos_PN_CORR[[#This Row],[12-may]]-Casos_PN_CORR[[#This Row],[11-may]]</f>
        <v>0</v>
      </c>
      <c r="BR170">
        <f>+Casos_PN_CORR[[#This Row],[13-may]]-Casos_PN_CORR[[#This Row],[12-may]]</f>
        <v>0</v>
      </c>
      <c r="BS170">
        <f>+Casos_PN_CORR[[#This Row],[14-may]]-Casos_PN_CORR[[#This Row],[13-may]]</f>
        <v>0</v>
      </c>
      <c r="BT170">
        <f>+Casos_PN_CORR[[#This Row],[15-may]]-Casos_PN_CORR[[#This Row],[14-may]]</f>
        <v>0</v>
      </c>
      <c r="BU170">
        <f>+Casos_PN_CORR[[#This Row],[16-may]]-Casos_PN_CORR[[#This Row],[15-may]]</f>
        <v>0</v>
      </c>
      <c r="BV170">
        <f>+Casos_PN_CORR[[#This Row],[17-may]]-Casos_PN_CORR[[#This Row],[16-may]]</f>
        <v>0</v>
      </c>
      <c r="BW170">
        <f>+Casos_PN_CORR[[#This Row],[18-may]]-Casos_PN_CORR[[#This Row],[17-may]]</f>
        <v>0</v>
      </c>
      <c r="BX170">
        <f>+Casos_PN_CORR[[#This Row],[19-may]]-Casos_PN_CORR[[#This Row],[18-may]]</f>
        <v>0</v>
      </c>
      <c r="BY170">
        <f>+Casos_PN_CORR[[#This Row],[20-may]]-Casos_PN_CORR[[#This Row],[19-may]]</f>
        <v>0</v>
      </c>
      <c r="BZ170">
        <f>+Casos_PN_CORR[[#This Row],[21-may]]-Casos_PN_CORR[[#This Row],[20-may]]</f>
        <v>0</v>
      </c>
      <c r="CA170">
        <f>+Casos_PN_CORR[[#This Row],[22-may]]-Casos_PN_CORR[[#This Row],[21-may]]</f>
        <v>0</v>
      </c>
      <c r="CB170">
        <f>+Casos_PN_CORR[[#This Row],[23-may]]-Casos_PN_CORR[[#This Row],[22-may]]</f>
        <v>0</v>
      </c>
      <c r="CC170">
        <f>+Casos_PN_CORR[[#This Row],[24-may]]-Casos_PN_CORR[[#This Row],[23-may]]</f>
        <v>0</v>
      </c>
      <c r="CD170">
        <f>+Casos_PN_CORR[[#This Row],[25-may]]-Casos_PN_CORR[[#This Row],[24-may]]</f>
        <v>0</v>
      </c>
      <c r="CE170">
        <f>+Casos_PN_CORR[[#This Row],[26-may]]-Casos_PN_CORR[[#This Row],[25-may]]</f>
        <v>0</v>
      </c>
      <c r="CF170">
        <f>+Casos_PN_CORR[[#This Row],[27-may]]-Casos_PN_CORR[[#This Row],[26-may]]</f>
        <v>0</v>
      </c>
      <c r="CG170">
        <f>+Casos_PN_CORR[[#This Row],[28-may]]-Casos_PN_CORR[[#This Row],[27-may]]</f>
        <v>0</v>
      </c>
      <c r="CH170">
        <f>+Casos_PN_CORR[[#This Row],[29-may]]-Casos_PN_CORR[[#This Row],[28-may]]</f>
        <v>0</v>
      </c>
      <c r="CI170">
        <f>+Casos_PN_CORR[[#This Row],[30-may]]-Casos_PN_CORR[[#This Row],[29-may]]</f>
        <v>0</v>
      </c>
      <c r="CJ170">
        <f>+Casos_PN_CORR[[#This Row],[31-may]]-Casos_PN_CORR[[#This Row],[30-may]]</f>
        <v>0</v>
      </c>
      <c r="CK170">
        <f>+Casos_PN_CORR[[#This Row],[1-jun]]-Casos_PN_CORR[[#This Row],[31-may]]</f>
        <v>0</v>
      </c>
      <c r="CL170">
        <f>+Casos_PN_CORR[[#This Row],[2-jun]]-Casos_PN_CORR[[#This Row],[1-jun]]</f>
        <v>0</v>
      </c>
      <c r="CM170">
        <f>+Casos_PN_CORR[[#This Row],[3-jun]]-Casos_PN_CORR[[#This Row],[2-jun]]</f>
        <v>0</v>
      </c>
      <c r="CN170">
        <f>+Casos_PN_CORR[[#This Row],[4-jun]]-Casos_PN_CORR[[#This Row],[3-jun]]</f>
        <v>0</v>
      </c>
      <c r="CO170">
        <f>+Casos_PN_CORR[[#This Row],[5-jun]]-Casos_PN_CORR[[#This Row],[4-jun]]</f>
        <v>0</v>
      </c>
      <c r="CP170">
        <f>+Casos_PN_CORR[[#This Row],[6-jun]]-Casos_PN_CORR[[#This Row],[5-jun]]</f>
        <v>0</v>
      </c>
    </row>
    <row r="171" spans="1:94">
      <c r="A171">
        <v>120505</v>
      </c>
      <c r="B171" s="2" t="s">
        <v>104</v>
      </c>
      <c r="C171" s="2" t="s">
        <v>105</v>
      </c>
      <c r="D171" s="2" t="s">
        <v>327</v>
      </c>
      <c r="E171" s="4">
        <f t="shared" si="2"/>
        <v>0</v>
      </c>
      <c r="F171">
        <f>+Casos_PN_CORR[[#This Row],[10-mar]]</f>
        <v>0</v>
      </c>
      <c r="G171">
        <f>+Casos_PN_CORR[[#This Row],[11-mar]]-Casos_PN_CORR[[#This Row],[10-mar]]</f>
        <v>0</v>
      </c>
      <c r="H171">
        <f>+Casos_PN_CORR[[#This Row],[12-mar]]-Casos_PN_CORR[[#This Row],[11-mar]]</f>
        <v>0</v>
      </c>
      <c r="I171">
        <f>+Casos_PN_CORR[[#This Row],[13-mar]]-Casos_PN_CORR[[#This Row],[12-mar]]</f>
        <v>0</v>
      </c>
      <c r="J171">
        <f>+Casos_PN_CORR[[#This Row],[14-mar]]-Casos_PN_CORR[[#This Row],[13-mar]]</f>
        <v>0</v>
      </c>
      <c r="K171">
        <f>+Casos_PN_CORR[[#This Row],[15-mar]]-Casos_PN_CORR[[#This Row],[14-mar]]</f>
        <v>0</v>
      </c>
      <c r="L171">
        <f>+Casos_PN_CORR[[#This Row],[16-mar]]-Casos_PN_CORR[[#This Row],[15-mar]]</f>
        <v>0</v>
      </c>
      <c r="M171">
        <f>+Casos_PN_CORR[[#This Row],[17-mar]]-Casos_PN_CORR[[#This Row],[16-mar]]</f>
        <v>0</v>
      </c>
      <c r="N171">
        <f>+Casos_PN_CORR[[#This Row],[18-mar]]-Casos_PN_CORR[[#This Row],[17-mar]]</f>
        <v>0</v>
      </c>
      <c r="O171">
        <f>+Casos_PN_CORR[[#This Row],[19-mar]]-Casos_PN_CORR[[#This Row],[18-mar]]</f>
        <v>0</v>
      </c>
      <c r="P171">
        <f>+Casos_PN_CORR[[#This Row],[20-mar]]-Casos_PN_CORR[[#This Row],[19-mar]]</f>
        <v>0</v>
      </c>
      <c r="Q171">
        <f>+Casos_PN_CORR[[#This Row],[21-mar]]-Casos_PN_CORR[[#This Row],[20-mar]]</f>
        <v>0</v>
      </c>
      <c r="R171">
        <f>+Casos_PN_CORR[[#This Row],[22-mar]]-Casos_PN_CORR[[#This Row],[21-mar]]</f>
        <v>0</v>
      </c>
      <c r="S171">
        <f>+Casos_PN_CORR[[#This Row],[23-mar]]-Casos_PN_CORR[[#This Row],[22-mar]]</f>
        <v>0</v>
      </c>
      <c r="T171">
        <f>+Casos_PN_CORR[[#This Row],[24-mar]]-Casos_PN_CORR[[#This Row],[23-mar]]</f>
        <v>0</v>
      </c>
      <c r="U171">
        <f>+Casos_PN_CORR[[#This Row],[25-mar]]-Casos_PN_CORR[[#This Row],[24-mar]]</f>
        <v>0</v>
      </c>
      <c r="V171">
        <f>+Casos_PN_CORR[[#This Row],[26-mar]]-Casos_PN_CORR[[#This Row],[25-mar]]</f>
        <v>0</v>
      </c>
      <c r="W171">
        <f>+Casos_PN_CORR[[#This Row],[27-mar]]-Casos_PN_CORR[[#This Row],[26-mar]]</f>
        <v>0</v>
      </c>
      <c r="X171">
        <f>+Casos_PN_CORR[[#This Row],[28-mar]]-Casos_PN_CORR[[#This Row],[27-mar]]</f>
        <v>0</v>
      </c>
      <c r="Y171">
        <f>+Casos_PN_CORR[[#This Row],[29-mar]]-Casos_PN_CORR[[#This Row],[28-mar]]</f>
        <v>0</v>
      </c>
      <c r="Z171">
        <f>+Casos_PN_CORR[[#This Row],[30-mar]]-Casos_PN_CORR[[#This Row],[29-mar]]</f>
        <v>0</v>
      </c>
      <c r="AA171">
        <f>+Casos_PN_CORR[[#This Row],[31-mar]]-Casos_PN_CORR[[#This Row],[30-mar]]</f>
        <v>0</v>
      </c>
      <c r="AB171">
        <f>+Casos_PN_CORR[[#This Row],[1-abr]]-Casos_PN_CORR[[#This Row],[31-mar]]</f>
        <v>0</v>
      </c>
      <c r="AC171">
        <f>+Casos_PN_CORR[[#This Row],[2-abr]]-Casos_PN_CORR[[#This Row],[1-abr]]</f>
        <v>0</v>
      </c>
      <c r="AD171">
        <f>+Casos_PN_CORR[[#This Row],[3-abr]]-Casos_PN_CORR[[#This Row],[2-abr]]</f>
        <v>0</v>
      </c>
      <c r="AE171">
        <f>+Casos_PN_CORR[[#This Row],[4-abr]]-Casos_PN_CORR[[#This Row],[3-abr]]</f>
        <v>0</v>
      </c>
      <c r="AF171">
        <f>+Casos_PN_CORR[[#This Row],[5-abr]]-Casos_PN_CORR[[#This Row],[4-abr]]</f>
        <v>0</v>
      </c>
      <c r="AG171">
        <f>+Casos_PN_CORR[[#This Row],[6-abr]]-Casos_PN_CORR[[#This Row],[5-abr]]</f>
        <v>0</v>
      </c>
      <c r="AH171">
        <f>+Casos_PN_CORR[[#This Row],[7-abr]]-Casos_PN_CORR[[#This Row],[6-abr]]</f>
        <v>0</v>
      </c>
      <c r="AI171">
        <f>+Casos_PN_CORR[[#This Row],[8-abr]]-Casos_PN_CORR[[#This Row],[7-abr]]</f>
        <v>0</v>
      </c>
      <c r="AJ171">
        <f>+Casos_PN_CORR[[#This Row],[9-abr]]-Casos_PN_CORR[[#This Row],[8-abr]]</f>
        <v>0</v>
      </c>
      <c r="AK171">
        <f>+Casos_PN_CORR[[#This Row],[10-abr]]-Casos_PN_CORR[[#This Row],[9-abr]]</f>
        <v>0</v>
      </c>
      <c r="AL171">
        <f>+Casos_PN_CORR[[#This Row],[11-abr]]-Casos_PN_CORR[[#This Row],[10-abr]]</f>
        <v>0</v>
      </c>
      <c r="AM171">
        <f>+Casos_PN_CORR[[#This Row],[12-abr]]-Casos_PN_CORR[[#This Row],[11-abr]]</f>
        <v>0</v>
      </c>
      <c r="AN171">
        <f>+Casos_PN_CORR[[#This Row],[13-abr]]-Casos_PN_CORR[[#This Row],[12-abr]]</f>
        <v>0</v>
      </c>
      <c r="AO171">
        <f>+Casos_PN_CORR[[#This Row],[14-abr]]-Casos_PN_CORR[[#This Row],[13-abr]]</f>
        <v>0</v>
      </c>
      <c r="AP171">
        <f>+Casos_PN_CORR[[#This Row],[15-abr]]-Casos_PN_CORR[[#This Row],[14-abr]]</f>
        <v>0</v>
      </c>
      <c r="AQ171">
        <f>+Casos_PN_CORR[[#This Row],[16-abr]]-Casos_PN_CORR[[#This Row],[15-abr]]</f>
        <v>0</v>
      </c>
      <c r="AR171">
        <f>+Casos_PN_CORR[[#This Row],[17-abr]]-Casos_PN_CORR[[#This Row],[16-abr]]</f>
        <v>0</v>
      </c>
      <c r="AS171">
        <f>+Casos_PN_CORR[[#This Row],[18-abr]]-Casos_PN_CORR[[#This Row],[17-abr]]</f>
        <v>0</v>
      </c>
      <c r="AT171">
        <f>+Casos_PN_CORR[[#This Row],[19-abr]]-Casos_PN_CORR[[#This Row],[18-abr]]</f>
        <v>0</v>
      </c>
      <c r="AU171">
        <f>+Casos_PN_CORR[[#This Row],[20-abr]]-Casos_PN_CORR[[#This Row],[19-abr]]</f>
        <v>0</v>
      </c>
      <c r="AV171">
        <f>+Casos_PN_CORR[[#This Row],[21-abr]]-Casos_PN_CORR[[#This Row],[20-abr]]</f>
        <v>0</v>
      </c>
      <c r="AW171">
        <f>+Casos_PN_CORR[[#This Row],[22-abr]]-Casos_PN_CORR[[#This Row],[21-abr]]</f>
        <v>0</v>
      </c>
      <c r="AX171">
        <f>+Casos_PN_CORR[[#This Row],[23-abr]]-Casos_PN_CORR[[#This Row],[22-abr]]</f>
        <v>0</v>
      </c>
      <c r="AY171">
        <f>+Casos_PN_CORR[[#This Row],[24-abr]]-Casos_PN_CORR[[#This Row],[23-abr]]</f>
        <v>0</v>
      </c>
      <c r="AZ171">
        <f>+Casos_PN_CORR[[#This Row],[25-abr]]-Casos_PN_CORR[[#This Row],[24-abr]]</f>
        <v>0</v>
      </c>
      <c r="BA171">
        <f>+Casos_PN_CORR[[#This Row],[26-abr]]-Casos_PN_CORR[[#This Row],[25-abr]]</f>
        <v>0</v>
      </c>
      <c r="BB171">
        <f>+Casos_PN_CORR[[#This Row],[27-abr]]-Casos_PN_CORR[[#This Row],[26-abr]]</f>
        <v>0</v>
      </c>
      <c r="BC171">
        <f>+Casos_PN_CORR[[#This Row],[28-abr]]-Casos_PN_CORR[[#This Row],[27-abr]]</f>
        <v>0</v>
      </c>
      <c r="BD171">
        <f>+Casos_PN_CORR[[#This Row],[29-abr]]-Casos_PN_CORR[[#This Row],[28-abr]]</f>
        <v>0</v>
      </c>
      <c r="BE171">
        <f>+Casos_PN_CORR[[#This Row],[30-abr]]-Casos_PN_CORR[[#This Row],[29-abr]]</f>
        <v>0</v>
      </c>
      <c r="BF171">
        <f>+Casos_PN_CORR[[#This Row],[1-may]]-Casos_PN_CORR[[#This Row],[30-abr]]</f>
        <v>0</v>
      </c>
      <c r="BG171">
        <f>+Casos_PN_CORR[[#This Row],[2-may]]-Casos_PN_CORR[[#This Row],[1-may]]</f>
        <v>0</v>
      </c>
      <c r="BH171">
        <f>+Casos_PN_CORR[[#This Row],[3-may]]-Casos_PN_CORR[[#This Row],[2-may]]</f>
        <v>0</v>
      </c>
      <c r="BI171">
        <f>+Casos_PN_CORR[[#This Row],[4-may]]-Casos_PN_CORR[[#This Row],[3-may]]</f>
        <v>0</v>
      </c>
      <c r="BJ171">
        <f>+Casos_PN_CORR[[#This Row],[5-may]]-Casos_PN_CORR[[#This Row],[4-may]]</f>
        <v>0</v>
      </c>
      <c r="BK171">
        <f>+Casos_PN_CORR[[#This Row],[6-may]]-Casos_PN_CORR[[#This Row],[5-may]]</f>
        <v>0</v>
      </c>
      <c r="BL171">
        <f>+Casos_PN_CORR[[#This Row],[7-may]]-Casos_PN_CORR[[#This Row],[6-may]]</f>
        <v>0</v>
      </c>
      <c r="BM171">
        <f>+Casos_PN_CORR[[#This Row],[8-may]]-Casos_PN_CORR[[#This Row],[7-may]]</f>
        <v>0</v>
      </c>
      <c r="BN171">
        <f>+Casos_PN_CORR[[#This Row],[9-may]]-Casos_PN_CORR[[#This Row],[8-may]]</f>
        <v>0</v>
      </c>
      <c r="BO171">
        <f>+Casos_PN_CORR[[#This Row],[10-may]]-Casos_PN_CORR[[#This Row],[9-may]]</f>
        <v>0</v>
      </c>
      <c r="BP171">
        <f>+Casos_PN_CORR[[#This Row],[11-may]]-Casos_PN_CORR[[#This Row],[10-may]]</f>
        <v>0</v>
      </c>
      <c r="BQ171">
        <f>+Casos_PN_CORR[[#This Row],[12-may]]-Casos_PN_CORR[[#This Row],[11-may]]</f>
        <v>0</v>
      </c>
      <c r="BR171">
        <f>+Casos_PN_CORR[[#This Row],[13-may]]-Casos_PN_CORR[[#This Row],[12-may]]</f>
        <v>0</v>
      </c>
      <c r="BS171">
        <f>+Casos_PN_CORR[[#This Row],[14-may]]-Casos_PN_CORR[[#This Row],[13-may]]</f>
        <v>0</v>
      </c>
      <c r="BT171">
        <f>+Casos_PN_CORR[[#This Row],[15-may]]-Casos_PN_CORR[[#This Row],[14-may]]</f>
        <v>0</v>
      </c>
      <c r="BU171">
        <f>+Casos_PN_CORR[[#This Row],[16-may]]-Casos_PN_CORR[[#This Row],[15-may]]</f>
        <v>0</v>
      </c>
      <c r="BV171">
        <f>+Casos_PN_CORR[[#This Row],[17-may]]-Casos_PN_CORR[[#This Row],[16-may]]</f>
        <v>0</v>
      </c>
      <c r="BW171">
        <f>+Casos_PN_CORR[[#This Row],[18-may]]-Casos_PN_CORR[[#This Row],[17-may]]</f>
        <v>0</v>
      </c>
      <c r="BX171">
        <f>+Casos_PN_CORR[[#This Row],[19-may]]-Casos_PN_CORR[[#This Row],[18-may]]</f>
        <v>0</v>
      </c>
      <c r="BY171">
        <f>+Casos_PN_CORR[[#This Row],[20-may]]-Casos_PN_CORR[[#This Row],[19-may]]</f>
        <v>0</v>
      </c>
      <c r="BZ171">
        <f>+Casos_PN_CORR[[#This Row],[21-may]]-Casos_PN_CORR[[#This Row],[20-may]]</f>
        <v>0</v>
      </c>
      <c r="CA171">
        <f>+Casos_PN_CORR[[#This Row],[22-may]]-Casos_PN_CORR[[#This Row],[21-may]]</f>
        <v>0</v>
      </c>
      <c r="CB171">
        <f>+Casos_PN_CORR[[#This Row],[23-may]]-Casos_PN_CORR[[#This Row],[22-may]]</f>
        <v>0</v>
      </c>
      <c r="CC171">
        <f>+Casos_PN_CORR[[#This Row],[24-may]]-Casos_PN_CORR[[#This Row],[23-may]]</f>
        <v>0</v>
      </c>
      <c r="CD171">
        <f>+Casos_PN_CORR[[#This Row],[25-may]]-Casos_PN_CORR[[#This Row],[24-may]]</f>
        <v>0</v>
      </c>
      <c r="CE171">
        <f>+Casos_PN_CORR[[#This Row],[26-may]]-Casos_PN_CORR[[#This Row],[25-may]]</f>
        <v>0</v>
      </c>
      <c r="CF171">
        <f>+Casos_PN_CORR[[#This Row],[27-may]]-Casos_PN_CORR[[#This Row],[26-may]]</f>
        <v>0</v>
      </c>
      <c r="CG171">
        <f>+Casos_PN_CORR[[#This Row],[28-may]]-Casos_PN_CORR[[#This Row],[27-may]]</f>
        <v>0</v>
      </c>
      <c r="CH171">
        <f>+Casos_PN_CORR[[#This Row],[29-may]]-Casos_PN_CORR[[#This Row],[28-may]]</f>
        <v>0</v>
      </c>
      <c r="CI171">
        <f>+Casos_PN_CORR[[#This Row],[30-may]]-Casos_PN_CORR[[#This Row],[29-may]]</f>
        <v>0</v>
      </c>
      <c r="CJ171">
        <f>+Casos_PN_CORR[[#This Row],[31-may]]-Casos_PN_CORR[[#This Row],[30-may]]</f>
        <v>0</v>
      </c>
      <c r="CK171">
        <f>+Casos_PN_CORR[[#This Row],[1-jun]]-Casos_PN_CORR[[#This Row],[31-may]]</f>
        <v>0</v>
      </c>
      <c r="CL171">
        <f>+Casos_PN_CORR[[#This Row],[2-jun]]-Casos_PN_CORR[[#This Row],[1-jun]]</f>
        <v>0</v>
      </c>
      <c r="CM171">
        <f>+Casos_PN_CORR[[#This Row],[3-jun]]-Casos_PN_CORR[[#This Row],[2-jun]]</f>
        <v>0</v>
      </c>
      <c r="CN171">
        <f>+Casos_PN_CORR[[#This Row],[4-jun]]-Casos_PN_CORR[[#This Row],[3-jun]]</f>
        <v>0</v>
      </c>
      <c r="CO171">
        <f>+Casos_PN_CORR[[#This Row],[5-jun]]-Casos_PN_CORR[[#This Row],[4-jun]]</f>
        <v>0</v>
      </c>
      <c r="CP171">
        <f>+Casos_PN_CORR[[#This Row],[6-jun]]-Casos_PN_CORR[[#This Row],[5-jun]]</f>
        <v>0</v>
      </c>
    </row>
    <row r="172" spans="1:94">
      <c r="A172">
        <v>60604</v>
      </c>
      <c r="B172" s="2" t="s">
        <v>214</v>
      </c>
      <c r="C172" s="2" t="s">
        <v>328</v>
      </c>
      <c r="D172" s="2" t="s">
        <v>329</v>
      </c>
      <c r="E172" s="4">
        <f t="shared" si="2"/>
        <v>2</v>
      </c>
      <c r="F172">
        <f>+Casos_PN_CORR[[#This Row],[10-mar]]</f>
        <v>0</v>
      </c>
      <c r="G172">
        <f>+Casos_PN_CORR[[#This Row],[11-mar]]-Casos_PN_CORR[[#This Row],[10-mar]]</f>
        <v>0</v>
      </c>
      <c r="H172">
        <f>+Casos_PN_CORR[[#This Row],[12-mar]]-Casos_PN_CORR[[#This Row],[11-mar]]</f>
        <v>0</v>
      </c>
      <c r="I172">
        <f>+Casos_PN_CORR[[#This Row],[13-mar]]-Casos_PN_CORR[[#This Row],[12-mar]]</f>
        <v>0</v>
      </c>
      <c r="J172">
        <f>+Casos_PN_CORR[[#This Row],[14-mar]]-Casos_PN_CORR[[#This Row],[13-mar]]</f>
        <v>0</v>
      </c>
      <c r="K172">
        <f>+Casos_PN_CORR[[#This Row],[15-mar]]-Casos_PN_CORR[[#This Row],[14-mar]]</f>
        <v>0</v>
      </c>
      <c r="L172">
        <f>+Casos_PN_CORR[[#This Row],[16-mar]]-Casos_PN_CORR[[#This Row],[15-mar]]</f>
        <v>0</v>
      </c>
      <c r="M172">
        <f>+Casos_PN_CORR[[#This Row],[17-mar]]-Casos_PN_CORR[[#This Row],[16-mar]]</f>
        <v>0</v>
      </c>
      <c r="N172">
        <f>+Casos_PN_CORR[[#This Row],[18-mar]]-Casos_PN_CORR[[#This Row],[17-mar]]</f>
        <v>0</v>
      </c>
      <c r="O172">
        <f>+Casos_PN_CORR[[#This Row],[19-mar]]-Casos_PN_CORR[[#This Row],[18-mar]]</f>
        <v>0</v>
      </c>
      <c r="P172">
        <f>+Casos_PN_CORR[[#This Row],[20-mar]]-Casos_PN_CORR[[#This Row],[19-mar]]</f>
        <v>0</v>
      </c>
      <c r="Q172">
        <f>+Casos_PN_CORR[[#This Row],[21-mar]]-Casos_PN_CORR[[#This Row],[20-mar]]</f>
        <v>0</v>
      </c>
      <c r="R172">
        <f>+Casos_PN_CORR[[#This Row],[22-mar]]-Casos_PN_CORR[[#This Row],[21-mar]]</f>
        <v>0</v>
      </c>
      <c r="S172">
        <f>+Casos_PN_CORR[[#This Row],[23-mar]]-Casos_PN_CORR[[#This Row],[22-mar]]</f>
        <v>0</v>
      </c>
      <c r="T172">
        <f>+Casos_PN_CORR[[#This Row],[24-mar]]-Casos_PN_CORR[[#This Row],[23-mar]]</f>
        <v>0</v>
      </c>
      <c r="U172">
        <f>+Casos_PN_CORR[[#This Row],[25-mar]]-Casos_PN_CORR[[#This Row],[24-mar]]</f>
        <v>0</v>
      </c>
      <c r="V172">
        <f>+Casos_PN_CORR[[#This Row],[26-mar]]-Casos_PN_CORR[[#This Row],[25-mar]]</f>
        <v>0</v>
      </c>
      <c r="W172">
        <f>+Casos_PN_CORR[[#This Row],[27-mar]]-Casos_PN_CORR[[#This Row],[26-mar]]</f>
        <v>0</v>
      </c>
      <c r="X172">
        <f>+Casos_PN_CORR[[#This Row],[28-mar]]-Casos_PN_CORR[[#This Row],[27-mar]]</f>
        <v>0</v>
      </c>
      <c r="Y172">
        <f>+Casos_PN_CORR[[#This Row],[29-mar]]-Casos_PN_CORR[[#This Row],[28-mar]]</f>
        <v>0</v>
      </c>
      <c r="Z172">
        <f>+Casos_PN_CORR[[#This Row],[30-mar]]-Casos_PN_CORR[[#This Row],[29-mar]]</f>
        <v>0</v>
      </c>
      <c r="AA172">
        <f>+Casos_PN_CORR[[#This Row],[31-mar]]-Casos_PN_CORR[[#This Row],[30-mar]]</f>
        <v>0</v>
      </c>
      <c r="AB172">
        <f>+Casos_PN_CORR[[#This Row],[1-abr]]-Casos_PN_CORR[[#This Row],[31-mar]]</f>
        <v>0</v>
      </c>
      <c r="AC172">
        <f>+Casos_PN_CORR[[#This Row],[2-abr]]-Casos_PN_CORR[[#This Row],[1-abr]]</f>
        <v>0</v>
      </c>
      <c r="AD172">
        <f>+Casos_PN_CORR[[#This Row],[3-abr]]-Casos_PN_CORR[[#This Row],[2-abr]]</f>
        <v>0</v>
      </c>
      <c r="AE172">
        <f>+Casos_PN_CORR[[#This Row],[4-abr]]-Casos_PN_CORR[[#This Row],[3-abr]]</f>
        <v>0</v>
      </c>
      <c r="AF172">
        <f>+Casos_PN_CORR[[#This Row],[5-abr]]-Casos_PN_CORR[[#This Row],[4-abr]]</f>
        <v>0</v>
      </c>
      <c r="AG172">
        <f>+Casos_PN_CORR[[#This Row],[6-abr]]-Casos_PN_CORR[[#This Row],[5-abr]]</f>
        <v>0</v>
      </c>
      <c r="AH172">
        <f>+Casos_PN_CORR[[#This Row],[7-abr]]-Casos_PN_CORR[[#This Row],[6-abr]]</f>
        <v>0</v>
      </c>
      <c r="AI172">
        <f>+Casos_PN_CORR[[#This Row],[8-abr]]-Casos_PN_CORR[[#This Row],[7-abr]]</f>
        <v>0</v>
      </c>
      <c r="AJ172">
        <f>+Casos_PN_CORR[[#This Row],[9-abr]]-Casos_PN_CORR[[#This Row],[8-abr]]</f>
        <v>0</v>
      </c>
      <c r="AK172">
        <f>+Casos_PN_CORR[[#This Row],[10-abr]]-Casos_PN_CORR[[#This Row],[9-abr]]</f>
        <v>0</v>
      </c>
      <c r="AL172">
        <f>+Casos_PN_CORR[[#This Row],[11-abr]]-Casos_PN_CORR[[#This Row],[10-abr]]</f>
        <v>0</v>
      </c>
      <c r="AM172">
        <f>+Casos_PN_CORR[[#This Row],[12-abr]]-Casos_PN_CORR[[#This Row],[11-abr]]</f>
        <v>0</v>
      </c>
      <c r="AN172">
        <f>+Casos_PN_CORR[[#This Row],[13-abr]]-Casos_PN_CORR[[#This Row],[12-abr]]</f>
        <v>0</v>
      </c>
      <c r="AO172">
        <f>+Casos_PN_CORR[[#This Row],[14-abr]]-Casos_PN_CORR[[#This Row],[13-abr]]</f>
        <v>0</v>
      </c>
      <c r="AP172">
        <f>+Casos_PN_CORR[[#This Row],[15-abr]]-Casos_PN_CORR[[#This Row],[14-abr]]</f>
        <v>0</v>
      </c>
      <c r="AQ172">
        <f>+Casos_PN_CORR[[#This Row],[16-abr]]-Casos_PN_CORR[[#This Row],[15-abr]]</f>
        <v>0</v>
      </c>
      <c r="AR172">
        <f>+Casos_PN_CORR[[#This Row],[17-abr]]-Casos_PN_CORR[[#This Row],[16-abr]]</f>
        <v>0</v>
      </c>
      <c r="AS172">
        <f>+Casos_PN_CORR[[#This Row],[18-abr]]-Casos_PN_CORR[[#This Row],[17-abr]]</f>
        <v>0</v>
      </c>
      <c r="AT172">
        <f>+Casos_PN_CORR[[#This Row],[19-abr]]-Casos_PN_CORR[[#This Row],[18-abr]]</f>
        <v>0</v>
      </c>
      <c r="AU172">
        <f>+Casos_PN_CORR[[#This Row],[20-abr]]-Casos_PN_CORR[[#This Row],[19-abr]]</f>
        <v>0</v>
      </c>
      <c r="AV172">
        <f>+Casos_PN_CORR[[#This Row],[21-abr]]-Casos_PN_CORR[[#This Row],[20-abr]]</f>
        <v>0</v>
      </c>
      <c r="AW172">
        <f>+Casos_PN_CORR[[#This Row],[22-abr]]-Casos_PN_CORR[[#This Row],[21-abr]]</f>
        <v>0</v>
      </c>
      <c r="AX172">
        <f>+Casos_PN_CORR[[#This Row],[23-abr]]-Casos_PN_CORR[[#This Row],[22-abr]]</f>
        <v>0</v>
      </c>
      <c r="AY172">
        <f>+Casos_PN_CORR[[#This Row],[24-abr]]-Casos_PN_CORR[[#This Row],[23-abr]]</f>
        <v>0</v>
      </c>
      <c r="AZ172">
        <f>+Casos_PN_CORR[[#This Row],[25-abr]]-Casos_PN_CORR[[#This Row],[24-abr]]</f>
        <v>0</v>
      </c>
      <c r="BA172">
        <f>+Casos_PN_CORR[[#This Row],[26-abr]]-Casos_PN_CORR[[#This Row],[25-abr]]</f>
        <v>0</v>
      </c>
      <c r="BB172">
        <f>+Casos_PN_CORR[[#This Row],[27-abr]]-Casos_PN_CORR[[#This Row],[26-abr]]</f>
        <v>0</v>
      </c>
      <c r="BC172">
        <f>+Casos_PN_CORR[[#This Row],[28-abr]]-Casos_PN_CORR[[#This Row],[27-abr]]</f>
        <v>0</v>
      </c>
      <c r="BD172">
        <f>+Casos_PN_CORR[[#This Row],[29-abr]]-Casos_PN_CORR[[#This Row],[28-abr]]</f>
        <v>0</v>
      </c>
      <c r="BE172">
        <f>+Casos_PN_CORR[[#This Row],[30-abr]]-Casos_PN_CORR[[#This Row],[29-abr]]</f>
        <v>0</v>
      </c>
      <c r="BF172">
        <f>+Casos_PN_CORR[[#This Row],[1-may]]-Casos_PN_CORR[[#This Row],[30-abr]]</f>
        <v>0</v>
      </c>
      <c r="BG172">
        <f>+Casos_PN_CORR[[#This Row],[2-may]]-Casos_PN_CORR[[#This Row],[1-may]]</f>
        <v>0</v>
      </c>
      <c r="BH172">
        <f>+Casos_PN_CORR[[#This Row],[3-may]]-Casos_PN_CORR[[#This Row],[2-may]]</f>
        <v>0</v>
      </c>
      <c r="BI172">
        <f>+Casos_PN_CORR[[#This Row],[4-may]]-Casos_PN_CORR[[#This Row],[3-may]]</f>
        <v>0</v>
      </c>
      <c r="BJ172">
        <f>+Casos_PN_CORR[[#This Row],[5-may]]-Casos_PN_CORR[[#This Row],[4-may]]</f>
        <v>0</v>
      </c>
      <c r="BK172">
        <f>+Casos_PN_CORR[[#This Row],[6-may]]-Casos_PN_CORR[[#This Row],[5-may]]</f>
        <v>0</v>
      </c>
      <c r="BL172">
        <f>+Casos_PN_CORR[[#This Row],[7-may]]-Casos_PN_CORR[[#This Row],[6-may]]</f>
        <v>0</v>
      </c>
      <c r="BM172">
        <f>+Casos_PN_CORR[[#This Row],[8-may]]-Casos_PN_CORR[[#This Row],[7-may]]</f>
        <v>0</v>
      </c>
      <c r="BN172">
        <f>+Casos_PN_CORR[[#This Row],[9-may]]-Casos_PN_CORR[[#This Row],[8-may]]</f>
        <v>0</v>
      </c>
      <c r="BO172">
        <f>+Casos_PN_CORR[[#This Row],[10-may]]-Casos_PN_CORR[[#This Row],[9-may]]</f>
        <v>0</v>
      </c>
      <c r="BP172">
        <f>+Casos_PN_CORR[[#This Row],[11-may]]-Casos_PN_CORR[[#This Row],[10-may]]</f>
        <v>0</v>
      </c>
      <c r="BQ172">
        <f>+Casos_PN_CORR[[#This Row],[12-may]]-Casos_PN_CORR[[#This Row],[11-may]]</f>
        <v>0</v>
      </c>
      <c r="BR172">
        <f>+Casos_PN_CORR[[#This Row],[13-may]]-Casos_PN_CORR[[#This Row],[12-may]]</f>
        <v>0</v>
      </c>
      <c r="BS172">
        <f>+Casos_PN_CORR[[#This Row],[14-may]]-Casos_PN_CORR[[#This Row],[13-may]]</f>
        <v>0</v>
      </c>
      <c r="BT172">
        <f>+Casos_PN_CORR[[#This Row],[15-may]]-Casos_PN_CORR[[#This Row],[14-may]]</f>
        <v>0</v>
      </c>
      <c r="BU172">
        <f>+Casos_PN_CORR[[#This Row],[16-may]]-Casos_PN_CORR[[#This Row],[15-may]]</f>
        <v>0</v>
      </c>
      <c r="BV172">
        <f>+Casos_PN_CORR[[#This Row],[17-may]]-Casos_PN_CORR[[#This Row],[16-may]]</f>
        <v>0</v>
      </c>
      <c r="BW172">
        <f>+Casos_PN_CORR[[#This Row],[18-may]]-Casos_PN_CORR[[#This Row],[17-may]]</f>
        <v>0</v>
      </c>
      <c r="BX172">
        <f>+Casos_PN_CORR[[#This Row],[19-may]]-Casos_PN_CORR[[#This Row],[18-may]]</f>
        <v>0</v>
      </c>
      <c r="BY172">
        <f>+Casos_PN_CORR[[#This Row],[20-may]]-Casos_PN_CORR[[#This Row],[19-may]]</f>
        <v>0</v>
      </c>
      <c r="BZ172">
        <f>+Casos_PN_CORR[[#This Row],[21-may]]-Casos_PN_CORR[[#This Row],[20-may]]</f>
        <v>0</v>
      </c>
      <c r="CA172">
        <f>+Casos_PN_CORR[[#This Row],[22-may]]-Casos_PN_CORR[[#This Row],[21-may]]</f>
        <v>0</v>
      </c>
      <c r="CB172">
        <f>+Casos_PN_CORR[[#This Row],[23-may]]-Casos_PN_CORR[[#This Row],[22-may]]</f>
        <v>0</v>
      </c>
      <c r="CC172">
        <f>+Casos_PN_CORR[[#This Row],[24-may]]-Casos_PN_CORR[[#This Row],[23-may]]</f>
        <v>0</v>
      </c>
      <c r="CD172">
        <f>+Casos_PN_CORR[[#This Row],[25-may]]-Casos_PN_CORR[[#This Row],[24-may]]</f>
        <v>0</v>
      </c>
      <c r="CE172">
        <f>+Casos_PN_CORR[[#This Row],[26-may]]-Casos_PN_CORR[[#This Row],[25-may]]</f>
        <v>0</v>
      </c>
      <c r="CF172">
        <f>+Casos_PN_CORR[[#This Row],[27-may]]-Casos_PN_CORR[[#This Row],[26-may]]</f>
        <v>0</v>
      </c>
      <c r="CG172">
        <f>+Casos_PN_CORR[[#This Row],[28-may]]-Casos_PN_CORR[[#This Row],[27-may]]</f>
        <v>0</v>
      </c>
      <c r="CH172">
        <f>+Casos_PN_CORR[[#This Row],[29-may]]-Casos_PN_CORR[[#This Row],[28-may]]</f>
        <v>0</v>
      </c>
      <c r="CI172">
        <f>+Casos_PN_CORR[[#This Row],[30-may]]-Casos_PN_CORR[[#This Row],[29-may]]</f>
        <v>0</v>
      </c>
      <c r="CJ172">
        <f>+Casos_PN_CORR[[#This Row],[31-may]]-Casos_PN_CORR[[#This Row],[30-may]]</f>
        <v>0</v>
      </c>
      <c r="CK172">
        <f>+Casos_PN_CORR[[#This Row],[1-jun]]-Casos_PN_CORR[[#This Row],[31-may]]</f>
        <v>0</v>
      </c>
      <c r="CL172">
        <f>+Casos_PN_CORR[[#This Row],[2-jun]]-Casos_PN_CORR[[#This Row],[1-jun]]</f>
        <v>0</v>
      </c>
      <c r="CM172">
        <f>+Casos_PN_CORR[[#This Row],[3-jun]]-Casos_PN_CORR[[#This Row],[2-jun]]</f>
        <v>0</v>
      </c>
      <c r="CN172">
        <f>+Casos_PN_CORR[[#This Row],[4-jun]]-Casos_PN_CORR[[#This Row],[3-jun]]</f>
        <v>0</v>
      </c>
      <c r="CO172">
        <f>+Casos_PN_CORR[[#This Row],[5-jun]]-Casos_PN_CORR[[#This Row],[4-jun]]</f>
        <v>2</v>
      </c>
      <c r="CP172">
        <f>+Casos_PN_CORR[[#This Row],[6-jun]]-Casos_PN_CORR[[#This Row],[5-jun]]</f>
        <v>0</v>
      </c>
    </row>
    <row r="173" spans="1:94">
      <c r="A173">
        <v>90102</v>
      </c>
      <c r="B173" s="2" t="s">
        <v>139</v>
      </c>
      <c r="C173" s="2" t="s">
        <v>148</v>
      </c>
      <c r="D173" s="2" t="s">
        <v>330</v>
      </c>
      <c r="E173" s="4">
        <f t="shared" si="2"/>
        <v>0</v>
      </c>
      <c r="F173">
        <f>+Casos_PN_CORR[[#This Row],[10-mar]]</f>
        <v>0</v>
      </c>
      <c r="G173">
        <f>+Casos_PN_CORR[[#This Row],[11-mar]]-Casos_PN_CORR[[#This Row],[10-mar]]</f>
        <v>0</v>
      </c>
      <c r="H173">
        <f>+Casos_PN_CORR[[#This Row],[12-mar]]-Casos_PN_CORR[[#This Row],[11-mar]]</f>
        <v>0</v>
      </c>
      <c r="I173">
        <f>+Casos_PN_CORR[[#This Row],[13-mar]]-Casos_PN_CORR[[#This Row],[12-mar]]</f>
        <v>0</v>
      </c>
      <c r="J173">
        <f>+Casos_PN_CORR[[#This Row],[14-mar]]-Casos_PN_CORR[[#This Row],[13-mar]]</f>
        <v>0</v>
      </c>
      <c r="K173">
        <f>+Casos_PN_CORR[[#This Row],[15-mar]]-Casos_PN_CORR[[#This Row],[14-mar]]</f>
        <v>0</v>
      </c>
      <c r="L173">
        <f>+Casos_PN_CORR[[#This Row],[16-mar]]-Casos_PN_CORR[[#This Row],[15-mar]]</f>
        <v>0</v>
      </c>
      <c r="M173">
        <f>+Casos_PN_CORR[[#This Row],[17-mar]]-Casos_PN_CORR[[#This Row],[16-mar]]</f>
        <v>0</v>
      </c>
      <c r="N173">
        <f>+Casos_PN_CORR[[#This Row],[18-mar]]-Casos_PN_CORR[[#This Row],[17-mar]]</f>
        <v>0</v>
      </c>
      <c r="O173">
        <f>+Casos_PN_CORR[[#This Row],[19-mar]]-Casos_PN_CORR[[#This Row],[18-mar]]</f>
        <v>0</v>
      </c>
      <c r="P173">
        <f>+Casos_PN_CORR[[#This Row],[20-mar]]-Casos_PN_CORR[[#This Row],[19-mar]]</f>
        <v>0</v>
      </c>
      <c r="Q173">
        <f>+Casos_PN_CORR[[#This Row],[21-mar]]-Casos_PN_CORR[[#This Row],[20-mar]]</f>
        <v>0</v>
      </c>
      <c r="R173">
        <f>+Casos_PN_CORR[[#This Row],[22-mar]]-Casos_PN_CORR[[#This Row],[21-mar]]</f>
        <v>0</v>
      </c>
      <c r="S173">
        <f>+Casos_PN_CORR[[#This Row],[23-mar]]-Casos_PN_CORR[[#This Row],[22-mar]]</f>
        <v>0</v>
      </c>
      <c r="T173">
        <f>+Casos_PN_CORR[[#This Row],[24-mar]]-Casos_PN_CORR[[#This Row],[23-mar]]</f>
        <v>0</v>
      </c>
      <c r="U173">
        <f>+Casos_PN_CORR[[#This Row],[25-mar]]-Casos_PN_CORR[[#This Row],[24-mar]]</f>
        <v>0</v>
      </c>
      <c r="V173">
        <f>+Casos_PN_CORR[[#This Row],[26-mar]]-Casos_PN_CORR[[#This Row],[25-mar]]</f>
        <v>0</v>
      </c>
      <c r="W173">
        <f>+Casos_PN_CORR[[#This Row],[27-mar]]-Casos_PN_CORR[[#This Row],[26-mar]]</f>
        <v>0</v>
      </c>
      <c r="X173">
        <f>+Casos_PN_CORR[[#This Row],[28-mar]]-Casos_PN_CORR[[#This Row],[27-mar]]</f>
        <v>0</v>
      </c>
      <c r="Y173">
        <f>+Casos_PN_CORR[[#This Row],[29-mar]]-Casos_PN_CORR[[#This Row],[28-mar]]</f>
        <v>0</v>
      </c>
      <c r="Z173">
        <f>+Casos_PN_CORR[[#This Row],[30-mar]]-Casos_PN_CORR[[#This Row],[29-mar]]</f>
        <v>0</v>
      </c>
      <c r="AA173">
        <f>+Casos_PN_CORR[[#This Row],[31-mar]]-Casos_PN_CORR[[#This Row],[30-mar]]</f>
        <v>0</v>
      </c>
      <c r="AB173">
        <f>+Casos_PN_CORR[[#This Row],[1-abr]]-Casos_PN_CORR[[#This Row],[31-mar]]</f>
        <v>0</v>
      </c>
      <c r="AC173">
        <f>+Casos_PN_CORR[[#This Row],[2-abr]]-Casos_PN_CORR[[#This Row],[1-abr]]</f>
        <v>0</v>
      </c>
      <c r="AD173">
        <f>+Casos_PN_CORR[[#This Row],[3-abr]]-Casos_PN_CORR[[#This Row],[2-abr]]</f>
        <v>0</v>
      </c>
      <c r="AE173">
        <f>+Casos_PN_CORR[[#This Row],[4-abr]]-Casos_PN_CORR[[#This Row],[3-abr]]</f>
        <v>0</v>
      </c>
      <c r="AF173">
        <f>+Casos_PN_CORR[[#This Row],[5-abr]]-Casos_PN_CORR[[#This Row],[4-abr]]</f>
        <v>0</v>
      </c>
      <c r="AG173">
        <f>+Casos_PN_CORR[[#This Row],[6-abr]]-Casos_PN_CORR[[#This Row],[5-abr]]</f>
        <v>0</v>
      </c>
      <c r="AH173">
        <f>+Casos_PN_CORR[[#This Row],[7-abr]]-Casos_PN_CORR[[#This Row],[6-abr]]</f>
        <v>0</v>
      </c>
      <c r="AI173">
        <f>+Casos_PN_CORR[[#This Row],[8-abr]]-Casos_PN_CORR[[#This Row],[7-abr]]</f>
        <v>0</v>
      </c>
      <c r="AJ173">
        <f>+Casos_PN_CORR[[#This Row],[9-abr]]-Casos_PN_CORR[[#This Row],[8-abr]]</f>
        <v>0</v>
      </c>
      <c r="AK173">
        <f>+Casos_PN_CORR[[#This Row],[10-abr]]-Casos_PN_CORR[[#This Row],[9-abr]]</f>
        <v>0</v>
      </c>
      <c r="AL173">
        <f>+Casos_PN_CORR[[#This Row],[11-abr]]-Casos_PN_CORR[[#This Row],[10-abr]]</f>
        <v>0</v>
      </c>
      <c r="AM173">
        <f>+Casos_PN_CORR[[#This Row],[12-abr]]-Casos_PN_CORR[[#This Row],[11-abr]]</f>
        <v>0</v>
      </c>
      <c r="AN173">
        <f>+Casos_PN_CORR[[#This Row],[13-abr]]-Casos_PN_CORR[[#This Row],[12-abr]]</f>
        <v>0</v>
      </c>
      <c r="AO173">
        <f>+Casos_PN_CORR[[#This Row],[14-abr]]-Casos_PN_CORR[[#This Row],[13-abr]]</f>
        <v>0</v>
      </c>
      <c r="AP173">
        <f>+Casos_PN_CORR[[#This Row],[15-abr]]-Casos_PN_CORR[[#This Row],[14-abr]]</f>
        <v>0</v>
      </c>
      <c r="AQ173">
        <f>+Casos_PN_CORR[[#This Row],[16-abr]]-Casos_PN_CORR[[#This Row],[15-abr]]</f>
        <v>0</v>
      </c>
      <c r="AR173">
        <f>+Casos_PN_CORR[[#This Row],[17-abr]]-Casos_PN_CORR[[#This Row],[16-abr]]</f>
        <v>0</v>
      </c>
      <c r="AS173">
        <f>+Casos_PN_CORR[[#This Row],[18-abr]]-Casos_PN_CORR[[#This Row],[17-abr]]</f>
        <v>0</v>
      </c>
      <c r="AT173">
        <f>+Casos_PN_CORR[[#This Row],[19-abr]]-Casos_PN_CORR[[#This Row],[18-abr]]</f>
        <v>0</v>
      </c>
      <c r="AU173">
        <f>+Casos_PN_CORR[[#This Row],[20-abr]]-Casos_PN_CORR[[#This Row],[19-abr]]</f>
        <v>0</v>
      </c>
      <c r="AV173">
        <f>+Casos_PN_CORR[[#This Row],[21-abr]]-Casos_PN_CORR[[#This Row],[20-abr]]</f>
        <v>0</v>
      </c>
      <c r="AW173">
        <f>+Casos_PN_CORR[[#This Row],[22-abr]]-Casos_PN_CORR[[#This Row],[21-abr]]</f>
        <v>0</v>
      </c>
      <c r="AX173">
        <f>+Casos_PN_CORR[[#This Row],[23-abr]]-Casos_PN_CORR[[#This Row],[22-abr]]</f>
        <v>0</v>
      </c>
      <c r="AY173">
        <f>+Casos_PN_CORR[[#This Row],[24-abr]]-Casos_PN_CORR[[#This Row],[23-abr]]</f>
        <v>0</v>
      </c>
      <c r="AZ173">
        <f>+Casos_PN_CORR[[#This Row],[25-abr]]-Casos_PN_CORR[[#This Row],[24-abr]]</f>
        <v>0</v>
      </c>
      <c r="BA173">
        <f>+Casos_PN_CORR[[#This Row],[26-abr]]-Casos_PN_CORR[[#This Row],[25-abr]]</f>
        <v>0</v>
      </c>
      <c r="BB173">
        <f>+Casos_PN_CORR[[#This Row],[27-abr]]-Casos_PN_CORR[[#This Row],[26-abr]]</f>
        <v>0</v>
      </c>
      <c r="BC173">
        <f>+Casos_PN_CORR[[#This Row],[28-abr]]-Casos_PN_CORR[[#This Row],[27-abr]]</f>
        <v>0</v>
      </c>
      <c r="BD173">
        <f>+Casos_PN_CORR[[#This Row],[29-abr]]-Casos_PN_CORR[[#This Row],[28-abr]]</f>
        <v>0</v>
      </c>
      <c r="BE173">
        <f>+Casos_PN_CORR[[#This Row],[30-abr]]-Casos_PN_CORR[[#This Row],[29-abr]]</f>
        <v>0</v>
      </c>
      <c r="BF173">
        <f>+Casos_PN_CORR[[#This Row],[1-may]]-Casos_PN_CORR[[#This Row],[30-abr]]</f>
        <v>0</v>
      </c>
      <c r="BG173">
        <f>+Casos_PN_CORR[[#This Row],[2-may]]-Casos_PN_CORR[[#This Row],[1-may]]</f>
        <v>0</v>
      </c>
      <c r="BH173">
        <f>+Casos_PN_CORR[[#This Row],[3-may]]-Casos_PN_CORR[[#This Row],[2-may]]</f>
        <v>0</v>
      </c>
      <c r="BI173">
        <f>+Casos_PN_CORR[[#This Row],[4-may]]-Casos_PN_CORR[[#This Row],[3-may]]</f>
        <v>0</v>
      </c>
      <c r="BJ173">
        <f>+Casos_PN_CORR[[#This Row],[5-may]]-Casos_PN_CORR[[#This Row],[4-may]]</f>
        <v>0</v>
      </c>
      <c r="BK173">
        <f>+Casos_PN_CORR[[#This Row],[6-may]]-Casos_PN_CORR[[#This Row],[5-may]]</f>
        <v>0</v>
      </c>
      <c r="BL173">
        <f>+Casos_PN_CORR[[#This Row],[7-may]]-Casos_PN_CORR[[#This Row],[6-may]]</f>
        <v>0</v>
      </c>
      <c r="BM173">
        <f>+Casos_PN_CORR[[#This Row],[8-may]]-Casos_PN_CORR[[#This Row],[7-may]]</f>
        <v>0</v>
      </c>
      <c r="BN173">
        <f>+Casos_PN_CORR[[#This Row],[9-may]]-Casos_PN_CORR[[#This Row],[8-may]]</f>
        <v>0</v>
      </c>
      <c r="BO173">
        <f>+Casos_PN_CORR[[#This Row],[10-may]]-Casos_PN_CORR[[#This Row],[9-may]]</f>
        <v>0</v>
      </c>
      <c r="BP173">
        <f>+Casos_PN_CORR[[#This Row],[11-may]]-Casos_PN_CORR[[#This Row],[10-may]]</f>
        <v>0</v>
      </c>
      <c r="BQ173">
        <f>+Casos_PN_CORR[[#This Row],[12-may]]-Casos_PN_CORR[[#This Row],[11-may]]</f>
        <v>0</v>
      </c>
      <c r="BR173">
        <f>+Casos_PN_CORR[[#This Row],[13-may]]-Casos_PN_CORR[[#This Row],[12-may]]</f>
        <v>0</v>
      </c>
      <c r="BS173">
        <f>+Casos_PN_CORR[[#This Row],[14-may]]-Casos_PN_CORR[[#This Row],[13-may]]</f>
        <v>0</v>
      </c>
      <c r="BT173">
        <f>+Casos_PN_CORR[[#This Row],[15-may]]-Casos_PN_CORR[[#This Row],[14-may]]</f>
        <v>0</v>
      </c>
      <c r="BU173">
        <f>+Casos_PN_CORR[[#This Row],[16-may]]-Casos_PN_CORR[[#This Row],[15-may]]</f>
        <v>0</v>
      </c>
      <c r="BV173">
        <f>+Casos_PN_CORR[[#This Row],[17-may]]-Casos_PN_CORR[[#This Row],[16-may]]</f>
        <v>0</v>
      </c>
      <c r="BW173">
        <f>+Casos_PN_CORR[[#This Row],[18-may]]-Casos_PN_CORR[[#This Row],[17-may]]</f>
        <v>0</v>
      </c>
      <c r="BX173">
        <f>+Casos_PN_CORR[[#This Row],[19-may]]-Casos_PN_CORR[[#This Row],[18-may]]</f>
        <v>0</v>
      </c>
      <c r="BY173">
        <f>+Casos_PN_CORR[[#This Row],[20-may]]-Casos_PN_CORR[[#This Row],[19-may]]</f>
        <v>0</v>
      </c>
      <c r="BZ173">
        <f>+Casos_PN_CORR[[#This Row],[21-may]]-Casos_PN_CORR[[#This Row],[20-may]]</f>
        <v>0</v>
      </c>
      <c r="CA173">
        <f>+Casos_PN_CORR[[#This Row],[22-may]]-Casos_PN_CORR[[#This Row],[21-may]]</f>
        <v>0</v>
      </c>
      <c r="CB173">
        <f>+Casos_PN_CORR[[#This Row],[23-may]]-Casos_PN_CORR[[#This Row],[22-may]]</f>
        <v>0</v>
      </c>
      <c r="CC173">
        <f>+Casos_PN_CORR[[#This Row],[24-may]]-Casos_PN_CORR[[#This Row],[23-may]]</f>
        <v>0</v>
      </c>
      <c r="CD173">
        <f>+Casos_PN_CORR[[#This Row],[25-may]]-Casos_PN_CORR[[#This Row],[24-may]]</f>
        <v>0</v>
      </c>
      <c r="CE173">
        <f>+Casos_PN_CORR[[#This Row],[26-may]]-Casos_PN_CORR[[#This Row],[25-may]]</f>
        <v>0</v>
      </c>
      <c r="CF173">
        <f>+Casos_PN_CORR[[#This Row],[27-may]]-Casos_PN_CORR[[#This Row],[26-may]]</f>
        <v>0</v>
      </c>
      <c r="CG173">
        <f>+Casos_PN_CORR[[#This Row],[28-may]]-Casos_PN_CORR[[#This Row],[27-may]]</f>
        <v>0</v>
      </c>
      <c r="CH173">
        <f>+Casos_PN_CORR[[#This Row],[29-may]]-Casos_PN_CORR[[#This Row],[28-may]]</f>
        <v>0</v>
      </c>
      <c r="CI173">
        <f>+Casos_PN_CORR[[#This Row],[30-may]]-Casos_PN_CORR[[#This Row],[29-may]]</f>
        <v>0</v>
      </c>
      <c r="CJ173">
        <f>+Casos_PN_CORR[[#This Row],[31-may]]-Casos_PN_CORR[[#This Row],[30-may]]</f>
        <v>0</v>
      </c>
      <c r="CK173">
        <f>+Casos_PN_CORR[[#This Row],[1-jun]]-Casos_PN_CORR[[#This Row],[31-may]]</f>
        <v>0</v>
      </c>
      <c r="CL173">
        <f>+Casos_PN_CORR[[#This Row],[2-jun]]-Casos_PN_CORR[[#This Row],[1-jun]]</f>
        <v>0</v>
      </c>
      <c r="CM173">
        <f>+Casos_PN_CORR[[#This Row],[3-jun]]-Casos_PN_CORR[[#This Row],[2-jun]]</f>
        <v>0</v>
      </c>
      <c r="CN173">
        <f>+Casos_PN_CORR[[#This Row],[4-jun]]-Casos_PN_CORR[[#This Row],[3-jun]]</f>
        <v>0</v>
      </c>
      <c r="CO173">
        <f>+Casos_PN_CORR[[#This Row],[5-jun]]-Casos_PN_CORR[[#This Row],[4-jun]]</f>
        <v>0</v>
      </c>
      <c r="CP173">
        <f>+Casos_PN_CORR[[#This Row],[6-jun]]-Casos_PN_CORR[[#This Row],[5-jun]]</f>
        <v>0</v>
      </c>
    </row>
    <row r="174" spans="1:94">
      <c r="A174">
        <v>70704</v>
      </c>
      <c r="B174" s="2" t="s">
        <v>102</v>
      </c>
      <c r="C174" s="2" t="s">
        <v>129</v>
      </c>
      <c r="D174" s="2" t="s">
        <v>331</v>
      </c>
      <c r="E174" s="4">
        <f t="shared" si="2"/>
        <v>0</v>
      </c>
      <c r="F174">
        <f>+Casos_PN_CORR[[#This Row],[10-mar]]</f>
        <v>0</v>
      </c>
      <c r="G174">
        <f>+Casos_PN_CORR[[#This Row],[11-mar]]-Casos_PN_CORR[[#This Row],[10-mar]]</f>
        <v>0</v>
      </c>
      <c r="H174">
        <f>+Casos_PN_CORR[[#This Row],[12-mar]]-Casos_PN_CORR[[#This Row],[11-mar]]</f>
        <v>0</v>
      </c>
      <c r="I174">
        <f>+Casos_PN_CORR[[#This Row],[13-mar]]-Casos_PN_CORR[[#This Row],[12-mar]]</f>
        <v>0</v>
      </c>
      <c r="J174">
        <f>+Casos_PN_CORR[[#This Row],[14-mar]]-Casos_PN_CORR[[#This Row],[13-mar]]</f>
        <v>0</v>
      </c>
      <c r="K174">
        <f>+Casos_PN_CORR[[#This Row],[15-mar]]-Casos_PN_CORR[[#This Row],[14-mar]]</f>
        <v>0</v>
      </c>
      <c r="L174">
        <f>+Casos_PN_CORR[[#This Row],[16-mar]]-Casos_PN_CORR[[#This Row],[15-mar]]</f>
        <v>0</v>
      </c>
      <c r="M174">
        <f>+Casos_PN_CORR[[#This Row],[17-mar]]-Casos_PN_CORR[[#This Row],[16-mar]]</f>
        <v>0</v>
      </c>
      <c r="N174">
        <f>+Casos_PN_CORR[[#This Row],[18-mar]]-Casos_PN_CORR[[#This Row],[17-mar]]</f>
        <v>0</v>
      </c>
      <c r="O174">
        <f>+Casos_PN_CORR[[#This Row],[19-mar]]-Casos_PN_CORR[[#This Row],[18-mar]]</f>
        <v>0</v>
      </c>
      <c r="P174">
        <f>+Casos_PN_CORR[[#This Row],[20-mar]]-Casos_PN_CORR[[#This Row],[19-mar]]</f>
        <v>0</v>
      </c>
      <c r="Q174">
        <f>+Casos_PN_CORR[[#This Row],[21-mar]]-Casos_PN_CORR[[#This Row],[20-mar]]</f>
        <v>0</v>
      </c>
      <c r="R174">
        <f>+Casos_PN_CORR[[#This Row],[22-mar]]-Casos_PN_CORR[[#This Row],[21-mar]]</f>
        <v>0</v>
      </c>
      <c r="S174">
        <f>+Casos_PN_CORR[[#This Row],[23-mar]]-Casos_PN_CORR[[#This Row],[22-mar]]</f>
        <v>0</v>
      </c>
      <c r="T174">
        <f>+Casos_PN_CORR[[#This Row],[24-mar]]-Casos_PN_CORR[[#This Row],[23-mar]]</f>
        <v>0</v>
      </c>
      <c r="U174">
        <f>+Casos_PN_CORR[[#This Row],[25-mar]]-Casos_PN_CORR[[#This Row],[24-mar]]</f>
        <v>0</v>
      </c>
      <c r="V174">
        <f>+Casos_PN_CORR[[#This Row],[26-mar]]-Casos_PN_CORR[[#This Row],[25-mar]]</f>
        <v>0</v>
      </c>
      <c r="W174">
        <f>+Casos_PN_CORR[[#This Row],[27-mar]]-Casos_PN_CORR[[#This Row],[26-mar]]</f>
        <v>0</v>
      </c>
      <c r="X174">
        <f>+Casos_PN_CORR[[#This Row],[28-mar]]-Casos_PN_CORR[[#This Row],[27-mar]]</f>
        <v>0</v>
      </c>
      <c r="Y174">
        <f>+Casos_PN_CORR[[#This Row],[29-mar]]-Casos_PN_CORR[[#This Row],[28-mar]]</f>
        <v>0</v>
      </c>
      <c r="Z174">
        <f>+Casos_PN_CORR[[#This Row],[30-mar]]-Casos_PN_CORR[[#This Row],[29-mar]]</f>
        <v>0</v>
      </c>
      <c r="AA174">
        <f>+Casos_PN_CORR[[#This Row],[31-mar]]-Casos_PN_CORR[[#This Row],[30-mar]]</f>
        <v>0</v>
      </c>
      <c r="AB174">
        <f>+Casos_PN_CORR[[#This Row],[1-abr]]-Casos_PN_CORR[[#This Row],[31-mar]]</f>
        <v>0</v>
      </c>
      <c r="AC174">
        <f>+Casos_PN_CORR[[#This Row],[2-abr]]-Casos_PN_CORR[[#This Row],[1-abr]]</f>
        <v>0</v>
      </c>
      <c r="AD174">
        <f>+Casos_PN_CORR[[#This Row],[3-abr]]-Casos_PN_CORR[[#This Row],[2-abr]]</f>
        <v>0</v>
      </c>
      <c r="AE174">
        <f>+Casos_PN_CORR[[#This Row],[4-abr]]-Casos_PN_CORR[[#This Row],[3-abr]]</f>
        <v>0</v>
      </c>
      <c r="AF174">
        <f>+Casos_PN_CORR[[#This Row],[5-abr]]-Casos_PN_CORR[[#This Row],[4-abr]]</f>
        <v>0</v>
      </c>
      <c r="AG174">
        <f>+Casos_PN_CORR[[#This Row],[6-abr]]-Casos_PN_CORR[[#This Row],[5-abr]]</f>
        <v>0</v>
      </c>
      <c r="AH174">
        <f>+Casos_PN_CORR[[#This Row],[7-abr]]-Casos_PN_CORR[[#This Row],[6-abr]]</f>
        <v>0</v>
      </c>
      <c r="AI174">
        <f>+Casos_PN_CORR[[#This Row],[8-abr]]-Casos_PN_CORR[[#This Row],[7-abr]]</f>
        <v>0</v>
      </c>
      <c r="AJ174">
        <f>+Casos_PN_CORR[[#This Row],[9-abr]]-Casos_PN_CORR[[#This Row],[8-abr]]</f>
        <v>0</v>
      </c>
      <c r="AK174">
        <f>+Casos_PN_CORR[[#This Row],[10-abr]]-Casos_PN_CORR[[#This Row],[9-abr]]</f>
        <v>0</v>
      </c>
      <c r="AL174">
        <f>+Casos_PN_CORR[[#This Row],[11-abr]]-Casos_PN_CORR[[#This Row],[10-abr]]</f>
        <v>0</v>
      </c>
      <c r="AM174">
        <f>+Casos_PN_CORR[[#This Row],[12-abr]]-Casos_PN_CORR[[#This Row],[11-abr]]</f>
        <v>0</v>
      </c>
      <c r="AN174">
        <f>+Casos_PN_CORR[[#This Row],[13-abr]]-Casos_PN_CORR[[#This Row],[12-abr]]</f>
        <v>0</v>
      </c>
      <c r="AO174">
        <f>+Casos_PN_CORR[[#This Row],[14-abr]]-Casos_PN_CORR[[#This Row],[13-abr]]</f>
        <v>0</v>
      </c>
      <c r="AP174">
        <f>+Casos_PN_CORR[[#This Row],[15-abr]]-Casos_PN_CORR[[#This Row],[14-abr]]</f>
        <v>0</v>
      </c>
      <c r="AQ174">
        <f>+Casos_PN_CORR[[#This Row],[16-abr]]-Casos_PN_CORR[[#This Row],[15-abr]]</f>
        <v>0</v>
      </c>
      <c r="AR174">
        <f>+Casos_PN_CORR[[#This Row],[17-abr]]-Casos_PN_CORR[[#This Row],[16-abr]]</f>
        <v>0</v>
      </c>
      <c r="AS174">
        <f>+Casos_PN_CORR[[#This Row],[18-abr]]-Casos_PN_CORR[[#This Row],[17-abr]]</f>
        <v>0</v>
      </c>
      <c r="AT174">
        <f>+Casos_PN_CORR[[#This Row],[19-abr]]-Casos_PN_CORR[[#This Row],[18-abr]]</f>
        <v>0</v>
      </c>
      <c r="AU174">
        <f>+Casos_PN_CORR[[#This Row],[20-abr]]-Casos_PN_CORR[[#This Row],[19-abr]]</f>
        <v>0</v>
      </c>
      <c r="AV174">
        <f>+Casos_PN_CORR[[#This Row],[21-abr]]-Casos_PN_CORR[[#This Row],[20-abr]]</f>
        <v>0</v>
      </c>
      <c r="AW174">
        <f>+Casos_PN_CORR[[#This Row],[22-abr]]-Casos_PN_CORR[[#This Row],[21-abr]]</f>
        <v>0</v>
      </c>
      <c r="AX174">
        <f>+Casos_PN_CORR[[#This Row],[23-abr]]-Casos_PN_CORR[[#This Row],[22-abr]]</f>
        <v>0</v>
      </c>
      <c r="AY174">
        <f>+Casos_PN_CORR[[#This Row],[24-abr]]-Casos_PN_CORR[[#This Row],[23-abr]]</f>
        <v>0</v>
      </c>
      <c r="AZ174">
        <f>+Casos_PN_CORR[[#This Row],[25-abr]]-Casos_PN_CORR[[#This Row],[24-abr]]</f>
        <v>0</v>
      </c>
      <c r="BA174">
        <f>+Casos_PN_CORR[[#This Row],[26-abr]]-Casos_PN_CORR[[#This Row],[25-abr]]</f>
        <v>0</v>
      </c>
      <c r="BB174">
        <f>+Casos_PN_CORR[[#This Row],[27-abr]]-Casos_PN_CORR[[#This Row],[26-abr]]</f>
        <v>0</v>
      </c>
      <c r="BC174">
        <f>+Casos_PN_CORR[[#This Row],[28-abr]]-Casos_PN_CORR[[#This Row],[27-abr]]</f>
        <v>0</v>
      </c>
      <c r="BD174">
        <f>+Casos_PN_CORR[[#This Row],[29-abr]]-Casos_PN_CORR[[#This Row],[28-abr]]</f>
        <v>0</v>
      </c>
      <c r="BE174">
        <f>+Casos_PN_CORR[[#This Row],[30-abr]]-Casos_PN_CORR[[#This Row],[29-abr]]</f>
        <v>0</v>
      </c>
      <c r="BF174">
        <f>+Casos_PN_CORR[[#This Row],[1-may]]-Casos_PN_CORR[[#This Row],[30-abr]]</f>
        <v>0</v>
      </c>
      <c r="BG174">
        <f>+Casos_PN_CORR[[#This Row],[2-may]]-Casos_PN_CORR[[#This Row],[1-may]]</f>
        <v>0</v>
      </c>
      <c r="BH174">
        <f>+Casos_PN_CORR[[#This Row],[3-may]]-Casos_PN_CORR[[#This Row],[2-may]]</f>
        <v>0</v>
      </c>
      <c r="BI174">
        <f>+Casos_PN_CORR[[#This Row],[4-may]]-Casos_PN_CORR[[#This Row],[3-may]]</f>
        <v>0</v>
      </c>
      <c r="BJ174">
        <f>+Casos_PN_CORR[[#This Row],[5-may]]-Casos_PN_CORR[[#This Row],[4-may]]</f>
        <v>0</v>
      </c>
      <c r="BK174">
        <f>+Casos_PN_CORR[[#This Row],[6-may]]-Casos_PN_CORR[[#This Row],[5-may]]</f>
        <v>0</v>
      </c>
      <c r="BL174">
        <f>+Casos_PN_CORR[[#This Row],[7-may]]-Casos_PN_CORR[[#This Row],[6-may]]</f>
        <v>0</v>
      </c>
      <c r="BM174">
        <f>+Casos_PN_CORR[[#This Row],[8-may]]-Casos_PN_CORR[[#This Row],[7-may]]</f>
        <v>0</v>
      </c>
      <c r="BN174">
        <f>+Casos_PN_CORR[[#This Row],[9-may]]-Casos_PN_CORR[[#This Row],[8-may]]</f>
        <v>0</v>
      </c>
      <c r="BO174">
        <f>+Casos_PN_CORR[[#This Row],[10-may]]-Casos_PN_CORR[[#This Row],[9-may]]</f>
        <v>0</v>
      </c>
      <c r="BP174">
        <f>+Casos_PN_CORR[[#This Row],[11-may]]-Casos_PN_CORR[[#This Row],[10-may]]</f>
        <v>0</v>
      </c>
      <c r="BQ174">
        <f>+Casos_PN_CORR[[#This Row],[12-may]]-Casos_PN_CORR[[#This Row],[11-may]]</f>
        <v>0</v>
      </c>
      <c r="BR174">
        <f>+Casos_PN_CORR[[#This Row],[13-may]]-Casos_PN_CORR[[#This Row],[12-may]]</f>
        <v>0</v>
      </c>
      <c r="BS174">
        <f>+Casos_PN_CORR[[#This Row],[14-may]]-Casos_PN_CORR[[#This Row],[13-may]]</f>
        <v>0</v>
      </c>
      <c r="BT174">
        <f>+Casos_PN_CORR[[#This Row],[15-may]]-Casos_PN_CORR[[#This Row],[14-may]]</f>
        <v>0</v>
      </c>
      <c r="BU174">
        <f>+Casos_PN_CORR[[#This Row],[16-may]]-Casos_PN_CORR[[#This Row],[15-may]]</f>
        <v>0</v>
      </c>
      <c r="BV174">
        <f>+Casos_PN_CORR[[#This Row],[17-may]]-Casos_PN_CORR[[#This Row],[16-may]]</f>
        <v>0</v>
      </c>
      <c r="BW174">
        <f>+Casos_PN_CORR[[#This Row],[18-may]]-Casos_PN_CORR[[#This Row],[17-may]]</f>
        <v>0</v>
      </c>
      <c r="BX174">
        <f>+Casos_PN_CORR[[#This Row],[19-may]]-Casos_PN_CORR[[#This Row],[18-may]]</f>
        <v>0</v>
      </c>
      <c r="BY174">
        <f>+Casos_PN_CORR[[#This Row],[20-may]]-Casos_PN_CORR[[#This Row],[19-may]]</f>
        <v>0</v>
      </c>
      <c r="BZ174">
        <f>+Casos_PN_CORR[[#This Row],[21-may]]-Casos_PN_CORR[[#This Row],[20-may]]</f>
        <v>0</v>
      </c>
      <c r="CA174">
        <f>+Casos_PN_CORR[[#This Row],[22-may]]-Casos_PN_CORR[[#This Row],[21-may]]</f>
        <v>0</v>
      </c>
      <c r="CB174">
        <f>+Casos_PN_CORR[[#This Row],[23-may]]-Casos_PN_CORR[[#This Row],[22-may]]</f>
        <v>0</v>
      </c>
      <c r="CC174">
        <f>+Casos_PN_CORR[[#This Row],[24-may]]-Casos_PN_CORR[[#This Row],[23-may]]</f>
        <v>0</v>
      </c>
      <c r="CD174">
        <f>+Casos_PN_CORR[[#This Row],[25-may]]-Casos_PN_CORR[[#This Row],[24-may]]</f>
        <v>0</v>
      </c>
      <c r="CE174">
        <f>+Casos_PN_CORR[[#This Row],[26-may]]-Casos_PN_CORR[[#This Row],[25-may]]</f>
        <v>0</v>
      </c>
      <c r="CF174">
        <f>+Casos_PN_CORR[[#This Row],[27-may]]-Casos_PN_CORR[[#This Row],[26-may]]</f>
        <v>0</v>
      </c>
      <c r="CG174">
        <f>+Casos_PN_CORR[[#This Row],[28-may]]-Casos_PN_CORR[[#This Row],[27-may]]</f>
        <v>0</v>
      </c>
      <c r="CH174">
        <f>+Casos_PN_CORR[[#This Row],[29-may]]-Casos_PN_CORR[[#This Row],[28-may]]</f>
        <v>0</v>
      </c>
      <c r="CI174">
        <f>+Casos_PN_CORR[[#This Row],[30-may]]-Casos_PN_CORR[[#This Row],[29-may]]</f>
        <v>0</v>
      </c>
      <c r="CJ174">
        <f>+Casos_PN_CORR[[#This Row],[31-may]]-Casos_PN_CORR[[#This Row],[30-may]]</f>
        <v>0</v>
      </c>
      <c r="CK174">
        <f>+Casos_PN_CORR[[#This Row],[1-jun]]-Casos_PN_CORR[[#This Row],[31-may]]</f>
        <v>0</v>
      </c>
      <c r="CL174">
        <f>+Casos_PN_CORR[[#This Row],[2-jun]]-Casos_PN_CORR[[#This Row],[1-jun]]</f>
        <v>0</v>
      </c>
      <c r="CM174">
        <f>+Casos_PN_CORR[[#This Row],[3-jun]]-Casos_PN_CORR[[#This Row],[2-jun]]</f>
        <v>0</v>
      </c>
      <c r="CN174">
        <f>+Casos_PN_CORR[[#This Row],[4-jun]]-Casos_PN_CORR[[#This Row],[3-jun]]</f>
        <v>0</v>
      </c>
      <c r="CO174">
        <f>+Casos_PN_CORR[[#This Row],[5-jun]]-Casos_PN_CORR[[#This Row],[4-jun]]</f>
        <v>0</v>
      </c>
      <c r="CP174">
        <f>+Casos_PN_CORR[[#This Row],[6-jun]]-Casos_PN_CORR[[#This Row],[5-jun]]</f>
        <v>0</v>
      </c>
    </row>
    <row r="175" spans="1:94">
      <c r="A175">
        <v>40513</v>
      </c>
      <c r="B175" s="2" t="s">
        <v>115</v>
      </c>
      <c r="C175" s="2" t="s">
        <v>146</v>
      </c>
      <c r="D175" s="2" t="s">
        <v>332</v>
      </c>
      <c r="E175" s="4">
        <f t="shared" si="2"/>
        <v>0</v>
      </c>
      <c r="F175">
        <f>+Casos_PN_CORR[[#This Row],[10-mar]]</f>
        <v>0</v>
      </c>
      <c r="G175">
        <f>+Casos_PN_CORR[[#This Row],[11-mar]]-Casos_PN_CORR[[#This Row],[10-mar]]</f>
        <v>0</v>
      </c>
      <c r="H175">
        <f>+Casos_PN_CORR[[#This Row],[12-mar]]-Casos_PN_CORR[[#This Row],[11-mar]]</f>
        <v>0</v>
      </c>
      <c r="I175">
        <f>+Casos_PN_CORR[[#This Row],[13-mar]]-Casos_PN_CORR[[#This Row],[12-mar]]</f>
        <v>0</v>
      </c>
      <c r="J175">
        <f>+Casos_PN_CORR[[#This Row],[14-mar]]-Casos_PN_CORR[[#This Row],[13-mar]]</f>
        <v>0</v>
      </c>
      <c r="K175">
        <f>+Casos_PN_CORR[[#This Row],[15-mar]]-Casos_PN_CORR[[#This Row],[14-mar]]</f>
        <v>0</v>
      </c>
      <c r="L175">
        <f>+Casos_PN_CORR[[#This Row],[16-mar]]-Casos_PN_CORR[[#This Row],[15-mar]]</f>
        <v>0</v>
      </c>
      <c r="M175">
        <f>+Casos_PN_CORR[[#This Row],[17-mar]]-Casos_PN_CORR[[#This Row],[16-mar]]</f>
        <v>0</v>
      </c>
      <c r="N175">
        <f>+Casos_PN_CORR[[#This Row],[18-mar]]-Casos_PN_CORR[[#This Row],[17-mar]]</f>
        <v>0</v>
      </c>
      <c r="O175">
        <f>+Casos_PN_CORR[[#This Row],[19-mar]]-Casos_PN_CORR[[#This Row],[18-mar]]</f>
        <v>0</v>
      </c>
      <c r="P175">
        <f>+Casos_PN_CORR[[#This Row],[20-mar]]-Casos_PN_CORR[[#This Row],[19-mar]]</f>
        <v>0</v>
      </c>
      <c r="Q175">
        <f>+Casos_PN_CORR[[#This Row],[21-mar]]-Casos_PN_CORR[[#This Row],[20-mar]]</f>
        <v>0</v>
      </c>
      <c r="R175">
        <f>+Casos_PN_CORR[[#This Row],[22-mar]]-Casos_PN_CORR[[#This Row],[21-mar]]</f>
        <v>0</v>
      </c>
      <c r="S175">
        <f>+Casos_PN_CORR[[#This Row],[23-mar]]-Casos_PN_CORR[[#This Row],[22-mar]]</f>
        <v>0</v>
      </c>
      <c r="T175">
        <f>+Casos_PN_CORR[[#This Row],[24-mar]]-Casos_PN_CORR[[#This Row],[23-mar]]</f>
        <v>0</v>
      </c>
      <c r="U175">
        <f>+Casos_PN_CORR[[#This Row],[25-mar]]-Casos_PN_CORR[[#This Row],[24-mar]]</f>
        <v>0</v>
      </c>
      <c r="V175">
        <f>+Casos_PN_CORR[[#This Row],[26-mar]]-Casos_PN_CORR[[#This Row],[25-mar]]</f>
        <v>0</v>
      </c>
      <c r="W175">
        <f>+Casos_PN_CORR[[#This Row],[27-mar]]-Casos_PN_CORR[[#This Row],[26-mar]]</f>
        <v>0</v>
      </c>
      <c r="X175">
        <f>+Casos_PN_CORR[[#This Row],[28-mar]]-Casos_PN_CORR[[#This Row],[27-mar]]</f>
        <v>0</v>
      </c>
      <c r="Y175">
        <f>+Casos_PN_CORR[[#This Row],[29-mar]]-Casos_PN_CORR[[#This Row],[28-mar]]</f>
        <v>0</v>
      </c>
      <c r="Z175">
        <f>+Casos_PN_CORR[[#This Row],[30-mar]]-Casos_PN_CORR[[#This Row],[29-mar]]</f>
        <v>0</v>
      </c>
      <c r="AA175">
        <f>+Casos_PN_CORR[[#This Row],[31-mar]]-Casos_PN_CORR[[#This Row],[30-mar]]</f>
        <v>0</v>
      </c>
      <c r="AB175">
        <f>+Casos_PN_CORR[[#This Row],[1-abr]]-Casos_PN_CORR[[#This Row],[31-mar]]</f>
        <v>0</v>
      </c>
      <c r="AC175">
        <f>+Casos_PN_CORR[[#This Row],[2-abr]]-Casos_PN_CORR[[#This Row],[1-abr]]</f>
        <v>0</v>
      </c>
      <c r="AD175">
        <f>+Casos_PN_CORR[[#This Row],[3-abr]]-Casos_PN_CORR[[#This Row],[2-abr]]</f>
        <v>0</v>
      </c>
      <c r="AE175">
        <f>+Casos_PN_CORR[[#This Row],[4-abr]]-Casos_PN_CORR[[#This Row],[3-abr]]</f>
        <v>0</v>
      </c>
      <c r="AF175">
        <f>+Casos_PN_CORR[[#This Row],[5-abr]]-Casos_PN_CORR[[#This Row],[4-abr]]</f>
        <v>0</v>
      </c>
      <c r="AG175">
        <f>+Casos_PN_CORR[[#This Row],[6-abr]]-Casos_PN_CORR[[#This Row],[5-abr]]</f>
        <v>0</v>
      </c>
      <c r="AH175">
        <f>+Casos_PN_CORR[[#This Row],[7-abr]]-Casos_PN_CORR[[#This Row],[6-abr]]</f>
        <v>0</v>
      </c>
      <c r="AI175">
        <f>+Casos_PN_CORR[[#This Row],[8-abr]]-Casos_PN_CORR[[#This Row],[7-abr]]</f>
        <v>0</v>
      </c>
      <c r="AJ175">
        <f>+Casos_PN_CORR[[#This Row],[9-abr]]-Casos_PN_CORR[[#This Row],[8-abr]]</f>
        <v>0</v>
      </c>
      <c r="AK175">
        <f>+Casos_PN_CORR[[#This Row],[10-abr]]-Casos_PN_CORR[[#This Row],[9-abr]]</f>
        <v>0</v>
      </c>
      <c r="AL175">
        <f>+Casos_PN_CORR[[#This Row],[11-abr]]-Casos_PN_CORR[[#This Row],[10-abr]]</f>
        <v>0</v>
      </c>
      <c r="AM175">
        <f>+Casos_PN_CORR[[#This Row],[12-abr]]-Casos_PN_CORR[[#This Row],[11-abr]]</f>
        <v>0</v>
      </c>
      <c r="AN175">
        <f>+Casos_PN_CORR[[#This Row],[13-abr]]-Casos_PN_CORR[[#This Row],[12-abr]]</f>
        <v>0</v>
      </c>
      <c r="AO175">
        <f>+Casos_PN_CORR[[#This Row],[14-abr]]-Casos_PN_CORR[[#This Row],[13-abr]]</f>
        <v>0</v>
      </c>
      <c r="AP175">
        <f>+Casos_PN_CORR[[#This Row],[15-abr]]-Casos_PN_CORR[[#This Row],[14-abr]]</f>
        <v>0</v>
      </c>
      <c r="AQ175">
        <f>+Casos_PN_CORR[[#This Row],[16-abr]]-Casos_PN_CORR[[#This Row],[15-abr]]</f>
        <v>0</v>
      </c>
      <c r="AR175">
        <f>+Casos_PN_CORR[[#This Row],[17-abr]]-Casos_PN_CORR[[#This Row],[16-abr]]</f>
        <v>0</v>
      </c>
      <c r="AS175">
        <f>+Casos_PN_CORR[[#This Row],[18-abr]]-Casos_PN_CORR[[#This Row],[17-abr]]</f>
        <v>0</v>
      </c>
      <c r="AT175">
        <f>+Casos_PN_CORR[[#This Row],[19-abr]]-Casos_PN_CORR[[#This Row],[18-abr]]</f>
        <v>0</v>
      </c>
      <c r="AU175">
        <f>+Casos_PN_CORR[[#This Row],[20-abr]]-Casos_PN_CORR[[#This Row],[19-abr]]</f>
        <v>0</v>
      </c>
      <c r="AV175">
        <f>+Casos_PN_CORR[[#This Row],[21-abr]]-Casos_PN_CORR[[#This Row],[20-abr]]</f>
        <v>0</v>
      </c>
      <c r="AW175">
        <f>+Casos_PN_CORR[[#This Row],[22-abr]]-Casos_PN_CORR[[#This Row],[21-abr]]</f>
        <v>0</v>
      </c>
      <c r="AX175">
        <f>+Casos_PN_CORR[[#This Row],[23-abr]]-Casos_PN_CORR[[#This Row],[22-abr]]</f>
        <v>0</v>
      </c>
      <c r="AY175">
        <f>+Casos_PN_CORR[[#This Row],[24-abr]]-Casos_PN_CORR[[#This Row],[23-abr]]</f>
        <v>0</v>
      </c>
      <c r="AZ175">
        <f>+Casos_PN_CORR[[#This Row],[25-abr]]-Casos_PN_CORR[[#This Row],[24-abr]]</f>
        <v>0</v>
      </c>
      <c r="BA175">
        <f>+Casos_PN_CORR[[#This Row],[26-abr]]-Casos_PN_CORR[[#This Row],[25-abr]]</f>
        <v>0</v>
      </c>
      <c r="BB175">
        <f>+Casos_PN_CORR[[#This Row],[27-abr]]-Casos_PN_CORR[[#This Row],[26-abr]]</f>
        <v>0</v>
      </c>
      <c r="BC175">
        <f>+Casos_PN_CORR[[#This Row],[28-abr]]-Casos_PN_CORR[[#This Row],[27-abr]]</f>
        <v>0</v>
      </c>
      <c r="BD175">
        <f>+Casos_PN_CORR[[#This Row],[29-abr]]-Casos_PN_CORR[[#This Row],[28-abr]]</f>
        <v>0</v>
      </c>
      <c r="BE175">
        <f>+Casos_PN_CORR[[#This Row],[30-abr]]-Casos_PN_CORR[[#This Row],[29-abr]]</f>
        <v>0</v>
      </c>
      <c r="BF175">
        <f>+Casos_PN_CORR[[#This Row],[1-may]]-Casos_PN_CORR[[#This Row],[30-abr]]</f>
        <v>0</v>
      </c>
      <c r="BG175">
        <f>+Casos_PN_CORR[[#This Row],[2-may]]-Casos_PN_CORR[[#This Row],[1-may]]</f>
        <v>0</v>
      </c>
      <c r="BH175">
        <f>+Casos_PN_CORR[[#This Row],[3-may]]-Casos_PN_CORR[[#This Row],[2-may]]</f>
        <v>0</v>
      </c>
      <c r="BI175">
        <f>+Casos_PN_CORR[[#This Row],[4-may]]-Casos_PN_CORR[[#This Row],[3-may]]</f>
        <v>0</v>
      </c>
      <c r="BJ175">
        <f>+Casos_PN_CORR[[#This Row],[5-may]]-Casos_PN_CORR[[#This Row],[4-may]]</f>
        <v>0</v>
      </c>
      <c r="BK175">
        <f>+Casos_PN_CORR[[#This Row],[6-may]]-Casos_PN_CORR[[#This Row],[5-may]]</f>
        <v>0</v>
      </c>
      <c r="BL175">
        <f>+Casos_PN_CORR[[#This Row],[7-may]]-Casos_PN_CORR[[#This Row],[6-may]]</f>
        <v>0</v>
      </c>
      <c r="BM175">
        <f>+Casos_PN_CORR[[#This Row],[8-may]]-Casos_PN_CORR[[#This Row],[7-may]]</f>
        <v>0</v>
      </c>
      <c r="BN175">
        <f>+Casos_PN_CORR[[#This Row],[9-may]]-Casos_PN_CORR[[#This Row],[8-may]]</f>
        <v>0</v>
      </c>
      <c r="BO175">
        <f>+Casos_PN_CORR[[#This Row],[10-may]]-Casos_PN_CORR[[#This Row],[9-may]]</f>
        <v>0</v>
      </c>
      <c r="BP175">
        <f>+Casos_PN_CORR[[#This Row],[11-may]]-Casos_PN_CORR[[#This Row],[10-may]]</f>
        <v>0</v>
      </c>
      <c r="BQ175">
        <f>+Casos_PN_CORR[[#This Row],[12-may]]-Casos_PN_CORR[[#This Row],[11-may]]</f>
        <v>0</v>
      </c>
      <c r="BR175">
        <f>+Casos_PN_CORR[[#This Row],[13-may]]-Casos_PN_CORR[[#This Row],[12-may]]</f>
        <v>0</v>
      </c>
      <c r="BS175">
        <f>+Casos_PN_CORR[[#This Row],[14-may]]-Casos_PN_CORR[[#This Row],[13-may]]</f>
        <v>0</v>
      </c>
      <c r="BT175">
        <f>+Casos_PN_CORR[[#This Row],[15-may]]-Casos_PN_CORR[[#This Row],[14-may]]</f>
        <v>0</v>
      </c>
      <c r="BU175">
        <f>+Casos_PN_CORR[[#This Row],[16-may]]-Casos_PN_CORR[[#This Row],[15-may]]</f>
        <v>0</v>
      </c>
      <c r="BV175">
        <f>+Casos_PN_CORR[[#This Row],[17-may]]-Casos_PN_CORR[[#This Row],[16-may]]</f>
        <v>0</v>
      </c>
      <c r="BW175">
        <f>+Casos_PN_CORR[[#This Row],[18-may]]-Casos_PN_CORR[[#This Row],[17-may]]</f>
        <v>0</v>
      </c>
      <c r="BX175">
        <f>+Casos_PN_CORR[[#This Row],[19-may]]-Casos_PN_CORR[[#This Row],[18-may]]</f>
        <v>0</v>
      </c>
      <c r="BY175">
        <f>+Casos_PN_CORR[[#This Row],[20-may]]-Casos_PN_CORR[[#This Row],[19-may]]</f>
        <v>0</v>
      </c>
      <c r="BZ175">
        <f>+Casos_PN_CORR[[#This Row],[21-may]]-Casos_PN_CORR[[#This Row],[20-may]]</f>
        <v>0</v>
      </c>
      <c r="CA175">
        <f>+Casos_PN_CORR[[#This Row],[22-may]]-Casos_PN_CORR[[#This Row],[21-may]]</f>
        <v>0</v>
      </c>
      <c r="CB175">
        <f>+Casos_PN_CORR[[#This Row],[23-may]]-Casos_PN_CORR[[#This Row],[22-may]]</f>
        <v>0</v>
      </c>
      <c r="CC175">
        <f>+Casos_PN_CORR[[#This Row],[24-may]]-Casos_PN_CORR[[#This Row],[23-may]]</f>
        <v>0</v>
      </c>
      <c r="CD175">
        <f>+Casos_PN_CORR[[#This Row],[25-may]]-Casos_PN_CORR[[#This Row],[24-may]]</f>
        <v>0</v>
      </c>
      <c r="CE175">
        <f>+Casos_PN_CORR[[#This Row],[26-may]]-Casos_PN_CORR[[#This Row],[25-may]]</f>
        <v>0</v>
      </c>
      <c r="CF175">
        <f>+Casos_PN_CORR[[#This Row],[27-may]]-Casos_PN_CORR[[#This Row],[26-may]]</f>
        <v>0</v>
      </c>
      <c r="CG175">
        <f>+Casos_PN_CORR[[#This Row],[28-may]]-Casos_PN_CORR[[#This Row],[27-may]]</f>
        <v>0</v>
      </c>
      <c r="CH175">
        <f>+Casos_PN_CORR[[#This Row],[29-may]]-Casos_PN_CORR[[#This Row],[28-may]]</f>
        <v>0</v>
      </c>
      <c r="CI175">
        <f>+Casos_PN_CORR[[#This Row],[30-may]]-Casos_PN_CORR[[#This Row],[29-may]]</f>
        <v>0</v>
      </c>
      <c r="CJ175">
        <f>+Casos_PN_CORR[[#This Row],[31-may]]-Casos_PN_CORR[[#This Row],[30-may]]</f>
        <v>0</v>
      </c>
      <c r="CK175">
        <f>+Casos_PN_CORR[[#This Row],[1-jun]]-Casos_PN_CORR[[#This Row],[31-may]]</f>
        <v>0</v>
      </c>
      <c r="CL175">
        <f>+Casos_PN_CORR[[#This Row],[2-jun]]-Casos_PN_CORR[[#This Row],[1-jun]]</f>
        <v>0</v>
      </c>
      <c r="CM175">
        <f>+Casos_PN_CORR[[#This Row],[3-jun]]-Casos_PN_CORR[[#This Row],[2-jun]]</f>
        <v>0</v>
      </c>
      <c r="CN175">
        <f>+Casos_PN_CORR[[#This Row],[4-jun]]-Casos_PN_CORR[[#This Row],[3-jun]]</f>
        <v>0</v>
      </c>
      <c r="CO175">
        <f>+Casos_PN_CORR[[#This Row],[5-jun]]-Casos_PN_CORR[[#This Row],[4-jun]]</f>
        <v>0</v>
      </c>
      <c r="CP175">
        <f>+Casos_PN_CORR[[#This Row],[6-jun]]-Casos_PN_CORR[[#This Row],[5-jun]]</f>
        <v>0</v>
      </c>
    </row>
    <row r="176" spans="1:94">
      <c r="A176">
        <v>70705</v>
      </c>
      <c r="B176" s="2" t="s">
        <v>102</v>
      </c>
      <c r="C176" s="2" t="s">
        <v>129</v>
      </c>
      <c r="D176" s="2" t="s">
        <v>333</v>
      </c>
      <c r="E176" s="4">
        <f t="shared" si="2"/>
        <v>0</v>
      </c>
      <c r="F176">
        <f>+Casos_PN_CORR[[#This Row],[10-mar]]</f>
        <v>0</v>
      </c>
      <c r="G176">
        <f>+Casos_PN_CORR[[#This Row],[11-mar]]-Casos_PN_CORR[[#This Row],[10-mar]]</f>
        <v>0</v>
      </c>
      <c r="H176">
        <f>+Casos_PN_CORR[[#This Row],[12-mar]]-Casos_PN_CORR[[#This Row],[11-mar]]</f>
        <v>0</v>
      </c>
      <c r="I176">
        <f>+Casos_PN_CORR[[#This Row],[13-mar]]-Casos_PN_CORR[[#This Row],[12-mar]]</f>
        <v>0</v>
      </c>
      <c r="J176">
        <f>+Casos_PN_CORR[[#This Row],[14-mar]]-Casos_PN_CORR[[#This Row],[13-mar]]</f>
        <v>0</v>
      </c>
      <c r="K176">
        <f>+Casos_PN_CORR[[#This Row],[15-mar]]-Casos_PN_CORR[[#This Row],[14-mar]]</f>
        <v>0</v>
      </c>
      <c r="L176">
        <f>+Casos_PN_CORR[[#This Row],[16-mar]]-Casos_PN_CORR[[#This Row],[15-mar]]</f>
        <v>0</v>
      </c>
      <c r="M176">
        <f>+Casos_PN_CORR[[#This Row],[17-mar]]-Casos_PN_CORR[[#This Row],[16-mar]]</f>
        <v>0</v>
      </c>
      <c r="N176">
        <f>+Casos_PN_CORR[[#This Row],[18-mar]]-Casos_PN_CORR[[#This Row],[17-mar]]</f>
        <v>0</v>
      </c>
      <c r="O176">
        <f>+Casos_PN_CORR[[#This Row],[19-mar]]-Casos_PN_CORR[[#This Row],[18-mar]]</f>
        <v>0</v>
      </c>
      <c r="P176">
        <f>+Casos_PN_CORR[[#This Row],[20-mar]]-Casos_PN_CORR[[#This Row],[19-mar]]</f>
        <v>0</v>
      </c>
      <c r="Q176">
        <f>+Casos_PN_CORR[[#This Row],[21-mar]]-Casos_PN_CORR[[#This Row],[20-mar]]</f>
        <v>0</v>
      </c>
      <c r="R176">
        <f>+Casos_PN_CORR[[#This Row],[22-mar]]-Casos_PN_CORR[[#This Row],[21-mar]]</f>
        <v>0</v>
      </c>
      <c r="S176">
        <f>+Casos_PN_CORR[[#This Row],[23-mar]]-Casos_PN_CORR[[#This Row],[22-mar]]</f>
        <v>0</v>
      </c>
      <c r="T176">
        <f>+Casos_PN_CORR[[#This Row],[24-mar]]-Casos_PN_CORR[[#This Row],[23-mar]]</f>
        <v>0</v>
      </c>
      <c r="U176">
        <f>+Casos_PN_CORR[[#This Row],[25-mar]]-Casos_PN_CORR[[#This Row],[24-mar]]</f>
        <v>0</v>
      </c>
      <c r="V176">
        <f>+Casos_PN_CORR[[#This Row],[26-mar]]-Casos_PN_CORR[[#This Row],[25-mar]]</f>
        <v>0</v>
      </c>
      <c r="W176">
        <f>+Casos_PN_CORR[[#This Row],[27-mar]]-Casos_PN_CORR[[#This Row],[26-mar]]</f>
        <v>0</v>
      </c>
      <c r="X176">
        <f>+Casos_PN_CORR[[#This Row],[28-mar]]-Casos_PN_CORR[[#This Row],[27-mar]]</f>
        <v>0</v>
      </c>
      <c r="Y176">
        <f>+Casos_PN_CORR[[#This Row],[29-mar]]-Casos_PN_CORR[[#This Row],[28-mar]]</f>
        <v>0</v>
      </c>
      <c r="Z176">
        <f>+Casos_PN_CORR[[#This Row],[30-mar]]-Casos_PN_CORR[[#This Row],[29-mar]]</f>
        <v>0</v>
      </c>
      <c r="AA176">
        <f>+Casos_PN_CORR[[#This Row],[31-mar]]-Casos_PN_CORR[[#This Row],[30-mar]]</f>
        <v>0</v>
      </c>
      <c r="AB176">
        <f>+Casos_PN_CORR[[#This Row],[1-abr]]-Casos_PN_CORR[[#This Row],[31-mar]]</f>
        <v>0</v>
      </c>
      <c r="AC176">
        <f>+Casos_PN_CORR[[#This Row],[2-abr]]-Casos_PN_CORR[[#This Row],[1-abr]]</f>
        <v>0</v>
      </c>
      <c r="AD176">
        <f>+Casos_PN_CORR[[#This Row],[3-abr]]-Casos_PN_CORR[[#This Row],[2-abr]]</f>
        <v>0</v>
      </c>
      <c r="AE176">
        <f>+Casos_PN_CORR[[#This Row],[4-abr]]-Casos_PN_CORR[[#This Row],[3-abr]]</f>
        <v>0</v>
      </c>
      <c r="AF176">
        <f>+Casos_PN_CORR[[#This Row],[5-abr]]-Casos_PN_CORR[[#This Row],[4-abr]]</f>
        <v>0</v>
      </c>
      <c r="AG176">
        <f>+Casos_PN_CORR[[#This Row],[6-abr]]-Casos_PN_CORR[[#This Row],[5-abr]]</f>
        <v>0</v>
      </c>
      <c r="AH176">
        <f>+Casos_PN_CORR[[#This Row],[7-abr]]-Casos_PN_CORR[[#This Row],[6-abr]]</f>
        <v>0</v>
      </c>
      <c r="AI176">
        <f>+Casos_PN_CORR[[#This Row],[8-abr]]-Casos_PN_CORR[[#This Row],[7-abr]]</f>
        <v>0</v>
      </c>
      <c r="AJ176">
        <f>+Casos_PN_CORR[[#This Row],[9-abr]]-Casos_PN_CORR[[#This Row],[8-abr]]</f>
        <v>0</v>
      </c>
      <c r="AK176">
        <f>+Casos_PN_CORR[[#This Row],[10-abr]]-Casos_PN_CORR[[#This Row],[9-abr]]</f>
        <v>0</v>
      </c>
      <c r="AL176">
        <f>+Casos_PN_CORR[[#This Row],[11-abr]]-Casos_PN_CORR[[#This Row],[10-abr]]</f>
        <v>0</v>
      </c>
      <c r="AM176">
        <f>+Casos_PN_CORR[[#This Row],[12-abr]]-Casos_PN_CORR[[#This Row],[11-abr]]</f>
        <v>0</v>
      </c>
      <c r="AN176">
        <f>+Casos_PN_CORR[[#This Row],[13-abr]]-Casos_PN_CORR[[#This Row],[12-abr]]</f>
        <v>0</v>
      </c>
      <c r="AO176">
        <f>+Casos_PN_CORR[[#This Row],[14-abr]]-Casos_PN_CORR[[#This Row],[13-abr]]</f>
        <v>0</v>
      </c>
      <c r="AP176">
        <f>+Casos_PN_CORR[[#This Row],[15-abr]]-Casos_PN_CORR[[#This Row],[14-abr]]</f>
        <v>0</v>
      </c>
      <c r="AQ176">
        <f>+Casos_PN_CORR[[#This Row],[16-abr]]-Casos_PN_CORR[[#This Row],[15-abr]]</f>
        <v>0</v>
      </c>
      <c r="AR176">
        <f>+Casos_PN_CORR[[#This Row],[17-abr]]-Casos_PN_CORR[[#This Row],[16-abr]]</f>
        <v>0</v>
      </c>
      <c r="AS176">
        <f>+Casos_PN_CORR[[#This Row],[18-abr]]-Casos_PN_CORR[[#This Row],[17-abr]]</f>
        <v>0</v>
      </c>
      <c r="AT176">
        <f>+Casos_PN_CORR[[#This Row],[19-abr]]-Casos_PN_CORR[[#This Row],[18-abr]]</f>
        <v>0</v>
      </c>
      <c r="AU176">
        <f>+Casos_PN_CORR[[#This Row],[20-abr]]-Casos_PN_CORR[[#This Row],[19-abr]]</f>
        <v>0</v>
      </c>
      <c r="AV176">
        <f>+Casos_PN_CORR[[#This Row],[21-abr]]-Casos_PN_CORR[[#This Row],[20-abr]]</f>
        <v>0</v>
      </c>
      <c r="AW176">
        <f>+Casos_PN_CORR[[#This Row],[22-abr]]-Casos_PN_CORR[[#This Row],[21-abr]]</f>
        <v>0</v>
      </c>
      <c r="AX176">
        <f>+Casos_PN_CORR[[#This Row],[23-abr]]-Casos_PN_CORR[[#This Row],[22-abr]]</f>
        <v>0</v>
      </c>
      <c r="AY176">
        <f>+Casos_PN_CORR[[#This Row],[24-abr]]-Casos_PN_CORR[[#This Row],[23-abr]]</f>
        <v>0</v>
      </c>
      <c r="AZ176">
        <f>+Casos_PN_CORR[[#This Row],[25-abr]]-Casos_PN_CORR[[#This Row],[24-abr]]</f>
        <v>0</v>
      </c>
      <c r="BA176">
        <f>+Casos_PN_CORR[[#This Row],[26-abr]]-Casos_PN_CORR[[#This Row],[25-abr]]</f>
        <v>0</v>
      </c>
      <c r="BB176">
        <f>+Casos_PN_CORR[[#This Row],[27-abr]]-Casos_PN_CORR[[#This Row],[26-abr]]</f>
        <v>0</v>
      </c>
      <c r="BC176">
        <f>+Casos_PN_CORR[[#This Row],[28-abr]]-Casos_PN_CORR[[#This Row],[27-abr]]</f>
        <v>0</v>
      </c>
      <c r="BD176">
        <f>+Casos_PN_CORR[[#This Row],[29-abr]]-Casos_PN_CORR[[#This Row],[28-abr]]</f>
        <v>0</v>
      </c>
      <c r="BE176">
        <f>+Casos_PN_CORR[[#This Row],[30-abr]]-Casos_PN_CORR[[#This Row],[29-abr]]</f>
        <v>0</v>
      </c>
      <c r="BF176">
        <f>+Casos_PN_CORR[[#This Row],[1-may]]-Casos_PN_CORR[[#This Row],[30-abr]]</f>
        <v>0</v>
      </c>
      <c r="BG176">
        <f>+Casos_PN_CORR[[#This Row],[2-may]]-Casos_PN_CORR[[#This Row],[1-may]]</f>
        <v>0</v>
      </c>
      <c r="BH176">
        <f>+Casos_PN_CORR[[#This Row],[3-may]]-Casos_PN_CORR[[#This Row],[2-may]]</f>
        <v>0</v>
      </c>
      <c r="BI176">
        <f>+Casos_PN_CORR[[#This Row],[4-may]]-Casos_PN_CORR[[#This Row],[3-may]]</f>
        <v>0</v>
      </c>
      <c r="BJ176">
        <f>+Casos_PN_CORR[[#This Row],[5-may]]-Casos_PN_CORR[[#This Row],[4-may]]</f>
        <v>0</v>
      </c>
      <c r="BK176">
        <f>+Casos_PN_CORR[[#This Row],[6-may]]-Casos_PN_CORR[[#This Row],[5-may]]</f>
        <v>0</v>
      </c>
      <c r="BL176">
        <f>+Casos_PN_CORR[[#This Row],[7-may]]-Casos_PN_CORR[[#This Row],[6-may]]</f>
        <v>0</v>
      </c>
      <c r="BM176">
        <f>+Casos_PN_CORR[[#This Row],[8-may]]-Casos_PN_CORR[[#This Row],[7-may]]</f>
        <v>0</v>
      </c>
      <c r="BN176">
        <f>+Casos_PN_CORR[[#This Row],[9-may]]-Casos_PN_CORR[[#This Row],[8-may]]</f>
        <v>0</v>
      </c>
      <c r="BO176">
        <f>+Casos_PN_CORR[[#This Row],[10-may]]-Casos_PN_CORR[[#This Row],[9-may]]</f>
        <v>0</v>
      </c>
      <c r="BP176">
        <f>+Casos_PN_CORR[[#This Row],[11-may]]-Casos_PN_CORR[[#This Row],[10-may]]</f>
        <v>0</v>
      </c>
      <c r="BQ176">
        <f>+Casos_PN_CORR[[#This Row],[12-may]]-Casos_PN_CORR[[#This Row],[11-may]]</f>
        <v>0</v>
      </c>
      <c r="BR176">
        <f>+Casos_PN_CORR[[#This Row],[13-may]]-Casos_PN_CORR[[#This Row],[12-may]]</f>
        <v>0</v>
      </c>
      <c r="BS176">
        <f>+Casos_PN_CORR[[#This Row],[14-may]]-Casos_PN_CORR[[#This Row],[13-may]]</f>
        <v>0</v>
      </c>
      <c r="BT176">
        <f>+Casos_PN_CORR[[#This Row],[15-may]]-Casos_PN_CORR[[#This Row],[14-may]]</f>
        <v>0</v>
      </c>
      <c r="BU176">
        <f>+Casos_PN_CORR[[#This Row],[16-may]]-Casos_PN_CORR[[#This Row],[15-may]]</f>
        <v>0</v>
      </c>
      <c r="BV176">
        <f>+Casos_PN_CORR[[#This Row],[17-may]]-Casos_PN_CORR[[#This Row],[16-may]]</f>
        <v>0</v>
      </c>
      <c r="BW176">
        <f>+Casos_PN_CORR[[#This Row],[18-may]]-Casos_PN_CORR[[#This Row],[17-may]]</f>
        <v>0</v>
      </c>
      <c r="BX176">
        <f>+Casos_PN_CORR[[#This Row],[19-may]]-Casos_PN_CORR[[#This Row],[18-may]]</f>
        <v>0</v>
      </c>
      <c r="BY176">
        <f>+Casos_PN_CORR[[#This Row],[20-may]]-Casos_PN_CORR[[#This Row],[19-may]]</f>
        <v>0</v>
      </c>
      <c r="BZ176">
        <f>+Casos_PN_CORR[[#This Row],[21-may]]-Casos_PN_CORR[[#This Row],[20-may]]</f>
        <v>0</v>
      </c>
      <c r="CA176">
        <f>+Casos_PN_CORR[[#This Row],[22-may]]-Casos_PN_CORR[[#This Row],[21-may]]</f>
        <v>0</v>
      </c>
      <c r="CB176">
        <f>+Casos_PN_CORR[[#This Row],[23-may]]-Casos_PN_CORR[[#This Row],[22-may]]</f>
        <v>0</v>
      </c>
      <c r="CC176">
        <f>+Casos_PN_CORR[[#This Row],[24-may]]-Casos_PN_CORR[[#This Row],[23-may]]</f>
        <v>0</v>
      </c>
      <c r="CD176">
        <f>+Casos_PN_CORR[[#This Row],[25-may]]-Casos_PN_CORR[[#This Row],[24-may]]</f>
        <v>0</v>
      </c>
      <c r="CE176">
        <f>+Casos_PN_CORR[[#This Row],[26-may]]-Casos_PN_CORR[[#This Row],[25-may]]</f>
        <v>0</v>
      </c>
      <c r="CF176">
        <f>+Casos_PN_CORR[[#This Row],[27-may]]-Casos_PN_CORR[[#This Row],[26-may]]</f>
        <v>0</v>
      </c>
      <c r="CG176">
        <f>+Casos_PN_CORR[[#This Row],[28-may]]-Casos_PN_CORR[[#This Row],[27-may]]</f>
        <v>0</v>
      </c>
      <c r="CH176">
        <f>+Casos_PN_CORR[[#This Row],[29-may]]-Casos_PN_CORR[[#This Row],[28-may]]</f>
        <v>0</v>
      </c>
      <c r="CI176">
        <f>+Casos_PN_CORR[[#This Row],[30-may]]-Casos_PN_CORR[[#This Row],[29-may]]</f>
        <v>0</v>
      </c>
      <c r="CJ176">
        <f>+Casos_PN_CORR[[#This Row],[31-may]]-Casos_PN_CORR[[#This Row],[30-may]]</f>
        <v>0</v>
      </c>
      <c r="CK176">
        <f>+Casos_PN_CORR[[#This Row],[1-jun]]-Casos_PN_CORR[[#This Row],[31-may]]</f>
        <v>0</v>
      </c>
      <c r="CL176">
        <f>+Casos_PN_CORR[[#This Row],[2-jun]]-Casos_PN_CORR[[#This Row],[1-jun]]</f>
        <v>0</v>
      </c>
      <c r="CM176">
        <f>+Casos_PN_CORR[[#This Row],[3-jun]]-Casos_PN_CORR[[#This Row],[2-jun]]</f>
        <v>0</v>
      </c>
      <c r="CN176">
        <f>+Casos_PN_CORR[[#This Row],[4-jun]]-Casos_PN_CORR[[#This Row],[3-jun]]</f>
        <v>0</v>
      </c>
      <c r="CO176">
        <f>+Casos_PN_CORR[[#This Row],[5-jun]]-Casos_PN_CORR[[#This Row],[4-jun]]</f>
        <v>0</v>
      </c>
      <c r="CP176">
        <f>+Casos_PN_CORR[[#This Row],[6-jun]]-Casos_PN_CORR[[#This Row],[5-jun]]</f>
        <v>0</v>
      </c>
    </row>
    <row r="177" spans="1:94">
      <c r="A177">
        <v>91203</v>
      </c>
      <c r="B177" s="2" t="s">
        <v>139</v>
      </c>
      <c r="C177" s="2" t="s">
        <v>140</v>
      </c>
      <c r="D177" s="2" t="s">
        <v>333</v>
      </c>
      <c r="E177" s="4">
        <f t="shared" si="2"/>
        <v>0</v>
      </c>
      <c r="F177">
        <f>+Casos_PN_CORR[[#This Row],[10-mar]]</f>
        <v>0</v>
      </c>
      <c r="G177">
        <f>+Casos_PN_CORR[[#This Row],[11-mar]]-Casos_PN_CORR[[#This Row],[10-mar]]</f>
        <v>0</v>
      </c>
      <c r="H177">
        <f>+Casos_PN_CORR[[#This Row],[12-mar]]-Casos_PN_CORR[[#This Row],[11-mar]]</f>
        <v>0</v>
      </c>
      <c r="I177">
        <f>+Casos_PN_CORR[[#This Row],[13-mar]]-Casos_PN_CORR[[#This Row],[12-mar]]</f>
        <v>0</v>
      </c>
      <c r="J177">
        <f>+Casos_PN_CORR[[#This Row],[14-mar]]-Casos_PN_CORR[[#This Row],[13-mar]]</f>
        <v>0</v>
      </c>
      <c r="K177">
        <f>+Casos_PN_CORR[[#This Row],[15-mar]]-Casos_PN_CORR[[#This Row],[14-mar]]</f>
        <v>0</v>
      </c>
      <c r="L177">
        <f>+Casos_PN_CORR[[#This Row],[16-mar]]-Casos_PN_CORR[[#This Row],[15-mar]]</f>
        <v>0</v>
      </c>
      <c r="M177">
        <f>+Casos_PN_CORR[[#This Row],[17-mar]]-Casos_PN_CORR[[#This Row],[16-mar]]</f>
        <v>0</v>
      </c>
      <c r="N177">
        <f>+Casos_PN_CORR[[#This Row],[18-mar]]-Casos_PN_CORR[[#This Row],[17-mar]]</f>
        <v>0</v>
      </c>
      <c r="O177">
        <f>+Casos_PN_CORR[[#This Row],[19-mar]]-Casos_PN_CORR[[#This Row],[18-mar]]</f>
        <v>0</v>
      </c>
      <c r="P177">
        <f>+Casos_PN_CORR[[#This Row],[20-mar]]-Casos_PN_CORR[[#This Row],[19-mar]]</f>
        <v>0</v>
      </c>
      <c r="Q177">
        <f>+Casos_PN_CORR[[#This Row],[21-mar]]-Casos_PN_CORR[[#This Row],[20-mar]]</f>
        <v>0</v>
      </c>
      <c r="R177">
        <f>+Casos_PN_CORR[[#This Row],[22-mar]]-Casos_PN_CORR[[#This Row],[21-mar]]</f>
        <v>0</v>
      </c>
      <c r="S177">
        <f>+Casos_PN_CORR[[#This Row],[23-mar]]-Casos_PN_CORR[[#This Row],[22-mar]]</f>
        <v>0</v>
      </c>
      <c r="T177">
        <f>+Casos_PN_CORR[[#This Row],[24-mar]]-Casos_PN_CORR[[#This Row],[23-mar]]</f>
        <v>0</v>
      </c>
      <c r="U177">
        <f>+Casos_PN_CORR[[#This Row],[25-mar]]-Casos_PN_CORR[[#This Row],[24-mar]]</f>
        <v>0</v>
      </c>
      <c r="V177">
        <f>+Casos_PN_CORR[[#This Row],[26-mar]]-Casos_PN_CORR[[#This Row],[25-mar]]</f>
        <v>0</v>
      </c>
      <c r="W177">
        <f>+Casos_PN_CORR[[#This Row],[27-mar]]-Casos_PN_CORR[[#This Row],[26-mar]]</f>
        <v>0</v>
      </c>
      <c r="X177">
        <f>+Casos_PN_CORR[[#This Row],[28-mar]]-Casos_PN_CORR[[#This Row],[27-mar]]</f>
        <v>0</v>
      </c>
      <c r="Y177">
        <f>+Casos_PN_CORR[[#This Row],[29-mar]]-Casos_PN_CORR[[#This Row],[28-mar]]</f>
        <v>0</v>
      </c>
      <c r="Z177">
        <f>+Casos_PN_CORR[[#This Row],[30-mar]]-Casos_PN_CORR[[#This Row],[29-mar]]</f>
        <v>0</v>
      </c>
      <c r="AA177">
        <f>+Casos_PN_CORR[[#This Row],[31-mar]]-Casos_PN_CORR[[#This Row],[30-mar]]</f>
        <v>0</v>
      </c>
      <c r="AB177">
        <f>+Casos_PN_CORR[[#This Row],[1-abr]]-Casos_PN_CORR[[#This Row],[31-mar]]</f>
        <v>0</v>
      </c>
      <c r="AC177">
        <f>+Casos_PN_CORR[[#This Row],[2-abr]]-Casos_PN_CORR[[#This Row],[1-abr]]</f>
        <v>0</v>
      </c>
      <c r="AD177">
        <f>+Casos_PN_CORR[[#This Row],[3-abr]]-Casos_PN_CORR[[#This Row],[2-abr]]</f>
        <v>0</v>
      </c>
      <c r="AE177">
        <f>+Casos_PN_CORR[[#This Row],[4-abr]]-Casos_PN_CORR[[#This Row],[3-abr]]</f>
        <v>0</v>
      </c>
      <c r="AF177">
        <f>+Casos_PN_CORR[[#This Row],[5-abr]]-Casos_PN_CORR[[#This Row],[4-abr]]</f>
        <v>0</v>
      </c>
      <c r="AG177">
        <f>+Casos_PN_CORR[[#This Row],[6-abr]]-Casos_PN_CORR[[#This Row],[5-abr]]</f>
        <v>0</v>
      </c>
      <c r="AH177">
        <f>+Casos_PN_CORR[[#This Row],[7-abr]]-Casos_PN_CORR[[#This Row],[6-abr]]</f>
        <v>0</v>
      </c>
      <c r="AI177">
        <f>+Casos_PN_CORR[[#This Row],[8-abr]]-Casos_PN_CORR[[#This Row],[7-abr]]</f>
        <v>0</v>
      </c>
      <c r="AJ177">
        <f>+Casos_PN_CORR[[#This Row],[9-abr]]-Casos_PN_CORR[[#This Row],[8-abr]]</f>
        <v>0</v>
      </c>
      <c r="AK177">
        <f>+Casos_PN_CORR[[#This Row],[10-abr]]-Casos_PN_CORR[[#This Row],[9-abr]]</f>
        <v>0</v>
      </c>
      <c r="AL177">
        <f>+Casos_PN_CORR[[#This Row],[11-abr]]-Casos_PN_CORR[[#This Row],[10-abr]]</f>
        <v>0</v>
      </c>
      <c r="AM177">
        <f>+Casos_PN_CORR[[#This Row],[12-abr]]-Casos_PN_CORR[[#This Row],[11-abr]]</f>
        <v>0</v>
      </c>
      <c r="AN177">
        <f>+Casos_PN_CORR[[#This Row],[13-abr]]-Casos_PN_CORR[[#This Row],[12-abr]]</f>
        <v>0</v>
      </c>
      <c r="AO177">
        <f>+Casos_PN_CORR[[#This Row],[14-abr]]-Casos_PN_CORR[[#This Row],[13-abr]]</f>
        <v>0</v>
      </c>
      <c r="AP177">
        <f>+Casos_PN_CORR[[#This Row],[15-abr]]-Casos_PN_CORR[[#This Row],[14-abr]]</f>
        <v>0</v>
      </c>
      <c r="AQ177">
        <f>+Casos_PN_CORR[[#This Row],[16-abr]]-Casos_PN_CORR[[#This Row],[15-abr]]</f>
        <v>0</v>
      </c>
      <c r="AR177">
        <f>+Casos_PN_CORR[[#This Row],[17-abr]]-Casos_PN_CORR[[#This Row],[16-abr]]</f>
        <v>0</v>
      </c>
      <c r="AS177">
        <f>+Casos_PN_CORR[[#This Row],[18-abr]]-Casos_PN_CORR[[#This Row],[17-abr]]</f>
        <v>0</v>
      </c>
      <c r="AT177">
        <f>+Casos_PN_CORR[[#This Row],[19-abr]]-Casos_PN_CORR[[#This Row],[18-abr]]</f>
        <v>0</v>
      </c>
      <c r="AU177">
        <f>+Casos_PN_CORR[[#This Row],[20-abr]]-Casos_PN_CORR[[#This Row],[19-abr]]</f>
        <v>0</v>
      </c>
      <c r="AV177">
        <f>+Casos_PN_CORR[[#This Row],[21-abr]]-Casos_PN_CORR[[#This Row],[20-abr]]</f>
        <v>0</v>
      </c>
      <c r="AW177">
        <f>+Casos_PN_CORR[[#This Row],[22-abr]]-Casos_PN_CORR[[#This Row],[21-abr]]</f>
        <v>0</v>
      </c>
      <c r="AX177">
        <f>+Casos_PN_CORR[[#This Row],[23-abr]]-Casos_PN_CORR[[#This Row],[22-abr]]</f>
        <v>0</v>
      </c>
      <c r="AY177">
        <f>+Casos_PN_CORR[[#This Row],[24-abr]]-Casos_PN_CORR[[#This Row],[23-abr]]</f>
        <v>0</v>
      </c>
      <c r="AZ177">
        <f>+Casos_PN_CORR[[#This Row],[25-abr]]-Casos_PN_CORR[[#This Row],[24-abr]]</f>
        <v>0</v>
      </c>
      <c r="BA177">
        <f>+Casos_PN_CORR[[#This Row],[26-abr]]-Casos_PN_CORR[[#This Row],[25-abr]]</f>
        <v>0</v>
      </c>
      <c r="BB177">
        <f>+Casos_PN_CORR[[#This Row],[27-abr]]-Casos_PN_CORR[[#This Row],[26-abr]]</f>
        <v>0</v>
      </c>
      <c r="BC177">
        <f>+Casos_PN_CORR[[#This Row],[28-abr]]-Casos_PN_CORR[[#This Row],[27-abr]]</f>
        <v>0</v>
      </c>
      <c r="BD177">
        <f>+Casos_PN_CORR[[#This Row],[29-abr]]-Casos_PN_CORR[[#This Row],[28-abr]]</f>
        <v>0</v>
      </c>
      <c r="BE177">
        <f>+Casos_PN_CORR[[#This Row],[30-abr]]-Casos_PN_CORR[[#This Row],[29-abr]]</f>
        <v>0</v>
      </c>
      <c r="BF177">
        <f>+Casos_PN_CORR[[#This Row],[1-may]]-Casos_PN_CORR[[#This Row],[30-abr]]</f>
        <v>0</v>
      </c>
      <c r="BG177">
        <f>+Casos_PN_CORR[[#This Row],[2-may]]-Casos_PN_CORR[[#This Row],[1-may]]</f>
        <v>0</v>
      </c>
      <c r="BH177">
        <f>+Casos_PN_CORR[[#This Row],[3-may]]-Casos_PN_CORR[[#This Row],[2-may]]</f>
        <v>0</v>
      </c>
      <c r="BI177">
        <f>+Casos_PN_CORR[[#This Row],[4-may]]-Casos_PN_CORR[[#This Row],[3-may]]</f>
        <v>0</v>
      </c>
      <c r="BJ177">
        <f>+Casos_PN_CORR[[#This Row],[5-may]]-Casos_PN_CORR[[#This Row],[4-may]]</f>
        <v>0</v>
      </c>
      <c r="BK177">
        <f>+Casos_PN_CORR[[#This Row],[6-may]]-Casos_PN_CORR[[#This Row],[5-may]]</f>
        <v>0</v>
      </c>
      <c r="BL177">
        <f>+Casos_PN_CORR[[#This Row],[7-may]]-Casos_PN_CORR[[#This Row],[6-may]]</f>
        <v>0</v>
      </c>
      <c r="BM177">
        <f>+Casos_PN_CORR[[#This Row],[8-may]]-Casos_PN_CORR[[#This Row],[7-may]]</f>
        <v>0</v>
      </c>
      <c r="BN177">
        <f>+Casos_PN_CORR[[#This Row],[9-may]]-Casos_PN_CORR[[#This Row],[8-may]]</f>
        <v>0</v>
      </c>
      <c r="BO177">
        <f>+Casos_PN_CORR[[#This Row],[10-may]]-Casos_PN_CORR[[#This Row],[9-may]]</f>
        <v>0</v>
      </c>
      <c r="BP177">
        <f>+Casos_PN_CORR[[#This Row],[11-may]]-Casos_PN_CORR[[#This Row],[10-may]]</f>
        <v>0</v>
      </c>
      <c r="BQ177">
        <f>+Casos_PN_CORR[[#This Row],[12-may]]-Casos_PN_CORR[[#This Row],[11-may]]</f>
        <v>0</v>
      </c>
      <c r="BR177">
        <f>+Casos_PN_CORR[[#This Row],[13-may]]-Casos_PN_CORR[[#This Row],[12-may]]</f>
        <v>0</v>
      </c>
      <c r="BS177">
        <f>+Casos_PN_CORR[[#This Row],[14-may]]-Casos_PN_CORR[[#This Row],[13-may]]</f>
        <v>0</v>
      </c>
      <c r="BT177">
        <f>+Casos_PN_CORR[[#This Row],[15-may]]-Casos_PN_CORR[[#This Row],[14-may]]</f>
        <v>0</v>
      </c>
      <c r="BU177">
        <f>+Casos_PN_CORR[[#This Row],[16-may]]-Casos_PN_CORR[[#This Row],[15-may]]</f>
        <v>0</v>
      </c>
      <c r="BV177">
        <f>+Casos_PN_CORR[[#This Row],[17-may]]-Casos_PN_CORR[[#This Row],[16-may]]</f>
        <v>0</v>
      </c>
      <c r="BW177">
        <f>+Casos_PN_CORR[[#This Row],[18-may]]-Casos_PN_CORR[[#This Row],[17-may]]</f>
        <v>0</v>
      </c>
      <c r="BX177">
        <f>+Casos_PN_CORR[[#This Row],[19-may]]-Casos_PN_CORR[[#This Row],[18-may]]</f>
        <v>0</v>
      </c>
      <c r="BY177">
        <f>+Casos_PN_CORR[[#This Row],[20-may]]-Casos_PN_CORR[[#This Row],[19-may]]</f>
        <v>0</v>
      </c>
      <c r="BZ177">
        <f>+Casos_PN_CORR[[#This Row],[21-may]]-Casos_PN_CORR[[#This Row],[20-may]]</f>
        <v>0</v>
      </c>
      <c r="CA177">
        <f>+Casos_PN_CORR[[#This Row],[22-may]]-Casos_PN_CORR[[#This Row],[21-may]]</f>
        <v>0</v>
      </c>
      <c r="CB177">
        <f>+Casos_PN_CORR[[#This Row],[23-may]]-Casos_PN_CORR[[#This Row],[22-may]]</f>
        <v>0</v>
      </c>
      <c r="CC177">
        <f>+Casos_PN_CORR[[#This Row],[24-may]]-Casos_PN_CORR[[#This Row],[23-may]]</f>
        <v>0</v>
      </c>
      <c r="CD177">
        <f>+Casos_PN_CORR[[#This Row],[25-may]]-Casos_PN_CORR[[#This Row],[24-may]]</f>
        <v>0</v>
      </c>
      <c r="CE177">
        <f>+Casos_PN_CORR[[#This Row],[26-may]]-Casos_PN_CORR[[#This Row],[25-may]]</f>
        <v>0</v>
      </c>
      <c r="CF177">
        <f>+Casos_PN_CORR[[#This Row],[27-may]]-Casos_PN_CORR[[#This Row],[26-may]]</f>
        <v>0</v>
      </c>
      <c r="CG177">
        <f>+Casos_PN_CORR[[#This Row],[28-may]]-Casos_PN_CORR[[#This Row],[27-may]]</f>
        <v>0</v>
      </c>
      <c r="CH177">
        <f>+Casos_PN_CORR[[#This Row],[29-may]]-Casos_PN_CORR[[#This Row],[28-may]]</f>
        <v>0</v>
      </c>
      <c r="CI177">
        <f>+Casos_PN_CORR[[#This Row],[30-may]]-Casos_PN_CORR[[#This Row],[29-may]]</f>
        <v>0</v>
      </c>
      <c r="CJ177">
        <f>+Casos_PN_CORR[[#This Row],[31-may]]-Casos_PN_CORR[[#This Row],[30-may]]</f>
        <v>0</v>
      </c>
      <c r="CK177">
        <f>+Casos_PN_CORR[[#This Row],[1-jun]]-Casos_PN_CORR[[#This Row],[31-may]]</f>
        <v>0</v>
      </c>
      <c r="CL177">
        <f>+Casos_PN_CORR[[#This Row],[2-jun]]-Casos_PN_CORR[[#This Row],[1-jun]]</f>
        <v>0</v>
      </c>
      <c r="CM177">
        <f>+Casos_PN_CORR[[#This Row],[3-jun]]-Casos_PN_CORR[[#This Row],[2-jun]]</f>
        <v>0</v>
      </c>
      <c r="CN177">
        <f>+Casos_PN_CORR[[#This Row],[4-jun]]-Casos_PN_CORR[[#This Row],[3-jun]]</f>
        <v>0</v>
      </c>
      <c r="CO177">
        <f>+Casos_PN_CORR[[#This Row],[5-jun]]-Casos_PN_CORR[[#This Row],[4-jun]]</f>
        <v>0</v>
      </c>
      <c r="CP177">
        <f>+Casos_PN_CORR[[#This Row],[6-jun]]-Casos_PN_CORR[[#This Row],[5-jun]]</f>
        <v>0</v>
      </c>
    </row>
    <row r="178" spans="1:94">
      <c r="A178">
        <v>130307</v>
      </c>
      <c r="B178" s="2" t="s">
        <v>131</v>
      </c>
      <c r="C178" s="2" t="s">
        <v>219</v>
      </c>
      <c r="D178" s="2" t="s">
        <v>333</v>
      </c>
      <c r="E178" s="4">
        <f t="shared" si="2"/>
        <v>0</v>
      </c>
      <c r="F178">
        <f>+Casos_PN_CORR[[#This Row],[10-mar]]</f>
        <v>0</v>
      </c>
      <c r="G178">
        <f>+Casos_PN_CORR[[#This Row],[11-mar]]-Casos_PN_CORR[[#This Row],[10-mar]]</f>
        <v>0</v>
      </c>
      <c r="H178">
        <f>+Casos_PN_CORR[[#This Row],[12-mar]]-Casos_PN_CORR[[#This Row],[11-mar]]</f>
        <v>0</v>
      </c>
      <c r="I178">
        <f>+Casos_PN_CORR[[#This Row],[13-mar]]-Casos_PN_CORR[[#This Row],[12-mar]]</f>
        <v>0</v>
      </c>
      <c r="J178">
        <f>+Casos_PN_CORR[[#This Row],[14-mar]]-Casos_PN_CORR[[#This Row],[13-mar]]</f>
        <v>0</v>
      </c>
      <c r="K178">
        <f>+Casos_PN_CORR[[#This Row],[15-mar]]-Casos_PN_CORR[[#This Row],[14-mar]]</f>
        <v>0</v>
      </c>
      <c r="L178">
        <f>+Casos_PN_CORR[[#This Row],[16-mar]]-Casos_PN_CORR[[#This Row],[15-mar]]</f>
        <v>0</v>
      </c>
      <c r="M178">
        <f>+Casos_PN_CORR[[#This Row],[17-mar]]-Casos_PN_CORR[[#This Row],[16-mar]]</f>
        <v>0</v>
      </c>
      <c r="N178">
        <f>+Casos_PN_CORR[[#This Row],[18-mar]]-Casos_PN_CORR[[#This Row],[17-mar]]</f>
        <v>0</v>
      </c>
      <c r="O178">
        <f>+Casos_PN_CORR[[#This Row],[19-mar]]-Casos_PN_CORR[[#This Row],[18-mar]]</f>
        <v>0</v>
      </c>
      <c r="P178">
        <f>+Casos_PN_CORR[[#This Row],[20-mar]]-Casos_PN_CORR[[#This Row],[19-mar]]</f>
        <v>0</v>
      </c>
      <c r="Q178">
        <f>+Casos_PN_CORR[[#This Row],[21-mar]]-Casos_PN_CORR[[#This Row],[20-mar]]</f>
        <v>0</v>
      </c>
      <c r="R178">
        <f>+Casos_PN_CORR[[#This Row],[22-mar]]-Casos_PN_CORR[[#This Row],[21-mar]]</f>
        <v>0</v>
      </c>
      <c r="S178">
        <f>+Casos_PN_CORR[[#This Row],[23-mar]]-Casos_PN_CORR[[#This Row],[22-mar]]</f>
        <v>0</v>
      </c>
      <c r="T178">
        <f>+Casos_PN_CORR[[#This Row],[24-mar]]-Casos_PN_CORR[[#This Row],[23-mar]]</f>
        <v>0</v>
      </c>
      <c r="U178">
        <f>+Casos_PN_CORR[[#This Row],[25-mar]]-Casos_PN_CORR[[#This Row],[24-mar]]</f>
        <v>0</v>
      </c>
      <c r="V178">
        <f>+Casos_PN_CORR[[#This Row],[26-mar]]-Casos_PN_CORR[[#This Row],[25-mar]]</f>
        <v>0</v>
      </c>
      <c r="W178">
        <f>+Casos_PN_CORR[[#This Row],[27-mar]]-Casos_PN_CORR[[#This Row],[26-mar]]</f>
        <v>0</v>
      </c>
      <c r="X178">
        <f>+Casos_PN_CORR[[#This Row],[28-mar]]-Casos_PN_CORR[[#This Row],[27-mar]]</f>
        <v>0</v>
      </c>
      <c r="Y178">
        <f>+Casos_PN_CORR[[#This Row],[29-mar]]-Casos_PN_CORR[[#This Row],[28-mar]]</f>
        <v>0</v>
      </c>
      <c r="Z178">
        <f>+Casos_PN_CORR[[#This Row],[30-mar]]-Casos_PN_CORR[[#This Row],[29-mar]]</f>
        <v>0</v>
      </c>
      <c r="AA178">
        <f>+Casos_PN_CORR[[#This Row],[31-mar]]-Casos_PN_CORR[[#This Row],[30-mar]]</f>
        <v>0</v>
      </c>
      <c r="AB178">
        <f>+Casos_PN_CORR[[#This Row],[1-abr]]-Casos_PN_CORR[[#This Row],[31-mar]]</f>
        <v>0</v>
      </c>
      <c r="AC178">
        <f>+Casos_PN_CORR[[#This Row],[2-abr]]-Casos_PN_CORR[[#This Row],[1-abr]]</f>
        <v>0</v>
      </c>
      <c r="AD178">
        <f>+Casos_PN_CORR[[#This Row],[3-abr]]-Casos_PN_CORR[[#This Row],[2-abr]]</f>
        <v>0</v>
      </c>
      <c r="AE178">
        <f>+Casos_PN_CORR[[#This Row],[4-abr]]-Casos_PN_CORR[[#This Row],[3-abr]]</f>
        <v>0</v>
      </c>
      <c r="AF178">
        <f>+Casos_PN_CORR[[#This Row],[5-abr]]-Casos_PN_CORR[[#This Row],[4-abr]]</f>
        <v>0</v>
      </c>
      <c r="AG178">
        <f>+Casos_PN_CORR[[#This Row],[6-abr]]-Casos_PN_CORR[[#This Row],[5-abr]]</f>
        <v>0</v>
      </c>
      <c r="AH178">
        <f>+Casos_PN_CORR[[#This Row],[7-abr]]-Casos_PN_CORR[[#This Row],[6-abr]]</f>
        <v>0</v>
      </c>
      <c r="AI178">
        <f>+Casos_PN_CORR[[#This Row],[8-abr]]-Casos_PN_CORR[[#This Row],[7-abr]]</f>
        <v>0</v>
      </c>
      <c r="AJ178">
        <f>+Casos_PN_CORR[[#This Row],[9-abr]]-Casos_PN_CORR[[#This Row],[8-abr]]</f>
        <v>0</v>
      </c>
      <c r="AK178">
        <f>+Casos_PN_CORR[[#This Row],[10-abr]]-Casos_PN_CORR[[#This Row],[9-abr]]</f>
        <v>0</v>
      </c>
      <c r="AL178">
        <f>+Casos_PN_CORR[[#This Row],[11-abr]]-Casos_PN_CORR[[#This Row],[10-abr]]</f>
        <v>0</v>
      </c>
      <c r="AM178">
        <f>+Casos_PN_CORR[[#This Row],[12-abr]]-Casos_PN_CORR[[#This Row],[11-abr]]</f>
        <v>0</v>
      </c>
      <c r="AN178">
        <f>+Casos_PN_CORR[[#This Row],[13-abr]]-Casos_PN_CORR[[#This Row],[12-abr]]</f>
        <v>0</v>
      </c>
      <c r="AO178">
        <f>+Casos_PN_CORR[[#This Row],[14-abr]]-Casos_PN_CORR[[#This Row],[13-abr]]</f>
        <v>0</v>
      </c>
      <c r="AP178">
        <f>+Casos_PN_CORR[[#This Row],[15-abr]]-Casos_PN_CORR[[#This Row],[14-abr]]</f>
        <v>0</v>
      </c>
      <c r="AQ178">
        <f>+Casos_PN_CORR[[#This Row],[16-abr]]-Casos_PN_CORR[[#This Row],[15-abr]]</f>
        <v>0</v>
      </c>
      <c r="AR178">
        <f>+Casos_PN_CORR[[#This Row],[17-abr]]-Casos_PN_CORR[[#This Row],[16-abr]]</f>
        <v>0</v>
      </c>
      <c r="AS178">
        <f>+Casos_PN_CORR[[#This Row],[18-abr]]-Casos_PN_CORR[[#This Row],[17-abr]]</f>
        <v>0</v>
      </c>
      <c r="AT178">
        <f>+Casos_PN_CORR[[#This Row],[19-abr]]-Casos_PN_CORR[[#This Row],[18-abr]]</f>
        <v>0</v>
      </c>
      <c r="AU178">
        <f>+Casos_PN_CORR[[#This Row],[20-abr]]-Casos_PN_CORR[[#This Row],[19-abr]]</f>
        <v>0</v>
      </c>
      <c r="AV178">
        <f>+Casos_PN_CORR[[#This Row],[21-abr]]-Casos_PN_CORR[[#This Row],[20-abr]]</f>
        <v>0</v>
      </c>
      <c r="AW178">
        <f>+Casos_PN_CORR[[#This Row],[22-abr]]-Casos_PN_CORR[[#This Row],[21-abr]]</f>
        <v>0</v>
      </c>
      <c r="AX178">
        <f>+Casos_PN_CORR[[#This Row],[23-abr]]-Casos_PN_CORR[[#This Row],[22-abr]]</f>
        <v>0</v>
      </c>
      <c r="AY178">
        <f>+Casos_PN_CORR[[#This Row],[24-abr]]-Casos_PN_CORR[[#This Row],[23-abr]]</f>
        <v>0</v>
      </c>
      <c r="AZ178">
        <f>+Casos_PN_CORR[[#This Row],[25-abr]]-Casos_PN_CORR[[#This Row],[24-abr]]</f>
        <v>0</v>
      </c>
      <c r="BA178">
        <f>+Casos_PN_CORR[[#This Row],[26-abr]]-Casos_PN_CORR[[#This Row],[25-abr]]</f>
        <v>0</v>
      </c>
      <c r="BB178">
        <f>+Casos_PN_CORR[[#This Row],[27-abr]]-Casos_PN_CORR[[#This Row],[26-abr]]</f>
        <v>0</v>
      </c>
      <c r="BC178">
        <f>+Casos_PN_CORR[[#This Row],[28-abr]]-Casos_PN_CORR[[#This Row],[27-abr]]</f>
        <v>0</v>
      </c>
      <c r="BD178">
        <f>+Casos_PN_CORR[[#This Row],[29-abr]]-Casos_PN_CORR[[#This Row],[28-abr]]</f>
        <v>0</v>
      </c>
      <c r="BE178">
        <f>+Casos_PN_CORR[[#This Row],[30-abr]]-Casos_PN_CORR[[#This Row],[29-abr]]</f>
        <v>0</v>
      </c>
      <c r="BF178">
        <f>+Casos_PN_CORR[[#This Row],[1-may]]-Casos_PN_CORR[[#This Row],[30-abr]]</f>
        <v>0</v>
      </c>
      <c r="BG178">
        <f>+Casos_PN_CORR[[#This Row],[2-may]]-Casos_PN_CORR[[#This Row],[1-may]]</f>
        <v>0</v>
      </c>
      <c r="BH178">
        <f>+Casos_PN_CORR[[#This Row],[3-may]]-Casos_PN_CORR[[#This Row],[2-may]]</f>
        <v>0</v>
      </c>
      <c r="BI178">
        <f>+Casos_PN_CORR[[#This Row],[4-may]]-Casos_PN_CORR[[#This Row],[3-may]]</f>
        <v>0</v>
      </c>
      <c r="BJ178">
        <f>+Casos_PN_CORR[[#This Row],[5-may]]-Casos_PN_CORR[[#This Row],[4-may]]</f>
        <v>0</v>
      </c>
      <c r="BK178">
        <f>+Casos_PN_CORR[[#This Row],[6-may]]-Casos_PN_CORR[[#This Row],[5-may]]</f>
        <v>0</v>
      </c>
      <c r="BL178">
        <f>+Casos_PN_CORR[[#This Row],[7-may]]-Casos_PN_CORR[[#This Row],[6-may]]</f>
        <v>0</v>
      </c>
      <c r="BM178">
        <f>+Casos_PN_CORR[[#This Row],[8-may]]-Casos_PN_CORR[[#This Row],[7-may]]</f>
        <v>0</v>
      </c>
      <c r="BN178">
        <f>+Casos_PN_CORR[[#This Row],[9-may]]-Casos_PN_CORR[[#This Row],[8-may]]</f>
        <v>0</v>
      </c>
      <c r="BO178">
        <f>+Casos_PN_CORR[[#This Row],[10-may]]-Casos_PN_CORR[[#This Row],[9-may]]</f>
        <v>0</v>
      </c>
      <c r="BP178">
        <f>+Casos_PN_CORR[[#This Row],[11-may]]-Casos_PN_CORR[[#This Row],[10-may]]</f>
        <v>0</v>
      </c>
      <c r="BQ178">
        <f>+Casos_PN_CORR[[#This Row],[12-may]]-Casos_PN_CORR[[#This Row],[11-may]]</f>
        <v>0</v>
      </c>
      <c r="BR178">
        <f>+Casos_PN_CORR[[#This Row],[13-may]]-Casos_PN_CORR[[#This Row],[12-may]]</f>
        <v>0</v>
      </c>
      <c r="BS178">
        <f>+Casos_PN_CORR[[#This Row],[14-may]]-Casos_PN_CORR[[#This Row],[13-may]]</f>
        <v>0</v>
      </c>
      <c r="BT178">
        <f>+Casos_PN_CORR[[#This Row],[15-may]]-Casos_PN_CORR[[#This Row],[14-may]]</f>
        <v>0</v>
      </c>
      <c r="BU178">
        <f>+Casos_PN_CORR[[#This Row],[16-may]]-Casos_PN_CORR[[#This Row],[15-may]]</f>
        <v>0</v>
      </c>
      <c r="BV178">
        <f>+Casos_PN_CORR[[#This Row],[17-may]]-Casos_PN_CORR[[#This Row],[16-may]]</f>
        <v>0</v>
      </c>
      <c r="BW178">
        <f>+Casos_PN_CORR[[#This Row],[18-may]]-Casos_PN_CORR[[#This Row],[17-may]]</f>
        <v>0</v>
      </c>
      <c r="BX178">
        <f>+Casos_PN_CORR[[#This Row],[19-may]]-Casos_PN_CORR[[#This Row],[18-may]]</f>
        <v>0</v>
      </c>
      <c r="BY178">
        <f>+Casos_PN_CORR[[#This Row],[20-may]]-Casos_PN_CORR[[#This Row],[19-may]]</f>
        <v>0</v>
      </c>
      <c r="BZ178">
        <f>+Casos_PN_CORR[[#This Row],[21-may]]-Casos_PN_CORR[[#This Row],[20-may]]</f>
        <v>0</v>
      </c>
      <c r="CA178">
        <f>+Casos_PN_CORR[[#This Row],[22-may]]-Casos_PN_CORR[[#This Row],[21-may]]</f>
        <v>0</v>
      </c>
      <c r="CB178">
        <f>+Casos_PN_CORR[[#This Row],[23-may]]-Casos_PN_CORR[[#This Row],[22-may]]</f>
        <v>0</v>
      </c>
      <c r="CC178">
        <f>+Casos_PN_CORR[[#This Row],[24-may]]-Casos_PN_CORR[[#This Row],[23-may]]</f>
        <v>0</v>
      </c>
      <c r="CD178">
        <f>+Casos_PN_CORR[[#This Row],[25-may]]-Casos_PN_CORR[[#This Row],[24-may]]</f>
        <v>0</v>
      </c>
      <c r="CE178">
        <f>+Casos_PN_CORR[[#This Row],[26-may]]-Casos_PN_CORR[[#This Row],[25-may]]</f>
        <v>0</v>
      </c>
      <c r="CF178">
        <f>+Casos_PN_CORR[[#This Row],[27-may]]-Casos_PN_CORR[[#This Row],[26-may]]</f>
        <v>0</v>
      </c>
      <c r="CG178">
        <f>+Casos_PN_CORR[[#This Row],[28-may]]-Casos_PN_CORR[[#This Row],[27-may]]</f>
        <v>0</v>
      </c>
      <c r="CH178">
        <f>+Casos_PN_CORR[[#This Row],[29-may]]-Casos_PN_CORR[[#This Row],[28-may]]</f>
        <v>0</v>
      </c>
      <c r="CI178">
        <f>+Casos_PN_CORR[[#This Row],[30-may]]-Casos_PN_CORR[[#This Row],[29-may]]</f>
        <v>0</v>
      </c>
      <c r="CJ178">
        <f>+Casos_PN_CORR[[#This Row],[31-may]]-Casos_PN_CORR[[#This Row],[30-may]]</f>
        <v>0</v>
      </c>
      <c r="CK178">
        <f>+Casos_PN_CORR[[#This Row],[1-jun]]-Casos_PN_CORR[[#This Row],[31-may]]</f>
        <v>0</v>
      </c>
      <c r="CL178">
        <f>+Casos_PN_CORR[[#This Row],[2-jun]]-Casos_PN_CORR[[#This Row],[1-jun]]</f>
        <v>0</v>
      </c>
      <c r="CM178">
        <f>+Casos_PN_CORR[[#This Row],[3-jun]]-Casos_PN_CORR[[#This Row],[2-jun]]</f>
        <v>0</v>
      </c>
      <c r="CN178">
        <f>+Casos_PN_CORR[[#This Row],[4-jun]]-Casos_PN_CORR[[#This Row],[3-jun]]</f>
        <v>0</v>
      </c>
      <c r="CO178">
        <f>+Casos_PN_CORR[[#This Row],[5-jun]]-Casos_PN_CORR[[#This Row],[4-jun]]</f>
        <v>0</v>
      </c>
      <c r="CP178">
        <f>+Casos_PN_CORR[[#This Row],[6-jun]]-Casos_PN_CORR[[#This Row],[5-jun]]</f>
        <v>0</v>
      </c>
    </row>
    <row r="179" spans="1:94">
      <c r="A179">
        <v>60303</v>
      </c>
      <c r="B179" s="2" t="s">
        <v>214</v>
      </c>
      <c r="C179" s="2" t="s">
        <v>334</v>
      </c>
      <c r="D179" s="2" t="s">
        <v>335</v>
      </c>
      <c r="E179" s="4">
        <f t="shared" si="2"/>
        <v>0</v>
      </c>
      <c r="F179">
        <f>+Casos_PN_CORR[[#This Row],[10-mar]]</f>
        <v>0</v>
      </c>
      <c r="G179">
        <f>+Casos_PN_CORR[[#This Row],[11-mar]]-Casos_PN_CORR[[#This Row],[10-mar]]</f>
        <v>0</v>
      </c>
      <c r="H179">
        <f>+Casos_PN_CORR[[#This Row],[12-mar]]-Casos_PN_CORR[[#This Row],[11-mar]]</f>
        <v>0</v>
      </c>
      <c r="I179">
        <f>+Casos_PN_CORR[[#This Row],[13-mar]]-Casos_PN_CORR[[#This Row],[12-mar]]</f>
        <v>0</v>
      </c>
      <c r="J179">
        <f>+Casos_PN_CORR[[#This Row],[14-mar]]-Casos_PN_CORR[[#This Row],[13-mar]]</f>
        <v>0</v>
      </c>
      <c r="K179">
        <f>+Casos_PN_CORR[[#This Row],[15-mar]]-Casos_PN_CORR[[#This Row],[14-mar]]</f>
        <v>0</v>
      </c>
      <c r="L179">
        <f>+Casos_PN_CORR[[#This Row],[16-mar]]-Casos_PN_CORR[[#This Row],[15-mar]]</f>
        <v>0</v>
      </c>
      <c r="M179">
        <f>+Casos_PN_CORR[[#This Row],[17-mar]]-Casos_PN_CORR[[#This Row],[16-mar]]</f>
        <v>0</v>
      </c>
      <c r="N179">
        <f>+Casos_PN_CORR[[#This Row],[18-mar]]-Casos_PN_CORR[[#This Row],[17-mar]]</f>
        <v>0</v>
      </c>
      <c r="O179">
        <f>+Casos_PN_CORR[[#This Row],[19-mar]]-Casos_PN_CORR[[#This Row],[18-mar]]</f>
        <v>0</v>
      </c>
      <c r="P179">
        <f>+Casos_PN_CORR[[#This Row],[20-mar]]-Casos_PN_CORR[[#This Row],[19-mar]]</f>
        <v>0</v>
      </c>
      <c r="Q179">
        <f>+Casos_PN_CORR[[#This Row],[21-mar]]-Casos_PN_CORR[[#This Row],[20-mar]]</f>
        <v>0</v>
      </c>
      <c r="R179">
        <f>+Casos_PN_CORR[[#This Row],[22-mar]]-Casos_PN_CORR[[#This Row],[21-mar]]</f>
        <v>0</v>
      </c>
      <c r="S179">
        <f>+Casos_PN_CORR[[#This Row],[23-mar]]-Casos_PN_CORR[[#This Row],[22-mar]]</f>
        <v>0</v>
      </c>
      <c r="T179">
        <f>+Casos_PN_CORR[[#This Row],[24-mar]]-Casos_PN_CORR[[#This Row],[23-mar]]</f>
        <v>0</v>
      </c>
      <c r="U179">
        <f>+Casos_PN_CORR[[#This Row],[25-mar]]-Casos_PN_CORR[[#This Row],[24-mar]]</f>
        <v>0</v>
      </c>
      <c r="V179">
        <f>+Casos_PN_CORR[[#This Row],[26-mar]]-Casos_PN_CORR[[#This Row],[25-mar]]</f>
        <v>0</v>
      </c>
      <c r="W179">
        <f>+Casos_PN_CORR[[#This Row],[27-mar]]-Casos_PN_CORR[[#This Row],[26-mar]]</f>
        <v>0</v>
      </c>
      <c r="X179">
        <f>+Casos_PN_CORR[[#This Row],[28-mar]]-Casos_PN_CORR[[#This Row],[27-mar]]</f>
        <v>0</v>
      </c>
      <c r="Y179">
        <f>+Casos_PN_CORR[[#This Row],[29-mar]]-Casos_PN_CORR[[#This Row],[28-mar]]</f>
        <v>0</v>
      </c>
      <c r="Z179">
        <f>+Casos_PN_CORR[[#This Row],[30-mar]]-Casos_PN_CORR[[#This Row],[29-mar]]</f>
        <v>0</v>
      </c>
      <c r="AA179">
        <f>+Casos_PN_CORR[[#This Row],[31-mar]]-Casos_PN_CORR[[#This Row],[30-mar]]</f>
        <v>0</v>
      </c>
      <c r="AB179">
        <f>+Casos_PN_CORR[[#This Row],[1-abr]]-Casos_PN_CORR[[#This Row],[31-mar]]</f>
        <v>0</v>
      </c>
      <c r="AC179">
        <f>+Casos_PN_CORR[[#This Row],[2-abr]]-Casos_PN_CORR[[#This Row],[1-abr]]</f>
        <v>0</v>
      </c>
      <c r="AD179">
        <f>+Casos_PN_CORR[[#This Row],[3-abr]]-Casos_PN_CORR[[#This Row],[2-abr]]</f>
        <v>0</v>
      </c>
      <c r="AE179">
        <f>+Casos_PN_CORR[[#This Row],[4-abr]]-Casos_PN_CORR[[#This Row],[3-abr]]</f>
        <v>0</v>
      </c>
      <c r="AF179">
        <f>+Casos_PN_CORR[[#This Row],[5-abr]]-Casos_PN_CORR[[#This Row],[4-abr]]</f>
        <v>0</v>
      </c>
      <c r="AG179">
        <f>+Casos_PN_CORR[[#This Row],[6-abr]]-Casos_PN_CORR[[#This Row],[5-abr]]</f>
        <v>0</v>
      </c>
      <c r="AH179">
        <f>+Casos_PN_CORR[[#This Row],[7-abr]]-Casos_PN_CORR[[#This Row],[6-abr]]</f>
        <v>0</v>
      </c>
      <c r="AI179">
        <f>+Casos_PN_CORR[[#This Row],[8-abr]]-Casos_PN_CORR[[#This Row],[7-abr]]</f>
        <v>0</v>
      </c>
      <c r="AJ179">
        <f>+Casos_PN_CORR[[#This Row],[9-abr]]-Casos_PN_CORR[[#This Row],[8-abr]]</f>
        <v>0</v>
      </c>
      <c r="AK179">
        <f>+Casos_PN_CORR[[#This Row],[10-abr]]-Casos_PN_CORR[[#This Row],[9-abr]]</f>
        <v>0</v>
      </c>
      <c r="AL179">
        <f>+Casos_PN_CORR[[#This Row],[11-abr]]-Casos_PN_CORR[[#This Row],[10-abr]]</f>
        <v>0</v>
      </c>
      <c r="AM179">
        <f>+Casos_PN_CORR[[#This Row],[12-abr]]-Casos_PN_CORR[[#This Row],[11-abr]]</f>
        <v>0</v>
      </c>
      <c r="AN179">
        <f>+Casos_PN_CORR[[#This Row],[13-abr]]-Casos_PN_CORR[[#This Row],[12-abr]]</f>
        <v>0</v>
      </c>
      <c r="AO179">
        <f>+Casos_PN_CORR[[#This Row],[14-abr]]-Casos_PN_CORR[[#This Row],[13-abr]]</f>
        <v>0</v>
      </c>
      <c r="AP179">
        <f>+Casos_PN_CORR[[#This Row],[15-abr]]-Casos_PN_CORR[[#This Row],[14-abr]]</f>
        <v>0</v>
      </c>
      <c r="AQ179">
        <f>+Casos_PN_CORR[[#This Row],[16-abr]]-Casos_PN_CORR[[#This Row],[15-abr]]</f>
        <v>0</v>
      </c>
      <c r="AR179">
        <f>+Casos_PN_CORR[[#This Row],[17-abr]]-Casos_PN_CORR[[#This Row],[16-abr]]</f>
        <v>0</v>
      </c>
      <c r="AS179">
        <f>+Casos_PN_CORR[[#This Row],[18-abr]]-Casos_PN_CORR[[#This Row],[17-abr]]</f>
        <v>0</v>
      </c>
      <c r="AT179">
        <f>+Casos_PN_CORR[[#This Row],[19-abr]]-Casos_PN_CORR[[#This Row],[18-abr]]</f>
        <v>0</v>
      </c>
      <c r="AU179">
        <f>+Casos_PN_CORR[[#This Row],[20-abr]]-Casos_PN_CORR[[#This Row],[19-abr]]</f>
        <v>0</v>
      </c>
      <c r="AV179">
        <f>+Casos_PN_CORR[[#This Row],[21-abr]]-Casos_PN_CORR[[#This Row],[20-abr]]</f>
        <v>0</v>
      </c>
      <c r="AW179">
        <f>+Casos_PN_CORR[[#This Row],[22-abr]]-Casos_PN_CORR[[#This Row],[21-abr]]</f>
        <v>0</v>
      </c>
      <c r="AX179">
        <f>+Casos_PN_CORR[[#This Row],[23-abr]]-Casos_PN_CORR[[#This Row],[22-abr]]</f>
        <v>0</v>
      </c>
      <c r="AY179">
        <f>+Casos_PN_CORR[[#This Row],[24-abr]]-Casos_PN_CORR[[#This Row],[23-abr]]</f>
        <v>0</v>
      </c>
      <c r="AZ179">
        <f>+Casos_PN_CORR[[#This Row],[25-abr]]-Casos_PN_CORR[[#This Row],[24-abr]]</f>
        <v>0</v>
      </c>
      <c r="BA179">
        <f>+Casos_PN_CORR[[#This Row],[26-abr]]-Casos_PN_CORR[[#This Row],[25-abr]]</f>
        <v>0</v>
      </c>
      <c r="BB179">
        <f>+Casos_PN_CORR[[#This Row],[27-abr]]-Casos_PN_CORR[[#This Row],[26-abr]]</f>
        <v>0</v>
      </c>
      <c r="BC179">
        <f>+Casos_PN_CORR[[#This Row],[28-abr]]-Casos_PN_CORR[[#This Row],[27-abr]]</f>
        <v>0</v>
      </c>
      <c r="BD179">
        <f>+Casos_PN_CORR[[#This Row],[29-abr]]-Casos_PN_CORR[[#This Row],[28-abr]]</f>
        <v>0</v>
      </c>
      <c r="BE179">
        <f>+Casos_PN_CORR[[#This Row],[30-abr]]-Casos_PN_CORR[[#This Row],[29-abr]]</f>
        <v>0</v>
      </c>
      <c r="BF179">
        <f>+Casos_PN_CORR[[#This Row],[1-may]]-Casos_PN_CORR[[#This Row],[30-abr]]</f>
        <v>0</v>
      </c>
      <c r="BG179">
        <f>+Casos_PN_CORR[[#This Row],[2-may]]-Casos_PN_CORR[[#This Row],[1-may]]</f>
        <v>0</v>
      </c>
      <c r="BH179">
        <f>+Casos_PN_CORR[[#This Row],[3-may]]-Casos_PN_CORR[[#This Row],[2-may]]</f>
        <v>0</v>
      </c>
      <c r="BI179">
        <f>+Casos_PN_CORR[[#This Row],[4-may]]-Casos_PN_CORR[[#This Row],[3-may]]</f>
        <v>0</v>
      </c>
      <c r="BJ179">
        <f>+Casos_PN_CORR[[#This Row],[5-may]]-Casos_PN_CORR[[#This Row],[4-may]]</f>
        <v>0</v>
      </c>
      <c r="BK179">
        <f>+Casos_PN_CORR[[#This Row],[6-may]]-Casos_PN_CORR[[#This Row],[5-may]]</f>
        <v>0</v>
      </c>
      <c r="BL179">
        <f>+Casos_PN_CORR[[#This Row],[7-may]]-Casos_PN_CORR[[#This Row],[6-may]]</f>
        <v>0</v>
      </c>
      <c r="BM179">
        <f>+Casos_PN_CORR[[#This Row],[8-may]]-Casos_PN_CORR[[#This Row],[7-may]]</f>
        <v>0</v>
      </c>
      <c r="BN179">
        <f>+Casos_PN_CORR[[#This Row],[9-may]]-Casos_PN_CORR[[#This Row],[8-may]]</f>
        <v>0</v>
      </c>
      <c r="BO179">
        <f>+Casos_PN_CORR[[#This Row],[10-may]]-Casos_PN_CORR[[#This Row],[9-may]]</f>
        <v>0</v>
      </c>
      <c r="BP179">
        <f>+Casos_PN_CORR[[#This Row],[11-may]]-Casos_PN_CORR[[#This Row],[10-may]]</f>
        <v>0</v>
      </c>
      <c r="BQ179">
        <f>+Casos_PN_CORR[[#This Row],[12-may]]-Casos_PN_CORR[[#This Row],[11-may]]</f>
        <v>0</v>
      </c>
      <c r="BR179">
        <f>+Casos_PN_CORR[[#This Row],[13-may]]-Casos_PN_CORR[[#This Row],[12-may]]</f>
        <v>0</v>
      </c>
      <c r="BS179">
        <f>+Casos_PN_CORR[[#This Row],[14-may]]-Casos_PN_CORR[[#This Row],[13-may]]</f>
        <v>0</v>
      </c>
      <c r="BT179">
        <f>+Casos_PN_CORR[[#This Row],[15-may]]-Casos_PN_CORR[[#This Row],[14-may]]</f>
        <v>0</v>
      </c>
      <c r="BU179">
        <f>+Casos_PN_CORR[[#This Row],[16-may]]-Casos_PN_CORR[[#This Row],[15-may]]</f>
        <v>0</v>
      </c>
      <c r="BV179">
        <f>+Casos_PN_CORR[[#This Row],[17-may]]-Casos_PN_CORR[[#This Row],[16-may]]</f>
        <v>0</v>
      </c>
      <c r="BW179">
        <f>+Casos_PN_CORR[[#This Row],[18-may]]-Casos_PN_CORR[[#This Row],[17-may]]</f>
        <v>0</v>
      </c>
      <c r="BX179">
        <f>+Casos_PN_CORR[[#This Row],[19-may]]-Casos_PN_CORR[[#This Row],[18-may]]</f>
        <v>0</v>
      </c>
      <c r="BY179">
        <f>+Casos_PN_CORR[[#This Row],[20-may]]-Casos_PN_CORR[[#This Row],[19-may]]</f>
        <v>0</v>
      </c>
      <c r="BZ179">
        <f>+Casos_PN_CORR[[#This Row],[21-may]]-Casos_PN_CORR[[#This Row],[20-may]]</f>
        <v>0</v>
      </c>
      <c r="CA179">
        <f>+Casos_PN_CORR[[#This Row],[22-may]]-Casos_PN_CORR[[#This Row],[21-may]]</f>
        <v>0</v>
      </c>
      <c r="CB179">
        <f>+Casos_PN_CORR[[#This Row],[23-may]]-Casos_PN_CORR[[#This Row],[22-may]]</f>
        <v>0</v>
      </c>
      <c r="CC179">
        <f>+Casos_PN_CORR[[#This Row],[24-may]]-Casos_PN_CORR[[#This Row],[23-may]]</f>
        <v>0</v>
      </c>
      <c r="CD179">
        <f>+Casos_PN_CORR[[#This Row],[25-may]]-Casos_PN_CORR[[#This Row],[24-may]]</f>
        <v>0</v>
      </c>
      <c r="CE179">
        <f>+Casos_PN_CORR[[#This Row],[26-may]]-Casos_PN_CORR[[#This Row],[25-may]]</f>
        <v>0</v>
      </c>
      <c r="CF179">
        <f>+Casos_PN_CORR[[#This Row],[27-may]]-Casos_PN_CORR[[#This Row],[26-may]]</f>
        <v>0</v>
      </c>
      <c r="CG179">
        <f>+Casos_PN_CORR[[#This Row],[28-may]]-Casos_PN_CORR[[#This Row],[27-may]]</f>
        <v>0</v>
      </c>
      <c r="CH179">
        <f>+Casos_PN_CORR[[#This Row],[29-may]]-Casos_PN_CORR[[#This Row],[28-may]]</f>
        <v>0</v>
      </c>
      <c r="CI179">
        <f>+Casos_PN_CORR[[#This Row],[30-may]]-Casos_PN_CORR[[#This Row],[29-may]]</f>
        <v>0</v>
      </c>
      <c r="CJ179">
        <f>+Casos_PN_CORR[[#This Row],[31-may]]-Casos_PN_CORR[[#This Row],[30-may]]</f>
        <v>0</v>
      </c>
      <c r="CK179">
        <f>+Casos_PN_CORR[[#This Row],[1-jun]]-Casos_PN_CORR[[#This Row],[31-may]]</f>
        <v>0</v>
      </c>
      <c r="CL179">
        <f>+Casos_PN_CORR[[#This Row],[2-jun]]-Casos_PN_CORR[[#This Row],[1-jun]]</f>
        <v>0</v>
      </c>
      <c r="CM179">
        <f>+Casos_PN_CORR[[#This Row],[3-jun]]-Casos_PN_CORR[[#This Row],[2-jun]]</f>
        <v>0</v>
      </c>
      <c r="CN179">
        <f>+Casos_PN_CORR[[#This Row],[4-jun]]-Casos_PN_CORR[[#This Row],[3-jun]]</f>
        <v>0</v>
      </c>
      <c r="CO179">
        <f>+Casos_PN_CORR[[#This Row],[5-jun]]-Casos_PN_CORR[[#This Row],[4-jun]]</f>
        <v>0</v>
      </c>
      <c r="CP179">
        <f>+Casos_PN_CORR[[#This Row],[6-jun]]-Casos_PN_CORR[[#This Row],[5-jun]]</f>
        <v>0</v>
      </c>
    </row>
    <row r="180" spans="1:94">
      <c r="A180">
        <v>70602</v>
      </c>
      <c r="B180" s="2" t="s">
        <v>102</v>
      </c>
      <c r="C180" s="2" t="s">
        <v>336</v>
      </c>
      <c r="D180" s="2" t="s">
        <v>337</v>
      </c>
      <c r="E180" s="4">
        <f t="shared" si="2"/>
        <v>0</v>
      </c>
      <c r="F180">
        <f>+Casos_PN_CORR[[#This Row],[10-mar]]</f>
        <v>0</v>
      </c>
      <c r="G180">
        <f>+Casos_PN_CORR[[#This Row],[11-mar]]-Casos_PN_CORR[[#This Row],[10-mar]]</f>
        <v>0</v>
      </c>
      <c r="H180">
        <f>+Casos_PN_CORR[[#This Row],[12-mar]]-Casos_PN_CORR[[#This Row],[11-mar]]</f>
        <v>0</v>
      </c>
      <c r="I180">
        <f>+Casos_PN_CORR[[#This Row],[13-mar]]-Casos_PN_CORR[[#This Row],[12-mar]]</f>
        <v>0</v>
      </c>
      <c r="J180">
        <f>+Casos_PN_CORR[[#This Row],[14-mar]]-Casos_PN_CORR[[#This Row],[13-mar]]</f>
        <v>0</v>
      </c>
      <c r="K180">
        <f>+Casos_PN_CORR[[#This Row],[15-mar]]-Casos_PN_CORR[[#This Row],[14-mar]]</f>
        <v>0</v>
      </c>
      <c r="L180">
        <f>+Casos_PN_CORR[[#This Row],[16-mar]]-Casos_PN_CORR[[#This Row],[15-mar]]</f>
        <v>0</v>
      </c>
      <c r="M180">
        <f>+Casos_PN_CORR[[#This Row],[17-mar]]-Casos_PN_CORR[[#This Row],[16-mar]]</f>
        <v>0</v>
      </c>
      <c r="N180">
        <f>+Casos_PN_CORR[[#This Row],[18-mar]]-Casos_PN_CORR[[#This Row],[17-mar]]</f>
        <v>0</v>
      </c>
      <c r="O180">
        <f>+Casos_PN_CORR[[#This Row],[19-mar]]-Casos_PN_CORR[[#This Row],[18-mar]]</f>
        <v>0</v>
      </c>
      <c r="P180">
        <f>+Casos_PN_CORR[[#This Row],[20-mar]]-Casos_PN_CORR[[#This Row],[19-mar]]</f>
        <v>0</v>
      </c>
      <c r="Q180">
        <f>+Casos_PN_CORR[[#This Row],[21-mar]]-Casos_PN_CORR[[#This Row],[20-mar]]</f>
        <v>0</v>
      </c>
      <c r="R180">
        <f>+Casos_PN_CORR[[#This Row],[22-mar]]-Casos_PN_CORR[[#This Row],[21-mar]]</f>
        <v>0</v>
      </c>
      <c r="S180">
        <f>+Casos_PN_CORR[[#This Row],[23-mar]]-Casos_PN_CORR[[#This Row],[22-mar]]</f>
        <v>0</v>
      </c>
      <c r="T180">
        <f>+Casos_PN_CORR[[#This Row],[24-mar]]-Casos_PN_CORR[[#This Row],[23-mar]]</f>
        <v>0</v>
      </c>
      <c r="U180">
        <f>+Casos_PN_CORR[[#This Row],[25-mar]]-Casos_PN_CORR[[#This Row],[24-mar]]</f>
        <v>0</v>
      </c>
      <c r="V180">
        <f>+Casos_PN_CORR[[#This Row],[26-mar]]-Casos_PN_CORR[[#This Row],[25-mar]]</f>
        <v>0</v>
      </c>
      <c r="W180">
        <f>+Casos_PN_CORR[[#This Row],[27-mar]]-Casos_PN_CORR[[#This Row],[26-mar]]</f>
        <v>0</v>
      </c>
      <c r="X180">
        <f>+Casos_PN_CORR[[#This Row],[28-mar]]-Casos_PN_CORR[[#This Row],[27-mar]]</f>
        <v>0</v>
      </c>
      <c r="Y180">
        <f>+Casos_PN_CORR[[#This Row],[29-mar]]-Casos_PN_CORR[[#This Row],[28-mar]]</f>
        <v>0</v>
      </c>
      <c r="Z180">
        <f>+Casos_PN_CORR[[#This Row],[30-mar]]-Casos_PN_CORR[[#This Row],[29-mar]]</f>
        <v>0</v>
      </c>
      <c r="AA180">
        <f>+Casos_PN_CORR[[#This Row],[31-mar]]-Casos_PN_CORR[[#This Row],[30-mar]]</f>
        <v>0</v>
      </c>
      <c r="AB180">
        <f>+Casos_PN_CORR[[#This Row],[1-abr]]-Casos_PN_CORR[[#This Row],[31-mar]]</f>
        <v>0</v>
      </c>
      <c r="AC180">
        <f>+Casos_PN_CORR[[#This Row],[2-abr]]-Casos_PN_CORR[[#This Row],[1-abr]]</f>
        <v>0</v>
      </c>
      <c r="AD180">
        <f>+Casos_PN_CORR[[#This Row],[3-abr]]-Casos_PN_CORR[[#This Row],[2-abr]]</f>
        <v>0</v>
      </c>
      <c r="AE180">
        <f>+Casos_PN_CORR[[#This Row],[4-abr]]-Casos_PN_CORR[[#This Row],[3-abr]]</f>
        <v>0</v>
      </c>
      <c r="AF180">
        <f>+Casos_PN_CORR[[#This Row],[5-abr]]-Casos_PN_CORR[[#This Row],[4-abr]]</f>
        <v>0</v>
      </c>
      <c r="AG180">
        <f>+Casos_PN_CORR[[#This Row],[6-abr]]-Casos_PN_CORR[[#This Row],[5-abr]]</f>
        <v>0</v>
      </c>
      <c r="AH180">
        <f>+Casos_PN_CORR[[#This Row],[7-abr]]-Casos_PN_CORR[[#This Row],[6-abr]]</f>
        <v>0</v>
      </c>
      <c r="AI180">
        <f>+Casos_PN_CORR[[#This Row],[8-abr]]-Casos_PN_CORR[[#This Row],[7-abr]]</f>
        <v>0</v>
      </c>
      <c r="AJ180">
        <f>+Casos_PN_CORR[[#This Row],[9-abr]]-Casos_PN_CORR[[#This Row],[8-abr]]</f>
        <v>0</v>
      </c>
      <c r="AK180">
        <f>+Casos_PN_CORR[[#This Row],[10-abr]]-Casos_PN_CORR[[#This Row],[9-abr]]</f>
        <v>0</v>
      </c>
      <c r="AL180">
        <f>+Casos_PN_CORR[[#This Row],[11-abr]]-Casos_PN_CORR[[#This Row],[10-abr]]</f>
        <v>0</v>
      </c>
      <c r="AM180">
        <f>+Casos_PN_CORR[[#This Row],[12-abr]]-Casos_PN_CORR[[#This Row],[11-abr]]</f>
        <v>0</v>
      </c>
      <c r="AN180">
        <f>+Casos_PN_CORR[[#This Row],[13-abr]]-Casos_PN_CORR[[#This Row],[12-abr]]</f>
        <v>0</v>
      </c>
      <c r="AO180">
        <f>+Casos_PN_CORR[[#This Row],[14-abr]]-Casos_PN_CORR[[#This Row],[13-abr]]</f>
        <v>0</v>
      </c>
      <c r="AP180">
        <f>+Casos_PN_CORR[[#This Row],[15-abr]]-Casos_PN_CORR[[#This Row],[14-abr]]</f>
        <v>0</v>
      </c>
      <c r="AQ180">
        <f>+Casos_PN_CORR[[#This Row],[16-abr]]-Casos_PN_CORR[[#This Row],[15-abr]]</f>
        <v>0</v>
      </c>
      <c r="AR180">
        <f>+Casos_PN_CORR[[#This Row],[17-abr]]-Casos_PN_CORR[[#This Row],[16-abr]]</f>
        <v>0</v>
      </c>
      <c r="AS180">
        <f>+Casos_PN_CORR[[#This Row],[18-abr]]-Casos_PN_CORR[[#This Row],[17-abr]]</f>
        <v>0</v>
      </c>
      <c r="AT180">
        <f>+Casos_PN_CORR[[#This Row],[19-abr]]-Casos_PN_CORR[[#This Row],[18-abr]]</f>
        <v>0</v>
      </c>
      <c r="AU180">
        <f>+Casos_PN_CORR[[#This Row],[20-abr]]-Casos_PN_CORR[[#This Row],[19-abr]]</f>
        <v>0</v>
      </c>
      <c r="AV180">
        <f>+Casos_PN_CORR[[#This Row],[21-abr]]-Casos_PN_CORR[[#This Row],[20-abr]]</f>
        <v>0</v>
      </c>
      <c r="AW180">
        <f>+Casos_PN_CORR[[#This Row],[22-abr]]-Casos_PN_CORR[[#This Row],[21-abr]]</f>
        <v>0</v>
      </c>
      <c r="AX180">
        <f>+Casos_PN_CORR[[#This Row],[23-abr]]-Casos_PN_CORR[[#This Row],[22-abr]]</f>
        <v>0</v>
      </c>
      <c r="AY180">
        <f>+Casos_PN_CORR[[#This Row],[24-abr]]-Casos_PN_CORR[[#This Row],[23-abr]]</f>
        <v>0</v>
      </c>
      <c r="AZ180">
        <f>+Casos_PN_CORR[[#This Row],[25-abr]]-Casos_PN_CORR[[#This Row],[24-abr]]</f>
        <v>0</v>
      </c>
      <c r="BA180">
        <f>+Casos_PN_CORR[[#This Row],[26-abr]]-Casos_PN_CORR[[#This Row],[25-abr]]</f>
        <v>0</v>
      </c>
      <c r="BB180">
        <f>+Casos_PN_CORR[[#This Row],[27-abr]]-Casos_PN_CORR[[#This Row],[26-abr]]</f>
        <v>0</v>
      </c>
      <c r="BC180">
        <f>+Casos_PN_CORR[[#This Row],[28-abr]]-Casos_PN_CORR[[#This Row],[27-abr]]</f>
        <v>0</v>
      </c>
      <c r="BD180">
        <f>+Casos_PN_CORR[[#This Row],[29-abr]]-Casos_PN_CORR[[#This Row],[28-abr]]</f>
        <v>0</v>
      </c>
      <c r="BE180">
        <f>+Casos_PN_CORR[[#This Row],[30-abr]]-Casos_PN_CORR[[#This Row],[29-abr]]</f>
        <v>0</v>
      </c>
      <c r="BF180">
        <f>+Casos_PN_CORR[[#This Row],[1-may]]-Casos_PN_CORR[[#This Row],[30-abr]]</f>
        <v>0</v>
      </c>
      <c r="BG180">
        <f>+Casos_PN_CORR[[#This Row],[2-may]]-Casos_PN_CORR[[#This Row],[1-may]]</f>
        <v>0</v>
      </c>
      <c r="BH180">
        <f>+Casos_PN_CORR[[#This Row],[3-may]]-Casos_PN_CORR[[#This Row],[2-may]]</f>
        <v>0</v>
      </c>
      <c r="BI180">
        <f>+Casos_PN_CORR[[#This Row],[4-may]]-Casos_PN_CORR[[#This Row],[3-may]]</f>
        <v>0</v>
      </c>
      <c r="BJ180">
        <f>+Casos_PN_CORR[[#This Row],[5-may]]-Casos_PN_CORR[[#This Row],[4-may]]</f>
        <v>0</v>
      </c>
      <c r="BK180">
        <f>+Casos_PN_CORR[[#This Row],[6-may]]-Casos_PN_CORR[[#This Row],[5-may]]</f>
        <v>0</v>
      </c>
      <c r="BL180">
        <f>+Casos_PN_CORR[[#This Row],[7-may]]-Casos_PN_CORR[[#This Row],[6-may]]</f>
        <v>0</v>
      </c>
      <c r="BM180">
        <f>+Casos_PN_CORR[[#This Row],[8-may]]-Casos_PN_CORR[[#This Row],[7-may]]</f>
        <v>0</v>
      </c>
      <c r="BN180">
        <f>+Casos_PN_CORR[[#This Row],[9-may]]-Casos_PN_CORR[[#This Row],[8-may]]</f>
        <v>0</v>
      </c>
      <c r="BO180">
        <f>+Casos_PN_CORR[[#This Row],[10-may]]-Casos_PN_CORR[[#This Row],[9-may]]</f>
        <v>0</v>
      </c>
      <c r="BP180">
        <f>+Casos_PN_CORR[[#This Row],[11-may]]-Casos_PN_CORR[[#This Row],[10-may]]</f>
        <v>0</v>
      </c>
      <c r="BQ180">
        <f>+Casos_PN_CORR[[#This Row],[12-may]]-Casos_PN_CORR[[#This Row],[11-may]]</f>
        <v>0</v>
      </c>
      <c r="BR180">
        <f>+Casos_PN_CORR[[#This Row],[13-may]]-Casos_PN_CORR[[#This Row],[12-may]]</f>
        <v>0</v>
      </c>
      <c r="BS180">
        <f>+Casos_PN_CORR[[#This Row],[14-may]]-Casos_PN_CORR[[#This Row],[13-may]]</f>
        <v>0</v>
      </c>
      <c r="BT180">
        <f>+Casos_PN_CORR[[#This Row],[15-may]]-Casos_PN_CORR[[#This Row],[14-may]]</f>
        <v>0</v>
      </c>
      <c r="BU180">
        <f>+Casos_PN_CORR[[#This Row],[16-may]]-Casos_PN_CORR[[#This Row],[15-may]]</f>
        <v>0</v>
      </c>
      <c r="BV180">
        <f>+Casos_PN_CORR[[#This Row],[17-may]]-Casos_PN_CORR[[#This Row],[16-may]]</f>
        <v>0</v>
      </c>
      <c r="BW180">
        <f>+Casos_PN_CORR[[#This Row],[18-may]]-Casos_PN_CORR[[#This Row],[17-may]]</f>
        <v>0</v>
      </c>
      <c r="BX180">
        <f>+Casos_PN_CORR[[#This Row],[19-may]]-Casos_PN_CORR[[#This Row],[18-may]]</f>
        <v>0</v>
      </c>
      <c r="BY180">
        <f>+Casos_PN_CORR[[#This Row],[20-may]]-Casos_PN_CORR[[#This Row],[19-may]]</f>
        <v>0</v>
      </c>
      <c r="BZ180">
        <f>+Casos_PN_CORR[[#This Row],[21-may]]-Casos_PN_CORR[[#This Row],[20-may]]</f>
        <v>0</v>
      </c>
      <c r="CA180">
        <f>+Casos_PN_CORR[[#This Row],[22-may]]-Casos_PN_CORR[[#This Row],[21-may]]</f>
        <v>0</v>
      </c>
      <c r="CB180">
        <f>+Casos_PN_CORR[[#This Row],[23-may]]-Casos_PN_CORR[[#This Row],[22-may]]</f>
        <v>0</v>
      </c>
      <c r="CC180">
        <f>+Casos_PN_CORR[[#This Row],[24-may]]-Casos_PN_CORR[[#This Row],[23-may]]</f>
        <v>0</v>
      </c>
      <c r="CD180">
        <f>+Casos_PN_CORR[[#This Row],[25-may]]-Casos_PN_CORR[[#This Row],[24-may]]</f>
        <v>0</v>
      </c>
      <c r="CE180">
        <f>+Casos_PN_CORR[[#This Row],[26-may]]-Casos_PN_CORR[[#This Row],[25-may]]</f>
        <v>0</v>
      </c>
      <c r="CF180">
        <f>+Casos_PN_CORR[[#This Row],[27-may]]-Casos_PN_CORR[[#This Row],[26-may]]</f>
        <v>0</v>
      </c>
      <c r="CG180">
        <f>+Casos_PN_CORR[[#This Row],[28-may]]-Casos_PN_CORR[[#This Row],[27-may]]</f>
        <v>0</v>
      </c>
      <c r="CH180">
        <f>+Casos_PN_CORR[[#This Row],[29-may]]-Casos_PN_CORR[[#This Row],[28-may]]</f>
        <v>0</v>
      </c>
      <c r="CI180">
        <f>+Casos_PN_CORR[[#This Row],[30-may]]-Casos_PN_CORR[[#This Row],[29-may]]</f>
        <v>0</v>
      </c>
      <c r="CJ180">
        <f>+Casos_PN_CORR[[#This Row],[31-may]]-Casos_PN_CORR[[#This Row],[30-may]]</f>
        <v>0</v>
      </c>
      <c r="CK180">
        <f>+Casos_PN_CORR[[#This Row],[1-jun]]-Casos_PN_CORR[[#This Row],[31-may]]</f>
        <v>0</v>
      </c>
      <c r="CL180">
        <f>+Casos_PN_CORR[[#This Row],[2-jun]]-Casos_PN_CORR[[#This Row],[1-jun]]</f>
        <v>0</v>
      </c>
      <c r="CM180">
        <f>+Casos_PN_CORR[[#This Row],[3-jun]]-Casos_PN_CORR[[#This Row],[2-jun]]</f>
        <v>0</v>
      </c>
      <c r="CN180">
        <f>+Casos_PN_CORR[[#This Row],[4-jun]]-Casos_PN_CORR[[#This Row],[3-jun]]</f>
        <v>0</v>
      </c>
      <c r="CO180">
        <f>+Casos_PN_CORR[[#This Row],[5-jun]]-Casos_PN_CORR[[#This Row],[4-jun]]</f>
        <v>0</v>
      </c>
      <c r="CP180">
        <f>+Casos_PN_CORR[[#This Row],[6-jun]]-Casos_PN_CORR[[#This Row],[5-jun]]</f>
        <v>0</v>
      </c>
    </row>
    <row r="181" spans="1:94">
      <c r="A181">
        <v>20403</v>
      </c>
      <c r="B181" s="2" t="s">
        <v>110</v>
      </c>
      <c r="C181" s="2" t="s">
        <v>242</v>
      </c>
      <c r="D181" s="2" t="s">
        <v>338</v>
      </c>
      <c r="E181" s="4">
        <f t="shared" si="2"/>
        <v>0</v>
      </c>
      <c r="F181">
        <f>+Casos_PN_CORR[[#This Row],[10-mar]]</f>
        <v>0</v>
      </c>
      <c r="G181">
        <f>+Casos_PN_CORR[[#This Row],[11-mar]]-Casos_PN_CORR[[#This Row],[10-mar]]</f>
        <v>0</v>
      </c>
      <c r="H181">
        <f>+Casos_PN_CORR[[#This Row],[12-mar]]-Casos_PN_CORR[[#This Row],[11-mar]]</f>
        <v>0</v>
      </c>
      <c r="I181">
        <f>+Casos_PN_CORR[[#This Row],[13-mar]]-Casos_PN_CORR[[#This Row],[12-mar]]</f>
        <v>0</v>
      </c>
      <c r="J181">
        <f>+Casos_PN_CORR[[#This Row],[14-mar]]-Casos_PN_CORR[[#This Row],[13-mar]]</f>
        <v>0</v>
      </c>
      <c r="K181">
        <f>+Casos_PN_CORR[[#This Row],[15-mar]]-Casos_PN_CORR[[#This Row],[14-mar]]</f>
        <v>0</v>
      </c>
      <c r="L181">
        <f>+Casos_PN_CORR[[#This Row],[16-mar]]-Casos_PN_CORR[[#This Row],[15-mar]]</f>
        <v>0</v>
      </c>
      <c r="M181">
        <f>+Casos_PN_CORR[[#This Row],[17-mar]]-Casos_PN_CORR[[#This Row],[16-mar]]</f>
        <v>0</v>
      </c>
      <c r="N181">
        <f>+Casos_PN_CORR[[#This Row],[18-mar]]-Casos_PN_CORR[[#This Row],[17-mar]]</f>
        <v>0</v>
      </c>
      <c r="O181">
        <f>+Casos_PN_CORR[[#This Row],[19-mar]]-Casos_PN_CORR[[#This Row],[18-mar]]</f>
        <v>0</v>
      </c>
      <c r="P181">
        <f>+Casos_PN_CORR[[#This Row],[20-mar]]-Casos_PN_CORR[[#This Row],[19-mar]]</f>
        <v>0</v>
      </c>
      <c r="Q181">
        <f>+Casos_PN_CORR[[#This Row],[21-mar]]-Casos_PN_CORR[[#This Row],[20-mar]]</f>
        <v>0</v>
      </c>
      <c r="R181">
        <f>+Casos_PN_CORR[[#This Row],[22-mar]]-Casos_PN_CORR[[#This Row],[21-mar]]</f>
        <v>0</v>
      </c>
      <c r="S181">
        <f>+Casos_PN_CORR[[#This Row],[23-mar]]-Casos_PN_CORR[[#This Row],[22-mar]]</f>
        <v>0</v>
      </c>
      <c r="T181">
        <f>+Casos_PN_CORR[[#This Row],[24-mar]]-Casos_PN_CORR[[#This Row],[23-mar]]</f>
        <v>0</v>
      </c>
      <c r="U181">
        <f>+Casos_PN_CORR[[#This Row],[25-mar]]-Casos_PN_CORR[[#This Row],[24-mar]]</f>
        <v>0</v>
      </c>
      <c r="V181">
        <f>+Casos_PN_CORR[[#This Row],[26-mar]]-Casos_PN_CORR[[#This Row],[25-mar]]</f>
        <v>0</v>
      </c>
      <c r="W181">
        <f>+Casos_PN_CORR[[#This Row],[27-mar]]-Casos_PN_CORR[[#This Row],[26-mar]]</f>
        <v>0</v>
      </c>
      <c r="X181">
        <f>+Casos_PN_CORR[[#This Row],[28-mar]]-Casos_PN_CORR[[#This Row],[27-mar]]</f>
        <v>0</v>
      </c>
      <c r="Y181">
        <f>+Casos_PN_CORR[[#This Row],[29-mar]]-Casos_PN_CORR[[#This Row],[28-mar]]</f>
        <v>0</v>
      </c>
      <c r="Z181">
        <f>+Casos_PN_CORR[[#This Row],[30-mar]]-Casos_PN_CORR[[#This Row],[29-mar]]</f>
        <v>0</v>
      </c>
      <c r="AA181">
        <f>+Casos_PN_CORR[[#This Row],[31-mar]]-Casos_PN_CORR[[#This Row],[30-mar]]</f>
        <v>0</v>
      </c>
      <c r="AB181">
        <f>+Casos_PN_CORR[[#This Row],[1-abr]]-Casos_PN_CORR[[#This Row],[31-mar]]</f>
        <v>0</v>
      </c>
      <c r="AC181">
        <f>+Casos_PN_CORR[[#This Row],[2-abr]]-Casos_PN_CORR[[#This Row],[1-abr]]</f>
        <v>0</v>
      </c>
      <c r="AD181">
        <f>+Casos_PN_CORR[[#This Row],[3-abr]]-Casos_PN_CORR[[#This Row],[2-abr]]</f>
        <v>0</v>
      </c>
      <c r="AE181">
        <f>+Casos_PN_CORR[[#This Row],[4-abr]]-Casos_PN_CORR[[#This Row],[3-abr]]</f>
        <v>0</v>
      </c>
      <c r="AF181">
        <f>+Casos_PN_CORR[[#This Row],[5-abr]]-Casos_PN_CORR[[#This Row],[4-abr]]</f>
        <v>0</v>
      </c>
      <c r="AG181">
        <f>+Casos_PN_CORR[[#This Row],[6-abr]]-Casos_PN_CORR[[#This Row],[5-abr]]</f>
        <v>0</v>
      </c>
      <c r="AH181">
        <f>+Casos_PN_CORR[[#This Row],[7-abr]]-Casos_PN_CORR[[#This Row],[6-abr]]</f>
        <v>0</v>
      </c>
      <c r="AI181">
        <f>+Casos_PN_CORR[[#This Row],[8-abr]]-Casos_PN_CORR[[#This Row],[7-abr]]</f>
        <v>0</v>
      </c>
      <c r="AJ181">
        <f>+Casos_PN_CORR[[#This Row],[9-abr]]-Casos_PN_CORR[[#This Row],[8-abr]]</f>
        <v>0</v>
      </c>
      <c r="AK181">
        <f>+Casos_PN_CORR[[#This Row],[10-abr]]-Casos_PN_CORR[[#This Row],[9-abr]]</f>
        <v>0</v>
      </c>
      <c r="AL181">
        <f>+Casos_PN_CORR[[#This Row],[11-abr]]-Casos_PN_CORR[[#This Row],[10-abr]]</f>
        <v>0</v>
      </c>
      <c r="AM181">
        <f>+Casos_PN_CORR[[#This Row],[12-abr]]-Casos_PN_CORR[[#This Row],[11-abr]]</f>
        <v>0</v>
      </c>
      <c r="AN181">
        <f>+Casos_PN_CORR[[#This Row],[13-abr]]-Casos_PN_CORR[[#This Row],[12-abr]]</f>
        <v>0</v>
      </c>
      <c r="AO181">
        <f>+Casos_PN_CORR[[#This Row],[14-abr]]-Casos_PN_CORR[[#This Row],[13-abr]]</f>
        <v>0</v>
      </c>
      <c r="AP181">
        <f>+Casos_PN_CORR[[#This Row],[15-abr]]-Casos_PN_CORR[[#This Row],[14-abr]]</f>
        <v>0</v>
      </c>
      <c r="AQ181">
        <f>+Casos_PN_CORR[[#This Row],[16-abr]]-Casos_PN_CORR[[#This Row],[15-abr]]</f>
        <v>0</v>
      </c>
      <c r="AR181">
        <f>+Casos_PN_CORR[[#This Row],[17-abr]]-Casos_PN_CORR[[#This Row],[16-abr]]</f>
        <v>0</v>
      </c>
      <c r="AS181">
        <f>+Casos_PN_CORR[[#This Row],[18-abr]]-Casos_PN_CORR[[#This Row],[17-abr]]</f>
        <v>0</v>
      </c>
      <c r="AT181">
        <f>+Casos_PN_CORR[[#This Row],[19-abr]]-Casos_PN_CORR[[#This Row],[18-abr]]</f>
        <v>0</v>
      </c>
      <c r="AU181">
        <f>+Casos_PN_CORR[[#This Row],[20-abr]]-Casos_PN_CORR[[#This Row],[19-abr]]</f>
        <v>0</v>
      </c>
      <c r="AV181">
        <f>+Casos_PN_CORR[[#This Row],[21-abr]]-Casos_PN_CORR[[#This Row],[20-abr]]</f>
        <v>0</v>
      </c>
      <c r="AW181">
        <f>+Casos_PN_CORR[[#This Row],[22-abr]]-Casos_PN_CORR[[#This Row],[21-abr]]</f>
        <v>0</v>
      </c>
      <c r="AX181">
        <f>+Casos_PN_CORR[[#This Row],[23-abr]]-Casos_PN_CORR[[#This Row],[22-abr]]</f>
        <v>0</v>
      </c>
      <c r="AY181">
        <f>+Casos_PN_CORR[[#This Row],[24-abr]]-Casos_PN_CORR[[#This Row],[23-abr]]</f>
        <v>0</v>
      </c>
      <c r="AZ181">
        <f>+Casos_PN_CORR[[#This Row],[25-abr]]-Casos_PN_CORR[[#This Row],[24-abr]]</f>
        <v>0</v>
      </c>
      <c r="BA181">
        <f>+Casos_PN_CORR[[#This Row],[26-abr]]-Casos_PN_CORR[[#This Row],[25-abr]]</f>
        <v>0</v>
      </c>
      <c r="BB181">
        <f>+Casos_PN_CORR[[#This Row],[27-abr]]-Casos_PN_CORR[[#This Row],[26-abr]]</f>
        <v>0</v>
      </c>
      <c r="BC181">
        <f>+Casos_PN_CORR[[#This Row],[28-abr]]-Casos_PN_CORR[[#This Row],[27-abr]]</f>
        <v>0</v>
      </c>
      <c r="BD181">
        <f>+Casos_PN_CORR[[#This Row],[29-abr]]-Casos_PN_CORR[[#This Row],[28-abr]]</f>
        <v>0</v>
      </c>
      <c r="BE181">
        <f>+Casos_PN_CORR[[#This Row],[30-abr]]-Casos_PN_CORR[[#This Row],[29-abr]]</f>
        <v>0</v>
      </c>
      <c r="BF181">
        <f>+Casos_PN_CORR[[#This Row],[1-may]]-Casos_PN_CORR[[#This Row],[30-abr]]</f>
        <v>0</v>
      </c>
      <c r="BG181">
        <f>+Casos_PN_CORR[[#This Row],[2-may]]-Casos_PN_CORR[[#This Row],[1-may]]</f>
        <v>0</v>
      </c>
      <c r="BH181">
        <f>+Casos_PN_CORR[[#This Row],[3-may]]-Casos_PN_CORR[[#This Row],[2-may]]</f>
        <v>0</v>
      </c>
      <c r="BI181">
        <f>+Casos_PN_CORR[[#This Row],[4-may]]-Casos_PN_CORR[[#This Row],[3-may]]</f>
        <v>0</v>
      </c>
      <c r="BJ181">
        <f>+Casos_PN_CORR[[#This Row],[5-may]]-Casos_PN_CORR[[#This Row],[4-may]]</f>
        <v>0</v>
      </c>
      <c r="BK181">
        <f>+Casos_PN_CORR[[#This Row],[6-may]]-Casos_PN_CORR[[#This Row],[5-may]]</f>
        <v>0</v>
      </c>
      <c r="BL181">
        <f>+Casos_PN_CORR[[#This Row],[7-may]]-Casos_PN_CORR[[#This Row],[6-may]]</f>
        <v>0</v>
      </c>
      <c r="BM181">
        <f>+Casos_PN_CORR[[#This Row],[8-may]]-Casos_PN_CORR[[#This Row],[7-may]]</f>
        <v>0</v>
      </c>
      <c r="BN181">
        <f>+Casos_PN_CORR[[#This Row],[9-may]]-Casos_PN_CORR[[#This Row],[8-may]]</f>
        <v>0</v>
      </c>
      <c r="BO181">
        <f>+Casos_PN_CORR[[#This Row],[10-may]]-Casos_PN_CORR[[#This Row],[9-may]]</f>
        <v>0</v>
      </c>
      <c r="BP181">
        <f>+Casos_PN_CORR[[#This Row],[11-may]]-Casos_PN_CORR[[#This Row],[10-may]]</f>
        <v>0</v>
      </c>
      <c r="BQ181">
        <f>+Casos_PN_CORR[[#This Row],[12-may]]-Casos_PN_CORR[[#This Row],[11-may]]</f>
        <v>0</v>
      </c>
      <c r="BR181">
        <f>+Casos_PN_CORR[[#This Row],[13-may]]-Casos_PN_CORR[[#This Row],[12-may]]</f>
        <v>0</v>
      </c>
      <c r="BS181">
        <f>+Casos_PN_CORR[[#This Row],[14-may]]-Casos_PN_CORR[[#This Row],[13-may]]</f>
        <v>0</v>
      </c>
      <c r="BT181">
        <f>+Casos_PN_CORR[[#This Row],[15-may]]-Casos_PN_CORR[[#This Row],[14-may]]</f>
        <v>0</v>
      </c>
      <c r="BU181">
        <f>+Casos_PN_CORR[[#This Row],[16-may]]-Casos_PN_CORR[[#This Row],[15-may]]</f>
        <v>0</v>
      </c>
      <c r="BV181">
        <f>+Casos_PN_CORR[[#This Row],[17-may]]-Casos_PN_CORR[[#This Row],[16-may]]</f>
        <v>0</v>
      </c>
      <c r="BW181">
        <f>+Casos_PN_CORR[[#This Row],[18-may]]-Casos_PN_CORR[[#This Row],[17-may]]</f>
        <v>0</v>
      </c>
      <c r="BX181">
        <f>+Casos_PN_CORR[[#This Row],[19-may]]-Casos_PN_CORR[[#This Row],[18-may]]</f>
        <v>0</v>
      </c>
      <c r="BY181">
        <f>+Casos_PN_CORR[[#This Row],[20-may]]-Casos_PN_CORR[[#This Row],[19-may]]</f>
        <v>0</v>
      </c>
      <c r="BZ181">
        <f>+Casos_PN_CORR[[#This Row],[21-may]]-Casos_PN_CORR[[#This Row],[20-may]]</f>
        <v>0</v>
      </c>
      <c r="CA181">
        <f>+Casos_PN_CORR[[#This Row],[22-may]]-Casos_PN_CORR[[#This Row],[21-may]]</f>
        <v>0</v>
      </c>
      <c r="CB181">
        <f>+Casos_PN_CORR[[#This Row],[23-may]]-Casos_PN_CORR[[#This Row],[22-may]]</f>
        <v>0</v>
      </c>
      <c r="CC181">
        <f>+Casos_PN_CORR[[#This Row],[24-may]]-Casos_PN_CORR[[#This Row],[23-may]]</f>
        <v>0</v>
      </c>
      <c r="CD181">
        <f>+Casos_PN_CORR[[#This Row],[25-may]]-Casos_PN_CORR[[#This Row],[24-may]]</f>
        <v>0</v>
      </c>
      <c r="CE181">
        <f>+Casos_PN_CORR[[#This Row],[26-may]]-Casos_PN_CORR[[#This Row],[25-may]]</f>
        <v>0</v>
      </c>
      <c r="CF181">
        <f>+Casos_PN_CORR[[#This Row],[27-may]]-Casos_PN_CORR[[#This Row],[26-may]]</f>
        <v>0</v>
      </c>
      <c r="CG181">
        <f>+Casos_PN_CORR[[#This Row],[28-may]]-Casos_PN_CORR[[#This Row],[27-may]]</f>
        <v>0</v>
      </c>
      <c r="CH181">
        <f>+Casos_PN_CORR[[#This Row],[29-may]]-Casos_PN_CORR[[#This Row],[28-may]]</f>
        <v>0</v>
      </c>
      <c r="CI181">
        <f>+Casos_PN_CORR[[#This Row],[30-may]]-Casos_PN_CORR[[#This Row],[29-may]]</f>
        <v>0</v>
      </c>
      <c r="CJ181">
        <f>+Casos_PN_CORR[[#This Row],[31-may]]-Casos_PN_CORR[[#This Row],[30-may]]</f>
        <v>0</v>
      </c>
      <c r="CK181">
        <f>+Casos_PN_CORR[[#This Row],[1-jun]]-Casos_PN_CORR[[#This Row],[31-may]]</f>
        <v>0</v>
      </c>
      <c r="CL181">
        <f>+Casos_PN_CORR[[#This Row],[2-jun]]-Casos_PN_CORR[[#This Row],[1-jun]]</f>
        <v>0</v>
      </c>
      <c r="CM181">
        <f>+Casos_PN_CORR[[#This Row],[3-jun]]-Casos_PN_CORR[[#This Row],[2-jun]]</f>
        <v>0</v>
      </c>
      <c r="CN181">
        <f>+Casos_PN_CORR[[#This Row],[4-jun]]-Casos_PN_CORR[[#This Row],[3-jun]]</f>
        <v>0</v>
      </c>
      <c r="CO181">
        <f>+Casos_PN_CORR[[#This Row],[5-jun]]-Casos_PN_CORR[[#This Row],[4-jun]]</f>
        <v>0</v>
      </c>
      <c r="CP181">
        <f>+Casos_PN_CORR[[#This Row],[6-jun]]-Casos_PN_CORR[[#This Row],[5-jun]]</f>
        <v>0</v>
      </c>
    </row>
    <row r="182" spans="1:94">
      <c r="A182">
        <v>60302</v>
      </c>
      <c r="B182" s="2" t="s">
        <v>214</v>
      </c>
      <c r="C182" s="2" t="s">
        <v>334</v>
      </c>
      <c r="D182" s="2" t="s">
        <v>339</v>
      </c>
      <c r="E182" s="4">
        <f t="shared" si="2"/>
        <v>0</v>
      </c>
      <c r="F182">
        <f>+Casos_PN_CORR[[#This Row],[10-mar]]</f>
        <v>0</v>
      </c>
      <c r="G182">
        <f>+Casos_PN_CORR[[#This Row],[11-mar]]-Casos_PN_CORR[[#This Row],[10-mar]]</f>
        <v>0</v>
      </c>
      <c r="H182">
        <f>+Casos_PN_CORR[[#This Row],[12-mar]]-Casos_PN_CORR[[#This Row],[11-mar]]</f>
        <v>0</v>
      </c>
      <c r="I182">
        <f>+Casos_PN_CORR[[#This Row],[13-mar]]-Casos_PN_CORR[[#This Row],[12-mar]]</f>
        <v>0</v>
      </c>
      <c r="J182">
        <f>+Casos_PN_CORR[[#This Row],[14-mar]]-Casos_PN_CORR[[#This Row],[13-mar]]</f>
        <v>0</v>
      </c>
      <c r="K182">
        <f>+Casos_PN_CORR[[#This Row],[15-mar]]-Casos_PN_CORR[[#This Row],[14-mar]]</f>
        <v>0</v>
      </c>
      <c r="L182">
        <f>+Casos_PN_CORR[[#This Row],[16-mar]]-Casos_PN_CORR[[#This Row],[15-mar]]</f>
        <v>0</v>
      </c>
      <c r="M182">
        <f>+Casos_PN_CORR[[#This Row],[17-mar]]-Casos_PN_CORR[[#This Row],[16-mar]]</f>
        <v>0</v>
      </c>
      <c r="N182">
        <f>+Casos_PN_CORR[[#This Row],[18-mar]]-Casos_PN_CORR[[#This Row],[17-mar]]</f>
        <v>0</v>
      </c>
      <c r="O182">
        <f>+Casos_PN_CORR[[#This Row],[19-mar]]-Casos_PN_CORR[[#This Row],[18-mar]]</f>
        <v>0</v>
      </c>
      <c r="P182">
        <f>+Casos_PN_CORR[[#This Row],[20-mar]]-Casos_PN_CORR[[#This Row],[19-mar]]</f>
        <v>0</v>
      </c>
      <c r="Q182">
        <f>+Casos_PN_CORR[[#This Row],[21-mar]]-Casos_PN_CORR[[#This Row],[20-mar]]</f>
        <v>0</v>
      </c>
      <c r="R182">
        <f>+Casos_PN_CORR[[#This Row],[22-mar]]-Casos_PN_CORR[[#This Row],[21-mar]]</f>
        <v>0</v>
      </c>
      <c r="S182">
        <f>+Casos_PN_CORR[[#This Row],[23-mar]]-Casos_PN_CORR[[#This Row],[22-mar]]</f>
        <v>0</v>
      </c>
      <c r="T182">
        <f>+Casos_PN_CORR[[#This Row],[24-mar]]-Casos_PN_CORR[[#This Row],[23-mar]]</f>
        <v>0</v>
      </c>
      <c r="U182">
        <f>+Casos_PN_CORR[[#This Row],[25-mar]]-Casos_PN_CORR[[#This Row],[24-mar]]</f>
        <v>0</v>
      </c>
      <c r="V182">
        <f>+Casos_PN_CORR[[#This Row],[26-mar]]-Casos_PN_CORR[[#This Row],[25-mar]]</f>
        <v>0</v>
      </c>
      <c r="W182">
        <f>+Casos_PN_CORR[[#This Row],[27-mar]]-Casos_PN_CORR[[#This Row],[26-mar]]</f>
        <v>0</v>
      </c>
      <c r="X182">
        <f>+Casos_PN_CORR[[#This Row],[28-mar]]-Casos_PN_CORR[[#This Row],[27-mar]]</f>
        <v>0</v>
      </c>
      <c r="Y182">
        <f>+Casos_PN_CORR[[#This Row],[29-mar]]-Casos_PN_CORR[[#This Row],[28-mar]]</f>
        <v>0</v>
      </c>
      <c r="Z182">
        <f>+Casos_PN_CORR[[#This Row],[30-mar]]-Casos_PN_CORR[[#This Row],[29-mar]]</f>
        <v>0</v>
      </c>
      <c r="AA182">
        <f>+Casos_PN_CORR[[#This Row],[31-mar]]-Casos_PN_CORR[[#This Row],[30-mar]]</f>
        <v>0</v>
      </c>
      <c r="AB182">
        <f>+Casos_PN_CORR[[#This Row],[1-abr]]-Casos_PN_CORR[[#This Row],[31-mar]]</f>
        <v>0</v>
      </c>
      <c r="AC182">
        <f>+Casos_PN_CORR[[#This Row],[2-abr]]-Casos_PN_CORR[[#This Row],[1-abr]]</f>
        <v>0</v>
      </c>
      <c r="AD182">
        <f>+Casos_PN_CORR[[#This Row],[3-abr]]-Casos_PN_CORR[[#This Row],[2-abr]]</f>
        <v>0</v>
      </c>
      <c r="AE182">
        <f>+Casos_PN_CORR[[#This Row],[4-abr]]-Casos_PN_CORR[[#This Row],[3-abr]]</f>
        <v>0</v>
      </c>
      <c r="AF182">
        <f>+Casos_PN_CORR[[#This Row],[5-abr]]-Casos_PN_CORR[[#This Row],[4-abr]]</f>
        <v>0</v>
      </c>
      <c r="AG182">
        <f>+Casos_PN_CORR[[#This Row],[6-abr]]-Casos_PN_CORR[[#This Row],[5-abr]]</f>
        <v>0</v>
      </c>
      <c r="AH182">
        <f>+Casos_PN_CORR[[#This Row],[7-abr]]-Casos_PN_CORR[[#This Row],[6-abr]]</f>
        <v>0</v>
      </c>
      <c r="AI182">
        <f>+Casos_PN_CORR[[#This Row],[8-abr]]-Casos_PN_CORR[[#This Row],[7-abr]]</f>
        <v>0</v>
      </c>
      <c r="AJ182">
        <f>+Casos_PN_CORR[[#This Row],[9-abr]]-Casos_PN_CORR[[#This Row],[8-abr]]</f>
        <v>0</v>
      </c>
      <c r="AK182">
        <f>+Casos_PN_CORR[[#This Row],[10-abr]]-Casos_PN_CORR[[#This Row],[9-abr]]</f>
        <v>0</v>
      </c>
      <c r="AL182">
        <f>+Casos_PN_CORR[[#This Row],[11-abr]]-Casos_PN_CORR[[#This Row],[10-abr]]</f>
        <v>0</v>
      </c>
      <c r="AM182">
        <f>+Casos_PN_CORR[[#This Row],[12-abr]]-Casos_PN_CORR[[#This Row],[11-abr]]</f>
        <v>0</v>
      </c>
      <c r="AN182">
        <f>+Casos_PN_CORR[[#This Row],[13-abr]]-Casos_PN_CORR[[#This Row],[12-abr]]</f>
        <v>0</v>
      </c>
      <c r="AO182">
        <f>+Casos_PN_CORR[[#This Row],[14-abr]]-Casos_PN_CORR[[#This Row],[13-abr]]</f>
        <v>0</v>
      </c>
      <c r="AP182">
        <f>+Casos_PN_CORR[[#This Row],[15-abr]]-Casos_PN_CORR[[#This Row],[14-abr]]</f>
        <v>0</v>
      </c>
      <c r="AQ182">
        <f>+Casos_PN_CORR[[#This Row],[16-abr]]-Casos_PN_CORR[[#This Row],[15-abr]]</f>
        <v>0</v>
      </c>
      <c r="AR182">
        <f>+Casos_PN_CORR[[#This Row],[17-abr]]-Casos_PN_CORR[[#This Row],[16-abr]]</f>
        <v>0</v>
      </c>
      <c r="AS182">
        <f>+Casos_PN_CORR[[#This Row],[18-abr]]-Casos_PN_CORR[[#This Row],[17-abr]]</f>
        <v>0</v>
      </c>
      <c r="AT182">
        <f>+Casos_PN_CORR[[#This Row],[19-abr]]-Casos_PN_CORR[[#This Row],[18-abr]]</f>
        <v>0</v>
      </c>
      <c r="AU182">
        <f>+Casos_PN_CORR[[#This Row],[20-abr]]-Casos_PN_CORR[[#This Row],[19-abr]]</f>
        <v>0</v>
      </c>
      <c r="AV182">
        <f>+Casos_PN_CORR[[#This Row],[21-abr]]-Casos_PN_CORR[[#This Row],[20-abr]]</f>
        <v>0</v>
      </c>
      <c r="AW182">
        <f>+Casos_PN_CORR[[#This Row],[22-abr]]-Casos_PN_CORR[[#This Row],[21-abr]]</f>
        <v>0</v>
      </c>
      <c r="AX182">
        <f>+Casos_PN_CORR[[#This Row],[23-abr]]-Casos_PN_CORR[[#This Row],[22-abr]]</f>
        <v>0</v>
      </c>
      <c r="AY182">
        <f>+Casos_PN_CORR[[#This Row],[24-abr]]-Casos_PN_CORR[[#This Row],[23-abr]]</f>
        <v>0</v>
      </c>
      <c r="AZ182">
        <f>+Casos_PN_CORR[[#This Row],[25-abr]]-Casos_PN_CORR[[#This Row],[24-abr]]</f>
        <v>0</v>
      </c>
      <c r="BA182">
        <f>+Casos_PN_CORR[[#This Row],[26-abr]]-Casos_PN_CORR[[#This Row],[25-abr]]</f>
        <v>0</v>
      </c>
      <c r="BB182">
        <f>+Casos_PN_CORR[[#This Row],[27-abr]]-Casos_PN_CORR[[#This Row],[26-abr]]</f>
        <v>0</v>
      </c>
      <c r="BC182">
        <f>+Casos_PN_CORR[[#This Row],[28-abr]]-Casos_PN_CORR[[#This Row],[27-abr]]</f>
        <v>0</v>
      </c>
      <c r="BD182">
        <f>+Casos_PN_CORR[[#This Row],[29-abr]]-Casos_PN_CORR[[#This Row],[28-abr]]</f>
        <v>0</v>
      </c>
      <c r="BE182">
        <f>+Casos_PN_CORR[[#This Row],[30-abr]]-Casos_PN_CORR[[#This Row],[29-abr]]</f>
        <v>0</v>
      </c>
      <c r="BF182">
        <f>+Casos_PN_CORR[[#This Row],[1-may]]-Casos_PN_CORR[[#This Row],[30-abr]]</f>
        <v>0</v>
      </c>
      <c r="BG182">
        <f>+Casos_PN_CORR[[#This Row],[2-may]]-Casos_PN_CORR[[#This Row],[1-may]]</f>
        <v>0</v>
      </c>
      <c r="BH182">
        <f>+Casos_PN_CORR[[#This Row],[3-may]]-Casos_PN_CORR[[#This Row],[2-may]]</f>
        <v>0</v>
      </c>
      <c r="BI182">
        <f>+Casos_PN_CORR[[#This Row],[4-may]]-Casos_PN_CORR[[#This Row],[3-may]]</f>
        <v>0</v>
      </c>
      <c r="BJ182">
        <f>+Casos_PN_CORR[[#This Row],[5-may]]-Casos_PN_CORR[[#This Row],[4-may]]</f>
        <v>0</v>
      </c>
      <c r="BK182">
        <f>+Casos_PN_CORR[[#This Row],[6-may]]-Casos_PN_CORR[[#This Row],[5-may]]</f>
        <v>0</v>
      </c>
      <c r="BL182">
        <f>+Casos_PN_CORR[[#This Row],[7-may]]-Casos_PN_CORR[[#This Row],[6-may]]</f>
        <v>0</v>
      </c>
      <c r="BM182">
        <f>+Casos_PN_CORR[[#This Row],[8-may]]-Casos_PN_CORR[[#This Row],[7-may]]</f>
        <v>0</v>
      </c>
      <c r="BN182">
        <f>+Casos_PN_CORR[[#This Row],[9-may]]-Casos_PN_CORR[[#This Row],[8-may]]</f>
        <v>0</v>
      </c>
      <c r="BO182">
        <f>+Casos_PN_CORR[[#This Row],[10-may]]-Casos_PN_CORR[[#This Row],[9-may]]</f>
        <v>0</v>
      </c>
      <c r="BP182">
        <f>+Casos_PN_CORR[[#This Row],[11-may]]-Casos_PN_CORR[[#This Row],[10-may]]</f>
        <v>0</v>
      </c>
      <c r="BQ182">
        <f>+Casos_PN_CORR[[#This Row],[12-may]]-Casos_PN_CORR[[#This Row],[11-may]]</f>
        <v>0</v>
      </c>
      <c r="BR182">
        <f>+Casos_PN_CORR[[#This Row],[13-may]]-Casos_PN_CORR[[#This Row],[12-may]]</f>
        <v>0</v>
      </c>
      <c r="BS182">
        <f>+Casos_PN_CORR[[#This Row],[14-may]]-Casos_PN_CORR[[#This Row],[13-may]]</f>
        <v>0</v>
      </c>
      <c r="BT182">
        <f>+Casos_PN_CORR[[#This Row],[15-may]]-Casos_PN_CORR[[#This Row],[14-may]]</f>
        <v>0</v>
      </c>
      <c r="BU182">
        <f>+Casos_PN_CORR[[#This Row],[16-may]]-Casos_PN_CORR[[#This Row],[15-may]]</f>
        <v>0</v>
      </c>
      <c r="BV182">
        <f>+Casos_PN_CORR[[#This Row],[17-may]]-Casos_PN_CORR[[#This Row],[16-may]]</f>
        <v>0</v>
      </c>
      <c r="BW182">
        <f>+Casos_PN_CORR[[#This Row],[18-may]]-Casos_PN_CORR[[#This Row],[17-may]]</f>
        <v>0</v>
      </c>
      <c r="BX182">
        <f>+Casos_PN_CORR[[#This Row],[19-may]]-Casos_PN_CORR[[#This Row],[18-may]]</f>
        <v>0</v>
      </c>
      <c r="BY182">
        <f>+Casos_PN_CORR[[#This Row],[20-may]]-Casos_PN_CORR[[#This Row],[19-may]]</f>
        <v>0</v>
      </c>
      <c r="BZ182">
        <f>+Casos_PN_CORR[[#This Row],[21-may]]-Casos_PN_CORR[[#This Row],[20-may]]</f>
        <v>0</v>
      </c>
      <c r="CA182">
        <f>+Casos_PN_CORR[[#This Row],[22-may]]-Casos_PN_CORR[[#This Row],[21-may]]</f>
        <v>0</v>
      </c>
      <c r="CB182">
        <f>+Casos_PN_CORR[[#This Row],[23-may]]-Casos_PN_CORR[[#This Row],[22-may]]</f>
        <v>0</v>
      </c>
      <c r="CC182">
        <f>+Casos_PN_CORR[[#This Row],[24-may]]-Casos_PN_CORR[[#This Row],[23-may]]</f>
        <v>0</v>
      </c>
      <c r="CD182">
        <f>+Casos_PN_CORR[[#This Row],[25-may]]-Casos_PN_CORR[[#This Row],[24-may]]</f>
        <v>0</v>
      </c>
      <c r="CE182">
        <f>+Casos_PN_CORR[[#This Row],[26-may]]-Casos_PN_CORR[[#This Row],[25-may]]</f>
        <v>0</v>
      </c>
      <c r="CF182">
        <f>+Casos_PN_CORR[[#This Row],[27-may]]-Casos_PN_CORR[[#This Row],[26-may]]</f>
        <v>0</v>
      </c>
      <c r="CG182">
        <f>+Casos_PN_CORR[[#This Row],[28-may]]-Casos_PN_CORR[[#This Row],[27-may]]</f>
        <v>0</v>
      </c>
      <c r="CH182">
        <f>+Casos_PN_CORR[[#This Row],[29-may]]-Casos_PN_CORR[[#This Row],[28-may]]</f>
        <v>0</v>
      </c>
      <c r="CI182">
        <f>+Casos_PN_CORR[[#This Row],[30-may]]-Casos_PN_CORR[[#This Row],[29-may]]</f>
        <v>0</v>
      </c>
      <c r="CJ182">
        <f>+Casos_PN_CORR[[#This Row],[31-may]]-Casos_PN_CORR[[#This Row],[30-may]]</f>
        <v>0</v>
      </c>
      <c r="CK182">
        <f>+Casos_PN_CORR[[#This Row],[1-jun]]-Casos_PN_CORR[[#This Row],[31-may]]</f>
        <v>0</v>
      </c>
      <c r="CL182">
        <f>+Casos_PN_CORR[[#This Row],[2-jun]]-Casos_PN_CORR[[#This Row],[1-jun]]</f>
        <v>0</v>
      </c>
      <c r="CM182">
        <f>+Casos_PN_CORR[[#This Row],[3-jun]]-Casos_PN_CORR[[#This Row],[2-jun]]</f>
        <v>0</v>
      </c>
      <c r="CN182">
        <f>+Casos_PN_CORR[[#This Row],[4-jun]]-Casos_PN_CORR[[#This Row],[3-jun]]</f>
        <v>0</v>
      </c>
      <c r="CO182">
        <f>+Casos_PN_CORR[[#This Row],[5-jun]]-Casos_PN_CORR[[#This Row],[4-jun]]</f>
        <v>0</v>
      </c>
      <c r="CP182">
        <f>+Casos_PN_CORR[[#This Row],[6-jun]]-Casos_PN_CORR[[#This Row],[5-jun]]</f>
        <v>0</v>
      </c>
    </row>
    <row r="183" spans="1:94">
      <c r="A183">
        <v>70204</v>
      </c>
      <c r="B183" s="2" t="s">
        <v>102</v>
      </c>
      <c r="C183" s="2" t="s">
        <v>161</v>
      </c>
      <c r="D183" s="2" t="s">
        <v>340</v>
      </c>
      <c r="E183" s="4">
        <f t="shared" si="2"/>
        <v>0</v>
      </c>
      <c r="F183">
        <f>+Casos_PN_CORR[[#This Row],[10-mar]]</f>
        <v>0</v>
      </c>
      <c r="G183">
        <f>+Casos_PN_CORR[[#This Row],[11-mar]]-Casos_PN_CORR[[#This Row],[10-mar]]</f>
        <v>0</v>
      </c>
      <c r="H183">
        <f>+Casos_PN_CORR[[#This Row],[12-mar]]-Casos_PN_CORR[[#This Row],[11-mar]]</f>
        <v>0</v>
      </c>
      <c r="I183">
        <f>+Casos_PN_CORR[[#This Row],[13-mar]]-Casos_PN_CORR[[#This Row],[12-mar]]</f>
        <v>0</v>
      </c>
      <c r="J183">
        <f>+Casos_PN_CORR[[#This Row],[14-mar]]-Casos_PN_CORR[[#This Row],[13-mar]]</f>
        <v>0</v>
      </c>
      <c r="K183">
        <f>+Casos_PN_CORR[[#This Row],[15-mar]]-Casos_PN_CORR[[#This Row],[14-mar]]</f>
        <v>0</v>
      </c>
      <c r="L183">
        <f>+Casos_PN_CORR[[#This Row],[16-mar]]-Casos_PN_CORR[[#This Row],[15-mar]]</f>
        <v>0</v>
      </c>
      <c r="M183">
        <f>+Casos_PN_CORR[[#This Row],[17-mar]]-Casos_PN_CORR[[#This Row],[16-mar]]</f>
        <v>0</v>
      </c>
      <c r="N183">
        <f>+Casos_PN_CORR[[#This Row],[18-mar]]-Casos_PN_CORR[[#This Row],[17-mar]]</f>
        <v>0</v>
      </c>
      <c r="O183">
        <f>+Casos_PN_CORR[[#This Row],[19-mar]]-Casos_PN_CORR[[#This Row],[18-mar]]</f>
        <v>0</v>
      </c>
      <c r="P183">
        <f>+Casos_PN_CORR[[#This Row],[20-mar]]-Casos_PN_CORR[[#This Row],[19-mar]]</f>
        <v>0</v>
      </c>
      <c r="Q183">
        <f>+Casos_PN_CORR[[#This Row],[21-mar]]-Casos_PN_CORR[[#This Row],[20-mar]]</f>
        <v>0</v>
      </c>
      <c r="R183">
        <f>+Casos_PN_CORR[[#This Row],[22-mar]]-Casos_PN_CORR[[#This Row],[21-mar]]</f>
        <v>0</v>
      </c>
      <c r="S183">
        <f>+Casos_PN_CORR[[#This Row],[23-mar]]-Casos_PN_CORR[[#This Row],[22-mar]]</f>
        <v>0</v>
      </c>
      <c r="T183">
        <f>+Casos_PN_CORR[[#This Row],[24-mar]]-Casos_PN_CORR[[#This Row],[23-mar]]</f>
        <v>0</v>
      </c>
      <c r="U183">
        <f>+Casos_PN_CORR[[#This Row],[25-mar]]-Casos_PN_CORR[[#This Row],[24-mar]]</f>
        <v>0</v>
      </c>
      <c r="V183">
        <f>+Casos_PN_CORR[[#This Row],[26-mar]]-Casos_PN_CORR[[#This Row],[25-mar]]</f>
        <v>0</v>
      </c>
      <c r="W183">
        <f>+Casos_PN_CORR[[#This Row],[27-mar]]-Casos_PN_CORR[[#This Row],[26-mar]]</f>
        <v>0</v>
      </c>
      <c r="X183">
        <f>+Casos_PN_CORR[[#This Row],[28-mar]]-Casos_PN_CORR[[#This Row],[27-mar]]</f>
        <v>0</v>
      </c>
      <c r="Y183">
        <f>+Casos_PN_CORR[[#This Row],[29-mar]]-Casos_PN_CORR[[#This Row],[28-mar]]</f>
        <v>0</v>
      </c>
      <c r="Z183">
        <f>+Casos_PN_CORR[[#This Row],[30-mar]]-Casos_PN_CORR[[#This Row],[29-mar]]</f>
        <v>0</v>
      </c>
      <c r="AA183">
        <f>+Casos_PN_CORR[[#This Row],[31-mar]]-Casos_PN_CORR[[#This Row],[30-mar]]</f>
        <v>0</v>
      </c>
      <c r="AB183">
        <f>+Casos_PN_CORR[[#This Row],[1-abr]]-Casos_PN_CORR[[#This Row],[31-mar]]</f>
        <v>0</v>
      </c>
      <c r="AC183">
        <f>+Casos_PN_CORR[[#This Row],[2-abr]]-Casos_PN_CORR[[#This Row],[1-abr]]</f>
        <v>0</v>
      </c>
      <c r="AD183">
        <f>+Casos_PN_CORR[[#This Row],[3-abr]]-Casos_PN_CORR[[#This Row],[2-abr]]</f>
        <v>0</v>
      </c>
      <c r="AE183">
        <f>+Casos_PN_CORR[[#This Row],[4-abr]]-Casos_PN_CORR[[#This Row],[3-abr]]</f>
        <v>0</v>
      </c>
      <c r="AF183">
        <f>+Casos_PN_CORR[[#This Row],[5-abr]]-Casos_PN_CORR[[#This Row],[4-abr]]</f>
        <v>0</v>
      </c>
      <c r="AG183">
        <f>+Casos_PN_CORR[[#This Row],[6-abr]]-Casos_PN_CORR[[#This Row],[5-abr]]</f>
        <v>0</v>
      </c>
      <c r="AH183">
        <f>+Casos_PN_CORR[[#This Row],[7-abr]]-Casos_PN_CORR[[#This Row],[6-abr]]</f>
        <v>0</v>
      </c>
      <c r="AI183">
        <f>+Casos_PN_CORR[[#This Row],[8-abr]]-Casos_PN_CORR[[#This Row],[7-abr]]</f>
        <v>0</v>
      </c>
      <c r="AJ183">
        <f>+Casos_PN_CORR[[#This Row],[9-abr]]-Casos_PN_CORR[[#This Row],[8-abr]]</f>
        <v>0</v>
      </c>
      <c r="AK183">
        <f>+Casos_PN_CORR[[#This Row],[10-abr]]-Casos_PN_CORR[[#This Row],[9-abr]]</f>
        <v>0</v>
      </c>
      <c r="AL183">
        <f>+Casos_PN_CORR[[#This Row],[11-abr]]-Casos_PN_CORR[[#This Row],[10-abr]]</f>
        <v>0</v>
      </c>
      <c r="AM183">
        <f>+Casos_PN_CORR[[#This Row],[12-abr]]-Casos_PN_CORR[[#This Row],[11-abr]]</f>
        <v>0</v>
      </c>
      <c r="AN183">
        <f>+Casos_PN_CORR[[#This Row],[13-abr]]-Casos_PN_CORR[[#This Row],[12-abr]]</f>
        <v>0</v>
      </c>
      <c r="AO183">
        <f>+Casos_PN_CORR[[#This Row],[14-abr]]-Casos_PN_CORR[[#This Row],[13-abr]]</f>
        <v>0</v>
      </c>
      <c r="AP183">
        <f>+Casos_PN_CORR[[#This Row],[15-abr]]-Casos_PN_CORR[[#This Row],[14-abr]]</f>
        <v>0</v>
      </c>
      <c r="AQ183">
        <f>+Casos_PN_CORR[[#This Row],[16-abr]]-Casos_PN_CORR[[#This Row],[15-abr]]</f>
        <v>0</v>
      </c>
      <c r="AR183">
        <f>+Casos_PN_CORR[[#This Row],[17-abr]]-Casos_PN_CORR[[#This Row],[16-abr]]</f>
        <v>0</v>
      </c>
      <c r="AS183">
        <f>+Casos_PN_CORR[[#This Row],[18-abr]]-Casos_PN_CORR[[#This Row],[17-abr]]</f>
        <v>0</v>
      </c>
      <c r="AT183">
        <f>+Casos_PN_CORR[[#This Row],[19-abr]]-Casos_PN_CORR[[#This Row],[18-abr]]</f>
        <v>0</v>
      </c>
      <c r="AU183">
        <f>+Casos_PN_CORR[[#This Row],[20-abr]]-Casos_PN_CORR[[#This Row],[19-abr]]</f>
        <v>0</v>
      </c>
      <c r="AV183">
        <f>+Casos_PN_CORR[[#This Row],[21-abr]]-Casos_PN_CORR[[#This Row],[20-abr]]</f>
        <v>0</v>
      </c>
      <c r="AW183">
        <f>+Casos_PN_CORR[[#This Row],[22-abr]]-Casos_PN_CORR[[#This Row],[21-abr]]</f>
        <v>0</v>
      </c>
      <c r="AX183">
        <f>+Casos_PN_CORR[[#This Row],[23-abr]]-Casos_PN_CORR[[#This Row],[22-abr]]</f>
        <v>0</v>
      </c>
      <c r="AY183">
        <f>+Casos_PN_CORR[[#This Row],[24-abr]]-Casos_PN_CORR[[#This Row],[23-abr]]</f>
        <v>0</v>
      </c>
      <c r="AZ183">
        <f>+Casos_PN_CORR[[#This Row],[25-abr]]-Casos_PN_CORR[[#This Row],[24-abr]]</f>
        <v>0</v>
      </c>
      <c r="BA183">
        <f>+Casos_PN_CORR[[#This Row],[26-abr]]-Casos_PN_CORR[[#This Row],[25-abr]]</f>
        <v>0</v>
      </c>
      <c r="BB183">
        <f>+Casos_PN_CORR[[#This Row],[27-abr]]-Casos_PN_CORR[[#This Row],[26-abr]]</f>
        <v>0</v>
      </c>
      <c r="BC183">
        <f>+Casos_PN_CORR[[#This Row],[28-abr]]-Casos_PN_CORR[[#This Row],[27-abr]]</f>
        <v>0</v>
      </c>
      <c r="BD183">
        <f>+Casos_PN_CORR[[#This Row],[29-abr]]-Casos_PN_CORR[[#This Row],[28-abr]]</f>
        <v>0</v>
      </c>
      <c r="BE183">
        <f>+Casos_PN_CORR[[#This Row],[30-abr]]-Casos_PN_CORR[[#This Row],[29-abr]]</f>
        <v>0</v>
      </c>
      <c r="BF183">
        <f>+Casos_PN_CORR[[#This Row],[1-may]]-Casos_PN_CORR[[#This Row],[30-abr]]</f>
        <v>0</v>
      </c>
      <c r="BG183">
        <f>+Casos_PN_CORR[[#This Row],[2-may]]-Casos_PN_CORR[[#This Row],[1-may]]</f>
        <v>0</v>
      </c>
      <c r="BH183">
        <f>+Casos_PN_CORR[[#This Row],[3-may]]-Casos_PN_CORR[[#This Row],[2-may]]</f>
        <v>0</v>
      </c>
      <c r="BI183">
        <f>+Casos_PN_CORR[[#This Row],[4-may]]-Casos_PN_CORR[[#This Row],[3-may]]</f>
        <v>0</v>
      </c>
      <c r="BJ183">
        <f>+Casos_PN_CORR[[#This Row],[5-may]]-Casos_PN_CORR[[#This Row],[4-may]]</f>
        <v>0</v>
      </c>
      <c r="BK183">
        <f>+Casos_PN_CORR[[#This Row],[6-may]]-Casos_PN_CORR[[#This Row],[5-may]]</f>
        <v>0</v>
      </c>
      <c r="BL183">
        <f>+Casos_PN_CORR[[#This Row],[7-may]]-Casos_PN_CORR[[#This Row],[6-may]]</f>
        <v>0</v>
      </c>
      <c r="BM183">
        <f>+Casos_PN_CORR[[#This Row],[8-may]]-Casos_PN_CORR[[#This Row],[7-may]]</f>
        <v>0</v>
      </c>
      <c r="BN183">
        <f>+Casos_PN_CORR[[#This Row],[9-may]]-Casos_PN_CORR[[#This Row],[8-may]]</f>
        <v>0</v>
      </c>
      <c r="BO183">
        <f>+Casos_PN_CORR[[#This Row],[10-may]]-Casos_PN_CORR[[#This Row],[9-may]]</f>
        <v>0</v>
      </c>
      <c r="BP183">
        <f>+Casos_PN_CORR[[#This Row],[11-may]]-Casos_PN_CORR[[#This Row],[10-may]]</f>
        <v>0</v>
      </c>
      <c r="BQ183">
        <f>+Casos_PN_CORR[[#This Row],[12-may]]-Casos_PN_CORR[[#This Row],[11-may]]</f>
        <v>0</v>
      </c>
      <c r="BR183">
        <f>+Casos_PN_CORR[[#This Row],[13-may]]-Casos_PN_CORR[[#This Row],[12-may]]</f>
        <v>0</v>
      </c>
      <c r="BS183">
        <f>+Casos_PN_CORR[[#This Row],[14-may]]-Casos_PN_CORR[[#This Row],[13-may]]</f>
        <v>0</v>
      </c>
      <c r="BT183">
        <f>+Casos_PN_CORR[[#This Row],[15-may]]-Casos_PN_CORR[[#This Row],[14-may]]</f>
        <v>0</v>
      </c>
      <c r="BU183">
        <f>+Casos_PN_CORR[[#This Row],[16-may]]-Casos_PN_CORR[[#This Row],[15-may]]</f>
        <v>0</v>
      </c>
      <c r="BV183">
        <f>+Casos_PN_CORR[[#This Row],[17-may]]-Casos_PN_CORR[[#This Row],[16-may]]</f>
        <v>0</v>
      </c>
      <c r="BW183">
        <f>+Casos_PN_CORR[[#This Row],[18-may]]-Casos_PN_CORR[[#This Row],[17-may]]</f>
        <v>0</v>
      </c>
      <c r="BX183">
        <f>+Casos_PN_CORR[[#This Row],[19-may]]-Casos_PN_CORR[[#This Row],[18-may]]</f>
        <v>0</v>
      </c>
      <c r="BY183">
        <f>+Casos_PN_CORR[[#This Row],[20-may]]-Casos_PN_CORR[[#This Row],[19-may]]</f>
        <v>0</v>
      </c>
      <c r="BZ183">
        <f>+Casos_PN_CORR[[#This Row],[21-may]]-Casos_PN_CORR[[#This Row],[20-may]]</f>
        <v>0</v>
      </c>
      <c r="CA183">
        <f>+Casos_PN_CORR[[#This Row],[22-may]]-Casos_PN_CORR[[#This Row],[21-may]]</f>
        <v>0</v>
      </c>
      <c r="CB183">
        <f>+Casos_PN_CORR[[#This Row],[23-may]]-Casos_PN_CORR[[#This Row],[22-may]]</f>
        <v>0</v>
      </c>
      <c r="CC183">
        <f>+Casos_PN_CORR[[#This Row],[24-may]]-Casos_PN_CORR[[#This Row],[23-may]]</f>
        <v>0</v>
      </c>
      <c r="CD183">
        <f>+Casos_PN_CORR[[#This Row],[25-may]]-Casos_PN_CORR[[#This Row],[24-may]]</f>
        <v>0</v>
      </c>
      <c r="CE183">
        <f>+Casos_PN_CORR[[#This Row],[26-may]]-Casos_PN_CORR[[#This Row],[25-may]]</f>
        <v>0</v>
      </c>
      <c r="CF183">
        <f>+Casos_PN_CORR[[#This Row],[27-may]]-Casos_PN_CORR[[#This Row],[26-may]]</f>
        <v>0</v>
      </c>
      <c r="CG183">
        <f>+Casos_PN_CORR[[#This Row],[28-may]]-Casos_PN_CORR[[#This Row],[27-may]]</f>
        <v>0</v>
      </c>
      <c r="CH183">
        <f>+Casos_PN_CORR[[#This Row],[29-may]]-Casos_PN_CORR[[#This Row],[28-may]]</f>
        <v>0</v>
      </c>
      <c r="CI183">
        <f>+Casos_PN_CORR[[#This Row],[30-may]]-Casos_PN_CORR[[#This Row],[29-may]]</f>
        <v>0</v>
      </c>
      <c r="CJ183">
        <f>+Casos_PN_CORR[[#This Row],[31-may]]-Casos_PN_CORR[[#This Row],[30-may]]</f>
        <v>0</v>
      </c>
      <c r="CK183">
        <f>+Casos_PN_CORR[[#This Row],[1-jun]]-Casos_PN_CORR[[#This Row],[31-may]]</f>
        <v>0</v>
      </c>
      <c r="CL183">
        <f>+Casos_PN_CORR[[#This Row],[2-jun]]-Casos_PN_CORR[[#This Row],[1-jun]]</f>
        <v>0</v>
      </c>
      <c r="CM183">
        <f>+Casos_PN_CORR[[#This Row],[3-jun]]-Casos_PN_CORR[[#This Row],[2-jun]]</f>
        <v>0</v>
      </c>
      <c r="CN183">
        <f>+Casos_PN_CORR[[#This Row],[4-jun]]-Casos_PN_CORR[[#This Row],[3-jun]]</f>
        <v>0</v>
      </c>
      <c r="CO183">
        <f>+Casos_PN_CORR[[#This Row],[5-jun]]-Casos_PN_CORR[[#This Row],[4-jun]]</f>
        <v>0</v>
      </c>
      <c r="CP183">
        <f>+Casos_PN_CORR[[#This Row],[6-jun]]-Casos_PN_CORR[[#This Row],[5-jun]]</f>
        <v>0</v>
      </c>
    </row>
    <row r="184" spans="1:94">
      <c r="A184">
        <v>60304</v>
      </c>
      <c r="B184" s="2" t="s">
        <v>214</v>
      </c>
      <c r="C184" s="2" t="s">
        <v>334</v>
      </c>
      <c r="D184" s="2" t="s">
        <v>341</v>
      </c>
      <c r="E184" s="4">
        <f t="shared" si="2"/>
        <v>0</v>
      </c>
      <c r="F184">
        <f>+Casos_PN_CORR[[#This Row],[10-mar]]</f>
        <v>0</v>
      </c>
      <c r="G184">
        <f>+Casos_PN_CORR[[#This Row],[11-mar]]-Casos_PN_CORR[[#This Row],[10-mar]]</f>
        <v>0</v>
      </c>
      <c r="H184">
        <f>+Casos_PN_CORR[[#This Row],[12-mar]]-Casos_PN_CORR[[#This Row],[11-mar]]</f>
        <v>0</v>
      </c>
      <c r="I184">
        <f>+Casos_PN_CORR[[#This Row],[13-mar]]-Casos_PN_CORR[[#This Row],[12-mar]]</f>
        <v>0</v>
      </c>
      <c r="J184">
        <f>+Casos_PN_CORR[[#This Row],[14-mar]]-Casos_PN_CORR[[#This Row],[13-mar]]</f>
        <v>0</v>
      </c>
      <c r="K184">
        <f>+Casos_PN_CORR[[#This Row],[15-mar]]-Casos_PN_CORR[[#This Row],[14-mar]]</f>
        <v>0</v>
      </c>
      <c r="L184">
        <f>+Casos_PN_CORR[[#This Row],[16-mar]]-Casos_PN_CORR[[#This Row],[15-mar]]</f>
        <v>0</v>
      </c>
      <c r="M184">
        <f>+Casos_PN_CORR[[#This Row],[17-mar]]-Casos_PN_CORR[[#This Row],[16-mar]]</f>
        <v>0</v>
      </c>
      <c r="N184">
        <f>+Casos_PN_CORR[[#This Row],[18-mar]]-Casos_PN_CORR[[#This Row],[17-mar]]</f>
        <v>0</v>
      </c>
      <c r="O184">
        <f>+Casos_PN_CORR[[#This Row],[19-mar]]-Casos_PN_CORR[[#This Row],[18-mar]]</f>
        <v>0</v>
      </c>
      <c r="P184">
        <f>+Casos_PN_CORR[[#This Row],[20-mar]]-Casos_PN_CORR[[#This Row],[19-mar]]</f>
        <v>0</v>
      </c>
      <c r="Q184">
        <f>+Casos_PN_CORR[[#This Row],[21-mar]]-Casos_PN_CORR[[#This Row],[20-mar]]</f>
        <v>0</v>
      </c>
      <c r="R184">
        <f>+Casos_PN_CORR[[#This Row],[22-mar]]-Casos_PN_CORR[[#This Row],[21-mar]]</f>
        <v>0</v>
      </c>
      <c r="S184">
        <f>+Casos_PN_CORR[[#This Row],[23-mar]]-Casos_PN_CORR[[#This Row],[22-mar]]</f>
        <v>0</v>
      </c>
      <c r="T184">
        <f>+Casos_PN_CORR[[#This Row],[24-mar]]-Casos_PN_CORR[[#This Row],[23-mar]]</f>
        <v>0</v>
      </c>
      <c r="U184">
        <f>+Casos_PN_CORR[[#This Row],[25-mar]]-Casos_PN_CORR[[#This Row],[24-mar]]</f>
        <v>0</v>
      </c>
      <c r="V184">
        <f>+Casos_PN_CORR[[#This Row],[26-mar]]-Casos_PN_CORR[[#This Row],[25-mar]]</f>
        <v>0</v>
      </c>
      <c r="W184">
        <f>+Casos_PN_CORR[[#This Row],[27-mar]]-Casos_PN_CORR[[#This Row],[26-mar]]</f>
        <v>0</v>
      </c>
      <c r="X184">
        <f>+Casos_PN_CORR[[#This Row],[28-mar]]-Casos_PN_CORR[[#This Row],[27-mar]]</f>
        <v>0</v>
      </c>
      <c r="Y184">
        <f>+Casos_PN_CORR[[#This Row],[29-mar]]-Casos_PN_CORR[[#This Row],[28-mar]]</f>
        <v>0</v>
      </c>
      <c r="Z184">
        <f>+Casos_PN_CORR[[#This Row],[30-mar]]-Casos_PN_CORR[[#This Row],[29-mar]]</f>
        <v>0</v>
      </c>
      <c r="AA184">
        <f>+Casos_PN_CORR[[#This Row],[31-mar]]-Casos_PN_CORR[[#This Row],[30-mar]]</f>
        <v>0</v>
      </c>
      <c r="AB184">
        <f>+Casos_PN_CORR[[#This Row],[1-abr]]-Casos_PN_CORR[[#This Row],[31-mar]]</f>
        <v>0</v>
      </c>
      <c r="AC184">
        <f>+Casos_PN_CORR[[#This Row],[2-abr]]-Casos_PN_CORR[[#This Row],[1-abr]]</f>
        <v>0</v>
      </c>
      <c r="AD184">
        <f>+Casos_PN_CORR[[#This Row],[3-abr]]-Casos_PN_CORR[[#This Row],[2-abr]]</f>
        <v>0</v>
      </c>
      <c r="AE184">
        <f>+Casos_PN_CORR[[#This Row],[4-abr]]-Casos_PN_CORR[[#This Row],[3-abr]]</f>
        <v>0</v>
      </c>
      <c r="AF184">
        <f>+Casos_PN_CORR[[#This Row],[5-abr]]-Casos_PN_CORR[[#This Row],[4-abr]]</f>
        <v>0</v>
      </c>
      <c r="AG184">
        <f>+Casos_PN_CORR[[#This Row],[6-abr]]-Casos_PN_CORR[[#This Row],[5-abr]]</f>
        <v>0</v>
      </c>
      <c r="AH184">
        <f>+Casos_PN_CORR[[#This Row],[7-abr]]-Casos_PN_CORR[[#This Row],[6-abr]]</f>
        <v>0</v>
      </c>
      <c r="AI184">
        <f>+Casos_PN_CORR[[#This Row],[8-abr]]-Casos_PN_CORR[[#This Row],[7-abr]]</f>
        <v>0</v>
      </c>
      <c r="AJ184">
        <f>+Casos_PN_CORR[[#This Row],[9-abr]]-Casos_PN_CORR[[#This Row],[8-abr]]</f>
        <v>0</v>
      </c>
      <c r="AK184">
        <f>+Casos_PN_CORR[[#This Row],[10-abr]]-Casos_PN_CORR[[#This Row],[9-abr]]</f>
        <v>0</v>
      </c>
      <c r="AL184">
        <f>+Casos_PN_CORR[[#This Row],[11-abr]]-Casos_PN_CORR[[#This Row],[10-abr]]</f>
        <v>0</v>
      </c>
      <c r="AM184">
        <f>+Casos_PN_CORR[[#This Row],[12-abr]]-Casos_PN_CORR[[#This Row],[11-abr]]</f>
        <v>0</v>
      </c>
      <c r="AN184">
        <f>+Casos_PN_CORR[[#This Row],[13-abr]]-Casos_PN_CORR[[#This Row],[12-abr]]</f>
        <v>0</v>
      </c>
      <c r="AO184">
        <f>+Casos_PN_CORR[[#This Row],[14-abr]]-Casos_PN_CORR[[#This Row],[13-abr]]</f>
        <v>0</v>
      </c>
      <c r="AP184">
        <f>+Casos_PN_CORR[[#This Row],[15-abr]]-Casos_PN_CORR[[#This Row],[14-abr]]</f>
        <v>0</v>
      </c>
      <c r="AQ184">
        <f>+Casos_PN_CORR[[#This Row],[16-abr]]-Casos_PN_CORR[[#This Row],[15-abr]]</f>
        <v>0</v>
      </c>
      <c r="AR184">
        <f>+Casos_PN_CORR[[#This Row],[17-abr]]-Casos_PN_CORR[[#This Row],[16-abr]]</f>
        <v>0</v>
      </c>
      <c r="AS184">
        <f>+Casos_PN_CORR[[#This Row],[18-abr]]-Casos_PN_CORR[[#This Row],[17-abr]]</f>
        <v>0</v>
      </c>
      <c r="AT184">
        <f>+Casos_PN_CORR[[#This Row],[19-abr]]-Casos_PN_CORR[[#This Row],[18-abr]]</f>
        <v>0</v>
      </c>
      <c r="AU184">
        <f>+Casos_PN_CORR[[#This Row],[20-abr]]-Casos_PN_CORR[[#This Row],[19-abr]]</f>
        <v>0</v>
      </c>
      <c r="AV184">
        <f>+Casos_PN_CORR[[#This Row],[21-abr]]-Casos_PN_CORR[[#This Row],[20-abr]]</f>
        <v>0</v>
      </c>
      <c r="AW184">
        <f>+Casos_PN_CORR[[#This Row],[22-abr]]-Casos_PN_CORR[[#This Row],[21-abr]]</f>
        <v>0</v>
      </c>
      <c r="AX184">
        <f>+Casos_PN_CORR[[#This Row],[23-abr]]-Casos_PN_CORR[[#This Row],[22-abr]]</f>
        <v>0</v>
      </c>
      <c r="AY184">
        <f>+Casos_PN_CORR[[#This Row],[24-abr]]-Casos_PN_CORR[[#This Row],[23-abr]]</f>
        <v>0</v>
      </c>
      <c r="AZ184">
        <f>+Casos_PN_CORR[[#This Row],[25-abr]]-Casos_PN_CORR[[#This Row],[24-abr]]</f>
        <v>0</v>
      </c>
      <c r="BA184">
        <f>+Casos_PN_CORR[[#This Row],[26-abr]]-Casos_PN_CORR[[#This Row],[25-abr]]</f>
        <v>0</v>
      </c>
      <c r="BB184">
        <f>+Casos_PN_CORR[[#This Row],[27-abr]]-Casos_PN_CORR[[#This Row],[26-abr]]</f>
        <v>0</v>
      </c>
      <c r="BC184">
        <f>+Casos_PN_CORR[[#This Row],[28-abr]]-Casos_PN_CORR[[#This Row],[27-abr]]</f>
        <v>0</v>
      </c>
      <c r="BD184">
        <f>+Casos_PN_CORR[[#This Row],[29-abr]]-Casos_PN_CORR[[#This Row],[28-abr]]</f>
        <v>0</v>
      </c>
      <c r="BE184">
        <f>+Casos_PN_CORR[[#This Row],[30-abr]]-Casos_PN_CORR[[#This Row],[29-abr]]</f>
        <v>0</v>
      </c>
      <c r="BF184">
        <f>+Casos_PN_CORR[[#This Row],[1-may]]-Casos_PN_CORR[[#This Row],[30-abr]]</f>
        <v>0</v>
      </c>
      <c r="BG184">
        <f>+Casos_PN_CORR[[#This Row],[2-may]]-Casos_PN_CORR[[#This Row],[1-may]]</f>
        <v>0</v>
      </c>
      <c r="BH184">
        <f>+Casos_PN_CORR[[#This Row],[3-may]]-Casos_PN_CORR[[#This Row],[2-may]]</f>
        <v>0</v>
      </c>
      <c r="BI184">
        <f>+Casos_PN_CORR[[#This Row],[4-may]]-Casos_PN_CORR[[#This Row],[3-may]]</f>
        <v>0</v>
      </c>
      <c r="BJ184">
        <f>+Casos_PN_CORR[[#This Row],[5-may]]-Casos_PN_CORR[[#This Row],[4-may]]</f>
        <v>0</v>
      </c>
      <c r="BK184">
        <f>+Casos_PN_CORR[[#This Row],[6-may]]-Casos_PN_CORR[[#This Row],[5-may]]</f>
        <v>0</v>
      </c>
      <c r="BL184">
        <f>+Casos_PN_CORR[[#This Row],[7-may]]-Casos_PN_CORR[[#This Row],[6-may]]</f>
        <v>0</v>
      </c>
      <c r="BM184">
        <f>+Casos_PN_CORR[[#This Row],[8-may]]-Casos_PN_CORR[[#This Row],[7-may]]</f>
        <v>0</v>
      </c>
      <c r="BN184">
        <f>+Casos_PN_CORR[[#This Row],[9-may]]-Casos_PN_CORR[[#This Row],[8-may]]</f>
        <v>0</v>
      </c>
      <c r="BO184">
        <f>+Casos_PN_CORR[[#This Row],[10-may]]-Casos_PN_CORR[[#This Row],[9-may]]</f>
        <v>0</v>
      </c>
      <c r="BP184">
        <f>+Casos_PN_CORR[[#This Row],[11-may]]-Casos_PN_CORR[[#This Row],[10-may]]</f>
        <v>0</v>
      </c>
      <c r="BQ184">
        <f>+Casos_PN_CORR[[#This Row],[12-may]]-Casos_PN_CORR[[#This Row],[11-may]]</f>
        <v>0</v>
      </c>
      <c r="BR184">
        <f>+Casos_PN_CORR[[#This Row],[13-may]]-Casos_PN_CORR[[#This Row],[12-may]]</f>
        <v>0</v>
      </c>
      <c r="BS184">
        <f>+Casos_PN_CORR[[#This Row],[14-may]]-Casos_PN_CORR[[#This Row],[13-may]]</f>
        <v>0</v>
      </c>
      <c r="BT184">
        <f>+Casos_PN_CORR[[#This Row],[15-may]]-Casos_PN_CORR[[#This Row],[14-may]]</f>
        <v>0</v>
      </c>
      <c r="BU184">
        <f>+Casos_PN_CORR[[#This Row],[16-may]]-Casos_PN_CORR[[#This Row],[15-may]]</f>
        <v>0</v>
      </c>
      <c r="BV184">
        <f>+Casos_PN_CORR[[#This Row],[17-may]]-Casos_PN_CORR[[#This Row],[16-may]]</f>
        <v>0</v>
      </c>
      <c r="BW184">
        <f>+Casos_PN_CORR[[#This Row],[18-may]]-Casos_PN_CORR[[#This Row],[17-may]]</f>
        <v>0</v>
      </c>
      <c r="BX184">
        <f>+Casos_PN_CORR[[#This Row],[19-may]]-Casos_PN_CORR[[#This Row],[18-may]]</f>
        <v>0</v>
      </c>
      <c r="BY184">
        <f>+Casos_PN_CORR[[#This Row],[20-may]]-Casos_PN_CORR[[#This Row],[19-may]]</f>
        <v>0</v>
      </c>
      <c r="BZ184">
        <f>+Casos_PN_CORR[[#This Row],[21-may]]-Casos_PN_CORR[[#This Row],[20-may]]</f>
        <v>0</v>
      </c>
      <c r="CA184">
        <f>+Casos_PN_CORR[[#This Row],[22-may]]-Casos_PN_CORR[[#This Row],[21-may]]</f>
        <v>0</v>
      </c>
      <c r="CB184">
        <f>+Casos_PN_CORR[[#This Row],[23-may]]-Casos_PN_CORR[[#This Row],[22-may]]</f>
        <v>0</v>
      </c>
      <c r="CC184">
        <f>+Casos_PN_CORR[[#This Row],[24-may]]-Casos_PN_CORR[[#This Row],[23-may]]</f>
        <v>0</v>
      </c>
      <c r="CD184">
        <f>+Casos_PN_CORR[[#This Row],[25-may]]-Casos_PN_CORR[[#This Row],[24-may]]</f>
        <v>0</v>
      </c>
      <c r="CE184">
        <f>+Casos_PN_CORR[[#This Row],[26-may]]-Casos_PN_CORR[[#This Row],[25-may]]</f>
        <v>0</v>
      </c>
      <c r="CF184">
        <f>+Casos_PN_CORR[[#This Row],[27-may]]-Casos_PN_CORR[[#This Row],[26-may]]</f>
        <v>0</v>
      </c>
      <c r="CG184">
        <f>+Casos_PN_CORR[[#This Row],[28-may]]-Casos_PN_CORR[[#This Row],[27-may]]</f>
        <v>0</v>
      </c>
      <c r="CH184">
        <f>+Casos_PN_CORR[[#This Row],[29-may]]-Casos_PN_CORR[[#This Row],[28-may]]</f>
        <v>0</v>
      </c>
      <c r="CI184">
        <f>+Casos_PN_CORR[[#This Row],[30-may]]-Casos_PN_CORR[[#This Row],[29-may]]</f>
        <v>0</v>
      </c>
      <c r="CJ184">
        <f>+Casos_PN_CORR[[#This Row],[31-may]]-Casos_PN_CORR[[#This Row],[30-may]]</f>
        <v>0</v>
      </c>
      <c r="CK184">
        <f>+Casos_PN_CORR[[#This Row],[1-jun]]-Casos_PN_CORR[[#This Row],[31-may]]</f>
        <v>0</v>
      </c>
      <c r="CL184">
        <f>+Casos_PN_CORR[[#This Row],[2-jun]]-Casos_PN_CORR[[#This Row],[1-jun]]</f>
        <v>0</v>
      </c>
      <c r="CM184">
        <f>+Casos_PN_CORR[[#This Row],[3-jun]]-Casos_PN_CORR[[#This Row],[2-jun]]</f>
        <v>0</v>
      </c>
      <c r="CN184">
        <f>+Casos_PN_CORR[[#This Row],[4-jun]]-Casos_PN_CORR[[#This Row],[3-jun]]</f>
        <v>0</v>
      </c>
      <c r="CO184">
        <f>+Casos_PN_CORR[[#This Row],[5-jun]]-Casos_PN_CORR[[#This Row],[4-jun]]</f>
        <v>0</v>
      </c>
      <c r="CP184">
        <f>+Casos_PN_CORR[[#This Row],[6-jun]]-Casos_PN_CORR[[#This Row],[5-jun]]</f>
        <v>0</v>
      </c>
    </row>
    <row r="185" spans="1:94">
      <c r="A185">
        <v>70406</v>
      </c>
      <c r="B185" s="2" t="s">
        <v>102</v>
      </c>
      <c r="C185" s="2" t="s">
        <v>158</v>
      </c>
      <c r="D185" s="2" t="s">
        <v>341</v>
      </c>
      <c r="E185" s="4">
        <f t="shared" si="2"/>
        <v>0</v>
      </c>
      <c r="F185">
        <f>+Casos_PN_CORR[[#This Row],[10-mar]]</f>
        <v>0</v>
      </c>
      <c r="G185">
        <f>+Casos_PN_CORR[[#This Row],[11-mar]]-Casos_PN_CORR[[#This Row],[10-mar]]</f>
        <v>0</v>
      </c>
      <c r="H185">
        <f>+Casos_PN_CORR[[#This Row],[12-mar]]-Casos_PN_CORR[[#This Row],[11-mar]]</f>
        <v>0</v>
      </c>
      <c r="I185">
        <f>+Casos_PN_CORR[[#This Row],[13-mar]]-Casos_PN_CORR[[#This Row],[12-mar]]</f>
        <v>0</v>
      </c>
      <c r="J185">
        <f>+Casos_PN_CORR[[#This Row],[14-mar]]-Casos_PN_CORR[[#This Row],[13-mar]]</f>
        <v>0</v>
      </c>
      <c r="K185">
        <f>+Casos_PN_CORR[[#This Row],[15-mar]]-Casos_PN_CORR[[#This Row],[14-mar]]</f>
        <v>0</v>
      </c>
      <c r="L185">
        <f>+Casos_PN_CORR[[#This Row],[16-mar]]-Casos_PN_CORR[[#This Row],[15-mar]]</f>
        <v>0</v>
      </c>
      <c r="M185">
        <f>+Casos_PN_CORR[[#This Row],[17-mar]]-Casos_PN_CORR[[#This Row],[16-mar]]</f>
        <v>0</v>
      </c>
      <c r="N185">
        <f>+Casos_PN_CORR[[#This Row],[18-mar]]-Casos_PN_CORR[[#This Row],[17-mar]]</f>
        <v>0</v>
      </c>
      <c r="O185">
        <f>+Casos_PN_CORR[[#This Row],[19-mar]]-Casos_PN_CORR[[#This Row],[18-mar]]</f>
        <v>0</v>
      </c>
      <c r="P185">
        <f>+Casos_PN_CORR[[#This Row],[20-mar]]-Casos_PN_CORR[[#This Row],[19-mar]]</f>
        <v>0</v>
      </c>
      <c r="Q185">
        <f>+Casos_PN_CORR[[#This Row],[21-mar]]-Casos_PN_CORR[[#This Row],[20-mar]]</f>
        <v>0</v>
      </c>
      <c r="R185">
        <f>+Casos_PN_CORR[[#This Row],[22-mar]]-Casos_PN_CORR[[#This Row],[21-mar]]</f>
        <v>0</v>
      </c>
      <c r="S185">
        <f>+Casos_PN_CORR[[#This Row],[23-mar]]-Casos_PN_CORR[[#This Row],[22-mar]]</f>
        <v>0</v>
      </c>
      <c r="T185">
        <f>+Casos_PN_CORR[[#This Row],[24-mar]]-Casos_PN_CORR[[#This Row],[23-mar]]</f>
        <v>0</v>
      </c>
      <c r="U185">
        <f>+Casos_PN_CORR[[#This Row],[25-mar]]-Casos_PN_CORR[[#This Row],[24-mar]]</f>
        <v>0</v>
      </c>
      <c r="V185">
        <f>+Casos_PN_CORR[[#This Row],[26-mar]]-Casos_PN_CORR[[#This Row],[25-mar]]</f>
        <v>0</v>
      </c>
      <c r="W185">
        <f>+Casos_PN_CORR[[#This Row],[27-mar]]-Casos_PN_CORR[[#This Row],[26-mar]]</f>
        <v>0</v>
      </c>
      <c r="X185">
        <f>+Casos_PN_CORR[[#This Row],[28-mar]]-Casos_PN_CORR[[#This Row],[27-mar]]</f>
        <v>0</v>
      </c>
      <c r="Y185">
        <f>+Casos_PN_CORR[[#This Row],[29-mar]]-Casos_PN_CORR[[#This Row],[28-mar]]</f>
        <v>0</v>
      </c>
      <c r="Z185">
        <f>+Casos_PN_CORR[[#This Row],[30-mar]]-Casos_PN_CORR[[#This Row],[29-mar]]</f>
        <v>0</v>
      </c>
      <c r="AA185">
        <f>+Casos_PN_CORR[[#This Row],[31-mar]]-Casos_PN_CORR[[#This Row],[30-mar]]</f>
        <v>0</v>
      </c>
      <c r="AB185">
        <f>+Casos_PN_CORR[[#This Row],[1-abr]]-Casos_PN_CORR[[#This Row],[31-mar]]</f>
        <v>0</v>
      </c>
      <c r="AC185">
        <f>+Casos_PN_CORR[[#This Row],[2-abr]]-Casos_PN_CORR[[#This Row],[1-abr]]</f>
        <v>0</v>
      </c>
      <c r="AD185">
        <f>+Casos_PN_CORR[[#This Row],[3-abr]]-Casos_PN_CORR[[#This Row],[2-abr]]</f>
        <v>0</v>
      </c>
      <c r="AE185">
        <f>+Casos_PN_CORR[[#This Row],[4-abr]]-Casos_PN_CORR[[#This Row],[3-abr]]</f>
        <v>0</v>
      </c>
      <c r="AF185">
        <f>+Casos_PN_CORR[[#This Row],[5-abr]]-Casos_PN_CORR[[#This Row],[4-abr]]</f>
        <v>0</v>
      </c>
      <c r="AG185">
        <f>+Casos_PN_CORR[[#This Row],[6-abr]]-Casos_PN_CORR[[#This Row],[5-abr]]</f>
        <v>0</v>
      </c>
      <c r="AH185">
        <f>+Casos_PN_CORR[[#This Row],[7-abr]]-Casos_PN_CORR[[#This Row],[6-abr]]</f>
        <v>0</v>
      </c>
      <c r="AI185">
        <f>+Casos_PN_CORR[[#This Row],[8-abr]]-Casos_PN_CORR[[#This Row],[7-abr]]</f>
        <v>0</v>
      </c>
      <c r="AJ185">
        <f>+Casos_PN_CORR[[#This Row],[9-abr]]-Casos_PN_CORR[[#This Row],[8-abr]]</f>
        <v>0</v>
      </c>
      <c r="AK185">
        <f>+Casos_PN_CORR[[#This Row],[10-abr]]-Casos_PN_CORR[[#This Row],[9-abr]]</f>
        <v>0</v>
      </c>
      <c r="AL185">
        <f>+Casos_PN_CORR[[#This Row],[11-abr]]-Casos_PN_CORR[[#This Row],[10-abr]]</f>
        <v>0</v>
      </c>
      <c r="AM185">
        <f>+Casos_PN_CORR[[#This Row],[12-abr]]-Casos_PN_CORR[[#This Row],[11-abr]]</f>
        <v>0</v>
      </c>
      <c r="AN185">
        <f>+Casos_PN_CORR[[#This Row],[13-abr]]-Casos_PN_CORR[[#This Row],[12-abr]]</f>
        <v>0</v>
      </c>
      <c r="AO185">
        <f>+Casos_PN_CORR[[#This Row],[14-abr]]-Casos_PN_CORR[[#This Row],[13-abr]]</f>
        <v>0</v>
      </c>
      <c r="AP185">
        <f>+Casos_PN_CORR[[#This Row],[15-abr]]-Casos_PN_CORR[[#This Row],[14-abr]]</f>
        <v>0</v>
      </c>
      <c r="AQ185">
        <f>+Casos_PN_CORR[[#This Row],[16-abr]]-Casos_PN_CORR[[#This Row],[15-abr]]</f>
        <v>0</v>
      </c>
      <c r="AR185">
        <f>+Casos_PN_CORR[[#This Row],[17-abr]]-Casos_PN_CORR[[#This Row],[16-abr]]</f>
        <v>0</v>
      </c>
      <c r="AS185">
        <f>+Casos_PN_CORR[[#This Row],[18-abr]]-Casos_PN_CORR[[#This Row],[17-abr]]</f>
        <v>0</v>
      </c>
      <c r="AT185">
        <f>+Casos_PN_CORR[[#This Row],[19-abr]]-Casos_PN_CORR[[#This Row],[18-abr]]</f>
        <v>0</v>
      </c>
      <c r="AU185">
        <f>+Casos_PN_CORR[[#This Row],[20-abr]]-Casos_PN_CORR[[#This Row],[19-abr]]</f>
        <v>0</v>
      </c>
      <c r="AV185">
        <f>+Casos_PN_CORR[[#This Row],[21-abr]]-Casos_PN_CORR[[#This Row],[20-abr]]</f>
        <v>0</v>
      </c>
      <c r="AW185">
        <f>+Casos_PN_CORR[[#This Row],[22-abr]]-Casos_PN_CORR[[#This Row],[21-abr]]</f>
        <v>0</v>
      </c>
      <c r="AX185">
        <f>+Casos_PN_CORR[[#This Row],[23-abr]]-Casos_PN_CORR[[#This Row],[22-abr]]</f>
        <v>0</v>
      </c>
      <c r="AY185">
        <f>+Casos_PN_CORR[[#This Row],[24-abr]]-Casos_PN_CORR[[#This Row],[23-abr]]</f>
        <v>0</v>
      </c>
      <c r="AZ185">
        <f>+Casos_PN_CORR[[#This Row],[25-abr]]-Casos_PN_CORR[[#This Row],[24-abr]]</f>
        <v>0</v>
      </c>
      <c r="BA185">
        <f>+Casos_PN_CORR[[#This Row],[26-abr]]-Casos_PN_CORR[[#This Row],[25-abr]]</f>
        <v>0</v>
      </c>
      <c r="BB185">
        <f>+Casos_PN_CORR[[#This Row],[27-abr]]-Casos_PN_CORR[[#This Row],[26-abr]]</f>
        <v>0</v>
      </c>
      <c r="BC185">
        <f>+Casos_PN_CORR[[#This Row],[28-abr]]-Casos_PN_CORR[[#This Row],[27-abr]]</f>
        <v>0</v>
      </c>
      <c r="BD185">
        <f>+Casos_PN_CORR[[#This Row],[29-abr]]-Casos_PN_CORR[[#This Row],[28-abr]]</f>
        <v>0</v>
      </c>
      <c r="BE185">
        <f>+Casos_PN_CORR[[#This Row],[30-abr]]-Casos_PN_CORR[[#This Row],[29-abr]]</f>
        <v>0</v>
      </c>
      <c r="BF185">
        <f>+Casos_PN_CORR[[#This Row],[1-may]]-Casos_PN_CORR[[#This Row],[30-abr]]</f>
        <v>0</v>
      </c>
      <c r="BG185">
        <f>+Casos_PN_CORR[[#This Row],[2-may]]-Casos_PN_CORR[[#This Row],[1-may]]</f>
        <v>0</v>
      </c>
      <c r="BH185">
        <f>+Casos_PN_CORR[[#This Row],[3-may]]-Casos_PN_CORR[[#This Row],[2-may]]</f>
        <v>0</v>
      </c>
      <c r="BI185">
        <f>+Casos_PN_CORR[[#This Row],[4-may]]-Casos_PN_CORR[[#This Row],[3-may]]</f>
        <v>0</v>
      </c>
      <c r="BJ185">
        <f>+Casos_PN_CORR[[#This Row],[5-may]]-Casos_PN_CORR[[#This Row],[4-may]]</f>
        <v>0</v>
      </c>
      <c r="BK185">
        <f>+Casos_PN_CORR[[#This Row],[6-may]]-Casos_PN_CORR[[#This Row],[5-may]]</f>
        <v>0</v>
      </c>
      <c r="BL185">
        <f>+Casos_PN_CORR[[#This Row],[7-may]]-Casos_PN_CORR[[#This Row],[6-may]]</f>
        <v>0</v>
      </c>
      <c r="BM185">
        <f>+Casos_PN_CORR[[#This Row],[8-may]]-Casos_PN_CORR[[#This Row],[7-may]]</f>
        <v>0</v>
      </c>
      <c r="BN185">
        <f>+Casos_PN_CORR[[#This Row],[9-may]]-Casos_PN_CORR[[#This Row],[8-may]]</f>
        <v>0</v>
      </c>
      <c r="BO185">
        <f>+Casos_PN_CORR[[#This Row],[10-may]]-Casos_PN_CORR[[#This Row],[9-may]]</f>
        <v>0</v>
      </c>
      <c r="BP185">
        <f>+Casos_PN_CORR[[#This Row],[11-may]]-Casos_PN_CORR[[#This Row],[10-may]]</f>
        <v>0</v>
      </c>
      <c r="BQ185">
        <f>+Casos_PN_CORR[[#This Row],[12-may]]-Casos_PN_CORR[[#This Row],[11-may]]</f>
        <v>0</v>
      </c>
      <c r="BR185">
        <f>+Casos_PN_CORR[[#This Row],[13-may]]-Casos_PN_CORR[[#This Row],[12-may]]</f>
        <v>0</v>
      </c>
      <c r="BS185">
        <f>+Casos_PN_CORR[[#This Row],[14-may]]-Casos_PN_CORR[[#This Row],[13-may]]</f>
        <v>0</v>
      </c>
      <c r="BT185">
        <f>+Casos_PN_CORR[[#This Row],[15-may]]-Casos_PN_CORR[[#This Row],[14-may]]</f>
        <v>0</v>
      </c>
      <c r="BU185">
        <f>+Casos_PN_CORR[[#This Row],[16-may]]-Casos_PN_CORR[[#This Row],[15-may]]</f>
        <v>0</v>
      </c>
      <c r="BV185">
        <f>+Casos_PN_CORR[[#This Row],[17-may]]-Casos_PN_CORR[[#This Row],[16-may]]</f>
        <v>0</v>
      </c>
      <c r="BW185">
        <f>+Casos_PN_CORR[[#This Row],[18-may]]-Casos_PN_CORR[[#This Row],[17-may]]</f>
        <v>0</v>
      </c>
      <c r="BX185">
        <f>+Casos_PN_CORR[[#This Row],[19-may]]-Casos_PN_CORR[[#This Row],[18-may]]</f>
        <v>0</v>
      </c>
      <c r="BY185">
        <f>+Casos_PN_CORR[[#This Row],[20-may]]-Casos_PN_CORR[[#This Row],[19-may]]</f>
        <v>0</v>
      </c>
      <c r="BZ185">
        <f>+Casos_PN_CORR[[#This Row],[21-may]]-Casos_PN_CORR[[#This Row],[20-may]]</f>
        <v>0</v>
      </c>
      <c r="CA185">
        <f>+Casos_PN_CORR[[#This Row],[22-may]]-Casos_PN_CORR[[#This Row],[21-may]]</f>
        <v>0</v>
      </c>
      <c r="CB185">
        <f>+Casos_PN_CORR[[#This Row],[23-may]]-Casos_PN_CORR[[#This Row],[22-may]]</f>
        <v>0</v>
      </c>
      <c r="CC185">
        <f>+Casos_PN_CORR[[#This Row],[24-may]]-Casos_PN_CORR[[#This Row],[23-may]]</f>
        <v>0</v>
      </c>
      <c r="CD185">
        <f>+Casos_PN_CORR[[#This Row],[25-may]]-Casos_PN_CORR[[#This Row],[24-may]]</f>
        <v>0</v>
      </c>
      <c r="CE185">
        <f>+Casos_PN_CORR[[#This Row],[26-may]]-Casos_PN_CORR[[#This Row],[25-may]]</f>
        <v>0</v>
      </c>
      <c r="CF185">
        <f>+Casos_PN_CORR[[#This Row],[27-may]]-Casos_PN_CORR[[#This Row],[26-may]]</f>
        <v>0</v>
      </c>
      <c r="CG185">
        <f>+Casos_PN_CORR[[#This Row],[28-may]]-Casos_PN_CORR[[#This Row],[27-may]]</f>
        <v>0</v>
      </c>
      <c r="CH185">
        <f>+Casos_PN_CORR[[#This Row],[29-may]]-Casos_PN_CORR[[#This Row],[28-may]]</f>
        <v>0</v>
      </c>
      <c r="CI185">
        <f>+Casos_PN_CORR[[#This Row],[30-may]]-Casos_PN_CORR[[#This Row],[29-may]]</f>
        <v>0</v>
      </c>
      <c r="CJ185">
        <f>+Casos_PN_CORR[[#This Row],[31-may]]-Casos_PN_CORR[[#This Row],[30-may]]</f>
        <v>0</v>
      </c>
      <c r="CK185">
        <f>+Casos_PN_CORR[[#This Row],[1-jun]]-Casos_PN_CORR[[#This Row],[31-may]]</f>
        <v>0</v>
      </c>
      <c r="CL185">
        <f>+Casos_PN_CORR[[#This Row],[2-jun]]-Casos_PN_CORR[[#This Row],[1-jun]]</f>
        <v>0</v>
      </c>
      <c r="CM185">
        <f>+Casos_PN_CORR[[#This Row],[3-jun]]-Casos_PN_CORR[[#This Row],[2-jun]]</f>
        <v>0</v>
      </c>
      <c r="CN185">
        <f>+Casos_PN_CORR[[#This Row],[4-jun]]-Casos_PN_CORR[[#This Row],[3-jun]]</f>
        <v>0</v>
      </c>
      <c r="CO185">
        <f>+Casos_PN_CORR[[#This Row],[5-jun]]-Casos_PN_CORR[[#This Row],[4-jun]]</f>
        <v>0</v>
      </c>
      <c r="CP185">
        <f>+Casos_PN_CORR[[#This Row],[6-jun]]-Casos_PN_CORR[[#This Row],[5-jun]]</f>
        <v>0</v>
      </c>
    </row>
    <row r="186" spans="1:94">
      <c r="A186">
        <v>20203</v>
      </c>
      <c r="B186" s="2" t="s">
        <v>110</v>
      </c>
      <c r="C186" s="2" t="s">
        <v>137</v>
      </c>
      <c r="D186" s="2" t="s">
        <v>342</v>
      </c>
      <c r="E186" s="4">
        <f t="shared" si="2"/>
        <v>1</v>
      </c>
      <c r="F186">
        <f>+Casos_PN_CORR[[#This Row],[10-mar]]</f>
        <v>0</v>
      </c>
      <c r="G186">
        <f>+Casos_PN_CORR[[#This Row],[11-mar]]-Casos_PN_CORR[[#This Row],[10-mar]]</f>
        <v>0</v>
      </c>
      <c r="H186">
        <f>+Casos_PN_CORR[[#This Row],[12-mar]]-Casos_PN_CORR[[#This Row],[11-mar]]</f>
        <v>0</v>
      </c>
      <c r="I186">
        <f>+Casos_PN_CORR[[#This Row],[13-mar]]-Casos_PN_CORR[[#This Row],[12-mar]]</f>
        <v>0</v>
      </c>
      <c r="J186">
        <f>+Casos_PN_CORR[[#This Row],[14-mar]]-Casos_PN_CORR[[#This Row],[13-mar]]</f>
        <v>0</v>
      </c>
      <c r="K186">
        <f>+Casos_PN_CORR[[#This Row],[15-mar]]-Casos_PN_CORR[[#This Row],[14-mar]]</f>
        <v>0</v>
      </c>
      <c r="L186">
        <f>+Casos_PN_CORR[[#This Row],[16-mar]]-Casos_PN_CORR[[#This Row],[15-mar]]</f>
        <v>0</v>
      </c>
      <c r="M186">
        <f>+Casos_PN_CORR[[#This Row],[17-mar]]-Casos_PN_CORR[[#This Row],[16-mar]]</f>
        <v>0</v>
      </c>
      <c r="N186">
        <f>+Casos_PN_CORR[[#This Row],[18-mar]]-Casos_PN_CORR[[#This Row],[17-mar]]</f>
        <v>0</v>
      </c>
      <c r="O186">
        <f>+Casos_PN_CORR[[#This Row],[19-mar]]-Casos_PN_CORR[[#This Row],[18-mar]]</f>
        <v>0</v>
      </c>
      <c r="P186">
        <f>+Casos_PN_CORR[[#This Row],[20-mar]]-Casos_PN_CORR[[#This Row],[19-mar]]</f>
        <v>0</v>
      </c>
      <c r="Q186">
        <f>+Casos_PN_CORR[[#This Row],[21-mar]]-Casos_PN_CORR[[#This Row],[20-mar]]</f>
        <v>0</v>
      </c>
      <c r="R186">
        <f>+Casos_PN_CORR[[#This Row],[22-mar]]-Casos_PN_CORR[[#This Row],[21-mar]]</f>
        <v>0</v>
      </c>
      <c r="S186">
        <f>+Casos_PN_CORR[[#This Row],[23-mar]]-Casos_PN_CORR[[#This Row],[22-mar]]</f>
        <v>0</v>
      </c>
      <c r="T186">
        <f>+Casos_PN_CORR[[#This Row],[24-mar]]-Casos_PN_CORR[[#This Row],[23-mar]]</f>
        <v>0</v>
      </c>
      <c r="U186">
        <f>+Casos_PN_CORR[[#This Row],[25-mar]]-Casos_PN_CORR[[#This Row],[24-mar]]</f>
        <v>0</v>
      </c>
      <c r="V186">
        <f>+Casos_PN_CORR[[#This Row],[26-mar]]-Casos_PN_CORR[[#This Row],[25-mar]]</f>
        <v>0</v>
      </c>
      <c r="W186">
        <f>+Casos_PN_CORR[[#This Row],[27-mar]]-Casos_PN_CORR[[#This Row],[26-mar]]</f>
        <v>0</v>
      </c>
      <c r="X186">
        <f>+Casos_PN_CORR[[#This Row],[28-mar]]-Casos_PN_CORR[[#This Row],[27-mar]]</f>
        <v>0</v>
      </c>
      <c r="Y186">
        <f>+Casos_PN_CORR[[#This Row],[29-mar]]-Casos_PN_CORR[[#This Row],[28-mar]]</f>
        <v>0</v>
      </c>
      <c r="Z186">
        <f>+Casos_PN_CORR[[#This Row],[30-mar]]-Casos_PN_CORR[[#This Row],[29-mar]]</f>
        <v>0</v>
      </c>
      <c r="AA186">
        <f>+Casos_PN_CORR[[#This Row],[31-mar]]-Casos_PN_CORR[[#This Row],[30-mar]]</f>
        <v>0</v>
      </c>
      <c r="AB186">
        <f>+Casos_PN_CORR[[#This Row],[1-abr]]-Casos_PN_CORR[[#This Row],[31-mar]]</f>
        <v>0</v>
      </c>
      <c r="AC186">
        <f>+Casos_PN_CORR[[#This Row],[2-abr]]-Casos_PN_CORR[[#This Row],[1-abr]]</f>
        <v>0</v>
      </c>
      <c r="AD186">
        <f>+Casos_PN_CORR[[#This Row],[3-abr]]-Casos_PN_CORR[[#This Row],[2-abr]]</f>
        <v>0</v>
      </c>
      <c r="AE186">
        <f>+Casos_PN_CORR[[#This Row],[4-abr]]-Casos_PN_CORR[[#This Row],[3-abr]]</f>
        <v>0</v>
      </c>
      <c r="AF186">
        <f>+Casos_PN_CORR[[#This Row],[5-abr]]-Casos_PN_CORR[[#This Row],[4-abr]]</f>
        <v>0</v>
      </c>
      <c r="AG186">
        <f>+Casos_PN_CORR[[#This Row],[6-abr]]-Casos_PN_CORR[[#This Row],[5-abr]]</f>
        <v>0</v>
      </c>
      <c r="AH186">
        <f>+Casos_PN_CORR[[#This Row],[7-abr]]-Casos_PN_CORR[[#This Row],[6-abr]]</f>
        <v>0</v>
      </c>
      <c r="AI186">
        <f>+Casos_PN_CORR[[#This Row],[8-abr]]-Casos_PN_CORR[[#This Row],[7-abr]]</f>
        <v>0</v>
      </c>
      <c r="AJ186">
        <f>+Casos_PN_CORR[[#This Row],[9-abr]]-Casos_PN_CORR[[#This Row],[8-abr]]</f>
        <v>0</v>
      </c>
      <c r="AK186">
        <f>+Casos_PN_CORR[[#This Row],[10-abr]]-Casos_PN_CORR[[#This Row],[9-abr]]</f>
        <v>0</v>
      </c>
      <c r="AL186">
        <f>+Casos_PN_CORR[[#This Row],[11-abr]]-Casos_PN_CORR[[#This Row],[10-abr]]</f>
        <v>0</v>
      </c>
      <c r="AM186">
        <f>+Casos_PN_CORR[[#This Row],[12-abr]]-Casos_PN_CORR[[#This Row],[11-abr]]</f>
        <v>0</v>
      </c>
      <c r="AN186">
        <f>+Casos_PN_CORR[[#This Row],[13-abr]]-Casos_PN_CORR[[#This Row],[12-abr]]</f>
        <v>0</v>
      </c>
      <c r="AO186">
        <f>+Casos_PN_CORR[[#This Row],[14-abr]]-Casos_PN_CORR[[#This Row],[13-abr]]</f>
        <v>0</v>
      </c>
      <c r="AP186">
        <f>+Casos_PN_CORR[[#This Row],[15-abr]]-Casos_PN_CORR[[#This Row],[14-abr]]</f>
        <v>0</v>
      </c>
      <c r="AQ186">
        <f>+Casos_PN_CORR[[#This Row],[16-abr]]-Casos_PN_CORR[[#This Row],[15-abr]]</f>
        <v>0</v>
      </c>
      <c r="AR186">
        <f>+Casos_PN_CORR[[#This Row],[17-abr]]-Casos_PN_CORR[[#This Row],[16-abr]]</f>
        <v>0</v>
      </c>
      <c r="AS186">
        <f>+Casos_PN_CORR[[#This Row],[18-abr]]-Casos_PN_CORR[[#This Row],[17-abr]]</f>
        <v>0</v>
      </c>
      <c r="AT186">
        <f>+Casos_PN_CORR[[#This Row],[19-abr]]-Casos_PN_CORR[[#This Row],[18-abr]]</f>
        <v>0</v>
      </c>
      <c r="AU186">
        <f>+Casos_PN_CORR[[#This Row],[20-abr]]-Casos_PN_CORR[[#This Row],[19-abr]]</f>
        <v>0</v>
      </c>
      <c r="AV186">
        <f>+Casos_PN_CORR[[#This Row],[21-abr]]-Casos_PN_CORR[[#This Row],[20-abr]]</f>
        <v>0</v>
      </c>
      <c r="AW186">
        <f>+Casos_PN_CORR[[#This Row],[22-abr]]-Casos_PN_CORR[[#This Row],[21-abr]]</f>
        <v>0</v>
      </c>
      <c r="AX186">
        <f>+Casos_PN_CORR[[#This Row],[23-abr]]-Casos_PN_CORR[[#This Row],[22-abr]]</f>
        <v>0</v>
      </c>
      <c r="AY186">
        <f>+Casos_PN_CORR[[#This Row],[24-abr]]-Casos_PN_CORR[[#This Row],[23-abr]]</f>
        <v>0</v>
      </c>
      <c r="AZ186">
        <f>+Casos_PN_CORR[[#This Row],[25-abr]]-Casos_PN_CORR[[#This Row],[24-abr]]</f>
        <v>0</v>
      </c>
      <c r="BA186">
        <f>+Casos_PN_CORR[[#This Row],[26-abr]]-Casos_PN_CORR[[#This Row],[25-abr]]</f>
        <v>0</v>
      </c>
      <c r="BB186">
        <f>+Casos_PN_CORR[[#This Row],[27-abr]]-Casos_PN_CORR[[#This Row],[26-abr]]</f>
        <v>0</v>
      </c>
      <c r="BC186">
        <f>+Casos_PN_CORR[[#This Row],[28-abr]]-Casos_PN_CORR[[#This Row],[27-abr]]</f>
        <v>0</v>
      </c>
      <c r="BD186">
        <f>+Casos_PN_CORR[[#This Row],[29-abr]]-Casos_PN_CORR[[#This Row],[28-abr]]</f>
        <v>0</v>
      </c>
      <c r="BE186">
        <f>+Casos_PN_CORR[[#This Row],[30-abr]]-Casos_PN_CORR[[#This Row],[29-abr]]</f>
        <v>0</v>
      </c>
      <c r="BF186">
        <f>+Casos_PN_CORR[[#This Row],[1-may]]-Casos_PN_CORR[[#This Row],[30-abr]]</f>
        <v>0</v>
      </c>
      <c r="BG186">
        <f>+Casos_PN_CORR[[#This Row],[2-may]]-Casos_PN_CORR[[#This Row],[1-may]]</f>
        <v>0</v>
      </c>
      <c r="BH186">
        <f>+Casos_PN_CORR[[#This Row],[3-may]]-Casos_PN_CORR[[#This Row],[2-may]]</f>
        <v>0</v>
      </c>
      <c r="BI186">
        <f>+Casos_PN_CORR[[#This Row],[4-may]]-Casos_PN_CORR[[#This Row],[3-may]]</f>
        <v>0</v>
      </c>
      <c r="BJ186">
        <f>+Casos_PN_CORR[[#This Row],[5-may]]-Casos_PN_CORR[[#This Row],[4-may]]</f>
        <v>0</v>
      </c>
      <c r="BK186">
        <f>+Casos_PN_CORR[[#This Row],[6-may]]-Casos_PN_CORR[[#This Row],[5-may]]</f>
        <v>0</v>
      </c>
      <c r="BL186">
        <f>+Casos_PN_CORR[[#This Row],[7-may]]-Casos_PN_CORR[[#This Row],[6-may]]</f>
        <v>0</v>
      </c>
      <c r="BM186">
        <f>+Casos_PN_CORR[[#This Row],[8-may]]-Casos_PN_CORR[[#This Row],[7-may]]</f>
        <v>0</v>
      </c>
      <c r="BN186">
        <f>+Casos_PN_CORR[[#This Row],[9-may]]-Casos_PN_CORR[[#This Row],[8-may]]</f>
        <v>0</v>
      </c>
      <c r="BO186">
        <f>+Casos_PN_CORR[[#This Row],[10-may]]-Casos_PN_CORR[[#This Row],[9-may]]</f>
        <v>0</v>
      </c>
      <c r="BP186">
        <f>+Casos_PN_CORR[[#This Row],[11-may]]-Casos_PN_CORR[[#This Row],[10-may]]</f>
        <v>0</v>
      </c>
      <c r="BQ186">
        <f>+Casos_PN_CORR[[#This Row],[12-may]]-Casos_PN_CORR[[#This Row],[11-may]]</f>
        <v>0</v>
      </c>
      <c r="BR186">
        <f>+Casos_PN_CORR[[#This Row],[13-may]]-Casos_PN_CORR[[#This Row],[12-may]]</f>
        <v>0</v>
      </c>
      <c r="BS186">
        <f>+Casos_PN_CORR[[#This Row],[14-may]]-Casos_PN_CORR[[#This Row],[13-may]]</f>
        <v>0</v>
      </c>
      <c r="BT186">
        <f>+Casos_PN_CORR[[#This Row],[15-may]]-Casos_PN_CORR[[#This Row],[14-may]]</f>
        <v>0</v>
      </c>
      <c r="BU186">
        <f>+Casos_PN_CORR[[#This Row],[16-may]]-Casos_PN_CORR[[#This Row],[15-may]]</f>
        <v>0</v>
      </c>
      <c r="BV186">
        <f>+Casos_PN_CORR[[#This Row],[17-may]]-Casos_PN_CORR[[#This Row],[16-may]]</f>
        <v>0</v>
      </c>
      <c r="BW186">
        <f>+Casos_PN_CORR[[#This Row],[18-may]]-Casos_PN_CORR[[#This Row],[17-may]]</f>
        <v>0</v>
      </c>
      <c r="BX186">
        <f>+Casos_PN_CORR[[#This Row],[19-may]]-Casos_PN_CORR[[#This Row],[18-may]]</f>
        <v>0</v>
      </c>
      <c r="BY186">
        <f>+Casos_PN_CORR[[#This Row],[20-may]]-Casos_PN_CORR[[#This Row],[19-may]]</f>
        <v>0</v>
      </c>
      <c r="BZ186">
        <f>+Casos_PN_CORR[[#This Row],[21-may]]-Casos_PN_CORR[[#This Row],[20-may]]</f>
        <v>0</v>
      </c>
      <c r="CA186">
        <f>+Casos_PN_CORR[[#This Row],[22-may]]-Casos_PN_CORR[[#This Row],[21-may]]</f>
        <v>0</v>
      </c>
      <c r="CB186">
        <f>+Casos_PN_CORR[[#This Row],[23-may]]-Casos_PN_CORR[[#This Row],[22-may]]</f>
        <v>0</v>
      </c>
      <c r="CC186">
        <f>+Casos_PN_CORR[[#This Row],[24-may]]-Casos_PN_CORR[[#This Row],[23-may]]</f>
        <v>0</v>
      </c>
      <c r="CD186">
        <f>+Casos_PN_CORR[[#This Row],[25-may]]-Casos_PN_CORR[[#This Row],[24-may]]</f>
        <v>0</v>
      </c>
      <c r="CE186">
        <f>+Casos_PN_CORR[[#This Row],[26-may]]-Casos_PN_CORR[[#This Row],[25-may]]</f>
        <v>0</v>
      </c>
      <c r="CF186">
        <f>+Casos_PN_CORR[[#This Row],[27-may]]-Casos_PN_CORR[[#This Row],[26-may]]</f>
        <v>0</v>
      </c>
      <c r="CG186">
        <f>+Casos_PN_CORR[[#This Row],[28-may]]-Casos_PN_CORR[[#This Row],[27-may]]</f>
        <v>0</v>
      </c>
      <c r="CH186">
        <f>+Casos_PN_CORR[[#This Row],[29-may]]-Casos_PN_CORR[[#This Row],[28-may]]</f>
        <v>0</v>
      </c>
      <c r="CI186">
        <f>+Casos_PN_CORR[[#This Row],[30-may]]-Casos_PN_CORR[[#This Row],[29-may]]</f>
        <v>0</v>
      </c>
      <c r="CJ186">
        <f>+Casos_PN_CORR[[#This Row],[31-may]]-Casos_PN_CORR[[#This Row],[30-may]]</f>
        <v>0</v>
      </c>
      <c r="CK186">
        <f>+Casos_PN_CORR[[#This Row],[1-jun]]-Casos_PN_CORR[[#This Row],[31-may]]</f>
        <v>0</v>
      </c>
      <c r="CL186">
        <f>+Casos_PN_CORR[[#This Row],[2-jun]]-Casos_PN_CORR[[#This Row],[1-jun]]</f>
        <v>0</v>
      </c>
      <c r="CM186">
        <f>+Casos_PN_CORR[[#This Row],[3-jun]]-Casos_PN_CORR[[#This Row],[2-jun]]</f>
        <v>0</v>
      </c>
      <c r="CN186">
        <f>+Casos_PN_CORR[[#This Row],[4-jun]]-Casos_PN_CORR[[#This Row],[3-jun]]</f>
        <v>0</v>
      </c>
      <c r="CO186">
        <f>+Casos_PN_CORR[[#This Row],[5-jun]]-Casos_PN_CORR[[#This Row],[4-jun]]</f>
        <v>1</v>
      </c>
      <c r="CP186">
        <f>+Casos_PN_CORR[[#This Row],[6-jun]]-Casos_PN_CORR[[#This Row],[5-jun]]</f>
        <v>0</v>
      </c>
    </row>
    <row r="187" spans="1:94">
      <c r="A187">
        <v>80802</v>
      </c>
      <c r="B187" s="2" t="s">
        <v>97</v>
      </c>
      <c r="C187" s="2" t="s">
        <v>97</v>
      </c>
      <c r="D187" s="2" t="s">
        <v>343</v>
      </c>
      <c r="E187" s="4">
        <f t="shared" si="2"/>
        <v>362</v>
      </c>
      <c r="F187">
        <f>+Casos_PN_CORR[[#This Row],[10-mar]]</f>
        <v>0</v>
      </c>
      <c r="G187">
        <f>+Casos_PN_CORR[[#This Row],[11-mar]]-Casos_PN_CORR[[#This Row],[10-mar]]</f>
        <v>0</v>
      </c>
      <c r="H187">
        <f>+Casos_PN_CORR[[#This Row],[12-mar]]-Casos_PN_CORR[[#This Row],[11-mar]]</f>
        <v>0</v>
      </c>
      <c r="I187">
        <f>+Casos_PN_CORR[[#This Row],[13-mar]]-Casos_PN_CORR[[#This Row],[12-mar]]</f>
        <v>0</v>
      </c>
      <c r="J187">
        <f>+Casos_PN_CORR[[#This Row],[14-mar]]-Casos_PN_CORR[[#This Row],[13-mar]]</f>
        <v>0</v>
      </c>
      <c r="K187">
        <f>+Casos_PN_CORR[[#This Row],[15-mar]]-Casos_PN_CORR[[#This Row],[14-mar]]</f>
        <v>0</v>
      </c>
      <c r="L187">
        <f>+Casos_PN_CORR[[#This Row],[16-mar]]-Casos_PN_CORR[[#This Row],[15-mar]]</f>
        <v>0</v>
      </c>
      <c r="M187">
        <f>+Casos_PN_CORR[[#This Row],[17-mar]]-Casos_PN_CORR[[#This Row],[16-mar]]</f>
        <v>0</v>
      </c>
      <c r="N187">
        <f>+Casos_PN_CORR[[#This Row],[18-mar]]-Casos_PN_CORR[[#This Row],[17-mar]]</f>
        <v>0</v>
      </c>
      <c r="O187">
        <f>+Casos_PN_CORR[[#This Row],[19-mar]]-Casos_PN_CORR[[#This Row],[18-mar]]</f>
        <v>0</v>
      </c>
      <c r="P187">
        <f>+Casos_PN_CORR[[#This Row],[20-mar]]-Casos_PN_CORR[[#This Row],[19-mar]]</f>
        <v>0</v>
      </c>
      <c r="Q187">
        <f>+Casos_PN_CORR[[#This Row],[21-mar]]-Casos_PN_CORR[[#This Row],[20-mar]]</f>
        <v>0</v>
      </c>
      <c r="R187">
        <f>+Casos_PN_CORR[[#This Row],[22-mar]]-Casos_PN_CORR[[#This Row],[21-mar]]</f>
        <v>0</v>
      </c>
      <c r="S187">
        <f>+Casos_PN_CORR[[#This Row],[23-mar]]-Casos_PN_CORR[[#This Row],[22-mar]]</f>
        <v>0</v>
      </c>
      <c r="T187">
        <f>+Casos_PN_CORR[[#This Row],[24-mar]]-Casos_PN_CORR[[#This Row],[23-mar]]</f>
        <v>0</v>
      </c>
      <c r="U187">
        <f>+Casos_PN_CORR[[#This Row],[25-mar]]-Casos_PN_CORR[[#This Row],[24-mar]]</f>
        <v>0</v>
      </c>
      <c r="V187">
        <f>+Casos_PN_CORR[[#This Row],[26-mar]]-Casos_PN_CORR[[#This Row],[25-mar]]</f>
        <v>0</v>
      </c>
      <c r="W187">
        <f>+Casos_PN_CORR[[#This Row],[27-mar]]-Casos_PN_CORR[[#This Row],[26-mar]]</f>
        <v>0</v>
      </c>
      <c r="X187">
        <f>+Casos_PN_CORR[[#This Row],[28-mar]]-Casos_PN_CORR[[#This Row],[27-mar]]</f>
        <v>0</v>
      </c>
      <c r="Y187">
        <f>+Casos_PN_CORR[[#This Row],[29-mar]]-Casos_PN_CORR[[#This Row],[28-mar]]</f>
        <v>0</v>
      </c>
      <c r="Z187">
        <f>+Casos_PN_CORR[[#This Row],[30-mar]]-Casos_PN_CORR[[#This Row],[29-mar]]</f>
        <v>0</v>
      </c>
      <c r="AA187">
        <f>+Casos_PN_CORR[[#This Row],[31-mar]]-Casos_PN_CORR[[#This Row],[30-mar]]</f>
        <v>0</v>
      </c>
      <c r="AB187">
        <f>+Casos_PN_CORR[[#This Row],[1-abr]]-Casos_PN_CORR[[#This Row],[31-mar]]</f>
        <v>0</v>
      </c>
      <c r="AC187">
        <f>+Casos_PN_CORR[[#This Row],[2-abr]]-Casos_PN_CORR[[#This Row],[1-abr]]</f>
        <v>0</v>
      </c>
      <c r="AD187">
        <f>+Casos_PN_CORR[[#This Row],[3-abr]]-Casos_PN_CORR[[#This Row],[2-abr]]</f>
        <v>0</v>
      </c>
      <c r="AE187">
        <f>+Casos_PN_CORR[[#This Row],[4-abr]]-Casos_PN_CORR[[#This Row],[3-abr]]</f>
        <v>0</v>
      </c>
      <c r="AF187">
        <f>+Casos_PN_CORR[[#This Row],[5-abr]]-Casos_PN_CORR[[#This Row],[4-abr]]</f>
        <v>0</v>
      </c>
      <c r="AG187">
        <f>+Casos_PN_CORR[[#This Row],[6-abr]]-Casos_PN_CORR[[#This Row],[5-abr]]</f>
        <v>0</v>
      </c>
      <c r="AH187">
        <f>+Casos_PN_CORR[[#This Row],[7-abr]]-Casos_PN_CORR[[#This Row],[6-abr]]</f>
        <v>0</v>
      </c>
      <c r="AI187">
        <f>+Casos_PN_CORR[[#This Row],[8-abr]]-Casos_PN_CORR[[#This Row],[7-abr]]</f>
        <v>0</v>
      </c>
      <c r="AJ187">
        <f>+Casos_PN_CORR[[#This Row],[9-abr]]-Casos_PN_CORR[[#This Row],[8-abr]]</f>
        <v>0</v>
      </c>
      <c r="AK187">
        <f>+Casos_PN_CORR[[#This Row],[10-abr]]-Casos_PN_CORR[[#This Row],[9-abr]]</f>
        <v>0</v>
      </c>
      <c r="AL187">
        <f>+Casos_PN_CORR[[#This Row],[11-abr]]-Casos_PN_CORR[[#This Row],[10-abr]]</f>
        <v>0</v>
      </c>
      <c r="AM187">
        <f>+Casos_PN_CORR[[#This Row],[12-abr]]-Casos_PN_CORR[[#This Row],[11-abr]]</f>
        <v>0</v>
      </c>
      <c r="AN187">
        <f>+Casos_PN_CORR[[#This Row],[13-abr]]-Casos_PN_CORR[[#This Row],[12-abr]]</f>
        <v>0</v>
      </c>
      <c r="AO187">
        <f>+Casos_PN_CORR[[#This Row],[14-abr]]-Casos_PN_CORR[[#This Row],[13-abr]]</f>
        <v>0</v>
      </c>
      <c r="AP187">
        <f>+Casos_PN_CORR[[#This Row],[15-abr]]-Casos_PN_CORR[[#This Row],[14-abr]]</f>
        <v>0</v>
      </c>
      <c r="AQ187">
        <f>+Casos_PN_CORR[[#This Row],[16-abr]]-Casos_PN_CORR[[#This Row],[15-abr]]</f>
        <v>0</v>
      </c>
      <c r="AR187">
        <f>+Casos_PN_CORR[[#This Row],[17-abr]]-Casos_PN_CORR[[#This Row],[16-abr]]</f>
        <v>0</v>
      </c>
      <c r="AS187">
        <f>+Casos_PN_CORR[[#This Row],[18-abr]]-Casos_PN_CORR[[#This Row],[17-abr]]</f>
        <v>0</v>
      </c>
      <c r="AT187">
        <f>+Casos_PN_CORR[[#This Row],[19-abr]]-Casos_PN_CORR[[#This Row],[18-abr]]</f>
        <v>0</v>
      </c>
      <c r="AU187">
        <f>+Casos_PN_CORR[[#This Row],[20-abr]]-Casos_PN_CORR[[#This Row],[19-abr]]</f>
        <v>0</v>
      </c>
      <c r="AV187">
        <f>+Casos_PN_CORR[[#This Row],[21-abr]]-Casos_PN_CORR[[#This Row],[20-abr]]</f>
        <v>0</v>
      </c>
      <c r="AW187">
        <f>+Casos_PN_CORR[[#This Row],[22-abr]]-Casos_PN_CORR[[#This Row],[21-abr]]</f>
        <v>0</v>
      </c>
      <c r="AX187">
        <f>+Casos_PN_CORR[[#This Row],[23-abr]]-Casos_PN_CORR[[#This Row],[22-abr]]</f>
        <v>0</v>
      </c>
      <c r="AY187">
        <f>+Casos_PN_CORR[[#This Row],[24-abr]]-Casos_PN_CORR[[#This Row],[23-abr]]</f>
        <v>0</v>
      </c>
      <c r="AZ187">
        <f>+Casos_PN_CORR[[#This Row],[25-abr]]-Casos_PN_CORR[[#This Row],[24-abr]]</f>
        <v>0</v>
      </c>
      <c r="BA187">
        <f>+Casos_PN_CORR[[#This Row],[26-abr]]-Casos_PN_CORR[[#This Row],[25-abr]]</f>
        <v>0</v>
      </c>
      <c r="BB187">
        <f>+Casos_PN_CORR[[#This Row],[27-abr]]-Casos_PN_CORR[[#This Row],[26-abr]]</f>
        <v>0</v>
      </c>
      <c r="BC187">
        <f>+Casos_PN_CORR[[#This Row],[28-abr]]-Casos_PN_CORR[[#This Row],[27-abr]]</f>
        <v>0</v>
      </c>
      <c r="BD187">
        <f>+Casos_PN_CORR[[#This Row],[29-abr]]-Casos_PN_CORR[[#This Row],[28-abr]]</f>
        <v>0</v>
      </c>
      <c r="BE187">
        <f>+Casos_PN_CORR[[#This Row],[30-abr]]-Casos_PN_CORR[[#This Row],[29-abr]]</f>
        <v>0</v>
      </c>
      <c r="BF187">
        <f>+Casos_PN_CORR[[#This Row],[1-may]]-Casos_PN_CORR[[#This Row],[30-abr]]</f>
        <v>0</v>
      </c>
      <c r="BG187">
        <f>+Casos_PN_CORR[[#This Row],[2-may]]-Casos_PN_CORR[[#This Row],[1-may]]</f>
        <v>0</v>
      </c>
      <c r="BH187">
        <f>+Casos_PN_CORR[[#This Row],[3-may]]-Casos_PN_CORR[[#This Row],[2-may]]</f>
        <v>0</v>
      </c>
      <c r="BI187">
        <f>+Casos_PN_CORR[[#This Row],[4-may]]-Casos_PN_CORR[[#This Row],[3-may]]</f>
        <v>0</v>
      </c>
      <c r="BJ187">
        <f>+Casos_PN_CORR[[#This Row],[5-may]]-Casos_PN_CORR[[#This Row],[4-may]]</f>
        <v>0</v>
      </c>
      <c r="BK187">
        <f>+Casos_PN_CORR[[#This Row],[6-may]]-Casos_PN_CORR[[#This Row],[5-may]]</f>
        <v>0</v>
      </c>
      <c r="BL187">
        <f>+Casos_PN_CORR[[#This Row],[7-may]]-Casos_PN_CORR[[#This Row],[6-may]]</f>
        <v>0</v>
      </c>
      <c r="BM187">
        <f>+Casos_PN_CORR[[#This Row],[8-may]]-Casos_PN_CORR[[#This Row],[7-may]]</f>
        <v>0</v>
      </c>
      <c r="BN187">
        <f>+Casos_PN_CORR[[#This Row],[9-may]]-Casos_PN_CORR[[#This Row],[8-may]]</f>
        <v>0</v>
      </c>
      <c r="BO187">
        <f>+Casos_PN_CORR[[#This Row],[10-may]]-Casos_PN_CORR[[#This Row],[9-may]]</f>
        <v>0</v>
      </c>
      <c r="BP187">
        <f>+Casos_PN_CORR[[#This Row],[11-may]]-Casos_PN_CORR[[#This Row],[10-may]]</f>
        <v>0</v>
      </c>
      <c r="BQ187">
        <f>+Casos_PN_CORR[[#This Row],[12-may]]-Casos_PN_CORR[[#This Row],[11-may]]</f>
        <v>0</v>
      </c>
      <c r="BR187">
        <f>+Casos_PN_CORR[[#This Row],[13-may]]-Casos_PN_CORR[[#This Row],[12-may]]</f>
        <v>0</v>
      </c>
      <c r="BS187">
        <f>+Casos_PN_CORR[[#This Row],[14-may]]-Casos_PN_CORR[[#This Row],[13-may]]</f>
        <v>0</v>
      </c>
      <c r="BT187">
        <f>+Casos_PN_CORR[[#This Row],[15-may]]-Casos_PN_CORR[[#This Row],[14-may]]</f>
        <v>0</v>
      </c>
      <c r="BU187">
        <f>+Casos_PN_CORR[[#This Row],[16-may]]-Casos_PN_CORR[[#This Row],[15-may]]</f>
        <v>0</v>
      </c>
      <c r="BV187">
        <f>+Casos_PN_CORR[[#This Row],[17-may]]-Casos_PN_CORR[[#This Row],[16-may]]</f>
        <v>0</v>
      </c>
      <c r="BW187">
        <f>+Casos_PN_CORR[[#This Row],[18-may]]-Casos_PN_CORR[[#This Row],[17-may]]</f>
        <v>0</v>
      </c>
      <c r="BX187">
        <f>+Casos_PN_CORR[[#This Row],[19-may]]-Casos_PN_CORR[[#This Row],[18-may]]</f>
        <v>0</v>
      </c>
      <c r="BY187">
        <f>+Casos_PN_CORR[[#This Row],[20-may]]-Casos_PN_CORR[[#This Row],[19-may]]</f>
        <v>0</v>
      </c>
      <c r="BZ187">
        <f>+Casos_PN_CORR[[#This Row],[21-may]]-Casos_PN_CORR[[#This Row],[20-may]]</f>
        <v>0</v>
      </c>
      <c r="CA187">
        <f>+Casos_PN_CORR[[#This Row],[22-may]]-Casos_PN_CORR[[#This Row],[21-may]]</f>
        <v>0</v>
      </c>
      <c r="CB187">
        <f>+Casos_PN_CORR[[#This Row],[23-may]]-Casos_PN_CORR[[#This Row],[22-may]]</f>
        <v>0</v>
      </c>
      <c r="CC187">
        <f>+Casos_PN_CORR[[#This Row],[24-may]]-Casos_PN_CORR[[#This Row],[23-may]]</f>
        <v>0</v>
      </c>
      <c r="CD187">
        <f>+Casos_PN_CORR[[#This Row],[25-may]]-Casos_PN_CORR[[#This Row],[24-may]]</f>
        <v>0</v>
      </c>
      <c r="CE187">
        <f>+Casos_PN_CORR[[#This Row],[26-may]]-Casos_PN_CORR[[#This Row],[25-may]]</f>
        <v>0</v>
      </c>
      <c r="CF187">
        <f>+Casos_PN_CORR[[#This Row],[27-may]]-Casos_PN_CORR[[#This Row],[26-may]]</f>
        <v>0</v>
      </c>
      <c r="CG187">
        <f>+Casos_PN_CORR[[#This Row],[28-may]]-Casos_PN_CORR[[#This Row],[27-may]]</f>
        <v>0</v>
      </c>
      <c r="CH187">
        <f>+Casos_PN_CORR[[#This Row],[29-may]]-Casos_PN_CORR[[#This Row],[28-may]]</f>
        <v>0</v>
      </c>
      <c r="CI187">
        <f>+Casos_PN_CORR[[#This Row],[30-may]]-Casos_PN_CORR[[#This Row],[29-may]]</f>
        <v>0</v>
      </c>
      <c r="CJ187">
        <f>+Casos_PN_CORR[[#This Row],[31-may]]-Casos_PN_CORR[[#This Row],[30-may]]</f>
        <v>0</v>
      </c>
      <c r="CK187">
        <f>+Casos_PN_CORR[[#This Row],[1-jun]]-Casos_PN_CORR[[#This Row],[31-may]]</f>
        <v>0</v>
      </c>
      <c r="CL187">
        <f>+Casos_PN_CORR[[#This Row],[2-jun]]-Casos_PN_CORR[[#This Row],[1-jun]]</f>
        <v>0</v>
      </c>
      <c r="CM187">
        <f>+Casos_PN_CORR[[#This Row],[3-jun]]-Casos_PN_CORR[[#This Row],[2-jun]]</f>
        <v>0</v>
      </c>
      <c r="CN187">
        <f>+Casos_PN_CORR[[#This Row],[4-jun]]-Casos_PN_CORR[[#This Row],[3-jun]]</f>
        <v>0</v>
      </c>
      <c r="CO187">
        <f>+Casos_PN_CORR[[#This Row],[5-jun]]-Casos_PN_CORR[[#This Row],[4-jun]]</f>
        <v>362</v>
      </c>
      <c r="CP187">
        <f>+Casos_PN_CORR[[#This Row],[6-jun]]-Casos_PN_CORR[[#This Row],[5-jun]]</f>
        <v>0</v>
      </c>
    </row>
    <row r="188" spans="1:94">
      <c r="A188">
        <v>60606</v>
      </c>
      <c r="B188" s="2" t="s">
        <v>214</v>
      </c>
      <c r="C188" s="2" t="s">
        <v>328</v>
      </c>
      <c r="D188" s="2" t="s">
        <v>344</v>
      </c>
      <c r="E188" s="4">
        <f t="shared" si="2"/>
        <v>1</v>
      </c>
      <c r="F188">
        <f>+Casos_PN_CORR[[#This Row],[10-mar]]</f>
        <v>0</v>
      </c>
      <c r="G188">
        <f>+Casos_PN_CORR[[#This Row],[11-mar]]-Casos_PN_CORR[[#This Row],[10-mar]]</f>
        <v>0</v>
      </c>
      <c r="H188">
        <f>+Casos_PN_CORR[[#This Row],[12-mar]]-Casos_PN_CORR[[#This Row],[11-mar]]</f>
        <v>0</v>
      </c>
      <c r="I188">
        <f>+Casos_PN_CORR[[#This Row],[13-mar]]-Casos_PN_CORR[[#This Row],[12-mar]]</f>
        <v>0</v>
      </c>
      <c r="J188">
        <f>+Casos_PN_CORR[[#This Row],[14-mar]]-Casos_PN_CORR[[#This Row],[13-mar]]</f>
        <v>0</v>
      </c>
      <c r="K188">
        <f>+Casos_PN_CORR[[#This Row],[15-mar]]-Casos_PN_CORR[[#This Row],[14-mar]]</f>
        <v>0</v>
      </c>
      <c r="L188">
        <f>+Casos_PN_CORR[[#This Row],[16-mar]]-Casos_PN_CORR[[#This Row],[15-mar]]</f>
        <v>0</v>
      </c>
      <c r="M188">
        <f>+Casos_PN_CORR[[#This Row],[17-mar]]-Casos_PN_CORR[[#This Row],[16-mar]]</f>
        <v>0</v>
      </c>
      <c r="N188">
        <f>+Casos_PN_CORR[[#This Row],[18-mar]]-Casos_PN_CORR[[#This Row],[17-mar]]</f>
        <v>0</v>
      </c>
      <c r="O188">
        <f>+Casos_PN_CORR[[#This Row],[19-mar]]-Casos_PN_CORR[[#This Row],[18-mar]]</f>
        <v>0</v>
      </c>
      <c r="P188">
        <f>+Casos_PN_CORR[[#This Row],[20-mar]]-Casos_PN_CORR[[#This Row],[19-mar]]</f>
        <v>0</v>
      </c>
      <c r="Q188">
        <f>+Casos_PN_CORR[[#This Row],[21-mar]]-Casos_PN_CORR[[#This Row],[20-mar]]</f>
        <v>0</v>
      </c>
      <c r="R188">
        <f>+Casos_PN_CORR[[#This Row],[22-mar]]-Casos_PN_CORR[[#This Row],[21-mar]]</f>
        <v>0</v>
      </c>
      <c r="S188">
        <f>+Casos_PN_CORR[[#This Row],[23-mar]]-Casos_PN_CORR[[#This Row],[22-mar]]</f>
        <v>0</v>
      </c>
      <c r="T188">
        <f>+Casos_PN_CORR[[#This Row],[24-mar]]-Casos_PN_CORR[[#This Row],[23-mar]]</f>
        <v>0</v>
      </c>
      <c r="U188">
        <f>+Casos_PN_CORR[[#This Row],[25-mar]]-Casos_PN_CORR[[#This Row],[24-mar]]</f>
        <v>0</v>
      </c>
      <c r="V188">
        <f>+Casos_PN_CORR[[#This Row],[26-mar]]-Casos_PN_CORR[[#This Row],[25-mar]]</f>
        <v>0</v>
      </c>
      <c r="W188">
        <f>+Casos_PN_CORR[[#This Row],[27-mar]]-Casos_PN_CORR[[#This Row],[26-mar]]</f>
        <v>0</v>
      </c>
      <c r="X188">
        <f>+Casos_PN_CORR[[#This Row],[28-mar]]-Casos_PN_CORR[[#This Row],[27-mar]]</f>
        <v>0</v>
      </c>
      <c r="Y188">
        <f>+Casos_PN_CORR[[#This Row],[29-mar]]-Casos_PN_CORR[[#This Row],[28-mar]]</f>
        <v>0</v>
      </c>
      <c r="Z188">
        <f>+Casos_PN_CORR[[#This Row],[30-mar]]-Casos_PN_CORR[[#This Row],[29-mar]]</f>
        <v>0</v>
      </c>
      <c r="AA188">
        <f>+Casos_PN_CORR[[#This Row],[31-mar]]-Casos_PN_CORR[[#This Row],[30-mar]]</f>
        <v>0</v>
      </c>
      <c r="AB188">
        <f>+Casos_PN_CORR[[#This Row],[1-abr]]-Casos_PN_CORR[[#This Row],[31-mar]]</f>
        <v>0</v>
      </c>
      <c r="AC188">
        <f>+Casos_PN_CORR[[#This Row],[2-abr]]-Casos_PN_CORR[[#This Row],[1-abr]]</f>
        <v>0</v>
      </c>
      <c r="AD188">
        <f>+Casos_PN_CORR[[#This Row],[3-abr]]-Casos_PN_CORR[[#This Row],[2-abr]]</f>
        <v>0</v>
      </c>
      <c r="AE188">
        <f>+Casos_PN_CORR[[#This Row],[4-abr]]-Casos_PN_CORR[[#This Row],[3-abr]]</f>
        <v>0</v>
      </c>
      <c r="AF188">
        <f>+Casos_PN_CORR[[#This Row],[5-abr]]-Casos_PN_CORR[[#This Row],[4-abr]]</f>
        <v>0</v>
      </c>
      <c r="AG188">
        <f>+Casos_PN_CORR[[#This Row],[6-abr]]-Casos_PN_CORR[[#This Row],[5-abr]]</f>
        <v>0</v>
      </c>
      <c r="AH188">
        <f>+Casos_PN_CORR[[#This Row],[7-abr]]-Casos_PN_CORR[[#This Row],[6-abr]]</f>
        <v>0</v>
      </c>
      <c r="AI188">
        <f>+Casos_PN_CORR[[#This Row],[8-abr]]-Casos_PN_CORR[[#This Row],[7-abr]]</f>
        <v>0</v>
      </c>
      <c r="AJ188">
        <f>+Casos_PN_CORR[[#This Row],[9-abr]]-Casos_PN_CORR[[#This Row],[8-abr]]</f>
        <v>0</v>
      </c>
      <c r="AK188">
        <f>+Casos_PN_CORR[[#This Row],[10-abr]]-Casos_PN_CORR[[#This Row],[9-abr]]</f>
        <v>0</v>
      </c>
      <c r="AL188">
        <f>+Casos_PN_CORR[[#This Row],[11-abr]]-Casos_PN_CORR[[#This Row],[10-abr]]</f>
        <v>0</v>
      </c>
      <c r="AM188">
        <f>+Casos_PN_CORR[[#This Row],[12-abr]]-Casos_PN_CORR[[#This Row],[11-abr]]</f>
        <v>0</v>
      </c>
      <c r="AN188">
        <f>+Casos_PN_CORR[[#This Row],[13-abr]]-Casos_PN_CORR[[#This Row],[12-abr]]</f>
        <v>0</v>
      </c>
      <c r="AO188">
        <f>+Casos_PN_CORR[[#This Row],[14-abr]]-Casos_PN_CORR[[#This Row],[13-abr]]</f>
        <v>0</v>
      </c>
      <c r="AP188">
        <f>+Casos_PN_CORR[[#This Row],[15-abr]]-Casos_PN_CORR[[#This Row],[14-abr]]</f>
        <v>0</v>
      </c>
      <c r="AQ188">
        <f>+Casos_PN_CORR[[#This Row],[16-abr]]-Casos_PN_CORR[[#This Row],[15-abr]]</f>
        <v>0</v>
      </c>
      <c r="AR188">
        <f>+Casos_PN_CORR[[#This Row],[17-abr]]-Casos_PN_CORR[[#This Row],[16-abr]]</f>
        <v>0</v>
      </c>
      <c r="AS188">
        <f>+Casos_PN_CORR[[#This Row],[18-abr]]-Casos_PN_CORR[[#This Row],[17-abr]]</f>
        <v>0</v>
      </c>
      <c r="AT188">
        <f>+Casos_PN_CORR[[#This Row],[19-abr]]-Casos_PN_CORR[[#This Row],[18-abr]]</f>
        <v>0</v>
      </c>
      <c r="AU188">
        <f>+Casos_PN_CORR[[#This Row],[20-abr]]-Casos_PN_CORR[[#This Row],[19-abr]]</f>
        <v>0</v>
      </c>
      <c r="AV188">
        <f>+Casos_PN_CORR[[#This Row],[21-abr]]-Casos_PN_CORR[[#This Row],[20-abr]]</f>
        <v>0</v>
      </c>
      <c r="AW188">
        <f>+Casos_PN_CORR[[#This Row],[22-abr]]-Casos_PN_CORR[[#This Row],[21-abr]]</f>
        <v>0</v>
      </c>
      <c r="AX188">
        <f>+Casos_PN_CORR[[#This Row],[23-abr]]-Casos_PN_CORR[[#This Row],[22-abr]]</f>
        <v>0</v>
      </c>
      <c r="AY188">
        <f>+Casos_PN_CORR[[#This Row],[24-abr]]-Casos_PN_CORR[[#This Row],[23-abr]]</f>
        <v>0</v>
      </c>
      <c r="AZ188">
        <f>+Casos_PN_CORR[[#This Row],[25-abr]]-Casos_PN_CORR[[#This Row],[24-abr]]</f>
        <v>0</v>
      </c>
      <c r="BA188">
        <f>+Casos_PN_CORR[[#This Row],[26-abr]]-Casos_PN_CORR[[#This Row],[25-abr]]</f>
        <v>0</v>
      </c>
      <c r="BB188">
        <f>+Casos_PN_CORR[[#This Row],[27-abr]]-Casos_PN_CORR[[#This Row],[26-abr]]</f>
        <v>0</v>
      </c>
      <c r="BC188">
        <f>+Casos_PN_CORR[[#This Row],[28-abr]]-Casos_PN_CORR[[#This Row],[27-abr]]</f>
        <v>0</v>
      </c>
      <c r="BD188">
        <f>+Casos_PN_CORR[[#This Row],[29-abr]]-Casos_PN_CORR[[#This Row],[28-abr]]</f>
        <v>0</v>
      </c>
      <c r="BE188">
        <f>+Casos_PN_CORR[[#This Row],[30-abr]]-Casos_PN_CORR[[#This Row],[29-abr]]</f>
        <v>0</v>
      </c>
      <c r="BF188">
        <f>+Casos_PN_CORR[[#This Row],[1-may]]-Casos_PN_CORR[[#This Row],[30-abr]]</f>
        <v>0</v>
      </c>
      <c r="BG188">
        <f>+Casos_PN_CORR[[#This Row],[2-may]]-Casos_PN_CORR[[#This Row],[1-may]]</f>
        <v>0</v>
      </c>
      <c r="BH188">
        <f>+Casos_PN_CORR[[#This Row],[3-may]]-Casos_PN_CORR[[#This Row],[2-may]]</f>
        <v>0</v>
      </c>
      <c r="BI188">
        <f>+Casos_PN_CORR[[#This Row],[4-may]]-Casos_PN_CORR[[#This Row],[3-may]]</f>
        <v>0</v>
      </c>
      <c r="BJ188">
        <f>+Casos_PN_CORR[[#This Row],[5-may]]-Casos_PN_CORR[[#This Row],[4-may]]</f>
        <v>0</v>
      </c>
      <c r="BK188">
        <f>+Casos_PN_CORR[[#This Row],[6-may]]-Casos_PN_CORR[[#This Row],[5-may]]</f>
        <v>0</v>
      </c>
      <c r="BL188">
        <f>+Casos_PN_CORR[[#This Row],[7-may]]-Casos_PN_CORR[[#This Row],[6-may]]</f>
        <v>0</v>
      </c>
      <c r="BM188">
        <f>+Casos_PN_CORR[[#This Row],[8-may]]-Casos_PN_CORR[[#This Row],[7-may]]</f>
        <v>0</v>
      </c>
      <c r="BN188">
        <f>+Casos_PN_CORR[[#This Row],[9-may]]-Casos_PN_CORR[[#This Row],[8-may]]</f>
        <v>0</v>
      </c>
      <c r="BO188">
        <f>+Casos_PN_CORR[[#This Row],[10-may]]-Casos_PN_CORR[[#This Row],[9-may]]</f>
        <v>0</v>
      </c>
      <c r="BP188">
        <f>+Casos_PN_CORR[[#This Row],[11-may]]-Casos_PN_CORR[[#This Row],[10-may]]</f>
        <v>0</v>
      </c>
      <c r="BQ188">
        <f>+Casos_PN_CORR[[#This Row],[12-may]]-Casos_PN_CORR[[#This Row],[11-may]]</f>
        <v>0</v>
      </c>
      <c r="BR188">
        <f>+Casos_PN_CORR[[#This Row],[13-may]]-Casos_PN_CORR[[#This Row],[12-may]]</f>
        <v>0</v>
      </c>
      <c r="BS188">
        <f>+Casos_PN_CORR[[#This Row],[14-may]]-Casos_PN_CORR[[#This Row],[13-may]]</f>
        <v>0</v>
      </c>
      <c r="BT188">
        <f>+Casos_PN_CORR[[#This Row],[15-may]]-Casos_PN_CORR[[#This Row],[14-may]]</f>
        <v>0</v>
      </c>
      <c r="BU188">
        <f>+Casos_PN_CORR[[#This Row],[16-may]]-Casos_PN_CORR[[#This Row],[15-may]]</f>
        <v>0</v>
      </c>
      <c r="BV188">
        <f>+Casos_PN_CORR[[#This Row],[17-may]]-Casos_PN_CORR[[#This Row],[16-may]]</f>
        <v>0</v>
      </c>
      <c r="BW188">
        <f>+Casos_PN_CORR[[#This Row],[18-may]]-Casos_PN_CORR[[#This Row],[17-may]]</f>
        <v>0</v>
      </c>
      <c r="BX188">
        <f>+Casos_PN_CORR[[#This Row],[19-may]]-Casos_PN_CORR[[#This Row],[18-may]]</f>
        <v>0</v>
      </c>
      <c r="BY188">
        <f>+Casos_PN_CORR[[#This Row],[20-may]]-Casos_PN_CORR[[#This Row],[19-may]]</f>
        <v>0</v>
      </c>
      <c r="BZ188">
        <f>+Casos_PN_CORR[[#This Row],[21-may]]-Casos_PN_CORR[[#This Row],[20-may]]</f>
        <v>0</v>
      </c>
      <c r="CA188">
        <f>+Casos_PN_CORR[[#This Row],[22-may]]-Casos_PN_CORR[[#This Row],[21-may]]</f>
        <v>0</v>
      </c>
      <c r="CB188">
        <f>+Casos_PN_CORR[[#This Row],[23-may]]-Casos_PN_CORR[[#This Row],[22-may]]</f>
        <v>0</v>
      </c>
      <c r="CC188">
        <f>+Casos_PN_CORR[[#This Row],[24-may]]-Casos_PN_CORR[[#This Row],[23-may]]</f>
        <v>0</v>
      </c>
      <c r="CD188">
        <f>+Casos_PN_CORR[[#This Row],[25-may]]-Casos_PN_CORR[[#This Row],[24-may]]</f>
        <v>0</v>
      </c>
      <c r="CE188">
        <f>+Casos_PN_CORR[[#This Row],[26-may]]-Casos_PN_CORR[[#This Row],[25-may]]</f>
        <v>0</v>
      </c>
      <c r="CF188">
        <f>+Casos_PN_CORR[[#This Row],[27-may]]-Casos_PN_CORR[[#This Row],[26-may]]</f>
        <v>0</v>
      </c>
      <c r="CG188">
        <f>+Casos_PN_CORR[[#This Row],[28-may]]-Casos_PN_CORR[[#This Row],[27-may]]</f>
        <v>0</v>
      </c>
      <c r="CH188">
        <f>+Casos_PN_CORR[[#This Row],[29-may]]-Casos_PN_CORR[[#This Row],[28-may]]</f>
        <v>0</v>
      </c>
      <c r="CI188">
        <f>+Casos_PN_CORR[[#This Row],[30-may]]-Casos_PN_CORR[[#This Row],[29-may]]</f>
        <v>0</v>
      </c>
      <c r="CJ188">
        <f>+Casos_PN_CORR[[#This Row],[31-may]]-Casos_PN_CORR[[#This Row],[30-may]]</f>
        <v>0</v>
      </c>
      <c r="CK188">
        <f>+Casos_PN_CORR[[#This Row],[1-jun]]-Casos_PN_CORR[[#This Row],[31-may]]</f>
        <v>0</v>
      </c>
      <c r="CL188">
        <f>+Casos_PN_CORR[[#This Row],[2-jun]]-Casos_PN_CORR[[#This Row],[1-jun]]</f>
        <v>0</v>
      </c>
      <c r="CM188">
        <f>+Casos_PN_CORR[[#This Row],[3-jun]]-Casos_PN_CORR[[#This Row],[2-jun]]</f>
        <v>0</v>
      </c>
      <c r="CN188">
        <f>+Casos_PN_CORR[[#This Row],[4-jun]]-Casos_PN_CORR[[#This Row],[3-jun]]</f>
        <v>0</v>
      </c>
      <c r="CO188">
        <f>+Casos_PN_CORR[[#This Row],[5-jun]]-Casos_PN_CORR[[#This Row],[4-jun]]</f>
        <v>1</v>
      </c>
      <c r="CP188">
        <f>+Casos_PN_CORR[[#This Row],[6-jun]]-Casos_PN_CORR[[#This Row],[5-jun]]</f>
        <v>0</v>
      </c>
    </row>
    <row r="189" spans="1:94">
      <c r="A189">
        <v>70205</v>
      </c>
      <c r="B189" s="2" t="s">
        <v>102</v>
      </c>
      <c r="C189" s="2" t="s">
        <v>161</v>
      </c>
      <c r="D189" s="2" t="s">
        <v>345</v>
      </c>
      <c r="E189" s="4">
        <f t="shared" si="2"/>
        <v>0</v>
      </c>
      <c r="F189">
        <f>+Casos_PN_CORR[[#This Row],[10-mar]]</f>
        <v>0</v>
      </c>
      <c r="G189">
        <f>+Casos_PN_CORR[[#This Row],[11-mar]]-Casos_PN_CORR[[#This Row],[10-mar]]</f>
        <v>0</v>
      </c>
      <c r="H189">
        <f>+Casos_PN_CORR[[#This Row],[12-mar]]-Casos_PN_CORR[[#This Row],[11-mar]]</f>
        <v>0</v>
      </c>
      <c r="I189">
        <f>+Casos_PN_CORR[[#This Row],[13-mar]]-Casos_PN_CORR[[#This Row],[12-mar]]</f>
        <v>0</v>
      </c>
      <c r="J189">
        <f>+Casos_PN_CORR[[#This Row],[14-mar]]-Casos_PN_CORR[[#This Row],[13-mar]]</f>
        <v>0</v>
      </c>
      <c r="K189">
        <f>+Casos_PN_CORR[[#This Row],[15-mar]]-Casos_PN_CORR[[#This Row],[14-mar]]</f>
        <v>0</v>
      </c>
      <c r="L189">
        <f>+Casos_PN_CORR[[#This Row],[16-mar]]-Casos_PN_CORR[[#This Row],[15-mar]]</f>
        <v>0</v>
      </c>
      <c r="M189">
        <f>+Casos_PN_CORR[[#This Row],[17-mar]]-Casos_PN_CORR[[#This Row],[16-mar]]</f>
        <v>0</v>
      </c>
      <c r="N189">
        <f>+Casos_PN_CORR[[#This Row],[18-mar]]-Casos_PN_CORR[[#This Row],[17-mar]]</f>
        <v>0</v>
      </c>
      <c r="O189">
        <f>+Casos_PN_CORR[[#This Row],[19-mar]]-Casos_PN_CORR[[#This Row],[18-mar]]</f>
        <v>0</v>
      </c>
      <c r="P189">
        <f>+Casos_PN_CORR[[#This Row],[20-mar]]-Casos_PN_CORR[[#This Row],[19-mar]]</f>
        <v>0</v>
      </c>
      <c r="Q189">
        <f>+Casos_PN_CORR[[#This Row],[21-mar]]-Casos_PN_CORR[[#This Row],[20-mar]]</f>
        <v>0</v>
      </c>
      <c r="R189">
        <f>+Casos_PN_CORR[[#This Row],[22-mar]]-Casos_PN_CORR[[#This Row],[21-mar]]</f>
        <v>0</v>
      </c>
      <c r="S189">
        <f>+Casos_PN_CORR[[#This Row],[23-mar]]-Casos_PN_CORR[[#This Row],[22-mar]]</f>
        <v>0</v>
      </c>
      <c r="T189">
        <f>+Casos_PN_CORR[[#This Row],[24-mar]]-Casos_PN_CORR[[#This Row],[23-mar]]</f>
        <v>0</v>
      </c>
      <c r="U189">
        <f>+Casos_PN_CORR[[#This Row],[25-mar]]-Casos_PN_CORR[[#This Row],[24-mar]]</f>
        <v>0</v>
      </c>
      <c r="V189">
        <f>+Casos_PN_CORR[[#This Row],[26-mar]]-Casos_PN_CORR[[#This Row],[25-mar]]</f>
        <v>0</v>
      </c>
      <c r="W189">
        <f>+Casos_PN_CORR[[#This Row],[27-mar]]-Casos_PN_CORR[[#This Row],[26-mar]]</f>
        <v>0</v>
      </c>
      <c r="X189">
        <f>+Casos_PN_CORR[[#This Row],[28-mar]]-Casos_PN_CORR[[#This Row],[27-mar]]</f>
        <v>0</v>
      </c>
      <c r="Y189">
        <f>+Casos_PN_CORR[[#This Row],[29-mar]]-Casos_PN_CORR[[#This Row],[28-mar]]</f>
        <v>0</v>
      </c>
      <c r="Z189">
        <f>+Casos_PN_CORR[[#This Row],[30-mar]]-Casos_PN_CORR[[#This Row],[29-mar]]</f>
        <v>0</v>
      </c>
      <c r="AA189">
        <f>+Casos_PN_CORR[[#This Row],[31-mar]]-Casos_PN_CORR[[#This Row],[30-mar]]</f>
        <v>0</v>
      </c>
      <c r="AB189">
        <f>+Casos_PN_CORR[[#This Row],[1-abr]]-Casos_PN_CORR[[#This Row],[31-mar]]</f>
        <v>0</v>
      </c>
      <c r="AC189">
        <f>+Casos_PN_CORR[[#This Row],[2-abr]]-Casos_PN_CORR[[#This Row],[1-abr]]</f>
        <v>0</v>
      </c>
      <c r="AD189">
        <f>+Casos_PN_CORR[[#This Row],[3-abr]]-Casos_PN_CORR[[#This Row],[2-abr]]</f>
        <v>0</v>
      </c>
      <c r="AE189">
        <f>+Casos_PN_CORR[[#This Row],[4-abr]]-Casos_PN_CORR[[#This Row],[3-abr]]</f>
        <v>0</v>
      </c>
      <c r="AF189">
        <f>+Casos_PN_CORR[[#This Row],[5-abr]]-Casos_PN_CORR[[#This Row],[4-abr]]</f>
        <v>0</v>
      </c>
      <c r="AG189">
        <f>+Casos_PN_CORR[[#This Row],[6-abr]]-Casos_PN_CORR[[#This Row],[5-abr]]</f>
        <v>0</v>
      </c>
      <c r="AH189">
        <f>+Casos_PN_CORR[[#This Row],[7-abr]]-Casos_PN_CORR[[#This Row],[6-abr]]</f>
        <v>0</v>
      </c>
      <c r="AI189">
        <f>+Casos_PN_CORR[[#This Row],[8-abr]]-Casos_PN_CORR[[#This Row],[7-abr]]</f>
        <v>0</v>
      </c>
      <c r="AJ189">
        <f>+Casos_PN_CORR[[#This Row],[9-abr]]-Casos_PN_CORR[[#This Row],[8-abr]]</f>
        <v>0</v>
      </c>
      <c r="AK189">
        <f>+Casos_PN_CORR[[#This Row],[10-abr]]-Casos_PN_CORR[[#This Row],[9-abr]]</f>
        <v>0</v>
      </c>
      <c r="AL189">
        <f>+Casos_PN_CORR[[#This Row],[11-abr]]-Casos_PN_CORR[[#This Row],[10-abr]]</f>
        <v>0</v>
      </c>
      <c r="AM189">
        <f>+Casos_PN_CORR[[#This Row],[12-abr]]-Casos_PN_CORR[[#This Row],[11-abr]]</f>
        <v>0</v>
      </c>
      <c r="AN189">
        <f>+Casos_PN_CORR[[#This Row],[13-abr]]-Casos_PN_CORR[[#This Row],[12-abr]]</f>
        <v>0</v>
      </c>
      <c r="AO189">
        <f>+Casos_PN_CORR[[#This Row],[14-abr]]-Casos_PN_CORR[[#This Row],[13-abr]]</f>
        <v>0</v>
      </c>
      <c r="AP189">
        <f>+Casos_PN_CORR[[#This Row],[15-abr]]-Casos_PN_CORR[[#This Row],[14-abr]]</f>
        <v>0</v>
      </c>
      <c r="AQ189">
        <f>+Casos_PN_CORR[[#This Row],[16-abr]]-Casos_PN_CORR[[#This Row],[15-abr]]</f>
        <v>0</v>
      </c>
      <c r="AR189">
        <f>+Casos_PN_CORR[[#This Row],[17-abr]]-Casos_PN_CORR[[#This Row],[16-abr]]</f>
        <v>0</v>
      </c>
      <c r="AS189">
        <f>+Casos_PN_CORR[[#This Row],[18-abr]]-Casos_PN_CORR[[#This Row],[17-abr]]</f>
        <v>0</v>
      </c>
      <c r="AT189">
        <f>+Casos_PN_CORR[[#This Row],[19-abr]]-Casos_PN_CORR[[#This Row],[18-abr]]</f>
        <v>0</v>
      </c>
      <c r="AU189">
        <f>+Casos_PN_CORR[[#This Row],[20-abr]]-Casos_PN_CORR[[#This Row],[19-abr]]</f>
        <v>0</v>
      </c>
      <c r="AV189">
        <f>+Casos_PN_CORR[[#This Row],[21-abr]]-Casos_PN_CORR[[#This Row],[20-abr]]</f>
        <v>0</v>
      </c>
      <c r="AW189">
        <f>+Casos_PN_CORR[[#This Row],[22-abr]]-Casos_PN_CORR[[#This Row],[21-abr]]</f>
        <v>0</v>
      </c>
      <c r="AX189">
        <f>+Casos_PN_CORR[[#This Row],[23-abr]]-Casos_PN_CORR[[#This Row],[22-abr]]</f>
        <v>0</v>
      </c>
      <c r="AY189">
        <f>+Casos_PN_CORR[[#This Row],[24-abr]]-Casos_PN_CORR[[#This Row],[23-abr]]</f>
        <v>0</v>
      </c>
      <c r="AZ189">
        <f>+Casos_PN_CORR[[#This Row],[25-abr]]-Casos_PN_CORR[[#This Row],[24-abr]]</f>
        <v>0</v>
      </c>
      <c r="BA189">
        <f>+Casos_PN_CORR[[#This Row],[26-abr]]-Casos_PN_CORR[[#This Row],[25-abr]]</f>
        <v>0</v>
      </c>
      <c r="BB189">
        <f>+Casos_PN_CORR[[#This Row],[27-abr]]-Casos_PN_CORR[[#This Row],[26-abr]]</f>
        <v>0</v>
      </c>
      <c r="BC189">
        <f>+Casos_PN_CORR[[#This Row],[28-abr]]-Casos_PN_CORR[[#This Row],[27-abr]]</f>
        <v>0</v>
      </c>
      <c r="BD189">
        <f>+Casos_PN_CORR[[#This Row],[29-abr]]-Casos_PN_CORR[[#This Row],[28-abr]]</f>
        <v>0</v>
      </c>
      <c r="BE189">
        <f>+Casos_PN_CORR[[#This Row],[30-abr]]-Casos_PN_CORR[[#This Row],[29-abr]]</f>
        <v>0</v>
      </c>
      <c r="BF189">
        <f>+Casos_PN_CORR[[#This Row],[1-may]]-Casos_PN_CORR[[#This Row],[30-abr]]</f>
        <v>0</v>
      </c>
      <c r="BG189">
        <f>+Casos_PN_CORR[[#This Row],[2-may]]-Casos_PN_CORR[[#This Row],[1-may]]</f>
        <v>0</v>
      </c>
      <c r="BH189">
        <f>+Casos_PN_CORR[[#This Row],[3-may]]-Casos_PN_CORR[[#This Row],[2-may]]</f>
        <v>0</v>
      </c>
      <c r="BI189">
        <f>+Casos_PN_CORR[[#This Row],[4-may]]-Casos_PN_CORR[[#This Row],[3-may]]</f>
        <v>0</v>
      </c>
      <c r="BJ189">
        <f>+Casos_PN_CORR[[#This Row],[5-may]]-Casos_PN_CORR[[#This Row],[4-may]]</f>
        <v>0</v>
      </c>
      <c r="BK189">
        <f>+Casos_PN_CORR[[#This Row],[6-may]]-Casos_PN_CORR[[#This Row],[5-may]]</f>
        <v>0</v>
      </c>
      <c r="BL189">
        <f>+Casos_PN_CORR[[#This Row],[7-may]]-Casos_PN_CORR[[#This Row],[6-may]]</f>
        <v>0</v>
      </c>
      <c r="BM189">
        <f>+Casos_PN_CORR[[#This Row],[8-may]]-Casos_PN_CORR[[#This Row],[7-may]]</f>
        <v>0</v>
      </c>
      <c r="BN189">
        <f>+Casos_PN_CORR[[#This Row],[9-may]]-Casos_PN_CORR[[#This Row],[8-may]]</f>
        <v>0</v>
      </c>
      <c r="BO189">
        <f>+Casos_PN_CORR[[#This Row],[10-may]]-Casos_PN_CORR[[#This Row],[9-may]]</f>
        <v>0</v>
      </c>
      <c r="BP189">
        <f>+Casos_PN_CORR[[#This Row],[11-may]]-Casos_PN_CORR[[#This Row],[10-may]]</f>
        <v>0</v>
      </c>
      <c r="BQ189">
        <f>+Casos_PN_CORR[[#This Row],[12-may]]-Casos_PN_CORR[[#This Row],[11-may]]</f>
        <v>0</v>
      </c>
      <c r="BR189">
        <f>+Casos_PN_CORR[[#This Row],[13-may]]-Casos_PN_CORR[[#This Row],[12-may]]</f>
        <v>0</v>
      </c>
      <c r="BS189">
        <f>+Casos_PN_CORR[[#This Row],[14-may]]-Casos_PN_CORR[[#This Row],[13-may]]</f>
        <v>0</v>
      </c>
      <c r="BT189">
        <f>+Casos_PN_CORR[[#This Row],[15-may]]-Casos_PN_CORR[[#This Row],[14-may]]</f>
        <v>0</v>
      </c>
      <c r="BU189">
        <f>+Casos_PN_CORR[[#This Row],[16-may]]-Casos_PN_CORR[[#This Row],[15-may]]</f>
        <v>0</v>
      </c>
      <c r="BV189">
        <f>+Casos_PN_CORR[[#This Row],[17-may]]-Casos_PN_CORR[[#This Row],[16-may]]</f>
        <v>0</v>
      </c>
      <c r="BW189">
        <f>+Casos_PN_CORR[[#This Row],[18-may]]-Casos_PN_CORR[[#This Row],[17-may]]</f>
        <v>0</v>
      </c>
      <c r="BX189">
        <f>+Casos_PN_CORR[[#This Row],[19-may]]-Casos_PN_CORR[[#This Row],[18-may]]</f>
        <v>0</v>
      </c>
      <c r="BY189">
        <f>+Casos_PN_CORR[[#This Row],[20-may]]-Casos_PN_CORR[[#This Row],[19-may]]</f>
        <v>0</v>
      </c>
      <c r="BZ189">
        <f>+Casos_PN_CORR[[#This Row],[21-may]]-Casos_PN_CORR[[#This Row],[20-may]]</f>
        <v>0</v>
      </c>
      <c r="CA189">
        <f>+Casos_PN_CORR[[#This Row],[22-may]]-Casos_PN_CORR[[#This Row],[21-may]]</f>
        <v>0</v>
      </c>
      <c r="CB189">
        <f>+Casos_PN_CORR[[#This Row],[23-may]]-Casos_PN_CORR[[#This Row],[22-may]]</f>
        <v>0</v>
      </c>
      <c r="CC189">
        <f>+Casos_PN_CORR[[#This Row],[24-may]]-Casos_PN_CORR[[#This Row],[23-may]]</f>
        <v>0</v>
      </c>
      <c r="CD189">
        <f>+Casos_PN_CORR[[#This Row],[25-may]]-Casos_PN_CORR[[#This Row],[24-may]]</f>
        <v>0</v>
      </c>
      <c r="CE189">
        <f>+Casos_PN_CORR[[#This Row],[26-may]]-Casos_PN_CORR[[#This Row],[25-may]]</f>
        <v>0</v>
      </c>
      <c r="CF189">
        <f>+Casos_PN_CORR[[#This Row],[27-may]]-Casos_PN_CORR[[#This Row],[26-may]]</f>
        <v>0</v>
      </c>
      <c r="CG189">
        <f>+Casos_PN_CORR[[#This Row],[28-may]]-Casos_PN_CORR[[#This Row],[27-may]]</f>
        <v>0</v>
      </c>
      <c r="CH189">
        <f>+Casos_PN_CORR[[#This Row],[29-may]]-Casos_PN_CORR[[#This Row],[28-may]]</f>
        <v>0</v>
      </c>
      <c r="CI189">
        <f>+Casos_PN_CORR[[#This Row],[30-may]]-Casos_PN_CORR[[#This Row],[29-may]]</f>
        <v>0</v>
      </c>
      <c r="CJ189">
        <f>+Casos_PN_CORR[[#This Row],[31-may]]-Casos_PN_CORR[[#This Row],[30-may]]</f>
        <v>0</v>
      </c>
      <c r="CK189">
        <f>+Casos_PN_CORR[[#This Row],[1-jun]]-Casos_PN_CORR[[#This Row],[31-may]]</f>
        <v>0</v>
      </c>
      <c r="CL189">
        <f>+Casos_PN_CORR[[#This Row],[2-jun]]-Casos_PN_CORR[[#This Row],[1-jun]]</f>
        <v>0</v>
      </c>
      <c r="CM189">
        <f>+Casos_PN_CORR[[#This Row],[3-jun]]-Casos_PN_CORR[[#This Row],[2-jun]]</f>
        <v>0</v>
      </c>
      <c r="CN189">
        <f>+Casos_PN_CORR[[#This Row],[4-jun]]-Casos_PN_CORR[[#This Row],[3-jun]]</f>
        <v>0</v>
      </c>
      <c r="CO189">
        <f>+Casos_PN_CORR[[#This Row],[5-jun]]-Casos_PN_CORR[[#This Row],[4-jun]]</f>
        <v>0</v>
      </c>
      <c r="CP189">
        <f>+Casos_PN_CORR[[#This Row],[6-jun]]-Casos_PN_CORR[[#This Row],[5-jun]]</f>
        <v>0</v>
      </c>
    </row>
    <row r="190" spans="1:94">
      <c r="A190">
        <v>90204</v>
      </c>
      <c r="B190" s="2" t="s">
        <v>139</v>
      </c>
      <c r="C190" s="2" t="s">
        <v>165</v>
      </c>
      <c r="D190" s="2" t="s">
        <v>346</v>
      </c>
      <c r="E190" s="4">
        <f t="shared" si="2"/>
        <v>0</v>
      </c>
      <c r="F190">
        <f>+Casos_PN_CORR[[#This Row],[10-mar]]</f>
        <v>0</v>
      </c>
      <c r="G190">
        <f>+Casos_PN_CORR[[#This Row],[11-mar]]-Casos_PN_CORR[[#This Row],[10-mar]]</f>
        <v>0</v>
      </c>
      <c r="H190">
        <f>+Casos_PN_CORR[[#This Row],[12-mar]]-Casos_PN_CORR[[#This Row],[11-mar]]</f>
        <v>0</v>
      </c>
      <c r="I190">
        <f>+Casos_PN_CORR[[#This Row],[13-mar]]-Casos_PN_CORR[[#This Row],[12-mar]]</f>
        <v>0</v>
      </c>
      <c r="J190">
        <f>+Casos_PN_CORR[[#This Row],[14-mar]]-Casos_PN_CORR[[#This Row],[13-mar]]</f>
        <v>0</v>
      </c>
      <c r="K190">
        <f>+Casos_PN_CORR[[#This Row],[15-mar]]-Casos_PN_CORR[[#This Row],[14-mar]]</f>
        <v>0</v>
      </c>
      <c r="L190">
        <f>+Casos_PN_CORR[[#This Row],[16-mar]]-Casos_PN_CORR[[#This Row],[15-mar]]</f>
        <v>0</v>
      </c>
      <c r="M190">
        <f>+Casos_PN_CORR[[#This Row],[17-mar]]-Casos_PN_CORR[[#This Row],[16-mar]]</f>
        <v>0</v>
      </c>
      <c r="N190">
        <f>+Casos_PN_CORR[[#This Row],[18-mar]]-Casos_PN_CORR[[#This Row],[17-mar]]</f>
        <v>0</v>
      </c>
      <c r="O190">
        <f>+Casos_PN_CORR[[#This Row],[19-mar]]-Casos_PN_CORR[[#This Row],[18-mar]]</f>
        <v>0</v>
      </c>
      <c r="P190">
        <f>+Casos_PN_CORR[[#This Row],[20-mar]]-Casos_PN_CORR[[#This Row],[19-mar]]</f>
        <v>0</v>
      </c>
      <c r="Q190">
        <f>+Casos_PN_CORR[[#This Row],[21-mar]]-Casos_PN_CORR[[#This Row],[20-mar]]</f>
        <v>0</v>
      </c>
      <c r="R190">
        <f>+Casos_PN_CORR[[#This Row],[22-mar]]-Casos_PN_CORR[[#This Row],[21-mar]]</f>
        <v>0</v>
      </c>
      <c r="S190">
        <f>+Casos_PN_CORR[[#This Row],[23-mar]]-Casos_PN_CORR[[#This Row],[22-mar]]</f>
        <v>0</v>
      </c>
      <c r="T190">
        <f>+Casos_PN_CORR[[#This Row],[24-mar]]-Casos_PN_CORR[[#This Row],[23-mar]]</f>
        <v>0</v>
      </c>
      <c r="U190">
        <f>+Casos_PN_CORR[[#This Row],[25-mar]]-Casos_PN_CORR[[#This Row],[24-mar]]</f>
        <v>0</v>
      </c>
      <c r="V190">
        <f>+Casos_PN_CORR[[#This Row],[26-mar]]-Casos_PN_CORR[[#This Row],[25-mar]]</f>
        <v>0</v>
      </c>
      <c r="W190">
        <f>+Casos_PN_CORR[[#This Row],[27-mar]]-Casos_PN_CORR[[#This Row],[26-mar]]</f>
        <v>0</v>
      </c>
      <c r="X190">
        <f>+Casos_PN_CORR[[#This Row],[28-mar]]-Casos_PN_CORR[[#This Row],[27-mar]]</f>
        <v>0</v>
      </c>
      <c r="Y190">
        <f>+Casos_PN_CORR[[#This Row],[29-mar]]-Casos_PN_CORR[[#This Row],[28-mar]]</f>
        <v>0</v>
      </c>
      <c r="Z190">
        <f>+Casos_PN_CORR[[#This Row],[30-mar]]-Casos_PN_CORR[[#This Row],[29-mar]]</f>
        <v>0</v>
      </c>
      <c r="AA190">
        <f>+Casos_PN_CORR[[#This Row],[31-mar]]-Casos_PN_CORR[[#This Row],[30-mar]]</f>
        <v>0</v>
      </c>
      <c r="AB190">
        <f>+Casos_PN_CORR[[#This Row],[1-abr]]-Casos_PN_CORR[[#This Row],[31-mar]]</f>
        <v>0</v>
      </c>
      <c r="AC190">
        <f>+Casos_PN_CORR[[#This Row],[2-abr]]-Casos_PN_CORR[[#This Row],[1-abr]]</f>
        <v>0</v>
      </c>
      <c r="AD190">
        <f>+Casos_PN_CORR[[#This Row],[3-abr]]-Casos_PN_CORR[[#This Row],[2-abr]]</f>
        <v>0</v>
      </c>
      <c r="AE190">
        <f>+Casos_PN_CORR[[#This Row],[4-abr]]-Casos_PN_CORR[[#This Row],[3-abr]]</f>
        <v>0</v>
      </c>
      <c r="AF190">
        <f>+Casos_PN_CORR[[#This Row],[5-abr]]-Casos_PN_CORR[[#This Row],[4-abr]]</f>
        <v>0</v>
      </c>
      <c r="AG190">
        <f>+Casos_PN_CORR[[#This Row],[6-abr]]-Casos_PN_CORR[[#This Row],[5-abr]]</f>
        <v>0</v>
      </c>
      <c r="AH190">
        <f>+Casos_PN_CORR[[#This Row],[7-abr]]-Casos_PN_CORR[[#This Row],[6-abr]]</f>
        <v>0</v>
      </c>
      <c r="AI190">
        <f>+Casos_PN_CORR[[#This Row],[8-abr]]-Casos_PN_CORR[[#This Row],[7-abr]]</f>
        <v>0</v>
      </c>
      <c r="AJ190">
        <f>+Casos_PN_CORR[[#This Row],[9-abr]]-Casos_PN_CORR[[#This Row],[8-abr]]</f>
        <v>0</v>
      </c>
      <c r="AK190">
        <f>+Casos_PN_CORR[[#This Row],[10-abr]]-Casos_PN_CORR[[#This Row],[9-abr]]</f>
        <v>0</v>
      </c>
      <c r="AL190">
        <f>+Casos_PN_CORR[[#This Row],[11-abr]]-Casos_PN_CORR[[#This Row],[10-abr]]</f>
        <v>0</v>
      </c>
      <c r="AM190">
        <f>+Casos_PN_CORR[[#This Row],[12-abr]]-Casos_PN_CORR[[#This Row],[11-abr]]</f>
        <v>0</v>
      </c>
      <c r="AN190">
        <f>+Casos_PN_CORR[[#This Row],[13-abr]]-Casos_PN_CORR[[#This Row],[12-abr]]</f>
        <v>0</v>
      </c>
      <c r="AO190">
        <f>+Casos_PN_CORR[[#This Row],[14-abr]]-Casos_PN_CORR[[#This Row],[13-abr]]</f>
        <v>0</v>
      </c>
      <c r="AP190">
        <f>+Casos_PN_CORR[[#This Row],[15-abr]]-Casos_PN_CORR[[#This Row],[14-abr]]</f>
        <v>0</v>
      </c>
      <c r="AQ190">
        <f>+Casos_PN_CORR[[#This Row],[16-abr]]-Casos_PN_CORR[[#This Row],[15-abr]]</f>
        <v>0</v>
      </c>
      <c r="AR190">
        <f>+Casos_PN_CORR[[#This Row],[17-abr]]-Casos_PN_CORR[[#This Row],[16-abr]]</f>
        <v>0</v>
      </c>
      <c r="AS190">
        <f>+Casos_PN_CORR[[#This Row],[18-abr]]-Casos_PN_CORR[[#This Row],[17-abr]]</f>
        <v>0</v>
      </c>
      <c r="AT190">
        <f>+Casos_PN_CORR[[#This Row],[19-abr]]-Casos_PN_CORR[[#This Row],[18-abr]]</f>
        <v>0</v>
      </c>
      <c r="AU190">
        <f>+Casos_PN_CORR[[#This Row],[20-abr]]-Casos_PN_CORR[[#This Row],[19-abr]]</f>
        <v>0</v>
      </c>
      <c r="AV190">
        <f>+Casos_PN_CORR[[#This Row],[21-abr]]-Casos_PN_CORR[[#This Row],[20-abr]]</f>
        <v>0</v>
      </c>
      <c r="AW190">
        <f>+Casos_PN_CORR[[#This Row],[22-abr]]-Casos_PN_CORR[[#This Row],[21-abr]]</f>
        <v>0</v>
      </c>
      <c r="AX190">
        <f>+Casos_PN_CORR[[#This Row],[23-abr]]-Casos_PN_CORR[[#This Row],[22-abr]]</f>
        <v>0</v>
      </c>
      <c r="AY190">
        <f>+Casos_PN_CORR[[#This Row],[24-abr]]-Casos_PN_CORR[[#This Row],[23-abr]]</f>
        <v>0</v>
      </c>
      <c r="AZ190">
        <f>+Casos_PN_CORR[[#This Row],[25-abr]]-Casos_PN_CORR[[#This Row],[24-abr]]</f>
        <v>0</v>
      </c>
      <c r="BA190">
        <f>+Casos_PN_CORR[[#This Row],[26-abr]]-Casos_PN_CORR[[#This Row],[25-abr]]</f>
        <v>0</v>
      </c>
      <c r="BB190">
        <f>+Casos_PN_CORR[[#This Row],[27-abr]]-Casos_PN_CORR[[#This Row],[26-abr]]</f>
        <v>0</v>
      </c>
      <c r="BC190">
        <f>+Casos_PN_CORR[[#This Row],[28-abr]]-Casos_PN_CORR[[#This Row],[27-abr]]</f>
        <v>0</v>
      </c>
      <c r="BD190">
        <f>+Casos_PN_CORR[[#This Row],[29-abr]]-Casos_PN_CORR[[#This Row],[28-abr]]</f>
        <v>0</v>
      </c>
      <c r="BE190">
        <f>+Casos_PN_CORR[[#This Row],[30-abr]]-Casos_PN_CORR[[#This Row],[29-abr]]</f>
        <v>0</v>
      </c>
      <c r="BF190">
        <f>+Casos_PN_CORR[[#This Row],[1-may]]-Casos_PN_CORR[[#This Row],[30-abr]]</f>
        <v>0</v>
      </c>
      <c r="BG190">
        <f>+Casos_PN_CORR[[#This Row],[2-may]]-Casos_PN_CORR[[#This Row],[1-may]]</f>
        <v>0</v>
      </c>
      <c r="BH190">
        <f>+Casos_PN_CORR[[#This Row],[3-may]]-Casos_PN_CORR[[#This Row],[2-may]]</f>
        <v>0</v>
      </c>
      <c r="BI190">
        <f>+Casos_PN_CORR[[#This Row],[4-may]]-Casos_PN_CORR[[#This Row],[3-may]]</f>
        <v>0</v>
      </c>
      <c r="BJ190">
        <f>+Casos_PN_CORR[[#This Row],[5-may]]-Casos_PN_CORR[[#This Row],[4-may]]</f>
        <v>0</v>
      </c>
      <c r="BK190">
        <f>+Casos_PN_CORR[[#This Row],[6-may]]-Casos_PN_CORR[[#This Row],[5-may]]</f>
        <v>0</v>
      </c>
      <c r="BL190">
        <f>+Casos_PN_CORR[[#This Row],[7-may]]-Casos_PN_CORR[[#This Row],[6-may]]</f>
        <v>0</v>
      </c>
      <c r="BM190">
        <f>+Casos_PN_CORR[[#This Row],[8-may]]-Casos_PN_CORR[[#This Row],[7-may]]</f>
        <v>0</v>
      </c>
      <c r="BN190">
        <f>+Casos_PN_CORR[[#This Row],[9-may]]-Casos_PN_CORR[[#This Row],[8-may]]</f>
        <v>0</v>
      </c>
      <c r="BO190">
        <f>+Casos_PN_CORR[[#This Row],[10-may]]-Casos_PN_CORR[[#This Row],[9-may]]</f>
        <v>0</v>
      </c>
      <c r="BP190">
        <f>+Casos_PN_CORR[[#This Row],[11-may]]-Casos_PN_CORR[[#This Row],[10-may]]</f>
        <v>0</v>
      </c>
      <c r="BQ190">
        <f>+Casos_PN_CORR[[#This Row],[12-may]]-Casos_PN_CORR[[#This Row],[11-may]]</f>
        <v>0</v>
      </c>
      <c r="BR190">
        <f>+Casos_PN_CORR[[#This Row],[13-may]]-Casos_PN_CORR[[#This Row],[12-may]]</f>
        <v>0</v>
      </c>
      <c r="BS190">
        <f>+Casos_PN_CORR[[#This Row],[14-may]]-Casos_PN_CORR[[#This Row],[13-may]]</f>
        <v>0</v>
      </c>
      <c r="BT190">
        <f>+Casos_PN_CORR[[#This Row],[15-may]]-Casos_PN_CORR[[#This Row],[14-may]]</f>
        <v>0</v>
      </c>
      <c r="BU190">
        <f>+Casos_PN_CORR[[#This Row],[16-may]]-Casos_PN_CORR[[#This Row],[15-may]]</f>
        <v>0</v>
      </c>
      <c r="BV190">
        <f>+Casos_PN_CORR[[#This Row],[17-may]]-Casos_PN_CORR[[#This Row],[16-may]]</f>
        <v>0</v>
      </c>
      <c r="BW190">
        <f>+Casos_PN_CORR[[#This Row],[18-may]]-Casos_PN_CORR[[#This Row],[17-may]]</f>
        <v>0</v>
      </c>
      <c r="BX190">
        <f>+Casos_PN_CORR[[#This Row],[19-may]]-Casos_PN_CORR[[#This Row],[18-may]]</f>
        <v>0</v>
      </c>
      <c r="BY190">
        <f>+Casos_PN_CORR[[#This Row],[20-may]]-Casos_PN_CORR[[#This Row],[19-may]]</f>
        <v>0</v>
      </c>
      <c r="BZ190">
        <f>+Casos_PN_CORR[[#This Row],[21-may]]-Casos_PN_CORR[[#This Row],[20-may]]</f>
        <v>0</v>
      </c>
      <c r="CA190">
        <f>+Casos_PN_CORR[[#This Row],[22-may]]-Casos_PN_CORR[[#This Row],[21-may]]</f>
        <v>0</v>
      </c>
      <c r="CB190">
        <f>+Casos_PN_CORR[[#This Row],[23-may]]-Casos_PN_CORR[[#This Row],[22-may]]</f>
        <v>0</v>
      </c>
      <c r="CC190">
        <f>+Casos_PN_CORR[[#This Row],[24-may]]-Casos_PN_CORR[[#This Row],[23-may]]</f>
        <v>0</v>
      </c>
      <c r="CD190">
        <f>+Casos_PN_CORR[[#This Row],[25-may]]-Casos_PN_CORR[[#This Row],[24-may]]</f>
        <v>0</v>
      </c>
      <c r="CE190">
        <f>+Casos_PN_CORR[[#This Row],[26-may]]-Casos_PN_CORR[[#This Row],[25-may]]</f>
        <v>0</v>
      </c>
      <c r="CF190">
        <f>+Casos_PN_CORR[[#This Row],[27-may]]-Casos_PN_CORR[[#This Row],[26-may]]</f>
        <v>0</v>
      </c>
      <c r="CG190">
        <f>+Casos_PN_CORR[[#This Row],[28-may]]-Casos_PN_CORR[[#This Row],[27-may]]</f>
        <v>0</v>
      </c>
      <c r="CH190">
        <f>+Casos_PN_CORR[[#This Row],[29-may]]-Casos_PN_CORR[[#This Row],[28-may]]</f>
        <v>0</v>
      </c>
      <c r="CI190">
        <f>+Casos_PN_CORR[[#This Row],[30-may]]-Casos_PN_CORR[[#This Row],[29-may]]</f>
        <v>0</v>
      </c>
      <c r="CJ190">
        <f>+Casos_PN_CORR[[#This Row],[31-may]]-Casos_PN_CORR[[#This Row],[30-may]]</f>
        <v>0</v>
      </c>
      <c r="CK190">
        <f>+Casos_PN_CORR[[#This Row],[1-jun]]-Casos_PN_CORR[[#This Row],[31-may]]</f>
        <v>0</v>
      </c>
      <c r="CL190">
        <f>+Casos_PN_CORR[[#This Row],[2-jun]]-Casos_PN_CORR[[#This Row],[1-jun]]</f>
        <v>0</v>
      </c>
      <c r="CM190">
        <f>+Casos_PN_CORR[[#This Row],[3-jun]]-Casos_PN_CORR[[#This Row],[2-jun]]</f>
        <v>0</v>
      </c>
      <c r="CN190">
        <f>+Casos_PN_CORR[[#This Row],[4-jun]]-Casos_PN_CORR[[#This Row],[3-jun]]</f>
        <v>0</v>
      </c>
      <c r="CO190">
        <f>+Casos_PN_CORR[[#This Row],[5-jun]]-Casos_PN_CORR[[#This Row],[4-jun]]</f>
        <v>0</v>
      </c>
      <c r="CP190">
        <f>+Casos_PN_CORR[[#This Row],[6-jun]]-Casos_PN_CORR[[#This Row],[5-jun]]</f>
        <v>0</v>
      </c>
    </row>
    <row r="191" spans="1:94">
      <c r="A191">
        <v>20605</v>
      </c>
      <c r="B191" s="2" t="s">
        <v>110</v>
      </c>
      <c r="C191" s="2" t="s">
        <v>236</v>
      </c>
      <c r="D191" s="2" t="s">
        <v>347</v>
      </c>
      <c r="E191" s="4">
        <f t="shared" si="2"/>
        <v>62</v>
      </c>
      <c r="F191">
        <f>+Casos_PN_CORR[[#This Row],[10-mar]]</f>
        <v>0</v>
      </c>
      <c r="G191">
        <f>+Casos_PN_CORR[[#This Row],[11-mar]]-Casos_PN_CORR[[#This Row],[10-mar]]</f>
        <v>0</v>
      </c>
      <c r="H191">
        <f>+Casos_PN_CORR[[#This Row],[12-mar]]-Casos_PN_CORR[[#This Row],[11-mar]]</f>
        <v>0</v>
      </c>
      <c r="I191">
        <f>+Casos_PN_CORR[[#This Row],[13-mar]]-Casos_PN_CORR[[#This Row],[12-mar]]</f>
        <v>0</v>
      </c>
      <c r="J191">
        <f>+Casos_PN_CORR[[#This Row],[14-mar]]-Casos_PN_CORR[[#This Row],[13-mar]]</f>
        <v>0</v>
      </c>
      <c r="K191">
        <f>+Casos_PN_CORR[[#This Row],[15-mar]]-Casos_PN_CORR[[#This Row],[14-mar]]</f>
        <v>0</v>
      </c>
      <c r="L191">
        <f>+Casos_PN_CORR[[#This Row],[16-mar]]-Casos_PN_CORR[[#This Row],[15-mar]]</f>
        <v>0</v>
      </c>
      <c r="M191">
        <f>+Casos_PN_CORR[[#This Row],[17-mar]]-Casos_PN_CORR[[#This Row],[16-mar]]</f>
        <v>0</v>
      </c>
      <c r="N191">
        <f>+Casos_PN_CORR[[#This Row],[18-mar]]-Casos_PN_CORR[[#This Row],[17-mar]]</f>
        <v>0</v>
      </c>
      <c r="O191">
        <f>+Casos_PN_CORR[[#This Row],[19-mar]]-Casos_PN_CORR[[#This Row],[18-mar]]</f>
        <v>0</v>
      </c>
      <c r="P191">
        <f>+Casos_PN_CORR[[#This Row],[20-mar]]-Casos_PN_CORR[[#This Row],[19-mar]]</f>
        <v>0</v>
      </c>
      <c r="Q191">
        <f>+Casos_PN_CORR[[#This Row],[21-mar]]-Casos_PN_CORR[[#This Row],[20-mar]]</f>
        <v>0</v>
      </c>
      <c r="R191">
        <f>+Casos_PN_CORR[[#This Row],[22-mar]]-Casos_PN_CORR[[#This Row],[21-mar]]</f>
        <v>0</v>
      </c>
      <c r="S191">
        <f>+Casos_PN_CORR[[#This Row],[23-mar]]-Casos_PN_CORR[[#This Row],[22-mar]]</f>
        <v>0</v>
      </c>
      <c r="T191">
        <f>+Casos_PN_CORR[[#This Row],[24-mar]]-Casos_PN_CORR[[#This Row],[23-mar]]</f>
        <v>0</v>
      </c>
      <c r="U191">
        <f>+Casos_PN_CORR[[#This Row],[25-mar]]-Casos_PN_CORR[[#This Row],[24-mar]]</f>
        <v>0</v>
      </c>
      <c r="V191">
        <f>+Casos_PN_CORR[[#This Row],[26-mar]]-Casos_PN_CORR[[#This Row],[25-mar]]</f>
        <v>0</v>
      </c>
      <c r="W191">
        <f>+Casos_PN_CORR[[#This Row],[27-mar]]-Casos_PN_CORR[[#This Row],[26-mar]]</f>
        <v>0</v>
      </c>
      <c r="X191">
        <f>+Casos_PN_CORR[[#This Row],[28-mar]]-Casos_PN_CORR[[#This Row],[27-mar]]</f>
        <v>0</v>
      </c>
      <c r="Y191">
        <f>+Casos_PN_CORR[[#This Row],[29-mar]]-Casos_PN_CORR[[#This Row],[28-mar]]</f>
        <v>0</v>
      </c>
      <c r="Z191">
        <f>+Casos_PN_CORR[[#This Row],[30-mar]]-Casos_PN_CORR[[#This Row],[29-mar]]</f>
        <v>0</v>
      </c>
      <c r="AA191">
        <f>+Casos_PN_CORR[[#This Row],[31-mar]]-Casos_PN_CORR[[#This Row],[30-mar]]</f>
        <v>0</v>
      </c>
      <c r="AB191">
        <f>+Casos_PN_CORR[[#This Row],[1-abr]]-Casos_PN_CORR[[#This Row],[31-mar]]</f>
        <v>0</v>
      </c>
      <c r="AC191">
        <f>+Casos_PN_CORR[[#This Row],[2-abr]]-Casos_PN_CORR[[#This Row],[1-abr]]</f>
        <v>0</v>
      </c>
      <c r="AD191">
        <f>+Casos_PN_CORR[[#This Row],[3-abr]]-Casos_PN_CORR[[#This Row],[2-abr]]</f>
        <v>0</v>
      </c>
      <c r="AE191">
        <f>+Casos_PN_CORR[[#This Row],[4-abr]]-Casos_PN_CORR[[#This Row],[3-abr]]</f>
        <v>0</v>
      </c>
      <c r="AF191">
        <f>+Casos_PN_CORR[[#This Row],[5-abr]]-Casos_PN_CORR[[#This Row],[4-abr]]</f>
        <v>0</v>
      </c>
      <c r="AG191">
        <f>+Casos_PN_CORR[[#This Row],[6-abr]]-Casos_PN_CORR[[#This Row],[5-abr]]</f>
        <v>0</v>
      </c>
      <c r="AH191">
        <f>+Casos_PN_CORR[[#This Row],[7-abr]]-Casos_PN_CORR[[#This Row],[6-abr]]</f>
        <v>0</v>
      </c>
      <c r="AI191">
        <f>+Casos_PN_CORR[[#This Row],[8-abr]]-Casos_PN_CORR[[#This Row],[7-abr]]</f>
        <v>0</v>
      </c>
      <c r="AJ191">
        <f>+Casos_PN_CORR[[#This Row],[9-abr]]-Casos_PN_CORR[[#This Row],[8-abr]]</f>
        <v>0</v>
      </c>
      <c r="AK191">
        <f>+Casos_PN_CORR[[#This Row],[10-abr]]-Casos_PN_CORR[[#This Row],[9-abr]]</f>
        <v>0</v>
      </c>
      <c r="AL191">
        <f>+Casos_PN_CORR[[#This Row],[11-abr]]-Casos_PN_CORR[[#This Row],[10-abr]]</f>
        <v>0</v>
      </c>
      <c r="AM191">
        <f>+Casos_PN_CORR[[#This Row],[12-abr]]-Casos_PN_CORR[[#This Row],[11-abr]]</f>
        <v>0</v>
      </c>
      <c r="AN191">
        <f>+Casos_PN_CORR[[#This Row],[13-abr]]-Casos_PN_CORR[[#This Row],[12-abr]]</f>
        <v>0</v>
      </c>
      <c r="AO191">
        <f>+Casos_PN_CORR[[#This Row],[14-abr]]-Casos_PN_CORR[[#This Row],[13-abr]]</f>
        <v>0</v>
      </c>
      <c r="AP191">
        <f>+Casos_PN_CORR[[#This Row],[15-abr]]-Casos_PN_CORR[[#This Row],[14-abr]]</f>
        <v>0</v>
      </c>
      <c r="AQ191">
        <f>+Casos_PN_CORR[[#This Row],[16-abr]]-Casos_PN_CORR[[#This Row],[15-abr]]</f>
        <v>0</v>
      </c>
      <c r="AR191">
        <f>+Casos_PN_CORR[[#This Row],[17-abr]]-Casos_PN_CORR[[#This Row],[16-abr]]</f>
        <v>0</v>
      </c>
      <c r="AS191">
        <f>+Casos_PN_CORR[[#This Row],[18-abr]]-Casos_PN_CORR[[#This Row],[17-abr]]</f>
        <v>0</v>
      </c>
      <c r="AT191">
        <f>+Casos_PN_CORR[[#This Row],[19-abr]]-Casos_PN_CORR[[#This Row],[18-abr]]</f>
        <v>0</v>
      </c>
      <c r="AU191">
        <f>+Casos_PN_CORR[[#This Row],[20-abr]]-Casos_PN_CORR[[#This Row],[19-abr]]</f>
        <v>0</v>
      </c>
      <c r="AV191">
        <f>+Casos_PN_CORR[[#This Row],[21-abr]]-Casos_PN_CORR[[#This Row],[20-abr]]</f>
        <v>0</v>
      </c>
      <c r="AW191">
        <f>+Casos_PN_CORR[[#This Row],[22-abr]]-Casos_PN_CORR[[#This Row],[21-abr]]</f>
        <v>0</v>
      </c>
      <c r="AX191">
        <f>+Casos_PN_CORR[[#This Row],[23-abr]]-Casos_PN_CORR[[#This Row],[22-abr]]</f>
        <v>0</v>
      </c>
      <c r="AY191">
        <f>+Casos_PN_CORR[[#This Row],[24-abr]]-Casos_PN_CORR[[#This Row],[23-abr]]</f>
        <v>0</v>
      </c>
      <c r="AZ191">
        <f>+Casos_PN_CORR[[#This Row],[25-abr]]-Casos_PN_CORR[[#This Row],[24-abr]]</f>
        <v>0</v>
      </c>
      <c r="BA191">
        <f>+Casos_PN_CORR[[#This Row],[26-abr]]-Casos_PN_CORR[[#This Row],[25-abr]]</f>
        <v>0</v>
      </c>
      <c r="BB191">
        <f>+Casos_PN_CORR[[#This Row],[27-abr]]-Casos_PN_CORR[[#This Row],[26-abr]]</f>
        <v>0</v>
      </c>
      <c r="BC191">
        <f>+Casos_PN_CORR[[#This Row],[28-abr]]-Casos_PN_CORR[[#This Row],[27-abr]]</f>
        <v>0</v>
      </c>
      <c r="BD191">
        <f>+Casos_PN_CORR[[#This Row],[29-abr]]-Casos_PN_CORR[[#This Row],[28-abr]]</f>
        <v>0</v>
      </c>
      <c r="BE191">
        <f>+Casos_PN_CORR[[#This Row],[30-abr]]-Casos_PN_CORR[[#This Row],[29-abr]]</f>
        <v>0</v>
      </c>
      <c r="BF191">
        <f>+Casos_PN_CORR[[#This Row],[1-may]]-Casos_PN_CORR[[#This Row],[30-abr]]</f>
        <v>0</v>
      </c>
      <c r="BG191">
        <f>+Casos_PN_CORR[[#This Row],[2-may]]-Casos_PN_CORR[[#This Row],[1-may]]</f>
        <v>0</v>
      </c>
      <c r="BH191">
        <f>+Casos_PN_CORR[[#This Row],[3-may]]-Casos_PN_CORR[[#This Row],[2-may]]</f>
        <v>0</v>
      </c>
      <c r="BI191">
        <f>+Casos_PN_CORR[[#This Row],[4-may]]-Casos_PN_CORR[[#This Row],[3-may]]</f>
        <v>0</v>
      </c>
      <c r="BJ191">
        <f>+Casos_PN_CORR[[#This Row],[5-may]]-Casos_PN_CORR[[#This Row],[4-may]]</f>
        <v>0</v>
      </c>
      <c r="BK191">
        <f>+Casos_PN_CORR[[#This Row],[6-may]]-Casos_PN_CORR[[#This Row],[5-may]]</f>
        <v>0</v>
      </c>
      <c r="BL191">
        <f>+Casos_PN_CORR[[#This Row],[7-may]]-Casos_PN_CORR[[#This Row],[6-may]]</f>
        <v>0</v>
      </c>
      <c r="BM191">
        <f>+Casos_PN_CORR[[#This Row],[8-may]]-Casos_PN_CORR[[#This Row],[7-may]]</f>
        <v>0</v>
      </c>
      <c r="BN191">
        <f>+Casos_PN_CORR[[#This Row],[9-may]]-Casos_PN_CORR[[#This Row],[8-may]]</f>
        <v>0</v>
      </c>
      <c r="BO191">
        <f>+Casos_PN_CORR[[#This Row],[10-may]]-Casos_PN_CORR[[#This Row],[9-may]]</f>
        <v>0</v>
      </c>
      <c r="BP191">
        <f>+Casos_PN_CORR[[#This Row],[11-may]]-Casos_PN_CORR[[#This Row],[10-may]]</f>
        <v>0</v>
      </c>
      <c r="BQ191">
        <f>+Casos_PN_CORR[[#This Row],[12-may]]-Casos_PN_CORR[[#This Row],[11-may]]</f>
        <v>0</v>
      </c>
      <c r="BR191">
        <f>+Casos_PN_CORR[[#This Row],[13-may]]-Casos_PN_CORR[[#This Row],[12-may]]</f>
        <v>0</v>
      </c>
      <c r="BS191">
        <f>+Casos_PN_CORR[[#This Row],[14-may]]-Casos_PN_CORR[[#This Row],[13-may]]</f>
        <v>0</v>
      </c>
      <c r="BT191">
        <f>+Casos_PN_CORR[[#This Row],[15-may]]-Casos_PN_CORR[[#This Row],[14-may]]</f>
        <v>0</v>
      </c>
      <c r="BU191">
        <f>+Casos_PN_CORR[[#This Row],[16-may]]-Casos_PN_CORR[[#This Row],[15-may]]</f>
        <v>0</v>
      </c>
      <c r="BV191">
        <f>+Casos_PN_CORR[[#This Row],[17-may]]-Casos_PN_CORR[[#This Row],[16-may]]</f>
        <v>0</v>
      </c>
      <c r="BW191">
        <f>+Casos_PN_CORR[[#This Row],[18-may]]-Casos_PN_CORR[[#This Row],[17-may]]</f>
        <v>0</v>
      </c>
      <c r="BX191">
        <f>+Casos_PN_CORR[[#This Row],[19-may]]-Casos_PN_CORR[[#This Row],[18-may]]</f>
        <v>0</v>
      </c>
      <c r="BY191">
        <f>+Casos_PN_CORR[[#This Row],[20-may]]-Casos_PN_CORR[[#This Row],[19-may]]</f>
        <v>0</v>
      </c>
      <c r="BZ191">
        <f>+Casos_PN_CORR[[#This Row],[21-may]]-Casos_PN_CORR[[#This Row],[20-may]]</f>
        <v>0</v>
      </c>
      <c r="CA191">
        <f>+Casos_PN_CORR[[#This Row],[22-may]]-Casos_PN_CORR[[#This Row],[21-may]]</f>
        <v>0</v>
      </c>
      <c r="CB191">
        <f>+Casos_PN_CORR[[#This Row],[23-may]]-Casos_PN_CORR[[#This Row],[22-may]]</f>
        <v>0</v>
      </c>
      <c r="CC191">
        <f>+Casos_PN_CORR[[#This Row],[24-may]]-Casos_PN_CORR[[#This Row],[23-may]]</f>
        <v>0</v>
      </c>
      <c r="CD191">
        <f>+Casos_PN_CORR[[#This Row],[25-may]]-Casos_PN_CORR[[#This Row],[24-may]]</f>
        <v>0</v>
      </c>
      <c r="CE191">
        <f>+Casos_PN_CORR[[#This Row],[26-may]]-Casos_PN_CORR[[#This Row],[25-may]]</f>
        <v>0</v>
      </c>
      <c r="CF191">
        <f>+Casos_PN_CORR[[#This Row],[27-may]]-Casos_PN_CORR[[#This Row],[26-may]]</f>
        <v>0</v>
      </c>
      <c r="CG191">
        <f>+Casos_PN_CORR[[#This Row],[28-may]]-Casos_PN_CORR[[#This Row],[27-may]]</f>
        <v>0</v>
      </c>
      <c r="CH191">
        <f>+Casos_PN_CORR[[#This Row],[29-may]]-Casos_PN_CORR[[#This Row],[28-may]]</f>
        <v>0</v>
      </c>
      <c r="CI191">
        <f>+Casos_PN_CORR[[#This Row],[30-may]]-Casos_PN_CORR[[#This Row],[29-may]]</f>
        <v>0</v>
      </c>
      <c r="CJ191">
        <f>+Casos_PN_CORR[[#This Row],[31-may]]-Casos_PN_CORR[[#This Row],[30-may]]</f>
        <v>0</v>
      </c>
      <c r="CK191">
        <f>+Casos_PN_CORR[[#This Row],[1-jun]]-Casos_PN_CORR[[#This Row],[31-may]]</f>
        <v>0</v>
      </c>
      <c r="CL191">
        <f>+Casos_PN_CORR[[#This Row],[2-jun]]-Casos_PN_CORR[[#This Row],[1-jun]]</f>
        <v>0</v>
      </c>
      <c r="CM191">
        <f>+Casos_PN_CORR[[#This Row],[3-jun]]-Casos_PN_CORR[[#This Row],[2-jun]]</f>
        <v>0</v>
      </c>
      <c r="CN191">
        <f>+Casos_PN_CORR[[#This Row],[4-jun]]-Casos_PN_CORR[[#This Row],[3-jun]]</f>
        <v>0</v>
      </c>
      <c r="CO191">
        <f>+Casos_PN_CORR[[#This Row],[5-jun]]-Casos_PN_CORR[[#This Row],[4-jun]]</f>
        <v>62</v>
      </c>
      <c r="CP191">
        <f>+Casos_PN_CORR[[#This Row],[6-jun]]-Casos_PN_CORR[[#This Row],[5-jun]]</f>
        <v>0</v>
      </c>
    </row>
    <row r="192" spans="1:94">
      <c r="A192">
        <v>130706</v>
      </c>
      <c r="B192" s="2" t="s">
        <v>131</v>
      </c>
      <c r="C192" s="2" t="s">
        <v>132</v>
      </c>
      <c r="D192" s="2" t="s">
        <v>347</v>
      </c>
      <c r="E192" s="4">
        <f t="shared" si="2"/>
        <v>10</v>
      </c>
      <c r="F192">
        <f>+Casos_PN_CORR[[#This Row],[10-mar]]</f>
        <v>0</v>
      </c>
      <c r="G192">
        <f>+Casos_PN_CORR[[#This Row],[11-mar]]-Casos_PN_CORR[[#This Row],[10-mar]]</f>
        <v>0</v>
      </c>
      <c r="H192">
        <f>+Casos_PN_CORR[[#This Row],[12-mar]]-Casos_PN_CORR[[#This Row],[11-mar]]</f>
        <v>0</v>
      </c>
      <c r="I192">
        <f>+Casos_PN_CORR[[#This Row],[13-mar]]-Casos_PN_CORR[[#This Row],[12-mar]]</f>
        <v>0</v>
      </c>
      <c r="J192">
        <f>+Casos_PN_CORR[[#This Row],[14-mar]]-Casos_PN_CORR[[#This Row],[13-mar]]</f>
        <v>0</v>
      </c>
      <c r="K192">
        <f>+Casos_PN_CORR[[#This Row],[15-mar]]-Casos_PN_CORR[[#This Row],[14-mar]]</f>
        <v>0</v>
      </c>
      <c r="L192">
        <f>+Casos_PN_CORR[[#This Row],[16-mar]]-Casos_PN_CORR[[#This Row],[15-mar]]</f>
        <v>0</v>
      </c>
      <c r="M192">
        <f>+Casos_PN_CORR[[#This Row],[17-mar]]-Casos_PN_CORR[[#This Row],[16-mar]]</f>
        <v>0</v>
      </c>
      <c r="N192">
        <f>+Casos_PN_CORR[[#This Row],[18-mar]]-Casos_PN_CORR[[#This Row],[17-mar]]</f>
        <v>0</v>
      </c>
      <c r="O192">
        <f>+Casos_PN_CORR[[#This Row],[19-mar]]-Casos_PN_CORR[[#This Row],[18-mar]]</f>
        <v>0</v>
      </c>
      <c r="P192">
        <f>+Casos_PN_CORR[[#This Row],[20-mar]]-Casos_PN_CORR[[#This Row],[19-mar]]</f>
        <v>0</v>
      </c>
      <c r="Q192">
        <f>+Casos_PN_CORR[[#This Row],[21-mar]]-Casos_PN_CORR[[#This Row],[20-mar]]</f>
        <v>0</v>
      </c>
      <c r="R192">
        <f>+Casos_PN_CORR[[#This Row],[22-mar]]-Casos_PN_CORR[[#This Row],[21-mar]]</f>
        <v>0</v>
      </c>
      <c r="S192">
        <f>+Casos_PN_CORR[[#This Row],[23-mar]]-Casos_PN_CORR[[#This Row],[22-mar]]</f>
        <v>0</v>
      </c>
      <c r="T192">
        <f>+Casos_PN_CORR[[#This Row],[24-mar]]-Casos_PN_CORR[[#This Row],[23-mar]]</f>
        <v>0</v>
      </c>
      <c r="U192">
        <f>+Casos_PN_CORR[[#This Row],[25-mar]]-Casos_PN_CORR[[#This Row],[24-mar]]</f>
        <v>0</v>
      </c>
      <c r="V192">
        <f>+Casos_PN_CORR[[#This Row],[26-mar]]-Casos_PN_CORR[[#This Row],[25-mar]]</f>
        <v>0</v>
      </c>
      <c r="W192">
        <f>+Casos_PN_CORR[[#This Row],[27-mar]]-Casos_PN_CORR[[#This Row],[26-mar]]</f>
        <v>0</v>
      </c>
      <c r="X192">
        <f>+Casos_PN_CORR[[#This Row],[28-mar]]-Casos_PN_CORR[[#This Row],[27-mar]]</f>
        <v>0</v>
      </c>
      <c r="Y192">
        <f>+Casos_PN_CORR[[#This Row],[29-mar]]-Casos_PN_CORR[[#This Row],[28-mar]]</f>
        <v>0</v>
      </c>
      <c r="Z192">
        <f>+Casos_PN_CORR[[#This Row],[30-mar]]-Casos_PN_CORR[[#This Row],[29-mar]]</f>
        <v>0</v>
      </c>
      <c r="AA192">
        <f>+Casos_PN_CORR[[#This Row],[31-mar]]-Casos_PN_CORR[[#This Row],[30-mar]]</f>
        <v>0</v>
      </c>
      <c r="AB192">
        <f>+Casos_PN_CORR[[#This Row],[1-abr]]-Casos_PN_CORR[[#This Row],[31-mar]]</f>
        <v>0</v>
      </c>
      <c r="AC192">
        <f>+Casos_PN_CORR[[#This Row],[2-abr]]-Casos_PN_CORR[[#This Row],[1-abr]]</f>
        <v>0</v>
      </c>
      <c r="AD192">
        <f>+Casos_PN_CORR[[#This Row],[3-abr]]-Casos_PN_CORR[[#This Row],[2-abr]]</f>
        <v>0</v>
      </c>
      <c r="AE192">
        <f>+Casos_PN_CORR[[#This Row],[4-abr]]-Casos_PN_CORR[[#This Row],[3-abr]]</f>
        <v>0</v>
      </c>
      <c r="AF192">
        <f>+Casos_PN_CORR[[#This Row],[5-abr]]-Casos_PN_CORR[[#This Row],[4-abr]]</f>
        <v>0</v>
      </c>
      <c r="AG192">
        <f>+Casos_PN_CORR[[#This Row],[6-abr]]-Casos_PN_CORR[[#This Row],[5-abr]]</f>
        <v>0</v>
      </c>
      <c r="AH192">
        <f>+Casos_PN_CORR[[#This Row],[7-abr]]-Casos_PN_CORR[[#This Row],[6-abr]]</f>
        <v>0</v>
      </c>
      <c r="AI192">
        <f>+Casos_PN_CORR[[#This Row],[8-abr]]-Casos_PN_CORR[[#This Row],[7-abr]]</f>
        <v>0</v>
      </c>
      <c r="AJ192">
        <f>+Casos_PN_CORR[[#This Row],[9-abr]]-Casos_PN_CORR[[#This Row],[8-abr]]</f>
        <v>0</v>
      </c>
      <c r="AK192">
        <f>+Casos_PN_CORR[[#This Row],[10-abr]]-Casos_PN_CORR[[#This Row],[9-abr]]</f>
        <v>0</v>
      </c>
      <c r="AL192">
        <f>+Casos_PN_CORR[[#This Row],[11-abr]]-Casos_PN_CORR[[#This Row],[10-abr]]</f>
        <v>0</v>
      </c>
      <c r="AM192">
        <f>+Casos_PN_CORR[[#This Row],[12-abr]]-Casos_PN_CORR[[#This Row],[11-abr]]</f>
        <v>0</v>
      </c>
      <c r="AN192">
        <f>+Casos_PN_CORR[[#This Row],[13-abr]]-Casos_PN_CORR[[#This Row],[12-abr]]</f>
        <v>0</v>
      </c>
      <c r="AO192">
        <f>+Casos_PN_CORR[[#This Row],[14-abr]]-Casos_PN_CORR[[#This Row],[13-abr]]</f>
        <v>0</v>
      </c>
      <c r="AP192">
        <f>+Casos_PN_CORR[[#This Row],[15-abr]]-Casos_PN_CORR[[#This Row],[14-abr]]</f>
        <v>0</v>
      </c>
      <c r="AQ192">
        <f>+Casos_PN_CORR[[#This Row],[16-abr]]-Casos_PN_CORR[[#This Row],[15-abr]]</f>
        <v>0</v>
      </c>
      <c r="AR192">
        <f>+Casos_PN_CORR[[#This Row],[17-abr]]-Casos_PN_CORR[[#This Row],[16-abr]]</f>
        <v>0</v>
      </c>
      <c r="AS192">
        <f>+Casos_PN_CORR[[#This Row],[18-abr]]-Casos_PN_CORR[[#This Row],[17-abr]]</f>
        <v>0</v>
      </c>
      <c r="AT192">
        <f>+Casos_PN_CORR[[#This Row],[19-abr]]-Casos_PN_CORR[[#This Row],[18-abr]]</f>
        <v>0</v>
      </c>
      <c r="AU192">
        <f>+Casos_PN_CORR[[#This Row],[20-abr]]-Casos_PN_CORR[[#This Row],[19-abr]]</f>
        <v>0</v>
      </c>
      <c r="AV192">
        <f>+Casos_PN_CORR[[#This Row],[21-abr]]-Casos_PN_CORR[[#This Row],[20-abr]]</f>
        <v>0</v>
      </c>
      <c r="AW192">
        <f>+Casos_PN_CORR[[#This Row],[22-abr]]-Casos_PN_CORR[[#This Row],[21-abr]]</f>
        <v>0</v>
      </c>
      <c r="AX192">
        <f>+Casos_PN_CORR[[#This Row],[23-abr]]-Casos_PN_CORR[[#This Row],[22-abr]]</f>
        <v>0</v>
      </c>
      <c r="AY192">
        <f>+Casos_PN_CORR[[#This Row],[24-abr]]-Casos_PN_CORR[[#This Row],[23-abr]]</f>
        <v>0</v>
      </c>
      <c r="AZ192">
        <f>+Casos_PN_CORR[[#This Row],[25-abr]]-Casos_PN_CORR[[#This Row],[24-abr]]</f>
        <v>0</v>
      </c>
      <c r="BA192">
        <f>+Casos_PN_CORR[[#This Row],[26-abr]]-Casos_PN_CORR[[#This Row],[25-abr]]</f>
        <v>0</v>
      </c>
      <c r="BB192">
        <f>+Casos_PN_CORR[[#This Row],[27-abr]]-Casos_PN_CORR[[#This Row],[26-abr]]</f>
        <v>0</v>
      </c>
      <c r="BC192">
        <f>+Casos_PN_CORR[[#This Row],[28-abr]]-Casos_PN_CORR[[#This Row],[27-abr]]</f>
        <v>0</v>
      </c>
      <c r="BD192">
        <f>+Casos_PN_CORR[[#This Row],[29-abr]]-Casos_PN_CORR[[#This Row],[28-abr]]</f>
        <v>0</v>
      </c>
      <c r="BE192">
        <f>+Casos_PN_CORR[[#This Row],[30-abr]]-Casos_PN_CORR[[#This Row],[29-abr]]</f>
        <v>0</v>
      </c>
      <c r="BF192">
        <f>+Casos_PN_CORR[[#This Row],[1-may]]-Casos_PN_CORR[[#This Row],[30-abr]]</f>
        <v>0</v>
      </c>
      <c r="BG192">
        <f>+Casos_PN_CORR[[#This Row],[2-may]]-Casos_PN_CORR[[#This Row],[1-may]]</f>
        <v>0</v>
      </c>
      <c r="BH192">
        <f>+Casos_PN_CORR[[#This Row],[3-may]]-Casos_PN_CORR[[#This Row],[2-may]]</f>
        <v>0</v>
      </c>
      <c r="BI192">
        <f>+Casos_PN_CORR[[#This Row],[4-may]]-Casos_PN_CORR[[#This Row],[3-may]]</f>
        <v>0</v>
      </c>
      <c r="BJ192">
        <f>+Casos_PN_CORR[[#This Row],[5-may]]-Casos_PN_CORR[[#This Row],[4-may]]</f>
        <v>0</v>
      </c>
      <c r="BK192">
        <f>+Casos_PN_CORR[[#This Row],[6-may]]-Casos_PN_CORR[[#This Row],[5-may]]</f>
        <v>0</v>
      </c>
      <c r="BL192">
        <f>+Casos_PN_CORR[[#This Row],[7-may]]-Casos_PN_CORR[[#This Row],[6-may]]</f>
        <v>0</v>
      </c>
      <c r="BM192">
        <f>+Casos_PN_CORR[[#This Row],[8-may]]-Casos_PN_CORR[[#This Row],[7-may]]</f>
        <v>0</v>
      </c>
      <c r="BN192">
        <f>+Casos_PN_CORR[[#This Row],[9-may]]-Casos_PN_CORR[[#This Row],[8-may]]</f>
        <v>0</v>
      </c>
      <c r="BO192">
        <f>+Casos_PN_CORR[[#This Row],[10-may]]-Casos_PN_CORR[[#This Row],[9-may]]</f>
        <v>0</v>
      </c>
      <c r="BP192">
        <f>+Casos_PN_CORR[[#This Row],[11-may]]-Casos_PN_CORR[[#This Row],[10-may]]</f>
        <v>0</v>
      </c>
      <c r="BQ192">
        <f>+Casos_PN_CORR[[#This Row],[12-may]]-Casos_PN_CORR[[#This Row],[11-may]]</f>
        <v>0</v>
      </c>
      <c r="BR192">
        <f>+Casos_PN_CORR[[#This Row],[13-may]]-Casos_PN_CORR[[#This Row],[12-may]]</f>
        <v>0</v>
      </c>
      <c r="BS192">
        <f>+Casos_PN_CORR[[#This Row],[14-may]]-Casos_PN_CORR[[#This Row],[13-may]]</f>
        <v>0</v>
      </c>
      <c r="BT192">
        <f>+Casos_PN_CORR[[#This Row],[15-may]]-Casos_PN_CORR[[#This Row],[14-may]]</f>
        <v>0</v>
      </c>
      <c r="BU192">
        <f>+Casos_PN_CORR[[#This Row],[16-may]]-Casos_PN_CORR[[#This Row],[15-may]]</f>
        <v>0</v>
      </c>
      <c r="BV192">
        <f>+Casos_PN_CORR[[#This Row],[17-may]]-Casos_PN_CORR[[#This Row],[16-may]]</f>
        <v>0</v>
      </c>
      <c r="BW192">
        <f>+Casos_PN_CORR[[#This Row],[18-may]]-Casos_PN_CORR[[#This Row],[17-may]]</f>
        <v>0</v>
      </c>
      <c r="BX192">
        <f>+Casos_PN_CORR[[#This Row],[19-may]]-Casos_PN_CORR[[#This Row],[18-may]]</f>
        <v>0</v>
      </c>
      <c r="BY192">
        <f>+Casos_PN_CORR[[#This Row],[20-may]]-Casos_PN_CORR[[#This Row],[19-may]]</f>
        <v>0</v>
      </c>
      <c r="BZ192">
        <f>+Casos_PN_CORR[[#This Row],[21-may]]-Casos_PN_CORR[[#This Row],[20-may]]</f>
        <v>0</v>
      </c>
      <c r="CA192">
        <f>+Casos_PN_CORR[[#This Row],[22-may]]-Casos_PN_CORR[[#This Row],[21-may]]</f>
        <v>0</v>
      </c>
      <c r="CB192">
        <f>+Casos_PN_CORR[[#This Row],[23-may]]-Casos_PN_CORR[[#This Row],[22-may]]</f>
        <v>0</v>
      </c>
      <c r="CC192">
        <f>+Casos_PN_CORR[[#This Row],[24-may]]-Casos_PN_CORR[[#This Row],[23-may]]</f>
        <v>0</v>
      </c>
      <c r="CD192">
        <f>+Casos_PN_CORR[[#This Row],[25-may]]-Casos_PN_CORR[[#This Row],[24-may]]</f>
        <v>0</v>
      </c>
      <c r="CE192">
        <f>+Casos_PN_CORR[[#This Row],[26-may]]-Casos_PN_CORR[[#This Row],[25-may]]</f>
        <v>0</v>
      </c>
      <c r="CF192">
        <f>+Casos_PN_CORR[[#This Row],[27-may]]-Casos_PN_CORR[[#This Row],[26-may]]</f>
        <v>0</v>
      </c>
      <c r="CG192">
        <f>+Casos_PN_CORR[[#This Row],[28-may]]-Casos_PN_CORR[[#This Row],[27-may]]</f>
        <v>0</v>
      </c>
      <c r="CH192">
        <f>+Casos_PN_CORR[[#This Row],[29-may]]-Casos_PN_CORR[[#This Row],[28-may]]</f>
        <v>0</v>
      </c>
      <c r="CI192">
        <f>+Casos_PN_CORR[[#This Row],[30-may]]-Casos_PN_CORR[[#This Row],[29-may]]</f>
        <v>0</v>
      </c>
      <c r="CJ192">
        <f>+Casos_PN_CORR[[#This Row],[31-may]]-Casos_PN_CORR[[#This Row],[30-may]]</f>
        <v>0</v>
      </c>
      <c r="CK192">
        <f>+Casos_PN_CORR[[#This Row],[1-jun]]-Casos_PN_CORR[[#This Row],[31-may]]</f>
        <v>0</v>
      </c>
      <c r="CL192">
        <f>+Casos_PN_CORR[[#This Row],[2-jun]]-Casos_PN_CORR[[#This Row],[1-jun]]</f>
        <v>0</v>
      </c>
      <c r="CM192">
        <f>+Casos_PN_CORR[[#This Row],[3-jun]]-Casos_PN_CORR[[#This Row],[2-jun]]</f>
        <v>0</v>
      </c>
      <c r="CN192">
        <f>+Casos_PN_CORR[[#This Row],[4-jun]]-Casos_PN_CORR[[#This Row],[3-jun]]</f>
        <v>0</v>
      </c>
      <c r="CO192">
        <f>+Casos_PN_CORR[[#This Row],[5-jun]]-Casos_PN_CORR[[#This Row],[4-jun]]</f>
        <v>10</v>
      </c>
      <c r="CP192">
        <f>+Casos_PN_CORR[[#This Row],[6-jun]]-Casos_PN_CORR[[#This Row],[5-jun]]</f>
        <v>0</v>
      </c>
    </row>
    <row r="193" spans="1:94">
      <c r="A193">
        <v>20502</v>
      </c>
      <c r="B193" s="2" t="s">
        <v>110</v>
      </c>
      <c r="C193" s="2" t="s">
        <v>348</v>
      </c>
      <c r="D193" s="2" t="s">
        <v>349</v>
      </c>
      <c r="E193" s="4">
        <f t="shared" si="2"/>
        <v>0</v>
      </c>
      <c r="F193">
        <f>+Casos_PN_CORR[[#This Row],[10-mar]]</f>
        <v>0</v>
      </c>
      <c r="G193">
        <f>+Casos_PN_CORR[[#This Row],[11-mar]]-Casos_PN_CORR[[#This Row],[10-mar]]</f>
        <v>0</v>
      </c>
      <c r="H193">
        <f>+Casos_PN_CORR[[#This Row],[12-mar]]-Casos_PN_CORR[[#This Row],[11-mar]]</f>
        <v>0</v>
      </c>
      <c r="I193">
        <f>+Casos_PN_CORR[[#This Row],[13-mar]]-Casos_PN_CORR[[#This Row],[12-mar]]</f>
        <v>0</v>
      </c>
      <c r="J193">
        <f>+Casos_PN_CORR[[#This Row],[14-mar]]-Casos_PN_CORR[[#This Row],[13-mar]]</f>
        <v>0</v>
      </c>
      <c r="K193">
        <f>+Casos_PN_CORR[[#This Row],[15-mar]]-Casos_PN_CORR[[#This Row],[14-mar]]</f>
        <v>0</v>
      </c>
      <c r="L193">
        <f>+Casos_PN_CORR[[#This Row],[16-mar]]-Casos_PN_CORR[[#This Row],[15-mar]]</f>
        <v>0</v>
      </c>
      <c r="M193">
        <f>+Casos_PN_CORR[[#This Row],[17-mar]]-Casos_PN_CORR[[#This Row],[16-mar]]</f>
        <v>0</v>
      </c>
      <c r="N193">
        <f>+Casos_PN_CORR[[#This Row],[18-mar]]-Casos_PN_CORR[[#This Row],[17-mar]]</f>
        <v>0</v>
      </c>
      <c r="O193">
        <f>+Casos_PN_CORR[[#This Row],[19-mar]]-Casos_PN_CORR[[#This Row],[18-mar]]</f>
        <v>0</v>
      </c>
      <c r="P193">
        <f>+Casos_PN_CORR[[#This Row],[20-mar]]-Casos_PN_CORR[[#This Row],[19-mar]]</f>
        <v>0</v>
      </c>
      <c r="Q193">
        <f>+Casos_PN_CORR[[#This Row],[21-mar]]-Casos_PN_CORR[[#This Row],[20-mar]]</f>
        <v>0</v>
      </c>
      <c r="R193">
        <f>+Casos_PN_CORR[[#This Row],[22-mar]]-Casos_PN_CORR[[#This Row],[21-mar]]</f>
        <v>0</v>
      </c>
      <c r="S193">
        <f>+Casos_PN_CORR[[#This Row],[23-mar]]-Casos_PN_CORR[[#This Row],[22-mar]]</f>
        <v>0</v>
      </c>
      <c r="T193">
        <f>+Casos_PN_CORR[[#This Row],[24-mar]]-Casos_PN_CORR[[#This Row],[23-mar]]</f>
        <v>0</v>
      </c>
      <c r="U193">
        <f>+Casos_PN_CORR[[#This Row],[25-mar]]-Casos_PN_CORR[[#This Row],[24-mar]]</f>
        <v>0</v>
      </c>
      <c r="V193">
        <f>+Casos_PN_CORR[[#This Row],[26-mar]]-Casos_PN_CORR[[#This Row],[25-mar]]</f>
        <v>0</v>
      </c>
      <c r="W193">
        <f>+Casos_PN_CORR[[#This Row],[27-mar]]-Casos_PN_CORR[[#This Row],[26-mar]]</f>
        <v>0</v>
      </c>
      <c r="X193">
        <f>+Casos_PN_CORR[[#This Row],[28-mar]]-Casos_PN_CORR[[#This Row],[27-mar]]</f>
        <v>0</v>
      </c>
      <c r="Y193">
        <f>+Casos_PN_CORR[[#This Row],[29-mar]]-Casos_PN_CORR[[#This Row],[28-mar]]</f>
        <v>0</v>
      </c>
      <c r="Z193">
        <f>+Casos_PN_CORR[[#This Row],[30-mar]]-Casos_PN_CORR[[#This Row],[29-mar]]</f>
        <v>0</v>
      </c>
      <c r="AA193">
        <f>+Casos_PN_CORR[[#This Row],[31-mar]]-Casos_PN_CORR[[#This Row],[30-mar]]</f>
        <v>0</v>
      </c>
      <c r="AB193">
        <f>+Casos_PN_CORR[[#This Row],[1-abr]]-Casos_PN_CORR[[#This Row],[31-mar]]</f>
        <v>0</v>
      </c>
      <c r="AC193">
        <f>+Casos_PN_CORR[[#This Row],[2-abr]]-Casos_PN_CORR[[#This Row],[1-abr]]</f>
        <v>0</v>
      </c>
      <c r="AD193">
        <f>+Casos_PN_CORR[[#This Row],[3-abr]]-Casos_PN_CORR[[#This Row],[2-abr]]</f>
        <v>0</v>
      </c>
      <c r="AE193">
        <f>+Casos_PN_CORR[[#This Row],[4-abr]]-Casos_PN_CORR[[#This Row],[3-abr]]</f>
        <v>0</v>
      </c>
      <c r="AF193">
        <f>+Casos_PN_CORR[[#This Row],[5-abr]]-Casos_PN_CORR[[#This Row],[4-abr]]</f>
        <v>0</v>
      </c>
      <c r="AG193">
        <f>+Casos_PN_CORR[[#This Row],[6-abr]]-Casos_PN_CORR[[#This Row],[5-abr]]</f>
        <v>0</v>
      </c>
      <c r="AH193">
        <f>+Casos_PN_CORR[[#This Row],[7-abr]]-Casos_PN_CORR[[#This Row],[6-abr]]</f>
        <v>0</v>
      </c>
      <c r="AI193">
        <f>+Casos_PN_CORR[[#This Row],[8-abr]]-Casos_PN_CORR[[#This Row],[7-abr]]</f>
        <v>0</v>
      </c>
      <c r="AJ193">
        <f>+Casos_PN_CORR[[#This Row],[9-abr]]-Casos_PN_CORR[[#This Row],[8-abr]]</f>
        <v>0</v>
      </c>
      <c r="AK193">
        <f>+Casos_PN_CORR[[#This Row],[10-abr]]-Casos_PN_CORR[[#This Row],[9-abr]]</f>
        <v>0</v>
      </c>
      <c r="AL193">
        <f>+Casos_PN_CORR[[#This Row],[11-abr]]-Casos_PN_CORR[[#This Row],[10-abr]]</f>
        <v>0</v>
      </c>
      <c r="AM193">
        <f>+Casos_PN_CORR[[#This Row],[12-abr]]-Casos_PN_CORR[[#This Row],[11-abr]]</f>
        <v>0</v>
      </c>
      <c r="AN193">
        <f>+Casos_PN_CORR[[#This Row],[13-abr]]-Casos_PN_CORR[[#This Row],[12-abr]]</f>
        <v>0</v>
      </c>
      <c r="AO193">
        <f>+Casos_PN_CORR[[#This Row],[14-abr]]-Casos_PN_CORR[[#This Row],[13-abr]]</f>
        <v>0</v>
      </c>
      <c r="AP193">
        <f>+Casos_PN_CORR[[#This Row],[15-abr]]-Casos_PN_CORR[[#This Row],[14-abr]]</f>
        <v>0</v>
      </c>
      <c r="AQ193">
        <f>+Casos_PN_CORR[[#This Row],[16-abr]]-Casos_PN_CORR[[#This Row],[15-abr]]</f>
        <v>0</v>
      </c>
      <c r="AR193">
        <f>+Casos_PN_CORR[[#This Row],[17-abr]]-Casos_PN_CORR[[#This Row],[16-abr]]</f>
        <v>0</v>
      </c>
      <c r="AS193">
        <f>+Casos_PN_CORR[[#This Row],[18-abr]]-Casos_PN_CORR[[#This Row],[17-abr]]</f>
        <v>0</v>
      </c>
      <c r="AT193">
        <f>+Casos_PN_CORR[[#This Row],[19-abr]]-Casos_PN_CORR[[#This Row],[18-abr]]</f>
        <v>0</v>
      </c>
      <c r="AU193">
        <f>+Casos_PN_CORR[[#This Row],[20-abr]]-Casos_PN_CORR[[#This Row],[19-abr]]</f>
        <v>0</v>
      </c>
      <c r="AV193">
        <f>+Casos_PN_CORR[[#This Row],[21-abr]]-Casos_PN_CORR[[#This Row],[20-abr]]</f>
        <v>0</v>
      </c>
      <c r="AW193">
        <f>+Casos_PN_CORR[[#This Row],[22-abr]]-Casos_PN_CORR[[#This Row],[21-abr]]</f>
        <v>0</v>
      </c>
      <c r="AX193">
        <f>+Casos_PN_CORR[[#This Row],[23-abr]]-Casos_PN_CORR[[#This Row],[22-abr]]</f>
        <v>0</v>
      </c>
      <c r="AY193">
        <f>+Casos_PN_CORR[[#This Row],[24-abr]]-Casos_PN_CORR[[#This Row],[23-abr]]</f>
        <v>0</v>
      </c>
      <c r="AZ193">
        <f>+Casos_PN_CORR[[#This Row],[25-abr]]-Casos_PN_CORR[[#This Row],[24-abr]]</f>
        <v>0</v>
      </c>
      <c r="BA193">
        <f>+Casos_PN_CORR[[#This Row],[26-abr]]-Casos_PN_CORR[[#This Row],[25-abr]]</f>
        <v>0</v>
      </c>
      <c r="BB193">
        <f>+Casos_PN_CORR[[#This Row],[27-abr]]-Casos_PN_CORR[[#This Row],[26-abr]]</f>
        <v>0</v>
      </c>
      <c r="BC193">
        <f>+Casos_PN_CORR[[#This Row],[28-abr]]-Casos_PN_CORR[[#This Row],[27-abr]]</f>
        <v>0</v>
      </c>
      <c r="BD193">
        <f>+Casos_PN_CORR[[#This Row],[29-abr]]-Casos_PN_CORR[[#This Row],[28-abr]]</f>
        <v>0</v>
      </c>
      <c r="BE193">
        <f>+Casos_PN_CORR[[#This Row],[30-abr]]-Casos_PN_CORR[[#This Row],[29-abr]]</f>
        <v>0</v>
      </c>
      <c r="BF193">
        <f>+Casos_PN_CORR[[#This Row],[1-may]]-Casos_PN_CORR[[#This Row],[30-abr]]</f>
        <v>0</v>
      </c>
      <c r="BG193">
        <f>+Casos_PN_CORR[[#This Row],[2-may]]-Casos_PN_CORR[[#This Row],[1-may]]</f>
        <v>0</v>
      </c>
      <c r="BH193">
        <f>+Casos_PN_CORR[[#This Row],[3-may]]-Casos_PN_CORR[[#This Row],[2-may]]</f>
        <v>0</v>
      </c>
      <c r="BI193">
        <f>+Casos_PN_CORR[[#This Row],[4-may]]-Casos_PN_CORR[[#This Row],[3-may]]</f>
        <v>0</v>
      </c>
      <c r="BJ193">
        <f>+Casos_PN_CORR[[#This Row],[5-may]]-Casos_PN_CORR[[#This Row],[4-may]]</f>
        <v>0</v>
      </c>
      <c r="BK193">
        <f>+Casos_PN_CORR[[#This Row],[6-may]]-Casos_PN_CORR[[#This Row],[5-may]]</f>
        <v>0</v>
      </c>
      <c r="BL193">
        <f>+Casos_PN_CORR[[#This Row],[7-may]]-Casos_PN_CORR[[#This Row],[6-may]]</f>
        <v>0</v>
      </c>
      <c r="BM193">
        <f>+Casos_PN_CORR[[#This Row],[8-may]]-Casos_PN_CORR[[#This Row],[7-may]]</f>
        <v>0</v>
      </c>
      <c r="BN193">
        <f>+Casos_PN_CORR[[#This Row],[9-may]]-Casos_PN_CORR[[#This Row],[8-may]]</f>
        <v>0</v>
      </c>
      <c r="BO193">
        <f>+Casos_PN_CORR[[#This Row],[10-may]]-Casos_PN_CORR[[#This Row],[9-may]]</f>
        <v>0</v>
      </c>
      <c r="BP193">
        <f>+Casos_PN_CORR[[#This Row],[11-may]]-Casos_PN_CORR[[#This Row],[10-may]]</f>
        <v>0</v>
      </c>
      <c r="BQ193">
        <f>+Casos_PN_CORR[[#This Row],[12-may]]-Casos_PN_CORR[[#This Row],[11-may]]</f>
        <v>0</v>
      </c>
      <c r="BR193">
        <f>+Casos_PN_CORR[[#This Row],[13-may]]-Casos_PN_CORR[[#This Row],[12-may]]</f>
        <v>0</v>
      </c>
      <c r="BS193">
        <f>+Casos_PN_CORR[[#This Row],[14-may]]-Casos_PN_CORR[[#This Row],[13-may]]</f>
        <v>0</v>
      </c>
      <c r="BT193">
        <f>+Casos_PN_CORR[[#This Row],[15-may]]-Casos_PN_CORR[[#This Row],[14-may]]</f>
        <v>0</v>
      </c>
      <c r="BU193">
        <f>+Casos_PN_CORR[[#This Row],[16-may]]-Casos_PN_CORR[[#This Row],[15-may]]</f>
        <v>0</v>
      </c>
      <c r="BV193">
        <f>+Casos_PN_CORR[[#This Row],[17-may]]-Casos_PN_CORR[[#This Row],[16-may]]</f>
        <v>0</v>
      </c>
      <c r="BW193">
        <f>+Casos_PN_CORR[[#This Row],[18-may]]-Casos_PN_CORR[[#This Row],[17-may]]</f>
        <v>0</v>
      </c>
      <c r="BX193">
        <f>+Casos_PN_CORR[[#This Row],[19-may]]-Casos_PN_CORR[[#This Row],[18-may]]</f>
        <v>0</v>
      </c>
      <c r="BY193">
        <f>+Casos_PN_CORR[[#This Row],[20-may]]-Casos_PN_CORR[[#This Row],[19-may]]</f>
        <v>0</v>
      </c>
      <c r="BZ193">
        <f>+Casos_PN_CORR[[#This Row],[21-may]]-Casos_PN_CORR[[#This Row],[20-may]]</f>
        <v>0</v>
      </c>
      <c r="CA193">
        <f>+Casos_PN_CORR[[#This Row],[22-may]]-Casos_PN_CORR[[#This Row],[21-may]]</f>
        <v>0</v>
      </c>
      <c r="CB193">
        <f>+Casos_PN_CORR[[#This Row],[23-may]]-Casos_PN_CORR[[#This Row],[22-may]]</f>
        <v>0</v>
      </c>
      <c r="CC193">
        <f>+Casos_PN_CORR[[#This Row],[24-may]]-Casos_PN_CORR[[#This Row],[23-may]]</f>
        <v>0</v>
      </c>
      <c r="CD193">
        <f>+Casos_PN_CORR[[#This Row],[25-may]]-Casos_PN_CORR[[#This Row],[24-may]]</f>
        <v>0</v>
      </c>
      <c r="CE193">
        <f>+Casos_PN_CORR[[#This Row],[26-may]]-Casos_PN_CORR[[#This Row],[25-may]]</f>
        <v>0</v>
      </c>
      <c r="CF193">
        <f>+Casos_PN_CORR[[#This Row],[27-may]]-Casos_PN_CORR[[#This Row],[26-may]]</f>
        <v>0</v>
      </c>
      <c r="CG193">
        <f>+Casos_PN_CORR[[#This Row],[28-may]]-Casos_PN_CORR[[#This Row],[27-may]]</f>
        <v>0</v>
      </c>
      <c r="CH193">
        <f>+Casos_PN_CORR[[#This Row],[29-may]]-Casos_PN_CORR[[#This Row],[28-may]]</f>
        <v>0</v>
      </c>
      <c r="CI193">
        <f>+Casos_PN_CORR[[#This Row],[30-may]]-Casos_PN_CORR[[#This Row],[29-may]]</f>
        <v>0</v>
      </c>
      <c r="CJ193">
        <f>+Casos_PN_CORR[[#This Row],[31-may]]-Casos_PN_CORR[[#This Row],[30-may]]</f>
        <v>0</v>
      </c>
      <c r="CK193">
        <f>+Casos_PN_CORR[[#This Row],[1-jun]]-Casos_PN_CORR[[#This Row],[31-may]]</f>
        <v>0</v>
      </c>
      <c r="CL193">
        <f>+Casos_PN_CORR[[#This Row],[2-jun]]-Casos_PN_CORR[[#This Row],[1-jun]]</f>
        <v>0</v>
      </c>
      <c r="CM193">
        <f>+Casos_PN_CORR[[#This Row],[3-jun]]-Casos_PN_CORR[[#This Row],[2-jun]]</f>
        <v>0</v>
      </c>
      <c r="CN193">
        <f>+Casos_PN_CORR[[#This Row],[4-jun]]-Casos_PN_CORR[[#This Row],[3-jun]]</f>
        <v>0</v>
      </c>
      <c r="CO193">
        <f>+Casos_PN_CORR[[#This Row],[5-jun]]-Casos_PN_CORR[[#This Row],[4-jun]]</f>
        <v>0</v>
      </c>
      <c r="CP193">
        <f>+Casos_PN_CORR[[#This Row],[6-jun]]-Casos_PN_CORR[[#This Row],[5-jun]]</f>
        <v>0</v>
      </c>
    </row>
    <row r="194" spans="1:94">
      <c r="A194">
        <v>70706</v>
      </c>
      <c r="B194" s="2" t="s">
        <v>102</v>
      </c>
      <c r="C194" s="2" t="s">
        <v>129</v>
      </c>
      <c r="D194" s="2" t="s">
        <v>350</v>
      </c>
      <c r="E194" s="4">
        <f t="shared" si="2"/>
        <v>0</v>
      </c>
      <c r="F194">
        <f>+Casos_PN_CORR[[#This Row],[10-mar]]</f>
        <v>0</v>
      </c>
      <c r="G194">
        <f>+Casos_PN_CORR[[#This Row],[11-mar]]-Casos_PN_CORR[[#This Row],[10-mar]]</f>
        <v>0</v>
      </c>
      <c r="H194">
        <f>+Casos_PN_CORR[[#This Row],[12-mar]]-Casos_PN_CORR[[#This Row],[11-mar]]</f>
        <v>0</v>
      </c>
      <c r="I194">
        <f>+Casos_PN_CORR[[#This Row],[13-mar]]-Casos_PN_CORR[[#This Row],[12-mar]]</f>
        <v>0</v>
      </c>
      <c r="J194">
        <f>+Casos_PN_CORR[[#This Row],[14-mar]]-Casos_PN_CORR[[#This Row],[13-mar]]</f>
        <v>0</v>
      </c>
      <c r="K194">
        <f>+Casos_PN_CORR[[#This Row],[15-mar]]-Casos_PN_CORR[[#This Row],[14-mar]]</f>
        <v>0</v>
      </c>
      <c r="L194">
        <f>+Casos_PN_CORR[[#This Row],[16-mar]]-Casos_PN_CORR[[#This Row],[15-mar]]</f>
        <v>0</v>
      </c>
      <c r="M194">
        <f>+Casos_PN_CORR[[#This Row],[17-mar]]-Casos_PN_CORR[[#This Row],[16-mar]]</f>
        <v>0</v>
      </c>
      <c r="N194">
        <f>+Casos_PN_CORR[[#This Row],[18-mar]]-Casos_PN_CORR[[#This Row],[17-mar]]</f>
        <v>0</v>
      </c>
      <c r="O194">
        <f>+Casos_PN_CORR[[#This Row],[19-mar]]-Casos_PN_CORR[[#This Row],[18-mar]]</f>
        <v>0</v>
      </c>
      <c r="P194">
        <f>+Casos_PN_CORR[[#This Row],[20-mar]]-Casos_PN_CORR[[#This Row],[19-mar]]</f>
        <v>0</v>
      </c>
      <c r="Q194">
        <f>+Casos_PN_CORR[[#This Row],[21-mar]]-Casos_PN_CORR[[#This Row],[20-mar]]</f>
        <v>0</v>
      </c>
      <c r="R194">
        <f>+Casos_PN_CORR[[#This Row],[22-mar]]-Casos_PN_CORR[[#This Row],[21-mar]]</f>
        <v>0</v>
      </c>
      <c r="S194">
        <f>+Casos_PN_CORR[[#This Row],[23-mar]]-Casos_PN_CORR[[#This Row],[22-mar]]</f>
        <v>0</v>
      </c>
      <c r="T194">
        <f>+Casos_PN_CORR[[#This Row],[24-mar]]-Casos_PN_CORR[[#This Row],[23-mar]]</f>
        <v>0</v>
      </c>
      <c r="U194">
        <f>+Casos_PN_CORR[[#This Row],[25-mar]]-Casos_PN_CORR[[#This Row],[24-mar]]</f>
        <v>0</v>
      </c>
      <c r="V194">
        <f>+Casos_PN_CORR[[#This Row],[26-mar]]-Casos_PN_CORR[[#This Row],[25-mar]]</f>
        <v>0</v>
      </c>
      <c r="W194">
        <f>+Casos_PN_CORR[[#This Row],[27-mar]]-Casos_PN_CORR[[#This Row],[26-mar]]</f>
        <v>0</v>
      </c>
      <c r="X194">
        <f>+Casos_PN_CORR[[#This Row],[28-mar]]-Casos_PN_CORR[[#This Row],[27-mar]]</f>
        <v>0</v>
      </c>
      <c r="Y194">
        <f>+Casos_PN_CORR[[#This Row],[29-mar]]-Casos_PN_CORR[[#This Row],[28-mar]]</f>
        <v>0</v>
      </c>
      <c r="Z194">
        <f>+Casos_PN_CORR[[#This Row],[30-mar]]-Casos_PN_CORR[[#This Row],[29-mar]]</f>
        <v>0</v>
      </c>
      <c r="AA194">
        <f>+Casos_PN_CORR[[#This Row],[31-mar]]-Casos_PN_CORR[[#This Row],[30-mar]]</f>
        <v>0</v>
      </c>
      <c r="AB194">
        <f>+Casos_PN_CORR[[#This Row],[1-abr]]-Casos_PN_CORR[[#This Row],[31-mar]]</f>
        <v>0</v>
      </c>
      <c r="AC194">
        <f>+Casos_PN_CORR[[#This Row],[2-abr]]-Casos_PN_CORR[[#This Row],[1-abr]]</f>
        <v>0</v>
      </c>
      <c r="AD194">
        <f>+Casos_PN_CORR[[#This Row],[3-abr]]-Casos_PN_CORR[[#This Row],[2-abr]]</f>
        <v>0</v>
      </c>
      <c r="AE194">
        <f>+Casos_PN_CORR[[#This Row],[4-abr]]-Casos_PN_CORR[[#This Row],[3-abr]]</f>
        <v>0</v>
      </c>
      <c r="AF194">
        <f>+Casos_PN_CORR[[#This Row],[5-abr]]-Casos_PN_CORR[[#This Row],[4-abr]]</f>
        <v>0</v>
      </c>
      <c r="AG194">
        <f>+Casos_PN_CORR[[#This Row],[6-abr]]-Casos_PN_CORR[[#This Row],[5-abr]]</f>
        <v>0</v>
      </c>
      <c r="AH194">
        <f>+Casos_PN_CORR[[#This Row],[7-abr]]-Casos_PN_CORR[[#This Row],[6-abr]]</f>
        <v>0</v>
      </c>
      <c r="AI194">
        <f>+Casos_PN_CORR[[#This Row],[8-abr]]-Casos_PN_CORR[[#This Row],[7-abr]]</f>
        <v>0</v>
      </c>
      <c r="AJ194">
        <f>+Casos_PN_CORR[[#This Row],[9-abr]]-Casos_PN_CORR[[#This Row],[8-abr]]</f>
        <v>0</v>
      </c>
      <c r="AK194">
        <f>+Casos_PN_CORR[[#This Row],[10-abr]]-Casos_PN_CORR[[#This Row],[9-abr]]</f>
        <v>0</v>
      </c>
      <c r="AL194">
        <f>+Casos_PN_CORR[[#This Row],[11-abr]]-Casos_PN_CORR[[#This Row],[10-abr]]</f>
        <v>0</v>
      </c>
      <c r="AM194">
        <f>+Casos_PN_CORR[[#This Row],[12-abr]]-Casos_PN_CORR[[#This Row],[11-abr]]</f>
        <v>0</v>
      </c>
      <c r="AN194">
        <f>+Casos_PN_CORR[[#This Row],[13-abr]]-Casos_PN_CORR[[#This Row],[12-abr]]</f>
        <v>0</v>
      </c>
      <c r="AO194">
        <f>+Casos_PN_CORR[[#This Row],[14-abr]]-Casos_PN_CORR[[#This Row],[13-abr]]</f>
        <v>0</v>
      </c>
      <c r="AP194">
        <f>+Casos_PN_CORR[[#This Row],[15-abr]]-Casos_PN_CORR[[#This Row],[14-abr]]</f>
        <v>0</v>
      </c>
      <c r="AQ194">
        <f>+Casos_PN_CORR[[#This Row],[16-abr]]-Casos_PN_CORR[[#This Row],[15-abr]]</f>
        <v>0</v>
      </c>
      <c r="AR194">
        <f>+Casos_PN_CORR[[#This Row],[17-abr]]-Casos_PN_CORR[[#This Row],[16-abr]]</f>
        <v>0</v>
      </c>
      <c r="AS194">
        <f>+Casos_PN_CORR[[#This Row],[18-abr]]-Casos_PN_CORR[[#This Row],[17-abr]]</f>
        <v>0</v>
      </c>
      <c r="AT194">
        <f>+Casos_PN_CORR[[#This Row],[19-abr]]-Casos_PN_CORR[[#This Row],[18-abr]]</f>
        <v>0</v>
      </c>
      <c r="AU194">
        <f>+Casos_PN_CORR[[#This Row],[20-abr]]-Casos_PN_CORR[[#This Row],[19-abr]]</f>
        <v>0</v>
      </c>
      <c r="AV194">
        <f>+Casos_PN_CORR[[#This Row],[21-abr]]-Casos_PN_CORR[[#This Row],[20-abr]]</f>
        <v>0</v>
      </c>
      <c r="AW194">
        <f>+Casos_PN_CORR[[#This Row],[22-abr]]-Casos_PN_CORR[[#This Row],[21-abr]]</f>
        <v>0</v>
      </c>
      <c r="AX194">
        <f>+Casos_PN_CORR[[#This Row],[23-abr]]-Casos_PN_CORR[[#This Row],[22-abr]]</f>
        <v>0</v>
      </c>
      <c r="AY194">
        <f>+Casos_PN_CORR[[#This Row],[24-abr]]-Casos_PN_CORR[[#This Row],[23-abr]]</f>
        <v>0</v>
      </c>
      <c r="AZ194">
        <f>+Casos_PN_CORR[[#This Row],[25-abr]]-Casos_PN_CORR[[#This Row],[24-abr]]</f>
        <v>0</v>
      </c>
      <c r="BA194">
        <f>+Casos_PN_CORR[[#This Row],[26-abr]]-Casos_PN_CORR[[#This Row],[25-abr]]</f>
        <v>0</v>
      </c>
      <c r="BB194">
        <f>+Casos_PN_CORR[[#This Row],[27-abr]]-Casos_PN_CORR[[#This Row],[26-abr]]</f>
        <v>0</v>
      </c>
      <c r="BC194">
        <f>+Casos_PN_CORR[[#This Row],[28-abr]]-Casos_PN_CORR[[#This Row],[27-abr]]</f>
        <v>0</v>
      </c>
      <c r="BD194">
        <f>+Casos_PN_CORR[[#This Row],[29-abr]]-Casos_PN_CORR[[#This Row],[28-abr]]</f>
        <v>0</v>
      </c>
      <c r="BE194">
        <f>+Casos_PN_CORR[[#This Row],[30-abr]]-Casos_PN_CORR[[#This Row],[29-abr]]</f>
        <v>0</v>
      </c>
      <c r="BF194">
        <f>+Casos_PN_CORR[[#This Row],[1-may]]-Casos_PN_CORR[[#This Row],[30-abr]]</f>
        <v>0</v>
      </c>
      <c r="BG194">
        <f>+Casos_PN_CORR[[#This Row],[2-may]]-Casos_PN_CORR[[#This Row],[1-may]]</f>
        <v>0</v>
      </c>
      <c r="BH194">
        <f>+Casos_PN_CORR[[#This Row],[3-may]]-Casos_PN_CORR[[#This Row],[2-may]]</f>
        <v>0</v>
      </c>
      <c r="BI194">
        <f>+Casos_PN_CORR[[#This Row],[4-may]]-Casos_PN_CORR[[#This Row],[3-may]]</f>
        <v>0</v>
      </c>
      <c r="BJ194">
        <f>+Casos_PN_CORR[[#This Row],[5-may]]-Casos_PN_CORR[[#This Row],[4-may]]</f>
        <v>0</v>
      </c>
      <c r="BK194">
        <f>+Casos_PN_CORR[[#This Row],[6-may]]-Casos_PN_CORR[[#This Row],[5-may]]</f>
        <v>0</v>
      </c>
      <c r="BL194">
        <f>+Casos_PN_CORR[[#This Row],[7-may]]-Casos_PN_CORR[[#This Row],[6-may]]</f>
        <v>0</v>
      </c>
      <c r="BM194">
        <f>+Casos_PN_CORR[[#This Row],[8-may]]-Casos_PN_CORR[[#This Row],[7-may]]</f>
        <v>0</v>
      </c>
      <c r="BN194">
        <f>+Casos_PN_CORR[[#This Row],[9-may]]-Casos_PN_CORR[[#This Row],[8-may]]</f>
        <v>0</v>
      </c>
      <c r="BO194">
        <f>+Casos_PN_CORR[[#This Row],[10-may]]-Casos_PN_CORR[[#This Row],[9-may]]</f>
        <v>0</v>
      </c>
      <c r="BP194">
        <f>+Casos_PN_CORR[[#This Row],[11-may]]-Casos_PN_CORR[[#This Row],[10-may]]</f>
        <v>0</v>
      </c>
      <c r="BQ194">
        <f>+Casos_PN_CORR[[#This Row],[12-may]]-Casos_PN_CORR[[#This Row],[11-may]]</f>
        <v>0</v>
      </c>
      <c r="BR194">
        <f>+Casos_PN_CORR[[#This Row],[13-may]]-Casos_PN_CORR[[#This Row],[12-may]]</f>
        <v>0</v>
      </c>
      <c r="BS194">
        <f>+Casos_PN_CORR[[#This Row],[14-may]]-Casos_PN_CORR[[#This Row],[13-may]]</f>
        <v>0</v>
      </c>
      <c r="BT194">
        <f>+Casos_PN_CORR[[#This Row],[15-may]]-Casos_PN_CORR[[#This Row],[14-may]]</f>
        <v>0</v>
      </c>
      <c r="BU194">
        <f>+Casos_PN_CORR[[#This Row],[16-may]]-Casos_PN_CORR[[#This Row],[15-may]]</f>
        <v>0</v>
      </c>
      <c r="BV194">
        <f>+Casos_PN_CORR[[#This Row],[17-may]]-Casos_PN_CORR[[#This Row],[16-may]]</f>
        <v>0</v>
      </c>
      <c r="BW194">
        <f>+Casos_PN_CORR[[#This Row],[18-may]]-Casos_PN_CORR[[#This Row],[17-may]]</f>
        <v>0</v>
      </c>
      <c r="BX194">
        <f>+Casos_PN_CORR[[#This Row],[19-may]]-Casos_PN_CORR[[#This Row],[18-may]]</f>
        <v>0</v>
      </c>
      <c r="BY194">
        <f>+Casos_PN_CORR[[#This Row],[20-may]]-Casos_PN_CORR[[#This Row],[19-may]]</f>
        <v>0</v>
      </c>
      <c r="BZ194">
        <f>+Casos_PN_CORR[[#This Row],[21-may]]-Casos_PN_CORR[[#This Row],[20-may]]</f>
        <v>0</v>
      </c>
      <c r="CA194">
        <f>+Casos_PN_CORR[[#This Row],[22-may]]-Casos_PN_CORR[[#This Row],[21-may]]</f>
        <v>0</v>
      </c>
      <c r="CB194">
        <f>+Casos_PN_CORR[[#This Row],[23-may]]-Casos_PN_CORR[[#This Row],[22-may]]</f>
        <v>0</v>
      </c>
      <c r="CC194">
        <f>+Casos_PN_CORR[[#This Row],[24-may]]-Casos_PN_CORR[[#This Row],[23-may]]</f>
        <v>0</v>
      </c>
      <c r="CD194">
        <f>+Casos_PN_CORR[[#This Row],[25-may]]-Casos_PN_CORR[[#This Row],[24-may]]</f>
        <v>0</v>
      </c>
      <c r="CE194">
        <f>+Casos_PN_CORR[[#This Row],[26-may]]-Casos_PN_CORR[[#This Row],[25-may]]</f>
        <v>0</v>
      </c>
      <c r="CF194">
        <f>+Casos_PN_CORR[[#This Row],[27-may]]-Casos_PN_CORR[[#This Row],[26-may]]</f>
        <v>0</v>
      </c>
      <c r="CG194">
        <f>+Casos_PN_CORR[[#This Row],[28-may]]-Casos_PN_CORR[[#This Row],[27-may]]</f>
        <v>0</v>
      </c>
      <c r="CH194">
        <f>+Casos_PN_CORR[[#This Row],[29-may]]-Casos_PN_CORR[[#This Row],[28-may]]</f>
        <v>0</v>
      </c>
      <c r="CI194">
        <f>+Casos_PN_CORR[[#This Row],[30-may]]-Casos_PN_CORR[[#This Row],[29-may]]</f>
        <v>0</v>
      </c>
      <c r="CJ194">
        <f>+Casos_PN_CORR[[#This Row],[31-may]]-Casos_PN_CORR[[#This Row],[30-may]]</f>
        <v>0</v>
      </c>
      <c r="CK194">
        <f>+Casos_PN_CORR[[#This Row],[1-jun]]-Casos_PN_CORR[[#This Row],[31-may]]</f>
        <v>0</v>
      </c>
      <c r="CL194">
        <f>+Casos_PN_CORR[[#This Row],[2-jun]]-Casos_PN_CORR[[#This Row],[1-jun]]</f>
        <v>0</v>
      </c>
      <c r="CM194">
        <f>+Casos_PN_CORR[[#This Row],[3-jun]]-Casos_PN_CORR[[#This Row],[2-jun]]</f>
        <v>0</v>
      </c>
      <c r="CN194">
        <f>+Casos_PN_CORR[[#This Row],[4-jun]]-Casos_PN_CORR[[#This Row],[3-jun]]</f>
        <v>0</v>
      </c>
      <c r="CO194">
        <f>+Casos_PN_CORR[[#This Row],[5-jun]]-Casos_PN_CORR[[#This Row],[4-jun]]</f>
        <v>0</v>
      </c>
      <c r="CP194">
        <f>+Casos_PN_CORR[[#This Row],[6-jun]]-Casos_PN_CORR[[#This Row],[5-jun]]</f>
        <v>0</v>
      </c>
    </row>
    <row r="195" spans="1:94">
      <c r="A195">
        <v>20102</v>
      </c>
      <c r="B195" s="2" t="s">
        <v>110</v>
      </c>
      <c r="C195" s="2" t="s">
        <v>111</v>
      </c>
      <c r="D195" s="2" t="s">
        <v>351</v>
      </c>
      <c r="E195" s="4">
        <f t="shared" si="2"/>
        <v>0</v>
      </c>
      <c r="F195">
        <f>+Casos_PN_CORR[[#This Row],[10-mar]]</f>
        <v>0</v>
      </c>
      <c r="G195">
        <f>+Casos_PN_CORR[[#This Row],[11-mar]]-Casos_PN_CORR[[#This Row],[10-mar]]</f>
        <v>0</v>
      </c>
      <c r="H195">
        <f>+Casos_PN_CORR[[#This Row],[12-mar]]-Casos_PN_CORR[[#This Row],[11-mar]]</f>
        <v>0</v>
      </c>
      <c r="I195">
        <f>+Casos_PN_CORR[[#This Row],[13-mar]]-Casos_PN_CORR[[#This Row],[12-mar]]</f>
        <v>0</v>
      </c>
      <c r="J195">
        <f>+Casos_PN_CORR[[#This Row],[14-mar]]-Casos_PN_CORR[[#This Row],[13-mar]]</f>
        <v>0</v>
      </c>
      <c r="K195">
        <f>+Casos_PN_CORR[[#This Row],[15-mar]]-Casos_PN_CORR[[#This Row],[14-mar]]</f>
        <v>0</v>
      </c>
      <c r="L195">
        <f>+Casos_PN_CORR[[#This Row],[16-mar]]-Casos_PN_CORR[[#This Row],[15-mar]]</f>
        <v>0</v>
      </c>
      <c r="M195">
        <f>+Casos_PN_CORR[[#This Row],[17-mar]]-Casos_PN_CORR[[#This Row],[16-mar]]</f>
        <v>0</v>
      </c>
      <c r="N195">
        <f>+Casos_PN_CORR[[#This Row],[18-mar]]-Casos_PN_CORR[[#This Row],[17-mar]]</f>
        <v>0</v>
      </c>
      <c r="O195">
        <f>+Casos_PN_CORR[[#This Row],[19-mar]]-Casos_PN_CORR[[#This Row],[18-mar]]</f>
        <v>0</v>
      </c>
      <c r="P195">
        <f>+Casos_PN_CORR[[#This Row],[20-mar]]-Casos_PN_CORR[[#This Row],[19-mar]]</f>
        <v>0</v>
      </c>
      <c r="Q195">
        <f>+Casos_PN_CORR[[#This Row],[21-mar]]-Casos_PN_CORR[[#This Row],[20-mar]]</f>
        <v>0</v>
      </c>
      <c r="R195">
        <f>+Casos_PN_CORR[[#This Row],[22-mar]]-Casos_PN_CORR[[#This Row],[21-mar]]</f>
        <v>0</v>
      </c>
      <c r="S195">
        <f>+Casos_PN_CORR[[#This Row],[23-mar]]-Casos_PN_CORR[[#This Row],[22-mar]]</f>
        <v>0</v>
      </c>
      <c r="T195">
        <f>+Casos_PN_CORR[[#This Row],[24-mar]]-Casos_PN_CORR[[#This Row],[23-mar]]</f>
        <v>0</v>
      </c>
      <c r="U195">
        <f>+Casos_PN_CORR[[#This Row],[25-mar]]-Casos_PN_CORR[[#This Row],[24-mar]]</f>
        <v>0</v>
      </c>
      <c r="V195">
        <f>+Casos_PN_CORR[[#This Row],[26-mar]]-Casos_PN_CORR[[#This Row],[25-mar]]</f>
        <v>0</v>
      </c>
      <c r="W195">
        <f>+Casos_PN_CORR[[#This Row],[27-mar]]-Casos_PN_CORR[[#This Row],[26-mar]]</f>
        <v>0</v>
      </c>
      <c r="X195">
        <f>+Casos_PN_CORR[[#This Row],[28-mar]]-Casos_PN_CORR[[#This Row],[27-mar]]</f>
        <v>0</v>
      </c>
      <c r="Y195">
        <f>+Casos_PN_CORR[[#This Row],[29-mar]]-Casos_PN_CORR[[#This Row],[28-mar]]</f>
        <v>0</v>
      </c>
      <c r="Z195">
        <f>+Casos_PN_CORR[[#This Row],[30-mar]]-Casos_PN_CORR[[#This Row],[29-mar]]</f>
        <v>0</v>
      </c>
      <c r="AA195">
        <f>+Casos_PN_CORR[[#This Row],[31-mar]]-Casos_PN_CORR[[#This Row],[30-mar]]</f>
        <v>0</v>
      </c>
      <c r="AB195">
        <f>+Casos_PN_CORR[[#This Row],[1-abr]]-Casos_PN_CORR[[#This Row],[31-mar]]</f>
        <v>0</v>
      </c>
      <c r="AC195">
        <f>+Casos_PN_CORR[[#This Row],[2-abr]]-Casos_PN_CORR[[#This Row],[1-abr]]</f>
        <v>0</v>
      </c>
      <c r="AD195">
        <f>+Casos_PN_CORR[[#This Row],[3-abr]]-Casos_PN_CORR[[#This Row],[2-abr]]</f>
        <v>0</v>
      </c>
      <c r="AE195">
        <f>+Casos_PN_CORR[[#This Row],[4-abr]]-Casos_PN_CORR[[#This Row],[3-abr]]</f>
        <v>0</v>
      </c>
      <c r="AF195">
        <f>+Casos_PN_CORR[[#This Row],[5-abr]]-Casos_PN_CORR[[#This Row],[4-abr]]</f>
        <v>0</v>
      </c>
      <c r="AG195">
        <f>+Casos_PN_CORR[[#This Row],[6-abr]]-Casos_PN_CORR[[#This Row],[5-abr]]</f>
        <v>0</v>
      </c>
      <c r="AH195">
        <f>+Casos_PN_CORR[[#This Row],[7-abr]]-Casos_PN_CORR[[#This Row],[6-abr]]</f>
        <v>0</v>
      </c>
      <c r="AI195">
        <f>+Casos_PN_CORR[[#This Row],[8-abr]]-Casos_PN_CORR[[#This Row],[7-abr]]</f>
        <v>0</v>
      </c>
      <c r="AJ195">
        <f>+Casos_PN_CORR[[#This Row],[9-abr]]-Casos_PN_CORR[[#This Row],[8-abr]]</f>
        <v>0</v>
      </c>
      <c r="AK195">
        <f>+Casos_PN_CORR[[#This Row],[10-abr]]-Casos_PN_CORR[[#This Row],[9-abr]]</f>
        <v>0</v>
      </c>
      <c r="AL195">
        <f>+Casos_PN_CORR[[#This Row],[11-abr]]-Casos_PN_CORR[[#This Row],[10-abr]]</f>
        <v>0</v>
      </c>
      <c r="AM195">
        <f>+Casos_PN_CORR[[#This Row],[12-abr]]-Casos_PN_CORR[[#This Row],[11-abr]]</f>
        <v>0</v>
      </c>
      <c r="AN195">
        <f>+Casos_PN_CORR[[#This Row],[13-abr]]-Casos_PN_CORR[[#This Row],[12-abr]]</f>
        <v>0</v>
      </c>
      <c r="AO195">
        <f>+Casos_PN_CORR[[#This Row],[14-abr]]-Casos_PN_CORR[[#This Row],[13-abr]]</f>
        <v>0</v>
      </c>
      <c r="AP195">
        <f>+Casos_PN_CORR[[#This Row],[15-abr]]-Casos_PN_CORR[[#This Row],[14-abr]]</f>
        <v>0</v>
      </c>
      <c r="AQ195">
        <f>+Casos_PN_CORR[[#This Row],[16-abr]]-Casos_PN_CORR[[#This Row],[15-abr]]</f>
        <v>0</v>
      </c>
      <c r="AR195">
        <f>+Casos_PN_CORR[[#This Row],[17-abr]]-Casos_PN_CORR[[#This Row],[16-abr]]</f>
        <v>0</v>
      </c>
      <c r="AS195">
        <f>+Casos_PN_CORR[[#This Row],[18-abr]]-Casos_PN_CORR[[#This Row],[17-abr]]</f>
        <v>0</v>
      </c>
      <c r="AT195">
        <f>+Casos_PN_CORR[[#This Row],[19-abr]]-Casos_PN_CORR[[#This Row],[18-abr]]</f>
        <v>0</v>
      </c>
      <c r="AU195">
        <f>+Casos_PN_CORR[[#This Row],[20-abr]]-Casos_PN_CORR[[#This Row],[19-abr]]</f>
        <v>0</v>
      </c>
      <c r="AV195">
        <f>+Casos_PN_CORR[[#This Row],[21-abr]]-Casos_PN_CORR[[#This Row],[20-abr]]</f>
        <v>0</v>
      </c>
      <c r="AW195">
        <f>+Casos_PN_CORR[[#This Row],[22-abr]]-Casos_PN_CORR[[#This Row],[21-abr]]</f>
        <v>0</v>
      </c>
      <c r="AX195">
        <f>+Casos_PN_CORR[[#This Row],[23-abr]]-Casos_PN_CORR[[#This Row],[22-abr]]</f>
        <v>0</v>
      </c>
      <c r="AY195">
        <f>+Casos_PN_CORR[[#This Row],[24-abr]]-Casos_PN_CORR[[#This Row],[23-abr]]</f>
        <v>0</v>
      </c>
      <c r="AZ195">
        <f>+Casos_PN_CORR[[#This Row],[25-abr]]-Casos_PN_CORR[[#This Row],[24-abr]]</f>
        <v>0</v>
      </c>
      <c r="BA195">
        <f>+Casos_PN_CORR[[#This Row],[26-abr]]-Casos_PN_CORR[[#This Row],[25-abr]]</f>
        <v>0</v>
      </c>
      <c r="BB195">
        <f>+Casos_PN_CORR[[#This Row],[27-abr]]-Casos_PN_CORR[[#This Row],[26-abr]]</f>
        <v>0</v>
      </c>
      <c r="BC195">
        <f>+Casos_PN_CORR[[#This Row],[28-abr]]-Casos_PN_CORR[[#This Row],[27-abr]]</f>
        <v>0</v>
      </c>
      <c r="BD195">
        <f>+Casos_PN_CORR[[#This Row],[29-abr]]-Casos_PN_CORR[[#This Row],[28-abr]]</f>
        <v>0</v>
      </c>
      <c r="BE195">
        <f>+Casos_PN_CORR[[#This Row],[30-abr]]-Casos_PN_CORR[[#This Row],[29-abr]]</f>
        <v>0</v>
      </c>
      <c r="BF195">
        <f>+Casos_PN_CORR[[#This Row],[1-may]]-Casos_PN_CORR[[#This Row],[30-abr]]</f>
        <v>0</v>
      </c>
      <c r="BG195">
        <f>+Casos_PN_CORR[[#This Row],[2-may]]-Casos_PN_CORR[[#This Row],[1-may]]</f>
        <v>0</v>
      </c>
      <c r="BH195">
        <f>+Casos_PN_CORR[[#This Row],[3-may]]-Casos_PN_CORR[[#This Row],[2-may]]</f>
        <v>0</v>
      </c>
      <c r="BI195">
        <f>+Casos_PN_CORR[[#This Row],[4-may]]-Casos_PN_CORR[[#This Row],[3-may]]</f>
        <v>0</v>
      </c>
      <c r="BJ195">
        <f>+Casos_PN_CORR[[#This Row],[5-may]]-Casos_PN_CORR[[#This Row],[4-may]]</f>
        <v>0</v>
      </c>
      <c r="BK195">
        <f>+Casos_PN_CORR[[#This Row],[6-may]]-Casos_PN_CORR[[#This Row],[5-may]]</f>
        <v>0</v>
      </c>
      <c r="BL195">
        <f>+Casos_PN_CORR[[#This Row],[7-may]]-Casos_PN_CORR[[#This Row],[6-may]]</f>
        <v>0</v>
      </c>
      <c r="BM195">
        <f>+Casos_PN_CORR[[#This Row],[8-may]]-Casos_PN_CORR[[#This Row],[7-may]]</f>
        <v>0</v>
      </c>
      <c r="BN195">
        <f>+Casos_PN_CORR[[#This Row],[9-may]]-Casos_PN_CORR[[#This Row],[8-may]]</f>
        <v>0</v>
      </c>
      <c r="BO195">
        <f>+Casos_PN_CORR[[#This Row],[10-may]]-Casos_PN_CORR[[#This Row],[9-may]]</f>
        <v>0</v>
      </c>
      <c r="BP195">
        <f>+Casos_PN_CORR[[#This Row],[11-may]]-Casos_PN_CORR[[#This Row],[10-may]]</f>
        <v>0</v>
      </c>
      <c r="BQ195">
        <f>+Casos_PN_CORR[[#This Row],[12-may]]-Casos_PN_CORR[[#This Row],[11-may]]</f>
        <v>0</v>
      </c>
      <c r="BR195">
        <f>+Casos_PN_CORR[[#This Row],[13-may]]-Casos_PN_CORR[[#This Row],[12-may]]</f>
        <v>0</v>
      </c>
      <c r="BS195">
        <f>+Casos_PN_CORR[[#This Row],[14-may]]-Casos_PN_CORR[[#This Row],[13-may]]</f>
        <v>0</v>
      </c>
      <c r="BT195">
        <f>+Casos_PN_CORR[[#This Row],[15-may]]-Casos_PN_CORR[[#This Row],[14-may]]</f>
        <v>0</v>
      </c>
      <c r="BU195">
        <f>+Casos_PN_CORR[[#This Row],[16-may]]-Casos_PN_CORR[[#This Row],[15-may]]</f>
        <v>0</v>
      </c>
      <c r="BV195">
        <f>+Casos_PN_CORR[[#This Row],[17-may]]-Casos_PN_CORR[[#This Row],[16-may]]</f>
        <v>0</v>
      </c>
      <c r="BW195">
        <f>+Casos_PN_CORR[[#This Row],[18-may]]-Casos_PN_CORR[[#This Row],[17-may]]</f>
        <v>0</v>
      </c>
      <c r="BX195">
        <f>+Casos_PN_CORR[[#This Row],[19-may]]-Casos_PN_CORR[[#This Row],[18-may]]</f>
        <v>0</v>
      </c>
      <c r="BY195">
        <f>+Casos_PN_CORR[[#This Row],[20-may]]-Casos_PN_CORR[[#This Row],[19-may]]</f>
        <v>0</v>
      </c>
      <c r="BZ195">
        <f>+Casos_PN_CORR[[#This Row],[21-may]]-Casos_PN_CORR[[#This Row],[20-may]]</f>
        <v>0</v>
      </c>
      <c r="CA195">
        <f>+Casos_PN_CORR[[#This Row],[22-may]]-Casos_PN_CORR[[#This Row],[21-may]]</f>
        <v>0</v>
      </c>
      <c r="CB195">
        <f>+Casos_PN_CORR[[#This Row],[23-may]]-Casos_PN_CORR[[#This Row],[22-may]]</f>
        <v>0</v>
      </c>
      <c r="CC195">
        <f>+Casos_PN_CORR[[#This Row],[24-may]]-Casos_PN_CORR[[#This Row],[23-may]]</f>
        <v>0</v>
      </c>
      <c r="CD195">
        <f>+Casos_PN_CORR[[#This Row],[25-may]]-Casos_PN_CORR[[#This Row],[24-may]]</f>
        <v>0</v>
      </c>
      <c r="CE195">
        <f>+Casos_PN_CORR[[#This Row],[26-may]]-Casos_PN_CORR[[#This Row],[25-may]]</f>
        <v>0</v>
      </c>
      <c r="CF195">
        <f>+Casos_PN_CORR[[#This Row],[27-may]]-Casos_PN_CORR[[#This Row],[26-may]]</f>
        <v>0</v>
      </c>
      <c r="CG195">
        <f>+Casos_PN_CORR[[#This Row],[28-may]]-Casos_PN_CORR[[#This Row],[27-may]]</f>
        <v>0</v>
      </c>
      <c r="CH195">
        <f>+Casos_PN_CORR[[#This Row],[29-may]]-Casos_PN_CORR[[#This Row],[28-may]]</f>
        <v>0</v>
      </c>
      <c r="CI195">
        <f>+Casos_PN_CORR[[#This Row],[30-may]]-Casos_PN_CORR[[#This Row],[29-may]]</f>
        <v>0</v>
      </c>
      <c r="CJ195">
        <f>+Casos_PN_CORR[[#This Row],[31-may]]-Casos_PN_CORR[[#This Row],[30-may]]</f>
        <v>0</v>
      </c>
      <c r="CK195">
        <f>+Casos_PN_CORR[[#This Row],[1-jun]]-Casos_PN_CORR[[#This Row],[31-may]]</f>
        <v>0</v>
      </c>
      <c r="CL195">
        <f>+Casos_PN_CORR[[#This Row],[2-jun]]-Casos_PN_CORR[[#This Row],[1-jun]]</f>
        <v>0</v>
      </c>
      <c r="CM195">
        <f>+Casos_PN_CORR[[#This Row],[3-jun]]-Casos_PN_CORR[[#This Row],[2-jun]]</f>
        <v>0</v>
      </c>
      <c r="CN195">
        <f>+Casos_PN_CORR[[#This Row],[4-jun]]-Casos_PN_CORR[[#This Row],[3-jun]]</f>
        <v>0</v>
      </c>
      <c r="CO195">
        <f>+Casos_PN_CORR[[#This Row],[5-jun]]-Casos_PN_CORR[[#This Row],[4-jun]]</f>
        <v>0</v>
      </c>
      <c r="CP195">
        <f>+Casos_PN_CORR[[#This Row],[6-jun]]-Casos_PN_CORR[[#This Row],[5-jun]]</f>
        <v>0</v>
      </c>
    </row>
    <row r="196" spans="1:94">
      <c r="A196">
        <v>41304</v>
      </c>
      <c r="B196" s="2" t="s">
        <v>115</v>
      </c>
      <c r="C196" s="2" t="s">
        <v>183</v>
      </c>
      <c r="D196" s="2" t="s">
        <v>351</v>
      </c>
      <c r="E196" s="4">
        <f t="shared" ref="E196:E259" si="3">SUM(F196:AEZ196)</f>
        <v>0</v>
      </c>
      <c r="F196">
        <f>+Casos_PN_CORR[[#This Row],[10-mar]]</f>
        <v>0</v>
      </c>
      <c r="G196">
        <f>+Casos_PN_CORR[[#This Row],[11-mar]]-Casos_PN_CORR[[#This Row],[10-mar]]</f>
        <v>0</v>
      </c>
      <c r="H196">
        <f>+Casos_PN_CORR[[#This Row],[12-mar]]-Casos_PN_CORR[[#This Row],[11-mar]]</f>
        <v>0</v>
      </c>
      <c r="I196">
        <f>+Casos_PN_CORR[[#This Row],[13-mar]]-Casos_PN_CORR[[#This Row],[12-mar]]</f>
        <v>0</v>
      </c>
      <c r="J196">
        <f>+Casos_PN_CORR[[#This Row],[14-mar]]-Casos_PN_CORR[[#This Row],[13-mar]]</f>
        <v>0</v>
      </c>
      <c r="K196">
        <f>+Casos_PN_CORR[[#This Row],[15-mar]]-Casos_PN_CORR[[#This Row],[14-mar]]</f>
        <v>0</v>
      </c>
      <c r="L196">
        <f>+Casos_PN_CORR[[#This Row],[16-mar]]-Casos_PN_CORR[[#This Row],[15-mar]]</f>
        <v>0</v>
      </c>
      <c r="M196">
        <f>+Casos_PN_CORR[[#This Row],[17-mar]]-Casos_PN_CORR[[#This Row],[16-mar]]</f>
        <v>0</v>
      </c>
      <c r="N196">
        <f>+Casos_PN_CORR[[#This Row],[18-mar]]-Casos_PN_CORR[[#This Row],[17-mar]]</f>
        <v>0</v>
      </c>
      <c r="O196">
        <f>+Casos_PN_CORR[[#This Row],[19-mar]]-Casos_PN_CORR[[#This Row],[18-mar]]</f>
        <v>0</v>
      </c>
      <c r="P196">
        <f>+Casos_PN_CORR[[#This Row],[20-mar]]-Casos_PN_CORR[[#This Row],[19-mar]]</f>
        <v>0</v>
      </c>
      <c r="Q196">
        <f>+Casos_PN_CORR[[#This Row],[21-mar]]-Casos_PN_CORR[[#This Row],[20-mar]]</f>
        <v>0</v>
      </c>
      <c r="R196">
        <f>+Casos_PN_CORR[[#This Row],[22-mar]]-Casos_PN_CORR[[#This Row],[21-mar]]</f>
        <v>0</v>
      </c>
      <c r="S196">
        <f>+Casos_PN_CORR[[#This Row],[23-mar]]-Casos_PN_CORR[[#This Row],[22-mar]]</f>
        <v>0</v>
      </c>
      <c r="T196">
        <f>+Casos_PN_CORR[[#This Row],[24-mar]]-Casos_PN_CORR[[#This Row],[23-mar]]</f>
        <v>0</v>
      </c>
      <c r="U196">
        <f>+Casos_PN_CORR[[#This Row],[25-mar]]-Casos_PN_CORR[[#This Row],[24-mar]]</f>
        <v>0</v>
      </c>
      <c r="V196">
        <f>+Casos_PN_CORR[[#This Row],[26-mar]]-Casos_PN_CORR[[#This Row],[25-mar]]</f>
        <v>0</v>
      </c>
      <c r="W196">
        <f>+Casos_PN_CORR[[#This Row],[27-mar]]-Casos_PN_CORR[[#This Row],[26-mar]]</f>
        <v>0</v>
      </c>
      <c r="X196">
        <f>+Casos_PN_CORR[[#This Row],[28-mar]]-Casos_PN_CORR[[#This Row],[27-mar]]</f>
        <v>0</v>
      </c>
      <c r="Y196">
        <f>+Casos_PN_CORR[[#This Row],[29-mar]]-Casos_PN_CORR[[#This Row],[28-mar]]</f>
        <v>0</v>
      </c>
      <c r="Z196">
        <f>+Casos_PN_CORR[[#This Row],[30-mar]]-Casos_PN_CORR[[#This Row],[29-mar]]</f>
        <v>0</v>
      </c>
      <c r="AA196">
        <f>+Casos_PN_CORR[[#This Row],[31-mar]]-Casos_PN_CORR[[#This Row],[30-mar]]</f>
        <v>0</v>
      </c>
      <c r="AB196">
        <f>+Casos_PN_CORR[[#This Row],[1-abr]]-Casos_PN_CORR[[#This Row],[31-mar]]</f>
        <v>0</v>
      </c>
      <c r="AC196">
        <f>+Casos_PN_CORR[[#This Row],[2-abr]]-Casos_PN_CORR[[#This Row],[1-abr]]</f>
        <v>0</v>
      </c>
      <c r="AD196">
        <f>+Casos_PN_CORR[[#This Row],[3-abr]]-Casos_PN_CORR[[#This Row],[2-abr]]</f>
        <v>0</v>
      </c>
      <c r="AE196">
        <f>+Casos_PN_CORR[[#This Row],[4-abr]]-Casos_PN_CORR[[#This Row],[3-abr]]</f>
        <v>0</v>
      </c>
      <c r="AF196">
        <f>+Casos_PN_CORR[[#This Row],[5-abr]]-Casos_PN_CORR[[#This Row],[4-abr]]</f>
        <v>0</v>
      </c>
      <c r="AG196">
        <f>+Casos_PN_CORR[[#This Row],[6-abr]]-Casos_PN_CORR[[#This Row],[5-abr]]</f>
        <v>0</v>
      </c>
      <c r="AH196">
        <f>+Casos_PN_CORR[[#This Row],[7-abr]]-Casos_PN_CORR[[#This Row],[6-abr]]</f>
        <v>0</v>
      </c>
      <c r="AI196">
        <f>+Casos_PN_CORR[[#This Row],[8-abr]]-Casos_PN_CORR[[#This Row],[7-abr]]</f>
        <v>0</v>
      </c>
      <c r="AJ196">
        <f>+Casos_PN_CORR[[#This Row],[9-abr]]-Casos_PN_CORR[[#This Row],[8-abr]]</f>
        <v>0</v>
      </c>
      <c r="AK196">
        <f>+Casos_PN_CORR[[#This Row],[10-abr]]-Casos_PN_CORR[[#This Row],[9-abr]]</f>
        <v>0</v>
      </c>
      <c r="AL196">
        <f>+Casos_PN_CORR[[#This Row],[11-abr]]-Casos_PN_CORR[[#This Row],[10-abr]]</f>
        <v>0</v>
      </c>
      <c r="AM196">
        <f>+Casos_PN_CORR[[#This Row],[12-abr]]-Casos_PN_CORR[[#This Row],[11-abr]]</f>
        <v>0</v>
      </c>
      <c r="AN196">
        <f>+Casos_PN_CORR[[#This Row],[13-abr]]-Casos_PN_CORR[[#This Row],[12-abr]]</f>
        <v>0</v>
      </c>
      <c r="AO196">
        <f>+Casos_PN_CORR[[#This Row],[14-abr]]-Casos_PN_CORR[[#This Row],[13-abr]]</f>
        <v>0</v>
      </c>
      <c r="AP196">
        <f>+Casos_PN_CORR[[#This Row],[15-abr]]-Casos_PN_CORR[[#This Row],[14-abr]]</f>
        <v>0</v>
      </c>
      <c r="AQ196">
        <f>+Casos_PN_CORR[[#This Row],[16-abr]]-Casos_PN_CORR[[#This Row],[15-abr]]</f>
        <v>0</v>
      </c>
      <c r="AR196">
        <f>+Casos_PN_CORR[[#This Row],[17-abr]]-Casos_PN_CORR[[#This Row],[16-abr]]</f>
        <v>0</v>
      </c>
      <c r="AS196">
        <f>+Casos_PN_CORR[[#This Row],[18-abr]]-Casos_PN_CORR[[#This Row],[17-abr]]</f>
        <v>0</v>
      </c>
      <c r="AT196">
        <f>+Casos_PN_CORR[[#This Row],[19-abr]]-Casos_PN_CORR[[#This Row],[18-abr]]</f>
        <v>0</v>
      </c>
      <c r="AU196">
        <f>+Casos_PN_CORR[[#This Row],[20-abr]]-Casos_PN_CORR[[#This Row],[19-abr]]</f>
        <v>0</v>
      </c>
      <c r="AV196">
        <f>+Casos_PN_CORR[[#This Row],[21-abr]]-Casos_PN_CORR[[#This Row],[20-abr]]</f>
        <v>0</v>
      </c>
      <c r="AW196">
        <f>+Casos_PN_CORR[[#This Row],[22-abr]]-Casos_PN_CORR[[#This Row],[21-abr]]</f>
        <v>0</v>
      </c>
      <c r="AX196">
        <f>+Casos_PN_CORR[[#This Row],[23-abr]]-Casos_PN_CORR[[#This Row],[22-abr]]</f>
        <v>0</v>
      </c>
      <c r="AY196">
        <f>+Casos_PN_CORR[[#This Row],[24-abr]]-Casos_PN_CORR[[#This Row],[23-abr]]</f>
        <v>0</v>
      </c>
      <c r="AZ196">
        <f>+Casos_PN_CORR[[#This Row],[25-abr]]-Casos_PN_CORR[[#This Row],[24-abr]]</f>
        <v>0</v>
      </c>
      <c r="BA196">
        <f>+Casos_PN_CORR[[#This Row],[26-abr]]-Casos_PN_CORR[[#This Row],[25-abr]]</f>
        <v>0</v>
      </c>
      <c r="BB196">
        <f>+Casos_PN_CORR[[#This Row],[27-abr]]-Casos_PN_CORR[[#This Row],[26-abr]]</f>
        <v>0</v>
      </c>
      <c r="BC196">
        <f>+Casos_PN_CORR[[#This Row],[28-abr]]-Casos_PN_CORR[[#This Row],[27-abr]]</f>
        <v>0</v>
      </c>
      <c r="BD196">
        <f>+Casos_PN_CORR[[#This Row],[29-abr]]-Casos_PN_CORR[[#This Row],[28-abr]]</f>
        <v>0</v>
      </c>
      <c r="BE196">
        <f>+Casos_PN_CORR[[#This Row],[30-abr]]-Casos_PN_CORR[[#This Row],[29-abr]]</f>
        <v>0</v>
      </c>
      <c r="BF196">
        <f>+Casos_PN_CORR[[#This Row],[1-may]]-Casos_PN_CORR[[#This Row],[30-abr]]</f>
        <v>0</v>
      </c>
      <c r="BG196">
        <f>+Casos_PN_CORR[[#This Row],[2-may]]-Casos_PN_CORR[[#This Row],[1-may]]</f>
        <v>0</v>
      </c>
      <c r="BH196">
        <f>+Casos_PN_CORR[[#This Row],[3-may]]-Casos_PN_CORR[[#This Row],[2-may]]</f>
        <v>0</v>
      </c>
      <c r="BI196">
        <f>+Casos_PN_CORR[[#This Row],[4-may]]-Casos_PN_CORR[[#This Row],[3-may]]</f>
        <v>0</v>
      </c>
      <c r="BJ196">
        <f>+Casos_PN_CORR[[#This Row],[5-may]]-Casos_PN_CORR[[#This Row],[4-may]]</f>
        <v>0</v>
      </c>
      <c r="BK196">
        <f>+Casos_PN_CORR[[#This Row],[6-may]]-Casos_PN_CORR[[#This Row],[5-may]]</f>
        <v>0</v>
      </c>
      <c r="BL196">
        <f>+Casos_PN_CORR[[#This Row],[7-may]]-Casos_PN_CORR[[#This Row],[6-may]]</f>
        <v>0</v>
      </c>
      <c r="BM196">
        <f>+Casos_PN_CORR[[#This Row],[8-may]]-Casos_PN_CORR[[#This Row],[7-may]]</f>
        <v>0</v>
      </c>
      <c r="BN196">
        <f>+Casos_PN_CORR[[#This Row],[9-may]]-Casos_PN_CORR[[#This Row],[8-may]]</f>
        <v>0</v>
      </c>
      <c r="BO196">
        <f>+Casos_PN_CORR[[#This Row],[10-may]]-Casos_PN_CORR[[#This Row],[9-may]]</f>
        <v>0</v>
      </c>
      <c r="BP196">
        <f>+Casos_PN_CORR[[#This Row],[11-may]]-Casos_PN_CORR[[#This Row],[10-may]]</f>
        <v>0</v>
      </c>
      <c r="BQ196">
        <f>+Casos_PN_CORR[[#This Row],[12-may]]-Casos_PN_CORR[[#This Row],[11-may]]</f>
        <v>0</v>
      </c>
      <c r="BR196">
        <f>+Casos_PN_CORR[[#This Row],[13-may]]-Casos_PN_CORR[[#This Row],[12-may]]</f>
        <v>0</v>
      </c>
      <c r="BS196">
        <f>+Casos_PN_CORR[[#This Row],[14-may]]-Casos_PN_CORR[[#This Row],[13-may]]</f>
        <v>0</v>
      </c>
      <c r="BT196">
        <f>+Casos_PN_CORR[[#This Row],[15-may]]-Casos_PN_CORR[[#This Row],[14-may]]</f>
        <v>0</v>
      </c>
      <c r="BU196">
        <f>+Casos_PN_CORR[[#This Row],[16-may]]-Casos_PN_CORR[[#This Row],[15-may]]</f>
        <v>0</v>
      </c>
      <c r="BV196">
        <f>+Casos_PN_CORR[[#This Row],[17-may]]-Casos_PN_CORR[[#This Row],[16-may]]</f>
        <v>0</v>
      </c>
      <c r="BW196">
        <f>+Casos_PN_CORR[[#This Row],[18-may]]-Casos_PN_CORR[[#This Row],[17-may]]</f>
        <v>0</v>
      </c>
      <c r="BX196">
        <f>+Casos_PN_CORR[[#This Row],[19-may]]-Casos_PN_CORR[[#This Row],[18-may]]</f>
        <v>0</v>
      </c>
      <c r="BY196">
        <f>+Casos_PN_CORR[[#This Row],[20-may]]-Casos_PN_CORR[[#This Row],[19-may]]</f>
        <v>0</v>
      </c>
      <c r="BZ196">
        <f>+Casos_PN_CORR[[#This Row],[21-may]]-Casos_PN_CORR[[#This Row],[20-may]]</f>
        <v>0</v>
      </c>
      <c r="CA196">
        <f>+Casos_PN_CORR[[#This Row],[22-may]]-Casos_PN_CORR[[#This Row],[21-may]]</f>
        <v>0</v>
      </c>
      <c r="CB196">
        <f>+Casos_PN_CORR[[#This Row],[23-may]]-Casos_PN_CORR[[#This Row],[22-may]]</f>
        <v>0</v>
      </c>
      <c r="CC196">
        <f>+Casos_PN_CORR[[#This Row],[24-may]]-Casos_PN_CORR[[#This Row],[23-may]]</f>
        <v>0</v>
      </c>
      <c r="CD196">
        <f>+Casos_PN_CORR[[#This Row],[25-may]]-Casos_PN_CORR[[#This Row],[24-may]]</f>
        <v>0</v>
      </c>
      <c r="CE196">
        <f>+Casos_PN_CORR[[#This Row],[26-may]]-Casos_PN_CORR[[#This Row],[25-may]]</f>
        <v>0</v>
      </c>
      <c r="CF196">
        <f>+Casos_PN_CORR[[#This Row],[27-may]]-Casos_PN_CORR[[#This Row],[26-may]]</f>
        <v>0</v>
      </c>
      <c r="CG196">
        <f>+Casos_PN_CORR[[#This Row],[28-may]]-Casos_PN_CORR[[#This Row],[27-may]]</f>
        <v>0</v>
      </c>
      <c r="CH196">
        <f>+Casos_PN_CORR[[#This Row],[29-may]]-Casos_PN_CORR[[#This Row],[28-may]]</f>
        <v>0</v>
      </c>
      <c r="CI196">
        <f>+Casos_PN_CORR[[#This Row],[30-may]]-Casos_PN_CORR[[#This Row],[29-may]]</f>
        <v>0</v>
      </c>
      <c r="CJ196">
        <f>+Casos_PN_CORR[[#This Row],[31-may]]-Casos_PN_CORR[[#This Row],[30-may]]</f>
        <v>0</v>
      </c>
      <c r="CK196">
        <f>+Casos_PN_CORR[[#This Row],[1-jun]]-Casos_PN_CORR[[#This Row],[31-may]]</f>
        <v>0</v>
      </c>
      <c r="CL196">
        <f>+Casos_PN_CORR[[#This Row],[2-jun]]-Casos_PN_CORR[[#This Row],[1-jun]]</f>
        <v>0</v>
      </c>
      <c r="CM196">
        <f>+Casos_PN_CORR[[#This Row],[3-jun]]-Casos_PN_CORR[[#This Row],[2-jun]]</f>
        <v>0</v>
      </c>
      <c r="CN196">
        <f>+Casos_PN_CORR[[#This Row],[4-jun]]-Casos_PN_CORR[[#This Row],[3-jun]]</f>
        <v>0</v>
      </c>
      <c r="CO196">
        <f>+Casos_PN_CORR[[#This Row],[5-jun]]-Casos_PN_CORR[[#This Row],[4-jun]]</f>
        <v>0</v>
      </c>
      <c r="CP196">
        <f>+Casos_PN_CORR[[#This Row],[6-jun]]-Casos_PN_CORR[[#This Row],[5-jun]]</f>
        <v>0</v>
      </c>
    </row>
    <row r="197" spans="1:94">
      <c r="A197">
        <v>90904</v>
      </c>
      <c r="B197" s="2" t="s">
        <v>139</v>
      </c>
      <c r="C197" s="2" t="s">
        <v>108</v>
      </c>
      <c r="D197" s="2" t="s">
        <v>352</v>
      </c>
      <c r="E197" s="4">
        <f t="shared" si="3"/>
        <v>0</v>
      </c>
      <c r="F197">
        <f>+Casos_PN_CORR[[#This Row],[10-mar]]</f>
        <v>0</v>
      </c>
      <c r="G197">
        <f>+Casos_PN_CORR[[#This Row],[11-mar]]-Casos_PN_CORR[[#This Row],[10-mar]]</f>
        <v>0</v>
      </c>
      <c r="H197">
        <f>+Casos_PN_CORR[[#This Row],[12-mar]]-Casos_PN_CORR[[#This Row],[11-mar]]</f>
        <v>0</v>
      </c>
      <c r="I197">
        <f>+Casos_PN_CORR[[#This Row],[13-mar]]-Casos_PN_CORR[[#This Row],[12-mar]]</f>
        <v>0</v>
      </c>
      <c r="J197">
        <f>+Casos_PN_CORR[[#This Row],[14-mar]]-Casos_PN_CORR[[#This Row],[13-mar]]</f>
        <v>0</v>
      </c>
      <c r="K197">
        <f>+Casos_PN_CORR[[#This Row],[15-mar]]-Casos_PN_CORR[[#This Row],[14-mar]]</f>
        <v>0</v>
      </c>
      <c r="L197">
        <f>+Casos_PN_CORR[[#This Row],[16-mar]]-Casos_PN_CORR[[#This Row],[15-mar]]</f>
        <v>0</v>
      </c>
      <c r="M197">
        <f>+Casos_PN_CORR[[#This Row],[17-mar]]-Casos_PN_CORR[[#This Row],[16-mar]]</f>
        <v>0</v>
      </c>
      <c r="N197">
        <f>+Casos_PN_CORR[[#This Row],[18-mar]]-Casos_PN_CORR[[#This Row],[17-mar]]</f>
        <v>0</v>
      </c>
      <c r="O197">
        <f>+Casos_PN_CORR[[#This Row],[19-mar]]-Casos_PN_CORR[[#This Row],[18-mar]]</f>
        <v>0</v>
      </c>
      <c r="P197">
        <f>+Casos_PN_CORR[[#This Row],[20-mar]]-Casos_PN_CORR[[#This Row],[19-mar]]</f>
        <v>0</v>
      </c>
      <c r="Q197">
        <f>+Casos_PN_CORR[[#This Row],[21-mar]]-Casos_PN_CORR[[#This Row],[20-mar]]</f>
        <v>0</v>
      </c>
      <c r="R197">
        <f>+Casos_PN_CORR[[#This Row],[22-mar]]-Casos_PN_CORR[[#This Row],[21-mar]]</f>
        <v>0</v>
      </c>
      <c r="S197">
        <f>+Casos_PN_CORR[[#This Row],[23-mar]]-Casos_PN_CORR[[#This Row],[22-mar]]</f>
        <v>0</v>
      </c>
      <c r="T197">
        <f>+Casos_PN_CORR[[#This Row],[24-mar]]-Casos_PN_CORR[[#This Row],[23-mar]]</f>
        <v>0</v>
      </c>
      <c r="U197">
        <f>+Casos_PN_CORR[[#This Row],[25-mar]]-Casos_PN_CORR[[#This Row],[24-mar]]</f>
        <v>0</v>
      </c>
      <c r="V197">
        <f>+Casos_PN_CORR[[#This Row],[26-mar]]-Casos_PN_CORR[[#This Row],[25-mar]]</f>
        <v>0</v>
      </c>
      <c r="W197">
        <f>+Casos_PN_CORR[[#This Row],[27-mar]]-Casos_PN_CORR[[#This Row],[26-mar]]</f>
        <v>0</v>
      </c>
      <c r="X197">
        <f>+Casos_PN_CORR[[#This Row],[28-mar]]-Casos_PN_CORR[[#This Row],[27-mar]]</f>
        <v>0</v>
      </c>
      <c r="Y197">
        <f>+Casos_PN_CORR[[#This Row],[29-mar]]-Casos_PN_CORR[[#This Row],[28-mar]]</f>
        <v>0</v>
      </c>
      <c r="Z197">
        <f>+Casos_PN_CORR[[#This Row],[30-mar]]-Casos_PN_CORR[[#This Row],[29-mar]]</f>
        <v>0</v>
      </c>
      <c r="AA197">
        <f>+Casos_PN_CORR[[#This Row],[31-mar]]-Casos_PN_CORR[[#This Row],[30-mar]]</f>
        <v>0</v>
      </c>
      <c r="AB197">
        <f>+Casos_PN_CORR[[#This Row],[1-abr]]-Casos_PN_CORR[[#This Row],[31-mar]]</f>
        <v>0</v>
      </c>
      <c r="AC197">
        <f>+Casos_PN_CORR[[#This Row],[2-abr]]-Casos_PN_CORR[[#This Row],[1-abr]]</f>
        <v>0</v>
      </c>
      <c r="AD197">
        <f>+Casos_PN_CORR[[#This Row],[3-abr]]-Casos_PN_CORR[[#This Row],[2-abr]]</f>
        <v>0</v>
      </c>
      <c r="AE197">
        <f>+Casos_PN_CORR[[#This Row],[4-abr]]-Casos_PN_CORR[[#This Row],[3-abr]]</f>
        <v>0</v>
      </c>
      <c r="AF197">
        <f>+Casos_PN_CORR[[#This Row],[5-abr]]-Casos_PN_CORR[[#This Row],[4-abr]]</f>
        <v>0</v>
      </c>
      <c r="AG197">
        <f>+Casos_PN_CORR[[#This Row],[6-abr]]-Casos_PN_CORR[[#This Row],[5-abr]]</f>
        <v>0</v>
      </c>
      <c r="AH197">
        <f>+Casos_PN_CORR[[#This Row],[7-abr]]-Casos_PN_CORR[[#This Row],[6-abr]]</f>
        <v>0</v>
      </c>
      <c r="AI197">
        <f>+Casos_PN_CORR[[#This Row],[8-abr]]-Casos_PN_CORR[[#This Row],[7-abr]]</f>
        <v>0</v>
      </c>
      <c r="AJ197">
        <f>+Casos_PN_CORR[[#This Row],[9-abr]]-Casos_PN_CORR[[#This Row],[8-abr]]</f>
        <v>0</v>
      </c>
      <c r="AK197">
        <f>+Casos_PN_CORR[[#This Row],[10-abr]]-Casos_PN_CORR[[#This Row],[9-abr]]</f>
        <v>0</v>
      </c>
      <c r="AL197">
        <f>+Casos_PN_CORR[[#This Row],[11-abr]]-Casos_PN_CORR[[#This Row],[10-abr]]</f>
        <v>0</v>
      </c>
      <c r="AM197">
        <f>+Casos_PN_CORR[[#This Row],[12-abr]]-Casos_PN_CORR[[#This Row],[11-abr]]</f>
        <v>0</v>
      </c>
      <c r="AN197">
        <f>+Casos_PN_CORR[[#This Row],[13-abr]]-Casos_PN_CORR[[#This Row],[12-abr]]</f>
        <v>0</v>
      </c>
      <c r="AO197">
        <f>+Casos_PN_CORR[[#This Row],[14-abr]]-Casos_PN_CORR[[#This Row],[13-abr]]</f>
        <v>0</v>
      </c>
      <c r="AP197">
        <f>+Casos_PN_CORR[[#This Row],[15-abr]]-Casos_PN_CORR[[#This Row],[14-abr]]</f>
        <v>0</v>
      </c>
      <c r="AQ197">
        <f>+Casos_PN_CORR[[#This Row],[16-abr]]-Casos_PN_CORR[[#This Row],[15-abr]]</f>
        <v>0</v>
      </c>
      <c r="AR197">
        <f>+Casos_PN_CORR[[#This Row],[17-abr]]-Casos_PN_CORR[[#This Row],[16-abr]]</f>
        <v>0</v>
      </c>
      <c r="AS197">
        <f>+Casos_PN_CORR[[#This Row],[18-abr]]-Casos_PN_CORR[[#This Row],[17-abr]]</f>
        <v>0</v>
      </c>
      <c r="AT197">
        <f>+Casos_PN_CORR[[#This Row],[19-abr]]-Casos_PN_CORR[[#This Row],[18-abr]]</f>
        <v>0</v>
      </c>
      <c r="AU197">
        <f>+Casos_PN_CORR[[#This Row],[20-abr]]-Casos_PN_CORR[[#This Row],[19-abr]]</f>
        <v>0</v>
      </c>
      <c r="AV197">
        <f>+Casos_PN_CORR[[#This Row],[21-abr]]-Casos_PN_CORR[[#This Row],[20-abr]]</f>
        <v>0</v>
      </c>
      <c r="AW197">
        <f>+Casos_PN_CORR[[#This Row],[22-abr]]-Casos_PN_CORR[[#This Row],[21-abr]]</f>
        <v>0</v>
      </c>
      <c r="AX197">
        <f>+Casos_PN_CORR[[#This Row],[23-abr]]-Casos_PN_CORR[[#This Row],[22-abr]]</f>
        <v>0</v>
      </c>
      <c r="AY197">
        <f>+Casos_PN_CORR[[#This Row],[24-abr]]-Casos_PN_CORR[[#This Row],[23-abr]]</f>
        <v>0</v>
      </c>
      <c r="AZ197">
        <f>+Casos_PN_CORR[[#This Row],[25-abr]]-Casos_PN_CORR[[#This Row],[24-abr]]</f>
        <v>0</v>
      </c>
      <c r="BA197">
        <f>+Casos_PN_CORR[[#This Row],[26-abr]]-Casos_PN_CORR[[#This Row],[25-abr]]</f>
        <v>0</v>
      </c>
      <c r="BB197">
        <f>+Casos_PN_CORR[[#This Row],[27-abr]]-Casos_PN_CORR[[#This Row],[26-abr]]</f>
        <v>0</v>
      </c>
      <c r="BC197">
        <f>+Casos_PN_CORR[[#This Row],[28-abr]]-Casos_PN_CORR[[#This Row],[27-abr]]</f>
        <v>0</v>
      </c>
      <c r="BD197">
        <f>+Casos_PN_CORR[[#This Row],[29-abr]]-Casos_PN_CORR[[#This Row],[28-abr]]</f>
        <v>0</v>
      </c>
      <c r="BE197">
        <f>+Casos_PN_CORR[[#This Row],[30-abr]]-Casos_PN_CORR[[#This Row],[29-abr]]</f>
        <v>0</v>
      </c>
      <c r="BF197">
        <f>+Casos_PN_CORR[[#This Row],[1-may]]-Casos_PN_CORR[[#This Row],[30-abr]]</f>
        <v>0</v>
      </c>
      <c r="BG197">
        <f>+Casos_PN_CORR[[#This Row],[2-may]]-Casos_PN_CORR[[#This Row],[1-may]]</f>
        <v>0</v>
      </c>
      <c r="BH197">
        <f>+Casos_PN_CORR[[#This Row],[3-may]]-Casos_PN_CORR[[#This Row],[2-may]]</f>
        <v>0</v>
      </c>
      <c r="BI197">
        <f>+Casos_PN_CORR[[#This Row],[4-may]]-Casos_PN_CORR[[#This Row],[3-may]]</f>
        <v>0</v>
      </c>
      <c r="BJ197">
        <f>+Casos_PN_CORR[[#This Row],[5-may]]-Casos_PN_CORR[[#This Row],[4-may]]</f>
        <v>0</v>
      </c>
      <c r="BK197">
        <f>+Casos_PN_CORR[[#This Row],[6-may]]-Casos_PN_CORR[[#This Row],[5-may]]</f>
        <v>0</v>
      </c>
      <c r="BL197">
        <f>+Casos_PN_CORR[[#This Row],[7-may]]-Casos_PN_CORR[[#This Row],[6-may]]</f>
        <v>0</v>
      </c>
      <c r="BM197">
        <f>+Casos_PN_CORR[[#This Row],[8-may]]-Casos_PN_CORR[[#This Row],[7-may]]</f>
        <v>0</v>
      </c>
      <c r="BN197">
        <f>+Casos_PN_CORR[[#This Row],[9-may]]-Casos_PN_CORR[[#This Row],[8-may]]</f>
        <v>0</v>
      </c>
      <c r="BO197">
        <f>+Casos_PN_CORR[[#This Row],[10-may]]-Casos_PN_CORR[[#This Row],[9-may]]</f>
        <v>0</v>
      </c>
      <c r="BP197">
        <f>+Casos_PN_CORR[[#This Row],[11-may]]-Casos_PN_CORR[[#This Row],[10-may]]</f>
        <v>0</v>
      </c>
      <c r="BQ197">
        <f>+Casos_PN_CORR[[#This Row],[12-may]]-Casos_PN_CORR[[#This Row],[11-may]]</f>
        <v>0</v>
      </c>
      <c r="BR197">
        <f>+Casos_PN_CORR[[#This Row],[13-may]]-Casos_PN_CORR[[#This Row],[12-may]]</f>
        <v>0</v>
      </c>
      <c r="BS197">
        <f>+Casos_PN_CORR[[#This Row],[14-may]]-Casos_PN_CORR[[#This Row],[13-may]]</f>
        <v>0</v>
      </c>
      <c r="BT197">
        <f>+Casos_PN_CORR[[#This Row],[15-may]]-Casos_PN_CORR[[#This Row],[14-may]]</f>
        <v>0</v>
      </c>
      <c r="BU197">
        <f>+Casos_PN_CORR[[#This Row],[16-may]]-Casos_PN_CORR[[#This Row],[15-may]]</f>
        <v>0</v>
      </c>
      <c r="BV197">
        <f>+Casos_PN_CORR[[#This Row],[17-may]]-Casos_PN_CORR[[#This Row],[16-may]]</f>
        <v>0</v>
      </c>
      <c r="BW197">
        <f>+Casos_PN_CORR[[#This Row],[18-may]]-Casos_PN_CORR[[#This Row],[17-may]]</f>
        <v>0</v>
      </c>
      <c r="BX197">
        <f>+Casos_PN_CORR[[#This Row],[19-may]]-Casos_PN_CORR[[#This Row],[18-may]]</f>
        <v>0</v>
      </c>
      <c r="BY197">
        <f>+Casos_PN_CORR[[#This Row],[20-may]]-Casos_PN_CORR[[#This Row],[19-may]]</f>
        <v>0</v>
      </c>
      <c r="BZ197">
        <f>+Casos_PN_CORR[[#This Row],[21-may]]-Casos_PN_CORR[[#This Row],[20-may]]</f>
        <v>0</v>
      </c>
      <c r="CA197">
        <f>+Casos_PN_CORR[[#This Row],[22-may]]-Casos_PN_CORR[[#This Row],[21-may]]</f>
        <v>0</v>
      </c>
      <c r="CB197">
        <f>+Casos_PN_CORR[[#This Row],[23-may]]-Casos_PN_CORR[[#This Row],[22-may]]</f>
        <v>0</v>
      </c>
      <c r="CC197">
        <f>+Casos_PN_CORR[[#This Row],[24-may]]-Casos_PN_CORR[[#This Row],[23-may]]</f>
        <v>0</v>
      </c>
      <c r="CD197">
        <f>+Casos_PN_CORR[[#This Row],[25-may]]-Casos_PN_CORR[[#This Row],[24-may]]</f>
        <v>0</v>
      </c>
      <c r="CE197">
        <f>+Casos_PN_CORR[[#This Row],[26-may]]-Casos_PN_CORR[[#This Row],[25-may]]</f>
        <v>0</v>
      </c>
      <c r="CF197">
        <f>+Casos_PN_CORR[[#This Row],[27-may]]-Casos_PN_CORR[[#This Row],[26-may]]</f>
        <v>0</v>
      </c>
      <c r="CG197">
        <f>+Casos_PN_CORR[[#This Row],[28-may]]-Casos_PN_CORR[[#This Row],[27-may]]</f>
        <v>0</v>
      </c>
      <c r="CH197">
        <f>+Casos_PN_CORR[[#This Row],[29-may]]-Casos_PN_CORR[[#This Row],[28-may]]</f>
        <v>0</v>
      </c>
      <c r="CI197">
        <f>+Casos_PN_CORR[[#This Row],[30-may]]-Casos_PN_CORR[[#This Row],[29-may]]</f>
        <v>0</v>
      </c>
      <c r="CJ197">
        <f>+Casos_PN_CORR[[#This Row],[31-may]]-Casos_PN_CORR[[#This Row],[30-may]]</f>
        <v>0</v>
      </c>
      <c r="CK197">
        <f>+Casos_PN_CORR[[#This Row],[1-jun]]-Casos_PN_CORR[[#This Row],[31-may]]</f>
        <v>0</v>
      </c>
      <c r="CL197">
        <f>+Casos_PN_CORR[[#This Row],[2-jun]]-Casos_PN_CORR[[#This Row],[1-jun]]</f>
        <v>0</v>
      </c>
      <c r="CM197">
        <f>+Casos_PN_CORR[[#This Row],[3-jun]]-Casos_PN_CORR[[#This Row],[2-jun]]</f>
        <v>0</v>
      </c>
      <c r="CN197">
        <f>+Casos_PN_CORR[[#This Row],[4-jun]]-Casos_PN_CORR[[#This Row],[3-jun]]</f>
        <v>0</v>
      </c>
      <c r="CO197">
        <f>+Casos_PN_CORR[[#This Row],[5-jun]]-Casos_PN_CORR[[#This Row],[4-jun]]</f>
        <v>0</v>
      </c>
      <c r="CP197">
        <f>+Casos_PN_CORR[[#This Row],[6-jun]]-Casos_PN_CORR[[#This Row],[5-jun]]</f>
        <v>0</v>
      </c>
    </row>
    <row r="198" spans="1:94">
      <c r="A198">
        <v>70315</v>
      </c>
      <c r="B198" s="2" t="s">
        <v>102</v>
      </c>
      <c r="C198" s="2" t="s">
        <v>102</v>
      </c>
      <c r="D198" s="2" t="s">
        <v>353</v>
      </c>
      <c r="E198" s="4">
        <f t="shared" si="3"/>
        <v>1</v>
      </c>
      <c r="F198">
        <f>+Casos_PN_CORR[[#This Row],[10-mar]]</f>
        <v>0</v>
      </c>
      <c r="G198">
        <f>+Casos_PN_CORR[[#This Row],[11-mar]]-Casos_PN_CORR[[#This Row],[10-mar]]</f>
        <v>0</v>
      </c>
      <c r="H198">
        <f>+Casos_PN_CORR[[#This Row],[12-mar]]-Casos_PN_CORR[[#This Row],[11-mar]]</f>
        <v>0</v>
      </c>
      <c r="I198">
        <f>+Casos_PN_CORR[[#This Row],[13-mar]]-Casos_PN_CORR[[#This Row],[12-mar]]</f>
        <v>0</v>
      </c>
      <c r="J198">
        <f>+Casos_PN_CORR[[#This Row],[14-mar]]-Casos_PN_CORR[[#This Row],[13-mar]]</f>
        <v>0</v>
      </c>
      <c r="K198">
        <f>+Casos_PN_CORR[[#This Row],[15-mar]]-Casos_PN_CORR[[#This Row],[14-mar]]</f>
        <v>0</v>
      </c>
      <c r="L198">
        <f>+Casos_PN_CORR[[#This Row],[16-mar]]-Casos_PN_CORR[[#This Row],[15-mar]]</f>
        <v>0</v>
      </c>
      <c r="M198">
        <f>+Casos_PN_CORR[[#This Row],[17-mar]]-Casos_PN_CORR[[#This Row],[16-mar]]</f>
        <v>0</v>
      </c>
      <c r="N198">
        <f>+Casos_PN_CORR[[#This Row],[18-mar]]-Casos_PN_CORR[[#This Row],[17-mar]]</f>
        <v>0</v>
      </c>
      <c r="O198">
        <f>+Casos_PN_CORR[[#This Row],[19-mar]]-Casos_PN_CORR[[#This Row],[18-mar]]</f>
        <v>0</v>
      </c>
      <c r="P198">
        <f>+Casos_PN_CORR[[#This Row],[20-mar]]-Casos_PN_CORR[[#This Row],[19-mar]]</f>
        <v>0</v>
      </c>
      <c r="Q198">
        <f>+Casos_PN_CORR[[#This Row],[21-mar]]-Casos_PN_CORR[[#This Row],[20-mar]]</f>
        <v>0</v>
      </c>
      <c r="R198">
        <f>+Casos_PN_CORR[[#This Row],[22-mar]]-Casos_PN_CORR[[#This Row],[21-mar]]</f>
        <v>0</v>
      </c>
      <c r="S198">
        <f>+Casos_PN_CORR[[#This Row],[23-mar]]-Casos_PN_CORR[[#This Row],[22-mar]]</f>
        <v>0</v>
      </c>
      <c r="T198">
        <f>+Casos_PN_CORR[[#This Row],[24-mar]]-Casos_PN_CORR[[#This Row],[23-mar]]</f>
        <v>0</v>
      </c>
      <c r="U198">
        <f>+Casos_PN_CORR[[#This Row],[25-mar]]-Casos_PN_CORR[[#This Row],[24-mar]]</f>
        <v>0</v>
      </c>
      <c r="V198">
        <f>+Casos_PN_CORR[[#This Row],[26-mar]]-Casos_PN_CORR[[#This Row],[25-mar]]</f>
        <v>0</v>
      </c>
      <c r="W198">
        <f>+Casos_PN_CORR[[#This Row],[27-mar]]-Casos_PN_CORR[[#This Row],[26-mar]]</f>
        <v>0</v>
      </c>
      <c r="X198">
        <f>+Casos_PN_CORR[[#This Row],[28-mar]]-Casos_PN_CORR[[#This Row],[27-mar]]</f>
        <v>0</v>
      </c>
      <c r="Y198">
        <f>+Casos_PN_CORR[[#This Row],[29-mar]]-Casos_PN_CORR[[#This Row],[28-mar]]</f>
        <v>0</v>
      </c>
      <c r="Z198">
        <f>+Casos_PN_CORR[[#This Row],[30-mar]]-Casos_PN_CORR[[#This Row],[29-mar]]</f>
        <v>0</v>
      </c>
      <c r="AA198">
        <f>+Casos_PN_CORR[[#This Row],[31-mar]]-Casos_PN_CORR[[#This Row],[30-mar]]</f>
        <v>0</v>
      </c>
      <c r="AB198">
        <f>+Casos_PN_CORR[[#This Row],[1-abr]]-Casos_PN_CORR[[#This Row],[31-mar]]</f>
        <v>0</v>
      </c>
      <c r="AC198">
        <f>+Casos_PN_CORR[[#This Row],[2-abr]]-Casos_PN_CORR[[#This Row],[1-abr]]</f>
        <v>0</v>
      </c>
      <c r="AD198">
        <f>+Casos_PN_CORR[[#This Row],[3-abr]]-Casos_PN_CORR[[#This Row],[2-abr]]</f>
        <v>0</v>
      </c>
      <c r="AE198">
        <f>+Casos_PN_CORR[[#This Row],[4-abr]]-Casos_PN_CORR[[#This Row],[3-abr]]</f>
        <v>0</v>
      </c>
      <c r="AF198">
        <f>+Casos_PN_CORR[[#This Row],[5-abr]]-Casos_PN_CORR[[#This Row],[4-abr]]</f>
        <v>0</v>
      </c>
      <c r="AG198">
        <f>+Casos_PN_CORR[[#This Row],[6-abr]]-Casos_PN_CORR[[#This Row],[5-abr]]</f>
        <v>0</v>
      </c>
      <c r="AH198">
        <f>+Casos_PN_CORR[[#This Row],[7-abr]]-Casos_PN_CORR[[#This Row],[6-abr]]</f>
        <v>0</v>
      </c>
      <c r="AI198">
        <f>+Casos_PN_CORR[[#This Row],[8-abr]]-Casos_PN_CORR[[#This Row],[7-abr]]</f>
        <v>0</v>
      </c>
      <c r="AJ198">
        <f>+Casos_PN_CORR[[#This Row],[9-abr]]-Casos_PN_CORR[[#This Row],[8-abr]]</f>
        <v>0</v>
      </c>
      <c r="AK198">
        <f>+Casos_PN_CORR[[#This Row],[10-abr]]-Casos_PN_CORR[[#This Row],[9-abr]]</f>
        <v>0</v>
      </c>
      <c r="AL198">
        <f>+Casos_PN_CORR[[#This Row],[11-abr]]-Casos_PN_CORR[[#This Row],[10-abr]]</f>
        <v>0</v>
      </c>
      <c r="AM198">
        <f>+Casos_PN_CORR[[#This Row],[12-abr]]-Casos_PN_CORR[[#This Row],[11-abr]]</f>
        <v>0</v>
      </c>
      <c r="AN198">
        <f>+Casos_PN_CORR[[#This Row],[13-abr]]-Casos_PN_CORR[[#This Row],[12-abr]]</f>
        <v>0</v>
      </c>
      <c r="AO198">
        <f>+Casos_PN_CORR[[#This Row],[14-abr]]-Casos_PN_CORR[[#This Row],[13-abr]]</f>
        <v>0</v>
      </c>
      <c r="AP198">
        <f>+Casos_PN_CORR[[#This Row],[15-abr]]-Casos_PN_CORR[[#This Row],[14-abr]]</f>
        <v>0</v>
      </c>
      <c r="AQ198">
        <f>+Casos_PN_CORR[[#This Row],[16-abr]]-Casos_PN_CORR[[#This Row],[15-abr]]</f>
        <v>0</v>
      </c>
      <c r="AR198">
        <f>+Casos_PN_CORR[[#This Row],[17-abr]]-Casos_PN_CORR[[#This Row],[16-abr]]</f>
        <v>0</v>
      </c>
      <c r="AS198">
        <f>+Casos_PN_CORR[[#This Row],[18-abr]]-Casos_PN_CORR[[#This Row],[17-abr]]</f>
        <v>0</v>
      </c>
      <c r="AT198">
        <f>+Casos_PN_CORR[[#This Row],[19-abr]]-Casos_PN_CORR[[#This Row],[18-abr]]</f>
        <v>0</v>
      </c>
      <c r="AU198">
        <f>+Casos_PN_CORR[[#This Row],[20-abr]]-Casos_PN_CORR[[#This Row],[19-abr]]</f>
        <v>0</v>
      </c>
      <c r="AV198">
        <f>+Casos_PN_CORR[[#This Row],[21-abr]]-Casos_PN_CORR[[#This Row],[20-abr]]</f>
        <v>0</v>
      </c>
      <c r="AW198">
        <f>+Casos_PN_CORR[[#This Row],[22-abr]]-Casos_PN_CORR[[#This Row],[21-abr]]</f>
        <v>0</v>
      </c>
      <c r="AX198">
        <f>+Casos_PN_CORR[[#This Row],[23-abr]]-Casos_PN_CORR[[#This Row],[22-abr]]</f>
        <v>0</v>
      </c>
      <c r="AY198">
        <f>+Casos_PN_CORR[[#This Row],[24-abr]]-Casos_PN_CORR[[#This Row],[23-abr]]</f>
        <v>0</v>
      </c>
      <c r="AZ198">
        <f>+Casos_PN_CORR[[#This Row],[25-abr]]-Casos_PN_CORR[[#This Row],[24-abr]]</f>
        <v>0</v>
      </c>
      <c r="BA198">
        <f>+Casos_PN_CORR[[#This Row],[26-abr]]-Casos_PN_CORR[[#This Row],[25-abr]]</f>
        <v>0</v>
      </c>
      <c r="BB198">
        <f>+Casos_PN_CORR[[#This Row],[27-abr]]-Casos_PN_CORR[[#This Row],[26-abr]]</f>
        <v>0</v>
      </c>
      <c r="BC198">
        <f>+Casos_PN_CORR[[#This Row],[28-abr]]-Casos_PN_CORR[[#This Row],[27-abr]]</f>
        <v>0</v>
      </c>
      <c r="BD198">
        <f>+Casos_PN_CORR[[#This Row],[29-abr]]-Casos_PN_CORR[[#This Row],[28-abr]]</f>
        <v>0</v>
      </c>
      <c r="BE198">
        <f>+Casos_PN_CORR[[#This Row],[30-abr]]-Casos_PN_CORR[[#This Row],[29-abr]]</f>
        <v>0</v>
      </c>
      <c r="BF198">
        <f>+Casos_PN_CORR[[#This Row],[1-may]]-Casos_PN_CORR[[#This Row],[30-abr]]</f>
        <v>0</v>
      </c>
      <c r="BG198">
        <f>+Casos_PN_CORR[[#This Row],[2-may]]-Casos_PN_CORR[[#This Row],[1-may]]</f>
        <v>0</v>
      </c>
      <c r="BH198">
        <f>+Casos_PN_CORR[[#This Row],[3-may]]-Casos_PN_CORR[[#This Row],[2-may]]</f>
        <v>0</v>
      </c>
      <c r="BI198">
        <f>+Casos_PN_CORR[[#This Row],[4-may]]-Casos_PN_CORR[[#This Row],[3-may]]</f>
        <v>0</v>
      </c>
      <c r="BJ198">
        <f>+Casos_PN_CORR[[#This Row],[5-may]]-Casos_PN_CORR[[#This Row],[4-may]]</f>
        <v>0</v>
      </c>
      <c r="BK198">
        <f>+Casos_PN_CORR[[#This Row],[6-may]]-Casos_PN_CORR[[#This Row],[5-may]]</f>
        <v>0</v>
      </c>
      <c r="BL198">
        <f>+Casos_PN_CORR[[#This Row],[7-may]]-Casos_PN_CORR[[#This Row],[6-may]]</f>
        <v>0</v>
      </c>
      <c r="BM198">
        <f>+Casos_PN_CORR[[#This Row],[8-may]]-Casos_PN_CORR[[#This Row],[7-may]]</f>
        <v>0</v>
      </c>
      <c r="BN198">
        <f>+Casos_PN_CORR[[#This Row],[9-may]]-Casos_PN_CORR[[#This Row],[8-may]]</f>
        <v>0</v>
      </c>
      <c r="BO198">
        <f>+Casos_PN_CORR[[#This Row],[10-may]]-Casos_PN_CORR[[#This Row],[9-may]]</f>
        <v>0</v>
      </c>
      <c r="BP198">
        <f>+Casos_PN_CORR[[#This Row],[11-may]]-Casos_PN_CORR[[#This Row],[10-may]]</f>
        <v>0</v>
      </c>
      <c r="BQ198">
        <f>+Casos_PN_CORR[[#This Row],[12-may]]-Casos_PN_CORR[[#This Row],[11-may]]</f>
        <v>0</v>
      </c>
      <c r="BR198">
        <f>+Casos_PN_CORR[[#This Row],[13-may]]-Casos_PN_CORR[[#This Row],[12-may]]</f>
        <v>0</v>
      </c>
      <c r="BS198">
        <f>+Casos_PN_CORR[[#This Row],[14-may]]-Casos_PN_CORR[[#This Row],[13-may]]</f>
        <v>0</v>
      </c>
      <c r="BT198">
        <f>+Casos_PN_CORR[[#This Row],[15-may]]-Casos_PN_CORR[[#This Row],[14-may]]</f>
        <v>0</v>
      </c>
      <c r="BU198">
        <f>+Casos_PN_CORR[[#This Row],[16-may]]-Casos_PN_CORR[[#This Row],[15-may]]</f>
        <v>0</v>
      </c>
      <c r="BV198">
        <f>+Casos_PN_CORR[[#This Row],[17-may]]-Casos_PN_CORR[[#This Row],[16-may]]</f>
        <v>0</v>
      </c>
      <c r="BW198">
        <f>+Casos_PN_CORR[[#This Row],[18-may]]-Casos_PN_CORR[[#This Row],[17-may]]</f>
        <v>0</v>
      </c>
      <c r="BX198">
        <f>+Casos_PN_CORR[[#This Row],[19-may]]-Casos_PN_CORR[[#This Row],[18-may]]</f>
        <v>0</v>
      </c>
      <c r="BY198">
        <f>+Casos_PN_CORR[[#This Row],[20-may]]-Casos_PN_CORR[[#This Row],[19-may]]</f>
        <v>0</v>
      </c>
      <c r="BZ198">
        <f>+Casos_PN_CORR[[#This Row],[21-may]]-Casos_PN_CORR[[#This Row],[20-may]]</f>
        <v>0</v>
      </c>
      <c r="CA198">
        <f>+Casos_PN_CORR[[#This Row],[22-may]]-Casos_PN_CORR[[#This Row],[21-may]]</f>
        <v>0</v>
      </c>
      <c r="CB198">
        <f>+Casos_PN_CORR[[#This Row],[23-may]]-Casos_PN_CORR[[#This Row],[22-may]]</f>
        <v>0</v>
      </c>
      <c r="CC198">
        <f>+Casos_PN_CORR[[#This Row],[24-may]]-Casos_PN_CORR[[#This Row],[23-may]]</f>
        <v>0</v>
      </c>
      <c r="CD198">
        <f>+Casos_PN_CORR[[#This Row],[25-may]]-Casos_PN_CORR[[#This Row],[24-may]]</f>
        <v>0</v>
      </c>
      <c r="CE198">
        <f>+Casos_PN_CORR[[#This Row],[26-may]]-Casos_PN_CORR[[#This Row],[25-may]]</f>
        <v>0</v>
      </c>
      <c r="CF198">
        <f>+Casos_PN_CORR[[#This Row],[27-may]]-Casos_PN_CORR[[#This Row],[26-may]]</f>
        <v>0</v>
      </c>
      <c r="CG198">
        <f>+Casos_PN_CORR[[#This Row],[28-may]]-Casos_PN_CORR[[#This Row],[27-may]]</f>
        <v>0</v>
      </c>
      <c r="CH198">
        <f>+Casos_PN_CORR[[#This Row],[29-may]]-Casos_PN_CORR[[#This Row],[28-may]]</f>
        <v>0</v>
      </c>
      <c r="CI198">
        <f>+Casos_PN_CORR[[#This Row],[30-may]]-Casos_PN_CORR[[#This Row],[29-may]]</f>
        <v>0</v>
      </c>
      <c r="CJ198">
        <f>+Casos_PN_CORR[[#This Row],[31-may]]-Casos_PN_CORR[[#This Row],[30-may]]</f>
        <v>0</v>
      </c>
      <c r="CK198">
        <f>+Casos_PN_CORR[[#This Row],[1-jun]]-Casos_PN_CORR[[#This Row],[31-may]]</f>
        <v>0</v>
      </c>
      <c r="CL198">
        <f>+Casos_PN_CORR[[#This Row],[2-jun]]-Casos_PN_CORR[[#This Row],[1-jun]]</f>
        <v>0</v>
      </c>
      <c r="CM198">
        <f>+Casos_PN_CORR[[#This Row],[3-jun]]-Casos_PN_CORR[[#This Row],[2-jun]]</f>
        <v>0</v>
      </c>
      <c r="CN198">
        <f>+Casos_PN_CORR[[#This Row],[4-jun]]-Casos_PN_CORR[[#This Row],[3-jun]]</f>
        <v>0</v>
      </c>
      <c r="CO198">
        <f>+Casos_PN_CORR[[#This Row],[5-jun]]-Casos_PN_CORR[[#This Row],[4-jun]]</f>
        <v>1</v>
      </c>
      <c r="CP198">
        <f>+Casos_PN_CORR[[#This Row],[6-jun]]-Casos_PN_CORR[[#This Row],[5-jun]]</f>
        <v>0</v>
      </c>
    </row>
    <row r="199" spans="1:94">
      <c r="A199">
        <v>10206</v>
      </c>
      <c r="B199" s="2" t="s">
        <v>119</v>
      </c>
      <c r="C199" s="2" t="s">
        <v>167</v>
      </c>
      <c r="D199" s="2" t="s">
        <v>354</v>
      </c>
      <c r="E199" s="4">
        <f t="shared" si="3"/>
        <v>50</v>
      </c>
      <c r="F199">
        <f>+Casos_PN_CORR[[#This Row],[10-mar]]</f>
        <v>0</v>
      </c>
      <c r="G199">
        <f>+Casos_PN_CORR[[#This Row],[11-mar]]-Casos_PN_CORR[[#This Row],[10-mar]]</f>
        <v>0</v>
      </c>
      <c r="H199">
        <f>+Casos_PN_CORR[[#This Row],[12-mar]]-Casos_PN_CORR[[#This Row],[11-mar]]</f>
        <v>0</v>
      </c>
      <c r="I199">
        <f>+Casos_PN_CORR[[#This Row],[13-mar]]-Casos_PN_CORR[[#This Row],[12-mar]]</f>
        <v>0</v>
      </c>
      <c r="J199">
        <f>+Casos_PN_CORR[[#This Row],[14-mar]]-Casos_PN_CORR[[#This Row],[13-mar]]</f>
        <v>0</v>
      </c>
      <c r="K199">
        <f>+Casos_PN_CORR[[#This Row],[15-mar]]-Casos_PN_CORR[[#This Row],[14-mar]]</f>
        <v>0</v>
      </c>
      <c r="L199">
        <f>+Casos_PN_CORR[[#This Row],[16-mar]]-Casos_PN_CORR[[#This Row],[15-mar]]</f>
        <v>0</v>
      </c>
      <c r="M199">
        <f>+Casos_PN_CORR[[#This Row],[17-mar]]-Casos_PN_CORR[[#This Row],[16-mar]]</f>
        <v>0</v>
      </c>
      <c r="N199">
        <f>+Casos_PN_CORR[[#This Row],[18-mar]]-Casos_PN_CORR[[#This Row],[17-mar]]</f>
        <v>0</v>
      </c>
      <c r="O199">
        <f>+Casos_PN_CORR[[#This Row],[19-mar]]-Casos_PN_CORR[[#This Row],[18-mar]]</f>
        <v>0</v>
      </c>
      <c r="P199">
        <f>+Casos_PN_CORR[[#This Row],[20-mar]]-Casos_PN_CORR[[#This Row],[19-mar]]</f>
        <v>0</v>
      </c>
      <c r="Q199">
        <f>+Casos_PN_CORR[[#This Row],[21-mar]]-Casos_PN_CORR[[#This Row],[20-mar]]</f>
        <v>0</v>
      </c>
      <c r="R199">
        <f>+Casos_PN_CORR[[#This Row],[22-mar]]-Casos_PN_CORR[[#This Row],[21-mar]]</f>
        <v>0</v>
      </c>
      <c r="S199">
        <f>+Casos_PN_CORR[[#This Row],[23-mar]]-Casos_PN_CORR[[#This Row],[22-mar]]</f>
        <v>0</v>
      </c>
      <c r="T199">
        <f>+Casos_PN_CORR[[#This Row],[24-mar]]-Casos_PN_CORR[[#This Row],[23-mar]]</f>
        <v>0</v>
      </c>
      <c r="U199">
        <f>+Casos_PN_CORR[[#This Row],[25-mar]]-Casos_PN_CORR[[#This Row],[24-mar]]</f>
        <v>0</v>
      </c>
      <c r="V199">
        <f>+Casos_PN_CORR[[#This Row],[26-mar]]-Casos_PN_CORR[[#This Row],[25-mar]]</f>
        <v>0</v>
      </c>
      <c r="W199">
        <f>+Casos_PN_CORR[[#This Row],[27-mar]]-Casos_PN_CORR[[#This Row],[26-mar]]</f>
        <v>0</v>
      </c>
      <c r="X199">
        <f>+Casos_PN_CORR[[#This Row],[28-mar]]-Casos_PN_CORR[[#This Row],[27-mar]]</f>
        <v>0</v>
      </c>
      <c r="Y199">
        <f>+Casos_PN_CORR[[#This Row],[29-mar]]-Casos_PN_CORR[[#This Row],[28-mar]]</f>
        <v>0</v>
      </c>
      <c r="Z199">
        <f>+Casos_PN_CORR[[#This Row],[30-mar]]-Casos_PN_CORR[[#This Row],[29-mar]]</f>
        <v>0</v>
      </c>
      <c r="AA199">
        <f>+Casos_PN_CORR[[#This Row],[31-mar]]-Casos_PN_CORR[[#This Row],[30-mar]]</f>
        <v>0</v>
      </c>
      <c r="AB199">
        <f>+Casos_PN_CORR[[#This Row],[1-abr]]-Casos_PN_CORR[[#This Row],[31-mar]]</f>
        <v>0</v>
      </c>
      <c r="AC199">
        <f>+Casos_PN_CORR[[#This Row],[2-abr]]-Casos_PN_CORR[[#This Row],[1-abr]]</f>
        <v>0</v>
      </c>
      <c r="AD199">
        <f>+Casos_PN_CORR[[#This Row],[3-abr]]-Casos_PN_CORR[[#This Row],[2-abr]]</f>
        <v>0</v>
      </c>
      <c r="AE199">
        <f>+Casos_PN_CORR[[#This Row],[4-abr]]-Casos_PN_CORR[[#This Row],[3-abr]]</f>
        <v>0</v>
      </c>
      <c r="AF199">
        <f>+Casos_PN_CORR[[#This Row],[5-abr]]-Casos_PN_CORR[[#This Row],[4-abr]]</f>
        <v>0</v>
      </c>
      <c r="AG199">
        <f>+Casos_PN_CORR[[#This Row],[6-abr]]-Casos_PN_CORR[[#This Row],[5-abr]]</f>
        <v>0</v>
      </c>
      <c r="AH199">
        <f>+Casos_PN_CORR[[#This Row],[7-abr]]-Casos_PN_CORR[[#This Row],[6-abr]]</f>
        <v>0</v>
      </c>
      <c r="AI199">
        <f>+Casos_PN_CORR[[#This Row],[8-abr]]-Casos_PN_CORR[[#This Row],[7-abr]]</f>
        <v>0</v>
      </c>
      <c r="AJ199">
        <f>+Casos_PN_CORR[[#This Row],[9-abr]]-Casos_PN_CORR[[#This Row],[8-abr]]</f>
        <v>0</v>
      </c>
      <c r="AK199">
        <f>+Casos_PN_CORR[[#This Row],[10-abr]]-Casos_PN_CORR[[#This Row],[9-abr]]</f>
        <v>0</v>
      </c>
      <c r="AL199">
        <f>+Casos_PN_CORR[[#This Row],[11-abr]]-Casos_PN_CORR[[#This Row],[10-abr]]</f>
        <v>0</v>
      </c>
      <c r="AM199">
        <f>+Casos_PN_CORR[[#This Row],[12-abr]]-Casos_PN_CORR[[#This Row],[11-abr]]</f>
        <v>0</v>
      </c>
      <c r="AN199">
        <f>+Casos_PN_CORR[[#This Row],[13-abr]]-Casos_PN_CORR[[#This Row],[12-abr]]</f>
        <v>0</v>
      </c>
      <c r="AO199">
        <f>+Casos_PN_CORR[[#This Row],[14-abr]]-Casos_PN_CORR[[#This Row],[13-abr]]</f>
        <v>0</v>
      </c>
      <c r="AP199">
        <f>+Casos_PN_CORR[[#This Row],[15-abr]]-Casos_PN_CORR[[#This Row],[14-abr]]</f>
        <v>0</v>
      </c>
      <c r="AQ199">
        <f>+Casos_PN_CORR[[#This Row],[16-abr]]-Casos_PN_CORR[[#This Row],[15-abr]]</f>
        <v>0</v>
      </c>
      <c r="AR199">
        <f>+Casos_PN_CORR[[#This Row],[17-abr]]-Casos_PN_CORR[[#This Row],[16-abr]]</f>
        <v>0</v>
      </c>
      <c r="AS199">
        <f>+Casos_PN_CORR[[#This Row],[18-abr]]-Casos_PN_CORR[[#This Row],[17-abr]]</f>
        <v>0</v>
      </c>
      <c r="AT199">
        <f>+Casos_PN_CORR[[#This Row],[19-abr]]-Casos_PN_CORR[[#This Row],[18-abr]]</f>
        <v>0</v>
      </c>
      <c r="AU199">
        <f>+Casos_PN_CORR[[#This Row],[20-abr]]-Casos_PN_CORR[[#This Row],[19-abr]]</f>
        <v>0</v>
      </c>
      <c r="AV199">
        <f>+Casos_PN_CORR[[#This Row],[21-abr]]-Casos_PN_CORR[[#This Row],[20-abr]]</f>
        <v>0</v>
      </c>
      <c r="AW199">
        <f>+Casos_PN_CORR[[#This Row],[22-abr]]-Casos_PN_CORR[[#This Row],[21-abr]]</f>
        <v>0</v>
      </c>
      <c r="AX199">
        <f>+Casos_PN_CORR[[#This Row],[23-abr]]-Casos_PN_CORR[[#This Row],[22-abr]]</f>
        <v>0</v>
      </c>
      <c r="AY199">
        <f>+Casos_PN_CORR[[#This Row],[24-abr]]-Casos_PN_CORR[[#This Row],[23-abr]]</f>
        <v>0</v>
      </c>
      <c r="AZ199">
        <f>+Casos_PN_CORR[[#This Row],[25-abr]]-Casos_PN_CORR[[#This Row],[24-abr]]</f>
        <v>0</v>
      </c>
      <c r="BA199">
        <f>+Casos_PN_CORR[[#This Row],[26-abr]]-Casos_PN_CORR[[#This Row],[25-abr]]</f>
        <v>0</v>
      </c>
      <c r="BB199">
        <f>+Casos_PN_CORR[[#This Row],[27-abr]]-Casos_PN_CORR[[#This Row],[26-abr]]</f>
        <v>0</v>
      </c>
      <c r="BC199">
        <f>+Casos_PN_CORR[[#This Row],[28-abr]]-Casos_PN_CORR[[#This Row],[27-abr]]</f>
        <v>0</v>
      </c>
      <c r="BD199">
        <f>+Casos_PN_CORR[[#This Row],[29-abr]]-Casos_PN_CORR[[#This Row],[28-abr]]</f>
        <v>0</v>
      </c>
      <c r="BE199">
        <f>+Casos_PN_CORR[[#This Row],[30-abr]]-Casos_PN_CORR[[#This Row],[29-abr]]</f>
        <v>0</v>
      </c>
      <c r="BF199">
        <f>+Casos_PN_CORR[[#This Row],[1-may]]-Casos_PN_CORR[[#This Row],[30-abr]]</f>
        <v>0</v>
      </c>
      <c r="BG199">
        <f>+Casos_PN_CORR[[#This Row],[2-may]]-Casos_PN_CORR[[#This Row],[1-may]]</f>
        <v>0</v>
      </c>
      <c r="BH199">
        <f>+Casos_PN_CORR[[#This Row],[3-may]]-Casos_PN_CORR[[#This Row],[2-may]]</f>
        <v>0</v>
      </c>
      <c r="BI199">
        <f>+Casos_PN_CORR[[#This Row],[4-may]]-Casos_PN_CORR[[#This Row],[3-may]]</f>
        <v>0</v>
      </c>
      <c r="BJ199">
        <f>+Casos_PN_CORR[[#This Row],[5-may]]-Casos_PN_CORR[[#This Row],[4-may]]</f>
        <v>0</v>
      </c>
      <c r="BK199">
        <f>+Casos_PN_CORR[[#This Row],[6-may]]-Casos_PN_CORR[[#This Row],[5-may]]</f>
        <v>0</v>
      </c>
      <c r="BL199">
        <f>+Casos_PN_CORR[[#This Row],[7-may]]-Casos_PN_CORR[[#This Row],[6-may]]</f>
        <v>0</v>
      </c>
      <c r="BM199">
        <f>+Casos_PN_CORR[[#This Row],[8-may]]-Casos_PN_CORR[[#This Row],[7-may]]</f>
        <v>0</v>
      </c>
      <c r="BN199">
        <f>+Casos_PN_CORR[[#This Row],[9-may]]-Casos_PN_CORR[[#This Row],[8-may]]</f>
        <v>0</v>
      </c>
      <c r="BO199">
        <f>+Casos_PN_CORR[[#This Row],[10-may]]-Casos_PN_CORR[[#This Row],[9-may]]</f>
        <v>0</v>
      </c>
      <c r="BP199">
        <f>+Casos_PN_CORR[[#This Row],[11-may]]-Casos_PN_CORR[[#This Row],[10-may]]</f>
        <v>0</v>
      </c>
      <c r="BQ199">
        <f>+Casos_PN_CORR[[#This Row],[12-may]]-Casos_PN_CORR[[#This Row],[11-may]]</f>
        <v>0</v>
      </c>
      <c r="BR199">
        <f>+Casos_PN_CORR[[#This Row],[13-may]]-Casos_PN_CORR[[#This Row],[12-may]]</f>
        <v>0</v>
      </c>
      <c r="BS199">
        <f>+Casos_PN_CORR[[#This Row],[14-may]]-Casos_PN_CORR[[#This Row],[13-may]]</f>
        <v>0</v>
      </c>
      <c r="BT199">
        <f>+Casos_PN_CORR[[#This Row],[15-may]]-Casos_PN_CORR[[#This Row],[14-may]]</f>
        <v>0</v>
      </c>
      <c r="BU199">
        <f>+Casos_PN_CORR[[#This Row],[16-may]]-Casos_PN_CORR[[#This Row],[15-may]]</f>
        <v>0</v>
      </c>
      <c r="BV199">
        <f>+Casos_PN_CORR[[#This Row],[17-may]]-Casos_PN_CORR[[#This Row],[16-may]]</f>
        <v>0</v>
      </c>
      <c r="BW199">
        <f>+Casos_PN_CORR[[#This Row],[18-may]]-Casos_PN_CORR[[#This Row],[17-may]]</f>
        <v>0</v>
      </c>
      <c r="BX199">
        <f>+Casos_PN_CORR[[#This Row],[19-may]]-Casos_PN_CORR[[#This Row],[18-may]]</f>
        <v>0</v>
      </c>
      <c r="BY199">
        <f>+Casos_PN_CORR[[#This Row],[20-may]]-Casos_PN_CORR[[#This Row],[19-may]]</f>
        <v>0</v>
      </c>
      <c r="BZ199">
        <f>+Casos_PN_CORR[[#This Row],[21-may]]-Casos_PN_CORR[[#This Row],[20-may]]</f>
        <v>0</v>
      </c>
      <c r="CA199">
        <f>+Casos_PN_CORR[[#This Row],[22-may]]-Casos_PN_CORR[[#This Row],[21-may]]</f>
        <v>0</v>
      </c>
      <c r="CB199">
        <f>+Casos_PN_CORR[[#This Row],[23-may]]-Casos_PN_CORR[[#This Row],[22-may]]</f>
        <v>0</v>
      </c>
      <c r="CC199">
        <f>+Casos_PN_CORR[[#This Row],[24-may]]-Casos_PN_CORR[[#This Row],[23-may]]</f>
        <v>0</v>
      </c>
      <c r="CD199">
        <f>+Casos_PN_CORR[[#This Row],[25-may]]-Casos_PN_CORR[[#This Row],[24-may]]</f>
        <v>0</v>
      </c>
      <c r="CE199">
        <f>+Casos_PN_CORR[[#This Row],[26-may]]-Casos_PN_CORR[[#This Row],[25-may]]</f>
        <v>0</v>
      </c>
      <c r="CF199">
        <f>+Casos_PN_CORR[[#This Row],[27-may]]-Casos_PN_CORR[[#This Row],[26-may]]</f>
        <v>0</v>
      </c>
      <c r="CG199">
        <f>+Casos_PN_CORR[[#This Row],[28-may]]-Casos_PN_CORR[[#This Row],[27-may]]</f>
        <v>0</v>
      </c>
      <c r="CH199">
        <f>+Casos_PN_CORR[[#This Row],[29-may]]-Casos_PN_CORR[[#This Row],[28-may]]</f>
        <v>0</v>
      </c>
      <c r="CI199">
        <f>+Casos_PN_CORR[[#This Row],[30-may]]-Casos_PN_CORR[[#This Row],[29-may]]</f>
        <v>0</v>
      </c>
      <c r="CJ199">
        <f>+Casos_PN_CORR[[#This Row],[31-may]]-Casos_PN_CORR[[#This Row],[30-may]]</f>
        <v>0</v>
      </c>
      <c r="CK199">
        <f>+Casos_PN_CORR[[#This Row],[1-jun]]-Casos_PN_CORR[[#This Row],[31-may]]</f>
        <v>0</v>
      </c>
      <c r="CL199">
        <f>+Casos_PN_CORR[[#This Row],[2-jun]]-Casos_PN_CORR[[#This Row],[1-jun]]</f>
        <v>0</v>
      </c>
      <c r="CM199">
        <f>+Casos_PN_CORR[[#This Row],[3-jun]]-Casos_PN_CORR[[#This Row],[2-jun]]</f>
        <v>0</v>
      </c>
      <c r="CN199">
        <f>+Casos_PN_CORR[[#This Row],[4-jun]]-Casos_PN_CORR[[#This Row],[3-jun]]</f>
        <v>0</v>
      </c>
      <c r="CO199">
        <f>+Casos_PN_CORR[[#This Row],[5-jun]]-Casos_PN_CORR[[#This Row],[4-jun]]</f>
        <v>50</v>
      </c>
      <c r="CP199">
        <f>+Casos_PN_CORR[[#This Row],[6-jun]]-Casos_PN_CORR[[#This Row],[5-jun]]</f>
        <v>0</v>
      </c>
    </row>
    <row r="200" spans="1:94">
      <c r="A200">
        <v>70102</v>
      </c>
      <c r="B200" s="2" t="s">
        <v>102</v>
      </c>
      <c r="C200" s="2" t="s">
        <v>355</v>
      </c>
      <c r="D200" s="2" t="s">
        <v>356</v>
      </c>
      <c r="E200" s="4">
        <f t="shared" si="3"/>
        <v>0</v>
      </c>
      <c r="F200">
        <f>+Casos_PN_CORR[[#This Row],[10-mar]]</f>
        <v>0</v>
      </c>
      <c r="G200">
        <f>+Casos_PN_CORR[[#This Row],[11-mar]]-Casos_PN_CORR[[#This Row],[10-mar]]</f>
        <v>0</v>
      </c>
      <c r="H200">
        <f>+Casos_PN_CORR[[#This Row],[12-mar]]-Casos_PN_CORR[[#This Row],[11-mar]]</f>
        <v>0</v>
      </c>
      <c r="I200">
        <f>+Casos_PN_CORR[[#This Row],[13-mar]]-Casos_PN_CORR[[#This Row],[12-mar]]</f>
        <v>0</v>
      </c>
      <c r="J200">
        <f>+Casos_PN_CORR[[#This Row],[14-mar]]-Casos_PN_CORR[[#This Row],[13-mar]]</f>
        <v>0</v>
      </c>
      <c r="K200">
        <f>+Casos_PN_CORR[[#This Row],[15-mar]]-Casos_PN_CORR[[#This Row],[14-mar]]</f>
        <v>0</v>
      </c>
      <c r="L200">
        <f>+Casos_PN_CORR[[#This Row],[16-mar]]-Casos_PN_CORR[[#This Row],[15-mar]]</f>
        <v>0</v>
      </c>
      <c r="M200">
        <f>+Casos_PN_CORR[[#This Row],[17-mar]]-Casos_PN_CORR[[#This Row],[16-mar]]</f>
        <v>0</v>
      </c>
      <c r="N200">
        <f>+Casos_PN_CORR[[#This Row],[18-mar]]-Casos_PN_CORR[[#This Row],[17-mar]]</f>
        <v>0</v>
      </c>
      <c r="O200">
        <f>+Casos_PN_CORR[[#This Row],[19-mar]]-Casos_PN_CORR[[#This Row],[18-mar]]</f>
        <v>0</v>
      </c>
      <c r="P200">
        <f>+Casos_PN_CORR[[#This Row],[20-mar]]-Casos_PN_CORR[[#This Row],[19-mar]]</f>
        <v>0</v>
      </c>
      <c r="Q200">
        <f>+Casos_PN_CORR[[#This Row],[21-mar]]-Casos_PN_CORR[[#This Row],[20-mar]]</f>
        <v>0</v>
      </c>
      <c r="R200">
        <f>+Casos_PN_CORR[[#This Row],[22-mar]]-Casos_PN_CORR[[#This Row],[21-mar]]</f>
        <v>0</v>
      </c>
      <c r="S200">
        <f>+Casos_PN_CORR[[#This Row],[23-mar]]-Casos_PN_CORR[[#This Row],[22-mar]]</f>
        <v>0</v>
      </c>
      <c r="T200">
        <f>+Casos_PN_CORR[[#This Row],[24-mar]]-Casos_PN_CORR[[#This Row],[23-mar]]</f>
        <v>0</v>
      </c>
      <c r="U200">
        <f>+Casos_PN_CORR[[#This Row],[25-mar]]-Casos_PN_CORR[[#This Row],[24-mar]]</f>
        <v>0</v>
      </c>
      <c r="V200">
        <f>+Casos_PN_CORR[[#This Row],[26-mar]]-Casos_PN_CORR[[#This Row],[25-mar]]</f>
        <v>0</v>
      </c>
      <c r="W200">
        <f>+Casos_PN_CORR[[#This Row],[27-mar]]-Casos_PN_CORR[[#This Row],[26-mar]]</f>
        <v>0</v>
      </c>
      <c r="X200">
        <f>+Casos_PN_CORR[[#This Row],[28-mar]]-Casos_PN_CORR[[#This Row],[27-mar]]</f>
        <v>0</v>
      </c>
      <c r="Y200">
        <f>+Casos_PN_CORR[[#This Row],[29-mar]]-Casos_PN_CORR[[#This Row],[28-mar]]</f>
        <v>0</v>
      </c>
      <c r="Z200">
        <f>+Casos_PN_CORR[[#This Row],[30-mar]]-Casos_PN_CORR[[#This Row],[29-mar]]</f>
        <v>0</v>
      </c>
      <c r="AA200">
        <f>+Casos_PN_CORR[[#This Row],[31-mar]]-Casos_PN_CORR[[#This Row],[30-mar]]</f>
        <v>0</v>
      </c>
      <c r="AB200">
        <f>+Casos_PN_CORR[[#This Row],[1-abr]]-Casos_PN_CORR[[#This Row],[31-mar]]</f>
        <v>0</v>
      </c>
      <c r="AC200">
        <f>+Casos_PN_CORR[[#This Row],[2-abr]]-Casos_PN_CORR[[#This Row],[1-abr]]</f>
        <v>0</v>
      </c>
      <c r="AD200">
        <f>+Casos_PN_CORR[[#This Row],[3-abr]]-Casos_PN_CORR[[#This Row],[2-abr]]</f>
        <v>0</v>
      </c>
      <c r="AE200">
        <f>+Casos_PN_CORR[[#This Row],[4-abr]]-Casos_PN_CORR[[#This Row],[3-abr]]</f>
        <v>0</v>
      </c>
      <c r="AF200">
        <f>+Casos_PN_CORR[[#This Row],[5-abr]]-Casos_PN_CORR[[#This Row],[4-abr]]</f>
        <v>0</v>
      </c>
      <c r="AG200">
        <f>+Casos_PN_CORR[[#This Row],[6-abr]]-Casos_PN_CORR[[#This Row],[5-abr]]</f>
        <v>0</v>
      </c>
      <c r="AH200">
        <f>+Casos_PN_CORR[[#This Row],[7-abr]]-Casos_PN_CORR[[#This Row],[6-abr]]</f>
        <v>0</v>
      </c>
      <c r="AI200">
        <f>+Casos_PN_CORR[[#This Row],[8-abr]]-Casos_PN_CORR[[#This Row],[7-abr]]</f>
        <v>0</v>
      </c>
      <c r="AJ200">
        <f>+Casos_PN_CORR[[#This Row],[9-abr]]-Casos_PN_CORR[[#This Row],[8-abr]]</f>
        <v>0</v>
      </c>
      <c r="AK200">
        <f>+Casos_PN_CORR[[#This Row],[10-abr]]-Casos_PN_CORR[[#This Row],[9-abr]]</f>
        <v>0</v>
      </c>
      <c r="AL200">
        <f>+Casos_PN_CORR[[#This Row],[11-abr]]-Casos_PN_CORR[[#This Row],[10-abr]]</f>
        <v>0</v>
      </c>
      <c r="AM200">
        <f>+Casos_PN_CORR[[#This Row],[12-abr]]-Casos_PN_CORR[[#This Row],[11-abr]]</f>
        <v>0</v>
      </c>
      <c r="AN200">
        <f>+Casos_PN_CORR[[#This Row],[13-abr]]-Casos_PN_CORR[[#This Row],[12-abr]]</f>
        <v>0</v>
      </c>
      <c r="AO200">
        <f>+Casos_PN_CORR[[#This Row],[14-abr]]-Casos_PN_CORR[[#This Row],[13-abr]]</f>
        <v>0</v>
      </c>
      <c r="AP200">
        <f>+Casos_PN_CORR[[#This Row],[15-abr]]-Casos_PN_CORR[[#This Row],[14-abr]]</f>
        <v>0</v>
      </c>
      <c r="AQ200">
        <f>+Casos_PN_CORR[[#This Row],[16-abr]]-Casos_PN_CORR[[#This Row],[15-abr]]</f>
        <v>0</v>
      </c>
      <c r="AR200">
        <f>+Casos_PN_CORR[[#This Row],[17-abr]]-Casos_PN_CORR[[#This Row],[16-abr]]</f>
        <v>0</v>
      </c>
      <c r="AS200">
        <f>+Casos_PN_CORR[[#This Row],[18-abr]]-Casos_PN_CORR[[#This Row],[17-abr]]</f>
        <v>0</v>
      </c>
      <c r="AT200">
        <f>+Casos_PN_CORR[[#This Row],[19-abr]]-Casos_PN_CORR[[#This Row],[18-abr]]</f>
        <v>0</v>
      </c>
      <c r="AU200">
        <f>+Casos_PN_CORR[[#This Row],[20-abr]]-Casos_PN_CORR[[#This Row],[19-abr]]</f>
        <v>0</v>
      </c>
      <c r="AV200">
        <f>+Casos_PN_CORR[[#This Row],[21-abr]]-Casos_PN_CORR[[#This Row],[20-abr]]</f>
        <v>0</v>
      </c>
      <c r="AW200">
        <f>+Casos_PN_CORR[[#This Row],[22-abr]]-Casos_PN_CORR[[#This Row],[21-abr]]</f>
        <v>0</v>
      </c>
      <c r="AX200">
        <f>+Casos_PN_CORR[[#This Row],[23-abr]]-Casos_PN_CORR[[#This Row],[22-abr]]</f>
        <v>0</v>
      </c>
      <c r="AY200">
        <f>+Casos_PN_CORR[[#This Row],[24-abr]]-Casos_PN_CORR[[#This Row],[23-abr]]</f>
        <v>0</v>
      </c>
      <c r="AZ200">
        <f>+Casos_PN_CORR[[#This Row],[25-abr]]-Casos_PN_CORR[[#This Row],[24-abr]]</f>
        <v>0</v>
      </c>
      <c r="BA200">
        <f>+Casos_PN_CORR[[#This Row],[26-abr]]-Casos_PN_CORR[[#This Row],[25-abr]]</f>
        <v>0</v>
      </c>
      <c r="BB200">
        <f>+Casos_PN_CORR[[#This Row],[27-abr]]-Casos_PN_CORR[[#This Row],[26-abr]]</f>
        <v>0</v>
      </c>
      <c r="BC200">
        <f>+Casos_PN_CORR[[#This Row],[28-abr]]-Casos_PN_CORR[[#This Row],[27-abr]]</f>
        <v>0</v>
      </c>
      <c r="BD200">
        <f>+Casos_PN_CORR[[#This Row],[29-abr]]-Casos_PN_CORR[[#This Row],[28-abr]]</f>
        <v>0</v>
      </c>
      <c r="BE200">
        <f>+Casos_PN_CORR[[#This Row],[30-abr]]-Casos_PN_CORR[[#This Row],[29-abr]]</f>
        <v>0</v>
      </c>
      <c r="BF200">
        <f>+Casos_PN_CORR[[#This Row],[1-may]]-Casos_PN_CORR[[#This Row],[30-abr]]</f>
        <v>0</v>
      </c>
      <c r="BG200">
        <f>+Casos_PN_CORR[[#This Row],[2-may]]-Casos_PN_CORR[[#This Row],[1-may]]</f>
        <v>0</v>
      </c>
      <c r="BH200">
        <f>+Casos_PN_CORR[[#This Row],[3-may]]-Casos_PN_CORR[[#This Row],[2-may]]</f>
        <v>0</v>
      </c>
      <c r="BI200">
        <f>+Casos_PN_CORR[[#This Row],[4-may]]-Casos_PN_CORR[[#This Row],[3-may]]</f>
        <v>0</v>
      </c>
      <c r="BJ200">
        <f>+Casos_PN_CORR[[#This Row],[5-may]]-Casos_PN_CORR[[#This Row],[4-may]]</f>
        <v>0</v>
      </c>
      <c r="BK200">
        <f>+Casos_PN_CORR[[#This Row],[6-may]]-Casos_PN_CORR[[#This Row],[5-may]]</f>
        <v>0</v>
      </c>
      <c r="BL200">
        <f>+Casos_PN_CORR[[#This Row],[7-may]]-Casos_PN_CORR[[#This Row],[6-may]]</f>
        <v>0</v>
      </c>
      <c r="BM200">
        <f>+Casos_PN_CORR[[#This Row],[8-may]]-Casos_PN_CORR[[#This Row],[7-may]]</f>
        <v>0</v>
      </c>
      <c r="BN200">
        <f>+Casos_PN_CORR[[#This Row],[9-may]]-Casos_PN_CORR[[#This Row],[8-may]]</f>
        <v>0</v>
      </c>
      <c r="BO200">
        <f>+Casos_PN_CORR[[#This Row],[10-may]]-Casos_PN_CORR[[#This Row],[9-may]]</f>
        <v>0</v>
      </c>
      <c r="BP200">
        <f>+Casos_PN_CORR[[#This Row],[11-may]]-Casos_PN_CORR[[#This Row],[10-may]]</f>
        <v>0</v>
      </c>
      <c r="BQ200">
        <f>+Casos_PN_CORR[[#This Row],[12-may]]-Casos_PN_CORR[[#This Row],[11-may]]</f>
        <v>0</v>
      </c>
      <c r="BR200">
        <f>+Casos_PN_CORR[[#This Row],[13-may]]-Casos_PN_CORR[[#This Row],[12-may]]</f>
        <v>0</v>
      </c>
      <c r="BS200">
        <f>+Casos_PN_CORR[[#This Row],[14-may]]-Casos_PN_CORR[[#This Row],[13-may]]</f>
        <v>0</v>
      </c>
      <c r="BT200">
        <f>+Casos_PN_CORR[[#This Row],[15-may]]-Casos_PN_CORR[[#This Row],[14-may]]</f>
        <v>0</v>
      </c>
      <c r="BU200">
        <f>+Casos_PN_CORR[[#This Row],[16-may]]-Casos_PN_CORR[[#This Row],[15-may]]</f>
        <v>0</v>
      </c>
      <c r="BV200">
        <f>+Casos_PN_CORR[[#This Row],[17-may]]-Casos_PN_CORR[[#This Row],[16-may]]</f>
        <v>0</v>
      </c>
      <c r="BW200">
        <f>+Casos_PN_CORR[[#This Row],[18-may]]-Casos_PN_CORR[[#This Row],[17-may]]</f>
        <v>0</v>
      </c>
      <c r="BX200">
        <f>+Casos_PN_CORR[[#This Row],[19-may]]-Casos_PN_CORR[[#This Row],[18-may]]</f>
        <v>0</v>
      </c>
      <c r="BY200">
        <f>+Casos_PN_CORR[[#This Row],[20-may]]-Casos_PN_CORR[[#This Row],[19-may]]</f>
        <v>0</v>
      </c>
      <c r="BZ200">
        <f>+Casos_PN_CORR[[#This Row],[21-may]]-Casos_PN_CORR[[#This Row],[20-may]]</f>
        <v>0</v>
      </c>
      <c r="CA200">
        <f>+Casos_PN_CORR[[#This Row],[22-may]]-Casos_PN_CORR[[#This Row],[21-may]]</f>
        <v>0</v>
      </c>
      <c r="CB200">
        <f>+Casos_PN_CORR[[#This Row],[23-may]]-Casos_PN_CORR[[#This Row],[22-may]]</f>
        <v>0</v>
      </c>
      <c r="CC200">
        <f>+Casos_PN_CORR[[#This Row],[24-may]]-Casos_PN_CORR[[#This Row],[23-may]]</f>
        <v>0</v>
      </c>
      <c r="CD200">
        <f>+Casos_PN_CORR[[#This Row],[25-may]]-Casos_PN_CORR[[#This Row],[24-may]]</f>
        <v>0</v>
      </c>
      <c r="CE200">
        <f>+Casos_PN_CORR[[#This Row],[26-may]]-Casos_PN_CORR[[#This Row],[25-may]]</f>
        <v>0</v>
      </c>
      <c r="CF200">
        <f>+Casos_PN_CORR[[#This Row],[27-may]]-Casos_PN_CORR[[#This Row],[26-may]]</f>
        <v>0</v>
      </c>
      <c r="CG200">
        <f>+Casos_PN_CORR[[#This Row],[28-may]]-Casos_PN_CORR[[#This Row],[27-may]]</f>
        <v>0</v>
      </c>
      <c r="CH200">
        <f>+Casos_PN_CORR[[#This Row],[29-may]]-Casos_PN_CORR[[#This Row],[28-may]]</f>
        <v>0</v>
      </c>
      <c r="CI200">
        <f>+Casos_PN_CORR[[#This Row],[30-may]]-Casos_PN_CORR[[#This Row],[29-may]]</f>
        <v>0</v>
      </c>
      <c r="CJ200">
        <f>+Casos_PN_CORR[[#This Row],[31-may]]-Casos_PN_CORR[[#This Row],[30-may]]</f>
        <v>0</v>
      </c>
      <c r="CK200">
        <f>+Casos_PN_CORR[[#This Row],[1-jun]]-Casos_PN_CORR[[#This Row],[31-may]]</f>
        <v>0</v>
      </c>
      <c r="CL200">
        <f>+Casos_PN_CORR[[#This Row],[2-jun]]-Casos_PN_CORR[[#This Row],[1-jun]]</f>
        <v>0</v>
      </c>
      <c r="CM200">
        <f>+Casos_PN_CORR[[#This Row],[3-jun]]-Casos_PN_CORR[[#This Row],[2-jun]]</f>
        <v>0</v>
      </c>
      <c r="CN200">
        <f>+Casos_PN_CORR[[#This Row],[4-jun]]-Casos_PN_CORR[[#This Row],[3-jun]]</f>
        <v>0</v>
      </c>
      <c r="CO200">
        <f>+Casos_PN_CORR[[#This Row],[5-jun]]-Casos_PN_CORR[[#This Row],[4-jun]]</f>
        <v>0</v>
      </c>
      <c r="CP200">
        <f>+Casos_PN_CORR[[#This Row],[6-jun]]-Casos_PN_CORR[[#This Row],[5-jun]]</f>
        <v>0</v>
      </c>
    </row>
    <row r="201" spans="1:94">
      <c r="A201">
        <v>130902</v>
      </c>
      <c r="B201" s="2" t="s">
        <v>131</v>
      </c>
      <c r="C201" s="2" t="s">
        <v>357</v>
      </c>
      <c r="D201" s="2" t="s">
        <v>358</v>
      </c>
      <c r="E201" s="4">
        <f t="shared" si="3"/>
        <v>0</v>
      </c>
      <c r="F201">
        <f>+Casos_PN_CORR[[#This Row],[10-mar]]</f>
        <v>0</v>
      </c>
      <c r="G201">
        <f>+Casos_PN_CORR[[#This Row],[11-mar]]-Casos_PN_CORR[[#This Row],[10-mar]]</f>
        <v>0</v>
      </c>
      <c r="H201">
        <f>+Casos_PN_CORR[[#This Row],[12-mar]]-Casos_PN_CORR[[#This Row],[11-mar]]</f>
        <v>0</v>
      </c>
      <c r="I201">
        <f>+Casos_PN_CORR[[#This Row],[13-mar]]-Casos_PN_CORR[[#This Row],[12-mar]]</f>
        <v>0</v>
      </c>
      <c r="J201">
        <f>+Casos_PN_CORR[[#This Row],[14-mar]]-Casos_PN_CORR[[#This Row],[13-mar]]</f>
        <v>0</v>
      </c>
      <c r="K201">
        <f>+Casos_PN_CORR[[#This Row],[15-mar]]-Casos_PN_CORR[[#This Row],[14-mar]]</f>
        <v>0</v>
      </c>
      <c r="L201">
        <f>+Casos_PN_CORR[[#This Row],[16-mar]]-Casos_PN_CORR[[#This Row],[15-mar]]</f>
        <v>0</v>
      </c>
      <c r="M201">
        <f>+Casos_PN_CORR[[#This Row],[17-mar]]-Casos_PN_CORR[[#This Row],[16-mar]]</f>
        <v>0</v>
      </c>
      <c r="N201">
        <f>+Casos_PN_CORR[[#This Row],[18-mar]]-Casos_PN_CORR[[#This Row],[17-mar]]</f>
        <v>0</v>
      </c>
      <c r="O201">
        <f>+Casos_PN_CORR[[#This Row],[19-mar]]-Casos_PN_CORR[[#This Row],[18-mar]]</f>
        <v>0</v>
      </c>
      <c r="P201">
        <f>+Casos_PN_CORR[[#This Row],[20-mar]]-Casos_PN_CORR[[#This Row],[19-mar]]</f>
        <v>0</v>
      </c>
      <c r="Q201">
        <f>+Casos_PN_CORR[[#This Row],[21-mar]]-Casos_PN_CORR[[#This Row],[20-mar]]</f>
        <v>0</v>
      </c>
      <c r="R201">
        <f>+Casos_PN_CORR[[#This Row],[22-mar]]-Casos_PN_CORR[[#This Row],[21-mar]]</f>
        <v>0</v>
      </c>
      <c r="S201">
        <f>+Casos_PN_CORR[[#This Row],[23-mar]]-Casos_PN_CORR[[#This Row],[22-mar]]</f>
        <v>0</v>
      </c>
      <c r="T201">
        <f>+Casos_PN_CORR[[#This Row],[24-mar]]-Casos_PN_CORR[[#This Row],[23-mar]]</f>
        <v>0</v>
      </c>
      <c r="U201">
        <f>+Casos_PN_CORR[[#This Row],[25-mar]]-Casos_PN_CORR[[#This Row],[24-mar]]</f>
        <v>0</v>
      </c>
      <c r="V201">
        <f>+Casos_PN_CORR[[#This Row],[26-mar]]-Casos_PN_CORR[[#This Row],[25-mar]]</f>
        <v>0</v>
      </c>
      <c r="W201">
        <f>+Casos_PN_CORR[[#This Row],[27-mar]]-Casos_PN_CORR[[#This Row],[26-mar]]</f>
        <v>0</v>
      </c>
      <c r="X201">
        <f>+Casos_PN_CORR[[#This Row],[28-mar]]-Casos_PN_CORR[[#This Row],[27-mar]]</f>
        <v>0</v>
      </c>
      <c r="Y201">
        <f>+Casos_PN_CORR[[#This Row],[29-mar]]-Casos_PN_CORR[[#This Row],[28-mar]]</f>
        <v>0</v>
      </c>
      <c r="Z201">
        <f>+Casos_PN_CORR[[#This Row],[30-mar]]-Casos_PN_CORR[[#This Row],[29-mar]]</f>
        <v>0</v>
      </c>
      <c r="AA201">
        <f>+Casos_PN_CORR[[#This Row],[31-mar]]-Casos_PN_CORR[[#This Row],[30-mar]]</f>
        <v>0</v>
      </c>
      <c r="AB201">
        <f>+Casos_PN_CORR[[#This Row],[1-abr]]-Casos_PN_CORR[[#This Row],[31-mar]]</f>
        <v>0</v>
      </c>
      <c r="AC201">
        <f>+Casos_PN_CORR[[#This Row],[2-abr]]-Casos_PN_CORR[[#This Row],[1-abr]]</f>
        <v>0</v>
      </c>
      <c r="AD201">
        <f>+Casos_PN_CORR[[#This Row],[3-abr]]-Casos_PN_CORR[[#This Row],[2-abr]]</f>
        <v>0</v>
      </c>
      <c r="AE201">
        <f>+Casos_PN_CORR[[#This Row],[4-abr]]-Casos_PN_CORR[[#This Row],[3-abr]]</f>
        <v>0</v>
      </c>
      <c r="AF201">
        <f>+Casos_PN_CORR[[#This Row],[5-abr]]-Casos_PN_CORR[[#This Row],[4-abr]]</f>
        <v>0</v>
      </c>
      <c r="AG201">
        <f>+Casos_PN_CORR[[#This Row],[6-abr]]-Casos_PN_CORR[[#This Row],[5-abr]]</f>
        <v>0</v>
      </c>
      <c r="AH201">
        <f>+Casos_PN_CORR[[#This Row],[7-abr]]-Casos_PN_CORR[[#This Row],[6-abr]]</f>
        <v>0</v>
      </c>
      <c r="AI201">
        <f>+Casos_PN_CORR[[#This Row],[8-abr]]-Casos_PN_CORR[[#This Row],[7-abr]]</f>
        <v>0</v>
      </c>
      <c r="AJ201">
        <f>+Casos_PN_CORR[[#This Row],[9-abr]]-Casos_PN_CORR[[#This Row],[8-abr]]</f>
        <v>0</v>
      </c>
      <c r="AK201">
        <f>+Casos_PN_CORR[[#This Row],[10-abr]]-Casos_PN_CORR[[#This Row],[9-abr]]</f>
        <v>0</v>
      </c>
      <c r="AL201">
        <f>+Casos_PN_CORR[[#This Row],[11-abr]]-Casos_PN_CORR[[#This Row],[10-abr]]</f>
        <v>0</v>
      </c>
      <c r="AM201">
        <f>+Casos_PN_CORR[[#This Row],[12-abr]]-Casos_PN_CORR[[#This Row],[11-abr]]</f>
        <v>0</v>
      </c>
      <c r="AN201">
        <f>+Casos_PN_CORR[[#This Row],[13-abr]]-Casos_PN_CORR[[#This Row],[12-abr]]</f>
        <v>0</v>
      </c>
      <c r="AO201">
        <f>+Casos_PN_CORR[[#This Row],[14-abr]]-Casos_PN_CORR[[#This Row],[13-abr]]</f>
        <v>0</v>
      </c>
      <c r="AP201">
        <f>+Casos_PN_CORR[[#This Row],[15-abr]]-Casos_PN_CORR[[#This Row],[14-abr]]</f>
        <v>0</v>
      </c>
      <c r="AQ201">
        <f>+Casos_PN_CORR[[#This Row],[16-abr]]-Casos_PN_CORR[[#This Row],[15-abr]]</f>
        <v>0</v>
      </c>
      <c r="AR201">
        <f>+Casos_PN_CORR[[#This Row],[17-abr]]-Casos_PN_CORR[[#This Row],[16-abr]]</f>
        <v>0</v>
      </c>
      <c r="AS201">
        <f>+Casos_PN_CORR[[#This Row],[18-abr]]-Casos_PN_CORR[[#This Row],[17-abr]]</f>
        <v>0</v>
      </c>
      <c r="AT201">
        <f>+Casos_PN_CORR[[#This Row],[19-abr]]-Casos_PN_CORR[[#This Row],[18-abr]]</f>
        <v>0</v>
      </c>
      <c r="AU201">
        <f>+Casos_PN_CORR[[#This Row],[20-abr]]-Casos_PN_CORR[[#This Row],[19-abr]]</f>
        <v>0</v>
      </c>
      <c r="AV201">
        <f>+Casos_PN_CORR[[#This Row],[21-abr]]-Casos_PN_CORR[[#This Row],[20-abr]]</f>
        <v>0</v>
      </c>
      <c r="AW201">
        <f>+Casos_PN_CORR[[#This Row],[22-abr]]-Casos_PN_CORR[[#This Row],[21-abr]]</f>
        <v>0</v>
      </c>
      <c r="AX201">
        <f>+Casos_PN_CORR[[#This Row],[23-abr]]-Casos_PN_CORR[[#This Row],[22-abr]]</f>
        <v>0</v>
      </c>
      <c r="AY201">
        <f>+Casos_PN_CORR[[#This Row],[24-abr]]-Casos_PN_CORR[[#This Row],[23-abr]]</f>
        <v>0</v>
      </c>
      <c r="AZ201">
        <f>+Casos_PN_CORR[[#This Row],[25-abr]]-Casos_PN_CORR[[#This Row],[24-abr]]</f>
        <v>0</v>
      </c>
      <c r="BA201">
        <f>+Casos_PN_CORR[[#This Row],[26-abr]]-Casos_PN_CORR[[#This Row],[25-abr]]</f>
        <v>0</v>
      </c>
      <c r="BB201">
        <f>+Casos_PN_CORR[[#This Row],[27-abr]]-Casos_PN_CORR[[#This Row],[26-abr]]</f>
        <v>0</v>
      </c>
      <c r="BC201">
        <f>+Casos_PN_CORR[[#This Row],[28-abr]]-Casos_PN_CORR[[#This Row],[27-abr]]</f>
        <v>0</v>
      </c>
      <c r="BD201">
        <f>+Casos_PN_CORR[[#This Row],[29-abr]]-Casos_PN_CORR[[#This Row],[28-abr]]</f>
        <v>0</v>
      </c>
      <c r="BE201">
        <f>+Casos_PN_CORR[[#This Row],[30-abr]]-Casos_PN_CORR[[#This Row],[29-abr]]</f>
        <v>0</v>
      </c>
      <c r="BF201">
        <f>+Casos_PN_CORR[[#This Row],[1-may]]-Casos_PN_CORR[[#This Row],[30-abr]]</f>
        <v>0</v>
      </c>
      <c r="BG201">
        <f>+Casos_PN_CORR[[#This Row],[2-may]]-Casos_PN_CORR[[#This Row],[1-may]]</f>
        <v>0</v>
      </c>
      <c r="BH201">
        <f>+Casos_PN_CORR[[#This Row],[3-may]]-Casos_PN_CORR[[#This Row],[2-may]]</f>
        <v>0</v>
      </c>
      <c r="BI201">
        <f>+Casos_PN_CORR[[#This Row],[4-may]]-Casos_PN_CORR[[#This Row],[3-may]]</f>
        <v>0</v>
      </c>
      <c r="BJ201">
        <f>+Casos_PN_CORR[[#This Row],[5-may]]-Casos_PN_CORR[[#This Row],[4-may]]</f>
        <v>0</v>
      </c>
      <c r="BK201">
        <f>+Casos_PN_CORR[[#This Row],[6-may]]-Casos_PN_CORR[[#This Row],[5-may]]</f>
        <v>0</v>
      </c>
      <c r="BL201">
        <f>+Casos_PN_CORR[[#This Row],[7-may]]-Casos_PN_CORR[[#This Row],[6-may]]</f>
        <v>0</v>
      </c>
      <c r="BM201">
        <f>+Casos_PN_CORR[[#This Row],[8-may]]-Casos_PN_CORR[[#This Row],[7-may]]</f>
        <v>0</v>
      </c>
      <c r="BN201">
        <f>+Casos_PN_CORR[[#This Row],[9-may]]-Casos_PN_CORR[[#This Row],[8-may]]</f>
        <v>0</v>
      </c>
      <c r="BO201">
        <f>+Casos_PN_CORR[[#This Row],[10-may]]-Casos_PN_CORR[[#This Row],[9-may]]</f>
        <v>0</v>
      </c>
      <c r="BP201">
        <f>+Casos_PN_CORR[[#This Row],[11-may]]-Casos_PN_CORR[[#This Row],[10-may]]</f>
        <v>0</v>
      </c>
      <c r="BQ201">
        <f>+Casos_PN_CORR[[#This Row],[12-may]]-Casos_PN_CORR[[#This Row],[11-may]]</f>
        <v>0</v>
      </c>
      <c r="BR201">
        <f>+Casos_PN_CORR[[#This Row],[13-may]]-Casos_PN_CORR[[#This Row],[12-may]]</f>
        <v>0</v>
      </c>
      <c r="BS201">
        <f>+Casos_PN_CORR[[#This Row],[14-may]]-Casos_PN_CORR[[#This Row],[13-may]]</f>
        <v>0</v>
      </c>
      <c r="BT201">
        <f>+Casos_PN_CORR[[#This Row],[15-may]]-Casos_PN_CORR[[#This Row],[14-may]]</f>
        <v>0</v>
      </c>
      <c r="BU201">
        <f>+Casos_PN_CORR[[#This Row],[16-may]]-Casos_PN_CORR[[#This Row],[15-may]]</f>
        <v>0</v>
      </c>
      <c r="BV201">
        <f>+Casos_PN_CORR[[#This Row],[17-may]]-Casos_PN_CORR[[#This Row],[16-may]]</f>
        <v>0</v>
      </c>
      <c r="BW201">
        <f>+Casos_PN_CORR[[#This Row],[18-may]]-Casos_PN_CORR[[#This Row],[17-may]]</f>
        <v>0</v>
      </c>
      <c r="BX201">
        <f>+Casos_PN_CORR[[#This Row],[19-may]]-Casos_PN_CORR[[#This Row],[18-may]]</f>
        <v>0</v>
      </c>
      <c r="BY201">
        <f>+Casos_PN_CORR[[#This Row],[20-may]]-Casos_PN_CORR[[#This Row],[19-may]]</f>
        <v>0</v>
      </c>
      <c r="BZ201">
        <f>+Casos_PN_CORR[[#This Row],[21-may]]-Casos_PN_CORR[[#This Row],[20-may]]</f>
        <v>0</v>
      </c>
      <c r="CA201">
        <f>+Casos_PN_CORR[[#This Row],[22-may]]-Casos_PN_CORR[[#This Row],[21-may]]</f>
        <v>0</v>
      </c>
      <c r="CB201">
        <f>+Casos_PN_CORR[[#This Row],[23-may]]-Casos_PN_CORR[[#This Row],[22-may]]</f>
        <v>0</v>
      </c>
      <c r="CC201">
        <f>+Casos_PN_CORR[[#This Row],[24-may]]-Casos_PN_CORR[[#This Row],[23-may]]</f>
        <v>0</v>
      </c>
      <c r="CD201">
        <f>+Casos_PN_CORR[[#This Row],[25-may]]-Casos_PN_CORR[[#This Row],[24-may]]</f>
        <v>0</v>
      </c>
      <c r="CE201">
        <f>+Casos_PN_CORR[[#This Row],[26-may]]-Casos_PN_CORR[[#This Row],[25-may]]</f>
        <v>0</v>
      </c>
      <c r="CF201">
        <f>+Casos_PN_CORR[[#This Row],[27-may]]-Casos_PN_CORR[[#This Row],[26-may]]</f>
        <v>0</v>
      </c>
      <c r="CG201">
        <f>+Casos_PN_CORR[[#This Row],[28-may]]-Casos_PN_CORR[[#This Row],[27-may]]</f>
        <v>0</v>
      </c>
      <c r="CH201">
        <f>+Casos_PN_CORR[[#This Row],[29-may]]-Casos_PN_CORR[[#This Row],[28-may]]</f>
        <v>0</v>
      </c>
      <c r="CI201">
        <f>+Casos_PN_CORR[[#This Row],[30-may]]-Casos_PN_CORR[[#This Row],[29-may]]</f>
        <v>0</v>
      </c>
      <c r="CJ201">
        <f>+Casos_PN_CORR[[#This Row],[31-may]]-Casos_PN_CORR[[#This Row],[30-may]]</f>
        <v>0</v>
      </c>
      <c r="CK201">
        <f>+Casos_PN_CORR[[#This Row],[1-jun]]-Casos_PN_CORR[[#This Row],[31-may]]</f>
        <v>0</v>
      </c>
      <c r="CL201">
        <f>+Casos_PN_CORR[[#This Row],[2-jun]]-Casos_PN_CORR[[#This Row],[1-jun]]</f>
        <v>0</v>
      </c>
      <c r="CM201">
        <f>+Casos_PN_CORR[[#This Row],[3-jun]]-Casos_PN_CORR[[#This Row],[2-jun]]</f>
        <v>0</v>
      </c>
      <c r="CN201">
        <f>+Casos_PN_CORR[[#This Row],[4-jun]]-Casos_PN_CORR[[#This Row],[3-jun]]</f>
        <v>0</v>
      </c>
      <c r="CO201">
        <f>+Casos_PN_CORR[[#This Row],[5-jun]]-Casos_PN_CORR[[#This Row],[4-jun]]</f>
        <v>0</v>
      </c>
      <c r="CP201">
        <f>+Casos_PN_CORR[[#This Row],[6-jun]]-Casos_PN_CORR[[#This Row],[5-jun]]</f>
        <v>0</v>
      </c>
    </row>
    <row r="202" spans="1:94">
      <c r="A202">
        <v>30203</v>
      </c>
      <c r="B202" s="2" t="s">
        <v>99</v>
      </c>
      <c r="C202" s="2" t="s">
        <v>100</v>
      </c>
      <c r="D202" s="2" t="s">
        <v>359</v>
      </c>
      <c r="E202" s="4">
        <f t="shared" si="3"/>
        <v>0</v>
      </c>
      <c r="F202">
        <f>+Casos_PN_CORR[[#This Row],[10-mar]]</f>
        <v>0</v>
      </c>
      <c r="G202">
        <f>+Casos_PN_CORR[[#This Row],[11-mar]]-Casos_PN_CORR[[#This Row],[10-mar]]</f>
        <v>0</v>
      </c>
      <c r="H202">
        <f>+Casos_PN_CORR[[#This Row],[12-mar]]-Casos_PN_CORR[[#This Row],[11-mar]]</f>
        <v>0</v>
      </c>
      <c r="I202">
        <f>+Casos_PN_CORR[[#This Row],[13-mar]]-Casos_PN_CORR[[#This Row],[12-mar]]</f>
        <v>0</v>
      </c>
      <c r="J202">
        <f>+Casos_PN_CORR[[#This Row],[14-mar]]-Casos_PN_CORR[[#This Row],[13-mar]]</f>
        <v>0</v>
      </c>
      <c r="K202">
        <f>+Casos_PN_CORR[[#This Row],[15-mar]]-Casos_PN_CORR[[#This Row],[14-mar]]</f>
        <v>0</v>
      </c>
      <c r="L202">
        <f>+Casos_PN_CORR[[#This Row],[16-mar]]-Casos_PN_CORR[[#This Row],[15-mar]]</f>
        <v>0</v>
      </c>
      <c r="M202">
        <f>+Casos_PN_CORR[[#This Row],[17-mar]]-Casos_PN_CORR[[#This Row],[16-mar]]</f>
        <v>0</v>
      </c>
      <c r="N202">
        <f>+Casos_PN_CORR[[#This Row],[18-mar]]-Casos_PN_CORR[[#This Row],[17-mar]]</f>
        <v>0</v>
      </c>
      <c r="O202">
        <f>+Casos_PN_CORR[[#This Row],[19-mar]]-Casos_PN_CORR[[#This Row],[18-mar]]</f>
        <v>0</v>
      </c>
      <c r="P202">
        <f>+Casos_PN_CORR[[#This Row],[20-mar]]-Casos_PN_CORR[[#This Row],[19-mar]]</f>
        <v>0</v>
      </c>
      <c r="Q202">
        <f>+Casos_PN_CORR[[#This Row],[21-mar]]-Casos_PN_CORR[[#This Row],[20-mar]]</f>
        <v>0</v>
      </c>
      <c r="R202">
        <f>+Casos_PN_CORR[[#This Row],[22-mar]]-Casos_PN_CORR[[#This Row],[21-mar]]</f>
        <v>0</v>
      </c>
      <c r="S202">
        <f>+Casos_PN_CORR[[#This Row],[23-mar]]-Casos_PN_CORR[[#This Row],[22-mar]]</f>
        <v>0</v>
      </c>
      <c r="T202">
        <f>+Casos_PN_CORR[[#This Row],[24-mar]]-Casos_PN_CORR[[#This Row],[23-mar]]</f>
        <v>0</v>
      </c>
      <c r="U202">
        <f>+Casos_PN_CORR[[#This Row],[25-mar]]-Casos_PN_CORR[[#This Row],[24-mar]]</f>
        <v>0</v>
      </c>
      <c r="V202">
        <f>+Casos_PN_CORR[[#This Row],[26-mar]]-Casos_PN_CORR[[#This Row],[25-mar]]</f>
        <v>0</v>
      </c>
      <c r="W202">
        <f>+Casos_PN_CORR[[#This Row],[27-mar]]-Casos_PN_CORR[[#This Row],[26-mar]]</f>
        <v>0</v>
      </c>
      <c r="X202">
        <f>+Casos_PN_CORR[[#This Row],[28-mar]]-Casos_PN_CORR[[#This Row],[27-mar]]</f>
        <v>0</v>
      </c>
      <c r="Y202">
        <f>+Casos_PN_CORR[[#This Row],[29-mar]]-Casos_PN_CORR[[#This Row],[28-mar]]</f>
        <v>0</v>
      </c>
      <c r="Z202">
        <f>+Casos_PN_CORR[[#This Row],[30-mar]]-Casos_PN_CORR[[#This Row],[29-mar]]</f>
        <v>0</v>
      </c>
      <c r="AA202">
        <f>+Casos_PN_CORR[[#This Row],[31-mar]]-Casos_PN_CORR[[#This Row],[30-mar]]</f>
        <v>0</v>
      </c>
      <c r="AB202">
        <f>+Casos_PN_CORR[[#This Row],[1-abr]]-Casos_PN_CORR[[#This Row],[31-mar]]</f>
        <v>0</v>
      </c>
      <c r="AC202">
        <f>+Casos_PN_CORR[[#This Row],[2-abr]]-Casos_PN_CORR[[#This Row],[1-abr]]</f>
        <v>0</v>
      </c>
      <c r="AD202">
        <f>+Casos_PN_CORR[[#This Row],[3-abr]]-Casos_PN_CORR[[#This Row],[2-abr]]</f>
        <v>0</v>
      </c>
      <c r="AE202">
        <f>+Casos_PN_CORR[[#This Row],[4-abr]]-Casos_PN_CORR[[#This Row],[3-abr]]</f>
        <v>0</v>
      </c>
      <c r="AF202">
        <f>+Casos_PN_CORR[[#This Row],[5-abr]]-Casos_PN_CORR[[#This Row],[4-abr]]</f>
        <v>0</v>
      </c>
      <c r="AG202">
        <f>+Casos_PN_CORR[[#This Row],[6-abr]]-Casos_PN_CORR[[#This Row],[5-abr]]</f>
        <v>0</v>
      </c>
      <c r="AH202">
        <f>+Casos_PN_CORR[[#This Row],[7-abr]]-Casos_PN_CORR[[#This Row],[6-abr]]</f>
        <v>0</v>
      </c>
      <c r="AI202">
        <f>+Casos_PN_CORR[[#This Row],[8-abr]]-Casos_PN_CORR[[#This Row],[7-abr]]</f>
        <v>0</v>
      </c>
      <c r="AJ202">
        <f>+Casos_PN_CORR[[#This Row],[9-abr]]-Casos_PN_CORR[[#This Row],[8-abr]]</f>
        <v>0</v>
      </c>
      <c r="AK202">
        <f>+Casos_PN_CORR[[#This Row],[10-abr]]-Casos_PN_CORR[[#This Row],[9-abr]]</f>
        <v>0</v>
      </c>
      <c r="AL202">
        <f>+Casos_PN_CORR[[#This Row],[11-abr]]-Casos_PN_CORR[[#This Row],[10-abr]]</f>
        <v>0</v>
      </c>
      <c r="AM202">
        <f>+Casos_PN_CORR[[#This Row],[12-abr]]-Casos_PN_CORR[[#This Row],[11-abr]]</f>
        <v>0</v>
      </c>
      <c r="AN202">
        <f>+Casos_PN_CORR[[#This Row],[13-abr]]-Casos_PN_CORR[[#This Row],[12-abr]]</f>
        <v>0</v>
      </c>
      <c r="AO202">
        <f>+Casos_PN_CORR[[#This Row],[14-abr]]-Casos_PN_CORR[[#This Row],[13-abr]]</f>
        <v>0</v>
      </c>
      <c r="AP202">
        <f>+Casos_PN_CORR[[#This Row],[15-abr]]-Casos_PN_CORR[[#This Row],[14-abr]]</f>
        <v>0</v>
      </c>
      <c r="AQ202">
        <f>+Casos_PN_CORR[[#This Row],[16-abr]]-Casos_PN_CORR[[#This Row],[15-abr]]</f>
        <v>0</v>
      </c>
      <c r="AR202">
        <f>+Casos_PN_CORR[[#This Row],[17-abr]]-Casos_PN_CORR[[#This Row],[16-abr]]</f>
        <v>0</v>
      </c>
      <c r="AS202">
        <f>+Casos_PN_CORR[[#This Row],[18-abr]]-Casos_PN_CORR[[#This Row],[17-abr]]</f>
        <v>0</v>
      </c>
      <c r="AT202">
        <f>+Casos_PN_CORR[[#This Row],[19-abr]]-Casos_PN_CORR[[#This Row],[18-abr]]</f>
        <v>0</v>
      </c>
      <c r="AU202">
        <f>+Casos_PN_CORR[[#This Row],[20-abr]]-Casos_PN_CORR[[#This Row],[19-abr]]</f>
        <v>0</v>
      </c>
      <c r="AV202">
        <f>+Casos_PN_CORR[[#This Row],[21-abr]]-Casos_PN_CORR[[#This Row],[20-abr]]</f>
        <v>0</v>
      </c>
      <c r="AW202">
        <f>+Casos_PN_CORR[[#This Row],[22-abr]]-Casos_PN_CORR[[#This Row],[21-abr]]</f>
        <v>0</v>
      </c>
      <c r="AX202">
        <f>+Casos_PN_CORR[[#This Row],[23-abr]]-Casos_PN_CORR[[#This Row],[22-abr]]</f>
        <v>0</v>
      </c>
      <c r="AY202">
        <f>+Casos_PN_CORR[[#This Row],[24-abr]]-Casos_PN_CORR[[#This Row],[23-abr]]</f>
        <v>0</v>
      </c>
      <c r="AZ202">
        <f>+Casos_PN_CORR[[#This Row],[25-abr]]-Casos_PN_CORR[[#This Row],[24-abr]]</f>
        <v>0</v>
      </c>
      <c r="BA202">
        <f>+Casos_PN_CORR[[#This Row],[26-abr]]-Casos_PN_CORR[[#This Row],[25-abr]]</f>
        <v>0</v>
      </c>
      <c r="BB202">
        <f>+Casos_PN_CORR[[#This Row],[27-abr]]-Casos_PN_CORR[[#This Row],[26-abr]]</f>
        <v>0</v>
      </c>
      <c r="BC202">
        <f>+Casos_PN_CORR[[#This Row],[28-abr]]-Casos_PN_CORR[[#This Row],[27-abr]]</f>
        <v>0</v>
      </c>
      <c r="BD202">
        <f>+Casos_PN_CORR[[#This Row],[29-abr]]-Casos_PN_CORR[[#This Row],[28-abr]]</f>
        <v>0</v>
      </c>
      <c r="BE202">
        <f>+Casos_PN_CORR[[#This Row],[30-abr]]-Casos_PN_CORR[[#This Row],[29-abr]]</f>
        <v>0</v>
      </c>
      <c r="BF202">
        <f>+Casos_PN_CORR[[#This Row],[1-may]]-Casos_PN_CORR[[#This Row],[30-abr]]</f>
        <v>0</v>
      </c>
      <c r="BG202">
        <f>+Casos_PN_CORR[[#This Row],[2-may]]-Casos_PN_CORR[[#This Row],[1-may]]</f>
        <v>0</v>
      </c>
      <c r="BH202">
        <f>+Casos_PN_CORR[[#This Row],[3-may]]-Casos_PN_CORR[[#This Row],[2-may]]</f>
        <v>0</v>
      </c>
      <c r="BI202">
        <f>+Casos_PN_CORR[[#This Row],[4-may]]-Casos_PN_CORR[[#This Row],[3-may]]</f>
        <v>0</v>
      </c>
      <c r="BJ202">
        <f>+Casos_PN_CORR[[#This Row],[5-may]]-Casos_PN_CORR[[#This Row],[4-may]]</f>
        <v>0</v>
      </c>
      <c r="BK202">
        <f>+Casos_PN_CORR[[#This Row],[6-may]]-Casos_PN_CORR[[#This Row],[5-may]]</f>
        <v>0</v>
      </c>
      <c r="BL202">
        <f>+Casos_PN_CORR[[#This Row],[7-may]]-Casos_PN_CORR[[#This Row],[6-may]]</f>
        <v>0</v>
      </c>
      <c r="BM202">
        <f>+Casos_PN_CORR[[#This Row],[8-may]]-Casos_PN_CORR[[#This Row],[7-may]]</f>
        <v>0</v>
      </c>
      <c r="BN202">
        <f>+Casos_PN_CORR[[#This Row],[9-may]]-Casos_PN_CORR[[#This Row],[8-may]]</f>
        <v>0</v>
      </c>
      <c r="BO202">
        <f>+Casos_PN_CORR[[#This Row],[10-may]]-Casos_PN_CORR[[#This Row],[9-may]]</f>
        <v>0</v>
      </c>
      <c r="BP202">
        <f>+Casos_PN_CORR[[#This Row],[11-may]]-Casos_PN_CORR[[#This Row],[10-may]]</f>
        <v>0</v>
      </c>
      <c r="BQ202">
        <f>+Casos_PN_CORR[[#This Row],[12-may]]-Casos_PN_CORR[[#This Row],[11-may]]</f>
        <v>0</v>
      </c>
      <c r="BR202">
        <f>+Casos_PN_CORR[[#This Row],[13-may]]-Casos_PN_CORR[[#This Row],[12-may]]</f>
        <v>0</v>
      </c>
      <c r="BS202">
        <f>+Casos_PN_CORR[[#This Row],[14-may]]-Casos_PN_CORR[[#This Row],[13-may]]</f>
        <v>0</v>
      </c>
      <c r="BT202">
        <f>+Casos_PN_CORR[[#This Row],[15-may]]-Casos_PN_CORR[[#This Row],[14-may]]</f>
        <v>0</v>
      </c>
      <c r="BU202">
        <f>+Casos_PN_CORR[[#This Row],[16-may]]-Casos_PN_CORR[[#This Row],[15-may]]</f>
        <v>0</v>
      </c>
      <c r="BV202">
        <f>+Casos_PN_CORR[[#This Row],[17-may]]-Casos_PN_CORR[[#This Row],[16-may]]</f>
        <v>0</v>
      </c>
      <c r="BW202">
        <f>+Casos_PN_CORR[[#This Row],[18-may]]-Casos_PN_CORR[[#This Row],[17-may]]</f>
        <v>0</v>
      </c>
      <c r="BX202">
        <f>+Casos_PN_CORR[[#This Row],[19-may]]-Casos_PN_CORR[[#This Row],[18-may]]</f>
        <v>0</v>
      </c>
      <c r="BY202">
        <f>+Casos_PN_CORR[[#This Row],[20-may]]-Casos_PN_CORR[[#This Row],[19-may]]</f>
        <v>0</v>
      </c>
      <c r="BZ202">
        <f>+Casos_PN_CORR[[#This Row],[21-may]]-Casos_PN_CORR[[#This Row],[20-may]]</f>
        <v>0</v>
      </c>
      <c r="CA202">
        <f>+Casos_PN_CORR[[#This Row],[22-may]]-Casos_PN_CORR[[#This Row],[21-may]]</f>
        <v>0</v>
      </c>
      <c r="CB202">
        <f>+Casos_PN_CORR[[#This Row],[23-may]]-Casos_PN_CORR[[#This Row],[22-may]]</f>
        <v>0</v>
      </c>
      <c r="CC202">
        <f>+Casos_PN_CORR[[#This Row],[24-may]]-Casos_PN_CORR[[#This Row],[23-may]]</f>
        <v>0</v>
      </c>
      <c r="CD202">
        <f>+Casos_PN_CORR[[#This Row],[25-may]]-Casos_PN_CORR[[#This Row],[24-may]]</f>
        <v>0</v>
      </c>
      <c r="CE202">
        <f>+Casos_PN_CORR[[#This Row],[26-may]]-Casos_PN_CORR[[#This Row],[25-may]]</f>
        <v>0</v>
      </c>
      <c r="CF202">
        <f>+Casos_PN_CORR[[#This Row],[27-may]]-Casos_PN_CORR[[#This Row],[26-may]]</f>
        <v>0</v>
      </c>
      <c r="CG202">
        <f>+Casos_PN_CORR[[#This Row],[28-may]]-Casos_PN_CORR[[#This Row],[27-may]]</f>
        <v>0</v>
      </c>
      <c r="CH202">
        <f>+Casos_PN_CORR[[#This Row],[29-may]]-Casos_PN_CORR[[#This Row],[28-may]]</f>
        <v>0</v>
      </c>
      <c r="CI202">
        <f>+Casos_PN_CORR[[#This Row],[30-may]]-Casos_PN_CORR[[#This Row],[29-may]]</f>
        <v>0</v>
      </c>
      <c r="CJ202">
        <f>+Casos_PN_CORR[[#This Row],[31-may]]-Casos_PN_CORR[[#This Row],[30-may]]</f>
        <v>0</v>
      </c>
      <c r="CK202">
        <f>+Casos_PN_CORR[[#This Row],[1-jun]]-Casos_PN_CORR[[#This Row],[31-may]]</f>
        <v>0</v>
      </c>
      <c r="CL202">
        <f>+Casos_PN_CORR[[#This Row],[2-jun]]-Casos_PN_CORR[[#This Row],[1-jun]]</f>
        <v>0</v>
      </c>
      <c r="CM202">
        <f>+Casos_PN_CORR[[#This Row],[3-jun]]-Casos_PN_CORR[[#This Row],[2-jun]]</f>
        <v>0</v>
      </c>
      <c r="CN202">
        <f>+Casos_PN_CORR[[#This Row],[4-jun]]-Casos_PN_CORR[[#This Row],[3-jun]]</f>
        <v>0</v>
      </c>
      <c r="CO202">
        <f>+Casos_PN_CORR[[#This Row],[5-jun]]-Casos_PN_CORR[[#This Row],[4-jun]]</f>
        <v>0</v>
      </c>
      <c r="CP202">
        <f>+Casos_PN_CORR[[#This Row],[6-jun]]-Casos_PN_CORR[[#This Row],[5-jun]]</f>
        <v>0</v>
      </c>
    </row>
    <row r="203" spans="1:94">
      <c r="A203">
        <v>30303</v>
      </c>
      <c r="B203" s="2" t="s">
        <v>99</v>
      </c>
      <c r="C203" s="2" t="s">
        <v>296</v>
      </c>
      <c r="D203" s="2" t="s">
        <v>360</v>
      </c>
      <c r="E203" s="4">
        <f t="shared" si="3"/>
        <v>0</v>
      </c>
      <c r="F203">
        <f>+Casos_PN_CORR[[#This Row],[10-mar]]</f>
        <v>0</v>
      </c>
      <c r="G203">
        <f>+Casos_PN_CORR[[#This Row],[11-mar]]-Casos_PN_CORR[[#This Row],[10-mar]]</f>
        <v>0</v>
      </c>
      <c r="H203">
        <f>+Casos_PN_CORR[[#This Row],[12-mar]]-Casos_PN_CORR[[#This Row],[11-mar]]</f>
        <v>0</v>
      </c>
      <c r="I203">
        <f>+Casos_PN_CORR[[#This Row],[13-mar]]-Casos_PN_CORR[[#This Row],[12-mar]]</f>
        <v>0</v>
      </c>
      <c r="J203">
        <f>+Casos_PN_CORR[[#This Row],[14-mar]]-Casos_PN_CORR[[#This Row],[13-mar]]</f>
        <v>0</v>
      </c>
      <c r="K203">
        <f>+Casos_PN_CORR[[#This Row],[15-mar]]-Casos_PN_CORR[[#This Row],[14-mar]]</f>
        <v>0</v>
      </c>
      <c r="L203">
        <f>+Casos_PN_CORR[[#This Row],[16-mar]]-Casos_PN_CORR[[#This Row],[15-mar]]</f>
        <v>0</v>
      </c>
      <c r="M203">
        <f>+Casos_PN_CORR[[#This Row],[17-mar]]-Casos_PN_CORR[[#This Row],[16-mar]]</f>
        <v>0</v>
      </c>
      <c r="N203">
        <f>+Casos_PN_CORR[[#This Row],[18-mar]]-Casos_PN_CORR[[#This Row],[17-mar]]</f>
        <v>0</v>
      </c>
      <c r="O203">
        <f>+Casos_PN_CORR[[#This Row],[19-mar]]-Casos_PN_CORR[[#This Row],[18-mar]]</f>
        <v>0</v>
      </c>
      <c r="P203">
        <f>+Casos_PN_CORR[[#This Row],[20-mar]]-Casos_PN_CORR[[#This Row],[19-mar]]</f>
        <v>0</v>
      </c>
      <c r="Q203">
        <f>+Casos_PN_CORR[[#This Row],[21-mar]]-Casos_PN_CORR[[#This Row],[20-mar]]</f>
        <v>0</v>
      </c>
      <c r="R203">
        <f>+Casos_PN_CORR[[#This Row],[22-mar]]-Casos_PN_CORR[[#This Row],[21-mar]]</f>
        <v>0</v>
      </c>
      <c r="S203">
        <f>+Casos_PN_CORR[[#This Row],[23-mar]]-Casos_PN_CORR[[#This Row],[22-mar]]</f>
        <v>0</v>
      </c>
      <c r="T203">
        <f>+Casos_PN_CORR[[#This Row],[24-mar]]-Casos_PN_CORR[[#This Row],[23-mar]]</f>
        <v>0</v>
      </c>
      <c r="U203">
        <f>+Casos_PN_CORR[[#This Row],[25-mar]]-Casos_PN_CORR[[#This Row],[24-mar]]</f>
        <v>0</v>
      </c>
      <c r="V203">
        <f>+Casos_PN_CORR[[#This Row],[26-mar]]-Casos_PN_CORR[[#This Row],[25-mar]]</f>
        <v>0</v>
      </c>
      <c r="W203">
        <f>+Casos_PN_CORR[[#This Row],[27-mar]]-Casos_PN_CORR[[#This Row],[26-mar]]</f>
        <v>0</v>
      </c>
      <c r="X203">
        <f>+Casos_PN_CORR[[#This Row],[28-mar]]-Casos_PN_CORR[[#This Row],[27-mar]]</f>
        <v>0</v>
      </c>
      <c r="Y203">
        <f>+Casos_PN_CORR[[#This Row],[29-mar]]-Casos_PN_CORR[[#This Row],[28-mar]]</f>
        <v>0</v>
      </c>
      <c r="Z203">
        <f>+Casos_PN_CORR[[#This Row],[30-mar]]-Casos_PN_CORR[[#This Row],[29-mar]]</f>
        <v>0</v>
      </c>
      <c r="AA203">
        <f>+Casos_PN_CORR[[#This Row],[31-mar]]-Casos_PN_CORR[[#This Row],[30-mar]]</f>
        <v>0</v>
      </c>
      <c r="AB203">
        <f>+Casos_PN_CORR[[#This Row],[1-abr]]-Casos_PN_CORR[[#This Row],[31-mar]]</f>
        <v>0</v>
      </c>
      <c r="AC203">
        <f>+Casos_PN_CORR[[#This Row],[2-abr]]-Casos_PN_CORR[[#This Row],[1-abr]]</f>
        <v>0</v>
      </c>
      <c r="AD203">
        <f>+Casos_PN_CORR[[#This Row],[3-abr]]-Casos_PN_CORR[[#This Row],[2-abr]]</f>
        <v>0</v>
      </c>
      <c r="AE203">
        <f>+Casos_PN_CORR[[#This Row],[4-abr]]-Casos_PN_CORR[[#This Row],[3-abr]]</f>
        <v>0</v>
      </c>
      <c r="AF203">
        <f>+Casos_PN_CORR[[#This Row],[5-abr]]-Casos_PN_CORR[[#This Row],[4-abr]]</f>
        <v>0</v>
      </c>
      <c r="AG203">
        <f>+Casos_PN_CORR[[#This Row],[6-abr]]-Casos_PN_CORR[[#This Row],[5-abr]]</f>
        <v>0</v>
      </c>
      <c r="AH203">
        <f>+Casos_PN_CORR[[#This Row],[7-abr]]-Casos_PN_CORR[[#This Row],[6-abr]]</f>
        <v>0</v>
      </c>
      <c r="AI203">
        <f>+Casos_PN_CORR[[#This Row],[8-abr]]-Casos_PN_CORR[[#This Row],[7-abr]]</f>
        <v>0</v>
      </c>
      <c r="AJ203">
        <f>+Casos_PN_CORR[[#This Row],[9-abr]]-Casos_PN_CORR[[#This Row],[8-abr]]</f>
        <v>0</v>
      </c>
      <c r="AK203">
        <f>+Casos_PN_CORR[[#This Row],[10-abr]]-Casos_PN_CORR[[#This Row],[9-abr]]</f>
        <v>0</v>
      </c>
      <c r="AL203">
        <f>+Casos_PN_CORR[[#This Row],[11-abr]]-Casos_PN_CORR[[#This Row],[10-abr]]</f>
        <v>0</v>
      </c>
      <c r="AM203">
        <f>+Casos_PN_CORR[[#This Row],[12-abr]]-Casos_PN_CORR[[#This Row],[11-abr]]</f>
        <v>0</v>
      </c>
      <c r="AN203">
        <f>+Casos_PN_CORR[[#This Row],[13-abr]]-Casos_PN_CORR[[#This Row],[12-abr]]</f>
        <v>0</v>
      </c>
      <c r="AO203">
        <f>+Casos_PN_CORR[[#This Row],[14-abr]]-Casos_PN_CORR[[#This Row],[13-abr]]</f>
        <v>0</v>
      </c>
      <c r="AP203">
        <f>+Casos_PN_CORR[[#This Row],[15-abr]]-Casos_PN_CORR[[#This Row],[14-abr]]</f>
        <v>0</v>
      </c>
      <c r="AQ203">
        <f>+Casos_PN_CORR[[#This Row],[16-abr]]-Casos_PN_CORR[[#This Row],[15-abr]]</f>
        <v>0</v>
      </c>
      <c r="AR203">
        <f>+Casos_PN_CORR[[#This Row],[17-abr]]-Casos_PN_CORR[[#This Row],[16-abr]]</f>
        <v>0</v>
      </c>
      <c r="AS203">
        <f>+Casos_PN_CORR[[#This Row],[18-abr]]-Casos_PN_CORR[[#This Row],[17-abr]]</f>
        <v>0</v>
      </c>
      <c r="AT203">
        <f>+Casos_PN_CORR[[#This Row],[19-abr]]-Casos_PN_CORR[[#This Row],[18-abr]]</f>
        <v>0</v>
      </c>
      <c r="AU203">
        <f>+Casos_PN_CORR[[#This Row],[20-abr]]-Casos_PN_CORR[[#This Row],[19-abr]]</f>
        <v>0</v>
      </c>
      <c r="AV203">
        <f>+Casos_PN_CORR[[#This Row],[21-abr]]-Casos_PN_CORR[[#This Row],[20-abr]]</f>
        <v>0</v>
      </c>
      <c r="AW203">
        <f>+Casos_PN_CORR[[#This Row],[22-abr]]-Casos_PN_CORR[[#This Row],[21-abr]]</f>
        <v>0</v>
      </c>
      <c r="AX203">
        <f>+Casos_PN_CORR[[#This Row],[23-abr]]-Casos_PN_CORR[[#This Row],[22-abr]]</f>
        <v>0</v>
      </c>
      <c r="AY203">
        <f>+Casos_PN_CORR[[#This Row],[24-abr]]-Casos_PN_CORR[[#This Row],[23-abr]]</f>
        <v>0</v>
      </c>
      <c r="AZ203">
        <f>+Casos_PN_CORR[[#This Row],[25-abr]]-Casos_PN_CORR[[#This Row],[24-abr]]</f>
        <v>0</v>
      </c>
      <c r="BA203">
        <f>+Casos_PN_CORR[[#This Row],[26-abr]]-Casos_PN_CORR[[#This Row],[25-abr]]</f>
        <v>0</v>
      </c>
      <c r="BB203">
        <f>+Casos_PN_CORR[[#This Row],[27-abr]]-Casos_PN_CORR[[#This Row],[26-abr]]</f>
        <v>0</v>
      </c>
      <c r="BC203">
        <f>+Casos_PN_CORR[[#This Row],[28-abr]]-Casos_PN_CORR[[#This Row],[27-abr]]</f>
        <v>0</v>
      </c>
      <c r="BD203">
        <f>+Casos_PN_CORR[[#This Row],[29-abr]]-Casos_PN_CORR[[#This Row],[28-abr]]</f>
        <v>0</v>
      </c>
      <c r="BE203">
        <f>+Casos_PN_CORR[[#This Row],[30-abr]]-Casos_PN_CORR[[#This Row],[29-abr]]</f>
        <v>0</v>
      </c>
      <c r="BF203">
        <f>+Casos_PN_CORR[[#This Row],[1-may]]-Casos_PN_CORR[[#This Row],[30-abr]]</f>
        <v>0</v>
      </c>
      <c r="BG203">
        <f>+Casos_PN_CORR[[#This Row],[2-may]]-Casos_PN_CORR[[#This Row],[1-may]]</f>
        <v>0</v>
      </c>
      <c r="BH203">
        <f>+Casos_PN_CORR[[#This Row],[3-may]]-Casos_PN_CORR[[#This Row],[2-may]]</f>
        <v>0</v>
      </c>
      <c r="BI203">
        <f>+Casos_PN_CORR[[#This Row],[4-may]]-Casos_PN_CORR[[#This Row],[3-may]]</f>
        <v>0</v>
      </c>
      <c r="BJ203">
        <f>+Casos_PN_CORR[[#This Row],[5-may]]-Casos_PN_CORR[[#This Row],[4-may]]</f>
        <v>0</v>
      </c>
      <c r="BK203">
        <f>+Casos_PN_CORR[[#This Row],[6-may]]-Casos_PN_CORR[[#This Row],[5-may]]</f>
        <v>0</v>
      </c>
      <c r="BL203">
        <f>+Casos_PN_CORR[[#This Row],[7-may]]-Casos_PN_CORR[[#This Row],[6-may]]</f>
        <v>0</v>
      </c>
      <c r="BM203">
        <f>+Casos_PN_CORR[[#This Row],[8-may]]-Casos_PN_CORR[[#This Row],[7-may]]</f>
        <v>0</v>
      </c>
      <c r="BN203">
        <f>+Casos_PN_CORR[[#This Row],[9-may]]-Casos_PN_CORR[[#This Row],[8-may]]</f>
        <v>0</v>
      </c>
      <c r="BO203">
        <f>+Casos_PN_CORR[[#This Row],[10-may]]-Casos_PN_CORR[[#This Row],[9-may]]</f>
        <v>0</v>
      </c>
      <c r="BP203">
        <f>+Casos_PN_CORR[[#This Row],[11-may]]-Casos_PN_CORR[[#This Row],[10-may]]</f>
        <v>0</v>
      </c>
      <c r="BQ203">
        <f>+Casos_PN_CORR[[#This Row],[12-may]]-Casos_PN_CORR[[#This Row],[11-may]]</f>
        <v>0</v>
      </c>
      <c r="BR203">
        <f>+Casos_PN_CORR[[#This Row],[13-may]]-Casos_PN_CORR[[#This Row],[12-may]]</f>
        <v>0</v>
      </c>
      <c r="BS203">
        <f>+Casos_PN_CORR[[#This Row],[14-may]]-Casos_PN_CORR[[#This Row],[13-may]]</f>
        <v>0</v>
      </c>
      <c r="BT203">
        <f>+Casos_PN_CORR[[#This Row],[15-may]]-Casos_PN_CORR[[#This Row],[14-may]]</f>
        <v>0</v>
      </c>
      <c r="BU203">
        <f>+Casos_PN_CORR[[#This Row],[16-may]]-Casos_PN_CORR[[#This Row],[15-may]]</f>
        <v>0</v>
      </c>
      <c r="BV203">
        <f>+Casos_PN_CORR[[#This Row],[17-may]]-Casos_PN_CORR[[#This Row],[16-may]]</f>
        <v>0</v>
      </c>
      <c r="BW203">
        <f>+Casos_PN_CORR[[#This Row],[18-may]]-Casos_PN_CORR[[#This Row],[17-may]]</f>
        <v>0</v>
      </c>
      <c r="BX203">
        <f>+Casos_PN_CORR[[#This Row],[19-may]]-Casos_PN_CORR[[#This Row],[18-may]]</f>
        <v>0</v>
      </c>
      <c r="BY203">
        <f>+Casos_PN_CORR[[#This Row],[20-may]]-Casos_PN_CORR[[#This Row],[19-may]]</f>
        <v>0</v>
      </c>
      <c r="BZ203">
        <f>+Casos_PN_CORR[[#This Row],[21-may]]-Casos_PN_CORR[[#This Row],[20-may]]</f>
        <v>0</v>
      </c>
      <c r="CA203">
        <f>+Casos_PN_CORR[[#This Row],[22-may]]-Casos_PN_CORR[[#This Row],[21-may]]</f>
        <v>0</v>
      </c>
      <c r="CB203">
        <f>+Casos_PN_CORR[[#This Row],[23-may]]-Casos_PN_CORR[[#This Row],[22-may]]</f>
        <v>0</v>
      </c>
      <c r="CC203">
        <f>+Casos_PN_CORR[[#This Row],[24-may]]-Casos_PN_CORR[[#This Row],[23-may]]</f>
        <v>0</v>
      </c>
      <c r="CD203">
        <f>+Casos_PN_CORR[[#This Row],[25-may]]-Casos_PN_CORR[[#This Row],[24-may]]</f>
        <v>0</v>
      </c>
      <c r="CE203">
        <f>+Casos_PN_CORR[[#This Row],[26-may]]-Casos_PN_CORR[[#This Row],[25-may]]</f>
        <v>0</v>
      </c>
      <c r="CF203">
        <f>+Casos_PN_CORR[[#This Row],[27-may]]-Casos_PN_CORR[[#This Row],[26-may]]</f>
        <v>0</v>
      </c>
      <c r="CG203">
        <f>+Casos_PN_CORR[[#This Row],[28-may]]-Casos_PN_CORR[[#This Row],[27-may]]</f>
        <v>0</v>
      </c>
      <c r="CH203">
        <f>+Casos_PN_CORR[[#This Row],[29-may]]-Casos_PN_CORR[[#This Row],[28-may]]</f>
        <v>0</v>
      </c>
      <c r="CI203">
        <f>+Casos_PN_CORR[[#This Row],[30-may]]-Casos_PN_CORR[[#This Row],[29-may]]</f>
        <v>0</v>
      </c>
      <c r="CJ203">
        <f>+Casos_PN_CORR[[#This Row],[31-may]]-Casos_PN_CORR[[#This Row],[30-may]]</f>
        <v>0</v>
      </c>
      <c r="CK203">
        <f>+Casos_PN_CORR[[#This Row],[1-jun]]-Casos_PN_CORR[[#This Row],[31-may]]</f>
        <v>0</v>
      </c>
      <c r="CL203">
        <f>+Casos_PN_CORR[[#This Row],[2-jun]]-Casos_PN_CORR[[#This Row],[1-jun]]</f>
        <v>0</v>
      </c>
      <c r="CM203">
        <f>+Casos_PN_CORR[[#This Row],[3-jun]]-Casos_PN_CORR[[#This Row],[2-jun]]</f>
        <v>0</v>
      </c>
      <c r="CN203">
        <f>+Casos_PN_CORR[[#This Row],[4-jun]]-Casos_PN_CORR[[#This Row],[3-jun]]</f>
        <v>0</v>
      </c>
      <c r="CO203">
        <f>+Casos_PN_CORR[[#This Row],[5-jun]]-Casos_PN_CORR[[#This Row],[4-jun]]</f>
        <v>0</v>
      </c>
      <c r="CP203">
        <f>+Casos_PN_CORR[[#This Row],[6-jun]]-Casos_PN_CORR[[#This Row],[5-jun]]</f>
        <v>0</v>
      </c>
    </row>
    <row r="204" spans="1:94">
      <c r="A204">
        <v>70302</v>
      </c>
      <c r="B204" s="2" t="s">
        <v>102</v>
      </c>
      <c r="C204" s="2" t="s">
        <v>102</v>
      </c>
      <c r="D204" s="2" t="s">
        <v>360</v>
      </c>
      <c r="E204" s="4">
        <f t="shared" si="3"/>
        <v>0</v>
      </c>
      <c r="F204">
        <f>+Casos_PN_CORR[[#This Row],[10-mar]]</f>
        <v>0</v>
      </c>
      <c r="G204">
        <f>+Casos_PN_CORR[[#This Row],[11-mar]]-Casos_PN_CORR[[#This Row],[10-mar]]</f>
        <v>0</v>
      </c>
      <c r="H204">
        <f>+Casos_PN_CORR[[#This Row],[12-mar]]-Casos_PN_CORR[[#This Row],[11-mar]]</f>
        <v>0</v>
      </c>
      <c r="I204">
        <f>+Casos_PN_CORR[[#This Row],[13-mar]]-Casos_PN_CORR[[#This Row],[12-mar]]</f>
        <v>0</v>
      </c>
      <c r="J204">
        <f>+Casos_PN_CORR[[#This Row],[14-mar]]-Casos_PN_CORR[[#This Row],[13-mar]]</f>
        <v>0</v>
      </c>
      <c r="K204">
        <f>+Casos_PN_CORR[[#This Row],[15-mar]]-Casos_PN_CORR[[#This Row],[14-mar]]</f>
        <v>0</v>
      </c>
      <c r="L204">
        <f>+Casos_PN_CORR[[#This Row],[16-mar]]-Casos_PN_CORR[[#This Row],[15-mar]]</f>
        <v>0</v>
      </c>
      <c r="M204">
        <f>+Casos_PN_CORR[[#This Row],[17-mar]]-Casos_PN_CORR[[#This Row],[16-mar]]</f>
        <v>0</v>
      </c>
      <c r="N204">
        <f>+Casos_PN_CORR[[#This Row],[18-mar]]-Casos_PN_CORR[[#This Row],[17-mar]]</f>
        <v>0</v>
      </c>
      <c r="O204">
        <f>+Casos_PN_CORR[[#This Row],[19-mar]]-Casos_PN_CORR[[#This Row],[18-mar]]</f>
        <v>0</v>
      </c>
      <c r="P204">
        <f>+Casos_PN_CORR[[#This Row],[20-mar]]-Casos_PN_CORR[[#This Row],[19-mar]]</f>
        <v>0</v>
      </c>
      <c r="Q204">
        <f>+Casos_PN_CORR[[#This Row],[21-mar]]-Casos_PN_CORR[[#This Row],[20-mar]]</f>
        <v>0</v>
      </c>
      <c r="R204">
        <f>+Casos_PN_CORR[[#This Row],[22-mar]]-Casos_PN_CORR[[#This Row],[21-mar]]</f>
        <v>0</v>
      </c>
      <c r="S204">
        <f>+Casos_PN_CORR[[#This Row],[23-mar]]-Casos_PN_CORR[[#This Row],[22-mar]]</f>
        <v>0</v>
      </c>
      <c r="T204">
        <f>+Casos_PN_CORR[[#This Row],[24-mar]]-Casos_PN_CORR[[#This Row],[23-mar]]</f>
        <v>0</v>
      </c>
      <c r="U204">
        <f>+Casos_PN_CORR[[#This Row],[25-mar]]-Casos_PN_CORR[[#This Row],[24-mar]]</f>
        <v>0</v>
      </c>
      <c r="V204">
        <f>+Casos_PN_CORR[[#This Row],[26-mar]]-Casos_PN_CORR[[#This Row],[25-mar]]</f>
        <v>0</v>
      </c>
      <c r="W204">
        <f>+Casos_PN_CORR[[#This Row],[27-mar]]-Casos_PN_CORR[[#This Row],[26-mar]]</f>
        <v>0</v>
      </c>
      <c r="X204">
        <f>+Casos_PN_CORR[[#This Row],[28-mar]]-Casos_PN_CORR[[#This Row],[27-mar]]</f>
        <v>0</v>
      </c>
      <c r="Y204">
        <f>+Casos_PN_CORR[[#This Row],[29-mar]]-Casos_PN_CORR[[#This Row],[28-mar]]</f>
        <v>0</v>
      </c>
      <c r="Z204">
        <f>+Casos_PN_CORR[[#This Row],[30-mar]]-Casos_PN_CORR[[#This Row],[29-mar]]</f>
        <v>0</v>
      </c>
      <c r="AA204">
        <f>+Casos_PN_CORR[[#This Row],[31-mar]]-Casos_PN_CORR[[#This Row],[30-mar]]</f>
        <v>0</v>
      </c>
      <c r="AB204">
        <f>+Casos_PN_CORR[[#This Row],[1-abr]]-Casos_PN_CORR[[#This Row],[31-mar]]</f>
        <v>0</v>
      </c>
      <c r="AC204">
        <f>+Casos_PN_CORR[[#This Row],[2-abr]]-Casos_PN_CORR[[#This Row],[1-abr]]</f>
        <v>0</v>
      </c>
      <c r="AD204">
        <f>+Casos_PN_CORR[[#This Row],[3-abr]]-Casos_PN_CORR[[#This Row],[2-abr]]</f>
        <v>0</v>
      </c>
      <c r="AE204">
        <f>+Casos_PN_CORR[[#This Row],[4-abr]]-Casos_PN_CORR[[#This Row],[3-abr]]</f>
        <v>0</v>
      </c>
      <c r="AF204">
        <f>+Casos_PN_CORR[[#This Row],[5-abr]]-Casos_PN_CORR[[#This Row],[4-abr]]</f>
        <v>0</v>
      </c>
      <c r="AG204">
        <f>+Casos_PN_CORR[[#This Row],[6-abr]]-Casos_PN_CORR[[#This Row],[5-abr]]</f>
        <v>0</v>
      </c>
      <c r="AH204">
        <f>+Casos_PN_CORR[[#This Row],[7-abr]]-Casos_PN_CORR[[#This Row],[6-abr]]</f>
        <v>0</v>
      </c>
      <c r="AI204">
        <f>+Casos_PN_CORR[[#This Row],[8-abr]]-Casos_PN_CORR[[#This Row],[7-abr]]</f>
        <v>0</v>
      </c>
      <c r="AJ204">
        <f>+Casos_PN_CORR[[#This Row],[9-abr]]-Casos_PN_CORR[[#This Row],[8-abr]]</f>
        <v>0</v>
      </c>
      <c r="AK204">
        <f>+Casos_PN_CORR[[#This Row],[10-abr]]-Casos_PN_CORR[[#This Row],[9-abr]]</f>
        <v>0</v>
      </c>
      <c r="AL204">
        <f>+Casos_PN_CORR[[#This Row],[11-abr]]-Casos_PN_CORR[[#This Row],[10-abr]]</f>
        <v>0</v>
      </c>
      <c r="AM204">
        <f>+Casos_PN_CORR[[#This Row],[12-abr]]-Casos_PN_CORR[[#This Row],[11-abr]]</f>
        <v>0</v>
      </c>
      <c r="AN204">
        <f>+Casos_PN_CORR[[#This Row],[13-abr]]-Casos_PN_CORR[[#This Row],[12-abr]]</f>
        <v>0</v>
      </c>
      <c r="AO204">
        <f>+Casos_PN_CORR[[#This Row],[14-abr]]-Casos_PN_CORR[[#This Row],[13-abr]]</f>
        <v>0</v>
      </c>
      <c r="AP204">
        <f>+Casos_PN_CORR[[#This Row],[15-abr]]-Casos_PN_CORR[[#This Row],[14-abr]]</f>
        <v>0</v>
      </c>
      <c r="AQ204">
        <f>+Casos_PN_CORR[[#This Row],[16-abr]]-Casos_PN_CORR[[#This Row],[15-abr]]</f>
        <v>0</v>
      </c>
      <c r="AR204">
        <f>+Casos_PN_CORR[[#This Row],[17-abr]]-Casos_PN_CORR[[#This Row],[16-abr]]</f>
        <v>0</v>
      </c>
      <c r="AS204">
        <f>+Casos_PN_CORR[[#This Row],[18-abr]]-Casos_PN_CORR[[#This Row],[17-abr]]</f>
        <v>0</v>
      </c>
      <c r="AT204">
        <f>+Casos_PN_CORR[[#This Row],[19-abr]]-Casos_PN_CORR[[#This Row],[18-abr]]</f>
        <v>0</v>
      </c>
      <c r="AU204">
        <f>+Casos_PN_CORR[[#This Row],[20-abr]]-Casos_PN_CORR[[#This Row],[19-abr]]</f>
        <v>0</v>
      </c>
      <c r="AV204">
        <f>+Casos_PN_CORR[[#This Row],[21-abr]]-Casos_PN_CORR[[#This Row],[20-abr]]</f>
        <v>0</v>
      </c>
      <c r="AW204">
        <f>+Casos_PN_CORR[[#This Row],[22-abr]]-Casos_PN_CORR[[#This Row],[21-abr]]</f>
        <v>0</v>
      </c>
      <c r="AX204">
        <f>+Casos_PN_CORR[[#This Row],[23-abr]]-Casos_PN_CORR[[#This Row],[22-abr]]</f>
        <v>0</v>
      </c>
      <c r="AY204">
        <f>+Casos_PN_CORR[[#This Row],[24-abr]]-Casos_PN_CORR[[#This Row],[23-abr]]</f>
        <v>0</v>
      </c>
      <c r="AZ204">
        <f>+Casos_PN_CORR[[#This Row],[25-abr]]-Casos_PN_CORR[[#This Row],[24-abr]]</f>
        <v>0</v>
      </c>
      <c r="BA204">
        <f>+Casos_PN_CORR[[#This Row],[26-abr]]-Casos_PN_CORR[[#This Row],[25-abr]]</f>
        <v>0</v>
      </c>
      <c r="BB204">
        <f>+Casos_PN_CORR[[#This Row],[27-abr]]-Casos_PN_CORR[[#This Row],[26-abr]]</f>
        <v>0</v>
      </c>
      <c r="BC204">
        <f>+Casos_PN_CORR[[#This Row],[28-abr]]-Casos_PN_CORR[[#This Row],[27-abr]]</f>
        <v>0</v>
      </c>
      <c r="BD204">
        <f>+Casos_PN_CORR[[#This Row],[29-abr]]-Casos_PN_CORR[[#This Row],[28-abr]]</f>
        <v>0</v>
      </c>
      <c r="BE204">
        <f>+Casos_PN_CORR[[#This Row],[30-abr]]-Casos_PN_CORR[[#This Row],[29-abr]]</f>
        <v>0</v>
      </c>
      <c r="BF204">
        <f>+Casos_PN_CORR[[#This Row],[1-may]]-Casos_PN_CORR[[#This Row],[30-abr]]</f>
        <v>0</v>
      </c>
      <c r="BG204">
        <f>+Casos_PN_CORR[[#This Row],[2-may]]-Casos_PN_CORR[[#This Row],[1-may]]</f>
        <v>0</v>
      </c>
      <c r="BH204">
        <f>+Casos_PN_CORR[[#This Row],[3-may]]-Casos_PN_CORR[[#This Row],[2-may]]</f>
        <v>0</v>
      </c>
      <c r="BI204">
        <f>+Casos_PN_CORR[[#This Row],[4-may]]-Casos_PN_CORR[[#This Row],[3-may]]</f>
        <v>0</v>
      </c>
      <c r="BJ204">
        <f>+Casos_PN_CORR[[#This Row],[5-may]]-Casos_PN_CORR[[#This Row],[4-may]]</f>
        <v>0</v>
      </c>
      <c r="BK204">
        <f>+Casos_PN_CORR[[#This Row],[6-may]]-Casos_PN_CORR[[#This Row],[5-may]]</f>
        <v>0</v>
      </c>
      <c r="BL204">
        <f>+Casos_PN_CORR[[#This Row],[7-may]]-Casos_PN_CORR[[#This Row],[6-may]]</f>
        <v>0</v>
      </c>
      <c r="BM204">
        <f>+Casos_PN_CORR[[#This Row],[8-may]]-Casos_PN_CORR[[#This Row],[7-may]]</f>
        <v>0</v>
      </c>
      <c r="BN204">
        <f>+Casos_PN_CORR[[#This Row],[9-may]]-Casos_PN_CORR[[#This Row],[8-may]]</f>
        <v>0</v>
      </c>
      <c r="BO204">
        <f>+Casos_PN_CORR[[#This Row],[10-may]]-Casos_PN_CORR[[#This Row],[9-may]]</f>
        <v>0</v>
      </c>
      <c r="BP204">
        <f>+Casos_PN_CORR[[#This Row],[11-may]]-Casos_PN_CORR[[#This Row],[10-may]]</f>
        <v>0</v>
      </c>
      <c r="BQ204">
        <f>+Casos_PN_CORR[[#This Row],[12-may]]-Casos_PN_CORR[[#This Row],[11-may]]</f>
        <v>0</v>
      </c>
      <c r="BR204">
        <f>+Casos_PN_CORR[[#This Row],[13-may]]-Casos_PN_CORR[[#This Row],[12-may]]</f>
        <v>0</v>
      </c>
      <c r="BS204">
        <f>+Casos_PN_CORR[[#This Row],[14-may]]-Casos_PN_CORR[[#This Row],[13-may]]</f>
        <v>0</v>
      </c>
      <c r="BT204">
        <f>+Casos_PN_CORR[[#This Row],[15-may]]-Casos_PN_CORR[[#This Row],[14-may]]</f>
        <v>0</v>
      </c>
      <c r="BU204">
        <f>+Casos_PN_CORR[[#This Row],[16-may]]-Casos_PN_CORR[[#This Row],[15-may]]</f>
        <v>0</v>
      </c>
      <c r="BV204">
        <f>+Casos_PN_CORR[[#This Row],[17-may]]-Casos_PN_CORR[[#This Row],[16-may]]</f>
        <v>0</v>
      </c>
      <c r="BW204">
        <f>+Casos_PN_CORR[[#This Row],[18-may]]-Casos_PN_CORR[[#This Row],[17-may]]</f>
        <v>0</v>
      </c>
      <c r="BX204">
        <f>+Casos_PN_CORR[[#This Row],[19-may]]-Casos_PN_CORR[[#This Row],[18-may]]</f>
        <v>0</v>
      </c>
      <c r="BY204">
        <f>+Casos_PN_CORR[[#This Row],[20-may]]-Casos_PN_CORR[[#This Row],[19-may]]</f>
        <v>0</v>
      </c>
      <c r="BZ204">
        <f>+Casos_PN_CORR[[#This Row],[21-may]]-Casos_PN_CORR[[#This Row],[20-may]]</f>
        <v>0</v>
      </c>
      <c r="CA204">
        <f>+Casos_PN_CORR[[#This Row],[22-may]]-Casos_PN_CORR[[#This Row],[21-may]]</f>
        <v>0</v>
      </c>
      <c r="CB204">
        <f>+Casos_PN_CORR[[#This Row],[23-may]]-Casos_PN_CORR[[#This Row],[22-may]]</f>
        <v>0</v>
      </c>
      <c r="CC204">
        <f>+Casos_PN_CORR[[#This Row],[24-may]]-Casos_PN_CORR[[#This Row],[23-may]]</f>
        <v>0</v>
      </c>
      <c r="CD204">
        <f>+Casos_PN_CORR[[#This Row],[25-may]]-Casos_PN_CORR[[#This Row],[24-may]]</f>
        <v>0</v>
      </c>
      <c r="CE204">
        <f>+Casos_PN_CORR[[#This Row],[26-may]]-Casos_PN_CORR[[#This Row],[25-may]]</f>
        <v>0</v>
      </c>
      <c r="CF204">
        <f>+Casos_PN_CORR[[#This Row],[27-may]]-Casos_PN_CORR[[#This Row],[26-may]]</f>
        <v>0</v>
      </c>
      <c r="CG204">
        <f>+Casos_PN_CORR[[#This Row],[28-may]]-Casos_PN_CORR[[#This Row],[27-may]]</f>
        <v>0</v>
      </c>
      <c r="CH204">
        <f>+Casos_PN_CORR[[#This Row],[29-may]]-Casos_PN_CORR[[#This Row],[28-may]]</f>
        <v>0</v>
      </c>
      <c r="CI204">
        <f>+Casos_PN_CORR[[#This Row],[30-may]]-Casos_PN_CORR[[#This Row],[29-may]]</f>
        <v>0</v>
      </c>
      <c r="CJ204">
        <f>+Casos_PN_CORR[[#This Row],[31-may]]-Casos_PN_CORR[[#This Row],[30-may]]</f>
        <v>0</v>
      </c>
      <c r="CK204">
        <f>+Casos_PN_CORR[[#This Row],[1-jun]]-Casos_PN_CORR[[#This Row],[31-may]]</f>
        <v>0</v>
      </c>
      <c r="CL204">
        <f>+Casos_PN_CORR[[#This Row],[2-jun]]-Casos_PN_CORR[[#This Row],[1-jun]]</f>
        <v>0</v>
      </c>
      <c r="CM204">
        <f>+Casos_PN_CORR[[#This Row],[3-jun]]-Casos_PN_CORR[[#This Row],[2-jun]]</f>
        <v>0</v>
      </c>
      <c r="CN204">
        <f>+Casos_PN_CORR[[#This Row],[4-jun]]-Casos_PN_CORR[[#This Row],[3-jun]]</f>
        <v>0</v>
      </c>
      <c r="CO204">
        <f>+Casos_PN_CORR[[#This Row],[5-jun]]-Casos_PN_CORR[[#This Row],[4-jun]]</f>
        <v>0</v>
      </c>
      <c r="CP204">
        <f>+Casos_PN_CORR[[#This Row],[6-jun]]-Casos_PN_CORR[[#This Row],[5-jun]]</f>
        <v>0</v>
      </c>
    </row>
    <row r="205" spans="1:94">
      <c r="A205">
        <v>20302</v>
      </c>
      <c r="B205" s="2" t="s">
        <v>110</v>
      </c>
      <c r="C205" s="2" t="s">
        <v>361</v>
      </c>
      <c r="D205" s="2" t="s">
        <v>362</v>
      </c>
      <c r="E205" s="4">
        <f t="shared" si="3"/>
        <v>2</v>
      </c>
      <c r="F205">
        <f>+Casos_PN_CORR[[#This Row],[10-mar]]</f>
        <v>0</v>
      </c>
      <c r="G205">
        <f>+Casos_PN_CORR[[#This Row],[11-mar]]-Casos_PN_CORR[[#This Row],[10-mar]]</f>
        <v>0</v>
      </c>
      <c r="H205">
        <f>+Casos_PN_CORR[[#This Row],[12-mar]]-Casos_PN_CORR[[#This Row],[11-mar]]</f>
        <v>0</v>
      </c>
      <c r="I205">
        <f>+Casos_PN_CORR[[#This Row],[13-mar]]-Casos_PN_CORR[[#This Row],[12-mar]]</f>
        <v>0</v>
      </c>
      <c r="J205">
        <f>+Casos_PN_CORR[[#This Row],[14-mar]]-Casos_PN_CORR[[#This Row],[13-mar]]</f>
        <v>0</v>
      </c>
      <c r="K205">
        <f>+Casos_PN_CORR[[#This Row],[15-mar]]-Casos_PN_CORR[[#This Row],[14-mar]]</f>
        <v>0</v>
      </c>
      <c r="L205">
        <f>+Casos_PN_CORR[[#This Row],[16-mar]]-Casos_PN_CORR[[#This Row],[15-mar]]</f>
        <v>0</v>
      </c>
      <c r="M205">
        <f>+Casos_PN_CORR[[#This Row],[17-mar]]-Casos_PN_CORR[[#This Row],[16-mar]]</f>
        <v>0</v>
      </c>
      <c r="N205">
        <f>+Casos_PN_CORR[[#This Row],[18-mar]]-Casos_PN_CORR[[#This Row],[17-mar]]</f>
        <v>0</v>
      </c>
      <c r="O205">
        <f>+Casos_PN_CORR[[#This Row],[19-mar]]-Casos_PN_CORR[[#This Row],[18-mar]]</f>
        <v>0</v>
      </c>
      <c r="P205">
        <f>+Casos_PN_CORR[[#This Row],[20-mar]]-Casos_PN_CORR[[#This Row],[19-mar]]</f>
        <v>0</v>
      </c>
      <c r="Q205">
        <f>+Casos_PN_CORR[[#This Row],[21-mar]]-Casos_PN_CORR[[#This Row],[20-mar]]</f>
        <v>0</v>
      </c>
      <c r="R205">
        <f>+Casos_PN_CORR[[#This Row],[22-mar]]-Casos_PN_CORR[[#This Row],[21-mar]]</f>
        <v>0</v>
      </c>
      <c r="S205">
        <f>+Casos_PN_CORR[[#This Row],[23-mar]]-Casos_PN_CORR[[#This Row],[22-mar]]</f>
        <v>0</v>
      </c>
      <c r="T205">
        <f>+Casos_PN_CORR[[#This Row],[24-mar]]-Casos_PN_CORR[[#This Row],[23-mar]]</f>
        <v>0</v>
      </c>
      <c r="U205">
        <f>+Casos_PN_CORR[[#This Row],[25-mar]]-Casos_PN_CORR[[#This Row],[24-mar]]</f>
        <v>0</v>
      </c>
      <c r="V205">
        <f>+Casos_PN_CORR[[#This Row],[26-mar]]-Casos_PN_CORR[[#This Row],[25-mar]]</f>
        <v>0</v>
      </c>
      <c r="W205">
        <f>+Casos_PN_CORR[[#This Row],[27-mar]]-Casos_PN_CORR[[#This Row],[26-mar]]</f>
        <v>0</v>
      </c>
      <c r="X205">
        <f>+Casos_PN_CORR[[#This Row],[28-mar]]-Casos_PN_CORR[[#This Row],[27-mar]]</f>
        <v>0</v>
      </c>
      <c r="Y205">
        <f>+Casos_PN_CORR[[#This Row],[29-mar]]-Casos_PN_CORR[[#This Row],[28-mar]]</f>
        <v>0</v>
      </c>
      <c r="Z205">
        <f>+Casos_PN_CORR[[#This Row],[30-mar]]-Casos_PN_CORR[[#This Row],[29-mar]]</f>
        <v>0</v>
      </c>
      <c r="AA205">
        <f>+Casos_PN_CORR[[#This Row],[31-mar]]-Casos_PN_CORR[[#This Row],[30-mar]]</f>
        <v>0</v>
      </c>
      <c r="AB205">
        <f>+Casos_PN_CORR[[#This Row],[1-abr]]-Casos_PN_CORR[[#This Row],[31-mar]]</f>
        <v>0</v>
      </c>
      <c r="AC205">
        <f>+Casos_PN_CORR[[#This Row],[2-abr]]-Casos_PN_CORR[[#This Row],[1-abr]]</f>
        <v>0</v>
      </c>
      <c r="AD205">
        <f>+Casos_PN_CORR[[#This Row],[3-abr]]-Casos_PN_CORR[[#This Row],[2-abr]]</f>
        <v>0</v>
      </c>
      <c r="AE205">
        <f>+Casos_PN_CORR[[#This Row],[4-abr]]-Casos_PN_CORR[[#This Row],[3-abr]]</f>
        <v>0</v>
      </c>
      <c r="AF205">
        <f>+Casos_PN_CORR[[#This Row],[5-abr]]-Casos_PN_CORR[[#This Row],[4-abr]]</f>
        <v>0</v>
      </c>
      <c r="AG205">
        <f>+Casos_PN_CORR[[#This Row],[6-abr]]-Casos_PN_CORR[[#This Row],[5-abr]]</f>
        <v>0</v>
      </c>
      <c r="AH205">
        <f>+Casos_PN_CORR[[#This Row],[7-abr]]-Casos_PN_CORR[[#This Row],[6-abr]]</f>
        <v>0</v>
      </c>
      <c r="AI205">
        <f>+Casos_PN_CORR[[#This Row],[8-abr]]-Casos_PN_CORR[[#This Row],[7-abr]]</f>
        <v>0</v>
      </c>
      <c r="AJ205">
        <f>+Casos_PN_CORR[[#This Row],[9-abr]]-Casos_PN_CORR[[#This Row],[8-abr]]</f>
        <v>0</v>
      </c>
      <c r="AK205">
        <f>+Casos_PN_CORR[[#This Row],[10-abr]]-Casos_PN_CORR[[#This Row],[9-abr]]</f>
        <v>0</v>
      </c>
      <c r="AL205">
        <f>+Casos_PN_CORR[[#This Row],[11-abr]]-Casos_PN_CORR[[#This Row],[10-abr]]</f>
        <v>0</v>
      </c>
      <c r="AM205">
        <f>+Casos_PN_CORR[[#This Row],[12-abr]]-Casos_PN_CORR[[#This Row],[11-abr]]</f>
        <v>0</v>
      </c>
      <c r="AN205">
        <f>+Casos_PN_CORR[[#This Row],[13-abr]]-Casos_PN_CORR[[#This Row],[12-abr]]</f>
        <v>0</v>
      </c>
      <c r="AO205">
        <f>+Casos_PN_CORR[[#This Row],[14-abr]]-Casos_PN_CORR[[#This Row],[13-abr]]</f>
        <v>0</v>
      </c>
      <c r="AP205">
        <f>+Casos_PN_CORR[[#This Row],[15-abr]]-Casos_PN_CORR[[#This Row],[14-abr]]</f>
        <v>0</v>
      </c>
      <c r="AQ205">
        <f>+Casos_PN_CORR[[#This Row],[16-abr]]-Casos_PN_CORR[[#This Row],[15-abr]]</f>
        <v>0</v>
      </c>
      <c r="AR205">
        <f>+Casos_PN_CORR[[#This Row],[17-abr]]-Casos_PN_CORR[[#This Row],[16-abr]]</f>
        <v>0</v>
      </c>
      <c r="AS205">
        <f>+Casos_PN_CORR[[#This Row],[18-abr]]-Casos_PN_CORR[[#This Row],[17-abr]]</f>
        <v>0</v>
      </c>
      <c r="AT205">
        <f>+Casos_PN_CORR[[#This Row],[19-abr]]-Casos_PN_CORR[[#This Row],[18-abr]]</f>
        <v>0</v>
      </c>
      <c r="AU205">
        <f>+Casos_PN_CORR[[#This Row],[20-abr]]-Casos_PN_CORR[[#This Row],[19-abr]]</f>
        <v>0</v>
      </c>
      <c r="AV205">
        <f>+Casos_PN_CORR[[#This Row],[21-abr]]-Casos_PN_CORR[[#This Row],[20-abr]]</f>
        <v>0</v>
      </c>
      <c r="AW205">
        <f>+Casos_PN_CORR[[#This Row],[22-abr]]-Casos_PN_CORR[[#This Row],[21-abr]]</f>
        <v>0</v>
      </c>
      <c r="AX205">
        <f>+Casos_PN_CORR[[#This Row],[23-abr]]-Casos_PN_CORR[[#This Row],[22-abr]]</f>
        <v>0</v>
      </c>
      <c r="AY205">
        <f>+Casos_PN_CORR[[#This Row],[24-abr]]-Casos_PN_CORR[[#This Row],[23-abr]]</f>
        <v>0</v>
      </c>
      <c r="AZ205">
        <f>+Casos_PN_CORR[[#This Row],[25-abr]]-Casos_PN_CORR[[#This Row],[24-abr]]</f>
        <v>0</v>
      </c>
      <c r="BA205">
        <f>+Casos_PN_CORR[[#This Row],[26-abr]]-Casos_PN_CORR[[#This Row],[25-abr]]</f>
        <v>0</v>
      </c>
      <c r="BB205">
        <f>+Casos_PN_CORR[[#This Row],[27-abr]]-Casos_PN_CORR[[#This Row],[26-abr]]</f>
        <v>0</v>
      </c>
      <c r="BC205">
        <f>+Casos_PN_CORR[[#This Row],[28-abr]]-Casos_PN_CORR[[#This Row],[27-abr]]</f>
        <v>0</v>
      </c>
      <c r="BD205">
        <f>+Casos_PN_CORR[[#This Row],[29-abr]]-Casos_PN_CORR[[#This Row],[28-abr]]</f>
        <v>0</v>
      </c>
      <c r="BE205">
        <f>+Casos_PN_CORR[[#This Row],[30-abr]]-Casos_PN_CORR[[#This Row],[29-abr]]</f>
        <v>0</v>
      </c>
      <c r="BF205">
        <f>+Casos_PN_CORR[[#This Row],[1-may]]-Casos_PN_CORR[[#This Row],[30-abr]]</f>
        <v>0</v>
      </c>
      <c r="BG205">
        <f>+Casos_PN_CORR[[#This Row],[2-may]]-Casos_PN_CORR[[#This Row],[1-may]]</f>
        <v>0</v>
      </c>
      <c r="BH205">
        <f>+Casos_PN_CORR[[#This Row],[3-may]]-Casos_PN_CORR[[#This Row],[2-may]]</f>
        <v>0</v>
      </c>
      <c r="BI205">
        <f>+Casos_PN_CORR[[#This Row],[4-may]]-Casos_PN_CORR[[#This Row],[3-may]]</f>
        <v>0</v>
      </c>
      <c r="BJ205">
        <f>+Casos_PN_CORR[[#This Row],[5-may]]-Casos_PN_CORR[[#This Row],[4-may]]</f>
        <v>0</v>
      </c>
      <c r="BK205">
        <f>+Casos_PN_CORR[[#This Row],[6-may]]-Casos_PN_CORR[[#This Row],[5-may]]</f>
        <v>0</v>
      </c>
      <c r="BL205">
        <f>+Casos_PN_CORR[[#This Row],[7-may]]-Casos_PN_CORR[[#This Row],[6-may]]</f>
        <v>0</v>
      </c>
      <c r="BM205">
        <f>+Casos_PN_CORR[[#This Row],[8-may]]-Casos_PN_CORR[[#This Row],[7-may]]</f>
        <v>0</v>
      </c>
      <c r="BN205">
        <f>+Casos_PN_CORR[[#This Row],[9-may]]-Casos_PN_CORR[[#This Row],[8-may]]</f>
        <v>0</v>
      </c>
      <c r="BO205">
        <f>+Casos_PN_CORR[[#This Row],[10-may]]-Casos_PN_CORR[[#This Row],[9-may]]</f>
        <v>0</v>
      </c>
      <c r="BP205">
        <f>+Casos_PN_CORR[[#This Row],[11-may]]-Casos_PN_CORR[[#This Row],[10-may]]</f>
        <v>0</v>
      </c>
      <c r="BQ205">
        <f>+Casos_PN_CORR[[#This Row],[12-may]]-Casos_PN_CORR[[#This Row],[11-may]]</f>
        <v>0</v>
      </c>
      <c r="BR205">
        <f>+Casos_PN_CORR[[#This Row],[13-may]]-Casos_PN_CORR[[#This Row],[12-may]]</f>
        <v>0</v>
      </c>
      <c r="BS205">
        <f>+Casos_PN_CORR[[#This Row],[14-may]]-Casos_PN_CORR[[#This Row],[13-may]]</f>
        <v>0</v>
      </c>
      <c r="BT205">
        <f>+Casos_PN_CORR[[#This Row],[15-may]]-Casos_PN_CORR[[#This Row],[14-may]]</f>
        <v>0</v>
      </c>
      <c r="BU205">
        <f>+Casos_PN_CORR[[#This Row],[16-may]]-Casos_PN_CORR[[#This Row],[15-may]]</f>
        <v>0</v>
      </c>
      <c r="BV205">
        <f>+Casos_PN_CORR[[#This Row],[17-may]]-Casos_PN_CORR[[#This Row],[16-may]]</f>
        <v>0</v>
      </c>
      <c r="BW205">
        <f>+Casos_PN_CORR[[#This Row],[18-may]]-Casos_PN_CORR[[#This Row],[17-may]]</f>
        <v>0</v>
      </c>
      <c r="BX205">
        <f>+Casos_PN_CORR[[#This Row],[19-may]]-Casos_PN_CORR[[#This Row],[18-may]]</f>
        <v>0</v>
      </c>
      <c r="BY205">
        <f>+Casos_PN_CORR[[#This Row],[20-may]]-Casos_PN_CORR[[#This Row],[19-may]]</f>
        <v>0</v>
      </c>
      <c r="BZ205">
        <f>+Casos_PN_CORR[[#This Row],[21-may]]-Casos_PN_CORR[[#This Row],[20-may]]</f>
        <v>0</v>
      </c>
      <c r="CA205">
        <f>+Casos_PN_CORR[[#This Row],[22-may]]-Casos_PN_CORR[[#This Row],[21-may]]</f>
        <v>0</v>
      </c>
      <c r="CB205">
        <f>+Casos_PN_CORR[[#This Row],[23-may]]-Casos_PN_CORR[[#This Row],[22-may]]</f>
        <v>0</v>
      </c>
      <c r="CC205">
        <f>+Casos_PN_CORR[[#This Row],[24-may]]-Casos_PN_CORR[[#This Row],[23-may]]</f>
        <v>0</v>
      </c>
      <c r="CD205">
        <f>+Casos_PN_CORR[[#This Row],[25-may]]-Casos_PN_CORR[[#This Row],[24-may]]</f>
        <v>0</v>
      </c>
      <c r="CE205">
        <f>+Casos_PN_CORR[[#This Row],[26-may]]-Casos_PN_CORR[[#This Row],[25-may]]</f>
        <v>0</v>
      </c>
      <c r="CF205">
        <f>+Casos_PN_CORR[[#This Row],[27-may]]-Casos_PN_CORR[[#This Row],[26-may]]</f>
        <v>0</v>
      </c>
      <c r="CG205">
        <f>+Casos_PN_CORR[[#This Row],[28-may]]-Casos_PN_CORR[[#This Row],[27-may]]</f>
        <v>0</v>
      </c>
      <c r="CH205">
        <f>+Casos_PN_CORR[[#This Row],[29-may]]-Casos_PN_CORR[[#This Row],[28-may]]</f>
        <v>0</v>
      </c>
      <c r="CI205">
        <f>+Casos_PN_CORR[[#This Row],[30-may]]-Casos_PN_CORR[[#This Row],[29-may]]</f>
        <v>0</v>
      </c>
      <c r="CJ205">
        <f>+Casos_PN_CORR[[#This Row],[31-may]]-Casos_PN_CORR[[#This Row],[30-may]]</f>
        <v>0</v>
      </c>
      <c r="CK205">
        <f>+Casos_PN_CORR[[#This Row],[1-jun]]-Casos_PN_CORR[[#This Row],[31-may]]</f>
        <v>0</v>
      </c>
      <c r="CL205">
        <f>+Casos_PN_CORR[[#This Row],[2-jun]]-Casos_PN_CORR[[#This Row],[1-jun]]</f>
        <v>0</v>
      </c>
      <c r="CM205">
        <f>+Casos_PN_CORR[[#This Row],[3-jun]]-Casos_PN_CORR[[#This Row],[2-jun]]</f>
        <v>0</v>
      </c>
      <c r="CN205">
        <f>+Casos_PN_CORR[[#This Row],[4-jun]]-Casos_PN_CORR[[#This Row],[3-jun]]</f>
        <v>0</v>
      </c>
      <c r="CO205">
        <f>+Casos_PN_CORR[[#This Row],[5-jun]]-Casos_PN_CORR[[#This Row],[4-jun]]</f>
        <v>2</v>
      </c>
      <c r="CP205">
        <f>+Casos_PN_CORR[[#This Row],[6-jun]]-Casos_PN_CORR[[#This Row],[5-jun]]</f>
        <v>0</v>
      </c>
    </row>
    <row r="206" spans="1:94">
      <c r="A206">
        <v>70109</v>
      </c>
      <c r="B206" s="2" t="s">
        <v>102</v>
      </c>
      <c r="C206" s="2" t="s">
        <v>355</v>
      </c>
      <c r="D206" s="2" t="s">
        <v>363</v>
      </c>
      <c r="E206" s="4">
        <f t="shared" si="3"/>
        <v>0</v>
      </c>
      <c r="F206">
        <f>+Casos_PN_CORR[[#This Row],[10-mar]]</f>
        <v>0</v>
      </c>
      <c r="G206">
        <f>+Casos_PN_CORR[[#This Row],[11-mar]]-Casos_PN_CORR[[#This Row],[10-mar]]</f>
        <v>0</v>
      </c>
      <c r="H206">
        <f>+Casos_PN_CORR[[#This Row],[12-mar]]-Casos_PN_CORR[[#This Row],[11-mar]]</f>
        <v>0</v>
      </c>
      <c r="I206">
        <f>+Casos_PN_CORR[[#This Row],[13-mar]]-Casos_PN_CORR[[#This Row],[12-mar]]</f>
        <v>0</v>
      </c>
      <c r="J206">
        <f>+Casos_PN_CORR[[#This Row],[14-mar]]-Casos_PN_CORR[[#This Row],[13-mar]]</f>
        <v>0</v>
      </c>
      <c r="K206">
        <f>+Casos_PN_CORR[[#This Row],[15-mar]]-Casos_PN_CORR[[#This Row],[14-mar]]</f>
        <v>0</v>
      </c>
      <c r="L206">
        <f>+Casos_PN_CORR[[#This Row],[16-mar]]-Casos_PN_CORR[[#This Row],[15-mar]]</f>
        <v>0</v>
      </c>
      <c r="M206">
        <f>+Casos_PN_CORR[[#This Row],[17-mar]]-Casos_PN_CORR[[#This Row],[16-mar]]</f>
        <v>0</v>
      </c>
      <c r="N206">
        <f>+Casos_PN_CORR[[#This Row],[18-mar]]-Casos_PN_CORR[[#This Row],[17-mar]]</f>
        <v>0</v>
      </c>
      <c r="O206">
        <f>+Casos_PN_CORR[[#This Row],[19-mar]]-Casos_PN_CORR[[#This Row],[18-mar]]</f>
        <v>0</v>
      </c>
      <c r="P206">
        <f>+Casos_PN_CORR[[#This Row],[20-mar]]-Casos_PN_CORR[[#This Row],[19-mar]]</f>
        <v>0</v>
      </c>
      <c r="Q206">
        <f>+Casos_PN_CORR[[#This Row],[21-mar]]-Casos_PN_CORR[[#This Row],[20-mar]]</f>
        <v>0</v>
      </c>
      <c r="R206">
        <f>+Casos_PN_CORR[[#This Row],[22-mar]]-Casos_PN_CORR[[#This Row],[21-mar]]</f>
        <v>0</v>
      </c>
      <c r="S206">
        <f>+Casos_PN_CORR[[#This Row],[23-mar]]-Casos_PN_CORR[[#This Row],[22-mar]]</f>
        <v>0</v>
      </c>
      <c r="T206">
        <f>+Casos_PN_CORR[[#This Row],[24-mar]]-Casos_PN_CORR[[#This Row],[23-mar]]</f>
        <v>0</v>
      </c>
      <c r="U206">
        <f>+Casos_PN_CORR[[#This Row],[25-mar]]-Casos_PN_CORR[[#This Row],[24-mar]]</f>
        <v>0</v>
      </c>
      <c r="V206">
        <f>+Casos_PN_CORR[[#This Row],[26-mar]]-Casos_PN_CORR[[#This Row],[25-mar]]</f>
        <v>0</v>
      </c>
      <c r="W206">
        <f>+Casos_PN_CORR[[#This Row],[27-mar]]-Casos_PN_CORR[[#This Row],[26-mar]]</f>
        <v>0</v>
      </c>
      <c r="X206">
        <f>+Casos_PN_CORR[[#This Row],[28-mar]]-Casos_PN_CORR[[#This Row],[27-mar]]</f>
        <v>0</v>
      </c>
      <c r="Y206">
        <f>+Casos_PN_CORR[[#This Row],[29-mar]]-Casos_PN_CORR[[#This Row],[28-mar]]</f>
        <v>0</v>
      </c>
      <c r="Z206">
        <f>+Casos_PN_CORR[[#This Row],[30-mar]]-Casos_PN_CORR[[#This Row],[29-mar]]</f>
        <v>0</v>
      </c>
      <c r="AA206">
        <f>+Casos_PN_CORR[[#This Row],[31-mar]]-Casos_PN_CORR[[#This Row],[30-mar]]</f>
        <v>0</v>
      </c>
      <c r="AB206">
        <f>+Casos_PN_CORR[[#This Row],[1-abr]]-Casos_PN_CORR[[#This Row],[31-mar]]</f>
        <v>0</v>
      </c>
      <c r="AC206">
        <f>+Casos_PN_CORR[[#This Row],[2-abr]]-Casos_PN_CORR[[#This Row],[1-abr]]</f>
        <v>0</v>
      </c>
      <c r="AD206">
        <f>+Casos_PN_CORR[[#This Row],[3-abr]]-Casos_PN_CORR[[#This Row],[2-abr]]</f>
        <v>0</v>
      </c>
      <c r="AE206">
        <f>+Casos_PN_CORR[[#This Row],[4-abr]]-Casos_PN_CORR[[#This Row],[3-abr]]</f>
        <v>0</v>
      </c>
      <c r="AF206">
        <f>+Casos_PN_CORR[[#This Row],[5-abr]]-Casos_PN_CORR[[#This Row],[4-abr]]</f>
        <v>0</v>
      </c>
      <c r="AG206">
        <f>+Casos_PN_CORR[[#This Row],[6-abr]]-Casos_PN_CORR[[#This Row],[5-abr]]</f>
        <v>0</v>
      </c>
      <c r="AH206">
        <f>+Casos_PN_CORR[[#This Row],[7-abr]]-Casos_PN_CORR[[#This Row],[6-abr]]</f>
        <v>0</v>
      </c>
      <c r="AI206">
        <f>+Casos_PN_CORR[[#This Row],[8-abr]]-Casos_PN_CORR[[#This Row],[7-abr]]</f>
        <v>0</v>
      </c>
      <c r="AJ206">
        <f>+Casos_PN_CORR[[#This Row],[9-abr]]-Casos_PN_CORR[[#This Row],[8-abr]]</f>
        <v>0</v>
      </c>
      <c r="AK206">
        <f>+Casos_PN_CORR[[#This Row],[10-abr]]-Casos_PN_CORR[[#This Row],[9-abr]]</f>
        <v>0</v>
      </c>
      <c r="AL206">
        <f>+Casos_PN_CORR[[#This Row],[11-abr]]-Casos_PN_CORR[[#This Row],[10-abr]]</f>
        <v>0</v>
      </c>
      <c r="AM206">
        <f>+Casos_PN_CORR[[#This Row],[12-abr]]-Casos_PN_CORR[[#This Row],[11-abr]]</f>
        <v>0</v>
      </c>
      <c r="AN206">
        <f>+Casos_PN_CORR[[#This Row],[13-abr]]-Casos_PN_CORR[[#This Row],[12-abr]]</f>
        <v>0</v>
      </c>
      <c r="AO206">
        <f>+Casos_PN_CORR[[#This Row],[14-abr]]-Casos_PN_CORR[[#This Row],[13-abr]]</f>
        <v>0</v>
      </c>
      <c r="AP206">
        <f>+Casos_PN_CORR[[#This Row],[15-abr]]-Casos_PN_CORR[[#This Row],[14-abr]]</f>
        <v>0</v>
      </c>
      <c r="AQ206">
        <f>+Casos_PN_CORR[[#This Row],[16-abr]]-Casos_PN_CORR[[#This Row],[15-abr]]</f>
        <v>0</v>
      </c>
      <c r="AR206">
        <f>+Casos_PN_CORR[[#This Row],[17-abr]]-Casos_PN_CORR[[#This Row],[16-abr]]</f>
        <v>0</v>
      </c>
      <c r="AS206">
        <f>+Casos_PN_CORR[[#This Row],[18-abr]]-Casos_PN_CORR[[#This Row],[17-abr]]</f>
        <v>0</v>
      </c>
      <c r="AT206">
        <f>+Casos_PN_CORR[[#This Row],[19-abr]]-Casos_PN_CORR[[#This Row],[18-abr]]</f>
        <v>0</v>
      </c>
      <c r="AU206">
        <f>+Casos_PN_CORR[[#This Row],[20-abr]]-Casos_PN_CORR[[#This Row],[19-abr]]</f>
        <v>0</v>
      </c>
      <c r="AV206">
        <f>+Casos_PN_CORR[[#This Row],[21-abr]]-Casos_PN_CORR[[#This Row],[20-abr]]</f>
        <v>0</v>
      </c>
      <c r="AW206">
        <f>+Casos_PN_CORR[[#This Row],[22-abr]]-Casos_PN_CORR[[#This Row],[21-abr]]</f>
        <v>0</v>
      </c>
      <c r="AX206">
        <f>+Casos_PN_CORR[[#This Row],[23-abr]]-Casos_PN_CORR[[#This Row],[22-abr]]</f>
        <v>0</v>
      </c>
      <c r="AY206">
        <f>+Casos_PN_CORR[[#This Row],[24-abr]]-Casos_PN_CORR[[#This Row],[23-abr]]</f>
        <v>0</v>
      </c>
      <c r="AZ206">
        <f>+Casos_PN_CORR[[#This Row],[25-abr]]-Casos_PN_CORR[[#This Row],[24-abr]]</f>
        <v>0</v>
      </c>
      <c r="BA206">
        <f>+Casos_PN_CORR[[#This Row],[26-abr]]-Casos_PN_CORR[[#This Row],[25-abr]]</f>
        <v>0</v>
      </c>
      <c r="BB206">
        <f>+Casos_PN_CORR[[#This Row],[27-abr]]-Casos_PN_CORR[[#This Row],[26-abr]]</f>
        <v>0</v>
      </c>
      <c r="BC206">
        <f>+Casos_PN_CORR[[#This Row],[28-abr]]-Casos_PN_CORR[[#This Row],[27-abr]]</f>
        <v>0</v>
      </c>
      <c r="BD206">
        <f>+Casos_PN_CORR[[#This Row],[29-abr]]-Casos_PN_CORR[[#This Row],[28-abr]]</f>
        <v>0</v>
      </c>
      <c r="BE206">
        <f>+Casos_PN_CORR[[#This Row],[30-abr]]-Casos_PN_CORR[[#This Row],[29-abr]]</f>
        <v>0</v>
      </c>
      <c r="BF206">
        <f>+Casos_PN_CORR[[#This Row],[1-may]]-Casos_PN_CORR[[#This Row],[30-abr]]</f>
        <v>0</v>
      </c>
      <c r="BG206">
        <f>+Casos_PN_CORR[[#This Row],[2-may]]-Casos_PN_CORR[[#This Row],[1-may]]</f>
        <v>0</v>
      </c>
      <c r="BH206">
        <f>+Casos_PN_CORR[[#This Row],[3-may]]-Casos_PN_CORR[[#This Row],[2-may]]</f>
        <v>0</v>
      </c>
      <c r="BI206">
        <f>+Casos_PN_CORR[[#This Row],[4-may]]-Casos_PN_CORR[[#This Row],[3-may]]</f>
        <v>0</v>
      </c>
      <c r="BJ206">
        <f>+Casos_PN_CORR[[#This Row],[5-may]]-Casos_PN_CORR[[#This Row],[4-may]]</f>
        <v>0</v>
      </c>
      <c r="BK206">
        <f>+Casos_PN_CORR[[#This Row],[6-may]]-Casos_PN_CORR[[#This Row],[5-may]]</f>
        <v>0</v>
      </c>
      <c r="BL206">
        <f>+Casos_PN_CORR[[#This Row],[7-may]]-Casos_PN_CORR[[#This Row],[6-may]]</f>
        <v>0</v>
      </c>
      <c r="BM206">
        <f>+Casos_PN_CORR[[#This Row],[8-may]]-Casos_PN_CORR[[#This Row],[7-may]]</f>
        <v>0</v>
      </c>
      <c r="BN206">
        <f>+Casos_PN_CORR[[#This Row],[9-may]]-Casos_PN_CORR[[#This Row],[8-may]]</f>
        <v>0</v>
      </c>
      <c r="BO206">
        <f>+Casos_PN_CORR[[#This Row],[10-may]]-Casos_PN_CORR[[#This Row],[9-may]]</f>
        <v>0</v>
      </c>
      <c r="BP206">
        <f>+Casos_PN_CORR[[#This Row],[11-may]]-Casos_PN_CORR[[#This Row],[10-may]]</f>
        <v>0</v>
      </c>
      <c r="BQ206">
        <f>+Casos_PN_CORR[[#This Row],[12-may]]-Casos_PN_CORR[[#This Row],[11-may]]</f>
        <v>0</v>
      </c>
      <c r="BR206">
        <f>+Casos_PN_CORR[[#This Row],[13-may]]-Casos_PN_CORR[[#This Row],[12-may]]</f>
        <v>0</v>
      </c>
      <c r="BS206">
        <f>+Casos_PN_CORR[[#This Row],[14-may]]-Casos_PN_CORR[[#This Row],[13-may]]</f>
        <v>0</v>
      </c>
      <c r="BT206">
        <f>+Casos_PN_CORR[[#This Row],[15-may]]-Casos_PN_CORR[[#This Row],[14-may]]</f>
        <v>0</v>
      </c>
      <c r="BU206">
        <f>+Casos_PN_CORR[[#This Row],[16-may]]-Casos_PN_CORR[[#This Row],[15-may]]</f>
        <v>0</v>
      </c>
      <c r="BV206">
        <f>+Casos_PN_CORR[[#This Row],[17-may]]-Casos_PN_CORR[[#This Row],[16-may]]</f>
        <v>0</v>
      </c>
      <c r="BW206">
        <f>+Casos_PN_CORR[[#This Row],[18-may]]-Casos_PN_CORR[[#This Row],[17-may]]</f>
        <v>0</v>
      </c>
      <c r="BX206">
        <f>+Casos_PN_CORR[[#This Row],[19-may]]-Casos_PN_CORR[[#This Row],[18-may]]</f>
        <v>0</v>
      </c>
      <c r="BY206">
        <f>+Casos_PN_CORR[[#This Row],[20-may]]-Casos_PN_CORR[[#This Row],[19-may]]</f>
        <v>0</v>
      </c>
      <c r="BZ206">
        <f>+Casos_PN_CORR[[#This Row],[21-may]]-Casos_PN_CORR[[#This Row],[20-may]]</f>
        <v>0</v>
      </c>
      <c r="CA206">
        <f>+Casos_PN_CORR[[#This Row],[22-may]]-Casos_PN_CORR[[#This Row],[21-may]]</f>
        <v>0</v>
      </c>
      <c r="CB206">
        <f>+Casos_PN_CORR[[#This Row],[23-may]]-Casos_PN_CORR[[#This Row],[22-may]]</f>
        <v>0</v>
      </c>
      <c r="CC206">
        <f>+Casos_PN_CORR[[#This Row],[24-may]]-Casos_PN_CORR[[#This Row],[23-may]]</f>
        <v>0</v>
      </c>
      <c r="CD206">
        <f>+Casos_PN_CORR[[#This Row],[25-may]]-Casos_PN_CORR[[#This Row],[24-may]]</f>
        <v>0</v>
      </c>
      <c r="CE206">
        <f>+Casos_PN_CORR[[#This Row],[26-may]]-Casos_PN_CORR[[#This Row],[25-may]]</f>
        <v>0</v>
      </c>
      <c r="CF206">
        <f>+Casos_PN_CORR[[#This Row],[27-may]]-Casos_PN_CORR[[#This Row],[26-may]]</f>
        <v>0</v>
      </c>
      <c r="CG206">
        <f>+Casos_PN_CORR[[#This Row],[28-may]]-Casos_PN_CORR[[#This Row],[27-may]]</f>
        <v>0</v>
      </c>
      <c r="CH206">
        <f>+Casos_PN_CORR[[#This Row],[29-may]]-Casos_PN_CORR[[#This Row],[28-may]]</f>
        <v>0</v>
      </c>
      <c r="CI206">
        <f>+Casos_PN_CORR[[#This Row],[30-may]]-Casos_PN_CORR[[#This Row],[29-may]]</f>
        <v>0</v>
      </c>
      <c r="CJ206">
        <f>+Casos_PN_CORR[[#This Row],[31-may]]-Casos_PN_CORR[[#This Row],[30-may]]</f>
        <v>0</v>
      </c>
      <c r="CK206">
        <f>+Casos_PN_CORR[[#This Row],[1-jun]]-Casos_PN_CORR[[#This Row],[31-may]]</f>
        <v>0</v>
      </c>
      <c r="CL206">
        <f>+Casos_PN_CORR[[#This Row],[2-jun]]-Casos_PN_CORR[[#This Row],[1-jun]]</f>
        <v>0</v>
      </c>
      <c r="CM206">
        <f>+Casos_PN_CORR[[#This Row],[3-jun]]-Casos_PN_CORR[[#This Row],[2-jun]]</f>
        <v>0</v>
      </c>
      <c r="CN206">
        <f>+Casos_PN_CORR[[#This Row],[4-jun]]-Casos_PN_CORR[[#This Row],[3-jun]]</f>
        <v>0</v>
      </c>
      <c r="CO206">
        <f>+Casos_PN_CORR[[#This Row],[5-jun]]-Casos_PN_CORR[[#This Row],[4-jun]]</f>
        <v>0</v>
      </c>
      <c r="CP206">
        <f>+Casos_PN_CORR[[#This Row],[6-jun]]-Casos_PN_CORR[[#This Row],[5-jun]]</f>
        <v>0</v>
      </c>
    </row>
    <row r="207" spans="1:94">
      <c r="A207">
        <v>20108</v>
      </c>
      <c r="B207" s="2" t="s">
        <v>110</v>
      </c>
      <c r="C207" s="2" t="s">
        <v>111</v>
      </c>
      <c r="D207" s="2" t="s">
        <v>364</v>
      </c>
      <c r="E207" s="4">
        <f t="shared" si="3"/>
        <v>0</v>
      </c>
      <c r="F207">
        <f>+Casos_PN_CORR[[#This Row],[10-mar]]</f>
        <v>0</v>
      </c>
      <c r="G207">
        <f>+Casos_PN_CORR[[#This Row],[11-mar]]-Casos_PN_CORR[[#This Row],[10-mar]]</f>
        <v>0</v>
      </c>
      <c r="H207">
        <f>+Casos_PN_CORR[[#This Row],[12-mar]]-Casos_PN_CORR[[#This Row],[11-mar]]</f>
        <v>0</v>
      </c>
      <c r="I207">
        <f>+Casos_PN_CORR[[#This Row],[13-mar]]-Casos_PN_CORR[[#This Row],[12-mar]]</f>
        <v>0</v>
      </c>
      <c r="J207">
        <f>+Casos_PN_CORR[[#This Row],[14-mar]]-Casos_PN_CORR[[#This Row],[13-mar]]</f>
        <v>0</v>
      </c>
      <c r="K207">
        <f>+Casos_PN_CORR[[#This Row],[15-mar]]-Casos_PN_CORR[[#This Row],[14-mar]]</f>
        <v>0</v>
      </c>
      <c r="L207">
        <f>+Casos_PN_CORR[[#This Row],[16-mar]]-Casos_PN_CORR[[#This Row],[15-mar]]</f>
        <v>0</v>
      </c>
      <c r="M207">
        <f>+Casos_PN_CORR[[#This Row],[17-mar]]-Casos_PN_CORR[[#This Row],[16-mar]]</f>
        <v>0</v>
      </c>
      <c r="N207">
        <f>+Casos_PN_CORR[[#This Row],[18-mar]]-Casos_PN_CORR[[#This Row],[17-mar]]</f>
        <v>0</v>
      </c>
      <c r="O207">
        <f>+Casos_PN_CORR[[#This Row],[19-mar]]-Casos_PN_CORR[[#This Row],[18-mar]]</f>
        <v>0</v>
      </c>
      <c r="P207">
        <f>+Casos_PN_CORR[[#This Row],[20-mar]]-Casos_PN_CORR[[#This Row],[19-mar]]</f>
        <v>0</v>
      </c>
      <c r="Q207">
        <f>+Casos_PN_CORR[[#This Row],[21-mar]]-Casos_PN_CORR[[#This Row],[20-mar]]</f>
        <v>0</v>
      </c>
      <c r="R207">
        <f>+Casos_PN_CORR[[#This Row],[22-mar]]-Casos_PN_CORR[[#This Row],[21-mar]]</f>
        <v>0</v>
      </c>
      <c r="S207">
        <f>+Casos_PN_CORR[[#This Row],[23-mar]]-Casos_PN_CORR[[#This Row],[22-mar]]</f>
        <v>0</v>
      </c>
      <c r="T207">
        <f>+Casos_PN_CORR[[#This Row],[24-mar]]-Casos_PN_CORR[[#This Row],[23-mar]]</f>
        <v>0</v>
      </c>
      <c r="U207">
        <f>+Casos_PN_CORR[[#This Row],[25-mar]]-Casos_PN_CORR[[#This Row],[24-mar]]</f>
        <v>0</v>
      </c>
      <c r="V207">
        <f>+Casos_PN_CORR[[#This Row],[26-mar]]-Casos_PN_CORR[[#This Row],[25-mar]]</f>
        <v>0</v>
      </c>
      <c r="W207">
        <f>+Casos_PN_CORR[[#This Row],[27-mar]]-Casos_PN_CORR[[#This Row],[26-mar]]</f>
        <v>0</v>
      </c>
      <c r="X207">
        <f>+Casos_PN_CORR[[#This Row],[28-mar]]-Casos_PN_CORR[[#This Row],[27-mar]]</f>
        <v>0</v>
      </c>
      <c r="Y207">
        <f>+Casos_PN_CORR[[#This Row],[29-mar]]-Casos_PN_CORR[[#This Row],[28-mar]]</f>
        <v>0</v>
      </c>
      <c r="Z207">
        <f>+Casos_PN_CORR[[#This Row],[30-mar]]-Casos_PN_CORR[[#This Row],[29-mar]]</f>
        <v>0</v>
      </c>
      <c r="AA207">
        <f>+Casos_PN_CORR[[#This Row],[31-mar]]-Casos_PN_CORR[[#This Row],[30-mar]]</f>
        <v>0</v>
      </c>
      <c r="AB207">
        <f>+Casos_PN_CORR[[#This Row],[1-abr]]-Casos_PN_CORR[[#This Row],[31-mar]]</f>
        <v>0</v>
      </c>
      <c r="AC207">
        <f>+Casos_PN_CORR[[#This Row],[2-abr]]-Casos_PN_CORR[[#This Row],[1-abr]]</f>
        <v>0</v>
      </c>
      <c r="AD207">
        <f>+Casos_PN_CORR[[#This Row],[3-abr]]-Casos_PN_CORR[[#This Row],[2-abr]]</f>
        <v>0</v>
      </c>
      <c r="AE207">
        <f>+Casos_PN_CORR[[#This Row],[4-abr]]-Casos_PN_CORR[[#This Row],[3-abr]]</f>
        <v>0</v>
      </c>
      <c r="AF207">
        <f>+Casos_PN_CORR[[#This Row],[5-abr]]-Casos_PN_CORR[[#This Row],[4-abr]]</f>
        <v>0</v>
      </c>
      <c r="AG207">
        <f>+Casos_PN_CORR[[#This Row],[6-abr]]-Casos_PN_CORR[[#This Row],[5-abr]]</f>
        <v>0</v>
      </c>
      <c r="AH207">
        <f>+Casos_PN_CORR[[#This Row],[7-abr]]-Casos_PN_CORR[[#This Row],[6-abr]]</f>
        <v>0</v>
      </c>
      <c r="AI207">
        <f>+Casos_PN_CORR[[#This Row],[8-abr]]-Casos_PN_CORR[[#This Row],[7-abr]]</f>
        <v>0</v>
      </c>
      <c r="AJ207">
        <f>+Casos_PN_CORR[[#This Row],[9-abr]]-Casos_PN_CORR[[#This Row],[8-abr]]</f>
        <v>0</v>
      </c>
      <c r="AK207">
        <f>+Casos_PN_CORR[[#This Row],[10-abr]]-Casos_PN_CORR[[#This Row],[9-abr]]</f>
        <v>0</v>
      </c>
      <c r="AL207">
        <f>+Casos_PN_CORR[[#This Row],[11-abr]]-Casos_PN_CORR[[#This Row],[10-abr]]</f>
        <v>0</v>
      </c>
      <c r="AM207">
        <f>+Casos_PN_CORR[[#This Row],[12-abr]]-Casos_PN_CORR[[#This Row],[11-abr]]</f>
        <v>0</v>
      </c>
      <c r="AN207">
        <f>+Casos_PN_CORR[[#This Row],[13-abr]]-Casos_PN_CORR[[#This Row],[12-abr]]</f>
        <v>0</v>
      </c>
      <c r="AO207">
        <f>+Casos_PN_CORR[[#This Row],[14-abr]]-Casos_PN_CORR[[#This Row],[13-abr]]</f>
        <v>0</v>
      </c>
      <c r="AP207">
        <f>+Casos_PN_CORR[[#This Row],[15-abr]]-Casos_PN_CORR[[#This Row],[14-abr]]</f>
        <v>0</v>
      </c>
      <c r="AQ207">
        <f>+Casos_PN_CORR[[#This Row],[16-abr]]-Casos_PN_CORR[[#This Row],[15-abr]]</f>
        <v>0</v>
      </c>
      <c r="AR207">
        <f>+Casos_PN_CORR[[#This Row],[17-abr]]-Casos_PN_CORR[[#This Row],[16-abr]]</f>
        <v>0</v>
      </c>
      <c r="AS207">
        <f>+Casos_PN_CORR[[#This Row],[18-abr]]-Casos_PN_CORR[[#This Row],[17-abr]]</f>
        <v>0</v>
      </c>
      <c r="AT207">
        <f>+Casos_PN_CORR[[#This Row],[19-abr]]-Casos_PN_CORR[[#This Row],[18-abr]]</f>
        <v>0</v>
      </c>
      <c r="AU207">
        <f>+Casos_PN_CORR[[#This Row],[20-abr]]-Casos_PN_CORR[[#This Row],[19-abr]]</f>
        <v>0</v>
      </c>
      <c r="AV207">
        <f>+Casos_PN_CORR[[#This Row],[21-abr]]-Casos_PN_CORR[[#This Row],[20-abr]]</f>
        <v>0</v>
      </c>
      <c r="AW207">
        <f>+Casos_PN_CORR[[#This Row],[22-abr]]-Casos_PN_CORR[[#This Row],[21-abr]]</f>
        <v>0</v>
      </c>
      <c r="AX207">
        <f>+Casos_PN_CORR[[#This Row],[23-abr]]-Casos_PN_CORR[[#This Row],[22-abr]]</f>
        <v>0</v>
      </c>
      <c r="AY207">
        <f>+Casos_PN_CORR[[#This Row],[24-abr]]-Casos_PN_CORR[[#This Row],[23-abr]]</f>
        <v>0</v>
      </c>
      <c r="AZ207">
        <f>+Casos_PN_CORR[[#This Row],[25-abr]]-Casos_PN_CORR[[#This Row],[24-abr]]</f>
        <v>0</v>
      </c>
      <c r="BA207">
        <f>+Casos_PN_CORR[[#This Row],[26-abr]]-Casos_PN_CORR[[#This Row],[25-abr]]</f>
        <v>0</v>
      </c>
      <c r="BB207">
        <f>+Casos_PN_CORR[[#This Row],[27-abr]]-Casos_PN_CORR[[#This Row],[26-abr]]</f>
        <v>0</v>
      </c>
      <c r="BC207">
        <f>+Casos_PN_CORR[[#This Row],[28-abr]]-Casos_PN_CORR[[#This Row],[27-abr]]</f>
        <v>0</v>
      </c>
      <c r="BD207">
        <f>+Casos_PN_CORR[[#This Row],[29-abr]]-Casos_PN_CORR[[#This Row],[28-abr]]</f>
        <v>0</v>
      </c>
      <c r="BE207">
        <f>+Casos_PN_CORR[[#This Row],[30-abr]]-Casos_PN_CORR[[#This Row],[29-abr]]</f>
        <v>0</v>
      </c>
      <c r="BF207">
        <f>+Casos_PN_CORR[[#This Row],[1-may]]-Casos_PN_CORR[[#This Row],[30-abr]]</f>
        <v>0</v>
      </c>
      <c r="BG207">
        <f>+Casos_PN_CORR[[#This Row],[2-may]]-Casos_PN_CORR[[#This Row],[1-may]]</f>
        <v>0</v>
      </c>
      <c r="BH207">
        <f>+Casos_PN_CORR[[#This Row],[3-may]]-Casos_PN_CORR[[#This Row],[2-may]]</f>
        <v>0</v>
      </c>
      <c r="BI207">
        <f>+Casos_PN_CORR[[#This Row],[4-may]]-Casos_PN_CORR[[#This Row],[3-may]]</f>
        <v>0</v>
      </c>
      <c r="BJ207">
        <f>+Casos_PN_CORR[[#This Row],[5-may]]-Casos_PN_CORR[[#This Row],[4-may]]</f>
        <v>0</v>
      </c>
      <c r="BK207">
        <f>+Casos_PN_CORR[[#This Row],[6-may]]-Casos_PN_CORR[[#This Row],[5-may]]</f>
        <v>0</v>
      </c>
      <c r="BL207">
        <f>+Casos_PN_CORR[[#This Row],[7-may]]-Casos_PN_CORR[[#This Row],[6-may]]</f>
        <v>0</v>
      </c>
      <c r="BM207">
        <f>+Casos_PN_CORR[[#This Row],[8-may]]-Casos_PN_CORR[[#This Row],[7-may]]</f>
        <v>0</v>
      </c>
      <c r="BN207">
        <f>+Casos_PN_CORR[[#This Row],[9-may]]-Casos_PN_CORR[[#This Row],[8-may]]</f>
        <v>0</v>
      </c>
      <c r="BO207">
        <f>+Casos_PN_CORR[[#This Row],[10-may]]-Casos_PN_CORR[[#This Row],[9-may]]</f>
        <v>0</v>
      </c>
      <c r="BP207">
        <f>+Casos_PN_CORR[[#This Row],[11-may]]-Casos_PN_CORR[[#This Row],[10-may]]</f>
        <v>0</v>
      </c>
      <c r="BQ207">
        <f>+Casos_PN_CORR[[#This Row],[12-may]]-Casos_PN_CORR[[#This Row],[11-may]]</f>
        <v>0</v>
      </c>
      <c r="BR207">
        <f>+Casos_PN_CORR[[#This Row],[13-may]]-Casos_PN_CORR[[#This Row],[12-may]]</f>
        <v>0</v>
      </c>
      <c r="BS207">
        <f>+Casos_PN_CORR[[#This Row],[14-may]]-Casos_PN_CORR[[#This Row],[13-may]]</f>
        <v>0</v>
      </c>
      <c r="BT207">
        <f>+Casos_PN_CORR[[#This Row],[15-may]]-Casos_PN_CORR[[#This Row],[14-may]]</f>
        <v>0</v>
      </c>
      <c r="BU207">
        <f>+Casos_PN_CORR[[#This Row],[16-may]]-Casos_PN_CORR[[#This Row],[15-may]]</f>
        <v>0</v>
      </c>
      <c r="BV207">
        <f>+Casos_PN_CORR[[#This Row],[17-may]]-Casos_PN_CORR[[#This Row],[16-may]]</f>
        <v>0</v>
      </c>
      <c r="BW207">
        <f>+Casos_PN_CORR[[#This Row],[18-may]]-Casos_PN_CORR[[#This Row],[17-may]]</f>
        <v>0</v>
      </c>
      <c r="BX207">
        <f>+Casos_PN_CORR[[#This Row],[19-may]]-Casos_PN_CORR[[#This Row],[18-may]]</f>
        <v>0</v>
      </c>
      <c r="BY207">
        <f>+Casos_PN_CORR[[#This Row],[20-may]]-Casos_PN_CORR[[#This Row],[19-may]]</f>
        <v>0</v>
      </c>
      <c r="BZ207">
        <f>+Casos_PN_CORR[[#This Row],[21-may]]-Casos_PN_CORR[[#This Row],[20-may]]</f>
        <v>0</v>
      </c>
      <c r="CA207">
        <f>+Casos_PN_CORR[[#This Row],[22-may]]-Casos_PN_CORR[[#This Row],[21-may]]</f>
        <v>0</v>
      </c>
      <c r="CB207">
        <f>+Casos_PN_CORR[[#This Row],[23-may]]-Casos_PN_CORR[[#This Row],[22-may]]</f>
        <v>0</v>
      </c>
      <c r="CC207">
        <f>+Casos_PN_CORR[[#This Row],[24-may]]-Casos_PN_CORR[[#This Row],[23-may]]</f>
        <v>0</v>
      </c>
      <c r="CD207">
        <f>+Casos_PN_CORR[[#This Row],[25-may]]-Casos_PN_CORR[[#This Row],[24-may]]</f>
        <v>0</v>
      </c>
      <c r="CE207">
        <f>+Casos_PN_CORR[[#This Row],[26-may]]-Casos_PN_CORR[[#This Row],[25-may]]</f>
        <v>0</v>
      </c>
      <c r="CF207">
        <f>+Casos_PN_CORR[[#This Row],[27-may]]-Casos_PN_CORR[[#This Row],[26-may]]</f>
        <v>0</v>
      </c>
      <c r="CG207">
        <f>+Casos_PN_CORR[[#This Row],[28-may]]-Casos_PN_CORR[[#This Row],[27-may]]</f>
        <v>0</v>
      </c>
      <c r="CH207">
        <f>+Casos_PN_CORR[[#This Row],[29-may]]-Casos_PN_CORR[[#This Row],[28-may]]</f>
        <v>0</v>
      </c>
      <c r="CI207">
        <f>+Casos_PN_CORR[[#This Row],[30-may]]-Casos_PN_CORR[[#This Row],[29-may]]</f>
        <v>0</v>
      </c>
      <c r="CJ207">
        <f>+Casos_PN_CORR[[#This Row],[31-may]]-Casos_PN_CORR[[#This Row],[30-may]]</f>
        <v>0</v>
      </c>
      <c r="CK207">
        <f>+Casos_PN_CORR[[#This Row],[1-jun]]-Casos_PN_CORR[[#This Row],[31-may]]</f>
        <v>0</v>
      </c>
      <c r="CL207">
        <f>+Casos_PN_CORR[[#This Row],[2-jun]]-Casos_PN_CORR[[#This Row],[1-jun]]</f>
        <v>0</v>
      </c>
      <c r="CM207">
        <f>+Casos_PN_CORR[[#This Row],[3-jun]]-Casos_PN_CORR[[#This Row],[2-jun]]</f>
        <v>0</v>
      </c>
      <c r="CN207">
        <f>+Casos_PN_CORR[[#This Row],[4-jun]]-Casos_PN_CORR[[#This Row],[3-jun]]</f>
        <v>0</v>
      </c>
      <c r="CO207">
        <f>+Casos_PN_CORR[[#This Row],[5-jun]]-Casos_PN_CORR[[#This Row],[4-jun]]</f>
        <v>0</v>
      </c>
      <c r="CP207">
        <f>+Casos_PN_CORR[[#This Row],[6-jun]]-Casos_PN_CORR[[#This Row],[5-jun]]</f>
        <v>0</v>
      </c>
    </row>
    <row r="208" spans="1:94">
      <c r="A208">
        <v>90407</v>
      </c>
      <c r="B208" s="2" t="s">
        <v>139</v>
      </c>
      <c r="C208" s="2" t="s">
        <v>189</v>
      </c>
      <c r="D208" s="2" t="s">
        <v>365</v>
      </c>
      <c r="E208" s="4">
        <f t="shared" si="3"/>
        <v>3</v>
      </c>
      <c r="F208">
        <f>+Casos_PN_CORR[[#This Row],[10-mar]]</f>
        <v>0</v>
      </c>
      <c r="G208">
        <f>+Casos_PN_CORR[[#This Row],[11-mar]]-Casos_PN_CORR[[#This Row],[10-mar]]</f>
        <v>0</v>
      </c>
      <c r="H208">
        <f>+Casos_PN_CORR[[#This Row],[12-mar]]-Casos_PN_CORR[[#This Row],[11-mar]]</f>
        <v>0</v>
      </c>
      <c r="I208">
        <f>+Casos_PN_CORR[[#This Row],[13-mar]]-Casos_PN_CORR[[#This Row],[12-mar]]</f>
        <v>0</v>
      </c>
      <c r="J208">
        <f>+Casos_PN_CORR[[#This Row],[14-mar]]-Casos_PN_CORR[[#This Row],[13-mar]]</f>
        <v>0</v>
      </c>
      <c r="K208">
        <f>+Casos_PN_CORR[[#This Row],[15-mar]]-Casos_PN_CORR[[#This Row],[14-mar]]</f>
        <v>0</v>
      </c>
      <c r="L208">
        <f>+Casos_PN_CORR[[#This Row],[16-mar]]-Casos_PN_CORR[[#This Row],[15-mar]]</f>
        <v>0</v>
      </c>
      <c r="M208">
        <f>+Casos_PN_CORR[[#This Row],[17-mar]]-Casos_PN_CORR[[#This Row],[16-mar]]</f>
        <v>0</v>
      </c>
      <c r="N208">
        <f>+Casos_PN_CORR[[#This Row],[18-mar]]-Casos_PN_CORR[[#This Row],[17-mar]]</f>
        <v>0</v>
      </c>
      <c r="O208">
        <f>+Casos_PN_CORR[[#This Row],[19-mar]]-Casos_PN_CORR[[#This Row],[18-mar]]</f>
        <v>0</v>
      </c>
      <c r="P208">
        <f>+Casos_PN_CORR[[#This Row],[20-mar]]-Casos_PN_CORR[[#This Row],[19-mar]]</f>
        <v>0</v>
      </c>
      <c r="Q208">
        <f>+Casos_PN_CORR[[#This Row],[21-mar]]-Casos_PN_CORR[[#This Row],[20-mar]]</f>
        <v>0</v>
      </c>
      <c r="R208">
        <f>+Casos_PN_CORR[[#This Row],[22-mar]]-Casos_PN_CORR[[#This Row],[21-mar]]</f>
        <v>0</v>
      </c>
      <c r="S208">
        <f>+Casos_PN_CORR[[#This Row],[23-mar]]-Casos_PN_CORR[[#This Row],[22-mar]]</f>
        <v>0</v>
      </c>
      <c r="T208">
        <f>+Casos_PN_CORR[[#This Row],[24-mar]]-Casos_PN_CORR[[#This Row],[23-mar]]</f>
        <v>0</v>
      </c>
      <c r="U208">
        <f>+Casos_PN_CORR[[#This Row],[25-mar]]-Casos_PN_CORR[[#This Row],[24-mar]]</f>
        <v>0</v>
      </c>
      <c r="V208">
        <f>+Casos_PN_CORR[[#This Row],[26-mar]]-Casos_PN_CORR[[#This Row],[25-mar]]</f>
        <v>0</v>
      </c>
      <c r="W208">
        <f>+Casos_PN_CORR[[#This Row],[27-mar]]-Casos_PN_CORR[[#This Row],[26-mar]]</f>
        <v>0</v>
      </c>
      <c r="X208">
        <f>+Casos_PN_CORR[[#This Row],[28-mar]]-Casos_PN_CORR[[#This Row],[27-mar]]</f>
        <v>0</v>
      </c>
      <c r="Y208">
        <f>+Casos_PN_CORR[[#This Row],[29-mar]]-Casos_PN_CORR[[#This Row],[28-mar]]</f>
        <v>0</v>
      </c>
      <c r="Z208">
        <f>+Casos_PN_CORR[[#This Row],[30-mar]]-Casos_PN_CORR[[#This Row],[29-mar]]</f>
        <v>0</v>
      </c>
      <c r="AA208">
        <f>+Casos_PN_CORR[[#This Row],[31-mar]]-Casos_PN_CORR[[#This Row],[30-mar]]</f>
        <v>0</v>
      </c>
      <c r="AB208">
        <f>+Casos_PN_CORR[[#This Row],[1-abr]]-Casos_PN_CORR[[#This Row],[31-mar]]</f>
        <v>0</v>
      </c>
      <c r="AC208">
        <f>+Casos_PN_CORR[[#This Row],[2-abr]]-Casos_PN_CORR[[#This Row],[1-abr]]</f>
        <v>0</v>
      </c>
      <c r="AD208">
        <f>+Casos_PN_CORR[[#This Row],[3-abr]]-Casos_PN_CORR[[#This Row],[2-abr]]</f>
        <v>0</v>
      </c>
      <c r="AE208">
        <f>+Casos_PN_CORR[[#This Row],[4-abr]]-Casos_PN_CORR[[#This Row],[3-abr]]</f>
        <v>0</v>
      </c>
      <c r="AF208">
        <f>+Casos_PN_CORR[[#This Row],[5-abr]]-Casos_PN_CORR[[#This Row],[4-abr]]</f>
        <v>0</v>
      </c>
      <c r="AG208">
        <f>+Casos_PN_CORR[[#This Row],[6-abr]]-Casos_PN_CORR[[#This Row],[5-abr]]</f>
        <v>0</v>
      </c>
      <c r="AH208">
        <f>+Casos_PN_CORR[[#This Row],[7-abr]]-Casos_PN_CORR[[#This Row],[6-abr]]</f>
        <v>0</v>
      </c>
      <c r="AI208">
        <f>+Casos_PN_CORR[[#This Row],[8-abr]]-Casos_PN_CORR[[#This Row],[7-abr]]</f>
        <v>0</v>
      </c>
      <c r="AJ208">
        <f>+Casos_PN_CORR[[#This Row],[9-abr]]-Casos_PN_CORR[[#This Row],[8-abr]]</f>
        <v>0</v>
      </c>
      <c r="AK208">
        <f>+Casos_PN_CORR[[#This Row],[10-abr]]-Casos_PN_CORR[[#This Row],[9-abr]]</f>
        <v>0</v>
      </c>
      <c r="AL208">
        <f>+Casos_PN_CORR[[#This Row],[11-abr]]-Casos_PN_CORR[[#This Row],[10-abr]]</f>
        <v>0</v>
      </c>
      <c r="AM208">
        <f>+Casos_PN_CORR[[#This Row],[12-abr]]-Casos_PN_CORR[[#This Row],[11-abr]]</f>
        <v>0</v>
      </c>
      <c r="AN208">
        <f>+Casos_PN_CORR[[#This Row],[13-abr]]-Casos_PN_CORR[[#This Row],[12-abr]]</f>
        <v>0</v>
      </c>
      <c r="AO208">
        <f>+Casos_PN_CORR[[#This Row],[14-abr]]-Casos_PN_CORR[[#This Row],[13-abr]]</f>
        <v>0</v>
      </c>
      <c r="AP208">
        <f>+Casos_PN_CORR[[#This Row],[15-abr]]-Casos_PN_CORR[[#This Row],[14-abr]]</f>
        <v>0</v>
      </c>
      <c r="AQ208">
        <f>+Casos_PN_CORR[[#This Row],[16-abr]]-Casos_PN_CORR[[#This Row],[15-abr]]</f>
        <v>0</v>
      </c>
      <c r="AR208">
        <f>+Casos_PN_CORR[[#This Row],[17-abr]]-Casos_PN_CORR[[#This Row],[16-abr]]</f>
        <v>0</v>
      </c>
      <c r="AS208">
        <f>+Casos_PN_CORR[[#This Row],[18-abr]]-Casos_PN_CORR[[#This Row],[17-abr]]</f>
        <v>0</v>
      </c>
      <c r="AT208">
        <f>+Casos_PN_CORR[[#This Row],[19-abr]]-Casos_PN_CORR[[#This Row],[18-abr]]</f>
        <v>0</v>
      </c>
      <c r="AU208">
        <f>+Casos_PN_CORR[[#This Row],[20-abr]]-Casos_PN_CORR[[#This Row],[19-abr]]</f>
        <v>0</v>
      </c>
      <c r="AV208">
        <f>+Casos_PN_CORR[[#This Row],[21-abr]]-Casos_PN_CORR[[#This Row],[20-abr]]</f>
        <v>0</v>
      </c>
      <c r="AW208">
        <f>+Casos_PN_CORR[[#This Row],[22-abr]]-Casos_PN_CORR[[#This Row],[21-abr]]</f>
        <v>0</v>
      </c>
      <c r="AX208">
        <f>+Casos_PN_CORR[[#This Row],[23-abr]]-Casos_PN_CORR[[#This Row],[22-abr]]</f>
        <v>0</v>
      </c>
      <c r="AY208">
        <f>+Casos_PN_CORR[[#This Row],[24-abr]]-Casos_PN_CORR[[#This Row],[23-abr]]</f>
        <v>0</v>
      </c>
      <c r="AZ208">
        <f>+Casos_PN_CORR[[#This Row],[25-abr]]-Casos_PN_CORR[[#This Row],[24-abr]]</f>
        <v>0</v>
      </c>
      <c r="BA208">
        <f>+Casos_PN_CORR[[#This Row],[26-abr]]-Casos_PN_CORR[[#This Row],[25-abr]]</f>
        <v>0</v>
      </c>
      <c r="BB208">
        <f>+Casos_PN_CORR[[#This Row],[27-abr]]-Casos_PN_CORR[[#This Row],[26-abr]]</f>
        <v>0</v>
      </c>
      <c r="BC208">
        <f>+Casos_PN_CORR[[#This Row],[28-abr]]-Casos_PN_CORR[[#This Row],[27-abr]]</f>
        <v>0</v>
      </c>
      <c r="BD208">
        <f>+Casos_PN_CORR[[#This Row],[29-abr]]-Casos_PN_CORR[[#This Row],[28-abr]]</f>
        <v>0</v>
      </c>
      <c r="BE208">
        <f>+Casos_PN_CORR[[#This Row],[30-abr]]-Casos_PN_CORR[[#This Row],[29-abr]]</f>
        <v>0</v>
      </c>
      <c r="BF208">
        <f>+Casos_PN_CORR[[#This Row],[1-may]]-Casos_PN_CORR[[#This Row],[30-abr]]</f>
        <v>0</v>
      </c>
      <c r="BG208">
        <f>+Casos_PN_CORR[[#This Row],[2-may]]-Casos_PN_CORR[[#This Row],[1-may]]</f>
        <v>0</v>
      </c>
      <c r="BH208">
        <f>+Casos_PN_CORR[[#This Row],[3-may]]-Casos_PN_CORR[[#This Row],[2-may]]</f>
        <v>0</v>
      </c>
      <c r="BI208">
        <f>+Casos_PN_CORR[[#This Row],[4-may]]-Casos_PN_CORR[[#This Row],[3-may]]</f>
        <v>0</v>
      </c>
      <c r="BJ208">
        <f>+Casos_PN_CORR[[#This Row],[5-may]]-Casos_PN_CORR[[#This Row],[4-may]]</f>
        <v>0</v>
      </c>
      <c r="BK208">
        <f>+Casos_PN_CORR[[#This Row],[6-may]]-Casos_PN_CORR[[#This Row],[5-may]]</f>
        <v>0</v>
      </c>
      <c r="BL208">
        <f>+Casos_PN_CORR[[#This Row],[7-may]]-Casos_PN_CORR[[#This Row],[6-may]]</f>
        <v>0</v>
      </c>
      <c r="BM208">
        <f>+Casos_PN_CORR[[#This Row],[8-may]]-Casos_PN_CORR[[#This Row],[7-may]]</f>
        <v>0</v>
      </c>
      <c r="BN208">
        <f>+Casos_PN_CORR[[#This Row],[9-may]]-Casos_PN_CORR[[#This Row],[8-may]]</f>
        <v>0</v>
      </c>
      <c r="BO208">
        <f>+Casos_PN_CORR[[#This Row],[10-may]]-Casos_PN_CORR[[#This Row],[9-may]]</f>
        <v>0</v>
      </c>
      <c r="BP208">
        <f>+Casos_PN_CORR[[#This Row],[11-may]]-Casos_PN_CORR[[#This Row],[10-may]]</f>
        <v>0</v>
      </c>
      <c r="BQ208">
        <f>+Casos_PN_CORR[[#This Row],[12-may]]-Casos_PN_CORR[[#This Row],[11-may]]</f>
        <v>0</v>
      </c>
      <c r="BR208">
        <f>+Casos_PN_CORR[[#This Row],[13-may]]-Casos_PN_CORR[[#This Row],[12-may]]</f>
        <v>0</v>
      </c>
      <c r="BS208">
        <f>+Casos_PN_CORR[[#This Row],[14-may]]-Casos_PN_CORR[[#This Row],[13-may]]</f>
        <v>0</v>
      </c>
      <c r="BT208">
        <f>+Casos_PN_CORR[[#This Row],[15-may]]-Casos_PN_CORR[[#This Row],[14-may]]</f>
        <v>0</v>
      </c>
      <c r="BU208">
        <f>+Casos_PN_CORR[[#This Row],[16-may]]-Casos_PN_CORR[[#This Row],[15-may]]</f>
        <v>0</v>
      </c>
      <c r="BV208">
        <f>+Casos_PN_CORR[[#This Row],[17-may]]-Casos_PN_CORR[[#This Row],[16-may]]</f>
        <v>0</v>
      </c>
      <c r="BW208">
        <f>+Casos_PN_CORR[[#This Row],[18-may]]-Casos_PN_CORR[[#This Row],[17-may]]</f>
        <v>0</v>
      </c>
      <c r="BX208">
        <f>+Casos_PN_CORR[[#This Row],[19-may]]-Casos_PN_CORR[[#This Row],[18-may]]</f>
        <v>0</v>
      </c>
      <c r="BY208">
        <f>+Casos_PN_CORR[[#This Row],[20-may]]-Casos_PN_CORR[[#This Row],[19-may]]</f>
        <v>0</v>
      </c>
      <c r="BZ208">
        <f>+Casos_PN_CORR[[#This Row],[21-may]]-Casos_PN_CORR[[#This Row],[20-may]]</f>
        <v>0</v>
      </c>
      <c r="CA208">
        <f>+Casos_PN_CORR[[#This Row],[22-may]]-Casos_PN_CORR[[#This Row],[21-may]]</f>
        <v>0</v>
      </c>
      <c r="CB208">
        <f>+Casos_PN_CORR[[#This Row],[23-may]]-Casos_PN_CORR[[#This Row],[22-may]]</f>
        <v>0</v>
      </c>
      <c r="CC208">
        <f>+Casos_PN_CORR[[#This Row],[24-may]]-Casos_PN_CORR[[#This Row],[23-may]]</f>
        <v>0</v>
      </c>
      <c r="CD208">
        <f>+Casos_PN_CORR[[#This Row],[25-may]]-Casos_PN_CORR[[#This Row],[24-may]]</f>
        <v>0</v>
      </c>
      <c r="CE208">
        <f>+Casos_PN_CORR[[#This Row],[26-may]]-Casos_PN_CORR[[#This Row],[25-may]]</f>
        <v>0</v>
      </c>
      <c r="CF208">
        <f>+Casos_PN_CORR[[#This Row],[27-may]]-Casos_PN_CORR[[#This Row],[26-may]]</f>
        <v>0</v>
      </c>
      <c r="CG208">
        <f>+Casos_PN_CORR[[#This Row],[28-may]]-Casos_PN_CORR[[#This Row],[27-may]]</f>
        <v>0</v>
      </c>
      <c r="CH208">
        <f>+Casos_PN_CORR[[#This Row],[29-may]]-Casos_PN_CORR[[#This Row],[28-may]]</f>
        <v>0</v>
      </c>
      <c r="CI208">
        <f>+Casos_PN_CORR[[#This Row],[30-may]]-Casos_PN_CORR[[#This Row],[29-may]]</f>
        <v>0</v>
      </c>
      <c r="CJ208">
        <f>+Casos_PN_CORR[[#This Row],[31-may]]-Casos_PN_CORR[[#This Row],[30-may]]</f>
        <v>0</v>
      </c>
      <c r="CK208">
        <f>+Casos_PN_CORR[[#This Row],[1-jun]]-Casos_PN_CORR[[#This Row],[31-may]]</f>
        <v>0</v>
      </c>
      <c r="CL208">
        <f>+Casos_PN_CORR[[#This Row],[2-jun]]-Casos_PN_CORR[[#This Row],[1-jun]]</f>
        <v>0</v>
      </c>
      <c r="CM208">
        <f>+Casos_PN_CORR[[#This Row],[3-jun]]-Casos_PN_CORR[[#This Row],[2-jun]]</f>
        <v>0</v>
      </c>
      <c r="CN208">
        <f>+Casos_PN_CORR[[#This Row],[4-jun]]-Casos_PN_CORR[[#This Row],[3-jun]]</f>
        <v>0</v>
      </c>
      <c r="CO208">
        <f>+Casos_PN_CORR[[#This Row],[5-jun]]-Casos_PN_CORR[[#This Row],[4-jun]]</f>
        <v>3</v>
      </c>
      <c r="CP208">
        <f>+Casos_PN_CORR[[#This Row],[6-jun]]-Casos_PN_CORR[[#This Row],[5-jun]]</f>
        <v>0</v>
      </c>
    </row>
    <row r="209" spans="1:94">
      <c r="A209">
        <v>130903</v>
      </c>
      <c r="B209" s="2" t="s">
        <v>131</v>
      </c>
      <c r="C209" s="2" t="s">
        <v>357</v>
      </c>
      <c r="D209" s="2" t="s">
        <v>365</v>
      </c>
      <c r="E209" s="4">
        <f t="shared" si="3"/>
        <v>0</v>
      </c>
      <c r="F209">
        <f>+Casos_PN_CORR[[#This Row],[10-mar]]</f>
        <v>0</v>
      </c>
      <c r="G209">
        <f>+Casos_PN_CORR[[#This Row],[11-mar]]-Casos_PN_CORR[[#This Row],[10-mar]]</f>
        <v>0</v>
      </c>
      <c r="H209">
        <f>+Casos_PN_CORR[[#This Row],[12-mar]]-Casos_PN_CORR[[#This Row],[11-mar]]</f>
        <v>0</v>
      </c>
      <c r="I209">
        <f>+Casos_PN_CORR[[#This Row],[13-mar]]-Casos_PN_CORR[[#This Row],[12-mar]]</f>
        <v>0</v>
      </c>
      <c r="J209">
        <f>+Casos_PN_CORR[[#This Row],[14-mar]]-Casos_PN_CORR[[#This Row],[13-mar]]</f>
        <v>0</v>
      </c>
      <c r="K209">
        <f>+Casos_PN_CORR[[#This Row],[15-mar]]-Casos_PN_CORR[[#This Row],[14-mar]]</f>
        <v>0</v>
      </c>
      <c r="L209">
        <f>+Casos_PN_CORR[[#This Row],[16-mar]]-Casos_PN_CORR[[#This Row],[15-mar]]</f>
        <v>0</v>
      </c>
      <c r="M209">
        <f>+Casos_PN_CORR[[#This Row],[17-mar]]-Casos_PN_CORR[[#This Row],[16-mar]]</f>
        <v>0</v>
      </c>
      <c r="N209">
        <f>+Casos_PN_CORR[[#This Row],[18-mar]]-Casos_PN_CORR[[#This Row],[17-mar]]</f>
        <v>0</v>
      </c>
      <c r="O209">
        <f>+Casos_PN_CORR[[#This Row],[19-mar]]-Casos_PN_CORR[[#This Row],[18-mar]]</f>
        <v>0</v>
      </c>
      <c r="P209">
        <f>+Casos_PN_CORR[[#This Row],[20-mar]]-Casos_PN_CORR[[#This Row],[19-mar]]</f>
        <v>0</v>
      </c>
      <c r="Q209">
        <f>+Casos_PN_CORR[[#This Row],[21-mar]]-Casos_PN_CORR[[#This Row],[20-mar]]</f>
        <v>0</v>
      </c>
      <c r="R209">
        <f>+Casos_PN_CORR[[#This Row],[22-mar]]-Casos_PN_CORR[[#This Row],[21-mar]]</f>
        <v>0</v>
      </c>
      <c r="S209">
        <f>+Casos_PN_CORR[[#This Row],[23-mar]]-Casos_PN_CORR[[#This Row],[22-mar]]</f>
        <v>0</v>
      </c>
      <c r="T209">
        <f>+Casos_PN_CORR[[#This Row],[24-mar]]-Casos_PN_CORR[[#This Row],[23-mar]]</f>
        <v>0</v>
      </c>
      <c r="U209">
        <f>+Casos_PN_CORR[[#This Row],[25-mar]]-Casos_PN_CORR[[#This Row],[24-mar]]</f>
        <v>0</v>
      </c>
      <c r="V209">
        <f>+Casos_PN_CORR[[#This Row],[26-mar]]-Casos_PN_CORR[[#This Row],[25-mar]]</f>
        <v>0</v>
      </c>
      <c r="W209">
        <f>+Casos_PN_CORR[[#This Row],[27-mar]]-Casos_PN_CORR[[#This Row],[26-mar]]</f>
        <v>0</v>
      </c>
      <c r="X209">
        <f>+Casos_PN_CORR[[#This Row],[28-mar]]-Casos_PN_CORR[[#This Row],[27-mar]]</f>
        <v>0</v>
      </c>
      <c r="Y209">
        <f>+Casos_PN_CORR[[#This Row],[29-mar]]-Casos_PN_CORR[[#This Row],[28-mar]]</f>
        <v>0</v>
      </c>
      <c r="Z209">
        <f>+Casos_PN_CORR[[#This Row],[30-mar]]-Casos_PN_CORR[[#This Row],[29-mar]]</f>
        <v>0</v>
      </c>
      <c r="AA209">
        <f>+Casos_PN_CORR[[#This Row],[31-mar]]-Casos_PN_CORR[[#This Row],[30-mar]]</f>
        <v>0</v>
      </c>
      <c r="AB209">
        <f>+Casos_PN_CORR[[#This Row],[1-abr]]-Casos_PN_CORR[[#This Row],[31-mar]]</f>
        <v>0</v>
      </c>
      <c r="AC209">
        <f>+Casos_PN_CORR[[#This Row],[2-abr]]-Casos_PN_CORR[[#This Row],[1-abr]]</f>
        <v>0</v>
      </c>
      <c r="AD209">
        <f>+Casos_PN_CORR[[#This Row],[3-abr]]-Casos_PN_CORR[[#This Row],[2-abr]]</f>
        <v>0</v>
      </c>
      <c r="AE209">
        <f>+Casos_PN_CORR[[#This Row],[4-abr]]-Casos_PN_CORR[[#This Row],[3-abr]]</f>
        <v>0</v>
      </c>
      <c r="AF209">
        <f>+Casos_PN_CORR[[#This Row],[5-abr]]-Casos_PN_CORR[[#This Row],[4-abr]]</f>
        <v>0</v>
      </c>
      <c r="AG209">
        <f>+Casos_PN_CORR[[#This Row],[6-abr]]-Casos_PN_CORR[[#This Row],[5-abr]]</f>
        <v>0</v>
      </c>
      <c r="AH209">
        <f>+Casos_PN_CORR[[#This Row],[7-abr]]-Casos_PN_CORR[[#This Row],[6-abr]]</f>
        <v>0</v>
      </c>
      <c r="AI209">
        <f>+Casos_PN_CORR[[#This Row],[8-abr]]-Casos_PN_CORR[[#This Row],[7-abr]]</f>
        <v>0</v>
      </c>
      <c r="AJ209">
        <f>+Casos_PN_CORR[[#This Row],[9-abr]]-Casos_PN_CORR[[#This Row],[8-abr]]</f>
        <v>0</v>
      </c>
      <c r="AK209">
        <f>+Casos_PN_CORR[[#This Row],[10-abr]]-Casos_PN_CORR[[#This Row],[9-abr]]</f>
        <v>0</v>
      </c>
      <c r="AL209">
        <f>+Casos_PN_CORR[[#This Row],[11-abr]]-Casos_PN_CORR[[#This Row],[10-abr]]</f>
        <v>0</v>
      </c>
      <c r="AM209">
        <f>+Casos_PN_CORR[[#This Row],[12-abr]]-Casos_PN_CORR[[#This Row],[11-abr]]</f>
        <v>0</v>
      </c>
      <c r="AN209">
        <f>+Casos_PN_CORR[[#This Row],[13-abr]]-Casos_PN_CORR[[#This Row],[12-abr]]</f>
        <v>0</v>
      </c>
      <c r="AO209">
        <f>+Casos_PN_CORR[[#This Row],[14-abr]]-Casos_PN_CORR[[#This Row],[13-abr]]</f>
        <v>0</v>
      </c>
      <c r="AP209">
        <f>+Casos_PN_CORR[[#This Row],[15-abr]]-Casos_PN_CORR[[#This Row],[14-abr]]</f>
        <v>0</v>
      </c>
      <c r="AQ209">
        <f>+Casos_PN_CORR[[#This Row],[16-abr]]-Casos_PN_CORR[[#This Row],[15-abr]]</f>
        <v>0</v>
      </c>
      <c r="AR209">
        <f>+Casos_PN_CORR[[#This Row],[17-abr]]-Casos_PN_CORR[[#This Row],[16-abr]]</f>
        <v>0</v>
      </c>
      <c r="AS209">
        <f>+Casos_PN_CORR[[#This Row],[18-abr]]-Casos_PN_CORR[[#This Row],[17-abr]]</f>
        <v>0</v>
      </c>
      <c r="AT209">
        <f>+Casos_PN_CORR[[#This Row],[19-abr]]-Casos_PN_CORR[[#This Row],[18-abr]]</f>
        <v>0</v>
      </c>
      <c r="AU209">
        <f>+Casos_PN_CORR[[#This Row],[20-abr]]-Casos_PN_CORR[[#This Row],[19-abr]]</f>
        <v>0</v>
      </c>
      <c r="AV209">
        <f>+Casos_PN_CORR[[#This Row],[21-abr]]-Casos_PN_CORR[[#This Row],[20-abr]]</f>
        <v>0</v>
      </c>
      <c r="AW209">
        <f>+Casos_PN_CORR[[#This Row],[22-abr]]-Casos_PN_CORR[[#This Row],[21-abr]]</f>
        <v>0</v>
      </c>
      <c r="AX209">
        <f>+Casos_PN_CORR[[#This Row],[23-abr]]-Casos_PN_CORR[[#This Row],[22-abr]]</f>
        <v>0</v>
      </c>
      <c r="AY209">
        <f>+Casos_PN_CORR[[#This Row],[24-abr]]-Casos_PN_CORR[[#This Row],[23-abr]]</f>
        <v>0</v>
      </c>
      <c r="AZ209">
        <f>+Casos_PN_CORR[[#This Row],[25-abr]]-Casos_PN_CORR[[#This Row],[24-abr]]</f>
        <v>0</v>
      </c>
      <c r="BA209">
        <f>+Casos_PN_CORR[[#This Row],[26-abr]]-Casos_PN_CORR[[#This Row],[25-abr]]</f>
        <v>0</v>
      </c>
      <c r="BB209">
        <f>+Casos_PN_CORR[[#This Row],[27-abr]]-Casos_PN_CORR[[#This Row],[26-abr]]</f>
        <v>0</v>
      </c>
      <c r="BC209">
        <f>+Casos_PN_CORR[[#This Row],[28-abr]]-Casos_PN_CORR[[#This Row],[27-abr]]</f>
        <v>0</v>
      </c>
      <c r="BD209">
        <f>+Casos_PN_CORR[[#This Row],[29-abr]]-Casos_PN_CORR[[#This Row],[28-abr]]</f>
        <v>0</v>
      </c>
      <c r="BE209">
        <f>+Casos_PN_CORR[[#This Row],[30-abr]]-Casos_PN_CORR[[#This Row],[29-abr]]</f>
        <v>0</v>
      </c>
      <c r="BF209">
        <f>+Casos_PN_CORR[[#This Row],[1-may]]-Casos_PN_CORR[[#This Row],[30-abr]]</f>
        <v>0</v>
      </c>
      <c r="BG209">
        <f>+Casos_PN_CORR[[#This Row],[2-may]]-Casos_PN_CORR[[#This Row],[1-may]]</f>
        <v>0</v>
      </c>
      <c r="BH209">
        <f>+Casos_PN_CORR[[#This Row],[3-may]]-Casos_PN_CORR[[#This Row],[2-may]]</f>
        <v>0</v>
      </c>
      <c r="BI209">
        <f>+Casos_PN_CORR[[#This Row],[4-may]]-Casos_PN_CORR[[#This Row],[3-may]]</f>
        <v>0</v>
      </c>
      <c r="BJ209">
        <f>+Casos_PN_CORR[[#This Row],[5-may]]-Casos_PN_CORR[[#This Row],[4-may]]</f>
        <v>0</v>
      </c>
      <c r="BK209">
        <f>+Casos_PN_CORR[[#This Row],[6-may]]-Casos_PN_CORR[[#This Row],[5-may]]</f>
        <v>0</v>
      </c>
      <c r="BL209">
        <f>+Casos_PN_CORR[[#This Row],[7-may]]-Casos_PN_CORR[[#This Row],[6-may]]</f>
        <v>0</v>
      </c>
      <c r="BM209">
        <f>+Casos_PN_CORR[[#This Row],[8-may]]-Casos_PN_CORR[[#This Row],[7-may]]</f>
        <v>0</v>
      </c>
      <c r="BN209">
        <f>+Casos_PN_CORR[[#This Row],[9-may]]-Casos_PN_CORR[[#This Row],[8-may]]</f>
        <v>0</v>
      </c>
      <c r="BO209">
        <f>+Casos_PN_CORR[[#This Row],[10-may]]-Casos_PN_CORR[[#This Row],[9-may]]</f>
        <v>0</v>
      </c>
      <c r="BP209">
        <f>+Casos_PN_CORR[[#This Row],[11-may]]-Casos_PN_CORR[[#This Row],[10-may]]</f>
        <v>0</v>
      </c>
      <c r="BQ209">
        <f>+Casos_PN_CORR[[#This Row],[12-may]]-Casos_PN_CORR[[#This Row],[11-may]]</f>
        <v>0</v>
      </c>
      <c r="BR209">
        <f>+Casos_PN_CORR[[#This Row],[13-may]]-Casos_PN_CORR[[#This Row],[12-may]]</f>
        <v>0</v>
      </c>
      <c r="BS209">
        <f>+Casos_PN_CORR[[#This Row],[14-may]]-Casos_PN_CORR[[#This Row],[13-may]]</f>
        <v>0</v>
      </c>
      <c r="BT209">
        <f>+Casos_PN_CORR[[#This Row],[15-may]]-Casos_PN_CORR[[#This Row],[14-may]]</f>
        <v>0</v>
      </c>
      <c r="BU209">
        <f>+Casos_PN_CORR[[#This Row],[16-may]]-Casos_PN_CORR[[#This Row],[15-may]]</f>
        <v>0</v>
      </c>
      <c r="BV209">
        <f>+Casos_PN_CORR[[#This Row],[17-may]]-Casos_PN_CORR[[#This Row],[16-may]]</f>
        <v>0</v>
      </c>
      <c r="BW209">
        <f>+Casos_PN_CORR[[#This Row],[18-may]]-Casos_PN_CORR[[#This Row],[17-may]]</f>
        <v>0</v>
      </c>
      <c r="BX209">
        <f>+Casos_PN_CORR[[#This Row],[19-may]]-Casos_PN_CORR[[#This Row],[18-may]]</f>
        <v>0</v>
      </c>
      <c r="BY209">
        <f>+Casos_PN_CORR[[#This Row],[20-may]]-Casos_PN_CORR[[#This Row],[19-may]]</f>
        <v>0</v>
      </c>
      <c r="BZ209">
        <f>+Casos_PN_CORR[[#This Row],[21-may]]-Casos_PN_CORR[[#This Row],[20-may]]</f>
        <v>0</v>
      </c>
      <c r="CA209">
        <f>+Casos_PN_CORR[[#This Row],[22-may]]-Casos_PN_CORR[[#This Row],[21-may]]</f>
        <v>0</v>
      </c>
      <c r="CB209">
        <f>+Casos_PN_CORR[[#This Row],[23-may]]-Casos_PN_CORR[[#This Row],[22-may]]</f>
        <v>0</v>
      </c>
      <c r="CC209">
        <f>+Casos_PN_CORR[[#This Row],[24-may]]-Casos_PN_CORR[[#This Row],[23-may]]</f>
        <v>0</v>
      </c>
      <c r="CD209">
        <f>+Casos_PN_CORR[[#This Row],[25-may]]-Casos_PN_CORR[[#This Row],[24-may]]</f>
        <v>0</v>
      </c>
      <c r="CE209">
        <f>+Casos_PN_CORR[[#This Row],[26-may]]-Casos_PN_CORR[[#This Row],[25-may]]</f>
        <v>0</v>
      </c>
      <c r="CF209">
        <f>+Casos_PN_CORR[[#This Row],[27-may]]-Casos_PN_CORR[[#This Row],[26-may]]</f>
        <v>0</v>
      </c>
      <c r="CG209">
        <f>+Casos_PN_CORR[[#This Row],[28-may]]-Casos_PN_CORR[[#This Row],[27-may]]</f>
        <v>0</v>
      </c>
      <c r="CH209">
        <f>+Casos_PN_CORR[[#This Row],[29-may]]-Casos_PN_CORR[[#This Row],[28-may]]</f>
        <v>0</v>
      </c>
      <c r="CI209">
        <f>+Casos_PN_CORR[[#This Row],[30-may]]-Casos_PN_CORR[[#This Row],[29-may]]</f>
        <v>0</v>
      </c>
      <c r="CJ209">
        <f>+Casos_PN_CORR[[#This Row],[31-may]]-Casos_PN_CORR[[#This Row],[30-may]]</f>
        <v>0</v>
      </c>
      <c r="CK209">
        <f>+Casos_PN_CORR[[#This Row],[1-jun]]-Casos_PN_CORR[[#This Row],[31-may]]</f>
        <v>0</v>
      </c>
      <c r="CL209">
        <f>+Casos_PN_CORR[[#This Row],[2-jun]]-Casos_PN_CORR[[#This Row],[1-jun]]</f>
        <v>0</v>
      </c>
      <c r="CM209">
        <f>+Casos_PN_CORR[[#This Row],[3-jun]]-Casos_PN_CORR[[#This Row],[2-jun]]</f>
        <v>0</v>
      </c>
      <c r="CN209">
        <f>+Casos_PN_CORR[[#This Row],[4-jun]]-Casos_PN_CORR[[#This Row],[3-jun]]</f>
        <v>0</v>
      </c>
      <c r="CO209">
        <f>+Casos_PN_CORR[[#This Row],[5-jun]]-Casos_PN_CORR[[#This Row],[4-jun]]</f>
        <v>0</v>
      </c>
      <c r="CP209">
        <f>+Casos_PN_CORR[[#This Row],[6-jun]]-Casos_PN_CORR[[#This Row],[5-jun]]</f>
        <v>0</v>
      </c>
    </row>
    <row r="210" spans="1:94">
      <c r="A210">
        <v>130406</v>
      </c>
      <c r="B210" s="2" t="s">
        <v>131</v>
      </c>
      <c r="C210" s="2" t="s">
        <v>178</v>
      </c>
      <c r="D210" s="2" t="s">
        <v>366</v>
      </c>
      <c r="E210" s="4">
        <f t="shared" si="3"/>
        <v>0</v>
      </c>
      <c r="F210">
        <f>+Casos_PN_CORR[[#This Row],[10-mar]]</f>
        <v>0</v>
      </c>
      <c r="G210">
        <f>+Casos_PN_CORR[[#This Row],[11-mar]]-Casos_PN_CORR[[#This Row],[10-mar]]</f>
        <v>0</v>
      </c>
      <c r="H210">
        <f>+Casos_PN_CORR[[#This Row],[12-mar]]-Casos_PN_CORR[[#This Row],[11-mar]]</f>
        <v>0</v>
      </c>
      <c r="I210">
        <f>+Casos_PN_CORR[[#This Row],[13-mar]]-Casos_PN_CORR[[#This Row],[12-mar]]</f>
        <v>0</v>
      </c>
      <c r="J210">
        <f>+Casos_PN_CORR[[#This Row],[14-mar]]-Casos_PN_CORR[[#This Row],[13-mar]]</f>
        <v>0</v>
      </c>
      <c r="K210">
        <f>+Casos_PN_CORR[[#This Row],[15-mar]]-Casos_PN_CORR[[#This Row],[14-mar]]</f>
        <v>0</v>
      </c>
      <c r="L210">
        <f>+Casos_PN_CORR[[#This Row],[16-mar]]-Casos_PN_CORR[[#This Row],[15-mar]]</f>
        <v>0</v>
      </c>
      <c r="M210">
        <f>+Casos_PN_CORR[[#This Row],[17-mar]]-Casos_PN_CORR[[#This Row],[16-mar]]</f>
        <v>0</v>
      </c>
      <c r="N210">
        <f>+Casos_PN_CORR[[#This Row],[18-mar]]-Casos_PN_CORR[[#This Row],[17-mar]]</f>
        <v>0</v>
      </c>
      <c r="O210">
        <f>+Casos_PN_CORR[[#This Row],[19-mar]]-Casos_PN_CORR[[#This Row],[18-mar]]</f>
        <v>0</v>
      </c>
      <c r="P210">
        <f>+Casos_PN_CORR[[#This Row],[20-mar]]-Casos_PN_CORR[[#This Row],[19-mar]]</f>
        <v>0</v>
      </c>
      <c r="Q210">
        <f>+Casos_PN_CORR[[#This Row],[21-mar]]-Casos_PN_CORR[[#This Row],[20-mar]]</f>
        <v>0</v>
      </c>
      <c r="R210">
        <f>+Casos_PN_CORR[[#This Row],[22-mar]]-Casos_PN_CORR[[#This Row],[21-mar]]</f>
        <v>0</v>
      </c>
      <c r="S210">
        <f>+Casos_PN_CORR[[#This Row],[23-mar]]-Casos_PN_CORR[[#This Row],[22-mar]]</f>
        <v>0</v>
      </c>
      <c r="T210">
        <f>+Casos_PN_CORR[[#This Row],[24-mar]]-Casos_PN_CORR[[#This Row],[23-mar]]</f>
        <v>0</v>
      </c>
      <c r="U210">
        <f>+Casos_PN_CORR[[#This Row],[25-mar]]-Casos_PN_CORR[[#This Row],[24-mar]]</f>
        <v>0</v>
      </c>
      <c r="V210">
        <f>+Casos_PN_CORR[[#This Row],[26-mar]]-Casos_PN_CORR[[#This Row],[25-mar]]</f>
        <v>0</v>
      </c>
      <c r="W210">
        <f>+Casos_PN_CORR[[#This Row],[27-mar]]-Casos_PN_CORR[[#This Row],[26-mar]]</f>
        <v>0</v>
      </c>
      <c r="X210">
        <f>+Casos_PN_CORR[[#This Row],[28-mar]]-Casos_PN_CORR[[#This Row],[27-mar]]</f>
        <v>0</v>
      </c>
      <c r="Y210">
        <f>+Casos_PN_CORR[[#This Row],[29-mar]]-Casos_PN_CORR[[#This Row],[28-mar]]</f>
        <v>0</v>
      </c>
      <c r="Z210">
        <f>+Casos_PN_CORR[[#This Row],[30-mar]]-Casos_PN_CORR[[#This Row],[29-mar]]</f>
        <v>0</v>
      </c>
      <c r="AA210">
        <f>+Casos_PN_CORR[[#This Row],[31-mar]]-Casos_PN_CORR[[#This Row],[30-mar]]</f>
        <v>0</v>
      </c>
      <c r="AB210">
        <f>+Casos_PN_CORR[[#This Row],[1-abr]]-Casos_PN_CORR[[#This Row],[31-mar]]</f>
        <v>0</v>
      </c>
      <c r="AC210">
        <f>+Casos_PN_CORR[[#This Row],[2-abr]]-Casos_PN_CORR[[#This Row],[1-abr]]</f>
        <v>0</v>
      </c>
      <c r="AD210">
        <f>+Casos_PN_CORR[[#This Row],[3-abr]]-Casos_PN_CORR[[#This Row],[2-abr]]</f>
        <v>0</v>
      </c>
      <c r="AE210">
        <f>+Casos_PN_CORR[[#This Row],[4-abr]]-Casos_PN_CORR[[#This Row],[3-abr]]</f>
        <v>0</v>
      </c>
      <c r="AF210">
        <f>+Casos_PN_CORR[[#This Row],[5-abr]]-Casos_PN_CORR[[#This Row],[4-abr]]</f>
        <v>0</v>
      </c>
      <c r="AG210">
        <f>+Casos_PN_CORR[[#This Row],[6-abr]]-Casos_PN_CORR[[#This Row],[5-abr]]</f>
        <v>0</v>
      </c>
      <c r="AH210">
        <f>+Casos_PN_CORR[[#This Row],[7-abr]]-Casos_PN_CORR[[#This Row],[6-abr]]</f>
        <v>0</v>
      </c>
      <c r="AI210">
        <f>+Casos_PN_CORR[[#This Row],[8-abr]]-Casos_PN_CORR[[#This Row],[7-abr]]</f>
        <v>0</v>
      </c>
      <c r="AJ210">
        <f>+Casos_PN_CORR[[#This Row],[9-abr]]-Casos_PN_CORR[[#This Row],[8-abr]]</f>
        <v>0</v>
      </c>
      <c r="AK210">
        <f>+Casos_PN_CORR[[#This Row],[10-abr]]-Casos_PN_CORR[[#This Row],[9-abr]]</f>
        <v>0</v>
      </c>
      <c r="AL210">
        <f>+Casos_PN_CORR[[#This Row],[11-abr]]-Casos_PN_CORR[[#This Row],[10-abr]]</f>
        <v>0</v>
      </c>
      <c r="AM210">
        <f>+Casos_PN_CORR[[#This Row],[12-abr]]-Casos_PN_CORR[[#This Row],[11-abr]]</f>
        <v>0</v>
      </c>
      <c r="AN210">
        <f>+Casos_PN_CORR[[#This Row],[13-abr]]-Casos_PN_CORR[[#This Row],[12-abr]]</f>
        <v>0</v>
      </c>
      <c r="AO210">
        <f>+Casos_PN_CORR[[#This Row],[14-abr]]-Casos_PN_CORR[[#This Row],[13-abr]]</f>
        <v>0</v>
      </c>
      <c r="AP210">
        <f>+Casos_PN_CORR[[#This Row],[15-abr]]-Casos_PN_CORR[[#This Row],[14-abr]]</f>
        <v>0</v>
      </c>
      <c r="AQ210">
        <f>+Casos_PN_CORR[[#This Row],[16-abr]]-Casos_PN_CORR[[#This Row],[15-abr]]</f>
        <v>0</v>
      </c>
      <c r="AR210">
        <f>+Casos_PN_CORR[[#This Row],[17-abr]]-Casos_PN_CORR[[#This Row],[16-abr]]</f>
        <v>0</v>
      </c>
      <c r="AS210">
        <f>+Casos_PN_CORR[[#This Row],[18-abr]]-Casos_PN_CORR[[#This Row],[17-abr]]</f>
        <v>0</v>
      </c>
      <c r="AT210">
        <f>+Casos_PN_CORR[[#This Row],[19-abr]]-Casos_PN_CORR[[#This Row],[18-abr]]</f>
        <v>0</v>
      </c>
      <c r="AU210">
        <f>+Casos_PN_CORR[[#This Row],[20-abr]]-Casos_PN_CORR[[#This Row],[19-abr]]</f>
        <v>0</v>
      </c>
      <c r="AV210">
        <f>+Casos_PN_CORR[[#This Row],[21-abr]]-Casos_PN_CORR[[#This Row],[20-abr]]</f>
        <v>0</v>
      </c>
      <c r="AW210">
        <f>+Casos_PN_CORR[[#This Row],[22-abr]]-Casos_PN_CORR[[#This Row],[21-abr]]</f>
        <v>0</v>
      </c>
      <c r="AX210">
        <f>+Casos_PN_CORR[[#This Row],[23-abr]]-Casos_PN_CORR[[#This Row],[22-abr]]</f>
        <v>0</v>
      </c>
      <c r="AY210">
        <f>+Casos_PN_CORR[[#This Row],[24-abr]]-Casos_PN_CORR[[#This Row],[23-abr]]</f>
        <v>0</v>
      </c>
      <c r="AZ210">
        <f>+Casos_PN_CORR[[#This Row],[25-abr]]-Casos_PN_CORR[[#This Row],[24-abr]]</f>
        <v>0</v>
      </c>
      <c r="BA210">
        <f>+Casos_PN_CORR[[#This Row],[26-abr]]-Casos_PN_CORR[[#This Row],[25-abr]]</f>
        <v>0</v>
      </c>
      <c r="BB210">
        <f>+Casos_PN_CORR[[#This Row],[27-abr]]-Casos_PN_CORR[[#This Row],[26-abr]]</f>
        <v>0</v>
      </c>
      <c r="BC210">
        <f>+Casos_PN_CORR[[#This Row],[28-abr]]-Casos_PN_CORR[[#This Row],[27-abr]]</f>
        <v>0</v>
      </c>
      <c r="BD210">
        <f>+Casos_PN_CORR[[#This Row],[29-abr]]-Casos_PN_CORR[[#This Row],[28-abr]]</f>
        <v>0</v>
      </c>
      <c r="BE210">
        <f>+Casos_PN_CORR[[#This Row],[30-abr]]-Casos_PN_CORR[[#This Row],[29-abr]]</f>
        <v>0</v>
      </c>
      <c r="BF210">
        <f>+Casos_PN_CORR[[#This Row],[1-may]]-Casos_PN_CORR[[#This Row],[30-abr]]</f>
        <v>0</v>
      </c>
      <c r="BG210">
        <f>+Casos_PN_CORR[[#This Row],[2-may]]-Casos_PN_CORR[[#This Row],[1-may]]</f>
        <v>0</v>
      </c>
      <c r="BH210">
        <f>+Casos_PN_CORR[[#This Row],[3-may]]-Casos_PN_CORR[[#This Row],[2-may]]</f>
        <v>0</v>
      </c>
      <c r="BI210">
        <f>+Casos_PN_CORR[[#This Row],[4-may]]-Casos_PN_CORR[[#This Row],[3-may]]</f>
        <v>0</v>
      </c>
      <c r="BJ210">
        <f>+Casos_PN_CORR[[#This Row],[5-may]]-Casos_PN_CORR[[#This Row],[4-may]]</f>
        <v>0</v>
      </c>
      <c r="BK210">
        <f>+Casos_PN_CORR[[#This Row],[6-may]]-Casos_PN_CORR[[#This Row],[5-may]]</f>
        <v>0</v>
      </c>
      <c r="BL210">
        <f>+Casos_PN_CORR[[#This Row],[7-may]]-Casos_PN_CORR[[#This Row],[6-may]]</f>
        <v>0</v>
      </c>
      <c r="BM210">
        <f>+Casos_PN_CORR[[#This Row],[8-may]]-Casos_PN_CORR[[#This Row],[7-may]]</f>
        <v>0</v>
      </c>
      <c r="BN210">
        <f>+Casos_PN_CORR[[#This Row],[9-may]]-Casos_PN_CORR[[#This Row],[8-may]]</f>
        <v>0</v>
      </c>
      <c r="BO210">
        <f>+Casos_PN_CORR[[#This Row],[10-may]]-Casos_PN_CORR[[#This Row],[9-may]]</f>
        <v>0</v>
      </c>
      <c r="BP210">
        <f>+Casos_PN_CORR[[#This Row],[11-may]]-Casos_PN_CORR[[#This Row],[10-may]]</f>
        <v>0</v>
      </c>
      <c r="BQ210">
        <f>+Casos_PN_CORR[[#This Row],[12-may]]-Casos_PN_CORR[[#This Row],[11-may]]</f>
        <v>0</v>
      </c>
      <c r="BR210">
        <f>+Casos_PN_CORR[[#This Row],[13-may]]-Casos_PN_CORR[[#This Row],[12-may]]</f>
        <v>0</v>
      </c>
      <c r="BS210">
        <f>+Casos_PN_CORR[[#This Row],[14-may]]-Casos_PN_CORR[[#This Row],[13-may]]</f>
        <v>0</v>
      </c>
      <c r="BT210">
        <f>+Casos_PN_CORR[[#This Row],[15-may]]-Casos_PN_CORR[[#This Row],[14-may]]</f>
        <v>0</v>
      </c>
      <c r="BU210">
        <f>+Casos_PN_CORR[[#This Row],[16-may]]-Casos_PN_CORR[[#This Row],[15-may]]</f>
        <v>0</v>
      </c>
      <c r="BV210">
        <f>+Casos_PN_CORR[[#This Row],[17-may]]-Casos_PN_CORR[[#This Row],[16-may]]</f>
        <v>0</v>
      </c>
      <c r="BW210">
        <f>+Casos_PN_CORR[[#This Row],[18-may]]-Casos_PN_CORR[[#This Row],[17-may]]</f>
        <v>0</v>
      </c>
      <c r="BX210">
        <f>+Casos_PN_CORR[[#This Row],[19-may]]-Casos_PN_CORR[[#This Row],[18-may]]</f>
        <v>0</v>
      </c>
      <c r="BY210">
        <f>+Casos_PN_CORR[[#This Row],[20-may]]-Casos_PN_CORR[[#This Row],[19-may]]</f>
        <v>0</v>
      </c>
      <c r="BZ210">
        <f>+Casos_PN_CORR[[#This Row],[21-may]]-Casos_PN_CORR[[#This Row],[20-may]]</f>
        <v>0</v>
      </c>
      <c r="CA210">
        <f>+Casos_PN_CORR[[#This Row],[22-may]]-Casos_PN_CORR[[#This Row],[21-may]]</f>
        <v>0</v>
      </c>
      <c r="CB210">
        <f>+Casos_PN_CORR[[#This Row],[23-may]]-Casos_PN_CORR[[#This Row],[22-may]]</f>
        <v>0</v>
      </c>
      <c r="CC210">
        <f>+Casos_PN_CORR[[#This Row],[24-may]]-Casos_PN_CORR[[#This Row],[23-may]]</f>
        <v>0</v>
      </c>
      <c r="CD210">
        <f>+Casos_PN_CORR[[#This Row],[25-may]]-Casos_PN_CORR[[#This Row],[24-may]]</f>
        <v>0</v>
      </c>
      <c r="CE210">
        <f>+Casos_PN_CORR[[#This Row],[26-may]]-Casos_PN_CORR[[#This Row],[25-may]]</f>
        <v>0</v>
      </c>
      <c r="CF210">
        <f>+Casos_PN_CORR[[#This Row],[27-may]]-Casos_PN_CORR[[#This Row],[26-may]]</f>
        <v>0</v>
      </c>
      <c r="CG210">
        <f>+Casos_PN_CORR[[#This Row],[28-may]]-Casos_PN_CORR[[#This Row],[27-may]]</f>
        <v>0</v>
      </c>
      <c r="CH210">
        <f>+Casos_PN_CORR[[#This Row],[29-may]]-Casos_PN_CORR[[#This Row],[28-may]]</f>
        <v>0</v>
      </c>
      <c r="CI210">
        <f>+Casos_PN_CORR[[#This Row],[30-may]]-Casos_PN_CORR[[#This Row],[29-may]]</f>
        <v>0</v>
      </c>
      <c r="CJ210">
        <f>+Casos_PN_CORR[[#This Row],[31-may]]-Casos_PN_CORR[[#This Row],[30-may]]</f>
        <v>0</v>
      </c>
      <c r="CK210">
        <f>+Casos_PN_CORR[[#This Row],[1-jun]]-Casos_PN_CORR[[#This Row],[31-may]]</f>
        <v>0</v>
      </c>
      <c r="CL210">
        <f>+Casos_PN_CORR[[#This Row],[2-jun]]-Casos_PN_CORR[[#This Row],[1-jun]]</f>
        <v>0</v>
      </c>
      <c r="CM210">
        <f>+Casos_PN_CORR[[#This Row],[3-jun]]-Casos_PN_CORR[[#This Row],[2-jun]]</f>
        <v>0</v>
      </c>
      <c r="CN210">
        <f>+Casos_PN_CORR[[#This Row],[4-jun]]-Casos_PN_CORR[[#This Row],[3-jun]]</f>
        <v>0</v>
      </c>
      <c r="CO210">
        <f>+Casos_PN_CORR[[#This Row],[5-jun]]-Casos_PN_CORR[[#This Row],[4-jun]]</f>
        <v>0</v>
      </c>
      <c r="CP210">
        <f>+Casos_PN_CORR[[#This Row],[6-jun]]-Casos_PN_CORR[[#This Row],[5-jun]]</f>
        <v>0</v>
      </c>
    </row>
    <row r="211" spans="1:94">
      <c r="A211">
        <v>60704</v>
      </c>
      <c r="B211" s="2" t="s">
        <v>214</v>
      </c>
      <c r="C211" s="2" t="s">
        <v>286</v>
      </c>
      <c r="D211" s="2" t="s">
        <v>367</v>
      </c>
      <c r="E211" s="4">
        <f t="shared" si="3"/>
        <v>0</v>
      </c>
      <c r="F211">
        <f>+Casos_PN_CORR[[#This Row],[10-mar]]</f>
        <v>0</v>
      </c>
      <c r="G211">
        <f>+Casos_PN_CORR[[#This Row],[11-mar]]-Casos_PN_CORR[[#This Row],[10-mar]]</f>
        <v>0</v>
      </c>
      <c r="H211">
        <f>+Casos_PN_CORR[[#This Row],[12-mar]]-Casos_PN_CORR[[#This Row],[11-mar]]</f>
        <v>0</v>
      </c>
      <c r="I211">
        <f>+Casos_PN_CORR[[#This Row],[13-mar]]-Casos_PN_CORR[[#This Row],[12-mar]]</f>
        <v>0</v>
      </c>
      <c r="J211">
        <f>+Casos_PN_CORR[[#This Row],[14-mar]]-Casos_PN_CORR[[#This Row],[13-mar]]</f>
        <v>0</v>
      </c>
      <c r="K211">
        <f>+Casos_PN_CORR[[#This Row],[15-mar]]-Casos_PN_CORR[[#This Row],[14-mar]]</f>
        <v>0</v>
      </c>
      <c r="L211">
        <f>+Casos_PN_CORR[[#This Row],[16-mar]]-Casos_PN_CORR[[#This Row],[15-mar]]</f>
        <v>0</v>
      </c>
      <c r="M211">
        <f>+Casos_PN_CORR[[#This Row],[17-mar]]-Casos_PN_CORR[[#This Row],[16-mar]]</f>
        <v>0</v>
      </c>
      <c r="N211">
        <f>+Casos_PN_CORR[[#This Row],[18-mar]]-Casos_PN_CORR[[#This Row],[17-mar]]</f>
        <v>0</v>
      </c>
      <c r="O211">
        <f>+Casos_PN_CORR[[#This Row],[19-mar]]-Casos_PN_CORR[[#This Row],[18-mar]]</f>
        <v>0</v>
      </c>
      <c r="P211">
        <f>+Casos_PN_CORR[[#This Row],[20-mar]]-Casos_PN_CORR[[#This Row],[19-mar]]</f>
        <v>0</v>
      </c>
      <c r="Q211">
        <f>+Casos_PN_CORR[[#This Row],[21-mar]]-Casos_PN_CORR[[#This Row],[20-mar]]</f>
        <v>0</v>
      </c>
      <c r="R211">
        <f>+Casos_PN_CORR[[#This Row],[22-mar]]-Casos_PN_CORR[[#This Row],[21-mar]]</f>
        <v>0</v>
      </c>
      <c r="S211">
        <f>+Casos_PN_CORR[[#This Row],[23-mar]]-Casos_PN_CORR[[#This Row],[22-mar]]</f>
        <v>0</v>
      </c>
      <c r="T211">
        <f>+Casos_PN_CORR[[#This Row],[24-mar]]-Casos_PN_CORR[[#This Row],[23-mar]]</f>
        <v>0</v>
      </c>
      <c r="U211">
        <f>+Casos_PN_CORR[[#This Row],[25-mar]]-Casos_PN_CORR[[#This Row],[24-mar]]</f>
        <v>0</v>
      </c>
      <c r="V211">
        <f>+Casos_PN_CORR[[#This Row],[26-mar]]-Casos_PN_CORR[[#This Row],[25-mar]]</f>
        <v>0</v>
      </c>
      <c r="W211">
        <f>+Casos_PN_CORR[[#This Row],[27-mar]]-Casos_PN_CORR[[#This Row],[26-mar]]</f>
        <v>0</v>
      </c>
      <c r="X211">
        <f>+Casos_PN_CORR[[#This Row],[28-mar]]-Casos_PN_CORR[[#This Row],[27-mar]]</f>
        <v>0</v>
      </c>
      <c r="Y211">
        <f>+Casos_PN_CORR[[#This Row],[29-mar]]-Casos_PN_CORR[[#This Row],[28-mar]]</f>
        <v>0</v>
      </c>
      <c r="Z211">
        <f>+Casos_PN_CORR[[#This Row],[30-mar]]-Casos_PN_CORR[[#This Row],[29-mar]]</f>
        <v>0</v>
      </c>
      <c r="AA211">
        <f>+Casos_PN_CORR[[#This Row],[31-mar]]-Casos_PN_CORR[[#This Row],[30-mar]]</f>
        <v>0</v>
      </c>
      <c r="AB211">
        <f>+Casos_PN_CORR[[#This Row],[1-abr]]-Casos_PN_CORR[[#This Row],[31-mar]]</f>
        <v>0</v>
      </c>
      <c r="AC211">
        <f>+Casos_PN_CORR[[#This Row],[2-abr]]-Casos_PN_CORR[[#This Row],[1-abr]]</f>
        <v>0</v>
      </c>
      <c r="AD211">
        <f>+Casos_PN_CORR[[#This Row],[3-abr]]-Casos_PN_CORR[[#This Row],[2-abr]]</f>
        <v>0</v>
      </c>
      <c r="AE211">
        <f>+Casos_PN_CORR[[#This Row],[4-abr]]-Casos_PN_CORR[[#This Row],[3-abr]]</f>
        <v>0</v>
      </c>
      <c r="AF211">
        <f>+Casos_PN_CORR[[#This Row],[5-abr]]-Casos_PN_CORR[[#This Row],[4-abr]]</f>
        <v>0</v>
      </c>
      <c r="AG211">
        <f>+Casos_PN_CORR[[#This Row],[6-abr]]-Casos_PN_CORR[[#This Row],[5-abr]]</f>
        <v>0</v>
      </c>
      <c r="AH211">
        <f>+Casos_PN_CORR[[#This Row],[7-abr]]-Casos_PN_CORR[[#This Row],[6-abr]]</f>
        <v>0</v>
      </c>
      <c r="AI211">
        <f>+Casos_PN_CORR[[#This Row],[8-abr]]-Casos_PN_CORR[[#This Row],[7-abr]]</f>
        <v>0</v>
      </c>
      <c r="AJ211">
        <f>+Casos_PN_CORR[[#This Row],[9-abr]]-Casos_PN_CORR[[#This Row],[8-abr]]</f>
        <v>0</v>
      </c>
      <c r="AK211">
        <f>+Casos_PN_CORR[[#This Row],[10-abr]]-Casos_PN_CORR[[#This Row],[9-abr]]</f>
        <v>0</v>
      </c>
      <c r="AL211">
        <f>+Casos_PN_CORR[[#This Row],[11-abr]]-Casos_PN_CORR[[#This Row],[10-abr]]</f>
        <v>0</v>
      </c>
      <c r="AM211">
        <f>+Casos_PN_CORR[[#This Row],[12-abr]]-Casos_PN_CORR[[#This Row],[11-abr]]</f>
        <v>0</v>
      </c>
      <c r="AN211">
        <f>+Casos_PN_CORR[[#This Row],[13-abr]]-Casos_PN_CORR[[#This Row],[12-abr]]</f>
        <v>0</v>
      </c>
      <c r="AO211">
        <f>+Casos_PN_CORR[[#This Row],[14-abr]]-Casos_PN_CORR[[#This Row],[13-abr]]</f>
        <v>0</v>
      </c>
      <c r="AP211">
        <f>+Casos_PN_CORR[[#This Row],[15-abr]]-Casos_PN_CORR[[#This Row],[14-abr]]</f>
        <v>0</v>
      </c>
      <c r="AQ211">
        <f>+Casos_PN_CORR[[#This Row],[16-abr]]-Casos_PN_CORR[[#This Row],[15-abr]]</f>
        <v>0</v>
      </c>
      <c r="AR211">
        <f>+Casos_PN_CORR[[#This Row],[17-abr]]-Casos_PN_CORR[[#This Row],[16-abr]]</f>
        <v>0</v>
      </c>
      <c r="AS211">
        <f>+Casos_PN_CORR[[#This Row],[18-abr]]-Casos_PN_CORR[[#This Row],[17-abr]]</f>
        <v>0</v>
      </c>
      <c r="AT211">
        <f>+Casos_PN_CORR[[#This Row],[19-abr]]-Casos_PN_CORR[[#This Row],[18-abr]]</f>
        <v>0</v>
      </c>
      <c r="AU211">
        <f>+Casos_PN_CORR[[#This Row],[20-abr]]-Casos_PN_CORR[[#This Row],[19-abr]]</f>
        <v>0</v>
      </c>
      <c r="AV211">
        <f>+Casos_PN_CORR[[#This Row],[21-abr]]-Casos_PN_CORR[[#This Row],[20-abr]]</f>
        <v>0</v>
      </c>
      <c r="AW211">
        <f>+Casos_PN_CORR[[#This Row],[22-abr]]-Casos_PN_CORR[[#This Row],[21-abr]]</f>
        <v>0</v>
      </c>
      <c r="AX211">
        <f>+Casos_PN_CORR[[#This Row],[23-abr]]-Casos_PN_CORR[[#This Row],[22-abr]]</f>
        <v>0</v>
      </c>
      <c r="AY211">
        <f>+Casos_PN_CORR[[#This Row],[24-abr]]-Casos_PN_CORR[[#This Row],[23-abr]]</f>
        <v>0</v>
      </c>
      <c r="AZ211">
        <f>+Casos_PN_CORR[[#This Row],[25-abr]]-Casos_PN_CORR[[#This Row],[24-abr]]</f>
        <v>0</v>
      </c>
      <c r="BA211">
        <f>+Casos_PN_CORR[[#This Row],[26-abr]]-Casos_PN_CORR[[#This Row],[25-abr]]</f>
        <v>0</v>
      </c>
      <c r="BB211">
        <f>+Casos_PN_CORR[[#This Row],[27-abr]]-Casos_PN_CORR[[#This Row],[26-abr]]</f>
        <v>0</v>
      </c>
      <c r="BC211">
        <f>+Casos_PN_CORR[[#This Row],[28-abr]]-Casos_PN_CORR[[#This Row],[27-abr]]</f>
        <v>0</v>
      </c>
      <c r="BD211">
        <f>+Casos_PN_CORR[[#This Row],[29-abr]]-Casos_PN_CORR[[#This Row],[28-abr]]</f>
        <v>0</v>
      </c>
      <c r="BE211">
        <f>+Casos_PN_CORR[[#This Row],[30-abr]]-Casos_PN_CORR[[#This Row],[29-abr]]</f>
        <v>0</v>
      </c>
      <c r="BF211">
        <f>+Casos_PN_CORR[[#This Row],[1-may]]-Casos_PN_CORR[[#This Row],[30-abr]]</f>
        <v>0</v>
      </c>
      <c r="BG211">
        <f>+Casos_PN_CORR[[#This Row],[2-may]]-Casos_PN_CORR[[#This Row],[1-may]]</f>
        <v>0</v>
      </c>
      <c r="BH211">
        <f>+Casos_PN_CORR[[#This Row],[3-may]]-Casos_PN_CORR[[#This Row],[2-may]]</f>
        <v>0</v>
      </c>
      <c r="BI211">
        <f>+Casos_PN_CORR[[#This Row],[4-may]]-Casos_PN_CORR[[#This Row],[3-may]]</f>
        <v>0</v>
      </c>
      <c r="BJ211">
        <f>+Casos_PN_CORR[[#This Row],[5-may]]-Casos_PN_CORR[[#This Row],[4-may]]</f>
        <v>0</v>
      </c>
      <c r="BK211">
        <f>+Casos_PN_CORR[[#This Row],[6-may]]-Casos_PN_CORR[[#This Row],[5-may]]</f>
        <v>0</v>
      </c>
      <c r="BL211">
        <f>+Casos_PN_CORR[[#This Row],[7-may]]-Casos_PN_CORR[[#This Row],[6-may]]</f>
        <v>0</v>
      </c>
      <c r="BM211">
        <f>+Casos_PN_CORR[[#This Row],[8-may]]-Casos_PN_CORR[[#This Row],[7-may]]</f>
        <v>0</v>
      </c>
      <c r="BN211">
        <f>+Casos_PN_CORR[[#This Row],[9-may]]-Casos_PN_CORR[[#This Row],[8-may]]</f>
        <v>0</v>
      </c>
      <c r="BO211">
        <f>+Casos_PN_CORR[[#This Row],[10-may]]-Casos_PN_CORR[[#This Row],[9-may]]</f>
        <v>0</v>
      </c>
      <c r="BP211">
        <f>+Casos_PN_CORR[[#This Row],[11-may]]-Casos_PN_CORR[[#This Row],[10-may]]</f>
        <v>0</v>
      </c>
      <c r="BQ211">
        <f>+Casos_PN_CORR[[#This Row],[12-may]]-Casos_PN_CORR[[#This Row],[11-may]]</f>
        <v>0</v>
      </c>
      <c r="BR211">
        <f>+Casos_PN_CORR[[#This Row],[13-may]]-Casos_PN_CORR[[#This Row],[12-may]]</f>
        <v>0</v>
      </c>
      <c r="BS211">
        <f>+Casos_PN_CORR[[#This Row],[14-may]]-Casos_PN_CORR[[#This Row],[13-may]]</f>
        <v>0</v>
      </c>
      <c r="BT211">
        <f>+Casos_PN_CORR[[#This Row],[15-may]]-Casos_PN_CORR[[#This Row],[14-may]]</f>
        <v>0</v>
      </c>
      <c r="BU211">
        <f>+Casos_PN_CORR[[#This Row],[16-may]]-Casos_PN_CORR[[#This Row],[15-may]]</f>
        <v>0</v>
      </c>
      <c r="BV211">
        <f>+Casos_PN_CORR[[#This Row],[17-may]]-Casos_PN_CORR[[#This Row],[16-may]]</f>
        <v>0</v>
      </c>
      <c r="BW211">
        <f>+Casos_PN_CORR[[#This Row],[18-may]]-Casos_PN_CORR[[#This Row],[17-may]]</f>
        <v>0</v>
      </c>
      <c r="BX211">
        <f>+Casos_PN_CORR[[#This Row],[19-may]]-Casos_PN_CORR[[#This Row],[18-may]]</f>
        <v>0</v>
      </c>
      <c r="BY211">
        <f>+Casos_PN_CORR[[#This Row],[20-may]]-Casos_PN_CORR[[#This Row],[19-may]]</f>
        <v>0</v>
      </c>
      <c r="BZ211">
        <f>+Casos_PN_CORR[[#This Row],[21-may]]-Casos_PN_CORR[[#This Row],[20-may]]</f>
        <v>0</v>
      </c>
      <c r="CA211">
        <f>+Casos_PN_CORR[[#This Row],[22-may]]-Casos_PN_CORR[[#This Row],[21-may]]</f>
        <v>0</v>
      </c>
      <c r="CB211">
        <f>+Casos_PN_CORR[[#This Row],[23-may]]-Casos_PN_CORR[[#This Row],[22-may]]</f>
        <v>0</v>
      </c>
      <c r="CC211">
        <f>+Casos_PN_CORR[[#This Row],[24-may]]-Casos_PN_CORR[[#This Row],[23-may]]</f>
        <v>0</v>
      </c>
      <c r="CD211">
        <f>+Casos_PN_CORR[[#This Row],[25-may]]-Casos_PN_CORR[[#This Row],[24-may]]</f>
        <v>0</v>
      </c>
      <c r="CE211">
        <f>+Casos_PN_CORR[[#This Row],[26-may]]-Casos_PN_CORR[[#This Row],[25-may]]</f>
        <v>0</v>
      </c>
      <c r="CF211">
        <f>+Casos_PN_CORR[[#This Row],[27-may]]-Casos_PN_CORR[[#This Row],[26-may]]</f>
        <v>0</v>
      </c>
      <c r="CG211">
        <f>+Casos_PN_CORR[[#This Row],[28-may]]-Casos_PN_CORR[[#This Row],[27-may]]</f>
        <v>0</v>
      </c>
      <c r="CH211">
        <f>+Casos_PN_CORR[[#This Row],[29-may]]-Casos_PN_CORR[[#This Row],[28-may]]</f>
        <v>0</v>
      </c>
      <c r="CI211">
        <f>+Casos_PN_CORR[[#This Row],[30-may]]-Casos_PN_CORR[[#This Row],[29-may]]</f>
        <v>0</v>
      </c>
      <c r="CJ211">
        <f>+Casos_PN_CORR[[#This Row],[31-may]]-Casos_PN_CORR[[#This Row],[30-may]]</f>
        <v>0</v>
      </c>
      <c r="CK211">
        <f>+Casos_PN_CORR[[#This Row],[1-jun]]-Casos_PN_CORR[[#This Row],[31-may]]</f>
        <v>0</v>
      </c>
      <c r="CL211">
        <f>+Casos_PN_CORR[[#This Row],[2-jun]]-Casos_PN_CORR[[#This Row],[1-jun]]</f>
        <v>0</v>
      </c>
      <c r="CM211">
        <f>+Casos_PN_CORR[[#This Row],[3-jun]]-Casos_PN_CORR[[#This Row],[2-jun]]</f>
        <v>0</v>
      </c>
      <c r="CN211">
        <f>+Casos_PN_CORR[[#This Row],[4-jun]]-Casos_PN_CORR[[#This Row],[3-jun]]</f>
        <v>0</v>
      </c>
      <c r="CO211">
        <f>+Casos_PN_CORR[[#This Row],[5-jun]]-Casos_PN_CORR[[#This Row],[4-jun]]</f>
        <v>0</v>
      </c>
      <c r="CP211">
        <f>+Casos_PN_CORR[[#This Row],[6-jun]]-Casos_PN_CORR[[#This Row],[5-jun]]</f>
        <v>0</v>
      </c>
    </row>
    <row r="212" spans="1:94">
      <c r="A212">
        <v>80504</v>
      </c>
      <c r="B212" s="2" t="s">
        <v>97</v>
      </c>
      <c r="C212" s="2" t="s">
        <v>240</v>
      </c>
      <c r="D212" s="2" t="s">
        <v>368</v>
      </c>
      <c r="E212" s="4">
        <f t="shared" si="3"/>
        <v>1</v>
      </c>
      <c r="F212">
        <f>+Casos_PN_CORR[[#This Row],[10-mar]]</f>
        <v>0</v>
      </c>
      <c r="G212">
        <f>+Casos_PN_CORR[[#This Row],[11-mar]]-Casos_PN_CORR[[#This Row],[10-mar]]</f>
        <v>0</v>
      </c>
      <c r="H212">
        <f>+Casos_PN_CORR[[#This Row],[12-mar]]-Casos_PN_CORR[[#This Row],[11-mar]]</f>
        <v>0</v>
      </c>
      <c r="I212">
        <f>+Casos_PN_CORR[[#This Row],[13-mar]]-Casos_PN_CORR[[#This Row],[12-mar]]</f>
        <v>0</v>
      </c>
      <c r="J212">
        <f>+Casos_PN_CORR[[#This Row],[14-mar]]-Casos_PN_CORR[[#This Row],[13-mar]]</f>
        <v>0</v>
      </c>
      <c r="K212">
        <f>+Casos_PN_CORR[[#This Row],[15-mar]]-Casos_PN_CORR[[#This Row],[14-mar]]</f>
        <v>0</v>
      </c>
      <c r="L212">
        <f>+Casos_PN_CORR[[#This Row],[16-mar]]-Casos_PN_CORR[[#This Row],[15-mar]]</f>
        <v>0</v>
      </c>
      <c r="M212">
        <f>+Casos_PN_CORR[[#This Row],[17-mar]]-Casos_PN_CORR[[#This Row],[16-mar]]</f>
        <v>0</v>
      </c>
      <c r="N212">
        <f>+Casos_PN_CORR[[#This Row],[18-mar]]-Casos_PN_CORR[[#This Row],[17-mar]]</f>
        <v>0</v>
      </c>
      <c r="O212">
        <f>+Casos_PN_CORR[[#This Row],[19-mar]]-Casos_PN_CORR[[#This Row],[18-mar]]</f>
        <v>0</v>
      </c>
      <c r="P212">
        <f>+Casos_PN_CORR[[#This Row],[20-mar]]-Casos_PN_CORR[[#This Row],[19-mar]]</f>
        <v>0</v>
      </c>
      <c r="Q212">
        <f>+Casos_PN_CORR[[#This Row],[21-mar]]-Casos_PN_CORR[[#This Row],[20-mar]]</f>
        <v>0</v>
      </c>
      <c r="R212">
        <f>+Casos_PN_CORR[[#This Row],[22-mar]]-Casos_PN_CORR[[#This Row],[21-mar]]</f>
        <v>0</v>
      </c>
      <c r="S212">
        <f>+Casos_PN_CORR[[#This Row],[23-mar]]-Casos_PN_CORR[[#This Row],[22-mar]]</f>
        <v>0</v>
      </c>
      <c r="T212">
        <f>+Casos_PN_CORR[[#This Row],[24-mar]]-Casos_PN_CORR[[#This Row],[23-mar]]</f>
        <v>0</v>
      </c>
      <c r="U212">
        <f>+Casos_PN_CORR[[#This Row],[25-mar]]-Casos_PN_CORR[[#This Row],[24-mar]]</f>
        <v>0</v>
      </c>
      <c r="V212">
        <f>+Casos_PN_CORR[[#This Row],[26-mar]]-Casos_PN_CORR[[#This Row],[25-mar]]</f>
        <v>0</v>
      </c>
      <c r="W212">
        <f>+Casos_PN_CORR[[#This Row],[27-mar]]-Casos_PN_CORR[[#This Row],[26-mar]]</f>
        <v>0</v>
      </c>
      <c r="X212">
        <f>+Casos_PN_CORR[[#This Row],[28-mar]]-Casos_PN_CORR[[#This Row],[27-mar]]</f>
        <v>0</v>
      </c>
      <c r="Y212">
        <f>+Casos_PN_CORR[[#This Row],[29-mar]]-Casos_PN_CORR[[#This Row],[28-mar]]</f>
        <v>0</v>
      </c>
      <c r="Z212">
        <f>+Casos_PN_CORR[[#This Row],[30-mar]]-Casos_PN_CORR[[#This Row],[29-mar]]</f>
        <v>0</v>
      </c>
      <c r="AA212">
        <f>+Casos_PN_CORR[[#This Row],[31-mar]]-Casos_PN_CORR[[#This Row],[30-mar]]</f>
        <v>0</v>
      </c>
      <c r="AB212">
        <f>+Casos_PN_CORR[[#This Row],[1-abr]]-Casos_PN_CORR[[#This Row],[31-mar]]</f>
        <v>0</v>
      </c>
      <c r="AC212">
        <f>+Casos_PN_CORR[[#This Row],[2-abr]]-Casos_PN_CORR[[#This Row],[1-abr]]</f>
        <v>0</v>
      </c>
      <c r="AD212">
        <f>+Casos_PN_CORR[[#This Row],[3-abr]]-Casos_PN_CORR[[#This Row],[2-abr]]</f>
        <v>0</v>
      </c>
      <c r="AE212">
        <f>+Casos_PN_CORR[[#This Row],[4-abr]]-Casos_PN_CORR[[#This Row],[3-abr]]</f>
        <v>0</v>
      </c>
      <c r="AF212">
        <f>+Casos_PN_CORR[[#This Row],[5-abr]]-Casos_PN_CORR[[#This Row],[4-abr]]</f>
        <v>0</v>
      </c>
      <c r="AG212">
        <f>+Casos_PN_CORR[[#This Row],[6-abr]]-Casos_PN_CORR[[#This Row],[5-abr]]</f>
        <v>0</v>
      </c>
      <c r="AH212">
        <f>+Casos_PN_CORR[[#This Row],[7-abr]]-Casos_PN_CORR[[#This Row],[6-abr]]</f>
        <v>0</v>
      </c>
      <c r="AI212">
        <f>+Casos_PN_CORR[[#This Row],[8-abr]]-Casos_PN_CORR[[#This Row],[7-abr]]</f>
        <v>0</v>
      </c>
      <c r="AJ212">
        <f>+Casos_PN_CORR[[#This Row],[9-abr]]-Casos_PN_CORR[[#This Row],[8-abr]]</f>
        <v>0</v>
      </c>
      <c r="AK212">
        <f>+Casos_PN_CORR[[#This Row],[10-abr]]-Casos_PN_CORR[[#This Row],[9-abr]]</f>
        <v>0</v>
      </c>
      <c r="AL212">
        <f>+Casos_PN_CORR[[#This Row],[11-abr]]-Casos_PN_CORR[[#This Row],[10-abr]]</f>
        <v>0</v>
      </c>
      <c r="AM212">
        <f>+Casos_PN_CORR[[#This Row],[12-abr]]-Casos_PN_CORR[[#This Row],[11-abr]]</f>
        <v>0</v>
      </c>
      <c r="AN212">
        <f>+Casos_PN_CORR[[#This Row],[13-abr]]-Casos_PN_CORR[[#This Row],[12-abr]]</f>
        <v>0</v>
      </c>
      <c r="AO212">
        <f>+Casos_PN_CORR[[#This Row],[14-abr]]-Casos_PN_CORR[[#This Row],[13-abr]]</f>
        <v>0</v>
      </c>
      <c r="AP212">
        <f>+Casos_PN_CORR[[#This Row],[15-abr]]-Casos_PN_CORR[[#This Row],[14-abr]]</f>
        <v>0</v>
      </c>
      <c r="AQ212">
        <f>+Casos_PN_CORR[[#This Row],[16-abr]]-Casos_PN_CORR[[#This Row],[15-abr]]</f>
        <v>0</v>
      </c>
      <c r="AR212">
        <f>+Casos_PN_CORR[[#This Row],[17-abr]]-Casos_PN_CORR[[#This Row],[16-abr]]</f>
        <v>0</v>
      </c>
      <c r="AS212">
        <f>+Casos_PN_CORR[[#This Row],[18-abr]]-Casos_PN_CORR[[#This Row],[17-abr]]</f>
        <v>0</v>
      </c>
      <c r="AT212">
        <f>+Casos_PN_CORR[[#This Row],[19-abr]]-Casos_PN_CORR[[#This Row],[18-abr]]</f>
        <v>0</v>
      </c>
      <c r="AU212">
        <f>+Casos_PN_CORR[[#This Row],[20-abr]]-Casos_PN_CORR[[#This Row],[19-abr]]</f>
        <v>0</v>
      </c>
      <c r="AV212">
        <f>+Casos_PN_CORR[[#This Row],[21-abr]]-Casos_PN_CORR[[#This Row],[20-abr]]</f>
        <v>0</v>
      </c>
      <c r="AW212">
        <f>+Casos_PN_CORR[[#This Row],[22-abr]]-Casos_PN_CORR[[#This Row],[21-abr]]</f>
        <v>0</v>
      </c>
      <c r="AX212">
        <f>+Casos_PN_CORR[[#This Row],[23-abr]]-Casos_PN_CORR[[#This Row],[22-abr]]</f>
        <v>0</v>
      </c>
      <c r="AY212">
        <f>+Casos_PN_CORR[[#This Row],[24-abr]]-Casos_PN_CORR[[#This Row],[23-abr]]</f>
        <v>0</v>
      </c>
      <c r="AZ212">
        <f>+Casos_PN_CORR[[#This Row],[25-abr]]-Casos_PN_CORR[[#This Row],[24-abr]]</f>
        <v>0</v>
      </c>
      <c r="BA212">
        <f>+Casos_PN_CORR[[#This Row],[26-abr]]-Casos_PN_CORR[[#This Row],[25-abr]]</f>
        <v>0</v>
      </c>
      <c r="BB212">
        <f>+Casos_PN_CORR[[#This Row],[27-abr]]-Casos_PN_CORR[[#This Row],[26-abr]]</f>
        <v>0</v>
      </c>
      <c r="BC212">
        <f>+Casos_PN_CORR[[#This Row],[28-abr]]-Casos_PN_CORR[[#This Row],[27-abr]]</f>
        <v>0</v>
      </c>
      <c r="BD212">
        <f>+Casos_PN_CORR[[#This Row],[29-abr]]-Casos_PN_CORR[[#This Row],[28-abr]]</f>
        <v>0</v>
      </c>
      <c r="BE212">
        <f>+Casos_PN_CORR[[#This Row],[30-abr]]-Casos_PN_CORR[[#This Row],[29-abr]]</f>
        <v>0</v>
      </c>
      <c r="BF212">
        <f>+Casos_PN_CORR[[#This Row],[1-may]]-Casos_PN_CORR[[#This Row],[30-abr]]</f>
        <v>0</v>
      </c>
      <c r="BG212">
        <f>+Casos_PN_CORR[[#This Row],[2-may]]-Casos_PN_CORR[[#This Row],[1-may]]</f>
        <v>0</v>
      </c>
      <c r="BH212">
        <f>+Casos_PN_CORR[[#This Row],[3-may]]-Casos_PN_CORR[[#This Row],[2-may]]</f>
        <v>0</v>
      </c>
      <c r="BI212">
        <f>+Casos_PN_CORR[[#This Row],[4-may]]-Casos_PN_CORR[[#This Row],[3-may]]</f>
        <v>0</v>
      </c>
      <c r="BJ212">
        <f>+Casos_PN_CORR[[#This Row],[5-may]]-Casos_PN_CORR[[#This Row],[4-may]]</f>
        <v>0</v>
      </c>
      <c r="BK212">
        <f>+Casos_PN_CORR[[#This Row],[6-may]]-Casos_PN_CORR[[#This Row],[5-may]]</f>
        <v>0</v>
      </c>
      <c r="BL212">
        <f>+Casos_PN_CORR[[#This Row],[7-may]]-Casos_PN_CORR[[#This Row],[6-may]]</f>
        <v>0</v>
      </c>
      <c r="BM212">
        <f>+Casos_PN_CORR[[#This Row],[8-may]]-Casos_PN_CORR[[#This Row],[7-may]]</f>
        <v>0</v>
      </c>
      <c r="BN212">
        <f>+Casos_PN_CORR[[#This Row],[9-may]]-Casos_PN_CORR[[#This Row],[8-may]]</f>
        <v>0</v>
      </c>
      <c r="BO212">
        <f>+Casos_PN_CORR[[#This Row],[10-may]]-Casos_PN_CORR[[#This Row],[9-may]]</f>
        <v>0</v>
      </c>
      <c r="BP212">
        <f>+Casos_PN_CORR[[#This Row],[11-may]]-Casos_PN_CORR[[#This Row],[10-may]]</f>
        <v>0</v>
      </c>
      <c r="BQ212">
        <f>+Casos_PN_CORR[[#This Row],[12-may]]-Casos_PN_CORR[[#This Row],[11-may]]</f>
        <v>0</v>
      </c>
      <c r="BR212">
        <f>+Casos_PN_CORR[[#This Row],[13-may]]-Casos_PN_CORR[[#This Row],[12-may]]</f>
        <v>0</v>
      </c>
      <c r="BS212">
        <f>+Casos_PN_CORR[[#This Row],[14-may]]-Casos_PN_CORR[[#This Row],[13-may]]</f>
        <v>0</v>
      </c>
      <c r="BT212">
        <f>+Casos_PN_CORR[[#This Row],[15-may]]-Casos_PN_CORR[[#This Row],[14-may]]</f>
        <v>0</v>
      </c>
      <c r="BU212">
        <f>+Casos_PN_CORR[[#This Row],[16-may]]-Casos_PN_CORR[[#This Row],[15-may]]</f>
        <v>0</v>
      </c>
      <c r="BV212">
        <f>+Casos_PN_CORR[[#This Row],[17-may]]-Casos_PN_CORR[[#This Row],[16-may]]</f>
        <v>0</v>
      </c>
      <c r="BW212">
        <f>+Casos_PN_CORR[[#This Row],[18-may]]-Casos_PN_CORR[[#This Row],[17-may]]</f>
        <v>0</v>
      </c>
      <c r="BX212">
        <f>+Casos_PN_CORR[[#This Row],[19-may]]-Casos_PN_CORR[[#This Row],[18-may]]</f>
        <v>0</v>
      </c>
      <c r="BY212">
        <f>+Casos_PN_CORR[[#This Row],[20-may]]-Casos_PN_CORR[[#This Row],[19-may]]</f>
        <v>0</v>
      </c>
      <c r="BZ212">
        <f>+Casos_PN_CORR[[#This Row],[21-may]]-Casos_PN_CORR[[#This Row],[20-may]]</f>
        <v>0</v>
      </c>
      <c r="CA212">
        <f>+Casos_PN_CORR[[#This Row],[22-may]]-Casos_PN_CORR[[#This Row],[21-may]]</f>
        <v>0</v>
      </c>
      <c r="CB212">
        <f>+Casos_PN_CORR[[#This Row],[23-may]]-Casos_PN_CORR[[#This Row],[22-may]]</f>
        <v>0</v>
      </c>
      <c r="CC212">
        <f>+Casos_PN_CORR[[#This Row],[24-may]]-Casos_PN_CORR[[#This Row],[23-may]]</f>
        <v>0</v>
      </c>
      <c r="CD212">
        <f>+Casos_PN_CORR[[#This Row],[25-may]]-Casos_PN_CORR[[#This Row],[24-may]]</f>
        <v>0</v>
      </c>
      <c r="CE212">
        <f>+Casos_PN_CORR[[#This Row],[26-may]]-Casos_PN_CORR[[#This Row],[25-may]]</f>
        <v>0</v>
      </c>
      <c r="CF212">
        <f>+Casos_PN_CORR[[#This Row],[27-may]]-Casos_PN_CORR[[#This Row],[26-may]]</f>
        <v>0</v>
      </c>
      <c r="CG212">
        <f>+Casos_PN_CORR[[#This Row],[28-may]]-Casos_PN_CORR[[#This Row],[27-may]]</f>
        <v>0</v>
      </c>
      <c r="CH212">
        <f>+Casos_PN_CORR[[#This Row],[29-may]]-Casos_PN_CORR[[#This Row],[28-may]]</f>
        <v>0</v>
      </c>
      <c r="CI212">
        <f>+Casos_PN_CORR[[#This Row],[30-may]]-Casos_PN_CORR[[#This Row],[29-may]]</f>
        <v>0</v>
      </c>
      <c r="CJ212">
        <f>+Casos_PN_CORR[[#This Row],[31-may]]-Casos_PN_CORR[[#This Row],[30-may]]</f>
        <v>0</v>
      </c>
      <c r="CK212">
        <f>+Casos_PN_CORR[[#This Row],[1-jun]]-Casos_PN_CORR[[#This Row],[31-may]]</f>
        <v>0</v>
      </c>
      <c r="CL212">
        <f>+Casos_PN_CORR[[#This Row],[2-jun]]-Casos_PN_CORR[[#This Row],[1-jun]]</f>
        <v>0</v>
      </c>
      <c r="CM212">
        <f>+Casos_PN_CORR[[#This Row],[3-jun]]-Casos_PN_CORR[[#This Row],[2-jun]]</f>
        <v>0</v>
      </c>
      <c r="CN212">
        <f>+Casos_PN_CORR[[#This Row],[4-jun]]-Casos_PN_CORR[[#This Row],[3-jun]]</f>
        <v>0</v>
      </c>
      <c r="CO212">
        <f>+Casos_PN_CORR[[#This Row],[5-jun]]-Casos_PN_CORR[[#This Row],[4-jun]]</f>
        <v>1</v>
      </c>
      <c r="CP212">
        <f>+Casos_PN_CORR[[#This Row],[6-jun]]-Casos_PN_CORR[[#This Row],[5-jun]]</f>
        <v>0</v>
      </c>
    </row>
    <row r="213" spans="1:94">
      <c r="A213">
        <v>70103</v>
      </c>
      <c r="B213" s="2" t="s">
        <v>102</v>
      </c>
      <c r="C213" s="2" t="s">
        <v>355</v>
      </c>
      <c r="D213" s="2" t="s">
        <v>369</v>
      </c>
      <c r="E213" s="4">
        <f t="shared" si="3"/>
        <v>0</v>
      </c>
      <c r="F213">
        <f>+Casos_PN_CORR[[#This Row],[10-mar]]</f>
        <v>0</v>
      </c>
      <c r="G213">
        <f>+Casos_PN_CORR[[#This Row],[11-mar]]-Casos_PN_CORR[[#This Row],[10-mar]]</f>
        <v>0</v>
      </c>
      <c r="H213">
        <f>+Casos_PN_CORR[[#This Row],[12-mar]]-Casos_PN_CORR[[#This Row],[11-mar]]</f>
        <v>0</v>
      </c>
      <c r="I213">
        <f>+Casos_PN_CORR[[#This Row],[13-mar]]-Casos_PN_CORR[[#This Row],[12-mar]]</f>
        <v>0</v>
      </c>
      <c r="J213">
        <f>+Casos_PN_CORR[[#This Row],[14-mar]]-Casos_PN_CORR[[#This Row],[13-mar]]</f>
        <v>0</v>
      </c>
      <c r="K213">
        <f>+Casos_PN_CORR[[#This Row],[15-mar]]-Casos_PN_CORR[[#This Row],[14-mar]]</f>
        <v>0</v>
      </c>
      <c r="L213">
        <f>+Casos_PN_CORR[[#This Row],[16-mar]]-Casos_PN_CORR[[#This Row],[15-mar]]</f>
        <v>0</v>
      </c>
      <c r="M213">
        <f>+Casos_PN_CORR[[#This Row],[17-mar]]-Casos_PN_CORR[[#This Row],[16-mar]]</f>
        <v>0</v>
      </c>
      <c r="N213">
        <f>+Casos_PN_CORR[[#This Row],[18-mar]]-Casos_PN_CORR[[#This Row],[17-mar]]</f>
        <v>0</v>
      </c>
      <c r="O213">
        <f>+Casos_PN_CORR[[#This Row],[19-mar]]-Casos_PN_CORR[[#This Row],[18-mar]]</f>
        <v>0</v>
      </c>
      <c r="P213">
        <f>+Casos_PN_CORR[[#This Row],[20-mar]]-Casos_PN_CORR[[#This Row],[19-mar]]</f>
        <v>0</v>
      </c>
      <c r="Q213">
        <f>+Casos_PN_CORR[[#This Row],[21-mar]]-Casos_PN_CORR[[#This Row],[20-mar]]</f>
        <v>0</v>
      </c>
      <c r="R213">
        <f>+Casos_PN_CORR[[#This Row],[22-mar]]-Casos_PN_CORR[[#This Row],[21-mar]]</f>
        <v>0</v>
      </c>
      <c r="S213">
        <f>+Casos_PN_CORR[[#This Row],[23-mar]]-Casos_PN_CORR[[#This Row],[22-mar]]</f>
        <v>0</v>
      </c>
      <c r="T213">
        <f>+Casos_PN_CORR[[#This Row],[24-mar]]-Casos_PN_CORR[[#This Row],[23-mar]]</f>
        <v>0</v>
      </c>
      <c r="U213">
        <f>+Casos_PN_CORR[[#This Row],[25-mar]]-Casos_PN_CORR[[#This Row],[24-mar]]</f>
        <v>0</v>
      </c>
      <c r="V213">
        <f>+Casos_PN_CORR[[#This Row],[26-mar]]-Casos_PN_CORR[[#This Row],[25-mar]]</f>
        <v>0</v>
      </c>
      <c r="W213">
        <f>+Casos_PN_CORR[[#This Row],[27-mar]]-Casos_PN_CORR[[#This Row],[26-mar]]</f>
        <v>0</v>
      </c>
      <c r="X213">
        <f>+Casos_PN_CORR[[#This Row],[28-mar]]-Casos_PN_CORR[[#This Row],[27-mar]]</f>
        <v>0</v>
      </c>
      <c r="Y213">
        <f>+Casos_PN_CORR[[#This Row],[29-mar]]-Casos_PN_CORR[[#This Row],[28-mar]]</f>
        <v>0</v>
      </c>
      <c r="Z213">
        <f>+Casos_PN_CORR[[#This Row],[30-mar]]-Casos_PN_CORR[[#This Row],[29-mar]]</f>
        <v>0</v>
      </c>
      <c r="AA213">
        <f>+Casos_PN_CORR[[#This Row],[31-mar]]-Casos_PN_CORR[[#This Row],[30-mar]]</f>
        <v>0</v>
      </c>
      <c r="AB213">
        <f>+Casos_PN_CORR[[#This Row],[1-abr]]-Casos_PN_CORR[[#This Row],[31-mar]]</f>
        <v>0</v>
      </c>
      <c r="AC213">
        <f>+Casos_PN_CORR[[#This Row],[2-abr]]-Casos_PN_CORR[[#This Row],[1-abr]]</f>
        <v>0</v>
      </c>
      <c r="AD213">
        <f>+Casos_PN_CORR[[#This Row],[3-abr]]-Casos_PN_CORR[[#This Row],[2-abr]]</f>
        <v>0</v>
      </c>
      <c r="AE213">
        <f>+Casos_PN_CORR[[#This Row],[4-abr]]-Casos_PN_CORR[[#This Row],[3-abr]]</f>
        <v>0</v>
      </c>
      <c r="AF213">
        <f>+Casos_PN_CORR[[#This Row],[5-abr]]-Casos_PN_CORR[[#This Row],[4-abr]]</f>
        <v>0</v>
      </c>
      <c r="AG213">
        <f>+Casos_PN_CORR[[#This Row],[6-abr]]-Casos_PN_CORR[[#This Row],[5-abr]]</f>
        <v>0</v>
      </c>
      <c r="AH213">
        <f>+Casos_PN_CORR[[#This Row],[7-abr]]-Casos_PN_CORR[[#This Row],[6-abr]]</f>
        <v>0</v>
      </c>
      <c r="AI213">
        <f>+Casos_PN_CORR[[#This Row],[8-abr]]-Casos_PN_CORR[[#This Row],[7-abr]]</f>
        <v>0</v>
      </c>
      <c r="AJ213">
        <f>+Casos_PN_CORR[[#This Row],[9-abr]]-Casos_PN_CORR[[#This Row],[8-abr]]</f>
        <v>0</v>
      </c>
      <c r="AK213">
        <f>+Casos_PN_CORR[[#This Row],[10-abr]]-Casos_PN_CORR[[#This Row],[9-abr]]</f>
        <v>0</v>
      </c>
      <c r="AL213">
        <f>+Casos_PN_CORR[[#This Row],[11-abr]]-Casos_PN_CORR[[#This Row],[10-abr]]</f>
        <v>0</v>
      </c>
      <c r="AM213">
        <f>+Casos_PN_CORR[[#This Row],[12-abr]]-Casos_PN_CORR[[#This Row],[11-abr]]</f>
        <v>0</v>
      </c>
      <c r="AN213">
        <f>+Casos_PN_CORR[[#This Row],[13-abr]]-Casos_PN_CORR[[#This Row],[12-abr]]</f>
        <v>0</v>
      </c>
      <c r="AO213">
        <f>+Casos_PN_CORR[[#This Row],[14-abr]]-Casos_PN_CORR[[#This Row],[13-abr]]</f>
        <v>0</v>
      </c>
      <c r="AP213">
        <f>+Casos_PN_CORR[[#This Row],[15-abr]]-Casos_PN_CORR[[#This Row],[14-abr]]</f>
        <v>0</v>
      </c>
      <c r="AQ213">
        <f>+Casos_PN_CORR[[#This Row],[16-abr]]-Casos_PN_CORR[[#This Row],[15-abr]]</f>
        <v>0</v>
      </c>
      <c r="AR213">
        <f>+Casos_PN_CORR[[#This Row],[17-abr]]-Casos_PN_CORR[[#This Row],[16-abr]]</f>
        <v>0</v>
      </c>
      <c r="AS213">
        <f>+Casos_PN_CORR[[#This Row],[18-abr]]-Casos_PN_CORR[[#This Row],[17-abr]]</f>
        <v>0</v>
      </c>
      <c r="AT213">
        <f>+Casos_PN_CORR[[#This Row],[19-abr]]-Casos_PN_CORR[[#This Row],[18-abr]]</f>
        <v>0</v>
      </c>
      <c r="AU213">
        <f>+Casos_PN_CORR[[#This Row],[20-abr]]-Casos_PN_CORR[[#This Row],[19-abr]]</f>
        <v>0</v>
      </c>
      <c r="AV213">
        <f>+Casos_PN_CORR[[#This Row],[21-abr]]-Casos_PN_CORR[[#This Row],[20-abr]]</f>
        <v>0</v>
      </c>
      <c r="AW213">
        <f>+Casos_PN_CORR[[#This Row],[22-abr]]-Casos_PN_CORR[[#This Row],[21-abr]]</f>
        <v>0</v>
      </c>
      <c r="AX213">
        <f>+Casos_PN_CORR[[#This Row],[23-abr]]-Casos_PN_CORR[[#This Row],[22-abr]]</f>
        <v>0</v>
      </c>
      <c r="AY213">
        <f>+Casos_PN_CORR[[#This Row],[24-abr]]-Casos_PN_CORR[[#This Row],[23-abr]]</f>
        <v>0</v>
      </c>
      <c r="AZ213">
        <f>+Casos_PN_CORR[[#This Row],[25-abr]]-Casos_PN_CORR[[#This Row],[24-abr]]</f>
        <v>0</v>
      </c>
      <c r="BA213">
        <f>+Casos_PN_CORR[[#This Row],[26-abr]]-Casos_PN_CORR[[#This Row],[25-abr]]</f>
        <v>0</v>
      </c>
      <c r="BB213">
        <f>+Casos_PN_CORR[[#This Row],[27-abr]]-Casos_PN_CORR[[#This Row],[26-abr]]</f>
        <v>0</v>
      </c>
      <c r="BC213">
        <f>+Casos_PN_CORR[[#This Row],[28-abr]]-Casos_PN_CORR[[#This Row],[27-abr]]</f>
        <v>0</v>
      </c>
      <c r="BD213">
        <f>+Casos_PN_CORR[[#This Row],[29-abr]]-Casos_PN_CORR[[#This Row],[28-abr]]</f>
        <v>0</v>
      </c>
      <c r="BE213">
        <f>+Casos_PN_CORR[[#This Row],[30-abr]]-Casos_PN_CORR[[#This Row],[29-abr]]</f>
        <v>0</v>
      </c>
      <c r="BF213">
        <f>+Casos_PN_CORR[[#This Row],[1-may]]-Casos_PN_CORR[[#This Row],[30-abr]]</f>
        <v>0</v>
      </c>
      <c r="BG213">
        <f>+Casos_PN_CORR[[#This Row],[2-may]]-Casos_PN_CORR[[#This Row],[1-may]]</f>
        <v>0</v>
      </c>
      <c r="BH213">
        <f>+Casos_PN_CORR[[#This Row],[3-may]]-Casos_PN_CORR[[#This Row],[2-may]]</f>
        <v>0</v>
      </c>
      <c r="BI213">
        <f>+Casos_PN_CORR[[#This Row],[4-may]]-Casos_PN_CORR[[#This Row],[3-may]]</f>
        <v>0</v>
      </c>
      <c r="BJ213">
        <f>+Casos_PN_CORR[[#This Row],[5-may]]-Casos_PN_CORR[[#This Row],[4-may]]</f>
        <v>0</v>
      </c>
      <c r="BK213">
        <f>+Casos_PN_CORR[[#This Row],[6-may]]-Casos_PN_CORR[[#This Row],[5-may]]</f>
        <v>0</v>
      </c>
      <c r="BL213">
        <f>+Casos_PN_CORR[[#This Row],[7-may]]-Casos_PN_CORR[[#This Row],[6-may]]</f>
        <v>0</v>
      </c>
      <c r="BM213">
        <f>+Casos_PN_CORR[[#This Row],[8-may]]-Casos_PN_CORR[[#This Row],[7-may]]</f>
        <v>0</v>
      </c>
      <c r="BN213">
        <f>+Casos_PN_CORR[[#This Row],[9-may]]-Casos_PN_CORR[[#This Row],[8-may]]</f>
        <v>0</v>
      </c>
      <c r="BO213">
        <f>+Casos_PN_CORR[[#This Row],[10-may]]-Casos_PN_CORR[[#This Row],[9-may]]</f>
        <v>0</v>
      </c>
      <c r="BP213">
        <f>+Casos_PN_CORR[[#This Row],[11-may]]-Casos_PN_CORR[[#This Row],[10-may]]</f>
        <v>0</v>
      </c>
      <c r="BQ213">
        <f>+Casos_PN_CORR[[#This Row],[12-may]]-Casos_PN_CORR[[#This Row],[11-may]]</f>
        <v>0</v>
      </c>
      <c r="BR213">
        <f>+Casos_PN_CORR[[#This Row],[13-may]]-Casos_PN_CORR[[#This Row],[12-may]]</f>
        <v>0</v>
      </c>
      <c r="BS213">
        <f>+Casos_PN_CORR[[#This Row],[14-may]]-Casos_PN_CORR[[#This Row],[13-may]]</f>
        <v>0</v>
      </c>
      <c r="BT213">
        <f>+Casos_PN_CORR[[#This Row],[15-may]]-Casos_PN_CORR[[#This Row],[14-may]]</f>
        <v>0</v>
      </c>
      <c r="BU213">
        <f>+Casos_PN_CORR[[#This Row],[16-may]]-Casos_PN_CORR[[#This Row],[15-may]]</f>
        <v>0</v>
      </c>
      <c r="BV213">
        <f>+Casos_PN_CORR[[#This Row],[17-may]]-Casos_PN_CORR[[#This Row],[16-may]]</f>
        <v>0</v>
      </c>
      <c r="BW213">
        <f>+Casos_PN_CORR[[#This Row],[18-may]]-Casos_PN_CORR[[#This Row],[17-may]]</f>
        <v>0</v>
      </c>
      <c r="BX213">
        <f>+Casos_PN_CORR[[#This Row],[19-may]]-Casos_PN_CORR[[#This Row],[18-may]]</f>
        <v>0</v>
      </c>
      <c r="BY213">
        <f>+Casos_PN_CORR[[#This Row],[20-may]]-Casos_PN_CORR[[#This Row],[19-may]]</f>
        <v>0</v>
      </c>
      <c r="BZ213">
        <f>+Casos_PN_CORR[[#This Row],[21-may]]-Casos_PN_CORR[[#This Row],[20-may]]</f>
        <v>0</v>
      </c>
      <c r="CA213">
        <f>+Casos_PN_CORR[[#This Row],[22-may]]-Casos_PN_CORR[[#This Row],[21-may]]</f>
        <v>0</v>
      </c>
      <c r="CB213">
        <f>+Casos_PN_CORR[[#This Row],[23-may]]-Casos_PN_CORR[[#This Row],[22-may]]</f>
        <v>0</v>
      </c>
      <c r="CC213">
        <f>+Casos_PN_CORR[[#This Row],[24-may]]-Casos_PN_CORR[[#This Row],[23-may]]</f>
        <v>0</v>
      </c>
      <c r="CD213">
        <f>+Casos_PN_CORR[[#This Row],[25-may]]-Casos_PN_CORR[[#This Row],[24-may]]</f>
        <v>0</v>
      </c>
      <c r="CE213">
        <f>+Casos_PN_CORR[[#This Row],[26-may]]-Casos_PN_CORR[[#This Row],[25-may]]</f>
        <v>0</v>
      </c>
      <c r="CF213">
        <f>+Casos_PN_CORR[[#This Row],[27-may]]-Casos_PN_CORR[[#This Row],[26-may]]</f>
        <v>0</v>
      </c>
      <c r="CG213">
        <f>+Casos_PN_CORR[[#This Row],[28-may]]-Casos_PN_CORR[[#This Row],[27-may]]</f>
        <v>0</v>
      </c>
      <c r="CH213">
        <f>+Casos_PN_CORR[[#This Row],[29-may]]-Casos_PN_CORR[[#This Row],[28-may]]</f>
        <v>0</v>
      </c>
      <c r="CI213">
        <f>+Casos_PN_CORR[[#This Row],[30-may]]-Casos_PN_CORR[[#This Row],[29-may]]</f>
        <v>0</v>
      </c>
      <c r="CJ213">
        <f>+Casos_PN_CORR[[#This Row],[31-may]]-Casos_PN_CORR[[#This Row],[30-may]]</f>
        <v>0</v>
      </c>
      <c r="CK213">
        <f>+Casos_PN_CORR[[#This Row],[1-jun]]-Casos_PN_CORR[[#This Row],[31-may]]</f>
        <v>0</v>
      </c>
      <c r="CL213">
        <f>+Casos_PN_CORR[[#This Row],[2-jun]]-Casos_PN_CORR[[#This Row],[1-jun]]</f>
        <v>0</v>
      </c>
      <c r="CM213">
        <f>+Casos_PN_CORR[[#This Row],[3-jun]]-Casos_PN_CORR[[#This Row],[2-jun]]</f>
        <v>0</v>
      </c>
      <c r="CN213">
        <f>+Casos_PN_CORR[[#This Row],[4-jun]]-Casos_PN_CORR[[#This Row],[3-jun]]</f>
        <v>0</v>
      </c>
      <c r="CO213">
        <f>+Casos_PN_CORR[[#This Row],[5-jun]]-Casos_PN_CORR[[#This Row],[4-jun]]</f>
        <v>0</v>
      </c>
      <c r="CP213">
        <f>+Casos_PN_CORR[[#This Row],[6-jun]]-Casos_PN_CORR[[#This Row],[5-jun]]</f>
        <v>0</v>
      </c>
    </row>
    <row r="214" spans="1:94">
      <c r="A214">
        <v>70206</v>
      </c>
      <c r="B214" s="2" t="s">
        <v>102</v>
      </c>
      <c r="C214" s="2" t="s">
        <v>161</v>
      </c>
      <c r="D214" s="2" t="s">
        <v>370</v>
      </c>
      <c r="E214" s="4">
        <f t="shared" si="3"/>
        <v>0</v>
      </c>
      <c r="F214">
        <f>+Casos_PN_CORR[[#This Row],[10-mar]]</f>
        <v>0</v>
      </c>
      <c r="G214">
        <f>+Casos_PN_CORR[[#This Row],[11-mar]]-Casos_PN_CORR[[#This Row],[10-mar]]</f>
        <v>0</v>
      </c>
      <c r="H214">
        <f>+Casos_PN_CORR[[#This Row],[12-mar]]-Casos_PN_CORR[[#This Row],[11-mar]]</f>
        <v>0</v>
      </c>
      <c r="I214">
        <f>+Casos_PN_CORR[[#This Row],[13-mar]]-Casos_PN_CORR[[#This Row],[12-mar]]</f>
        <v>0</v>
      </c>
      <c r="J214">
        <f>+Casos_PN_CORR[[#This Row],[14-mar]]-Casos_PN_CORR[[#This Row],[13-mar]]</f>
        <v>0</v>
      </c>
      <c r="K214">
        <f>+Casos_PN_CORR[[#This Row],[15-mar]]-Casos_PN_CORR[[#This Row],[14-mar]]</f>
        <v>0</v>
      </c>
      <c r="L214">
        <f>+Casos_PN_CORR[[#This Row],[16-mar]]-Casos_PN_CORR[[#This Row],[15-mar]]</f>
        <v>0</v>
      </c>
      <c r="M214">
        <f>+Casos_PN_CORR[[#This Row],[17-mar]]-Casos_PN_CORR[[#This Row],[16-mar]]</f>
        <v>0</v>
      </c>
      <c r="N214">
        <f>+Casos_PN_CORR[[#This Row],[18-mar]]-Casos_PN_CORR[[#This Row],[17-mar]]</f>
        <v>0</v>
      </c>
      <c r="O214">
        <f>+Casos_PN_CORR[[#This Row],[19-mar]]-Casos_PN_CORR[[#This Row],[18-mar]]</f>
        <v>0</v>
      </c>
      <c r="P214">
        <f>+Casos_PN_CORR[[#This Row],[20-mar]]-Casos_PN_CORR[[#This Row],[19-mar]]</f>
        <v>0</v>
      </c>
      <c r="Q214">
        <f>+Casos_PN_CORR[[#This Row],[21-mar]]-Casos_PN_CORR[[#This Row],[20-mar]]</f>
        <v>0</v>
      </c>
      <c r="R214">
        <f>+Casos_PN_CORR[[#This Row],[22-mar]]-Casos_PN_CORR[[#This Row],[21-mar]]</f>
        <v>0</v>
      </c>
      <c r="S214">
        <f>+Casos_PN_CORR[[#This Row],[23-mar]]-Casos_PN_CORR[[#This Row],[22-mar]]</f>
        <v>0</v>
      </c>
      <c r="T214">
        <f>+Casos_PN_CORR[[#This Row],[24-mar]]-Casos_PN_CORR[[#This Row],[23-mar]]</f>
        <v>0</v>
      </c>
      <c r="U214">
        <f>+Casos_PN_CORR[[#This Row],[25-mar]]-Casos_PN_CORR[[#This Row],[24-mar]]</f>
        <v>0</v>
      </c>
      <c r="V214">
        <f>+Casos_PN_CORR[[#This Row],[26-mar]]-Casos_PN_CORR[[#This Row],[25-mar]]</f>
        <v>0</v>
      </c>
      <c r="W214">
        <f>+Casos_PN_CORR[[#This Row],[27-mar]]-Casos_PN_CORR[[#This Row],[26-mar]]</f>
        <v>0</v>
      </c>
      <c r="X214">
        <f>+Casos_PN_CORR[[#This Row],[28-mar]]-Casos_PN_CORR[[#This Row],[27-mar]]</f>
        <v>0</v>
      </c>
      <c r="Y214">
        <f>+Casos_PN_CORR[[#This Row],[29-mar]]-Casos_PN_CORR[[#This Row],[28-mar]]</f>
        <v>0</v>
      </c>
      <c r="Z214">
        <f>+Casos_PN_CORR[[#This Row],[30-mar]]-Casos_PN_CORR[[#This Row],[29-mar]]</f>
        <v>0</v>
      </c>
      <c r="AA214">
        <f>+Casos_PN_CORR[[#This Row],[31-mar]]-Casos_PN_CORR[[#This Row],[30-mar]]</f>
        <v>0</v>
      </c>
      <c r="AB214">
        <f>+Casos_PN_CORR[[#This Row],[1-abr]]-Casos_PN_CORR[[#This Row],[31-mar]]</f>
        <v>0</v>
      </c>
      <c r="AC214">
        <f>+Casos_PN_CORR[[#This Row],[2-abr]]-Casos_PN_CORR[[#This Row],[1-abr]]</f>
        <v>0</v>
      </c>
      <c r="AD214">
        <f>+Casos_PN_CORR[[#This Row],[3-abr]]-Casos_PN_CORR[[#This Row],[2-abr]]</f>
        <v>0</v>
      </c>
      <c r="AE214">
        <f>+Casos_PN_CORR[[#This Row],[4-abr]]-Casos_PN_CORR[[#This Row],[3-abr]]</f>
        <v>0</v>
      </c>
      <c r="AF214">
        <f>+Casos_PN_CORR[[#This Row],[5-abr]]-Casos_PN_CORR[[#This Row],[4-abr]]</f>
        <v>0</v>
      </c>
      <c r="AG214">
        <f>+Casos_PN_CORR[[#This Row],[6-abr]]-Casos_PN_CORR[[#This Row],[5-abr]]</f>
        <v>0</v>
      </c>
      <c r="AH214">
        <f>+Casos_PN_CORR[[#This Row],[7-abr]]-Casos_PN_CORR[[#This Row],[6-abr]]</f>
        <v>0</v>
      </c>
      <c r="AI214">
        <f>+Casos_PN_CORR[[#This Row],[8-abr]]-Casos_PN_CORR[[#This Row],[7-abr]]</f>
        <v>0</v>
      </c>
      <c r="AJ214">
        <f>+Casos_PN_CORR[[#This Row],[9-abr]]-Casos_PN_CORR[[#This Row],[8-abr]]</f>
        <v>0</v>
      </c>
      <c r="AK214">
        <f>+Casos_PN_CORR[[#This Row],[10-abr]]-Casos_PN_CORR[[#This Row],[9-abr]]</f>
        <v>0</v>
      </c>
      <c r="AL214">
        <f>+Casos_PN_CORR[[#This Row],[11-abr]]-Casos_PN_CORR[[#This Row],[10-abr]]</f>
        <v>0</v>
      </c>
      <c r="AM214">
        <f>+Casos_PN_CORR[[#This Row],[12-abr]]-Casos_PN_CORR[[#This Row],[11-abr]]</f>
        <v>0</v>
      </c>
      <c r="AN214">
        <f>+Casos_PN_CORR[[#This Row],[13-abr]]-Casos_PN_CORR[[#This Row],[12-abr]]</f>
        <v>0</v>
      </c>
      <c r="AO214">
        <f>+Casos_PN_CORR[[#This Row],[14-abr]]-Casos_PN_CORR[[#This Row],[13-abr]]</f>
        <v>0</v>
      </c>
      <c r="AP214">
        <f>+Casos_PN_CORR[[#This Row],[15-abr]]-Casos_PN_CORR[[#This Row],[14-abr]]</f>
        <v>0</v>
      </c>
      <c r="AQ214">
        <f>+Casos_PN_CORR[[#This Row],[16-abr]]-Casos_PN_CORR[[#This Row],[15-abr]]</f>
        <v>0</v>
      </c>
      <c r="AR214">
        <f>+Casos_PN_CORR[[#This Row],[17-abr]]-Casos_PN_CORR[[#This Row],[16-abr]]</f>
        <v>0</v>
      </c>
      <c r="AS214">
        <f>+Casos_PN_CORR[[#This Row],[18-abr]]-Casos_PN_CORR[[#This Row],[17-abr]]</f>
        <v>0</v>
      </c>
      <c r="AT214">
        <f>+Casos_PN_CORR[[#This Row],[19-abr]]-Casos_PN_CORR[[#This Row],[18-abr]]</f>
        <v>0</v>
      </c>
      <c r="AU214">
        <f>+Casos_PN_CORR[[#This Row],[20-abr]]-Casos_PN_CORR[[#This Row],[19-abr]]</f>
        <v>0</v>
      </c>
      <c r="AV214">
        <f>+Casos_PN_CORR[[#This Row],[21-abr]]-Casos_PN_CORR[[#This Row],[20-abr]]</f>
        <v>0</v>
      </c>
      <c r="AW214">
        <f>+Casos_PN_CORR[[#This Row],[22-abr]]-Casos_PN_CORR[[#This Row],[21-abr]]</f>
        <v>0</v>
      </c>
      <c r="AX214">
        <f>+Casos_PN_CORR[[#This Row],[23-abr]]-Casos_PN_CORR[[#This Row],[22-abr]]</f>
        <v>0</v>
      </c>
      <c r="AY214">
        <f>+Casos_PN_CORR[[#This Row],[24-abr]]-Casos_PN_CORR[[#This Row],[23-abr]]</f>
        <v>0</v>
      </c>
      <c r="AZ214">
        <f>+Casos_PN_CORR[[#This Row],[25-abr]]-Casos_PN_CORR[[#This Row],[24-abr]]</f>
        <v>0</v>
      </c>
      <c r="BA214">
        <f>+Casos_PN_CORR[[#This Row],[26-abr]]-Casos_PN_CORR[[#This Row],[25-abr]]</f>
        <v>0</v>
      </c>
      <c r="BB214">
        <f>+Casos_PN_CORR[[#This Row],[27-abr]]-Casos_PN_CORR[[#This Row],[26-abr]]</f>
        <v>0</v>
      </c>
      <c r="BC214">
        <f>+Casos_PN_CORR[[#This Row],[28-abr]]-Casos_PN_CORR[[#This Row],[27-abr]]</f>
        <v>0</v>
      </c>
      <c r="BD214">
        <f>+Casos_PN_CORR[[#This Row],[29-abr]]-Casos_PN_CORR[[#This Row],[28-abr]]</f>
        <v>0</v>
      </c>
      <c r="BE214">
        <f>+Casos_PN_CORR[[#This Row],[30-abr]]-Casos_PN_CORR[[#This Row],[29-abr]]</f>
        <v>0</v>
      </c>
      <c r="BF214">
        <f>+Casos_PN_CORR[[#This Row],[1-may]]-Casos_PN_CORR[[#This Row],[30-abr]]</f>
        <v>0</v>
      </c>
      <c r="BG214">
        <f>+Casos_PN_CORR[[#This Row],[2-may]]-Casos_PN_CORR[[#This Row],[1-may]]</f>
        <v>0</v>
      </c>
      <c r="BH214">
        <f>+Casos_PN_CORR[[#This Row],[3-may]]-Casos_PN_CORR[[#This Row],[2-may]]</f>
        <v>0</v>
      </c>
      <c r="BI214">
        <f>+Casos_PN_CORR[[#This Row],[4-may]]-Casos_PN_CORR[[#This Row],[3-may]]</f>
        <v>0</v>
      </c>
      <c r="BJ214">
        <f>+Casos_PN_CORR[[#This Row],[5-may]]-Casos_PN_CORR[[#This Row],[4-may]]</f>
        <v>0</v>
      </c>
      <c r="BK214">
        <f>+Casos_PN_CORR[[#This Row],[6-may]]-Casos_PN_CORR[[#This Row],[5-may]]</f>
        <v>0</v>
      </c>
      <c r="BL214">
        <f>+Casos_PN_CORR[[#This Row],[7-may]]-Casos_PN_CORR[[#This Row],[6-may]]</f>
        <v>0</v>
      </c>
      <c r="BM214">
        <f>+Casos_PN_CORR[[#This Row],[8-may]]-Casos_PN_CORR[[#This Row],[7-may]]</f>
        <v>0</v>
      </c>
      <c r="BN214">
        <f>+Casos_PN_CORR[[#This Row],[9-may]]-Casos_PN_CORR[[#This Row],[8-may]]</f>
        <v>0</v>
      </c>
      <c r="BO214">
        <f>+Casos_PN_CORR[[#This Row],[10-may]]-Casos_PN_CORR[[#This Row],[9-may]]</f>
        <v>0</v>
      </c>
      <c r="BP214">
        <f>+Casos_PN_CORR[[#This Row],[11-may]]-Casos_PN_CORR[[#This Row],[10-may]]</f>
        <v>0</v>
      </c>
      <c r="BQ214">
        <f>+Casos_PN_CORR[[#This Row],[12-may]]-Casos_PN_CORR[[#This Row],[11-may]]</f>
        <v>0</v>
      </c>
      <c r="BR214">
        <f>+Casos_PN_CORR[[#This Row],[13-may]]-Casos_PN_CORR[[#This Row],[12-may]]</f>
        <v>0</v>
      </c>
      <c r="BS214">
        <f>+Casos_PN_CORR[[#This Row],[14-may]]-Casos_PN_CORR[[#This Row],[13-may]]</f>
        <v>0</v>
      </c>
      <c r="BT214">
        <f>+Casos_PN_CORR[[#This Row],[15-may]]-Casos_PN_CORR[[#This Row],[14-may]]</f>
        <v>0</v>
      </c>
      <c r="BU214">
        <f>+Casos_PN_CORR[[#This Row],[16-may]]-Casos_PN_CORR[[#This Row],[15-may]]</f>
        <v>0</v>
      </c>
      <c r="BV214">
        <f>+Casos_PN_CORR[[#This Row],[17-may]]-Casos_PN_CORR[[#This Row],[16-may]]</f>
        <v>0</v>
      </c>
      <c r="BW214">
        <f>+Casos_PN_CORR[[#This Row],[18-may]]-Casos_PN_CORR[[#This Row],[17-may]]</f>
        <v>0</v>
      </c>
      <c r="BX214">
        <f>+Casos_PN_CORR[[#This Row],[19-may]]-Casos_PN_CORR[[#This Row],[18-may]]</f>
        <v>0</v>
      </c>
      <c r="BY214">
        <f>+Casos_PN_CORR[[#This Row],[20-may]]-Casos_PN_CORR[[#This Row],[19-may]]</f>
        <v>0</v>
      </c>
      <c r="BZ214">
        <f>+Casos_PN_CORR[[#This Row],[21-may]]-Casos_PN_CORR[[#This Row],[20-may]]</f>
        <v>0</v>
      </c>
      <c r="CA214">
        <f>+Casos_PN_CORR[[#This Row],[22-may]]-Casos_PN_CORR[[#This Row],[21-may]]</f>
        <v>0</v>
      </c>
      <c r="CB214">
        <f>+Casos_PN_CORR[[#This Row],[23-may]]-Casos_PN_CORR[[#This Row],[22-may]]</f>
        <v>0</v>
      </c>
      <c r="CC214">
        <f>+Casos_PN_CORR[[#This Row],[24-may]]-Casos_PN_CORR[[#This Row],[23-may]]</f>
        <v>0</v>
      </c>
      <c r="CD214">
        <f>+Casos_PN_CORR[[#This Row],[25-may]]-Casos_PN_CORR[[#This Row],[24-may]]</f>
        <v>0</v>
      </c>
      <c r="CE214">
        <f>+Casos_PN_CORR[[#This Row],[26-may]]-Casos_PN_CORR[[#This Row],[25-may]]</f>
        <v>0</v>
      </c>
      <c r="CF214">
        <f>+Casos_PN_CORR[[#This Row],[27-may]]-Casos_PN_CORR[[#This Row],[26-may]]</f>
        <v>0</v>
      </c>
      <c r="CG214">
        <f>+Casos_PN_CORR[[#This Row],[28-may]]-Casos_PN_CORR[[#This Row],[27-may]]</f>
        <v>0</v>
      </c>
      <c r="CH214">
        <f>+Casos_PN_CORR[[#This Row],[29-may]]-Casos_PN_CORR[[#This Row],[28-may]]</f>
        <v>0</v>
      </c>
      <c r="CI214">
        <f>+Casos_PN_CORR[[#This Row],[30-may]]-Casos_PN_CORR[[#This Row],[29-may]]</f>
        <v>0</v>
      </c>
      <c r="CJ214">
        <f>+Casos_PN_CORR[[#This Row],[31-may]]-Casos_PN_CORR[[#This Row],[30-may]]</f>
        <v>0</v>
      </c>
      <c r="CK214">
        <f>+Casos_PN_CORR[[#This Row],[1-jun]]-Casos_PN_CORR[[#This Row],[31-may]]</f>
        <v>0</v>
      </c>
      <c r="CL214">
        <f>+Casos_PN_CORR[[#This Row],[2-jun]]-Casos_PN_CORR[[#This Row],[1-jun]]</f>
        <v>0</v>
      </c>
      <c r="CM214">
        <f>+Casos_PN_CORR[[#This Row],[3-jun]]-Casos_PN_CORR[[#This Row],[2-jun]]</f>
        <v>0</v>
      </c>
      <c r="CN214">
        <f>+Casos_PN_CORR[[#This Row],[4-jun]]-Casos_PN_CORR[[#This Row],[3-jun]]</f>
        <v>0</v>
      </c>
      <c r="CO214">
        <f>+Casos_PN_CORR[[#This Row],[5-jun]]-Casos_PN_CORR[[#This Row],[4-jun]]</f>
        <v>0</v>
      </c>
      <c r="CP214">
        <f>+Casos_PN_CORR[[#This Row],[6-jun]]-Casos_PN_CORR[[#This Row],[5-jun]]</f>
        <v>0</v>
      </c>
    </row>
    <row r="215" spans="1:94">
      <c r="A215">
        <v>91105</v>
      </c>
      <c r="B215" s="2" t="s">
        <v>139</v>
      </c>
      <c r="C215" s="2" t="s">
        <v>156</v>
      </c>
      <c r="D215" s="2" t="s">
        <v>371</v>
      </c>
      <c r="E215" s="4">
        <f t="shared" si="3"/>
        <v>3</v>
      </c>
      <c r="F215">
        <f>+Casos_PN_CORR[[#This Row],[10-mar]]</f>
        <v>0</v>
      </c>
      <c r="G215">
        <f>+Casos_PN_CORR[[#This Row],[11-mar]]-Casos_PN_CORR[[#This Row],[10-mar]]</f>
        <v>0</v>
      </c>
      <c r="H215">
        <f>+Casos_PN_CORR[[#This Row],[12-mar]]-Casos_PN_CORR[[#This Row],[11-mar]]</f>
        <v>0</v>
      </c>
      <c r="I215">
        <f>+Casos_PN_CORR[[#This Row],[13-mar]]-Casos_PN_CORR[[#This Row],[12-mar]]</f>
        <v>0</v>
      </c>
      <c r="J215">
        <f>+Casos_PN_CORR[[#This Row],[14-mar]]-Casos_PN_CORR[[#This Row],[13-mar]]</f>
        <v>0</v>
      </c>
      <c r="K215">
        <f>+Casos_PN_CORR[[#This Row],[15-mar]]-Casos_PN_CORR[[#This Row],[14-mar]]</f>
        <v>0</v>
      </c>
      <c r="L215">
        <f>+Casos_PN_CORR[[#This Row],[16-mar]]-Casos_PN_CORR[[#This Row],[15-mar]]</f>
        <v>0</v>
      </c>
      <c r="M215">
        <f>+Casos_PN_CORR[[#This Row],[17-mar]]-Casos_PN_CORR[[#This Row],[16-mar]]</f>
        <v>0</v>
      </c>
      <c r="N215">
        <f>+Casos_PN_CORR[[#This Row],[18-mar]]-Casos_PN_CORR[[#This Row],[17-mar]]</f>
        <v>0</v>
      </c>
      <c r="O215">
        <f>+Casos_PN_CORR[[#This Row],[19-mar]]-Casos_PN_CORR[[#This Row],[18-mar]]</f>
        <v>0</v>
      </c>
      <c r="P215">
        <f>+Casos_PN_CORR[[#This Row],[20-mar]]-Casos_PN_CORR[[#This Row],[19-mar]]</f>
        <v>0</v>
      </c>
      <c r="Q215">
        <f>+Casos_PN_CORR[[#This Row],[21-mar]]-Casos_PN_CORR[[#This Row],[20-mar]]</f>
        <v>0</v>
      </c>
      <c r="R215">
        <f>+Casos_PN_CORR[[#This Row],[22-mar]]-Casos_PN_CORR[[#This Row],[21-mar]]</f>
        <v>0</v>
      </c>
      <c r="S215">
        <f>+Casos_PN_CORR[[#This Row],[23-mar]]-Casos_PN_CORR[[#This Row],[22-mar]]</f>
        <v>0</v>
      </c>
      <c r="T215">
        <f>+Casos_PN_CORR[[#This Row],[24-mar]]-Casos_PN_CORR[[#This Row],[23-mar]]</f>
        <v>0</v>
      </c>
      <c r="U215">
        <f>+Casos_PN_CORR[[#This Row],[25-mar]]-Casos_PN_CORR[[#This Row],[24-mar]]</f>
        <v>0</v>
      </c>
      <c r="V215">
        <f>+Casos_PN_CORR[[#This Row],[26-mar]]-Casos_PN_CORR[[#This Row],[25-mar]]</f>
        <v>0</v>
      </c>
      <c r="W215">
        <f>+Casos_PN_CORR[[#This Row],[27-mar]]-Casos_PN_CORR[[#This Row],[26-mar]]</f>
        <v>0</v>
      </c>
      <c r="X215">
        <f>+Casos_PN_CORR[[#This Row],[28-mar]]-Casos_PN_CORR[[#This Row],[27-mar]]</f>
        <v>0</v>
      </c>
      <c r="Y215">
        <f>+Casos_PN_CORR[[#This Row],[29-mar]]-Casos_PN_CORR[[#This Row],[28-mar]]</f>
        <v>0</v>
      </c>
      <c r="Z215">
        <f>+Casos_PN_CORR[[#This Row],[30-mar]]-Casos_PN_CORR[[#This Row],[29-mar]]</f>
        <v>0</v>
      </c>
      <c r="AA215">
        <f>+Casos_PN_CORR[[#This Row],[31-mar]]-Casos_PN_CORR[[#This Row],[30-mar]]</f>
        <v>0</v>
      </c>
      <c r="AB215">
        <f>+Casos_PN_CORR[[#This Row],[1-abr]]-Casos_PN_CORR[[#This Row],[31-mar]]</f>
        <v>0</v>
      </c>
      <c r="AC215">
        <f>+Casos_PN_CORR[[#This Row],[2-abr]]-Casos_PN_CORR[[#This Row],[1-abr]]</f>
        <v>0</v>
      </c>
      <c r="AD215">
        <f>+Casos_PN_CORR[[#This Row],[3-abr]]-Casos_PN_CORR[[#This Row],[2-abr]]</f>
        <v>0</v>
      </c>
      <c r="AE215">
        <f>+Casos_PN_CORR[[#This Row],[4-abr]]-Casos_PN_CORR[[#This Row],[3-abr]]</f>
        <v>0</v>
      </c>
      <c r="AF215">
        <f>+Casos_PN_CORR[[#This Row],[5-abr]]-Casos_PN_CORR[[#This Row],[4-abr]]</f>
        <v>0</v>
      </c>
      <c r="AG215">
        <f>+Casos_PN_CORR[[#This Row],[6-abr]]-Casos_PN_CORR[[#This Row],[5-abr]]</f>
        <v>0</v>
      </c>
      <c r="AH215">
        <f>+Casos_PN_CORR[[#This Row],[7-abr]]-Casos_PN_CORR[[#This Row],[6-abr]]</f>
        <v>0</v>
      </c>
      <c r="AI215">
        <f>+Casos_PN_CORR[[#This Row],[8-abr]]-Casos_PN_CORR[[#This Row],[7-abr]]</f>
        <v>0</v>
      </c>
      <c r="AJ215">
        <f>+Casos_PN_CORR[[#This Row],[9-abr]]-Casos_PN_CORR[[#This Row],[8-abr]]</f>
        <v>0</v>
      </c>
      <c r="AK215">
        <f>+Casos_PN_CORR[[#This Row],[10-abr]]-Casos_PN_CORR[[#This Row],[9-abr]]</f>
        <v>0</v>
      </c>
      <c r="AL215">
        <f>+Casos_PN_CORR[[#This Row],[11-abr]]-Casos_PN_CORR[[#This Row],[10-abr]]</f>
        <v>0</v>
      </c>
      <c r="AM215">
        <f>+Casos_PN_CORR[[#This Row],[12-abr]]-Casos_PN_CORR[[#This Row],[11-abr]]</f>
        <v>0</v>
      </c>
      <c r="AN215">
        <f>+Casos_PN_CORR[[#This Row],[13-abr]]-Casos_PN_CORR[[#This Row],[12-abr]]</f>
        <v>0</v>
      </c>
      <c r="AO215">
        <f>+Casos_PN_CORR[[#This Row],[14-abr]]-Casos_PN_CORR[[#This Row],[13-abr]]</f>
        <v>0</v>
      </c>
      <c r="AP215">
        <f>+Casos_PN_CORR[[#This Row],[15-abr]]-Casos_PN_CORR[[#This Row],[14-abr]]</f>
        <v>0</v>
      </c>
      <c r="AQ215">
        <f>+Casos_PN_CORR[[#This Row],[16-abr]]-Casos_PN_CORR[[#This Row],[15-abr]]</f>
        <v>0</v>
      </c>
      <c r="AR215">
        <f>+Casos_PN_CORR[[#This Row],[17-abr]]-Casos_PN_CORR[[#This Row],[16-abr]]</f>
        <v>0</v>
      </c>
      <c r="AS215">
        <f>+Casos_PN_CORR[[#This Row],[18-abr]]-Casos_PN_CORR[[#This Row],[17-abr]]</f>
        <v>0</v>
      </c>
      <c r="AT215">
        <f>+Casos_PN_CORR[[#This Row],[19-abr]]-Casos_PN_CORR[[#This Row],[18-abr]]</f>
        <v>0</v>
      </c>
      <c r="AU215">
        <f>+Casos_PN_CORR[[#This Row],[20-abr]]-Casos_PN_CORR[[#This Row],[19-abr]]</f>
        <v>0</v>
      </c>
      <c r="AV215">
        <f>+Casos_PN_CORR[[#This Row],[21-abr]]-Casos_PN_CORR[[#This Row],[20-abr]]</f>
        <v>0</v>
      </c>
      <c r="AW215">
        <f>+Casos_PN_CORR[[#This Row],[22-abr]]-Casos_PN_CORR[[#This Row],[21-abr]]</f>
        <v>0</v>
      </c>
      <c r="AX215">
        <f>+Casos_PN_CORR[[#This Row],[23-abr]]-Casos_PN_CORR[[#This Row],[22-abr]]</f>
        <v>0</v>
      </c>
      <c r="AY215">
        <f>+Casos_PN_CORR[[#This Row],[24-abr]]-Casos_PN_CORR[[#This Row],[23-abr]]</f>
        <v>0</v>
      </c>
      <c r="AZ215">
        <f>+Casos_PN_CORR[[#This Row],[25-abr]]-Casos_PN_CORR[[#This Row],[24-abr]]</f>
        <v>0</v>
      </c>
      <c r="BA215">
        <f>+Casos_PN_CORR[[#This Row],[26-abr]]-Casos_PN_CORR[[#This Row],[25-abr]]</f>
        <v>0</v>
      </c>
      <c r="BB215">
        <f>+Casos_PN_CORR[[#This Row],[27-abr]]-Casos_PN_CORR[[#This Row],[26-abr]]</f>
        <v>0</v>
      </c>
      <c r="BC215">
        <f>+Casos_PN_CORR[[#This Row],[28-abr]]-Casos_PN_CORR[[#This Row],[27-abr]]</f>
        <v>0</v>
      </c>
      <c r="BD215">
        <f>+Casos_PN_CORR[[#This Row],[29-abr]]-Casos_PN_CORR[[#This Row],[28-abr]]</f>
        <v>0</v>
      </c>
      <c r="BE215">
        <f>+Casos_PN_CORR[[#This Row],[30-abr]]-Casos_PN_CORR[[#This Row],[29-abr]]</f>
        <v>0</v>
      </c>
      <c r="BF215">
        <f>+Casos_PN_CORR[[#This Row],[1-may]]-Casos_PN_CORR[[#This Row],[30-abr]]</f>
        <v>0</v>
      </c>
      <c r="BG215">
        <f>+Casos_PN_CORR[[#This Row],[2-may]]-Casos_PN_CORR[[#This Row],[1-may]]</f>
        <v>0</v>
      </c>
      <c r="BH215">
        <f>+Casos_PN_CORR[[#This Row],[3-may]]-Casos_PN_CORR[[#This Row],[2-may]]</f>
        <v>0</v>
      </c>
      <c r="BI215">
        <f>+Casos_PN_CORR[[#This Row],[4-may]]-Casos_PN_CORR[[#This Row],[3-may]]</f>
        <v>0</v>
      </c>
      <c r="BJ215">
        <f>+Casos_PN_CORR[[#This Row],[5-may]]-Casos_PN_CORR[[#This Row],[4-may]]</f>
        <v>0</v>
      </c>
      <c r="BK215">
        <f>+Casos_PN_CORR[[#This Row],[6-may]]-Casos_PN_CORR[[#This Row],[5-may]]</f>
        <v>0</v>
      </c>
      <c r="BL215">
        <f>+Casos_PN_CORR[[#This Row],[7-may]]-Casos_PN_CORR[[#This Row],[6-may]]</f>
        <v>0</v>
      </c>
      <c r="BM215">
        <f>+Casos_PN_CORR[[#This Row],[8-may]]-Casos_PN_CORR[[#This Row],[7-may]]</f>
        <v>0</v>
      </c>
      <c r="BN215">
        <f>+Casos_PN_CORR[[#This Row],[9-may]]-Casos_PN_CORR[[#This Row],[8-may]]</f>
        <v>0</v>
      </c>
      <c r="BO215">
        <f>+Casos_PN_CORR[[#This Row],[10-may]]-Casos_PN_CORR[[#This Row],[9-may]]</f>
        <v>0</v>
      </c>
      <c r="BP215">
        <f>+Casos_PN_CORR[[#This Row],[11-may]]-Casos_PN_CORR[[#This Row],[10-may]]</f>
        <v>0</v>
      </c>
      <c r="BQ215">
        <f>+Casos_PN_CORR[[#This Row],[12-may]]-Casos_PN_CORR[[#This Row],[11-may]]</f>
        <v>0</v>
      </c>
      <c r="BR215">
        <f>+Casos_PN_CORR[[#This Row],[13-may]]-Casos_PN_CORR[[#This Row],[12-may]]</f>
        <v>0</v>
      </c>
      <c r="BS215">
        <f>+Casos_PN_CORR[[#This Row],[14-may]]-Casos_PN_CORR[[#This Row],[13-may]]</f>
        <v>0</v>
      </c>
      <c r="BT215">
        <f>+Casos_PN_CORR[[#This Row],[15-may]]-Casos_PN_CORR[[#This Row],[14-may]]</f>
        <v>0</v>
      </c>
      <c r="BU215">
        <f>+Casos_PN_CORR[[#This Row],[16-may]]-Casos_PN_CORR[[#This Row],[15-may]]</f>
        <v>0</v>
      </c>
      <c r="BV215">
        <f>+Casos_PN_CORR[[#This Row],[17-may]]-Casos_PN_CORR[[#This Row],[16-may]]</f>
        <v>0</v>
      </c>
      <c r="BW215">
        <f>+Casos_PN_CORR[[#This Row],[18-may]]-Casos_PN_CORR[[#This Row],[17-may]]</f>
        <v>0</v>
      </c>
      <c r="BX215">
        <f>+Casos_PN_CORR[[#This Row],[19-may]]-Casos_PN_CORR[[#This Row],[18-may]]</f>
        <v>0</v>
      </c>
      <c r="BY215">
        <f>+Casos_PN_CORR[[#This Row],[20-may]]-Casos_PN_CORR[[#This Row],[19-may]]</f>
        <v>0</v>
      </c>
      <c r="BZ215">
        <f>+Casos_PN_CORR[[#This Row],[21-may]]-Casos_PN_CORR[[#This Row],[20-may]]</f>
        <v>0</v>
      </c>
      <c r="CA215">
        <f>+Casos_PN_CORR[[#This Row],[22-may]]-Casos_PN_CORR[[#This Row],[21-may]]</f>
        <v>0</v>
      </c>
      <c r="CB215">
        <f>+Casos_PN_CORR[[#This Row],[23-may]]-Casos_PN_CORR[[#This Row],[22-may]]</f>
        <v>0</v>
      </c>
      <c r="CC215">
        <f>+Casos_PN_CORR[[#This Row],[24-may]]-Casos_PN_CORR[[#This Row],[23-may]]</f>
        <v>0</v>
      </c>
      <c r="CD215">
        <f>+Casos_PN_CORR[[#This Row],[25-may]]-Casos_PN_CORR[[#This Row],[24-may]]</f>
        <v>0</v>
      </c>
      <c r="CE215">
        <f>+Casos_PN_CORR[[#This Row],[26-may]]-Casos_PN_CORR[[#This Row],[25-may]]</f>
        <v>0</v>
      </c>
      <c r="CF215">
        <f>+Casos_PN_CORR[[#This Row],[27-may]]-Casos_PN_CORR[[#This Row],[26-may]]</f>
        <v>0</v>
      </c>
      <c r="CG215">
        <f>+Casos_PN_CORR[[#This Row],[28-may]]-Casos_PN_CORR[[#This Row],[27-may]]</f>
        <v>0</v>
      </c>
      <c r="CH215">
        <f>+Casos_PN_CORR[[#This Row],[29-may]]-Casos_PN_CORR[[#This Row],[28-may]]</f>
        <v>0</v>
      </c>
      <c r="CI215">
        <f>+Casos_PN_CORR[[#This Row],[30-may]]-Casos_PN_CORR[[#This Row],[29-may]]</f>
        <v>0</v>
      </c>
      <c r="CJ215">
        <f>+Casos_PN_CORR[[#This Row],[31-may]]-Casos_PN_CORR[[#This Row],[30-may]]</f>
        <v>0</v>
      </c>
      <c r="CK215">
        <f>+Casos_PN_CORR[[#This Row],[1-jun]]-Casos_PN_CORR[[#This Row],[31-may]]</f>
        <v>0</v>
      </c>
      <c r="CL215">
        <f>+Casos_PN_CORR[[#This Row],[2-jun]]-Casos_PN_CORR[[#This Row],[1-jun]]</f>
        <v>0</v>
      </c>
      <c r="CM215">
        <f>+Casos_PN_CORR[[#This Row],[3-jun]]-Casos_PN_CORR[[#This Row],[2-jun]]</f>
        <v>0</v>
      </c>
      <c r="CN215">
        <f>+Casos_PN_CORR[[#This Row],[4-jun]]-Casos_PN_CORR[[#This Row],[3-jun]]</f>
        <v>0</v>
      </c>
      <c r="CO215">
        <f>+Casos_PN_CORR[[#This Row],[5-jun]]-Casos_PN_CORR[[#This Row],[4-jun]]</f>
        <v>3</v>
      </c>
      <c r="CP215">
        <f>+Casos_PN_CORR[[#This Row],[6-jun]]-Casos_PN_CORR[[#This Row],[5-jun]]</f>
        <v>0</v>
      </c>
    </row>
    <row r="216" spans="1:94">
      <c r="A216">
        <v>90504</v>
      </c>
      <c r="B216" s="2" t="s">
        <v>139</v>
      </c>
      <c r="C216" s="2" t="s">
        <v>258</v>
      </c>
      <c r="D216" s="2" t="s">
        <v>372</v>
      </c>
      <c r="E216" s="4">
        <f t="shared" si="3"/>
        <v>0</v>
      </c>
      <c r="F216">
        <f>+Casos_PN_CORR[[#This Row],[10-mar]]</f>
        <v>0</v>
      </c>
      <c r="G216">
        <f>+Casos_PN_CORR[[#This Row],[11-mar]]-Casos_PN_CORR[[#This Row],[10-mar]]</f>
        <v>0</v>
      </c>
      <c r="H216">
        <f>+Casos_PN_CORR[[#This Row],[12-mar]]-Casos_PN_CORR[[#This Row],[11-mar]]</f>
        <v>0</v>
      </c>
      <c r="I216">
        <f>+Casos_PN_CORR[[#This Row],[13-mar]]-Casos_PN_CORR[[#This Row],[12-mar]]</f>
        <v>0</v>
      </c>
      <c r="J216">
        <f>+Casos_PN_CORR[[#This Row],[14-mar]]-Casos_PN_CORR[[#This Row],[13-mar]]</f>
        <v>0</v>
      </c>
      <c r="K216">
        <f>+Casos_PN_CORR[[#This Row],[15-mar]]-Casos_PN_CORR[[#This Row],[14-mar]]</f>
        <v>0</v>
      </c>
      <c r="L216">
        <f>+Casos_PN_CORR[[#This Row],[16-mar]]-Casos_PN_CORR[[#This Row],[15-mar]]</f>
        <v>0</v>
      </c>
      <c r="M216">
        <f>+Casos_PN_CORR[[#This Row],[17-mar]]-Casos_PN_CORR[[#This Row],[16-mar]]</f>
        <v>0</v>
      </c>
      <c r="N216">
        <f>+Casos_PN_CORR[[#This Row],[18-mar]]-Casos_PN_CORR[[#This Row],[17-mar]]</f>
        <v>0</v>
      </c>
      <c r="O216">
        <f>+Casos_PN_CORR[[#This Row],[19-mar]]-Casos_PN_CORR[[#This Row],[18-mar]]</f>
        <v>0</v>
      </c>
      <c r="P216">
        <f>+Casos_PN_CORR[[#This Row],[20-mar]]-Casos_PN_CORR[[#This Row],[19-mar]]</f>
        <v>0</v>
      </c>
      <c r="Q216">
        <f>+Casos_PN_CORR[[#This Row],[21-mar]]-Casos_PN_CORR[[#This Row],[20-mar]]</f>
        <v>0</v>
      </c>
      <c r="R216">
        <f>+Casos_PN_CORR[[#This Row],[22-mar]]-Casos_PN_CORR[[#This Row],[21-mar]]</f>
        <v>0</v>
      </c>
      <c r="S216">
        <f>+Casos_PN_CORR[[#This Row],[23-mar]]-Casos_PN_CORR[[#This Row],[22-mar]]</f>
        <v>0</v>
      </c>
      <c r="T216">
        <f>+Casos_PN_CORR[[#This Row],[24-mar]]-Casos_PN_CORR[[#This Row],[23-mar]]</f>
        <v>0</v>
      </c>
      <c r="U216">
        <f>+Casos_PN_CORR[[#This Row],[25-mar]]-Casos_PN_CORR[[#This Row],[24-mar]]</f>
        <v>0</v>
      </c>
      <c r="V216">
        <f>+Casos_PN_CORR[[#This Row],[26-mar]]-Casos_PN_CORR[[#This Row],[25-mar]]</f>
        <v>0</v>
      </c>
      <c r="W216">
        <f>+Casos_PN_CORR[[#This Row],[27-mar]]-Casos_PN_CORR[[#This Row],[26-mar]]</f>
        <v>0</v>
      </c>
      <c r="X216">
        <f>+Casos_PN_CORR[[#This Row],[28-mar]]-Casos_PN_CORR[[#This Row],[27-mar]]</f>
        <v>0</v>
      </c>
      <c r="Y216">
        <f>+Casos_PN_CORR[[#This Row],[29-mar]]-Casos_PN_CORR[[#This Row],[28-mar]]</f>
        <v>0</v>
      </c>
      <c r="Z216">
        <f>+Casos_PN_CORR[[#This Row],[30-mar]]-Casos_PN_CORR[[#This Row],[29-mar]]</f>
        <v>0</v>
      </c>
      <c r="AA216">
        <f>+Casos_PN_CORR[[#This Row],[31-mar]]-Casos_PN_CORR[[#This Row],[30-mar]]</f>
        <v>0</v>
      </c>
      <c r="AB216">
        <f>+Casos_PN_CORR[[#This Row],[1-abr]]-Casos_PN_CORR[[#This Row],[31-mar]]</f>
        <v>0</v>
      </c>
      <c r="AC216">
        <f>+Casos_PN_CORR[[#This Row],[2-abr]]-Casos_PN_CORR[[#This Row],[1-abr]]</f>
        <v>0</v>
      </c>
      <c r="AD216">
        <f>+Casos_PN_CORR[[#This Row],[3-abr]]-Casos_PN_CORR[[#This Row],[2-abr]]</f>
        <v>0</v>
      </c>
      <c r="AE216">
        <f>+Casos_PN_CORR[[#This Row],[4-abr]]-Casos_PN_CORR[[#This Row],[3-abr]]</f>
        <v>0</v>
      </c>
      <c r="AF216">
        <f>+Casos_PN_CORR[[#This Row],[5-abr]]-Casos_PN_CORR[[#This Row],[4-abr]]</f>
        <v>0</v>
      </c>
      <c r="AG216">
        <f>+Casos_PN_CORR[[#This Row],[6-abr]]-Casos_PN_CORR[[#This Row],[5-abr]]</f>
        <v>0</v>
      </c>
      <c r="AH216">
        <f>+Casos_PN_CORR[[#This Row],[7-abr]]-Casos_PN_CORR[[#This Row],[6-abr]]</f>
        <v>0</v>
      </c>
      <c r="AI216">
        <f>+Casos_PN_CORR[[#This Row],[8-abr]]-Casos_PN_CORR[[#This Row],[7-abr]]</f>
        <v>0</v>
      </c>
      <c r="AJ216">
        <f>+Casos_PN_CORR[[#This Row],[9-abr]]-Casos_PN_CORR[[#This Row],[8-abr]]</f>
        <v>0</v>
      </c>
      <c r="AK216">
        <f>+Casos_PN_CORR[[#This Row],[10-abr]]-Casos_PN_CORR[[#This Row],[9-abr]]</f>
        <v>0</v>
      </c>
      <c r="AL216">
        <f>+Casos_PN_CORR[[#This Row],[11-abr]]-Casos_PN_CORR[[#This Row],[10-abr]]</f>
        <v>0</v>
      </c>
      <c r="AM216">
        <f>+Casos_PN_CORR[[#This Row],[12-abr]]-Casos_PN_CORR[[#This Row],[11-abr]]</f>
        <v>0</v>
      </c>
      <c r="AN216">
        <f>+Casos_PN_CORR[[#This Row],[13-abr]]-Casos_PN_CORR[[#This Row],[12-abr]]</f>
        <v>0</v>
      </c>
      <c r="AO216">
        <f>+Casos_PN_CORR[[#This Row],[14-abr]]-Casos_PN_CORR[[#This Row],[13-abr]]</f>
        <v>0</v>
      </c>
      <c r="AP216">
        <f>+Casos_PN_CORR[[#This Row],[15-abr]]-Casos_PN_CORR[[#This Row],[14-abr]]</f>
        <v>0</v>
      </c>
      <c r="AQ216">
        <f>+Casos_PN_CORR[[#This Row],[16-abr]]-Casos_PN_CORR[[#This Row],[15-abr]]</f>
        <v>0</v>
      </c>
      <c r="AR216">
        <f>+Casos_PN_CORR[[#This Row],[17-abr]]-Casos_PN_CORR[[#This Row],[16-abr]]</f>
        <v>0</v>
      </c>
      <c r="AS216">
        <f>+Casos_PN_CORR[[#This Row],[18-abr]]-Casos_PN_CORR[[#This Row],[17-abr]]</f>
        <v>0</v>
      </c>
      <c r="AT216">
        <f>+Casos_PN_CORR[[#This Row],[19-abr]]-Casos_PN_CORR[[#This Row],[18-abr]]</f>
        <v>0</v>
      </c>
      <c r="AU216">
        <f>+Casos_PN_CORR[[#This Row],[20-abr]]-Casos_PN_CORR[[#This Row],[19-abr]]</f>
        <v>0</v>
      </c>
      <c r="AV216">
        <f>+Casos_PN_CORR[[#This Row],[21-abr]]-Casos_PN_CORR[[#This Row],[20-abr]]</f>
        <v>0</v>
      </c>
      <c r="AW216">
        <f>+Casos_PN_CORR[[#This Row],[22-abr]]-Casos_PN_CORR[[#This Row],[21-abr]]</f>
        <v>0</v>
      </c>
      <c r="AX216">
        <f>+Casos_PN_CORR[[#This Row],[23-abr]]-Casos_PN_CORR[[#This Row],[22-abr]]</f>
        <v>0</v>
      </c>
      <c r="AY216">
        <f>+Casos_PN_CORR[[#This Row],[24-abr]]-Casos_PN_CORR[[#This Row],[23-abr]]</f>
        <v>0</v>
      </c>
      <c r="AZ216">
        <f>+Casos_PN_CORR[[#This Row],[25-abr]]-Casos_PN_CORR[[#This Row],[24-abr]]</f>
        <v>0</v>
      </c>
      <c r="BA216">
        <f>+Casos_PN_CORR[[#This Row],[26-abr]]-Casos_PN_CORR[[#This Row],[25-abr]]</f>
        <v>0</v>
      </c>
      <c r="BB216">
        <f>+Casos_PN_CORR[[#This Row],[27-abr]]-Casos_PN_CORR[[#This Row],[26-abr]]</f>
        <v>0</v>
      </c>
      <c r="BC216">
        <f>+Casos_PN_CORR[[#This Row],[28-abr]]-Casos_PN_CORR[[#This Row],[27-abr]]</f>
        <v>0</v>
      </c>
      <c r="BD216">
        <f>+Casos_PN_CORR[[#This Row],[29-abr]]-Casos_PN_CORR[[#This Row],[28-abr]]</f>
        <v>0</v>
      </c>
      <c r="BE216">
        <f>+Casos_PN_CORR[[#This Row],[30-abr]]-Casos_PN_CORR[[#This Row],[29-abr]]</f>
        <v>0</v>
      </c>
      <c r="BF216">
        <f>+Casos_PN_CORR[[#This Row],[1-may]]-Casos_PN_CORR[[#This Row],[30-abr]]</f>
        <v>0</v>
      </c>
      <c r="BG216">
        <f>+Casos_PN_CORR[[#This Row],[2-may]]-Casos_PN_CORR[[#This Row],[1-may]]</f>
        <v>0</v>
      </c>
      <c r="BH216">
        <f>+Casos_PN_CORR[[#This Row],[3-may]]-Casos_PN_CORR[[#This Row],[2-may]]</f>
        <v>0</v>
      </c>
      <c r="BI216">
        <f>+Casos_PN_CORR[[#This Row],[4-may]]-Casos_PN_CORR[[#This Row],[3-may]]</f>
        <v>0</v>
      </c>
      <c r="BJ216">
        <f>+Casos_PN_CORR[[#This Row],[5-may]]-Casos_PN_CORR[[#This Row],[4-may]]</f>
        <v>0</v>
      </c>
      <c r="BK216">
        <f>+Casos_PN_CORR[[#This Row],[6-may]]-Casos_PN_CORR[[#This Row],[5-may]]</f>
        <v>0</v>
      </c>
      <c r="BL216">
        <f>+Casos_PN_CORR[[#This Row],[7-may]]-Casos_PN_CORR[[#This Row],[6-may]]</f>
        <v>0</v>
      </c>
      <c r="BM216">
        <f>+Casos_PN_CORR[[#This Row],[8-may]]-Casos_PN_CORR[[#This Row],[7-may]]</f>
        <v>0</v>
      </c>
      <c r="BN216">
        <f>+Casos_PN_CORR[[#This Row],[9-may]]-Casos_PN_CORR[[#This Row],[8-may]]</f>
        <v>0</v>
      </c>
      <c r="BO216">
        <f>+Casos_PN_CORR[[#This Row],[10-may]]-Casos_PN_CORR[[#This Row],[9-may]]</f>
        <v>0</v>
      </c>
      <c r="BP216">
        <f>+Casos_PN_CORR[[#This Row],[11-may]]-Casos_PN_CORR[[#This Row],[10-may]]</f>
        <v>0</v>
      </c>
      <c r="BQ216">
        <f>+Casos_PN_CORR[[#This Row],[12-may]]-Casos_PN_CORR[[#This Row],[11-may]]</f>
        <v>0</v>
      </c>
      <c r="BR216">
        <f>+Casos_PN_CORR[[#This Row],[13-may]]-Casos_PN_CORR[[#This Row],[12-may]]</f>
        <v>0</v>
      </c>
      <c r="BS216">
        <f>+Casos_PN_CORR[[#This Row],[14-may]]-Casos_PN_CORR[[#This Row],[13-may]]</f>
        <v>0</v>
      </c>
      <c r="BT216">
        <f>+Casos_PN_CORR[[#This Row],[15-may]]-Casos_PN_CORR[[#This Row],[14-may]]</f>
        <v>0</v>
      </c>
      <c r="BU216">
        <f>+Casos_PN_CORR[[#This Row],[16-may]]-Casos_PN_CORR[[#This Row],[15-may]]</f>
        <v>0</v>
      </c>
      <c r="BV216">
        <f>+Casos_PN_CORR[[#This Row],[17-may]]-Casos_PN_CORR[[#This Row],[16-may]]</f>
        <v>0</v>
      </c>
      <c r="BW216">
        <f>+Casos_PN_CORR[[#This Row],[18-may]]-Casos_PN_CORR[[#This Row],[17-may]]</f>
        <v>0</v>
      </c>
      <c r="BX216">
        <f>+Casos_PN_CORR[[#This Row],[19-may]]-Casos_PN_CORR[[#This Row],[18-may]]</f>
        <v>0</v>
      </c>
      <c r="BY216">
        <f>+Casos_PN_CORR[[#This Row],[20-may]]-Casos_PN_CORR[[#This Row],[19-may]]</f>
        <v>0</v>
      </c>
      <c r="BZ216">
        <f>+Casos_PN_CORR[[#This Row],[21-may]]-Casos_PN_CORR[[#This Row],[20-may]]</f>
        <v>0</v>
      </c>
      <c r="CA216">
        <f>+Casos_PN_CORR[[#This Row],[22-may]]-Casos_PN_CORR[[#This Row],[21-may]]</f>
        <v>0</v>
      </c>
      <c r="CB216">
        <f>+Casos_PN_CORR[[#This Row],[23-may]]-Casos_PN_CORR[[#This Row],[22-may]]</f>
        <v>0</v>
      </c>
      <c r="CC216">
        <f>+Casos_PN_CORR[[#This Row],[24-may]]-Casos_PN_CORR[[#This Row],[23-may]]</f>
        <v>0</v>
      </c>
      <c r="CD216">
        <f>+Casos_PN_CORR[[#This Row],[25-may]]-Casos_PN_CORR[[#This Row],[24-may]]</f>
        <v>0</v>
      </c>
      <c r="CE216">
        <f>+Casos_PN_CORR[[#This Row],[26-may]]-Casos_PN_CORR[[#This Row],[25-may]]</f>
        <v>0</v>
      </c>
      <c r="CF216">
        <f>+Casos_PN_CORR[[#This Row],[27-may]]-Casos_PN_CORR[[#This Row],[26-may]]</f>
        <v>0</v>
      </c>
      <c r="CG216">
        <f>+Casos_PN_CORR[[#This Row],[28-may]]-Casos_PN_CORR[[#This Row],[27-may]]</f>
        <v>0</v>
      </c>
      <c r="CH216">
        <f>+Casos_PN_CORR[[#This Row],[29-may]]-Casos_PN_CORR[[#This Row],[28-may]]</f>
        <v>0</v>
      </c>
      <c r="CI216">
        <f>+Casos_PN_CORR[[#This Row],[30-may]]-Casos_PN_CORR[[#This Row],[29-may]]</f>
        <v>0</v>
      </c>
      <c r="CJ216">
        <f>+Casos_PN_CORR[[#This Row],[31-may]]-Casos_PN_CORR[[#This Row],[30-may]]</f>
        <v>0</v>
      </c>
      <c r="CK216">
        <f>+Casos_PN_CORR[[#This Row],[1-jun]]-Casos_PN_CORR[[#This Row],[31-may]]</f>
        <v>0</v>
      </c>
      <c r="CL216">
        <f>+Casos_PN_CORR[[#This Row],[2-jun]]-Casos_PN_CORR[[#This Row],[1-jun]]</f>
        <v>0</v>
      </c>
      <c r="CM216">
        <f>+Casos_PN_CORR[[#This Row],[3-jun]]-Casos_PN_CORR[[#This Row],[2-jun]]</f>
        <v>0</v>
      </c>
      <c r="CN216">
        <f>+Casos_PN_CORR[[#This Row],[4-jun]]-Casos_PN_CORR[[#This Row],[3-jun]]</f>
        <v>0</v>
      </c>
      <c r="CO216">
        <f>+Casos_PN_CORR[[#This Row],[5-jun]]-Casos_PN_CORR[[#This Row],[4-jun]]</f>
        <v>0</v>
      </c>
      <c r="CP216">
        <f>+Casos_PN_CORR[[#This Row],[6-jun]]-Casos_PN_CORR[[#This Row],[5-jun]]</f>
        <v>0</v>
      </c>
    </row>
    <row r="217" spans="1:94">
      <c r="A217">
        <v>70207</v>
      </c>
      <c r="B217" s="2" t="s">
        <v>102</v>
      </c>
      <c r="C217" s="2" t="s">
        <v>161</v>
      </c>
      <c r="D217" s="2" t="s">
        <v>373</v>
      </c>
      <c r="E217" s="4">
        <f t="shared" si="3"/>
        <v>0</v>
      </c>
      <c r="F217">
        <f>+Casos_PN_CORR[[#This Row],[10-mar]]</f>
        <v>0</v>
      </c>
      <c r="G217">
        <f>+Casos_PN_CORR[[#This Row],[11-mar]]-Casos_PN_CORR[[#This Row],[10-mar]]</f>
        <v>0</v>
      </c>
      <c r="H217">
        <f>+Casos_PN_CORR[[#This Row],[12-mar]]-Casos_PN_CORR[[#This Row],[11-mar]]</f>
        <v>0</v>
      </c>
      <c r="I217">
        <f>+Casos_PN_CORR[[#This Row],[13-mar]]-Casos_PN_CORR[[#This Row],[12-mar]]</f>
        <v>0</v>
      </c>
      <c r="J217">
        <f>+Casos_PN_CORR[[#This Row],[14-mar]]-Casos_PN_CORR[[#This Row],[13-mar]]</f>
        <v>0</v>
      </c>
      <c r="K217">
        <f>+Casos_PN_CORR[[#This Row],[15-mar]]-Casos_PN_CORR[[#This Row],[14-mar]]</f>
        <v>0</v>
      </c>
      <c r="L217">
        <f>+Casos_PN_CORR[[#This Row],[16-mar]]-Casos_PN_CORR[[#This Row],[15-mar]]</f>
        <v>0</v>
      </c>
      <c r="M217">
        <f>+Casos_PN_CORR[[#This Row],[17-mar]]-Casos_PN_CORR[[#This Row],[16-mar]]</f>
        <v>0</v>
      </c>
      <c r="N217">
        <f>+Casos_PN_CORR[[#This Row],[18-mar]]-Casos_PN_CORR[[#This Row],[17-mar]]</f>
        <v>0</v>
      </c>
      <c r="O217">
        <f>+Casos_PN_CORR[[#This Row],[19-mar]]-Casos_PN_CORR[[#This Row],[18-mar]]</f>
        <v>0</v>
      </c>
      <c r="P217">
        <f>+Casos_PN_CORR[[#This Row],[20-mar]]-Casos_PN_CORR[[#This Row],[19-mar]]</f>
        <v>0</v>
      </c>
      <c r="Q217">
        <f>+Casos_PN_CORR[[#This Row],[21-mar]]-Casos_PN_CORR[[#This Row],[20-mar]]</f>
        <v>0</v>
      </c>
      <c r="R217">
        <f>+Casos_PN_CORR[[#This Row],[22-mar]]-Casos_PN_CORR[[#This Row],[21-mar]]</f>
        <v>0</v>
      </c>
      <c r="S217">
        <f>+Casos_PN_CORR[[#This Row],[23-mar]]-Casos_PN_CORR[[#This Row],[22-mar]]</f>
        <v>0</v>
      </c>
      <c r="T217">
        <f>+Casos_PN_CORR[[#This Row],[24-mar]]-Casos_PN_CORR[[#This Row],[23-mar]]</f>
        <v>0</v>
      </c>
      <c r="U217">
        <f>+Casos_PN_CORR[[#This Row],[25-mar]]-Casos_PN_CORR[[#This Row],[24-mar]]</f>
        <v>0</v>
      </c>
      <c r="V217">
        <f>+Casos_PN_CORR[[#This Row],[26-mar]]-Casos_PN_CORR[[#This Row],[25-mar]]</f>
        <v>0</v>
      </c>
      <c r="W217">
        <f>+Casos_PN_CORR[[#This Row],[27-mar]]-Casos_PN_CORR[[#This Row],[26-mar]]</f>
        <v>0</v>
      </c>
      <c r="X217">
        <f>+Casos_PN_CORR[[#This Row],[28-mar]]-Casos_PN_CORR[[#This Row],[27-mar]]</f>
        <v>0</v>
      </c>
      <c r="Y217">
        <f>+Casos_PN_CORR[[#This Row],[29-mar]]-Casos_PN_CORR[[#This Row],[28-mar]]</f>
        <v>0</v>
      </c>
      <c r="Z217">
        <f>+Casos_PN_CORR[[#This Row],[30-mar]]-Casos_PN_CORR[[#This Row],[29-mar]]</f>
        <v>0</v>
      </c>
      <c r="AA217">
        <f>+Casos_PN_CORR[[#This Row],[31-mar]]-Casos_PN_CORR[[#This Row],[30-mar]]</f>
        <v>0</v>
      </c>
      <c r="AB217">
        <f>+Casos_PN_CORR[[#This Row],[1-abr]]-Casos_PN_CORR[[#This Row],[31-mar]]</f>
        <v>0</v>
      </c>
      <c r="AC217">
        <f>+Casos_PN_CORR[[#This Row],[2-abr]]-Casos_PN_CORR[[#This Row],[1-abr]]</f>
        <v>0</v>
      </c>
      <c r="AD217">
        <f>+Casos_PN_CORR[[#This Row],[3-abr]]-Casos_PN_CORR[[#This Row],[2-abr]]</f>
        <v>0</v>
      </c>
      <c r="AE217">
        <f>+Casos_PN_CORR[[#This Row],[4-abr]]-Casos_PN_CORR[[#This Row],[3-abr]]</f>
        <v>0</v>
      </c>
      <c r="AF217">
        <f>+Casos_PN_CORR[[#This Row],[5-abr]]-Casos_PN_CORR[[#This Row],[4-abr]]</f>
        <v>0</v>
      </c>
      <c r="AG217">
        <f>+Casos_PN_CORR[[#This Row],[6-abr]]-Casos_PN_CORR[[#This Row],[5-abr]]</f>
        <v>0</v>
      </c>
      <c r="AH217">
        <f>+Casos_PN_CORR[[#This Row],[7-abr]]-Casos_PN_CORR[[#This Row],[6-abr]]</f>
        <v>0</v>
      </c>
      <c r="AI217">
        <f>+Casos_PN_CORR[[#This Row],[8-abr]]-Casos_PN_CORR[[#This Row],[7-abr]]</f>
        <v>0</v>
      </c>
      <c r="AJ217">
        <f>+Casos_PN_CORR[[#This Row],[9-abr]]-Casos_PN_CORR[[#This Row],[8-abr]]</f>
        <v>0</v>
      </c>
      <c r="AK217">
        <f>+Casos_PN_CORR[[#This Row],[10-abr]]-Casos_PN_CORR[[#This Row],[9-abr]]</f>
        <v>0</v>
      </c>
      <c r="AL217">
        <f>+Casos_PN_CORR[[#This Row],[11-abr]]-Casos_PN_CORR[[#This Row],[10-abr]]</f>
        <v>0</v>
      </c>
      <c r="AM217">
        <f>+Casos_PN_CORR[[#This Row],[12-abr]]-Casos_PN_CORR[[#This Row],[11-abr]]</f>
        <v>0</v>
      </c>
      <c r="AN217">
        <f>+Casos_PN_CORR[[#This Row],[13-abr]]-Casos_PN_CORR[[#This Row],[12-abr]]</f>
        <v>0</v>
      </c>
      <c r="AO217">
        <f>+Casos_PN_CORR[[#This Row],[14-abr]]-Casos_PN_CORR[[#This Row],[13-abr]]</f>
        <v>0</v>
      </c>
      <c r="AP217">
        <f>+Casos_PN_CORR[[#This Row],[15-abr]]-Casos_PN_CORR[[#This Row],[14-abr]]</f>
        <v>0</v>
      </c>
      <c r="AQ217">
        <f>+Casos_PN_CORR[[#This Row],[16-abr]]-Casos_PN_CORR[[#This Row],[15-abr]]</f>
        <v>0</v>
      </c>
      <c r="AR217">
        <f>+Casos_PN_CORR[[#This Row],[17-abr]]-Casos_PN_CORR[[#This Row],[16-abr]]</f>
        <v>0</v>
      </c>
      <c r="AS217">
        <f>+Casos_PN_CORR[[#This Row],[18-abr]]-Casos_PN_CORR[[#This Row],[17-abr]]</f>
        <v>0</v>
      </c>
      <c r="AT217">
        <f>+Casos_PN_CORR[[#This Row],[19-abr]]-Casos_PN_CORR[[#This Row],[18-abr]]</f>
        <v>0</v>
      </c>
      <c r="AU217">
        <f>+Casos_PN_CORR[[#This Row],[20-abr]]-Casos_PN_CORR[[#This Row],[19-abr]]</f>
        <v>0</v>
      </c>
      <c r="AV217">
        <f>+Casos_PN_CORR[[#This Row],[21-abr]]-Casos_PN_CORR[[#This Row],[20-abr]]</f>
        <v>0</v>
      </c>
      <c r="AW217">
        <f>+Casos_PN_CORR[[#This Row],[22-abr]]-Casos_PN_CORR[[#This Row],[21-abr]]</f>
        <v>0</v>
      </c>
      <c r="AX217">
        <f>+Casos_PN_CORR[[#This Row],[23-abr]]-Casos_PN_CORR[[#This Row],[22-abr]]</f>
        <v>0</v>
      </c>
      <c r="AY217">
        <f>+Casos_PN_CORR[[#This Row],[24-abr]]-Casos_PN_CORR[[#This Row],[23-abr]]</f>
        <v>0</v>
      </c>
      <c r="AZ217">
        <f>+Casos_PN_CORR[[#This Row],[25-abr]]-Casos_PN_CORR[[#This Row],[24-abr]]</f>
        <v>0</v>
      </c>
      <c r="BA217">
        <f>+Casos_PN_CORR[[#This Row],[26-abr]]-Casos_PN_CORR[[#This Row],[25-abr]]</f>
        <v>0</v>
      </c>
      <c r="BB217">
        <f>+Casos_PN_CORR[[#This Row],[27-abr]]-Casos_PN_CORR[[#This Row],[26-abr]]</f>
        <v>0</v>
      </c>
      <c r="BC217">
        <f>+Casos_PN_CORR[[#This Row],[28-abr]]-Casos_PN_CORR[[#This Row],[27-abr]]</f>
        <v>0</v>
      </c>
      <c r="BD217">
        <f>+Casos_PN_CORR[[#This Row],[29-abr]]-Casos_PN_CORR[[#This Row],[28-abr]]</f>
        <v>0</v>
      </c>
      <c r="BE217">
        <f>+Casos_PN_CORR[[#This Row],[30-abr]]-Casos_PN_CORR[[#This Row],[29-abr]]</f>
        <v>0</v>
      </c>
      <c r="BF217">
        <f>+Casos_PN_CORR[[#This Row],[1-may]]-Casos_PN_CORR[[#This Row],[30-abr]]</f>
        <v>0</v>
      </c>
      <c r="BG217">
        <f>+Casos_PN_CORR[[#This Row],[2-may]]-Casos_PN_CORR[[#This Row],[1-may]]</f>
        <v>0</v>
      </c>
      <c r="BH217">
        <f>+Casos_PN_CORR[[#This Row],[3-may]]-Casos_PN_CORR[[#This Row],[2-may]]</f>
        <v>0</v>
      </c>
      <c r="BI217">
        <f>+Casos_PN_CORR[[#This Row],[4-may]]-Casos_PN_CORR[[#This Row],[3-may]]</f>
        <v>0</v>
      </c>
      <c r="BJ217">
        <f>+Casos_PN_CORR[[#This Row],[5-may]]-Casos_PN_CORR[[#This Row],[4-may]]</f>
        <v>0</v>
      </c>
      <c r="BK217">
        <f>+Casos_PN_CORR[[#This Row],[6-may]]-Casos_PN_CORR[[#This Row],[5-may]]</f>
        <v>0</v>
      </c>
      <c r="BL217">
        <f>+Casos_PN_CORR[[#This Row],[7-may]]-Casos_PN_CORR[[#This Row],[6-may]]</f>
        <v>0</v>
      </c>
      <c r="BM217">
        <f>+Casos_PN_CORR[[#This Row],[8-may]]-Casos_PN_CORR[[#This Row],[7-may]]</f>
        <v>0</v>
      </c>
      <c r="BN217">
        <f>+Casos_PN_CORR[[#This Row],[9-may]]-Casos_PN_CORR[[#This Row],[8-may]]</f>
        <v>0</v>
      </c>
      <c r="BO217">
        <f>+Casos_PN_CORR[[#This Row],[10-may]]-Casos_PN_CORR[[#This Row],[9-may]]</f>
        <v>0</v>
      </c>
      <c r="BP217">
        <f>+Casos_PN_CORR[[#This Row],[11-may]]-Casos_PN_CORR[[#This Row],[10-may]]</f>
        <v>0</v>
      </c>
      <c r="BQ217">
        <f>+Casos_PN_CORR[[#This Row],[12-may]]-Casos_PN_CORR[[#This Row],[11-may]]</f>
        <v>0</v>
      </c>
      <c r="BR217">
        <f>+Casos_PN_CORR[[#This Row],[13-may]]-Casos_PN_CORR[[#This Row],[12-may]]</f>
        <v>0</v>
      </c>
      <c r="BS217">
        <f>+Casos_PN_CORR[[#This Row],[14-may]]-Casos_PN_CORR[[#This Row],[13-may]]</f>
        <v>0</v>
      </c>
      <c r="BT217">
        <f>+Casos_PN_CORR[[#This Row],[15-may]]-Casos_PN_CORR[[#This Row],[14-may]]</f>
        <v>0</v>
      </c>
      <c r="BU217">
        <f>+Casos_PN_CORR[[#This Row],[16-may]]-Casos_PN_CORR[[#This Row],[15-may]]</f>
        <v>0</v>
      </c>
      <c r="BV217">
        <f>+Casos_PN_CORR[[#This Row],[17-may]]-Casos_PN_CORR[[#This Row],[16-may]]</f>
        <v>0</v>
      </c>
      <c r="BW217">
        <f>+Casos_PN_CORR[[#This Row],[18-may]]-Casos_PN_CORR[[#This Row],[17-may]]</f>
        <v>0</v>
      </c>
      <c r="BX217">
        <f>+Casos_PN_CORR[[#This Row],[19-may]]-Casos_PN_CORR[[#This Row],[18-may]]</f>
        <v>0</v>
      </c>
      <c r="BY217">
        <f>+Casos_PN_CORR[[#This Row],[20-may]]-Casos_PN_CORR[[#This Row],[19-may]]</f>
        <v>0</v>
      </c>
      <c r="BZ217">
        <f>+Casos_PN_CORR[[#This Row],[21-may]]-Casos_PN_CORR[[#This Row],[20-may]]</f>
        <v>0</v>
      </c>
      <c r="CA217">
        <f>+Casos_PN_CORR[[#This Row],[22-may]]-Casos_PN_CORR[[#This Row],[21-may]]</f>
        <v>0</v>
      </c>
      <c r="CB217">
        <f>+Casos_PN_CORR[[#This Row],[23-may]]-Casos_PN_CORR[[#This Row],[22-may]]</f>
        <v>0</v>
      </c>
      <c r="CC217">
        <f>+Casos_PN_CORR[[#This Row],[24-may]]-Casos_PN_CORR[[#This Row],[23-may]]</f>
        <v>0</v>
      </c>
      <c r="CD217">
        <f>+Casos_PN_CORR[[#This Row],[25-may]]-Casos_PN_CORR[[#This Row],[24-may]]</f>
        <v>0</v>
      </c>
      <c r="CE217">
        <f>+Casos_PN_CORR[[#This Row],[26-may]]-Casos_PN_CORR[[#This Row],[25-may]]</f>
        <v>0</v>
      </c>
      <c r="CF217">
        <f>+Casos_PN_CORR[[#This Row],[27-may]]-Casos_PN_CORR[[#This Row],[26-may]]</f>
        <v>0</v>
      </c>
      <c r="CG217">
        <f>+Casos_PN_CORR[[#This Row],[28-may]]-Casos_PN_CORR[[#This Row],[27-may]]</f>
        <v>0</v>
      </c>
      <c r="CH217">
        <f>+Casos_PN_CORR[[#This Row],[29-may]]-Casos_PN_CORR[[#This Row],[28-may]]</f>
        <v>0</v>
      </c>
      <c r="CI217">
        <f>+Casos_PN_CORR[[#This Row],[30-may]]-Casos_PN_CORR[[#This Row],[29-may]]</f>
        <v>0</v>
      </c>
      <c r="CJ217">
        <f>+Casos_PN_CORR[[#This Row],[31-may]]-Casos_PN_CORR[[#This Row],[30-may]]</f>
        <v>0</v>
      </c>
      <c r="CK217">
        <f>+Casos_PN_CORR[[#This Row],[1-jun]]-Casos_PN_CORR[[#This Row],[31-may]]</f>
        <v>0</v>
      </c>
      <c r="CL217">
        <f>+Casos_PN_CORR[[#This Row],[2-jun]]-Casos_PN_CORR[[#This Row],[1-jun]]</f>
        <v>0</v>
      </c>
      <c r="CM217">
        <f>+Casos_PN_CORR[[#This Row],[3-jun]]-Casos_PN_CORR[[#This Row],[2-jun]]</f>
        <v>0</v>
      </c>
      <c r="CN217">
        <f>+Casos_PN_CORR[[#This Row],[4-jun]]-Casos_PN_CORR[[#This Row],[3-jun]]</f>
        <v>0</v>
      </c>
      <c r="CO217">
        <f>+Casos_PN_CORR[[#This Row],[5-jun]]-Casos_PN_CORR[[#This Row],[4-jun]]</f>
        <v>0</v>
      </c>
      <c r="CP217">
        <f>+Casos_PN_CORR[[#This Row],[6-jun]]-Casos_PN_CORR[[#This Row],[5-jun]]</f>
        <v>0</v>
      </c>
    </row>
    <row r="218" spans="1:94">
      <c r="A218">
        <v>40902</v>
      </c>
      <c r="B218" s="2" t="s">
        <v>115</v>
      </c>
      <c r="C218" s="2" t="s">
        <v>374</v>
      </c>
      <c r="D218" s="2" t="s">
        <v>375</v>
      </c>
      <c r="E218" s="4">
        <f t="shared" si="3"/>
        <v>0</v>
      </c>
      <c r="F218">
        <f>+Casos_PN_CORR[[#This Row],[10-mar]]</f>
        <v>0</v>
      </c>
      <c r="G218">
        <f>+Casos_PN_CORR[[#This Row],[11-mar]]-Casos_PN_CORR[[#This Row],[10-mar]]</f>
        <v>0</v>
      </c>
      <c r="H218">
        <f>+Casos_PN_CORR[[#This Row],[12-mar]]-Casos_PN_CORR[[#This Row],[11-mar]]</f>
        <v>0</v>
      </c>
      <c r="I218">
        <f>+Casos_PN_CORR[[#This Row],[13-mar]]-Casos_PN_CORR[[#This Row],[12-mar]]</f>
        <v>0</v>
      </c>
      <c r="J218">
        <f>+Casos_PN_CORR[[#This Row],[14-mar]]-Casos_PN_CORR[[#This Row],[13-mar]]</f>
        <v>0</v>
      </c>
      <c r="K218">
        <f>+Casos_PN_CORR[[#This Row],[15-mar]]-Casos_PN_CORR[[#This Row],[14-mar]]</f>
        <v>0</v>
      </c>
      <c r="L218">
        <f>+Casos_PN_CORR[[#This Row],[16-mar]]-Casos_PN_CORR[[#This Row],[15-mar]]</f>
        <v>0</v>
      </c>
      <c r="M218">
        <f>+Casos_PN_CORR[[#This Row],[17-mar]]-Casos_PN_CORR[[#This Row],[16-mar]]</f>
        <v>0</v>
      </c>
      <c r="N218">
        <f>+Casos_PN_CORR[[#This Row],[18-mar]]-Casos_PN_CORR[[#This Row],[17-mar]]</f>
        <v>0</v>
      </c>
      <c r="O218">
        <f>+Casos_PN_CORR[[#This Row],[19-mar]]-Casos_PN_CORR[[#This Row],[18-mar]]</f>
        <v>0</v>
      </c>
      <c r="P218">
        <f>+Casos_PN_CORR[[#This Row],[20-mar]]-Casos_PN_CORR[[#This Row],[19-mar]]</f>
        <v>0</v>
      </c>
      <c r="Q218">
        <f>+Casos_PN_CORR[[#This Row],[21-mar]]-Casos_PN_CORR[[#This Row],[20-mar]]</f>
        <v>0</v>
      </c>
      <c r="R218">
        <f>+Casos_PN_CORR[[#This Row],[22-mar]]-Casos_PN_CORR[[#This Row],[21-mar]]</f>
        <v>0</v>
      </c>
      <c r="S218">
        <f>+Casos_PN_CORR[[#This Row],[23-mar]]-Casos_PN_CORR[[#This Row],[22-mar]]</f>
        <v>0</v>
      </c>
      <c r="T218">
        <f>+Casos_PN_CORR[[#This Row],[24-mar]]-Casos_PN_CORR[[#This Row],[23-mar]]</f>
        <v>0</v>
      </c>
      <c r="U218">
        <f>+Casos_PN_CORR[[#This Row],[25-mar]]-Casos_PN_CORR[[#This Row],[24-mar]]</f>
        <v>0</v>
      </c>
      <c r="V218">
        <f>+Casos_PN_CORR[[#This Row],[26-mar]]-Casos_PN_CORR[[#This Row],[25-mar]]</f>
        <v>0</v>
      </c>
      <c r="W218">
        <f>+Casos_PN_CORR[[#This Row],[27-mar]]-Casos_PN_CORR[[#This Row],[26-mar]]</f>
        <v>0</v>
      </c>
      <c r="X218">
        <f>+Casos_PN_CORR[[#This Row],[28-mar]]-Casos_PN_CORR[[#This Row],[27-mar]]</f>
        <v>0</v>
      </c>
      <c r="Y218">
        <f>+Casos_PN_CORR[[#This Row],[29-mar]]-Casos_PN_CORR[[#This Row],[28-mar]]</f>
        <v>0</v>
      </c>
      <c r="Z218">
        <f>+Casos_PN_CORR[[#This Row],[30-mar]]-Casos_PN_CORR[[#This Row],[29-mar]]</f>
        <v>0</v>
      </c>
      <c r="AA218">
        <f>+Casos_PN_CORR[[#This Row],[31-mar]]-Casos_PN_CORR[[#This Row],[30-mar]]</f>
        <v>0</v>
      </c>
      <c r="AB218">
        <f>+Casos_PN_CORR[[#This Row],[1-abr]]-Casos_PN_CORR[[#This Row],[31-mar]]</f>
        <v>0</v>
      </c>
      <c r="AC218">
        <f>+Casos_PN_CORR[[#This Row],[2-abr]]-Casos_PN_CORR[[#This Row],[1-abr]]</f>
        <v>0</v>
      </c>
      <c r="AD218">
        <f>+Casos_PN_CORR[[#This Row],[3-abr]]-Casos_PN_CORR[[#This Row],[2-abr]]</f>
        <v>0</v>
      </c>
      <c r="AE218">
        <f>+Casos_PN_CORR[[#This Row],[4-abr]]-Casos_PN_CORR[[#This Row],[3-abr]]</f>
        <v>0</v>
      </c>
      <c r="AF218">
        <f>+Casos_PN_CORR[[#This Row],[5-abr]]-Casos_PN_CORR[[#This Row],[4-abr]]</f>
        <v>0</v>
      </c>
      <c r="AG218">
        <f>+Casos_PN_CORR[[#This Row],[6-abr]]-Casos_PN_CORR[[#This Row],[5-abr]]</f>
        <v>0</v>
      </c>
      <c r="AH218">
        <f>+Casos_PN_CORR[[#This Row],[7-abr]]-Casos_PN_CORR[[#This Row],[6-abr]]</f>
        <v>0</v>
      </c>
      <c r="AI218">
        <f>+Casos_PN_CORR[[#This Row],[8-abr]]-Casos_PN_CORR[[#This Row],[7-abr]]</f>
        <v>0</v>
      </c>
      <c r="AJ218">
        <f>+Casos_PN_CORR[[#This Row],[9-abr]]-Casos_PN_CORR[[#This Row],[8-abr]]</f>
        <v>0</v>
      </c>
      <c r="AK218">
        <f>+Casos_PN_CORR[[#This Row],[10-abr]]-Casos_PN_CORR[[#This Row],[9-abr]]</f>
        <v>0</v>
      </c>
      <c r="AL218">
        <f>+Casos_PN_CORR[[#This Row],[11-abr]]-Casos_PN_CORR[[#This Row],[10-abr]]</f>
        <v>0</v>
      </c>
      <c r="AM218">
        <f>+Casos_PN_CORR[[#This Row],[12-abr]]-Casos_PN_CORR[[#This Row],[11-abr]]</f>
        <v>0</v>
      </c>
      <c r="AN218">
        <f>+Casos_PN_CORR[[#This Row],[13-abr]]-Casos_PN_CORR[[#This Row],[12-abr]]</f>
        <v>0</v>
      </c>
      <c r="AO218">
        <f>+Casos_PN_CORR[[#This Row],[14-abr]]-Casos_PN_CORR[[#This Row],[13-abr]]</f>
        <v>0</v>
      </c>
      <c r="AP218">
        <f>+Casos_PN_CORR[[#This Row],[15-abr]]-Casos_PN_CORR[[#This Row],[14-abr]]</f>
        <v>0</v>
      </c>
      <c r="AQ218">
        <f>+Casos_PN_CORR[[#This Row],[16-abr]]-Casos_PN_CORR[[#This Row],[15-abr]]</f>
        <v>0</v>
      </c>
      <c r="AR218">
        <f>+Casos_PN_CORR[[#This Row],[17-abr]]-Casos_PN_CORR[[#This Row],[16-abr]]</f>
        <v>0</v>
      </c>
      <c r="AS218">
        <f>+Casos_PN_CORR[[#This Row],[18-abr]]-Casos_PN_CORR[[#This Row],[17-abr]]</f>
        <v>0</v>
      </c>
      <c r="AT218">
        <f>+Casos_PN_CORR[[#This Row],[19-abr]]-Casos_PN_CORR[[#This Row],[18-abr]]</f>
        <v>0</v>
      </c>
      <c r="AU218">
        <f>+Casos_PN_CORR[[#This Row],[20-abr]]-Casos_PN_CORR[[#This Row],[19-abr]]</f>
        <v>0</v>
      </c>
      <c r="AV218">
        <f>+Casos_PN_CORR[[#This Row],[21-abr]]-Casos_PN_CORR[[#This Row],[20-abr]]</f>
        <v>0</v>
      </c>
      <c r="AW218">
        <f>+Casos_PN_CORR[[#This Row],[22-abr]]-Casos_PN_CORR[[#This Row],[21-abr]]</f>
        <v>0</v>
      </c>
      <c r="AX218">
        <f>+Casos_PN_CORR[[#This Row],[23-abr]]-Casos_PN_CORR[[#This Row],[22-abr]]</f>
        <v>0</v>
      </c>
      <c r="AY218">
        <f>+Casos_PN_CORR[[#This Row],[24-abr]]-Casos_PN_CORR[[#This Row],[23-abr]]</f>
        <v>0</v>
      </c>
      <c r="AZ218">
        <f>+Casos_PN_CORR[[#This Row],[25-abr]]-Casos_PN_CORR[[#This Row],[24-abr]]</f>
        <v>0</v>
      </c>
      <c r="BA218">
        <f>+Casos_PN_CORR[[#This Row],[26-abr]]-Casos_PN_CORR[[#This Row],[25-abr]]</f>
        <v>0</v>
      </c>
      <c r="BB218">
        <f>+Casos_PN_CORR[[#This Row],[27-abr]]-Casos_PN_CORR[[#This Row],[26-abr]]</f>
        <v>0</v>
      </c>
      <c r="BC218">
        <f>+Casos_PN_CORR[[#This Row],[28-abr]]-Casos_PN_CORR[[#This Row],[27-abr]]</f>
        <v>0</v>
      </c>
      <c r="BD218">
        <f>+Casos_PN_CORR[[#This Row],[29-abr]]-Casos_PN_CORR[[#This Row],[28-abr]]</f>
        <v>0</v>
      </c>
      <c r="BE218">
        <f>+Casos_PN_CORR[[#This Row],[30-abr]]-Casos_PN_CORR[[#This Row],[29-abr]]</f>
        <v>0</v>
      </c>
      <c r="BF218">
        <f>+Casos_PN_CORR[[#This Row],[1-may]]-Casos_PN_CORR[[#This Row],[30-abr]]</f>
        <v>0</v>
      </c>
      <c r="BG218">
        <f>+Casos_PN_CORR[[#This Row],[2-may]]-Casos_PN_CORR[[#This Row],[1-may]]</f>
        <v>0</v>
      </c>
      <c r="BH218">
        <f>+Casos_PN_CORR[[#This Row],[3-may]]-Casos_PN_CORR[[#This Row],[2-may]]</f>
        <v>0</v>
      </c>
      <c r="BI218">
        <f>+Casos_PN_CORR[[#This Row],[4-may]]-Casos_PN_CORR[[#This Row],[3-may]]</f>
        <v>0</v>
      </c>
      <c r="BJ218">
        <f>+Casos_PN_CORR[[#This Row],[5-may]]-Casos_PN_CORR[[#This Row],[4-may]]</f>
        <v>0</v>
      </c>
      <c r="BK218">
        <f>+Casos_PN_CORR[[#This Row],[6-may]]-Casos_PN_CORR[[#This Row],[5-may]]</f>
        <v>0</v>
      </c>
      <c r="BL218">
        <f>+Casos_PN_CORR[[#This Row],[7-may]]-Casos_PN_CORR[[#This Row],[6-may]]</f>
        <v>0</v>
      </c>
      <c r="BM218">
        <f>+Casos_PN_CORR[[#This Row],[8-may]]-Casos_PN_CORR[[#This Row],[7-may]]</f>
        <v>0</v>
      </c>
      <c r="BN218">
        <f>+Casos_PN_CORR[[#This Row],[9-may]]-Casos_PN_CORR[[#This Row],[8-may]]</f>
        <v>0</v>
      </c>
      <c r="BO218">
        <f>+Casos_PN_CORR[[#This Row],[10-may]]-Casos_PN_CORR[[#This Row],[9-may]]</f>
        <v>0</v>
      </c>
      <c r="BP218">
        <f>+Casos_PN_CORR[[#This Row],[11-may]]-Casos_PN_CORR[[#This Row],[10-may]]</f>
        <v>0</v>
      </c>
      <c r="BQ218">
        <f>+Casos_PN_CORR[[#This Row],[12-may]]-Casos_PN_CORR[[#This Row],[11-may]]</f>
        <v>0</v>
      </c>
      <c r="BR218">
        <f>+Casos_PN_CORR[[#This Row],[13-may]]-Casos_PN_CORR[[#This Row],[12-may]]</f>
        <v>0</v>
      </c>
      <c r="BS218">
        <f>+Casos_PN_CORR[[#This Row],[14-may]]-Casos_PN_CORR[[#This Row],[13-may]]</f>
        <v>0</v>
      </c>
      <c r="BT218">
        <f>+Casos_PN_CORR[[#This Row],[15-may]]-Casos_PN_CORR[[#This Row],[14-may]]</f>
        <v>0</v>
      </c>
      <c r="BU218">
        <f>+Casos_PN_CORR[[#This Row],[16-may]]-Casos_PN_CORR[[#This Row],[15-may]]</f>
        <v>0</v>
      </c>
      <c r="BV218">
        <f>+Casos_PN_CORR[[#This Row],[17-may]]-Casos_PN_CORR[[#This Row],[16-may]]</f>
        <v>0</v>
      </c>
      <c r="BW218">
        <f>+Casos_PN_CORR[[#This Row],[18-may]]-Casos_PN_CORR[[#This Row],[17-may]]</f>
        <v>0</v>
      </c>
      <c r="BX218">
        <f>+Casos_PN_CORR[[#This Row],[19-may]]-Casos_PN_CORR[[#This Row],[18-may]]</f>
        <v>0</v>
      </c>
      <c r="BY218">
        <f>+Casos_PN_CORR[[#This Row],[20-may]]-Casos_PN_CORR[[#This Row],[19-may]]</f>
        <v>0</v>
      </c>
      <c r="BZ218">
        <f>+Casos_PN_CORR[[#This Row],[21-may]]-Casos_PN_CORR[[#This Row],[20-may]]</f>
        <v>0</v>
      </c>
      <c r="CA218">
        <f>+Casos_PN_CORR[[#This Row],[22-may]]-Casos_PN_CORR[[#This Row],[21-may]]</f>
        <v>0</v>
      </c>
      <c r="CB218">
        <f>+Casos_PN_CORR[[#This Row],[23-may]]-Casos_PN_CORR[[#This Row],[22-may]]</f>
        <v>0</v>
      </c>
      <c r="CC218">
        <f>+Casos_PN_CORR[[#This Row],[24-may]]-Casos_PN_CORR[[#This Row],[23-may]]</f>
        <v>0</v>
      </c>
      <c r="CD218">
        <f>+Casos_PN_CORR[[#This Row],[25-may]]-Casos_PN_CORR[[#This Row],[24-may]]</f>
        <v>0</v>
      </c>
      <c r="CE218">
        <f>+Casos_PN_CORR[[#This Row],[26-may]]-Casos_PN_CORR[[#This Row],[25-may]]</f>
        <v>0</v>
      </c>
      <c r="CF218">
        <f>+Casos_PN_CORR[[#This Row],[27-may]]-Casos_PN_CORR[[#This Row],[26-may]]</f>
        <v>0</v>
      </c>
      <c r="CG218">
        <f>+Casos_PN_CORR[[#This Row],[28-may]]-Casos_PN_CORR[[#This Row],[27-may]]</f>
        <v>0</v>
      </c>
      <c r="CH218">
        <f>+Casos_PN_CORR[[#This Row],[29-may]]-Casos_PN_CORR[[#This Row],[28-may]]</f>
        <v>0</v>
      </c>
      <c r="CI218">
        <f>+Casos_PN_CORR[[#This Row],[30-may]]-Casos_PN_CORR[[#This Row],[29-may]]</f>
        <v>0</v>
      </c>
      <c r="CJ218">
        <f>+Casos_PN_CORR[[#This Row],[31-may]]-Casos_PN_CORR[[#This Row],[30-may]]</f>
        <v>0</v>
      </c>
      <c r="CK218">
        <f>+Casos_PN_CORR[[#This Row],[1-jun]]-Casos_PN_CORR[[#This Row],[31-may]]</f>
        <v>0</v>
      </c>
      <c r="CL218">
        <f>+Casos_PN_CORR[[#This Row],[2-jun]]-Casos_PN_CORR[[#This Row],[1-jun]]</f>
        <v>0</v>
      </c>
      <c r="CM218">
        <f>+Casos_PN_CORR[[#This Row],[3-jun]]-Casos_PN_CORR[[#This Row],[2-jun]]</f>
        <v>0</v>
      </c>
      <c r="CN218">
        <f>+Casos_PN_CORR[[#This Row],[4-jun]]-Casos_PN_CORR[[#This Row],[3-jun]]</f>
        <v>0</v>
      </c>
      <c r="CO218">
        <f>+Casos_PN_CORR[[#This Row],[5-jun]]-Casos_PN_CORR[[#This Row],[4-jun]]</f>
        <v>0</v>
      </c>
      <c r="CP218">
        <f>+Casos_PN_CORR[[#This Row],[6-jun]]-Casos_PN_CORR[[#This Row],[5-jun]]</f>
        <v>0</v>
      </c>
    </row>
    <row r="219" spans="1:94">
      <c r="A219">
        <v>60603</v>
      </c>
      <c r="B219" s="2" t="s">
        <v>214</v>
      </c>
      <c r="C219" s="2" t="s">
        <v>328</v>
      </c>
      <c r="D219" s="2" t="s">
        <v>376</v>
      </c>
      <c r="E219" s="4">
        <f t="shared" si="3"/>
        <v>0</v>
      </c>
      <c r="F219">
        <f>+Casos_PN_CORR[[#This Row],[10-mar]]</f>
        <v>0</v>
      </c>
      <c r="G219">
        <f>+Casos_PN_CORR[[#This Row],[11-mar]]-Casos_PN_CORR[[#This Row],[10-mar]]</f>
        <v>0</v>
      </c>
      <c r="H219">
        <f>+Casos_PN_CORR[[#This Row],[12-mar]]-Casos_PN_CORR[[#This Row],[11-mar]]</f>
        <v>0</v>
      </c>
      <c r="I219">
        <f>+Casos_PN_CORR[[#This Row],[13-mar]]-Casos_PN_CORR[[#This Row],[12-mar]]</f>
        <v>0</v>
      </c>
      <c r="J219">
        <f>+Casos_PN_CORR[[#This Row],[14-mar]]-Casos_PN_CORR[[#This Row],[13-mar]]</f>
        <v>0</v>
      </c>
      <c r="K219">
        <f>+Casos_PN_CORR[[#This Row],[15-mar]]-Casos_PN_CORR[[#This Row],[14-mar]]</f>
        <v>0</v>
      </c>
      <c r="L219">
        <f>+Casos_PN_CORR[[#This Row],[16-mar]]-Casos_PN_CORR[[#This Row],[15-mar]]</f>
        <v>0</v>
      </c>
      <c r="M219">
        <f>+Casos_PN_CORR[[#This Row],[17-mar]]-Casos_PN_CORR[[#This Row],[16-mar]]</f>
        <v>0</v>
      </c>
      <c r="N219">
        <f>+Casos_PN_CORR[[#This Row],[18-mar]]-Casos_PN_CORR[[#This Row],[17-mar]]</f>
        <v>0</v>
      </c>
      <c r="O219">
        <f>+Casos_PN_CORR[[#This Row],[19-mar]]-Casos_PN_CORR[[#This Row],[18-mar]]</f>
        <v>0</v>
      </c>
      <c r="P219">
        <f>+Casos_PN_CORR[[#This Row],[20-mar]]-Casos_PN_CORR[[#This Row],[19-mar]]</f>
        <v>0</v>
      </c>
      <c r="Q219">
        <f>+Casos_PN_CORR[[#This Row],[21-mar]]-Casos_PN_CORR[[#This Row],[20-mar]]</f>
        <v>0</v>
      </c>
      <c r="R219">
        <f>+Casos_PN_CORR[[#This Row],[22-mar]]-Casos_PN_CORR[[#This Row],[21-mar]]</f>
        <v>0</v>
      </c>
      <c r="S219">
        <f>+Casos_PN_CORR[[#This Row],[23-mar]]-Casos_PN_CORR[[#This Row],[22-mar]]</f>
        <v>0</v>
      </c>
      <c r="T219">
        <f>+Casos_PN_CORR[[#This Row],[24-mar]]-Casos_PN_CORR[[#This Row],[23-mar]]</f>
        <v>0</v>
      </c>
      <c r="U219">
        <f>+Casos_PN_CORR[[#This Row],[25-mar]]-Casos_PN_CORR[[#This Row],[24-mar]]</f>
        <v>0</v>
      </c>
      <c r="V219">
        <f>+Casos_PN_CORR[[#This Row],[26-mar]]-Casos_PN_CORR[[#This Row],[25-mar]]</f>
        <v>0</v>
      </c>
      <c r="W219">
        <f>+Casos_PN_CORR[[#This Row],[27-mar]]-Casos_PN_CORR[[#This Row],[26-mar]]</f>
        <v>0</v>
      </c>
      <c r="X219">
        <f>+Casos_PN_CORR[[#This Row],[28-mar]]-Casos_PN_CORR[[#This Row],[27-mar]]</f>
        <v>0</v>
      </c>
      <c r="Y219">
        <f>+Casos_PN_CORR[[#This Row],[29-mar]]-Casos_PN_CORR[[#This Row],[28-mar]]</f>
        <v>0</v>
      </c>
      <c r="Z219">
        <f>+Casos_PN_CORR[[#This Row],[30-mar]]-Casos_PN_CORR[[#This Row],[29-mar]]</f>
        <v>0</v>
      </c>
      <c r="AA219">
        <f>+Casos_PN_CORR[[#This Row],[31-mar]]-Casos_PN_CORR[[#This Row],[30-mar]]</f>
        <v>0</v>
      </c>
      <c r="AB219">
        <f>+Casos_PN_CORR[[#This Row],[1-abr]]-Casos_PN_CORR[[#This Row],[31-mar]]</f>
        <v>0</v>
      </c>
      <c r="AC219">
        <f>+Casos_PN_CORR[[#This Row],[2-abr]]-Casos_PN_CORR[[#This Row],[1-abr]]</f>
        <v>0</v>
      </c>
      <c r="AD219">
        <f>+Casos_PN_CORR[[#This Row],[3-abr]]-Casos_PN_CORR[[#This Row],[2-abr]]</f>
        <v>0</v>
      </c>
      <c r="AE219">
        <f>+Casos_PN_CORR[[#This Row],[4-abr]]-Casos_PN_CORR[[#This Row],[3-abr]]</f>
        <v>0</v>
      </c>
      <c r="AF219">
        <f>+Casos_PN_CORR[[#This Row],[5-abr]]-Casos_PN_CORR[[#This Row],[4-abr]]</f>
        <v>0</v>
      </c>
      <c r="AG219">
        <f>+Casos_PN_CORR[[#This Row],[6-abr]]-Casos_PN_CORR[[#This Row],[5-abr]]</f>
        <v>0</v>
      </c>
      <c r="AH219">
        <f>+Casos_PN_CORR[[#This Row],[7-abr]]-Casos_PN_CORR[[#This Row],[6-abr]]</f>
        <v>0</v>
      </c>
      <c r="AI219">
        <f>+Casos_PN_CORR[[#This Row],[8-abr]]-Casos_PN_CORR[[#This Row],[7-abr]]</f>
        <v>0</v>
      </c>
      <c r="AJ219">
        <f>+Casos_PN_CORR[[#This Row],[9-abr]]-Casos_PN_CORR[[#This Row],[8-abr]]</f>
        <v>0</v>
      </c>
      <c r="AK219">
        <f>+Casos_PN_CORR[[#This Row],[10-abr]]-Casos_PN_CORR[[#This Row],[9-abr]]</f>
        <v>0</v>
      </c>
      <c r="AL219">
        <f>+Casos_PN_CORR[[#This Row],[11-abr]]-Casos_PN_CORR[[#This Row],[10-abr]]</f>
        <v>0</v>
      </c>
      <c r="AM219">
        <f>+Casos_PN_CORR[[#This Row],[12-abr]]-Casos_PN_CORR[[#This Row],[11-abr]]</f>
        <v>0</v>
      </c>
      <c r="AN219">
        <f>+Casos_PN_CORR[[#This Row],[13-abr]]-Casos_PN_CORR[[#This Row],[12-abr]]</f>
        <v>0</v>
      </c>
      <c r="AO219">
        <f>+Casos_PN_CORR[[#This Row],[14-abr]]-Casos_PN_CORR[[#This Row],[13-abr]]</f>
        <v>0</v>
      </c>
      <c r="AP219">
        <f>+Casos_PN_CORR[[#This Row],[15-abr]]-Casos_PN_CORR[[#This Row],[14-abr]]</f>
        <v>0</v>
      </c>
      <c r="AQ219">
        <f>+Casos_PN_CORR[[#This Row],[16-abr]]-Casos_PN_CORR[[#This Row],[15-abr]]</f>
        <v>0</v>
      </c>
      <c r="AR219">
        <f>+Casos_PN_CORR[[#This Row],[17-abr]]-Casos_PN_CORR[[#This Row],[16-abr]]</f>
        <v>0</v>
      </c>
      <c r="AS219">
        <f>+Casos_PN_CORR[[#This Row],[18-abr]]-Casos_PN_CORR[[#This Row],[17-abr]]</f>
        <v>0</v>
      </c>
      <c r="AT219">
        <f>+Casos_PN_CORR[[#This Row],[19-abr]]-Casos_PN_CORR[[#This Row],[18-abr]]</f>
        <v>0</v>
      </c>
      <c r="AU219">
        <f>+Casos_PN_CORR[[#This Row],[20-abr]]-Casos_PN_CORR[[#This Row],[19-abr]]</f>
        <v>0</v>
      </c>
      <c r="AV219">
        <f>+Casos_PN_CORR[[#This Row],[21-abr]]-Casos_PN_CORR[[#This Row],[20-abr]]</f>
        <v>0</v>
      </c>
      <c r="AW219">
        <f>+Casos_PN_CORR[[#This Row],[22-abr]]-Casos_PN_CORR[[#This Row],[21-abr]]</f>
        <v>0</v>
      </c>
      <c r="AX219">
        <f>+Casos_PN_CORR[[#This Row],[23-abr]]-Casos_PN_CORR[[#This Row],[22-abr]]</f>
        <v>0</v>
      </c>
      <c r="AY219">
        <f>+Casos_PN_CORR[[#This Row],[24-abr]]-Casos_PN_CORR[[#This Row],[23-abr]]</f>
        <v>0</v>
      </c>
      <c r="AZ219">
        <f>+Casos_PN_CORR[[#This Row],[25-abr]]-Casos_PN_CORR[[#This Row],[24-abr]]</f>
        <v>0</v>
      </c>
      <c r="BA219">
        <f>+Casos_PN_CORR[[#This Row],[26-abr]]-Casos_PN_CORR[[#This Row],[25-abr]]</f>
        <v>0</v>
      </c>
      <c r="BB219">
        <f>+Casos_PN_CORR[[#This Row],[27-abr]]-Casos_PN_CORR[[#This Row],[26-abr]]</f>
        <v>0</v>
      </c>
      <c r="BC219">
        <f>+Casos_PN_CORR[[#This Row],[28-abr]]-Casos_PN_CORR[[#This Row],[27-abr]]</f>
        <v>0</v>
      </c>
      <c r="BD219">
        <f>+Casos_PN_CORR[[#This Row],[29-abr]]-Casos_PN_CORR[[#This Row],[28-abr]]</f>
        <v>0</v>
      </c>
      <c r="BE219">
        <f>+Casos_PN_CORR[[#This Row],[30-abr]]-Casos_PN_CORR[[#This Row],[29-abr]]</f>
        <v>0</v>
      </c>
      <c r="BF219">
        <f>+Casos_PN_CORR[[#This Row],[1-may]]-Casos_PN_CORR[[#This Row],[30-abr]]</f>
        <v>0</v>
      </c>
      <c r="BG219">
        <f>+Casos_PN_CORR[[#This Row],[2-may]]-Casos_PN_CORR[[#This Row],[1-may]]</f>
        <v>0</v>
      </c>
      <c r="BH219">
        <f>+Casos_PN_CORR[[#This Row],[3-may]]-Casos_PN_CORR[[#This Row],[2-may]]</f>
        <v>0</v>
      </c>
      <c r="BI219">
        <f>+Casos_PN_CORR[[#This Row],[4-may]]-Casos_PN_CORR[[#This Row],[3-may]]</f>
        <v>0</v>
      </c>
      <c r="BJ219">
        <f>+Casos_PN_CORR[[#This Row],[5-may]]-Casos_PN_CORR[[#This Row],[4-may]]</f>
        <v>0</v>
      </c>
      <c r="BK219">
        <f>+Casos_PN_CORR[[#This Row],[6-may]]-Casos_PN_CORR[[#This Row],[5-may]]</f>
        <v>0</v>
      </c>
      <c r="BL219">
        <f>+Casos_PN_CORR[[#This Row],[7-may]]-Casos_PN_CORR[[#This Row],[6-may]]</f>
        <v>0</v>
      </c>
      <c r="BM219">
        <f>+Casos_PN_CORR[[#This Row],[8-may]]-Casos_PN_CORR[[#This Row],[7-may]]</f>
        <v>0</v>
      </c>
      <c r="BN219">
        <f>+Casos_PN_CORR[[#This Row],[9-may]]-Casos_PN_CORR[[#This Row],[8-may]]</f>
        <v>0</v>
      </c>
      <c r="BO219">
        <f>+Casos_PN_CORR[[#This Row],[10-may]]-Casos_PN_CORR[[#This Row],[9-may]]</f>
        <v>0</v>
      </c>
      <c r="BP219">
        <f>+Casos_PN_CORR[[#This Row],[11-may]]-Casos_PN_CORR[[#This Row],[10-may]]</f>
        <v>0</v>
      </c>
      <c r="BQ219">
        <f>+Casos_PN_CORR[[#This Row],[12-may]]-Casos_PN_CORR[[#This Row],[11-may]]</f>
        <v>0</v>
      </c>
      <c r="BR219">
        <f>+Casos_PN_CORR[[#This Row],[13-may]]-Casos_PN_CORR[[#This Row],[12-may]]</f>
        <v>0</v>
      </c>
      <c r="BS219">
        <f>+Casos_PN_CORR[[#This Row],[14-may]]-Casos_PN_CORR[[#This Row],[13-may]]</f>
        <v>0</v>
      </c>
      <c r="BT219">
        <f>+Casos_PN_CORR[[#This Row],[15-may]]-Casos_PN_CORR[[#This Row],[14-may]]</f>
        <v>0</v>
      </c>
      <c r="BU219">
        <f>+Casos_PN_CORR[[#This Row],[16-may]]-Casos_PN_CORR[[#This Row],[15-may]]</f>
        <v>0</v>
      </c>
      <c r="BV219">
        <f>+Casos_PN_CORR[[#This Row],[17-may]]-Casos_PN_CORR[[#This Row],[16-may]]</f>
        <v>0</v>
      </c>
      <c r="BW219">
        <f>+Casos_PN_CORR[[#This Row],[18-may]]-Casos_PN_CORR[[#This Row],[17-may]]</f>
        <v>0</v>
      </c>
      <c r="BX219">
        <f>+Casos_PN_CORR[[#This Row],[19-may]]-Casos_PN_CORR[[#This Row],[18-may]]</f>
        <v>0</v>
      </c>
      <c r="BY219">
        <f>+Casos_PN_CORR[[#This Row],[20-may]]-Casos_PN_CORR[[#This Row],[19-may]]</f>
        <v>0</v>
      </c>
      <c r="BZ219">
        <f>+Casos_PN_CORR[[#This Row],[21-may]]-Casos_PN_CORR[[#This Row],[20-may]]</f>
        <v>0</v>
      </c>
      <c r="CA219">
        <f>+Casos_PN_CORR[[#This Row],[22-may]]-Casos_PN_CORR[[#This Row],[21-may]]</f>
        <v>0</v>
      </c>
      <c r="CB219">
        <f>+Casos_PN_CORR[[#This Row],[23-may]]-Casos_PN_CORR[[#This Row],[22-may]]</f>
        <v>0</v>
      </c>
      <c r="CC219">
        <f>+Casos_PN_CORR[[#This Row],[24-may]]-Casos_PN_CORR[[#This Row],[23-may]]</f>
        <v>0</v>
      </c>
      <c r="CD219">
        <f>+Casos_PN_CORR[[#This Row],[25-may]]-Casos_PN_CORR[[#This Row],[24-may]]</f>
        <v>0</v>
      </c>
      <c r="CE219">
        <f>+Casos_PN_CORR[[#This Row],[26-may]]-Casos_PN_CORR[[#This Row],[25-may]]</f>
        <v>0</v>
      </c>
      <c r="CF219">
        <f>+Casos_PN_CORR[[#This Row],[27-may]]-Casos_PN_CORR[[#This Row],[26-may]]</f>
        <v>0</v>
      </c>
      <c r="CG219">
        <f>+Casos_PN_CORR[[#This Row],[28-may]]-Casos_PN_CORR[[#This Row],[27-may]]</f>
        <v>0</v>
      </c>
      <c r="CH219">
        <f>+Casos_PN_CORR[[#This Row],[29-may]]-Casos_PN_CORR[[#This Row],[28-may]]</f>
        <v>0</v>
      </c>
      <c r="CI219">
        <f>+Casos_PN_CORR[[#This Row],[30-may]]-Casos_PN_CORR[[#This Row],[29-may]]</f>
        <v>0</v>
      </c>
      <c r="CJ219">
        <f>+Casos_PN_CORR[[#This Row],[31-may]]-Casos_PN_CORR[[#This Row],[30-may]]</f>
        <v>0</v>
      </c>
      <c r="CK219">
        <f>+Casos_PN_CORR[[#This Row],[1-jun]]-Casos_PN_CORR[[#This Row],[31-may]]</f>
        <v>0</v>
      </c>
      <c r="CL219">
        <f>+Casos_PN_CORR[[#This Row],[2-jun]]-Casos_PN_CORR[[#This Row],[1-jun]]</f>
        <v>0</v>
      </c>
      <c r="CM219">
        <f>+Casos_PN_CORR[[#This Row],[3-jun]]-Casos_PN_CORR[[#This Row],[2-jun]]</f>
        <v>0</v>
      </c>
      <c r="CN219">
        <f>+Casos_PN_CORR[[#This Row],[4-jun]]-Casos_PN_CORR[[#This Row],[3-jun]]</f>
        <v>0</v>
      </c>
      <c r="CO219">
        <f>+Casos_PN_CORR[[#This Row],[5-jun]]-Casos_PN_CORR[[#This Row],[4-jun]]</f>
        <v>0</v>
      </c>
      <c r="CP219">
        <f>+Casos_PN_CORR[[#This Row],[6-jun]]-Casos_PN_CORR[[#This Row],[5-jun]]</f>
        <v>0</v>
      </c>
    </row>
    <row r="220" spans="1:94">
      <c r="A220">
        <v>20503</v>
      </c>
      <c r="B220" s="2" t="s">
        <v>110</v>
      </c>
      <c r="C220" s="2" t="s">
        <v>348</v>
      </c>
      <c r="D220" s="2" t="s">
        <v>377</v>
      </c>
      <c r="E220" s="4">
        <f t="shared" si="3"/>
        <v>0</v>
      </c>
      <c r="F220">
        <f>+Casos_PN_CORR[[#This Row],[10-mar]]</f>
        <v>0</v>
      </c>
      <c r="G220">
        <f>+Casos_PN_CORR[[#This Row],[11-mar]]-Casos_PN_CORR[[#This Row],[10-mar]]</f>
        <v>0</v>
      </c>
      <c r="H220">
        <f>+Casos_PN_CORR[[#This Row],[12-mar]]-Casos_PN_CORR[[#This Row],[11-mar]]</f>
        <v>0</v>
      </c>
      <c r="I220">
        <f>+Casos_PN_CORR[[#This Row],[13-mar]]-Casos_PN_CORR[[#This Row],[12-mar]]</f>
        <v>0</v>
      </c>
      <c r="J220">
        <f>+Casos_PN_CORR[[#This Row],[14-mar]]-Casos_PN_CORR[[#This Row],[13-mar]]</f>
        <v>0</v>
      </c>
      <c r="K220">
        <f>+Casos_PN_CORR[[#This Row],[15-mar]]-Casos_PN_CORR[[#This Row],[14-mar]]</f>
        <v>0</v>
      </c>
      <c r="L220">
        <f>+Casos_PN_CORR[[#This Row],[16-mar]]-Casos_PN_CORR[[#This Row],[15-mar]]</f>
        <v>0</v>
      </c>
      <c r="M220">
        <f>+Casos_PN_CORR[[#This Row],[17-mar]]-Casos_PN_CORR[[#This Row],[16-mar]]</f>
        <v>0</v>
      </c>
      <c r="N220">
        <f>+Casos_PN_CORR[[#This Row],[18-mar]]-Casos_PN_CORR[[#This Row],[17-mar]]</f>
        <v>0</v>
      </c>
      <c r="O220">
        <f>+Casos_PN_CORR[[#This Row],[19-mar]]-Casos_PN_CORR[[#This Row],[18-mar]]</f>
        <v>0</v>
      </c>
      <c r="P220">
        <f>+Casos_PN_CORR[[#This Row],[20-mar]]-Casos_PN_CORR[[#This Row],[19-mar]]</f>
        <v>0</v>
      </c>
      <c r="Q220">
        <f>+Casos_PN_CORR[[#This Row],[21-mar]]-Casos_PN_CORR[[#This Row],[20-mar]]</f>
        <v>0</v>
      </c>
      <c r="R220">
        <f>+Casos_PN_CORR[[#This Row],[22-mar]]-Casos_PN_CORR[[#This Row],[21-mar]]</f>
        <v>0</v>
      </c>
      <c r="S220">
        <f>+Casos_PN_CORR[[#This Row],[23-mar]]-Casos_PN_CORR[[#This Row],[22-mar]]</f>
        <v>0</v>
      </c>
      <c r="T220">
        <f>+Casos_PN_CORR[[#This Row],[24-mar]]-Casos_PN_CORR[[#This Row],[23-mar]]</f>
        <v>0</v>
      </c>
      <c r="U220">
        <f>+Casos_PN_CORR[[#This Row],[25-mar]]-Casos_PN_CORR[[#This Row],[24-mar]]</f>
        <v>0</v>
      </c>
      <c r="V220">
        <f>+Casos_PN_CORR[[#This Row],[26-mar]]-Casos_PN_CORR[[#This Row],[25-mar]]</f>
        <v>0</v>
      </c>
      <c r="W220">
        <f>+Casos_PN_CORR[[#This Row],[27-mar]]-Casos_PN_CORR[[#This Row],[26-mar]]</f>
        <v>0</v>
      </c>
      <c r="X220">
        <f>+Casos_PN_CORR[[#This Row],[28-mar]]-Casos_PN_CORR[[#This Row],[27-mar]]</f>
        <v>0</v>
      </c>
      <c r="Y220">
        <f>+Casos_PN_CORR[[#This Row],[29-mar]]-Casos_PN_CORR[[#This Row],[28-mar]]</f>
        <v>0</v>
      </c>
      <c r="Z220">
        <f>+Casos_PN_CORR[[#This Row],[30-mar]]-Casos_PN_CORR[[#This Row],[29-mar]]</f>
        <v>0</v>
      </c>
      <c r="AA220">
        <f>+Casos_PN_CORR[[#This Row],[31-mar]]-Casos_PN_CORR[[#This Row],[30-mar]]</f>
        <v>0</v>
      </c>
      <c r="AB220">
        <f>+Casos_PN_CORR[[#This Row],[1-abr]]-Casos_PN_CORR[[#This Row],[31-mar]]</f>
        <v>0</v>
      </c>
      <c r="AC220">
        <f>+Casos_PN_CORR[[#This Row],[2-abr]]-Casos_PN_CORR[[#This Row],[1-abr]]</f>
        <v>0</v>
      </c>
      <c r="AD220">
        <f>+Casos_PN_CORR[[#This Row],[3-abr]]-Casos_PN_CORR[[#This Row],[2-abr]]</f>
        <v>0</v>
      </c>
      <c r="AE220">
        <f>+Casos_PN_CORR[[#This Row],[4-abr]]-Casos_PN_CORR[[#This Row],[3-abr]]</f>
        <v>0</v>
      </c>
      <c r="AF220">
        <f>+Casos_PN_CORR[[#This Row],[5-abr]]-Casos_PN_CORR[[#This Row],[4-abr]]</f>
        <v>0</v>
      </c>
      <c r="AG220">
        <f>+Casos_PN_CORR[[#This Row],[6-abr]]-Casos_PN_CORR[[#This Row],[5-abr]]</f>
        <v>0</v>
      </c>
      <c r="AH220">
        <f>+Casos_PN_CORR[[#This Row],[7-abr]]-Casos_PN_CORR[[#This Row],[6-abr]]</f>
        <v>0</v>
      </c>
      <c r="AI220">
        <f>+Casos_PN_CORR[[#This Row],[8-abr]]-Casos_PN_CORR[[#This Row],[7-abr]]</f>
        <v>0</v>
      </c>
      <c r="AJ220">
        <f>+Casos_PN_CORR[[#This Row],[9-abr]]-Casos_PN_CORR[[#This Row],[8-abr]]</f>
        <v>0</v>
      </c>
      <c r="AK220">
        <f>+Casos_PN_CORR[[#This Row],[10-abr]]-Casos_PN_CORR[[#This Row],[9-abr]]</f>
        <v>0</v>
      </c>
      <c r="AL220">
        <f>+Casos_PN_CORR[[#This Row],[11-abr]]-Casos_PN_CORR[[#This Row],[10-abr]]</f>
        <v>0</v>
      </c>
      <c r="AM220">
        <f>+Casos_PN_CORR[[#This Row],[12-abr]]-Casos_PN_CORR[[#This Row],[11-abr]]</f>
        <v>0</v>
      </c>
      <c r="AN220">
        <f>+Casos_PN_CORR[[#This Row],[13-abr]]-Casos_PN_CORR[[#This Row],[12-abr]]</f>
        <v>0</v>
      </c>
      <c r="AO220">
        <f>+Casos_PN_CORR[[#This Row],[14-abr]]-Casos_PN_CORR[[#This Row],[13-abr]]</f>
        <v>0</v>
      </c>
      <c r="AP220">
        <f>+Casos_PN_CORR[[#This Row],[15-abr]]-Casos_PN_CORR[[#This Row],[14-abr]]</f>
        <v>0</v>
      </c>
      <c r="AQ220">
        <f>+Casos_PN_CORR[[#This Row],[16-abr]]-Casos_PN_CORR[[#This Row],[15-abr]]</f>
        <v>0</v>
      </c>
      <c r="AR220">
        <f>+Casos_PN_CORR[[#This Row],[17-abr]]-Casos_PN_CORR[[#This Row],[16-abr]]</f>
        <v>0</v>
      </c>
      <c r="AS220">
        <f>+Casos_PN_CORR[[#This Row],[18-abr]]-Casos_PN_CORR[[#This Row],[17-abr]]</f>
        <v>0</v>
      </c>
      <c r="AT220">
        <f>+Casos_PN_CORR[[#This Row],[19-abr]]-Casos_PN_CORR[[#This Row],[18-abr]]</f>
        <v>0</v>
      </c>
      <c r="AU220">
        <f>+Casos_PN_CORR[[#This Row],[20-abr]]-Casos_PN_CORR[[#This Row],[19-abr]]</f>
        <v>0</v>
      </c>
      <c r="AV220">
        <f>+Casos_PN_CORR[[#This Row],[21-abr]]-Casos_PN_CORR[[#This Row],[20-abr]]</f>
        <v>0</v>
      </c>
      <c r="AW220">
        <f>+Casos_PN_CORR[[#This Row],[22-abr]]-Casos_PN_CORR[[#This Row],[21-abr]]</f>
        <v>0</v>
      </c>
      <c r="AX220">
        <f>+Casos_PN_CORR[[#This Row],[23-abr]]-Casos_PN_CORR[[#This Row],[22-abr]]</f>
        <v>0</v>
      </c>
      <c r="AY220">
        <f>+Casos_PN_CORR[[#This Row],[24-abr]]-Casos_PN_CORR[[#This Row],[23-abr]]</f>
        <v>0</v>
      </c>
      <c r="AZ220">
        <f>+Casos_PN_CORR[[#This Row],[25-abr]]-Casos_PN_CORR[[#This Row],[24-abr]]</f>
        <v>0</v>
      </c>
      <c r="BA220">
        <f>+Casos_PN_CORR[[#This Row],[26-abr]]-Casos_PN_CORR[[#This Row],[25-abr]]</f>
        <v>0</v>
      </c>
      <c r="BB220">
        <f>+Casos_PN_CORR[[#This Row],[27-abr]]-Casos_PN_CORR[[#This Row],[26-abr]]</f>
        <v>0</v>
      </c>
      <c r="BC220">
        <f>+Casos_PN_CORR[[#This Row],[28-abr]]-Casos_PN_CORR[[#This Row],[27-abr]]</f>
        <v>0</v>
      </c>
      <c r="BD220">
        <f>+Casos_PN_CORR[[#This Row],[29-abr]]-Casos_PN_CORR[[#This Row],[28-abr]]</f>
        <v>0</v>
      </c>
      <c r="BE220">
        <f>+Casos_PN_CORR[[#This Row],[30-abr]]-Casos_PN_CORR[[#This Row],[29-abr]]</f>
        <v>0</v>
      </c>
      <c r="BF220">
        <f>+Casos_PN_CORR[[#This Row],[1-may]]-Casos_PN_CORR[[#This Row],[30-abr]]</f>
        <v>0</v>
      </c>
      <c r="BG220">
        <f>+Casos_PN_CORR[[#This Row],[2-may]]-Casos_PN_CORR[[#This Row],[1-may]]</f>
        <v>0</v>
      </c>
      <c r="BH220">
        <f>+Casos_PN_CORR[[#This Row],[3-may]]-Casos_PN_CORR[[#This Row],[2-may]]</f>
        <v>0</v>
      </c>
      <c r="BI220">
        <f>+Casos_PN_CORR[[#This Row],[4-may]]-Casos_PN_CORR[[#This Row],[3-may]]</f>
        <v>0</v>
      </c>
      <c r="BJ220">
        <f>+Casos_PN_CORR[[#This Row],[5-may]]-Casos_PN_CORR[[#This Row],[4-may]]</f>
        <v>0</v>
      </c>
      <c r="BK220">
        <f>+Casos_PN_CORR[[#This Row],[6-may]]-Casos_PN_CORR[[#This Row],[5-may]]</f>
        <v>0</v>
      </c>
      <c r="BL220">
        <f>+Casos_PN_CORR[[#This Row],[7-may]]-Casos_PN_CORR[[#This Row],[6-may]]</f>
        <v>0</v>
      </c>
      <c r="BM220">
        <f>+Casos_PN_CORR[[#This Row],[8-may]]-Casos_PN_CORR[[#This Row],[7-may]]</f>
        <v>0</v>
      </c>
      <c r="BN220">
        <f>+Casos_PN_CORR[[#This Row],[9-may]]-Casos_PN_CORR[[#This Row],[8-may]]</f>
        <v>0</v>
      </c>
      <c r="BO220">
        <f>+Casos_PN_CORR[[#This Row],[10-may]]-Casos_PN_CORR[[#This Row],[9-may]]</f>
        <v>0</v>
      </c>
      <c r="BP220">
        <f>+Casos_PN_CORR[[#This Row],[11-may]]-Casos_PN_CORR[[#This Row],[10-may]]</f>
        <v>0</v>
      </c>
      <c r="BQ220">
        <f>+Casos_PN_CORR[[#This Row],[12-may]]-Casos_PN_CORR[[#This Row],[11-may]]</f>
        <v>0</v>
      </c>
      <c r="BR220">
        <f>+Casos_PN_CORR[[#This Row],[13-may]]-Casos_PN_CORR[[#This Row],[12-may]]</f>
        <v>0</v>
      </c>
      <c r="BS220">
        <f>+Casos_PN_CORR[[#This Row],[14-may]]-Casos_PN_CORR[[#This Row],[13-may]]</f>
        <v>0</v>
      </c>
      <c r="BT220">
        <f>+Casos_PN_CORR[[#This Row],[15-may]]-Casos_PN_CORR[[#This Row],[14-may]]</f>
        <v>0</v>
      </c>
      <c r="BU220">
        <f>+Casos_PN_CORR[[#This Row],[16-may]]-Casos_PN_CORR[[#This Row],[15-may]]</f>
        <v>0</v>
      </c>
      <c r="BV220">
        <f>+Casos_PN_CORR[[#This Row],[17-may]]-Casos_PN_CORR[[#This Row],[16-may]]</f>
        <v>0</v>
      </c>
      <c r="BW220">
        <f>+Casos_PN_CORR[[#This Row],[18-may]]-Casos_PN_CORR[[#This Row],[17-may]]</f>
        <v>0</v>
      </c>
      <c r="BX220">
        <f>+Casos_PN_CORR[[#This Row],[19-may]]-Casos_PN_CORR[[#This Row],[18-may]]</f>
        <v>0</v>
      </c>
      <c r="BY220">
        <f>+Casos_PN_CORR[[#This Row],[20-may]]-Casos_PN_CORR[[#This Row],[19-may]]</f>
        <v>0</v>
      </c>
      <c r="BZ220">
        <f>+Casos_PN_CORR[[#This Row],[21-may]]-Casos_PN_CORR[[#This Row],[20-may]]</f>
        <v>0</v>
      </c>
      <c r="CA220">
        <f>+Casos_PN_CORR[[#This Row],[22-may]]-Casos_PN_CORR[[#This Row],[21-may]]</f>
        <v>0</v>
      </c>
      <c r="CB220">
        <f>+Casos_PN_CORR[[#This Row],[23-may]]-Casos_PN_CORR[[#This Row],[22-may]]</f>
        <v>0</v>
      </c>
      <c r="CC220">
        <f>+Casos_PN_CORR[[#This Row],[24-may]]-Casos_PN_CORR[[#This Row],[23-may]]</f>
        <v>0</v>
      </c>
      <c r="CD220">
        <f>+Casos_PN_CORR[[#This Row],[25-may]]-Casos_PN_CORR[[#This Row],[24-may]]</f>
        <v>0</v>
      </c>
      <c r="CE220">
        <f>+Casos_PN_CORR[[#This Row],[26-may]]-Casos_PN_CORR[[#This Row],[25-may]]</f>
        <v>0</v>
      </c>
      <c r="CF220">
        <f>+Casos_PN_CORR[[#This Row],[27-may]]-Casos_PN_CORR[[#This Row],[26-may]]</f>
        <v>0</v>
      </c>
      <c r="CG220">
        <f>+Casos_PN_CORR[[#This Row],[28-may]]-Casos_PN_CORR[[#This Row],[27-may]]</f>
        <v>0</v>
      </c>
      <c r="CH220">
        <f>+Casos_PN_CORR[[#This Row],[29-may]]-Casos_PN_CORR[[#This Row],[28-may]]</f>
        <v>0</v>
      </c>
      <c r="CI220">
        <f>+Casos_PN_CORR[[#This Row],[30-may]]-Casos_PN_CORR[[#This Row],[29-may]]</f>
        <v>0</v>
      </c>
      <c r="CJ220">
        <f>+Casos_PN_CORR[[#This Row],[31-may]]-Casos_PN_CORR[[#This Row],[30-may]]</f>
        <v>0</v>
      </c>
      <c r="CK220">
        <f>+Casos_PN_CORR[[#This Row],[1-jun]]-Casos_PN_CORR[[#This Row],[31-may]]</f>
        <v>0</v>
      </c>
      <c r="CL220">
        <f>+Casos_PN_CORR[[#This Row],[2-jun]]-Casos_PN_CORR[[#This Row],[1-jun]]</f>
        <v>0</v>
      </c>
      <c r="CM220">
        <f>+Casos_PN_CORR[[#This Row],[3-jun]]-Casos_PN_CORR[[#This Row],[2-jun]]</f>
        <v>0</v>
      </c>
      <c r="CN220">
        <f>+Casos_PN_CORR[[#This Row],[4-jun]]-Casos_PN_CORR[[#This Row],[3-jun]]</f>
        <v>0</v>
      </c>
      <c r="CO220">
        <f>+Casos_PN_CORR[[#This Row],[5-jun]]-Casos_PN_CORR[[#This Row],[4-jun]]</f>
        <v>0</v>
      </c>
      <c r="CP220">
        <f>+Casos_PN_CORR[[#This Row],[6-jun]]-Casos_PN_CORR[[#This Row],[5-jun]]</f>
        <v>0</v>
      </c>
    </row>
    <row r="221" spans="1:94">
      <c r="A221">
        <v>90905</v>
      </c>
      <c r="B221" s="2" t="s">
        <v>139</v>
      </c>
      <c r="C221" s="2" t="s">
        <v>108</v>
      </c>
      <c r="D221" s="2" t="s">
        <v>378</v>
      </c>
      <c r="E221" s="4">
        <f t="shared" si="3"/>
        <v>0</v>
      </c>
      <c r="F221">
        <f>+Casos_PN_CORR[[#This Row],[10-mar]]</f>
        <v>0</v>
      </c>
      <c r="G221">
        <f>+Casos_PN_CORR[[#This Row],[11-mar]]-Casos_PN_CORR[[#This Row],[10-mar]]</f>
        <v>0</v>
      </c>
      <c r="H221">
        <f>+Casos_PN_CORR[[#This Row],[12-mar]]-Casos_PN_CORR[[#This Row],[11-mar]]</f>
        <v>0</v>
      </c>
      <c r="I221">
        <f>+Casos_PN_CORR[[#This Row],[13-mar]]-Casos_PN_CORR[[#This Row],[12-mar]]</f>
        <v>0</v>
      </c>
      <c r="J221">
        <f>+Casos_PN_CORR[[#This Row],[14-mar]]-Casos_PN_CORR[[#This Row],[13-mar]]</f>
        <v>0</v>
      </c>
      <c r="K221">
        <f>+Casos_PN_CORR[[#This Row],[15-mar]]-Casos_PN_CORR[[#This Row],[14-mar]]</f>
        <v>0</v>
      </c>
      <c r="L221">
        <f>+Casos_PN_CORR[[#This Row],[16-mar]]-Casos_PN_CORR[[#This Row],[15-mar]]</f>
        <v>0</v>
      </c>
      <c r="M221">
        <f>+Casos_PN_CORR[[#This Row],[17-mar]]-Casos_PN_CORR[[#This Row],[16-mar]]</f>
        <v>0</v>
      </c>
      <c r="N221">
        <f>+Casos_PN_CORR[[#This Row],[18-mar]]-Casos_PN_CORR[[#This Row],[17-mar]]</f>
        <v>0</v>
      </c>
      <c r="O221">
        <f>+Casos_PN_CORR[[#This Row],[19-mar]]-Casos_PN_CORR[[#This Row],[18-mar]]</f>
        <v>0</v>
      </c>
      <c r="P221">
        <f>+Casos_PN_CORR[[#This Row],[20-mar]]-Casos_PN_CORR[[#This Row],[19-mar]]</f>
        <v>0</v>
      </c>
      <c r="Q221">
        <f>+Casos_PN_CORR[[#This Row],[21-mar]]-Casos_PN_CORR[[#This Row],[20-mar]]</f>
        <v>0</v>
      </c>
      <c r="R221">
        <f>+Casos_PN_CORR[[#This Row],[22-mar]]-Casos_PN_CORR[[#This Row],[21-mar]]</f>
        <v>0</v>
      </c>
      <c r="S221">
        <f>+Casos_PN_CORR[[#This Row],[23-mar]]-Casos_PN_CORR[[#This Row],[22-mar]]</f>
        <v>0</v>
      </c>
      <c r="T221">
        <f>+Casos_PN_CORR[[#This Row],[24-mar]]-Casos_PN_CORR[[#This Row],[23-mar]]</f>
        <v>0</v>
      </c>
      <c r="U221">
        <f>+Casos_PN_CORR[[#This Row],[25-mar]]-Casos_PN_CORR[[#This Row],[24-mar]]</f>
        <v>0</v>
      </c>
      <c r="V221">
        <f>+Casos_PN_CORR[[#This Row],[26-mar]]-Casos_PN_CORR[[#This Row],[25-mar]]</f>
        <v>0</v>
      </c>
      <c r="W221">
        <f>+Casos_PN_CORR[[#This Row],[27-mar]]-Casos_PN_CORR[[#This Row],[26-mar]]</f>
        <v>0</v>
      </c>
      <c r="X221">
        <f>+Casos_PN_CORR[[#This Row],[28-mar]]-Casos_PN_CORR[[#This Row],[27-mar]]</f>
        <v>0</v>
      </c>
      <c r="Y221">
        <f>+Casos_PN_CORR[[#This Row],[29-mar]]-Casos_PN_CORR[[#This Row],[28-mar]]</f>
        <v>0</v>
      </c>
      <c r="Z221">
        <f>+Casos_PN_CORR[[#This Row],[30-mar]]-Casos_PN_CORR[[#This Row],[29-mar]]</f>
        <v>0</v>
      </c>
      <c r="AA221">
        <f>+Casos_PN_CORR[[#This Row],[31-mar]]-Casos_PN_CORR[[#This Row],[30-mar]]</f>
        <v>0</v>
      </c>
      <c r="AB221">
        <f>+Casos_PN_CORR[[#This Row],[1-abr]]-Casos_PN_CORR[[#This Row],[31-mar]]</f>
        <v>0</v>
      </c>
      <c r="AC221">
        <f>+Casos_PN_CORR[[#This Row],[2-abr]]-Casos_PN_CORR[[#This Row],[1-abr]]</f>
        <v>0</v>
      </c>
      <c r="AD221">
        <f>+Casos_PN_CORR[[#This Row],[3-abr]]-Casos_PN_CORR[[#This Row],[2-abr]]</f>
        <v>0</v>
      </c>
      <c r="AE221">
        <f>+Casos_PN_CORR[[#This Row],[4-abr]]-Casos_PN_CORR[[#This Row],[3-abr]]</f>
        <v>0</v>
      </c>
      <c r="AF221">
        <f>+Casos_PN_CORR[[#This Row],[5-abr]]-Casos_PN_CORR[[#This Row],[4-abr]]</f>
        <v>0</v>
      </c>
      <c r="AG221">
        <f>+Casos_PN_CORR[[#This Row],[6-abr]]-Casos_PN_CORR[[#This Row],[5-abr]]</f>
        <v>0</v>
      </c>
      <c r="AH221">
        <f>+Casos_PN_CORR[[#This Row],[7-abr]]-Casos_PN_CORR[[#This Row],[6-abr]]</f>
        <v>0</v>
      </c>
      <c r="AI221">
        <f>+Casos_PN_CORR[[#This Row],[8-abr]]-Casos_PN_CORR[[#This Row],[7-abr]]</f>
        <v>0</v>
      </c>
      <c r="AJ221">
        <f>+Casos_PN_CORR[[#This Row],[9-abr]]-Casos_PN_CORR[[#This Row],[8-abr]]</f>
        <v>0</v>
      </c>
      <c r="AK221">
        <f>+Casos_PN_CORR[[#This Row],[10-abr]]-Casos_PN_CORR[[#This Row],[9-abr]]</f>
        <v>0</v>
      </c>
      <c r="AL221">
        <f>+Casos_PN_CORR[[#This Row],[11-abr]]-Casos_PN_CORR[[#This Row],[10-abr]]</f>
        <v>0</v>
      </c>
      <c r="AM221">
        <f>+Casos_PN_CORR[[#This Row],[12-abr]]-Casos_PN_CORR[[#This Row],[11-abr]]</f>
        <v>0</v>
      </c>
      <c r="AN221">
        <f>+Casos_PN_CORR[[#This Row],[13-abr]]-Casos_PN_CORR[[#This Row],[12-abr]]</f>
        <v>0</v>
      </c>
      <c r="AO221">
        <f>+Casos_PN_CORR[[#This Row],[14-abr]]-Casos_PN_CORR[[#This Row],[13-abr]]</f>
        <v>0</v>
      </c>
      <c r="AP221">
        <f>+Casos_PN_CORR[[#This Row],[15-abr]]-Casos_PN_CORR[[#This Row],[14-abr]]</f>
        <v>0</v>
      </c>
      <c r="AQ221">
        <f>+Casos_PN_CORR[[#This Row],[16-abr]]-Casos_PN_CORR[[#This Row],[15-abr]]</f>
        <v>0</v>
      </c>
      <c r="AR221">
        <f>+Casos_PN_CORR[[#This Row],[17-abr]]-Casos_PN_CORR[[#This Row],[16-abr]]</f>
        <v>0</v>
      </c>
      <c r="AS221">
        <f>+Casos_PN_CORR[[#This Row],[18-abr]]-Casos_PN_CORR[[#This Row],[17-abr]]</f>
        <v>0</v>
      </c>
      <c r="AT221">
        <f>+Casos_PN_CORR[[#This Row],[19-abr]]-Casos_PN_CORR[[#This Row],[18-abr]]</f>
        <v>0</v>
      </c>
      <c r="AU221">
        <f>+Casos_PN_CORR[[#This Row],[20-abr]]-Casos_PN_CORR[[#This Row],[19-abr]]</f>
        <v>0</v>
      </c>
      <c r="AV221">
        <f>+Casos_PN_CORR[[#This Row],[21-abr]]-Casos_PN_CORR[[#This Row],[20-abr]]</f>
        <v>0</v>
      </c>
      <c r="AW221">
        <f>+Casos_PN_CORR[[#This Row],[22-abr]]-Casos_PN_CORR[[#This Row],[21-abr]]</f>
        <v>0</v>
      </c>
      <c r="AX221">
        <f>+Casos_PN_CORR[[#This Row],[23-abr]]-Casos_PN_CORR[[#This Row],[22-abr]]</f>
        <v>0</v>
      </c>
      <c r="AY221">
        <f>+Casos_PN_CORR[[#This Row],[24-abr]]-Casos_PN_CORR[[#This Row],[23-abr]]</f>
        <v>0</v>
      </c>
      <c r="AZ221">
        <f>+Casos_PN_CORR[[#This Row],[25-abr]]-Casos_PN_CORR[[#This Row],[24-abr]]</f>
        <v>0</v>
      </c>
      <c r="BA221">
        <f>+Casos_PN_CORR[[#This Row],[26-abr]]-Casos_PN_CORR[[#This Row],[25-abr]]</f>
        <v>0</v>
      </c>
      <c r="BB221">
        <f>+Casos_PN_CORR[[#This Row],[27-abr]]-Casos_PN_CORR[[#This Row],[26-abr]]</f>
        <v>0</v>
      </c>
      <c r="BC221">
        <f>+Casos_PN_CORR[[#This Row],[28-abr]]-Casos_PN_CORR[[#This Row],[27-abr]]</f>
        <v>0</v>
      </c>
      <c r="BD221">
        <f>+Casos_PN_CORR[[#This Row],[29-abr]]-Casos_PN_CORR[[#This Row],[28-abr]]</f>
        <v>0</v>
      </c>
      <c r="BE221">
        <f>+Casos_PN_CORR[[#This Row],[30-abr]]-Casos_PN_CORR[[#This Row],[29-abr]]</f>
        <v>0</v>
      </c>
      <c r="BF221">
        <f>+Casos_PN_CORR[[#This Row],[1-may]]-Casos_PN_CORR[[#This Row],[30-abr]]</f>
        <v>0</v>
      </c>
      <c r="BG221">
        <f>+Casos_PN_CORR[[#This Row],[2-may]]-Casos_PN_CORR[[#This Row],[1-may]]</f>
        <v>0</v>
      </c>
      <c r="BH221">
        <f>+Casos_PN_CORR[[#This Row],[3-may]]-Casos_PN_CORR[[#This Row],[2-may]]</f>
        <v>0</v>
      </c>
      <c r="BI221">
        <f>+Casos_PN_CORR[[#This Row],[4-may]]-Casos_PN_CORR[[#This Row],[3-may]]</f>
        <v>0</v>
      </c>
      <c r="BJ221">
        <f>+Casos_PN_CORR[[#This Row],[5-may]]-Casos_PN_CORR[[#This Row],[4-may]]</f>
        <v>0</v>
      </c>
      <c r="BK221">
        <f>+Casos_PN_CORR[[#This Row],[6-may]]-Casos_PN_CORR[[#This Row],[5-may]]</f>
        <v>0</v>
      </c>
      <c r="BL221">
        <f>+Casos_PN_CORR[[#This Row],[7-may]]-Casos_PN_CORR[[#This Row],[6-may]]</f>
        <v>0</v>
      </c>
      <c r="BM221">
        <f>+Casos_PN_CORR[[#This Row],[8-may]]-Casos_PN_CORR[[#This Row],[7-may]]</f>
        <v>0</v>
      </c>
      <c r="BN221">
        <f>+Casos_PN_CORR[[#This Row],[9-may]]-Casos_PN_CORR[[#This Row],[8-may]]</f>
        <v>0</v>
      </c>
      <c r="BO221">
        <f>+Casos_PN_CORR[[#This Row],[10-may]]-Casos_PN_CORR[[#This Row],[9-may]]</f>
        <v>0</v>
      </c>
      <c r="BP221">
        <f>+Casos_PN_CORR[[#This Row],[11-may]]-Casos_PN_CORR[[#This Row],[10-may]]</f>
        <v>0</v>
      </c>
      <c r="BQ221">
        <f>+Casos_PN_CORR[[#This Row],[12-may]]-Casos_PN_CORR[[#This Row],[11-may]]</f>
        <v>0</v>
      </c>
      <c r="BR221">
        <f>+Casos_PN_CORR[[#This Row],[13-may]]-Casos_PN_CORR[[#This Row],[12-may]]</f>
        <v>0</v>
      </c>
      <c r="BS221">
        <f>+Casos_PN_CORR[[#This Row],[14-may]]-Casos_PN_CORR[[#This Row],[13-may]]</f>
        <v>0</v>
      </c>
      <c r="BT221">
        <f>+Casos_PN_CORR[[#This Row],[15-may]]-Casos_PN_CORR[[#This Row],[14-may]]</f>
        <v>0</v>
      </c>
      <c r="BU221">
        <f>+Casos_PN_CORR[[#This Row],[16-may]]-Casos_PN_CORR[[#This Row],[15-may]]</f>
        <v>0</v>
      </c>
      <c r="BV221">
        <f>+Casos_PN_CORR[[#This Row],[17-may]]-Casos_PN_CORR[[#This Row],[16-may]]</f>
        <v>0</v>
      </c>
      <c r="BW221">
        <f>+Casos_PN_CORR[[#This Row],[18-may]]-Casos_PN_CORR[[#This Row],[17-may]]</f>
        <v>0</v>
      </c>
      <c r="BX221">
        <f>+Casos_PN_CORR[[#This Row],[19-may]]-Casos_PN_CORR[[#This Row],[18-may]]</f>
        <v>0</v>
      </c>
      <c r="BY221">
        <f>+Casos_PN_CORR[[#This Row],[20-may]]-Casos_PN_CORR[[#This Row],[19-may]]</f>
        <v>0</v>
      </c>
      <c r="BZ221">
        <f>+Casos_PN_CORR[[#This Row],[21-may]]-Casos_PN_CORR[[#This Row],[20-may]]</f>
        <v>0</v>
      </c>
      <c r="CA221">
        <f>+Casos_PN_CORR[[#This Row],[22-may]]-Casos_PN_CORR[[#This Row],[21-may]]</f>
        <v>0</v>
      </c>
      <c r="CB221">
        <f>+Casos_PN_CORR[[#This Row],[23-may]]-Casos_PN_CORR[[#This Row],[22-may]]</f>
        <v>0</v>
      </c>
      <c r="CC221">
        <f>+Casos_PN_CORR[[#This Row],[24-may]]-Casos_PN_CORR[[#This Row],[23-may]]</f>
        <v>0</v>
      </c>
      <c r="CD221">
        <f>+Casos_PN_CORR[[#This Row],[25-may]]-Casos_PN_CORR[[#This Row],[24-may]]</f>
        <v>0</v>
      </c>
      <c r="CE221">
        <f>+Casos_PN_CORR[[#This Row],[26-may]]-Casos_PN_CORR[[#This Row],[25-may]]</f>
        <v>0</v>
      </c>
      <c r="CF221">
        <f>+Casos_PN_CORR[[#This Row],[27-may]]-Casos_PN_CORR[[#This Row],[26-may]]</f>
        <v>0</v>
      </c>
      <c r="CG221">
        <f>+Casos_PN_CORR[[#This Row],[28-may]]-Casos_PN_CORR[[#This Row],[27-may]]</f>
        <v>0</v>
      </c>
      <c r="CH221">
        <f>+Casos_PN_CORR[[#This Row],[29-may]]-Casos_PN_CORR[[#This Row],[28-may]]</f>
        <v>0</v>
      </c>
      <c r="CI221">
        <f>+Casos_PN_CORR[[#This Row],[30-may]]-Casos_PN_CORR[[#This Row],[29-may]]</f>
        <v>0</v>
      </c>
      <c r="CJ221">
        <f>+Casos_PN_CORR[[#This Row],[31-may]]-Casos_PN_CORR[[#This Row],[30-may]]</f>
        <v>0</v>
      </c>
      <c r="CK221">
        <f>+Casos_PN_CORR[[#This Row],[1-jun]]-Casos_PN_CORR[[#This Row],[31-may]]</f>
        <v>0</v>
      </c>
      <c r="CL221">
        <f>+Casos_PN_CORR[[#This Row],[2-jun]]-Casos_PN_CORR[[#This Row],[1-jun]]</f>
        <v>0</v>
      </c>
      <c r="CM221">
        <f>+Casos_PN_CORR[[#This Row],[3-jun]]-Casos_PN_CORR[[#This Row],[2-jun]]</f>
        <v>0</v>
      </c>
      <c r="CN221">
        <f>+Casos_PN_CORR[[#This Row],[4-jun]]-Casos_PN_CORR[[#This Row],[3-jun]]</f>
        <v>0</v>
      </c>
      <c r="CO221">
        <f>+Casos_PN_CORR[[#This Row],[5-jun]]-Casos_PN_CORR[[#This Row],[4-jun]]</f>
        <v>0</v>
      </c>
      <c r="CP221">
        <f>+Casos_PN_CORR[[#This Row],[6-jun]]-Casos_PN_CORR[[#This Row],[5-jun]]</f>
        <v>0</v>
      </c>
    </row>
    <row r="222" spans="1:94">
      <c r="A222">
        <v>120506</v>
      </c>
      <c r="B222" s="2" t="s">
        <v>104</v>
      </c>
      <c r="C222" s="2" t="s">
        <v>105</v>
      </c>
      <c r="D222" s="2" t="s">
        <v>379</v>
      </c>
      <c r="E222" s="4">
        <f t="shared" si="3"/>
        <v>0</v>
      </c>
      <c r="F222">
        <f>+Casos_PN_CORR[[#This Row],[10-mar]]</f>
        <v>0</v>
      </c>
      <c r="G222">
        <f>+Casos_PN_CORR[[#This Row],[11-mar]]-Casos_PN_CORR[[#This Row],[10-mar]]</f>
        <v>0</v>
      </c>
      <c r="H222">
        <f>+Casos_PN_CORR[[#This Row],[12-mar]]-Casos_PN_CORR[[#This Row],[11-mar]]</f>
        <v>0</v>
      </c>
      <c r="I222">
        <f>+Casos_PN_CORR[[#This Row],[13-mar]]-Casos_PN_CORR[[#This Row],[12-mar]]</f>
        <v>0</v>
      </c>
      <c r="J222">
        <f>+Casos_PN_CORR[[#This Row],[14-mar]]-Casos_PN_CORR[[#This Row],[13-mar]]</f>
        <v>0</v>
      </c>
      <c r="K222">
        <f>+Casos_PN_CORR[[#This Row],[15-mar]]-Casos_PN_CORR[[#This Row],[14-mar]]</f>
        <v>0</v>
      </c>
      <c r="L222">
        <f>+Casos_PN_CORR[[#This Row],[16-mar]]-Casos_PN_CORR[[#This Row],[15-mar]]</f>
        <v>0</v>
      </c>
      <c r="M222">
        <f>+Casos_PN_CORR[[#This Row],[17-mar]]-Casos_PN_CORR[[#This Row],[16-mar]]</f>
        <v>0</v>
      </c>
      <c r="N222">
        <f>+Casos_PN_CORR[[#This Row],[18-mar]]-Casos_PN_CORR[[#This Row],[17-mar]]</f>
        <v>0</v>
      </c>
      <c r="O222">
        <f>+Casos_PN_CORR[[#This Row],[19-mar]]-Casos_PN_CORR[[#This Row],[18-mar]]</f>
        <v>0</v>
      </c>
      <c r="P222">
        <f>+Casos_PN_CORR[[#This Row],[20-mar]]-Casos_PN_CORR[[#This Row],[19-mar]]</f>
        <v>0</v>
      </c>
      <c r="Q222">
        <f>+Casos_PN_CORR[[#This Row],[21-mar]]-Casos_PN_CORR[[#This Row],[20-mar]]</f>
        <v>0</v>
      </c>
      <c r="R222">
        <f>+Casos_PN_CORR[[#This Row],[22-mar]]-Casos_PN_CORR[[#This Row],[21-mar]]</f>
        <v>0</v>
      </c>
      <c r="S222">
        <f>+Casos_PN_CORR[[#This Row],[23-mar]]-Casos_PN_CORR[[#This Row],[22-mar]]</f>
        <v>0</v>
      </c>
      <c r="T222">
        <f>+Casos_PN_CORR[[#This Row],[24-mar]]-Casos_PN_CORR[[#This Row],[23-mar]]</f>
        <v>0</v>
      </c>
      <c r="U222">
        <f>+Casos_PN_CORR[[#This Row],[25-mar]]-Casos_PN_CORR[[#This Row],[24-mar]]</f>
        <v>0</v>
      </c>
      <c r="V222">
        <f>+Casos_PN_CORR[[#This Row],[26-mar]]-Casos_PN_CORR[[#This Row],[25-mar]]</f>
        <v>0</v>
      </c>
      <c r="W222">
        <f>+Casos_PN_CORR[[#This Row],[27-mar]]-Casos_PN_CORR[[#This Row],[26-mar]]</f>
        <v>0</v>
      </c>
      <c r="X222">
        <f>+Casos_PN_CORR[[#This Row],[28-mar]]-Casos_PN_CORR[[#This Row],[27-mar]]</f>
        <v>0</v>
      </c>
      <c r="Y222">
        <f>+Casos_PN_CORR[[#This Row],[29-mar]]-Casos_PN_CORR[[#This Row],[28-mar]]</f>
        <v>0</v>
      </c>
      <c r="Z222">
        <f>+Casos_PN_CORR[[#This Row],[30-mar]]-Casos_PN_CORR[[#This Row],[29-mar]]</f>
        <v>0</v>
      </c>
      <c r="AA222">
        <f>+Casos_PN_CORR[[#This Row],[31-mar]]-Casos_PN_CORR[[#This Row],[30-mar]]</f>
        <v>0</v>
      </c>
      <c r="AB222">
        <f>+Casos_PN_CORR[[#This Row],[1-abr]]-Casos_PN_CORR[[#This Row],[31-mar]]</f>
        <v>0</v>
      </c>
      <c r="AC222">
        <f>+Casos_PN_CORR[[#This Row],[2-abr]]-Casos_PN_CORR[[#This Row],[1-abr]]</f>
        <v>0</v>
      </c>
      <c r="AD222">
        <f>+Casos_PN_CORR[[#This Row],[3-abr]]-Casos_PN_CORR[[#This Row],[2-abr]]</f>
        <v>0</v>
      </c>
      <c r="AE222">
        <f>+Casos_PN_CORR[[#This Row],[4-abr]]-Casos_PN_CORR[[#This Row],[3-abr]]</f>
        <v>0</v>
      </c>
      <c r="AF222">
        <f>+Casos_PN_CORR[[#This Row],[5-abr]]-Casos_PN_CORR[[#This Row],[4-abr]]</f>
        <v>0</v>
      </c>
      <c r="AG222">
        <f>+Casos_PN_CORR[[#This Row],[6-abr]]-Casos_PN_CORR[[#This Row],[5-abr]]</f>
        <v>0</v>
      </c>
      <c r="AH222">
        <f>+Casos_PN_CORR[[#This Row],[7-abr]]-Casos_PN_CORR[[#This Row],[6-abr]]</f>
        <v>0</v>
      </c>
      <c r="AI222">
        <f>+Casos_PN_CORR[[#This Row],[8-abr]]-Casos_PN_CORR[[#This Row],[7-abr]]</f>
        <v>0</v>
      </c>
      <c r="AJ222">
        <f>+Casos_PN_CORR[[#This Row],[9-abr]]-Casos_PN_CORR[[#This Row],[8-abr]]</f>
        <v>0</v>
      </c>
      <c r="AK222">
        <f>+Casos_PN_CORR[[#This Row],[10-abr]]-Casos_PN_CORR[[#This Row],[9-abr]]</f>
        <v>0</v>
      </c>
      <c r="AL222">
        <f>+Casos_PN_CORR[[#This Row],[11-abr]]-Casos_PN_CORR[[#This Row],[10-abr]]</f>
        <v>0</v>
      </c>
      <c r="AM222">
        <f>+Casos_PN_CORR[[#This Row],[12-abr]]-Casos_PN_CORR[[#This Row],[11-abr]]</f>
        <v>0</v>
      </c>
      <c r="AN222">
        <f>+Casos_PN_CORR[[#This Row],[13-abr]]-Casos_PN_CORR[[#This Row],[12-abr]]</f>
        <v>0</v>
      </c>
      <c r="AO222">
        <f>+Casos_PN_CORR[[#This Row],[14-abr]]-Casos_PN_CORR[[#This Row],[13-abr]]</f>
        <v>0</v>
      </c>
      <c r="AP222">
        <f>+Casos_PN_CORR[[#This Row],[15-abr]]-Casos_PN_CORR[[#This Row],[14-abr]]</f>
        <v>0</v>
      </c>
      <c r="AQ222">
        <f>+Casos_PN_CORR[[#This Row],[16-abr]]-Casos_PN_CORR[[#This Row],[15-abr]]</f>
        <v>0</v>
      </c>
      <c r="AR222">
        <f>+Casos_PN_CORR[[#This Row],[17-abr]]-Casos_PN_CORR[[#This Row],[16-abr]]</f>
        <v>0</v>
      </c>
      <c r="AS222">
        <f>+Casos_PN_CORR[[#This Row],[18-abr]]-Casos_PN_CORR[[#This Row],[17-abr]]</f>
        <v>0</v>
      </c>
      <c r="AT222">
        <f>+Casos_PN_CORR[[#This Row],[19-abr]]-Casos_PN_CORR[[#This Row],[18-abr]]</f>
        <v>0</v>
      </c>
      <c r="AU222">
        <f>+Casos_PN_CORR[[#This Row],[20-abr]]-Casos_PN_CORR[[#This Row],[19-abr]]</f>
        <v>0</v>
      </c>
      <c r="AV222">
        <f>+Casos_PN_CORR[[#This Row],[21-abr]]-Casos_PN_CORR[[#This Row],[20-abr]]</f>
        <v>0</v>
      </c>
      <c r="AW222">
        <f>+Casos_PN_CORR[[#This Row],[22-abr]]-Casos_PN_CORR[[#This Row],[21-abr]]</f>
        <v>0</v>
      </c>
      <c r="AX222">
        <f>+Casos_PN_CORR[[#This Row],[23-abr]]-Casos_PN_CORR[[#This Row],[22-abr]]</f>
        <v>0</v>
      </c>
      <c r="AY222">
        <f>+Casos_PN_CORR[[#This Row],[24-abr]]-Casos_PN_CORR[[#This Row],[23-abr]]</f>
        <v>0</v>
      </c>
      <c r="AZ222">
        <f>+Casos_PN_CORR[[#This Row],[25-abr]]-Casos_PN_CORR[[#This Row],[24-abr]]</f>
        <v>0</v>
      </c>
      <c r="BA222">
        <f>+Casos_PN_CORR[[#This Row],[26-abr]]-Casos_PN_CORR[[#This Row],[25-abr]]</f>
        <v>0</v>
      </c>
      <c r="BB222">
        <f>+Casos_PN_CORR[[#This Row],[27-abr]]-Casos_PN_CORR[[#This Row],[26-abr]]</f>
        <v>0</v>
      </c>
      <c r="BC222">
        <f>+Casos_PN_CORR[[#This Row],[28-abr]]-Casos_PN_CORR[[#This Row],[27-abr]]</f>
        <v>0</v>
      </c>
      <c r="BD222">
        <f>+Casos_PN_CORR[[#This Row],[29-abr]]-Casos_PN_CORR[[#This Row],[28-abr]]</f>
        <v>0</v>
      </c>
      <c r="BE222">
        <f>+Casos_PN_CORR[[#This Row],[30-abr]]-Casos_PN_CORR[[#This Row],[29-abr]]</f>
        <v>0</v>
      </c>
      <c r="BF222">
        <f>+Casos_PN_CORR[[#This Row],[1-may]]-Casos_PN_CORR[[#This Row],[30-abr]]</f>
        <v>0</v>
      </c>
      <c r="BG222">
        <f>+Casos_PN_CORR[[#This Row],[2-may]]-Casos_PN_CORR[[#This Row],[1-may]]</f>
        <v>0</v>
      </c>
      <c r="BH222">
        <f>+Casos_PN_CORR[[#This Row],[3-may]]-Casos_PN_CORR[[#This Row],[2-may]]</f>
        <v>0</v>
      </c>
      <c r="BI222">
        <f>+Casos_PN_CORR[[#This Row],[4-may]]-Casos_PN_CORR[[#This Row],[3-may]]</f>
        <v>0</v>
      </c>
      <c r="BJ222">
        <f>+Casos_PN_CORR[[#This Row],[5-may]]-Casos_PN_CORR[[#This Row],[4-may]]</f>
        <v>0</v>
      </c>
      <c r="BK222">
        <f>+Casos_PN_CORR[[#This Row],[6-may]]-Casos_PN_CORR[[#This Row],[5-may]]</f>
        <v>0</v>
      </c>
      <c r="BL222">
        <f>+Casos_PN_CORR[[#This Row],[7-may]]-Casos_PN_CORR[[#This Row],[6-may]]</f>
        <v>0</v>
      </c>
      <c r="BM222">
        <f>+Casos_PN_CORR[[#This Row],[8-may]]-Casos_PN_CORR[[#This Row],[7-may]]</f>
        <v>0</v>
      </c>
      <c r="BN222">
        <f>+Casos_PN_CORR[[#This Row],[9-may]]-Casos_PN_CORR[[#This Row],[8-may]]</f>
        <v>0</v>
      </c>
      <c r="BO222">
        <f>+Casos_PN_CORR[[#This Row],[10-may]]-Casos_PN_CORR[[#This Row],[9-may]]</f>
        <v>0</v>
      </c>
      <c r="BP222">
        <f>+Casos_PN_CORR[[#This Row],[11-may]]-Casos_PN_CORR[[#This Row],[10-may]]</f>
        <v>0</v>
      </c>
      <c r="BQ222">
        <f>+Casos_PN_CORR[[#This Row],[12-may]]-Casos_PN_CORR[[#This Row],[11-may]]</f>
        <v>0</v>
      </c>
      <c r="BR222">
        <f>+Casos_PN_CORR[[#This Row],[13-may]]-Casos_PN_CORR[[#This Row],[12-may]]</f>
        <v>0</v>
      </c>
      <c r="BS222">
        <f>+Casos_PN_CORR[[#This Row],[14-may]]-Casos_PN_CORR[[#This Row],[13-may]]</f>
        <v>0</v>
      </c>
      <c r="BT222">
        <f>+Casos_PN_CORR[[#This Row],[15-may]]-Casos_PN_CORR[[#This Row],[14-may]]</f>
        <v>0</v>
      </c>
      <c r="BU222">
        <f>+Casos_PN_CORR[[#This Row],[16-may]]-Casos_PN_CORR[[#This Row],[15-may]]</f>
        <v>0</v>
      </c>
      <c r="BV222">
        <f>+Casos_PN_CORR[[#This Row],[17-may]]-Casos_PN_CORR[[#This Row],[16-may]]</f>
        <v>0</v>
      </c>
      <c r="BW222">
        <f>+Casos_PN_CORR[[#This Row],[18-may]]-Casos_PN_CORR[[#This Row],[17-may]]</f>
        <v>0</v>
      </c>
      <c r="BX222">
        <f>+Casos_PN_CORR[[#This Row],[19-may]]-Casos_PN_CORR[[#This Row],[18-may]]</f>
        <v>0</v>
      </c>
      <c r="BY222">
        <f>+Casos_PN_CORR[[#This Row],[20-may]]-Casos_PN_CORR[[#This Row],[19-may]]</f>
        <v>0</v>
      </c>
      <c r="BZ222">
        <f>+Casos_PN_CORR[[#This Row],[21-may]]-Casos_PN_CORR[[#This Row],[20-may]]</f>
        <v>0</v>
      </c>
      <c r="CA222">
        <f>+Casos_PN_CORR[[#This Row],[22-may]]-Casos_PN_CORR[[#This Row],[21-may]]</f>
        <v>0</v>
      </c>
      <c r="CB222">
        <f>+Casos_PN_CORR[[#This Row],[23-may]]-Casos_PN_CORR[[#This Row],[22-may]]</f>
        <v>0</v>
      </c>
      <c r="CC222">
        <f>+Casos_PN_CORR[[#This Row],[24-may]]-Casos_PN_CORR[[#This Row],[23-may]]</f>
        <v>0</v>
      </c>
      <c r="CD222">
        <f>+Casos_PN_CORR[[#This Row],[25-may]]-Casos_PN_CORR[[#This Row],[24-may]]</f>
        <v>0</v>
      </c>
      <c r="CE222">
        <f>+Casos_PN_CORR[[#This Row],[26-may]]-Casos_PN_CORR[[#This Row],[25-may]]</f>
        <v>0</v>
      </c>
      <c r="CF222">
        <f>+Casos_PN_CORR[[#This Row],[27-may]]-Casos_PN_CORR[[#This Row],[26-may]]</f>
        <v>0</v>
      </c>
      <c r="CG222">
        <f>+Casos_PN_CORR[[#This Row],[28-may]]-Casos_PN_CORR[[#This Row],[27-may]]</f>
        <v>0</v>
      </c>
      <c r="CH222">
        <f>+Casos_PN_CORR[[#This Row],[29-may]]-Casos_PN_CORR[[#This Row],[28-may]]</f>
        <v>0</v>
      </c>
      <c r="CI222">
        <f>+Casos_PN_CORR[[#This Row],[30-may]]-Casos_PN_CORR[[#This Row],[29-may]]</f>
        <v>0</v>
      </c>
      <c r="CJ222">
        <f>+Casos_PN_CORR[[#This Row],[31-may]]-Casos_PN_CORR[[#This Row],[30-may]]</f>
        <v>0</v>
      </c>
      <c r="CK222">
        <f>+Casos_PN_CORR[[#This Row],[1-jun]]-Casos_PN_CORR[[#This Row],[31-may]]</f>
        <v>0</v>
      </c>
      <c r="CL222">
        <f>+Casos_PN_CORR[[#This Row],[2-jun]]-Casos_PN_CORR[[#This Row],[1-jun]]</f>
        <v>0</v>
      </c>
      <c r="CM222">
        <f>+Casos_PN_CORR[[#This Row],[3-jun]]-Casos_PN_CORR[[#This Row],[2-jun]]</f>
        <v>0</v>
      </c>
      <c r="CN222">
        <f>+Casos_PN_CORR[[#This Row],[4-jun]]-Casos_PN_CORR[[#This Row],[3-jun]]</f>
        <v>0</v>
      </c>
      <c r="CO222">
        <f>+Casos_PN_CORR[[#This Row],[5-jun]]-Casos_PN_CORR[[#This Row],[4-jun]]</f>
        <v>0</v>
      </c>
      <c r="CP222">
        <f>+Casos_PN_CORR[[#This Row],[6-jun]]-Casos_PN_CORR[[#This Row],[5-jun]]</f>
        <v>0</v>
      </c>
    </row>
    <row r="223" spans="1:94">
      <c r="A223">
        <v>60605</v>
      </c>
      <c r="B223" s="2" t="s">
        <v>214</v>
      </c>
      <c r="C223" s="2" t="s">
        <v>328</v>
      </c>
      <c r="D223" s="2" t="s">
        <v>380</v>
      </c>
      <c r="E223" s="4">
        <f t="shared" si="3"/>
        <v>0</v>
      </c>
      <c r="F223">
        <f>+Casos_PN_CORR[[#This Row],[10-mar]]</f>
        <v>0</v>
      </c>
      <c r="G223">
        <f>+Casos_PN_CORR[[#This Row],[11-mar]]-Casos_PN_CORR[[#This Row],[10-mar]]</f>
        <v>0</v>
      </c>
      <c r="H223">
        <f>+Casos_PN_CORR[[#This Row],[12-mar]]-Casos_PN_CORR[[#This Row],[11-mar]]</f>
        <v>0</v>
      </c>
      <c r="I223">
        <f>+Casos_PN_CORR[[#This Row],[13-mar]]-Casos_PN_CORR[[#This Row],[12-mar]]</f>
        <v>0</v>
      </c>
      <c r="J223">
        <f>+Casos_PN_CORR[[#This Row],[14-mar]]-Casos_PN_CORR[[#This Row],[13-mar]]</f>
        <v>0</v>
      </c>
      <c r="K223">
        <f>+Casos_PN_CORR[[#This Row],[15-mar]]-Casos_PN_CORR[[#This Row],[14-mar]]</f>
        <v>0</v>
      </c>
      <c r="L223">
        <f>+Casos_PN_CORR[[#This Row],[16-mar]]-Casos_PN_CORR[[#This Row],[15-mar]]</f>
        <v>0</v>
      </c>
      <c r="M223">
        <f>+Casos_PN_CORR[[#This Row],[17-mar]]-Casos_PN_CORR[[#This Row],[16-mar]]</f>
        <v>0</v>
      </c>
      <c r="N223">
        <f>+Casos_PN_CORR[[#This Row],[18-mar]]-Casos_PN_CORR[[#This Row],[17-mar]]</f>
        <v>0</v>
      </c>
      <c r="O223">
        <f>+Casos_PN_CORR[[#This Row],[19-mar]]-Casos_PN_CORR[[#This Row],[18-mar]]</f>
        <v>0</v>
      </c>
      <c r="P223">
        <f>+Casos_PN_CORR[[#This Row],[20-mar]]-Casos_PN_CORR[[#This Row],[19-mar]]</f>
        <v>0</v>
      </c>
      <c r="Q223">
        <f>+Casos_PN_CORR[[#This Row],[21-mar]]-Casos_PN_CORR[[#This Row],[20-mar]]</f>
        <v>0</v>
      </c>
      <c r="R223">
        <f>+Casos_PN_CORR[[#This Row],[22-mar]]-Casos_PN_CORR[[#This Row],[21-mar]]</f>
        <v>0</v>
      </c>
      <c r="S223">
        <f>+Casos_PN_CORR[[#This Row],[23-mar]]-Casos_PN_CORR[[#This Row],[22-mar]]</f>
        <v>0</v>
      </c>
      <c r="T223">
        <f>+Casos_PN_CORR[[#This Row],[24-mar]]-Casos_PN_CORR[[#This Row],[23-mar]]</f>
        <v>0</v>
      </c>
      <c r="U223">
        <f>+Casos_PN_CORR[[#This Row],[25-mar]]-Casos_PN_CORR[[#This Row],[24-mar]]</f>
        <v>0</v>
      </c>
      <c r="V223">
        <f>+Casos_PN_CORR[[#This Row],[26-mar]]-Casos_PN_CORR[[#This Row],[25-mar]]</f>
        <v>0</v>
      </c>
      <c r="W223">
        <f>+Casos_PN_CORR[[#This Row],[27-mar]]-Casos_PN_CORR[[#This Row],[26-mar]]</f>
        <v>0</v>
      </c>
      <c r="X223">
        <f>+Casos_PN_CORR[[#This Row],[28-mar]]-Casos_PN_CORR[[#This Row],[27-mar]]</f>
        <v>0</v>
      </c>
      <c r="Y223">
        <f>+Casos_PN_CORR[[#This Row],[29-mar]]-Casos_PN_CORR[[#This Row],[28-mar]]</f>
        <v>0</v>
      </c>
      <c r="Z223">
        <f>+Casos_PN_CORR[[#This Row],[30-mar]]-Casos_PN_CORR[[#This Row],[29-mar]]</f>
        <v>0</v>
      </c>
      <c r="AA223">
        <f>+Casos_PN_CORR[[#This Row],[31-mar]]-Casos_PN_CORR[[#This Row],[30-mar]]</f>
        <v>0</v>
      </c>
      <c r="AB223">
        <f>+Casos_PN_CORR[[#This Row],[1-abr]]-Casos_PN_CORR[[#This Row],[31-mar]]</f>
        <v>0</v>
      </c>
      <c r="AC223">
        <f>+Casos_PN_CORR[[#This Row],[2-abr]]-Casos_PN_CORR[[#This Row],[1-abr]]</f>
        <v>0</v>
      </c>
      <c r="AD223">
        <f>+Casos_PN_CORR[[#This Row],[3-abr]]-Casos_PN_CORR[[#This Row],[2-abr]]</f>
        <v>0</v>
      </c>
      <c r="AE223">
        <f>+Casos_PN_CORR[[#This Row],[4-abr]]-Casos_PN_CORR[[#This Row],[3-abr]]</f>
        <v>0</v>
      </c>
      <c r="AF223">
        <f>+Casos_PN_CORR[[#This Row],[5-abr]]-Casos_PN_CORR[[#This Row],[4-abr]]</f>
        <v>0</v>
      </c>
      <c r="AG223">
        <f>+Casos_PN_CORR[[#This Row],[6-abr]]-Casos_PN_CORR[[#This Row],[5-abr]]</f>
        <v>0</v>
      </c>
      <c r="AH223">
        <f>+Casos_PN_CORR[[#This Row],[7-abr]]-Casos_PN_CORR[[#This Row],[6-abr]]</f>
        <v>0</v>
      </c>
      <c r="AI223">
        <f>+Casos_PN_CORR[[#This Row],[8-abr]]-Casos_PN_CORR[[#This Row],[7-abr]]</f>
        <v>0</v>
      </c>
      <c r="AJ223">
        <f>+Casos_PN_CORR[[#This Row],[9-abr]]-Casos_PN_CORR[[#This Row],[8-abr]]</f>
        <v>0</v>
      </c>
      <c r="AK223">
        <f>+Casos_PN_CORR[[#This Row],[10-abr]]-Casos_PN_CORR[[#This Row],[9-abr]]</f>
        <v>0</v>
      </c>
      <c r="AL223">
        <f>+Casos_PN_CORR[[#This Row],[11-abr]]-Casos_PN_CORR[[#This Row],[10-abr]]</f>
        <v>0</v>
      </c>
      <c r="AM223">
        <f>+Casos_PN_CORR[[#This Row],[12-abr]]-Casos_PN_CORR[[#This Row],[11-abr]]</f>
        <v>0</v>
      </c>
      <c r="AN223">
        <f>+Casos_PN_CORR[[#This Row],[13-abr]]-Casos_PN_CORR[[#This Row],[12-abr]]</f>
        <v>0</v>
      </c>
      <c r="AO223">
        <f>+Casos_PN_CORR[[#This Row],[14-abr]]-Casos_PN_CORR[[#This Row],[13-abr]]</f>
        <v>0</v>
      </c>
      <c r="AP223">
        <f>+Casos_PN_CORR[[#This Row],[15-abr]]-Casos_PN_CORR[[#This Row],[14-abr]]</f>
        <v>0</v>
      </c>
      <c r="AQ223">
        <f>+Casos_PN_CORR[[#This Row],[16-abr]]-Casos_PN_CORR[[#This Row],[15-abr]]</f>
        <v>0</v>
      </c>
      <c r="AR223">
        <f>+Casos_PN_CORR[[#This Row],[17-abr]]-Casos_PN_CORR[[#This Row],[16-abr]]</f>
        <v>0</v>
      </c>
      <c r="AS223">
        <f>+Casos_PN_CORR[[#This Row],[18-abr]]-Casos_PN_CORR[[#This Row],[17-abr]]</f>
        <v>0</v>
      </c>
      <c r="AT223">
        <f>+Casos_PN_CORR[[#This Row],[19-abr]]-Casos_PN_CORR[[#This Row],[18-abr]]</f>
        <v>0</v>
      </c>
      <c r="AU223">
        <f>+Casos_PN_CORR[[#This Row],[20-abr]]-Casos_PN_CORR[[#This Row],[19-abr]]</f>
        <v>0</v>
      </c>
      <c r="AV223">
        <f>+Casos_PN_CORR[[#This Row],[21-abr]]-Casos_PN_CORR[[#This Row],[20-abr]]</f>
        <v>0</v>
      </c>
      <c r="AW223">
        <f>+Casos_PN_CORR[[#This Row],[22-abr]]-Casos_PN_CORR[[#This Row],[21-abr]]</f>
        <v>0</v>
      </c>
      <c r="AX223">
        <f>+Casos_PN_CORR[[#This Row],[23-abr]]-Casos_PN_CORR[[#This Row],[22-abr]]</f>
        <v>0</v>
      </c>
      <c r="AY223">
        <f>+Casos_PN_CORR[[#This Row],[24-abr]]-Casos_PN_CORR[[#This Row],[23-abr]]</f>
        <v>0</v>
      </c>
      <c r="AZ223">
        <f>+Casos_PN_CORR[[#This Row],[25-abr]]-Casos_PN_CORR[[#This Row],[24-abr]]</f>
        <v>0</v>
      </c>
      <c r="BA223">
        <f>+Casos_PN_CORR[[#This Row],[26-abr]]-Casos_PN_CORR[[#This Row],[25-abr]]</f>
        <v>0</v>
      </c>
      <c r="BB223">
        <f>+Casos_PN_CORR[[#This Row],[27-abr]]-Casos_PN_CORR[[#This Row],[26-abr]]</f>
        <v>0</v>
      </c>
      <c r="BC223">
        <f>+Casos_PN_CORR[[#This Row],[28-abr]]-Casos_PN_CORR[[#This Row],[27-abr]]</f>
        <v>0</v>
      </c>
      <c r="BD223">
        <f>+Casos_PN_CORR[[#This Row],[29-abr]]-Casos_PN_CORR[[#This Row],[28-abr]]</f>
        <v>0</v>
      </c>
      <c r="BE223">
        <f>+Casos_PN_CORR[[#This Row],[30-abr]]-Casos_PN_CORR[[#This Row],[29-abr]]</f>
        <v>0</v>
      </c>
      <c r="BF223">
        <f>+Casos_PN_CORR[[#This Row],[1-may]]-Casos_PN_CORR[[#This Row],[30-abr]]</f>
        <v>0</v>
      </c>
      <c r="BG223">
        <f>+Casos_PN_CORR[[#This Row],[2-may]]-Casos_PN_CORR[[#This Row],[1-may]]</f>
        <v>0</v>
      </c>
      <c r="BH223">
        <f>+Casos_PN_CORR[[#This Row],[3-may]]-Casos_PN_CORR[[#This Row],[2-may]]</f>
        <v>0</v>
      </c>
      <c r="BI223">
        <f>+Casos_PN_CORR[[#This Row],[4-may]]-Casos_PN_CORR[[#This Row],[3-may]]</f>
        <v>0</v>
      </c>
      <c r="BJ223">
        <f>+Casos_PN_CORR[[#This Row],[5-may]]-Casos_PN_CORR[[#This Row],[4-may]]</f>
        <v>0</v>
      </c>
      <c r="BK223">
        <f>+Casos_PN_CORR[[#This Row],[6-may]]-Casos_PN_CORR[[#This Row],[5-may]]</f>
        <v>0</v>
      </c>
      <c r="BL223">
        <f>+Casos_PN_CORR[[#This Row],[7-may]]-Casos_PN_CORR[[#This Row],[6-may]]</f>
        <v>0</v>
      </c>
      <c r="BM223">
        <f>+Casos_PN_CORR[[#This Row],[8-may]]-Casos_PN_CORR[[#This Row],[7-may]]</f>
        <v>0</v>
      </c>
      <c r="BN223">
        <f>+Casos_PN_CORR[[#This Row],[9-may]]-Casos_PN_CORR[[#This Row],[8-may]]</f>
        <v>0</v>
      </c>
      <c r="BO223">
        <f>+Casos_PN_CORR[[#This Row],[10-may]]-Casos_PN_CORR[[#This Row],[9-may]]</f>
        <v>0</v>
      </c>
      <c r="BP223">
        <f>+Casos_PN_CORR[[#This Row],[11-may]]-Casos_PN_CORR[[#This Row],[10-may]]</f>
        <v>0</v>
      </c>
      <c r="BQ223">
        <f>+Casos_PN_CORR[[#This Row],[12-may]]-Casos_PN_CORR[[#This Row],[11-may]]</f>
        <v>0</v>
      </c>
      <c r="BR223">
        <f>+Casos_PN_CORR[[#This Row],[13-may]]-Casos_PN_CORR[[#This Row],[12-may]]</f>
        <v>0</v>
      </c>
      <c r="BS223">
        <f>+Casos_PN_CORR[[#This Row],[14-may]]-Casos_PN_CORR[[#This Row],[13-may]]</f>
        <v>0</v>
      </c>
      <c r="BT223">
        <f>+Casos_PN_CORR[[#This Row],[15-may]]-Casos_PN_CORR[[#This Row],[14-may]]</f>
        <v>0</v>
      </c>
      <c r="BU223">
        <f>+Casos_PN_CORR[[#This Row],[16-may]]-Casos_PN_CORR[[#This Row],[15-may]]</f>
        <v>0</v>
      </c>
      <c r="BV223">
        <f>+Casos_PN_CORR[[#This Row],[17-may]]-Casos_PN_CORR[[#This Row],[16-may]]</f>
        <v>0</v>
      </c>
      <c r="BW223">
        <f>+Casos_PN_CORR[[#This Row],[18-may]]-Casos_PN_CORR[[#This Row],[17-may]]</f>
        <v>0</v>
      </c>
      <c r="BX223">
        <f>+Casos_PN_CORR[[#This Row],[19-may]]-Casos_PN_CORR[[#This Row],[18-may]]</f>
        <v>0</v>
      </c>
      <c r="BY223">
        <f>+Casos_PN_CORR[[#This Row],[20-may]]-Casos_PN_CORR[[#This Row],[19-may]]</f>
        <v>0</v>
      </c>
      <c r="BZ223">
        <f>+Casos_PN_CORR[[#This Row],[21-may]]-Casos_PN_CORR[[#This Row],[20-may]]</f>
        <v>0</v>
      </c>
      <c r="CA223">
        <f>+Casos_PN_CORR[[#This Row],[22-may]]-Casos_PN_CORR[[#This Row],[21-may]]</f>
        <v>0</v>
      </c>
      <c r="CB223">
        <f>+Casos_PN_CORR[[#This Row],[23-may]]-Casos_PN_CORR[[#This Row],[22-may]]</f>
        <v>0</v>
      </c>
      <c r="CC223">
        <f>+Casos_PN_CORR[[#This Row],[24-may]]-Casos_PN_CORR[[#This Row],[23-may]]</f>
        <v>0</v>
      </c>
      <c r="CD223">
        <f>+Casos_PN_CORR[[#This Row],[25-may]]-Casos_PN_CORR[[#This Row],[24-may]]</f>
        <v>0</v>
      </c>
      <c r="CE223">
        <f>+Casos_PN_CORR[[#This Row],[26-may]]-Casos_PN_CORR[[#This Row],[25-may]]</f>
        <v>0</v>
      </c>
      <c r="CF223">
        <f>+Casos_PN_CORR[[#This Row],[27-may]]-Casos_PN_CORR[[#This Row],[26-may]]</f>
        <v>0</v>
      </c>
      <c r="CG223">
        <f>+Casos_PN_CORR[[#This Row],[28-may]]-Casos_PN_CORR[[#This Row],[27-may]]</f>
        <v>0</v>
      </c>
      <c r="CH223">
        <f>+Casos_PN_CORR[[#This Row],[29-may]]-Casos_PN_CORR[[#This Row],[28-may]]</f>
        <v>0</v>
      </c>
      <c r="CI223">
        <f>+Casos_PN_CORR[[#This Row],[30-may]]-Casos_PN_CORR[[#This Row],[29-may]]</f>
        <v>0</v>
      </c>
      <c r="CJ223">
        <f>+Casos_PN_CORR[[#This Row],[31-may]]-Casos_PN_CORR[[#This Row],[30-may]]</f>
        <v>0</v>
      </c>
      <c r="CK223">
        <f>+Casos_PN_CORR[[#This Row],[1-jun]]-Casos_PN_CORR[[#This Row],[31-may]]</f>
        <v>0</v>
      </c>
      <c r="CL223">
        <f>+Casos_PN_CORR[[#This Row],[2-jun]]-Casos_PN_CORR[[#This Row],[1-jun]]</f>
        <v>0</v>
      </c>
      <c r="CM223">
        <f>+Casos_PN_CORR[[#This Row],[3-jun]]-Casos_PN_CORR[[#This Row],[2-jun]]</f>
        <v>0</v>
      </c>
      <c r="CN223">
        <f>+Casos_PN_CORR[[#This Row],[4-jun]]-Casos_PN_CORR[[#This Row],[3-jun]]</f>
        <v>0</v>
      </c>
      <c r="CO223">
        <f>+Casos_PN_CORR[[#This Row],[5-jun]]-Casos_PN_CORR[[#This Row],[4-jun]]</f>
        <v>0</v>
      </c>
      <c r="CP223">
        <f>+Casos_PN_CORR[[#This Row],[6-jun]]-Casos_PN_CORR[[#This Row],[5-jun]]</f>
        <v>0</v>
      </c>
    </row>
    <row r="224" spans="1:94">
      <c r="A224">
        <v>70208</v>
      </c>
      <c r="B224" s="2" t="s">
        <v>102</v>
      </c>
      <c r="C224" s="2" t="s">
        <v>161</v>
      </c>
      <c r="D224" s="2" t="s">
        <v>380</v>
      </c>
      <c r="E224" s="4">
        <f t="shared" si="3"/>
        <v>0</v>
      </c>
      <c r="F224">
        <f>+Casos_PN_CORR[[#This Row],[10-mar]]</f>
        <v>0</v>
      </c>
      <c r="G224">
        <f>+Casos_PN_CORR[[#This Row],[11-mar]]-Casos_PN_CORR[[#This Row],[10-mar]]</f>
        <v>0</v>
      </c>
      <c r="H224">
        <f>+Casos_PN_CORR[[#This Row],[12-mar]]-Casos_PN_CORR[[#This Row],[11-mar]]</f>
        <v>0</v>
      </c>
      <c r="I224">
        <f>+Casos_PN_CORR[[#This Row],[13-mar]]-Casos_PN_CORR[[#This Row],[12-mar]]</f>
        <v>0</v>
      </c>
      <c r="J224">
        <f>+Casos_PN_CORR[[#This Row],[14-mar]]-Casos_PN_CORR[[#This Row],[13-mar]]</f>
        <v>0</v>
      </c>
      <c r="K224">
        <f>+Casos_PN_CORR[[#This Row],[15-mar]]-Casos_PN_CORR[[#This Row],[14-mar]]</f>
        <v>0</v>
      </c>
      <c r="L224">
        <f>+Casos_PN_CORR[[#This Row],[16-mar]]-Casos_PN_CORR[[#This Row],[15-mar]]</f>
        <v>0</v>
      </c>
      <c r="M224">
        <f>+Casos_PN_CORR[[#This Row],[17-mar]]-Casos_PN_CORR[[#This Row],[16-mar]]</f>
        <v>0</v>
      </c>
      <c r="N224">
        <f>+Casos_PN_CORR[[#This Row],[18-mar]]-Casos_PN_CORR[[#This Row],[17-mar]]</f>
        <v>0</v>
      </c>
      <c r="O224">
        <f>+Casos_PN_CORR[[#This Row],[19-mar]]-Casos_PN_CORR[[#This Row],[18-mar]]</f>
        <v>0</v>
      </c>
      <c r="P224">
        <f>+Casos_PN_CORR[[#This Row],[20-mar]]-Casos_PN_CORR[[#This Row],[19-mar]]</f>
        <v>0</v>
      </c>
      <c r="Q224">
        <f>+Casos_PN_CORR[[#This Row],[21-mar]]-Casos_PN_CORR[[#This Row],[20-mar]]</f>
        <v>0</v>
      </c>
      <c r="R224">
        <f>+Casos_PN_CORR[[#This Row],[22-mar]]-Casos_PN_CORR[[#This Row],[21-mar]]</f>
        <v>0</v>
      </c>
      <c r="S224">
        <f>+Casos_PN_CORR[[#This Row],[23-mar]]-Casos_PN_CORR[[#This Row],[22-mar]]</f>
        <v>0</v>
      </c>
      <c r="T224">
        <f>+Casos_PN_CORR[[#This Row],[24-mar]]-Casos_PN_CORR[[#This Row],[23-mar]]</f>
        <v>0</v>
      </c>
      <c r="U224">
        <f>+Casos_PN_CORR[[#This Row],[25-mar]]-Casos_PN_CORR[[#This Row],[24-mar]]</f>
        <v>0</v>
      </c>
      <c r="V224">
        <f>+Casos_PN_CORR[[#This Row],[26-mar]]-Casos_PN_CORR[[#This Row],[25-mar]]</f>
        <v>0</v>
      </c>
      <c r="W224">
        <f>+Casos_PN_CORR[[#This Row],[27-mar]]-Casos_PN_CORR[[#This Row],[26-mar]]</f>
        <v>0</v>
      </c>
      <c r="X224">
        <f>+Casos_PN_CORR[[#This Row],[28-mar]]-Casos_PN_CORR[[#This Row],[27-mar]]</f>
        <v>0</v>
      </c>
      <c r="Y224">
        <f>+Casos_PN_CORR[[#This Row],[29-mar]]-Casos_PN_CORR[[#This Row],[28-mar]]</f>
        <v>0</v>
      </c>
      <c r="Z224">
        <f>+Casos_PN_CORR[[#This Row],[30-mar]]-Casos_PN_CORR[[#This Row],[29-mar]]</f>
        <v>0</v>
      </c>
      <c r="AA224">
        <f>+Casos_PN_CORR[[#This Row],[31-mar]]-Casos_PN_CORR[[#This Row],[30-mar]]</f>
        <v>0</v>
      </c>
      <c r="AB224">
        <f>+Casos_PN_CORR[[#This Row],[1-abr]]-Casos_PN_CORR[[#This Row],[31-mar]]</f>
        <v>0</v>
      </c>
      <c r="AC224">
        <f>+Casos_PN_CORR[[#This Row],[2-abr]]-Casos_PN_CORR[[#This Row],[1-abr]]</f>
        <v>0</v>
      </c>
      <c r="AD224">
        <f>+Casos_PN_CORR[[#This Row],[3-abr]]-Casos_PN_CORR[[#This Row],[2-abr]]</f>
        <v>0</v>
      </c>
      <c r="AE224">
        <f>+Casos_PN_CORR[[#This Row],[4-abr]]-Casos_PN_CORR[[#This Row],[3-abr]]</f>
        <v>0</v>
      </c>
      <c r="AF224">
        <f>+Casos_PN_CORR[[#This Row],[5-abr]]-Casos_PN_CORR[[#This Row],[4-abr]]</f>
        <v>0</v>
      </c>
      <c r="AG224">
        <f>+Casos_PN_CORR[[#This Row],[6-abr]]-Casos_PN_CORR[[#This Row],[5-abr]]</f>
        <v>0</v>
      </c>
      <c r="AH224">
        <f>+Casos_PN_CORR[[#This Row],[7-abr]]-Casos_PN_CORR[[#This Row],[6-abr]]</f>
        <v>0</v>
      </c>
      <c r="AI224">
        <f>+Casos_PN_CORR[[#This Row],[8-abr]]-Casos_PN_CORR[[#This Row],[7-abr]]</f>
        <v>0</v>
      </c>
      <c r="AJ224">
        <f>+Casos_PN_CORR[[#This Row],[9-abr]]-Casos_PN_CORR[[#This Row],[8-abr]]</f>
        <v>0</v>
      </c>
      <c r="AK224">
        <f>+Casos_PN_CORR[[#This Row],[10-abr]]-Casos_PN_CORR[[#This Row],[9-abr]]</f>
        <v>0</v>
      </c>
      <c r="AL224">
        <f>+Casos_PN_CORR[[#This Row],[11-abr]]-Casos_PN_CORR[[#This Row],[10-abr]]</f>
        <v>0</v>
      </c>
      <c r="AM224">
        <f>+Casos_PN_CORR[[#This Row],[12-abr]]-Casos_PN_CORR[[#This Row],[11-abr]]</f>
        <v>0</v>
      </c>
      <c r="AN224">
        <f>+Casos_PN_CORR[[#This Row],[13-abr]]-Casos_PN_CORR[[#This Row],[12-abr]]</f>
        <v>0</v>
      </c>
      <c r="AO224">
        <f>+Casos_PN_CORR[[#This Row],[14-abr]]-Casos_PN_CORR[[#This Row],[13-abr]]</f>
        <v>0</v>
      </c>
      <c r="AP224">
        <f>+Casos_PN_CORR[[#This Row],[15-abr]]-Casos_PN_CORR[[#This Row],[14-abr]]</f>
        <v>0</v>
      </c>
      <c r="AQ224">
        <f>+Casos_PN_CORR[[#This Row],[16-abr]]-Casos_PN_CORR[[#This Row],[15-abr]]</f>
        <v>0</v>
      </c>
      <c r="AR224">
        <f>+Casos_PN_CORR[[#This Row],[17-abr]]-Casos_PN_CORR[[#This Row],[16-abr]]</f>
        <v>0</v>
      </c>
      <c r="AS224">
        <f>+Casos_PN_CORR[[#This Row],[18-abr]]-Casos_PN_CORR[[#This Row],[17-abr]]</f>
        <v>0</v>
      </c>
      <c r="AT224">
        <f>+Casos_PN_CORR[[#This Row],[19-abr]]-Casos_PN_CORR[[#This Row],[18-abr]]</f>
        <v>0</v>
      </c>
      <c r="AU224">
        <f>+Casos_PN_CORR[[#This Row],[20-abr]]-Casos_PN_CORR[[#This Row],[19-abr]]</f>
        <v>0</v>
      </c>
      <c r="AV224">
        <f>+Casos_PN_CORR[[#This Row],[21-abr]]-Casos_PN_CORR[[#This Row],[20-abr]]</f>
        <v>0</v>
      </c>
      <c r="AW224">
        <f>+Casos_PN_CORR[[#This Row],[22-abr]]-Casos_PN_CORR[[#This Row],[21-abr]]</f>
        <v>0</v>
      </c>
      <c r="AX224">
        <f>+Casos_PN_CORR[[#This Row],[23-abr]]-Casos_PN_CORR[[#This Row],[22-abr]]</f>
        <v>0</v>
      </c>
      <c r="AY224">
        <f>+Casos_PN_CORR[[#This Row],[24-abr]]-Casos_PN_CORR[[#This Row],[23-abr]]</f>
        <v>0</v>
      </c>
      <c r="AZ224">
        <f>+Casos_PN_CORR[[#This Row],[25-abr]]-Casos_PN_CORR[[#This Row],[24-abr]]</f>
        <v>0</v>
      </c>
      <c r="BA224">
        <f>+Casos_PN_CORR[[#This Row],[26-abr]]-Casos_PN_CORR[[#This Row],[25-abr]]</f>
        <v>0</v>
      </c>
      <c r="BB224">
        <f>+Casos_PN_CORR[[#This Row],[27-abr]]-Casos_PN_CORR[[#This Row],[26-abr]]</f>
        <v>0</v>
      </c>
      <c r="BC224">
        <f>+Casos_PN_CORR[[#This Row],[28-abr]]-Casos_PN_CORR[[#This Row],[27-abr]]</f>
        <v>0</v>
      </c>
      <c r="BD224">
        <f>+Casos_PN_CORR[[#This Row],[29-abr]]-Casos_PN_CORR[[#This Row],[28-abr]]</f>
        <v>0</v>
      </c>
      <c r="BE224">
        <f>+Casos_PN_CORR[[#This Row],[30-abr]]-Casos_PN_CORR[[#This Row],[29-abr]]</f>
        <v>0</v>
      </c>
      <c r="BF224">
        <f>+Casos_PN_CORR[[#This Row],[1-may]]-Casos_PN_CORR[[#This Row],[30-abr]]</f>
        <v>0</v>
      </c>
      <c r="BG224">
        <f>+Casos_PN_CORR[[#This Row],[2-may]]-Casos_PN_CORR[[#This Row],[1-may]]</f>
        <v>0</v>
      </c>
      <c r="BH224">
        <f>+Casos_PN_CORR[[#This Row],[3-may]]-Casos_PN_CORR[[#This Row],[2-may]]</f>
        <v>0</v>
      </c>
      <c r="BI224">
        <f>+Casos_PN_CORR[[#This Row],[4-may]]-Casos_PN_CORR[[#This Row],[3-may]]</f>
        <v>0</v>
      </c>
      <c r="BJ224">
        <f>+Casos_PN_CORR[[#This Row],[5-may]]-Casos_PN_CORR[[#This Row],[4-may]]</f>
        <v>0</v>
      </c>
      <c r="BK224">
        <f>+Casos_PN_CORR[[#This Row],[6-may]]-Casos_PN_CORR[[#This Row],[5-may]]</f>
        <v>0</v>
      </c>
      <c r="BL224">
        <f>+Casos_PN_CORR[[#This Row],[7-may]]-Casos_PN_CORR[[#This Row],[6-may]]</f>
        <v>0</v>
      </c>
      <c r="BM224">
        <f>+Casos_PN_CORR[[#This Row],[8-may]]-Casos_PN_CORR[[#This Row],[7-may]]</f>
        <v>0</v>
      </c>
      <c r="BN224">
        <f>+Casos_PN_CORR[[#This Row],[9-may]]-Casos_PN_CORR[[#This Row],[8-may]]</f>
        <v>0</v>
      </c>
      <c r="BO224">
        <f>+Casos_PN_CORR[[#This Row],[10-may]]-Casos_PN_CORR[[#This Row],[9-may]]</f>
        <v>0</v>
      </c>
      <c r="BP224">
        <f>+Casos_PN_CORR[[#This Row],[11-may]]-Casos_PN_CORR[[#This Row],[10-may]]</f>
        <v>0</v>
      </c>
      <c r="BQ224">
        <f>+Casos_PN_CORR[[#This Row],[12-may]]-Casos_PN_CORR[[#This Row],[11-may]]</f>
        <v>0</v>
      </c>
      <c r="BR224">
        <f>+Casos_PN_CORR[[#This Row],[13-may]]-Casos_PN_CORR[[#This Row],[12-may]]</f>
        <v>0</v>
      </c>
      <c r="BS224">
        <f>+Casos_PN_CORR[[#This Row],[14-may]]-Casos_PN_CORR[[#This Row],[13-may]]</f>
        <v>0</v>
      </c>
      <c r="BT224">
        <f>+Casos_PN_CORR[[#This Row],[15-may]]-Casos_PN_CORR[[#This Row],[14-may]]</f>
        <v>0</v>
      </c>
      <c r="BU224">
        <f>+Casos_PN_CORR[[#This Row],[16-may]]-Casos_PN_CORR[[#This Row],[15-may]]</f>
        <v>0</v>
      </c>
      <c r="BV224">
        <f>+Casos_PN_CORR[[#This Row],[17-may]]-Casos_PN_CORR[[#This Row],[16-may]]</f>
        <v>0</v>
      </c>
      <c r="BW224">
        <f>+Casos_PN_CORR[[#This Row],[18-may]]-Casos_PN_CORR[[#This Row],[17-may]]</f>
        <v>0</v>
      </c>
      <c r="BX224">
        <f>+Casos_PN_CORR[[#This Row],[19-may]]-Casos_PN_CORR[[#This Row],[18-may]]</f>
        <v>0</v>
      </c>
      <c r="BY224">
        <f>+Casos_PN_CORR[[#This Row],[20-may]]-Casos_PN_CORR[[#This Row],[19-may]]</f>
        <v>0</v>
      </c>
      <c r="BZ224">
        <f>+Casos_PN_CORR[[#This Row],[21-may]]-Casos_PN_CORR[[#This Row],[20-may]]</f>
        <v>0</v>
      </c>
      <c r="CA224">
        <f>+Casos_PN_CORR[[#This Row],[22-may]]-Casos_PN_CORR[[#This Row],[21-may]]</f>
        <v>0</v>
      </c>
      <c r="CB224">
        <f>+Casos_PN_CORR[[#This Row],[23-may]]-Casos_PN_CORR[[#This Row],[22-may]]</f>
        <v>0</v>
      </c>
      <c r="CC224">
        <f>+Casos_PN_CORR[[#This Row],[24-may]]-Casos_PN_CORR[[#This Row],[23-may]]</f>
        <v>0</v>
      </c>
      <c r="CD224">
        <f>+Casos_PN_CORR[[#This Row],[25-may]]-Casos_PN_CORR[[#This Row],[24-may]]</f>
        <v>0</v>
      </c>
      <c r="CE224">
        <f>+Casos_PN_CORR[[#This Row],[26-may]]-Casos_PN_CORR[[#This Row],[25-may]]</f>
        <v>0</v>
      </c>
      <c r="CF224">
        <f>+Casos_PN_CORR[[#This Row],[27-may]]-Casos_PN_CORR[[#This Row],[26-may]]</f>
        <v>0</v>
      </c>
      <c r="CG224">
        <f>+Casos_PN_CORR[[#This Row],[28-may]]-Casos_PN_CORR[[#This Row],[27-may]]</f>
        <v>0</v>
      </c>
      <c r="CH224">
        <f>+Casos_PN_CORR[[#This Row],[29-may]]-Casos_PN_CORR[[#This Row],[28-may]]</f>
        <v>0</v>
      </c>
      <c r="CI224">
        <f>+Casos_PN_CORR[[#This Row],[30-may]]-Casos_PN_CORR[[#This Row],[29-may]]</f>
        <v>0</v>
      </c>
      <c r="CJ224">
        <f>+Casos_PN_CORR[[#This Row],[31-may]]-Casos_PN_CORR[[#This Row],[30-may]]</f>
        <v>0</v>
      </c>
      <c r="CK224">
        <f>+Casos_PN_CORR[[#This Row],[1-jun]]-Casos_PN_CORR[[#This Row],[31-may]]</f>
        <v>0</v>
      </c>
      <c r="CL224">
        <f>+Casos_PN_CORR[[#This Row],[2-jun]]-Casos_PN_CORR[[#This Row],[1-jun]]</f>
        <v>0</v>
      </c>
      <c r="CM224">
        <f>+Casos_PN_CORR[[#This Row],[3-jun]]-Casos_PN_CORR[[#This Row],[2-jun]]</f>
        <v>0</v>
      </c>
      <c r="CN224">
        <f>+Casos_PN_CORR[[#This Row],[4-jun]]-Casos_PN_CORR[[#This Row],[3-jun]]</f>
        <v>0</v>
      </c>
      <c r="CO224">
        <f>+Casos_PN_CORR[[#This Row],[5-jun]]-Casos_PN_CORR[[#This Row],[4-jun]]</f>
        <v>0</v>
      </c>
      <c r="CP224">
        <f>+Casos_PN_CORR[[#This Row],[6-jun]]-Casos_PN_CORR[[#This Row],[5-jun]]</f>
        <v>0</v>
      </c>
    </row>
    <row r="225" spans="1:94">
      <c r="A225">
        <v>120510</v>
      </c>
      <c r="B225" s="2" t="s">
        <v>104</v>
      </c>
      <c r="C225" s="2" t="s">
        <v>105</v>
      </c>
      <c r="D225" s="2" t="s">
        <v>381</v>
      </c>
      <c r="E225" s="4">
        <f t="shared" si="3"/>
        <v>0</v>
      </c>
      <c r="F225">
        <f>+Casos_PN_CORR[[#This Row],[10-mar]]</f>
        <v>0</v>
      </c>
      <c r="G225">
        <f>+Casos_PN_CORR[[#This Row],[11-mar]]-Casos_PN_CORR[[#This Row],[10-mar]]</f>
        <v>0</v>
      </c>
      <c r="H225">
        <f>+Casos_PN_CORR[[#This Row],[12-mar]]-Casos_PN_CORR[[#This Row],[11-mar]]</f>
        <v>0</v>
      </c>
      <c r="I225">
        <f>+Casos_PN_CORR[[#This Row],[13-mar]]-Casos_PN_CORR[[#This Row],[12-mar]]</f>
        <v>0</v>
      </c>
      <c r="J225">
        <f>+Casos_PN_CORR[[#This Row],[14-mar]]-Casos_PN_CORR[[#This Row],[13-mar]]</f>
        <v>0</v>
      </c>
      <c r="K225">
        <f>+Casos_PN_CORR[[#This Row],[15-mar]]-Casos_PN_CORR[[#This Row],[14-mar]]</f>
        <v>0</v>
      </c>
      <c r="L225">
        <f>+Casos_PN_CORR[[#This Row],[16-mar]]-Casos_PN_CORR[[#This Row],[15-mar]]</f>
        <v>0</v>
      </c>
      <c r="M225">
        <f>+Casos_PN_CORR[[#This Row],[17-mar]]-Casos_PN_CORR[[#This Row],[16-mar]]</f>
        <v>0</v>
      </c>
      <c r="N225">
        <f>+Casos_PN_CORR[[#This Row],[18-mar]]-Casos_PN_CORR[[#This Row],[17-mar]]</f>
        <v>0</v>
      </c>
      <c r="O225">
        <f>+Casos_PN_CORR[[#This Row],[19-mar]]-Casos_PN_CORR[[#This Row],[18-mar]]</f>
        <v>0</v>
      </c>
      <c r="P225">
        <f>+Casos_PN_CORR[[#This Row],[20-mar]]-Casos_PN_CORR[[#This Row],[19-mar]]</f>
        <v>0</v>
      </c>
      <c r="Q225">
        <f>+Casos_PN_CORR[[#This Row],[21-mar]]-Casos_PN_CORR[[#This Row],[20-mar]]</f>
        <v>0</v>
      </c>
      <c r="R225">
        <f>+Casos_PN_CORR[[#This Row],[22-mar]]-Casos_PN_CORR[[#This Row],[21-mar]]</f>
        <v>0</v>
      </c>
      <c r="S225">
        <f>+Casos_PN_CORR[[#This Row],[23-mar]]-Casos_PN_CORR[[#This Row],[22-mar]]</f>
        <v>0</v>
      </c>
      <c r="T225">
        <f>+Casos_PN_CORR[[#This Row],[24-mar]]-Casos_PN_CORR[[#This Row],[23-mar]]</f>
        <v>0</v>
      </c>
      <c r="U225">
        <f>+Casos_PN_CORR[[#This Row],[25-mar]]-Casos_PN_CORR[[#This Row],[24-mar]]</f>
        <v>0</v>
      </c>
      <c r="V225">
        <f>+Casos_PN_CORR[[#This Row],[26-mar]]-Casos_PN_CORR[[#This Row],[25-mar]]</f>
        <v>0</v>
      </c>
      <c r="W225">
        <f>+Casos_PN_CORR[[#This Row],[27-mar]]-Casos_PN_CORR[[#This Row],[26-mar]]</f>
        <v>0</v>
      </c>
      <c r="X225">
        <f>+Casos_PN_CORR[[#This Row],[28-mar]]-Casos_PN_CORR[[#This Row],[27-mar]]</f>
        <v>0</v>
      </c>
      <c r="Y225">
        <f>+Casos_PN_CORR[[#This Row],[29-mar]]-Casos_PN_CORR[[#This Row],[28-mar]]</f>
        <v>0</v>
      </c>
      <c r="Z225">
        <f>+Casos_PN_CORR[[#This Row],[30-mar]]-Casos_PN_CORR[[#This Row],[29-mar]]</f>
        <v>0</v>
      </c>
      <c r="AA225">
        <f>+Casos_PN_CORR[[#This Row],[31-mar]]-Casos_PN_CORR[[#This Row],[30-mar]]</f>
        <v>0</v>
      </c>
      <c r="AB225">
        <f>+Casos_PN_CORR[[#This Row],[1-abr]]-Casos_PN_CORR[[#This Row],[31-mar]]</f>
        <v>0</v>
      </c>
      <c r="AC225">
        <f>+Casos_PN_CORR[[#This Row],[2-abr]]-Casos_PN_CORR[[#This Row],[1-abr]]</f>
        <v>0</v>
      </c>
      <c r="AD225">
        <f>+Casos_PN_CORR[[#This Row],[3-abr]]-Casos_PN_CORR[[#This Row],[2-abr]]</f>
        <v>0</v>
      </c>
      <c r="AE225">
        <f>+Casos_PN_CORR[[#This Row],[4-abr]]-Casos_PN_CORR[[#This Row],[3-abr]]</f>
        <v>0</v>
      </c>
      <c r="AF225">
        <f>+Casos_PN_CORR[[#This Row],[5-abr]]-Casos_PN_CORR[[#This Row],[4-abr]]</f>
        <v>0</v>
      </c>
      <c r="AG225">
        <f>+Casos_PN_CORR[[#This Row],[6-abr]]-Casos_PN_CORR[[#This Row],[5-abr]]</f>
        <v>0</v>
      </c>
      <c r="AH225">
        <f>+Casos_PN_CORR[[#This Row],[7-abr]]-Casos_PN_CORR[[#This Row],[6-abr]]</f>
        <v>0</v>
      </c>
      <c r="AI225">
        <f>+Casos_PN_CORR[[#This Row],[8-abr]]-Casos_PN_CORR[[#This Row],[7-abr]]</f>
        <v>0</v>
      </c>
      <c r="AJ225">
        <f>+Casos_PN_CORR[[#This Row],[9-abr]]-Casos_PN_CORR[[#This Row],[8-abr]]</f>
        <v>0</v>
      </c>
      <c r="AK225">
        <f>+Casos_PN_CORR[[#This Row],[10-abr]]-Casos_PN_CORR[[#This Row],[9-abr]]</f>
        <v>0</v>
      </c>
      <c r="AL225">
        <f>+Casos_PN_CORR[[#This Row],[11-abr]]-Casos_PN_CORR[[#This Row],[10-abr]]</f>
        <v>0</v>
      </c>
      <c r="AM225">
        <f>+Casos_PN_CORR[[#This Row],[12-abr]]-Casos_PN_CORR[[#This Row],[11-abr]]</f>
        <v>0</v>
      </c>
      <c r="AN225">
        <f>+Casos_PN_CORR[[#This Row],[13-abr]]-Casos_PN_CORR[[#This Row],[12-abr]]</f>
        <v>0</v>
      </c>
      <c r="AO225">
        <f>+Casos_PN_CORR[[#This Row],[14-abr]]-Casos_PN_CORR[[#This Row],[13-abr]]</f>
        <v>0</v>
      </c>
      <c r="AP225">
        <f>+Casos_PN_CORR[[#This Row],[15-abr]]-Casos_PN_CORR[[#This Row],[14-abr]]</f>
        <v>0</v>
      </c>
      <c r="AQ225">
        <f>+Casos_PN_CORR[[#This Row],[16-abr]]-Casos_PN_CORR[[#This Row],[15-abr]]</f>
        <v>0</v>
      </c>
      <c r="AR225">
        <f>+Casos_PN_CORR[[#This Row],[17-abr]]-Casos_PN_CORR[[#This Row],[16-abr]]</f>
        <v>0</v>
      </c>
      <c r="AS225">
        <f>+Casos_PN_CORR[[#This Row],[18-abr]]-Casos_PN_CORR[[#This Row],[17-abr]]</f>
        <v>0</v>
      </c>
      <c r="AT225">
        <f>+Casos_PN_CORR[[#This Row],[19-abr]]-Casos_PN_CORR[[#This Row],[18-abr]]</f>
        <v>0</v>
      </c>
      <c r="AU225">
        <f>+Casos_PN_CORR[[#This Row],[20-abr]]-Casos_PN_CORR[[#This Row],[19-abr]]</f>
        <v>0</v>
      </c>
      <c r="AV225">
        <f>+Casos_PN_CORR[[#This Row],[21-abr]]-Casos_PN_CORR[[#This Row],[20-abr]]</f>
        <v>0</v>
      </c>
      <c r="AW225">
        <f>+Casos_PN_CORR[[#This Row],[22-abr]]-Casos_PN_CORR[[#This Row],[21-abr]]</f>
        <v>0</v>
      </c>
      <c r="AX225">
        <f>+Casos_PN_CORR[[#This Row],[23-abr]]-Casos_PN_CORR[[#This Row],[22-abr]]</f>
        <v>0</v>
      </c>
      <c r="AY225">
        <f>+Casos_PN_CORR[[#This Row],[24-abr]]-Casos_PN_CORR[[#This Row],[23-abr]]</f>
        <v>0</v>
      </c>
      <c r="AZ225">
        <f>+Casos_PN_CORR[[#This Row],[25-abr]]-Casos_PN_CORR[[#This Row],[24-abr]]</f>
        <v>0</v>
      </c>
      <c r="BA225">
        <f>+Casos_PN_CORR[[#This Row],[26-abr]]-Casos_PN_CORR[[#This Row],[25-abr]]</f>
        <v>0</v>
      </c>
      <c r="BB225">
        <f>+Casos_PN_CORR[[#This Row],[27-abr]]-Casos_PN_CORR[[#This Row],[26-abr]]</f>
        <v>0</v>
      </c>
      <c r="BC225">
        <f>+Casos_PN_CORR[[#This Row],[28-abr]]-Casos_PN_CORR[[#This Row],[27-abr]]</f>
        <v>0</v>
      </c>
      <c r="BD225">
        <f>+Casos_PN_CORR[[#This Row],[29-abr]]-Casos_PN_CORR[[#This Row],[28-abr]]</f>
        <v>0</v>
      </c>
      <c r="BE225">
        <f>+Casos_PN_CORR[[#This Row],[30-abr]]-Casos_PN_CORR[[#This Row],[29-abr]]</f>
        <v>0</v>
      </c>
      <c r="BF225">
        <f>+Casos_PN_CORR[[#This Row],[1-may]]-Casos_PN_CORR[[#This Row],[30-abr]]</f>
        <v>0</v>
      </c>
      <c r="BG225">
        <f>+Casos_PN_CORR[[#This Row],[2-may]]-Casos_PN_CORR[[#This Row],[1-may]]</f>
        <v>0</v>
      </c>
      <c r="BH225">
        <f>+Casos_PN_CORR[[#This Row],[3-may]]-Casos_PN_CORR[[#This Row],[2-may]]</f>
        <v>0</v>
      </c>
      <c r="BI225">
        <f>+Casos_PN_CORR[[#This Row],[4-may]]-Casos_PN_CORR[[#This Row],[3-may]]</f>
        <v>0</v>
      </c>
      <c r="BJ225">
        <f>+Casos_PN_CORR[[#This Row],[5-may]]-Casos_PN_CORR[[#This Row],[4-may]]</f>
        <v>0</v>
      </c>
      <c r="BK225">
        <f>+Casos_PN_CORR[[#This Row],[6-may]]-Casos_PN_CORR[[#This Row],[5-may]]</f>
        <v>0</v>
      </c>
      <c r="BL225">
        <f>+Casos_PN_CORR[[#This Row],[7-may]]-Casos_PN_CORR[[#This Row],[6-may]]</f>
        <v>0</v>
      </c>
      <c r="BM225">
        <f>+Casos_PN_CORR[[#This Row],[8-may]]-Casos_PN_CORR[[#This Row],[7-may]]</f>
        <v>0</v>
      </c>
      <c r="BN225">
        <f>+Casos_PN_CORR[[#This Row],[9-may]]-Casos_PN_CORR[[#This Row],[8-may]]</f>
        <v>0</v>
      </c>
      <c r="BO225">
        <f>+Casos_PN_CORR[[#This Row],[10-may]]-Casos_PN_CORR[[#This Row],[9-may]]</f>
        <v>0</v>
      </c>
      <c r="BP225">
        <f>+Casos_PN_CORR[[#This Row],[11-may]]-Casos_PN_CORR[[#This Row],[10-may]]</f>
        <v>0</v>
      </c>
      <c r="BQ225">
        <f>+Casos_PN_CORR[[#This Row],[12-may]]-Casos_PN_CORR[[#This Row],[11-may]]</f>
        <v>0</v>
      </c>
      <c r="BR225">
        <f>+Casos_PN_CORR[[#This Row],[13-may]]-Casos_PN_CORR[[#This Row],[12-may]]</f>
        <v>0</v>
      </c>
      <c r="BS225">
        <f>+Casos_PN_CORR[[#This Row],[14-may]]-Casos_PN_CORR[[#This Row],[13-may]]</f>
        <v>0</v>
      </c>
      <c r="BT225">
        <f>+Casos_PN_CORR[[#This Row],[15-may]]-Casos_PN_CORR[[#This Row],[14-may]]</f>
        <v>0</v>
      </c>
      <c r="BU225">
        <f>+Casos_PN_CORR[[#This Row],[16-may]]-Casos_PN_CORR[[#This Row],[15-may]]</f>
        <v>0</v>
      </c>
      <c r="BV225">
        <f>+Casos_PN_CORR[[#This Row],[17-may]]-Casos_PN_CORR[[#This Row],[16-may]]</f>
        <v>0</v>
      </c>
      <c r="BW225">
        <f>+Casos_PN_CORR[[#This Row],[18-may]]-Casos_PN_CORR[[#This Row],[17-may]]</f>
        <v>0</v>
      </c>
      <c r="BX225">
        <f>+Casos_PN_CORR[[#This Row],[19-may]]-Casos_PN_CORR[[#This Row],[18-may]]</f>
        <v>0</v>
      </c>
      <c r="BY225">
        <f>+Casos_PN_CORR[[#This Row],[20-may]]-Casos_PN_CORR[[#This Row],[19-may]]</f>
        <v>0</v>
      </c>
      <c r="BZ225">
        <f>+Casos_PN_CORR[[#This Row],[21-may]]-Casos_PN_CORR[[#This Row],[20-may]]</f>
        <v>0</v>
      </c>
      <c r="CA225">
        <f>+Casos_PN_CORR[[#This Row],[22-may]]-Casos_PN_CORR[[#This Row],[21-may]]</f>
        <v>0</v>
      </c>
      <c r="CB225">
        <f>+Casos_PN_CORR[[#This Row],[23-may]]-Casos_PN_CORR[[#This Row],[22-may]]</f>
        <v>0</v>
      </c>
      <c r="CC225">
        <f>+Casos_PN_CORR[[#This Row],[24-may]]-Casos_PN_CORR[[#This Row],[23-may]]</f>
        <v>0</v>
      </c>
      <c r="CD225">
        <f>+Casos_PN_CORR[[#This Row],[25-may]]-Casos_PN_CORR[[#This Row],[24-may]]</f>
        <v>0</v>
      </c>
      <c r="CE225">
        <f>+Casos_PN_CORR[[#This Row],[26-may]]-Casos_PN_CORR[[#This Row],[25-may]]</f>
        <v>0</v>
      </c>
      <c r="CF225">
        <f>+Casos_PN_CORR[[#This Row],[27-may]]-Casos_PN_CORR[[#This Row],[26-may]]</f>
        <v>0</v>
      </c>
      <c r="CG225">
        <f>+Casos_PN_CORR[[#This Row],[28-may]]-Casos_PN_CORR[[#This Row],[27-may]]</f>
        <v>0</v>
      </c>
      <c r="CH225">
        <f>+Casos_PN_CORR[[#This Row],[29-may]]-Casos_PN_CORR[[#This Row],[28-may]]</f>
        <v>0</v>
      </c>
      <c r="CI225">
        <f>+Casos_PN_CORR[[#This Row],[30-may]]-Casos_PN_CORR[[#This Row],[29-may]]</f>
        <v>0</v>
      </c>
      <c r="CJ225">
        <f>+Casos_PN_CORR[[#This Row],[31-may]]-Casos_PN_CORR[[#This Row],[30-may]]</f>
        <v>0</v>
      </c>
      <c r="CK225">
        <f>+Casos_PN_CORR[[#This Row],[1-jun]]-Casos_PN_CORR[[#This Row],[31-may]]</f>
        <v>0</v>
      </c>
      <c r="CL225">
        <f>+Casos_PN_CORR[[#This Row],[2-jun]]-Casos_PN_CORR[[#This Row],[1-jun]]</f>
        <v>0</v>
      </c>
      <c r="CM225">
        <f>+Casos_PN_CORR[[#This Row],[3-jun]]-Casos_PN_CORR[[#This Row],[2-jun]]</f>
        <v>0</v>
      </c>
      <c r="CN225">
        <f>+Casos_PN_CORR[[#This Row],[4-jun]]-Casos_PN_CORR[[#This Row],[3-jun]]</f>
        <v>0</v>
      </c>
      <c r="CO225">
        <f>+Casos_PN_CORR[[#This Row],[5-jun]]-Casos_PN_CORR[[#This Row],[4-jun]]</f>
        <v>0</v>
      </c>
      <c r="CP225">
        <f>+Casos_PN_CORR[[#This Row],[6-jun]]-Casos_PN_CORR[[#This Row],[5-jun]]</f>
        <v>0</v>
      </c>
    </row>
    <row r="226" spans="1:94">
      <c r="A226">
        <v>20504</v>
      </c>
      <c r="B226" s="2" t="s">
        <v>110</v>
      </c>
      <c r="C226" s="2" t="s">
        <v>348</v>
      </c>
      <c r="D226" s="2" t="s">
        <v>382</v>
      </c>
      <c r="E226" s="4">
        <f t="shared" si="3"/>
        <v>0</v>
      </c>
      <c r="F226">
        <f>+Casos_PN_CORR[[#This Row],[10-mar]]</f>
        <v>0</v>
      </c>
      <c r="G226">
        <f>+Casos_PN_CORR[[#This Row],[11-mar]]-Casos_PN_CORR[[#This Row],[10-mar]]</f>
        <v>0</v>
      </c>
      <c r="H226">
        <f>+Casos_PN_CORR[[#This Row],[12-mar]]-Casos_PN_CORR[[#This Row],[11-mar]]</f>
        <v>0</v>
      </c>
      <c r="I226">
        <f>+Casos_PN_CORR[[#This Row],[13-mar]]-Casos_PN_CORR[[#This Row],[12-mar]]</f>
        <v>0</v>
      </c>
      <c r="J226">
        <f>+Casos_PN_CORR[[#This Row],[14-mar]]-Casos_PN_CORR[[#This Row],[13-mar]]</f>
        <v>0</v>
      </c>
      <c r="K226">
        <f>+Casos_PN_CORR[[#This Row],[15-mar]]-Casos_PN_CORR[[#This Row],[14-mar]]</f>
        <v>0</v>
      </c>
      <c r="L226">
        <f>+Casos_PN_CORR[[#This Row],[16-mar]]-Casos_PN_CORR[[#This Row],[15-mar]]</f>
        <v>0</v>
      </c>
      <c r="M226">
        <f>+Casos_PN_CORR[[#This Row],[17-mar]]-Casos_PN_CORR[[#This Row],[16-mar]]</f>
        <v>0</v>
      </c>
      <c r="N226">
        <f>+Casos_PN_CORR[[#This Row],[18-mar]]-Casos_PN_CORR[[#This Row],[17-mar]]</f>
        <v>0</v>
      </c>
      <c r="O226">
        <f>+Casos_PN_CORR[[#This Row],[19-mar]]-Casos_PN_CORR[[#This Row],[18-mar]]</f>
        <v>0</v>
      </c>
      <c r="P226">
        <f>+Casos_PN_CORR[[#This Row],[20-mar]]-Casos_PN_CORR[[#This Row],[19-mar]]</f>
        <v>0</v>
      </c>
      <c r="Q226">
        <f>+Casos_PN_CORR[[#This Row],[21-mar]]-Casos_PN_CORR[[#This Row],[20-mar]]</f>
        <v>0</v>
      </c>
      <c r="R226">
        <f>+Casos_PN_CORR[[#This Row],[22-mar]]-Casos_PN_CORR[[#This Row],[21-mar]]</f>
        <v>0</v>
      </c>
      <c r="S226">
        <f>+Casos_PN_CORR[[#This Row],[23-mar]]-Casos_PN_CORR[[#This Row],[22-mar]]</f>
        <v>0</v>
      </c>
      <c r="T226">
        <f>+Casos_PN_CORR[[#This Row],[24-mar]]-Casos_PN_CORR[[#This Row],[23-mar]]</f>
        <v>0</v>
      </c>
      <c r="U226">
        <f>+Casos_PN_CORR[[#This Row],[25-mar]]-Casos_PN_CORR[[#This Row],[24-mar]]</f>
        <v>0</v>
      </c>
      <c r="V226">
        <f>+Casos_PN_CORR[[#This Row],[26-mar]]-Casos_PN_CORR[[#This Row],[25-mar]]</f>
        <v>0</v>
      </c>
      <c r="W226">
        <f>+Casos_PN_CORR[[#This Row],[27-mar]]-Casos_PN_CORR[[#This Row],[26-mar]]</f>
        <v>0</v>
      </c>
      <c r="X226">
        <f>+Casos_PN_CORR[[#This Row],[28-mar]]-Casos_PN_CORR[[#This Row],[27-mar]]</f>
        <v>0</v>
      </c>
      <c r="Y226">
        <f>+Casos_PN_CORR[[#This Row],[29-mar]]-Casos_PN_CORR[[#This Row],[28-mar]]</f>
        <v>0</v>
      </c>
      <c r="Z226">
        <f>+Casos_PN_CORR[[#This Row],[30-mar]]-Casos_PN_CORR[[#This Row],[29-mar]]</f>
        <v>0</v>
      </c>
      <c r="AA226">
        <f>+Casos_PN_CORR[[#This Row],[31-mar]]-Casos_PN_CORR[[#This Row],[30-mar]]</f>
        <v>0</v>
      </c>
      <c r="AB226">
        <f>+Casos_PN_CORR[[#This Row],[1-abr]]-Casos_PN_CORR[[#This Row],[31-mar]]</f>
        <v>0</v>
      </c>
      <c r="AC226">
        <f>+Casos_PN_CORR[[#This Row],[2-abr]]-Casos_PN_CORR[[#This Row],[1-abr]]</f>
        <v>0</v>
      </c>
      <c r="AD226">
        <f>+Casos_PN_CORR[[#This Row],[3-abr]]-Casos_PN_CORR[[#This Row],[2-abr]]</f>
        <v>0</v>
      </c>
      <c r="AE226">
        <f>+Casos_PN_CORR[[#This Row],[4-abr]]-Casos_PN_CORR[[#This Row],[3-abr]]</f>
        <v>0</v>
      </c>
      <c r="AF226">
        <f>+Casos_PN_CORR[[#This Row],[5-abr]]-Casos_PN_CORR[[#This Row],[4-abr]]</f>
        <v>0</v>
      </c>
      <c r="AG226">
        <f>+Casos_PN_CORR[[#This Row],[6-abr]]-Casos_PN_CORR[[#This Row],[5-abr]]</f>
        <v>0</v>
      </c>
      <c r="AH226">
        <f>+Casos_PN_CORR[[#This Row],[7-abr]]-Casos_PN_CORR[[#This Row],[6-abr]]</f>
        <v>0</v>
      </c>
      <c r="AI226">
        <f>+Casos_PN_CORR[[#This Row],[8-abr]]-Casos_PN_CORR[[#This Row],[7-abr]]</f>
        <v>0</v>
      </c>
      <c r="AJ226">
        <f>+Casos_PN_CORR[[#This Row],[9-abr]]-Casos_PN_CORR[[#This Row],[8-abr]]</f>
        <v>0</v>
      </c>
      <c r="AK226">
        <f>+Casos_PN_CORR[[#This Row],[10-abr]]-Casos_PN_CORR[[#This Row],[9-abr]]</f>
        <v>0</v>
      </c>
      <c r="AL226">
        <f>+Casos_PN_CORR[[#This Row],[11-abr]]-Casos_PN_CORR[[#This Row],[10-abr]]</f>
        <v>0</v>
      </c>
      <c r="AM226">
        <f>+Casos_PN_CORR[[#This Row],[12-abr]]-Casos_PN_CORR[[#This Row],[11-abr]]</f>
        <v>0</v>
      </c>
      <c r="AN226">
        <f>+Casos_PN_CORR[[#This Row],[13-abr]]-Casos_PN_CORR[[#This Row],[12-abr]]</f>
        <v>0</v>
      </c>
      <c r="AO226">
        <f>+Casos_PN_CORR[[#This Row],[14-abr]]-Casos_PN_CORR[[#This Row],[13-abr]]</f>
        <v>0</v>
      </c>
      <c r="AP226">
        <f>+Casos_PN_CORR[[#This Row],[15-abr]]-Casos_PN_CORR[[#This Row],[14-abr]]</f>
        <v>0</v>
      </c>
      <c r="AQ226">
        <f>+Casos_PN_CORR[[#This Row],[16-abr]]-Casos_PN_CORR[[#This Row],[15-abr]]</f>
        <v>0</v>
      </c>
      <c r="AR226">
        <f>+Casos_PN_CORR[[#This Row],[17-abr]]-Casos_PN_CORR[[#This Row],[16-abr]]</f>
        <v>0</v>
      </c>
      <c r="AS226">
        <f>+Casos_PN_CORR[[#This Row],[18-abr]]-Casos_PN_CORR[[#This Row],[17-abr]]</f>
        <v>0</v>
      </c>
      <c r="AT226">
        <f>+Casos_PN_CORR[[#This Row],[19-abr]]-Casos_PN_CORR[[#This Row],[18-abr]]</f>
        <v>0</v>
      </c>
      <c r="AU226">
        <f>+Casos_PN_CORR[[#This Row],[20-abr]]-Casos_PN_CORR[[#This Row],[19-abr]]</f>
        <v>0</v>
      </c>
      <c r="AV226">
        <f>+Casos_PN_CORR[[#This Row],[21-abr]]-Casos_PN_CORR[[#This Row],[20-abr]]</f>
        <v>0</v>
      </c>
      <c r="AW226">
        <f>+Casos_PN_CORR[[#This Row],[22-abr]]-Casos_PN_CORR[[#This Row],[21-abr]]</f>
        <v>0</v>
      </c>
      <c r="AX226">
        <f>+Casos_PN_CORR[[#This Row],[23-abr]]-Casos_PN_CORR[[#This Row],[22-abr]]</f>
        <v>0</v>
      </c>
      <c r="AY226">
        <f>+Casos_PN_CORR[[#This Row],[24-abr]]-Casos_PN_CORR[[#This Row],[23-abr]]</f>
        <v>0</v>
      </c>
      <c r="AZ226">
        <f>+Casos_PN_CORR[[#This Row],[25-abr]]-Casos_PN_CORR[[#This Row],[24-abr]]</f>
        <v>0</v>
      </c>
      <c r="BA226">
        <f>+Casos_PN_CORR[[#This Row],[26-abr]]-Casos_PN_CORR[[#This Row],[25-abr]]</f>
        <v>0</v>
      </c>
      <c r="BB226">
        <f>+Casos_PN_CORR[[#This Row],[27-abr]]-Casos_PN_CORR[[#This Row],[26-abr]]</f>
        <v>0</v>
      </c>
      <c r="BC226">
        <f>+Casos_PN_CORR[[#This Row],[28-abr]]-Casos_PN_CORR[[#This Row],[27-abr]]</f>
        <v>0</v>
      </c>
      <c r="BD226">
        <f>+Casos_PN_CORR[[#This Row],[29-abr]]-Casos_PN_CORR[[#This Row],[28-abr]]</f>
        <v>0</v>
      </c>
      <c r="BE226">
        <f>+Casos_PN_CORR[[#This Row],[30-abr]]-Casos_PN_CORR[[#This Row],[29-abr]]</f>
        <v>0</v>
      </c>
      <c r="BF226">
        <f>+Casos_PN_CORR[[#This Row],[1-may]]-Casos_PN_CORR[[#This Row],[30-abr]]</f>
        <v>0</v>
      </c>
      <c r="BG226">
        <f>+Casos_PN_CORR[[#This Row],[2-may]]-Casos_PN_CORR[[#This Row],[1-may]]</f>
        <v>0</v>
      </c>
      <c r="BH226">
        <f>+Casos_PN_CORR[[#This Row],[3-may]]-Casos_PN_CORR[[#This Row],[2-may]]</f>
        <v>0</v>
      </c>
      <c r="BI226">
        <f>+Casos_PN_CORR[[#This Row],[4-may]]-Casos_PN_CORR[[#This Row],[3-may]]</f>
        <v>0</v>
      </c>
      <c r="BJ226">
        <f>+Casos_PN_CORR[[#This Row],[5-may]]-Casos_PN_CORR[[#This Row],[4-may]]</f>
        <v>0</v>
      </c>
      <c r="BK226">
        <f>+Casos_PN_CORR[[#This Row],[6-may]]-Casos_PN_CORR[[#This Row],[5-may]]</f>
        <v>0</v>
      </c>
      <c r="BL226">
        <f>+Casos_PN_CORR[[#This Row],[7-may]]-Casos_PN_CORR[[#This Row],[6-may]]</f>
        <v>0</v>
      </c>
      <c r="BM226">
        <f>+Casos_PN_CORR[[#This Row],[8-may]]-Casos_PN_CORR[[#This Row],[7-may]]</f>
        <v>0</v>
      </c>
      <c r="BN226">
        <f>+Casos_PN_CORR[[#This Row],[9-may]]-Casos_PN_CORR[[#This Row],[8-may]]</f>
        <v>0</v>
      </c>
      <c r="BO226">
        <f>+Casos_PN_CORR[[#This Row],[10-may]]-Casos_PN_CORR[[#This Row],[9-may]]</f>
        <v>0</v>
      </c>
      <c r="BP226">
        <f>+Casos_PN_CORR[[#This Row],[11-may]]-Casos_PN_CORR[[#This Row],[10-may]]</f>
        <v>0</v>
      </c>
      <c r="BQ226">
        <f>+Casos_PN_CORR[[#This Row],[12-may]]-Casos_PN_CORR[[#This Row],[11-may]]</f>
        <v>0</v>
      </c>
      <c r="BR226">
        <f>+Casos_PN_CORR[[#This Row],[13-may]]-Casos_PN_CORR[[#This Row],[12-may]]</f>
        <v>0</v>
      </c>
      <c r="BS226">
        <f>+Casos_PN_CORR[[#This Row],[14-may]]-Casos_PN_CORR[[#This Row],[13-may]]</f>
        <v>0</v>
      </c>
      <c r="BT226">
        <f>+Casos_PN_CORR[[#This Row],[15-may]]-Casos_PN_CORR[[#This Row],[14-may]]</f>
        <v>0</v>
      </c>
      <c r="BU226">
        <f>+Casos_PN_CORR[[#This Row],[16-may]]-Casos_PN_CORR[[#This Row],[15-may]]</f>
        <v>0</v>
      </c>
      <c r="BV226">
        <f>+Casos_PN_CORR[[#This Row],[17-may]]-Casos_PN_CORR[[#This Row],[16-may]]</f>
        <v>0</v>
      </c>
      <c r="BW226">
        <f>+Casos_PN_CORR[[#This Row],[18-may]]-Casos_PN_CORR[[#This Row],[17-may]]</f>
        <v>0</v>
      </c>
      <c r="BX226">
        <f>+Casos_PN_CORR[[#This Row],[19-may]]-Casos_PN_CORR[[#This Row],[18-may]]</f>
        <v>0</v>
      </c>
      <c r="BY226">
        <f>+Casos_PN_CORR[[#This Row],[20-may]]-Casos_PN_CORR[[#This Row],[19-may]]</f>
        <v>0</v>
      </c>
      <c r="BZ226">
        <f>+Casos_PN_CORR[[#This Row],[21-may]]-Casos_PN_CORR[[#This Row],[20-may]]</f>
        <v>0</v>
      </c>
      <c r="CA226">
        <f>+Casos_PN_CORR[[#This Row],[22-may]]-Casos_PN_CORR[[#This Row],[21-may]]</f>
        <v>0</v>
      </c>
      <c r="CB226">
        <f>+Casos_PN_CORR[[#This Row],[23-may]]-Casos_PN_CORR[[#This Row],[22-may]]</f>
        <v>0</v>
      </c>
      <c r="CC226">
        <f>+Casos_PN_CORR[[#This Row],[24-may]]-Casos_PN_CORR[[#This Row],[23-may]]</f>
        <v>0</v>
      </c>
      <c r="CD226">
        <f>+Casos_PN_CORR[[#This Row],[25-may]]-Casos_PN_CORR[[#This Row],[24-may]]</f>
        <v>0</v>
      </c>
      <c r="CE226">
        <f>+Casos_PN_CORR[[#This Row],[26-may]]-Casos_PN_CORR[[#This Row],[25-may]]</f>
        <v>0</v>
      </c>
      <c r="CF226">
        <f>+Casos_PN_CORR[[#This Row],[27-may]]-Casos_PN_CORR[[#This Row],[26-may]]</f>
        <v>0</v>
      </c>
      <c r="CG226">
        <f>+Casos_PN_CORR[[#This Row],[28-may]]-Casos_PN_CORR[[#This Row],[27-may]]</f>
        <v>0</v>
      </c>
      <c r="CH226">
        <f>+Casos_PN_CORR[[#This Row],[29-may]]-Casos_PN_CORR[[#This Row],[28-may]]</f>
        <v>0</v>
      </c>
      <c r="CI226">
        <f>+Casos_PN_CORR[[#This Row],[30-may]]-Casos_PN_CORR[[#This Row],[29-may]]</f>
        <v>0</v>
      </c>
      <c r="CJ226">
        <f>+Casos_PN_CORR[[#This Row],[31-may]]-Casos_PN_CORR[[#This Row],[30-may]]</f>
        <v>0</v>
      </c>
      <c r="CK226">
        <f>+Casos_PN_CORR[[#This Row],[1-jun]]-Casos_PN_CORR[[#This Row],[31-may]]</f>
        <v>0</v>
      </c>
      <c r="CL226">
        <f>+Casos_PN_CORR[[#This Row],[2-jun]]-Casos_PN_CORR[[#This Row],[1-jun]]</f>
        <v>0</v>
      </c>
      <c r="CM226">
        <f>+Casos_PN_CORR[[#This Row],[3-jun]]-Casos_PN_CORR[[#This Row],[2-jun]]</f>
        <v>0</v>
      </c>
      <c r="CN226">
        <f>+Casos_PN_CORR[[#This Row],[4-jun]]-Casos_PN_CORR[[#This Row],[3-jun]]</f>
        <v>0</v>
      </c>
      <c r="CO226">
        <f>+Casos_PN_CORR[[#This Row],[5-jun]]-Casos_PN_CORR[[#This Row],[4-jun]]</f>
        <v>0</v>
      </c>
      <c r="CP226">
        <f>+Casos_PN_CORR[[#This Row],[6-jun]]-Casos_PN_CORR[[#This Row],[5-jun]]</f>
        <v>0</v>
      </c>
    </row>
    <row r="227" spans="1:94">
      <c r="A227">
        <v>90303</v>
      </c>
      <c r="B227" s="2" t="s">
        <v>139</v>
      </c>
      <c r="C227" s="2" t="s">
        <v>238</v>
      </c>
      <c r="D227" s="2" t="s">
        <v>383</v>
      </c>
      <c r="E227" s="4">
        <f t="shared" si="3"/>
        <v>0</v>
      </c>
      <c r="F227">
        <f>+Casos_PN_CORR[[#This Row],[10-mar]]</f>
        <v>0</v>
      </c>
      <c r="G227">
        <f>+Casos_PN_CORR[[#This Row],[11-mar]]-Casos_PN_CORR[[#This Row],[10-mar]]</f>
        <v>0</v>
      </c>
      <c r="H227">
        <f>+Casos_PN_CORR[[#This Row],[12-mar]]-Casos_PN_CORR[[#This Row],[11-mar]]</f>
        <v>0</v>
      </c>
      <c r="I227">
        <f>+Casos_PN_CORR[[#This Row],[13-mar]]-Casos_PN_CORR[[#This Row],[12-mar]]</f>
        <v>0</v>
      </c>
      <c r="J227">
        <f>+Casos_PN_CORR[[#This Row],[14-mar]]-Casos_PN_CORR[[#This Row],[13-mar]]</f>
        <v>0</v>
      </c>
      <c r="K227">
        <f>+Casos_PN_CORR[[#This Row],[15-mar]]-Casos_PN_CORR[[#This Row],[14-mar]]</f>
        <v>0</v>
      </c>
      <c r="L227">
        <f>+Casos_PN_CORR[[#This Row],[16-mar]]-Casos_PN_CORR[[#This Row],[15-mar]]</f>
        <v>0</v>
      </c>
      <c r="M227">
        <f>+Casos_PN_CORR[[#This Row],[17-mar]]-Casos_PN_CORR[[#This Row],[16-mar]]</f>
        <v>0</v>
      </c>
      <c r="N227">
        <f>+Casos_PN_CORR[[#This Row],[18-mar]]-Casos_PN_CORR[[#This Row],[17-mar]]</f>
        <v>0</v>
      </c>
      <c r="O227">
        <f>+Casos_PN_CORR[[#This Row],[19-mar]]-Casos_PN_CORR[[#This Row],[18-mar]]</f>
        <v>0</v>
      </c>
      <c r="P227">
        <f>+Casos_PN_CORR[[#This Row],[20-mar]]-Casos_PN_CORR[[#This Row],[19-mar]]</f>
        <v>0</v>
      </c>
      <c r="Q227">
        <f>+Casos_PN_CORR[[#This Row],[21-mar]]-Casos_PN_CORR[[#This Row],[20-mar]]</f>
        <v>0</v>
      </c>
      <c r="R227">
        <f>+Casos_PN_CORR[[#This Row],[22-mar]]-Casos_PN_CORR[[#This Row],[21-mar]]</f>
        <v>0</v>
      </c>
      <c r="S227">
        <f>+Casos_PN_CORR[[#This Row],[23-mar]]-Casos_PN_CORR[[#This Row],[22-mar]]</f>
        <v>0</v>
      </c>
      <c r="T227">
        <f>+Casos_PN_CORR[[#This Row],[24-mar]]-Casos_PN_CORR[[#This Row],[23-mar]]</f>
        <v>0</v>
      </c>
      <c r="U227">
        <f>+Casos_PN_CORR[[#This Row],[25-mar]]-Casos_PN_CORR[[#This Row],[24-mar]]</f>
        <v>0</v>
      </c>
      <c r="V227">
        <f>+Casos_PN_CORR[[#This Row],[26-mar]]-Casos_PN_CORR[[#This Row],[25-mar]]</f>
        <v>0</v>
      </c>
      <c r="W227">
        <f>+Casos_PN_CORR[[#This Row],[27-mar]]-Casos_PN_CORR[[#This Row],[26-mar]]</f>
        <v>0</v>
      </c>
      <c r="X227">
        <f>+Casos_PN_CORR[[#This Row],[28-mar]]-Casos_PN_CORR[[#This Row],[27-mar]]</f>
        <v>0</v>
      </c>
      <c r="Y227">
        <f>+Casos_PN_CORR[[#This Row],[29-mar]]-Casos_PN_CORR[[#This Row],[28-mar]]</f>
        <v>0</v>
      </c>
      <c r="Z227">
        <f>+Casos_PN_CORR[[#This Row],[30-mar]]-Casos_PN_CORR[[#This Row],[29-mar]]</f>
        <v>0</v>
      </c>
      <c r="AA227">
        <f>+Casos_PN_CORR[[#This Row],[31-mar]]-Casos_PN_CORR[[#This Row],[30-mar]]</f>
        <v>0</v>
      </c>
      <c r="AB227">
        <f>+Casos_PN_CORR[[#This Row],[1-abr]]-Casos_PN_CORR[[#This Row],[31-mar]]</f>
        <v>0</v>
      </c>
      <c r="AC227">
        <f>+Casos_PN_CORR[[#This Row],[2-abr]]-Casos_PN_CORR[[#This Row],[1-abr]]</f>
        <v>0</v>
      </c>
      <c r="AD227">
        <f>+Casos_PN_CORR[[#This Row],[3-abr]]-Casos_PN_CORR[[#This Row],[2-abr]]</f>
        <v>0</v>
      </c>
      <c r="AE227">
        <f>+Casos_PN_CORR[[#This Row],[4-abr]]-Casos_PN_CORR[[#This Row],[3-abr]]</f>
        <v>0</v>
      </c>
      <c r="AF227">
        <f>+Casos_PN_CORR[[#This Row],[5-abr]]-Casos_PN_CORR[[#This Row],[4-abr]]</f>
        <v>0</v>
      </c>
      <c r="AG227">
        <f>+Casos_PN_CORR[[#This Row],[6-abr]]-Casos_PN_CORR[[#This Row],[5-abr]]</f>
        <v>0</v>
      </c>
      <c r="AH227">
        <f>+Casos_PN_CORR[[#This Row],[7-abr]]-Casos_PN_CORR[[#This Row],[6-abr]]</f>
        <v>0</v>
      </c>
      <c r="AI227">
        <f>+Casos_PN_CORR[[#This Row],[8-abr]]-Casos_PN_CORR[[#This Row],[7-abr]]</f>
        <v>0</v>
      </c>
      <c r="AJ227">
        <f>+Casos_PN_CORR[[#This Row],[9-abr]]-Casos_PN_CORR[[#This Row],[8-abr]]</f>
        <v>0</v>
      </c>
      <c r="AK227">
        <f>+Casos_PN_CORR[[#This Row],[10-abr]]-Casos_PN_CORR[[#This Row],[9-abr]]</f>
        <v>0</v>
      </c>
      <c r="AL227">
        <f>+Casos_PN_CORR[[#This Row],[11-abr]]-Casos_PN_CORR[[#This Row],[10-abr]]</f>
        <v>0</v>
      </c>
      <c r="AM227">
        <f>+Casos_PN_CORR[[#This Row],[12-abr]]-Casos_PN_CORR[[#This Row],[11-abr]]</f>
        <v>0</v>
      </c>
      <c r="AN227">
        <f>+Casos_PN_CORR[[#This Row],[13-abr]]-Casos_PN_CORR[[#This Row],[12-abr]]</f>
        <v>0</v>
      </c>
      <c r="AO227">
        <f>+Casos_PN_CORR[[#This Row],[14-abr]]-Casos_PN_CORR[[#This Row],[13-abr]]</f>
        <v>0</v>
      </c>
      <c r="AP227">
        <f>+Casos_PN_CORR[[#This Row],[15-abr]]-Casos_PN_CORR[[#This Row],[14-abr]]</f>
        <v>0</v>
      </c>
      <c r="AQ227">
        <f>+Casos_PN_CORR[[#This Row],[16-abr]]-Casos_PN_CORR[[#This Row],[15-abr]]</f>
        <v>0</v>
      </c>
      <c r="AR227">
        <f>+Casos_PN_CORR[[#This Row],[17-abr]]-Casos_PN_CORR[[#This Row],[16-abr]]</f>
        <v>0</v>
      </c>
      <c r="AS227">
        <f>+Casos_PN_CORR[[#This Row],[18-abr]]-Casos_PN_CORR[[#This Row],[17-abr]]</f>
        <v>0</v>
      </c>
      <c r="AT227">
        <f>+Casos_PN_CORR[[#This Row],[19-abr]]-Casos_PN_CORR[[#This Row],[18-abr]]</f>
        <v>0</v>
      </c>
      <c r="AU227">
        <f>+Casos_PN_CORR[[#This Row],[20-abr]]-Casos_PN_CORR[[#This Row],[19-abr]]</f>
        <v>0</v>
      </c>
      <c r="AV227">
        <f>+Casos_PN_CORR[[#This Row],[21-abr]]-Casos_PN_CORR[[#This Row],[20-abr]]</f>
        <v>0</v>
      </c>
      <c r="AW227">
        <f>+Casos_PN_CORR[[#This Row],[22-abr]]-Casos_PN_CORR[[#This Row],[21-abr]]</f>
        <v>0</v>
      </c>
      <c r="AX227">
        <f>+Casos_PN_CORR[[#This Row],[23-abr]]-Casos_PN_CORR[[#This Row],[22-abr]]</f>
        <v>0</v>
      </c>
      <c r="AY227">
        <f>+Casos_PN_CORR[[#This Row],[24-abr]]-Casos_PN_CORR[[#This Row],[23-abr]]</f>
        <v>0</v>
      </c>
      <c r="AZ227">
        <f>+Casos_PN_CORR[[#This Row],[25-abr]]-Casos_PN_CORR[[#This Row],[24-abr]]</f>
        <v>0</v>
      </c>
      <c r="BA227">
        <f>+Casos_PN_CORR[[#This Row],[26-abr]]-Casos_PN_CORR[[#This Row],[25-abr]]</f>
        <v>0</v>
      </c>
      <c r="BB227">
        <f>+Casos_PN_CORR[[#This Row],[27-abr]]-Casos_PN_CORR[[#This Row],[26-abr]]</f>
        <v>0</v>
      </c>
      <c r="BC227">
        <f>+Casos_PN_CORR[[#This Row],[28-abr]]-Casos_PN_CORR[[#This Row],[27-abr]]</f>
        <v>0</v>
      </c>
      <c r="BD227">
        <f>+Casos_PN_CORR[[#This Row],[29-abr]]-Casos_PN_CORR[[#This Row],[28-abr]]</f>
        <v>0</v>
      </c>
      <c r="BE227">
        <f>+Casos_PN_CORR[[#This Row],[30-abr]]-Casos_PN_CORR[[#This Row],[29-abr]]</f>
        <v>0</v>
      </c>
      <c r="BF227">
        <f>+Casos_PN_CORR[[#This Row],[1-may]]-Casos_PN_CORR[[#This Row],[30-abr]]</f>
        <v>0</v>
      </c>
      <c r="BG227">
        <f>+Casos_PN_CORR[[#This Row],[2-may]]-Casos_PN_CORR[[#This Row],[1-may]]</f>
        <v>0</v>
      </c>
      <c r="BH227">
        <f>+Casos_PN_CORR[[#This Row],[3-may]]-Casos_PN_CORR[[#This Row],[2-may]]</f>
        <v>0</v>
      </c>
      <c r="BI227">
        <f>+Casos_PN_CORR[[#This Row],[4-may]]-Casos_PN_CORR[[#This Row],[3-may]]</f>
        <v>0</v>
      </c>
      <c r="BJ227">
        <f>+Casos_PN_CORR[[#This Row],[5-may]]-Casos_PN_CORR[[#This Row],[4-may]]</f>
        <v>0</v>
      </c>
      <c r="BK227">
        <f>+Casos_PN_CORR[[#This Row],[6-may]]-Casos_PN_CORR[[#This Row],[5-may]]</f>
        <v>0</v>
      </c>
      <c r="BL227">
        <f>+Casos_PN_CORR[[#This Row],[7-may]]-Casos_PN_CORR[[#This Row],[6-may]]</f>
        <v>0</v>
      </c>
      <c r="BM227">
        <f>+Casos_PN_CORR[[#This Row],[8-may]]-Casos_PN_CORR[[#This Row],[7-may]]</f>
        <v>0</v>
      </c>
      <c r="BN227">
        <f>+Casos_PN_CORR[[#This Row],[9-may]]-Casos_PN_CORR[[#This Row],[8-may]]</f>
        <v>0</v>
      </c>
      <c r="BO227">
        <f>+Casos_PN_CORR[[#This Row],[10-may]]-Casos_PN_CORR[[#This Row],[9-may]]</f>
        <v>0</v>
      </c>
      <c r="BP227">
        <f>+Casos_PN_CORR[[#This Row],[11-may]]-Casos_PN_CORR[[#This Row],[10-may]]</f>
        <v>0</v>
      </c>
      <c r="BQ227">
        <f>+Casos_PN_CORR[[#This Row],[12-may]]-Casos_PN_CORR[[#This Row],[11-may]]</f>
        <v>0</v>
      </c>
      <c r="BR227">
        <f>+Casos_PN_CORR[[#This Row],[13-may]]-Casos_PN_CORR[[#This Row],[12-may]]</f>
        <v>0</v>
      </c>
      <c r="BS227">
        <f>+Casos_PN_CORR[[#This Row],[14-may]]-Casos_PN_CORR[[#This Row],[13-may]]</f>
        <v>0</v>
      </c>
      <c r="BT227">
        <f>+Casos_PN_CORR[[#This Row],[15-may]]-Casos_PN_CORR[[#This Row],[14-may]]</f>
        <v>0</v>
      </c>
      <c r="BU227">
        <f>+Casos_PN_CORR[[#This Row],[16-may]]-Casos_PN_CORR[[#This Row],[15-may]]</f>
        <v>0</v>
      </c>
      <c r="BV227">
        <f>+Casos_PN_CORR[[#This Row],[17-may]]-Casos_PN_CORR[[#This Row],[16-may]]</f>
        <v>0</v>
      </c>
      <c r="BW227">
        <f>+Casos_PN_CORR[[#This Row],[18-may]]-Casos_PN_CORR[[#This Row],[17-may]]</f>
        <v>0</v>
      </c>
      <c r="BX227">
        <f>+Casos_PN_CORR[[#This Row],[19-may]]-Casos_PN_CORR[[#This Row],[18-may]]</f>
        <v>0</v>
      </c>
      <c r="BY227">
        <f>+Casos_PN_CORR[[#This Row],[20-may]]-Casos_PN_CORR[[#This Row],[19-may]]</f>
        <v>0</v>
      </c>
      <c r="BZ227">
        <f>+Casos_PN_CORR[[#This Row],[21-may]]-Casos_PN_CORR[[#This Row],[20-may]]</f>
        <v>0</v>
      </c>
      <c r="CA227">
        <f>+Casos_PN_CORR[[#This Row],[22-may]]-Casos_PN_CORR[[#This Row],[21-may]]</f>
        <v>0</v>
      </c>
      <c r="CB227">
        <f>+Casos_PN_CORR[[#This Row],[23-may]]-Casos_PN_CORR[[#This Row],[22-may]]</f>
        <v>0</v>
      </c>
      <c r="CC227">
        <f>+Casos_PN_CORR[[#This Row],[24-may]]-Casos_PN_CORR[[#This Row],[23-may]]</f>
        <v>0</v>
      </c>
      <c r="CD227">
        <f>+Casos_PN_CORR[[#This Row],[25-may]]-Casos_PN_CORR[[#This Row],[24-may]]</f>
        <v>0</v>
      </c>
      <c r="CE227">
        <f>+Casos_PN_CORR[[#This Row],[26-may]]-Casos_PN_CORR[[#This Row],[25-may]]</f>
        <v>0</v>
      </c>
      <c r="CF227">
        <f>+Casos_PN_CORR[[#This Row],[27-may]]-Casos_PN_CORR[[#This Row],[26-may]]</f>
        <v>0</v>
      </c>
      <c r="CG227">
        <f>+Casos_PN_CORR[[#This Row],[28-may]]-Casos_PN_CORR[[#This Row],[27-may]]</f>
        <v>0</v>
      </c>
      <c r="CH227">
        <f>+Casos_PN_CORR[[#This Row],[29-may]]-Casos_PN_CORR[[#This Row],[28-may]]</f>
        <v>0</v>
      </c>
      <c r="CI227">
        <f>+Casos_PN_CORR[[#This Row],[30-may]]-Casos_PN_CORR[[#This Row],[29-may]]</f>
        <v>0</v>
      </c>
      <c r="CJ227">
        <f>+Casos_PN_CORR[[#This Row],[31-may]]-Casos_PN_CORR[[#This Row],[30-may]]</f>
        <v>0</v>
      </c>
      <c r="CK227">
        <f>+Casos_PN_CORR[[#This Row],[1-jun]]-Casos_PN_CORR[[#This Row],[31-may]]</f>
        <v>0</v>
      </c>
      <c r="CL227">
        <f>+Casos_PN_CORR[[#This Row],[2-jun]]-Casos_PN_CORR[[#This Row],[1-jun]]</f>
        <v>0</v>
      </c>
      <c r="CM227">
        <f>+Casos_PN_CORR[[#This Row],[3-jun]]-Casos_PN_CORR[[#This Row],[2-jun]]</f>
        <v>0</v>
      </c>
      <c r="CN227">
        <f>+Casos_PN_CORR[[#This Row],[4-jun]]-Casos_PN_CORR[[#This Row],[3-jun]]</f>
        <v>0</v>
      </c>
      <c r="CO227">
        <f>+Casos_PN_CORR[[#This Row],[5-jun]]-Casos_PN_CORR[[#This Row],[4-jun]]</f>
        <v>0</v>
      </c>
      <c r="CP227">
        <f>+Casos_PN_CORR[[#This Row],[6-jun]]-Casos_PN_CORR[[#This Row],[5-jun]]</f>
        <v>0</v>
      </c>
    </row>
    <row r="228" spans="1:94">
      <c r="A228">
        <v>120507</v>
      </c>
      <c r="B228" s="2" t="s">
        <v>104</v>
      </c>
      <c r="C228" s="2" t="s">
        <v>105</v>
      </c>
      <c r="D228" s="2" t="s">
        <v>384</v>
      </c>
      <c r="E228" s="4">
        <f t="shared" si="3"/>
        <v>0</v>
      </c>
      <c r="F228">
        <f>+Casos_PN_CORR[[#This Row],[10-mar]]</f>
        <v>0</v>
      </c>
      <c r="G228">
        <f>+Casos_PN_CORR[[#This Row],[11-mar]]-Casos_PN_CORR[[#This Row],[10-mar]]</f>
        <v>0</v>
      </c>
      <c r="H228">
        <f>+Casos_PN_CORR[[#This Row],[12-mar]]-Casos_PN_CORR[[#This Row],[11-mar]]</f>
        <v>0</v>
      </c>
      <c r="I228">
        <f>+Casos_PN_CORR[[#This Row],[13-mar]]-Casos_PN_CORR[[#This Row],[12-mar]]</f>
        <v>0</v>
      </c>
      <c r="J228">
        <f>+Casos_PN_CORR[[#This Row],[14-mar]]-Casos_PN_CORR[[#This Row],[13-mar]]</f>
        <v>0</v>
      </c>
      <c r="K228">
        <f>+Casos_PN_CORR[[#This Row],[15-mar]]-Casos_PN_CORR[[#This Row],[14-mar]]</f>
        <v>0</v>
      </c>
      <c r="L228">
        <f>+Casos_PN_CORR[[#This Row],[16-mar]]-Casos_PN_CORR[[#This Row],[15-mar]]</f>
        <v>0</v>
      </c>
      <c r="M228">
        <f>+Casos_PN_CORR[[#This Row],[17-mar]]-Casos_PN_CORR[[#This Row],[16-mar]]</f>
        <v>0</v>
      </c>
      <c r="N228">
        <f>+Casos_PN_CORR[[#This Row],[18-mar]]-Casos_PN_CORR[[#This Row],[17-mar]]</f>
        <v>0</v>
      </c>
      <c r="O228">
        <f>+Casos_PN_CORR[[#This Row],[19-mar]]-Casos_PN_CORR[[#This Row],[18-mar]]</f>
        <v>0</v>
      </c>
      <c r="P228">
        <f>+Casos_PN_CORR[[#This Row],[20-mar]]-Casos_PN_CORR[[#This Row],[19-mar]]</f>
        <v>0</v>
      </c>
      <c r="Q228">
        <f>+Casos_PN_CORR[[#This Row],[21-mar]]-Casos_PN_CORR[[#This Row],[20-mar]]</f>
        <v>0</v>
      </c>
      <c r="R228">
        <f>+Casos_PN_CORR[[#This Row],[22-mar]]-Casos_PN_CORR[[#This Row],[21-mar]]</f>
        <v>0</v>
      </c>
      <c r="S228">
        <f>+Casos_PN_CORR[[#This Row],[23-mar]]-Casos_PN_CORR[[#This Row],[22-mar]]</f>
        <v>0</v>
      </c>
      <c r="T228">
        <f>+Casos_PN_CORR[[#This Row],[24-mar]]-Casos_PN_CORR[[#This Row],[23-mar]]</f>
        <v>0</v>
      </c>
      <c r="U228">
        <f>+Casos_PN_CORR[[#This Row],[25-mar]]-Casos_PN_CORR[[#This Row],[24-mar]]</f>
        <v>0</v>
      </c>
      <c r="V228">
        <f>+Casos_PN_CORR[[#This Row],[26-mar]]-Casos_PN_CORR[[#This Row],[25-mar]]</f>
        <v>0</v>
      </c>
      <c r="W228">
        <f>+Casos_PN_CORR[[#This Row],[27-mar]]-Casos_PN_CORR[[#This Row],[26-mar]]</f>
        <v>0</v>
      </c>
      <c r="X228">
        <f>+Casos_PN_CORR[[#This Row],[28-mar]]-Casos_PN_CORR[[#This Row],[27-mar]]</f>
        <v>0</v>
      </c>
      <c r="Y228">
        <f>+Casos_PN_CORR[[#This Row],[29-mar]]-Casos_PN_CORR[[#This Row],[28-mar]]</f>
        <v>0</v>
      </c>
      <c r="Z228">
        <f>+Casos_PN_CORR[[#This Row],[30-mar]]-Casos_PN_CORR[[#This Row],[29-mar]]</f>
        <v>0</v>
      </c>
      <c r="AA228">
        <f>+Casos_PN_CORR[[#This Row],[31-mar]]-Casos_PN_CORR[[#This Row],[30-mar]]</f>
        <v>0</v>
      </c>
      <c r="AB228">
        <f>+Casos_PN_CORR[[#This Row],[1-abr]]-Casos_PN_CORR[[#This Row],[31-mar]]</f>
        <v>0</v>
      </c>
      <c r="AC228">
        <f>+Casos_PN_CORR[[#This Row],[2-abr]]-Casos_PN_CORR[[#This Row],[1-abr]]</f>
        <v>0</v>
      </c>
      <c r="AD228">
        <f>+Casos_PN_CORR[[#This Row],[3-abr]]-Casos_PN_CORR[[#This Row],[2-abr]]</f>
        <v>0</v>
      </c>
      <c r="AE228">
        <f>+Casos_PN_CORR[[#This Row],[4-abr]]-Casos_PN_CORR[[#This Row],[3-abr]]</f>
        <v>0</v>
      </c>
      <c r="AF228">
        <f>+Casos_PN_CORR[[#This Row],[5-abr]]-Casos_PN_CORR[[#This Row],[4-abr]]</f>
        <v>0</v>
      </c>
      <c r="AG228">
        <f>+Casos_PN_CORR[[#This Row],[6-abr]]-Casos_PN_CORR[[#This Row],[5-abr]]</f>
        <v>0</v>
      </c>
      <c r="AH228">
        <f>+Casos_PN_CORR[[#This Row],[7-abr]]-Casos_PN_CORR[[#This Row],[6-abr]]</f>
        <v>0</v>
      </c>
      <c r="AI228">
        <f>+Casos_PN_CORR[[#This Row],[8-abr]]-Casos_PN_CORR[[#This Row],[7-abr]]</f>
        <v>0</v>
      </c>
      <c r="AJ228">
        <f>+Casos_PN_CORR[[#This Row],[9-abr]]-Casos_PN_CORR[[#This Row],[8-abr]]</f>
        <v>0</v>
      </c>
      <c r="AK228">
        <f>+Casos_PN_CORR[[#This Row],[10-abr]]-Casos_PN_CORR[[#This Row],[9-abr]]</f>
        <v>0</v>
      </c>
      <c r="AL228">
        <f>+Casos_PN_CORR[[#This Row],[11-abr]]-Casos_PN_CORR[[#This Row],[10-abr]]</f>
        <v>0</v>
      </c>
      <c r="AM228">
        <f>+Casos_PN_CORR[[#This Row],[12-abr]]-Casos_PN_CORR[[#This Row],[11-abr]]</f>
        <v>0</v>
      </c>
      <c r="AN228">
        <f>+Casos_PN_CORR[[#This Row],[13-abr]]-Casos_PN_CORR[[#This Row],[12-abr]]</f>
        <v>0</v>
      </c>
      <c r="AO228">
        <f>+Casos_PN_CORR[[#This Row],[14-abr]]-Casos_PN_CORR[[#This Row],[13-abr]]</f>
        <v>0</v>
      </c>
      <c r="AP228">
        <f>+Casos_PN_CORR[[#This Row],[15-abr]]-Casos_PN_CORR[[#This Row],[14-abr]]</f>
        <v>0</v>
      </c>
      <c r="AQ228">
        <f>+Casos_PN_CORR[[#This Row],[16-abr]]-Casos_PN_CORR[[#This Row],[15-abr]]</f>
        <v>0</v>
      </c>
      <c r="AR228">
        <f>+Casos_PN_CORR[[#This Row],[17-abr]]-Casos_PN_CORR[[#This Row],[16-abr]]</f>
        <v>0</v>
      </c>
      <c r="AS228">
        <f>+Casos_PN_CORR[[#This Row],[18-abr]]-Casos_PN_CORR[[#This Row],[17-abr]]</f>
        <v>0</v>
      </c>
      <c r="AT228">
        <f>+Casos_PN_CORR[[#This Row],[19-abr]]-Casos_PN_CORR[[#This Row],[18-abr]]</f>
        <v>0</v>
      </c>
      <c r="AU228">
        <f>+Casos_PN_CORR[[#This Row],[20-abr]]-Casos_PN_CORR[[#This Row],[19-abr]]</f>
        <v>0</v>
      </c>
      <c r="AV228">
        <f>+Casos_PN_CORR[[#This Row],[21-abr]]-Casos_PN_CORR[[#This Row],[20-abr]]</f>
        <v>0</v>
      </c>
      <c r="AW228">
        <f>+Casos_PN_CORR[[#This Row],[22-abr]]-Casos_PN_CORR[[#This Row],[21-abr]]</f>
        <v>0</v>
      </c>
      <c r="AX228">
        <f>+Casos_PN_CORR[[#This Row],[23-abr]]-Casos_PN_CORR[[#This Row],[22-abr]]</f>
        <v>0</v>
      </c>
      <c r="AY228">
        <f>+Casos_PN_CORR[[#This Row],[24-abr]]-Casos_PN_CORR[[#This Row],[23-abr]]</f>
        <v>0</v>
      </c>
      <c r="AZ228">
        <f>+Casos_PN_CORR[[#This Row],[25-abr]]-Casos_PN_CORR[[#This Row],[24-abr]]</f>
        <v>0</v>
      </c>
      <c r="BA228">
        <f>+Casos_PN_CORR[[#This Row],[26-abr]]-Casos_PN_CORR[[#This Row],[25-abr]]</f>
        <v>0</v>
      </c>
      <c r="BB228">
        <f>+Casos_PN_CORR[[#This Row],[27-abr]]-Casos_PN_CORR[[#This Row],[26-abr]]</f>
        <v>0</v>
      </c>
      <c r="BC228">
        <f>+Casos_PN_CORR[[#This Row],[28-abr]]-Casos_PN_CORR[[#This Row],[27-abr]]</f>
        <v>0</v>
      </c>
      <c r="BD228">
        <f>+Casos_PN_CORR[[#This Row],[29-abr]]-Casos_PN_CORR[[#This Row],[28-abr]]</f>
        <v>0</v>
      </c>
      <c r="BE228">
        <f>+Casos_PN_CORR[[#This Row],[30-abr]]-Casos_PN_CORR[[#This Row],[29-abr]]</f>
        <v>0</v>
      </c>
      <c r="BF228">
        <f>+Casos_PN_CORR[[#This Row],[1-may]]-Casos_PN_CORR[[#This Row],[30-abr]]</f>
        <v>0</v>
      </c>
      <c r="BG228">
        <f>+Casos_PN_CORR[[#This Row],[2-may]]-Casos_PN_CORR[[#This Row],[1-may]]</f>
        <v>0</v>
      </c>
      <c r="BH228">
        <f>+Casos_PN_CORR[[#This Row],[3-may]]-Casos_PN_CORR[[#This Row],[2-may]]</f>
        <v>0</v>
      </c>
      <c r="BI228">
        <f>+Casos_PN_CORR[[#This Row],[4-may]]-Casos_PN_CORR[[#This Row],[3-may]]</f>
        <v>0</v>
      </c>
      <c r="BJ228">
        <f>+Casos_PN_CORR[[#This Row],[5-may]]-Casos_PN_CORR[[#This Row],[4-may]]</f>
        <v>0</v>
      </c>
      <c r="BK228">
        <f>+Casos_PN_CORR[[#This Row],[6-may]]-Casos_PN_CORR[[#This Row],[5-may]]</f>
        <v>0</v>
      </c>
      <c r="BL228">
        <f>+Casos_PN_CORR[[#This Row],[7-may]]-Casos_PN_CORR[[#This Row],[6-may]]</f>
        <v>0</v>
      </c>
      <c r="BM228">
        <f>+Casos_PN_CORR[[#This Row],[8-may]]-Casos_PN_CORR[[#This Row],[7-may]]</f>
        <v>0</v>
      </c>
      <c r="BN228">
        <f>+Casos_PN_CORR[[#This Row],[9-may]]-Casos_PN_CORR[[#This Row],[8-may]]</f>
        <v>0</v>
      </c>
      <c r="BO228">
        <f>+Casos_PN_CORR[[#This Row],[10-may]]-Casos_PN_CORR[[#This Row],[9-may]]</f>
        <v>0</v>
      </c>
      <c r="BP228">
        <f>+Casos_PN_CORR[[#This Row],[11-may]]-Casos_PN_CORR[[#This Row],[10-may]]</f>
        <v>0</v>
      </c>
      <c r="BQ228">
        <f>+Casos_PN_CORR[[#This Row],[12-may]]-Casos_PN_CORR[[#This Row],[11-may]]</f>
        <v>0</v>
      </c>
      <c r="BR228">
        <f>+Casos_PN_CORR[[#This Row],[13-may]]-Casos_PN_CORR[[#This Row],[12-may]]</f>
        <v>0</v>
      </c>
      <c r="BS228">
        <f>+Casos_PN_CORR[[#This Row],[14-may]]-Casos_PN_CORR[[#This Row],[13-may]]</f>
        <v>0</v>
      </c>
      <c r="BT228">
        <f>+Casos_PN_CORR[[#This Row],[15-may]]-Casos_PN_CORR[[#This Row],[14-may]]</f>
        <v>0</v>
      </c>
      <c r="BU228">
        <f>+Casos_PN_CORR[[#This Row],[16-may]]-Casos_PN_CORR[[#This Row],[15-may]]</f>
        <v>0</v>
      </c>
      <c r="BV228">
        <f>+Casos_PN_CORR[[#This Row],[17-may]]-Casos_PN_CORR[[#This Row],[16-may]]</f>
        <v>0</v>
      </c>
      <c r="BW228">
        <f>+Casos_PN_CORR[[#This Row],[18-may]]-Casos_PN_CORR[[#This Row],[17-may]]</f>
        <v>0</v>
      </c>
      <c r="BX228">
        <f>+Casos_PN_CORR[[#This Row],[19-may]]-Casos_PN_CORR[[#This Row],[18-may]]</f>
        <v>0</v>
      </c>
      <c r="BY228">
        <f>+Casos_PN_CORR[[#This Row],[20-may]]-Casos_PN_CORR[[#This Row],[19-may]]</f>
        <v>0</v>
      </c>
      <c r="BZ228">
        <f>+Casos_PN_CORR[[#This Row],[21-may]]-Casos_PN_CORR[[#This Row],[20-may]]</f>
        <v>0</v>
      </c>
      <c r="CA228">
        <f>+Casos_PN_CORR[[#This Row],[22-may]]-Casos_PN_CORR[[#This Row],[21-may]]</f>
        <v>0</v>
      </c>
      <c r="CB228">
        <f>+Casos_PN_CORR[[#This Row],[23-may]]-Casos_PN_CORR[[#This Row],[22-may]]</f>
        <v>0</v>
      </c>
      <c r="CC228">
        <f>+Casos_PN_CORR[[#This Row],[24-may]]-Casos_PN_CORR[[#This Row],[23-may]]</f>
        <v>0</v>
      </c>
      <c r="CD228">
        <f>+Casos_PN_CORR[[#This Row],[25-may]]-Casos_PN_CORR[[#This Row],[24-may]]</f>
        <v>0</v>
      </c>
      <c r="CE228">
        <f>+Casos_PN_CORR[[#This Row],[26-may]]-Casos_PN_CORR[[#This Row],[25-may]]</f>
        <v>0</v>
      </c>
      <c r="CF228">
        <f>+Casos_PN_CORR[[#This Row],[27-may]]-Casos_PN_CORR[[#This Row],[26-may]]</f>
        <v>0</v>
      </c>
      <c r="CG228">
        <f>+Casos_PN_CORR[[#This Row],[28-may]]-Casos_PN_CORR[[#This Row],[27-may]]</f>
        <v>0</v>
      </c>
      <c r="CH228">
        <f>+Casos_PN_CORR[[#This Row],[29-may]]-Casos_PN_CORR[[#This Row],[28-may]]</f>
        <v>0</v>
      </c>
      <c r="CI228">
        <f>+Casos_PN_CORR[[#This Row],[30-may]]-Casos_PN_CORR[[#This Row],[29-may]]</f>
        <v>0</v>
      </c>
      <c r="CJ228">
        <f>+Casos_PN_CORR[[#This Row],[31-may]]-Casos_PN_CORR[[#This Row],[30-may]]</f>
        <v>0</v>
      </c>
      <c r="CK228">
        <f>+Casos_PN_CORR[[#This Row],[1-jun]]-Casos_PN_CORR[[#This Row],[31-may]]</f>
        <v>0</v>
      </c>
      <c r="CL228">
        <f>+Casos_PN_CORR[[#This Row],[2-jun]]-Casos_PN_CORR[[#This Row],[1-jun]]</f>
        <v>0</v>
      </c>
      <c r="CM228">
        <f>+Casos_PN_CORR[[#This Row],[3-jun]]-Casos_PN_CORR[[#This Row],[2-jun]]</f>
        <v>0</v>
      </c>
      <c r="CN228">
        <f>+Casos_PN_CORR[[#This Row],[4-jun]]-Casos_PN_CORR[[#This Row],[3-jun]]</f>
        <v>0</v>
      </c>
      <c r="CO228">
        <f>+Casos_PN_CORR[[#This Row],[5-jun]]-Casos_PN_CORR[[#This Row],[4-jun]]</f>
        <v>0</v>
      </c>
      <c r="CP228">
        <f>+Casos_PN_CORR[[#This Row],[6-jun]]-Casos_PN_CORR[[#This Row],[5-jun]]</f>
        <v>0</v>
      </c>
    </row>
    <row r="229" spans="1:94">
      <c r="A229">
        <v>120511</v>
      </c>
      <c r="B229" s="2" t="s">
        <v>104</v>
      </c>
      <c r="C229" s="2" t="s">
        <v>105</v>
      </c>
      <c r="D229" s="2" t="s">
        <v>385</v>
      </c>
      <c r="E229" s="4">
        <f t="shared" si="3"/>
        <v>0</v>
      </c>
      <c r="F229">
        <f>+Casos_PN_CORR[[#This Row],[10-mar]]</f>
        <v>0</v>
      </c>
      <c r="G229">
        <f>+Casos_PN_CORR[[#This Row],[11-mar]]-Casos_PN_CORR[[#This Row],[10-mar]]</f>
        <v>0</v>
      </c>
      <c r="H229">
        <f>+Casos_PN_CORR[[#This Row],[12-mar]]-Casos_PN_CORR[[#This Row],[11-mar]]</f>
        <v>0</v>
      </c>
      <c r="I229">
        <f>+Casos_PN_CORR[[#This Row],[13-mar]]-Casos_PN_CORR[[#This Row],[12-mar]]</f>
        <v>0</v>
      </c>
      <c r="J229">
        <f>+Casos_PN_CORR[[#This Row],[14-mar]]-Casos_PN_CORR[[#This Row],[13-mar]]</f>
        <v>0</v>
      </c>
      <c r="K229">
        <f>+Casos_PN_CORR[[#This Row],[15-mar]]-Casos_PN_CORR[[#This Row],[14-mar]]</f>
        <v>0</v>
      </c>
      <c r="L229">
        <f>+Casos_PN_CORR[[#This Row],[16-mar]]-Casos_PN_CORR[[#This Row],[15-mar]]</f>
        <v>0</v>
      </c>
      <c r="M229">
        <f>+Casos_PN_CORR[[#This Row],[17-mar]]-Casos_PN_CORR[[#This Row],[16-mar]]</f>
        <v>0</v>
      </c>
      <c r="N229">
        <f>+Casos_PN_CORR[[#This Row],[18-mar]]-Casos_PN_CORR[[#This Row],[17-mar]]</f>
        <v>0</v>
      </c>
      <c r="O229">
        <f>+Casos_PN_CORR[[#This Row],[19-mar]]-Casos_PN_CORR[[#This Row],[18-mar]]</f>
        <v>0</v>
      </c>
      <c r="P229">
        <f>+Casos_PN_CORR[[#This Row],[20-mar]]-Casos_PN_CORR[[#This Row],[19-mar]]</f>
        <v>0</v>
      </c>
      <c r="Q229">
        <f>+Casos_PN_CORR[[#This Row],[21-mar]]-Casos_PN_CORR[[#This Row],[20-mar]]</f>
        <v>0</v>
      </c>
      <c r="R229">
        <f>+Casos_PN_CORR[[#This Row],[22-mar]]-Casos_PN_CORR[[#This Row],[21-mar]]</f>
        <v>0</v>
      </c>
      <c r="S229">
        <f>+Casos_PN_CORR[[#This Row],[23-mar]]-Casos_PN_CORR[[#This Row],[22-mar]]</f>
        <v>0</v>
      </c>
      <c r="T229">
        <f>+Casos_PN_CORR[[#This Row],[24-mar]]-Casos_PN_CORR[[#This Row],[23-mar]]</f>
        <v>0</v>
      </c>
      <c r="U229">
        <f>+Casos_PN_CORR[[#This Row],[25-mar]]-Casos_PN_CORR[[#This Row],[24-mar]]</f>
        <v>0</v>
      </c>
      <c r="V229">
        <f>+Casos_PN_CORR[[#This Row],[26-mar]]-Casos_PN_CORR[[#This Row],[25-mar]]</f>
        <v>0</v>
      </c>
      <c r="W229">
        <f>+Casos_PN_CORR[[#This Row],[27-mar]]-Casos_PN_CORR[[#This Row],[26-mar]]</f>
        <v>0</v>
      </c>
      <c r="X229">
        <f>+Casos_PN_CORR[[#This Row],[28-mar]]-Casos_PN_CORR[[#This Row],[27-mar]]</f>
        <v>0</v>
      </c>
      <c r="Y229">
        <f>+Casos_PN_CORR[[#This Row],[29-mar]]-Casos_PN_CORR[[#This Row],[28-mar]]</f>
        <v>0</v>
      </c>
      <c r="Z229">
        <f>+Casos_PN_CORR[[#This Row],[30-mar]]-Casos_PN_CORR[[#This Row],[29-mar]]</f>
        <v>0</v>
      </c>
      <c r="AA229">
        <f>+Casos_PN_CORR[[#This Row],[31-mar]]-Casos_PN_CORR[[#This Row],[30-mar]]</f>
        <v>0</v>
      </c>
      <c r="AB229">
        <f>+Casos_PN_CORR[[#This Row],[1-abr]]-Casos_PN_CORR[[#This Row],[31-mar]]</f>
        <v>0</v>
      </c>
      <c r="AC229">
        <f>+Casos_PN_CORR[[#This Row],[2-abr]]-Casos_PN_CORR[[#This Row],[1-abr]]</f>
        <v>0</v>
      </c>
      <c r="AD229">
        <f>+Casos_PN_CORR[[#This Row],[3-abr]]-Casos_PN_CORR[[#This Row],[2-abr]]</f>
        <v>0</v>
      </c>
      <c r="AE229">
        <f>+Casos_PN_CORR[[#This Row],[4-abr]]-Casos_PN_CORR[[#This Row],[3-abr]]</f>
        <v>0</v>
      </c>
      <c r="AF229">
        <f>+Casos_PN_CORR[[#This Row],[5-abr]]-Casos_PN_CORR[[#This Row],[4-abr]]</f>
        <v>0</v>
      </c>
      <c r="AG229">
        <f>+Casos_PN_CORR[[#This Row],[6-abr]]-Casos_PN_CORR[[#This Row],[5-abr]]</f>
        <v>0</v>
      </c>
      <c r="AH229">
        <f>+Casos_PN_CORR[[#This Row],[7-abr]]-Casos_PN_CORR[[#This Row],[6-abr]]</f>
        <v>0</v>
      </c>
      <c r="AI229">
        <f>+Casos_PN_CORR[[#This Row],[8-abr]]-Casos_PN_CORR[[#This Row],[7-abr]]</f>
        <v>0</v>
      </c>
      <c r="AJ229">
        <f>+Casos_PN_CORR[[#This Row],[9-abr]]-Casos_PN_CORR[[#This Row],[8-abr]]</f>
        <v>0</v>
      </c>
      <c r="AK229">
        <f>+Casos_PN_CORR[[#This Row],[10-abr]]-Casos_PN_CORR[[#This Row],[9-abr]]</f>
        <v>0</v>
      </c>
      <c r="AL229">
        <f>+Casos_PN_CORR[[#This Row],[11-abr]]-Casos_PN_CORR[[#This Row],[10-abr]]</f>
        <v>0</v>
      </c>
      <c r="AM229">
        <f>+Casos_PN_CORR[[#This Row],[12-abr]]-Casos_PN_CORR[[#This Row],[11-abr]]</f>
        <v>0</v>
      </c>
      <c r="AN229">
        <f>+Casos_PN_CORR[[#This Row],[13-abr]]-Casos_PN_CORR[[#This Row],[12-abr]]</f>
        <v>0</v>
      </c>
      <c r="AO229">
        <f>+Casos_PN_CORR[[#This Row],[14-abr]]-Casos_PN_CORR[[#This Row],[13-abr]]</f>
        <v>0</v>
      </c>
      <c r="AP229">
        <f>+Casos_PN_CORR[[#This Row],[15-abr]]-Casos_PN_CORR[[#This Row],[14-abr]]</f>
        <v>0</v>
      </c>
      <c r="AQ229">
        <f>+Casos_PN_CORR[[#This Row],[16-abr]]-Casos_PN_CORR[[#This Row],[15-abr]]</f>
        <v>0</v>
      </c>
      <c r="AR229">
        <f>+Casos_PN_CORR[[#This Row],[17-abr]]-Casos_PN_CORR[[#This Row],[16-abr]]</f>
        <v>0</v>
      </c>
      <c r="AS229">
        <f>+Casos_PN_CORR[[#This Row],[18-abr]]-Casos_PN_CORR[[#This Row],[17-abr]]</f>
        <v>0</v>
      </c>
      <c r="AT229">
        <f>+Casos_PN_CORR[[#This Row],[19-abr]]-Casos_PN_CORR[[#This Row],[18-abr]]</f>
        <v>0</v>
      </c>
      <c r="AU229">
        <f>+Casos_PN_CORR[[#This Row],[20-abr]]-Casos_PN_CORR[[#This Row],[19-abr]]</f>
        <v>0</v>
      </c>
      <c r="AV229">
        <f>+Casos_PN_CORR[[#This Row],[21-abr]]-Casos_PN_CORR[[#This Row],[20-abr]]</f>
        <v>0</v>
      </c>
      <c r="AW229">
        <f>+Casos_PN_CORR[[#This Row],[22-abr]]-Casos_PN_CORR[[#This Row],[21-abr]]</f>
        <v>0</v>
      </c>
      <c r="AX229">
        <f>+Casos_PN_CORR[[#This Row],[23-abr]]-Casos_PN_CORR[[#This Row],[22-abr]]</f>
        <v>0</v>
      </c>
      <c r="AY229">
        <f>+Casos_PN_CORR[[#This Row],[24-abr]]-Casos_PN_CORR[[#This Row],[23-abr]]</f>
        <v>0</v>
      </c>
      <c r="AZ229">
        <f>+Casos_PN_CORR[[#This Row],[25-abr]]-Casos_PN_CORR[[#This Row],[24-abr]]</f>
        <v>0</v>
      </c>
      <c r="BA229">
        <f>+Casos_PN_CORR[[#This Row],[26-abr]]-Casos_PN_CORR[[#This Row],[25-abr]]</f>
        <v>0</v>
      </c>
      <c r="BB229">
        <f>+Casos_PN_CORR[[#This Row],[27-abr]]-Casos_PN_CORR[[#This Row],[26-abr]]</f>
        <v>0</v>
      </c>
      <c r="BC229">
        <f>+Casos_PN_CORR[[#This Row],[28-abr]]-Casos_PN_CORR[[#This Row],[27-abr]]</f>
        <v>0</v>
      </c>
      <c r="BD229">
        <f>+Casos_PN_CORR[[#This Row],[29-abr]]-Casos_PN_CORR[[#This Row],[28-abr]]</f>
        <v>0</v>
      </c>
      <c r="BE229">
        <f>+Casos_PN_CORR[[#This Row],[30-abr]]-Casos_PN_CORR[[#This Row],[29-abr]]</f>
        <v>0</v>
      </c>
      <c r="BF229">
        <f>+Casos_PN_CORR[[#This Row],[1-may]]-Casos_PN_CORR[[#This Row],[30-abr]]</f>
        <v>0</v>
      </c>
      <c r="BG229">
        <f>+Casos_PN_CORR[[#This Row],[2-may]]-Casos_PN_CORR[[#This Row],[1-may]]</f>
        <v>0</v>
      </c>
      <c r="BH229">
        <f>+Casos_PN_CORR[[#This Row],[3-may]]-Casos_PN_CORR[[#This Row],[2-may]]</f>
        <v>0</v>
      </c>
      <c r="BI229">
        <f>+Casos_PN_CORR[[#This Row],[4-may]]-Casos_PN_CORR[[#This Row],[3-may]]</f>
        <v>0</v>
      </c>
      <c r="BJ229">
        <f>+Casos_PN_CORR[[#This Row],[5-may]]-Casos_PN_CORR[[#This Row],[4-may]]</f>
        <v>0</v>
      </c>
      <c r="BK229">
        <f>+Casos_PN_CORR[[#This Row],[6-may]]-Casos_PN_CORR[[#This Row],[5-may]]</f>
        <v>0</v>
      </c>
      <c r="BL229">
        <f>+Casos_PN_CORR[[#This Row],[7-may]]-Casos_PN_CORR[[#This Row],[6-may]]</f>
        <v>0</v>
      </c>
      <c r="BM229">
        <f>+Casos_PN_CORR[[#This Row],[8-may]]-Casos_PN_CORR[[#This Row],[7-may]]</f>
        <v>0</v>
      </c>
      <c r="BN229">
        <f>+Casos_PN_CORR[[#This Row],[9-may]]-Casos_PN_CORR[[#This Row],[8-may]]</f>
        <v>0</v>
      </c>
      <c r="BO229">
        <f>+Casos_PN_CORR[[#This Row],[10-may]]-Casos_PN_CORR[[#This Row],[9-may]]</f>
        <v>0</v>
      </c>
      <c r="BP229">
        <f>+Casos_PN_CORR[[#This Row],[11-may]]-Casos_PN_CORR[[#This Row],[10-may]]</f>
        <v>0</v>
      </c>
      <c r="BQ229">
        <f>+Casos_PN_CORR[[#This Row],[12-may]]-Casos_PN_CORR[[#This Row],[11-may]]</f>
        <v>0</v>
      </c>
      <c r="BR229">
        <f>+Casos_PN_CORR[[#This Row],[13-may]]-Casos_PN_CORR[[#This Row],[12-may]]</f>
        <v>0</v>
      </c>
      <c r="BS229">
        <f>+Casos_PN_CORR[[#This Row],[14-may]]-Casos_PN_CORR[[#This Row],[13-may]]</f>
        <v>0</v>
      </c>
      <c r="BT229">
        <f>+Casos_PN_CORR[[#This Row],[15-may]]-Casos_PN_CORR[[#This Row],[14-may]]</f>
        <v>0</v>
      </c>
      <c r="BU229">
        <f>+Casos_PN_CORR[[#This Row],[16-may]]-Casos_PN_CORR[[#This Row],[15-may]]</f>
        <v>0</v>
      </c>
      <c r="BV229">
        <f>+Casos_PN_CORR[[#This Row],[17-may]]-Casos_PN_CORR[[#This Row],[16-may]]</f>
        <v>0</v>
      </c>
      <c r="BW229">
        <f>+Casos_PN_CORR[[#This Row],[18-may]]-Casos_PN_CORR[[#This Row],[17-may]]</f>
        <v>0</v>
      </c>
      <c r="BX229">
        <f>+Casos_PN_CORR[[#This Row],[19-may]]-Casos_PN_CORR[[#This Row],[18-may]]</f>
        <v>0</v>
      </c>
      <c r="BY229">
        <f>+Casos_PN_CORR[[#This Row],[20-may]]-Casos_PN_CORR[[#This Row],[19-may]]</f>
        <v>0</v>
      </c>
      <c r="BZ229">
        <f>+Casos_PN_CORR[[#This Row],[21-may]]-Casos_PN_CORR[[#This Row],[20-may]]</f>
        <v>0</v>
      </c>
      <c r="CA229">
        <f>+Casos_PN_CORR[[#This Row],[22-may]]-Casos_PN_CORR[[#This Row],[21-may]]</f>
        <v>0</v>
      </c>
      <c r="CB229">
        <f>+Casos_PN_CORR[[#This Row],[23-may]]-Casos_PN_CORR[[#This Row],[22-may]]</f>
        <v>0</v>
      </c>
      <c r="CC229">
        <f>+Casos_PN_CORR[[#This Row],[24-may]]-Casos_PN_CORR[[#This Row],[23-may]]</f>
        <v>0</v>
      </c>
      <c r="CD229">
        <f>+Casos_PN_CORR[[#This Row],[25-may]]-Casos_PN_CORR[[#This Row],[24-may]]</f>
        <v>0</v>
      </c>
      <c r="CE229">
        <f>+Casos_PN_CORR[[#This Row],[26-may]]-Casos_PN_CORR[[#This Row],[25-may]]</f>
        <v>0</v>
      </c>
      <c r="CF229">
        <f>+Casos_PN_CORR[[#This Row],[27-may]]-Casos_PN_CORR[[#This Row],[26-may]]</f>
        <v>0</v>
      </c>
      <c r="CG229">
        <f>+Casos_PN_CORR[[#This Row],[28-may]]-Casos_PN_CORR[[#This Row],[27-may]]</f>
        <v>0</v>
      </c>
      <c r="CH229">
        <f>+Casos_PN_CORR[[#This Row],[29-may]]-Casos_PN_CORR[[#This Row],[28-may]]</f>
        <v>0</v>
      </c>
      <c r="CI229">
        <f>+Casos_PN_CORR[[#This Row],[30-may]]-Casos_PN_CORR[[#This Row],[29-may]]</f>
        <v>0</v>
      </c>
      <c r="CJ229">
        <f>+Casos_PN_CORR[[#This Row],[31-may]]-Casos_PN_CORR[[#This Row],[30-may]]</f>
        <v>0</v>
      </c>
      <c r="CK229">
        <f>+Casos_PN_CORR[[#This Row],[1-jun]]-Casos_PN_CORR[[#This Row],[31-may]]</f>
        <v>0</v>
      </c>
      <c r="CL229">
        <f>+Casos_PN_CORR[[#This Row],[2-jun]]-Casos_PN_CORR[[#This Row],[1-jun]]</f>
        <v>0</v>
      </c>
      <c r="CM229">
        <f>+Casos_PN_CORR[[#This Row],[3-jun]]-Casos_PN_CORR[[#This Row],[2-jun]]</f>
        <v>0</v>
      </c>
      <c r="CN229">
        <f>+Casos_PN_CORR[[#This Row],[4-jun]]-Casos_PN_CORR[[#This Row],[3-jun]]</f>
        <v>0</v>
      </c>
      <c r="CO229">
        <f>+Casos_PN_CORR[[#This Row],[5-jun]]-Casos_PN_CORR[[#This Row],[4-jun]]</f>
        <v>0</v>
      </c>
      <c r="CP229">
        <f>+Casos_PN_CORR[[#This Row],[6-jun]]-Casos_PN_CORR[[#This Row],[5-jun]]</f>
        <v>0</v>
      </c>
    </row>
    <row r="230" spans="1:94">
      <c r="A230">
        <v>40903</v>
      </c>
      <c r="B230" s="2" t="s">
        <v>115</v>
      </c>
      <c r="C230" s="2" t="s">
        <v>374</v>
      </c>
      <c r="D230" s="2" t="s">
        <v>386</v>
      </c>
      <c r="E230" s="4">
        <f t="shared" si="3"/>
        <v>0</v>
      </c>
      <c r="F230">
        <f>+Casos_PN_CORR[[#This Row],[10-mar]]</f>
        <v>0</v>
      </c>
      <c r="G230">
        <f>+Casos_PN_CORR[[#This Row],[11-mar]]-Casos_PN_CORR[[#This Row],[10-mar]]</f>
        <v>0</v>
      </c>
      <c r="H230">
        <f>+Casos_PN_CORR[[#This Row],[12-mar]]-Casos_PN_CORR[[#This Row],[11-mar]]</f>
        <v>0</v>
      </c>
      <c r="I230">
        <f>+Casos_PN_CORR[[#This Row],[13-mar]]-Casos_PN_CORR[[#This Row],[12-mar]]</f>
        <v>0</v>
      </c>
      <c r="J230">
        <f>+Casos_PN_CORR[[#This Row],[14-mar]]-Casos_PN_CORR[[#This Row],[13-mar]]</f>
        <v>0</v>
      </c>
      <c r="K230">
        <f>+Casos_PN_CORR[[#This Row],[15-mar]]-Casos_PN_CORR[[#This Row],[14-mar]]</f>
        <v>0</v>
      </c>
      <c r="L230">
        <f>+Casos_PN_CORR[[#This Row],[16-mar]]-Casos_PN_CORR[[#This Row],[15-mar]]</f>
        <v>0</v>
      </c>
      <c r="M230">
        <f>+Casos_PN_CORR[[#This Row],[17-mar]]-Casos_PN_CORR[[#This Row],[16-mar]]</f>
        <v>0</v>
      </c>
      <c r="N230">
        <f>+Casos_PN_CORR[[#This Row],[18-mar]]-Casos_PN_CORR[[#This Row],[17-mar]]</f>
        <v>0</v>
      </c>
      <c r="O230">
        <f>+Casos_PN_CORR[[#This Row],[19-mar]]-Casos_PN_CORR[[#This Row],[18-mar]]</f>
        <v>0</v>
      </c>
      <c r="P230">
        <f>+Casos_PN_CORR[[#This Row],[20-mar]]-Casos_PN_CORR[[#This Row],[19-mar]]</f>
        <v>0</v>
      </c>
      <c r="Q230">
        <f>+Casos_PN_CORR[[#This Row],[21-mar]]-Casos_PN_CORR[[#This Row],[20-mar]]</f>
        <v>0</v>
      </c>
      <c r="R230">
        <f>+Casos_PN_CORR[[#This Row],[22-mar]]-Casos_PN_CORR[[#This Row],[21-mar]]</f>
        <v>0</v>
      </c>
      <c r="S230">
        <f>+Casos_PN_CORR[[#This Row],[23-mar]]-Casos_PN_CORR[[#This Row],[22-mar]]</f>
        <v>0</v>
      </c>
      <c r="T230">
        <f>+Casos_PN_CORR[[#This Row],[24-mar]]-Casos_PN_CORR[[#This Row],[23-mar]]</f>
        <v>0</v>
      </c>
      <c r="U230">
        <f>+Casos_PN_CORR[[#This Row],[25-mar]]-Casos_PN_CORR[[#This Row],[24-mar]]</f>
        <v>0</v>
      </c>
      <c r="V230">
        <f>+Casos_PN_CORR[[#This Row],[26-mar]]-Casos_PN_CORR[[#This Row],[25-mar]]</f>
        <v>0</v>
      </c>
      <c r="W230">
        <f>+Casos_PN_CORR[[#This Row],[27-mar]]-Casos_PN_CORR[[#This Row],[26-mar]]</f>
        <v>0</v>
      </c>
      <c r="X230">
        <f>+Casos_PN_CORR[[#This Row],[28-mar]]-Casos_PN_CORR[[#This Row],[27-mar]]</f>
        <v>0</v>
      </c>
      <c r="Y230">
        <f>+Casos_PN_CORR[[#This Row],[29-mar]]-Casos_PN_CORR[[#This Row],[28-mar]]</f>
        <v>0</v>
      </c>
      <c r="Z230">
        <f>+Casos_PN_CORR[[#This Row],[30-mar]]-Casos_PN_CORR[[#This Row],[29-mar]]</f>
        <v>0</v>
      </c>
      <c r="AA230">
        <f>+Casos_PN_CORR[[#This Row],[31-mar]]-Casos_PN_CORR[[#This Row],[30-mar]]</f>
        <v>0</v>
      </c>
      <c r="AB230">
        <f>+Casos_PN_CORR[[#This Row],[1-abr]]-Casos_PN_CORR[[#This Row],[31-mar]]</f>
        <v>0</v>
      </c>
      <c r="AC230">
        <f>+Casos_PN_CORR[[#This Row],[2-abr]]-Casos_PN_CORR[[#This Row],[1-abr]]</f>
        <v>0</v>
      </c>
      <c r="AD230">
        <f>+Casos_PN_CORR[[#This Row],[3-abr]]-Casos_PN_CORR[[#This Row],[2-abr]]</f>
        <v>0</v>
      </c>
      <c r="AE230">
        <f>+Casos_PN_CORR[[#This Row],[4-abr]]-Casos_PN_CORR[[#This Row],[3-abr]]</f>
        <v>0</v>
      </c>
      <c r="AF230">
        <f>+Casos_PN_CORR[[#This Row],[5-abr]]-Casos_PN_CORR[[#This Row],[4-abr]]</f>
        <v>0</v>
      </c>
      <c r="AG230">
        <f>+Casos_PN_CORR[[#This Row],[6-abr]]-Casos_PN_CORR[[#This Row],[5-abr]]</f>
        <v>0</v>
      </c>
      <c r="AH230">
        <f>+Casos_PN_CORR[[#This Row],[7-abr]]-Casos_PN_CORR[[#This Row],[6-abr]]</f>
        <v>0</v>
      </c>
      <c r="AI230">
        <f>+Casos_PN_CORR[[#This Row],[8-abr]]-Casos_PN_CORR[[#This Row],[7-abr]]</f>
        <v>0</v>
      </c>
      <c r="AJ230">
        <f>+Casos_PN_CORR[[#This Row],[9-abr]]-Casos_PN_CORR[[#This Row],[8-abr]]</f>
        <v>0</v>
      </c>
      <c r="AK230">
        <f>+Casos_PN_CORR[[#This Row],[10-abr]]-Casos_PN_CORR[[#This Row],[9-abr]]</f>
        <v>0</v>
      </c>
      <c r="AL230">
        <f>+Casos_PN_CORR[[#This Row],[11-abr]]-Casos_PN_CORR[[#This Row],[10-abr]]</f>
        <v>0</v>
      </c>
      <c r="AM230">
        <f>+Casos_PN_CORR[[#This Row],[12-abr]]-Casos_PN_CORR[[#This Row],[11-abr]]</f>
        <v>0</v>
      </c>
      <c r="AN230">
        <f>+Casos_PN_CORR[[#This Row],[13-abr]]-Casos_PN_CORR[[#This Row],[12-abr]]</f>
        <v>0</v>
      </c>
      <c r="AO230">
        <f>+Casos_PN_CORR[[#This Row],[14-abr]]-Casos_PN_CORR[[#This Row],[13-abr]]</f>
        <v>0</v>
      </c>
      <c r="AP230">
        <f>+Casos_PN_CORR[[#This Row],[15-abr]]-Casos_PN_CORR[[#This Row],[14-abr]]</f>
        <v>0</v>
      </c>
      <c r="AQ230">
        <f>+Casos_PN_CORR[[#This Row],[16-abr]]-Casos_PN_CORR[[#This Row],[15-abr]]</f>
        <v>0</v>
      </c>
      <c r="AR230">
        <f>+Casos_PN_CORR[[#This Row],[17-abr]]-Casos_PN_CORR[[#This Row],[16-abr]]</f>
        <v>0</v>
      </c>
      <c r="AS230">
        <f>+Casos_PN_CORR[[#This Row],[18-abr]]-Casos_PN_CORR[[#This Row],[17-abr]]</f>
        <v>0</v>
      </c>
      <c r="AT230">
        <f>+Casos_PN_CORR[[#This Row],[19-abr]]-Casos_PN_CORR[[#This Row],[18-abr]]</f>
        <v>0</v>
      </c>
      <c r="AU230">
        <f>+Casos_PN_CORR[[#This Row],[20-abr]]-Casos_PN_CORR[[#This Row],[19-abr]]</f>
        <v>0</v>
      </c>
      <c r="AV230">
        <f>+Casos_PN_CORR[[#This Row],[21-abr]]-Casos_PN_CORR[[#This Row],[20-abr]]</f>
        <v>0</v>
      </c>
      <c r="AW230">
        <f>+Casos_PN_CORR[[#This Row],[22-abr]]-Casos_PN_CORR[[#This Row],[21-abr]]</f>
        <v>0</v>
      </c>
      <c r="AX230">
        <f>+Casos_PN_CORR[[#This Row],[23-abr]]-Casos_PN_CORR[[#This Row],[22-abr]]</f>
        <v>0</v>
      </c>
      <c r="AY230">
        <f>+Casos_PN_CORR[[#This Row],[24-abr]]-Casos_PN_CORR[[#This Row],[23-abr]]</f>
        <v>0</v>
      </c>
      <c r="AZ230">
        <f>+Casos_PN_CORR[[#This Row],[25-abr]]-Casos_PN_CORR[[#This Row],[24-abr]]</f>
        <v>0</v>
      </c>
      <c r="BA230">
        <f>+Casos_PN_CORR[[#This Row],[26-abr]]-Casos_PN_CORR[[#This Row],[25-abr]]</f>
        <v>0</v>
      </c>
      <c r="BB230">
        <f>+Casos_PN_CORR[[#This Row],[27-abr]]-Casos_PN_CORR[[#This Row],[26-abr]]</f>
        <v>0</v>
      </c>
      <c r="BC230">
        <f>+Casos_PN_CORR[[#This Row],[28-abr]]-Casos_PN_CORR[[#This Row],[27-abr]]</f>
        <v>0</v>
      </c>
      <c r="BD230">
        <f>+Casos_PN_CORR[[#This Row],[29-abr]]-Casos_PN_CORR[[#This Row],[28-abr]]</f>
        <v>0</v>
      </c>
      <c r="BE230">
        <f>+Casos_PN_CORR[[#This Row],[30-abr]]-Casos_PN_CORR[[#This Row],[29-abr]]</f>
        <v>0</v>
      </c>
      <c r="BF230">
        <f>+Casos_PN_CORR[[#This Row],[1-may]]-Casos_PN_CORR[[#This Row],[30-abr]]</f>
        <v>0</v>
      </c>
      <c r="BG230">
        <f>+Casos_PN_CORR[[#This Row],[2-may]]-Casos_PN_CORR[[#This Row],[1-may]]</f>
        <v>0</v>
      </c>
      <c r="BH230">
        <f>+Casos_PN_CORR[[#This Row],[3-may]]-Casos_PN_CORR[[#This Row],[2-may]]</f>
        <v>0</v>
      </c>
      <c r="BI230">
        <f>+Casos_PN_CORR[[#This Row],[4-may]]-Casos_PN_CORR[[#This Row],[3-may]]</f>
        <v>0</v>
      </c>
      <c r="BJ230">
        <f>+Casos_PN_CORR[[#This Row],[5-may]]-Casos_PN_CORR[[#This Row],[4-may]]</f>
        <v>0</v>
      </c>
      <c r="BK230">
        <f>+Casos_PN_CORR[[#This Row],[6-may]]-Casos_PN_CORR[[#This Row],[5-may]]</f>
        <v>0</v>
      </c>
      <c r="BL230">
        <f>+Casos_PN_CORR[[#This Row],[7-may]]-Casos_PN_CORR[[#This Row],[6-may]]</f>
        <v>0</v>
      </c>
      <c r="BM230">
        <f>+Casos_PN_CORR[[#This Row],[8-may]]-Casos_PN_CORR[[#This Row],[7-may]]</f>
        <v>0</v>
      </c>
      <c r="BN230">
        <f>+Casos_PN_CORR[[#This Row],[9-may]]-Casos_PN_CORR[[#This Row],[8-may]]</f>
        <v>0</v>
      </c>
      <c r="BO230">
        <f>+Casos_PN_CORR[[#This Row],[10-may]]-Casos_PN_CORR[[#This Row],[9-may]]</f>
        <v>0</v>
      </c>
      <c r="BP230">
        <f>+Casos_PN_CORR[[#This Row],[11-may]]-Casos_PN_CORR[[#This Row],[10-may]]</f>
        <v>0</v>
      </c>
      <c r="BQ230">
        <f>+Casos_PN_CORR[[#This Row],[12-may]]-Casos_PN_CORR[[#This Row],[11-may]]</f>
        <v>0</v>
      </c>
      <c r="BR230">
        <f>+Casos_PN_CORR[[#This Row],[13-may]]-Casos_PN_CORR[[#This Row],[12-may]]</f>
        <v>0</v>
      </c>
      <c r="BS230">
        <f>+Casos_PN_CORR[[#This Row],[14-may]]-Casos_PN_CORR[[#This Row],[13-may]]</f>
        <v>0</v>
      </c>
      <c r="BT230">
        <f>+Casos_PN_CORR[[#This Row],[15-may]]-Casos_PN_CORR[[#This Row],[14-may]]</f>
        <v>0</v>
      </c>
      <c r="BU230">
        <f>+Casos_PN_CORR[[#This Row],[16-may]]-Casos_PN_CORR[[#This Row],[15-may]]</f>
        <v>0</v>
      </c>
      <c r="BV230">
        <f>+Casos_PN_CORR[[#This Row],[17-may]]-Casos_PN_CORR[[#This Row],[16-may]]</f>
        <v>0</v>
      </c>
      <c r="BW230">
        <f>+Casos_PN_CORR[[#This Row],[18-may]]-Casos_PN_CORR[[#This Row],[17-may]]</f>
        <v>0</v>
      </c>
      <c r="BX230">
        <f>+Casos_PN_CORR[[#This Row],[19-may]]-Casos_PN_CORR[[#This Row],[18-may]]</f>
        <v>0</v>
      </c>
      <c r="BY230">
        <f>+Casos_PN_CORR[[#This Row],[20-may]]-Casos_PN_CORR[[#This Row],[19-may]]</f>
        <v>0</v>
      </c>
      <c r="BZ230">
        <f>+Casos_PN_CORR[[#This Row],[21-may]]-Casos_PN_CORR[[#This Row],[20-may]]</f>
        <v>0</v>
      </c>
      <c r="CA230">
        <f>+Casos_PN_CORR[[#This Row],[22-may]]-Casos_PN_CORR[[#This Row],[21-may]]</f>
        <v>0</v>
      </c>
      <c r="CB230">
        <f>+Casos_PN_CORR[[#This Row],[23-may]]-Casos_PN_CORR[[#This Row],[22-may]]</f>
        <v>0</v>
      </c>
      <c r="CC230">
        <f>+Casos_PN_CORR[[#This Row],[24-may]]-Casos_PN_CORR[[#This Row],[23-may]]</f>
        <v>0</v>
      </c>
      <c r="CD230">
        <f>+Casos_PN_CORR[[#This Row],[25-may]]-Casos_PN_CORR[[#This Row],[24-may]]</f>
        <v>0</v>
      </c>
      <c r="CE230">
        <f>+Casos_PN_CORR[[#This Row],[26-may]]-Casos_PN_CORR[[#This Row],[25-may]]</f>
        <v>0</v>
      </c>
      <c r="CF230">
        <f>+Casos_PN_CORR[[#This Row],[27-may]]-Casos_PN_CORR[[#This Row],[26-may]]</f>
        <v>0</v>
      </c>
      <c r="CG230">
        <f>+Casos_PN_CORR[[#This Row],[28-may]]-Casos_PN_CORR[[#This Row],[27-may]]</f>
        <v>0</v>
      </c>
      <c r="CH230">
        <f>+Casos_PN_CORR[[#This Row],[29-may]]-Casos_PN_CORR[[#This Row],[28-may]]</f>
        <v>0</v>
      </c>
      <c r="CI230">
        <f>+Casos_PN_CORR[[#This Row],[30-may]]-Casos_PN_CORR[[#This Row],[29-may]]</f>
        <v>0</v>
      </c>
      <c r="CJ230">
        <f>+Casos_PN_CORR[[#This Row],[31-may]]-Casos_PN_CORR[[#This Row],[30-may]]</f>
        <v>0</v>
      </c>
      <c r="CK230">
        <f>+Casos_PN_CORR[[#This Row],[1-jun]]-Casos_PN_CORR[[#This Row],[31-may]]</f>
        <v>0</v>
      </c>
      <c r="CL230">
        <f>+Casos_PN_CORR[[#This Row],[2-jun]]-Casos_PN_CORR[[#This Row],[1-jun]]</f>
        <v>0</v>
      </c>
      <c r="CM230">
        <f>+Casos_PN_CORR[[#This Row],[3-jun]]-Casos_PN_CORR[[#This Row],[2-jun]]</f>
        <v>0</v>
      </c>
      <c r="CN230">
        <f>+Casos_PN_CORR[[#This Row],[4-jun]]-Casos_PN_CORR[[#This Row],[3-jun]]</f>
        <v>0</v>
      </c>
      <c r="CO230">
        <f>+Casos_PN_CORR[[#This Row],[5-jun]]-Casos_PN_CORR[[#This Row],[4-jun]]</f>
        <v>0</v>
      </c>
      <c r="CP230">
        <f>+Casos_PN_CORR[[#This Row],[6-jun]]-Casos_PN_CORR[[#This Row],[5-jun]]</f>
        <v>0</v>
      </c>
    </row>
    <row r="231" spans="1:94">
      <c r="A231">
        <v>20303</v>
      </c>
      <c r="B231" s="2" t="s">
        <v>110</v>
      </c>
      <c r="C231" s="2" t="s">
        <v>361</v>
      </c>
      <c r="D231" s="2" t="s">
        <v>387</v>
      </c>
      <c r="E231" s="4">
        <f t="shared" si="3"/>
        <v>0</v>
      </c>
      <c r="F231">
        <f>+Casos_PN_CORR[[#This Row],[10-mar]]</f>
        <v>0</v>
      </c>
      <c r="G231">
        <f>+Casos_PN_CORR[[#This Row],[11-mar]]-Casos_PN_CORR[[#This Row],[10-mar]]</f>
        <v>0</v>
      </c>
      <c r="H231">
        <f>+Casos_PN_CORR[[#This Row],[12-mar]]-Casos_PN_CORR[[#This Row],[11-mar]]</f>
        <v>0</v>
      </c>
      <c r="I231">
        <f>+Casos_PN_CORR[[#This Row],[13-mar]]-Casos_PN_CORR[[#This Row],[12-mar]]</f>
        <v>0</v>
      </c>
      <c r="J231">
        <f>+Casos_PN_CORR[[#This Row],[14-mar]]-Casos_PN_CORR[[#This Row],[13-mar]]</f>
        <v>0</v>
      </c>
      <c r="K231">
        <f>+Casos_PN_CORR[[#This Row],[15-mar]]-Casos_PN_CORR[[#This Row],[14-mar]]</f>
        <v>0</v>
      </c>
      <c r="L231">
        <f>+Casos_PN_CORR[[#This Row],[16-mar]]-Casos_PN_CORR[[#This Row],[15-mar]]</f>
        <v>0</v>
      </c>
      <c r="M231">
        <f>+Casos_PN_CORR[[#This Row],[17-mar]]-Casos_PN_CORR[[#This Row],[16-mar]]</f>
        <v>0</v>
      </c>
      <c r="N231">
        <f>+Casos_PN_CORR[[#This Row],[18-mar]]-Casos_PN_CORR[[#This Row],[17-mar]]</f>
        <v>0</v>
      </c>
      <c r="O231">
        <f>+Casos_PN_CORR[[#This Row],[19-mar]]-Casos_PN_CORR[[#This Row],[18-mar]]</f>
        <v>0</v>
      </c>
      <c r="P231">
        <f>+Casos_PN_CORR[[#This Row],[20-mar]]-Casos_PN_CORR[[#This Row],[19-mar]]</f>
        <v>0</v>
      </c>
      <c r="Q231">
        <f>+Casos_PN_CORR[[#This Row],[21-mar]]-Casos_PN_CORR[[#This Row],[20-mar]]</f>
        <v>0</v>
      </c>
      <c r="R231">
        <f>+Casos_PN_CORR[[#This Row],[22-mar]]-Casos_PN_CORR[[#This Row],[21-mar]]</f>
        <v>0</v>
      </c>
      <c r="S231">
        <f>+Casos_PN_CORR[[#This Row],[23-mar]]-Casos_PN_CORR[[#This Row],[22-mar]]</f>
        <v>0</v>
      </c>
      <c r="T231">
        <f>+Casos_PN_CORR[[#This Row],[24-mar]]-Casos_PN_CORR[[#This Row],[23-mar]]</f>
        <v>0</v>
      </c>
      <c r="U231">
        <f>+Casos_PN_CORR[[#This Row],[25-mar]]-Casos_PN_CORR[[#This Row],[24-mar]]</f>
        <v>0</v>
      </c>
      <c r="V231">
        <f>+Casos_PN_CORR[[#This Row],[26-mar]]-Casos_PN_CORR[[#This Row],[25-mar]]</f>
        <v>0</v>
      </c>
      <c r="W231">
        <f>+Casos_PN_CORR[[#This Row],[27-mar]]-Casos_PN_CORR[[#This Row],[26-mar]]</f>
        <v>0</v>
      </c>
      <c r="X231">
        <f>+Casos_PN_CORR[[#This Row],[28-mar]]-Casos_PN_CORR[[#This Row],[27-mar]]</f>
        <v>0</v>
      </c>
      <c r="Y231">
        <f>+Casos_PN_CORR[[#This Row],[29-mar]]-Casos_PN_CORR[[#This Row],[28-mar]]</f>
        <v>0</v>
      </c>
      <c r="Z231">
        <f>+Casos_PN_CORR[[#This Row],[30-mar]]-Casos_PN_CORR[[#This Row],[29-mar]]</f>
        <v>0</v>
      </c>
      <c r="AA231">
        <f>+Casos_PN_CORR[[#This Row],[31-mar]]-Casos_PN_CORR[[#This Row],[30-mar]]</f>
        <v>0</v>
      </c>
      <c r="AB231">
        <f>+Casos_PN_CORR[[#This Row],[1-abr]]-Casos_PN_CORR[[#This Row],[31-mar]]</f>
        <v>0</v>
      </c>
      <c r="AC231">
        <f>+Casos_PN_CORR[[#This Row],[2-abr]]-Casos_PN_CORR[[#This Row],[1-abr]]</f>
        <v>0</v>
      </c>
      <c r="AD231">
        <f>+Casos_PN_CORR[[#This Row],[3-abr]]-Casos_PN_CORR[[#This Row],[2-abr]]</f>
        <v>0</v>
      </c>
      <c r="AE231">
        <f>+Casos_PN_CORR[[#This Row],[4-abr]]-Casos_PN_CORR[[#This Row],[3-abr]]</f>
        <v>0</v>
      </c>
      <c r="AF231">
        <f>+Casos_PN_CORR[[#This Row],[5-abr]]-Casos_PN_CORR[[#This Row],[4-abr]]</f>
        <v>0</v>
      </c>
      <c r="AG231">
        <f>+Casos_PN_CORR[[#This Row],[6-abr]]-Casos_PN_CORR[[#This Row],[5-abr]]</f>
        <v>0</v>
      </c>
      <c r="AH231">
        <f>+Casos_PN_CORR[[#This Row],[7-abr]]-Casos_PN_CORR[[#This Row],[6-abr]]</f>
        <v>0</v>
      </c>
      <c r="AI231">
        <f>+Casos_PN_CORR[[#This Row],[8-abr]]-Casos_PN_CORR[[#This Row],[7-abr]]</f>
        <v>0</v>
      </c>
      <c r="AJ231">
        <f>+Casos_PN_CORR[[#This Row],[9-abr]]-Casos_PN_CORR[[#This Row],[8-abr]]</f>
        <v>0</v>
      </c>
      <c r="AK231">
        <f>+Casos_PN_CORR[[#This Row],[10-abr]]-Casos_PN_CORR[[#This Row],[9-abr]]</f>
        <v>0</v>
      </c>
      <c r="AL231">
        <f>+Casos_PN_CORR[[#This Row],[11-abr]]-Casos_PN_CORR[[#This Row],[10-abr]]</f>
        <v>0</v>
      </c>
      <c r="AM231">
        <f>+Casos_PN_CORR[[#This Row],[12-abr]]-Casos_PN_CORR[[#This Row],[11-abr]]</f>
        <v>0</v>
      </c>
      <c r="AN231">
        <f>+Casos_PN_CORR[[#This Row],[13-abr]]-Casos_PN_CORR[[#This Row],[12-abr]]</f>
        <v>0</v>
      </c>
      <c r="AO231">
        <f>+Casos_PN_CORR[[#This Row],[14-abr]]-Casos_PN_CORR[[#This Row],[13-abr]]</f>
        <v>0</v>
      </c>
      <c r="AP231">
        <f>+Casos_PN_CORR[[#This Row],[15-abr]]-Casos_PN_CORR[[#This Row],[14-abr]]</f>
        <v>0</v>
      </c>
      <c r="AQ231">
        <f>+Casos_PN_CORR[[#This Row],[16-abr]]-Casos_PN_CORR[[#This Row],[15-abr]]</f>
        <v>0</v>
      </c>
      <c r="AR231">
        <f>+Casos_PN_CORR[[#This Row],[17-abr]]-Casos_PN_CORR[[#This Row],[16-abr]]</f>
        <v>0</v>
      </c>
      <c r="AS231">
        <f>+Casos_PN_CORR[[#This Row],[18-abr]]-Casos_PN_CORR[[#This Row],[17-abr]]</f>
        <v>0</v>
      </c>
      <c r="AT231">
        <f>+Casos_PN_CORR[[#This Row],[19-abr]]-Casos_PN_CORR[[#This Row],[18-abr]]</f>
        <v>0</v>
      </c>
      <c r="AU231">
        <f>+Casos_PN_CORR[[#This Row],[20-abr]]-Casos_PN_CORR[[#This Row],[19-abr]]</f>
        <v>0</v>
      </c>
      <c r="AV231">
        <f>+Casos_PN_CORR[[#This Row],[21-abr]]-Casos_PN_CORR[[#This Row],[20-abr]]</f>
        <v>0</v>
      </c>
      <c r="AW231">
        <f>+Casos_PN_CORR[[#This Row],[22-abr]]-Casos_PN_CORR[[#This Row],[21-abr]]</f>
        <v>0</v>
      </c>
      <c r="AX231">
        <f>+Casos_PN_CORR[[#This Row],[23-abr]]-Casos_PN_CORR[[#This Row],[22-abr]]</f>
        <v>0</v>
      </c>
      <c r="AY231">
        <f>+Casos_PN_CORR[[#This Row],[24-abr]]-Casos_PN_CORR[[#This Row],[23-abr]]</f>
        <v>0</v>
      </c>
      <c r="AZ231">
        <f>+Casos_PN_CORR[[#This Row],[25-abr]]-Casos_PN_CORR[[#This Row],[24-abr]]</f>
        <v>0</v>
      </c>
      <c r="BA231">
        <f>+Casos_PN_CORR[[#This Row],[26-abr]]-Casos_PN_CORR[[#This Row],[25-abr]]</f>
        <v>0</v>
      </c>
      <c r="BB231">
        <f>+Casos_PN_CORR[[#This Row],[27-abr]]-Casos_PN_CORR[[#This Row],[26-abr]]</f>
        <v>0</v>
      </c>
      <c r="BC231">
        <f>+Casos_PN_CORR[[#This Row],[28-abr]]-Casos_PN_CORR[[#This Row],[27-abr]]</f>
        <v>0</v>
      </c>
      <c r="BD231">
        <f>+Casos_PN_CORR[[#This Row],[29-abr]]-Casos_PN_CORR[[#This Row],[28-abr]]</f>
        <v>0</v>
      </c>
      <c r="BE231">
        <f>+Casos_PN_CORR[[#This Row],[30-abr]]-Casos_PN_CORR[[#This Row],[29-abr]]</f>
        <v>0</v>
      </c>
      <c r="BF231">
        <f>+Casos_PN_CORR[[#This Row],[1-may]]-Casos_PN_CORR[[#This Row],[30-abr]]</f>
        <v>0</v>
      </c>
      <c r="BG231">
        <f>+Casos_PN_CORR[[#This Row],[2-may]]-Casos_PN_CORR[[#This Row],[1-may]]</f>
        <v>0</v>
      </c>
      <c r="BH231">
        <f>+Casos_PN_CORR[[#This Row],[3-may]]-Casos_PN_CORR[[#This Row],[2-may]]</f>
        <v>0</v>
      </c>
      <c r="BI231">
        <f>+Casos_PN_CORR[[#This Row],[4-may]]-Casos_PN_CORR[[#This Row],[3-may]]</f>
        <v>0</v>
      </c>
      <c r="BJ231">
        <f>+Casos_PN_CORR[[#This Row],[5-may]]-Casos_PN_CORR[[#This Row],[4-may]]</f>
        <v>0</v>
      </c>
      <c r="BK231">
        <f>+Casos_PN_CORR[[#This Row],[6-may]]-Casos_PN_CORR[[#This Row],[5-may]]</f>
        <v>0</v>
      </c>
      <c r="BL231">
        <f>+Casos_PN_CORR[[#This Row],[7-may]]-Casos_PN_CORR[[#This Row],[6-may]]</f>
        <v>0</v>
      </c>
      <c r="BM231">
        <f>+Casos_PN_CORR[[#This Row],[8-may]]-Casos_PN_CORR[[#This Row],[7-may]]</f>
        <v>0</v>
      </c>
      <c r="BN231">
        <f>+Casos_PN_CORR[[#This Row],[9-may]]-Casos_PN_CORR[[#This Row],[8-may]]</f>
        <v>0</v>
      </c>
      <c r="BO231">
        <f>+Casos_PN_CORR[[#This Row],[10-may]]-Casos_PN_CORR[[#This Row],[9-may]]</f>
        <v>0</v>
      </c>
      <c r="BP231">
        <f>+Casos_PN_CORR[[#This Row],[11-may]]-Casos_PN_CORR[[#This Row],[10-may]]</f>
        <v>0</v>
      </c>
      <c r="BQ231">
        <f>+Casos_PN_CORR[[#This Row],[12-may]]-Casos_PN_CORR[[#This Row],[11-may]]</f>
        <v>0</v>
      </c>
      <c r="BR231">
        <f>+Casos_PN_CORR[[#This Row],[13-may]]-Casos_PN_CORR[[#This Row],[12-may]]</f>
        <v>0</v>
      </c>
      <c r="BS231">
        <f>+Casos_PN_CORR[[#This Row],[14-may]]-Casos_PN_CORR[[#This Row],[13-may]]</f>
        <v>0</v>
      </c>
      <c r="BT231">
        <f>+Casos_PN_CORR[[#This Row],[15-may]]-Casos_PN_CORR[[#This Row],[14-may]]</f>
        <v>0</v>
      </c>
      <c r="BU231">
        <f>+Casos_PN_CORR[[#This Row],[16-may]]-Casos_PN_CORR[[#This Row],[15-may]]</f>
        <v>0</v>
      </c>
      <c r="BV231">
        <f>+Casos_PN_CORR[[#This Row],[17-may]]-Casos_PN_CORR[[#This Row],[16-may]]</f>
        <v>0</v>
      </c>
      <c r="BW231">
        <f>+Casos_PN_CORR[[#This Row],[18-may]]-Casos_PN_CORR[[#This Row],[17-may]]</f>
        <v>0</v>
      </c>
      <c r="BX231">
        <f>+Casos_PN_CORR[[#This Row],[19-may]]-Casos_PN_CORR[[#This Row],[18-may]]</f>
        <v>0</v>
      </c>
      <c r="BY231">
        <f>+Casos_PN_CORR[[#This Row],[20-may]]-Casos_PN_CORR[[#This Row],[19-may]]</f>
        <v>0</v>
      </c>
      <c r="BZ231">
        <f>+Casos_PN_CORR[[#This Row],[21-may]]-Casos_PN_CORR[[#This Row],[20-may]]</f>
        <v>0</v>
      </c>
      <c r="CA231">
        <f>+Casos_PN_CORR[[#This Row],[22-may]]-Casos_PN_CORR[[#This Row],[21-may]]</f>
        <v>0</v>
      </c>
      <c r="CB231">
        <f>+Casos_PN_CORR[[#This Row],[23-may]]-Casos_PN_CORR[[#This Row],[22-may]]</f>
        <v>0</v>
      </c>
      <c r="CC231">
        <f>+Casos_PN_CORR[[#This Row],[24-may]]-Casos_PN_CORR[[#This Row],[23-may]]</f>
        <v>0</v>
      </c>
      <c r="CD231">
        <f>+Casos_PN_CORR[[#This Row],[25-may]]-Casos_PN_CORR[[#This Row],[24-may]]</f>
        <v>0</v>
      </c>
      <c r="CE231">
        <f>+Casos_PN_CORR[[#This Row],[26-may]]-Casos_PN_CORR[[#This Row],[25-may]]</f>
        <v>0</v>
      </c>
      <c r="CF231">
        <f>+Casos_PN_CORR[[#This Row],[27-may]]-Casos_PN_CORR[[#This Row],[26-may]]</f>
        <v>0</v>
      </c>
      <c r="CG231">
        <f>+Casos_PN_CORR[[#This Row],[28-may]]-Casos_PN_CORR[[#This Row],[27-may]]</f>
        <v>0</v>
      </c>
      <c r="CH231">
        <f>+Casos_PN_CORR[[#This Row],[29-may]]-Casos_PN_CORR[[#This Row],[28-may]]</f>
        <v>0</v>
      </c>
      <c r="CI231">
        <f>+Casos_PN_CORR[[#This Row],[30-may]]-Casos_PN_CORR[[#This Row],[29-may]]</f>
        <v>0</v>
      </c>
      <c r="CJ231">
        <f>+Casos_PN_CORR[[#This Row],[31-may]]-Casos_PN_CORR[[#This Row],[30-may]]</f>
        <v>0</v>
      </c>
      <c r="CK231">
        <f>+Casos_PN_CORR[[#This Row],[1-jun]]-Casos_PN_CORR[[#This Row],[31-may]]</f>
        <v>0</v>
      </c>
      <c r="CL231">
        <f>+Casos_PN_CORR[[#This Row],[2-jun]]-Casos_PN_CORR[[#This Row],[1-jun]]</f>
        <v>0</v>
      </c>
      <c r="CM231">
        <f>+Casos_PN_CORR[[#This Row],[3-jun]]-Casos_PN_CORR[[#This Row],[2-jun]]</f>
        <v>0</v>
      </c>
      <c r="CN231">
        <f>+Casos_PN_CORR[[#This Row],[4-jun]]-Casos_PN_CORR[[#This Row],[3-jun]]</f>
        <v>0</v>
      </c>
      <c r="CO231">
        <f>+Casos_PN_CORR[[#This Row],[5-jun]]-Casos_PN_CORR[[#This Row],[4-jun]]</f>
        <v>0</v>
      </c>
      <c r="CP231">
        <f>+Casos_PN_CORR[[#This Row],[6-jun]]-Casos_PN_CORR[[#This Row],[5-jun]]</f>
        <v>0</v>
      </c>
    </row>
    <row r="232" spans="1:94">
      <c r="A232">
        <v>90205</v>
      </c>
      <c r="B232" s="2" t="s">
        <v>139</v>
      </c>
      <c r="C232" s="2" t="s">
        <v>165</v>
      </c>
      <c r="D232" s="2" t="s">
        <v>387</v>
      </c>
      <c r="E232" s="4">
        <f t="shared" si="3"/>
        <v>0</v>
      </c>
      <c r="F232">
        <f>+Casos_PN_CORR[[#This Row],[10-mar]]</f>
        <v>0</v>
      </c>
      <c r="G232">
        <f>+Casos_PN_CORR[[#This Row],[11-mar]]-Casos_PN_CORR[[#This Row],[10-mar]]</f>
        <v>0</v>
      </c>
      <c r="H232">
        <f>+Casos_PN_CORR[[#This Row],[12-mar]]-Casos_PN_CORR[[#This Row],[11-mar]]</f>
        <v>0</v>
      </c>
      <c r="I232">
        <f>+Casos_PN_CORR[[#This Row],[13-mar]]-Casos_PN_CORR[[#This Row],[12-mar]]</f>
        <v>0</v>
      </c>
      <c r="J232">
        <f>+Casos_PN_CORR[[#This Row],[14-mar]]-Casos_PN_CORR[[#This Row],[13-mar]]</f>
        <v>0</v>
      </c>
      <c r="K232">
        <f>+Casos_PN_CORR[[#This Row],[15-mar]]-Casos_PN_CORR[[#This Row],[14-mar]]</f>
        <v>0</v>
      </c>
      <c r="L232">
        <f>+Casos_PN_CORR[[#This Row],[16-mar]]-Casos_PN_CORR[[#This Row],[15-mar]]</f>
        <v>0</v>
      </c>
      <c r="M232">
        <f>+Casos_PN_CORR[[#This Row],[17-mar]]-Casos_PN_CORR[[#This Row],[16-mar]]</f>
        <v>0</v>
      </c>
      <c r="N232">
        <f>+Casos_PN_CORR[[#This Row],[18-mar]]-Casos_PN_CORR[[#This Row],[17-mar]]</f>
        <v>0</v>
      </c>
      <c r="O232">
        <f>+Casos_PN_CORR[[#This Row],[19-mar]]-Casos_PN_CORR[[#This Row],[18-mar]]</f>
        <v>0</v>
      </c>
      <c r="P232">
        <f>+Casos_PN_CORR[[#This Row],[20-mar]]-Casos_PN_CORR[[#This Row],[19-mar]]</f>
        <v>0</v>
      </c>
      <c r="Q232">
        <f>+Casos_PN_CORR[[#This Row],[21-mar]]-Casos_PN_CORR[[#This Row],[20-mar]]</f>
        <v>0</v>
      </c>
      <c r="R232">
        <f>+Casos_PN_CORR[[#This Row],[22-mar]]-Casos_PN_CORR[[#This Row],[21-mar]]</f>
        <v>0</v>
      </c>
      <c r="S232">
        <f>+Casos_PN_CORR[[#This Row],[23-mar]]-Casos_PN_CORR[[#This Row],[22-mar]]</f>
        <v>0</v>
      </c>
      <c r="T232">
        <f>+Casos_PN_CORR[[#This Row],[24-mar]]-Casos_PN_CORR[[#This Row],[23-mar]]</f>
        <v>0</v>
      </c>
      <c r="U232">
        <f>+Casos_PN_CORR[[#This Row],[25-mar]]-Casos_PN_CORR[[#This Row],[24-mar]]</f>
        <v>0</v>
      </c>
      <c r="V232">
        <f>+Casos_PN_CORR[[#This Row],[26-mar]]-Casos_PN_CORR[[#This Row],[25-mar]]</f>
        <v>0</v>
      </c>
      <c r="W232">
        <f>+Casos_PN_CORR[[#This Row],[27-mar]]-Casos_PN_CORR[[#This Row],[26-mar]]</f>
        <v>0</v>
      </c>
      <c r="X232">
        <f>+Casos_PN_CORR[[#This Row],[28-mar]]-Casos_PN_CORR[[#This Row],[27-mar]]</f>
        <v>0</v>
      </c>
      <c r="Y232">
        <f>+Casos_PN_CORR[[#This Row],[29-mar]]-Casos_PN_CORR[[#This Row],[28-mar]]</f>
        <v>0</v>
      </c>
      <c r="Z232">
        <f>+Casos_PN_CORR[[#This Row],[30-mar]]-Casos_PN_CORR[[#This Row],[29-mar]]</f>
        <v>0</v>
      </c>
      <c r="AA232">
        <f>+Casos_PN_CORR[[#This Row],[31-mar]]-Casos_PN_CORR[[#This Row],[30-mar]]</f>
        <v>0</v>
      </c>
      <c r="AB232">
        <f>+Casos_PN_CORR[[#This Row],[1-abr]]-Casos_PN_CORR[[#This Row],[31-mar]]</f>
        <v>0</v>
      </c>
      <c r="AC232">
        <f>+Casos_PN_CORR[[#This Row],[2-abr]]-Casos_PN_CORR[[#This Row],[1-abr]]</f>
        <v>0</v>
      </c>
      <c r="AD232">
        <f>+Casos_PN_CORR[[#This Row],[3-abr]]-Casos_PN_CORR[[#This Row],[2-abr]]</f>
        <v>0</v>
      </c>
      <c r="AE232">
        <f>+Casos_PN_CORR[[#This Row],[4-abr]]-Casos_PN_CORR[[#This Row],[3-abr]]</f>
        <v>0</v>
      </c>
      <c r="AF232">
        <f>+Casos_PN_CORR[[#This Row],[5-abr]]-Casos_PN_CORR[[#This Row],[4-abr]]</f>
        <v>0</v>
      </c>
      <c r="AG232">
        <f>+Casos_PN_CORR[[#This Row],[6-abr]]-Casos_PN_CORR[[#This Row],[5-abr]]</f>
        <v>0</v>
      </c>
      <c r="AH232">
        <f>+Casos_PN_CORR[[#This Row],[7-abr]]-Casos_PN_CORR[[#This Row],[6-abr]]</f>
        <v>0</v>
      </c>
      <c r="AI232">
        <f>+Casos_PN_CORR[[#This Row],[8-abr]]-Casos_PN_CORR[[#This Row],[7-abr]]</f>
        <v>0</v>
      </c>
      <c r="AJ232">
        <f>+Casos_PN_CORR[[#This Row],[9-abr]]-Casos_PN_CORR[[#This Row],[8-abr]]</f>
        <v>0</v>
      </c>
      <c r="AK232">
        <f>+Casos_PN_CORR[[#This Row],[10-abr]]-Casos_PN_CORR[[#This Row],[9-abr]]</f>
        <v>0</v>
      </c>
      <c r="AL232">
        <f>+Casos_PN_CORR[[#This Row],[11-abr]]-Casos_PN_CORR[[#This Row],[10-abr]]</f>
        <v>0</v>
      </c>
      <c r="AM232">
        <f>+Casos_PN_CORR[[#This Row],[12-abr]]-Casos_PN_CORR[[#This Row],[11-abr]]</f>
        <v>0</v>
      </c>
      <c r="AN232">
        <f>+Casos_PN_CORR[[#This Row],[13-abr]]-Casos_PN_CORR[[#This Row],[12-abr]]</f>
        <v>0</v>
      </c>
      <c r="AO232">
        <f>+Casos_PN_CORR[[#This Row],[14-abr]]-Casos_PN_CORR[[#This Row],[13-abr]]</f>
        <v>0</v>
      </c>
      <c r="AP232">
        <f>+Casos_PN_CORR[[#This Row],[15-abr]]-Casos_PN_CORR[[#This Row],[14-abr]]</f>
        <v>0</v>
      </c>
      <c r="AQ232">
        <f>+Casos_PN_CORR[[#This Row],[16-abr]]-Casos_PN_CORR[[#This Row],[15-abr]]</f>
        <v>0</v>
      </c>
      <c r="AR232">
        <f>+Casos_PN_CORR[[#This Row],[17-abr]]-Casos_PN_CORR[[#This Row],[16-abr]]</f>
        <v>0</v>
      </c>
      <c r="AS232">
        <f>+Casos_PN_CORR[[#This Row],[18-abr]]-Casos_PN_CORR[[#This Row],[17-abr]]</f>
        <v>0</v>
      </c>
      <c r="AT232">
        <f>+Casos_PN_CORR[[#This Row],[19-abr]]-Casos_PN_CORR[[#This Row],[18-abr]]</f>
        <v>0</v>
      </c>
      <c r="AU232">
        <f>+Casos_PN_CORR[[#This Row],[20-abr]]-Casos_PN_CORR[[#This Row],[19-abr]]</f>
        <v>0</v>
      </c>
      <c r="AV232">
        <f>+Casos_PN_CORR[[#This Row],[21-abr]]-Casos_PN_CORR[[#This Row],[20-abr]]</f>
        <v>0</v>
      </c>
      <c r="AW232">
        <f>+Casos_PN_CORR[[#This Row],[22-abr]]-Casos_PN_CORR[[#This Row],[21-abr]]</f>
        <v>0</v>
      </c>
      <c r="AX232">
        <f>+Casos_PN_CORR[[#This Row],[23-abr]]-Casos_PN_CORR[[#This Row],[22-abr]]</f>
        <v>0</v>
      </c>
      <c r="AY232">
        <f>+Casos_PN_CORR[[#This Row],[24-abr]]-Casos_PN_CORR[[#This Row],[23-abr]]</f>
        <v>0</v>
      </c>
      <c r="AZ232">
        <f>+Casos_PN_CORR[[#This Row],[25-abr]]-Casos_PN_CORR[[#This Row],[24-abr]]</f>
        <v>0</v>
      </c>
      <c r="BA232">
        <f>+Casos_PN_CORR[[#This Row],[26-abr]]-Casos_PN_CORR[[#This Row],[25-abr]]</f>
        <v>0</v>
      </c>
      <c r="BB232">
        <f>+Casos_PN_CORR[[#This Row],[27-abr]]-Casos_PN_CORR[[#This Row],[26-abr]]</f>
        <v>0</v>
      </c>
      <c r="BC232">
        <f>+Casos_PN_CORR[[#This Row],[28-abr]]-Casos_PN_CORR[[#This Row],[27-abr]]</f>
        <v>0</v>
      </c>
      <c r="BD232">
        <f>+Casos_PN_CORR[[#This Row],[29-abr]]-Casos_PN_CORR[[#This Row],[28-abr]]</f>
        <v>0</v>
      </c>
      <c r="BE232">
        <f>+Casos_PN_CORR[[#This Row],[30-abr]]-Casos_PN_CORR[[#This Row],[29-abr]]</f>
        <v>0</v>
      </c>
      <c r="BF232">
        <f>+Casos_PN_CORR[[#This Row],[1-may]]-Casos_PN_CORR[[#This Row],[30-abr]]</f>
        <v>0</v>
      </c>
      <c r="BG232">
        <f>+Casos_PN_CORR[[#This Row],[2-may]]-Casos_PN_CORR[[#This Row],[1-may]]</f>
        <v>0</v>
      </c>
      <c r="BH232">
        <f>+Casos_PN_CORR[[#This Row],[3-may]]-Casos_PN_CORR[[#This Row],[2-may]]</f>
        <v>0</v>
      </c>
      <c r="BI232">
        <f>+Casos_PN_CORR[[#This Row],[4-may]]-Casos_PN_CORR[[#This Row],[3-may]]</f>
        <v>0</v>
      </c>
      <c r="BJ232">
        <f>+Casos_PN_CORR[[#This Row],[5-may]]-Casos_PN_CORR[[#This Row],[4-may]]</f>
        <v>0</v>
      </c>
      <c r="BK232">
        <f>+Casos_PN_CORR[[#This Row],[6-may]]-Casos_PN_CORR[[#This Row],[5-may]]</f>
        <v>0</v>
      </c>
      <c r="BL232">
        <f>+Casos_PN_CORR[[#This Row],[7-may]]-Casos_PN_CORR[[#This Row],[6-may]]</f>
        <v>0</v>
      </c>
      <c r="BM232">
        <f>+Casos_PN_CORR[[#This Row],[8-may]]-Casos_PN_CORR[[#This Row],[7-may]]</f>
        <v>0</v>
      </c>
      <c r="BN232">
        <f>+Casos_PN_CORR[[#This Row],[9-may]]-Casos_PN_CORR[[#This Row],[8-may]]</f>
        <v>0</v>
      </c>
      <c r="BO232">
        <f>+Casos_PN_CORR[[#This Row],[10-may]]-Casos_PN_CORR[[#This Row],[9-may]]</f>
        <v>0</v>
      </c>
      <c r="BP232">
        <f>+Casos_PN_CORR[[#This Row],[11-may]]-Casos_PN_CORR[[#This Row],[10-may]]</f>
        <v>0</v>
      </c>
      <c r="BQ232">
        <f>+Casos_PN_CORR[[#This Row],[12-may]]-Casos_PN_CORR[[#This Row],[11-may]]</f>
        <v>0</v>
      </c>
      <c r="BR232">
        <f>+Casos_PN_CORR[[#This Row],[13-may]]-Casos_PN_CORR[[#This Row],[12-may]]</f>
        <v>0</v>
      </c>
      <c r="BS232">
        <f>+Casos_PN_CORR[[#This Row],[14-may]]-Casos_PN_CORR[[#This Row],[13-may]]</f>
        <v>0</v>
      </c>
      <c r="BT232">
        <f>+Casos_PN_CORR[[#This Row],[15-may]]-Casos_PN_CORR[[#This Row],[14-may]]</f>
        <v>0</v>
      </c>
      <c r="BU232">
        <f>+Casos_PN_CORR[[#This Row],[16-may]]-Casos_PN_CORR[[#This Row],[15-may]]</f>
        <v>0</v>
      </c>
      <c r="BV232">
        <f>+Casos_PN_CORR[[#This Row],[17-may]]-Casos_PN_CORR[[#This Row],[16-may]]</f>
        <v>0</v>
      </c>
      <c r="BW232">
        <f>+Casos_PN_CORR[[#This Row],[18-may]]-Casos_PN_CORR[[#This Row],[17-may]]</f>
        <v>0</v>
      </c>
      <c r="BX232">
        <f>+Casos_PN_CORR[[#This Row],[19-may]]-Casos_PN_CORR[[#This Row],[18-may]]</f>
        <v>0</v>
      </c>
      <c r="BY232">
        <f>+Casos_PN_CORR[[#This Row],[20-may]]-Casos_PN_CORR[[#This Row],[19-may]]</f>
        <v>0</v>
      </c>
      <c r="BZ232">
        <f>+Casos_PN_CORR[[#This Row],[21-may]]-Casos_PN_CORR[[#This Row],[20-may]]</f>
        <v>0</v>
      </c>
      <c r="CA232">
        <f>+Casos_PN_CORR[[#This Row],[22-may]]-Casos_PN_CORR[[#This Row],[21-may]]</f>
        <v>0</v>
      </c>
      <c r="CB232">
        <f>+Casos_PN_CORR[[#This Row],[23-may]]-Casos_PN_CORR[[#This Row],[22-may]]</f>
        <v>0</v>
      </c>
      <c r="CC232">
        <f>+Casos_PN_CORR[[#This Row],[24-may]]-Casos_PN_CORR[[#This Row],[23-may]]</f>
        <v>0</v>
      </c>
      <c r="CD232">
        <f>+Casos_PN_CORR[[#This Row],[25-may]]-Casos_PN_CORR[[#This Row],[24-may]]</f>
        <v>0</v>
      </c>
      <c r="CE232">
        <f>+Casos_PN_CORR[[#This Row],[26-may]]-Casos_PN_CORR[[#This Row],[25-may]]</f>
        <v>0</v>
      </c>
      <c r="CF232">
        <f>+Casos_PN_CORR[[#This Row],[27-may]]-Casos_PN_CORR[[#This Row],[26-may]]</f>
        <v>0</v>
      </c>
      <c r="CG232">
        <f>+Casos_PN_CORR[[#This Row],[28-may]]-Casos_PN_CORR[[#This Row],[27-may]]</f>
        <v>0</v>
      </c>
      <c r="CH232">
        <f>+Casos_PN_CORR[[#This Row],[29-may]]-Casos_PN_CORR[[#This Row],[28-may]]</f>
        <v>0</v>
      </c>
      <c r="CI232">
        <f>+Casos_PN_CORR[[#This Row],[30-may]]-Casos_PN_CORR[[#This Row],[29-may]]</f>
        <v>0</v>
      </c>
      <c r="CJ232">
        <f>+Casos_PN_CORR[[#This Row],[31-may]]-Casos_PN_CORR[[#This Row],[30-may]]</f>
        <v>0</v>
      </c>
      <c r="CK232">
        <f>+Casos_PN_CORR[[#This Row],[1-jun]]-Casos_PN_CORR[[#This Row],[31-may]]</f>
        <v>0</v>
      </c>
      <c r="CL232">
        <f>+Casos_PN_CORR[[#This Row],[2-jun]]-Casos_PN_CORR[[#This Row],[1-jun]]</f>
        <v>0</v>
      </c>
      <c r="CM232">
        <f>+Casos_PN_CORR[[#This Row],[3-jun]]-Casos_PN_CORR[[#This Row],[2-jun]]</f>
        <v>0</v>
      </c>
      <c r="CN232">
        <f>+Casos_PN_CORR[[#This Row],[4-jun]]-Casos_PN_CORR[[#This Row],[3-jun]]</f>
        <v>0</v>
      </c>
      <c r="CO232">
        <f>+Casos_PN_CORR[[#This Row],[5-jun]]-Casos_PN_CORR[[#This Row],[4-jun]]</f>
        <v>0</v>
      </c>
      <c r="CP232">
        <f>+Casos_PN_CORR[[#This Row],[6-jun]]-Casos_PN_CORR[[#This Row],[5-jun]]</f>
        <v>0</v>
      </c>
    </row>
    <row r="233" spans="1:94">
      <c r="A233">
        <v>90505</v>
      </c>
      <c r="B233" s="2" t="s">
        <v>139</v>
      </c>
      <c r="C233" s="2" t="s">
        <v>258</v>
      </c>
      <c r="D233" s="2" t="s">
        <v>388</v>
      </c>
      <c r="E233" s="4">
        <f t="shared" si="3"/>
        <v>0</v>
      </c>
      <c r="F233">
        <f>+Casos_PN_CORR[[#This Row],[10-mar]]</f>
        <v>0</v>
      </c>
      <c r="G233">
        <f>+Casos_PN_CORR[[#This Row],[11-mar]]-Casos_PN_CORR[[#This Row],[10-mar]]</f>
        <v>0</v>
      </c>
      <c r="H233">
        <f>+Casos_PN_CORR[[#This Row],[12-mar]]-Casos_PN_CORR[[#This Row],[11-mar]]</f>
        <v>0</v>
      </c>
      <c r="I233">
        <f>+Casos_PN_CORR[[#This Row],[13-mar]]-Casos_PN_CORR[[#This Row],[12-mar]]</f>
        <v>0</v>
      </c>
      <c r="J233">
        <f>+Casos_PN_CORR[[#This Row],[14-mar]]-Casos_PN_CORR[[#This Row],[13-mar]]</f>
        <v>0</v>
      </c>
      <c r="K233">
        <f>+Casos_PN_CORR[[#This Row],[15-mar]]-Casos_PN_CORR[[#This Row],[14-mar]]</f>
        <v>0</v>
      </c>
      <c r="L233">
        <f>+Casos_PN_CORR[[#This Row],[16-mar]]-Casos_PN_CORR[[#This Row],[15-mar]]</f>
        <v>0</v>
      </c>
      <c r="M233">
        <f>+Casos_PN_CORR[[#This Row],[17-mar]]-Casos_PN_CORR[[#This Row],[16-mar]]</f>
        <v>0</v>
      </c>
      <c r="N233">
        <f>+Casos_PN_CORR[[#This Row],[18-mar]]-Casos_PN_CORR[[#This Row],[17-mar]]</f>
        <v>0</v>
      </c>
      <c r="O233">
        <f>+Casos_PN_CORR[[#This Row],[19-mar]]-Casos_PN_CORR[[#This Row],[18-mar]]</f>
        <v>0</v>
      </c>
      <c r="P233">
        <f>+Casos_PN_CORR[[#This Row],[20-mar]]-Casos_PN_CORR[[#This Row],[19-mar]]</f>
        <v>0</v>
      </c>
      <c r="Q233">
        <f>+Casos_PN_CORR[[#This Row],[21-mar]]-Casos_PN_CORR[[#This Row],[20-mar]]</f>
        <v>0</v>
      </c>
      <c r="R233">
        <f>+Casos_PN_CORR[[#This Row],[22-mar]]-Casos_PN_CORR[[#This Row],[21-mar]]</f>
        <v>0</v>
      </c>
      <c r="S233">
        <f>+Casos_PN_CORR[[#This Row],[23-mar]]-Casos_PN_CORR[[#This Row],[22-mar]]</f>
        <v>0</v>
      </c>
      <c r="T233">
        <f>+Casos_PN_CORR[[#This Row],[24-mar]]-Casos_PN_CORR[[#This Row],[23-mar]]</f>
        <v>0</v>
      </c>
      <c r="U233">
        <f>+Casos_PN_CORR[[#This Row],[25-mar]]-Casos_PN_CORR[[#This Row],[24-mar]]</f>
        <v>0</v>
      </c>
      <c r="V233">
        <f>+Casos_PN_CORR[[#This Row],[26-mar]]-Casos_PN_CORR[[#This Row],[25-mar]]</f>
        <v>0</v>
      </c>
      <c r="W233">
        <f>+Casos_PN_CORR[[#This Row],[27-mar]]-Casos_PN_CORR[[#This Row],[26-mar]]</f>
        <v>0</v>
      </c>
      <c r="X233">
        <f>+Casos_PN_CORR[[#This Row],[28-mar]]-Casos_PN_CORR[[#This Row],[27-mar]]</f>
        <v>0</v>
      </c>
      <c r="Y233">
        <f>+Casos_PN_CORR[[#This Row],[29-mar]]-Casos_PN_CORR[[#This Row],[28-mar]]</f>
        <v>0</v>
      </c>
      <c r="Z233">
        <f>+Casos_PN_CORR[[#This Row],[30-mar]]-Casos_PN_CORR[[#This Row],[29-mar]]</f>
        <v>0</v>
      </c>
      <c r="AA233">
        <f>+Casos_PN_CORR[[#This Row],[31-mar]]-Casos_PN_CORR[[#This Row],[30-mar]]</f>
        <v>0</v>
      </c>
      <c r="AB233">
        <f>+Casos_PN_CORR[[#This Row],[1-abr]]-Casos_PN_CORR[[#This Row],[31-mar]]</f>
        <v>0</v>
      </c>
      <c r="AC233">
        <f>+Casos_PN_CORR[[#This Row],[2-abr]]-Casos_PN_CORR[[#This Row],[1-abr]]</f>
        <v>0</v>
      </c>
      <c r="AD233">
        <f>+Casos_PN_CORR[[#This Row],[3-abr]]-Casos_PN_CORR[[#This Row],[2-abr]]</f>
        <v>0</v>
      </c>
      <c r="AE233">
        <f>+Casos_PN_CORR[[#This Row],[4-abr]]-Casos_PN_CORR[[#This Row],[3-abr]]</f>
        <v>0</v>
      </c>
      <c r="AF233">
        <f>+Casos_PN_CORR[[#This Row],[5-abr]]-Casos_PN_CORR[[#This Row],[4-abr]]</f>
        <v>0</v>
      </c>
      <c r="AG233">
        <f>+Casos_PN_CORR[[#This Row],[6-abr]]-Casos_PN_CORR[[#This Row],[5-abr]]</f>
        <v>0</v>
      </c>
      <c r="AH233">
        <f>+Casos_PN_CORR[[#This Row],[7-abr]]-Casos_PN_CORR[[#This Row],[6-abr]]</f>
        <v>0</v>
      </c>
      <c r="AI233">
        <f>+Casos_PN_CORR[[#This Row],[8-abr]]-Casos_PN_CORR[[#This Row],[7-abr]]</f>
        <v>0</v>
      </c>
      <c r="AJ233">
        <f>+Casos_PN_CORR[[#This Row],[9-abr]]-Casos_PN_CORR[[#This Row],[8-abr]]</f>
        <v>0</v>
      </c>
      <c r="AK233">
        <f>+Casos_PN_CORR[[#This Row],[10-abr]]-Casos_PN_CORR[[#This Row],[9-abr]]</f>
        <v>0</v>
      </c>
      <c r="AL233">
        <f>+Casos_PN_CORR[[#This Row],[11-abr]]-Casos_PN_CORR[[#This Row],[10-abr]]</f>
        <v>0</v>
      </c>
      <c r="AM233">
        <f>+Casos_PN_CORR[[#This Row],[12-abr]]-Casos_PN_CORR[[#This Row],[11-abr]]</f>
        <v>0</v>
      </c>
      <c r="AN233">
        <f>+Casos_PN_CORR[[#This Row],[13-abr]]-Casos_PN_CORR[[#This Row],[12-abr]]</f>
        <v>0</v>
      </c>
      <c r="AO233">
        <f>+Casos_PN_CORR[[#This Row],[14-abr]]-Casos_PN_CORR[[#This Row],[13-abr]]</f>
        <v>0</v>
      </c>
      <c r="AP233">
        <f>+Casos_PN_CORR[[#This Row],[15-abr]]-Casos_PN_CORR[[#This Row],[14-abr]]</f>
        <v>0</v>
      </c>
      <c r="AQ233">
        <f>+Casos_PN_CORR[[#This Row],[16-abr]]-Casos_PN_CORR[[#This Row],[15-abr]]</f>
        <v>0</v>
      </c>
      <c r="AR233">
        <f>+Casos_PN_CORR[[#This Row],[17-abr]]-Casos_PN_CORR[[#This Row],[16-abr]]</f>
        <v>0</v>
      </c>
      <c r="AS233">
        <f>+Casos_PN_CORR[[#This Row],[18-abr]]-Casos_PN_CORR[[#This Row],[17-abr]]</f>
        <v>0</v>
      </c>
      <c r="AT233">
        <f>+Casos_PN_CORR[[#This Row],[19-abr]]-Casos_PN_CORR[[#This Row],[18-abr]]</f>
        <v>0</v>
      </c>
      <c r="AU233">
        <f>+Casos_PN_CORR[[#This Row],[20-abr]]-Casos_PN_CORR[[#This Row],[19-abr]]</f>
        <v>0</v>
      </c>
      <c r="AV233">
        <f>+Casos_PN_CORR[[#This Row],[21-abr]]-Casos_PN_CORR[[#This Row],[20-abr]]</f>
        <v>0</v>
      </c>
      <c r="AW233">
        <f>+Casos_PN_CORR[[#This Row],[22-abr]]-Casos_PN_CORR[[#This Row],[21-abr]]</f>
        <v>0</v>
      </c>
      <c r="AX233">
        <f>+Casos_PN_CORR[[#This Row],[23-abr]]-Casos_PN_CORR[[#This Row],[22-abr]]</f>
        <v>0</v>
      </c>
      <c r="AY233">
        <f>+Casos_PN_CORR[[#This Row],[24-abr]]-Casos_PN_CORR[[#This Row],[23-abr]]</f>
        <v>0</v>
      </c>
      <c r="AZ233">
        <f>+Casos_PN_CORR[[#This Row],[25-abr]]-Casos_PN_CORR[[#This Row],[24-abr]]</f>
        <v>0</v>
      </c>
      <c r="BA233">
        <f>+Casos_PN_CORR[[#This Row],[26-abr]]-Casos_PN_CORR[[#This Row],[25-abr]]</f>
        <v>0</v>
      </c>
      <c r="BB233">
        <f>+Casos_PN_CORR[[#This Row],[27-abr]]-Casos_PN_CORR[[#This Row],[26-abr]]</f>
        <v>0</v>
      </c>
      <c r="BC233">
        <f>+Casos_PN_CORR[[#This Row],[28-abr]]-Casos_PN_CORR[[#This Row],[27-abr]]</f>
        <v>0</v>
      </c>
      <c r="BD233">
        <f>+Casos_PN_CORR[[#This Row],[29-abr]]-Casos_PN_CORR[[#This Row],[28-abr]]</f>
        <v>0</v>
      </c>
      <c r="BE233">
        <f>+Casos_PN_CORR[[#This Row],[30-abr]]-Casos_PN_CORR[[#This Row],[29-abr]]</f>
        <v>0</v>
      </c>
      <c r="BF233">
        <f>+Casos_PN_CORR[[#This Row],[1-may]]-Casos_PN_CORR[[#This Row],[30-abr]]</f>
        <v>0</v>
      </c>
      <c r="BG233">
        <f>+Casos_PN_CORR[[#This Row],[2-may]]-Casos_PN_CORR[[#This Row],[1-may]]</f>
        <v>0</v>
      </c>
      <c r="BH233">
        <f>+Casos_PN_CORR[[#This Row],[3-may]]-Casos_PN_CORR[[#This Row],[2-may]]</f>
        <v>0</v>
      </c>
      <c r="BI233">
        <f>+Casos_PN_CORR[[#This Row],[4-may]]-Casos_PN_CORR[[#This Row],[3-may]]</f>
        <v>0</v>
      </c>
      <c r="BJ233">
        <f>+Casos_PN_CORR[[#This Row],[5-may]]-Casos_PN_CORR[[#This Row],[4-may]]</f>
        <v>0</v>
      </c>
      <c r="BK233">
        <f>+Casos_PN_CORR[[#This Row],[6-may]]-Casos_PN_CORR[[#This Row],[5-may]]</f>
        <v>0</v>
      </c>
      <c r="BL233">
        <f>+Casos_PN_CORR[[#This Row],[7-may]]-Casos_PN_CORR[[#This Row],[6-may]]</f>
        <v>0</v>
      </c>
      <c r="BM233">
        <f>+Casos_PN_CORR[[#This Row],[8-may]]-Casos_PN_CORR[[#This Row],[7-may]]</f>
        <v>0</v>
      </c>
      <c r="BN233">
        <f>+Casos_PN_CORR[[#This Row],[9-may]]-Casos_PN_CORR[[#This Row],[8-may]]</f>
        <v>0</v>
      </c>
      <c r="BO233">
        <f>+Casos_PN_CORR[[#This Row],[10-may]]-Casos_PN_CORR[[#This Row],[9-may]]</f>
        <v>0</v>
      </c>
      <c r="BP233">
        <f>+Casos_PN_CORR[[#This Row],[11-may]]-Casos_PN_CORR[[#This Row],[10-may]]</f>
        <v>0</v>
      </c>
      <c r="BQ233">
        <f>+Casos_PN_CORR[[#This Row],[12-may]]-Casos_PN_CORR[[#This Row],[11-may]]</f>
        <v>0</v>
      </c>
      <c r="BR233">
        <f>+Casos_PN_CORR[[#This Row],[13-may]]-Casos_PN_CORR[[#This Row],[12-may]]</f>
        <v>0</v>
      </c>
      <c r="BS233">
        <f>+Casos_PN_CORR[[#This Row],[14-may]]-Casos_PN_CORR[[#This Row],[13-may]]</f>
        <v>0</v>
      </c>
      <c r="BT233">
        <f>+Casos_PN_CORR[[#This Row],[15-may]]-Casos_PN_CORR[[#This Row],[14-may]]</f>
        <v>0</v>
      </c>
      <c r="BU233">
        <f>+Casos_PN_CORR[[#This Row],[16-may]]-Casos_PN_CORR[[#This Row],[15-may]]</f>
        <v>0</v>
      </c>
      <c r="BV233">
        <f>+Casos_PN_CORR[[#This Row],[17-may]]-Casos_PN_CORR[[#This Row],[16-may]]</f>
        <v>0</v>
      </c>
      <c r="BW233">
        <f>+Casos_PN_CORR[[#This Row],[18-may]]-Casos_PN_CORR[[#This Row],[17-may]]</f>
        <v>0</v>
      </c>
      <c r="BX233">
        <f>+Casos_PN_CORR[[#This Row],[19-may]]-Casos_PN_CORR[[#This Row],[18-may]]</f>
        <v>0</v>
      </c>
      <c r="BY233">
        <f>+Casos_PN_CORR[[#This Row],[20-may]]-Casos_PN_CORR[[#This Row],[19-may]]</f>
        <v>0</v>
      </c>
      <c r="BZ233">
        <f>+Casos_PN_CORR[[#This Row],[21-may]]-Casos_PN_CORR[[#This Row],[20-may]]</f>
        <v>0</v>
      </c>
      <c r="CA233">
        <f>+Casos_PN_CORR[[#This Row],[22-may]]-Casos_PN_CORR[[#This Row],[21-may]]</f>
        <v>0</v>
      </c>
      <c r="CB233">
        <f>+Casos_PN_CORR[[#This Row],[23-may]]-Casos_PN_CORR[[#This Row],[22-may]]</f>
        <v>0</v>
      </c>
      <c r="CC233">
        <f>+Casos_PN_CORR[[#This Row],[24-may]]-Casos_PN_CORR[[#This Row],[23-may]]</f>
        <v>0</v>
      </c>
      <c r="CD233">
        <f>+Casos_PN_CORR[[#This Row],[25-may]]-Casos_PN_CORR[[#This Row],[24-may]]</f>
        <v>0</v>
      </c>
      <c r="CE233">
        <f>+Casos_PN_CORR[[#This Row],[26-may]]-Casos_PN_CORR[[#This Row],[25-may]]</f>
        <v>0</v>
      </c>
      <c r="CF233">
        <f>+Casos_PN_CORR[[#This Row],[27-may]]-Casos_PN_CORR[[#This Row],[26-may]]</f>
        <v>0</v>
      </c>
      <c r="CG233">
        <f>+Casos_PN_CORR[[#This Row],[28-may]]-Casos_PN_CORR[[#This Row],[27-may]]</f>
        <v>0</v>
      </c>
      <c r="CH233">
        <f>+Casos_PN_CORR[[#This Row],[29-may]]-Casos_PN_CORR[[#This Row],[28-may]]</f>
        <v>0</v>
      </c>
      <c r="CI233">
        <f>+Casos_PN_CORR[[#This Row],[30-may]]-Casos_PN_CORR[[#This Row],[29-may]]</f>
        <v>0</v>
      </c>
      <c r="CJ233">
        <f>+Casos_PN_CORR[[#This Row],[31-may]]-Casos_PN_CORR[[#This Row],[30-may]]</f>
        <v>0</v>
      </c>
      <c r="CK233">
        <f>+Casos_PN_CORR[[#This Row],[1-jun]]-Casos_PN_CORR[[#This Row],[31-may]]</f>
        <v>0</v>
      </c>
      <c r="CL233">
        <f>+Casos_PN_CORR[[#This Row],[2-jun]]-Casos_PN_CORR[[#This Row],[1-jun]]</f>
        <v>0</v>
      </c>
      <c r="CM233">
        <f>+Casos_PN_CORR[[#This Row],[3-jun]]-Casos_PN_CORR[[#This Row],[2-jun]]</f>
        <v>0</v>
      </c>
      <c r="CN233">
        <f>+Casos_PN_CORR[[#This Row],[4-jun]]-Casos_PN_CORR[[#This Row],[3-jun]]</f>
        <v>0</v>
      </c>
      <c r="CO233">
        <f>+Casos_PN_CORR[[#This Row],[5-jun]]-Casos_PN_CORR[[#This Row],[4-jun]]</f>
        <v>0</v>
      </c>
      <c r="CP233">
        <f>+Casos_PN_CORR[[#This Row],[6-jun]]-Casos_PN_CORR[[#This Row],[5-jun]]</f>
        <v>0</v>
      </c>
    </row>
    <row r="234" spans="1:94">
      <c r="A234">
        <v>40904</v>
      </c>
      <c r="B234" s="2" t="s">
        <v>115</v>
      </c>
      <c r="C234" s="2" t="s">
        <v>374</v>
      </c>
      <c r="D234" s="2" t="s">
        <v>389</v>
      </c>
      <c r="E234" s="4">
        <f t="shared" si="3"/>
        <v>0</v>
      </c>
      <c r="F234">
        <f>+Casos_PN_CORR[[#This Row],[10-mar]]</f>
        <v>0</v>
      </c>
      <c r="G234">
        <f>+Casos_PN_CORR[[#This Row],[11-mar]]-Casos_PN_CORR[[#This Row],[10-mar]]</f>
        <v>0</v>
      </c>
      <c r="H234">
        <f>+Casos_PN_CORR[[#This Row],[12-mar]]-Casos_PN_CORR[[#This Row],[11-mar]]</f>
        <v>0</v>
      </c>
      <c r="I234">
        <f>+Casos_PN_CORR[[#This Row],[13-mar]]-Casos_PN_CORR[[#This Row],[12-mar]]</f>
        <v>0</v>
      </c>
      <c r="J234">
        <f>+Casos_PN_CORR[[#This Row],[14-mar]]-Casos_PN_CORR[[#This Row],[13-mar]]</f>
        <v>0</v>
      </c>
      <c r="K234">
        <f>+Casos_PN_CORR[[#This Row],[15-mar]]-Casos_PN_CORR[[#This Row],[14-mar]]</f>
        <v>0</v>
      </c>
      <c r="L234">
        <f>+Casos_PN_CORR[[#This Row],[16-mar]]-Casos_PN_CORR[[#This Row],[15-mar]]</f>
        <v>0</v>
      </c>
      <c r="M234">
        <f>+Casos_PN_CORR[[#This Row],[17-mar]]-Casos_PN_CORR[[#This Row],[16-mar]]</f>
        <v>0</v>
      </c>
      <c r="N234">
        <f>+Casos_PN_CORR[[#This Row],[18-mar]]-Casos_PN_CORR[[#This Row],[17-mar]]</f>
        <v>0</v>
      </c>
      <c r="O234">
        <f>+Casos_PN_CORR[[#This Row],[19-mar]]-Casos_PN_CORR[[#This Row],[18-mar]]</f>
        <v>0</v>
      </c>
      <c r="P234">
        <f>+Casos_PN_CORR[[#This Row],[20-mar]]-Casos_PN_CORR[[#This Row],[19-mar]]</f>
        <v>0</v>
      </c>
      <c r="Q234">
        <f>+Casos_PN_CORR[[#This Row],[21-mar]]-Casos_PN_CORR[[#This Row],[20-mar]]</f>
        <v>0</v>
      </c>
      <c r="R234">
        <f>+Casos_PN_CORR[[#This Row],[22-mar]]-Casos_PN_CORR[[#This Row],[21-mar]]</f>
        <v>0</v>
      </c>
      <c r="S234">
        <f>+Casos_PN_CORR[[#This Row],[23-mar]]-Casos_PN_CORR[[#This Row],[22-mar]]</f>
        <v>0</v>
      </c>
      <c r="T234">
        <f>+Casos_PN_CORR[[#This Row],[24-mar]]-Casos_PN_CORR[[#This Row],[23-mar]]</f>
        <v>0</v>
      </c>
      <c r="U234">
        <f>+Casos_PN_CORR[[#This Row],[25-mar]]-Casos_PN_CORR[[#This Row],[24-mar]]</f>
        <v>0</v>
      </c>
      <c r="V234">
        <f>+Casos_PN_CORR[[#This Row],[26-mar]]-Casos_PN_CORR[[#This Row],[25-mar]]</f>
        <v>0</v>
      </c>
      <c r="W234">
        <f>+Casos_PN_CORR[[#This Row],[27-mar]]-Casos_PN_CORR[[#This Row],[26-mar]]</f>
        <v>0</v>
      </c>
      <c r="X234">
        <f>+Casos_PN_CORR[[#This Row],[28-mar]]-Casos_PN_CORR[[#This Row],[27-mar]]</f>
        <v>0</v>
      </c>
      <c r="Y234">
        <f>+Casos_PN_CORR[[#This Row],[29-mar]]-Casos_PN_CORR[[#This Row],[28-mar]]</f>
        <v>0</v>
      </c>
      <c r="Z234">
        <f>+Casos_PN_CORR[[#This Row],[30-mar]]-Casos_PN_CORR[[#This Row],[29-mar]]</f>
        <v>0</v>
      </c>
      <c r="AA234">
        <f>+Casos_PN_CORR[[#This Row],[31-mar]]-Casos_PN_CORR[[#This Row],[30-mar]]</f>
        <v>0</v>
      </c>
      <c r="AB234">
        <f>+Casos_PN_CORR[[#This Row],[1-abr]]-Casos_PN_CORR[[#This Row],[31-mar]]</f>
        <v>0</v>
      </c>
      <c r="AC234">
        <f>+Casos_PN_CORR[[#This Row],[2-abr]]-Casos_PN_CORR[[#This Row],[1-abr]]</f>
        <v>0</v>
      </c>
      <c r="AD234">
        <f>+Casos_PN_CORR[[#This Row],[3-abr]]-Casos_PN_CORR[[#This Row],[2-abr]]</f>
        <v>0</v>
      </c>
      <c r="AE234">
        <f>+Casos_PN_CORR[[#This Row],[4-abr]]-Casos_PN_CORR[[#This Row],[3-abr]]</f>
        <v>0</v>
      </c>
      <c r="AF234">
        <f>+Casos_PN_CORR[[#This Row],[5-abr]]-Casos_PN_CORR[[#This Row],[4-abr]]</f>
        <v>0</v>
      </c>
      <c r="AG234">
        <f>+Casos_PN_CORR[[#This Row],[6-abr]]-Casos_PN_CORR[[#This Row],[5-abr]]</f>
        <v>0</v>
      </c>
      <c r="AH234">
        <f>+Casos_PN_CORR[[#This Row],[7-abr]]-Casos_PN_CORR[[#This Row],[6-abr]]</f>
        <v>0</v>
      </c>
      <c r="AI234">
        <f>+Casos_PN_CORR[[#This Row],[8-abr]]-Casos_PN_CORR[[#This Row],[7-abr]]</f>
        <v>0</v>
      </c>
      <c r="AJ234">
        <f>+Casos_PN_CORR[[#This Row],[9-abr]]-Casos_PN_CORR[[#This Row],[8-abr]]</f>
        <v>0</v>
      </c>
      <c r="AK234">
        <f>+Casos_PN_CORR[[#This Row],[10-abr]]-Casos_PN_CORR[[#This Row],[9-abr]]</f>
        <v>0</v>
      </c>
      <c r="AL234">
        <f>+Casos_PN_CORR[[#This Row],[11-abr]]-Casos_PN_CORR[[#This Row],[10-abr]]</f>
        <v>0</v>
      </c>
      <c r="AM234">
        <f>+Casos_PN_CORR[[#This Row],[12-abr]]-Casos_PN_CORR[[#This Row],[11-abr]]</f>
        <v>0</v>
      </c>
      <c r="AN234">
        <f>+Casos_PN_CORR[[#This Row],[13-abr]]-Casos_PN_CORR[[#This Row],[12-abr]]</f>
        <v>0</v>
      </c>
      <c r="AO234">
        <f>+Casos_PN_CORR[[#This Row],[14-abr]]-Casos_PN_CORR[[#This Row],[13-abr]]</f>
        <v>0</v>
      </c>
      <c r="AP234">
        <f>+Casos_PN_CORR[[#This Row],[15-abr]]-Casos_PN_CORR[[#This Row],[14-abr]]</f>
        <v>0</v>
      </c>
      <c r="AQ234">
        <f>+Casos_PN_CORR[[#This Row],[16-abr]]-Casos_PN_CORR[[#This Row],[15-abr]]</f>
        <v>0</v>
      </c>
      <c r="AR234">
        <f>+Casos_PN_CORR[[#This Row],[17-abr]]-Casos_PN_CORR[[#This Row],[16-abr]]</f>
        <v>0</v>
      </c>
      <c r="AS234">
        <f>+Casos_PN_CORR[[#This Row],[18-abr]]-Casos_PN_CORR[[#This Row],[17-abr]]</f>
        <v>0</v>
      </c>
      <c r="AT234">
        <f>+Casos_PN_CORR[[#This Row],[19-abr]]-Casos_PN_CORR[[#This Row],[18-abr]]</f>
        <v>0</v>
      </c>
      <c r="AU234">
        <f>+Casos_PN_CORR[[#This Row],[20-abr]]-Casos_PN_CORR[[#This Row],[19-abr]]</f>
        <v>0</v>
      </c>
      <c r="AV234">
        <f>+Casos_PN_CORR[[#This Row],[21-abr]]-Casos_PN_CORR[[#This Row],[20-abr]]</f>
        <v>0</v>
      </c>
      <c r="AW234">
        <f>+Casos_PN_CORR[[#This Row],[22-abr]]-Casos_PN_CORR[[#This Row],[21-abr]]</f>
        <v>0</v>
      </c>
      <c r="AX234">
        <f>+Casos_PN_CORR[[#This Row],[23-abr]]-Casos_PN_CORR[[#This Row],[22-abr]]</f>
        <v>0</v>
      </c>
      <c r="AY234">
        <f>+Casos_PN_CORR[[#This Row],[24-abr]]-Casos_PN_CORR[[#This Row],[23-abr]]</f>
        <v>0</v>
      </c>
      <c r="AZ234">
        <f>+Casos_PN_CORR[[#This Row],[25-abr]]-Casos_PN_CORR[[#This Row],[24-abr]]</f>
        <v>0</v>
      </c>
      <c r="BA234">
        <f>+Casos_PN_CORR[[#This Row],[26-abr]]-Casos_PN_CORR[[#This Row],[25-abr]]</f>
        <v>0</v>
      </c>
      <c r="BB234">
        <f>+Casos_PN_CORR[[#This Row],[27-abr]]-Casos_PN_CORR[[#This Row],[26-abr]]</f>
        <v>0</v>
      </c>
      <c r="BC234">
        <f>+Casos_PN_CORR[[#This Row],[28-abr]]-Casos_PN_CORR[[#This Row],[27-abr]]</f>
        <v>0</v>
      </c>
      <c r="BD234">
        <f>+Casos_PN_CORR[[#This Row],[29-abr]]-Casos_PN_CORR[[#This Row],[28-abr]]</f>
        <v>0</v>
      </c>
      <c r="BE234">
        <f>+Casos_PN_CORR[[#This Row],[30-abr]]-Casos_PN_CORR[[#This Row],[29-abr]]</f>
        <v>0</v>
      </c>
      <c r="BF234">
        <f>+Casos_PN_CORR[[#This Row],[1-may]]-Casos_PN_CORR[[#This Row],[30-abr]]</f>
        <v>0</v>
      </c>
      <c r="BG234">
        <f>+Casos_PN_CORR[[#This Row],[2-may]]-Casos_PN_CORR[[#This Row],[1-may]]</f>
        <v>0</v>
      </c>
      <c r="BH234">
        <f>+Casos_PN_CORR[[#This Row],[3-may]]-Casos_PN_CORR[[#This Row],[2-may]]</f>
        <v>0</v>
      </c>
      <c r="BI234">
        <f>+Casos_PN_CORR[[#This Row],[4-may]]-Casos_PN_CORR[[#This Row],[3-may]]</f>
        <v>0</v>
      </c>
      <c r="BJ234">
        <f>+Casos_PN_CORR[[#This Row],[5-may]]-Casos_PN_CORR[[#This Row],[4-may]]</f>
        <v>0</v>
      </c>
      <c r="BK234">
        <f>+Casos_PN_CORR[[#This Row],[6-may]]-Casos_PN_CORR[[#This Row],[5-may]]</f>
        <v>0</v>
      </c>
      <c r="BL234">
        <f>+Casos_PN_CORR[[#This Row],[7-may]]-Casos_PN_CORR[[#This Row],[6-may]]</f>
        <v>0</v>
      </c>
      <c r="BM234">
        <f>+Casos_PN_CORR[[#This Row],[8-may]]-Casos_PN_CORR[[#This Row],[7-may]]</f>
        <v>0</v>
      </c>
      <c r="BN234">
        <f>+Casos_PN_CORR[[#This Row],[9-may]]-Casos_PN_CORR[[#This Row],[8-may]]</f>
        <v>0</v>
      </c>
      <c r="BO234">
        <f>+Casos_PN_CORR[[#This Row],[10-may]]-Casos_PN_CORR[[#This Row],[9-may]]</f>
        <v>0</v>
      </c>
      <c r="BP234">
        <f>+Casos_PN_CORR[[#This Row],[11-may]]-Casos_PN_CORR[[#This Row],[10-may]]</f>
        <v>0</v>
      </c>
      <c r="BQ234">
        <f>+Casos_PN_CORR[[#This Row],[12-may]]-Casos_PN_CORR[[#This Row],[11-may]]</f>
        <v>0</v>
      </c>
      <c r="BR234">
        <f>+Casos_PN_CORR[[#This Row],[13-may]]-Casos_PN_CORR[[#This Row],[12-may]]</f>
        <v>0</v>
      </c>
      <c r="BS234">
        <f>+Casos_PN_CORR[[#This Row],[14-may]]-Casos_PN_CORR[[#This Row],[13-may]]</f>
        <v>0</v>
      </c>
      <c r="BT234">
        <f>+Casos_PN_CORR[[#This Row],[15-may]]-Casos_PN_CORR[[#This Row],[14-may]]</f>
        <v>0</v>
      </c>
      <c r="BU234">
        <f>+Casos_PN_CORR[[#This Row],[16-may]]-Casos_PN_CORR[[#This Row],[15-may]]</f>
        <v>0</v>
      </c>
      <c r="BV234">
        <f>+Casos_PN_CORR[[#This Row],[17-may]]-Casos_PN_CORR[[#This Row],[16-may]]</f>
        <v>0</v>
      </c>
      <c r="BW234">
        <f>+Casos_PN_CORR[[#This Row],[18-may]]-Casos_PN_CORR[[#This Row],[17-may]]</f>
        <v>0</v>
      </c>
      <c r="BX234">
        <f>+Casos_PN_CORR[[#This Row],[19-may]]-Casos_PN_CORR[[#This Row],[18-may]]</f>
        <v>0</v>
      </c>
      <c r="BY234">
        <f>+Casos_PN_CORR[[#This Row],[20-may]]-Casos_PN_CORR[[#This Row],[19-may]]</f>
        <v>0</v>
      </c>
      <c r="BZ234">
        <f>+Casos_PN_CORR[[#This Row],[21-may]]-Casos_PN_CORR[[#This Row],[20-may]]</f>
        <v>0</v>
      </c>
      <c r="CA234">
        <f>+Casos_PN_CORR[[#This Row],[22-may]]-Casos_PN_CORR[[#This Row],[21-may]]</f>
        <v>0</v>
      </c>
      <c r="CB234">
        <f>+Casos_PN_CORR[[#This Row],[23-may]]-Casos_PN_CORR[[#This Row],[22-may]]</f>
        <v>0</v>
      </c>
      <c r="CC234">
        <f>+Casos_PN_CORR[[#This Row],[24-may]]-Casos_PN_CORR[[#This Row],[23-may]]</f>
        <v>0</v>
      </c>
      <c r="CD234">
        <f>+Casos_PN_CORR[[#This Row],[25-may]]-Casos_PN_CORR[[#This Row],[24-may]]</f>
        <v>0</v>
      </c>
      <c r="CE234">
        <f>+Casos_PN_CORR[[#This Row],[26-may]]-Casos_PN_CORR[[#This Row],[25-may]]</f>
        <v>0</v>
      </c>
      <c r="CF234">
        <f>+Casos_PN_CORR[[#This Row],[27-may]]-Casos_PN_CORR[[#This Row],[26-may]]</f>
        <v>0</v>
      </c>
      <c r="CG234">
        <f>+Casos_PN_CORR[[#This Row],[28-may]]-Casos_PN_CORR[[#This Row],[27-may]]</f>
        <v>0</v>
      </c>
      <c r="CH234">
        <f>+Casos_PN_CORR[[#This Row],[29-may]]-Casos_PN_CORR[[#This Row],[28-may]]</f>
        <v>0</v>
      </c>
      <c r="CI234">
        <f>+Casos_PN_CORR[[#This Row],[30-may]]-Casos_PN_CORR[[#This Row],[29-may]]</f>
        <v>0</v>
      </c>
      <c r="CJ234">
        <f>+Casos_PN_CORR[[#This Row],[31-may]]-Casos_PN_CORR[[#This Row],[30-may]]</f>
        <v>0</v>
      </c>
      <c r="CK234">
        <f>+Casos_PN_CORR[[#This Row],[1-jun]]-Casos_PN_CORR[[#This Row],[31-may]]</f>
        <v>0</v>
      </c>
      <c r="CL234">
        <f>+Casos_PN_CORR[[#This Row],[2-jun]]-Casos_PN_CORR[[#This Row],[1-jun]]</f>
        <v>0</v>
      </c>
      <c r="CM234">
        <f>+Casos_PN_CORR[[#This Row],[3-jun]]-Casos_PN_CORR[[#This Row],[2-jun]]</f>
        <v>0</v>
      </c>
      <c r="CN234">
        <f>+Casos_PN_CORR[[#This Row],[4-jun]]-Casos_PN_CORR[[#This Row],[3-jun]]</f>
        <v>0</v>
      </c>
      <c r="CO234">
        <f>+Casos_PN_CORR[[#This Row],[5-jun]]-Casos_PN_CORR[[#This Row],[4-jun]]</f>
        <v>0</v>
      </c>
      <c r="CP234">
        <f>+Casos_PN_CORR[[#This Row],[6-jun]]-Casos_PN_CORR[[#This Row],[5-jun]]</f>
        <v>0</v>
      </c>
    </row>
    <row r="235" spans="1:94" ht="24">
      <c r="A235">
        <v>50201</v>
      </c>
      <c r="B235" s="2" t="s">
        <v>107</v>
      </c>
      <c r="C235" s="2" t="s">
        <v>195</v>
      </c>
      <c r="D235" s="2" t="s">
        <v>390</v>
      </c>
      <c r="E235" s="4">
        <f t="shared" si="3"/>
        <v>0</v>
      </c>
      <c r="F235">
        <f>+Casos_PN_CORR[[#This Row],[10-mar]]</f>
        <v>0</v>
      </c>
      <c r="G235">
        <f>+Casos_PN_CORR[[#This Row],[11-mar]]-Casos_PN_CORR[[#This Row],[10-mar]]</f>
        <v>0</v>
      </c>
      <c r="H235">
        <f>+Casos_PN_CORR[[#This Row],[12-mar]]-Casos_PN_CORR[[#This Row],[11-mar]]</f>
        <v>0</v>
      </c>
      <c r="I235">
        <f>+Casos_PN_CORR[[#This Row],[13-mar]]-Casos_PN_CORR[[#This Row],[12-mar]]</f>
        <v>0</v>
      </c>
      <c r="J235">
        <f>+Casos_PN_CORR[[#This Row],[14-mar]]-Casos_PN_CORR[[#This Row],[13-mar]]</f>
        <v>0</v>
      </c>
      <c r="K235">
        <f>+Casos_PN_CORR[[#This Row],[15-mar]]-Casos_PN_CORR[[#This Row],[14-mar]]</f>
        <v>0</v>
      </c>
      <c r="L235">
        <f>+Casos_PN_CORR[[#This Row],[16-mar]]-Casos_PN_CORR[[#This Row],[15-mar]]</f>
        <v>0</v>
      </c>
      <c r="M235">
        <f>+Casos_PN_CORR[[#This Row],[17-mar]]-Casos_PN_CORR[[#This Row],[16-mar]]</f>
        <v>0</v>
      </c>
      <c r="N235">
        <f>+Casos_PN_CORR[[#This Row],[18-mar]]-Casos_PN_CORR[[#This Row],[17-mar]]</f>
        <v>0</v>
      </c>
      <c r="O235">
        <f>+Casos_PN_CORR[[#This Row],[19-mar]]-Casos_PN_CORR[[#This Row],[18-mar]]</f>
        <v>0</v>
      </c>
      <c r="P235">
        <f>+Casos_PN_CORR[[#This Row],[20-mar]]-Casos_PN_CORR[[#This Row],[19-mar]]</f>
        <v>0</v>
      </c>
      <c r="Q235">
        <f>+Casos_PN_CORR[[#This Row],[21-mar]]-Casos_PN_CORR[[#This Row],[20-mar]]</f>
        <v>0</v>
      </c>
      <c r="R235">
        <f>+Casos_PN_CORR[[#This Row],[22-mar]]-Casos_PN_CORR[[#This Row],[21-mar]]</f>
        <v>0</v>
      </c>
      <c r="S235">
        <f>+Casos_PN_CORR[[#This Row],[23-mar]]-Casos_PN_CORR[[#This Row],[22-mar]]</f>
        <v>0</v>
      </c>
      <c r="T235">
        <f>+Casos_PN_CORR[[#This Row],[24-mar]]-Casos_PN_CORR[[#This Row],[23-mar]]</f>
        <v>0</v>
      </c>
      <c r="U235">
        <f>+Casos_PN_CORR[[#This Row],[25-mar]]-Casos_PN_CORR[[#This Row],[24-mar]]</f>
        <v>0</v>
      </c>
      <c r="V235">
        <f>+Casos_PN_CORR[[#This Row],[26-mar]]-Casos_PN_CORR[[#This Row],[25-mar]]</f>
        <v>0</v>
      </c>
      <c r="W235">
        <f>+Casos_PN_CORR[[#This Row],[27-mar]]-Casos_PN_CORR[[#This Row],[26-mar]]</f>
        <v>0</v>
      </c>
      <c r="X235">
        <f>+Casos_PN_CORR[[#This Row],[28-mar]]-Casos_PN_CORR[[#This Row],[27-mar]]</f>
        <v>0</v>
      </c>
      <c r="Y235">
        <f>+Casos_PN_CORR[[#This Row],[29-mar]]-Casos_PN_CORR[[#This Row],[28-mar]]</f>
        <v>0</v>
      </c>
      <c r="Z235">
        <f>+Casos_PN_CORR[[#This Row],[30-mar]]-Casos_PN_CORR[[#This Row],[29-mar]]</f>
        <v>0</v>
      </c>
      <c r="AA235">
        <f>+Casos_PN_CORR[[#This Row],[31-mar]]-Casos_PN_CORR[[#This Row],[30-mar]]</f>
        <v>0</v>
      </c>
      <c r="AB235">
        <f>+Casos_PN_CORR[[#This Row],[1-abr]]-Casos_PN_CORR[[#This Row],[31-mar]]</f>
        <v>0</v>
      </c>
      <c r="AC235">
        <f>+Casos_PN_CORR[[#This Row],[2-abr]]-Casos_PN_CORR[[#This Row],[1-abr]]</f>
        <v>0</v>
      </c>
      <c r="AD235">
        <f>+Casos_PN_CORR[[#This Row],[3-abr]]-Casos_PN_CORR[[#This Row],[2-abr]]</f>
        <v>0</v>
      </c>
      <c r="AE235">
        <f>+Casos_PN_CORR[[#This Row],[4-abr]]-Casos_PN_CORR[[#This Row],[3-abr]]</f>
        <v>0</v>
      </c>
      <c r="AF235">
        <f>+Casos_PN_CORR[[#This Row],[5-abr]]-Casos_PN_CORR[[#This Row],[4-abr]]</f>
        <v>0</v>
      </c>
      <c r="AG235">
        <f>+Casos_PN_CORR[[#This Row],[6-abr]]-Casos_PN_CORR[[#This Row],[5-abr]]</f>
        <v>0</v>
      </c>
      <c r="AH235">
        <f>+Casos_PN_CORR[[#This Row],[7-abr]]-Casos_PN_CORR[[#This Row],[6-abr]]</f>
        <v>0</v>
      </c>
      <c r="AI235">
        <f>+Casos_PN_CORR[[#This Row],[8-abr]]-Casos_PN_CORR[[#This Row],[7-abr]]</f>
        <v>0</v>
      </c>
      <c r="AJ235">
        <f>+Casos_PN_CORR[[#This Row],[9-abr]]-Casos_PN_CORR[[#This Row],[8-abr]]</f>
        <v>0</v>
      </c>
      <c r="AK235">
        <f>+Casos_PN_CORR[[#This Row],[10-abr]]-Casos_PN_CORR[[#This Row],[9-abr]]</f>
        <v>0</v>
      </c>
      <c r="AL235">
        <f>+Casos_PN_CORR[[#This Row],[11-abr]]-Casos_PN_CORR[[#This Row],[10-abr]]</f>
        <v>0</v>
      </c>
      <c r="AM235">
        <f>+Casos_PN_CORR[[#This Row],[12-abr]]-Casos_PN_CORR[[#This Row],[11-abr]]</f>
        <v>0</v>
      </c>
      <c r="AN235">
        <f>+Casos_PN_CORR[[#This Row],[13-abr]]-Casos_PN_CORR[[#This Row],[12-abr]]</f>
        <v>0</v>
      </c>
      <c r="AO235">
        <f>+Casos_PN_CORR[[#This Row],[14-abr]]-Casos_PN_CORR[[#This Row],[13-abr]]</f>
        <v>0</v>
      </c>
      <c r="AP235">
        <f>+Casos_PN_CORR[[#This Row],[15-abr]]-Casos_PN_CORR[[#This Row],[14-abr]]</f>
        <v>0</v>
      </c>
      <c r="AQ235">
        <f>+Casos_PN_CORR[[#This Row],[16-abr]]-Casos_PN_CORR[[#This Row],[15-abr]]</f>
        <v>0</v>
      </c>
      <c r="AR235">
        <f>+Casos_PN_CORR[[#This Row],[17-abr]]-Casos_PN_CORR[[#This Row],[16-abr]]</f>
        <v>0</v>
      </c>
      <c r="AS235">
        <f>+Casos_PN_CORR[[#This Row],[18-abr]]-Casos_PN_CORR[[#This Row],[17-abr]]</f>
        <v>0</v>
      </c>
      <c r="AT235">
        <f>+Casos_PN_CORR[[#This Row],[19-abr]]-Casos_PN_CORR[[#This Row],[18-abr]]</f>
        <v>0</v>
      </c>
      <c r="AU235">
        <f>+Casos_PN_CORR[[#This Row],[20-abr]]-Casos_PN_CORR[[#This Row],[19-abr]]</f>
        <v>0</v>
      </c>
      <c r="AV235">
        <f>+Casos_PN_CORR[[#This Row],[21-abr]]-Casos_PN_CORR[[#This Row],[20-abr]]</f>
        <v>0</v>
      </c>
      <c r="AW235">
        <f>+Casos_PN_CORR[[#This Row],[22-abr]]-Casos_PN_CORR[[#This Row],[21-abr]]</f>
        <v>0</v>
      </c>
      <c r="AX235">
        <f>+Casos_PN_CORR[[#This Row],[23-abr]]-Casos_PN_CORR[[#This Row],[22-abr]]</f>
        <v>0</v>
      </c>
      <c r="AY235">
        <f>+Casos_PN_CORR[[#This Row],[24-abr]]-Casos_PN_CORR[[#This Row],[23-abr]]</f>
        <v>0</v>
      </c>
      <c r="AZ235">
        <f>+Casos_PN_CORR[[#This Row],[25-abr]]-Casos_PN_CORR[[#This Row],[24-abr]]</f>
        <v>0</v>
      </c>
      <c r="BA235">
        <f>+Casos_PN_CORR[[#This Row],[26-abr]]-Casos_PN_CORR[[#This Row],[25-abr]]</f>
        <v>0</v>
      </c>
      <c r="BB235">
        <f>+Casos_PN_CORR[[#This Row],[27-abr]]-Casos_PN_CORR[[#This Row],[26-abr]]</f>
        <v>0</v>
      </c>
      <c r="BC235">
        <f>+Casos_PN_CORR[[#This Row],[28-abr]]-Casos_PN_CORR[[#This Row],[27-abr]]</f>
        <v>0</v>
      </c>
      <c r="BD235">
        <f>+Casos_PN_CORR[[#This Row],[29-abr]]-Casos_PN_CORR[[#This Row],[28-abr]]</f>
        <v>0</v>
      </c>
      <c r="BE235">
        <f>+Casos_PN_CORR[[#This Row],[30-abr]]-Casos_PN_CORR[[#This Row],[29-abr]]</f>
        <v>0</v>
      </c>
      <c r="BF235">
        <f>+Casos_PN_CORR[[#This Row],[1-may]]-Casos_PN_CORR[[#This Row],[30-abr]]</f>
        <v>0</v>
      </c>
      <c r="BG235">
        <f>+Casos_PN_CORR[[#This Row],[2-may]]-Casos_PN_CORR[[#This Row],[1-may]]</f>
        <v>0</v>
      </c>
      <c r="BH235">
        <f>+Casos_PN_CORR[[#This Row],[3-may]]-Casos_PN_CORR[[#This Row],[2-may]]</f>
        <v>0</v>
      </c>
      <c r="BI235">
        <f>+Casos_PN_CORR[[#This Row],[4-may]]-Casos_PN_CORR[[#This Row],[3-may]]</f>
        <v>0</v>
      </c>
      <c r="BJ235">
        <f>+Casos_PN_CORR[[#This Row],[5-may]]-Casos_PN_CORR[[#This Row],[4-may]]</f>
        <v>0</v>
      </c>
      <c r="BK235">
        <f>+Casos_PN_CORR[[#This Row],[6-may]]-Casos_PN_CORR[[#This Row],[5-may]]</f>
        <v>0</v>
      </c>
      <c r="BL235">
        <f>+Casos_PN_CORR[[#This Row],[7-may]]-Casos_PN_CORR[[#This Row],[6-may]]</f>
        <v>0</v>
      </c>
      <c r="BM235">
        <f>+Casos_PN_CORR[[#This Row],[8-may]]-Casos_PN_CORR[[#This Row],[7-may]]</f>
        <v>0</v>
      </c>
      <c r="BN235">
        <f>+Casos_PN_CORR[[#This Row],[9-may]]-Casos_PN_CORR[[#This Row],[8-may]]</f>
        <v>0</v>
      </c>
      <c r="BO235">
        <f>+Casos_PN_CORR[[#This Row],[10-may]]-Casos_PN_CORR[[#This Row],[9-may]]</f>
        <v>0</v>
      </c>
      <c r="BP235">
        <f>+Casos_PN_CORR[[#This Row],[11-may]]-Casos_PN_CORR[[#This Row],[10-may]]</f>
        <v>0</v>
      </c>
      <c r="BQ235">
        <f>+Casos_PN_CORR[[#This Row],[12-may]]-Casos_PN_CORR[[#This Row],[11-may]]</f>
        <v>0</v>
      </c>
      <c r="BR235">
        <f>+Casos_PN_CORR[[#This Row],[13-may]]-Casos_PN_CORR[[#This Row],[12-may]]</f>
        <v>0</v>
      </c>
      <c r="BS235">
        <f>+Casos_PN_CORR[[#This Row],[14-may]]-Casos_PN_CORR[[#This Row],[13-may]]</f>
        <v>0</v>
      </c>
      <c r="BT235">
        <f>+Casos_PN_CORR[[#This Row],[15-may]]-Casos_PN_CORR[[#This Row],[14-may]]</f>
        <v>0</v>
      </c>
      <c r="BU235">
        <f>+Casos_PN_CORR[[#This Row],[16-may]]-Casos_PN_CORR[[#This Row],[15-may]]</f>
        <v>0</v>
      </c>
      <c r="BV235">
        <f>+Casos_PN_CORR[[#This Row],[17-may]]-Casos_PN_CORR[[#This Row],[16-may]]</f>
        <v>0</v>
      </c>
      <c r="BW235">
        <f>+Casos_PN_CORR[[#This Row],[18-may]]-Casos_PN_CORR[[#This Row],[17-may]]</f>
        <v>0</v>
      </c>
      <c r="BX235">
        <f>+Casos_PN_CORR[[#This Row],[19-may]]-Casos_PN_CORR[[#This Row],[18-may]]</f>
        <v>0</v>
      </c>
      <c r="BY235">
        <f>+Casos_PN_CORR[[#This Row],[20-may]]-Casos_PN_CORR[[#This Row],[19-may]]</f>
        <v>0</v>
      </c>
      <c r="BZ235">
        <f>+Casos_PN_CORR[[#This Row],[21-may]]-Casos_PN_CORR[[#This Row],[20-may]]</f>
        <v>0</v>
      </c>
      <c r="CA235">
        <f>+Casos_PN_CORR[[#This Row],[22-may]]-Casos_PN_CORR[[#This Row],[21-may]]</f>
        <v>0</v>
      </c>
      <c r="CB235">
        <f>+Casos_PN_CORR[[#This Row],[23-may]]-Casos_PN_CORR[[#This Row],[22-may]]</f>
        <v>0</v>
      </c>
      <c r="CC235">
        <f>+Casos_PN_CORR[[#This Row],[24-may]]-Casos_PN_CORR[[#This Row],[23-may]]</f>
        <v>0</v>
      </c>
      <c r="CD235">
        <f>+Casos_PN_CORR[[#This Row],[25-may]]-Casos_PN_CORR[[#This Row],[24-may]]</f>
        <v>0</v>
      </c>
      <c r="CE235">
        <f>+Casos_PN_CORR[[#This Row],[26-may]]-Casos_PN_CORR[[#This Row],[25-may]]</f>
        <v>0</v>
      </c>
      <c r="CF235">
        <f>+Casos_PN_CORR[[#This Row],[27-may]]-Casos_PN_CORR[[#This Row],[26-may]]</f>
        <v>0</v>
      </c>
      <c r="CG235">
        <f>+Casos_PN_CORR[[#This Row],[28-may]]-Casos_PN_CORR[[#This Row],[27-may]]</f>
        <v>0</v>
      </c>
      <c r="CH235">
        <f>+Casos_PN_CORR[[#This Row],[29-may]]-Casos_PN_CORR[[#This Row],[28-may]]</f>
        <v>0</v>
      </c>
      <c r="CI235">
        <f>+Casos_PN_CORR[[#This Row],[30-may]]-Casos_PN_CORR[[#This Row],[29-may]]</f>
        <v>0</v>
      </c>
      <c r="CJ235">
        <f>+Casos_PN_CORR[[#This Row],[31-may]]-Casos_PN_CORR[[#This Row],[30-may]]</f>
        <v>0</v>
      </c>
      <c r="CK235">
        <f>+Casos_PN_CORR[[#This Row],[1-jun]]-Casos_PN_CORR[[#This Row],[31-may]]</f>
        <v>0</v>
      </c>
      <c r="CL235">
        <f>+Casos_PN_CORR[[#This Row],[2-jun]]-Casos_PN_CORR[[#This Row],[1-jun]]</f>
        <v>0</v>
      </c>
      <c r="CM235">
        <f>+Casos_PN_CORR[[#This Row],[3-jun]]-Casos_PN_CORR[[#This Row],[2-jun]]</f>
        <v>0</v>
      </c>
      <c r="CN235">
        <f>+Casos_PN_CORR[[#This Row],[4-jun]]-Casos_PN_CORR[[#This Row],[3-jun]]</f>
        <v>0</v>
      </c>
      <c r="CO235">
        <f>+Casos_PN_CORR[[#This Row],[5-jun]]-Casos_PN_CORR[[#This Row],[4-jun]]</f>
        <v>0</v>
      </c>
      <c r="CP235">
        <f>+Casos_PN_CORR[[#This Row],[6-jun]]-Casos_PN_CORR[[#This Row],[5-jun]]</f>
        <v>0</v>
      </c>
    </row>
    <row r="236" spans="1:94">
      <c r="A236">
        <v>20204</v>
      </c>
      <c r="B236" s="2" t="s">
        <v>110</v>
      </c>
      <c r="C236" s="2" t="s">
        <v>137</v>
      </c>
      <c r="D236" s="2" t="s">
        <v>391</v>
      </c>
      <c r="E236" s="4">
        <f t="shared" si="3"/>
        <v>0</v>
      </c>
      <c r="F236">
        <f>+Casos_PN_CORR[[#This Row],[10-mar]]</f>
        <v>0</v>
      </c>
      <c r="G236">
        <f>+Casos_PN_CORR[[#This Row],[11-mar]]-Casos_PN_CORR[[#This Row],[10-mar]]</f>
        <v>0</v>
      </c>
      <c r="H236">
        <f>+Casos_PN_CORR[[#This Row],[12-mar]]-Casos_PN_CORR[[#This Row],[11-mar]]</f>
        <v>0</v>
      </c>
      <c r="I236">
        <f>+Casos_PN_CORR[[#This Row],[13-mar]]-Casos_PN_CORR[[#This Row],[12-mar]]</f>
        <v>0</v>
      </c>
      <c r="J236">
        <f>+Casos_PN_CORR[[#This Row],[14-mar]]-Casos_PN_CORR[[#This Row],[13-mar]]</f>
        <v>0</v>
      </c>
      <c r="K236">
        <f>+Casos_PN_CORR[[#This Row],[15-mar]]-Casos_PN_CORR[[#This Row],[14-mar]]</f>
        <v>0</v>
      </c>
      <c r="L236">
        <f>+Casos_PN_CORR[[#This Row],[16-mar]]-Casos_PN_CORR[[#This Row],[15-mar]]</f>
        <v>0</v>
      </c>
      <c r="M236">
        <f>+Casos_PN_CORR[[#This Row],[17-mar]]-Casos_PN_CORR[[#This Row],[16-mar]]</f>
        <v>0</v>
      </c>
      <c r="N236">
        <f>+Casos_PN_CORR[[#This Row],[18-mar]]-Casos_PN_CORR[[#This Row],[17-mar]]</f>
        <v>0</v>
      </c>
      <c r="O236">
        <f>+Casos_PN_CORR[[#This Row],[19-mar]]-Casos_PN_CORR[[#This Row],[18-mar]]</f>
        <v>0</v>
      </c>
      <c r="P236">
        <f>+Casos_PN_CORR[[#This Row],[20-mar]]-Casos_PN_CORR[[#This Row],[19-mar]]</f>
        <v>0</v>
      </c>
      <c r="Q236">
        <f>+Casos_PN_CORR[[#This Row],[21-mar]]-Casos_PN_CORR[[#This Row],[20-mar]]</f>
        <v>0</v>
      </c>
      <c r="R236">
        <f>+Casos_PN_CORR[[#This Row],[22-mar]]-Casos_PN_CORR[[#This Row],[21-mar]]</f>
        <v>0</v>
      </c>
      <c r="S236">
        <f>+Casos_PN_CORR[[#This Row],[23-mar]]-Casos_PN_CORR[[#This Row],[22-mar]]</f>
        <v>0</v>
      </c>
      <c r="T236">
        <f>+Casos_PN_CORR[[#This Row],[24-mar]]-Casos_PN_CORR[[#This Row],[23-mar]]</f>
        <v>0</v>
      </c>
      <c r="U236">
        <f>+Casos_PN_CORR[[#This Row],[25-mar]]-Casos_PN_CORR[[#This Row],[24-mar]]</f>
        <v>0</v>
      </c>
      <c r="V236">
        <f>+Casos_PN_CORR[[#This Row],[26-mar]]-Casos_PN_CORR[[#This Row],[25-mar]]</f>
        <v>0</v>
      </c>
      <c r="W236">
        <f>+Casos_PN_CORR[[#This Row],[27-mar]]-Casos_PN_CORR[[#This Row],[26-mar]]</f>
        <v>0</v>
      </c>
      <c r="X236">
        <f>+Casos_PN_CORR[[#This Row],[28-mar]]-Casos_PN_CORR[[#This Row],[27-mar]]</f>
        <v>0</v>
      </c>
      <c r="Y236">
        <f>+Casos_PN_CORR[[#This Row],[29-mar]]-Casos_PN_CORR[[#This Row],[28-mar]]</f>
        <v>0</v>
      </c>
      <c r="Z236">
        <f>+Casos_PN_CORR[[#This Row],[30-mar]]-Casos_PN_CORR[[#This Row],[29-mar]]</f>
        <v>0</v>
      </c>
      <c r="AA236">
        <f>+Casos_PN_CORR[[#This Row],[31-mar]]-Casos_PN_CORR[[#This Row],[30-mar]]</f>
        <v>0</v>
      </c>
      <c r="AB236">
        <f>+Casos_PN_CORR[[#This Row],[1-abr]]-Casos_PN_CORR[[#This Row],[31-mar]]</f>
        <v>0</v>
      </c>
      <c r="AC236">
        <f>+Casos_PN_CORR[[#This Row],[2-abr]]-Casos_PN_CORR[[#This Row],[1-abr]]</f>
        <v>0</v>
      </c>
      <c r="AD236">
        <f>+Casos_PN_CORR[[#This Row],[3-abr]]-Casos_PN_CORR[[#This Row],[2-abr]]</f>
        <v>0</v>
      </c>
      <c r="AE236">
        <f>+Casos_PN_CORR[[#This Row],[4-abr]]-Casos_PN_CORR[[#This Row],[3-abr]]</f>
        <v>0</v>
      </c>
      <c r="AF236">
        <f>+Casos_PN_CORR[[#This Row],[5-abr]]-Casos_PN_CORR[[#This Row],[4-abr]]</f>
        <v>0</v>
      </c>
      <c r="AG236">
        <f>+Casos_PN_CORR[[#This Row],[6-abr]]-Casos_PN_CORR[[#This Row],[5-abr]]</f>
        <v>0</v>
      </c>
      <c r="AH236">
        <f>+Casos_PN_CORR[[#This Row],[7-abr]]-Casos_PN_CORR[[#This Row],[6-abr]]</f>
        <v>0</v>
      </c>
      <c r="AI236">
        <f>+Casos_PN_CORR[[#This Row],[8-abr]]-Casos_PN_CORR[[#This Row],[7-abr]]</f>
        <v>0</v>
      </c>
      <c r="AJ236">
        <f>+Casos_PN_CORR[[#This Row],[9-abr]]-Casos_PN_CORR[[#This Row],[8-abr]]</f>
        <v>0</v>
      </c>
      <c r="AK236">
        <f>+Casos_PN_CORR[[#This Row],[10-abr]]-Casos_PN_CORR[[#This Row],[9-abr]]</f>
        <v>0</v>
      </c>
      <c r="AL236">
        <f>+Casos_PN_CORR[[#This Row],[11-abr]]-Casos_PN_CORR[[#This Row],[10-abr]]</f>
        <v>0</v>
      </c>
      <c r="AM236">
        <f>+Casos_PN_CORR[[#This Row],[12-abr]]-Casos_PN_CORR[[#This Row],[11-abr]]</f>
        <v>0</v>
      </c>
      <c r="AN236">
        <f>+Casos_PN_CORR[[#This Row],[13-abr]]-Casos_PN_CORR[[#This Row],[12-abr]]</f>
        <v>0</v>
      </c>
      <c r="AO236">
        <f>+Casos_PN_CORR[[#This Row],[14-abr]]-Casos_PN_CORR[[#This Row],[13-abr]]</f>
        <v>0</v>
      </c>
      <c r="AP236">
        <f>+Casos_PN_CORR[[#This Row],[15-abr]]-Casos_PN_CORR[[#This Row],[14-abr]]</f>
        <v>0</v>
      </c>
      <c r="AQ236">
        <f>+Casos_PN_CORR[[#This Row],[16-abr]]-Casos_PN_CORR[[#This Row],[15-abr]]</f>
        <v>0</v>
      </c>
      <c r="AR236">
        <f>+Casos_PN_CORR[[#This Row],[17-abr]]-Casos_PN_CORR[[#This Row],[16-abr]]</f>
        <v>0</v>
      </c>
      <c r="AS236">
        <f>+Casos_PN_CORR[[#This Row],[18-abr]]-Casos_PN_CORR[[#This Row],[17-abr]]</f>
        <v>0</v>
      </c>
      <c r="AT236">
        <f>+Casos_PN_CORR[[#This Row],[19-abr]]-Casos_PN_CORR[[#This Row],[18-abr]]</f>
        <v>0</v>
      </c>
      <c r="AU236">
        <f>+Casos_PN_CORR[[#This Row],[20-abr]]-Casos_PN_CORR[[#This Row],[19-abr]]</f>
        <v>0</v>
      </c>
      <c r="AV236">
        <f>+Casos_PN_CORR[[#This Row],[21-abr]]-Casos_PN_CORR[[#This Row],[20-abr]]</f>
        <v>0</v>
      </c>
      <c r="AW236">
        <f>+Casos_PN_CORR[[#This Row],[22-abr]]-Casos_PN_CORR[[#This Row],[21-abr]]</f>
        <v>0</v>
      </c>
      <c r="AX236">
        <f>+Casos_PN_CORR[[#This Row],[23-abr]]-Casos_PN_CORR[[#This Row],[22-abr]]</f>
        <v>0</v>
      </c>
      <c r="AY236">
        <f>+Casos_PN_CORR[[#This Row],[24-abr]]-Casos_PN_CORR[[#This Row],[23-abr]]</f>
        <v>0</v>
      </c>
      <c r="AZ236">
        <f>+Casos_PN_CORR[[#This Row],[25-abr]]-Casos_PN_CORR[[#This Row],[24-abr]]</f>
        <v>0</v>
      </c>
      <c r="BA236">
        <f>+Casos_PN_CORR[[#This Row],[26-abr]]-Casos_PN_CORR[[#This Row],[25-abr]]</f>
        <v>0</v>
      </c>
      <c r="BB236">
        <f>+Casos_PN_CORR[[#This Row],[27-abr]]-Casos_PN_CORR[[#This Row],[26-abr]]</f>
        <v>0</v>
      </c>
      <c r="BC236">
        <f>+Casos_PN_CORR[[#This Row],[28-abr]]-Casos_PN_CORR[[#This Row],[27-abr]]</f>
        <v>0</v>
      </c>
      <c r="BD236">
        <f>+Casos_PN_CORR[[#This Row],[29-abr]]-Casos_PN_CORR[[#This Row],[28-abr]]</f>
        <v>0</v>
      </c>
      <c r="BE236">
        <f>+Casos_PN_CORR[[#This Row],[30-abr]]-Casos_PN_CORR[[#This Row],[29-abr]]</f>
        <v>0</v>
      </c>
      <c r="BF236">
        <f>+Casos_PN_CORR[[#This Row],[1-may]]-Casos_PN_CORR[[#This Row],[30-abr]]</f>
        <v>0</v>
      </c>
      <c r="BG236">
        <f>+Casos_PN_CORR[[#This Row],[2-may]]-Casos_PN_CORR[[#This Row],[1-may]]</f>
        <v>0</v>
      </c>
      <c r="BH236">
        <f>+Casos_PN_CORR[[#This Row],[3-may]]-Casos_PN_CORR[[#This Row],[2-may]]</f>
        <v>0</v>
      </c>
      <c r="BI236">
        <f>+Casos_PN_CORR[[#This Row],[4-may]]-Casos_PN_CORR[[#This Row],[3-may]]</f>
        <v>0</v>
      </c>
      <c r="BJ236">
        <f>+Casos_PN_CORR[[#This Row],[5-may]]-Casos_PN_CORR[[#This Row],[4-may]]</f>
        <v>0</v>
      </c>
      <c r="BK236">
        <f>+Casos_PN_CORR[[#This Row],[6-may]]-Casos_PN_CORR[[#This Row],[5-may]]</f>
        <v>0</v>
      </c>
      <c r="BL236">
        <f>+Casos_PN_CORR[[#This Row],[7-may]]-Casos_PN_CORR[[#This Row],[6-may]]</f>
        <v>0</v>
      </c>
      <c r="BM236">
        <f>+Casos_PN_CORR[[#This Row],[8-may]]-Casos_PN_CORR[[#This Row],[7-may]]</f>
        <v>0</v>
      </c>
      <c r="BN236">
        <f>+Casos_PN_CORR[[#This Row],[9-may]]-Casos_PN_CORR[[#This Row],[8-may]]</f>
        <v>0</v>
      </c>
      <c r="BO236">
        <f>+Casos_PN_CORR[[#This Row],[10-may]]-Casos_PN_CORR[[#This Row],[9-may]]</f>
        <v>0</v>
      </c>
      <c r="BP236">
        <f>+Casos_PN_CORR[[#This Row],[11-may]]-Casos_PN_CORR[[#This Row],[10-may]]</f>
        <v>0</v>
      </c>
      <c r="BQ236">
        <f>+Casos_PN_CORR[[#This Row],[12-may]]-Casos_PN_CORR[[#This Row],[11-may]]</f>
        <v>0</v>
      </c>
      <c r="BR236">
        <f>+Casos_PN_CORR[[#This Row],[13-may]]-Casos_PN_CORR[[#This Row],[12-may]]</f>
        <v>0</v>
      </c>
      <c r="BS236">
        <f>+Casos_PN_CORR[[#This Row],[14-may]]-Casos_PN_CORR[[#This Row],[13-may]]</f>
        <v>0</v>
      </c>
      <c r="BT236">
        <f>+Casos_PN_CORR[[#This Row],[15-may]]-Casos_PN_CORR[[#This Row],[14-may]]</f>
        <v>0</v>
      </c>
      <c r="BU236">
        <f>+Casos_PN_CORR[[#This Row],[16-may]]-Casos_PN_CORR[[#This Row],[15-may]]</f>
        <v>0</v>
      </c>
      <c r="BV236">
        <f>+Casos_PN_CORR[[#This Row],[17-may]]-Casos_PN_CORR[[#This Row],[16-may]]</f>
        <v>0</v>
      </c>
      <c r="BW236">
        <f>+Casos_PN_CORR[[#This Row],[18-may]]-Casos_PN_CORR[[#This Row],[17-may]]</f>
        <v>0</v>
      </c>
      <c r="BX236">
        <f>+Casos_PN_CORR[[#This Row],[19-may]]-Casos_PN_CORR[[#This Row],[18-may]]</f>
        <v>0</v>
      </c>
      <c r="BY236">
        <f>+Casos_PN_CORR[[#This Row],[20-may]]-Casos_PN_CORR[[#This Row],[19-may]]</f>
        <v>0</v>
      </c>
      <c r="BZ236">
        <f>+Casos_PN_CORR[[#This Row],[21-may]]-Casos_PN_CORR[[#This Row],[20-may]]</f>
        <v>0</v>
      </c>
      <c r="CA236">
        <f>+Casos_PN_CORR[[#This Row],[22-may]]-Casos_PN_CORR[[#This Row],[21-may]]</f>
        <v>0</v>
      </c>
      <c r="CB236">
        <f>+Casos_PN_CORR[[#This Row],[23-may]]-Casos_PN_CORR[[#This Row],[22-may]]</f>
        <v>0</v>
      </c>
      <c r="CC236">
        <f>+Casos_PN_CORR[[#This Row],[24-may]]-Casos_PN_CORR[[#This Row],[23-may]]</f>
        <v>0</v>
      </c>
      <c r="CD236">
        <f>+Casos_PN_CORR[[#This Row],[25-may]]-Casos_PN_CORR[[#This Row],[24-may]]</f>
        <v>0</v>
      </c>
      <c r="CE236">
        <f>+Casos_PN_CORR[[#This Row],[26-may]]-Casos_PN_CORR[[#This Row],[25-may]]</f>
        <v>0</v>
      </c>
      <c r="CF236">
        <f>+Casos_PN_CORR[[#This Row],[27-may]]-Casos_PN_CORR[[#This Row],[26-may]]</f>
        <v>0</v>
      </c>
      <c r="CG236">
        <f>+Casos_PN_CORR[[#This Row],[28-may]]-Casos_PN_CORR[[#This Row],[27-may]]</f>
        <v>0</v>
      </c>
      <c r="CH236">
        <f>+Casos_PN_CORR[[#This Row],[29-may]]-Casos_PN_CORR[[#This Row],[28-may]]</f>
        <v>0</v>
      </c>
      <c r="CI236">
        <f>+Casos_PN_CORR[[#This Row],[30-may]]-Casos_PN_CORR[[#This Row],[29-may]]</f>
        <v>0</v>
      </c>
      <c r="CJ236">
        <f>+Casos_PN_CORR[[#This Row],[31-may]]-Casos_PN_CORR[[#This Row],[30-may]]</f>
        <v>0</v>
      </c>
      <c r="CK236">
        <f>+Casos_PN_CORR[[#This Row],[1-jun]]-Casos_PN_CORR[[#This Row],[31-may]]</f>
        <v>0</v>
      </c>
      <c r="CL236">
        <f>+Casos_PN_CORR[[#This Row],[2-jun]]-Casos_PN_CORR[[#This Row],[1-jun]]</f>
        <v>0</v>
      </c>
      <c r="CM236">
        <f>+Casos_PN_CORR[[#This Row],[3-jun]]-Casos_PN_CORR[[#This Row],[2-jun]]</f>
        <v>0</v>
      </c>
      <c r="CN236">
        <f>+Casos_PN_CORR[[#This Row],[4-jun]]-Casos_PN_CORR[[#This Row],[3-jun]]</f>
        <v>0</v>
      </c>
      <c r="CO236">
        <f>+Casos_PN_CORR[[#This Row],[5-jun]]-Casos_PN_CORR[[#This Row],[4-jun]]</f>
        <v>0</v>
      </c>
      <c r="CP236">
        <f>+Casos_PN_CORR[[#This Row],[6-jun]]-Casos_PN_CORR[[#This Row],[5-jun]]</f>
        <v>0</v>
      </c>
    </row>
    <row r="237" spans="1:94">
      <c r="A237">
        <v>60703</v>
      </c>
      <c r="B237" s="2" t="s">
        <v>214</v>
      </c>
      <c r="C237" s="2" t="s">
        <v>286</v>
      </c>
      <c r="D237" s="2" t="s">
        <v>392</v>
      </c>
      <c r="E237" s="4">
        <f t="shared" si="3"/>
        <v>0</v>
      </c>
      <c r="F237">
        <f>+Casos_PN_CORR[[#This Row],[10-mar]]</f>
        <v>0</v>
      </c>
      <c r="G237">
        <f>+Casos_PN_CORR[[#This Row],[11-mar]]-Casos_PN_CORR[[#This Row],[10-mar]]</f>
        <v>0</v>
      </c>
      <c r="H237">
        <f>+Casos_PN_CORR[[#This Row],[12-mar]]-Casos_PN_CORR[[#This Row],[11-mar]]</f>
        <v>0</v>
      </c>
      <c r="I237">
        <f>+Casos_PN_CORR[[#This Row],[13-mar]]-Casos_PN_CORR[[#This Row],[12-mar]]</f>
        <v>0</v>
      </c>
      <c r="J237">
        <f>+Casos_PN_CORR[[#This Row],[14-mar]]-Casos_PN_CORR[[#This Row],[13-mar]]</f>
        <v>0</v>
      </c>
      <c r="K237">
        <f>+Casos_PN_CORR[[#This Row],[15-mar]]-Casos_PN_CORR[[#This Row],[14-mar]]</f>
        <v>0</v>
      </c>
      <c r="L237">
        <f>+Casos_PN_CORR[[#This Row],[16-mar]]-Casos_PN_CORR[[#This Row],[15-mar]]</f>
        <v>0</v>
      </c>
      <c r="M237">
        <f>+Casos_PN_CORR[[#This Row],[17-mar]]-Casos_PN_CORR[[#This Row],[16-mar]]</f>
        <v>0</v>
      </c>
      <c r="N237">
        <f>+Casos_PN_CORR[[#This Row],[18-mar]]-Casos_PN_CORR[[#This Row],[17-mar]]</f>
        <v>0</v>
      </c>
      <c r="O237">
        <f>+Casos_PN_CORR[[#This Row],[19-mar]]-Casos_PN_CORR[[#This Row],[18-mar]]</f>
        <v>0</v>
      </c>
      <c r="P237">
        <f>+Casos_PN_CORR[[#This Row],[20-mar]]-Casos_PN_CORR[[#This Row],[19-mar]]</f>
        <v>0</v>
      </c>
      <c r="Q237">
        <f>+Casos_PN_CORR[[#This Row],[21-mar]]-Casos_PN_CORR[[#This Row],[20-mar]]</f>
        <v>0</v>
      </c>
      <c r="R237">
        <f>+Casos_PN_CORR[[#This Row],[22-mar]]-Casos_PN_CORR[[#This Row],[21-mar]]</f>
        <v>0</v>
      </c>
      <c r="S237">
        <f>+Casos_PN_CORR[[#This Row],[23-mar]]-Casos_PN_CORR[[#This Row],[22-mar]]</f>
        <v>0</v>
      </c>
      <c r="T237">
        <f>+Casos_PN_CORR[[#This Row],[24-mar]]-Casos_PN_CORR[[#This Row],[23-mar]]</f>
        <v>0</v>
      </c>
      <c r="U237">
        <f>+Casos_PN_CORR[[#This Row],[25-mar]]-Casos_PN_CORR[[#This Row],[24-mar]]</f>
        <v>0</v>
      </c>
      <c r="V237">
        <f>+Casos_PN_CORR[[#This Row],[26-mar]]-Casos_PN_CORR[[#This Row],[25-mar]]</f>
        <v>0</v>
      </c>
      <c r="W237">
        <f>+Casos_PN_CORR[[#This Row],[27-mar]]-Casos_PN_CORR[[#This Row],[26-mar]]</f>
        <v>0</v>
      </c>
      <c r="X237">
        <f>+Casos_PN_CORR[[#This Row],[28-mar]]-Casos_PN_CORR[[#This Row],[27-mar]]</f>
        <v>0</v>
      </c>
      <c r="Y237">
        <f>+Casos_PN_CORR[[#This Row],[29-mar]]-Casos_PN_CORR[[#This Row],[28-mar]]</f>
        <v>0</v>
      </c>
      <c r="Z237">
        <f>+Casos_PN_CORR[[#This Row],[30-mar]]-Casos_PN_CORR[[#This Row],[29-mar]]</f>
        <v>0</v>
      </c>
      <c r="AA237">
        <f>+Casos_PN_CORR[[#This Row],[31-mar]]-Casos_PN_CORR[[#This Row],[30-mar]]</f>
        <v>0</v>
      </c>
      <c r="AB237">
        <f>+Casos_PN_CORR[[#This Row],[1-abr]]-Casos_PN_CORR[[#This Row],[31-mar]]</f>
        <v>0</v>
      </c>
      <c r="AC237">
        <f>+Casos_PN_CORR[[#This Row],[2-abr]]-Casos_PN_CORR[[#This Row],[1-abr]]</f>
        <v>0</v>
      </c>
      <c r="AD237">
        <f>+Casos_PN_CORR[[#This Row],[3-abr]]-Casos_PN_CORR[[#This Row],[2-abr]]</f>
        <v>0</v>
      </c>
      <c r="AE237">
        <f>+Casos_PN_CORR[[#This Row],[4-abr]]-Casos_PN_CORR[[#This Row],[3-abr]]</f>
        <v>0</v>
      </c>
      <c r="AF237">
        <f>+Casos_PN_CORR[[#This Row],[5-abr]]-Casos_PN_CORR[[#This Row],[4-abr]]</f>
        <v>0</v>
      </c>
      <c r="AG237">
        <f>+Casos_PN_CORR[[#This Row],[6-abr]]-Casos_PN_CORR[[#This Row],[5-abr]]</f>
        <v>0</v>
      </c>
      <c r="AH237">
        <f>+Casos_PN_CORR[[#This Row],[7-abr]]-Casos_PN_CORR[[#This Row],[6-abr]]</f>
        <v>0</v>
      </c>
      <c r="AI237">
        <f>+Casos_PN_CORR[[#This Row],[8-abr]]-Casos_PN_CORR[[#This Row],[7-abr]]</f>
        <v>0</v>
      </c>
      <c r="AJ237">
        <f>+Casos_PN_CORR[[#This Row],[9-abr]]-Casos_PN_CORR[[#This Row],[8-abr]]</f>
        <v>0</v>
      </c>
      <c r="AK237">
        <f>+Casos_PN_CORR[[#This Row],[10-abr]]-Casos_PN_CORR[[#This Row],[9-abr]]</f>
        <v>0</v>
      </c>
      <c r="AL237">
        <f>+Casos_PN_CORR[[#This Row],[11-abr]]-Casos_PN_CORR[[#This Row],[10-abr]]</f>
        <v>0</v>
      </c>
      <c r="AM237">
        <f>+Casos_PN_CORR[[#This Row],[12-abr]]-Casos_PN_CORR[[#This Row],[11-abr]]</f>
        <v>0</v>
      </c>
      <c r="AN237">
        <f>+Casos_PN_CORR[[#This Row],[13-abr]]-Casos_PN_CORR[[#This Row],[12-abr]]</f>
        <v>0</v>
      </c>
      <c r="AO237">
        <f>+Casos_PN_CORR[[#This Row],[14-abr]]-Casos_PN_CORR[[#This Row],[13-abr]]</f>
        <v>0</v>
      </c>
      <c r="AP237">
        <f>+Casos_PN_CORR[[#This Row],[15-abr]]-Casos_PN_CORR[[#This Row],[14-abr]]</f>
        <v>0</v>
      </c>
      <c r="AQ237">
        <f>+Casos_PN_CORR[[#This Row],[16-abr]]-Casos_PN_CORR[[#This Row],[15-abr]]</f>
        <v>0</v>
      </c>
      <c r="AR237">
        <f>+Casos_PN_CORR[[#This Row],[17-abr]]-Casos_PN_CORR[[#This Row],[16-abr]]</f>
        <v>0</v>
      </c>
      <c r="AS237">
        <f>+Casos_PN_CORR[[#This Row],[18-abr]]-Casos_PN_CORR[[#This Row],[17-abr]]</f>
        <v>0</v>
      </c>
      <c r="AT237">
        <f>+Casos_PN_CORR[[#This Row],[19-abr]]-Casos_PN_CORR[[#This Row],[18-abr]]</f>
        <v>0</v>
      </c>
      <c r="AU237">
        <f>+Casos_PN_CORR[[#This Row],[20-abr]]-Casos_PN_CORR[[#This Row],[19-abr]]</f>
        <v>0</v>
      </c>
      <c r="AV237">
        <f>+Casos_PN_CORR[[#This Row],[21-abr]]-Casos_PN_CORR[[#This Row],[20-abr]]</f>
        <v>0</v>
      </c>
      <c r="AW237">
        <f>+Casos_PN_CORR[[#This Row],[22-abr]]-Casos_PN_CORR[[#This Row],[21-abr]]</f>
        <v>0</v>
      </c>
      <c r="AX237">
        <f>+Casos_PN_CORR[[#This Row],[23-abr]]-Casos_PN_CORR[[#This Row],[22-abr]]</f>
        <v>0</v>
      </c>
      <c r="AY237">
        <f>+Casos_PN_CORR[[#This Row],[24-abr]]-Casos_PN_CORR[[#This Row],[23-abr]]</f>
        <v>0</v>
      </c>
      <c r="AZ237">
        <f>+Casos_PN_CORR[[#This Row],[25-abr]]-Casos_PN_CORR[[#This Row],[24-abr]]</f>
        <v>0</v>
      </c>
      <c r="BA237">
        <f>+Casos_PN_CORR[[#This Row],[26-abr]]-Casos_PN_CORR[[#This Row],[25-abr]]</f>
        <v>0</v>
      </c>
      <c r="BB237">
        <f>+Casos_PN_CORR[[#This Row],[27-abr]]-Casos_PN_CORR[[#This Row],[26-abr]]</f>
        <v>0</v>
      </c>
      <c r="BC237">
        <f>+Casos_PN_CORR[[#This Row],[28-abr]]-Casos_PN_CORR[[#This Row],[27-abr]]</f>
        <v>0</v>
      </c>
      <c r="BD237">
        <f>+Casos_PN_CORR[[#This Row],[29-abr]]-Casos_PN_CORR[[#This Row],[28-abr]]</f>
        <v>0</v>
      </c>
      <c r="BE237">
        <f>+Casos_PN_CORR[[#This Row],[30-abr]]-Casos_PN_CORR[[#This Row],[29-abr]]</f>
        <v>0</v>
      </c>
      <c r="BF237">
        <f>+Casos_PN_CORR[[#This Row],[1-may]]-Casos_PN_CORR[[#This Row],[30-abr]]</f>
        <v>0</v>
      </c>
      <c r="BG237">
        <f>+Casos_PN_CORR[[#This Row],[2-may]]-Casos_PN_CORR[[#This Row],[1-may]]</f>
        <v>0</v>
      </c>
      <c r="BH237">
        <f>+Casos_PN_CORR[[#This Row],[3-may]]-Casos_PN_CORR[[#This Row],[2-may]]</f>
        <v>0</v>
      </c>
      <c r="BI237">
        <f>+Casos_PN_CORR[[#This Row],[4-may]]-Casos_PN_CORR[[#This Row],[3-may]]</f>
        <v>0</v>
      </c>
      <c r="BJ237">
        <f>+Casos_PN_CORR[[#This Row],[5-may]]-Casos_PN_CORR[[#This Row],[4-may]]</f>
        <v>0</v>
      </c>
      <c r="BK237">
        <f>+Casos_PN_CORR[[#This Row],[6-may]]-Casos_PN_CORR[[#This Row],[5-may]]</f>
        <v>0</v>
      </c>
      <c r="BL237">
        <f>+Casos_PN_CORR[[#This Row],[7-may]]-Casos_PN_CORR[[#This Row],[6-may]]</f>
        <v>0</v>
      </c>
      <c r="BM237">
        <f>+Casos_PN_CORR[[#This Row],[8-may]]-Casos_PN_CORR[[#This Row],[7-may]]</f>
        <v>0</v>
      </c>
      <c r="BN237">
        <f>+Casos_PN_CORR[[#This Row],[9-may]]-Casos_PN_CORR[[#This Row],[8-may]]</f>
        <v>0</v>
      </c>
      <c r="BO237">
        <f>+Casos_PN_CORR[[#This Row],[10-may]]-Casos_PN_CORR[[#This Row],[9-may]]</f>
        <v>0</v>
      </c>
      <c r="BP237">
        <f>+Casos_PN_CORR[[#This Row],[11-may]]-Casos_PN_CORR[[#This Row],[10-may]]</f>
        <v>0</v>
      </c>
      <c r="BQ237">
        <f>+Casos_PN_CORR[[#This Row],[12-may]]-Casos_PN_CORR[[#This Row],[11-may]]</f>
        <v>0</v>
      </c>
      <c r="BR237">
        <f>+Casos_PN_CORR[[#This Row],[13-may]]-Casos_PN_CORR[[#This Row],[12-may]]</f>
        <v>0</v>
      </c>
      <c r="BS237">
        <f>+Casos_PN_CORR[[#This Row],[14-may]]-Casos_PN_CORR[[#This Row],[13-may]]</f>
        <v>0</v>
      </c>
      <c r="BT237">
        <f>+Casos_PN_CORR[[#This Row],[15-may]]-Casos_PN_CORR[[#This Row],[14-may]]</f>
        <v>0</v>
      </c>
      <c r="BU237">
        <f>+Casos_PN_CORR[[#This Row],[16-may]]-Casos_PN_CORR[[#This Row],[15-may]]</f>
        <v>0</v>
      </c>
      <c r="BV237">
        <f>+Casos_PN_CORR[[#This Row],[17-may]]-Casos_PN_CORR[[#This Row],[16-may]]</f>
        <v>0</v>
      </c>
      <c r="BW237">
        <f>+Casos_PN_CORR[[#This Row],[18-may]]-Casos_PN_CORR[[#This Row],[17-may]]</f>
        <v>0</v>
      </c>
      <c r="BX237">
        <f>+Casos_PN_CORR[[#This Row],[19-may]]-Casos_PN_CORR[[#This Row],[18-may]]</f>
        <v>0</v>
      </c>
      <c r="BY237">
        <f>+Casos_PN_CORR[[#This Row],[20-may]]-Casos_PN_CORR[[#This Row],[19-may]]</f>
        <v>0</v>
      </c>
      <c r="BZ237">
        <f>+Casos_PN_CORR[[#This Row],[21-may]]-Casos_PN_CORR[[#This Row],[20-may]]</f>
        <v>0</v>
      </c>
      <c r="CA237">
        <f>+Casos_PN_CORR[[#This Row],[22-may]]-Casos_PN_CORR[[#This Row],[21-may]]</f>
        <v>0</v>
      </c>
      <c r="CB237">
        <f>+Casos_PN_CORR[[#This Row],[23-may]]-Casos_PN_CORR[[#This Row],[22-may]]</f>
        <v>0</v>
      </c>
      <c r="CC237">
        <f>+Casos_PN_CORR[[#This Row],[24-may]]-Casos_PN_CORR[[#This Row],[23-may]]</f>
        <v>0</v>
      </c>
      <c r="CD237">
        <f>+Casos_PN_CORR[[#This Row],[25-may]]-Casos_PN_CORR[[#This Row],[24-may]]</f>
        <v>0</v>
      </c>
      <c r="CE237">
        <f>+Casos_PN_CORR[[#This Row],[26-may]]-Casos_PN_CORR[[#This Row],[25-may]]</f>
        <v>0</v>
      </c>
      <c r="CF237">
        <f>+Casos_PN_CORR[[#This Row],[27-may]]-Casos_PN_CORR[[#This Row],[26-may]]</f>
        <v>0</v>
      </c>
      <c r="CG237">
        <f>+Casos_PN_CORR[[#This Row],[28-may]]-Casos_PN_CORR[[#This Row],[27-may]]</f>
        <v>0</v>
      </c>
      <c r="CH237">
        <f>+Casos_PN_CORR[[#This Row],[29-may]]-Casos_PN_CORR[[#This Row],[28-may]]</f>
        <v>0</v>
      </c>
      <c r="CI237">
        <f>+Casos_PN_CORR[[#This Row],[30-may]]-Casos_PN_CORR[[#This Row],[29-may]]</f>
        <v>0</v>
      </c>
      <c r="CJ237">
        <f>+Casos_PN_CORR[[#This Row],[31-may]]-Casos_PN_CORR[[#This Row],[30-may]]</f>
        <v>0</v>
      </c>
      <c r="CK237">
        <f>+Casos_PN_CORR[[#This Row],[1-jun]]-Casos_PN_CORR[[#This Row],[31-may]]</f>
        <v>0</v>
      </c>
      <c r="CL237">
        <f>+Casos_PN_CORR[[#This Row],[2-jun]]-Casos_PN_CORR[[#This Row],[1-jun]]</f>
        <v>0</v>
      </c>
      <c r="CM237">
        <f>+Casos_PN_CORR[[#This Row],[3-jun]]-Casos_PN_CORR[[#This Row],[2-jun]]</f>
        <v>0</v>
      </c>
      <c r="CN237">
        <f>+Casos_PN_CORR[[#This Row],[4-jun]]-Casos_PN_CORR[[#This Row],[3-jun]]</f>
        <v>0</v>
      </c>
      <c r="CO237">
        <f>+Casos_PN_CORR[[#This Row],[5-jun]]-Casos_PN_CORR[[#This Row],[4-jun]]</f>
        <v>0</v>
      </c>
      <c r="CP237">
        <f>+Casos_PN_CORR[[#This Row],[6-jun]]-Casos_PN_CORR[[#This Row],[5-jun]]</f>
        <v>0</v>
      </c>
    </row>
    <row r="238" spans="1:94">
      <c r="A238">
        <v>90506</v>
      </c>
      <c r="B238" s="2" t="s">
        <v>139</v>
      </c>
      <c r="C238" s="2" t="s">
        <v>258</v>
      </c>
      <c r="D238" s="2" t="s">
        <v>392</v>
      </c>
      <c r="E238" s="4">
        <f t="shared" si="3"/>
        <v>0</v>
      </c>
      <c r="F238">
        <f>+Casos_PN_CORR[[#This Row],[10-mar]]</f>
        <v>0</v>
      </c>
      <c r="G238">
        <f>+Casos_PN_CORR[[#This Row],[11-mar]]-Casos_PN_CORR[[#This Row],[10-mar]]</f>
        <v>0</v>
      </c>
      <c r="H238">
        <f>+Casos_PN_CORR[[#This Row],[12-mar]]-Casos_PN_CORR[[#This Row],[11-mar]]</f>
        <v>0</v>
      </c>
      <c r="I238">
        <f>+Casos_PN_CORR[[#This Row],[13-mar]]-Casos_PN_CORR[[#This Row],[12-mar]]</f>
        <v>0</v>
      </c>
      <c r="J238">
        <f>+Casos_PN_CORR[[#This Row],[14-mar]]-Casos_PN_CORR[[#This Row],[13-mar]]</f>
        <v>0</v>
      </c>
      <c r="K238">
        <f>+Casos_PN_CORR[[#This Row],[15-mar]]-Casos_PN_CORR[[#This Row],[14-mar]]</f>
        <v>0</v>
      </c>
      <c r="L238">
        <f>+Casos_PN_CORR[[#This Row],[16-mar]]-Casos_PN_CORR[[#This Row],[15-mar]]</f>
        <v>0</v>
      </c>
      <c r="M238">
        <f>+Casos_PN_CORR[[#This Row],[17-mar]]-Casos_PN_CORR[[#This Row],[16-mar]]</f>
        <v>0</v>
      </c>
      <c r="N238">
        <f>+Casos_PN_CORR[[#This Row],[18-mar]]-Casos_PN_CORR[[#This Row],[17-mar]]</f>
        <v>0</v>
      </c>
      <c r="O238">
        <f>+Casos_PN_CORR[[#This Row],[19-mar]]-Casos_PN_CORR[[#This Row],[18-mar]]</f>
        <v>0</v>
      </c>
      <c r="P238">
        <f>+Casos_PN_CORR[[#This Row],[20-mar]]-Casos_PN_CORR[[#This Row],[19-mar]]</f>
        <v>0</v>
      </c>
      <c r="Q238">
        <f>+Casos_PN_CORR[[#This Row],[21-mar]]-Casos_PN_CORR[[#This Row],[20-mar]]</f>
        <v>0</v>
      </c>
      <c r="R238">
        <f>+Casos_PN_CORR[[#This Row],[22-mar]]-Casos_PN_CORR[[#This Row],[21-mar]]</f>
        <v>0</v>
      </c>
      <c r="S238">
        <f>+Casos_PN_CORR[[#This Row],[23-mar]]-Casos_PN_CORR[[#This Row],[22-mar]]</f>
        <v>0</v>
      </c>
      <c r="T238">
        <f>+Casos_PN_CORR[[#This Row],[24-mar]]-Casos_PN_CORR[[#This Row],[23-mar]]</f>
        <v>0</v>
      </c>
      <c r="U238">
        <f>+Casos_PN_CORR[[#This Row],[25-mar]]-Casos_PN_CORR[[#This Row],[24-mar]]</f>
        <v>0</v>
      </c>
      <c r="V238">
        <f>+Casos_PN_CORR[[#This Row],[26-mar]]-Casos_PN_CORR[[#This Row],[25-mar]]</f>
        <v>0</v>
      </c>
      <c r="W238">
        <f>+Casos_PN_CORR[[#This Row],[27-mar]]-Casos_PN_CORR[[#This Row],[26-mar]]</f>
        <v>0</v>
      </c>
      <c r="X238">
        <f>+Casos_PN_CORR[[#This Row],[28-mar]]-Casos_PN_CORR[[#This Row],[27-mar]]</f>
        <v>0</v>
      </c>
      <c r="Y238">
        <f>+Casos_PN_CORR[[#This Row],[29-mar]]-Casos_PN_CORR[[#This Row],[28-mar]]</f>
        <v>0</v>
      </c>
      <c r="Z238">
        <f>+Casos_PN_CORR[[#This Row],[30-mar]]-Casos_PN_CORR[[#This Row],[29-mar]]</f>
        <v>0</v>
      </c>
      <c r="AA238">
        <f>+Casos_PN_CORR[[#This Row],[31-mar]]-Casos_PN_CORR[[#This Row],[30-mar]]</f>
        <v>0</v>
      </c>
      <c r="AB238">
        <f>+Casos_PN_CORR[[#This Row],[1-abr]]-Casos_PN_CORR[[#This Row],[31-mar]]</f>
        <v>0</v>
      </c>
      <c r="AC238">
        <f>+Casos_PN_CORR[[#This Row],[2-abr]]-Casos_PN_CORR[[#This Row],[1-abr]]</f>
        <v>0</v>
      </c>
      <c r="AD238">
        <f>+Casos_PN_CORR[[#This Row],[3-abr]]-Casos_PN_CORR[[#This Row],[2-abr]]</f>
        <v>0</v>
      </c>
      <c r="AE238">
        <f>+Casos_PN_CORR[[#This Row],[4-abr]]-Casos_PN_CORR[[#This Row],[3-abr]]</f>
        <v>0</v>
      </c>
      <c r="AF238">
        <f>+Casos_PN_CORR[[#This Row],[5-abr]]-Casos_PN_CORR[[#This Row],[4-abr]]</f>
        <v>0</v>
      </c>
      <c r="AG238">
        <f>+Casos_PN_CORR[[#This Row],[6-abr]]-Casos_PN_CORR[[#This Row],[5-abr]]</f>
        <v>0</v>
      </c>
      <c r="AH238">
        <f>+Casos_PN_CORR[[#This Row],[7-abr]]-Casos_PN_CORR[[#This Row],[6-abr]]</f>
        <v>0</v>
      </c>
      <c r="AI238">
        <f>+Casos_PN_CORR[[#This Row],[8-abr]]-Casos_PN_CORR[[#This Row],[7-abr]]</f>
        <v>0</v>
      </c>
      <c r="AJ238">
        <f>+Casos_PN_CORR[[#This Row],[9-abr]]-Casos_PN_CORR[[#This Row],[8-abr]]</f>
        <v>0</v>
      </c>
      <c r="AK238">
        <f>+Casos_PN_CORR[[#This Row],[10-abr]]-Casos_PN_CORR[[#This Row],[9-abr]]</f>
        <v>0</v>
      </c>
      <c r="AL238">
        <f>+Casos_PN_CORR[[#This Row],[11-abr]]-Casos_PN_CORR[[#This Row],[10-abr]]</f>
        <v>0</v>
      </c>
      <c r="AM238">
        <f>+Casos_PN_CORR[[#This Row],[12-abr]]-Casos_PN_CORR[[#This Row],[11-abr]]</f>
        <v>0</v>
      </c>
      <c r="AN238">
        <f>+Casos_PN_CORR[[#This Row],[13-abr]]-Casos_PN_CORR[[#This Row],[12-abr]]</f>
        <v>0</v>
      </c>
      <c r="AO238">
        <f>+Casos_PN_CORR[[#This Row],[14-abr]]-Casos_PN_CORR[[#This Row],[13-abr]]</f>
        <v>0</v>
      </c>
      <c r="AP238">
        <f>+Casos_PN_CORR[[#This Row],[15-abr]]-Casos_PN_CORR[[#This Row],[14-abr]]</f>
        <v>0</v>
      </c>
      <c r="AQ238">
        <f>+Casos_PN_CORR[[#This Row],[16-abr]]-Casos_PN_CORR[[#This Row],[15-abr]]</f>
        <v>0</v>
      </c>
      <c r="AR238">
        <f>+Casos_PN_CORR[[#This Row],[17-abr]]-Casos_PN_CORR[[#This Row],[16-abr]]</f>
        <v>0</v>
      </c>
      <c r="AS238">
        <f>+Casos_PN_CORR[[#This Row],[18-abr]]-Casos_PN_CORR[[#This Row],[17-abr]]</f>
        <v>0</v>
      </c>
      <c r="AT238">
        <f>+Casos_PN_CORR[[#This Row],[19-abr]]-Casos_PN_CORR[[#This Row],[18-abr]]</f>
        <v>0</v>
      </c>
      <c r="AU238">
        <f>+Casos_PN_CORR[[#This Row],[20-abr]]-Casos_PN_CORR[[#This Row],[19-abr]]</f>
        <v>0</v>
      </c>
      <c r="AV238">
        <f>+Casos_PN_CORR[[#This Row],[21-abr]]-Casos_PN_CORR[[#This Row],[20-abr]]</f>
        <v>0</v>
      </c>
      <c r="AW238">
        <f>+Casos_PN_CORR[[#This Row],[22-abr]]-Casos_PN_CORR[[#This Row],[21-abr]]</f>
        <v>0</v>
      </c>
      <c r="AX238">
        <f>+Casos_PN_CORR[[#This Row],[23-abr]]-Casos_PN_CORR[[#This Row],[22-abr]]</f>
        <v>0</v>
      </c>
      <c r="AY238">
        <f>+Casos_PN_CORR[[#This Row],[24-abr]]-Casos_PN_CORR[[#This Row],[23-abr]]</f>
        <v>0</v>
      </c>
      <c r="AZ238">
        <f>+Casos_PN_CORR[[#This Row],[25-abr]]-Casos_PN_CORR[[#This Row],[24-abr]]</f>
        <v>0</v>
      </c>
      <c r="BA238">
        <f>+Casos_PN_CORR[[#This Row],[26-abr]]-Casos_PN_CORR[[#This Row],[25-abr]]</f>
        <v>0</v>
      </c>
      <c r="BB238">
        <f>+Casos_PN_CORR[[#This Row],[27-abr]]-Casos_PN_CORR[[#This Row],[26-abr]]</f>
        <v>0</v>
      </c>
      <c r="BC238">
        <f>+Casos_PN_CORR[[#This Row],[28-abr]]-Casos_PN_CORR[[#This Row],[27-abr]]</f>
        <v>0</v>
      </c>
      <c r="BD238">
        <f>+Casos_PN_CORR[[#This Row],[29-abr]]-Casos_PN_CORR[[#This Row],[28-abr]]</f>
        <v>0</v>
      </c>
      <c r="BE238">
        <f>+Casos_PN_CORR[[#This Row],[30-abr]]-Casos_PN_CORR[[#This Row],[29-abr]]</f>
        <v>0</v>
      </c>
      <c r="BF238">
        <f>+Casos_PN_CORR[[#This Row],[1-may]]-Casos_PN_CORR[[#This Row],[30-abr]]</f>
        <v>0</v>
      </c>
      <c r="BG238">
        <f>+Casos_PN_CORR[[#This Row],[2-may]]-Casos_PN_CORR[[#This Row],[1-may]]</f>
        <v>0</v>
      </c>
      <c r="BH238">
        <f>+Casos_PN_CORR[[#This Row],[3-may]]-Casos_PN_CORR[[#This Row],[2-may]]</f>
        <v>0</v>
      </c>
      <c r="BI238">
        <f>+Casos_PN_CORR[[#This Row],[4-may]]-Casos_PN_CORR[[#This Row],[3-may]]</f>
        <v>0</v>
      </c>
      <c r="BJ238">
        <f>+Casos_PN_CORR[[#This Row],[5-may]]-Casos_PN_CORR[[#This Row],[4-may]]</f>
        <v>0</v>
      </c>
      <c r="BK238">
        <f>+Casos_PN_CORR[[#This Row],[6-may]]-Casos_PN_CORR[[#This Row],[5-may]]</f>
        <v>0</v>
      </c>
      <c r="BL238">
        <f>+Casos_PN_CORR[[#This Row],[7-may]]-Casos_PN_CORR[[#This Row],[6-may]]</f>
        <v>0</v>
      </c>
      <c r="BM238">
        <f>+Casos_PN_CORR[[#This Row],[8-may]]-Casos_PN_CORR[[#This Row],[7-may]]</f>
        <v>0</v>
      </c>
      <c r="BN238">
        <f>+Casos_PN_CORR[[#This Row],[9-may]]-Casos_PN_CORR[[#This Row],[8-may]]</f>
        <v>0</v>
      </c>
      <c r="BO238">
        <f>+Casos_PN_CORR[[#This Row],[10-may]]-Casos_PN_CORR[[#This Row],[9-may]]</f>
        <v>0</v>
      </c>
      <c r="BP238">
        <f>+Casos_PN_CORR[[#This Row],[11-may]]-Casos_PN_CORR[[#This Row],[10-may]]</f>
        <v>0</v>
      </c>
      <c r="BQ238">
        <f>+Casos_PN_CORR[[#This Row],[12-may]]-Casos_PN_CORR[[#This Row],[11-may]]</f>
        <v>0</v>
      </c>
      <c r="BR238">
        <f>+Casos_PN_CORR[[#This Row],[13-may]]-Casos_PN_CORR[[#This Row],[12-may]]</f>
        <v>0</v>
      </c>
      <c r="BS238">
        <f>+Casos_PN_CORR[[#This Row],[14-may]]-Casos_PN_CORR[[#This Row],[13-may]]</f>
        <v>0</v>
      </c>
      <c r="BT238">
        <f>+Casos_PN_CORR[[#This Row],[15-may]]-Casos_PN_CORR[[#This Row],[14-may]]</f>
        <v>0</v>
      </c>
      <c r="BU238">
        <f>+Casos_PN_CORR[[#This Row],[16-may]]-Casos_PN_CORR[[#This Row],[15-may]]</f>
        <v>0</v>
      </c>
      <c r="BV238">
        <f>+Casos_PN_CORR[[#This Row],[17-may]]-Casos_PN_CORR[[#This Row],[16-may]]</f>
        <v>0</v>
      </c>
      <c r="BW238">
        <f>+Casos_PN_CORR[[#This Row],[18-may]]-Casos_PN_CORR[[#This Row],[17-may]]</f>
        <v>0</v>
      </c>
      <c r="BX238">
        <f>+Casos_PN_CORR[[#This Row],[19-may]]-Casos_PN_CORR[[#This Row],[18-may]]</f>
        <v>0</v>
      </c>
      <c r="BY238">
        <f>+Casos_PN_CORR[[#This Row],[20-may]]-Casos_PN_CORR[[#This Row],[19-may]]</f>
        <v>0</v>
      </c>
      <c r="BZ238">
        <f>+Casos_PN_CORR[[#This Row],[21-may]]-Casos_PN_CORR[[#This Row],[20-may]]</f>
        <v>0</v>
      </c>
      <c r="CA238">
        <f>+Casos_PN_CORR[[#This Row],[22-may]]-Casos_PN_CORR[[#This Row],[21-may]]</f>
        <v>0</v>
      </c>
      <c r="CB238">
        <f>+Casos_PN_CORR[[#This Row],[23-may]]-Casos_PN_CORR[[#This Row],[22-may]]</f>
        <v>0</v>
      </c>
      <c r="CC238">
        <f>+Casos_PN_CORR[[#This Row],[24-may]]-Casos_PN_CORR[[#This Row],[23-may]]</f>
        <v>0</v>
      </c>
      <c r="CD238">
        <f>+Casos_PN_CORR[[#This Row],[25-may]]-Casos_PN_CORR[[#This Row],[24-may]]</f>
        <v>0</v>
      </c>
      <c r="CE238">
        <f>+Casos_PN_CORR[[#This Row],[26-may]]-Casos_PN_CORR[[#This Row],[25-may]]</f>
        <v>0</v>
      </c>
      <c r="CF238">
        <f>+Casos_PN_CORR[[#This Row],[27-may]]-Casos_PN_CORR[[#This Row],[26-may]]</f>
        <v>0</v>
      </c>
      <c r="CG238">
        <f>+Casos_PN_CORR[[#This Row],[28-may]]-Casos_PN_CORR[[#This Row],[27-may]]</f>
        <v>0</v>
      </c>
      <c r="CH238">
        <f>+Casos_PN_CORR[[#This Row],[29-may]]-Casos_PN_CORR[[#This Row],[28-may]]</f>
        <v>0</v>
      </c>
      <c r="CI238">
        <f>+Casos_PN_CORR[[#This Row],[30-may]]-Casos_PN_CORR[[#This Row],[29-may]]</f>
        <v>0</v>
      </c>
      <c r="CJ238">
        <f>+Casos_PN_CORR[[#This Row],[31-may]]-Casos_PN_CORR[[#This Row],[30-may]]</f>
        <v>0</v>
      </c>
      <c r="CK238">
        <f>+Casos_PN_CORR[[#This Row],[1-jun]]-Casos_PN_CORR[[#This Row],[31-may]]</f>
        <v>0</v>
      </c>
      <c r="CL238">
        <f>+Casos_PN_CORR[[#This Row],[2-jun]]-Casos_PN_CORR[[#This Row],[1-jun]]</f>
        <v>0</v>
      </c>
      <c r="CM238">
        <f>+Casos_PN_CORR[[#This Row],[3-jun]]-Casos_PN_CORR[[#This Row],[2-jun]]</f>
        <v>0</v>
      </c>
      <c r="CN238">
        <f>+Casos_PN_CORR[[#This Row],[4-jun]]-Casos_PN_CORR[[#This Row],[3-jun]]</f>
        <v>0</v>
      </c>
      <c r="CO238">
        <f>+Casos_PN_CORR[[#This Row],[5-jun]]-Casos_PN_CORR[[#This Row],[4-jun]]</f>
        <v>0</v>
      </c>
      <c r="CP238">
        <f>+Casos_PN_CORR[[#This Row],[6-jun]]-Casos_PN_CORR[[#This Row],[5-jun]]</f>
        <v>0</v>
      </c>
    </row>
    <row r="239" spans="1:94">
      <c r="A239">
        <v>20103</v>
      </c>
      <c r="B239" s="2" t="s">
        <v>110</v>
      </c>
      <c r="C239" s="2" t="s">
        <v>111</v>
      </c>
      <c r="D239" s="2" t="s">
        <v>393</v>
      </c>
      <c r="E239" s="4">
        <f t="shared" si="3"/>
        <v>7</v>
      </c>
      <c r="F239">
        <f>+Casos_PN_CORR[[#This Row],[10-mar]]</f>
        <v>0</v>
      </c>
      <c r="G239">
        <f>+Casos_PN_CORR[[#This Row],[11-mar]]-Casos_PN_CORR[[#This Row],[10-mar]]</f>
        <v>0</v>
      </c>
      <c r="H239">
        <f>+Casos_PN_CORR[[#This Row],[12-mar]]-Casos_PN_CORR[[#This Row],[11-mar]]</f>
        <v>0</v>
      </c>
      <c r="I239">
        <f>+Casos_PN_CORR[[#This Row],[13-mar]]-Casos_PN_CORR[[#This Row],[12-mar]]</f>
        <v>0</v>
      </c>
      <c r="J239">
        <f>+Casos_PN_CORR[[#This Row],[14-mar]]-Casos_PN_CORR[[#This Row],[13-mar]]</f>
        <v>0</v>
      </c>
      <c r="K239">
        <f>+Casos_PN_CORR[[#This Row],[15-mar]]-Casos_PN_CORR[[#This Row],[14-mar]]</f>
        <v>0</v>
      </c>
      <c r="L239">
        <f>+Casos_PN_CORR[[#This Row],[16-mar]]-Casos_PN_CORR[[#This Row],[15-mar]]</f>
        <v>0</v>
      </c>
      <c r="M239">
        <f>+Casos_PN_CORR[[#This Row],[17-mar]]-Casos_PN_CORR[[#This Row],[16-mar]]</f>
        <v>0</v>
      </c>
      <c r="N239">
        <f>+Casos_PN_CORR[[#This Row],[18-mar]]-Casos_PN_CORR[[#This Row],[17-mar]]</f>
        <v>0</v>
      </c>
      <c r="O239">
        <f>+Casos_PN_CORR[[#This Row],[19-mar]]-Casos_PN_CORR[[#This Row],[18-mar]]</f>
        <v>0</v>
      </c>
      <c r="P239">
        <f>+Casos_PN_CORR[[#This Row],[20-mar]]-Casos_PN_CORR[[#This Row],[19-mar]]</f>
        <v>0</v>
      </c>
      <c r="Q239">
        <f>+Casos_PN_CORR[[#This Row],[21-mar]]-Casos_PN_CORR[[#This Row],[20-mar]]</f>
        <v>0</v>
      </c>
      <c r="R239">
        <f>+Casos_PN_CORR[[#This Row],[22-mar]]-Casos_PN_CORR[[#This Row],[21-mar]]</f>
        <v>0</v>
      </c>
      <c r="S239">
        <f>+Casos_PN_CORR[[#This Row],[23-mar]]-Casos_PN_CORR[[#This Row],[22-mar]]</f>
        <v>0</v>
      </c>
      <c r="T239">
        <f>+Casos_PN_CORR[[#This Row],[24-mar]]-Casos_PN_CORR[[#This Row],[23-mar]]</f>
        <v>0</v>
      </c>
      <c r="U239">
        <f>+Casos_PN_CORR[[#This Row],[25-mar]]-Casos_PN_CORR[[#This Row],[24-mar]]</f>
        <v>0</v>
      </c>
      <c r="V239">
        <f>+Casos_PN_CORR[[#This Row],[26-mar]]-Casos_PN_CORR[[#This Row],[25-mar]]</f>
        <v>0</v>
      </c>
      <c r="W239">
        <f>+Casos_PN_CORR[[#This Row],[27-mar]]-Casos_PN_CORR[[#This Row],[26-mar]]</f>
        <v>0</v>
      </c>
      <c r="X239">
        <f>+Casos_PN_CORR[[#This Row],[28-mar]]-Casos_PN_CORR[[#This Row],[27-mar]]</f>
        <v>0</v>
      </c>
      <c r="Y239">
        <f>+Casos_PN_CORR[[#This Row],[29-mar]]-Casos_PN_CORR[[#This Row],[28-mar]]</f>
        <v>0</v>
      </c>
      <c r="Z239">
        <f>+Casos_PN_CORR[[#This Row],[30-mar]]-Casos_PN_CORR[[#This Row],[29-mar]]</f>
        <v>0</v>
      </c>
      <c r="AA239">
        <f>+Casos_PN_CORR[[#This Row],[31-mar]]-Casos_PN_CORR[[#This Row],[30-mar]]</f>
        <v>0</v>
      </c>
      <c r="AB239">
        <f>+Casos_PN_CORR[[#This Row],[1-abr]]-Casos_PN_CORR[[#This Row],[31-mar]]</f>
        <v>0</v>
      </c>
      <c r="AC239">
        <f>+Casos_PN_CORR[[#This Row],[2-abr]]-Casos_PN_CORR[[#This Row],[1-abr]]</f>
        <v>0</v>
      </c>
      <c r="AD239">
        <f>+Casos_PN_CORR[[#This Row],[3-abr]]-Casos_PN_CORR[[#This Row],[2-abr]]</f>
        <v>0</v>
      </c>
      <c r="AE239">
        <f>+Casos_PN_CORR[[#This Row],[4-abr]]-Casos_PN_CORR[[#This Row],[3-abr]]</f>
        <v>0</v>
      </c>
      <c r="AF239">
        <f>+Casos_PN_CORR[[#This Row],[5-abr]]-Casos_PN_CORR[[#This Row],[4-abr]]</f>
        <v>0</v>
      </c>
      <c r="AG239">
        <f>+Casos_PN_CORR[[#This Row],[6-abr]]-Casos_PN_CORR[[#This Row],[5-abr]]</f>
        <v>0</v>
      </c>
      <c r="AH239">
        <f>+Casos_PN_CORR[[#This Row],[7-abr]]-Casos_PN_CORR[[#This Row],[6-abr]]</f>
        <v>0</v>
      </c>
      <c r="AI239">
        <f>+Casos_PN_CORR[[#This Row],[8-abr]]-Casos_PN_CORR[[#This Row],[7-abr]]</f>
        <v>0</v>
      </c>
      <c r="AJ239">
        <f>+Casos_PN_CORR[[#This Row],[9-abr]]-Casos_PN_CORR[[#This Row],[8-abr]]</f>
        <v>0</v>
      </c>
      <c r="AK239">
        <f>+Casos_PN_CORR[[#This Row],[10-abr]]-Casos_PN_CORR[[#This Row],[9-abr]]</f>
        <v>0</v>
      </c>
      <c r="AL239">
        <f>+Casos_PN_CORR[[#This Row],[11-abr]]-Casos_PN_CORR[[#This Row],[10-abr]]</f>
        <v>0</v>
      </c>
      <c r="AM239">
        <f>+Casos_PN_CORR[[#This Row],[12-abr]]-Casos_PN_CORR[[#This Row],[11-abr]]</f>
        <v>0</v>
      </c>
      <c r="AN239">
        <f>+Casos_PN_CORR[[#This Row],[13-abr]]-Casos_PN_CORR[[#This Row],[12-abr]]</f>
        <v>0</v>
      </c>
      <c r="AO239">
        <f>+Casos_PN_CORR[[#This Row],[14-abr]]-Casos_PN_CORR[[#This Row],[13-abr]]</f>
        <v>0</v>
      </c>
      <c r="AP239">
        <f>+Casos_PN_CORR[[#This Row],[15-abr]]-Casos_PN_CORR[[#This Row],[14-abr]]</f>
        <v>0</v>
      </c>
      <c r="AQ239">
        <f>+Casos_PN_CORR[[#This Row],[16-abr]]-Casos_PN_CORR[[#This Row],[15-abr]]</f>
        <v>0</v>
      </c>
      <c r="AR239">
        <f>+Casos_PN_CORR[[#This Row],[17-abr]]-Casos_PN_CORR[[#This Row],[16-abr]]</f>
        <v>0</v>
      </c>
      <c r="AS239">
        <f>+Casos_PN_CORR[[#This Row],[18-abr]]-Casos_PN_CORR[[#This Row],[17-abr]]</f>
        <v>0</v>
      </c>
      <c r="AT239">
        <f>+Casos_PN_CORR[[#This Row],[19-abr]]-Casos_PN_CORR[[#This Row],[18-abr]]</f>
        <v>0</v>
      </c>
      <c r="AU239">
        <f>+Casos_PN_CORR[[#This Row],[20-abr]]-Casos_PN_CORR[[#This Row],[19-abr]]</f>
        <v>0</v>
      </c>
      <c r="AV239">
        <f>+Casos_PN_CORR[[#This Row],[21-abr]]-Casos_PN_CORR[[#This Row],[20-abr]]</f>
        <v>0</v>
      </c>
      <c r="AW239">
        <f>+Casos_PN_CORR[[#This Row],[22-abr]]-Casos_PN_CORR[[#This Row],[21-abr]]</f>
        <v>0</v>
      </c>
      <c r="AX239">
        <f>+Casos_PN_CORR[[#This Row],[23-abr]]-Casos_PN_CORR[[#This Row],[22-abr]]</f>
        <v>0</v>
      </c>
      <c r="AY239">
        <f>+Casos_PN_CORR[[#This Row],[24-abr]]-Casos_PN_CORR[[#This Row],[23-abr]]</f>
        <v>0</v>
      </c>
      <c r="AZ239">
        <f>+Casos_PN_CORR[[#This Row],[25-abr]]-Casos_PN_CORR[[#This Row],[24-abr]]</f>
        <v>0</v>
      </c>
      <c r="BA239">
        <f>+Casos_PN_CORR[[#This Row],[26-abr]]-Casos_PN_CORR[[#This Row],[25-abr]]</f>
        <v>0</v>
      </c>
      <c r="BB239">
        <f>+Casos_PN_CORR[[#This Row],[27-abr]]-Casos_PN_CORR[[#This Row],[26-abr]]</f>
        <v>0</v>
      </c>
      <c r="BC239">
        <f>+Casos_PN_CORR[[#This Row],[28-abr]]-Casos_PN_CORR[[#This Row],[27-abr]]</f>
        <v>0</v>
      </c>
      <c r="BD239">
        <f>+Casos_PN_CORR[[#This Row],[29-abr]]-Casos_PN_CORR[[#This Row],[28-abr]]</f>
        <v>0</v>
      </c>
      <c r="BE239">
        <f>+Casos_PN_CORR[[#This Row],[30-abr]]-Casos_PN_CORR[[#This Row],[29-abr]]</f>
        <v>0</v>
      </c>
      <c r="BF239">
        <f>+Casos_PN_CORR[[#This Row],[1-may]]-Casos_PN_CORR[[#This Row],[30-abr]]</f>
        <v>0</v>
      </c>
      <c r="BG239">
        <f>+Casos_PN_CORR[[#This Row],[2-may]]-Casos_PN_CORR[[#This Row],[1-may]]</f>
        <v>0</v>
      </c>
      <c r="BH239">
        <f>+Casos_PN_CORR[[#This Row],[3-may]]-Casos_PN_CORR[[#This Row],[2-may]]</f>
        <v>0</v>
      </c>
      <c r="BI239">
        <f>+Casos_PN_CORR[[#This Row],[4-may]]-Casos_PN_CORR[[#This Row],[3-may]]</f>
        <v>0</v>
      </c>
      <c r="BJ239">
        <f>+Casos_PN_CORR[[#This Row],[5-may]]-Casos_PN_CORR[[#This Row],[4-may]]</f>
        <v>0</v>
      </c>
      <c r="BK239">
        <f>+Casos_PN_CORR[[#This Row],[6-may]]-Casos_PN_CORR[[#This Row],[5-may]]</f>
        <v>0</v>
      </c>
      <c r="BL239">
        <f>+Casos_PN_CORR[[#This Row],[7-may]]-Casos_PN_CORR[[#This Row],[6-may]]</f>
        <v>0</v>
      </c>
      <c r="BM239">
        <f>+Casos_PN_CORR[[#This Row],[8-may]]-Casos_PN_CORR[[#This Row],[7-may]]</f>
        <v>0</v>
      </c>
      <c r="BN239">
        <f>+Casos_PN_CORR[[#This Row],[9-may]]-Casos_PN_CORR[[#This Row],[8-may]]</f>
        <v>0</v>
      </c>
      <c r="BO239">
        <f>+Casos_PN_CORR[[#This Row],[10-may]]-Casos_PN_CORR[[#This Row],[9-may]]</f>
        <v>0</v>
      </c>
      <c r="BP239">
        <f>+Casos_PN_CORR[[#This Row],[11-may]]-Casos_PN_CORR[[#This Row],[10-may]]</f>
        <v>0</v>
      </c>
      <c r="BQ239">
        <f>+Casos_PN_CORR[[#This Row],[12-may]]-Casos_PN_CORR[[#This Row],[11-may]]</f>
        <v>0</v>
      </c>
      <c r="BR239">
        <f>+Casos_PN_CORR[[#This Row],[13-may]]-Casos_PN_CORR[[#This Row],[12-may]]</f>
        <v>0</v>
      </c>
      <c r="BS239">
        <f>+Casos_PN_CORR[[#This Row],[14-may]]-Casos_PN_CORR[[#This Row],[13-may]]</f>
        <v>0</v>
      </c>
      <c r="BT239">
        <f>+Casos_PN_CORR[[#This Row],[15-may]]-Casos_PN_CORR[[#This Row],[14-may]]</f>
        <v>0</v>
      </c>
      <c r="BU239">
        <f>+Casos_PN_CORR[[#This Row],[16-may]]-Casos_PN_CORR[[#This Row],[15-may]]</f>
        <v>0</v>
      </c>
      <c r="BV239">
        <f>+Casos_PN_CORR[[#This Row],[17-may]]-Casos_PN_CORR[[#This Row],[16-may]]</f>
        <v>0</v>
      </c>
      <c r="BW239">
        <f>+Casos_PN_CORR[[#This Row],[18-may]]-Casos_PN_CORR[[#This Row],[17-may]]</f>
        <v>0</v>
      </c>
      <c r="BX239">
        <f>+Casos_PN_CORR[[#This Row],[19-may]]-Casos_PN_CORR[[#This Row],[18-may]]</f>
        <v>0</v>
      </c>
      <c r="BY239">
        <f>+Casos_PN_CORR[[#This Row],[20-may]]-Casos_PN_CORR[[#This Row],[19-may]]</f>
        <v>0</v>
      </c>
      <c r="BZ239">
        <f>+Casos_PN_CORR[[#This Row],[21-may]]-Casos_PN_CORR[[#This Row],[20-may]]</f>
        <v>0</v>
      </c>
      <c r="CA239">
        <f>+Casos_PN_CORR[[#This Row],[22-may]]-Casos_PN_CORR[[#This Row],[21-may]]</f>
        <v>0</v>
      </c>
      <c r="CB239">
        <f>+Casos_PN_CORR[[#This Row],[23-may]]-Casos_PN_CORR[[#This Row],[22-may]]</f>
        <v>0</v>
      </c>
      <c r="CC239">
        <f>+Casos_PN_CORR[[#This Row],[24-may]]-Casos_PN_CORR[[#This Row],[23-may]]</f>
        <v>0</v>
      </c>
      <c r="CD239">
        <f>+Casos_PN_CORR[[#This Row],[25-may]]-Casos_PN_CORR[[#This Row],[24-may]]</f>
        <v>0</v>
      </c>
      <c r="CE239">
        <f>+Casos_PN_CORR[[#This Row],[26-may]]-Casos_PN_CORR[[#This Row],[25-may]]</f>
        <v>0</v>
      </c>
      <c r="CF239">
        <f>+Casos_PN_CORR[[#This Row],[27-may]]-Casos_PN_CORR[[#This Row],[26-may]]</f>
        <v>0</v>
      </c>
      <c r="CG239">
        <f>+Casos_PN_CORR[[#This Row],[28-may]]-Casos_PN_CORR[[#This Row],[27-may]]</f>
        <v>0</v>
      </c>
      <c r="CH239">
        <f>+Casos_PN_CORR[[#This Row],[29-may]]-Casos_PN_CORR[[#This Row],[28-may]]</f>
        <v>0</v>
      </c>
      <c r="CI239">
        <f>+Casos_PN_CORR[[#This Row],[30-may]]-Casos_PN_CORR[[#This Row],[29-may]]</f>
        <v>0</v>
      </c>
      <c r="CJ239">
        <f>+Casos_PN_CORR[[#This Row],[31-may]]-Casos_PN_CORR[[#This Row],[30-may]]</f>
        <v>0</v>
      </c>
      <c r="CK239">
        <f>+Casos_PN_CORR[[#This Row],[1-jun]]-Casos_PN_CORR[[#This Row],[31-may]]</f>
        <v>0</v>
      </c>
      <c r="CL239">
        <f>+Casos_PN_CORR[[#This Row],[2-jun]]-Casos_PN_CORR[[#This Row],[1-jun]]</f>
        <v>0</v>
      </c>
      <c r="CM239">
        <f>+Casos_PN_CORR[[#This Row],[3-jun]]-Casos_PN_CORR[[#This Row],[2-jun]]</f>
        <v>0</v>
      </c>
      <c r="CN239">
        <f>+Casos_PN_CORR[[#This Row],[4-jun]]-Casos_PN_CORR[[#This Row],[3-jun]]</f>
        <v>0</v>
      </c>
      <c r="CO239">
        <f>+Casos_PN_CORR[[#This Row],[5-jun]]-Casos_PN_CORR[[#This Row],[4-jun]]</f>
        <v>7</v>
      </c>
      <c r="CP239">
        <f>+Casos_PN_CORR[[#This Row],[6-jun]]-Casos_PN_CORR[[#This Row],[5-jun]]</f>
        <v>0</v>
      </c>
    </row>
    <row r="240" spans="1:94">
      <c r="A240">
        <v>10214</v>
      </c>
      <c r="B240" s="2" t="s">
        <v>119</v>
      </c>
      <c r="C240" s="2" t="s">
        <v>167</v>
      </c>
      <c r="D240" s="2" t="s">
        <v>394</v>
      </c>
      <c r="E240" s="4">
        <f t="shared" si="3"/>
        <v>0</v>
      </c>
      <c r="F240">
        <f>+Casos_PN_CORR[[#This Row],[10-mar]]</f>
        <v>0</v>
      </c>
      <c r="G240">
        <f>+Casos_PN_CORR[[#This Row],[11-mar]]-Casos_PN_CORR[[#This Row],[10-mar]]</f>
        <v>0</v>
      </c>
      <c r="H240">
        <f>+Casos_PN_CORR[[#This Row],[12-mar]]-Casos_PN_CORR[[#This Row],[11-mar]]</f>
        <v>0</v>
      </c>
      <c r="I240">
        <f>+Casos_PN_CORR[[#This Row],[13-mar]]-Casos_PN_CORR[[#This Row],[12-mar]]</f>
        <v>0</v>
      </c>
      <c r="J240">
        <f>+Casos_PN_CORR[[#This Row],[14-mar]]-Casos_PN_CORR[[#This Row],[13-mar]]</f>
        <v>0</v>
      </c>
      <c r="K240">
        <f>+Casos_PN_CORR[[#This Row],[15-mar]]-Casos_PN_CORR[[#This Row],[14-mar]]</f>
        <v>0</v>
      </c>
      <c r="L240">
        <f>+Casos_PN_CORR[[#This Row],[16-mar]]-Casos_PN_CORR[[#This Row],[15-mar]]</f>
        <v>0</v>
      </c>
      <c r="M240">
        <f>+Casos_PN_CORR[[#This Row],[17-mar]]-Casos_PN_CORR[[#This Row],[16-mar]]</f>
        <v>0</v>
      </c>
      <c r="N240">
        <f>+Casos_PN_CORR[[#This Row],[18-mar]]-Casos_PN_CORR[[#This Row],[17-mar]]</f>
        <v>0</v>
      </c>
      <c r="O240">
        <f>+Casos_PN_CORR[[#This Row],[19-mar]]-Casos_PN_CORR[[#This Row],[18-mar]]</f>
        <v>0</v>
      </c>
      <c r="P240">
        <f>+Casos_PN_CORR[[#This Row],[20-mar]]-Casos_PN_CORR[[#This Row],[19-mar]]</f>
        <v>0</v>
      </c>
      <c r="Q240">
        <f>+Casos_PN_CORR[[#This Row],[21-mar]]-Casos_PN_CORR[[#This Row],[20-mar]]</f>
        <v>0</v>
      </c>
      <c r="R240">
        <f>+Casos_PN_CORR[[#This Row],[22-mar]]-Casos_PN_CORR[[#This Row],[21-mar]]</f>
        <v>0</v>
      </c>
      <c r="S240">
        <f>+Casos_PN_CORR[[#This Row],[23-mar]]-Casos_PN_CORR[[#This Row],[22-mar]]</f>
        <v>0</v>
      </c>
      <c r="T240">
        <f>+Casos_PN_CORR[[#This Row],[24-mar]]-Casos_PN_CORR[[#This Row],[23-mar]]</f>
        <v>0</v>
      </c>
      <c r="U240">
        <f>+Casos_PN_CORR[[#This Row],[25-mar]]-Casos_PN_CORR[[#This Row],[24-mar]]</f>
        <v>0</v>
      </c>
      <c r="V240">
        <f>+Casos_PN_CORR[[#This Row],[26-mar]]-Casos_PN_CORR[[#This Row],[25-mar]]</f>
        <v>0</v>
      </c>
      <c r="W240">
        <f>+Casos_PN_CORR[[#This Row],[27-mar]]-Casos_PN_CORR[[#This Row],[26-mar]]</f>
        <v>0</v>
      </c>
      <c r="X240">
        <f>+Casos_PN_CORR[[#This Row],[28-mar]]-Casos_PN_CORR[[#This Row],[27-mar]]</f>
        <v>0</v>
      </c>
      <c r="Y240">
        <f>+Casos_PN_CORR[[#This Row],[29-mar]]-Casos_PN_CORR[[#This Row],[28-mar]]</f>
        <v>0</v>
      </c>
      <c r="Z240">
        <f>+Casos_PN_CORR[[#This Row],[30-mar]]-Casos_PN_CORR[[#This Row],[29-mar]]</f>
        <v>0</v>
      </c>
      <c r="AA240">
        <f>+Casos_PN_CORR[[#This Row],[31-mar]]-Casos_PN_CORR[[#This Row],[30-mar]]</f>
        <v>0</v>
      </c>
      <c r="AB240">
        <f>+Casos_PN_CORR[[#This Row],[1-abr]]-Casos_PN_CORR[[#This Row],[31-mar]]</f>
        <v>0</v>
      </c>
      <c r="AC240">
        <f>+Casos_PN_CORR[[#This Row],[2-abr]]-Casos_PN_CORR[[#This Row],[1-abr]]</f>
        <v>0</v>
      </c>
      <c r="AD240">
        <f>+Casos_PN_CORR[[#This Row],[3-abr]]-Casos_PN_CORR[[#This Row],[2-abr]]</f>
        <v>0</v>
      </c>
      <c r="AE240">
        <f>+Casos_PN_CORR[[#This Row],[4-abr]]-Casos_PN_CORR[[#This Row],[3-abr]]</f>
        <v>0</v>
      </c>
      <c r="AF240">
        <f>+Casos_PN_CORR[[#This Row],[5-abr]]-Casos_PN_CORR[[#This Row],[4-abr]]</f>
        <v>0</v>
      </c>
      <c r="AG240">
        <f>+Casos_PN_CORR[[#This Row],[6-abr]]-Casos_PN_CORR[[#This Row],[5-abr]]</f>
        <v>0</v>
      </c>
      <c r="AH240">
        <f>+Casos_PN_CORR[[#This Row],[7-abr]]-Casos_PN_CORR[[#This Row],[6-abr]]</f>
        <v>0</v>
      </c>
      <c r="AI240">
        <f>+Casos_PN_CORR[[#This Row],[8-abr]]-Casos_PN_CORR[[#This Row],[7-abr]]</f>
        <v>0</v>
      </c>
      <c r="AJ240">
        <f>+Casos_PN_CORR[[#This Row],[9-abr]]-Casos_PN_CORR[[#This Row],[8-abr]]</f>
        <v>0</v>
      </c>
      <c r="AK240">
        <f>+Casos_PN_CORR[[#This Row],[10-abr]]-Casos_PN_CORR[[#This Row],[9-abr]]</f>
        <v>0</v>
      </c>
      <c r="AL240">
        <f>+Casos_PN_CORR[[#This Row],[11-abr]]-Casos_PN_CORR[[#This Row],[10-abr]]</f>
        <v>0</v>
      </c>
      <c r="AM240">
        <f>+Casos_PN_CORR[[#This Row],[12-abr]]-Casos_PN_CORR[[#This Row],[11-abr]]</f>
        <v>0</v>
      </c>
      <c r="AN240">
        <f>+Casos_PN_CORR[[#This Row],[13-abr]]-Casos_PN_CORR[[#This Row],[12-abr]]</f>
        <v>0</v>
      </c>
      <c r="AO240">
        <f>+Casos_PN_CORR[[#This Row],[14-abr]]-Casos_PN_CORR[[#This Row],[13-abr]]</f>
        <v>0</v>
      </c>
      <c r="AP240">
        <f>+Casos_PN_CORR[[#This Row],[15-abr]]-Casos_PN_CORR[[#This Row],[14-abr]]</f>
        <v>0</v>
      </c>
      <c r="AQ240">
        <f>+Casos_PN_CORR[[#This Row],[16-abr]]-Casos_PN_CORR[[#This Row],[15-abr]]</f>
        <v>0</v>
      </c>
      <c r="AR240">
        <f>+Casos_PN_CORR[[#This Row],[17-abr]]-Casos_PN_CORR[[#This Row],[16-abr]]</f>
        <v>0</v>
      </c>
      <c r="AS240">
        <f>+Casos_PN_CORR[[#This Row],[18-abr]]-Casos_PN_CORR[[#This Row],[17-abr]]</f>
        <v>0</v>
      </c>
      <c r="AT240">
        <f>+Casos_PN_CORR[[#This Row],[19-abr]]-Casos_PN_CORR[[#This Row],[18-abr]]</f>
        <v>0</v>
      </c>
      <c r="AU240">
        <f>+Casos_PN_CORR[[#This Row],[20-abr]]-Casos_PN_CORR[[#This Row],[19-abr]]</f>
        <v>0</v>
      </c>
      <c r="AV240">
        <f>+Casos_PN_CORR[[#This Row],[21-abr]]-Casos_PN_CORR[[#This Row],[20-abr]]</f>
        <v>0</v>
      </c>
      <c r="AW240">
        <f>+Casos_PN_CORR[[#This Row],[22-abr]]-Casos_PN_CORR[[#This Row],[21-abr]]</f>
        <v>0</v>
      </c>
      <c r="AX240">
        <f>+Casos_PN_CORR[[#This Row],[23-abr]]-Casos_PN_CORR[[#This Row],[22-abr]]</f>
        <v>0</v>
      </c>
      <c r="AY240">
        <f>+Casos_PN_CORR[[#This Row],[24-abr]]-Casos_PN_CORR[[#This Row],[23-abr]]</f>
        <v>0</v>
      </c>
      <c r="AZ240">
        <f>+Casos_PN_CORR[[#This Row],[25-abr]]-Casos_PN_CORR[[#This Row],[24-abr]]</f>
        <v>0</v>
      </c>
      <c r="BA240">
        <f>+Casos_PN_CORR[[#This Row],[26-abr]]-Casos_PN_CORR[[#This Row],[25-abr]]</f>
        <v>0</v>
      </c>
      <c r="BB240">
        <f>+Casos_PN_CORR[[#This Row],[27-abr]]-Casos_PN_CORR[[#This Row],[26-abr]]</f>
        <v>0</v>
      </c>
      <c r="BC240">
        <f>+Casos_PN_CORR[[#This Row],[28-abr]]-Casos_PN_CORR[[#This Row],[27-abr]]</f>
        <v>0</v>
      </c>
      <c r="BD240">
        <f>+Casos_PN_CORR[[#This Row],[29-abr]]-Casos_PN_CORR[[#This Row],[28-abr]]</f>
        <v>0</v>
      </c>
      <c r="BE240">
        <f>+Casos_PN_CORR[[#This Row],[30-abr]]-Casos_PN_CORR[[#This Row],[29-abr]]</f>
        <v>0</v>
      </c>
      <c r="BF240">
        <f>+Casos_PN_CORR[[#This Row],[1-may]]-Casos_PN_CORR[[#This Row],[30-abr]]</f>
        <v>0</v>
      </c>
      <c r="BG240">
        <f>+Casos_PN_CORR[[#This Row],[2-may]]-Casos_PN_CORR[[#This Row],[1-may]]</f>
        <v>0</v>
      </c>
      <c r="BH240">
        <f>+Casos_PN_CORR[[#This Row],[3-may]]-Casos_PN_CORR[[#This Row],[2-may]]</f>
        <v>0</v>
      </c>
      <c r="BI240">
        <f>+Casos_PN_CORR[[#This Row],[4-may]]-Casos_PN_CORR[[#This Row],[3-may]]</f>
        <v>0</v>
      </c>
      <c r="BJ240">
        <f>+Casos_PN_CORR[[#This Row],[5-may]]-Casos_PN_CORR[[#This Row],[4-may]]</f>
        <v>0</v>
      </c>
      <c r="BK240">
        <f>+Casos_PN_CORR[[#This Row],[6-may]]-Casos_PN_CORR[[#This Row],[5-may]]</f>
        <v>0</v>
      </c>
      <c r="BL240">
        <f>+Casos_PN_CORR[[#This Row],[7-may]]-Casos_PN_CORR[[#This Row],[6-may]]</f>
        <v>0</v>
      </c>
      <c r="BM240">
        <f>+Casos_PN_CORR[[#This Row],[8-may]]-Casos_PN_CORR[[#This Row],[7-may]]</f>
        <v>0</v>
      </c>
      <c r="BN240">
        <f>+Casos_PN_CORR[[#This Row],[9-may]]-Casos_PN_CORR[[#This Row],[8-may]]</f>
        <v>0</v>
      </c>
      <c r="BO240">
        <f>+Casos_PN_CORR[[#This Row],[10-may]]-Casos_PN_CORR[[#This Row],[9-may]]</f>
        <v>0</v>
      </c>
      <c r="BP240">
        <f>+Casos_PN_CORR[[#This Row],[11-may]]-Casos_PN_CORR[[#This Row],[10-may]]</f>
        <v>0</v>
      </c>
      <c r="BQ240">
        <f>+Casos_PN_CORR[[#This Row],[12-may]]-Casos_PN_CORR[[#This Row],[11-may]]</f>
        <v>0</v>
      </c>
      <c r="BR240">
        <f>+Casos_PN_CORR[[#This Row],[13-may]]-Casos_PN_CORR[[#This Row],[12-may]]</f>
        <v>0</v>
      </c>
      <c r="BS240">
        <f>+Casos_PN_CORR[[#This Row],[14-may]]-Casos_PN_CORR[[#This Row],[13-may]]</f>
        <v>0</v>
      </c>
      <c r="BT240">
        <f>+Casos_PN_CORR[[#This Row],[15-may]]-Casos_PN_CORR[[#This Row],[14-may]]</f>
        <v>0</v>
      </c>
      <c r="BU240">
        <f>+Casos_PN_CORR[[#This Row],[16-may]]-Casos_PN_CORR[[#This Row],[15-may]]</f>
        <v>0</v>
      </c>
      <c r="BV240">
        <f>+Casos_PN_CORR[[#This Row],[17-may]]-Casos_PN_CORR[[#This Row],[16-may]]</f>
        <v>0</v>
      </c>
      <c r="BW240">
        <f>+Casos_PN_CORR[[#This Row],[18-may]]-Casos_PN_CORR[[#This Row],[17-may]]</f>
        <v>0</v>
      </c>
      <c r="BX240">
        <f>+Casos_PN_CORR[[#This Row],[19-may]]-Casos_PN_CORR[[#This Row],[18-may]]</f>
        <v>0</v>
      </c>
      <c r="BY240">
        <f>+Casos_PN_CORR[[#This Row],[20-may]]-Casos_PN_CORR[[#This Row],[19-may]]</f>
        <v>0</v>
      </c>
      <c r="BZ240">
        <f>+Casos_PN_CORR[[#This Row],[21-may]]-Casos_PN_CORR[[#This Row],[20-may]]</f>
        <v>0</v>
      </c>
      <c r="CA240">
        <f>+Casos_PN_CORR[[#This Row],[22-may]]-Casos_PN_CORR[[#This Row],[21-may]]</f>
        <v>0</v>
      </c>
      <c r="CB240">
        <f>+Casos_PN_CORR[[#This Row],[23-may]]-Casos_PN_CORR[[#This Row],[22-may]]</f>
        <v>0</v>
      </c>
      <c r="CC240">
        <f>+Casos_PN_CORR[[#This Row],[24-may]]-Casos_PN_CORR[[#This Row],[23-may]]</f>
        <v>0</v>
      </c>
      <c r="CD240">
        <f>+Casos_PN_CORR[[#This Row],[25-may]]-Casos_PN_CORR[[#This Row],[24-may]]</f>
        <v>0</v>
      </c>
      <c r="CE240">
        <f>+Casos_PN_CORR[[#This Row],[26-may]]-Casos_PN_CORR[[#This Row],[25-may]]</f>
        <v>0</v>
      </c>
      <c r="CF240">
        <f>+Casos_PN_CORR[[#This Row],[27-may]]-Casos_PN_CORR[[#This Row],[26-may]]</f>
        <v>0</v>
      </c>
      <c r="CG240">
        <f>+Casos_PN_CORR[[#This Row],[28-may]]-Casos_PN_CORR[[#This Row],[27-may]]</f>
        <v>0</v>
      </c>
      <c r="CH240">
        <f>+Casos_PN_CORR[[#This Row],[29-may]]-Casos_PN_CORR[[#This Row],[28-may]]</f>
        <v>0</v>
      </c>
      <c r="CI240">
        <f>+Casos_PN_CORR[[#This Row],[30-may]]-Casos_PN_CORR[[#This Row],[29-may]]</f>
        <v>0</v>
      </c>
      <c r="CJ240">
        <f>+Casos_PN_CORR[[#This Row],[31-may]]-Casos_PN_CORR[[#This Row],[30-may]]</f>
        <v>0</v>
      </c>
      <c r="CK240">
        <f>+Casos_PN_CORR[[#This Row],[1-jun]]-Casos_PN_CORR[[#This Row],[31-may]]</f>
        <v>0</v>
      </c>
      <c r="CL240">
        <f>+Casos_PN_CORR[[#This Row],[2-jun]]-Casos_PN_CORR[[#This Row],[1-jun]]</f>
        <v>0</v>
      </c>
      <c r="CM240">
        <f>+Casos_PN_CORR[[#This Row],[3-jun]]-Casos_PN_CORR[[#This Row],[2-jun]]</f>
        <v>0</v>
      </c>
      <c r="CN240">
        <f>+Casos_PN_CORR[[#This Row],[4-jun]]-Casos_PN_CORR[[#This Row],[3-jun]]</f>
        <v>0</v>
      </c>
      <c r="CO240">
        <f>+Casos_PN_CORR[[#This Row],[5-jun]]-Casos_PN_CORR[[#This Row],[4-jun]]</f>
        <v>0</v>
      </c>
      <c r="CP240">
        <f>+Casos_PN_CORR[[#This Row],[6-jun]]-Casos_PN_CORR[[#This Row],[5-jun]]</f>
        <v>0</v>
      </c>
    </row>
    <row r="241" spans="1:94">
      <c r="A241">
        <v>40103</v>
      </c>
      <c r="B241" s="2" t="s">
        <v>115</v>
      </c>
      <c r="C241" s="2" t="s">
        <v>116</v>
      </c>
      <c r="D241" s="2" t="s">
        <v>395</v>
      </c>
      <c r="E241" s="4">
        <f t="shared" si="3"/>
        <v>12</v>
      </c>
      <c r="F241">
        <f>+Casos_PN_CORR[[#This Row],[10-mar]]</f>
        <v>0</v>
      </c>
      <c r="G241">
        <f>+Casos_PN_CORR[[#This Row],[11-mar]]-Casos_PN_CORR[[#This Row],[10-mar]]</f>
        <v>0</v>
      </c>
      <c r="H241">
        <f>+Casos_PN_CORR[[#This Row],[12-mar]]-Casos_PN_CORR[[#This Row],[11-mar]]</f>
        <v>0</v>
      </c>
      <c r="I241">
        <f>+Casos_PN_CORR[[#This Row],[13-mar]]-Casos_PN_CORR[[#This Row],[12-mar]]</f>
        <v>0</v>
      </c>
      <c r="J241">
        <f>+Casos_PN_CORR[[#This Row],[14-mar]]-Casos_PN_CORR[[#This Row],[13-mar]]</f>
        <v>0</v>
      </c>
      <c r="K241">
        <f>+Casos_PN_CORR[[#This Row],[15-mar]]-Casos_PN_CORR[[#This Row],[14-mar]]</f>
        <v>0</v>
      </c>
      <c r="L241">
        <f>+Casos_PN_CORR[[#This Row],[16-mar]]-Casos_PN_CORR[[#This Row],[15-mar]]</f>
        <v>0</v>
      </c>
      <c r="M241">
        <f>+Casos_PN_CORR[[#This Row],[17-mar]]-Casos_PN_CORR[[#This Row],[16-mar]]</f>
        <v>0</v>
      </c>
      <c r="N241">
        <f>+Casos_PN_CORR[[#This Row],[18-mar]]-Casos_PN_CORR[[#This Row],[17-mar]]</f>
        <v>0</v>
      </c>
      <c r="O241">
        <f>+Casos_PN_CORR[[#This Row],[19-mar]]-Casos_PN_CORR[[#This Row],[18-mar]]</f>
        <v>0</v>
      </c>
      <c r="P241">
        <f>+Casos_PN_CORR[[#This Row],[20-mar]]-Casos_PN_CORR[[#This Row],[19-mar]]</f>
        <v>0</v>
      </c>
      <c r="Q241">
        <f>+Casos_PN_CORR[[#This Row],[21-mar]]-Casos_PN_CORR[[#This Row],[20-mar]]</f>
        <v>0</v>
      </c>
      <c r="R241">
        <f>+Casos_PN_CORR[[#This Row],[22-mar]]-Casos_PN_CORR[[#This Row],[21-mar]]</f>
        <v>0</v>
      </c>
      <c r="S241">
        <f>+Casos_PN_CORR[[#This Row],[23-mar]]-Casos_PN_CORR[[#This Row],[22-mar]]</f>
        <v>0</v>
      </c>
      <c r="T241">
        <f>+Casos_PN_CORR[[#This Row],[24-mar]]-Casos_PN_CORR[[#This Row],[23-mar]]</f>
        <v>0</v>
      </c>
      <c r="U241">
        <f>+Casos_PN_CORR[[#This Row],[25-mar]]-Casos_PN_CORR[[#This Row],[24-mar]]</f>
        <v>0</v>
      </c>
      <c r="V241">
        <f>+Casos_PN_CORR[[#This Row],[26-mar]]-Casos_PN_CORR[[#This Row],[25-mar]]</f>
        <v>0</v>
      </c>
      <c r="W241">
        <f>+Casos_PN_CORR[[#This Row],[27-mar]]-Casos_PN_CORR[[#This Row],[26-mar]]</f>
        <v>0</v>
      </c>
      <c r="X241">
        <f>+Casos_PN_CORR[[#This Row],[28-mar]]-Casos_PN_CORR[[#This Row],[27-mar]]</f>
        <v>0</v>
      </c>
      <c r="Y241">
        <f>+Casos_PN_CORR[[#This Row],[29-mar]]-Casos_PN_CORR[[#This Row],[28-mar]]</f>
        <v>0</v>
      </c>
      <c r="Z241">
        <f>+Casos_PN_CORR[[#This Row],[30-mar]]-Casos_PN_CORR[[#This Row],[29-mar]]</f>
        <v>0</v>
      </c>
      <c r="AA241">
        <f>+Casos_PN_CORR[[#This Row],[31-mar]]-Casos_PN_CORR[[#This Row],[30-mar]]</f>
        <v>0</v>
      </c>
      <c r="AB241">
        <f>+Casos_PN_CORR[[#This Row],[1-abr]]-Casos_PN_CORR[[#This Row],[31-mar]]</f>
        <v>0</v>
      </c>
      <c r="AC241">
        <f>+Casos_PN_CORR[[#This Row],[2-abr]]-Casos_PN_CORR[[#This Row],[1-abr]]</f>
        <v>0</v>
      </c>
      <c r="AD241">
        <f>+Casos_PN_CORR[[#This Row],[3-abr]]-Casos_PN_CORR[[#This Row],[2-abr]]</f>
        <v>0</v>
      </c>
      <c r="AE241">
        <f>+Casos_PN_CORR[[#This Row],[4-abr]]-Casos_PN_CORR[[#This Row],[3-abr]]</f>
        <v>0</v>
      </c>
      <c r="AF241">
        <f>+Casos_PN_CORR[[#This Row],[5-abr]]-Casos_PN_CORR[[#This Row],[4-abr]]</f>
        <v>0</v>
      </c>
      <c r="AG241">
        <f>+Casos_PN_CORR[[#This Row],[6-abr]]-Casos_PN_CORR[[#This Row],[5-abr]]</f>
        <v>0</v>
      </c>
      <c r="AH241">
        <f>+Casos_PN_CORR[[#This Row],[7-abr]]-Casos_PN_CORR[[#This Row],[6-abr]]</f>
        <v>0</v>
      </c>
      <c r="AI241">
        <f>+Casos_PN_CORR[[#This Row],[8-abr]]-Casos_PN_CORR[[#This Row],[7-abr]]</f>
        <v>0</v>
      </c>
      <c r="AJ241">
        <f>+Casos_PN_CORR[[#This Row],[9-abr]]-Casos_PN_CORR[[#This Row],[8-abr]]</f>
        <v>0</v>
      </c>
      <c r="AK241">
        <f>+Casos_PN_CORR[[#This Row],[10-abr]]-Casos_PN_CORR[[#This Row],[9-abr]]</f>
        <v>0</v>
      </c>
      <c r="AL241">
        <f>+Casos_PN_CORR[[#This Row],[11-abr]]-Casos_PN_CORR[[#This Row],[10-abr]]</f>
        <v>0</v>
      </c>
      <c r="AM241">
        <f>+Casos_PN_CORR[[#This Row],[12-abr]]-Casos_PN_CORR[[#This Row],[11-abr]]</f>
        <v>0</v>
      </c>
      <c r="AN241">
        <f>+Casos_PN_CORR[[#This Row],[13-abr]]-Casos_PN_CORR[[#This Row],[12-abr]]</f>
        <v>0</v>
      </c>
      <c r="AO241">
        <f>+Casos_PN_CORR[[#This Row],[14-abr]]-Casos_PN_CORR[[#This Row],[13-abr]]</f>
        <v>0</v>
      </c>
      <c r="AP241">
        <f>+Casos_PN_CORR[[#This Row],[15-abr]]-Casos_PN_CORR[[#This Row],[14-abr]]</f>
        <v>0</v>
      </c>
      <c r="AQ241">
        <f>+Casos_PN_CORR[[#This Row],[16-abr]]-Casos_PN_CORR[[#This Row],[15-abr]]</f>
        <v>0</v>
      </c>
      <c r="AR241">
        <f>+Casos_PN_CORR[[#This Row],[17-abr]]-Casos_PN_CORR[[#This Row],[16-abr]]</f>
        <v>0</v>
      </c>
      <c r="AS241">
        <f>+Casos_PN_CORR[[#This Row],[18-abr]]-Casos_PN_CORR[[#This Row],[17-abr]]</f>
        <v>0</v>
      </c>
      <c r="AT241">
        <f>+Casos_PN_CORR[[#This Row],[19-abr]]-Casos_PN_CORR[[#This Row],[18-abr]]</f>
        <v>0</v>
      </c>
      <c r="AU241">
        <f>+Casos_PN_CORR[[#This Row],[20-abr]]-Casos_PN_CORR[[#This Row],[19-abr]]</f>
        <v>0</v>
      </c>
      <c r="AV241">
        <f>+Casos_PN_CORR[[#This Row],[21-abr]]-Casos_PN_CORR[[#This Row],[20-abr]]</f>
        <v>0</v>
      </c>
      <c r="AW241">
        <f>+Casos_PN_CORR[[#This Row],[22-abr]]-Casos_PN_CORR[[#This Row],[21-abr]]</f>
        <v>0</v>
      </c>
      <c r="AX241">
        <f>+Casos_PN_CORR[[#This Row],[23-abr]]-Casos_PN_CORR[[#This Row],[22-abr]]</f>
        <v>0</v>
      </c>
      <c r="AY241">
        <f>+Casos_PN_CORR[[#This Row],[24-abr]]-Casos_PN_CORR[[#This Row],[23-abr]]</f>
        <v>0</v>
      </c>
      <c r="AZ241">
        <f>+Casos_PN_CORR[[#This Row],[25-abr]]-Casos_PN_CORR[[#This Row],[24-abr]]</f>
        <v>0</v>
      </c>
      <c r="BA241">
        <f>+Casos_PN_CORR[[#This Row],[26-abr]]-Casos_PN_CORR[[#This Row],[25-abr]]</f>
        <v>0</v>
      </c>
      <c r="BB241">
        <f>+Casos_PN_CORR[[#This Row],[27-abr]]-Casos_PN_CORR[[#This Row],[26-abr]]</f>
        <v>0</v>
      </c>
      <c r="BC241">
        <f>+Casos_PN_CORR[[#This Row],[28-abr]]-Casos_PN_CORR[[#This Row],[27-abr]]</f>
        <v>0</v>
      </c>
      <c r="BD241">
        <f>+Casos_PN_CORR[[#This Row],[29-abr]]-Casos_PN_CORR[[#This Row],[28-abr]]</f>
        <v>0</v>
      </c>
      <c r="BE241">
        <f>+Casos_PN_CORR[[#This Row],[30-abr]]-Casos_PN_CORR[[#This Row],[29-abr]]</f>
        <v>0</v>
      </c>
      <c r="BF241">
        <f>+Casos_PN_CORR[[#This Row],[1-may]]-Casos_PN_CORR[[#This Row],[30-abr]]</f>
        <v>0</v>
      </c>
      <c r="BG241">
        <f>+Casos_PN_CORR[[#This Row],[2-may]]-Casos_PN_CORR[[#This Row],[1-may]]</f>
        <v>0</v>
      </c>
      <c r="BH241">
        <f>+Casos_PN_CORR[[#This Row],[3-may]]-Casos_PN_CORR[[#This Row],[2-may]]</f>
        <v>0</v>
      </c>
      <c r="BI241">
        <f>+Casos_PN_CORR[[#This Row],[4-may]]-Casos_PN_CORR[[#This Row],[3-may]]</f>
        <v>0</v>
      </c>
      <c r="BJ241">
        <f>+Casos_PN_CORR[[#This Row],[5-may]]-Casos_PN_CORR[[#This Row],[4-may]]</f>
        <v>0</v>
      </c>
      <c r="BK241">
        <f>+Casos_PN_CORR[[#This Row],[6-may]]-Casos_PN_CORR[[#This Row],[5-may]]</f>
        <v>0</v>
      </c>
      <c r="BL241">
        <f>+Casos_PN_CORR[[#This Row],[7-may]]-Casos_PN_CORR[[#This Row],[6-may]]</f>
        <v>0</v>
      </c>
      <c r="BM241">
        <f>+Casos_PN_CORR[[#This Row],[8-may]]-Casos_PN_CORR[[#This Row],[7-may]]</f>
        <v>0</v>
      </c>
      <c r="BN241">
        <f>+Casos_PN_CORR[[#This Row],[9-may]]-Casos_PN_CORR[[#This Row],[8-may]]</f>
        <v>0</v>
      </c>
      <c r="BO241">
        <f>+Casos_PN_CORR[[#This Row],[10-may]]-Casos_PN_CORR[[#This Row],[9-may]]</f>
        <v>0</v>
      </c>
      <c r="BP241">
        <f>+Casos_PN_CORR[[#This Row],[11-may]]-Casos_PN_CORR[[#This Row],[10-may]]</f>
        <v>0</v>
      </c>
      <c r="BQ241">
        <f>+Casos_PN_CORR[[#This Row],[12-may]]-Casos_PN_CORR[[#This Row],[11-may]]</f>
        <v>0</v>
      </c>
      <c r="BR241">
        <f>+Casos_PN_CORR[[#This Row],[13-may]]-Casos_PN_CORR[[#This Row],[12-may]]</f>
        <v>0</v>
      </c>
      <c r="BS241">
        <f>+Casos_PN_CORR[[#This Row],[14-may]]-Casos_PN_CORR[[#This Row],[13-may]]</f>
        <v>0</v>
      </c>
      <c r="BT241">
        <f>+Casos_PN_CORR[[#This Row],[15-may]]-Casos_PN_CORR[[#This Row],[14-may]]</f>
        <v>0</v>
      </c>
      <c r="BU241">
        <f>+Casos_PN_CORR[[#This Row],[16-may]]-Casos_PN_CORR[[#This Row],[15-may]]</f>
        <v>0</v>
      </c>
      <c r="BV241">
        <f>+Casos_PN_CORR[[#This Row],[17-may]]-Casos_PN_CORR[[#This Row],[16-may]]</f>
        <v>0</v>
      </c>
      <c r="BW241">
        <f>+Casos_PN_CORR[[#This Row],[18-may]]-Casos_PN_CORR[[#This Row],[17-may]]</f>
        <v>0</v>
      </c>
      <c r="BX241">
        <f>+Casos_PN_CORR[[#This Row],[19-may]]-Casos_PN_CORR[[#This Row],[18-may]]</f>
        <v>0</v>
      </c>
      <c r="BY241">
        <f>+Casos_PN_CORR[[#This Row],[20-may]]-Casos_PN_CORR[[#This Row],[19-may]]</f>
        <v>0</v>
      </c>
      <c r="BZ241">
        <f>+Casos_PN_CORR[[#This Row],[21-may]]-Casos_PN_CORR[[#This Row],[20-may]]</f>
        <v>0</v>
      </c>
      <c r="CA241">
        <f>+Casos_PN_CORR[[#This Row],[22-may]]-Casos_PN_CORR[[#This Row],[21-may]]</f>
        <v>0</v>
      </c>
      <c r="CB241">
        <f>+Casos_PN_CORR[[#This Row],[23-may]]-Casos_PN_CORR[[#This Row],[22-may]]</f>
        <v>0</v>
      </c>
      <c r="CC241">
        <f>+Casos_PN_CORR[[#This Row],[24-may]]-Casos_PN_CORR[[#This Row],[23-may]]</f>
        <v>0</v>
      </c>
      <c r="CD241">
        <f>+Casos_PN_CORR[[#This Row],[25-may]]-Casos_PN_CORR[[#This Row],[24-may]]</f>
        <v>0</v>
      </c>
      <c r="CE241">
        <f>+Casos_PN_CORR[[#This Row],[26-may]]-Casos_PN_CORR[[#This Row],[25-may]]</f>
        <v>0</v>
      </c>
      <c r="CF241">
        <f>+Casos_PN_CORR[[#This Row],[27-may]]-Casos_PN_CORR[[#This Row],[26-may]]</f>
        <v>0</v>
      </c>
      <c r="CG241">
        <f>+Casos_PN_CORR[[#This Row],[28-may]]-Casos_PN_CORR[[#This Row],[27-may]]</f>
        <v>0</v>
      </c>
      <c r="CH241">
        <f>+Casos_PN_CORR[[#This Row],[29-may]]-Casos_PN_CORR[[#This Row],[28-may]]</f>
        <v>0</v>
      </c>
      <c r="CI241">
        <f>+Casos_PN_CORR[[#This Row],[30-may]]-Casos_PN_CORR[[#This Row],[29-may]]</f>
        <v>0</v>
      </c>
      <c r="CJ241">
        <f>+Casos_PN_CORR[[#This Row],[31-may]]-Casos_PN_CORR[[#This Row],[30-may]]</f>
        <v>0</v>
      </c>
      <c r="CK241">
        <f>+Casos_PN_CORR[[#This Row],[1-jun]]-Casos_PN_CORR[[#This Row],[31-may]]</f>
        <v>0</v>
      </c>
      <c r="CL241">
        <f>+Casos_PN_CORR[[#This Row],[2-jun]]-Casos_PN_CORR[[#This Row],[1-jun]]</f>
        <v>0</v>
      </c>
      <c r="CM241">
        <f>+Casos_PN_CORR[[#This Row],[3-jun]]-Casos_PN_CORR[[#This Row],[2-jun]]</f>
        <v>0</v>
      </c>
      <c r="CN241">
        <f>+Casos_PN_CORR[[#This Row],[4-jun]]-Casos_PN_CORR[[#This Row],[3-jun]]</f>
        <v>0</v>
      </c>
      <c r="CO241">
        <f>+Casos_PN_CORR[[#This Row],[5-jun]]-Casos_PN_CORR[[#This Row],[4-jun]]</f>
        <v>12</v>
      </c>
      <c r="CP241">
        <f>+Casos_PN_CORR[[#This Row],[6-jun]]-Casos_PN_CORR[[#This Row],[5-jun]]</f>
        <v>0</v>
      </c>
    </row>
    <row r="242" spans="1:94">
      <c r="A242">
        <v>10204</v>
      </c>
      <c r="B242" s="2" t="s">
        <v>119</v>
      </c>
      <c r="C242" s="2" t="s">
        <v>167</v>
      </c>
      <c r="D242" s="2" t="s">
        <v>396</v>
      </c>
      <c r="E242" s="4">
        <f t="shared" si="3"/>
        <v>0</v>
      </c>
      <c r="F242">
        <f>+Casos_PN_CORR[[#This Row],[10-mar]]</f>
        <v>0</v>
      </c>
      <c r="G242">
        <f>+Casos_PN_CORR[[#This Row],[11-mar]]-Casos_PN_CORR[[#This Row],[10-mar]]</f>
        <v>0</v>
      </c>
      <c r="H242">
        <f>+Casos_PN_CORR[[#This Row],[12-mar]]-Casos_PN_CORR[[#This Row],[11-mar]]</f>
        <v>0</v>
      </c>
      <c r="I242">
        <f>+Casos_PN_CORR[[#This Row],[13-mar]]-Casos_PN_CORR[[#This Row],[12-mar]]</f>
        <v>0</v>
      </c>
      <c r="J242">
        <f>+Casos_PN_CORR[[#This Row],[14-mar]]-Casos_PN_CORR[[#This Row],[13-mar]]</f>
        <v>0</v>
      </c>
      <c r="K242">
        <f>+Casos_PN_CORR[[#This Row],[15-mar]]-Casos_PN_CORR[[#This Row],[14-mar]]</f>
        <v>0</v>
      </c>
      <c r="L242">
        <f>+Casos_PN_CORR[[#This Row],[16-mar]]-Casos_PN_CORR[[#This Row],[15-mar]]</f>
        <v>0</v>
      </c>
      <c r="M242">
        <f>+Casos_PN_CORR[[#This Row],[17-mar]]-Casos_PN_CORR[[#This Row],[16-mar]]</f>
        <v>0</v>
      </c>
      <c r="N242">
        <f>+Casos_PN_CORR[[#This Row],[18-mar]]-Casos_PN_CORR[[#This Row],[17-mar]]</f>
        <v>0</v>
      </c>
      <c r="O242">
        <f>+Casos_PN_CORR[[#This Row],[19-mar]]-Casos_PN_CORR[[#This Row],[18-mar]]</f>
        <v>0</v>
      </c>
      <c r="P242">
        <f>+Casos_PN_CORR[[#This Row],[20-mar]]-Casos_PN_CORR[[#This Row],[19-mar]]</f>
        <v>0</v>
      </c>
      <c r="Q242">
        <f>+Casos_PN_CORR[[#This Row],[21-mar]]-Casos_PN_CORR[[#This Row],[20-mar]]</f>
        <v>0</v>
      </c>
      <c r="R242">
        <f>+Casos_PN_CORR[[#This Row],[22-mar]]-Casos_PN_CORR[[#This Row],[21-mar]]</f>
        <v>0</v>
      </c>
      <c r="S242">
        <f>+Casos_PN_CORR[[#This Row],[23-mar]]-Casos_PN_CORR[[#This Row],[22-mar]]</f>
        <v>0</v>
      </c>
      <c r="T242">
        <f>+Casos_PN_CORR[[#This Row],[24-mar]]-Casos_PN_CORR[[#This Row],[23-mar]]</f>
        <v>0</v>
      </c>
      <c r="U242">
        <f>+Casos_PN_CORR[[#This Row],[25-mar]]-Casos_PN_CORR[[#This Row],[24-mar]]</f>
        <v>0</v>
      </c>
      <c r="V242">
        <f>+Casos_PN_CORR[[#This Row],[26-mar]]-Casos_PN_CORR[[#This Row],[25-mar]]</f>
        <v>0</v>
      </c>
      <c r="W242">
        <f>+Casos_PN_CORR[[#This Row],[27-mar]]-Casos_PN_CORR[[#This Row],[26-mar]]</f>
        <v>0</v>
      </c>
      <c r="X242">
        <f>+Casos_PN_CORR[[#This Row],[28-mar]]-Casos_PN_CORR[[#This Row],[27-mar]]</f>
        <v>0</v>
      </c>
      <c r="Y242">
        <f>+Casos_PN_CORR[[#This Row],[29-mar]]-Casos_PN_CORR[[#This Row],[28-mar]]</f>
        <v>0</v>
      </c>
      <c r="Z242">
        <f>+Casos_PN_CORR[[#This Row],[30-mar]]-Casos_PN_CORR[[#This Row],[29-mar]]</f>
        <v>0</v>
      </c>
      <c r="AA242">
        <f>+Casos_PN_CORR[[#This Row],[31-mar]]-Casos_PN_CORR[[#This Row],[30-mar]]</f>
        <v>0</v>
      </c>
      <c r="AB242">
        <f>+Casos_PN_CORR[[#This Row],[1-abr]]-Casos_PN_CORR[[#This Row],[31-mar]]</f>
        <v>0</v>
      </c>
      <c r="AC242">
        <f>+Casos_PN_CORR[[#This Row],[2-abr]]-Casos_PN_CORR[[#This Row],[1-abr]]</f>
        <v>0</v>
      </c>
      <c r="AD242">
        <f>+Casos_PN_CORR[[#This Row],[3-abr]]-Casos_PN_CORR[[#This Row],[2-abr]]</f>
        <v>0</v>
      </c>
      <c r="AE242">
        <f>+Casos_PN_CORR[[#This Row],[4-abr]]-Casos_PN_CORR[[#This Row],[3-abr]]</f>
        <v>0</v>
      </c>
      <c r="AF242">
        <f>+Casos_PN_CORR[[#This Row],[5-abr]]-Casos_PN_CORR[[#This Row],[4-abr]]</f>
        <v>0</v>
      </c>
      <c r="AG242">
        <f>+Casos_PN_CORR[[#This Row],[6-abr]]-Casos_PN_CORR[[#This Row],[5-abr]]</f>
        <v>0</v>
      </c>
      <c r="AH242">
        <f>+Casos_PN_CORR[[#This Row],[7-abr]]-Casos_PN_CORR[[#This Row],[6-abr]]</f>
        <v>0</v>
      </c>
      <c r="AI242">
        <f>+Casos_PN_CORR[[#This Row],[8-abr]]-Casos_PN_CORR[[#This Row],[7-abr]]</f>
        <v>0</v>
      </c>
      <c r="AJ242">
        <f>+Casos_PN_CORR[[#This Row],[9-abr]]-Casos_PN_CORR[[#This Row],[8-abr]]</f>
        <v>0</v>
      </c>
      <c r="AK242">
        <f>+Casos_PN_CORR[[#This Row],[10-abr]]-Casos_PN_CORR[[#This Row],[9-abr]]</f>
        <v>0</v>
      </c>
      <c r="AL242">
        <f>+Casos_PN_CORR[[#This Row],[11-abr]]-Casos_PN_CORR[[#This Row],[10-abr]]</f>
        <v>0</v>
      </c>
      <c r="AM242">
        <f>+Casos_PN_CORR[[#This Row],[12-abr]]-Casos_PN_CORR[[#This Row],[11-abr]]</f>
        <v>0</v>
      </c>
      <c r="AN242">
        <f>+Casos_PN_CORR[[#This Row],[13-abr]]-Casos_PN_CORR[[#This Row],[12-abr]]</f>
        <v>0</v>
      </c>
      <c r="AO242">
        <f>+Casos_PN_CORR[[#This Row],[14-abr]]-Casos_PN_CORR[[#This Row],[13-abr]]</f>
        <v>0</v>
      </c>
      <c r="AP242">
        <f>+Casos_PN_CORR[[#This Row],[15-abr]]-Casos_PN_CORR[[#This Row],[14-abr]]</f>
        <v>0</v>
      </c>
      <c r="AQ242">
        <f>+Casos_PN_CORR[[#This Row],[16-abr]]-Casos_PN_CORR[[#This Row],[15-abr]]</f>
        <v>0</v>
      </c>
      <c r="AR242">
        <f>+Casos_PN_CORR[[#This Row],[17-abr]]-Casos_PN_CORR[[#This Row],[16-abr]]</f>
        <v>0</v>
      </c>
      <c r="AS242">
        <f>+Casos_PN_CORR[[#This Row],[18-abr]]-Casos_PN_CORR[[#This Row],[17-abr]]</f>
        <v>0</v>
      </c>
      <c r="AT242">
        <f>+Casos_PN_CORR[[#This Row],[19-abr]]-Casos_PN_CORR[[#This Row],[18-abr]]</f>
        <v>0</v>
      </c>
      <c r="AU242">
        <f>+Casos_PN_CORR[[#This Row],[20-abr]]-Casos_PN_CORR[[#This Row],[19-abr]]</f>
        <v>0</v>
      </c>
      <c r="AV242">
        <f>+Casos_PN_CORR[[#This Row],[21-abr]]-Casos_PN_CORR[[#This Row],[20-abr]]</f>
        <v>0</v>
      </c>
      <c r="AW242">
        <f>+Casos_PN_CORR[[#This Row],[22-abr]]-Casos_PN_CORR[[#This Row],[21-abr]]</f>
        <v>0</v>
      </c>
      <c r="AX242">
        <f>+Casos_PN_CORR[[#This Row],[23-abr]]-Casos_PN_CORR[[#This Row],[22-abr]]</f>
        <v>0</v>
      </c>
      <c r="AY242">
        <f>+Casos_PN_CORR[[#This Row],[24-abr]]-Casos_PN_CORR[[#This Row],[23-abr]]</f>
        <v>0</v>
      </c>
      <c r="AZ242">
        <f>+Casos_PN_CORR[[#This Row],[25-abr]]-Casos_PN_CORR[[#This Row],[24-abr]]</f>
        <v>0</v>
      </c>
      <c r="BA242">
        <f>+Casos_PN_CORR[[#This Row],[26-abr]]-Casos_PN_CORR[[#This Row],[25-abr]]</f>
        <v>0</v>
      </c>
      <c r="BB242">
        <f>+Casos_PN_CORR[[#This Row],[27-abr]]-Casos_PN_CORR[[#This Row],[26-abr]]</f>
        <v>0</v>
      </c>
      <c r="BC242">
        <f>+Casos_PN_CORR[[#This Row],[28-abr]]-Casos_PN_CORR[[#This Row],[27-abr]]</f>
        <v>0</v>
      </c>
      <c r="BD242">
        <f>+Casos_PN_CORR[[#This Row],[29-abr]]-Casos_PN_CORR[[#This Row],[28-abr]]</f>
        <v>0</v>
      </c>
      <c r="BE242">
        <f>+Casos_PN_CORR[[#This Row],[30-abr]]-Casos_PN_CORR[[#This Row],[29-abr]]</f>
        <v>0</v>
      </c>
      <c r="BF242">
        <f>+Casos_PN_CORR[[#This Row],[1-may]]-Casos_PN_CORR[[#This Row],[30-abr]]</f>
        <v>0</v>
      </c>
      <c r="BG242">
        <f>+Casos_PN_CORR[[#This Row],[2-may]]-Casos_PN_CORR[[#This Row],[1-may]]</f>
        <v>0</v>
      </c>
      <c r="BH242">
        <f>+Casos_PN_CORR[[#This Row],[3-may]]-Casos_PN_CORR[[#This Row],[2-may]]</f>
        <v>0</v>
      </c>
      <c r="BI242">
        <f>+Casos_PN_CORR[[#This Row],[4-may]]-Casos_PN_CORR[[#This Row],[3-may]]</f>
        <v>0</v>
      </c>
      <c r="BJ242">
        <f>+Casos_PN_CORR[[#This Row],[5-may]]-Casos_PN_CORR[[#This Row],[4-may]]</f>
        <v>0</v>
      </c>
      <c r="BK242">
        <f>+Casos_PN_CORR[[#This Row],[6-may]]-Casos_PN_CORR[[#This Row],[5-may]]</f>
        <v>0</v>
      </c>
      <c r="BL242">
        <f>+Casos_PN_CORR[[#This Row],[7-may]]-Casos_PN_CORR[[#This Row],[6-may]]</f>
        <v>0</v>
      </c>
      <c r="BM242">
        <f>+Casos_PN_CORR[[#This Row],[8-may]]-Casos_PN_CORR[[#This Row],[7-may]]</f>
        <v>0</v>
      </c>
      <c r="BN242">
        <f>+Casos_PN_CORR[[#This Row],[9-may]]-Casos_PN_CORR[[#This Row],[8-may]]</f>
        <v>0</v>
      </c>
      <c r="BO242">
        <f>+Casos_PN_CORR[[#This Row],[10-may]]-Casos_PN_CORR[[#This Row],[9-may]]</f>
        <v>0</v>
      </c>
      <c r="BP242">
        <f>+Casos_PN_CORR[[#This Row],[11-may]]-Casos_PN_CORR[[#This Row],[10-may]]</f>
        <v>0</v>
      </c>
      <c r="BQ242">
        <f>+Casos_PN_CORR[[#This Row],[12-may]]-Casos_PN_CORR[[#This Row],[11-may]]</f>
        <v>0</v>
      </c>
      <c r="BR242">
        <f>+Casos_PN_CORR[[#This Row],[13-may]]-Casos_PN_CORR[[#This Row],[12-may]]</f>
        <v>0</v>
      </c>
      <c r="BS242">
        <f>+Casos_PN_CORR[[#This Row],[14-may]]-Casos_PN_CORR[[#This Row],[13-may]]</f>
        <v>0</v>
      </c>
      <c r="BT242">
        <f>+Casos_PN_CORR[[#This Row],[15-may]]-Casos_PN_CORR[[#This Row],[14-may]]</f>
        <v>0</v>
      </c>
      <c r="BU242">
        <f>+Casos_PN_CORR[[#This Row],[16-may]]-Casos_PN_CORR[[#This Row],[15-may]]</f>
        <v>0</v>
      </c>
      <c r="BV242">
        <f>+Casos_PN_CORR[[#This Row],[17-may]]-Casos_PN_CORR[[#This Row],[16-may]]</f>
        <v>0</v>
      </c>
      <c r="BW242">
        <f>+Casos_PN_CORR[[#This Row],[18-may]]-Casos_PN_CORR[[#This Row],[17-may]]</f>
        <v>0</v>
      </c>
      <c r="BX242">
        <f>+Casos_PN_CORR[[#This Row],[19-may]]-Casos_PN_CORR[[#This Row],[18-may]]</f>
        <v>0</v>
      </c>
      <c r="BY242">
        <f>+Casos_PN_CORR[[#This Row],[20-may]]-Casos_PN_CORR[[#This Row],[19-may]]</f>
        <v>0</v>
      </c>
      <c r="BZ242">
        <f>+Casos_PN_CORR[[#This Row],[21-may]]-Casos_PN_CORR[[#This Row],[20-may]]</f>
        <v>0</v>
      </c>
      <c r="CA242">
        <f>+Casos_PN_CORR[[#This Row],[22-may]]-Casos_PN_CORR[[#This Row],[21-may]]</f>
        <v>0</v>
      </c>
      <c r="CB242">
        <f>+Casos_PN_CORR[[#This Row],[23-may]]-Casos_PN_CORR[[#This Row],[22-may]]</f>
        <v>0</v>
      </c>
      <c r="CC242">
        <f>+Casos_PN_CORR[[#This Row],[24-may]]-Casos_PN_CORR[[#This Row],[23-may]]</f>
        <v>0</v>
      </c>
      <c r="CD242">
        <f>+Casos_PN_CORR[[#This Row],[25-may]]-Casos_PN_CORR[[#This Row],[24-may]]</f>
        <v>0</v>
      </c>
      <c r="CE242">
        <f>+Casos_PN_CORR[[#This Row],[26-may]]-Casos_PN_CORR[[#This Row],[25-may]]</f>
        <v>0</v>
      </c>
      <c r="CF242">
        <f>+Casos_PN_CORR[[#This Row],[27-may]]-Casos_PN_CORR[[#This Row],[26-may]]</f>
        <v>0</v>
      </c>
      <c r="CG242">
        <f>+Casos_PN_CORR[[#This Row],[28-may]]-Casos_PN_CORR[[#This Row],[27-may]]</f>
        <v>0</v>
      </c>
      <c r="CH242">
        <f>+Casos_PN_CORR[[#This Row],[29-may]]-Casos_PN_CORR[[#This Row],[28-may]]</f>
        <v>0</v>
      </c>
      <c r="CI242">
        <f>+Casos_PN_CORR[[#This Row],[30-may]]-Casos_PN_CORR[[#This Row],[29-may]]</f>
        <v>0</v>
      </c>
      <c r="CJ242">
        <f>+Casos_PN_CORR[[#This Row],[31-may]]-Casos_PN_CORR[[#This Row],[30-may]]</f>
        <v>0</v>
      </c>
      <c r="CK242">
        <f>+Casos_PN_CORR[[#This Row],[1-jun]]-Casos_PN_CORR[[#This Row],[31-may]]</f>
        <v>0</v>
      </c>
      <c r="CL242">
        <f>+Casos_PN_CORR[[#This Row],[2-jun]]-Casos_PN_CORR[[#This Row],[1-jun]]</f>
        <v>0</v>
      </c>
      <c r="CM242">
        <f>+Casos_PN_CORR[[#This Row],[3-jun]]-Casos_PN_CORR[[#This Row],[2-jun]]</f>
        <v>0</v>
      </c>
      <c r="CN242">
        <f>+Casos_PN_CORR[[#This Row],[4-jun]]-Casos_PN_CORR[[#This Row],[3-jun]]</f>
        <v>0</v>
      </c>
      <c r="CO242">
        <f>+Casos_PN_CORR[[#This Row],[5-jun]]-Casos_PN_CORR[[#This Row],[4-jun]]</f>
        <v>0</v>
      </c>
      <c r="CP242">
        <f>+Casos_PN_CORR[[#This Row],[6-jun]]-Casos_PN_CORR[[#This Row],[5-jun]]</f>
        <v>0</v>
      </c>
    </row>
    <row r="243" spans="1:94">
      <c r="A243">
        <v>60406</v>
      </c>
      <c r="B243" s="2" t="s">
        <v>214</v>
      </c>
      <c r="C243" s="2" t="s">
        <v>263</v>
      </c>
      <c r="D243" s="2" t="s">
        <v>397</v>
      </c>
      <c r="E243" s="4">
        <f t="shared" si="3"/>
        <v>0</v>
      </c>
      <c r="F243">
        <f>+Casos_PN_CORR[[#This Row],[10-mar]]</f>
        <v>0</v>
      </c>
      <c r="G243">
        <f>+Casos_PN_CORR[[#This Row],[11-mar]]-Casos_PN_CORR[[#This Row],[10-mar]]</f>
        <v>0</v>
      </c>
      <c r="H243">
        <f>+Casos_PN_CORR[[#This Row],[12-mar]]-Casos_PN_CORR[[#This Row],[11-mar]]</f>
        <v>0</v>
      </c>
      <c r="I243">
        <f>+Casos_PN_CORR[[#This Row],[13-mar]]-Casos_PN_CORR[[#This Row],[12-mar]]</f>
        <v>0</v>
      </c>
      <c r="J243">
        <f>+Casos_PN_CORR[[#This Row],[14-mar]]-Casos_PN_CORR[[#This Row],[13-mar]]</f>
        <v>0</v>
      </c>
      <c r="K243">
        <f>+Casos_PN_CORR[[#This Row],[15-mar]]-Casos_PN_CORR[[#This Row],[14-mar]]</f>
        <v>0</v>
      </c>
      <c r="L243">
        <f>+Casos_PN_CORR[[#This Row],[16-mar]]-Casos_PN_CORR[[#This Row],[15-mar]]</f>
        <v>0</v>
      </c>
      <c r="M243">
        <f>+Casos_PN_CORR[[#This Row],[17-mar]]-Casos_PN_CORR[[#This Row],[16-mar]]</f>
        <v>0</v>
      </c>
      <c r="N243">
        <f>+Casos_PN_CORR[[#This Row],[18-mar]]-Casos_PN_CORR[[#This Row],[17-mar]]</f>
        <v>0</v>
      </c>
      <c r="O243">
        <f>+Casos_PN_CORR[[#This Row],[19-mar]]-Casos_PN_CORR[[#This Row],[18-mar]]</f>
        <v>0</v>
      </c>
      <c r="P243">
        <f>+Casos_PN_CORR[[#This Row],[20-mar]]-Casos_PN_CORR[[#This Row],[19-mar]]</f>
        <v>0</v>
      </c>
      <c r="Q243">
        <f>+Casos_PN_CORR[[#This Row],[21-mar]]-Casos_PN_CORR[[#This Row],[20-mar]]</f>
        <v>0</v>
      </c>
      <c r="R243">
        <f>+Casos_PN_CORR[[#This Row],[22-mar]]-Casos_PN_CORR[[#This Row],[21-mar]]</f>
        <v>0</v>
      </c>
      <c r="S243">
        <f>+Casos_PN_CORR[[#This Row],[23-mar]]-Casos_PN_CORR[[#This Row],[22-mar]]</f>
        <v>0</v>
      </c>
      <c r="T243">
        <f>+Casos_PN_CORR[[#This Row],[24-mar]]-Casos_PN_CORR[[#This Row],[23-mar]]</f>
        <v>0</v>
      </c>
      <c r="U243">
        <f>+Casos_PN_CORR[[#This Row],[25-mar]]-Casos_PN_CORR[[#This Row],[24-mar]]</f>
        <v>0</v>
      </c>
      <c r="V243">
        <f>+Casos_PN_CORR[[#This Row],[26-mar]]-Casos_PN_CORR[[#This Row],[25-mar]]</f>
        <v>0</v>
      </c>
      <c r="W243">
        <f>+Casos_PN_CORR[[#This Row],[27-mar]]-Casos_PN_CORR[[#This Row],[26-mar]]</f>
        <v>0</v>
      </c>
      <c r="X243">
        <f>+Casos_PN_CORR[[#This Row],[28-mar]]-Casos_PN_CORR[[#This Row],[27-mar]]</f>
        <v>0</v>
      </c>
      <c r="Y243">
        <f>+Casos_PN_CORR[[#This Row],[29-mar]]-Casos_PN_CORR[[#This Row],[28-mar]]</f>
        <v>0</v>
      </c>
      <c r="Z243">
        <f>+Casos_PN_CORR[[#This Row],[30-mar]]-Casos_PN_CORR[[#This Row],[29-mar]]</f>
        <v>0</v>
      </c>
      <c r="AA243">
        <f>+Casos_PN_CORR[[#This Row],[31-mar]]-Casos_PN_CORR[[#This Row],[30-mar]]</f>
        <v>0</v>
      </c>
      <c r="AB243">
        <f>+Casos_PN_CORR[[#This Row],[1-abr]]-Casos_PN_CORR[[#This Row],[31-mar]]</f>
        <v>0</v>
      </c>
      <c r="AC243">
        <f>+Casos_PN_CORR[[#This Row],[2-abr]]-Casos_PN_CORR[[#This Row],[1-abr]]</f>
        <v>0</v>
      </c>
      <c r="AD243">
        <f>+Casos_PN_CORR[[#This Row],[3-abr]]-Casos_PN_CORR[[#This Row],[2-abr]]</f>
        <v>0</v>
      </c>
      <c r="AE243">
        <f>+Casos_PN_CORR[[#This Row],[4-abr]]-Casos_PN_CORR[[#This Row],[3-abr]]</f>
        <v>0</v>
      </c>
      <c r="AF243">
        <f>+Casos_PN_CORR[[#This Row],[5-abr]]-Casos_PN_CORR[[#This Row],[4-abr]]</f>
        <v>0</v>
      </c>
      <c r="AG243">
        <f>+Casos_PN_CORR[[#This Row],[6-abr]]-Casos_PN_CORR[[#This Row],[5-abr]]</f>
        <v>0</v>
      </c>
      <c r="AH243">
        <f>+Casos_PN_CORR[[#This Row],[7-abr]]-Casos_PN_CORR[[#This Row],[6-abr]]</f>
        <v>0</v>
      </c>
      <c r="AI243">
        <f>+Casos_PN_CORR[[#This Row],[8-abr]]-Casos_PN_CORR[[#This Row],[7-abr]]</f>
        <v>0</v>
      </c>
      <c r="AJ243">
        <f>+Casos_PN_CORR[[#This Row],[9-abr]]-Casos_PN_CORR[[#This Row],[8-abr]]</f>
        <v>0</v>
      </c>
      <c r="AK243">
        <f>+Casos_PN_CORR[[#This Row],[10-abr]]-Casos_PN_CORR[[#This Row],[9-abr]]</f>
        <v>0</v>
      </c>
      <c r="AL243">
        <f>+Casos_PN_CORR[[#This Row],[11-abr]]-Casos_PN_CORR[[#This Row],[10-abr]]</f>
        <v>0</v>
      </c>
      <c r="AM243">
        <f>+Casos_PN_CORR[[#This Row],[12-abr]]-Casos_PN_CORR[[#This Row],[11-abr]]</f>
        <v>0</v>
      </c>
      <c r="AN243">
        <f>+Casos_PN_CORR[[#This Row],[13-abr]]-Casos_PN_CORR[[#This Row],[12-abr]]</f>
        <v>0</v>
      </c>
      <c r="AO243">
        <f>+Casos_PN_CORR[[#This Row],[14-abr]]-Casos_PN_CORR[[#This Row],[13-abr]]</f>
        <v>0</v>
      </c>
      <c r="AP243">
        <f>+Casos_PN_CORR[[#This Row],[15-abr]]-Casos_PN_CORR[[#This Row],[14-abr]]</f>
        <v>0</v>
      </c>
      <c r="AQ243">
        <f>+Casos_PN_CORR[[#This Row],[16-abr]]-Casos_PN_CORR[[#This Row],[15-abr]]</f>
        <v>0</v>
      </c>
      <c r="AR243">
        <f>+Casos_PN_CORR[[#This Row],[17-abr]]-Casos_PN_CORR[[#This Row],[16-abr]]</f>
        <v>0</v>
      </c>
      <c r="AS243">
        <f>+Casos_PN_CORR[[#This Row],[18-abr]]-Casos_PN_CORR[[#This Row],[17-abr]]</f>
        <v>0</v>
      </c>
      <c r="AT243">
        <f>+Casos_PN_CORR[[#This Row],[19-abr]]-Casos_PN_CORR[[#This Row],[18-abr]]</f>
        <v>0</v>
      </c>
      <c r="AU243">
        <f>+Casos_PN_CORR[[#This Row],[20-abr]]-Casos_PN_CORR[[#This Row],[19-abr]]</f>
        <v>0</v>
      </c>
      <c r="AV243">
        <f>+Casos_PN_CORR[[#This Row],[21-abr]]-Casos_PN_CORR[[#This Row],[20-abr]]</f>
        <v>0</v>
      </c>
      <c r="AW243">
        <f>+Casos_PN_CORR[[#This Row],[22-abr]]-Casos_PN_CORR[[#This Row],[21-abr]]</f>
        <v>0</v>
      </c>
      <c r="AX243">
        <f>+Casos_PN_CORR[[#This Row],[23-abr]]-Casos_PN_CORR[[#This Row],[22-abr]]</f>
        <v>0</v>
      </c>
      <c r="AY243">
        <f>+Casos_PN_CORR[[#This Row],[24-abr]]-Casos_PN_CORR[[#This Row],[23-abr]]</f>
        <v>0</v>
      </c>
      <c r="AZ243">
        <f>+Casos_PN_CORR[[#This Row],[25-abr]]-Casos_PN_CORR[[#This Row],[24-abr]]</f>
        <v>0</v>
      </c>
      <c r="BA243">
        <f>+Casos_PN_CORR[[#This Row],[26-abr]]-Casos_PN_CORR[[#This Row],[25-abr]]</f>
        <v>0</v>
      </c>
      <c r="BB243">
        <f>+Casos_PN_CORR[[#This Row],[27-abr]]-Casos_PN_CORR[[#This Row],[26-abr]]</f>
        <v>0</v>
      </c>
      <c r="BC243">
        <f>+Casos_PN_CORR[[#This Row],[28-abr]]-Casos_PN_CORR[[#This Row],[27-abr]]</f>
        <v>0</v>
      </c>
      <c r="BD243">
        <f>+Casos_PN_CORR[[#This Row],[29-abr]]-Casos_PN_CORR[[#This Row],[28-abr]]</f>
        <v>0</v>
      </c>
      <c r="BE243">
        <f>+Casos_PN_CORR[[#This Row],[30-abr]]-Casos_PN_CORR[[#This Row],[29-abr]]</f>
        <v>0</v>
      </c>
      <c r="BF243">
        <f>+Casos_PN_CORR[[#This Row],[1-may]]-Casos_PN_CORR[[#This Row],[30-abr]]</f>
        <v>0</v>
      </c>
      <c r="BG243">
        <f>+Casos_PN_CORR[[#This Row],[2-may]]-Casos_PN_CORR[[#This Row],[1-may]]</f>
        <v>0</v>
      </c>
      <c r="BH243">
        <f>+Casos_PN_CORR[[#This Row],[3-may]]-Casos_PN_CORR[[#This Row],[2-may]]</f>
        <v>0</v>
      </c>
      <c r="BI243">
        <f>+Casos_PN_CORR[[#This Row],[4-may]]-Casos_PN_CORR[[#This Row],[3-may]]</f>
        <v>0</v>
      </c>
      <c r="BJ243">
        <f>+Casos_PN_CORR[[#This Row],[5-may]]-Casos_PN_CORR[[#This Row],[4-may]]</f>
        <v>0</v>
      </c>
      <c r="BK243">
        <f>+Casos_PN_CORR[[#This Row],[6-may]]-Casos_PN_CORR[[#This Row],[5-may]]</f>
        <v>0</v>
      </c>
      <c r="BL243">
        <f>+Casos_PN_CORR[[#This Row],[7-may]]-Casos_PN_CORR[[#This Row],[6-may]]</f>
        <v>0</v>
      </c>
      <c r="BM243">
        <f>+Casos_PN_CORR[[#This Row],[8-may]]-Casos_PN_CORR[[#This Row],[7-may]]</f>
        <v>0</v>
      </c>
      <c r="BN243">
        <f>+Casos_PN_CORR[[#This Row],[9-may]]-Casos_PN_CORR[[#This Row],[8-may]]</f>
        <v>0</v>
      </c>
      <c r="BO243">
        <f>+Casos_PN_CORR[[#This Row],[10-may]]-Casos_PN_CORR[[#This Row],[9-may]]</f>
        <v>0</v>
      </c>
      <c r="BP243">
        <f>+Casos_PN_CORR[[#This Row],[11-may]]-Casos_PN_CORR[[#This Row],[10-may]]</f>
        <v>0</v>
      </c>
      <c r="BQ243">
        <f>+Casos_PN_CORR[[#This Row],[12-may]]-Casos_PN_CORR[[#This Row],[11-may]]</f>
        <v>0</v>
      </c>
      <c r="BR243">
        <f>+Casos_PN_CORR[[#This Row],[13-may]]-Casos_PN_CORR[[#This Row],[12-may]]</f>
        <v>0</v>
      </c>
      <c r="BS243">
        <f>+Casos_PN_CORR[[#This Row],[14-may]]-Casos_PN_CORR[[#This Row],[13-may]]</f>
        <v>0</v>
      </c>
      <c r="BT243">
        <f>+Casos_PN_CORR[[#This Row],[15-may]]-Casos_PN_CORR[[#This Row],[14-may]]</f>
        <v>0</v>
      </c>
      <c r="BU243">
        <f>+Casos_PN_CORR[[#This Row],[16-may]]-Casos_PN_CORR[[#This Row],[15-may]]</f>
        <v>0</v>
      </c>
      <c r="BV243">
        <f>+Casos_PN_CORR[[#This Row],[17-may]]-Casos_PN_CORR[[#This Row],[16-may]]</f>
        <v>0</v>
      </c>
      <c r="BW243">
        <f>+Casos_PN_CORR[[#This Row],[18-may]]-Casos_PN_CORR[[#This Row],[17-may]]</f>
        <v>0</v>
      </c>
      <c r="BX243">
        <f>+Casos_PN_CORR[[#This Row],[19-may]]-Casos_PN_CORR[[#This Row],[18-may]]</f>
        <v>0</v>
      </c>
      <c r="BY243">
        <f>+Casos_PN_CORR[[#This Row],[20-may]]-Casos_PN_CORR[[#This Row],[19-may]]</f>
        <v>0</v>
      </c>
      <c r="BZ243">
        <f>+Casos_PN_CORR[[#This Row],[21-may]]-Casos_PN_CORR[[#This Row],[20-may]]</f>
        <v>0</v>
      </c>
      <c r="CA243">
        <f>+Casos_PN_CORR[[#This Row],[22-may]]-Casos_PN_CORR[[#This Row],[21-may]]</f>
        <v>0</v>
      </c>
      <c r="CB243">
        <f>+Casos_PN_CORR[[#This Row],[23-may]]-Casos_PN_CORR[[#This Row],[22-may]]</f>
        <v>0</v>
      </c>
      <c r="CC243">
        <f>+Casos_PN_CORR[[#This Row],[24-may]]-Casos_PN_CORR[[#This Row],[23-may]]</f>
        <v>0</v>
      </c>
      <c r="CD243">
        <f>+Casos_PN_CORR[[#This Row],[25-may]]-Casos_PN_CORR[[#This Row],[24-may]]</f>
        <v>0</v>
      </c>
      <c r="CE243">
        <f>+Casos_PN_CORR[[#This Row],[26-may]]-Casos_PN_CORR[[#This Row],[25-may]]</f>
        <v>0</v>
      </c>
      <c r="CF243">
        <f>+Casos_PN_CORR[[#This Row],[27-may]]-Casos_PN_CORR[[#This Row],[26-may]]</f>
        <v>0</v>
      </c>
      <c r="CG243">
        <f>+Casos_PN_CORR[[#This Row],[28-may]]-Casos_PN_CORR[[#This Row],[27-may]]</f>
        <v>0</v>
      </c>
      <c r="CH243">
        <f>+Casos_PN_CORR[[#This Row],[29-may]]-Casos_PN_CORR[[#This Row],[28-may]]</f>
        <v>0</v>
      </c>
      <c r="CI243">
        <f>+Casos_PN_CORR[[#This Row],[30-may]]-Casos_PN_CORR[[#This Row],[29-may]]</f>
        <v>0</v>
      </c>
      <c r="CJ243">
        <f>+Casos_PN_CORR[[#This Row],[31-may]]-Casos_PN_CORR[[#This Row],[30-may]]</f>
        <v>0</v>
      </c>
      <c r="CK243">
        <f>+Casos_PN_CORR[[#This Row],[1-jun]]-Casos_PN_CORR[[#This Row],[31-may]]</f>
        <v>0</v>
      </c>
      <c r="CL243">
        <f>+Casos_PN_CORR[[#This Row],[2-jun]]-Casos_PN_CORR[[#This Row],[1-jun]]</f>
        <v>0</v>
      </c>
      <c r="CM243">
        <f>+Casos_PN_CORR[[#This Row],[3-jun]]-Casos_PN_CORR[[#This Row],[2-jun]]</f>
        <v>0</v>
      </c>
      <c r="CN243">
        <f>+Casos_PN_CORR[[#This Row],[4-jun]]-Casos_PN_CORR[[#This Row],[3-jun]]</f>
        <v>0</v>
      </c>
      <c r="CO243">
        <f>+Casos_PN_CORR[[#This Row],[5-jun]]-Casos_PN_CORR[[#This Row],[4-jun]]</f>
        <v>0</v>
      </c>
      <c r="CP243">
        <f>+Casos_PN_CORR[[#This Row],[6-jun]]-Casos_PN_CORR[[#This Row],[5-jun]]</f>
        <v>0</v>
      </c>
    </row>
    <row r="244" spans="1:94">
      <c r="A244">
        <v>60204</v>
      </c>
      <c r="B244" s="2" t="s">
        <v>214</v>
      </c>
      <c r="C244" s="2" t="s">
        <v>274</v>
      </c>
      <c r="D244" s="2" t="s">
        <v>398</v>
      </c>
      <c r="E244" s="4">
        <f t="shared" si="3"/>
        <v>0</v>
      </c>
      <c r="F244">
        <f>+Casos_PN_CORR[[#This Row],[10-mar]]</f>
        <v>0</v>
      </c>
      <c r="G244">
        <f>+Casos_PN_CORR[[#This Row],[11-mar]]-Casos_PN_CORR[[#This Row],[10-mar]]</f>
        <v>0</v>
      </c>
      <c r="H244">
        <f>+Casos_PN_CORR[[#This Row],[12-mar]]-Casos_PN_CORR[[#This Row],[11-mar]]</f>
        <v>0</v>
      </c>
      <c r="I244">
        <f>+Casos_PN_CORR[[#This Row],[13-mar]]-Casos_PN_CORR[[#This Row],[12-mar]]</f>
        <v>0</v>
      </c>
      <c r="J244">
        <f>+Casos_PN_CORR[[#This Row],[14-mar]]-Casos_PN_CORR[[#This Row],[13-mar]]</f>
        <v>0</v>
      </c>
      <c r="K244">
        <f>+Casos_PN_CORR[[#This Row],[15-mar]]-Casos_PN_CORR[[#This Row],[14-mar]]</f>
        <v>0</v>
      </c>
      <c r="L244">
        <f>+Casos_PN_CORR[[#This Row],[16-mar]]-Casos_PN_CORR[[#This Row],[15-mar]]</f>
        <v>0</v>
      </c>
      <c r="M244">
        <f>+Casos_PN_CORR[[#This Row],[17-mar]]-Casos_PN_CORR[[#This Row],[16-mar]]</f>
        <v>0</v>
      </c>
      <c r="N244">
        <f>+Casos_PN_CORR[[#This Row],[18-mar]]-Casos_PN_CORR[[#This Row],[17-mar]]</f>
        <v>0</v>
      </c>
      <c r="O244">
        <f>+Casos_PN_CORR[[#This Row],[19-mar]]-Casos_PN_CORR[[#This Row],[18-mar]]</f>
        <v>0</v>
      </c>
      <c r="P244">
        <f>+Casos_PN_CORR[[#This Row],[20-mar]]-Casos_PN_CORR[[#This Row],[19-mar]]</f>
        <v>0</v>
      </c>
      <c r="Q244">
        <f>+Casos_PN_CORR[[#This Row],[21-mar]]-Casos_PN_CORR[[#This Row],[20-mar]]</f>
        <v>0</v>
      </c>
      <c r="R244">
        <f>+Casos_PN_CORR[[#This Row],[22-mar]]-Casos_PN_CORR[[#This Row],[21-mar]]</f>
        <v>0</v>
      </c>
      <c r="S244">
        <f>+Casos_PN_CORR[[#This Row],[23-mar]]-Casos_PN_CORR[[#This Row],[22-mar]]</f>
        <v>0</v>
      </c>
      <c r="T244">
        <f>+Casos_PN_CORR[[#This Row],[24-mar]]-Casos_PN_CORR[[#This Row],[23-mar]]</f>
        <v>0</v>
      </c>
      <c r="U244">
        <f>+Casos_PN_CORR[[#This Row],[25-mar]]-Casos_PN_CORR[[#This Row],[24-mar]]</f>
        <v>0</v>
      </c>
      <c r="V244">
        <f>+Casos_PN_CORR[[#This Row],[26-mar]]-Casos_PN_CORR[[#This Row],[25-mar]]</f>
        <v>0</v>
      </c>
      <c r="W244">
        <f>+Casos_PN_CORR[[#This Row],[27-mar]]-Casos_PN_CORR[[#This Row],[26-mar]]</f>
        <v>0</v>
      </c>
      <c r="X244">
        <f>+Casos_PN_CORR[[#This Row],[28-mar]]-Casos_PN_CORR[[#This Row],[27-mar]]</f>
        <v>0</v>
      </c>
      <c r="Y244">
        <f>+Casos_PN_CORR[[#This Row],[29-mar]]-Casos_PN_CORR[[#This Row],[28-mar]]</f>
        <v>0</v>
      </c>
      <c r="Z244">
        <f>+Casos_PN_CORR[[#This Row],[30-mar]]-Casos_PN_CORR[[#This Row],[29-mar]]</f>
        <v>0</v>
      </c>
      <c r="AA244">
        <f>+Casos_PN_CORR[[#This Row],[31-mar]]-Casos_PN_CORR[[#This Row],[30-mar]]</f>
        <v>0</v>
      </c>
      <c r="AB244">
        <f>+Casos_PN_CORR[[#This Row],[1-abr]]-Casos_PN_CORR[[#This Row],[31-mar]]</f>
        <v>0</v>
      </c>
      <c r="AC244">
        <f>+Casos_PN_CORR[[#This Row],[2-abr]]-Casos_PN_CORR[[#This Row],[1-abr]]</f>
        <v>0</v>
      </c>
      <c r="AD244">
        <f>+Casos_PN_CORR[[#This Row],[3-abr]]-Casos_PN_CORR[[#This Row],[2-abr]]</f>
        <v>0</v>
      </c>
      <c r="AE244">
        <f>+Casos_PN_CORR[[#This Row],[4-abr]]-Casos_PN_CORR[[#This Row],[3-abr]]</f>
        <v>0</v>
      </c>
      <c r="AF244">
        <f>+Casos_PN_CORR[[#This Row],[5-abr]]-Casos_PN_CORR[[#This Row],[4-abr]]</f>
        <v>0</v>
      </c>
      <c r="AG244">
        <f>+Casos_PN_CORR[[#This Row],[6-abr]]-Casos_PN_CORR[[#This Row],[5-abr]]</f>
        <v>0</v>
      </c>
      <c r="AH244">
        <f>+Casos_PN_CORR[[#This Row],[7-abr]]-Casos_PN_CORR[[#This Row],[6-abr]]</f>
        <v>0</v>
      </c>
      <c r="AI244">
        <f>+Casos_PN_CORR[[#This Row],[8-abr]]-Casos_PN_CORR[[#This Row],[7-abr]]</f>
        <v>0</v>
      </c>
      <c r="AJ244">
        <f>+Casos_PN_CORR[[#This Row],[9-abr]]-Casos_PN_CORR[[#This Row],[8-abr]]</f>
        <v>0</v>
      </c>
      <c r="AK244">
        <f>+Casos_PN_CORR[[#This Row],[10-abr]]-Casos_PN_CORR[[#This Row],[9-abr]]</f>
        <v>0</v>
      </c>
      <c r="AL244">
        <f>+Casos_PN_CORR[[#This Row],[11-abr]]-Casos_PN_CORR[[#This Row],[10-abr]]</f>
        <v>0</v>
      </c>
      <c r="AM244">
        <f>+Casos_PN_CORR[[#This Row],[12-abr]]-Casos_PN_CORR[[#This Row],[11-abr]]</f>
        <v>0</v>
      </c>
      <c r="AN244">
        <f>+Casos_PN_CORR[[#This Row],[13-abr]]-Casos_PN_CORR[[#This Row],[12-abr]]</f>
        <v>0</v>
      </c>
      <c r="AO244">
        <f>+Casos_PN_CORR[[#This Row],[14-abr]]-Casos_PN_CORR[[#This Row],[13-abr]]</f>
        <v>0</v>
      </c>
      <c r="AP244">
        <f>+Casos_PN_CORR[[#This Row],[15-abr]]-Casos_PN_CORR[[#This Row],[14-abr]]</f>
        <v>0</v>
      </c>
      <c r="AQ244">
        <f>+Casos_PN_CORR[[#This Row],[16-abr]]-Casos_PN_CORR[[#This Row],[15-abr]]</f>
        <v>0</v>
      </c>
      <c r="AR244">
        <f>+Casos_PN_CORR[[#This Row],[17-abr]]-Casos_PN_CORR[[#This Row],[16-abr]]</f>
        <v>0</v>
      </c>
      <c r="AS244">
        <f>+Casos_PN_CORR[[#This Row],[18-abr]]-Casos_PN_CORR[[#This Row],[17-abr]]</f>
        <v>0</v>
      </c>
      <c r="AT244">
        <f>+Casos_PN_CORR[[#This Row],[19-abr]]-Casos_PN_CORR[[#This Row],[18-abr]]</f>
        <v>0</v>
      </c>
      <c r="AU244">
        <f>+Casos_PN_CORR[[#This Row],[20-abr]]-Casos_PN_CORR[[#This Row],[19-abr]]</f>
        <v>0</v>
      </c>
      <c r="AV244">
        <f>+Casos_PN_CORR[[#This Row],[21-abr]]-Casos_PN_CORR[[#This Row],[20-abr]]</f>
        <v>0</v>
      </c>
      <c r="AW244">
        <f>+Casos_PN_CORR[[#This Row],[22-abr]]-Casos_PN_CORR[[#This Row],[21-abr]]</f>
        <v>0</v>
      </c>
      <c r="AX244">
        <f>+Casos_PN_CORR[[#This Row],[23-abr]]-Casos_PN_CORR[[#This Row],[22-abr]]</f>
        <v>0</v>
      </c>
      <c r="AY244">
        <f>+Casos_PN_CORR[[#This Row],[24-abr]]-Casos_PN_CORR[[#This Row],[23-abr]]</f>
        <v>0</v>
      </c>
      <c r="AZ244">
        <f>+Casos_PN_CORR[[#This Row],[25-abr]]-Casos_PN_CORR[[#This Row],[24-abr]]</f>
        <v>0</v>
      </c>
      <c r="BA244">
        <f>+Casos_PN_CORR[[#This Row],[26-abr]]-Casos_PN_CORR[[#This Row],[25-abr]]</f>
        <v>0</v>
      </c>
      <c r="BB244">
        <f>+Casos_PN_CORR[[#This Row],[27-abr]]-Casos_PN_CORR[[#This Row],[26-abr]]</f>
        <v>0</v>
      </c>
      <c r="BC244">
        <f>+Casos_PN_CORR[[#This Row],[28-abr]]-Casos_PN_CORR[[#This Row],[27-abr]]</f>
        <v>0</v>
      </c>
      <c r="BD244">
        <f>+Casos_PN_CORR[[#This Row],[29-abr]]-Casos_PN_CORR[[#This Row],[28-abr]]</f>
        <v>0</v>
      </c>
      <c r="BE244">
        <f>+Casos_PN_CORR[[#This Row],[30-abr]]-Casos_PN_CORR[[#This Row],[29-abr]]</f>
        <v>0</v>
      </c>
      <c r="BF244">
        <f>+Casos_PN_CORR[[#This Row],[1-may]]-Casos_PN_CORR[[#This Row],[30-abr]]</f>
        <v>0</v>
      </c>
      <c r="BG244">
        <f>+Casos_PN_CORR[[#This Row],[2-may]]-Casos_PN_CORR[[#This Row],[1-may]]</f>
        <v>0</v>
      </c>
      <c r="BH244">
        <f>+Casos_PN_CORR[[#This Row],[3-may]]-Casos_PN_CORR[[#This Row],[2-may]]</f>
        <v>0</v>
      </c>
      <c r="BI244">
        <f>+Casos_PN_CORR[[#This Row],[4-may]]-Casos_PN_CORR[[#This Row],[3-may]]</f>
        <v>0</v>
      </c>
      <c r="BJ244">
        <f>+Casos_PN_CORR[[#This Row],[5-may]]-Casos_PN_CORR[[#This Row],[4-may]]</f>
        <v>0</v>
      </c>
      <c r="BK244">
        <f>+Casos_PN_CORR[[#This Row],[6-may]]-Casos_PN_CORR[[#This Row],[5-may]]</f>
        <v>0</v>
      </c>
      <c r="BL244">
        <f>+Casos_PN_CORR[[#This Row],[7-may]]-Casos_PN_CORR[[#This Row],[6-may]]</f>
        <v>0</v>
      </c>
      <c r="BM244">
        <f>+Casos_PN_CORR[[#This Row],[8-may]]-Casos_PN_CORR[[#This Row],[7-may]]</f>
        <v>0</v>
      </c>
      <c r="BN244">
        <f>+Casos_PN_CORR[[#This Row],[9-may]]-Casos_PN_CORR[[#This Row],[8-may]]</f>
        <v>0</v>
      </c>
      <c r="BO244">
        <f>+Casos_PN_CORR[[#This Row],[10-may]]-Casos_PN_CORR[[#This Row],[9-may]]</f>
        <v>0</v>
      </c>
      <c r="BP244">
        <f>+Casos_PN_CORR[[#This Row],[11-may]]-Casos_PN_CORR[[#This Row],[10-may]]</f>
        <v>0</v>
      </c>
      <c r="BQ244">
        <f>+Casos_PN_CORR[[#This Row],[12-may]]-Casos_PN_CORR[[#This Row],[11-may]]</f>
        <v>0</v>
      </c>
      <c r="BR244">
        <f>+Casos_PN_CORR[[#This Row],[13-may]]-Casos_PN_CORR[[#This Row],[12-may]]</f>
        <v>0</v>
      </c>
      <c r="BS244">
        <f>+Casos_PN_CORR[[#This Row],[14-may]]-Casos_PN_CORR[[#This Row],[13-may]]</f>
        <v>0</v>
      </c>
      <c r="BT244">
        <f>+Casos_PN_CORR[[#This Row],[15-may]]-Casos_PN_CORR[[#This Row],[14-may]]</f>
        <v>0</v>
      </c>
      <c r="BU244">
        <f>+Casos_PN_CORR[[#This Row],[16-may]]-Casos_PN_CORR[[#This Row],[15-may]]</f>
        <v>0</v>
      </c>
      <c r="BV244">
        <f>+Casos_PN_CORR[[#This Row],[17-may]]-Casos_PN_CORR[[#This Row],[16-may]]</f>
        <v>0</v>
      </c>
      <c r="BW244">
        <f>+Casos_PN_CORR[[#This Row],[18-may]]-Casos_PN_CORR[[#This Row],[17-may]]</f>
        <v>0</v>
      </c>
      <c r="BX244">
        <f>+Casos_PN_CORR[[#This Row],[19-may]]-Casos_PN_CORR[[#This Row],[18-may]]</f>
        <v>0</v>
      </c>
      <c r="BY244">
        <f>+Casos_PN_CORR[[#This Row],[20-may]]-Casos_PN_CORR[[#This Row],[19-may]]</f>
        <v>0</v>
      </c>
      <c r="BZ244">
        <f>+Casos_PN_CORR[[#This Row],[21-may]]-Casos_PN_CORR[[#This Row],[20-may]]</f>
        <v>0</v>
      </c>
      <c r="CA244">
        <f>+Casos_PN_CORR[[#This Row],[22-may]]-Casos_PN_CORR[[#This Row],[21-may]]</f>
        <v>0</v>
      </c>
      <c r="CB244">
        <f>+Casos_PN_CORR[[#This Row],[23-may]]-Casos_PN_CORR[[#This Row],[22-may]]</f>
        <v>0</v>
      </c>
      <c r="CC244">
        <f>+Casos_PN_CORR[[#This Row],[24-may]]-Casos_PN_CORR[[#This Row],[23-may]]</f>
        <v>0</v>
      </c>
      <c r="CD244">
        <f>+Casos_PN_CORR[[#This Row],[25-may]]-Casos_PN_CORR[[#This Row],[24-may]]</f>
        <v>0</v>
      </c>
      <c r="CE244">
        <f>+Casos_PN_CORR[[#This Row],[26-may]]-Casos_PN_CORR[[#This Row],[25-may]]</f>
        <v>0</v>
      </c>
      <c r="CF244">
        <f>+Casos_PN_CORR[[#This Row],[27-may]]-Casos_PN_CORR[[#This Row],[26-may]]</f>
        <v>0</v>
      </c>
      <c r="CG244">
        <f>+Casos_PN_CORR[[#This Row],[28-may]]-Casos_PN_CORR[[#This Row],[27-may]]</f>
        <v>0</v>
      </c>
      <c r="CH244">
        <f>+Casos_PN_CORR[[#This Row],[29-may]]-Casos_PN_CORR[[#This Row],[28-may]]</f>
        <v>0</v>
      </c>
      <c r="CI244">
        <f>+Casos_PN_CORR[[#This Row],[30-may]]-Casos_PN_CORR[[#This Row],[29-may]]</f>
        <v>0</v>
      </c>
      <c r="CJ244">
        <f>+Casos_PN_CORR[[#This Row],[31-may]]-Casos_PN_CORR[[#This Row],[30-may]]</f>
        <v>0</v>
      </c>
      <c r="CK244">
        <f>+Casos_PN_CORR[[#This Row],[1-jun]]-Casos_PN_CORR[[#This Row],[31-may]]</f>
        <v>0</v>
      </c>
      <c r="CL244">
        <f>+Casos_PN_CORR[[#This Row],[2-jun]]-Casos_PN_CORR[[#This Row],[1-jun]]</f>
        <v>0</v>
      </c>
      <c r="CM244">
        <f>+Casos_PN_CORR[[#This Row],[3-jun]]-Casos_PN_CORR[[#This Row],[2-jun]]</f>
        <v>0</v>
      </c>
      <c r="CN244">
        <f>+Casos_PN_CORR[[#This Row],[4-jun]]-Casos_PN_CORR[[#This Row],[3-jun]]</f>
        <v>0</v>
      </c>
      <c r="CO244">
        <f>+Casos_PN_CORR[[#This Row],[5-jun]]-Casos_PN_CORR[[#This Row],[4-jun]]</f>
        <v>0</v>
      </c>
      <c r="CP244">
        <f>+Casos_PN_CORR[[#This Row],[6-jun]]-Casos_PN_CORR[[#This Row],[5-jun]]</f>
        <v>0</v>
      </c>
    </row>
    <row r="245" spans="1:94">
      <c r="A245">
        <v>20205</v>
      </c>
      <c r="B245" s="2" t="s">
        <v>110</v>
      </c>
      <c r="C245" s="2" t="s">
        <v>137</v>
      </c>
      <c r="D245" s="2" t="s">
        <v>399</v>
      </c>
      <c r="E245" s="4">
        <f t="shared" si="3"/>
        <v>1</v>
      </c>
      <c r="F245">
        <f>+Casos_PN_CORR[[#This Row],[10-mar]]</f>
        <v>0</v>
      </c>
      <c r="G245">
        <f>+Casos_PN_CORR[[#This Row],[11-mar]]-Casos_PN_CORR[[#This Row],[10-mar]]</f>
        <v>0</v>
      </c>
      <c r="H245">
        <f>+Casos_PN_CORR[[#This Row],[12-mar]]-Casos_PN_CORR[[#This Row],[11-mar]]</f>
        <v>0</v>
      </c>
      <c r="I245">
        <f>+Casos_PN_CORR[[#This Row],[13-mar]]-Casos_PN_CORR[[#This Row],[12-mar]]</f>
        <v>0</v>
      </c>
      <c r="J245">
        <f>+Casos_PN_CORR[[#This Row],[14-mar]]-Casos_PN_CORR[[#This Row],[13-mar]]</f>
        <v>0</v>
      </c>
      <c r="K245">
        <f>+Casos_PN_CORR[[#This Row],[15-mar]]-Casos_PN_CORR[[#This Row],[14-mar]]</f>
        <v>0</v>
      </c>
      <c r="L245">
        <f>+Casos_PN_CORR[[#This Row],[16-mar]]-Casos_PN_CORR[[#This Row],[15-mar]]</f>
        <v>0</v>
      </c>
      <c r="M245">
        <f>+Casos_PN_CORR[[#This Row],[17-mar]]-Casos_PN_CORR[[#This Row],[16-mar]]</f>
        <v>0</v>
      </c>
      <c r="N245">
        <f>+Casos_PN_CORR[[#This Row],[18-mar]]-Casos_PN_CORR[[#This Row],[17-mar]]</f>
        <v>0</v>
      </c>
      <c r="O245">
        <f>+Casos_PN_CORR[[#This Row],[19-mar]]-Casos_PN_CORR[[#This Row],[18-mar]]</f>
        <v>0</v>
      </c>
      <c r="P245">
        <f>+Casos_PN_CORR[[#This Row],[20-mar]]-Casos_PN_CORR[[#This Row],[19-mar]]</f>
        <v>0</v>
      </c>
      <c r="Q245">
        <f>+Casos_PN_CORR[[#This Row],[21-mar]]-Casos_PN_CORR[[#This Row],[20-mar]]</f>
        <v>0</v>
      </c>
      <c r="R245">
        <f>+Casos_PN_CORR[[#This Row],[22-mar]]-Casos_PN_CORR[[#This Row],[21-mar]]</f>
        <v>0</v>
      </c>
      <c r="S245">
        <f>+Casos_PN_CORR[[#This Row],[23-mar]]-Casos_PN_CORR[[#This Row],[22-mar]]</f>
        <v>0</v>
      </c>
      <c r="T245">
        <f>+Casos_PN_CORR[[#This Row],[24-mar]]-Casos_PN_CORR[[#This Row],[23-mar]]</f>
        <v>0</v>
      </c>
      <c r="U245">
        <f>+Casos_PN_CORR[[#This Row],[25-mar]]-Casos_PN_CORR[[#This Row],[24-mar]]</f>
        <v>0</v>
      </c>
      <c r="V245">
        <f>+Casos_PN_CORR[[#This Row],[26-mar]]-Casos_PN_CORR[[#This Row],[25-mar]]</f>
        <v>0</v>
      </c>
      <c r="W245">
        <f>+Casos_PN_CORR[[#This Row],[27-mar]]-Casos_PN_CORR[[#This Row],[26-mar]]</f>
        <v>0</v>
      </c>
      <c r="X245">
        <f>+Casos_PN_CORR[[#This Row],[28-mar]]-Casos_PN_CORR[[#This Row],[27-mar]]</f>
        <v>0</v>
      </c>
      <c r="Y245">
        <f>+Casos_PN_CORR[[#This Row],[29-mar]]-Casos_PN_CORR[[#This Row],[28-mar]]</f>
        <v>0</v>
      </c>
      <c r="Z245">
        <f>+Casos_PN_CORR[[#This Row],[30-mar]]-Casos_PN_CORR[[#This Row],[29-mar]]</f>
        <v>0</v>
      </c>
      <c r="AA245">
        <f>+Casos_PN_CORR[[#This Row],[31-mar]]-Casos_PN_CORR[[#This Row],[30-mar]]</f>
        <v>0</v>
      </c>
      <c r="AB245">
        <f>+Casos_PN_CORR[[#This Row],[1-abr]]-Casos_PN_CORR[[#This Row],[31-mar]]</f>
        <v>0</v>
      </c>
      <c r="AC245">
        <f>+Casos_PN_CORR[[#This Row],[2-abr]]-Casos_PN_CORR[[#This Row],[1-abr]]</f>
        <v>0</v>
      </c>
      <c r="AD245">
        <f>+Casos_PN_CORR[[#This Row],[3-abr]]-Casos_PN_CORR[[#This Row],[2-abr]]</f>
        <v>0</v>
      </c>
      <c r="AE245">
        <f>+Casos_PN_CORR[[#This Row],[4-abr]]-Casos_PN_CORR[[#This Row],[3-abr]]</f>
        <v>0</v>
      </c>
      <c r="AF245">
        <f>+Casos_PN_CORR[[#This Row],[5-abr]]-Casos_PN_CORR[[#This Row],[4-abr]]</f>
        <v>0</v>
      </c>
      <c r="AG245">
        <f>+Casos_PN_CORR[[#This Row],[6-abr]]-Casos_PN_CORR[[#This Row],[5-abr]]</f>
        <v>0</v>
      </c>
      <c r="AH245">
        <f>+Casos_PN_CORR[[#This Row],[7-abr]]-Casos_PN_CORR[[#This Row],[6-abr]]</f>
        <v>0</v>
      </c>
      <c r="AI245">
        <f>+Casos_PN_CORR[[#This Row],[8-abr]]-Casos_PN_CORR[[#This Row],[7-abr]]</f>
        <v>0</v>
      </c>
      <c r="AJ245">
        <f>+Casos_PN_CORR[[#This Row],[9-abr]]-Casos_PN_CORR[[#This Row],[8-abr]]</f>
        <v>0</v>
      </c>
      <c r="AK245">
        <f>+Casos_PN_CORR[[#This Row],[10-abr]]-Casos_PN_CORR[[#This Row],[9-abr]]</f>
        <v>0</v>
      </c>
      <c r="AL245">
        <f>+Casos_PN_CORR[[#This Row],[11-abr]]-Casos_PN_CORR[[#This Row],[10-abr]]</f>
        <v>0</v>
      </c>
      <c r="AM245">
        <f>+Casos_PN_CORR[[#This Row],[12-abr]]-Casos_PN_CORR[[#This Row],[11-abr]]</f>
        <v>0</v>
      </c>
      <c r="AN245">
        <f>+Casos_PN_CORR[[#This Row],[13-abr]]-Casos_PN_CORR[[#This Row],[12-abr]]</f>
        <v>0</v>
      </c>
      <c r="AO245">
        <f>+Casos_PN_CORR[[#This Row],[14-abr]]-Casos_PN_CORR[[#This Row],[13-abr]]</f>
        <v>0</v>
      </c>
      <c r="AP245">
        <f>+Casos_PN_CORR[[#This Row],[15-abr]]-Casos_PN_CORR[[#This Row],[14-abr]]</f>
        <v>0</v>
      </c>
      <c r="AQ245">
        <f>+Casos_PN_CORR[[#This Row],[16-abr]]-Casos_PN_CORR[[#This Row],[15-abr]]</f>
        <v>0</v>
      </c>
      <c r="AR245">
        <f>+Casos_PN_CORR[[#This Row],[17-abr]]-Casos_PN_CORR[[#This Row],[16-abr]]</f>
        <v>0</v>
      </c>
      <c r="AS245">
        <f>+Casos_PN_CORR[[#This Row],[18-abr]]-Casos_PN_CORR[[#This Row],[17-abr]]</f>
        <v>0</v>
      </c>
      <c r="AT245">
        <f>+Casos_PN_CORR[[#This Row],[19-abr]]-Casos_PN_CORR[[#This Row],[18-abr]]</f>
        <v>0</v>
      </c>
      <c r="AU245">
        <f>+Casos_PN_CORR[[#This Row],[20-abr]]-Casos_PN_CORR[[#This Row],[19-abr]]</f>
        <v>0</v>
      </c>
      <c r="AV245">
        <f>+Casos_PN_CORR[[#This Row],[21-abr]]-Casos_PN_CORR[[#This Row],[20-abr]]</f>
        <v>0</v>
      </c>
      <c r="AW245">
        <f>+Casos_PN_CORR[[#This Row],[22-abr]]-Casos_PN_CORR[[#This Row],[21-abr]]</f>
        <v>0</v>
      </c>
      <c r="AX245">
        <f>+Casos_PN_CORR[[#This Row],[23-abr]]-Casos_PN_CORR[[#This Row],[22-abr]]</f>
        <v>0</v>
      </c>
      <c r="AY245">
        <f>+Casos_PN_CORR[[#This Row],[24-abr]]-Casos_PN_CORR[[#This Row],[23-abr]]</f>
        <v>0</v>
      </c>
      <c r="AZ245">
        <f>+Casos_PN_CORR[[#This Row],[25-abr]]-Casos_PN_CORR[[#This Row],[24-abr]]</f>
        <v>0</v>
      </c>
      <c r="BA245">
        <f>+Casos_PN_CORR[[#This Row],[26-abr]]-Casos_PN_CORR[[#This Row],[25-abr]]</f>
        <v>0</v>
      </c>
      <c r="BB245">
        <f>+Casos_PN_CORR[[#This Row],[27-abr]]-Casos_PN_CORR[[#This Row],[26-abr]]</f>
        <v>0</v>
      </c>
      <c r="BC245">
        <f>+Casos_PN_CORR[[#This Row],[28-abr]]-Casos_PN_CORR[[#This Row],[27-abr]]</f>
        <v>0</v>
      </c>
      <c r="BD245">
        <f>+Casos_PN_CORR[[#This Row],[29-abr]]-Casos_PN_CORR[[#This Row],[28-abr]]</f>
        <v>0</v>
      </c>
      <c r="BE245">
        <f>+Casos_PN_CORR[[#This Row],[30-abr]]-Casos_PN_CORR[[#This Row],[29-abr]]</f>
        <v>0</v>
      </c>
      <c r="BF245">
        <f>+Casos_PN_CORR[[#This Row],[1-may]]-Casos_PN_CORR[[#This Row],[30-abr]]</f>
        <v>0</v>
      </c>
      <c r="BG245">
        <f>+Casos_PN_CORR[[#This Row],[2-may]]-Casos_PN_CORR[[#This Row],[1-may]]</f>
        <v>0</v>
      </c>
      <c r="BH245">
        <f>+Casos_PN_CORR[[#This Row],[3-may]]-Casos_PN_CORR[[#This Row],[2-may]]</f>
        <v>0</v>
      </c>
      <c r="BI245">
        <f>+Casos_PN_CORR[[#This Row],[4-may]]-Casos_PN_CORR[[#This Row],[3-may]]</f>
        <v>0</v>
      </c>
      <c r="BJ245">
        <f>+Casos_PN_CORR[[#This Row],[5-may]]-Casos_PN_CORR[[#This Row],[4-may]]</f>
        <v>0</v>
      </c>
      <c r="BK245">
        <f>+Casos_PN_CORR[[#This Row],[6-may]]-Casos_PN_CORR[[#This Row],[5-may]]</f>
        <v>0</v>
      </c>
      <c r="BL245">
        <f>+Casos_PN_CORR[[#This Row],[7-may]]-Casos_PN_CORR[[#This Row],[6-may]]</f>
        <v>0</v>
      </c>
      <c r="BM245">
        <f>+Casos_PN_CORR[[#This Row],[8-may]]-Casos_PN_CORR[[#This Row],[7-may]]</f>
        <v>0</v>
      </c>
      <c r="BN245">
        <f>+Casos_PN_CORR[[#This Row],[9-may]]-Casos_PN_CORR[[#This Row],[8-may]]</f>
        <v>0</v>
      </c>
      <c r="BO245">
        <f>+Casos_PN_CORR[[#This Row],[10-may]]-Casos_PN_CORR[[#This Row],[9-may]]</f>
        <v>0</v>
      </c>
      <c r="BP245">
        <f>+Casos_PN_CORR[[#This Row],[11-may]]-Casos_PN_CORR[[#This Row],[10-may]]</f>
        <v>0</v>
      </c>
      <c r="BQ245">
        <f>+Casos_PN_CORR[[#This Row],[12-may]]-Casos_PN_CORR[[#This Row],[11-may]]</f>
        <v>0</v>
      </c>
      <c r="BR245">
        <f>+Casos_PN_CORR[[#This Row],[13-may]]-Casos_PN_CORR[[#This Row],[12-may]]</f>
        <v>0</v>
      </c>
      <c r="BS245">
        <f>+Casos_PN_CORR[[#This Row],[14-may]]-Casos_PN_CORR[[#This Row],[13-may]]</f>
        <v>0</v>
      </c>
      <c r="BT245">
        <f>+Casos_PN_CORR[[#This Row],[15-may]]-Casos_PN_CORR[[#This Row],[14-may]]</f>
        <v>0</v>
      </c>
      <c r="BU245">
        <f>+Casos_PN_CORR[[#This Row],[16-may]]-Casos_PN_CORR[[#This Row],[15-may]]</f>
        <v>0</v>
      </c>
      <c r="BV245">
        <f>+Casos_PN_CORR[[#This Row],[17-may]]-Casos_PN_CORR[[#This Row],[16-may]]</f>
        <v>0</v>
      </c>
      <c r="BW245">
        <f>+Casos_PN_CORR[[#This Row],[18-may]]-Casos_PN_CORR[[#This Row],[17-may]]</f>
        <v>0</v>
      </c>
      <c r="BX245">
        <f>+Casos_PN_CORR[[#This Row],[19-may]]-Casos_PN_CORR[[#This Row],[18-may]]</f>
        <v>0</v>
      </c>
      <c r="BY245">
        <f>+Casos_PN_CORR[[#This Row],[20-may]]-Casos_PN_CORR[[#This Row],[19-may]]</f>
        <v>0</v>
      </c>
      <c r="BZ245">
        <f>+Casos_PN_CORR[[#This Row],[21-may]]-Casos_PN_CORR[[#This Row],[20-may]]</f>
        <v>0</v>
      </c>
      <c r="CA245">
        <f>+Casos_PN_CORR[[#This Row],[22-may]]-Casos_PN_CORR[[#This Row],[21-may]]</f>
        <v>0</v>
      </c>
      <c r="CB245">
        <f>+Casos_PN_CORR[[#This Row],[23-may]]-Casos_PN_CORR[[#This Row],[22-may]]</f>
        <v>0</v>
      </c>
      <c r="CC245">
        <f>+Casos_PN_CORR[[#This Row],[24-may]]-Casos_PN_CORR[[#This Row],[23-may]]</f>
        <v>0</v>
      </c>
      <c r="CD245">
        <f>+Casos_PN_CORR[[#This Row],[25-may]]-Casos_PN_CORR[[#This Row],[24-may]]</f>
        <v>0</v>
      </c>
      <c r="CE245">
        <f>+Casos_PN_CORR[[#This Row],[26-may]]-Casos_PN_CORR[[#This Row],[25-may]]</f>
        <v>0</v>
      </c>
      <c r="CF245">
        <f>+Casos_PN_CORR[[#This Row],[27-may]]-Casos_PN_CORR[[#This Row],[26-may]]</f>
        <v>0</v>
      </c>
      <c r="CG245">
        <f>+Casos_PN_CORR[[#This Row],[28-may]]-Casos_PN_CORR[[#This Row],[27-may]]</f>
        <v>0</v>
      </c>
      <c r="CH245">
        <f>+Casos_PN_CORR[[#This Row],[29-may]]-Casos_PN_CORR[[#This Row],[28-may]]</f>
        <v>0</v>
      </c>
      <c r="CI245">
        <f>+Casos_PN_CORR[[#This Row],[30-may]]-Casos_PN_CORR[[#This Row],[29-may]]</f>
        <v>0</v>
      </c>
      <c r="CJ245">
        <f>+Casos_PN_CORR[[#This Row],[31-may]]-Casos_PN_CORR[[#This Row],[30-may]]</f>
        <v>0</v>
      </c>
      <c r="CK245">
        <f>+Casos_PN_CORR[[#This Row],[1-jun]]-Casos_PN_CORR[[#This Row],[31-may]]</f>
        <v>0</v>
      </c>
      <c r="CL245">
        <f>+Casos_PN_CORR[[#This Row],[2-jun]]-Casos_PN_CORR[[#This Row],[1-jun]]</f>
        <v>0</v>
      </c>
      <c r="CM245">
        <f>+Casos_PN_CORR[[#This Row],[3-jun]]-Casos_PN_CORR[[#This Row],[2-jun]]</f>
        <v>0</v>
      </c>
      <c r="CN245">
        <f>+Casos_PN_CORR[[#This Row],[4-jun]]-Casos_PN_CORR[[#This Row],[3-jun]]</f>
        <v>0</v>
      </c>
      <c r="CO245">
        <f>+Casos_PN_CORR[[#This Row],[5-jun]]-Casos_PN_CORR[[#This Row],[4-jun]]</f>
        <v>1</v>
      </c>
      <c r="CP245">
        <f>+Casos_PN_CORR[[#This Row],[6-jun]]-Casos_PN_CORR[[#This Row],[5-jun]]</f>
        <v>0</v>
      </c>
    </row>
    <row r="246" spans="1:94">
      <c r="A246">
        <v>120106</v>
      </c>
      <c r="B246" s="2" t="s">
        <v>104</v>
      </c>
      <c r="C246" s="2" t="s">
        <v>193</v>
      </c>
      <c r="D246" s="2" t="s">
        <v>400</v>
      </c>
      <c r="E246" s="4">
        <f t="shared" si="3"/>
        <v>0</v>
      </c>
      <c r="F246">
        <f>+Casos_PN_CORR[[#This Row],[10-mar]]</f>
        <v>0</v>
      </c>
      <c r="G246">
        <f>+Casos_PN_CORR[[#This Row],[11-mar]]-Casos_PN_CORR[[#This Row],[10-mar]]</f>
        <v>0</v>
      </c>
      <c r="H246">
        <f>+Casos_PN_CORR[[#This Row],[12-mar]]-Casos_PN_CORR[[#This Row],[11-mar]]</f>
        <v>0</v>
      </c>
      <c r="I246">
        <f>+Casos_PN_CORR[[#This Row],[13-mar]]-Casos_PN_CORR[[#This Row],[12-mar]]</f>
        <v>0</v>
      </c>
      <c r="J246">
        <f>+Casos_PN_CORR[[#This Row],[14-mar]]-Casos_PN_CORR[[#This Row],[13-mar]]</f>
        <v>0</v>
      </c>
      <c r="K246">
        <f>+Casos_PN_CORR[[#This Row],[15-mar]]-Casos_PN_CORR[[#This Row],[14-mar]]</f>
        <v>0</v>
      </c>
      <c r="L246">
        <f>+Casos_PN_CORR[[#This Row],[16-mar]]-Casos_PN_CORR[[#This Row],[15-mar]]</f>
        <v>0</v>
      </c>
      <c r="M246">
        <f>+Casos_PN_CORR[[#This Row],[17-mar]]-Casos_PN_CORR[[#This Row],[16-mar]]</f>
        <v>0</v>
      </c>
      <c r="N246">
        <f>+Casos_PN_CORR[[#This Row],[18-mar]]-Casos_PN_CORR[[#This Row],[17-mar]]</f>
        <v>0</v>
      </c>
      <c r="O246">
        <f>+Casos_PN_CORR[[#This Row],[19-mar]]-Casos_PN_CORR[[#This Row],[18-mar]]</f>
        <v>0</v>
      </c>
      <c r="P246">
        <f>+Casos_PN_CORR[[#This Row],[20-mar]]-Casos_PN_CORR[[#This Row],[19-mar]]</f>
        <v>0</v>
      </c>
      <c r="Q246">
        <f>+Casos_PN_CORR[[#This Row],[21-mar]]-Casos_PN_CORR[[#This Row],[20-mar]]</f>
        <v>0</v>
      </c>
      <c r="R246">
        <f>+Casos_PN_CORR[[#This Row],[22-mar]]-Casos_PN_CORR[[#This Row],[21-mar]]</f>
        <v>0</v>
      </c>
      <c r="S246">
        <f>+Casos_PN_CORR[[#This Row],[23-mar]]-Casos_PN_CORR[[#This Row],[22-mar]]</f>
        <v>0</v>
      </c>
      <c r="T246">
        <f>+Casos_PN_CORR[[#This Row],[24-mar]]-Casos_PN_CORR[[#This Row],[23-mar]]</f>
        <v>0</v>
      </c>
      <c r="U246">
        <f>+Casos_PN_CORR[[#This Row],[25-mar]]-Casos_PN_CORR[[#This Row],[24-mar]]</f>
        <v>0</v>
      </c>
      <c r="V246">
        <f>+Casos_PN_CORR[[#This Row],[26-mar]]-Casos_PN_CORR[[#This Row],[25-mar]]</f>
        <v>0</v>
      </c>
      <c r="W246">
        <f>+Casos_PN_CORR[[#This Row],[27-mar]]-Casos_PN_CORR[[#This Row],[26-mar]]</f>
        <v>0</v>
      </c>
      <c r="X246">
        <f>+Casos_PN_CORR[[#This Row],[28-mar]]-Casos_PN_CORR[[#This Row],[27-mar]]</f>
        <v>0</v>
      </c>
      <c r="Y246">
        <f>+Casos_PN_CORR[[#This Row],[29-mar]]-Casos_PN_CORR[[#This Row],[28-mar]]</f>
        <v>0</v>
      </c>
      <c r="Z246">
        <f>+Casos_PN_CORR[[#This Row],[30-mar]]-Casos_PN_CORR[[#This Row],[29-mar]]</f>
        <v>0</v>
      </c>
      <c r="AA246">
        <f>+Casos_PN_CORR[[#This Row],[31-mar]]-Casos_PN_CORR[[#This Row],[30-mar]]</f>
        <v>0</v>
      </c>
      <c r="AB246">
        <f>+Casos_PN_CORR[[#This Row],[1-abr]]-Casos_PN_CORR[[#This Row],[31-mar]]</f>
        <v>0</v>
      </c>
      <c r="AC246">
        <f>+Casos_PN_CORR[[#This Row],[2-abr]]-Casos_PN_CORR[[#This Row],[1-abr]]</f>
        <v>0</v>
      </c>
      <c r="AD246">
        <f>+Casos_PN_CORR[[#This Row],[3-abr]]-Casos_PN_CORR[[#This Row],[2-abr]]</f>
        <v>0</v>
      </c>
      <c r="AE246">
        <f>+Casos_PN_CORR[[#This Row],[4-abr]]-Casos_PN_CORR[[#This Row],[3-abr]]</f>
        <v>0</v>
      </c>
      <c r="AF246">
        <f>+Casos_PN_CORR[[#This Row],[5-abr]]-Casos_PN_CORR[[#This Row],[4-abr]]</f>
        <v>0</v>
      </c>
      <c r="AG246">
        <f>+Casos_PN_CORR[[#This Row],[6-abr]]-Casos_PN_CORR[[#This Row],[5-abr]]</f>
        <v>0</v>
      </c>
      <c r="AH246">
        <f>+Casos_PN_CORR[[#This Row],[7-abr]]-Casos_PN_CORR[[#This Row],[6-abr]]</f>
        <v>0</v>
      </c>
      <c r="AI246">
        <f>+Casos_PN_CORR[[#This Row],[8-abr]]-Casos_PN_CORR[[#This Row],[7-abr]]</f>
        <v>0</v>
      </c>
      <c r="AJ246">
        <f>+Casos_PN_CORR[[#This Row],[9-abr]]-Casos_PN_CORR[[#This Row],[8-abr]]</f>
        <v>0</v>
      </c>
      <c r="AK246">
        <f>+Casos_PN_CORR[[#This Row],[10-abr]]-Casos_PN_CORR[[#This Row],[9-abr]]</f>
        <v>0</v>
      </c>
      <c r="AL246">
        <f>+Casos_PN_CORR[[#This Row],[11-abr]]-Casos_PN_CORR[[#This Row],[10-abr]]</f>
        <v>0</v>
      </c>
      <c r="AM246">
        <f>+Casos_PN_CORR[[#This Row],[12-abr]]-Casos_PN_CORR[[#This Row],[11-abr]]</f>
        <v>0</v>
      </c>
      <c r="AN246">
        <f>+Casos_PN_CORR[[#This Row],[13-abr]]-Casos_PN_CORR[[#This Row],[12-abr]]</f>
        <v>0</v>
      </c>
      <c r="AO246">
        <f>+Casos_PN_CORR[[#This Row],[14-abr]]-Casos_PN_CORR[[#This Row],[13-abr]]</f>
        <v>0</v>
      </c>
      <c r="AP246">
        <f>+Casos_PN_CORR[[#This Row],[15-abr]]-Casos_PN_CORR[[#This Row],[14-abr]]</f>
        <v>0</v>
      </c>
      <c r="AQ246">
        <f>+Casos_PN_CORR[[#This Row],[16-abr]]-Casos_PN_CORR[[#This Row],[15-abr]]</f>
        <v>0</v>
      </c>
      <c r="AR246">
        <f>+Casos_PN_CORR[[#This Row],[17-abr]]-Casos_PN_CORR[[#This Row],[16-abr]]</f>
        <v>0</v>
      </c>
      <c r="AS246">
        <f>+Casos_PN_CORR[[#This Row],[18-abr]]-Casos_PN_CORR[[#This Row],[17-abr]]</f>
        <v>0</v>
      </c>
      <c r="AT246">
        <f>+Casos_PN_CORR[[#This Row],[19-abr]]-Casos_PN_CORR[[#This Row],[18-abr]]</f>
        <v>0</v>
      </c>
      <c r="AU246">
        <f>+Casos_PN_CORR[[#This Row],[20-abr]]-Casos_PN_CORR[[#This Row],[19-abr]]</f>
        <v>0</v>
      </c>
      <c r="AV246">
        <f>+Casos_PN_CORR[[#This Row],[21-abr]]-Casos_PN_CORR[[#This Row],[20-abr]]</f>
        <v>0</v>
      </c>
      <c r="AW246">
        <f>+Casos_PN_CORR[[#This Row],[22-abr]]-Casos_PN_CORR[[#This Row],[21-abr]]</f>
        <v>0</v>
      </c>
      <c r="AX246">
        <f>+Casos_PN_CORR[[#This Row],[23-abr]]-Casos_PN_CORR[[#This Row],[22-abr]]</f>
        <v>0</v>
      </c>
      <c r="AY246">
        <f>+Casos_PN_CORR[[#This Row],[24-abr]]-Casos_PN_CORR[[#This Row],[23-abr]]</f>
        <v>0</v>
      </c>
      <c r="AZ246">
        <f>+Casos_PN_CORR[[#This Row],[25-abr]]-Casos_PN_CORR[[#This Row],[24-abr]]</f>
        <v>0</v>
      </c>
      <c r="BA246">
        <f>+Casos_PN_CORR[[#This Row],[26-abr]]-Casos_PN_CORR[[#This Row],[25-abr]]</f>
        <v>0</v>
      </c>
      <c r="BB246">
        <f>+Casos_PN_CORR[[#This Row],[27-abr]]-Casos_PN_CORR[[#This Row],[26-abr]]</f>
        <v>0</v>
      </c>
      <c r="BC246">
        <f>+Casos_PN_CORR[[#This Row],[28-abr]]-Casos_PN_CORR[[#This Row],[27-abr]]</f>
        <v>0</v>
      </c>
      <c r="BD246">
        <f>+Casos_PN_CORR[[#This Row],[29-abr]]-Casos_PN_CORR[[#This Row],[28-abr]]</f>
        <v>0</v>
      </c>
      <c r="BE246">
        <f>+Casos_PN_CORR[[#This Row],[30-abr]]-Casos_PN_CORR[[#This Row],[29-abr]]</f>
        <v>0</v>
      </c>
      <c r="BF246">
        <f>+Casos_PN_CORR[[#This Row],[1-may]]-Casos_PN_CORR[[#This Row],[30-abr]]</f>
        <v>0</v>
      </c>
      <c r="BG246">
        <f>+Casos_PN_CORR[[#This Row],[2-may]]-Casos_PN_CORR[[#This Row],[1-may]]</f>
        <v>0</v>
      </c>
      <c r="BH246">
        <f>+Casos_PN_CORR[[#This Row],[3-may]]-Casos_PN_CORR[[#This Row],[2-may]]</f>
        <v>0</v>
      </c>
      <c r="BI246">
        <f>+Casos_PN_CORR[[#This Row],[4-may]]-Casos_PN_CORR[[#This Row],[3-may]]</f>
        <v>0</v>
      </c>
      <c r="BJ246">
        <f>+Casos_PN_CORR[[#This Row],[5-may]]-Casos_PN_CORR[[#This Row],[4-may]]</f>
        <v>0</v>
      </c>
      <c r="BK246">
        <f>+Casos_PN_CORR[[#This Row],[6-may]]-Casos_PN_CORR[[#This Row],[5-may]]</f>
        <v>0</v>
      </c>
      <c r="BL246">
        <f>+Casos_PN_CORR[[#This Row],[7-may]]-Casos_PN_CORR[[#This Row],[6-may]]</f>
        <v>0</v>
      </c>
      <c r="BM246">
        <f>+Casos_PN_CORR[[#This Row],[8-may]]-Casos_PN_CORR[[#This Row],[7-may]]</f>
        <v>0</v>
      </c>
      <c r="BN246">
        <f>+Casos_PN_CORR[[#This Row],[9-may]]-Casos_PN_CORR[[#This Row],[8-may]]</f>
        <v>0</v>
      </c>
      <c r="BO246">
        <f>+Casos_PN_CORR[[#This Row],[10-may]]-Casos_PN_CORR[[#This Row],[9-may]]</f>
        <v>0</v>
      </c>
      <c r="BP246">
        <f>+Casos_PN_CORR[[#This Row],[11-may]]-Casos_PN_CORR[[#This Row],[10-may]]</f>
        <v>0</v>
      </c>
      <c r="BQ246">
        <f>+Casos_PN_CORR[[#This Row],[12-may]]-Casos_PN_CORR[[#This Row],[11-may]]</f>
        <v>0</v>
      </c>
      <c r="BR246">
        <f>+Casos_PN_CORR[[#This Row],[13-may]]-Casos_PN_CORR[[#This Row],[12-may]]</f>
        <v>0</v>
      </c>
      <c r="BS246">
        <f>+Casos_PN_CORR[[#This Row],[14-may]]-Casos_PN_CORR[[#This Row],[13-may]]</f>
        <v>0</v>
      </c>
      <c r="BT246">
        <f>+Casos_PN_CORR[[#This Row],[15-may]]-Casos_PN_CORR[[#This Row],[14-may]]</f>
        <v>0</v>
      </c>
      <c r="BU246">
        <f>+Casos_PN_CORR[[#This Row],[16-may]]-Casos_PN_CORR[[#This Row],[15-may]]</f>
        <v>0</v>
      </c>
      <c r="BV246">
        <f>+Casos_PN_CORR[[#This Row],[17-may]]-Casos_PN_CORR[[#This Row],[16-may]]</f>
        <v>0</v>
      </c>
      <c r="BW246">
        <f>+Casos_PN_CORR[[#This Row],[18-may]]-Casos_PN_CORR[[#This Row],[17-may]]</f>
        <v>0</v>
      </c>
      <c r="BX246">
        <f>+Casos_PN_CORR[[#This Row],[19-may]]-Casos_PN_CORR[[#This Row],[18-may]]</f>
        <v>0</v>
      </c>
      <c r="BY246">
        <f>+Casos_PN_CORR[[#This Row],[20-may]]-Casos_PN_CORR[[#This Row],[19-may]]</f>
        <v>0</v>
      </c>
      <c r="BZ246">
        <f>+Casos_PN_CORR[[#This Row],[21-may]]-Casos_PN_CORR[[#This Row],[20-may]]</f>
        <v>0</v>
      </c>
      <c r="CA246">
        <f>+Casos_PN_CORR[[#This Row],[22-may]]-Casos_PN_CORR[[#This Row],[21-may]]</f>
        <v>0</v>
      </c>
      <c r="CB246">
        <f>+Casos_PN_CORR[[#This Row],[23-may]]-Casos_PN_CORR[[#This Row],[22-may]]</f>
        <v>0</v>
      </c>
      <c r="CC246">
        <f>+Casos_PN_CORR[[#This Row],[24-may]]-Casos_PN_CORR[[#This Row],[23-may]]</f>
        <v>0</v>
      </c>
      <c r="CD246">
        <f>+Casos_PN_CORR[[#This Row],[25-may]]-Casos_PN_CORR[[#This Row],[24-may]]</f>
        <v>0</v>
      </c>
      <c r="CE246">
        <f>+Casos_PN_CORR[[#This Row],[26-may]]-Casos_PN_CORR[[#This Row],[25-may]]</f>
        <v>0</v>
      </c>
      <c r="CF246">
        <f>+Casos_PN_CORR[[#This Row],[27-may]]-Casos_PN_CORR[[#This Row],[26-may]]</f>
        <v>0</v>
      </c>
      <c r="CG246">
        <f>+Casos_PN_CORR[[#This Row],[28-may]]-Casos_PN_CORR[[#This Row],[27-may]]</f>
        <v>0</v>
      </c>
      <c r="CH246">
        <f>+Casos_PN_CORR[[#This Row],[29-may]]-Casos_PN_CORR[[#This Row],[28-may]]</f>
        <v>0</v>
      </c>
      <c r="CI246">
        <f>+Casos_PN_CORR[[#This Row],[30-may]]-Casos_PN_CORR[[#This Row],[29-may]]</f>
        <v>0</v>
      </c>
      <c r="CJ246">
        <f>+Casos_PN_CORR[[#This Row],[31-may]]-Casos_PN_CORR[[#This Row],[30-may]]</f>
        <v>0</v>
      </c>
      <c r="CK246">
        <f>+Casos_PN_CORR[[#This Row],[1-jun]]-Casos_PN_CORR[[#This Row],[31-may]]</f>
        <v>0</v>
      </c>
      <c r="CL246">
        <f>+Casos_PN_CORR[[#This Row],[2-jun]]-Casos_PN_CORR[[#This Row],[1-jun]]</f>
        <v>0</v>
      </c>
      <c r="CM246">
        <f>+Casos_PN_CORR[[#This Row],[3-jun]]-Casos_PN_CORR[[#This Row],[2-jun]]</f>
        <v>0</v>
      </c>
      <c r="CN246">
        <f>+Casos_PN_CORR[[#This Row],[4-jun]]-Casos_PN_CORR[[#This Row],[3-jun]]</f>
        <v>0</v>
      </c>
      <c r="CO246">
        <f>+Casos_PN_CORR[[#This Row],[5-jun]]-Casos_PN_CORR[[#This Row],[4-jun]]</f>
        <v>0</v>
      </c>
      <c r="CP246">
        <f>+Casos_PN_CORR[[#This Row],[6-jun]]-Casos_PN_CORR[[#This Row],[5-jun]]</f>
        <v>0</v>
      </c>
    </row>
    <row r="247" spans="1:94">
      <c r="A247">
        <v>60408</v>
      </c>
      <c r="B247" s="2" t="s">
        <v>214</v>
      </c>
      <c r="C247" s="2" t="s">
        <v>263</v>
      </c>
      <c r="D247" s="2" t="s">
        <v>401</v>
      </c>
      <c r="E247" s="4">
        <f t="shared" si="3"/>
        <v>0</v>
      </c>
      <c r="F247">
        <f>+Casos_PN_CORR[[#This Row],[10-mar]]</f>
        <v>0</v>
      </c>
      <c r="G247">
        <f>+Casos_PN_CORR[[#This Row],[11-mar]]-Casos_PN_CORR[[#This Row],[10-mar]]</f>
        <v>0</v>
      </c>
      <c r="H247">
        <f>+Casos_PN_CORR[[#This Row],[12-mar]]-Casos_PN_CORR[[#This Row],[11-mar]]</f>
        <v>0</v>
      </c>
      <c r="I247">
        <f>+Casos_PN_CORR[[#This Row],[13-mar]]-Casos_PN_CORR[[#This Row],[12-mar]]</f>
        <v>0</v>
      </c>
      <c r="J247">
        <f>+Casos_PN_CORR[[#This Row],[14-mar]]-Casos_PN_CORR[[#This Row],[13-mar]]</f>
        <v>0</v>
      </c>
      <c r="K247">
        <f>+Casos_PN_CORR[[#This Row],[15-mar]]-Casos_PN_CORR[[#This Row],[14-mar]]</f>
        <v>0</v>
      </c>
      <c r="L247">
        <f>+Casos_PN_CORR[[#This Row],[16-mar]]-Casos_PN_CORR[[#This Row],[15-mar]]</f>
        <v>0</v>
      </c>
      <c r="M247">
        <f>+Casos_PN_CORR[[#This Row],[17-mar]]-Casos_PN_CORR[[#This Row],[16-mar]]</f>
        <v>0</v>
      </c>
      <c r="N247">
        <f>+Casos_PN_CORR[[#This Row],[18-mar]]-Casos_PN_CORR[[#This Row],[17-mar]]</f>
        <v>0</v>
      </c>
      <c r="O247">
        <f>+Casos_PN_CORR[[#This Row],[19-mar]]-Casos_PN_CORR[[#This Row],[18-mar]]</f>
        <v>0</v>
      </c>
      <c r="P247">
        <f>+Casos_PN_CORR[[#This Row],[20-mar]]-Casos_PN_CORR[[#This Row],[19-mar]]</f>
        <v>0</v>
      </c>
      <c r="Q247">
        <f>+Casos_PN_CORR[[#This Row],[21-mar]]-Casos_PN_CORR[[#This Row],[20-mar]]</f>
        <v>0</v>
      </c>
      <c r="R247">
        <f>+Casos_PN_CORR[[#This Row],[22-mar]]-Casos_PN_CORR[[#This Row],[21-mar]]</f>
        <v>0</v>
      </c>
      <c r="S247">
        <f>+Casos_PN_CORR[[#This Row],[23-mar]]-Casos_PN_CORR[[#This Row],[22-mar]]</f>
        <v>0</v>
      </c>
      <c r="T247">
        <f>+Casos_PN_CORR[[#This Row],[24-mar]]-Casos_PN_CORR[[#This Row],[23-mar]]</f>
        <v>0</v>
      </c>
      <c r="U247">
        <f>+Casos_PN_CORR[[#This Row],[25-mar]]-Casos_PN_CORR[[#This Row],[24-mar]]</f>
        <v>0</v>
      </c>
      <c r="V247">
        <f>+Casos_PN_CORR[[#This Row],[26-mar]]-Casos_PN_CORR[[#This Row],[25-mar]]</f>
        <v>0</v>
      </c>
      <c r="W247">
        <f>+Casos_PN_CORR[[#This Row],[27-mar]]-Casos_PN_CORR[[#This Row],[26-mar]]</f>
        <v>0</v>
      </c>
      <c r="X247">
        <f>+Casos_PN_CORR[[#This Row],[28-mar]]-Casos_PN_CORR[[#This Row],[27-mar]]</f>
        <v>0</v>
      </c>
      <c r="Y247">
        <f>+Casos_PN_CORR[[#This Row],[29-mar]]-Casos_PN_CORR[[#This Row],[28-mar]]</f>
        <v>0</v>
      </c>
      <c r="Z247">
        <f>+Casos_PN_CORR[[#This Row],[30-mar]]-Casos_PN_CORR[[#This Row],[29-mar]]</f>
        <v>0</v>
      </c>
      <c r="AA247">
        <f>+Casos_PN_CORR[[#This Row],[31-mar]]-Casos_PN_CORR[[#This Row],[30-mar]]</f>
        <v>0</v>
      </c>
      <c r="AB247">
        <f>+Casos_PN_CORR[[#This Row],[1-abr]]-Casos_PN_CORR[[#This Row],[31-mar]]</f>
        <v>0</v>
      </c>
      <c r="AC247">
        <f>+Casos_PN_CORR[[#This Row],[2-abr]]-Casos_PN_CORR[[#This Row],[1-abr]]</f>
        <v>0</v>
      </c>
      <c r="AD247">
        <f>+Casos_PN_CORR[[#This Row],[3-abr]]-Casos_PN_CORR[[#This Row],[2-abr]]</f>
        <v>0</v>
      </c>
      <c r="AE247">
        <f>+Casos_PN_CORR[[#This Row],[4-abr]]-Casos_PN_CORR[[#This Row],[3-abr]]</f>
        <v>0</v>
      </c>
      <c r="AF247">
        <f>+Casos_PN_CORR[[#This Row],[5-abr]]-Casos_PN_CORR[[#This Row],[4-abr]]</f>
        <v>0</v>
      </c>
      <c r="AG247">
        <f>+Casos_PN_CORR[[#This Row],[6-abr]]-Casos_PN_CORR[[#This Row],[5-abr]]</f>
        <v>0</v>
      </c>
      <c r="AH247">
        <f>+Casos_PN_CORR[[#This Row],[7-abr]]-Casos_PN_CORR[[#This Row],[6-abr]]</f>
        <v>0</v>
      </c>
      <c r="AI247">
        <f>+Casos_PN_CORR[[#This Row],[8-abr]]-Casos_PN_CORR[[#This Row],[7-abr]]</f>
        <v>0</v>
      </c>
      <c r="AJ247">
        <f>+Casos_PN_CORR[[#This Row],[9-abr]]-Casos_PN_CORR[[#This Row],[8-abr]]</f>
        <v>0</v>
      </c>
      <c r="AK247">
        <f>+Casos_PN_CORR[[#This Row],[10-abr]]-Casos_PN_CORR[[#This Row],[9-abr]]</f>
        <v>0</v>
      </c>
      <c r="AL247">
        <f>+Casos_PN_CORR[[#This Row],[11-abr]]-Casos_PN_CORR[[#This Row],[10-abr]]</f>
        <v>0</v>
      </c>
      <c r="AM247">
        <f>+Casos_PN_CORR[[#This Row],[12-abr]]-Casos_PN_CORR[[#This Row],[11-abr]]</f>
        <v>0</v>
      </c>
      <c r="AN247">
        <f>+Casos_PN_CORR[[#This Row],[13-abr]]-Casos_PN_CORR[[#This Row],[12-abr]]</f>
        <v>0</v>
      </c>
      <c r="AO247">
        <f>+Casos_PN_CORR[[#This Row],[14-abr]]-Casos_PN_CORR[[#This Row],[13-abr]]</f>
        <v>0</v>
      </c>
      <c r="AP247">
        <f>+Casos_PN_CORR[[#This Row],[15-abr]]-Casos_PN_CORR[[#This Row],[14-abr]]</f>
        <v>0</v>
      </c>
      <c r="AQ247">
        <f>+Casos_PN_CORR[[#This Row],[16-abr]]-Casos_PN_CORR[[#This Row],[15-abr]]</f>
        <v>0</v>
      </c>
      <c r="AR247">
        <f>+Casos_PN_CORR[[#This Row],[17-abr]]-Casos_PN_CORR[[#This Row],[16-abr]]</f>
        <v>0</v>
      </c>
      <c r="AS247">
        <f>+Casos_PN_CORR[[#This Row],[18-abr]]-Casos_PN_CORR[[#This Row],[17-abr]]</f>
        <v>0</v>
      </c>
      <c r="AT247">
        <f>+Casos_PN_CORR[[#This Row],[19-abr]]-Casos_PN_CORR[[#This Row],[18-abr]]</f>
        <v>0</v>
      </c>
      <c r="AU247">
        <f>+Casos_PN_CORR[[#This Row],[20-abr]]-Casos_PN_CORR[[#This Row],[19-abr]]</f>
        <v>0</v>
      </c>
      <c r="AV247">
        <f>+Casos_PN_CORR[[#This Row],[21-abr]]-Casos_PN_CORR[[#This Row],[20-abr]]</f>
        <v>0</v>
      </c>
      <c r="AW247">
        <f>+Casos_PN_CORR[[#This Row],[22-abr]]-Casos_PN_CORR[[#This Row],[21-abr]]</f>
        <v>0</v>
      </c>
      <c r="AX247">
        <f>+Casos_PN_CORR[[#This Row],[23-abr]]-Casos_PN_CORR[[#This Row],[22-abr]]</f>
        <v>0</v>
      </c>
      <c r="AY247">
        <f>+Casos_PN_CORR[[#This Row],[24-abr]]-Casos_PN_CORR[[#This Row],[23-abr]]</f>
        <v>0</v>
      </c>
      <c r="AZ247">
        <f>+Casos_PN_CORR[[#This Row],[25-abr]]-Casos_PN_CORR[[#This Row],[24-abr]]</f>
        <v>0</v>
      </c>
      <c r="BA247">
        <f>+Casos_PN_CORR[[#This Row],[26-abr]]-Casos_PN_CORR[[#This Row],[25-abr]]</f>
        <v>0</v>
      </c>
      <c r="BB247">
        <f>+Casos_PN_CORR[[#This Row],[27-abr]]-Casos_PN_CORR[[#This Row],[26-abr]]</f>
        <v>0</v>
      </c>
      <c r="BC247">
        <f>+Casos_PN_CORR[[#This Row],[28-abr]]-Casos_PN_CORR[[#This Row],[27-abr]]</f>
        <v>0</v>
      </c>
      <c r="BD247">
        <f>+Casos_PN_CORR[[#This Row],[29-abr]]-Casos_PN_CORR[[#This Row],[28-abr]]</f>
        <v>0</v>
      </c>
      <c r="BE247">
        <f>+Casos_PN_CORR[[#This Row],[30-abr]]-Casos_PN_CORR[[#This Row],[29-abr]]</f>
        <v>0</v>
      </c>
      <c r="BF247">
        <f>+Casos_PN_CORR[[#This Row],[1-may]]-Casos_PN_CORR[[#This Row],[30-abr]]</f>
        <v>0</v>
      </c>
      <c r="BG247">
        <f>+Casos_PN_CORR[[#This Row],[2-may]]-Casos_PN_CORR[[#This Row],[1-may]]</f>
        <v>0</v>
      </c>
      <c r="BH247">
        <f>+Casos_PN_CORR[[#This Row],[3-may]]-Casos_PN_CORR[[#This Row],[2-may]]</f>
        <v>0</v>
      </c>
      <c r="BI247">
        <f>+Casos_PN_CORR[[#This Row],[4-may]]-Casos_PN_CORR[[#This Row],[3-may]]</f>
        <v>0</v>
      </c>
      <c r="BJ247">
        <f>+Casos_PN_CORR[[#This Row],[5-may]]-Casos_PN_CORR[[#This Row],[4-may]]</f>
        <v>0</v>
      </c>
      <c r="BK247">
        <f>+Casos_PN_CORR[[#This Row],[6-may]]-Casos_PN_CORR[[#This Row],[5-may]]</f>
        <v>0</v>
      </c>
      <c r="BL247">
        <f>+Casos_PN_CORR[[#This Row],[7-may]]-Casos_PN_CORR[[#This Row],[6-may]]</f>
        <v>0</v>
      </c>
      <c r="BM247">
        <f>+Casos_PN_CORR[[#This Row],[8-may]]-Casos_PN_CORR[[#This Row],[7-may]]</f>
        <v>0</v>
      </c>
      <c r="BN247">
        <f>+Casos_PN_CORR[[#This Row],[9-may]]-Casos_PN_CORR[[#This Row],[8-may]]</f>
        <v>0</v>
      </c>
      <c r="BO247">
        <f>+Casos_PN_CORR[[#This Row],[10-may]]-Casos_PN_CORR[[#This Row],[9-may]]</f>
        <v>0</v>
      </c>
      <c r="BP247">
        <f>+Casos_PN_CORR[[#This Row],[11-may]]-Casos_PN_CORR[[#This Row],[10-may]]</f>
        <v>0</v>
      </c>
      <c r="BQ247">
        <f>+Casos_PN_CORR[[#This Row],[12-may]]-Casos_PN_CORR[[#This Row],[11-may]]</f>
        <v>0</v>
      </c>
      <c r="BR247">
        <f>+Casos_PN_CORR[[#This Row],[13-may]]-Casos_PN_CORR[[#This Row],[12-may]]</f>
        <v>0</v>
      </c>
      <c r="BS247">
        <f>+Casos_PN_CORR[[#This Row],[14-may]]-Casos_PN_CORR[[#This Row],[13-may]]</f>
        <v>0</v>
      </c>
      <c r="BT247">
        <f>+Casos_PN_CORR[[#This Row],[15-may]]-Casos_PN_CORR[[#This Row],[14-may]]</f>
        <v>0</v>
      </c>
      <c r="BU247">
        <f>+Casos_PN_CORR[[#This Row],[16-may]]-Casos_PN_CORR[[#This Row],[15-may]]</f>
        <v>0</v>
      </c>
      <c r="BV247">
        <f>+Casos_PN_CORR[[#This Row],[17-may]]-Casos_PN_CORR[[#This Row],[16-may]]</f>
        <v>0</v>
      </c>
      <c r="BW247">
        <f>+Casos_PN_CORR[[#This Row],[18-may]]-Casos_PN_CORR[[#This Row],[17-may]]</f>
        <v>0</v>
      </c>
      <c r="BX247">
        <f>+Casos_PN_CORR[[#This Row],[19-may]]-Casos_PN_CORR[[#This Row],[18-may]]</f>
        <v>0</v>
      </c>
      <c r="BY247">
        <f>+Casos_PN_CORR[[#This Row],[20-may]]-Casos_PN_CORR[[#This Row],[19-may]]</f>
        <v>0</v>
      </c>
      <c r="BZ247">
        <f>+Casos_PN_CORR[[#This Row],[21-may]]-Casos_PN_CORR[[#This Row],[20-may]]</f>
        <v>0</v>
      </c>
      <c r="CA247">
        <f>+Casos_PN_CORR[[#This Row],[22-may]]-Casos_PN_CORR[[#This Row],[21-may]]</f>
        <v>0</v>
      </c>
      <c r="CB247">
        <f>+Casos_PN_CORR[[#This Row],[23-may]]-Casos_PN_CORR[[#This Row],[22-may]]</f>
        <v>0</v>
      </c>
      <c r="CC247">
        <f>+Casos_PN_CORR[[#This Row],[24-may]]-Casos_PN_CORR[[#This Row],[23-may]]</f>
        <v>0</v>
      </c>
      <c r="CD247">
        <f>+Casos_PN_CORR[[#This Row],[25-may]]-Casos_PN_CORR[[#This Row],[24-may]]</f>
        <v>0</v>
      </c>
      <c r="CE247">
        <f>+Casos_PN_CORR[[#This Row],[26-may]]-Casos_PN_CORR[[#This Row],[25-may]]</f>
        <v>0</v>
      </c>
      <c r="CF247">
        <f>+Casos_PN_CORR[[#This Row],[27-may]]-Casos_PN_CORR[[#This Row],[26-may]]</f>
        <v>0</v>
      </c>
      <c r="CG247">
        <f>+Casos_PN_CORR[[#This Row],[28-may]]-Casos_PN_CORR[[#This Row],[27-may]]</f>
        <v>0</v>
      </c>
      <c r="CH247">
        <f>+Casos_PN_CORR[[#This Row],[29-may]]-Casos_PN_CORR[[#This Row],[28-may]]</f>
        <v>0</v>
      </c>
      <c r="CI247">
        <f>+Casos_PN_CORR[[#This Row],[30-may]]-Casos_PN_CORR[[#This Row],[29-may]]</f>
        <v>0</v>
      </c>
      <c r="CJ247">
        <f>+Casos_PN_CORR[[#This Row],[31-may]]-Casos_PN_CORR[[#This Row],[30-may]]</f>
        <v>0</v>
      </c>
      <c r="CK247">
        <f>+Casos_PN_CORR[[#This Row],[1-jun]]-Casos_PN_CORR[[#This Row],[31-may]]</f>
        <v>0</v>
      </c>
      <c r="CL247">
        <f>+Casos_PN_CORR[[#This Row],[2-jun]]-Casos_PN_CORR[[#This Row],[1-jun]]</f>
        <v>0</v>
      </c>
      <c r="CM247">
        <f>+Casos_PN_CORR[[#This Row],[3-jun]]-Casos_PN_CORR[[#This Row],[2-jun]]</f>
        <v>0</v>
      </c>
      <c r="CN247">
        <f>+Casos_PN_CORR[[#This Row],[4-jun]]-Casos_PN_CORR[[#This Row],[3-jun]]</f>
        <v>0</v>
      </c>
      <c r="CO247">
        <f>+Casos_PN_CORR[[#This Row],[5-jun]]-Casos_PN_CORR[[#This Row],[4-jun]]</f>
        <v>0</v>
      </c>
      <c r="CP247">
        <f>+Casos_PN_CORR[[#This Row],[6-jun]]-Casos_PN_CORR[[#This Row],[5-jun]]</f>
        <v>0</v>
      </c>
    </row>
    <row r="248" spans="1:94">
      <c r="A248">
        <v>80823</v>
      </c>
      <c r="B248" s="2" t="s">
        <v>97</v>
      </c>
      <c r="C248" s="2" t="s">
        <v>97</v>
      </c>
      <c r="D248" s="2" t="s">
        <v>402</v>
      </c>
      <c r="E248" s="4">
        <f t="shared" si="3"/>
        <v>248</v>
      </c>
      <c r="F248">
        <f>+Casos_PN_CORR[[#This Row],[10-mar]]</f>
        <v>0</v>
      </c>
      <c r="G248">
        <f>+Casos_PN_CORR[[#This Row],[11-mar]]-Casos_PN_CORR[[#This Row],[10-mar]]</f>
        <v>0</v>
      </c>
      <c r="H248">
        <f>+Casos_PN_CORR[[#This Row],[12-mar]]-Casos_PN_CORR[[#This Row],[11-mar]]</f>
        <v>0</v>
      </c>
      <c r="I248">
        <f>+Casos_PN_CORR[[#This Row],[13-mar]]-Casos_PN_CORR[[#This Row],[12-mar]]</f>
        <v>0</v>
      </c>
      <c r="J248">
        <f>+Casos_PN_CORR[[#This Row],[14-mar]]-Casos_PN_CORR[[#This Row],[13-mar]]</f>
        <v>0</v>
      </c>
      <c r="K248">
        <f>+Casos_PN_CORR[[#This Row],[15-mar]]-Casos_PN_CORR[[#This Row],[14-mar]]</f>
        <v>0</v>
      </c>
      <c r="L248">
        <f>+Casos_PN_CORR[[#This Row],[16-mar]]-Casos_PN_CORR[[#This Row],[15-mar]]</f>
        <v>0</v>
      </c>
      <c r="M248">
        <f>+Casos_PN_CORR[[#This Row],[17-mar]]-Casos_PN_CORR[[#This Row],[16-mar]]</f>
        <v>0</v>
      </c>
      <c r="N248">
        <f>+Casos_PN_CORR[[#This Row],[18-mar]]-Casos_PN_CORR[[#This Row],[17-mar]]</f>
        <v>0</v>
      </c>
      <c r="O248">
        <f>+Casos_PN_CORR[[#This Row],[19-mar]]-Casos_PN_CORR[[#This Row],[18-mar]]</f>
        <v>0</v>
      </c>
      <c r="P248">
        <f>+Casos_PN_CORR[[#This Row],[20-mar]]-Casos_PN_CORR[[#This Row],[19-mar]]</f>
        <v>0</v>
      </c>
      <c r="Q248">
        <f>+Casos_PN_CORR[[#This Row],[21-mar]]-Casos_PN_CORR[[#This Row],[20-mar]]</f>
        <v>0</v>
      </c>
      <c r="R248">
        <f>+Casos_PN_CORR[[#This Row],[22-mar]]-Casos_PN_CORR[[#This Row],[21-mar]]</f>
        <v>0</v>
      </c>
      <c r="S248">
        <f>+Casos_PN_CORR[[#This Row],[23-mar]]-Casos_PN_CORR[[#This Row],[22-mar]]</f>
        <v>0</v>
      </c>
      <c r="T248">
        <f>+Casos_PN_CORR[[#This Row],[24-mar]]-Casos_PN_CORR[[#This Row],[23-mar]]</f>
        <v>0</v>
      </c>
      <c r="U248">
        <f>+Casos_PN_CORR[[#This Row],[25-mar]]-Casos_PN_CORR[[#This Row],[24-mar]]</f>
        <v>0</v>
      </c>
      <c r="V248">
        <f>+Casos_PN_CORR[[#This Row],[26-mar]]-Casos_PN_CORR[[#This Row],[25-mar]]</f>
        <v>0</v>
      </c>
      <c r="W248">
        <f>+Casos_PN_CORR[[#This Row],[27-mar]]-Casos_PN_CORR[[#This Row],[26-mar]]</f>
        <v>0</v>
      </c>
      <c r="X248">
        <f>+Casos_PN_CORR[[#This Row],[28-mar]]-Casos_PN_CORR[[#This Row],[27-mar]]</f>
        <v>0</v>
      </c>
      <c r="Y248">
        <f>+Casos_PN_CORR[[#This Row],[29-mar]]-Casos_PN_CORR[[#This Row],[28-mar]]</f>
        <v>0</v>
      </c>
      <c r="Z248">
        <f>+Casos_PN_CORR[[#This Row],[30-mar]]-Casos_PN_CORR[[#This Row],[29-mar]]</f>
        <v>0</v>
      </c>
      <c r="AA248">
        <f>+Casos_PN_CORR[[#This Row],[31-mar]]-Casos_PN_CORR[[#This Row],[30-mar]]</f>
        <v>0</v>
      </c>
      <c r="AB248">
        <f>+Casos_PN_CORR[[#This Row],[1-abr]]-Casos_PN_CORR[[#This Row],[31-mar]]</f>
        <v>0</v>
      </c>
      <c r="AC248">
        <f>+Casos_PN_CORR[[#This Row],[2-abr]]-Casos_PN_CORR[[#This Row],[1-abr]]</f>
        <v>0</v>
      </c>
      <c r="AD248">
        <f>+Casos_PN_CORR[[#This Row],[3-abr]]-Casos_PN_CORR[[#This Row],[2-abr]]</f>
        <v>0</v>
      </c>
      <c r="AE248">
        <f>+Casos_PN_CORR[[#This Row],[4-abr]]-Casos_PN_CORR[[#This Row],[3-abr]]</f>
        <v>0</v>
      </c>
      <c r="AF248">
        <f>+Casos_PN_CORR[[#This Row],[5-abr]]-Casos_PN_CORR[[#This Row],[4-abr]]</f>
        <v>0</v>
      </c>
      <c r="AG248">
        <f>+Casos_PN_CORR[[#This Row],[6-abr]]-Casos_PN_CORR[[#This Row],[5-abr]]</f>
        <v>0</v>
      </c>
      <c r="AH248">
        <f>+Casos_PN_CORR[[#This Row],[7-abr]]-Casos_PN_CORR[[#This Row],[6-abr]]</f>
        <v>0</v>
      </c>
      <c r="AI248">
        <f>+Casos_PN_CORR[[#This Row],[8-abr]]-Casos_PN_CORR[[#This Row],[7-abr]]</f>
        <v>0</v>
      </c>
      <c r="AJ248">
        <f>+Casos_PN_CORR[[#This Row],[9-abr]]-Casos_PN_CORR[[#This Row],[8-abr]]</f>
        <v>0</v>
      </c>
      <c r="AK248">
        <f>+Casos_PN_CORR[[#This Row],[10-abr]]-Casos_PN_CORR[[#This Row],[9-abr]]</f>
        <v>0</v>
      </c>
      <c r="AL248">
        <f>+Casos_PN_CORR[[#This Row],[11-abr]]-Casos_PN_CORR[[#This Row],[10-abr]]</f>
        <v>0</v>
      </c>
      <c r="AM248">
        <f>+Casos_PN_CORR[[#This Row],[12-abr]]-Casos_PN_CORR[[#This Row],[11-abr]]</f>
        <v>0</v>
      </c>
      <c r="AN248">
        <f>+Casos_PN_CORR[[#This Row],[13-abr]]-Casos_PN_CORR[[#This Row],[12-abr]]</f>
        <v>0</v>
      </c>
      <c r="AO248">
        <f>+Casos_PN_CORR[[#This Row],[14-abr]]-Casos_PN_CORR[[#This Row],[13-abr]]</f>
        <v>0</v>
      </c>
      <c r="AP248">
        <f>+Casos_PN_CORR[[#This Row],[15-abr]]-Casos_PN_CORR[[#This Row],[14-abr]]</f>
        <v>0</v>
      </c>
      <c r="AQ248">
        <f>+Casos_PN_CORR[[#This Row],[16-abr]]-Casos_PN_CORR[[#This Row],[15-abr]]</f>
        <v>0</v>
      </c>
      <c r="AR248">
        <f>+Casos_PN_CORR[[#This Row],[17-abr]]-Casos_PN_CORR[[#This Row],[16-abr]]</f>
        <v>0</v>
      </c>
      <c r="AS248">
        <f>+Casos_PN_CORR[[#This Row],[18-abr]]-Casos_PN_CORR[[#This Row],[17-abr]]</f>
        <v>0</v>
      </c>
      <c r="AT248">
        <f>+Casos_PN_CORR[[#This Row],[19-abr]]-Casos_PN_CORR[[#This Row],[18-abr]]</f>
        <v>0</v>
      </c>
      <c r="AU248">
        <f>+Casos_PN_CORR[[#This Row],[20-abr]]-Casos_PN_CORR[[#This Row],[19-abr]]</f>
        <v>0</v>
      </c>
      <c r="AV248">
        <f>+Casos_PN_CORR[[#This Row],[21-abr]]-Casos_PN_CORR[[#This Row],[20-abr]]</f>
        <v>0</v>
      </c>
      <c r="AW248">
        <f>+Casos_PN_CORR[[#This Row],[22-abr]]-Casos_PN_CORR[[#This Row],[21-abr]]</f>
        <v>0</v>
      </c>
      <c r="AX248">
        <f>+Casos_PN_CORR[[#This Row],[23-abr]]-Casos_PN_CORR[[#This Row],[22-abr]]</f>
        <v>0</v>
      </c>
      <c r="AY248">
        <f>+Casos_PN_CORR[[#This Row],[24-abr]]-Casos_PN_CORR[[#This Row],[23-abr]]</f>
        <v>0</v>
      </c>
      <c r="AZ248">
        <f>+Casos_PN_CORR[[#This Row],[25-abr]]-Casos_PN_CORR[[#This Row],[24-abr]]</f>
        <v>0</v>
      </c>
      <c r="BA248">
        <f>+Casos_PN_CORR[[#This Row],[26-abr]]-Casos_PN_CORR[[#This Row],[25-abr]]</f>
        <v>0</v>
      </c>
      <c r="BB248">
        <f>+Casos_PN_CORR[[#This Row],[27-abr]]-Casos_PN_CORR[[#This Row],[26-abr]]</f>
        <v>0</v>
      </c>
      <c r="BC248">
        <f>+Casos_PN_CORR[[#This Row],[28-abr]]-Casos_PN_CORR[[#This Row],[27-abr]]</f>
        <v>0</v>
      </c>
      <c r="BD248">
        <f>+Casos_PN_CORR[[#This Row],[29-abr]]-Casos_PN_CORR[[#This Row],[28-abr]]</f>
        <v>0</v>
      </c>
      <c r="BE248">
        <f>+Casos_PN_CORR[[#This Row],[30-abr]]-Casos_PN_CORR[[#This Row],[29-abr]]</f>
        <v>0</v>
      </c>
      <c r="BF248">
        <f>+Casos_PN_CORR[[#This Row],[1-may]]-Casos_PN_CORR[[#This Row],[30-abr]]</f>
        <v>0</v>
      </c>
      <c r="BG248">
        <f>+Casos_PN_CORR[[#This Row],[2-may]]-Casos_PN_CORR[[#This Row],[1-may]]</f>
        <v>0</v>
      </c>
      <c r="BH248">
        <f>+Casos_PN_CORR[[#This Row],[3-may]]-Casos_PN_CORR[[#This Row],[2-may]]</f>
        <v>0</v>
      </c>
      <c r="BI248">
        <f>+Casos_PN_CORR[[#This Row],[4-may]]-Casos_PN_CORR[[#This Row],[3-may]]</f>
        <v>0</v>
      </c>
      <c r="BJ248">
        <f>+Casos_PN_CORR[[#This Row],[5-may]]-Casos_PN_CORR[[#This Row],[4-may]]</f>
        <v>0</v>
      </c>
      <c r="BK248">
        <f>+Casos_PN_CORR[[#This Row],[6-may]]-Casos_PN_CORR[[#This Row],[5-may]]</f>
        <v>0</v>
      </c>
      <c r="BL248">
        <f>+Casos_PN_CORR[[#This Row],[7-may]]-Casos_PN_CORR[[#This Row],[6-may]]</f>
        <v>0</v>
      </c>
      <c r="BM248">
        <f>+Casos_PN_CORR[[#This Row],[8-may]]-Casos_PN_CORR[[#This Row],[7-may]]</f>
        <v>0</v>
      </c>
      <c r="BN248">
        <f>+Casos_PN_CORR[[#This Row],[9-may]]-Casos_PN_CORR[[#This Row],[8-may]]</f>
        <v>0</v>
      </c>
      <c r="BO248">
        <f>+Casos_PN_CORR[[#This Row],[10-may]]-Casos_PN_CORR[[#This Row],[9-may]]</f>
        <v>0</v>
      </c>
      <c r="BP248">
        <f>+Casos_PN_CORR[[#This Row],[11-may]]-Casos_PN_CORR[[#This Row],[10-may]]</f>
        <v>0</v>
      </c>
      <c r="BQ248">
        <f>+Casos_PN_CORR[[#This Row],[12-may]]-Casos_PN_CORR[[#This Row],[11-may]]</f>
        <v>0</v>
      </c>
      <c r="BR248">
        <f>+Casos_PN_CORR[[#This Row],[13-may]]-Casos_PN_CORR[[#This Row],[12-may]]</f>
        <v>0</v>
      </c>
      <c r="BS248">
        <f>+Casos_PN_CORR[[#This Row],[14-may]]-Casos_PN_CORR[[#This Row],[13-may]]</f>
        <v>0</v>
      </c>
      <c r="BT248">
        <f>+Casos_PN_CORR[[#This Row],[15-may]]-Casos_PN_CORR[[#This Row],[14-may]]</f>
        <v>0</v>
      </c>
      <c r="BU248">
        <f>+Casos_PN_CORR[[#This Row],[16-may]]-Casos_PN_CORR[[#This Row],[15-may]]</f>
        <v>0</v>
      </c>
      <c r="BV248">
        <f>+Casos_PN_CORR[[#This Row],[17-may]]-Casos_PN_CORR[[#This Row],[16-may]]</f>
        <v>0</v>
      </c>
      <c r="BW248">
        <f>+Casos_PN_CORR[[#This Row],[18-may]]-Casos_PN_CORR[[#This Row],[17-may]]</f>
        <v>0</v>
      </c>
      <c r="BX248">
        <f>+Casos_PN_CORR[[#This Row],[19-may]]-Casos_PN_CORR[[#This Row],[18-may]]</f>
        <v>0</v>
      </c>
      <c r="BY248">
        <f>+Casos_PN_CORR[[#This Row],[20-may]]-Casos_PN_CORR[[#This Row],[19-may]]</f>
        <v>0</v>
      </c>
      <c r="BZ248">
        <f>+Casos_PN_CORR[[#This Row],[21-may]]-Casos_PN_CORR[[#This Row],[20-may]]</f>
        <v>0</v>
      </c>
      <c r="CA248">
        <f>+Casos_PN_CORR[[#This Row],[22-may]]-Casos_PN_CORR[[#This Row],[21-may]]</f>
        <v>0</v>
      </c>
      <c r="CB248">
        <f>+Casos_PN_CORR[[#This Row],[23-may]]-Casos_PN_CORR[[#This Row],[22-may]]</f>
        <v>0</v>
      </c>
      <c r="CC248">
        <f>+Casos_PN_CORR[[#This Row],[24-may]]-Casos_PN_CORR[[#This Row],[23-may]]</f>
        <v>0</v>
      </c>
      <c r="CD248">
        <f>+Casos_PN_CORR[[#This Row],[25-may]]-Casos_PN_CORR[[#This Row],[24-may]]</f>
        <v>0</v>
      </c>
      <c r="CE248">
        <f>+Casos_PN_CORR[[#This Row],[26-may]]-Casos_PN_CORR[[#This Row],[25-may]]</f>
        <v>0</v>
      </c>
      <c r="CF248">
        <f>+Casos_PN_CORR[[#This Row],[27-may]]-Casos_PN_CORR[[#This Row],[26-may]]</f>
        <v>0</v>
      </c>
      <c r="CG248">
        <f>+Casos_PN_CORR[[#This Row],[28-may]]-Casos_PN_CORR[[#This Row],[27-may]]</f>
        <v>0</v>
      </c>
      <c r="CH248">
        <f>+Casos_PN_CORR[[#This Row],[29-may]]-Casos_PN_CORR[[#This Row],[28-may]]</f>
        <v>0</v>
      </c>
      <c r="CI248">
        <f>+Casos_PN_CORR[[#This Row],[30-may]]-Casos_PN_CORR[[#This Row],[29-may]]</f>
        <v>0</v>
      </c>
      <c r="CJ248">
        <f>+Casos_PN_CORR[[#This Row],[31-may]]-Casos_PN_CORR[[#This Row],[30-may]]</f>
        <v>0</v>
      </c>
      <c r="CK248">
        <f>+Casos_PN_CORR[[#This Row],[1-jun]]-Casos_PN_CORR[[#This Row],[31-may]]</f>
        <v>0</v>
      </c>
      <c r="CL248">
        <f>+Casos_PN_CORR[[#This Row],[2-jun]]-Casos_PN_CORR[[#This Row],[1-jun]]</f>
        <v>0</v>
      </c>
      <c r="CM248">
        <f>+Casos_PN_CORR[[#This Row],[3-jun]]-Casos_PN_CORR[[#This Row],[2-jun]]</f>
        <v>0</v>
      </c>
      <c r="CN248">
        <f>+Casos_PN_CORR[[#This Row],[4-jun]]-Casos_PN_CORR[[#This Row],[3-jun]]</f>
        <v>0</v>
      </c>
      <c r="CO248">
        <f>+Casos_PN_CORR[[#This Row],[5-jun]]-Casos_PN_CORR[[#This Row],[4-jun]]</f>
        <v>248</v>
      </c>
      <c r="CP248">
        <f>+Casos_PN_CORR[[#This Row],[6-jun]]-Casos_PN_CORR[[#This Row],[5-jun]]</f>
        <v>0</v>
      </c>
    </row>
    <row r="249" spans="1:94">
      <c r="A249">
        <v>70407</v>
      </c>
      <c r="B249" s="2" t="s">
        <v>102</v>
      </c>
      <c r="C249" s="2" t="s">
        <v>158</v>
      </c>
      <c r="D249" s="2" t="s">
        <v>403</v>
      </c>
      <c r="E249" s="4">
        <f t="shared" si="3"/>
        <v>0</v>
      </c>
      <c r="F249">
        <f>+Casos_PN_CORR[[#This Row],[10-mar]]</f>
        <v>0</v>
      </c>
      <c r="G249">
        <f>+Casos_PN_CORR[[#This Row],[11-mar]]-Casos_PN_CORR[[#This Row],[10-mar]]</f>
        <v>0</v>
      </c>
      <c r="H249">
        <f>+Casos_PN_CORR[[#This Row],[12-mar]]-Casos_PN_CORR[[#This Row],[11-mar]]</f>
        <v>0</v>
      </c>
      <c r="I249">
        <f>+Casos_PN_CORR[[#This Row],[13-mar]]-Casos_PN_CORR[[#This Row],[12-mar]]</f>
        <v>0</v>
      </c>
      <c r="J249">
        <f>+Casos_PN_CORR[[#This Row],[14-mar]]-Casos_PN_CORR[[#This Row],[13-mar]]</f>
        <v>0</v>
      </c>
      <c r="K249">
        <f>+Casos_PN_CORR[[#This Row],[15-mar]]-Casos_PN_CORR[[#This Row],[14-mar]]</f>
        <v>0</v>
      </c>
      <c r="L249">
        <f>+Casos_PN_CORR[[#This Row],[16-mar]]-Casos_PN_CORR[[#This Row],[15-mar]]</f>
        <v>0</v>
      </c>
      <c r="M249">
        <f>+Casos_PN_CORR[[#This Row],[17-mar]]-Casos_PN_CORR[[#This Row],[16-mar]]</f>
        <v>0</v>
      </c>
      <c r="N249">
        <f>+Casos_PN_CORR[[#This Row],[18-mar]]-Casos_PN_CORR[[#This Row],[17-mar]]</f>
        <v>0</v>
      </c>
      <c r="O249">
        <f>+Casos_PN_CORR[[#This Row],[19-mar]]-Casos_PN_CORR[[#This Row],[18-mar]]</f>
        <v>0</v>
      </c>
      <c r="P249">
        <f>+Casos_PN_CORR[[#This Row],[20-mar]]-Casos_PN_CORR[[#This Row],[19-mar]]</f>
        <v>0</v>
      </c>
      <c r="Q249">
        <f>+Casos_PN_CORR[[#This Row],[21-mar]]-Casos_PN_CORR[[#This Row],[20-mar]]</f>
        <v>0</v>
      </c>
      <c r="R249">
        <f>+Casos_PN_CORR[[#This Row],[22-mar]]-Casos_PN_CORR[[#This Row],[21-mar]]</f>
        <v>0</v>
      </c>
      <c r="S249">
        <f>+Casos_PN_CORR[[#This Row],[23-mar]]-Casos_PN_CORR[[#This Row],[22-mar]]</f>
        <v>0</v>
      </c>
      <c r="T249">
        <f>+Casos_PN_CORR[[#This Row],[24-mar]]-Casos_PN_CORR[[#This Row],[23-mar]]</f>
        <v>0</v>
      </c>
      <c r="U249">
        <f>+Casos_PN_CORR[[#This Row],[25-mar]]-Casos_PN_CORR[[#This Row],[24-mar]]</f>
        <v>0</v>
      </c>
      <c r="V249">
        <f>+Casos_PN_CORR[[#This Row],[26-mar]]-Casos_PN_CORR[[#This Row],[25-mar]]</f>
        <v>0</v>
      </c>
      <c r="W249">
        <f>+Casos_PN_CORR[[#This Row],[27-mar]]-Casos_PN_CORR[[#This Row],[26-mar]]</f>
        <v>0</v>
      </c>
      <c r="X249">
        <f>+Casos_PN_CORR[[#This Row],[28-mar]]-Casos_PN_CORR[[#This Row],[27-mar]]</f>
        <v>0</v>
      </c>
      <c r="Y249">
        <f>+Casos_PN_CORR[[#This Row],[29-mar]]-Casos_PN_CORR[[#This Row],[28-mar]]</f>
        <v>0</v>
      </c>
      <c r="Z249">
        <f>+Casos_PN_CORR[[#This Row],[30-mar]]-Casos_PN_CORR[[#This Row],[29-mar]]</f>
        <v>0</v>
      </c>
      <c r="AA249">
        <f>+Casos_PN_CORR[[#This Row],[31-mar]]-Casos_PN_CORR[[#This Row],[30-mar]]</f>
        <v>0</v>
      </c>
      <c r="AB249">
        <f>+Casos_PN_CORR[[#This Row],[1-abr]]-Casos_PN_CORR[[#This Row],[31-mar]]</f>
        <v>0</v>
      </c>
      <c r="AC249">
        <f>+Casos_PN_CORR[[#This Row],[2-abr]]-Casos_PN_CORR[[#This Row],[1-abr]]</f>
        <v>0</v>
      </c>
      <c r="AD249">
        <f>+Casos_PN_CORR[[#This Row],[3-abr]]-Casos_PN_CORR[[#This Row],[2-abr]]</f>
        <v>0</v>
      </c>
      <c r="AE249">
        <f>+Casos_PN_CORR[[#This Row],[4-abr]]-Casos_PN_CORR[[#This Row],[3-abr]]</f>
        <v>0</v>
      </c>
      <c r="AF249">
        <f>+Casos_PN_CORR[[#This Row],[5-abr]]-Casos_PN_CORR[[#This Row],[4-abr]]</f>
        <v>0</v>
      </c>
      <c r="AG249">
        <f>+Casos_PN_CORR[[#This Row],[6-abr]]-Casos_PN_CORR[[#This Row],[5-abr]]</f>
        <v>0</v>
      </c>
      <c r="AH249">
        <f>+Casos_PN_CORR[[#This Row],[7-abr]]-Casos_PN_CORR[[#This Row],[6-abr]]</f>
        <v>0</v>
      </c>
      <c r="AI249">
        <f>+Casos_PN_CORR[[#This Row],[8-abr]]-Casos_PN_CORR[[#This Row],[7-abr]]</f>
        <v>0</v>
      </c>
      <c r="AJ249">
        <f>+Casos_PN_CORR[[#This Row],[9-abr]]-Casos_PN_CORR[[#This Row],[8-abr]]</f>
        <v>0</v>
      </c>
      <c r="AK249">
        <f>+Casos_PN_CORR[[#This Row],[10-abr]]-Casos_PN_CORR[[#This Row],[9-abr]]</f>
        <v>0</v>
      </c>
      <c r="AL249">
        <f>+Casos_PN_CORR[[#This Row],[11-abr]]-Casos_PN_CORR[[#This Row],[10-abr]]</f>
        <v>0</v>
      </c>
      <c r="AM249">
        <f>+Casos_PN_CORR[[#This Row],[12-abr]]-Casos_PN_CORR[[#This Row],[11-abr]]</f>
        <v>0</v>
      </c>
      <c r="AN249">
        <f>+Casos_PN_CORR[[#This Row],[13-abr]]-Casos_PN_CORR[[#This Row],[12-abr]]</f>
        <v>0</v>
      </c>
      <c r="AO249">
        <f>+Casos_PN_CORR[[#This Row],[14-abr]]-Casos_PN_CORR[[#This Row],[13-abr]]</f>
        <v>0</v>
      </c>
      <c r="AP249">
        <f>+Casos_PN_CORR[[#This Row],[15-abr]]-Casos_PN_CORR[[#This Row],[14-abr]]</f>
        <v>0</v>
      </c>
      <c r="AQ249">
        <f>+Casos_PN_CORR[[#This Row],[16-abr]]-Casos_PN_CORR[[#This Row],[15-abr]]</f>
        <v>0</v>
      </c>
      <c r="AR249">
        <f>+Casos_PN_CORR[[#This Row],[17-abr]]-Casos_PN_CORR[[#This Row],[16-abr]]</f>
        <v>0</v>
      </c>
      <c r="AS249">
        <f>+Casos_PN_CORR[[#This Row],[18-abr]]-Casos_PN_CORR[[#This Row],[17-abr]]</f>
        <v>0</v>
      </c>
      <c r="AT249">
        <f>+Casos_PN_CORR[[#This Row],[19-abr]]-Casos_PN_CORR[[#This Row],[18-abr]]</f>
        <v>0</v>
      </c>
      <c r="AU249">
        <f>+Casos_PN_CORR[[#This Row],[20-abr]]-Casos_PN_CORR[[#This Row],[19-abr]]</f>
        <v>0</v>
      </c>
      <c r="AV249">
        <f>+Casos_PN_CORR[[#This Row],[21-abr]]-Casos_PN_CORR[[#This Row],[20-abr]]</f>
        <v>0</v>
      </c>
      <c r="AW249">
        <f>+Casos_PN_CORR[[#This Row],[22-abr]]-Casos_PN_CORR[[#This Row],[21-abr]]</f>
        <v>0</v>
      </c>
      <c r="AX249">
        <f>+Casos_PN_CORR[[#This Row],[23-abr]]-Casos_PN_CORR[[#This Row],[22-abr]]</f>
        <v>0</v>
      </c>
      <c r="AY249">
        <f>+Casos_PN_CORR[[#This Row],[24-abr]]-Casos_PN_CORR[[#This Row],[23-abr]]</f>
        <v>0</v>
      </c>
      <c r="AZ249">
        <f>+Casos_PN_CORR[[#This Row],[25-abr]]-Casos_PN_CORR[[#This Row],[24-abr]]</f>
        <v>0</v>
      </c>
      <c r="BA249">
        <f>+Casos_PN_CORR[[#This Row],[26-abr]]-Casos_PN_CORR[[#This Row],[25-abr]]</f>
        <v>0</v>
      </c>
      <c r="BB249">
        <f>+Casos_PN_CORR[[#This Row],[27-abr]]-Casos_PN_CORR[[#This Row],[26-abr]]</f>
        <v>0</v>
      </c>
      <c r="BC249">
        <f>+Casos_PN_CORR[[#This Row],[28-abr]]-Casos_PN_CORR[[#This Row],[27-abr]]</f>
        <v>0</v>
      </c>
      <c r="BD249">
        <f>+Casos_PN_CORR[[#This Row],[29-abr]]-Casos_PN_CORR[[#This Row],[28-abr]]</f>
        <v>0</v>
      </c>
      <c r="BE249">
        <f>+Casos_PN_CORR[[#This Row],[30-abr]]-Casos_PN_CORR[[#This Row],[29-abr]]</f>
        <v>0</v>
      </c>
      <c r="BF249">
        <f>+Casos_PN_CORR[[#This Row],[1-may]]-Casos_PN_CORR[[#This Row],[30-abr]]</f>
        <v>0</v>
      </c>
      <c r="BG249">
        <f>+Casos_PN_CORR[[#This Row],[2-may]]-Casos_PN_CORR[[#This Row],[1-may]]</f>
        <v>0</v>
      </c>
      <c r="BH249">
        <f>+Casos_PN_CORR[[#This Row],[3-may]]-Casos_PN_CORR[[#This Row],[2-may]]</f>
        <v>0</v>
      </c>
      <c r="BI249">
        <f>+Casos_PN_CORR[[#This Row],[4-may]]-Casos_PN_CORR[[#This Row],[3-may]]</f>
        <v>0</v>
      </c>
      <c r="BJ249">
        <f>+Casos_PN_CORR[[#This Row],[5-may]]-Casos_PN_CORR[[#This Row],[4-may]]</f>
        <v>0</v>
      </c>
      <c r="BK249">
        <f>+Casos_PN_CORR[[#This Row],[6-may]]-Casos_PN_CORR[[#This Row],[5-may]]</f>
        <v>0</v>
      </c>
      <c r="BL249">
        <f>+Casos_PN_CORR[[#This Row],[7-may]]-Casos_PN_CORR[[#This Row],[6-may]]</f>
        <v>0</v>
      </c>
      <c r="BM249">
        <f>+Casos_PN_CORR[[#This Row],[8-may]]-Casos_PN_CORR[[#This Row],[7-may]]</f>
        <v>0</v>
      </c>
      <c r="BN249">
        <f>+Casos_PN_CORR[[#This Row],[9-may]]-Casos_PN_CORR[[#This Row],[8-may]]</f>
        <v>0</v>
      </c>
      <c r="BO249">
        <f>+Casos_PN_CORR[[#This Row],[10-may]]-Casos_PN_CORR[[#This Row],[9-may]]</f>
        <v>0</v>
      </c>
      <c r="BP249">
        <f>+Casos_PN_CORR[[#This Row],[11-may]]-Casos_PN_CORR[[#This Row],[10-may]]</f>
        <v>0</v>
      </c>
      <c r="BQ249">
        <f>+Casos_PN_CORR[[#This Row],[12-may]]-Casos_PN_CORR[[#This Row],[11-may]]</f>
        <v>0</v>
      </c>
      <c r="BR249">
        <f>+Casos_PN_CORR[[#This Row],[13-may]]-Casos_PN_CORR[[#This Row],[12-may]]</f>
        <v>0</v>
      </c>
      <c r="BS249">
        <f>+Casos_PN_CORR[[#This Row],[14-may]]-Casos_PN_CORR[[#This Row],[13-may]]</f>
        <v>0</v>
      </c>
      <c r="BT249">
        <f>+Casos_PN_CORR[[#This Row],[15-may]]-Casos_PN_CORR[[#This Row],[14-may]]</f>
        <v>0</v>
      </c>
      <c r="BU249">
        <f>+Casos_PN_CORR[[#This Row],[16-may]]-Casos_PN_CORR[[#This Row],[15-may]]</f>
        <v>0</v>
      </c>
      <c r="BV249">
        <f>+Casos_PN_CORR[[#This Row],[17-may]]-Casos_PN_CORR[[#This Row],[16-may]]</f>
        <v>0</v>
      </c>
      <c r="BW249">
        <f>+Casos_PN_CORR[[#This Row],[18-may]]-Casos_PN_CORR[[#This Row],[17-may]]</f>
        <v>0</v>
      </c>
      <c r="BX249">
        <f>+Casos_PN_CORR[[#This Row],[19-may]]-Casos_PN_CORR[[#This Row],[18-may]]</f>
        <v>0</v>
      </c>
      <c r="BY249">
        <f>+Casos_PN_CORR[[#This Row],[20-may]]-Casos_PN_CORR[[#This Row],[19-may]]</f>
        <v>0</v>
      </c>
      <c r="BZ249">
        <f>+Casos_PN_CORR[[#This Row],[21-may]]-Casos_PN_CORR[[#This Row],[20-may]]</f>
        <v>0</v>
      </c>
      <c r="CA249">
        <f>+Casos_PN_CORR[[#This Row],[22-may]]-Casos_PN_CORR[[#This Row],[21-may]]</f>
        <v>0</v>
      </c>
      <c r="CB249">
        <f>+Casos_PN_CORR[[#This Row],[23-may]]-Casos_PN_CORR[[#This Row],[22-may]]</f>
        <v>0</v>
      </c>
      <c r="CC249">
        <f>+Casos_PN_CORR[[#This Row],[24-may]]-Casos_PN_CORR[[#This Row],[23-may]]</f>
        <v>0</v>
      </c>
      <c r="CD249">
        <f>+Casos_PN_CORR[[#This Row],[25-may]]-Casos_PN_CORR[[#This Row],[24-may]]</f>
        <v>0</v>
      </c>
      <c r="CE249">
        <f>+Casos_PN_CORR[[#This Row],[26-may]]-Casos_PN_CORR[[#This Row],[25-may]]</f>
        <v>0</v>
      </c>
      <c r="CF249">
        <f>+Casos_PN_CORR[[#This Row],[27-may]]-Casos_PN_CORR[[#This Row],[26-may]]</f>
        <v>0</v>
      </c>
      <c r="CG249">
        <f>+Casos_PN_CORR[[#This Row],[28-may]]-Casos_PN_CORR[[#This Row],[27-may]]</f>
        <v>0</v>
      </c>
      <c r="CH249">
        <f>+Casos_PN_CORR[[#This Row],[29-may]]-Casos_PN_CORR[[#This Row],[28-may]]</f>
        <v>0</v>
      </c>
      <c r="CI249">
        <f>+Casos_PN_CORR[[#This Row],[30-may]]-Casos_PN_CORR[[#This Row],[29-may]]</f>
        <v>0</v>
      </c>
      <c r="CJ249">
        <f>+Casos_PN_CORR[[#This Row],[31-may]]-Casos_PN_CORR[[#This Row],[30-may]]</f>
        <v>0</v>
      </c>
      <c r="CK249">
        <f>+Casos_PN_CORR[[#This Row],[1-jun]]-Casos_PN_CORR[[#This Row],[31-may]]</f>
        <v>0</v>
      </c>
      <c r="CL249">
        <f>+Casos_PN_CORR[[#This Row],[2-jun]]-Casos_PN_CORR[[#This Row],[1-jun]]</f>
        <v>0</v>
      </c>
      <c r="CM249">
        <f>+Casos_PN_CORR[[#This Row],[3-jun]]-Casos_PN_CORR[[#This Row],[2-jun]]</f>
        <v>0</v>
      </c>
      <c r="CN249">
        <f>+Casos_PN_CORR[[#This Row],[4-jun]]-Casos_PN_CORR[[#This Row],[3-jun]]</f>
        <v>0</v>
      </c>
      <c r="CO249">
        <f>+Casos_PN_CORR[[#This Row],[5-jun]]-Casos_PN_CORR[[#This Row],[4-jun]]</f>
        <v>0</v>
      </c>
      <c r="CP249">
        <f>+Casos_PN_CORR[[#This Row],[6-jun]]-Casos_PN_CORR[[#This Row],[5-jun]]</f>
        <v>0</v>
      </c>
    </row>
    <row r="250" spans="1:94">
      <c r="A250">
        <v>130707</v>
      </c>
      <c r="B250" s="2" t="s">
        <v>131</v>
      </c>
      <c r="C250" s="2" t="s">
        <v>132</v>
      </c>
      <c r="D250" s="2" t="s">
        <v>404</v>
      </c>
      <c r="E250" s="4">
        <f t="shared" si="3"/>
        <v>6</v>
      </c>
      <c r="F250">
        <f>+Casos_PN_CORR[[#This Row],[10-mar]]</f>
        <v>0</v>
      </c>
      <c r="G250">
        <f>+Casos_PN_CORR[[#This Row],[11-mar]]-Casos_PN_CORR[[#This Row],[10-mar]]</f>
        <v>0</v>
      </c>
      <c r="H250">
        <f>+Casos_PN_CORR[[#This Row],[12-mar]]-Casos_PN_CORR[[#This Row],[11-mar]]</f>
        <v>0</v>
      </c>
      <c r="I250">
        <f>+Casos_PN_CORR[[#This Row],[13-mar]]-Casos_PN_CORR[[#This Row],[12-mar]]</f>
        <v>0</v>
      </c>
      <c r="J250">
        <f>+Casos_PN_CORR[[#This Row],[14-mar]]-Casos_PN_CORR[[#This Row],[13-mar]]</f>
        <v>0</v>
      </c>
      <c r="K250">
        <f>+Casos_PN_CORR[[#This Row],[15-mar]]-Casos_PN_CORR[[#This Row],[14-mar]]</f>
        <v>0</v>
      </c>
      <c r="L250">
        <f>+Casos_PN_CORR[[#This Row],[16-mar]]-Casos_PN_CORR[[#This Row],[15-mar]]</f>
        <v>0</v>
      </c>
      <c r="M250">
        <f>+Casos_PN_CORR[[#This Row],[17-mar]]-Casos_PN_CORR[[#This Row],[16-mar]]</f>
        <v>0</v>
      </c>
      <c r="N250">
        <f>+Casos_PN_CORR[[#This Row],[18-mar]]-Casos_PN_CORR[[#This Row],[17-mar]]</f>
        <v>0</v>
      </c>
      <c r="O250">
        <f>+Casos_PN_CORR[[#This Row],[19-mar]]-Casos_PN_CORR[[#This Row],[18-mar]]</f>
        <v>0</v>
      </c>
      <c r="P250">
        <f>+Casos_PN_CORR[[#This Row],[20-mar]]-Casos_PN_CORR[[#This Row],[19-mar]]</f>
        <v>0</v>
      </c>
      <c r="Q250">
        <f>+Casos_PN_CORR[[#This Row],[21-mar]]-Casos_PN_CORR[[#This Row],[20-mar]]</f>
        <v>0</v>
      </c>
      <c r="R250">
        <f>+Casos_PN_CORR[[#This Row],[22-mar]]-Casos_PN_CORR[[#This Row],[21-mar]]</f>
        <v>0</v>
      </c>
      <c r="S250">
        <f>+Casos_PN_CORR[[#This Row],[23-mar]]-Casos_PN_CORR[[#This Row],[22-mar]]</f>
        <v>0</v>
      </c>
      <c r="T250">
        <f>+Casos_PN_CORR[[#This Row],[24-mar]]-Casos_PN_CORR[[#This Row],[23-mar]]</f>
        <v>0</v>
      </c>
      <c r="U250">
        <f>+Casos_PN_CORR[[#This Row],[25-mar]]-Casos_PN_CORR[[#This Row],[24-mar]]</f>
        <v>0</v>
      </c>
      <c r="V250">
        <f>+Casos_PN_CORR[[#This Row],[26-mar]]-Casos_PN_CORR[[#This Row],[25-mar]]</f>
        <v>0</v>
      </c>
      <c r="W250">
        <f>+Casos_PN_CORR[[#This Row],[27-mar]]-Casos_PN_CORR[[#This Row],[26-mar]]</f>
        <v>0</v>
      </c>
      <c r="X250">
        <f>+Casos_PN_CORR[[#This Row],[28-mar]]-Casos_PN_CORR[[#This Row],[27-mar]]</f>
        <v>0</v>
      </c>
      <c r="Y250">
        <f>+Casos_PN_CORR[[#This Row],[29-mar]]-Casos_PN_CORR[[#This Row],[28-mar]]</f>
        <v>0</v>
      </c>
      <c r="Z250">
        <f>+Casos_PN_CORR[[#This Row],[30-mar]]-Casos_PN_CORR[[#This Row],[29-mar]]</f>
        <v>0</v>
      </c>
      <c r="AA250">
        <f>+Casos_PN_CORR[[#This Row],[31-mar]]-Casos_PN_CORR[[#This Row],[30-mar]]</f>
        <v>0</v>
      </c>
      <c r="AB250">
        <f>+Casos_PN_CORR[[#This Row],[1-abr]]-Casos_PN_CORR[[#This Row],[31-mar]]</f>
        <v>0</v>
      </c>
      <c r="AC250">
        <f>+Casos_PN_CORR[[#This Row],[2-abr]]-Casos_PN_CORR[[#This Row],[1-abr]]</f>
        <v>0</v>
      </c>
      <c r="AD250">
        <f>+Casos_PN_CORR[[#This Row],[3-abr]]-Casos_PN_CORR[[#This Row],[2-abr]]</f>
        <v>0</v>
      </c>
      <c r="AE250">
        <f>+Casos_PN_CORR[[#This Row],[4-abr]]-Casos_PN_CORR[[#This Row],[3-abr]]</f>
        <v>0</v>
      </c>
      <c r="AF250">
        <f>+Casos_PN_CORR[[#This Row],[5-abr]]-Casos_PN_CORR[[#This Row],[4-abr]]</f>
        <v>0</v>
      </c>
      <c r="AG250">
        <f>+Casos_PN_CORR[[#This Row],[6-abr]]-Casos_PN_CORR[[#This Row],[5-abr]]</f>
        <v>0</v>
      </c>
      <c r="AH250">
        <f>+Casos_PN_CORR[[#This Row],[7-abr]]-Casos_PN_CORR[[#This Row],[6-abr]]</f>
        <v>0</v>
      </c>
      <c r="AI250">
        <f>+Casos_PN_CORR[[#This Row],[8-abr]]-Casos_PN_CORR[[#This Row],[7-abr]]</f>
        <v>0</v>
      </c>
      <c r="AJ250">
        <f>+Casos_PN_CORR[[#This Row],[9-abr]]-Casos_PN_CORR[[#This Row],[8-abr]]</f>
        <v>0</v>
      </c>
      <c r="AK250">
        <f>+Casos_PN_CORR[[#This Row],[10-abr]]-Casos_PN_CORR[[#This Row],[9-abr]]</f>
        <v>0</v>
      </c>
      <c r="AL250">
        <f>+Casos_PN_CORR[[#This Row],[11-abr]]-Casos_PN_CORR[[#This Row],[10-abr]]</f>
        <v>0</v>
      </c>
      <c r="AM250">
        <f>+Casos_PN_CORR[[#This Row],[12-abr]]-Casos_PN_CORR[[#This Row],[11-abr]]</f>
        <v>0</v>
      </c>
      <c r="AN250">
        <f>+Casos_PN_CORR[[#This Row],[13-abr]]-Casos_PN_CORR[[#This Row],[12-abr]]</f>
        <v>0</v>
      </c>
      <c r="AO250">
        <f>+Casos_PN_CORR[[#This Row],[14-abr]]-Casos_PN_CORR[[#This Row],[13-abr]]</f>
        <v>0</v>
      </c>
      <c r="AP250">
        <f>+Casos_PN_CORR[[#This Row],[15-abr]]-Casos_PN_CORR[[#This Row],[14-abr]]</f>
        <v>0</v>
      </c>
      <c r="AQ250">
        <f>+Casos_PN_CORR[[#This Row],[16-abr]]-Casos_PN_CORR[[#This Row],[15-abr]]</f>
        <v>0</v>
      </c>
      <c r="AR250">
        <f>+Casos_PN_CORR[[#This Row],[17-abr]]-Casos_PN_CORR[[#This Row],[16-abr]]</f>
        <v>0</v>
      </c>
      <c r="AS250">
        <f>+Casos_PN_CORR[[#This Row],[18-abr]]-Casos_PN_CORR[[#This Row],[17-abr]]</f>
        <v>0</v>
      </c>
      <c r="AT250">
        <f>+Casos_PN_CORR[[#This Row],[19-abr]]-Casos_PN_CORR[[#This Row],[18-abr]]</f>
        <v>0</v>
      </c>
      <c r="AU250">
        <f>+Casos_PN_CORR[[#This Row],[20-abr]]-Casos_PN_CORR[[#This Row],[19-abr]]</f>
        <v>0</v>
      </c>
      <c r="AV250">
        <f>+Casos_PN_CORR[[#This Row],[21-abr]]-Casos_PN_CORR[[#This Row],[20-abr]]</f>
        <v>0</v>
      </c>
      <c r="AW250">
        <f>+Casos_PN_CORR[[#This Row],[22-abr]]-Casos_PN_CORR[[#This Row],[21-abr]]</f>
        <v>0</v>
      </c>
      <c r="AX250">
        <f>+Casos_PN_CORR[[#This Row],[23-abr]]-Casos_PN_CORR[[#This Row],[22-abr]]</f>
        <v>0</v>
      </c>
      <c r="AY250">
        <f>+Casos_PN_CORR[[#This Row],[24-abr]]-Casos_PN_CORR[[#This Row],[23-abr]]</f>
        <v>0</v>
      </c>
      <c r="AZ250">
        <f>+Casos_PN_CORR[[#This Row],[25-abr]]-Casos_PN_CORR[[#This Row],[24-abr]]</f>
        <v>0</v>
      </c>
      <c r="BA250">
        <f>+Casos_PN_CORR[[#This Row],[26-abr]]-Casos_PN_CORR[[#This Row],[25-abr]]</f>
        <v>0</v>
      </c>
      <c r="BB250">
        <f>+Casos_PN_CORR[[#This Row],[27-abr]]-Casos_PN_CORR[[#This Row],[26-abr]]</f>
        <v>0</v>
      </c>
      <c r="BC250">
        <f>+Casos_PN_CORR[[#This Row],[28-abr]]-Casos_PN_CORR[[#This Row],[27-abr]]</f>
        <v>0</v>
      </c>
      <c r="BD250">
        <f>+Casos_PN_CORR[[#This Row],[29-abr]]-Casos_PN_CORR[[#This Row],[28-abr]]</f>
        <v>0</v>
      </c>
      <c r="BE250">
        <f>+Casos_PN_CORR[[#This Row],[30-abr]]-Casos_PN_CORR[[#This Row],[29-abr]]</f>
        <v>0</v>
      </c>
      <c r="BF250">
        <f>+Casos_PN_CORR[[#This Row],[1-may]]-Casos_PN_CORR[[#This Row],[30-abr]]</f>
        <v>0</v>
      </c>
      <c r="BG250">
        <f>+Casos_PN_CORR[[#This Row],[2-may]]-Casos_PN_CORR[[#This Row],[1-may]]</f>
        <v>0</v>
      </c>
      <c r="BH250">
        <f>+Casos_PN_CORR[[#This Row],[3-may]]-Casos_PN_CORR[[#This Row],[2-may]]</f>
        <v>0</v>
      </c>
      <c r="BI250">
        <f>+Casos_PN_CORR[[#This Row],[4-may]]-Casos_PN_CORR[[#This Row],[3-may]]</f>
        <v>0</v>
      </c>
      <c r="BJ250">
        <f>+Casos_PN_CORR[[#This Row],[5-may]]-Casos_PN_CORR[[#This Row],[4-may]]</f>
        <v>0</v>
      </c>
      <c r="BK250">
        <f>+Casos_PN_CORR[[#This Row],[6-may]]-Casos_PN_CORR[[#This Row],[5-may]]</f>
        <v>0</v>
      </c>
      <c r="BL250">
        <f>+Casos_PN_CORR[[#This Row],[7-may]]-Casos_PN_CORR[[#This Row],[6-may]]</f>
        <v>0</v>
      </c>
      <c r="BM250">
        <f>+Casos_PN_CORR[[#This Row],[8-may]]-Casos_PN_CORR[[#This Row],[7-may]]</f>
        <v>0</v>
      </c>
      <c r="BN250">
        <f>+Casos_PN_CORR[[#This Row],[9-may]]-Casos_PN_CORR[[#This Row],[8-may]]</f>
        <v>0</v>
      </c>
      <c r="BO250">
        <f>+Casos_PN_CORR[[#This Row],[10-may]]-Casos_PN_CORR[[#This Row],[9-may]]</f>
        <v>0</v>
      </c>
      <c r="BP250">
        <f>+Casos_PN_CORR[[#This Row],[11-may]]-Casos_PN_CORR[[#This Row],[10-may]]</f>
        <v>0</v>
      </c>
      <c r="BQ250">
        <f>+Casos_PN_CORR[[#This Row],[12-may]]-Casos_PN_CORR[[#This Row],[11-may]]</f>
        <v>0</v>
      </c>
      <c r="BR250">
        <f>+Casos_PN_CORR[[#This Row],[13-may]]-Casos_PN_CORR[[#This Row],[12-may]]</f>
        <v>0</v>
      </c>
      <c r="BS250">
        <f>+Casos_PN_CORR[[#This Row],[14-may]]-Casos_PN_CORR[[#This Row],[13-may]]</f>
        <v>0</v>
      </c>
      <c r="BT250">
        <f>+Casos_PN_CORR[[#This Row],[15-may]]-Casos_PN_CORR[[#This Row],[14-may]]</f>
        <v>0</v>
      </c>
      <c r="BU250">
        <f>+Casos_PN_CORR[[#This Row],[16-may]]-Casos_PN_CORR[[#This Row],[15-may]]</f>
        <v>0</v>
      </c>
      <c r="BV250">
        <f>+Casos_PN_CORR[[#This Row],[17-may]]-Casos_PN_CORR[[#This Row],[16-may]]</f>
        <v>0</v>
      </c>
      <c r="BW250">
        <f>+Casos_PN_CORR[[#This Row],[18-may]]-Casos_PN_CORR[[#This Row],[17-may]]</f>
        <v>0</v>
      </c>
      <c r="BX250">
        <f>+Casos_PN_CORR[[#This Row],[19-may]]-Casos_PN_CORR[[#This Row],[18-may]]</f>
        <v>0</v>
      </c>
      <c r="BY250">
        <f>+Casos_PN_CORR[[#This Row],[20-may]]-Casos_PN_CORR[[#This Row],[19-may]]</f>
        <v>0</v>
      </c>
      <c r="BZ250">
        <f>+Casos_PN_CORR[[#This Row],[21-may]]-Casos_PN_CORR[[#This Row],[20-may]]</f>
        <v>0</v>
      </c>
      <c r="CA250">
        <f>+Casos_PN_CORR[[#This Row],[22-may]]-Casos_PN_CORR[[#This Row],[21-may]]</f>
        <v>0</v>
      </c>
      <c r="CB250">
        <f>+Casos_PN_CORR[[#This Row],[23-may]]-Casos_PN_CORR[[#This Row],[22-may]]</f>
        <v>0</v>
      </c>
      <c r="CC250">
        <f>+Casos_PN_CORR[[#This Row],[24-may]]-Casos_PN_CORR[[#This Row],[23-may]]</f>
        <v>0</v>
      </c>
      <c r="CD250">
        <f>+Casos_PN_CORR[[#This Row],[25-may]]-Casos_PN_CORR[[#This Row],[24-may]]</f>
        <v>0</v>
      </c>
      <c r="CE250">
        <f>+Casos_PN_CORR[[#This Row],[26-may]]-Casos_PN_CORR[[#This Row],[25-may]]</f>
        <v>0</v>
      </c>
      <c r="CF250">
        <f>+Casos_PN_CORR[[#This Row],[27-may]]-Casos_PN_CORR[[#This Row],[26-may]]</f>
        <v>0</v>
      </c>
      <c r="CG250">
        <f>+Casos_PN_CORR[[#This Row],[28-may]]-Casos_PN_CORR[[#This Row],[27-may]]</f>
        <v>0</v>
      </c>
      <c r="CH250">
        <f>+Casos_PN_CORR[[#This Row],[29-may]]-Casos_PN_CORR[[#This Row],[28-may]]</f>
        <v>0</v>
      </c>
      <c r="CI250">
        <f>+Casos_PN_CORR[[#This Row],[30-may]]-Casos_PN_CORR[[#This Row],[29-may]]</f>
        <v>0</v>
      </c>
      <c r="CJ250">
        <f>+Casos_PN_CORR[[#This Row],[31-may]]-Casos_PN_CORR[[#This Row],[30-may]]</f>
        <v>0</v>
      </c>
      <c r="CK250">
        <f>+Casos_PN_CORR[[#This Row],[1-jun]]-Casos_PN_CORR[[#This Row],[31-may]]</f>
        <v>0</v>
      </c>
      <c r="CL250">
        <f>+Casos_PN_CORR[[#This Row],[2-jun]]-Casos_PN_CORR[[#This Row],[1-jun]]</f>
        <v>0</v>
      </c>
      <c r="CM250">
        <f>+Casos_PN_CORR[[#This Row],[3-jun]]-Casos_PN_CORR[[#This Row],[2-jun]]</f>
        <v>0</v>
      </c>
      <c r="CN250">
        <f>+Casos_PN_CORR[[#This Row],[4-jun]]-Casos_PN_CORR[[#This Row],[3-jun]]</f>
        <v>0</v>
      </c>
      <c r="CO250">
        <f>+Casos_PN_CORR[[#This Row],[5-jun]]-Casos_PN_CORR[[#This Row],[4-jun]]</f>
        <v>6</v>
      </c>
      <c r="CP250">
        <f>+Casos_PN_CORR[[#This Row],[6-jun]]-Casos_PN_CORR[[#This Row],[5-jun]]</f>
        <v>0</v>
      </c>
    </row>
    <row r="251" spans="1:94">
      <c r="A251">
        <v>10216</v>
      </c>
      <c r="B251" s="2" t="s">
        <v>119</v>
      </c>
      <c r="C251" s="2" t="s">
        <v>167</v>
      </c>
      <c r="D251" s="2" t="s">
        <v>405</v>
      </c>
      <c r="E251" s="4">
        <f t="shared" si="3"/>
        <v>3</v>
      </c>
      <c r="F251">
        <f>+Casos_PN_CORR[[#This Row],[10-mar]]</f>
        <v>0</v>
      </c>
      <c r="G251">
        <f>+Casos_PN_CORR[[#This Row],[11-mar]]-Casos_PN_CORR[[#This Row],[10-mar]]</f>
        <v>0</v>
      </c>
      <c r="H251">
        <f>+Casos_PN_CORR[[#This Row],[12-mar]]-Casos_PN_CORR[[#This Row],[11-mar]]</f>
        <v>0</v>
      </c>
      <c r="I251">
        <f>+Casos_PN_CORR[[#This Row],[13-mar]]-Casos_PN_CORR[[#This Row],[12-mar]]</f>
        <v>0</v>
      </c>
      <c r="J251">
        <f>+Casos_PN_CORR[[#This Row],[14-mar]]-Casos_PN_CORR[[#This Row],[13-mar]]</f>
        <v>0</v>
      </c>
      <c r="K251">
        <f>+Casos_PN_CORR[[#This Row],[15-mar]]-Casos_PN_CORR[[#This Row],[14-mar]]</f>
        <v>0</v>
      </c>
      <c r="L251">
        <f>+Casos_PN_CORR[[#This Row],[16-mar]]-Casos_PN_CORR[[#This Row],[15-mar]]</f>
        <v>0</v>
      </c>
      <c r="M251">
        <f>+Casos_PN_CORR[[#This Row],[17-mar]]-Casos_PN_CORR[[#This Row],[16-mar]]</f>
        <v>0</v>
      </c>
      <c r="N251">
        <f>+Casos_PN_CORR[[#This Row],[18-mar]]-Casos_PN_CORR[[#This Row],[17-mar]]</f>
        <v>0</v>
      </c>
      <c r="O251">
        <f>+Casos_PN_CORR[[#This Row],[19-mar]]-Casos_PN_CORR[[#This Row],[18-mar]]</f>
        <v>0</v>
      </c>
      <c r="P251">
        <f>+Casos_PN_CORR[[#This Row],[20-mar]]-Casos_PN_CORR[[#This Row],[19-mar]]</f>
        <v>0</v>
      </c>
      <c r="Q251">
        <f>+Casos_PN_CORR[[#This Row],[21-mar]]-Casos_PN_CORR[[#This Row],[20-mar]]</f>
        <v>0</v>
      </c>
      <c r="R251">
        <f>+Casos_PN_CORR[[#This Row],[22-mar]]-Casos_PN_CORR[[#This Row],[21-mar]]</f>
        <v>0</v>
      </c>
      <c r="S251">
        <f>+Casos_PN_CORR[[#This Row],[23-mar]]-Casos_PN_CORR[[#This Row],[22-mar]]</f>
        <v>0</v>
      </c>
      <c r="T251">
        <f>+Casos_PN_CORR[[#This Row],[24-mar]]-Casos_PN_CORR[[#This Row],[23-mar]]</f>
        <v>0</v>
      </c>
      <c r="U251">
        <f>+Casos_PN_CORR[[#This Row],[25-mar]]-Casos_PN_CORR[[#This Row],[24-mar]]</f>
        <v>0</v>
      </c>
      <c r="V251">
        <f>+Casos_PN_CORR[[#This Row],[26-mar]]-Casos_PN_CORR[[#This Row],[25-mar]]</f>
        <v>0</v>
      </c>
      <c r="W251">
        <f>+Casos_PN_CORR[[#This Row],[27-mar]]-Casos_PN_CORR[[#This Row],[26-mar]]</f>
        <v>0</v>
      </c>
      <c r="X251">
        <f>+Casos_PN_CORR[[#This Row],[28-mar]]-Casos_PN_CORR[[#This Row],[27-mar]]</f>
        <v>0</v>
      </c>
      <c r="Y251">
        <f>+Casos_PN_CORR[[#This Row],[29-mar]]-Casos_PN_CORR[[#This Row],[28-mar]]</f>
        <v>0</v>
      </c>
      <c r="Z251">
        <f>+Casos_PN_CORR[[#This Row],[30-mar]]-Casos_PN_CORR[[#This Row],[29-mar]]</f>
        <v>0</v>
      </c>
      <c r="AA251">
        <f>+Casos_PN_CORR[[#This Row],[31-mar]]-Casos_PN_CORR[[#This Row],[30-mar]]</f>
        <v>0</v>
      </c>
      <c r="AB251">
        <f>+Casos_PN_CORR[[#This Row],[1-abr]]-Casos_PN_CORR[[#This Row],[31-mar]]</f>
        <v>0</v>
      </c>
      <c r="AC251">
        <f>+Casos_PN_CORR[[#This Row],[2-abr]]-Casos_PN_CORR[[#This Row],[1-abr]]</f>
        <v>0</v>
      </c>
      <c r="AD251">
        <f>+Casos_PN_CORR[[#This Row],[3-abr]]-Casos_PN_CORR[[#This Row],[2-abr]]</f>
        <v>0</v>
      </c>
      <c r="AE251">
        <f>+Casos_PN_CORR[[#This Row],[4-abr]]-Casos_PN_CORR[[#This Row],[3-abr]]</f>
        <v>0</v>
      </c>
      <c r="AF251">
        <f>+Casos_PN_CORR[[#This Row],[5-abr]]-Casos_PN_CORR[[#This Row],[4-abr]]</f>
        <v>0</v>
      </c>
      <c r="AG251">
        <f>+Casos_PN_CORR[[#This Row],[6-abr]]-Casos_PN_CORR[[#This Row],[5-abr]]</f>
        <v>0</v>
      </c>
      <c r="AH251">
        <f>+Casos_PN_CORR[[#This Row],[7-abr]]-Casos_PN_CORR[[#This Row],[6-abr]]</f>
        <v>0</v>
      </c>
      <c r="AI251">
        <f>+Casos_PN_CORR[[#This Row],[8-abr]]-Casos_PN_CORR[[#This Row],[7-abr]]</f>
        <v>0</v>
      </c>
      <c r="AJ251">
        <f>+Casos_PN_CORR[[#This Row],[9-abr]]-Casos_PN_CORR[[#This Row],[8-abr]]</f>
        <v>0</v>
      </c>
      <c r="AK251">
        <f>+Casos_PN_CORR[[#This Row],[10-abr]]-Casos_PN_CORR[[#This Row],[9-abr]]</f>
        <v>0</v>
      </c>
      <c r="AL251">
        <f>+Casos_PN_CORR[[#This Row],[11-abr]]-Casos_PN_CORR[[#This Row],[10-abr]]</f>
        <v>0</v>
      </c>
      <c r="AM251">
        <f>+Casos_PN_CORR[[#This Row],[12-abr]]-Casos_PN_CORR[[#This Row],[11-abr]]</f>
        <v>0</v>
      </c>
      <c r="AN251">
        <f>+Casos_PN_CORR[[#This Row],[13-abr]]-Casos_PN_CORR[[#This Row],[12-abr]]</f>
        <v>0</v>
      </c>
      <c r="AO251">
        <f>+Casos_PN_CORR[[#This Row],[14-abr]]-Casos_PN_CORR[[#This Row],[13-abr]]</f>
        <v>0</v>
      </c>
      <c r="AP251">
        <f>+Casos_PN_CORR[[#This Row],[15-abr]]-Casos_PN_CORR[[#This Row],[14-abr]]</f>
        <v>0</v>
      </c>
      <c r="AQ251">
        <f>+Casos_PN_CORR[[#This Row],[16-abr]]-Casos_PN_CORR[[#This Row],[15-abr]]</f>
        <v>0</v>
      </c>
      <c r="AR251">
        <f>+Casos_PN_CORR[[#This Row],[17-abr]]-Casos_PN_CORR[[#This Row],[16-abr]]</f>
        <v>0</v>
      </c>
      <c r="AS251">
        <f>+Casos_PN_CORR[[#This Row],[18-abr]]-Casos_PN_CORR[[#This Row],[17-abr]]</f>
        <v>0</v>
      </c>
      <c r="AT251">
        <f>+Casos_PN_CORR[[#This Row],[19-abr]]-Casos_PN_CORR[[#This Row],[18-abr]]</f>
        <v>0</v>
      </c>
      <c r="AU251">
        <f>+Casos_PN_CORR[[#This Row],[20-abr]]-Casos_PN_CORR[[#This Row],[19-abr]]</f>
        <v>0</v>
      </c>
      <c r="AV251">
        <f>+Casos_PN_CORR[[#This Row],[21-abr]]-Casos_PN_CORR[[#This Row],[20-abr]]</f>
        <v>0</v>
      </c>
      <c r="AW251">
        <f>+Casos_PN_CORR[[#This Row],[22-abr]]-Casos_PN_CORR[[#This Row],[21-abr]]</f>
        <v>0</v>
      </c>
      <c r="AX251">
        <f>+Casos_PN_CORR[[#This Row],[23-abr]]-Casos_PN_CORR[[#This Row],[22-abr]]</f>
        <v>0</v>
      </c>
      <c r="AY251">
        <f>+Casos_PN_CORR[[#This Row],[24-abr]]-Casos_PN_CORR[[#This Row],[23-abr]]</f>
        <v>0</v>
      </c>
      <c r="AZ251">
        <f>+Casos_PN_CORR[[#This Row],[25-abr]]-Casos_PN_CORR[[#This Row],[24-abr]]</f>
        <v>0</v>
      </c>
      <c r="BA251">
        <f>+Casos_PN_CORR[[#This Row],[26-abr]]-Casos_PN_CORR[[#This Row],[25-abr]]</f>
        <v>0</v>
      </c>
      <c r="BB251">
        <f>+Casos_PN_CORR[[#This Row],[27-abr]]-Casos_PN_CORR[[#This Row],[26-abr]]</f>
        <v>0</v>
      </c>
      <c r="BC251">
        <f>+Casos_PN_CORR[[#This Row],[28-abr]]-Casos_PN_CORR[[#This Row],[27-abr]]</f>
        <v>0</v>
      </c>
      <c r="BD251">
        <f>+Casos_PN_CORR[[#This Row],[29-abr]]-Casos_PN_CORR[[#This Row],[28-abr]]</f>
        <v>0</v>
      </c>
      <c r="BE251">
        <f>+Casos_PN_CORR[[#This Row],[30-abr]]-Casos_PN_CORR[[#This Row],[29-abr]]</f>
        <v>0</v>
      </c>
      <c r="BF251">
        <f>+Casos_PN_CORR[[#This Row],[1-may]]-Casos_PN_CORR[[#This Row],[30-abr]]</f>
        <v>0</v>
      </c>
      <c r="BG251">
        <f>+Casos_PN_CORR[[#This Row],[2-may]]-Casos_PN_CORR[[#This Row],[1-may]]</f>
        <v>0</v>
      </c>
      <c r="BH251">
        <f>+Casos_PN_CORR[[#This Row],[3-may]]-Casos_PN_CORR[[#This Row],[2-may]]</f>
        <v>0</v>
      </c>
      <c r="BI251">
        <f>+Casos_PN_CORR[[#This Row],[4-may]]-Casos_PN_CORR[[#This Row],[3-may]]</f>
        <v>0</v>
      </c>
      <c r="BJ251">
        <f>+Casos_PN_CORR[[#This Row],[5-may]]-Casos_PN_CORR[[#This Row],[4-may]]</f>
        <v>0</v>
      </c>
      <c r="BK251">
        <f>+Casos_PN_CORR[[#This Row],[6-may]]-Casos_PN_CORR[[#This Row],[5-may]]</f>
        <v>0</v>
      </c>
      <c r="BL251">
        <f>+Casos_PN_CORR[[#This Row],[7-may]]-Casos_PN_CORR[[#This Row],[6-may]]</f>
        <v>0</v>
      </c>
      <c r="BM251">
        <f>+Casos_PN_CORR[[#This Row],[8-may]]-Casos_PN_CORR[[#This Row],[7-may]]</f>
        <v>0</v>
      </c>
      <c r="BN251">
        <f>+Casos_PN_CORR[[#This Row],[9-may]]-Casos_PN_CORR[[#This Row],[8-may]]</f>
        <v>0</v>
      </c>
      <c r="BO251">
        <f>+Casos_PN_CORR[[#This Row],[10-may]]-Casos_PN_CORR[[#This Row],[9-may]]</f>
        <v>0</v>
      </c>
      <c r="BP251">
        <f>+Casos_PN_CORR[[#This Row],[11-may]]-Casos_PN_CORR[[#This Row],[10-may]]</f>
        <v>0</v>
      </c>
      <c r="BQ251">
        <f>+Casos_PN_CORR[[#This Row],[12-may]]-Casos_PN_CORR[[#This Row],[11-may]]</f>
        <v>0</v>
      </c>
      <c r="BR251">
        <f>+Casos_PN_CORR[[#This Row],[13-may]]-Casos_PN_CORR[[#This Row],[12-may]]</f>
        <v>0</v>
      </c>
      <c r="BS251">
        <f>+Casos_PN_CORR[[#This Row],[14-may]]-Casos_PN_CORR[[#This Row],[13-may]]</f>
        <v>0</v>
      </c>
      <c r="BT251">
        <f>+Casos_PN_CORR[[#This Row],[15-may]]-Casos_PN_CORR[[#This Row],[14-may]]</f>
        <v>0</v>
      </c>
      <c r="BU251">
        <f>+Casos_PN_CORR[[#This Row],[16-may]]-Casos_PN_CORR[[#This Row],[15-may]]</f>
        <v>0</v>
      </c>
      <c r="BV251">
        <f>+Casos_PN_CORR[[#This Row],[17-may]]-Casos_PN_CORR[[#This Row],[16-may]]</f>
        <v>0</v>
      </c>
      <c r="BW251">
        <f>+Casos_PN_CORR[[#This Row],[18-may]]-Casos_PN_CORR[[#This Row],[17-may]]</f>
        <v>0</v>
      </c>
      <c r="BX251">
        <f>+Casos_PN_CORR[[#This Row],[19-may]]-Casos_PN_CORR[[#This Row],[18-may]]</f>
        <v>0</v>
      </c>
      <c r="BY251">
        <f>+Casos_PN_CORR[[#This Row],[20-may]]-Casos_PN_CORR[[#This Row],[19-may]]</f>
        <v>0</v>
      </c>
      <c r="BZ251">
        <f>+Casos_PN_CORR[[#This Row],[21-may]]-Casos_PN_CORR[[#This Row],[20-may]]</f>
        <v>0</v>
      </c>
      <c r="CA251">
        <f>+Casos_PN_CORR[[#This Row],[22-may]]-Casos_PN_CORR[[#This Row],[21-may]]</f>
        <v>0</v>
      </c>
      <c r="CB251">
        <f>+Casos_PN_CORR[[#This Row],[23-may]]-Casos_PN_CORR[[#This Row],[22-may]]</f>
        <v>0</v>
      </c>
      <c r="CC251">
        <f>+Casos_PN_CORR[[#This Row],[24-may]]-Casos_PN_CORR[[#This Row],[23-may]]</f>
        <v>0</v>
      </c>
      <c r="CD251">
        <f>+Casos_PN_CORR[[#This Row],[25-may]]-Casos_PN_CORR[[#This Row],[24-may]]</f>
        <v>0</v>
      </c>
      <c r="CE251">
        <f>+Casos_PN_CORR[[#This Row],[26-may]]-Casos_PN_CORR[[#This Row],[25-may]]</f>
        <v>0</v>
      </c>
      <c r="CF251">
        <f>+Casos_PN_CORR[[#This Row],[27-may]]-Casos_PN_CORR[[#This Row],[26-may]]</f>
        <v>0</v>
      </c>
      <c r="CG251">
        <f>+Casos_PN_CORR[[#This Row],[28-may]]-Casos_PN_CORR[[#This Row],[27-may]]</f>
        <v>0</v>
      </c>
      <c r="CH251">
        <f>+Casos_PN_CORR[[#This Row],[29-may]]-Casos_PN_CORR[[#This Row],[28-may]]</f>
        <v>0</v>
      </c>
      <c r="CI251">
        <f>+Casos_PN_CORR[[#This Row],[30-may]]-Casos_PN_CORR[[#This Row],[29-may]]</f>
        <v>0</v>
      </c>
      <c r="CJ251">
        <f>+Casos_PN_CORR[[#This Row],[31-may]]-Casos_PN_CORR[[#This Row],[30-may]]</f>
        <v>0</v>
      </c>
      <c r="CK251">
        <f>+Casos_PN_CORR[[#This Row],[1-jun]]-Casos_PN_CORR[[#This Row],[31-may]]</f>
        <v>0</v>
      </c>
      <c r="CL251">
        <f>+Casos_PN_CORR[[#This Row],[2-jun]]-Casos_PN_CORR[[#This Row],[1-jun]]</f>
        <v>0</v>
      </c>
      <c r="CM251">
        <f>+Casos_PN_CORR[[#This Row],[3-jun]]-Casos_PN_CORR[[#This Row],[2-jun]]</f>
        <v>0</v>
      </c>
      <c r="CN251">
        <f>+Casos_PN_CORR[[#This Row],[4-jun]]-Casos_PN_CORR[[#This Row],[3-jun]]</f>
        <v>0</v>
      </c>
      <c r="CO251">
        <f>+Casos_PN_CORR[[#This Row],[5-jun]]-Casos_PN_CORR[[#This Row],[4-jun]]</f>
        <v>3</v>
      </c>
      <c r="CP251">
        <f>+Casos_PN_CORR[[#This Row],[6-jun]]-Casos_PN_CORR[[#This Row],[5-jun]]</f>
        <v>0</v>
      </c>
    </row>
    <row r="252" spans="1:94">
      <c r="A252">
        <v>10215</v>
      </c>
      <c r="B252" s="2" t="s">
        <v>119</v>
      </c>
      <c r="C252" s="2" t="s">
        <v>167</v>
      </c>
      <c r="D252" s="2" t="s">
        <v>406</v>
      </c>
      <c r="E252" s="4">
        <f t="shared" si="3"/>
        <v>4</v>
      </c>
      <c r="F252">
        <f>+Casos_PN_CORR[[#This Row],[10-mar]]</f>
        <v>0</v>
      </c>
      <c r="G252">
        <f>+Casos_PN_CORR[[#This Row],[11-mar]]-Casos_PN_CORR[[#This Row],[10-mar]]</f>
        <v>0</v>
      </c>
      <c r="H252">
        <f>+Casos_PN_CORR[[#This Row],[12-mar]]-Casos_PN_CORR[[#This Row],[11-mar]]</f>
        <v>0</v>
      </c>
      <c r="I252">
        <f>+Casos_PN_CORR[[#This Row],[13-mar]]-Casos_PN_CORR[[#This Row],[12-mar]]</f>
        <v>0</v>
      </c>
      <c r="J252">
        <f>+Casos_PN_CORR[[#This Row],[14-mar]]-Casos_PN_CORR[[#This Row],[13-mar]]</f>
        <v>0</v>
      </c>
      <c r="K252">
        <f>+Casos_PN_CORR[[#This Row],[15-mar]]-Casos_PN_CORR[[#This Row],[14-mar]]</f>
        <v>0</v>
      </c>
      <c r="L252">
        <f>+Casos_PN_CORR[[#This Row],[16-mar]]-Casos_PN_CORR[[#This Row],[15-mar]]</f>
        <v>0</v>
      </c>
      <c r="M252">
        <f>+Casos_PN_CORR[[#This Row],[17-mar]]-Casos_PN_CORR[[#This Row],[16-mar]]</f>
        <v>0</v>
      </c>
      <c r="N252">
        <f>+Casos_PN_CORR[[#This Row],[18-mar]]-Casos_PN_CORR[[#This Row],[17-mar]]</f>
        <v>0</v>
      </c>
      <c r="O252">
        <f>+Casos_PN_CORR[[#This Row],[19-mar]]-Casos_PN_CORR[[#This Row],[18-mar]]</f>
        <v>0</v>
      </c>
      <c r="P252">
        <f>+Casos_PN_CORR[[#This Row],[20-mar]]-Casos_PN_CORR[[#This Row],[19-mar]]</f>
        <v>0</v>
      </c>
      <c r="Q252">
        <f>+Casos_PN_CORR[[#This Row],[21-mar]]-Casos_PN_CORR[[#This Row],[20-mar]]</f>
        <v>0</v>
      </c>
      <c r="R252">
        <f>+Casos_PN_CORR[[#This Row],[22-mar]]-Casos_PN_CORR[[#This Row],[21-mar]]</f>
        <v>0</v>
      </c>
      <c r="S252">
        <f>+Casos_PN_CORR[[#This Row],[23-mar]]-Casos_PN_CORR[[#This Row],[22-mar]]</f>
        <v>0</v>
      </c>
      <c r="T252">
        <f>+Casos_PN_CORR[[#This Row],[24-mar]]-Casos_PN_CORR[[#This Row],[23-mar]]</f>
        <v>0</v>
      </c>
      <c r="U252">
        <f>+Casos_PN_CORR[[#This Row],[25-mar]]-Casos_PN_CORR[[#This Row],[24-mar]]</f>
        <v>0</v>
      </c>
      <c r="V252">
        <f>+Casos_PN_CORR[[#This Row],[26-mar]]-Casos_PN_CORR[[#This Row],[25-mar]]</f>
        <v>0</v>
      </c>
      <c r="W252">
        <f>+Casos_PN_CORR[[#This Row],[27-mar]]-Casos_PN_CORR[[#This Row],[26-mar]]</f>
        <v>0</v>
      </c>
      <c r="X252">
        <f>+Casos_PN_CORR[[#This Row],[28-mar]]-Casos_PN_CORR[[#This Row],[27-mar]]</f>
        <v>0</v>
      </c>
      <c r="Y252">
        <f>+Casos_PN_CORR[[#This Row],[29-mar]]-Casos_PN_CORR[[#This Row],[28-mar]]</f>
        <v>0</v>
      </c>
      <c r="Z252">
        <f>+Casos_PN_CORR[[#This Row],[30-mar]]-Casos_PN_CORR[[#This Row],[29-mar]]</f>
        <v>0</v>
      </c>
      <c r="AA252">
        <f>+Casos_PN_CORR[[#This Row],[31-mar]]-Casos_PN_CORR[[#This Row],[30-mar]]</f>
        <v>0</v>
      </c>
      <c r="AB252">
        <f>+Casos_PN_CORR[[#This Row],[1-abr]]-Casos_PN_CORR[[#This Row],[31-mar]]</f>
        <v>0</v>
      </c>
      <c r="AC252">
        <f>+Casos_PN_CORR[[#This Row],[2-abr]]-Casos_PN_CORR[[#This Row],[1-abr]]</f>
        <v>0</v>
      </c>
      <c r="AD252">
        <f>+Casos_PN_CORR[[#This Row],[3-abr]]-Casos_PN_CORR[[#This Row],[2-abr]]</f>
        <v>0</v>
      </c>
      <c r="AE252">
        <f>+Casos_PN_CORR[[#This Row],[4-abr]]-Casos_PN_CORR[[#This Row],[3-abr]]</f>
        <v>0</v>
      </c>
      <c r="AF252">
        <f>+Casos_PN_CORR[[#This Row],[5-abr]]-Casos_PN_CORR[[#This Row],[4-abr]]</f>
        <v>0</v>
      </c>
      <c r="AG252">
        <f>+Casos_PN_CORR[[#This Row],[6-abr]]-Casos_PN_CORR[[#This Row],[5-abr]]</f>
        <v>0</v>
      </c>
      <c r="AH252">
        <f>+Casos_PN_CORR[[#This Row],[7-abr]]-Casos_PN_CORR[[#This Row],[6-abr]]</f>
        <v>0</v>
      </c>
      <c r="AI252">
        <f>+Casos_PN_CORR[[#This Row],[8-abr]]-Casos_PN_CORR[[#This Row],[7-abr]]</f>
        <v>0</v>
      </c>
      <c r="AJ252">
        <f>+Casos_PN_CORR[[#This Row],[9-abr]]-Casos_PN_CORR[[#This Row],[8-abr]]</f>
        <v>0</v>
      </c>
      <c r="AK252">
        <f>+Casos_PN_CORR[[#This Row],[10-abr]]-Casos_PN_CORR[[#This Row],[9-abr]]</f>
        <v>0</v>
      </c>
      <c r="AL252">
        <f>+Casos_PN_CORR[[#This Row],[11-abr]]-Casos_PN_CORR[[#This Row],[10-abr]]</f>
        <v>0</v>
      </c>
      <c r="AM252">
        <f>+Casos_PN_CORR[[#This Row],[12-abr]]-Casos_PN_CORR[[#This Row],[11-abr]]</f>
        <v>0</v>
      </c>
      <c r="AN252">
        <f>+Casos_PN_CORR[[#This Row],[13-abr]]-Casos_PN_CORR[[#This Row],[12-abr]]</f>
        <v>0</v>
      </c>
      <c r="AO252">
        <f>+Casos_PN_CORR[[#This Row],[14-abr]]-Casos_PN_CORR[[#This Row],[13-abr]]</f>
        <v>0</v>
      </c>
      <c r="AP252">
        <f>+Casos_PN_CORR[[#This Row],[15-abr]]-Casos_PN_CORR[[#This Row],[14-abr]]</f>
        <v>0</v>
      </c>
      <c r="AQ252">
        <f>+Casos_PN_CORR[[#This Row],[16-abr]]-Casos_PN_CORR[[#This Row],[15-abr]]</f>
        <v>0</v>
      </c>
      <c r="AR252">
        <f>+Casos_PN_CORR[[#This Row],[17-abr]]-Casos_PN_CORR[[#This Row],[16-abr]]</f>
        <v>0</v>
      </c>
      <c r="AS252">
        <f>+Casos_PN_CORR[[#This Row],[18-abr]]-Casos_PN_CORR[[#This Row],[17-abr]]</f>
        <v>0</v>
      </c>
      <c r="AT252">
        <f>+Casos_PN_CORR[[#This Row],[19-abr]]-Casos_PN_CORR[[#This Row],[18-abr]]</f>
        <v>0</v>
      </c>
      <c r="AU252">
        <f>+Casos_PN_CORR[[#This Row],[20-abr]]-Casos_PN_CORR[[#This Row],[19-abr]]</f>
        <v>0</v>
      </c>
      <c r="AV252">
        <f>+Casos_PN_CORR[[#This Row],[21-abr]]-Casos_PN_CORR[[#This Row],[20-abr]]</f>
        <v>0</v>
      </c>
      <c r="AW252">
        <f>+Casos_PN_CORR[[#This Row],[22-abr]]-Casos_PN_CORR[[#This Row],[21-abr]]</f>
        <v>0</v>
      </c>
      <c r="AX252">
        <f>+Casos_PN_CORR[[#This Row],[23-abr]]-Casos_PN_CORR[[#This Row],[22-abr]]</f>
        <v>0</v>
      </c>
      <c r="AY252">
        <f>+Casos_PN_CORR[[#This Row],[24-abr]]-Casos_PN_CORR[[#This Row],[23-abr]]</f>
        <v>0</v>
      </c>
      <c r="AZ252">
        <f>+Casos_PN_CORR[[#This Row],[25-abr]]-Casos_PN_CORR[[#This Row],[24-abr]]</f>
        <v>0</v>
      </c>
      <c r="BA252">
        <f>+Casos_PN_CORR[[#This Row],[26-abr]]-Casos_PN_CORR[[#This Row],[25-abr]]</f>
        <v>0</v>
      </c>
      <c r="BB252">
        <f>+Casos_PN_CORR[[#This Row],[27-abr]]-Casos_PN_CORR[[#This Row],[26-abr]]</f>
        <v>0</v>
      </c>
      <c r="BC252">
        <f>+Casos_PN_CORR[[#This Row],[28-abr]]-Casos_PN_CORR[[#This Row],[27-abr]]</f>
        <v>0</v>
      </c>
      <c r="BD252">
        <f>+Casos_PN_CORR[[#This Row],[29-abr]]-Casos_PN_CORR[[#This Row],[28-abr]]</f>
        <v>0</v>
      </c>
      <c r="BE252">
        <f>+Casos_PN_CORR[[#This Row],[30-abr]]-Casos_PN_CORR[[#This Row],[29-abr]]</f>
        <v>0</v>
      </c>
      <c r="BF252">
        <f>+Casos_PN_CORR[[#This Row],[1-may]]-Casos_PN_CORR[[#This Row],[30-abr]]</f>
        <v>0</v>
      </c>
      <c r="BG252">
        <f>+Casos_PN_CORR[[#This Row],[2-may]]-Casos_PN_CORR[[#This Row],[1-may]]</f>
        <v>0</v>
      </c>
      <c r="BH252">
        <f>+Casos_PN_CORR[[#This Row],[3-may]]-Casos_PN_CORR[[#This Row],[2-may]]</f>
        <v>0</v>
      </c>
      <c r="BI252">
        <f>+Casos_PN_CORR[[#This Row],[4-may]]-Casos_PN_CORR[[#This Row],[3-may]]</f>
        <v>0</v>
      </c>
      <c r="BJ252">
        <f>+Casos_PN_CORR[[#This Row],[5-may]]-Casos_PN_CORR[[#This Row],[4-may]]</f>
        <v>0</v>
      </c>
      <c r="BK252">
        <f>+Casos_PN_CORR[[#This Row],[6-may]]-Casos_PN_CORR[[#This Row],[5-may]]</f>
        <v>0</v>
      </c>
      <c r="BL252">
        <f>+Casos_PN_CORR[[#This Row],[7-may]]-Casos_PN_CORR[[#This Row],[6-may]]</f>
        <v>0</v>
      </c>
      <c r="BM252">
        <f>+Casos_PN_CORR[[#This Row],[8-may]]-Casos_PN_CORR[[#This Row],[7-may]]</f>
        <v>0</v>
      </c>
      <c r="BN252">
        <f>+Casos_PN_CORR[[#This Row],[9-may]]-Casos_PN_CORR[[#This Row],[8-may]]</f>
        <v>0</v>
      </c>
      <c r="BO252">
        <f>+Casos_PN_CORR[[#This Row],[10-may]]-Casos_PN_CORR[[#This Row],[9-may]]</f>
        <v>0</v>
      </c>
      <c r="BP252">
        <f>+Casos_PN_CORR[[#This Row],[11-may]]-Casos_PN_CORR[[#This Row],[10-may]]</f>
        <v>0</v>
      </c>
      <c r="BQ252">
        <f>+Casos_PN_CORR[[#This Row],[12-may]]-Casos_PN_CORR[[#This Row],[11-may]]</f>
        <v>0</v>
      </c>
      <c r="BR252">
        <f>+Casos_PN_CORR[[#This Row],[13-may]]-Casos_PN_CORR[[#This Row],[12-may]]</f>
        <v>0</v>
      </c>
      <c r="BS252">
        <f>+Casos_PN_CORR[[#This Row],[14-may]]-Casos_PN_CORR[[#This Row],[13-may]]</f>
        <v>0</v>
      </c>
      <c r="BT252">
        <f>+Casos_PN_CORR[[#This Row],[15-may]]-Casos_PN_CORR[[#This Row],[14-may]]</f>
        <v>0</v>
      </c>
      <c r="BU252">
        <f>+Casos_PN_CORR[[#This Row],[16-may]]-Casos_PN_CORR[[#This Row],[15-may]]</f>
        <v>0</v>
      </c>
      <c r="BV252">
        <f>+Casos_PN_CORR[[#This Row],[17-may]]-Casos_PN_CORR[[#This Row],[16-may]]</f>
        <v>0</v>
      </c>
      <c r="BW252">
        <f>+Casos_PN_CORR[[#This Row],[18-may]]-Casos_PN_CORR[[#This Row],[17-may]]</f>
        <v>0</v>
      </c>
      <c r="BX252">
        <f>+Casos_PN_CORR[[#This Row],[19-may]]-Casos_PN_CORR[[#This Row],[18-may]]</f>
        <v>0</v>
      </c>
      <c r="BY252">
        <f>+Casos_PN_CORR[[#This Row],[20-may]]-Casos_PN_CORR[[#This Row],[19-may]]</f>
        <v>0</v>
      </c>
      <c r="BZ252">
        <f>+Casos_PN_CORR[[#This Row],[21-may]]-Casos_PN_CORR[[#This Row],[20-may]]</f>
        <v>0</v>
      </c>
      <c r="CA252">
        <f>+Casos_PN_CORR[[#This Row],[22-may]]-Casos_PN_CORR[[#This Row],[21-may]]</f>
        <v>0</v>
      </c>
      <c r="CB252">
        <f>+Casos_PN_CORR[[#This Row],[23-may]]-Casos_PN_CORR[[#This Row],[22-may]]</f>
        <v>0</v>
      </c>
      <c r="CC252">
        <f>+Casos_PN_CORR[[#This Row],[24-may]]-Casos_PN_CORR[[#This Row],[23-may]]</f>
        <v>0</v>
      </c>
      <c r="CD252">
        <f>+Casos_PN_CORR[[#This Row],[25-may]]-Casos_PN_CORR[[#This Row],[24-may]]</f>
        <v>0</v>
      </c>
      <c r="CE252">
        <f>+Casos_PN_CORR[[#This Row],[26-may]]-Casos_PN_CORR[[#This Row],[25-may]]</f>
        <v>0</v>
      </c>
      <c r="CF252">
        <f>+Casos_PN_CORR[[#This Row],[27-may]]-Casos_PN_CORR[[#This Row],[26-may]]</f>
        <v>0</v>
      </c>
      <c r="CG252">
        <f>+Casos_PN_CORR[[#This Row],[28-may]]-Casos_PN_CORR[[#This Row],[27-may]]</f>
        <v>0</v>
      </c>
      <c r="CH252">
        <f>+Casos_PN_CORR[[#This Row],[29-may]]-Casos_PN_CORR[[#This Row],[28-may]]</f>
        <v>0</v>
      </c>
      <c r="CI252">
        <f>+Casos_PN_CORR[[#This Row],[30-may]]-Casos_PN_CORR[[#This Row],[29-may]]</f>
        <v>0</v>
      </c>
      <c r="CJ252">
        <f>+Casos_PN_CORR[[#This Row],[31-may]]-Casos_PN_CORR[[#This Row],[30-may]]</f>
        <v>0</v>
      </c>
      <c r="CK252">
        <f>+Casos_PN_CORR[[#This Row],[1-jun]]-Casos_PN_CORR[[#This Row],[31-may]]</f>
        <v>0</v>
      </c>
      <c r="CL252">
        <f>+Casos_PN_CORR[[#This Row],[2-jun]]-Casos_PN_CORR[[#This Row],[1-jun]]</f>
        <v>0</v>
      </c>
      <c r="CM252">
        <f>+Casos_PN_CORR[[#This Row],[3-jun]]-Casos_PN_CORR[[#This Row],[2-jun]]</f>
        <v>0</v>
      </c>
      <c r="CN252">
        <f>+Casos_PN_CORR[[#This Row],[4-jun]]-Casos_PN_CORR[[#This Row],[3-jun]]</f>
        <v>0</v>
      </c>
      <c r="CO252">
        <f>+Casos_PN_CORR[[#This Row],[5-jun]]-Casos_PN_CORR[[#This Row],[4-jun]]</f>
        <v>4</v>
      </c>
      <c r="CP252">
        <f>+Casos_PN_CORR[[#This Row],[6-jun]]-Casos_PN_CORR[[#This Row],[5-jun]]</f>
        <v>0</v>
      </c>
    </row>
    <row r="253" spans="1:94">
      <c r="A253">
        <v>10217</v>
      </c>
      <c r="B253" s="2" t="s">
        <v>119</v>
      </c>
      <c r="C253" s="2" t="s">
        <v>167</v>
      </c>
      <c r="D253" s="2" t="s">
        <v>407</v>
      </c>
      <c r="E253" s="4">
        <f t="shared" si="3"/>
        <v>14</v>
      </c>
      <c r="F253">
        <f>+Casos_PN_CORR[[#This Row],[10-mar]]</f>
        <v>0</v>
      </c>
      <c r="G253">
        <f>+Casos_PN_CORR[[#This Row],[11-mar]]-Casos_PN_CORR[[#This Row],[10-mar]]</f>
        <v>0</v>
      </c>
      <c r="H253">
        <f>+Casos_PN_CORR[[#This Row],[12-mar]]-Casos_PN_CORR[[#This Row],[11-mar]]</f>
        <v>0</v>
      </c>
      <c r="I253">
        <f>+Casos_PN_CORR[[#This Row],[13-mar]]-Casos_PN_CORR[[#This Row],[12-mar]]</f>
        <v>0</v>
      </c>
      <c r="J253">
        <f>+Casos_PN_CORR[[#This Row],[14-mar]]-Casos_PN_CORR[[#This Row],[13-mar]]</f>
        <v>0</v>
      </c>
      <c r="K253">
        <f>+Casos_PN_CORR[[#This Row],[15-mar]]-Casos_PN_CORR[[#This Row],[14-mar]]</f>
        <v>0</v>
      </c>
      <c r="L253">
        <f>+Casos_PN_CORR[[#This Row],[16-mar]]-Casos_PN_CORR[[#This Row],[15-mar]]</f>
        <v>0</v>
      </c>
      <c r="M253">
        <f>+Casos_PN_CORR[[#This Row],[17-mar]]-Casos_PN_CORR[[#This Row],[16-mar]]</f>
        <v>0</v>
      </c>
      <c r="N253">
        <f>+Casos_PN_CORR[[#This Row],[18-mar]]-Casos_PN_CORR[[#This Row],[17-mar]]</f>
        <v>0</v>
      </c>
      <c r="O253">
        <f>+Casos_PN_CORR[[#This Row],[19-mar]]-Casos_PN_CORR[[#This Row],[18-mar]]</f>
        <v>0</v>
      </c>
      <c r="P253">
        <f>+Casos_PN_CORR[[#This Row],[20-mar]]-Casos_PN_CORR[[#This Row],[19-mar]]</f>
        <v>0</v>
      </c>
      <c r="Q253">
        <f>+Casos_PN_CORR[[#This Row],[21-mar]]-Casos_PN_CORR[[#This Row],[20-mar]]</f>
        <v>0</v>
      </c>
      <c r="R253">
        <f>+Casos_PN_CORR[[#This Row],[22-mar]]-Casos_PN_CORR[[#This Row],[21-mar]]</f>
        <v>0</v>
      </c>
      <c r="S253">
        <f>+Casos_PN_CORR[[#This Row],[23-mar]]-Casos_PN_CORR[[#This Row],[22-mar]]</f>
        <v>0</v>
      </c>
      <c r="T253">
        <f>+Casos_PN_CORR[[#This Row],[24-mar]]-Casos_PN_CORR[[#This Row],[23-mar]]</f>
        <v>0</v>
      </c>
      <c r="U253">
        <f>+Casos_PN_CORR[[#This Row],[25-mar]]-Casos_PN_CORR[[#This Row],[24-mar]]</f>
        <v>0</v>
      </c>
      <c r="V253">
        <f>+Casos_PN_CORR[[#This Row],[26-mar]]-Casos_PN_CORR[[#This Row],[25-mar]]</f>
        <v>0</v>
      </c>
      <c r="W253">
        <f>+Casos_PN_CORR[[#This Row],[27-mar]]-Casos_PN_CORR[[#This Row],[26-mar]]</f>
        <v>0</v>
      </c>
      <c r="X253">
        <f>+Casos_PN_CORR[[#This Row],[28-mar]]-Casos_PN_CORR[[#This Row],[27-mar]]</f>
        <v>0</v>
      </c>
      <c r="Y253">
        <f>+Casos_PN_CORR[[#This Row],[29-mar]]-Casos_PN_CORR[[#This Row],[28-mar]]</f>
        <v>0</v>
      </c>
      <c r="Z253">
        <f>+Casos_PN_CORR[[#This Row],[30-mar]]-Casos_PN_CORR[[#This Row],[29-mar]]</f>
        <v>0</v>
      </c>
      <c r="AA253">
        <f>+Casos_PN_CORR[[#This Row],[31-mar]]-Casos_PN_CORR[[#This Row],[30-mar]]</f>
        <v>0</v>
      </c>
      <c r="AB253">
        <f>+Casos_PN_CORR[[#This Row],[1-abr]]-Casos_PN_CORR[[#This Row],[31-mar]]</f>
        <v>0</v>
      </c>
      <c r="AC253">
        <f>+Casos_PN_CORR[[#This Row],[2-abr]]-Casos_PN_CORR[[#This Row],[1-abr]]</f>
        <v>0</v>
      </c>
      <c r="AD253">
        <f>+Casos_PN_CORR[[#This Row],[3-abr]]-Casos_PN_CORR[[#This Row],[2-abr]]</f>
        <v>0</v>
      </c>
      <c r="AE253">
        <f>+Casos_PN_CORR[[#This Row],[4-abr]]-Casos_PN_CORR[[#This Row],[3-abr]]</f>
        <v>0</v>
      </c>
      <c r="AF253">
        <f>+Casos_PN_CORR[[#This Row],[5-abr]]-Casos_PN_CORR[[#This Row],[4-abr]]</f>
        <v>0</v>
      </c>
      <c r="AG253">
        <f>+Casos_PN_CORR[[#This Row],[6-abr]]-Casos_PN_CORR[[#This Row],[5-abr]]</f>
        <v>0</v>
      </c>
      <c r="AH253">
        <f>+Casos_PN_CORR[[#This Row],[7-abr]]-Casos_PN_CORR[[#This Row],[6-abr]]</f>
        <v>0</v>
      </c>
      <c r="AI253">
        <f>+Casos_PN_CORR[[#This Row],[8-abr]]-Casos_PN_CORR[[#This Row],[7-abr]]</f>
        <v>0</v>
      </c>
      <c r="AJ253">
        <f>+Casos_PN_CORR[[#This Row],[9-abr]]-Casos_PN_CORR[[#This Row],[8-abr]]</f>
        <v>0</v>
      </c>
      <c r="AK253">
        <f>+Casos_PN_CORR[[#This Row],[10-abr]]-Casos_PN_CORR[[#This Row],[9-abr]]</f>
        <v>0</v>
      </c>
      <c r="AL253">
        <f>+Casos_PN_CORR[[#This Row],[11-abr]]-Casos_PN_CORR[[#This Row],[10-abr]]</f>
        <v>0</v>
      </c>
      <c r="AM253">
        <f>+Casos_PN_CORR[[#This Row],[12-abr]]-Casos_PN_CORR[[#This Row],[11-abr]]</f>
        <v>0</v>
      </c>
      <c r="AN253">
        <f>+Casos_PN_CORR[[#This Row],[13-abr]]-Casos_PN_CORR[[#This Row],[12-abr]]</f>
        <v>0</v>
      </c>
      <c r="AO253">
        <f>+Casos_PN_CORR[[#This Row],[14-abr]]-Casos_PN_CORR[[#This Row],[13-abr]]</f>
        <v>0</v>
      </c>
      <c r="AP253">
        <f>+Casos_PN_CORR[[#This Row],[15-abr]]-Casos_PN_CORR[[#This Row],[14-abr]]</f>
        <v>0</v>
      </c>
      <c r="AQ253">
        <f>+Casos_PN_CORR[[#This Row],[16-abr]]-Casos_PN_CORR[[#This Row],[15-abr]]</f>
        <v>0</v>
      </c>
      <c r="AR253">
        <f>+Casos_PN_CORR[[#This Row],[17-abr]]-Casos_PN_CORR[[#This Row],[16-abr]]</f>
        <v>0</v>
      </c>
      <c r="AS253">
        <f>+Casos_PN_CORR[[#This Row],[18-abr]]-Casos_PN_CORR[[#This Row],[17-abr]]</f>
        <v>0</v>
      </c>
      <c r="AT253">
        <f>+Casos_PN_CORR[[#This Row],[19-abr]]-Casos_PN_CORR[[#This Row],[18-abr]]</f>
        <v>0</v>
      </c>
      <c r="AU253">
        <f>+Casos_PN_CORR[[#This Row],[20-abr]]-Casos_PN_CORR[[#This Row],[19-abr]]</f>
        <v>0</v>
      </c>
      <c r="AV253">
        <f>+Casos_PN_CORR[[#This Row],[21-abr]]-Casos_PN_CORR[[#This Row],[20-abr]]</f>
        <v>0</v>
      </c>
      <c r="AW253">
        <f>+Casos_PN_CORR[[#This Row],[22-abr]]-Casos_PN_CORR[[#This Row],[21-abr]]</f>
        <v>0</v>
      </c>
      <c r="AX253">
        <f>+Casos_PN_CORR[[#This Row],[23-abr]]-Casos_PN_CORR[[#This Row],[22-abr]]</f>
        <v>0</v>
      </c>
      <c r="AY253">
        <f>+Casos_PN_CORR[[#This Row],[24-abr]]-Casos_PN_CORR[[#This Row],[23-abr]]</f>
        <v>0</v>
      </c>
      <c r="AZ253">
        <f>+Casos_PN_CORR[[#This Row],[25-abr]]-Casos_PN_CORR[[#This Row],[24-abr]]</f>
        <v>0</v>
      </c>
      <c r="BA253">
        <f>+Casos_PN_CORR[[#This Row],[26-abr]]-Casos_PN_CORR[[#This Row],[25-abr]]</f>
        <v>0</v>
      </c>
      <c r="BB253">
        <f>+Casos_PN_CORR[[#This Row],[27-abr]]-Casos_PN_CORR[[#This Row],[26-abr]]</f>
        <v>0</v>
      </c>
      <c r="BC253">
        <f>+Casos_PN_CORR[[#This Row],[28-abr]]-Casos_PN_CORR[[#This Row],[27-abr]]</f>
        <v>0</v>
      </c>
      <c r="BD253">
        <f>+Casos_PN_CORR[[#This Row],[29-abr]]-Casos_PN_CORR[[#This Row],[28-abr]]</f>
        <v>0</v>
      </c>
      <c r="BE253">
        <f>+Casos_PN_CORR[[#This Row],[30-abr]]-Casos_PN_CORR[[#This Row],[29-abr]]</f>
        <v>0</v>
      </c>
      <c r="BF253">
        <f>+Casos_PN_CORR[[#This Row],[1-may]]-Casos_PN_CORR[[#This Row],[30-abr]]</f>
        <v>0</v>
      </c>
      <c r="BG253">
        <f>+Casos_PN_CORR[[#This Row],[2-may]]-Casos_PN_CORR[[#This Row],[1-may]]</f>
        <v>0</v>
      </c>
      <c r="BH253">
        <f>+Casos_PN_CORR[[#This Row],[3-may]]-Casos_PN_CORR[[#This Row],[2-may]]</f>
        <v>0</v>
      </c>
      <c r="BI253">
        <f>+Casos_PN_CORR[[#This Row],[4-may]]-Casos_PN_CORR[[#This Row],[3-may]]</f>
        <v>0</v>
      </c>
      <c r="BJ253">
        <f>+Casos_PN_CORR[[#This Row],[5-may]]-Casos_PN_CORR[[#This Row],[4-may]]</f>
        <v>0</v>
      </c>
      <c r="BK253">
        <f>+Casos_PN_CORR[[#This Row],[6-may]]-Casos_PN_CORR[[#This Row],[5-may]]</f>
        <v>0</v>
      </c>
      <c r="BL253">
        <f>+Casos_PN_CORR[[#This Row],[7-may]]-Casos_PN_CORR[[#This Row],[6-may]]</f>
        <v>0</v>
      </c>
      <c r="BM253">
        <f>+Casos_PN_CORR[[#This Row],[8-may]]-Casos_PN_CORR[[#This Row],[7-may]]</f>
        <v>0</v>
      </c>
      <c r="BN253">
        <f>+Casos_PN_CORR[[#This Row],[9-may]]-Casos_PN_CORR[[#This Row],[8-may]]</f>
        <v>0</v>
      </c>
      <c r="BO253">
        <f>+Casos_PN_CORR[[#This Row],[10-may]]-Casos_PN_CORR[[#This Row],[9-may]]</f>
        <v>0</v>
      </c>
      <c r="BP253">
        <f>+Casos_PN_CORR[[#This Row],[11-may]]-Casos_PN_CORR[[#This Row],[10-may]]</f>
        <v>0</v>
      </c>
      <c r="BQ253">
        <f>+Casos_PN_CORR[[#This Row],[12-may]]-Casos_PN_CORR[[#This Row],[11-may]]</f>
        <v>0</v>
      </c>
      <c r="BR253">
        <f>+Casos_PN_CORR[[#This Row],[13-may]]-Casos_PN_CORR[[#This Row],[12-may]]</f>
        <v>0</v>
      </c>
      <c r="BS253">
        <f>+Casos_PN_CORR[[#This Row],[14-may]]-Casos_PN_CORR[[#This Row],[13-may]]</f>
        <v>0</v>
      </c>
      <c r="BT253">
        <f>+Casos_PN_CORR[[#This Row],[15-may]]-Casos_PN_CORR[[#This Row],[14-may]]</f>
        <v>0</v>
      </c>
      <c r="BU253">
        <f>+Casos_PN_CORR[[#This Row],[16-may]]-Casos_PN_CORR[[#This Row],[15-may]]</f>
        <v>0</v>
      </c>
      <c r="BV253">
        <f>+Casos_PN_CORR[[#This Row],[17-may]]-Casos_PN_CORR[[#This Row],[16-may]]</f>
        <v>0</v>
      </c>
      <c r="BW253">
        <f>+Casos_PN_CORR[[#This Row],[18-may]]-Casos_PN_CORR[[#This Row],[17-may]]</f>
        <v>0</v>
      </c>
      <c r="BX253">
        <f>+Casos_PN_CORR[[#This Row],[19-may]]-Casos_PN_CORR[[#This Row],[18-may]]</f>
        <v>0</v>
      </c>
      <c r="BY253">
        <f>+Casos_PN_CORR[[#This Row],[20-may]]-Casos_PN_CORR[[#This Row],[19-may]]</f>
        <v>0</v>
      </c>
      <c r="BZ253">
        <f>+Casos_PN_CORR[[#This Row],[21-may]]-Casos_PN_CORR[[#This Row],[20-may]]</f>
        <v>0</v>
      </c>
      <c r="CA253">
        <f>+Casos_PN_CORR[[#This Row],[22-may]]-Casos_PN_CORR[[#This Row],[21-may]]</f>
        <v>0</v>
      </c>
      <c r="CB253">
        <f>+Casos_PN_CORR[[#This Row],[23-may]]-Casos_PN_CORR[[#This Row],[22-may]]</f>
        <v>0</v>
      </c>
      <c r="CC253">
        <f>+Casos_PN_CORR[[#This Row],[24-may]]-Casos_PN_CORR[[#This Row],[23-may]]</f>
        <v>0</v>
      </c>
      <c r="CD253">
        <f>+Casos_PN_CORR[[#This Row],[25-may]]-Casos_PN_CORR[[#This Row],[24-may]]</f>
        <v>0</v>
      </c>
      <c r="CE253">
        <f>+Casos_PN_CORR[[#This Row],[26-may]]-Casos_PN_CORR[[#This Row],[25-may]]</f>
        <v>0</v>
      </c>
      <c r="CF253">
        <f>+Casos_PN_CORR[[#This Row],[27-may]]-Casos_PN_CORR[[#This Row],[26-may]]</f>
        <v>0</v>
      </c>
      <c r="CG253">
        <f>+Casos_PN_CORR[[#This Row],[28-may]]-Casos_PN_CORR[[#This Row],[27-may]]</f>
        <v>0</v>
      </c>
      <c r="CH253">
        <f>+Casos_PN_CORR[[#This Row],[29-may]]-Casos_PN_CORR[[#This Row],[28-may]]</f>
        <v>0</v>
      </c>
      <c r="CI253">
        <f>+Casos_PN_CORR[[#This Row],[30-may]]-Casos_PN_CORR[[#This Row],[29-may]]</f>
        <v>0</v>
      </c>
      <c r="CJ253">
        <f>+Casos_PN_CORR[[#This Row],[31-may]]-Casos_PN_CORR[[#This Row],[30-may]]</f>
        <v>0</v>
      </c>
      <c r="CK253">
        <f>+Casos_PN_CORR[[#This Row],[1-jun]]-Casos_PN_CORR[[#This Row],[31-may]]</f>
        <v>0</v>
      </c>
      <c r="CL253">
        <f>+Casos_PN_CORR[[#This Row],[2-jun]]-Casos_PN_CORR[[#This Row],[1-jun]]</f>
        <v>0</v>
      </c>
      <c r="CM253">
        <f>+Casos_PN_CORR[[#This Row],[3-jun]]-Casos_PN_CORR[[#This Row],[2-jun]]</f>
        <v>0</v>
      </c>
      <c r="CN253">
        <f>+Casos_PN_CORR[[#This Row],[4-jun]]-Casos_PN_CORR[[#This Row],[3-jun]]</f>
        <v>0</v>
      </c>
      <c r="CO253">
        <f>+Casos_PN_CORR[[#This Row],[5-jun]]-Casos_PN_CORR[[#This Row],[4-jun]]</f>
        <v>14</v>
      </c>
      <c r="CP253">
        <f>+Casos_PN_CORR[[#This Row],[6-jun]]-Casos_PN_CORR[[#This Row],[5-jun]]</f>
        <v>0</v>
      </c>
    </row>
    <row r="254" spans="1:94">
      <c r="A254">
        <v>70707</v>
      </c>
      <c r="B254" s="2" t="s">
        <v>102</v>
      </c>
      <c r="C254" s="2" t="s">
        <v>129</v>
      </c>
      <c r="D254" s="2" t="s">
        <v>408</v>
      </c>
      <c r="E254" s="4">
        <f t="shared" si="3"/>
        <v>0</v>
      </c>
      <c r="F254">
        <f>+Casos_PN_CORR[[#This Row],[10-mar]]</f>
        <v>0</v>
      </c>
      <c r="G254">
        <f>+Casos_PN_CORR[[#This Row],[11-mar]]-Casos_PN_CORR[[#This Row],[10-mar]]</f>
        <v>0</v>
      </c>
      <c r="H254">
        <f>+Casos_PN_CORR[[#This Row],[12-mar]]-Casos_PN_CORR[[#This Row],[11-mar]]</f>
        <v>0</v>
      </c>
      <c r="I254">
        <f>+Casos_PN_CORR[[#This Row],[13-mar]]-Casos_PN_CORR[[#This Row],[12-mar]]</f>
        <v>0</v>
      </c>
      <c r="J254">
        <f>+Casos_PN_CORR[[#This Row],[14-mar]]-Casos_PN_CORR[[#This Row],[13-mar]]</f>
        <v>0</v>
      </c>
      <c r="K254">
        <f>+Casos_PN_CORR[[#This Row],[15-mar]]-Casos_PN_CORR[[#This Row],[14-mar]]</f>
        <v>0</v>
      </c>
      <c r="L254">
        <f>+Casos_PN_CORR[[#This Row],[16-mar]]-Casos_PN_CORR[[#This Row],[15-mar]]</f>
        <v>0</v>
      </c>
      <c r="M254">
        <f>+Casos_PN_CORR[[#This Row],[17-mar]]-Casos_PN_CORR[[#This Row],[16-mar]]</f>
        <v>0</v>
      </c>
      <c r="N254">
        <f>+Casos_PN_CORR[[#This Row],[18-mar]]-Casos_PN_CORR[[#This Row],[17-mar]]</f>
        <v>0</v>
      </c>
      <c r="O254">
        <f>+Casos_PN_CORR[[#This Row],[19-mar]]-Casos_PN_CORR[[#This Row],[18-mar]]</f>
        <v>0</v>
      </c>
      <c r="P254">
        <f>+Casos_PN_CORR[[#This Row],[20-mar]]-Casos_PN_CORR[[#This Row],[19-mar]]</f>
        <v>0</v>
      </c>
      <c r="Q254">
        <f>+Casos_PN_CORR[[#This Row],[21-mar]]-Casos_PN_CORR[[#This Row],[20-mar]]</f>
        <v>0</v>
      </c>
      <c r="R254">
        <f>+Casos_PN_CORR[[#This Row],[22-mar]]-Casos_PN_CORR[[#This Row],[21-mar]]</f>
        <v>0</v>
      </c>
      <c r="S254">
        <f>+Casos_PN_CORR[[#This Row],[23-mar]]-Casos_PN_CORR[[#This Row],[22-mar]]</f>
        <v>0</v>
      </c>
      <c r="T254">
        <f>+Casos_PN_CORR[[#This Row],[24-mar]]-Casos_PN_CORR[[#This Row],[23-mar]]</f>
        <v>0</v>
      </c>
      <c r="U254">
        <f>+Casos_PN_CORR[[#This Row],[25-mar]]-Casos_PN_CORR[[#This Row],[24-mar]]</f>
        <v>0</v>
      </c>
      <c r="V254">
        <f>+Casos_PN_CORR[[#This Row],[26-mar]]-Casos_PN_CORR[[#This Row],[25-mar]]</f>
        <v>0</v>
      </c>
      <c r="W254">
        <f>+Casos_PN_CORR[[#This Row],[27-mar]]-Casos_PN_CORR[[#This Row],[26-mar]]</f>
        <v>0</v>
      </c>
      <c r="X254">
        <f>+Casos_PN_CORR[[#This Row],[28-mar]]-Casos_PN_CORR[[#This Row],[27-mar]]</f>
        <v>0</v>
      </c>
      <c r="Y254">
        <f>+Casos_PN_CORR[[#This Row],[29-mar]]-Casos_PN_CORR[[#This Row],[28-mar]]</f>
        <v>0</v>
      </c>
      <c r="Z254">
        <f>+Casos_PN_CORR[[#This Row],[30-mar]]-Casos_PN_CORR[[#This Row],[29-mar]]</f>
        <v>0</v>
      </c>
      <c r="AA254">
        <f>+Casos_PN_CORR[[#This Row],[31-mar]]-Casos_PN_CORR[[#This Row],[30-mar]]</f>
        <v>0</v>
      </c>
      <c r="AB254">
        <f>+Casos_PN_CORR[[#This Row],[1-abr]]-Casos_PN_CORR[[#This Row],[31-mar]]</f>
        <v>0</v>
      </c>
      <c r="AC254">
        <f>+Casos_PN_CORR[[#This Row],[2-abr]]-Casos_PN_CORR[[#This Row],[1-abr]]</f>
        <v>0</v>
      </c>
      <c r="AD254">
        <f>+Casos_PN_CORR[[#This Row],[3-abr]]-Casos_PN_CORR[[#This Row],[2-abr]]</f>
        <v>0</v>
      </c>
      <c r="AE254">
        <f>+Casos_PN_CORR[[#This Row],[4-abr]]-Casos_PN_CORR[[#This Row],[3-abr]]</f>
        <v>0</v>
      </c>
      <c r="AF254">
        <f>+Casos_PN_CORR[[#This Row],[5-abr]]-Casos_PN_CORR[[#This Row],[4-abr]]</f>
        <v>0</v>
      </c>
      <c r="AG254">
        <f>+Casos_PN_CORR[[#This Row],[6-abr]]-Casos_PN_CORR[[#This Row],[5-abr]]</f>
        <v>0</v>
      </c>
      <c r="AH254">
        <f>+Casos_PN_CORR[[#This Row],[7-abr]]-Casos_PN_CORR[[#This Row],[6-abr]]</f>
        <v>0</v>
      </c>
      <c r="AI254">
        <f>+Casos_PN_CORR[[#This Row],[8-abr]]-Casos_PN_CORR[[#This Row],[7-abr]]</f>
        <v>0</v>
      </c>
      <c r="AJ254">
        <f>+Casos_PN_CORR[[#This Row],[9-abr]]-Casos_PN_CORR[[#This Row],[8-abr]]</f>
        <v>0</v>
      </c>
      <c r="AK254">
        <f>+Casos_PN_CORR[[#This Row],[10-abr]]-Casos_PN_CORR[[#This Row],[9-abr]]</f>
        <v>0</v>
      </c>
      <c r="AL254">
        <f>+Casos_PN_CORR[[#This Row],[11-abr]]-Casos_PN_CORR[[#This Row],[10-abr]]</f>
        <v>0</v>
      </c>
      <c r="AM254">
        <f>+Casos_PN_CORR[[#This Row],[12-abr]]-Casos_PN_CORR[[#This Row],[11-abr]]</f>
        <v>0</v>
      </c>
      <c r="AN254">
        <f>+Casos_PN_CORR[[#This Row],[13-abr]]-Casos_PN_CORR[[#This Row],[12-abr]]</f>
        <v>0</v>
      </c>
      <c r="AO254">
        <f>+Casos_PN_CORR[[#This Row],[14-abr]]-Casos_PN_CORR[[#This Row],[13-abr]]</f>
        <v>0</v>
      </c>
      <c r="AP254">
        <f>+Casos_PN_CORR[[#This Row],[15-abr]]-Casos_PN_CORR[[#This Row],[14-abr]]</f>
        <v>0</v>
      </c>
      <c r="AQ254">
        <f>+Casos_PN_CORR[[#This Row],[16-abr]]-Casos_PN_CORR[[#This Row],[15-abr]]</f>
        <v>0</v>
      </c>
      <c r="AR254">
        <f>+Casos_PN_CORR[[#This Row],[17-abr]]-Casos_PN_CORR[[#This Row],[16-abr]]</f>
        <v>0</v>
      </c>
      <c r="AS254">
        <f>+Casos_PN_CORR[[#This Row],[18-abr]]-Casos_PN_CORR[[#This Row],[17-abr]]</f>
        <v>0</v>
      </c>
      <c r="AT254">
        <f>+Casos_PN_CORR[[#This Row],[19-abr]]-Casos_PN_CORR[[#This Row],[18-abr]]</f>
        <v>0</v>
      </c>
      <c r="AU254">
        <f>+Casos_PN_CORR[[#This Row],[20-abr]]-Casos_PN_CORR[[#This Row],[19-abr]]</f>
        <v>0</v>
      </c>
      <c r="AV254">
        <f>+Casos_PN_CORR[[#This Row],[21-abr]]-Casos_PN_CORR[[#This Row],[20-abr]]</f>
        <v>0</v>
      </c>
      <c r="AW254">
        <f>+Casos_PN_CORR[[#This Row],[22-abr]]-Casos_PN_CORR[[#This Row],[21-abr]]</f>
        <v>0</v>
      </c>
      <c r="AX254">
        <f>+Casos_PN_CORR[[#This Row],[23-abr]]-Casos_PN_CORR[[#This Row],[22-abr]]</f>
        <v>0</v>
      </c>
      <c r="AY254">
        <f>+Casos_PN_CORR[[#This Row],[24-abr]]-Casos_PN_CORR[[#This Row],[23-abr]]</f>
        <v>0</v>
      </c>
      <c r="AZ254">
        <f>+Casos_PN_CORR[[#This Row],[25-abr]]-Casos_PN_CORR[[#This Row],[24-abr]]</f>
        <v>0</v>
      </c>
      <c r="BA254">
        <f>+Casos_PN_CORR[[#This Row],[26-abr]]-Casos_PN_CORR[[#This Row],[25-abr]]</f>
        <v>0</v>
      </c>
      <c r="BB254">
        <f>+Casos_PN_CORR[[#This Row],[27-abr]]-Casos_PN_CORR[[#This Row],[26-abr]]</f>
        <v>0</v>
      </c>
      <c r="BC254">
        <f>+Casos_PN_CORR[[#This Row],[28-abr]]-Casos_PN_CORR[[#This Row],[27-abr]]</f>
        <v>0</v>
      </c>
      <c r="BD254">
        <f>+Casos_PN_CORR[[#This Row],[29-abr]]-Casos_PN_CORR[[#This Row],[28-abr]]</f>
        <v>0</v>
      </c>
      <c r="BE254">
        <f>+Casos_PN_CORR[[#This Row],[30-abr]]-Casos_PN_CORR[[#This Row],[29-abr]]</f>
        <v>0</v>
      </c>
      <c r="BF254">
        <f>+Casos_PN_CORR[[#This Row],[1-may]]-Casos_PN_CORR[[#This Row],[30-abr]]</f>
        <v>0</v>
      </c>
      <c r="BG254">
        <f>+Casos_PN_CORR[[#This Row],[2-may]]-Casos_PN_CORR[[#This Row],[1-may]]</f>
        <v>0</v>
      </c>
      <c r="BH254">
        <f>+Casos_PN_CORR[[#This Row],[3-may]]-Casos_PN_CORR[[#This Row],[2-may]]</f>
        <v>0</v>
      </c>
      <c r="BI254">
        <f>+Casos_PN_CORR[[#This Row],[4-may]]-Casos_PN_CORR[[#This Row],[3-may]]</f>
        <v>0</v>
      </c>
      <c r="BJ254">
        <f>+Casos_PN_CORR[[#This Row],[5-may]]-Casos_PN_CORR[[#This Row],[4-may]]</f>
        <v>0</v>
      </c>
      <c r="BK254">
        <f>+Casos_PN_CORR[[#This Row],[6-may]]-Casos_PN_CORR[[#This Row],[5-may]]</f>
        <v>0</v>
      </c>
      <c r="BL254">
        <f>+Casos_PN_CORR[[#This Row],[7-may]]-Casos_PN_CORR[[#This Row],[6-may]]</f>
        <v>0</v>
      </c>
      <c r="BM254">
        <f>+Casos_PN_CORR[[#This Row],[8-may]]-Casos_PN_CORR[[#This Row],[7-may]]</f>
        <v>0</v>
      </c>
      <c r="BN254">
        <f>+Casos_PN_CORR[[#This Row],[9-may]]-Casos_PN_CORR[[#This Row],[8-may]]</f>
        <v>0</v>
      </c>
      <c r="BO254">
        <f>+Casos_PN_CORR[[#This Row],[10-may]]-Casos_PN_CORR[[#This Row],[9-may]]</f>
        <v>0</v>
      </c>
      <c r="BP254">
        <f>+Casos_PN_CORR[[#This Row],[11-may]]-Casos_PN_CORR[[#This Row],[10-may]]</f>
        <v>0</v>
      </c>
      <c r="BQ254">
        <f>+Casos_PN_CORR[[#This Row],[12-may]]-Casos_PN_CORR[[#This Row],[11-may]]</f>
        <v>0</v>
      </c>
      <c r="BR254">
        <f>+Casos_PN_CORR[[#This Row],[13-may]]-Casos_PN_CORR[[#This Row],[12-may]]</f>
        <v>0</v>
      </c>
      <c r="BS254">
        <f>+Casos_PN_CORR[[#This Row],[14-may]]-Casos_PN_CORR[[#This Row],[13-may]]</f>
        <v>0</v>
      </c>
      <c r="BT254">
        <f>+Casos_PN_CORR[[#This Row],[15-may]]-Casos_PN_CORR[[#This Row],[14-may]]</f>
        <v>0</v>
      </c>
      <c r="BU254">
        <f>+Casos_PN_CORR[[#This Row],[16-may]]-Casos_PN_CORR[[#This Row],[15-may]]</f>
        <v>0</v>
      </c>
      <c r="BV254">
        <f>+Casos_PN_CORR[[#This Row],[17-may]]-Casos_PN_CORR[[#This Row],[16-may]]</f>
        <v>0</v>
      </c>
      <c r="BW254">
        <f>+Casos_PN_CORR[[#This Row],[18-may]]-Casos_PN_CORR[[#This Row],[17-may]]</f>
        <v>0</v>
      </c>
      <c r="BX254">
        <f>+Casos_PN_CORR[[#This Row],[19-may]]-Casos_PN_CORR[[#This Row],[18-may]]</f>
        <v>0</v>
      </c>
      <c r="BY254">
        <f>+Casos_PN_CORR[[#This Row],[20-may]]-Casos_PN_CORR[[#This Row],[19-may]]</f>
        <v>0</v>
      </c>
      <c r="BZ254">
        <f>+Casos_PN_CORR[[#This Row],[21-may]]-Casos_PN_CORR[[#This Row],[20-may]]</f>
        <v>0</v>
      </c>
      <c r="CA254">
        <f>+Casos_PN_CORR[[#This Row],[22-may]]-Casos_PN_CORR[[#This Row],[21-may]]</f>
        <v>0</v>
      </c>
      <c r="CB254">
        <f>+Casos_PN_CORR[[#This Row],[23-may]]-Casos_PN_CORR[[#This Row],[22-may]]</f>
        <v>0</v>
      </c>
      <c r="CC254">
        <f>+Casos_PN_CORR[[#This Row],[24-may]]-Casos_PN_CORR[[#This Row],[23-may]]</f>
        <v>0</v>
      </c>
      <c r="CD254">
        <f>+Casos_PN_CORR[[#This Row],[25-may]]-Casos_PN_CORR[[#This Row],[24-may]]</f>
        <v>0</v>
      </c>
      <c r="CE254">
        <f>+Casos_PN_CORR[[#This Row],[26-may]]-Casos_PN_CORR[[#This Row],[25-may]]</f>
        <v>0</v>
      </c>
      <c r="CF254">
        <f>+Casos_PN_CORR[[#This Row],[27-may]]-Casos_PN_CORR[[#This Row],[26-may]]</f>
        <v>0</v>
      </c>
      <c r="CG254">
        <f>+Casos_PN_CORR[[#This Row],[28-may]]-Casos_PN_CORR[[#This Row],[27-may]]</f>
        <v>0</v>
      </c>
      <c r="CH254">
        <f>+Casos_PN_CORR[[#This Row],[29-may]]-Casos_PN_CORR[[#This Row],[28-may]]</f>
        <v>0</v>
      </c>
      <c r="CI254">
        <f>+Casos_PN_CORR[[#This Row],[30-may]]-Casos_PN_CORR[[#This Row],[29-may]]</f>
        <v>0</v>
      </c>
      <c r="CJ254">
        <f>+Casos_PN_CORR[[#This Row],[31-may]]-Casos_PN_CORR[[#This Row],[30-may]]</f>
        <v>0</v>
      </c>
      <c r="CK254">
        <f>+Casos_PN_CORR[[#This Row],[1-jun]]-Casos_PN_CORR[[#This Row],[31-may]]</f>
        <v>0</v>
      </c>
      <c r="CL254">
        <f>+Casos_PN_CORR[[#This Row],[2-jun]]-Casos_PN_CORR[[#This Row],[1-jun]]</f>
        <v>0</v>
      </c>
      <c r="CM254">
        <f>+Casos_PN_CORR[[#This Row],[3-jun]]-Casos_PN_CORR[[#This Row],[2-jun]]</f>
        <v>0</v>
      </c>
      <c r="CN254">
        <f>+Casos_PN_CORR[[#This Row],[4-jun]]-Casos_PN_CORR[[#This Row],[3-jun]]</f>
        <v>0</v>
      </c>
      <c r="CO254">
        <f>+Casos_PN_CORR[[#This Row],[5-jun]]-Casos_PN_CORR[[#This Row],[4-jun]]</f>
        <v>0</v>
      </c>
      <c r="CP254">
        <f>+Casos_PN_CORR[[#This Row],[6-jun]]-Casos_PN_CORR[[#This Row],[5-jun]]</f>
        <v>0</v>
      </c>
    </row>
    <row r="255" spans="1:94">
      <c r="A255">
        <v>50104</v>
      </c>
      <c r="B255" s="2" t="s">
        <v>107</v>
      </c>
      <c r="C255" s="2" t="s">
        <v>228</v>
      </c>
      <c r="D255" s="2" t="s">
        <v>409</v>
      </c>
      <c r="E255" s="4">
        <f t="shared" si="3"/>
        <v>0</v>
      </c>
      <c r="F255">
        <f>+Casos_PN_CORR[[#This Row],[10-mar]]</f>
        <v>0</v>
      </c>
      <c r="G255">
        <f>+Casos_PN_CORR[[#This Row],[11-mar]]-Casos_PN_CORR[[#This Row],[10-mar]]</f>
        <v>0</v>
      </c>
      <c r="H255">
        <f>+Casos_PN_CORR[[#This Row],[12-mar]]-Casos_PN_CORR[[#This Row],[11-mar]]</f>
        <v>0</v>
      </c>
      <c r="I255">
        <f>+Casos_PN_CORR[[#This Row],[13-mar]]-Casos_PN_CORR[[#This Row],[12-mar]]</f>
        <v>0</v>
      </c>
      <c r="J255">
        <f>+Casos_PN_CORR[[#This Row],[14-mar]]-Casos_PN_CORR[[#This Row],[13-mar]]</f>
        <v>0</v>
      </c>
      <c r="K255">
        <f>+Casos_PN_CORR[[#This Row],[15-mar]]-Casos_PN_CORR[[#This Row],[14-mar]]</f>
        <v>0</v>
      </c>
      <c r="L255">
        <f>+Casos_PN_CORR[[#This Row],[16-mar]]-Casos_PN_CORR[[#This Row],[15-mar]]</f>
        <v>0</v>
      </c>
      <c r="M255">
        <f>+Casos_PN_CORR[[#This Row],[17-mar]]-Casos_PN_CORR[[#This Row],[16-mar]]</f>
        <v>0</v>
      </c>
      <c r="N255">
        <f>+Casos_PN_CORR[[#This Row],[18-mar]]-Casos_PN_CORR[[#This Row],[17-mar]]</f>
        <v>0</v>
      </c>
      <c r="O255">
        <f>+Casos_PN_CORR[[#This Row],[19-mar]]-Casos_PN_CORR[[#This Row],[18-mar]]</f>
        <v>0</v>
      </c>
      <c r="P255">
        <f>+Casos_PN_CORR[[#This Row],[20-mar]]-Casos_PN_CORR[[#This Row],[19-mar]]</f>
        <v>0</v>
      </c>
      <c r="Q255">
        <f>+Casos_PN_CORR[[#This Row],[21-mar]]-Casos_PN_CORR[[#This Row],[20-mar]]</f>
        <v>0</v>
      </c>
      <c r="R255">
        <f>+Casos_PN_CORR[[#This Row],[22-mar]]-Casos_PN_CORR[[#This Row],[21-mar]]</f>
        <v>0</v>
      </c>
      <c r="S255">
        <f>+Casos_PN_CORR[[#This Row],[23-mar]]-Casos_PN_CORR[[#This Row],[22-mar]]</f>
        <v>0</v>
      </c>
      <c r="T255">
        <f>+Casos_PN_CORR[[#This Row],[24-mar]]-Casos_PN_CORR[[#This Row],[23-mar]]</f>
        <v>0</v>
      </c>
      <c r="U255">
        <f>+Casos_PN_CORR[[#This Row],[25-mar]]-Casos_PN_CORR[[#This Row],[24-mar]]</f>
        <v>0</v>
      </c>
      <c r="V255">
        <f>+Casos_PN_CORR[[#This Row],[26-mar]]-Casos_PN_CORR[[#This Row],[25-mar]]</f>
        <v>0</v>
      </c>
      <c r="W255">
        <f>+Casos_PN_CORR[[#This Row],[27-mar]]-Casos_PN_CORR[[#This Row],[26-mar]]</f>
        <v>0</v>
      </c>
      <c r="X255">
        <f>+Casos_PN_CORR[[#This Row],[28-mar]]-Casos_PN_CORR[[#This Row],[27-mar]]</f>
        <v>0</v>
      </c>
      <c r="Y255">
        <f>+Casos_PN_CORR[[#This Row],[29-mar]]-Casos_PN_CORR[[#This Row],[28-mar]]</f>
        <v>0</v>
      </c>
      <c r="Z255">
        <f>+Casos_PN_CORR[[#This Row],[30-mar]]-Casos_PN_CORR[[#This Row],[29-mar]]</f>
        <v>0</v>
      </c>
      <c r="AA255">
        <f>+Casos_PN_CORR[[#This Row],[31-mar]]-Casos_PN_CORR[[#This Row],[30-mar]]</f>
        <v>0</v>
      </c>
      <c r="AB255">
        <f>+Casos_PN_CORR[[#This Row],[1-abr]]-Casos_PN_CORR[[#This Row],[31-mar]]</f>
        <v>0</v>
      </c>
      <c r="AC255">
        <f>+Casos_PN_CORR[[#This Row],[2-abr]]-Casos_PN_CORR[[#This Row],[1-abr]]</f>
        <v>0</v>
      </c>
      <c r="AD255">
        <f>+Casos_PN_CORR[[#This Row],[3-abr]]-Casos_PN_CORR[[#This Row],[2-abr]]</f>
        <v>0</v>
      </c>
      <c r="AE255">
        <f>+Casos_PN_CORR[[#This Row],[4-abr]]-Casos_PN_CORR[[#This Row],[3-abr]]</f>
        <v>0</v>
      </c>
      <c r="AF255">
        <f>+Casos_PN_CORR[[#This Row],[5-abr]]-Casos_PN_CORR[[#This Row],[4-abr]]</f>
        <v>0</v>
      </c>
      <c r="AG255">
        <f>+Casos_PN_CORR[[#This Row],[6-abr]]-Casos_PN_CORR[[#This Row],[5-abr]]</f>
        <v>0</v>
      </c>
      <c r="AH255">
        <f>+Casos_PN_CORR[[#This Row],[7-abr]]-Casos_PN_CORR[[#This Row],[6-abr]]</f>
        <v>0</v>
      </c>
      <c r="AI255">
        <f>+Casos_PN_CORR[[#This Row],[8-abr]]-Casos_PN_CORR[[#This Row],[7-abr]]</f>
        <v>0</v>
      </c>
      <c r="AJ255">
        <f>+Casos_PN_CORR[[#This Row],[9-abr]]-Casos_PN_CORR[[#This Row],[8-abr]]</f>
        <v>0</v>
      </c>
      <c r="AK255">
        <f>+Casos_PN_CORR[[#This Row],[10-abr]]-Casos_PN_CORR[[#This Row],[9-abr]]</f>
        <v>0</v>
      </c>
      <c r="AL255">
        <f>+Casos_PN_CORR[[#This Row],[11-abr]]-Casos_PN_CORR[[#This Row],[10-abr]]</f>
        <v>0</v>
      </c>
      <c r="AM255">
        <f>+Casos_PN_CORR[[#This Row],[12-abr]]-Casos_PN_CORR[[#This Row],[11-abr]]</f>
        <v>0</v>
      </c>
      <c r="AN255">
        <f>+Casos_PN_CORR[[#This Row],[13-abr]]-Casos_PN_CORR[[#This Row],[12-abr]]</f>
        <v>0</v>
      </c>
      <c r="AO255">
        <f>+Casos_PN_CORR[[#This Row],[14-abr]]-Casos_PN_CORR[[#This Row],[13-abr]]</f>
        <v>0</v>
      </c>
      <c r="AP255">
        <f>+Casos_PN_CORR[[#This Row],[15-abr]]-Casos_PN_CORR[[#This Row],[14-abr]]</f>
        <v>0</v>
      </c>
      <c r="AQ255">
        <f>+Casos_PN_CORR[[#This Row],[16-abr]]-Casos_PN_CORR[[#This Row],[15-abr]]</f>
        <v>0</v>
      </c>
      <c r="AR255">
        <f>+Casos_PN_CORR[[#This Row],[17-abr]]-Casos_PN_CORR[[#This Row],[16-abr]]</f>
        <v>0</v>
      </c>
      <c r="AS255">
        <f>+Casos_PN_CORR[[#This Row],[18-abr]]-Casos_PN_CORR[[#This Row],[17-abr]]</f>
        <v>0</v>
      </c>
      <c r="AT255">
        <f>+Casos_PN_CORR[[#This Row],[19-abr]]-Casos_PN_CORR[[#This Row],[18-abr]]</f>
        <v>0</v>
      </c>
      <c r="AU255">
        <f>+Casos_PN_CORR[[#This Row],[20-abr]]-Casos_PN_CORR[[#This Row],[19-abr]]</f>
        <v>0</v>
      </c>
      <c r="AV255">
        <f>+Casos_PN_CORR[[#This Row],[21-abr]]-Casos_PN_CORR[[#This Row],[20-abr]]</f>
        <v>0</v>
      </c>
      <c r="AW255">
        <f>+Casos_PN_CORR[[#This Row],[22-abr]]-Casos_PN_CORR[[#This Row],[21-abr]]</f>
        <v>0</v>
      </c>
      <c r="AX255">
        <f>+Casos_PN_CORR[[#This Row],[23-abr]]-Casos_PN_CORR[[#This Row],[22-abr]]</f>
        <v>0</v>
      </c>
      <c r="AY255">
        <f>+Casos_PN_CORR[[#This Row],[24-abr]]-Casos_PN_CORR[[#This Row],[23-abr]]</f>
        <v>0</v>
      </c>
      <c r="AZ255">
        <f>+Casos_PN_CORR[[#This Row],[25-abr]]-Casos_PN_CORR[[#This Row],[24-abr]]</f>
        <v>0</v>
      </c>
      <c r="BA255">
        <f>+Casos_PN_CORR[[#This Row],[26-abr]]-Casos_PN_CORR[[#This Row],[25-abr]]</f>
        <v>0</v>
      </c>
      <c r="BB255">
        <f>+Casos_PN_CORR[[#This Row],[27-abr]]-Casos_PN_CORR[[#This Row],[26-abr]]</f>
        <v>0</v>
      </c>
      <c r="BC255">
        <f>+Casos_PN_CORR[[#This Row],[28-abr]]-Casos_PN_CORR[[#This Row],[27-abr]]</f>
        <v>0</v>
      </c>
      <c r="BD255">
        <f>+Casos_PN_CORR[[#This Row],[29-abr]]-Casos_PN_CORR[[#This Row],[28-abr]]</f>
        <v>0</v>
      </c>
      <c r="BE255">
        <f>+Casos_PN_CORR[[#This Row],[30-abr]]-Casos_PN_CORR[[#This Row],[29-abr]]</f>
        <v>0</v>
      </c>
      <c r="BF255">
        <f>+Casos_PN_CORR[[#This Row],[1-may]]-Casos_PN_CORR[[#This Row],[30-abr]]</f>
        <v>0</v>
      </c>
      <c r="BG255">
        <f>+Casos_PN_CORR[[#This Row],[2-may]]-Casos_PN_CORR[[#This Row],[1-may]]</f>
        <v>0</v>
      </c>
      <c r="BH255">
        <f>+Casos_PN_CORR[[#This Row],[3-may]]-Casos_PN_CORR[[#This Row],[2-may]]</f>
        <v>0</v>
      </c>
      <c r="BI255">
        <f>+Casos_PN_CORR[[#This Row],[4-may]]-Casos_PN_CORR[[#This Row],[3-may]]</f>
        <v>0</v>
      </c>
      <c r="BJ255">
        <f>+Casos_PN_CORR[[#This Row],[5-may]]-Casos_PN_CORR[[#This Row],[4-may]]</f>
        <v>0</v>
      </c>
      <c r="BK255">
        <f>+Casos_PN_CORR[[#This Row],[6-may]]-Casos_PN_CORR[[#This Row],[5-may]]</f>
        <v>0</v>
      </c>
      <c r="BL255">
        <f>+Casos_PN_CORR[[#This Row],[7-may]]-Casos_PN_CORR[[#This Row],[6-may]]</f>
        <v>0</v>
      </c>
      <c r="BM255">
        <f>+Casos_PN_CORR[[#This Row],[8-may]]-Casos_PN_CORR[[#This Row],[7-may]]</f>
        <v>0</v>
      </c>
      <c r="BN255">
        <f>+Casos_PN_CORR[[#This Row],[9-may]]-Casos_PN_CORR[[#This Row],[8-may]]</f>
        <v>0</v>
      </c>
      <c r="BO255">
        <f>+Casos_PN_CORR[[#This Row],[10-may]]-Casos_PN_CORR[[#This Row],[9-may]]</f>
        <v>0</v>
      </c>
      <c r="BP255">
        <f>+Casos_PN_CORR[[#This Row],[11-may]]-Casos_PN_CORR[[#This Row],[10-may]]</f>
        <v>0</v>
      </c>
      <c r="BQ255">
        <f>+Casos_PN_CORR[[#This Row],[12-may]]-Casos_PN_CORR[[#This Row],[11-may]]</f>
        <v>0</v>
      </c>
      <c r="BR255">
        <f>+Casos_PN_CORR[[#This Row],[13-may]]-Casos_PN_CORR[[#This Row],[12-may]]</f>
        <v>0</v>
      </c>
      <c r="BS255">
        <f>+Casos_PN_CORR[[#This Row],[14-may]]-Casos_PN_CORR[[#This Row],[13-may]]</f>
        <v>0</v>
      </c>
      <c r="BT255">
        <f>+Casos_PN_CORR[[#This Row],[15-may]]-Casos_PN_CORR[[#This Row],[14-may]]</f>
        <v>0</v>
      </c>
      <c r="BU255">
        <f>+Casos_PN_CORR[[#This Row],[16-may]]-Casos_PN_CORR[[#This Row],[15-may]]</f>
        <v>0</v>
      </c>
      <c r="BV255">
        <f>+Casos_PN_CORR[[#This Row],[17-may]]-Casos_PN_CORR[[#This Row],[16-may]]</f>
        <v>0</v>
      </c>
      <c r="BW255">
        <f>+Casos_PN_CORR[[#This Row],[18-may]]-Casos_PN_CORR[[#This Row],[17-may]]</f>
        <v>0</v>
      </c>
      <c r="BX255">
        <f>+Casos_PN_CORR[[#This Row],[19-may]]-Casos_PN_CORR[[#This Row],[18-may]]</f>
        <v>0</v>
      </c>
      <c r="BY255">
        <f>+Casos_PN_CORR[[#This Row],[20-may]]-Casos_PN_CORR[[#This Row],[19-may]]</f>
        <v>0</v>
      </c>
      <c r="BZ255">
        <f>+Casos_PN_CORR[[#This Row],[21-may]]-Casos_PN_CORR[[#This Row],[20-may]]</f>
        <v>0</v>
      </c>
      <c r="CA255">
        <f>+Casos_PN_CORR[[#This Row],[22-may]]-Casos_PN_CORR[[#This Row],[21-may]]</f>
        <v>0</v>
      </c>
      <c r="CB255">
        <f>+Casos_PN_CORR[[#This Row],[23-may]]-Casos_PN_CORR[[#This Row],[22-may]]</f>
        <v>0</v>
      </c>
      <c r="CC255">
        <f>+Casos_PN_CORR[[#This Row],[24-may]]-Casos_PN_CORR[[#This Row],[23-may]]</f>
        <v>0</v>
      </c>
      <c r="CD255">
        <f>+Casos_PN_CORR[[#This Row],[25-may]]-Casos_PN_CORR[[#This Row],[24-may]]</f>
        <v>0</v>
      </c>
      <c r="CE255">
        <f>+Casos_PN_CORR[[#This Row],[26-may]]-Casos_PN_CORR[[#This Row],[25-may]]</f>
        <v>0</v>
      </c>
      <c r="CF255">
        <f>+Casos_PN_CORR[[#This Row],[27-may]]-Casos_PN_CORR[[#This Row],[26-may]]</f>
        <v>0</v>
      </c>
      <c r="CG255">
        <f>+Casos_PN_CORR[[#This Row],[28-may]]-Casos_PN_CORR[[#This Row],[27-may]]</f>
        <v>0</v>
      </c>
      <c r="CH255">
        <f>+Casos_PN_CORR[[#This Row],[29-may]]-Casos_PN_CORR[[#This Row],[28-may]]</f>
        <v>0</v>
      </c>
      <c r="CI255">
        <f>+Casos_PN_CORR[[#This Row],[30-may]]-Casos_PN_CORR[[#This Row],[29-may]]</f>
        <v>0</v>
      </c>
      <c r="CJ255">
        <f>+Casos_PN_CORR[[#This Row],[31-may]]-Casos_PN_CORR[[#This Row],[30-may]]</f>
        <v>0</v>
      </c>
      <c r="CK255">
        <f>+Casos_PN_CORR[[#This Row],[1-jun]]-Casos_PN_CORR[[#This Row],[31-may]]</f>
        <v>0</v>
      </c>
      <c r="CL255">
        <f>+Casos_PN_CORR[[#This Row],[2-jun]]-Casos_PN_CORR[[#This Row],[1-jun]]</f>
        <v>0</v>
      </c>
      <c r="CM255">
        <f>+Casos_PN_CORR[[#This Row],[3-jun]]-Casos_PN_CORR[[#This Row],[2-jun]]</f>
        <v>0</v>
      </c>
      <c r="CN255">
        <f>+Casos_PN_CORR[[#This Row],[4-jun]]-Casos_PN_CORR[[#This Row],[3-jun]]</f>
        <v>0</v>
      </c>
      <c r="CO255">
        <f>+Casos_PN_CORR[[#This Row],[5-jun]]-Casos_PN_CORR[[#This Row],[4-jun]]</f>
        <v>0</v>
      </c>
      <c r="CP255">
        <f>+Casos_PN_CORR[[#This Row],[6-jun]]-Casos_PN_CORR[[#This Row],[5-jun]]</f>
        <v>0</v>
      </c>
    </row>
    <row r="256" spans="1:94">
      <c r="A256">
        <v>90906</v>
      </c>
      <c r="B256" s="2" t="s">
        <v>139</v>
      </c>
      <c r="C256" s="2" t="s">
        <v>108</v>
      </c>
      <c r="D256" s="2" t="s">
        <v>410</v>
      </c>
      <c r="E256" s="4">
        <f t="shared" si="3"/>
        <v>0</v>
      </c>
      <c r="F256">
        <f>+Casos_PN_CORR[[#This Row],[10-mar]]</f>
        <v>0</v>
      </c>
      <c r="G256">
        <f>+Casos_PN_CORR[[#This Row],[11-mar]]-Casos_PN_CORR[[#This Row],[10-mar]]</f>
        <v>0</v>
      </c>
      <c r="H256">
        <f>+Casos_PN_CORR[[#This Row],[12-mar]]-Casos_PN_CORR[[#This Row],[11-mar]]</f>
        <v>0</v>
      </c>
      <c r="I256">
        <f>+Casos_PN_CORR[[#This Row],[13-mar]]-Casos_PN_CORR[[#This Row],[12-mar]]</f>
        <v>0</v>
      </c>
      <c r="J256">
        <f>+Casos_PN_CORR[[#This Row],[14-mar]]-Casos_PN_CORR[[#This Row],[13-mar]]</f>
        <v>0</v>
      </c>
      <c r="K256">
        <f>+Casos_PN_CORR[[#This Row],[15-mar]]-Casos_PN_CORR[[#This Row],[14-mar]]</f>
        <v>0</v>
      </c>
      <c r="L256">
        <f>+Casos_PN_CORR[[#This Row],[16-mar]]-Casos_PN_CORR[[#This Row],[15-mar]]</f>
        <v>0</v>
      </c>
      <c r="M256">
        <f>+Casos_PN_CORR[[#This Row],[17-mar]]-Casos_PN_CORR[[#This Row],[16-mar]]</f>
        <v>0</v>
      </c>
      <c r="N256">
        <f>+Casos_PN_CORR[[#This Row],[18-mar]]-Casos_PN_CORR[[#This Row],[17-mar]]</f>
        <v>0</v>
      </c>
      <c r="O256">
        <f>+Casos_PN_CORR[[#This Row],[19-mar]]-Casos_PN_CORR[[#This Row],[18-mar]]</f>
        <v>0</v>
      </c>
      <c r="P256">
        <f>+Casos_PN_CORR[[#This Row],[20-mar]]-Casos_PN_CORR[[#This Row],[19-mar]]</f>
        <v>0</v>
      </c>
      <c r="Q256">
        <f>+Casos_PN_CORR[[#This Row],[21-mar]]-Casos_PN_CORR[[#This Row],[20-mar]]</f>
        <v>0</v>
      </c>
      <c r="R256">
        <f>+Casos_PN_CORR[[#This Row],[22-mar]]-Casos_PN_CORR[[#This Row],[21-mar]]</f>
        <v>0</v>
      </c>
      <c r="S256">
        <f>+Casos_PN_CORR[[#This Row],[23-mar]]-Casos_PN_CORR[[#This Row],[22-mar]]</f>
        <v>0</v>
      </c>
      <c r="T256">
        <f>+Casos_PN_CORR[[#This Row],[24-mar]]-Casos_PN_CORR[[#This Row],[23-mar]]</f>
        <v>0</v>
      </c>
      <c r="U256">
        <f>+Casos_PN_CORR[[#This Row],[25-mar]]-Casos_PN_CORR[[#This Row],[24-mar]]</f>
        <v>0</v>
      </c>
      <c r="V256">
        <f>+Casos_PN_CORR[[#This Row],[26-mar]]-Casos_PN_CORR[[#This Row],[25-mar]]</f>
        <v>0</v>
      </c>
      <c r="W256">
        <f>+Casos_PN_CORR[[#This Row],[27-mar]]-Casos_PN_CORR[[#This Row],[26-mar]]</f>
        <v>0</v>
      </c>
      <c r="X256">
        <f>+Casos_PN_CORR[[#This Row],[28-mar]]-Casos_PN_CORR[[#This Row],[27-mar]]</f>
        <v>0</v>
      </c>
      <c r="Y256">
        <f>+Casos_PN_CORR[[#This Row],[29-mar]]-Casos_PN_CORR[[#This Row],[28-mar]]</f>
        <v>0</v>
      </c>
      <c r="Z256">
        <f>+Casos_PN_CORR[[#This Row],[30-mar]]-Casos_PN_CORR[[#This Row],[29-mar]]</f>
        <v>0</v>
      </c>
      <c r="AA256">
        <f>+Casos_PN_CORR[[#This Row],[31-mar]]-Casos_PN_CORR[[#This Row],[30-mar]]</f>
        <v>0</v>
      </c>
      <c r="AB256">
        <f>+Casos_PN_CORR[[#This Row],[1-abr]]-Casos_PN_CORR[[#This Row],[31-mar]]</f>
        <v>0</v>
      </c>
      <c r="AC256">
        <f>+Casos_PN_CORR[[#This Row],[2-abr]]-Casos_PN_CORR[[#This Row],[1-abr]]</f>
        <v>0</v>
      </c>
      <c r="AD256">
        <f>+Casos_PN_CORR[[#This Row],[3-abr]]-Casos_PN_CORR[[#This Row],[2-abr]]</f>
        <v>0</v>
      </c>
      <c r="AE256">
        <f>+Casos_PN_CORR[[#This Row],[4-abr]]-Casos_PN_CORR[[#This Row],[3-abr]]</f>
        <v>0</v>
      </c>
      <c r="AF256">
        <f>+Casos_PN_CORR[[#This Row],[5-abr]]-Casos_PN_CORR[[#This Row],[4-abr]]</f>
        <v>0</v>
      </c>
      <c r="AG256">
        <f>+Casos_PN_CORR[[#This Row],[6-abr]]-Casos_PN_CORR[[#This Row],[5-abr]]</f>
        <v>0</v>
      </c>
      <c r="AH256">
        <f>+Casos_PN_CORR[[#This Row],[7-abr]]-Casos_PN_CORR[[#This Row],[6-abr]]</f>
        <v>0</v>
      </c>
      <c r="AI256">
        <f>+Casos_PN_CORR[[#This Row],[8-abr]]-Casos_PN_CORR[[#This Row],[7-abr]]</f>
        <v>0</v>
      </c>
      <c r="AJ256">
        <f>+Casos_PN_CORR[[#This Row],[9-abr]]-Casos_PN_CORR[[#This Row],[8-abr]]</f>
        <v>0</v>
      </c>
      <c r="AK256">
        <f>+Casos_PN_CORR[[#This Row],[10-abr]]-Casos_PN_CORR[[#This Row],[9-abr]]</f>
        <v>0</v>
      </c>
      <c r="AL256">
        <f>+Casos_PN_CORR[[#This Row],[11-abr]]-Casos_PN_CORR[[#This Row],[10-abr]]</f>
        <v>0</v>
      </c>
      <c r="AM256">
        <f>+Casos_PN_CORR[[#This Row],[12-abr]]-Casos_PN_CORR[[#This Row],[11-abr]]</f>
        <v>0</v>
      </c>
      <c r="AN256">
        <f>+Casos_PN_CORR[[#This Row],[13-abr]]-Casos_PN_CORR[[#This Row],[12-abr]]</f>
        <v>0</v>
      </c>
      <c r="AO256">
        <f>+Casos_PN_CORR[[#This Row],[14-abr]]-Casos_PN_CORR[[#This Row],[13-abr]]</f>
        <v>0</v>
      </c>
      <c r="AP256">
        <f>+Casos_PN_CORR[[#This Row],[15-abr]]-Casos_PN_CORR[[#This Row],[14-abr]]</f>
        <v>0</v>
      </c>
      <c r="AQ256">
        <f>+Casos_PN_CORR[[#This Row],[16-abr]]-Casos_PN_CORR[[#This Row],[15-abr]]</f>
        <v>0</v>
      </c>
      <c r="AR256">
        <f>+Casos_PN_CORR[[#This Row],[17-abr]]-Casos_PN_CORR[[#This Row],[16-abr]]</f>
        <v>0</v>
      </c>
      <c r="AS256">
        <f>+Casos_PN_CORR[[#This Row],[18-abr]]-Casos_PN_CORR[[#This Row],[17-abr]]</f>
        <v>0</v>
      </c>
      <c r="AT256">
        <f>+Casos_PN_CORR[[#This Row],[19-abr]]-Casos_PN_CORR[[#This Row],[18-abr]]</f>
        <v>0</v>
      </c>
      <c r="AU256">
        <f>+Casos_PN_CORR[[#This Row],[20-abr]]-Casos_PN_CORR[[#This Row],[19-abr]]</f>
        <v>0</v>
      </c>
      <c r="AV256">
        <f>+Casos_PN_CORR[[#This Row],[21-abr]]-Casos_PN_CORR[[#This Row],[20-abr]]</f>
        <v>0</v>
      </c>
      <c r="AW256">
        <f>+Casos_PN_CORR[[#This Row],[22-abr]]-Casos_PN_CORR[[#This Row],[21-abr]]</f>
        <v>0</v>
      </c>
      <c r="AX256">
        <f>+Casos_PN_CORR[[#This Row],[23-abr]]-Casos_PN_CORR[[#This Row],[22-abr]]</f>
        <v>0</v>
      </c>
      <c r="AY256">
        <f>+Casos_PN_CORR[[#This Row],[24-abr]]-Casos_PN_CORR[[#This Row],[23-abr]]</f>
        <v>0</v>
      </c>
      <c r="AZ256">
        <f>+Casos_PN_CORR[[#This Row],[25-abr]]-Casos_PN_CORR[[#This Row],[24-abr]]</f>
        <v>0</v>
      </c>
      <c r="BA256">
        <f>+Casos_PN_CORR[[#This Row],[26-abr]]-Casos_PN_CORR[[#This Row],[25-abr]]</f>
        <v>0</v>
      </c>
      <c r="BB256">
        <f>+Casos_PN_CORR[[#This Row],[27-abr]]-Casos_PN_CORR[[#This Row],[26-abr]]</f>
        <v>0</v>
      </c>
      <c r="BC256">
        <f>+Casos_PN_CORR[[#This Row],[28-abr]]-Casos_PN_CORR[[#This Row],[27-abr]]</f>
        <v>0</v>
      </c>
      <c r="BD256">
        <f>+Casos_PN_CORR[[#This Row],[29-abr]]-Casos_PN_CORR[[#This Row],[28-abr]]</f>
        <v>0</v>
      </c>
      <c r="BE256">
        <f>+Casos_PN_CORR[[#This Row],[30-abr]]-Casos_PN_CORR[[#This Row],[29-abr]]</f>
        <v>0</v>
      </c>
      <c r="BF256">
        <f>+Casos_PN_CORR[[#This Row],[1-may]]-Casos_PN_CORR[[#This Row],[30-abr]]</f>
        <v>0</v>
      </c>
      <c r="BG256">
        <f>+Casos_PN_CORR[[#This Row],[2-may]]-Casos_PN_CORR[[#This Row],[1-may]]</f>
        <v>0</v>
      </c>
      <c r="BH256">
        <f>+Casos_PN_CORR[[#This Row],[3-may]]-Casos_PN_CORR[[#This Row],[2-may]]</f>
        <v>0</v>
      </c>
      <c r="BI256">
        <f>+Casos_PN_CORR[[#This Row],[4-may]]-Casos_PN_CORR[[#This Row],[3-may]]</f>
        <v>0</v>
      </c>
      <c r="BJ256">
        <f>+Casos_PN_CORR[[#This Row],[5-may]]-Casos_PN_CORR[[#This Row],[4-may]]</f>
        <v>0</v>
      </c>
      <c r="BK256">
        <f>+Casos_PN_CORR[[#This Row],[6-may]]-Casos_PN_CORR[[#This Row],[5-may]]</f>
        <v>0</v>
      </c>
      <c r="BL256">
        <f>+Casos_PN_CORR[[#This Row],[7-may]]-Casos_PN_CORR[[#This Row],[6-may]]</f>
        <v>0</v>
      </c>
      <c r="BM256">
        <f>+Casos_PN_CORR[[#This Row],[8-may]]-Casos_PN_CORR[[#This Row],[7-may]]</f>
        <v>0</v>
      </c>
      <c r="BN256">
        <f>+Casos_PN_CORR[[#This Row],[9-may]]-Casos_PN_CORR[[#This Row],[8-may]]</f>
        <v>0</v>
      </c>
      <c r="BO256">
        <f>+Casos_PN_CORR[[#This Row],[10-may]]-Casos_PN_CORR[[#This Row],[9-may]]</f>
        <v>0</v>
      </c>
      <c r="BP256">
        <f>+Casos_PN_CORR[[#This Row],[11-may]]-Casos_PN_CORR[[#This Row],[10-may]]</f>
        <v>0</v>
      </c>
      <c r="BQ256">
        <f>+Casos_PN_CORR[[#This Row],[12-may]]-Casos_PN_CORR[[#This Row],[11-may]]</f>
        <v>0</v>
      </c>
      <c r="BR256">
        <f>+Casos_PN_CORR[[#This Row],[13-may]]-Casos_PN_CORR[[#This Row],[12-may]]</f>
        <v>0</v>
      </c>
      <c r="BS256">
        <f>+Casos_PN_CORR[[#This Row],[14-may]]-Casos_PN_CORR[[#This Row],[13-may]]</f>
        <v>0</v>
      </c>
      <c r="BT256">
        <f>+Casos_PN_CORR[[#This Row],[15-may]]-Casos_PN_CORR[[#This Row],[14-may]]</f>
        <v>0</v>
      </c>
      <c r="BU256">
        <f>+Casos_PN_CORR[[#This Row],[16-may]]-Casos_PN_CORR[[#This Row],[15-may]]</f>
        <v>0</v>
      </c>
      <c r="BV256">
        <f>+Casos_PN_CORR[[#This Row],[17-may]]-Casos_PN_CORR[[#This Row],[16-may]]</f>
        <v>0</v>
      </c>
      <c r="BW256">
        <f>+Casos_PN_CORR[[#This Row],[18-may]]-Casos_PN_CORR[[#This Row],[17-may]]</f>
        <v>0</v>
      </c>
      <c r="BX256">
        <f>+Casos_PN_CORR[[#This Row],[19-may]]-Casos_PN_CORR[[#This Row],[18-may]]</f>
        <v>0</v>
      </c>
      <c r="BY256">
        <f>+Casos_PN_CORR[[#This Row],[20-may]]-Casos_PN_CORR[[#This Row],[19-may]]</f>
        <v>0</v>
      </c>
      <c r="BZ256">
        <f>+Casos_PN_CORR[[#This Row],[21-may]]-Casos_PN_CORR[[#This Row],[20-may]]</f>
        <v>0</v>
      </c>
      <c r="CA256">
        <f>+Casos_PN_CORR[[#This Row],[22-may]]-Casos_PN_CORR[[#This Row],[21-may]]</f>
        <v>0</v>
      </c>
      <c r="CB256">
        <f>+Casos_PN_CORR[[#This Row],[23-may]]-Casos_PN_CORR[[#This Row],[22-may]]</f>
        <v>0</v>
      </c>
      <c r="CC256">
        <f>+Casos_PN_CORR[[#This Row],[24-may]]-Casos_PN_CORR[[#This Row],[23-may]]</f>
        <v>0</v>
      </c>
      <c r="CD256">
        <f>+Casos_PN_CORR[[#This Row],[25-may]]-Casos_PN_CORR[[#This Row],[24-may]]</f>
        <v>0</v>
      </c>
      <c r="CE256">
        <f>+Casos_PN_CORR[[#This Row],[26-may]]-Casos_PN_CORR[[#This Row],[25-may]]</f>
        <v>0</v>
      </c>
      <c r="CF256">
        <f>+Casos_PN_CORR[[#This Row],[27-may]]-Casos_PN_CORR[[#This Row],[26-may]]</f>
        <v>0</v>
      </c>
      <c r="CG256">
        <f>+Casos_PN_CORR[[#This Row],[28-may]]-Casos_PN_CORR[[#This Row],[27-may]]</f>
        <v>0</v>
      </c>
      <c r="CH256">
        <f>+Casos_PN_CORR[[#This Row],[29-may]]-Casos_PN_CORR[[#This Row],[28-may]]</f>
        <v>0</v>
      </c>
      <c r="CI256">
        <f>+Casos_PN_CORR[[#This Row],[30-may]]-Casos_PN_CORR[[#This Row],[29-may]]</f>
        <v>0</v>
      </c>
      <c r="CJ256">
        <f>+Casos_PN_CORR[[#This Row],[31-may]]-Casos_PN_CORR[[#This Row],[30-may]]</f>
        <v>0</v>
      </c>
      <c r="CK256">
        <f>+Casos_PN_CORR[[#This Row],[1-jun]]-Casos_PN_CORR[[#This Row],[31-may]]</f>
        <v>0</v>
      </c>
      <c r="CL256">
        <f>+Casos_PN_CORR[[#This Row],[2-jun]]-Casos_PN_CORR[[#This Row],[1-jun]]</f>
        <v>0</v>
      </c>
      <c r="CM256">
        <f>+Casos_PN_CORR[[#This Row],[3-jun]]-Casos_PN_CORR[[#This Row],[2-jun]]</f>
        <v>0</v>
      </c>
      <c r="CN256">
        <f>+Casos_PN_CORR[[#This Row],[4-jun]]-Casos_PN_CORR[[#This Row],[3-jun]]</f>
        <v>0</v>
      </c>
      <c r="CO256">
        <f>+Casos_PN_CORR[[#This Row],[5-jun]]-Casos_PN_CORR[[#This Row],[4-jun]]</f>
        <v>0</v>
      </c>
      <c r="CP256">
        <f>+Casos_PN_CORR[[#This Row],[6-jun]]-Casos_PN_CORR[[#This Row],[5-jun]]</f>
        <v>0</v>
      </c>
    </row>
    <row r="257" spans="1:94">
      <c r="A257">
        <v>30304</v>
      </c>
      <c r="B257" s="2" t="s">
        <v>99</v>
      </c>
      <c r="C257" s="2" t="s">
        <v>296</v>
      </c>
      <c r="D257" s="2" t="s">
        <v>411</v>
      </c>
      <c r="E257" s="4">
        <f t="shared" si="3"/>
        <v>0</v>
      </c>
      <c r="F257">
        <f>+Casos_PN_CORR[[#This Row],[10-mar]]</f>
        <v>0</v>
      </c>
      <c r="G257">
        <f>+Casos_PN_CORR[[#This Row],[11-mar]]-Casos_PN_CORR[[#This Row],[10-mar]]</f>
        <v>0</v>
      </c>
      <c r="H257">
        <f>+Casos_PN_CORR[[#This Row],[12-mar]]-Casos_PN_CORR[[#This Row],[11-mar]]</f>
        <v>0</v>
      </c>
      <c r="I257">
        <f>+Casos_PN_CORR[[#This Row],[13-mar]]-Casos_PN_CORR[[#This Row],[12-mar]]</f>
        <v>0</v>
      </c>
      <c r="J257">
        <f>+Casos_PN_CORR[[#This Row],[14-mar]]-Casos_PN_CORR[[#This Row],[13-mar]]</f>
        <v>0</v>
      </c>
      <c r="K257">
        <f>+Casos_PN_CORR[[#This Row],[15-mar]]-Casos_PN_CORR[[#This Row],[14-mar]]</f>
        <v>0</v>
      </c>
      <c r="L257">
        <f>+Casos_PN_CORR[[#This Row],[16-mar]]-Casos_PN_CORR[[#This Row],[15-mar]]</f>
        <v>0</v>
      </c>
      <c r="M257">
        <f>+Casos_PN_CORR[[#This Row],[17-mar]]-Casos_PN_CORR[[#This Row],[16-mar]]</f>
        <v>0</v>
      </c>
      <c r="N257">
        <f>+Casos_PN_CORR[[#This Row],[18-mar]]-Casos_PN_CORR[[#This Row],[17-mar]]</f>
        <v>0</v>
      </c>
      <c r="O257">
        <f>+Casos_PN_CORR[[#This Row],[19-mar]]-Casos_PN_CORR[[#This Row],[18-mar]]</f>
        <v>0</v>
      </c>
      <c r="P257">
        <f>+Casos_PN_CORR[[#This Row],[20-mar]]-Casos_PN_CORR[[#This Row],[19-mar]]</f>
        <v>0</v>
      </c>
      <c r="Q257">
        <f>+Casos_PN_CORR[[#This Row],[21-mar]]-Casos_PN_CORR[[#This Row],[20-mar]]</f>
        <v>0</v>
      </c>
      <c r="R257">
        <f>+Casos_PN_CORR[[#This Row],[22-mar]]-Casos_PN_CORR[[#This Row],[21-mar]]</f>
        <v>0</v>
      </c>
      <c r="S257">
        <f>+Casos_PN_CORR[[#This Row],[23-mar]]-Casos_PN_CORR[[#This Row],[22-mar]]</f>
        <v>0</v>
      </c>
      <c r="T257">
        <f>+Casos_PN_CORR[[#This Row],[24-mar]]-Casos_PN_CORR[[#This Row],[23-mar]]</f>
        <v>0</v>
      </c>
      <c r="U257">
        <f>+Casos_PN_CORR[[#This Row],[25-mar]]-Casos_PN_CORR[[#This Row],[24-mar]]</f>
        <v>0</v>
      </c>
      <c r="V257">
        <f>+Casos_PN_CORR[[#This Row],[26-mar]]-Casos_PN_CORR[[#This Row],[25-mar]]</f>
        <v>0</v>
      </c>
      <c r="W257">
        <f>+Casos_PN_CORR[[#This Row],[27-mar]]-Casos_PN_CORR[[#This Row],[26-mar]]</f>
        <v>0</v>
      </c>
      <c r="X257">
        <f>+Casos_PN_CORR[[#This Row],[28-mar]]-Casos_PN_CORR[[#This Row],[27-mar]]</f>
        <v>0</v>
      </c>
      <c r="Y257">
        <f>+Casos_PN_CORR[[#This Row],[29-mar]]-Casos_PN_CORR[[#This Row],[28-mar]]</f>
        <v>0</v>
      </c>
      <c r="Z257">
        <f>+Casos_PN_CORR[[#This Row],[30-mar]]-Casos_PN_CORR[[#This Row],[29-mar]]</f>
        <v>0</v>
      </c>
      <c r="AA257">
        <f>+Casos_PN_CORR[[#This Row],[31-mar]]-Casos_PN_CORR[[#This Row],[30-mar]]</f>
        <v>0</v>
      </c>
      <c r="AB257">
        <f>+Casos_PN_CORR[[#This Row],[1-abr]]-Casos_PN_CORR[[#This Row],[31-mar]]</f>
        <v>0</v>
      </c>
      <c r="AC257">
        <f>+Casos_PN_CORR[[#This Row],[2-abr]]-Casos_PN_CORR[[#This Row],[1-abr]]</f>
        <v>0</v>
      </c>
      <c r="AD257">
        <f>+Casos_PN_CORR[[#This Row],[3-abr]]-Casos_PN_CORR[[#This Row],[2-abr]]</f>
        <v>0</v>
      </c>
      <c r="AE257">
        <f>+Casos_PN_CORR[[#This Row],[4-abr]]-Casos_PN_CORR[[#This Row],[3-abr]]</f>
        <v>0</v>
      </c>
      <c r="AF257">
        <f>+Casos_PN_CORR[[#This Row],[5-abr]]-Casos_PN_CORR[[#This Row],[4-abr]]</f>
        <v>0</v>
      </c>
      <c r="AG257">
        <f>+Casos_PN_CORR[[#This Row],[6-abr]]-Casos_PN_CORR[[#This Row],[5-abr]]</f>
        <v>0</v>
      </c>
      <c r="AH257">
        <f>+Casos_PN_CORR[[#This Row],[7-abr]]-Casos_PN_CORR[[#This Row],[6-abr]]</f>
        <v>0</v>
      </c>
      <c r="AI257">
        <f>+Casos_PN_CORR[[#This Row],[8-abr]]-Casos_PN_CORR[[#This Row],[7-abr]]</f>
        <v>0</v>
      </c>
      <c r="AJ257">
        <f>+Casos_PN_CORR[[#This Row],[9-abr]]-Casos_PN_CORR[[#This Row],[8-abr]]</f>
        <v>0</v>
      </c>
      <c r="AK257">
        <f>+Casos_PN_CORR[[#This Row],[10-abr]]-Casos_PN_CORR[[#This Row],[9-abr]]</f>
        <v>0</v>
      </c>
      <c r="AL257">
        <f>+Casos_PN_CORR[[#This Row],[11-abr]]-Casos_PN_CORR[[#This Row],[10-abr]]</f>
        <v>0</v>
      </c>
      <c r="AM257">
        <f>+Casos_PN_CORR[[#This Row],[12-abr]]-Casos_PN_CORR[[#This Row],[11-abr]]</f>
        <v>0</v>
      </c>
      <c r="AN257">
        <f>+Casos_PN_CORR[[#This Row],[13-abr]]-Casos_PN_CORR[[#This Row],[12-abr]]</f>
        <v>0</v>
      </c>
      <c r="AO257">
        <f>+Casos_PN_CORR[[#This Row],[14-abr]]-Casos_PN_CORR[[#This Row],[13-abr]]</f>
        <v>0</v>
      </c>
      <c r="AP257">
        <f>+Casos_PN_CORR[[#This Row],[15-abr]]-Casos_PN_CORR[[#This Row],[14-abr]]</f>
        <v>0</v>
      </c>
      <c r="AQ257">
        <f>+Casos_PN_CORR[[#This Row],[16-abr]]-Casos_PN_CORR[[#This Row],[15-abr]]</f>
        <v>0</v>
      </c>
      <c r="AR257">
        <f>+Casos_PN_CORR[[#This Row],[17-abr]]-Casos_PN_CORR[[#This Row],[16-abr]]</f>
        <v>0</v>
      </c>
      <c r="AS257">
        <f>+Casos_PN_CORR[[#This Row],[18-abr]]-Casos_PN_CORR[[#This Row],[17-abr]]</f>
        <v>0</v>
      </c>
      <c r="AT257">
        <f>+Casos_PN_CORR[[#This Row],[19-abr]]-Casos_PN_CORR[[#This Row],[18-abr]]</f>
        <v>0</v>
      </c>
      <c r="AU257">
        <f>+Casos_PN_CORR[[#This Row],[20-abr]]-Casos_PN_CORR[[#This Row],[19-abr]]</f>
        <v>0</v>
      </c>
      <c r="AV257">
        <f>+Casos_PN_CORR[[#This Row],[21-abr]]-Casos_PN_CORR[[#This Row],[20-abr]]</f>
        <v>0</v>
      </c>
      <c r="AW257">
        <f>+Casos_PN_CORR[[#This Row],[22-abr]]-Casos_PN_CORR[[#This Row],[21-abr]]</f>
        <v>0</v>
      </c>
      <c r="AX257">
        <f>+Casos_PN_CORR[[#This Row],[23-abr]]-Casos_PN_CORR[[#This Row],[22-abr]]</f>
        <v>0</v>
      </c>
      <c r="AY257">
        <f>+Casos_PN_CORR[[#This Row],[24-abr]]-Casos_PN_CORR[[#This Row],[23-abr]]</f>
        <v>0</v>
      </c>
      <c r="AZ257">
        <f>+Casos_PN_CORR[[#This Row],[25-abr]]-Casos_PN_CORR[[#This Row],[24-abr]]</f>
        <v>0</v>
      </c>
      <c r="BA257">
        <f>+Casos_PN_CORR[[#This Row],[26-abr]]-Casos_PN_CORR[[#This Row],[25-abr]]</f>
        <v>0</v>
      </c>
      <c r="BB257">
        <f>+Casos_PN_CORR[[#This Row],[27-abr]]-Casos_PN_CORR[[#This Row],[26-abr]]</f>
        <v>0</v>
      </c>
      <c r="BC257">
        <f>+Casos_PN_CORR[[#This Row],[28-abr]]-Casos_PN_CORR[[#This Row],[27-abr]]</f>
        <v>0</v>
      </c>
      <c r="BD257">
        <f>+Casos_PN_CORR[[#This Row],[29-abr]]-Casos_PN_CORR[[#This Row],[28-abr]]</f>
        <v>0</v>
      </c>
      <c r="BE257">
        <f>+Casos_PN_CORR[[#This Row],[30-abr]]-Casos_PN_CORR[[#This Row],[29-abr]]</f>
        <v>0</v>
      </c>
      <c r="BF257">
        <f>+Casos_PN_CORR[[#This Row],[1-may]]-Casos_PN_CORR[[#This Row],[30-abr]]</f>
        <v>0</v>
      </c>
      <c r="BG257">
        <f>+Casos_PN_CORR[[#This Row],[2-may]]-Casos_PN_CORR[[#This Row],[1-may]]</f>
        <v>0</v>
      </c>
      <c r="BH257">
        <f>+Casos_PN_CORR[[#This Row],[3-may]]-Casos_PN_CORR[[#This Row],[2-may]]</f>
        <v>0</v>
      </c>
      <c r="BI257">
        <f>+Casos_PN_CORR[[#This Row],[4-may]]-Casos_PN_CORR[[#This Row],[3-may]]</f>
        <v>0</v>
      </c>
      <c r="BJ257">
        <f>+Casos_PN_CORR[[#This Row],[5-may]]-Casos_PN_CORR[[#This Row],[4-may]]</f>
        <v>0</v>
      </c>
      <c r="BK257">
        <f>+Casos_PN_CORR[[#This Row],[6-may]]-Casos_PN_CORR[[#This Row],[5-may]]</f>
        <v>0</v>
      </c>
      <c r="BL257">
        <f>+Casos_PN_CORR[[#This Row],[7-may]]-Casos_PN_CORR[[#This Row],[6-may]]</f>
        <v>0</v>
      </c>
      <c r="BM257">
        <f>+Casos_PN_CORR[[#This Row],[8-may]]-Casos_PN_CORR[[#This Row],[7-may]]</f>
        <v>0</v>
      </c>
      <c r="BN257">
        <f>+Casos_PN_CORR[[#This Row],[9-may]]-Casos_PN_CORR[[#This Row],[8-may]]</f>
        <v>0</v>
      </c>
      <c r="BO257">
        <f>+Casos_PN_CORR[[#This Row],[10-may]]-Casos_PN_CORR[[#This Row],[9-may]]</f>
        <v>0</v>
      </c>
      <c r="BP257">
        <f>+Casos_PN_CORR[[#This Row],[11-may]]-Casos_PN_CORR[[#This Row],[10-may]]</f>
        <v>0</v>
      </c>
      <c r="BQ257">
        <f>+Casos_PN_CORR[[#This Row],[12-may]]-Casos_PN_CORR[[#This Row],[11-may]]</f>
        <v>0</v>
      </c>
      <c r="BR257">
        <f>+Casos_PN_CORR[[#This Row],[13-may]]-Casos_PN_CORR[[#This Row],[12-may]]</f>
        <v>0</v>
      </c>
      <c r="BS257">
        <f>+Casos_PN_CORR[[#This Row],[14-may]]-Casos_PN_CORR[[#This Row],[13-may]]</f>
        <v>0</v>
      </c>
      <c r="BT257">
        <f>+Casos_PN_CORR[[#This Row],[15-may]]-Casos_PN_CORR[[#This Row],[14-may]]</f>
        <v>0</v>
      </c>
      <c r="BU257">
        <f>+Casos_PN_CORR[[#This Row],[16-may]]-Casos_PN_CORR[[#This Row],[15-may]]</f>
        <v>0</v>
      </c>
      <c r="BV257">
        <f>+Casos_PN_CORR[[#This Row],[17-may]]-Casos_PN_CORR[[#This Row],[16-may]]</f>
        <v>0</v>
      </c>
      <c r="BW257">
        <f>+Casos_PN_CORR[[#This Row],[18-may]]-Casos_PN_CORR[[#This Row],[17-may]]</f>
        <v>0</v>
      </c>
      <c r="BX257">
        <f>+Casos_PN_CORR[[#This Row],[19-may]]-Casos_PN_CORR[[#This Row],[18-may]]</f>
        <v>0</v>
      </c>
      <c r="BY257">
        <f>+Casos_PN_CORR[[#This Row],[20-may]]-Casos_PN_CORR[[#This Row],[19-may]]</f>
        <v>0</v>
      </c>
      <c r="BZ257">
        <f>+Casos_PN_CORR[[#This Row],[21-may]]-Casos_PN_CORR[[#This Row],[20-may]]</f>
        <v>0</v>
      </c>
      <c r="CA257">
        <f>+Casos_PN_CORR[[#This Row],[22-may]]-Casos_PN_CORR[[#This Row],[21-may]]</f>
        <v>0</v>
      </c>
      <c r="CB257">
        <f>+Casos_PN_CORR[[#This Row],[23-may]]-Casos_PN_CORR[[#This Row],[22-may]]</f>
        <v>0</v>
      </c>
      <c r="CC257">
        <f>+Casos_PN_CORR[[#This Row],[24-may]]-Casos_PN_CORR[[#This Row],[23-may]]</f>
        <v>0</v>
      </c>
      <c r="CD257">
        <f>+Casos_PN_CORR[[#This Row],[25-may]]-Casos_PN_CORR[[#This Row],[24-may]]</f>
        <v>0</v>
      </c>
      <c r="CE257">
        <f>+Casos_PN_CORR[[#This Row],[26-may]]-Casos_PN_CORR[[#This Row],[25-may]]</f>
        <v>0</v>
      </c>
      <c r="CF257">
        <f>+Casos_PN_CORR[[#This Row],[27-may]]-Casos_PN_CORR[[#This Row],[26-may]]</f>
        <v>0</v>
      </c>
      <c r="CG257">
        <f>+Casos_PN_CORR[[#This Row],[28-may]]-Casos_PN_CORR[[#This Row],[27-may]]</f>
        <v>0</v>
      </c>
      <c r="CH257">
        <f>+Casos_PN_CORR[[#This Row],[29-may]]-Casos_PN_CORR[[#This Row],[28-may]]</f>
        <v>0</v>
      </c>
      <c r="CI257">
        <f>+Casos_PN_CORR[[#This Row],[30-may]]-Casos_PN_CORR[[#This Row],[29-may]]</f>
        <v>0</v>
      </c>
      <c r="CJ257">
        <f>+Casos_PN_CORR[[#This Row],[31-may]]-Casos_PN_CORR[[#This Row],[30-may]]</f>
        <v>0</v>
      </c>
      <c r="CK257">
        <f>+Casos_PN_CORR[[#This Row],[1-jun]]-Casos_PN_CORR[[#This Row],[31-may]]</f>
        <v>0</v>
      </c>
      <c r="CL257">
        <f>+Casos_PN_CORR[[#This Row],[2-jun]]-Casos_PN_CORR[[#This Row],[1-jun]]</f>
        <v>0</v>
      </c>
      <c r="CM257">
        <f>+Casos_PN_CORR[[#This Row],[3-jun]]-Casos_PN_CORR[[#This Row],[2-jun]]</f>
        <v>0</v>
      </c>
      <c r="CN257">
        <f>+Casos_PN_CORR[[#This Row],[4-jun]]-Casos_PN_CORR[[#This Row],[3-jun]]</f>
        <v>0</v>
      </c>
      <c r="CO257">
        <f>+Casos_PN_CORR[[#This Row],[5-jun]]-Casos_PN_CORR[[#This Row],[4-jun]]</f>
        <v>0</v>
      </c>
      <c r="CP257">
        <f>+Casos_PN_CORR[[#This Row],[6-jun]]-Casos_PN_CORR[[#This Row],[5-jun]]</f>
        <v>0</v>
      </c>
    </row>
    <row r="258" spans="1:94">
      <c r="A258">
        <v>90602</v>
      </c>
      <c r="B258" s="2" t="s">
        <v>139</v>
      </c>
      <c r="C258" s="2" t="s">
        <v>253</v>
      </c>
      <c r="D258" s="2" t="s">
        <v>412</v>
      </c>
      <c r="E258" s="4">
        <f t="shared" si="3"/>
        <v>0</v>
      </c>
      <c r="F258">
        <f>+Casos_PN_CORR[[#This Row],[10-mar]]</f>
        <v>0</v>
      </c>
      <c r="G258">
        <f>+Casos_PN_CORR[[#This Row],[11-mar]]-Casos_PN_CORR[[#This Row],[10-mar]]</f>
        <v>0</v>
      </c>
      <c r="H258">
        <f>+Casos_PN_CORR[[#This Row],[12-mar]]-Casos_PN_CORR[[#This Row],[11-mar]]</f>
        <v>0</v>
      </c>
      <c r="I258">
        <f>+Casos_PN_CORR[[#This Row],[13-mar]]-Casos_PN_CORR[[#This Row],[12-mar]]</f>
        <v>0</v>
      </c>
      <c r="J258">
        <f>+Casos_PN_CORR[[#This Row],[14-mar]]-Casos_PN_CORR[[#This Row],[13-mar]]</f>
        <v>0</v>
      </c>
      <c r="K258">
        <f>+Casos_PN_CORR[[#This Row],[15-mar]]-Casos_PN_CORR[[#This Row],[14-mar]]</f>
        <v>0</v>
      </c>
      <c r="L258">
        <f>+Casos_PN_CORR[[#This Row],[16-mar]]-Casos_PN_CORR[[#This Row],[15-mar]]</f>
        <v>0</v>
      </c>
      <c r="M258">
        <f>+Casos_PN_CORR[[#This Row],[17-mar]]-Casos_PN_CORR[[#This Row],[16-mar]]</f>
        <v>0</v>
      </c>
      <c r="N258">
        <f>+Casos_PN_CORR[[#This Row],[18-mar]]-Casos_PN_CORR[[#This Row],[17-mar]]</f>
        <v>0</v>
      </c>
      <c r="O258">
        <f>+Casos_PN_CORR[[#This Row],[19-mar]]-Casos_PN_CORR[[#This Row],[18-mar]]</f>
        <v>0</v>
      </c>
      <c r="P258">
        <f>+Casos_PN_CORR[[#This Row],[20-mar]]-Casos_PN_CORR[[#This Row],[19-mar]]</f>
        <v>0</v>
      </c>
      <c r="Q258">
        <f>+Casos_PN_CORR[[#This Row],[21-mar]]-Casos_PN_CORR[[#This Row],[20-mar]]</f>
        <v>0</v>
      </c>
      <c r="R258">
        <f>+Casos_PN_CORR[[#This Row],[22-mar]]-Casos_PN_CORR[[#This Row],[21-mar]]</f>
        <v>0</v>
      </c>
      <c r="S258">
        <f>+Casos_PN_CORR[[#This Row],[23-mar]]-Casos_PN_CORR[[#This Row],[22-mar]]</f>
        <v>0</v>
      </c>
      <c r="T258">
        <f>+Casos_PN_CORR[[#This Row],[24-mar]]-Casos_PN_CORR[[#This Row],[23-mar]]</f>
        <v>0</v>
      </c>
      <c r="U258">
        <f>+Casos_PN_CORR[[#This Row],[25-mar]]-Casos_PN_CORR[[#This Row],[24-mar]]</f>
        <v>0</v>
      </c>
      <c r="V258">
        <f>+Casos_PN_CORR[[#This Row],[26-mar]]-Casos_PN_CORR[[#This Row],[25-mar]]</f>
        <v>0</v>
      </c>
      <c r="W258">
        <f>+Casos_PN_CORR[[#This Row],[27-mar]]-Casos_PN_CORR[[#This Row],[26-mar]]</f>
        <v>0</v>
      </c>
      <c r="X258">
        <f>+Casos_PN_CORR[[#This Row],[28-mar]]-Casos_PN_CORR[[#This Row],[27-mar]]</f>
        <v>0</v>
      </c>
      <c r="Y258">
        <f>+Casos_PN_CORR[[#This Row],[29-mar]]-Casos_PN_CORR[[#This Row],[28-mar]]</f>
        <v>0</v>
      </c>
      <c r="Z258">
        <f>+Casos_PN_CORR[[#This Row],[30-mar]]-Casos_PN_CORR[[#This Row],[29-mar]]</f>
        <v>0</v>
      </c>
      <c r="AA258">
        <f>+Casos_PN_CORR[[#This Row],[31-mar]]-Casos_PN_CORR[[#This Row],[30-mar]]</f>
        <v>0</v>
      </c>
      <c r="AB258">
        <f>+Casos_PN_CORR[[#This Row],[1-abr]]-Casos_PN_CORR[[#This Row],[31-mar]]</f>
        <v>0</v>
      </c>
      <c r="AC258">
        <f>+Casos_PN_CORR[[#This Row],[2-abr]]-Casos_PN_CORR[[#This Row],[1-abr]]</f>
        <v>0</v>
      </c>
      <c r="AD258">
        <f>+Casos_PN_CORR[[#This Row],[3-abr]]-Casos_PN_CORR[[#This Row],[2-abr]]</f>
        <v>0</v>
      </c>
      <c r="AE258">
        <f>+Casos_PN_CORR[[#This Row],[4-abr]]-Casos_PN_CORR[[#This Row],[3-abr]]</f>
        <v>0</v>
      </c>
      <c r="AF258">
        <f>+Casos_PN_CORR[[#This Row],[5-abr]]-Casos_PN_CORR[[#This Row],[4-abr]]</f>
        <v>0</v>
      </c>
      <c r="AG258">
        <f>+Casos_PN_CORR[[#This Row],[6-abr]]-Casos_PN_CORR[[#This Row],[5-abr]]</f>
        <v>0</v>
      </c>
      <c r="AH258">
        <f>+Casos_PN_CORR[[#This Row],[7-abr]]-Casos_PN_CORR[[#This Row],[6-abr]]</f>
        <v>0</v>
      </c>
      <c r="AI258">
        <f>+Casos_PN_CORR[[#This Row],[8-abr]]-Casos_PN_CORR[[#This Row],[7-abr]]</f>
        <v>0</v>
      </c>
      <c r="AJ258">
        <f>+Casos_PN_CORR[[#This Row],[9-abr]]-Casos_PN_CORR[[#This Row],[8-abr]]</f>
        <v>0</v>
      </c>
      <c r="AK258">
        <f>+Casos_PN_CORR[[#This Row],[10-abr]]-Casos_PN_CORR[[#This Row],[9-abr]]</f>
        <v>0</v>
      </c>
      <c r="AL258">
        <f>+Casos_PN_CORR[[#This Row],[11-abr]]-Casos_PN_CORR[[#This Row],[10-abr]]</f>
        <v>0</v>
      </c>
      <c r="AM258">
        <f>+Casos_PN_CORR[[#This Row],[12-abr]]-Casos_PN_CORR[[#This Row],[11-abr]]</f>
        <v>0</v>
      </c>
      <c r="AN258">
        <f>+Casos_PN_CORR[[#This Row],[13-abr]]-Casos_PN_CORR[[#This Row],[12-abr]]</f>
        <v>0</v>
      </c>
      <c r="AO258">
        <f>+Casos_PN_CORR[[#This Row],[14-abr]]-Casos_PN_CORR[[#This Row],[13-abr]]</f>
        <v>0</v>
      </c>
      <c r="AP258">
        <f>+Casos_PN_CORR[[#This Row],[15-abr]]-Casos_PN_CORR[[#This Row],[14-abr]]</f>
        <v>0</v>
      </c>
      <c r="AQ258">
        <f>+Casos_PN_CORR[[#This Row],[16-abr]]-Casos_PN_CORR[[#This Row],[15-abr]]</f>
        <v>0</v>
      </c>
      <c r="AR258">
        <f>+Casos_PN_CORR[[#This Row],[17-abr]]-Casos_PN_CORR[[#This Row],[16-abr]]</f>
        <v>0</v>
      </c>
      <c r="AS258">
        <f>+Casos_PN_CORR[[#This Row],[18-abr]]-Casos_PN_CORR[[#This Row],[17-abr]]</f>
        <v>0</v>
      </c>
      <c r="AT258">
        <f>+Casos_PN_CORR[[#This Row],[19-abr]]-Casos_PN_CORR[[#This Row],[18-abr]]</f>
        <v>0</v>
      </c>
      <c r="AU258">
        <f>+Casos_PN_CORR[[#This Row],[20-abr]]-Casos_PN_CORR[[#This Row],[19-abr]]</f>
        <v>0</v>
      </c>
      <c r="AV258">
        <f>+Casos_PN_CORR[[#This Row],[21-abr]]-Casos_PN_CORR[[#This Row],[20-abr]]</f>
        <v>0</v>
      </c>
      <c r="AW258">
        <f>+Casos_PN_CORR[[#This Row],[22-abr]]-Casos_PN_CORR[[#This Row],[21-abr]]</f>
        <v>0</v>
      </c>
      <c r="AX258">
        <f>+Casos_PN_CORR[[#This Row],[23-abr]]-Casos_PN_CORR[[#This Row],[22-abr]]</f>
        <v>0</v>
      </c>
      <c r="AY258">
        <f>+Casos_PN_CORR[[#This Row],[24-abr]]-Casos_PN_CORR[[#This Row],[23-abr]]</f>
        <v>0</v>
      </c>
      <c r="AZ258">
        <f>+Casos_PN_CORR[[#This Row],[25-abr]]-Casos_PN_CORR[[#This Row],[24-abr]]</f>
        <v>0</v>
      </c>
      <c r="BA258">
        <f>+Casos_PN_CORR[[#This Row],[26-abr]]-Casos_PN_CORR[[#This Row],[25-abr]]</f>
        <v>0</v>
      </c>
      <c r="BB258">
        <f>+Casos_PN_CORR[[#This Row],[27-abr]]-Casos_PN_CORR[[#This Row],[26-abr]]</f>
        <v>0</v>
      </c>
      <c r="BC258">
        <f>+Casos_PN_CORR[[#This Row],[28-abr]]-Casos_PN_CORR[[#This Row],[27-abr]]</f>
        <v>0</v>
      </c>
      <c r="BD258">
        <f>+Casos_PN_CORR[[#This Row],[29-abr]]-Casos_PN_CORR[[#This Row],[28-abr]]</f>
        <v>0</v>
      </c>
      <c r="BE258">
        <f>+Casos_PN_CORR[[#This Row],[30-abr]]-Casos_PN_CORR[[#This Row],[29-abr]]</f>
        <v>0</v>
      </c>
      <c r="BF258">
        <f>+Casos_PN_CORR[[#This Row],[1-may]]-Casos_PN_CORR[[#This Row],[30-abr]]</f>
        <v>0</v>
      </c>
      <c r="BG258">
        <f>+Casos_PN_CORR[[#This Row],[2-may]]-Casos_PN_CORR[[#This Row],[1-may]]</f>
        <v>0</v>
      </c>
      <c r="BH258">
        <f>+Casos_PN_CORR[[#This Row],[3-may]]-Casos_PN_CORR[[#This Row],[2-may]]</f>
        <v>0</v>
      </c>
      <c r="BI258">
        <f>+Casos_PN_CORR[[#This Row],[4-may]]-Casos_PN_CORR[[#This Row],[3-may]]</f>
        <v>0</v>
      </c>
      <c r="BJ258">
        <f>+Casos_PN_CORR[[#This Row],[5-may]]-Casos_PN_CORR[[#This Row],[4-may]]</f>
        <v>0</v>
      </c>
      <c r="BK258">
        <f>+Casos_PN_CORR[[#This Row],[6-may]]-Casos_PN_CORR[[#This Row],[5-may]]</f>
        <v>0</v>
      </c>
      <c r="BL258">
        <f>+Casos_PN_CORR[[#This Row],[7-may]]-Casos_PN_CORR[[#This Row],[6-may]]</f>
        <v>0</v>
      </c>
      <c r="BM258">
        <f>+Casos_PN_CORR[[#This Row],[8-may]]-Casos_PN_CORR[[#This Row],[7-may]]</f>
        <v>0</v>
      </c>
      <c r="BN258">
        <f>+Casos_PN_CORR[[#This Row],[9-may]]-Casos_PN_CORR[[#This Row],[8-may]]</f>
        <v>0</v>
      </c>
      <c r="BO258">
        <f>+Casos_PN_CORR[[#This Row],[10-may]]-Casos_PN_CORR[[#This Row],[9-may]]</f>
        <v>0</v>
      </c>
      <c r="BP258">
        <f>+Casos_PN_CORR[[#This Row],[11-may]]-Casos_PN_CORR[[#This Row],[10-may]]</f>
        <v>0</v>
      </c>
      <c r="BQ258">
        <f>+Casos_PN_CORR[[#This Row],[12-may]]-Casos_PN_CORR[[#This Row],[11-may]]</f>
        <v>0</v>
      </c>
      <c r="BR258">
        <f>+Casos_PN_CORR[[#This Row],[13-may]]-Casos_PN_CORR[[#This Row],[12-may]]</f>
        <v>0</v>
      </c>
      <c r="BS258">
        <f>+Casos_PN_CORR[[#This Row],[14-may]]-Casos_PN_CORR[[#This Row],[13-may]]</f>
        <v>0</v>
      </c>
      <c r="BT258">
        <f>+Casos_PN_CORR[[#This Row],[15-may]]-Casos_PN_CORR[[#This Row],[14-may]]</f>
        <v>0</v>
      </c>
      <c r="BU258">
        <f>+Casos_PN_CORR[[#This Row],[16-may]]-Casos_PN_CORR[[#This Row],[15-may]]</f>
        <v>0</v>
      </c>
      <c r="BV258">
        <f>+Casos_PN_CORR[[#This Row],[17-may]]-Casos_PN_CORR[[#This Row],[16-may]]</f>
        <v>0</v>
      </c>
      <c r="BW258">
        <f>+Casos_PN_CORR[[#This Row],[18-may]]-Casos_PN_CORR[[#This Row],[17-may]]</f>
        <v>0</v>
      </c>
      <c r="BX258">
        <f>+Casos_PN_CORR[[#This Row],[19-may]]-Casos_PN_CORR[[#This Row],[18-may]]</f>
        <v>0</v>
      </c>
      <c r="BY258">
        <f>+Casos_PN_CORR[[#This Row],[20-may]]-Casos_PN_CORR[[#This Row],[19-may]]</f>
        <v>0</v>
      </c>
      <c r="BZ258">
        <f>+Casos_PN_CORR[[#This Row],[21-may]]-Casos_PN_CORR[[#This Row],[20-may]]</f>
        <v>0</v>
      </c>
      <c r="CA258">
        <f>+Casos_PN_CORR[[#This Row],[22-may]]-Casos_PN_CORR[[#This Row],[21-may]]</f>
        <v>0</v>
      </c>
      <c r="CB258">
        <f>+Casos_PN_CORR[[#This Row],[23-may]]-Casos_PN_CORR[[#This Row],[22-may]]</f>
        <v>0</v>
      </c>
      <c r="CC258">
        <f>+Casos_PN_CORR[[#This Row],[24-may]]-Casos_PN_CORR[[#This Row],[23-may]]</f>
        <v>0</v>
      </c>
      <c r="CD258">
        <f>+Casos_PN_CORR[[#This Row],[25-may]]-Casos_PN_CORR[[#This Row],[24-may]]</f>
        <v>0</v>
      </c>
      <c r="CE258">
        <f>+Casos_PN_CORR[[#This Row],[26-may]]-Casos_PN_CORR[[#This Row],[25-may]]</f>
        <v>0</v>
      </c>
      <c r="CF258">
        <f>+Casos_PN_CORR[[#This Row],[27-may]]-Casos_PN_CORR[[#This Row],[26-may]]</f>
        <v>0</v>
      </c>
      <c r="CG258">
        <f>+Casos_PN_CORR[[#This Row],[28-may]]-Casos_PN_CORR[[#This Row],[27-may]]</f>
        <v>0</v>
      </c>
      <c r="CH258">
        <f>+Casos_PN_CORR[[#This Row],[29-may]]-Casos_PN_CORR[[#This Row],[28-may]]</f>
        <v>0</v>
      </c>
      <c r="CI258">
        <f>+Casos_PN_CORR[[#This Row],[30-may]]-Casos_PN_CORR[[#This Row],[29-may]]</f>
        <v>0</v>
      </c>
      <c r="CJ258">
        <f>+Casos_PN_CORR[[#This Row],[31-may]]-Casos_PN_CORR[[#This Row],[30-may]]</f>
        <v>0</v>
      </c>
      <c r="CK258">
        <f>+Casos_PN_CORR[[#This Row],[1-jun]]-Casos_PN_CORR[[#This Row],[31-may]]</f>
        <v>0</v>
      </c>
      <c r="CL258">
        <f>+Casos_PN_CORR[[#This Row],[2-jun]]-Casos_PN_CORR[[#This Row],[1-jun]]</f>
        <v>0</v>
      </c>
      <c r="CM258">
        <f>+Casos_PN_CORR[[#This Row],[3-jun]]-Casos_PN_CORR[[#This Row],[2-jun]]</f>
        <v>0</v>
      </c>
      <c r="CN258">
        <f>+Casos_PN_CORR[[#This Row],[4-jun]]-Casos_PN_CORR[[#This Row],[3-jun]]</f>
        <v>0</v>
      </c>
      <c r="CO258">
        <f>+Casos_PN_CORR[[#This Row],[5-jun]]-Casos_PN_CORR[[#This Row],[4-jun]]</f>
        <v>0</v>
      </c>
      <c r="CP258">
        <f>+Casos_PN_CORR[[#This Row],[6-jun]]-Casos_PN_CORR[[#This Row],[5-jun]]</f>
        <v>0</v>
      </c>
    </row>
    <row r="259" spans="1:94">
      <c r="A259">
        <v>40505</v>
      </c>
      <c r="B259" s="2" t="s">
        <v>115</v>
      </c>
      <c r="C259" s="2" t="s">
        <v>146</v>
      </c>
      <c r="D259" s="2" t="s">
        <v>413</v>
      </c>
      <c r="E259" s="4">
        <f t="shared" si="3"/>
        <v>0</v>
      </c>
      <c r="F259">
        <f>+Casos_PN_CORR[[#This Row],[10-mar]]</f>
        <v>0</v>
      </c>
      <c r="G259">
        <f>+Casos_PN_CORR[[#This Row],[11-mar]]-Casos_PN_CORR[[#This Row],[10-mar]]</f>
        <v>0</v>
      </c>
      <c r="H259">
        <f>+Casos_PN_CORR[[#This Row],[12-mar]]-Casos_PN_CORR[[#This Row],[11-mar]]</f>
        <v>0</v>
      </c>
      <c r="I259">
        <f>+Casos_PN_CORR[[#This Row],[13-mar]]-Casos_PN_CORR[[#This Row],[12-mar]]</f>
        <v>0</v>
      </c>
      <c r="J259">
        <f>+Casos_PN_CORR[[#This Row],[14-mar]]-Casos_PN_CORR[[#This Row],[13-mar]]</f>
        <v>0</v>
      </c>
      <c r="K259">
        <f>+Casos_PN_CORR[[#This Row],[15-mar]]-Casos_PN_CORR[[#This Row],[14-mar]]</f>
        <v>0</v>
      </c>
      <c r="L259">
        <f>+Casos_PN_CORR[[#This Row],[16-mar]]-Casos_PN_CORR[[#This Row],[15-mar]]</f>
        <v>0</v>
      </c>
      <c r="M259">
        <f>+Casos_PN_CORR[[#This Row],[17-mar]]-Casos_PN_CORR[[#This Row],[16-mar]]</f>
        <v>0</v>
      </c>
      <c r="N259">
        <f>+Casos_PN_CORR[[#This Row],[18-mar]]-Casos_PN_CORR[[#This Row],[17-mar]]</f>
        <v>0</v>
      </c>
      <c r="O259">
        <f>+Casos_PN_CORR[[#This Row],[19-mar]]-Casos_PN_CORR[[#This Row],[18-mar]]</f>
        <v>0</v>
      </c>
      <c r="P259">
        <f>+Casos_PN_CORR[[#This Row],[20-mar]]-Casos_PN_CORR[[#This Row],[19-mar]]</f>
        <v>0</v>
      </c>
      <c r="Q259">
        <f>+Casos_PN_CORR[[#This Row],[21-mar]]-Casos_PN_CORR[[#This Row],[20-mar]]</f>
        <v>0</v>
      </c>
      <c r="R259">
        <f>+Casos_PN_CORR[[#This Row],[22-mar]]-Casos_PN_CORR[[#This Row],[21-mar]]</f>
        <v>0</v>
      </c>
      <c r="S259">
        <f>+Casos_PN_CORR[[#This Row],[23-mar]]-Casos_PN_CORR[[#This Row],[22-mar]]</f>
        <v>0</v>
      </c>
      <c r="T259">
        <f>+Casos_PN_CORR[[#This Row],[24-mar]]-Casos_PN_CORR[[#This Row],[23-mar]]</f>
        <v>0</v>
      </c>
      <c r="U259">
        <f>+Casos_PN_CORR[[#This Row],[25-mar]]-Casos_PN_CORR[[#This Row],[24-mar]]</f>
        <v>0</v>
      </c>
      <c r="V259">
        <f>+Casos_PN_CORR[[#This Row],[26-mar]]-Casos_PN_CORR[[#This Row],[25-mar]]</f>
        <v>0</v>
      </c>
      <c r="W259">
        <f>+Casos_PN_CORR[[#This Row],[27-mar]]-Casos_PN_CORR[[#This Row],[26-mar]]</f>
        <v>0</v>
      </c>
      <c r="X259">
        <f>+Casos_PN_CORR[[#This Row],[28-mar]]-Casos_PN_CORR[[#This Row],[27-mar]]</f>
        <v>0</v>
      </c>
      <c r="Y259">
        <f>+Casos_PN_CORR[[#This Row],[29-mar]]-Casos_PN_CORR[[#This Row],[28-mar]]</f>
        <v>0</v>
      </c>
      <c r="Z259">
        <f>+Casos_PN_CORR[[#This Row],[30-mar]]-Casos_PN_CORR[[#This Row],[29-mar]]</f>
        <v>0</v>
      </c>
      <c r="AA259">
        <f>+Casos_PN_CORR[[#This Row],[31-mar]]-Casos_PN_CORR[[#This Row],[30-mar]]</f>
        <v>0</v>
      </c>
      <c r="AB259">
        <f>+Casos_PN_CORR[[#This Row],[1-abr]]-Casos_PN_CORR[[#This Row],[31-mar]]</f>
        <v>0</v>
      </c>
      <c r="AC259">
        <f>+Casos_PN_CORR[[#This Row],[2-abr]]-Casos_PN_CORR[[#This Row],[1-abr]]</f>
        <v>0</v>
      </c>
      <c r="AD259">
        <f>+Casos_PN_CORR[[#This Row],[3-abr]]-Casos_PN_CORR[[#This Row],[2-abr]]</f>
        <v>0</v>
      </c>
      <c r="AE259">
        <f>+Casos_PN_CORR[[#This Row],[4-abr]]-Casos_PN_CORR[[#This Row],[3-abr]]</f>
        <v>0</v>
      </c>
      <c r="AF259">
        <f>+Casos_PN_CORR[[#This Row],[5-abr]]-Casos_PN_CORR[[#This Row],[4-abr]]</f>
        <v>0</v>
      </c>
      <c r="AG259">
        <f>+Casos_PN_CORR[[#This Row],[6-abr]]-Casos_PN_CORR[[#This Row],[5-abr]]</f>
        <v>0</v>
      </c>
      <c r="AH259">
        <f>+Casos_PN_CORR[[#This Row],[7-abr]]-Casos_PN_CORR[[#This Row],[6-abr]]</f>
        <v>0</v>
      </c>
      <c r="AI259">
        <f>+Casos_PN_CORR[[#This Row],[8-abr]]-Casos_PN_CORR[[#This Row],[7-abr]]</f>
        <v>0</v>
      </c>
      <c r="AJ259">
        <f>+Casos_PN_CORR[[#This Row],[9-abr]]-Casos_PN_CORR[[#This Row],[8-abr]]</f>
        <v>0</v>
      </c>
      <c r="AK259">
        <f>+Casos_PN_CORR[[#This Row],[10-abr]]-Casos_PN_CORR[[#This Row],[9-abr]]</f>
        <v>0</v>
      </c>
      <c r="AL259">
        <f>+Casos_PN_CORR[[#This Row],[11-abr]]-Casos_PN_CORR[[#This Row],[10-abr]]</f>
        <v>0</v>
      </c>
      <c r="AM259">
        <f>+Casos_PN_CORR[[#This Row],[12-abr]]-Casos_PN_CORR[[#This Row],[11-abr]]</f>
        <v>0</v>
      </c>
      <c r="AN259">
        <f>+Casos_PN_CORR[[#This Row],[13-abr]]-Casos_PN_CORR[[#This Row],[12-abr]]</f>
        <v>0</v>
      </c>
      <c r="AO259">
        <f>+Casos_PN_CORR[[#This Row],[14-abr]]-Casos_PN_CORR[[#This Row],[13-abr]]</f>
        <v>0</v>
      </c>
      <c r="AP259">
        <f>+Casos_PN_CORR[[#This Row],[15-abr]]-Casos_PN_CORR[[#This Row],[14-abr]]</f>
        <v>0</v>
      </c>
      <c r="AQ259">
        <f>+Casos_PN_CORR[[#This Row],[16-abr]]-Casos_PN_CORR[[#This Row],[15-abr]]</f>
        <v>0</v>
      </c>
      <c r="AR259">
        <f>+Casos_PN_CORR[[#This Row],[17-abr]]-Casos_PN_CORR[[#This Row],[16-abr]]</f>
        <v>0</v>
      </c>
      <c r="AS259">
        <f>+Casos_PN_CORR[[#This Row],[18-abr]]-Casos_PN_CORR[[#This Row],[17-abr]]</f>
        <v>0</v>
      </c>
      <c r="AT259">
        <f>+Casos_PN_CORR[[#This Row],[19-abr]]-Casos_PN_CORR[[#This Row],[18-abr]]</f>
        <v>0</v>
      </c>
      <c r="AU259">
        <f>+Casos_PN_CORR[[#This Row],[20-abr]]-Casos_PN_CORR[[#This Row],[19-abr]]</f>
        <v>0</v>
      </c>
      <c r="AV259">
        <f>+Casos_PN_CORR[[#This Row],[21-abr]]-Casos_PN_CORR[[#This Row],[20-abr]]</f>
        <v>0</v>
      </c>
      <c r="AW259">
        <f>+Casos_PN_CORR[[#This Row],[22-abr]]-Casos_PN_CORR[[#This Row],[21-abr]]</f>
        <v>0</v>
      </c>
      <c r="AX259">
        <f>+Casos_PN_CORR[[#This Row],[23-abr]]-Casos_PN_CORR[[#This Row],[22-abr]]</f>
        <v>0</v>
      </c>
      <c r="AY259">
        <f>+Casos_PN_CORR[[#This Row],[24-abr]]-Casos_PN_CORR[[#This Row],[23-abr]]</f>
        <v>0</v>
      </c>
      <c r="AZ259">
        <f>+Casos_PN_CORR[[#This Row],[25-abr]]-Casos_PN_CORR[[#This Row],[24-abr]]</f>
        <v>0</v>
      </c>
      <c r="BA259">
        <f>+Casos_PN_CORR[[#This Row],[26-abr]]-Casos_PN_CORR[[#This Row],[25-abr]]</f>
        <v>0</v>
      </c>
      <c r="BB259">
        <f>+Casos_PN_CORR[[#This Row],[27-abr]]-Casos_PN_CORR[[#This Row],[26-abr]]</f>
        <v>0</v>
      </c>
      <c r="BC259">
        <f>+Casos_PN_CORR[[#This Row],[28-abr]]-Casos_PN_CORR[[#This Row],[27-abr]]</f>
        <v>0</v>
      </c>
      <c r="BD259">
        <f>+Casos_PN_CORR[[#This Row],[29-abr]]-Casos_PN_CORR[[#This Row],[28-abr]]</f>
        <v>0</v>
      </c>
      <c r="BE259">
        <f>+Casos_PN_CORR[[#This Row],[30-abr]]-Casos_PN_CORR[[#This Row],[29-abr]]</f>
        <v>0</v>
      </c>
      <c r="BF259">
        <f>+Casos_PN_CORR[[#This Row],[1-may]]-Casos_PN_CORR[[#This Row],[30-abr]]</f>
        <v>0</v>
      </c>
      <c r="BG259">
        <f>+Casos_PN_CORR[[#This Row],[2-may]]-Casos_PN_CORR[[#This Row],[1-may]]</f>
        <v>0</v>
      </c>
      <c r="BH259">
        <f>+Casos_PN_CORR[[#This Row],[3-may]]-Casos_PN_CORR[[#This Row],[2-may]]</f>
        <v>0</v>
      </c>
      <c r="BI259">
        <f>+Casos_PN_CORR[[#This Row],[4-may]]-Casos_PN_CORR[[#This Row],[3-may]]</f>
        <v>0</v>
      </c>
      <c r="BJ259">
        <f>+Casos_PN_CORR[[#This Row],[5-may]]-Casos_PN_CORR[[#This Row],[4-may]]</f>
        <v>0</v>
      </c>
      <c r="BK259">
        <f>+Casos_PN_CORR[[#This Row],[6-may]]-Casos_PN_CORR[[#This Row],[5-may]]</f>
        <v>0</v>
      </c>
      <c r="BL259">
        <f>+Casos_PN_CORR[[#This Row],[7-may]]-Casos_PN_CORR[[#This Row],[6-may]]</f>
        <v>0</v>
      </c>
      <c r="BM259">
        <f>+Casos_PN_CORR[[#This Row],[8-may]]-Casos_PN_CORR[[#This Row],[7-may]]</f>
        <v>0</v>
      </c>
      <c r="BN259">
        <f>+Casos_PN_CORR[[#This Row],[9-may]]-Casos_PN_CORR[[#This Row],[8-may]]</f>
        <v>0</v>
      </c>
      <c r="BO259">
        <f>+Casos_PN_CORR[[#This Row],[10-may]]-Casos_PN_CORR[[#This Row],[9-may]]</f>
        <v>0</v>
      </c>
      <c r="BP259">
        <f>+Casos_PN_CORR[[#This Row],[11-may]]-Casos_PN_CORR[[#This Row],[10-may]]</f>
        <v>0</v>
      </c>
      <c r="BQ259">
        <f>+Casos_PN_CORR[[#This Row],[12-may]]-Casos_PN_CORR[[#This Row],[11-may]]</f>
        <v>0</v>
      </c>
      <c r="BR259">
        <f>+Casos_PN_CORR[[#This Row],[13-may]]-Casos_PN_CORR[[#This Row],[12-may]]</f>
        <v>0</v>
      </c>
      <c r="BS259">
        <f>+Casos_PN_CORR[[#This Row],[14-may]]-Casos_PN_CORR[[#This Row],[13-may]]</f>
        <v>0</v>
      </c>
      <c r="BT259">
        <f>+Casos_PN_CORR[[#This Row],[15-may]]-Casos_PN_CORR[[#This Row],[14-may]]</f>
        <v>0</v>
      </c>
      <c r="BU259">
        <f>+Casos_PN_CORR[[#This Row],[16-may]]-Casos_PN_CORR[[#This Row],[15-may]]</f>
        <v>0</v>
      </c>
      <c r="BV259">
        <f>+Casos_PN_CORR[[#This Row],[17-may]]-Casos_PN_CORR[[#This Row],[16-may]]</f>
        <v>0</v>
      </c>
      <c r="BW259">
        <f>+Casos_PN_CORR[[#This Row],[18-may]]-Casos_PN_CORR[[#This Row],[17-may]]</f>
        <v>0</v>
      </c>
      <c r="BX259">
        <f>+Casos_PN_CORR[[#This Row],[19-may]]-Casos_PN_CORR[[#This Row],[18-may]]</f>
        <v>0</v>
      </c>
      <c r="BY259">
        <f>+Casos_PN_CORR[[#This Row],[20-may]]-Casos_PN_CORR[[#This Row],[19-may]]</f>
        <v>0</v>
      </c>
      <c r="BZ259">
        <f>+Casos_PN_CORR[[#This Row],[21-may]]-Casos_PN_CORR[[#This Row],[20-may]]</f>
        <v>0</v>
      </c>
      <c r="CA259">
        <f>+Casos_PN_CORR[[#This Row],[22-may]]-Casos_PN_CORR[[#This Row],[21-may]]</f>
        <v>0</v>
      </c>
      <c r="CB259">
        <f>+Casos_PN_CORR[[#This Row],[23-may]]-Casos_PN_CORR[[#This Row],[22-may]]</f>
        <v>0</v>
      </c>
      <c r="CC259">
        <f>+Casos_PN_CORR[[#This Row],[24-may]]-Casos_PN_CORR[[#This Row],[23-may]]</f>
        <v>0</v>
      </c>
      <c r="CD259">
        <f>+Casos_PN_CORR[[#This Row],[25-may]]-Casos_PN_CORR[[#This Row],[24-may]]</f>
        <v>0</v>
      </c>
      <c r="CE259">
        <f>+Casos_PN_CORR[[#This Row],[26-may]]-Casos_PN_CORR[[#This Row],[25-may]]</f>
        <v>0</v>
      </c>
      <c r="CF259">
        <f>+Casos_PN_CORR[[#This Row],[27-may]]-Casos_PN_CORR[[#This Row],[26-may]]</f>
        <v>0</v>
      </c>
      <c r="CG259">
        <f>+Casos_PN_CORR[[#This Row],[28-may]]-Casos_PN_CORR[[#This Row],[27-may]]</f>
        <v>0</v>
      </c>
      <c r="CH259">
        <f>+Casos_PN_CORR[[#This Row],[29-may]]-Casos_PN_CORR[[#This Row],[28-may]]</f>
        <v>0</v>
      </c>
      <c r="CI259">
        <f>+Casos_PN_CORR[[#This Row],[30-may]]-Casos_PN_CORR[[#This Row],[29-may]]</f>
        <v>0</v>
      </c>
      <c r="CJ259">
        <f>+Casos_PN_CORR[[#This Row],[31-may]]-Casos_PN_CORR[[#This Row],[30-may]]</f>
        <v>0</v>
      </c>
      <c r="CK259">
        <f>+Casos_PN_CORR[[#This Row],[1-jun]]-Casos_PN_CORR[[#This Row],[31-may]]</f>
        <v>0</v>
      </c>
      <c r="CL259">
        <f>+Casos_PN_CORR[[#This Row],[2-jun]]-Casos_PN_CORR[[#This Row],[1-jun]]</f>
        <v>0</v>
      </c>
      <c r="CM259">
        <f>+Casos_PN_CORR[[#This Row],[3-jun]]-Casos_PN_CORR[[#This Row],[2-jun]]</f>
        <v>0</v>
      </c>
      <c r="CN259">
        <f>+Casos_PN_CORR[[#This Row],[4-jun]]-Casos_PN_CORR[[#This Row],[3-jun]]</f>
        <v>0</v>
      </c>
      <c r="CO259">
        <f>+Casos_PN_CORR[[#This Row],[5-jun]]-Casos_PN_CORR[[#This Row],[4-jun]]</f>
        <v>0</v>
      </c>
      <c r="CP259">
        <f>+Casos_PN_CORR[[#This Row],[6-jun]]-Casos_PN_CORR[[#This Row],[5-jun]]</f>
        <v>0</v>
      </c>
    </row>
    <row r="260" spans="1:94">
      <c r="A260">
        <v>80603</v>
      </c>
      <c r="B260" s="2" t="s">
        <v>97</v>
      </c>
      <c r="C260" s="2" t="s">
        <v>204</v>
      </c>
      <c r="D260" s="2" t="s">
        <v>414</v>
      </c>
      <c r="E260" s="4">
        <f t="shared" ref="E260:E323" si="4">SUM(F260:AEZ260)</f>
        <v>0</v>
      </c>
      <c r="F260">
        <f>+Casos_PN_CORR[[#This Row],[10-mar]]</f>
        <v>0</v>
      </c>
      <c r="G260">
        <f>+Casos_PN_CORR[[#This Row],[11-mar]]-Casos_PN_CORR[[#This Row],[10-mar]]</f>
        <v>0</v>
      </c>
      <c r="H260">
        <f>+Casos_PN_CORR[[#This Row],[12-mar]]-Casos_PN_CORR[[#This Row],[11-mar]]</f>
        <v>0</v>
      </c>
      <c r="I260">
        <f>+Casos_PN_CORR[[#This Row],[13-mar]]-Casos_PN_CORR[[#This Row],[12-mar]]</f>
        <v>0</v>
      </c>
      <c r="J260">
        <f>+Casos_PN_CORR[[#This Row],[14-mar]]-Casos_PN_CORR[[#This Row],[13-mar]]</f>
        <v>0</v>
      </c>
      <c r="K260">
        <f>+Casos_PN_CORR[[#This Row],[15-mar]]-Casos_PN_CORR[[#This Row],[14-mar]]</f>
        <v>0</v>
      </c>
      <c r="L260">
        <f>+Casos_PN_CORR[[#This Row],[16-mar]]-Casos_PN_CORR[[#This Row],[15-mar]]</f>
        <v>0</v>
      </c>
      <c r="M260">
        <f>+Casos_PN_CORR[[#This Row],[17-mar]]-Casos_PN_CORR[[#This Row],[16-mar]]</f>
        <v>0</v>
      </c>
      <c r="N260">
        <f>+Casos_PN_CORR[[#This Row],[18-mar]]-Casos_PN_CORR[[#This Row],[17-mar]]</f>
        <v>0</v>
      </c>
      <c r="O260">
        <f>+Casos_PN_CORR[[#This Row],[19-mar]]-Casos_PN_CORR[[#This Row],[18-mar]]</f>
        <v>0</v>
      </c>
      <c r="P260">
        <f>+Casos_PN_CORR[[#This Row],[20-mar]]-Casos_PN_CORR[[#This Row],[19-mar]]</f>
        <v>0</v>
      </c>
      <c r="Q260">
        <f>+Casos_PN_CORR[[#This Row],[21-mar]]-Casos_PN_CORR[[#This Row],[20-mar]]</f>
        <v>0</v>
      </c>
      <c r="R260">
        <f>+Casos_PN_CORR[[#This Row],[22-mar]]-Casos_PN_CORR[[#This Row],[21-mar]]</f>
        <v>0</v>
      </c>
      <c r="S260">
        <f>+Casos_PN_CORR[[#This Row],[23-mar]]-Casos_PN_CORR[[#This Row],[22-mar]]</f>
        <v>0</v>
      </c>
      <c r="T260">
        <f>+Casos_PN_CORR[[#This Row],[24-mar]]-Casos_PN_CORR[[#This Row],[23-mar]]</f>
        <v>0</v>
      </c>
      <c r="U260">
        <f>+Casos_PN_CORR[[#This Row],[25-mar]]-Casos_PN_CORR[[#This Row],[24-mar]]</f>
        <v>0</v>
      </c>
      <c r="V260">
        <f>+Casos_PN_CORR[[#This Row],[26-mar]]-Casos_PN_CORR[[#This Row],[25-mar]]</f>
        <v>0</v>
      </c>
      <c r="W260">
        <f>+Casos_PN_CORR[[#This Row],[27-mar]]-Casos_PN_CORR[[#This Row],[26-mar]]</f>
        <v>0</v>
      </c>
      <c r="X260">
        <f>+Casos_PN_CORR[[#This Row],[28-mar]]-Casos_PN_CORR[[#This Row],[27-mar]]</f>
        <v>0</v>
      </c>
      <c r="Y260">
        <f>+Casos_PN_CORR[[#This Row],[29-mar]]-Casos_PN_CORR[[#This Row],[28-mar]]</f>
        <v>0</v>
      </c>
      <c r="Z260">
        <f>+Casos_PN_CORR[[#This Row],[30-mar]]-Casos_PN_CORR[[#This Row],[29-mar]]</f>
        <v>0</v>
      </c>
      <c r="AA260">
        <f>+Casos_PN_CORR[[#This Row],[31-mar]]-Casos_PN_CORR[[#This Row],[30-mar]]</f>
        <v>0</v>
      </c>
      <c r="AB260">
        <f>+Casos_PN_CORR[[#This Row],[1-abr]]-Casos_PN_CORR[[#This Row],[31-mar]]</f>
        <v>0</v>
      </c>
      <c r="AC260">
        <f>+Casos_PN_CORR[[#This Row],[2-abr]]-Casos_PN_CORR[[#This Row],[1-abr]]</f>
        <v>0</v>
      </c>
      <c r="AD260">
        <f>+Casos_PN_CORR[[#This Row],[3-abr]]-Casos_PN_CORR[[#This Row],[2-abr]]</f>
        <v>0</v>
      </c>
      <c r="AE260">
        <f>+Casos_PN_CORR[[#This Row],[4-abr]]-Casos_PN_CORR[[#This Row],[3-abr]]</f>
        <v>0</v>
      </c>
      <c r="AF260">
        <f>+Casos_PN_CORR[[#This Row],[5-abr]]-Casos_PN_CORR[[#This Row],[4-abr]]</f>
        <v>0</v>
      </c>
      <c r="AG260">
        <f>+Casos_PN_CORR[[#This Row],[6-abr]]-Casos_PN_CORR[[#This Row],[5-abr]]</f>
        <v>0</v>
      </c>
      <c r="AH260">
        <f>+Casos_PN_CORR[[#This Row],[7-abr]]-Casos_PN_CORR[[#This Row],[6-abr]]</f>
        <v>0</v>
      </c>
      <c r="AI260">
        <f>+Casos_PN_CORR[[#This Row],[8-abr]]-Casos_PN_CORR[[#This Row],[7-abr]]</f>
        <v>0</v>
      </c>
      <c r="AJ260">
        <f>+Casos_PN_CORR[[#This Row],[9-abr]]-Casos_PN_CORR[[#This Row],[8-abr]]</f>
        <v>0</v>
      </c>
      <c r="AK260">
        <f>+Casos_PN_CORR[[#This Row],[10-abr]]-Casos_PN_CORR[[#This Row],[9-abr]]</f>
        <v>0</v>
      </c>
      <c r="AL260">
        <f>+Casos_PN_CORR[[#This Row],[11-abr]]-Casos_PN_CORR[[#This Row],[10-abr]]</f>
        <v>0</v>
      </c>
      <c r="AM260">
        <f>+Casos_PN_CORR[[#This Row],[12-abr]]-Casos_PN_CORR[[#This Row],[11-abr]]</f>
        <v>0</v>
      </c>
      <c r="AN260">
        <f>+Casos_PN_CORR[[#This Row],[13-abr]]-Casos_PN_CORR[[#This Row],[12-abr]]</f>
        <v>0</v>
      </c>
      <c r="AO260">
        <f>+Casos_PN_CORR[[#This Row],[14-abr]]-Casos_PN_CORR[[#This Row],[13-abr]]</f>
        <v>0</v>
      </c>
      <c r="AP260">
        <f>+Casos_PN_CORR[[#This Row],[15-abr]]-Casos_PN_CORR[[#This Row],[14-abr]]</f>
        <v>0</v>
      </c>
      <c r="AQ260">
        <f>+Casos_PN_CORR[[#This Row],[16-abr]]-Casos_PN_CORR[[#This Row],[15-abr]]</f>
        <v>0</v>
      </c>
      <c r="AR260">
        <f>+Casos_PN_CORR[[#This Row],[17-abr]]-Casos_PN_CORR[[#This Row],[16-abr]]</f>
        <v>0</v>
      </c>
      <c r="AS260">
        <f>+Casos_PN_CORR[[#This Row],[18-abr]]-Casos_PN_CORR[[#This Row],[17-abr]]</f>
        <v>0</v>
      </c>
      <c r="AT260">
        <f>+Casos_PN_CORR[[#This Row],[19-abr]]-Casos_PN_CORR[[#This Row],[18-abr]]</f>
        <v>0</v>
      </c>
      <c r="AU260">
        <f>+Casos_PN_CORR[[#This Row],[20-abr]]-Casos_PN_CORR[[#This Row],[19-abr]]</f>
        <v>0</v>
      </c>
      <c r="AV260">
        <f>+Casos_PN_CORR[[#This Row],[21-abr]]-Casos_PN_CORR[[#This Row],[20-abr]]</f>
        <v>0</v>
      </c>
      <c r="AW260">
        <f>+Casos_PN_CORR[[#This Row],[22-abr]]-Casos_PN_CORR[[#This Row],[21-abr]]</f>
        <v>0</v>
      </c>
      <c r="AX260">
        <f>+Casos_PN_CORR[[#This Row],[23-abr]]-Casos_PN_CORR[[#This Row],[22-abr]]</f>
        <v>0</v>
      </c>
      <c r="AY260">
        <f>+Casos_PN_CORR[[#This Row],[24-abr]]-Casos_PN_CORR[[#This Row],[23-abr]]</f>
        <v>0</v>
      </c>
      <c r="AZ260">
        <f>+Casos_PN_CORR[[#This Row],[25-abr]]-Casos_PN_CORR[[#This Row],[24-abr]]</f>
        <v>0</v>
      </c>
      <c r="BA260">
        <f>+Casos_PN_CORR[[#This Row],[26-abr]]-Casos_PN_CORR[[#This Row],[25-abr]]</f>
        <v>0</v>
      </c>
      <c r="BB260">
        <f>+Casos_PN_CORR[[#This Row],[27-abr]]-Casos_PN_CORR[[#This Row],[26-abr]]</f>
        <v>0</v>
      </c>
      <c r="BC260">
        <f>+Casos_PN_CORR[[#This Row],[28-abr]]-Casos_PN_CORR[[#This Row],[27-abr]]</f>
        <v>0</v>
      </c>
      <c r="BD260">
        <f>+Casos_PN_CORR[[#This Row],[29-abr]]-Casos_PN_CORR[[#This Row],[28-abr]]</f>
        <v>0</v>
      </c>
      <c r="BE260">
        <f>+Casos_PN_CORR[[#This Row],[30-abr]]-Casos_PN_CORR[[#This Row],[29-abr]]</f>
        <v>0</v>
      </c>
      <c r="BF260">
        <f>+Casos_PN_CORR[[#This Row],[1-may]]-Casos_PN_CORR[[#This Row],[30-abr]]</f>
        <v>0</v>
      </c>
      <c r="BG260">
        <f>+Casos_PN_CORR[[#This Row],[2-may]]-Casos_PN_CORR[[#This Row],[1-may]]</f>
        <v>0</v>
      </c>
      <c r="BH260">
        <f>+Casos_PN_CORR[[#This Row],[3-may]]-Casos_PN_CORR[[#This Row],[2-may]]</f>
        <v>0</v>
      </c>
      <c r="BI260">
        <f>+Casos_PN_CORR[[#This Row],[4-may]]-Casos_PN_CORR[[#This Row],[3-may]]</f>
        <v>0</v>
      </c>
      <c r="BJ260">
        <f>+Casos_PN_CORR[[#This Row],[5-may]]-Casos_PN_CORR[[#This Row],[4-may]]</f>
        <v>0</v>
      </c>
      <c r="BK260">
        <f>+Casos_PN_CORR[[#This Row],[6-may]]-Casos_PN_CORR[[#This Row],[5-may]]</f>
        <v>0</v>
      </c>
      <c r="BL260">
        <f>+Casos_PN_CORR[[#This Row],[7-may]]-Casos_PN_CORR[[#This Row],[6-may]]</f>
        <v>0</v>
      </c>
      <c r="BM260">
        <f>+Casos_PN_CORR[[#This Row],[8-may]]-Casos_PN_CORR[[#This Row],[7-may]]</f>
        <v>0</v>
      </c>
      <c r="BN260">
        <f>+Casos_PN_CORR[[#This Row],[9-may]]-Casos_PN_CORR[[#This Row],[8-may]]</f>
        <v>0</v>
      </c>
      <c r="BO260">
        <f>+Casos_PN_CORR[[#This Row],[10-may]]-Casos_PN_CORR[[#This Row],[9-may]]</f>
        <v>0</v>
      </c>
      <c r="BP260">
        <f>+Casos_PN_CORR[[#This Row],[11-may]]-Casos_PN_CORR[[#This Row],[10-may]]</f>
        <v>0</v>
      </c>
      <c r="BQ260">
        <f>+Casos_PN_CORR[[#This Row],[12-may]]-Casos_PN_CORR[[#This Row],[11-may]]</f>
        <v>0</v>
      </c>
      <c r="BR260">
        <f>+Casos_PN_CORR[[#This Row],[13-may]]-Casos_PN_CORR[[#This Row],[12-may]]</f>
        <v>0</v>
      </c>
      <c r="BS260">
        <f>+Casos_PN_CORR[[#This Row],[14-may]]-Casos_PN_CORR[[#This Row],[13-may]]</f>
        <v>0</v>
      </c>
      <c r="BT260">
        <f>+Casos_PN_CORR[[#This Row],[15-may]]-Casos_PN_CORR[[#This Row],[14-may]]</f>
        <v>0</v>
      </c>
      <c r="BU260">
        <f>+Casos_PN_CORR[[#This Row],[16-may]]-Casos_PN_CORR[[#This Row],[15-may]]</f>
        <v>0</v>
      </c>
      <c r="BV260">
        <f>+Casos_PN_CORR[[#This Row],[17-may]]-Casos_PN_CORR[[#This Row],[16-may]]</f>
        <v>0</v>
      </c>
      <c r="BW260">
        <f>+Casos_PN_CORR[[#This Row],[18-may]]-Casos_PN_CORR[[#This Row],[17-may]]</f>
        <v>0</v>
      </c>
      <c r="BX260">
        <f>+Casos_PN_CORR[[#This Row],[19-may]]-Casos_PN_CORR[[#This Row],[18-may]]</f>
        <v>0</v>
      </c>
      <c r="BY260">
        <f>+Casos_PN_CORR[[#This Row],[20-may]]-Casos_PN_CORR[[#This Row],[19-may]]</f>
        <v>0</v>
      </c>
      <c r="BZ260">
        <f>+Casos_PN_CORR[[#This Row],[21-may]]-Casos_PN_CORR[[#This Row],[20-may]]</f>
        <v>0</v>
      </c>
      <c r="CA260">
        <f>+Casos_PN_CORR[[#This Row],[22-may]]-Casos_PN_CORR[[#This Row],[21-may]]</f>
        <v>0</v>
      </c>
      <c r="CB260">
        <f>+Casos_PN_CORR[[#This Row],[23-may]]-Casos_PN_CORR[[#This Row],[22-may]]</f>
        <v>0</v>
      </c>
      <c r="CC260">
        <f>+Casos_PN_CORR[[#This Row],[24-may]]-Casos_PN_CORR[[#This Row],[23-may]]</f>
        <v>0</v>
      </c>
      <c r="CD260">
        <f>+Casos_PN_CORR[[#This Row],[25-may]]-Casos_PN_CORR[[#This Row],[24-may]]</f>
        <v>0</v>
      </c>
      <c r="CE260">
        <f>+Casos_PN_CORR[[#This Row],[26-may]]-Casos_PN_CORR[[#This Row],[25-may]]</f>
        <v>0</v>
      </c>
      <c r="CF260">
        <f>+Casos_PN_CORR[[#This Row],[27-may]]-Casos_PN_CORR[[#This Row],[26-may]]</f>
        <v>0</v>
      </c>
      <c r="CG260">
        <f>+Casos_PN_CORR[[#This Row],[28-may]]-Casos_PN_CORR[[#This Row],[27-may]]</f>
        <v>0</v>
      </c>
      <c r="CH260">
        <f>+Casos_PN_CORR[[#This Row],[29-may]]-Casos_PN_CORR[[#This Row],[28-may]]</f>
        <v>0</v>
      </c>
      <c r="CI260">
        <f>+Casos_PN_CORR[[#This Row],[30-may]]-Casos_PN_CORR[[#This Row],[29-may]]</f>
        <v>0</v>
      </c>
      <c r="CJ260">
        <f>+Casos_PN_CORR[[#This Row],[31-may]]-Casos_PN_CORR[[#This Row],[30-may]]</f>
        <v>0</v>
      </c>
      <c r="CK260">
        <f>+Casos_PN_CORR[[#This Row],[1-jun]]-Casos_PN_CORR[[#This Row],[31-may]]</f>
        <v>0</v>
      </c>
      <c r="CL260">
        <f>+Casos_PN_CORR[[#This Row],[2-jun]]-Casos_PN_CORR[[#This Row],[1-jun]]</f>
        <v>0</v>
      </c>
      <c r="CM260">
        <f>+Casos_PN_CORR[[#This Row],[3-jun]]-Casos_PN_CORR[[#This Row],[2-jun]]</f>
        <v>0</v>
      </c>
      <c r="CN260">
        <f>+Casos_PN_CORR[[#This Row],[4-jun]]-Casos_PN_CORR[[#This Row],[3-jun]]</f>
        <v>0</v>
      </c>
      <c r="CO260">
        <f>+Casos_PN_CORR[[#This Row],[5-jun]]-Casos_PN_CORR[[#This Row],[4-jun]]</f>
        <v>0</v>
      </c>
      <c r="CP260">
        <f>+Casos_PN_CORR[[#This Row],[6-jun]]-Casos_PN_CORR[[#This Row],[5-jun]]</f>
        <v>0</v>
      </c>
    </row>
    <row r="261" spans="1:94">
      <c r="A261">
        <v>40304</v>
      </c>
      <c r="B261" s="2" t="s">
        <v>115</v>
      </c>
      <c r="C261" s="2" t="s">
        <v>152</v>
      </c>
      <c r="D261" s="2" t="s">
        <v>415</v>
      </c>
      <c r="E261" s="4">
        <f t="shared" si="4"/>
        <v>0</v>
      </c>
      <c r="F261">
        <f>+Casos_PN_CORR[[#This Row],[10-mar]]</f>
        <v>0</v>
      </c>
      <c r="G261">
        <f>+Casos_PN_CORR[[#This Row],[11-mar]]-Casos_PN_CORR[[#This Row],[10-mar]]</f>
        <v>0</v>
      </c>
      <c r="H261">
        <f>+Casos_PN_CORR[[#This Row],[12-mar]]-Casos_PN_CORR[[#This Row],[11-mar]]</f>
        <v>0</v>
      </c>
      <c r="I261">
        <f>+Casos_PN_CORR[[#This Row],[13-mar]]-Casos_PN_CORR[[#This Row],[12-mar]]</f>
        <v>0</v>
      </c>
      <c r="J261">
        <f>+Casos_PN_CORR[[#This Row],[14-mar]]-Casos_PN_CORR[[#This Row],[13-mar]]</f>
        <v>0</v>
      </c>
      <c r="K261">
        <f>+Casos_PN_CORR[[#This Row],[15-mar]]-Casos_PN_CORR[[#This Row],[14-mar]]</f>
        <v>0</v>
      </c>
      <c r="L261">
        <f>+Casos_PN_CORR[[#This Row],[16-mar]]-Casos_PN_CORR[[#This Row],[15-mar]]</f>
        <v>0</v>
      </c>
      <c r="M261">
        <f>+Casos_PN_CORR[[#This Row],[17-mar]]-Casos_PN_CORR[[#This Row],[16-mar]]</f>
        <v>0</v>
      </c>
      <c r="N261">
        <f>+Casos_PN_CORR[[#This Row],[18-mar]]-Casos_PN_CORR[[#This Row],[17-mar]]</f>
        <v>0</v>
      </c>
      <c r="O261">
        <f>+Casos_PN_CORR[[#This Row],[19-mar]]-Casos_PN_CORR[[#This Row],[18-mar]]</f>
        <v>0</v>
      </c>
      <c r="P261">
        <f>+Casos_PN_CORR[[#This Row],[20-mar]]-Casos_PN_CORR[[#This Row],[19-mar]]</f>
        <v>0</v>
      </c>
      <c r="Q261">
        <f>+Casos_PN_CORR[[#This Row],[21-mar]]-Casos_PN_CORR[[#This Row],[20-mar]]</f>
        <v>0</v>
      </c>
      <c r="R261">
        <f>+Casos_PN_CORR[[#This Row],[22-mar]]-Casos_PN_CORR[[#This Row],[21-mar]]</f>
        <v>0</v>
      </c>
      <c r="S261">
        <f>+Casos_PN_CORR[[#This Row],[23-mar]]-Casos_PN_CORR[[#This Row],[22-mar]]</f>
        <v>0</v>
      </c>
      <c r="T261">
        <f>+Casos_PN_CORR[[#This Row],[24-mar]]-Casos_PN_CORR[[#This Row],[23-mar]]</f>
        <v>0</v>
      </c>
      <c r="U261">
        <f>+Casos_PN_CORR[[#This Row],[25-mar]]-Casos_PN_CORR[[#This Row],[24-mar]]</f>
        <v>0</v>
      </c>
      <c r="V261">
        <f>+Casos_PN_CORR[[#This Row],[26-mar]]-Casos_PN_CORR[[#This Row],[25-mar]]</f>
        <v>0</v>
      </c>
      <c r="W261">
        <f>+Casos_PN_CORR[[#This Row],[27-mar]]-Casos_PN_CORR[[#This Row],[26-mar]]</f>
        <v>0</v>
      </c>
      <c r="X261">
        <f>+Casos_PN_CORR[[#This Row],[28-mar]]-Casos_PN_CORR[[#This Row],[27-mar]]</f>
        <v>0</v>
      </c>
      <c r="Y261">
        <f>+Casos_PN_CORR[[#This Row],[29-mar]]-Casos_PN_CORR[[#This Row],[28-mar]]</f>
        <v>0</v>
      </c>
      <c r="Z261">
        <f>+Casos_PN_CORR[[#This Row],[30-mar]]-Casos_PN_CORR[[#This Row],[29-mar]]</f>
        <v>0</v>
      </c>
      <c r="AA261">
        <f>+Casos_PN_CORR[[#This Row],[31-mar]]-Casos_PN_CORR[[#This Row],[30-mar]]</f>
        <v>0</v>
      </c>
      <c r="AB261">
        <f>+Casos_PN_CORR[[#This Row],[1-abr]]-Casos_PN_CORR[[#This Row],[31-mar]]</f>
        <v>0</v>
      </c>
      <c r="AC261">
        <f>+Casos_PN_CORR[[#This Row],[2-abr]]-Casos_PN_CORR[[#This Row],[1-abr]]</f>
        <v>0</v>
      </c>
      <c r="AD261">
        <f>+Casos_PN_CORR[[#This Row],[3-abr]]-Casos_PN_CORR[[#This Row],[2-abr]]</f>
        <v>0</v>
      </c>
      <c r="AE261">
        <f>+Casos_PN_CORR[[#This Row],[4-abr]]-Casos_PN_CORR[[#This Row],[3-abr]]</f>
        <v>0</v>
      </c>
      <c r="AF261">
        <f>+Casos_PN_CORR[[#This Row],[5-abr]]-Casos_PN_CORR[[#This Row],[4-abr]]</f>
        <v>0</v>
      </c>
      <c r="AG261">
        <f>+Casos_PN_CORR[[#This Row],[6-abr]]-Casos_PN_CORR[[#This Row],[5-abr]]</f>
        <v>0</v>
      </c>
      <c r="AH261">
        <f>+Casos_PN_CORR[[#This Row],[7-abr]]-Casos_PN_CORR[[#This Row],[6-abr]]</f>
        <v>0</v>
      </c>
      <c r="AI261">
        <f>+Casos_PN_CORR[[#This Row],[8-abr]]-Casos_PN_CORR[[#This Row],[7-abr]]</f>
        <v>0</v>
      </c>
      <c r="AJ261">
        <f>+Casos_PN_CORR[[#This Row],[9-abr]]-Casos_PN_CORR[[#This Row],[8-abr]]</f>
        <v>0</v>
      </c>
      <c r="AK261">
        <f>+Casos_PN_CORR[[#This Row],[10-abr]]-Casos_PN_CORR[[#This Row],[9-abr]]</f>
        <v>0</v>
      </c>
      <c r="AL261">
        <f>+Casos_PN_CORR[[#This Row],[11-abr]]-Casos_PN_CORR[[#This Row],[10-abr]]</f>
        <v>0</v>
      </c>
      <c r="AM261">
        <f>+Casos_PN_CORR[[#This Row],[12-abr]]-Casos_PN_CORR[[#This Row],[11-abr]]</f>
        <v>0</v>
      </c>
      <c r="AN261">
        <f>+Casos_PN_CORR[[#This Row],[13-abr]]-Casos_PN_CORR[[#This Row],[12-abr]]</f>
        <v>0</v>
      </c>
      <c r="AO261">
        <f>+Casos_PN_CORR[[#This Row],[14-abr]]-Casos_PN_CORR[[#This Row],[13-abr]]</f>
        <v>0</v>
      </c>
      <c r="AP261">
        <f>+Casos_PN_CORR[[#This Row],[15-abr]]-Casos_PN_CORR[[#This Row],[14-abr]]</f>
        <v>0</v>
      </c>
      <c r="AQ261">
        <f>+Casos_PN_CORR[[#This Row],[16-abr]]-Casos_PN_CORR[[#This Row],[15-abr]]</f>
        <v>0</v>
      </c>
      <c r="AR261">
        <f>+Casos_PN_CORR[[#This Row],[17-abr]]-Casos_PN_CORR[[#This Row],[16-abr]]</f>
        <v>0</v>
      </c>
      <c r="AS261">
        <f>+Casos_PN_CORR[[#This Row],[18-abr]]-Casos_PN_CORR[[#This Row],[17-abr]]</f>
        <v>0</v>
      </c>
      <c r="AT261">
        <f>+Casos_PN_CORR[[#This Row],[19-abr]]-Casos_PN_CORR[[#This Row],[18-abr]]</f>
        <v>0</v>
      </c>
      <c r="AU261">
        <f>+Casos_PN_CORR[[#This Row],[20-abr]]-Casos_PN_CORR[[#This Row],[19-abr]]</f>
        <v>0</v>
      </c>
      <c r="AV261">
        <f>+Casos_PN_CORR[[#This Row],[21-abr]]-Casos_PN_CORR[[#This Row],[20-abr]]</f>
        <v>0</v>
      </c>
      <c r="AW261">
        <f>+Casos_PN_CORR[[#This Row],[22-abr]]-Casos_PN_CORR[[#This Row],[21-abr]]</f>
        <v>0</v>
      </c>
      <c r="AX261">
        <f>+Casos_PN_CORR[[#This Row],[23-abr]]-Casos_PN_CORR[[#This Row],[22-abr]]</f>
        <v>0</v>
      </c>
      <c r="AY261">
        <f>+Casos_PN_CORR[[#This Row],[24-abr]]-Casos_PN_CORR[[#This Row],[23-abr]]</f>
        <v>0</v>
      </c>
      <c r="AZ261">
        <f>+Casos_PN_CORR[[#This Row],[25-abr]]-Casos_PN_CORR[[#This Row],[24-abr]]</f>
        <v>0</v>
      </c>
      <c r="BA261">
        <f>+Casos_PN_CORR[[#This Row],[26-abr]]-Casos_PN_CORR[[#This Row],[25-abr]]</f>
        <v>0</v>
      </c>
      <c r="BB261">
        <f>+Casos_PN_CORR[[#This Row],[27-abr]]-Casos_PN_CORR[[#This Row],[26-abr]]</f>
        <v>0</v>
      </c>
      <c r="BC261">
        <f>+Casos_PN_CORR[[#This Row],[28-abr]]-Casos_PN_CORR[[#This Row],[27-abr]]</f>
        <v>0</v>
      </c>
      <c r="BD261">
        <f>+Casos_PN_CORR[[#This Row],[29-abr]]-Casos_PN_CORR[[#This Row],[28-abr]]</f>
        <v>0</v>
      </c>
      <c r="BE261">
        <f>+Casos_PN_CORR[[#This Row],[30-abr]]-Casos_PN_CORR[[#This Row],[29-abr]]</f>
        <v>0</v>
      </c>
      <c r="BF261">
        <f>+Casos_PN_CORR[[#This Row],[1-may]]-Casos_PN_CORR[[#This Row],[30-abr]]</f>
        <v>0</v>
      </c>
      <c r="BG261">
        <f>+Casos_PN_CORR[[#This Row],[2-may]]-Casos_PN_CORR[[#This Row],[1-may]]</f>
        <v>0</v>
      </c>
      <c r="BH261">
        <f>+Casos_PN_CORR[[#This Row],[3-may]]-Casos_PN_CORR[[#This Row],[2-may]]</f>
        <v>0</v>
      </c>
      <c r="BI261">
        <f>+Casos_PN_CORR[[#This Row],[4-may]]-Casos_PN_CORR[[#This Row],[3-may]]</f>
        <v>0</v>
      </c>
      <c r="BJ261">
        <f>+Casos_PN_CORR[[#This Row],[5-may]]-Casos_PN_CORR[[#This Row],[4-may]]</f>
        <v>0</v>
      </c>
      <c r="BK261">
        <f>+Casos_PN_CORR[[#This Row],[6-may]]-Casos_PN_CORR[[#This Row],[5-may]]</f>
        <v>0</v>
      </c>
      <c r="BL261">
        <f>+Casos_PN_CORR[[#This Row],[7-may]]-Casos_PN_CORR[[#This Row],[6-may]]</f>
        <v>0</v>
      </c>
      <c r="BM261">
        <f>+Casos_PN_CORR[[#This Row],[8-may]]-Casos_PN_CORR[[#This Row],[7-may]]</f>
        <v>0</v>
      </c>
      <c r="BN261">
        <f>+Casos_PN_CORR[[#This Row],[9-may]]-Casos_PN_CORR[[#This Row],[8-may]]</f>
        <v>0</v>
      </c>
      <c r="BO261">
        <f>+Casos_PN_CORR[[#This Row],[10-may]]-Casos_PN_CORR[[#This Row],[9-may]]</f>
        <v>0</v>
      </c>
      <c r="BP261">
        <f>+Casos_PN_CORR[[#This Row],[11-may]]-Casos_PN_CORR[[#This Row],[10-may]]</f>
        <v>0</v>
      </c>
      <c r="BQ261">
        <f>+Casos_PN_CORR[[#This Row],[12-may]]-Casos_PN_CORR[[#This Row],[11-may]]</f>
        <v>0</v>
      </c>
      <c r="BR261">
        <f>+Casos_PN_CORR[[#This Row],[13-may]]-Casos_PN_CORR[[#This Row],[12-may]]</f>
        <v>0</v>
      </c>
      <c r="BS261">
        <f>+Casos_PN_CORR[[#This Row],[14-may]]-Casos_PN_CORR[[#This Row],[13-may]]</f>
        <v>0</v>
      </c>
      <c r="BT261">
        <f>+Casos_PN_CORR[[#This Row],[15-may]]-Casos_PN_CORR[[#This Row],[14-may]]</f>
        <v>0</v>
      </c>
      <c r="BU261">
        <f>+Casos_PN_CORR[[#This Row],[16-may]]-Casos_PN_CORR[[#This Row],[15-may]]</f>
        <v>0</v>
      </c>
      <c r="BV261">
        <f>+Casos_PN_CORR[[#This Row],[17-may]]-Casos_PN_CORR[[#This Row],[16-may]]</f>
        <v>0</v>
      </c>
      <c r="BW261">
        <f>+Casos_PN_CORR[[#This Row],[18-may]]-Casos_PN_CORR[[#This Row],[17-may]]</f>
        <v>0</v>
      </c>
      <c r="BX261">
        <f>+Casos_PN_CORR[[#This Row],[19-may]]-Casos_PN_CORR[[#This Row],[18-may]]</f>
        <v>0</v>
      </c>
      <c r="BY261">
        <f>+Casos_PN_CORR[[#This Row],[20-may]]-Casos_PN_CORR[[#This Row],[19-may]]</f>
        <v>0</v>
      </c>
      <c r="BZ261">
        <f>+Casos_PN_CORR[[#This Row],[21-may]]-Casos_PN_CORR[[#This Row],[20-may]]</f>
        <v>0</v>
      </c>
      <c r="CA261">
        <f>+Casos_PN_CORR[[#This Row],[22-may]]-Casos_PN_CORR[[#This Row],[21-may]]</f>
        <v>0</v>
      </c>
      <c r="CB261">
        <f>+Casos_PN_CORR[[#This Row],[23-may]]-Casos_PN_CORR[[#This Row],[22-may]]</f>
        <v>0</v>
      </c>
      <c r="CC261">
        <f>+Casos_PN_CORR[[#This Row],[24-may]]-Casos_PN_CORR[[#This Row],[23-may]]</f>
        <v>0</v>
      </c>
      <c r="CD261">
        <f>+Casos_PN_CORR[[#This Row],[25-may]]-Casos_PN_CORR[[#This Row],[24-may]]</f>
        <v>0</v>
      </c>
      <c r="CE261">
        <f>+Casos_PN_CORR[[#This Row],[26-may]]-Casos_PN_CORR[[#This Row],[25-may]]</f>
        <v>0</v>
      </c>
      <c r="CF261">
        <f>+Casos_PN_CORR[[#This Row],[27-may]]-Casos_PN_CORR[[#This Row],[26-may]]</f>
        <v>0</v>
      </c>
      <c r="CG261">
        <f>+Casos_PN_CORR[[#This Row],[28-may]]-Casos_PN_CORR[[#This Row],[27-may]]</f>
        <v>0</v>
      </c>
      <c r="CH261">
        <f>+Casos_PN_CORR[[#This Row],[29-may]]-Casos_PN_CORR[[#This Row],[28-may]]</f>
        <v>0</v>
      </c>
      <c r="CI261">
        <f>+Casos_PN_CORR[[#This Row],[30-may]]-Casos_PN_CORR[[#This Row],[29-may]]</f>
        <v>0</v>
      </c>
      <c r="CJ261">
        <f>+Casos_PN_CORR[[#This Row],[31-may]]-Casos_PN_CORR[[#This Row],[30-may]]</f>
        <v>0</v>
      </c>
      <c r="CK261">
        <f>+Casos_PN_CORR[[#This Row],[1-jun]]-Casos_PN_CORR[[#This Row],[31-may]]</f>
        <v>0</v>
      </c>
      <c r="CL261">
        <f>+Casos_PN_CORR[[#This Row],[2-jun]]-Casos_PN_CORR[[#This Row],[1-jun]]</f>
        <v>0</v>
      </c>
      <c r="CM261">
        <f>+Casos_PN_CORR[[#This Row],[3-jun]]-Casos_PN_CORR[[#This Row],[2-jun]]</f>
        <v>0</v>
      </c>
      <c r="CN261">
        <f>+Casos_PN_CORR[[#This Row],[4-jun]]-Casos_PN_CORR[[#This Row],[3-jun]]</f>
        <v>0</v>
      </c>
      <c r="CO261">
        <f>+Casos_PN_CORR[[#This Row],[5-jun]]-Casos_PN_CORR[[#This Row],[4-jun]]</f>
        <v>0</v>
      </c>
      <c r="CP261">
        <f>+Casos_PN_CORR[[#This Row],[6-jun]]-Casos_PN_CORR[[#This Row],[5-jun]]</f>
        <v>0</v>
      </c>
    </row>
    <row r="262" spans="1:94">
      <c r="A262">
        <v>10203</v>
      </c>
      <c r="B262" s="2" t="s">
        <v>119</v>
      </c>
      <c r="C262" s="2" t="s">
        <v>167</v>
      </c>
      <c r="D262" s="2" t="s">
        <v>416</v>
      </c>
      <c r="E262" s="4">
        <f t="shared" si="4"/>
        <v>4</v>
      </c>
      <c r="F262">
        <f>+Casos_PN_CORR[[#This Row],[10-mar]]</f>
        <v>0</v>
      </c>
      <c r="G262">
        <f>+Casos_PN_CORR[[#This Row],[11-mar]]-Casos_PN_CORR[[#This Row],[10-mar]]</f>
        <v>0</v>
      </c>
      <c r="H262">
        <f>+Casos_PN_CORR[[#This Row],[12-mar]]-Casos_PN_CORR[[#This Row],[11-mar]]</f>
        <v>0</v>
      </c>
      <c r="I262">
        <f>+Casos_PN_CORR[[#This Row],[13-mar]]-Casos_PN_CORR[[#This Row],[12-mar]]</f>
        <v>0</v>
      </c>
      <c r="J262">
        <f>+Casos_PN_CORR[[#This Row],[14-mar]]-Casos_PN_CORR[[#This Row],[13-mar]]</f>
        <v>0</v>
      </c>
      <c r="K262">
        <f>+Casos_PN_CORR[[#This Row],[15-mar]]-Casos_PN_CORR[[#This Row],[14-mar]]</f>
        <v>0</v>
      </c>
      <c r="L262">
        <f>+Casos_PN_CORR[[#This Row],[16-mar]]-Casos_PN_CORR[[#This Row],[15-mar]]</f>
        <v>0</v>
      </c>
      <c r="M262">
        <f>+Casos_PN_CORR[[#This Row],[17-mar]]-Casos_PN_CORR[[#This Row],[16-mar]]</f>
        <v>0</v>
      </c>
      <c r="N262">
        <f>+Casos_PN_CORR[[#This Row],[18-mar]]-Casos_PN_CORR[[#This Row],[17-mar]]</f>
        <v>0</v>
      </c>
      <c r="O262">
        <f>+Casos_PN_CORR[[#This Row],[19-mar]]-Casos_PN_CORR[[#This Row],[18-mar]]</f>
        <v>0</v>
      </c>
      <c r="P262">
        <f>+Casos_PN_CORR[[#This Row],[20-mar]]-Casos_PN_CORR[[#This Row],[19-mar]]</f>
        <v>0</v>
      </c>
      <c r="Q262">
        <f>+Casos_PN_CORR[[#This Row],[21-mar]]-Casos_PN_CORR[[#This Row],[20-mar]]</f>
        <v>0</v>
      </c>
      <c r="R262">
        <f>+Casos_PN_CORR[[#This Row],[22-mar]]-Casos_PN_CORR[[#This Row],[21-mar]]</f>
        <v>0</v>
      </c>
      <c r="S262">
        <f>+Casos_PN_CORR[[#This Row],[23-mar]]-Casos_PN_CORR[[#This Row],[22-mar]]</f>
        <v>0</v>
      </c>
      <c r="T262">
        <f>+Casos_PN_CORR[[#This Row],[24-mar]]-Casos_PN_CORR[[#This Row],[23-mar]]</f>
        <v>0</v>
      </c>
      <c r="U262">
        <f>+Casos_PN_CORR[[#This Row],[25-mar]]-Casos_PN_CORR[[#This Row],[24-mar]]</f>
        <v>0</v>
      </c>
      <c r="V262">
        <f>+Casos_PN_CORR[[#This Row],[26-mar]]-Casos_PN_CORR[[#This Row],[25-mar]]</f>
        <v>0</v>
      </c>
      <c r="W262">
        <f>+Casos_PN_CORR[[#This Row],[27-mar]]-Casos_PN_CORR[[#This Row],[26-mar]]</f>
        <v>0</v>
      </c>
      <c r="X262">
        <f>+Casos_PN_CORR[[#This Row],[28-mar]]-Casos_PN_CORR[[#This Row],[27-mar]]</f>
        <v>0</v>
      </c>
      <c r="Y262">
        <f>+Casos_PN_CORR[[#This Row],[29-mar]]-Casos_PN_CORR[[#This Row],[28-mar]]</f>
        <v>0</v>
      </c>
      <c r="Z262">
        <f>+Casos_PN_CORR[[#This Row],[30-mar]]-Casos_PN_CORR[[#This Row],[29-mar]]</f>
        <v>0</v>
      </c>
      <c r="AA262">
        <f>+Casos_PN_CORR[[#This Row],[31-mar]]-Casos_PN_CORR[[#This Row],[30-mar]]</f>
        <v>0</v>
      </c>
      <c r="AB262">
        <f>+Casos_PN_CORR[[#This Row],[1-abr]]-Casos_PN_CORR[[#This Row],[31-mar]]</f>
        <v>0</v>
      </c>
      <c r="AC262">
        <f>+Casos_PN_CORR[[#This Row],[2-abr]]-Casos_PN_CORR[[#This Row],[1-abr]]</f>
        <v>0</v>
      </c>
      <c r="AD262">
        <f>+Casos_PN_CORR[[#This Row],[3-abr]]-Casos_PN_CORR[[#This Row],[2-abr]]</f>
        <v>0</v>
      </c>
      <c r="AE262">
        <f>+Casos_PN_CORR[[#This Row],[4-abr]]-Casos_PN_CORR[[#This Row],[3-abr]]</f>
        <v>0</v>
      </c>
      <c r="AF262">
        <f>+Casos_PN_CORR[[#This Row],[5-abr]]-Casos_PN_CORR[[#This Row],[4-abr]]</f>
        <v>0</v>
      </c>
      <c r="AG262">
        <f>+Casos_PN_CORR[[#This Row],[6-abr]]-Casos_PN_CORR[[#This Row],[5-abr]]</f>
        <v>0</v>
      </c>
      <c r="AH262">
        <f>+Casos_PN_CORR[[#This Row],[7-abr]]-Casos_PN_CORR[[#This Row],[6-abr]]</f>
        <v>0</v>
      </c>
      <c r="AI262">
        <f>+Casos_PN_CORR[[#This Row],[8-abr]]-Casos_PN_CORR[[#This Row],[7-abr]]</f>
        <v>0</v>
      </c>
      <c r="AJ262">
        <f>+Casos_PN_CORR[[#This Row],[9-abr]]-Casos_PN_CORR[[#This Row],[8-abr]]</f>
        <v>0</v>
      </c>
      <c r="AK262">
        <f>+Casos_PN_CORR[[#This Row],[10-abr]]-Casos_PN_CORR[[#This Row],[9-abr]]</f>
        <v>0</v>
      </c>
      <c r="AL262">
        <f>+Casos_PN_CORR[[#This Row],[11-abr]]-Casos_PN_CORR[[#This Row],[10-abr]]</f>
        <v>0</v>
      </c>
      <c r="AM262">
        <f>+Casos_PN_CORR[[#This Row],[12-abr]]-Casos_PN_CORR[[#This Row],[11-abr]]</f>
        <v>0</v>
      </c>
      <c r="AN262">
        <f>+Casos_PN_CORR[[#This Row],[13-abr]]-Casos_PN_CORR[[#This Row],[12-abr]]</f>
        <v>0</v>
      </c>
      <c r="AO262">
        <f>+Casos_PN_CORR[[#This Row],[14-abr]]-Casos_PN_CORR[[#This Row],[13-abr]]</f>
        <v>0</v>
      </c>
      <c r="AP262">
        <f>+Casos_PN_CORR[[#This Row],[15-abr]]-Casos_PN_CORR[[#This Row],[14-abr]]</f>
        <v>0</v>
      </c>
      <c r="AQ262">
        <f>+Casos_PN_CORR[[#This Row],[16-abr]]-Casos_PN_CORR[[#This Row],[15-abr]]</f>
        <v>0</v>
      </c>
      <c r="AR262">
        <f>+Casos_PN_CORR[[#This Row],[17-abr]]-Casos_PN_CORR[[#This Row],[16-abr]]</f>
        <v>0</v>
      </c>
      <c r="AS262">
        <f>+Casos_PN_CORR[[#This Row],[18-abr]]-Casos_PN_CORR[[#This Row],[17-abr]]</f>
        <v>0</v>
      </c>
      <c r="AT262">
        <f>+Casos_PN_CORR[[#This Row],[19-abr]]-Casos_PN_CORR[[#This Row],[18-abr]]</f>
        <v>0</v>
      </c>
      <c r="AU262">
        <f>+Casos_PN_CORR[[#This Row],[20-abr]]-Casos_PN_CORR[[#This Row],[19-abr]]</f>
        <v>0</v>
      </c>
      <c r="AV262">
        <f>+Casos_PN_CORR[[#This Row],[21-abr]]-Casos_PN_CORR[[#This Row],[20-abr]]</f>
        <v>0</v>
      </c>
      <c r="AW262">
        <f>+Casos_PN_CORR[[#This Row],[22-abr]]-Casos_PN_CORR[[#This Row],[21-abr]]</f>
        <v>0</v>
      </c>
      <c r="AX262">
        <f>+Casos_PN_CORR[[#This Row],[23-abr]]-Casos_PN_CORR[[#This Row],[22-abr]]</f>
        <v>0</v>
      </c>
      <c r="AY262">
        <f>+Casos_PN_CORR[[#This Row],[24-abr]]-Casos_PN_CORR[[#This Row],[23-abr]]</f>
        <v>0</v>
      </c>
      <c r="AZ262">
        <f>+Casos_PN_CORR[[#This Row],[25-abr]]-Casos_PN_CORR[[#This Row],[24-abr]]</f>
        <v>0</v>
      </c>
      <c r="BA262">
        <f>+Casos_PN_CORR[[#This Row],[26-abr]]-Casos_PN_CORR[[#This Row],[25-abr]]</f>
        <v>0</v>
      </c>
      <c r="BB262">
        <f>+Casos_PN_CORR[[#This Row],[27-abr]]-Casos_PN_CORR[[#This Row],[26-abr]]</f>
        <v>0</v>
      </c>
      <c r="BC262">
        <f>+Casos_PN_CORR[[#This Row],[28-abr]]-Casos_PN_CORR[[#This Row],[27-abr]]</f>
        <v>0</v>
      </c>
      <c r="BD262">
        <f>+Casos_PN_CORR[[#This Row],[29-abr]]-Casos_PN_CORR[[#This Row],[28-abr]]</f>
        <v>0</v>
      </c>
      <c r="BE262">
        <f>+Casos_PN_CORR[[#This Row],[30-abr]]-Casos_PN_CORR[[#This Row],[29-abr]]</f>
        <v>0</v>
      </c>
      <c r="BF262">
        <f>+Casos_PN_CORR[[#This Row],[1-may]]-Casos_PN_CORR[[#This Row],[30-abr]]</f>
        <v>0</v>
      </c>
      <c r="BG262">
        <f>+Casos_PN_CORR[[#This Row],[2-may]]-Casos_PN_CORR[[#This Row],[1-may]]</f>
        <v>0</v>
      </c>
      <c r="BH262">
        <f>+Casos_PN_CORR[[#This Row],[3-may]]-Casos_PN_CORR[[#This Row],[2-may]]</f>
        <v>0</v>
      </c>
      <c r="BI262">
        <f>+Casos_PN_CORR[[#This Row],[4-may]]-Casos_PN_CORR[[#This Row],[3-may]]</f>
        <v>0</v>
      </c>
      <c r="BJ262">
        <f>+Casos_PN_CORR[[#This Row],[5-may]]-Casos_PN_CORR[[#This Row],[4-may]]</f>
        <v>0</v>
      </c>
      <c r="BK262">
        <f>+Casos_PN_CORR[[#This Row],[6-may]]-Casos_PN_CORR[[#This Row],[5-may]]</f>
        <v>0</v>
      </c>
      <c r="BL262">
        <f>+Casos_PN_CORR[[#This Row],[7-may]]-Casos_PN_CORR[[#This Row],[6-may]]</f>
        <v>0</v>
      </c>
      <c r="BM262">
        <f>+Casos_PN_CORR[[#This Row],[8-may]]-Casos_PN_CORR[[#This Row],[7-may]]</f>
        <v>0</v>
      </c>
      <c r="BN262">
        <f>+Casos_PN_CORR[[#This Row],[9-may]]-Casos_PN_CORR[[#This Row],[8-may]]</f>
        <v>0</v>
      </c>
      <c r="BO262">
        <f>+Casos_PN_CORR[[#This Row],[10-may]]-Casos_PN_CORR[[#This Row],[9-may]]</f>
        <v>0</v>
      </c>
      <c r="BP262">
        <f>+Casos_PN_CORR[[#This Row],[11-may]]-Casos_PN_CORR[[#This Row],[10-may]]</f>
        <v>0</v>
      </c>
      <c r="BQ262">
        <f>+Casos_PN_CORR[[#This Row],[12-may]]-Casos_PN_CORR[[#This Row],[11-may]]</f>
        <v>0</v>
      </c>
      <c r="BR262">
        <f>+Casos_PN_CORR[[#This Row],[13-may]]-Casos_PN_CORR[[#This Row],[12-may]]</f>
        <v>0</v>
      </c>
      <c r="BS262">
        <f>+Casos_PN_CORR[[#This Row],[14-may]]-Casos_PN_CORR[[#This Row],[13-may]]</f>
        <v>0</v>
      </c>
      <c r="BT262">
        <f>+Casos_PN_CORR[[#This Row],[15-may]]-Casos_PN_CORR[[#This Row],[14-may]]</f>
        <v>0</v>
      </c>
      <c r="BU262">
        <f>+Casos_PN_CORR[[#This Row],[16-may]]-Casos_PN_CORR[[#This Row],[15-may]]</f>
        <v>0</v>
      </c>
      <c r="BV262">
        <f>+Casos_PN_CORR[[#This Row],[17-may]]-Casos_PN_CORR[[#This Row],[16-may]]</f>
        <v>0</v>
      </c>
      <c r="BW262">
        <f>+Casos_PN_CORR[[#This Row],[18-may]]-Casos_PN_CORR[[#This Row],[17-may]]</f>
        <v>0</v>
      </c>
      <c r="BX262">
        <f>+Casos_PN_CORR[[#This Row],[19-may]]-Casos_PN_CORR[[#This Row],[18-may]]</f>
        <v>0</v>
      </c>
      <c r="BY262">
        <f>+Casos_PN_CORR[[#This Row],[20-may]]-Casos_PN_CORR[[#This Row],[19-may]]</f>
        <v>0</v>
      </c>
      <c r="BZ262">
        <f>+Casos_PN_CORR[[#This Row],[21-may]]-Casos_PN_CORR[[#This Row],[20-may]]</f>
        <v>0</v>
      </c>
      <c r="CA262">
        <f>+Casos_PN_CORR[[#This Row],[22-may]]-Casos_PN_CORR[[#This Row],[21-may]]</f>
        <v>0</v>
      </c>
      <c r="CB262">
        <f>+Casos_PN_CORR[[#This Row],[23-may]]-Casos_PN_CORR[[#This Row],[22-may]]</f>
        <v>0</v>
      </c>
      <c r="CC262">
        <f>+Casos_PN_CORR[[#This Row],[24-may]]-Casos_PN_CORR[[#This Row],[23-may]]</f>
        <v>0</v>
      </c>
      <c r="CD262">
        <f>+Casos_PN_CORR[[#This Row],[25-may]]-Casos_PN_CORR[[#This Row],[24-may]]</f>
        <v>0</v>
      </c>
      <c r="CE262">
        <f>+Casos_PN_CORR[[#This Row],[26-may]]-Casos_PN_CORR[[#This Row],[25-may]]</f>
        <v>0</v>
      </c>
      <c r="CF262">
        <f>+Casos_PN_CORR[[#This Row],[27-may]]-Casos_PN_CORR[[#This Row],[26-may]]</f>
        <v>0</v>
      </c>
      <c r="CG262">
        <f>+Casos_PN_CORR[[#This Row],[28-may]]-Casos_PN_CORR[[#This Row],[27-may]]</f>
        <v>0</v>
      </c>
      <c r="CH262">
        <f>+Casos_PN_CORR[[#This Row],[29-may]]-Casos_PN_CORR[[#This Row],[28-may]]</f>
        <v>0</v>
      </c>
      <c r="CI262">
        <f>+Casos_PN_CORR[[#This Row],[30-may]]-Casos_PN_CORR[[#This Row],[29-may]]</f>
        <v>0</v>
      </c>
      <c r="CJ262">
        <f>+Casos_PN_CORR[[#This Row],[31-may]]-Casos_PN_CORR[[#This Row],[30-may]]</f>
        <v>0</v>
      </c>
      <c r="CK262">
        <f>+Casos_PN_CORR[[#This Row],[1-jun]]-Casos_PN_CORR[[#This Row],[31-may]]</f>
        <v>0</v>
      </c>
      <c r="CL262">
        <f>+Casos_PN_CORR[[#This Row],[2-jun]]-Casos_PN_CORR[[#This Row],[1-jun]]</f>
        <v>0</v>
      </c>
      <c r="CM262">
        <f>+Casos_PN_CORR[[#This Row],[3-jun]]-Casos_PN_CORR[[#This Row],[2-jun]]</f>
        <v>0</v>
      </c>
      <c r="CN262">
        <f>+Casos_PN_CORR[[#This Row],[4-jun]]-Casos_PN_CORR[[#This Row],[3-jun]]</f>
        <v>0</v>
      </c>
      <c r="CO262">
        <f>+Casos_PN_CORR[[#This Row],[5-jun]]-Casos_PN_CORR[[#This Row],[4-jun]]</f>
        <v>4</v>
      </c>
      <c r="CP262">
        <f>+Casos_PN_CORR[[#This Row],[6-jun]]-Casos_PN_CORR[[#This Row],[5-jun]]</f>
        <v>0</v>
      </c>
    </row>
    <row r="263" spans="1:94">
      <c r="A263">
        <v>40605</v>
      </c>
      <c r="B263" s="2" t="s">
        <v>115</v>
      </c>
      <c r="C263" s="2" t="s">
        <v>185</v>
      </c>
      <c r="D263" s="2" t="s">
        <v>417</v>
      </c>
      <c r="E263" s="4">
        <f t="shared" si="4"/>
        <v>0</v>
      </c>
      <c r="F263">
        <f>+Casos_PN_CORR[[#This Row],[10-mar]]</f>
        <v>0</v>
      </c>
      <c r="G263">
        <f>+Casos_PN_CORR[[#This Row],[11-mar]]-Casos_PN_CORR[[#This Row],[10-mar]]</f>
        <v>0</v>
      </c>
      <c r="H263">
        <f>+Casos_PN_CORR[[#This Row],[12-mar]]-Casos_PN_CORR[[#This Row],[11-mar]]</f>
        <v>0</v>
      </c>
      <c r="I263">
        <f>+Casos_PN_CORR[[#This Row],[13-mar]]-Casos_PN_CORR[[#This Row],[12-mar]]</f>
        <v>0</v>
      </c>
      <c r="J263">
        <f>+Casos_PN_CORR[[#This Row],[14-mar]]-Casos_PN_CORR[[#This Row],[13-mar]]</f>
        <v>0</v>
      </c>
      <c r="K263">
        <f>+Casos_PN_CORR[[#This Row],[15-mar]]-Casos_PN_CORR[[#This Row],[14-mar]]</f>
        <v>0</v>
      </c>
      <c r="L263">
        <f>+Casos_PN_CORR[[#This Row],[16-mar]]-Casos_PN_CORR[[#This Row],[15-mar]]</f>
        <v>0</v>
      </c>
      <c r="M263">
        <f>+Casos_PN_CORR[[#This Row],[17-mar]]-Casos_PN_CORR[[#This Row],[16-mar]]</f>
        <v>0</v>
      </c>
      <c r="N263">
        <f>+Casos_PN_CORR[[#This Row],[18-mar]]-Casos_PN_CORR[[#This Row],[17-mar]]</f>
        <v>0</v>
      </c>
      <c r="O263">
        <f>+Casos_PN_CORR[[#This Row],[19-mar]]-Casos_PN_CORR[[#This Row],[18-mar]]</f>
        <v>0</v>
      </c>
      <c r="P263">
        <f>+Casos_PN_CORR[[#This Row],[20-mar]]-Casos_PN_CORR[[#This Row],[19-mar]]</f>
        <v>0</v>
      </c>
      <c r="Q263">
        <f>+Casos_PN_CORR[[#This Row],[21-mar]]-Casos_PN_CORR[[#This Row],[20-mar]]</f>
        <v>0</v>
      </c>
      <c r="R263">
        <f>+Casos_PN_CORR[[#This Row],[22-mar]]-Casos_PN_CORR[[#This Row],[21-mar]]</f>
        <v>0</v>
      </c>
      <c r="S263">
        <f>+Casos_PN_CORR[[#This Row],[23-mar]]-Casos_PN_CORR[[#This Row],[22-mar]]</f>
        <v>0</v>
      </c>
      <c r="T263">
        <f>+Casos_PN_CORR[[#This Row],[24-mar]]-Casos_PN_CORR[[#This Row],[23-mar]]</f>
        <v>0</v>
      </c>
      <c r="U263">
        <f>+Casos_PN_CORR[[#This Row],[25-mar]]-Casos_PN_CORR[[#This Row],[24-mar]]</f>
        <v>0</v>
      </c>
      <c r="V263">
        <f>+Casos_PN_CORR[[#This Row],[26-mar]]-Casos_PN_CORR[[#This Row],[25-mar]]</f>
        <v>0</v>
      </c>
      <c r="W263">
        <f>+Casos_PN_CORR[[#This Row],[27-mar]]-Casos_PN_CORR[[#This Row],[26-mar]]</f>
        <v>0</v>
      </c>
      <c r="X263">
        <f>+Casos_PN_CORR[[#This Row],[28-mar]]-Casos_PN_CORR[[#This Row],[27-mar]]</f>
        <v>0</v>
      </c>
      <c r="Y263">
        <f>+Casos_PN_CORR[[#This Row],[29-mar]]-Casos_PN_CORR[[#This Row],[28-mar]]</f>
        <v>0</v>
      </c>
      <c r="Z263">
        <f>+Casos_PN_CORR[[#This Row],[30-mar]]-Casos_PN_CORR[[#This Row],[29-mar]]</f>
        <v>0</v>
      </c>
      <c r="AA263">
        <f>+Casos_PN_CORR[[#This Row],[31-mar]]-Casos_PN_CORR[[#This Row],[30-mar]]</f>
        <v>0</v>
      </c>
      <c r="AB263">
        <f>+Casos_PN_CORR[[#This Row],[1-abr]]-Casos_PN_CORR[[#This Row],[31-mar]]</f>
        <v>0</v>
      </c>
      <c r="AC263">
        <f>+Casos_PN_CORR[[#This Row],[2-abr]]-Casos_PN_CORR[[#This Row],[1-abr]]</f>
        <v>0</v>
      </c>
      <c r="AD263">
        <f>+Casos_PN_CORR[[#This Row],[3-abr]]-Casos_PN_CORR[[#This Row],[2-abr]]</f>
        <v>0</v>
      </c>
      <c r="AE263">
        <f>+Casos_PN_CORR[[#This Row],[4-abr]]-Casos_PN_CORR[[#This Row],[3-abr]]</f>
        <v>0</v>
      </c>
      <c r="AF263">
        <f>+Casos_PN_CORR[[#This Row],[5-abr]]-Casos_PN_CORR[[#This Row],[4-abr]]</f>
        <v>0</v>
      </c>
      <c r="AG263">
        <f>+Casos_PN_CORR[[#This Row],[6-abr]]-Casos_PN_CORR[[#This Row],[5-abr]]</f>
        <v>0</v>
      </c>
      <c r="AH263">
        <f>+Casos_PN_CORR[[#This Row],[7-abr]]-Casos_PN_CORR[[#This Row],[6-abr]]</f>
        <v>0</v>
      </c>
      <c r="AI263">
        <f>+Casos_PN_CORR[[#This Row],[8-abr]]-Casos_PN_CORR[[#This Row],[7-abr]]</f>
        <v>0</v>
      </c>
      <c r="AJ263">
        <f>+Casos_PN_CORR[[#This Row],[9-abr]]-Casos_PN_CORR[[#This Row],[8-abr]]</f>
        <v>0</v>
      </c>
      <c r="AK263">
        <f>+Casos_PN_CORR[[#This Row],[10-abr]]-Casos_PN_CORR[[#This Row],[9-abr]]</f>
        <v>0</v>
      </c>
      <c r="AL263">
        <f>+Casos_PN_CORR[[#This Row],[11-abr]]-Casos_PN_CORR[[#This Row],[10-abr]]</f>
        <v>0</v>
      </c>
      <c r="AM263">
        <f>+Casos_PN_CORR[[#This Row],[12-abr]]-Casos_PN_CORR[[#This Row],[11-abr]]</f>
        <v>0</v>
      </c>
      <c r="AN263">
        <f>+Casos_PN_CORR[[#This Row],[13-abr]]-Casos_PN_CORR[[#This Row],[12-abr]]</f>
        <v>0</v>
      </c>
      <c r="AO263">
        <f>+Casos_PN_CORR[[#This Row],[14-abr]]-Casos_PN_CORR[[#This Row],[13-abr]]</f>
        <v>0</v>
      </c>
      <c r="AP263">
        <f>+Casos_PN_CORR[[#This Row],[15-abr]]-Casos_PN_CORR[[#This Row],[14-abr]]</f>
        <v>0</v>
      </c>
      <c r="AQ263">
        <f>+Casos_PN_CORR[[#This Row],[16-abr]]-Casos_PN_CORR[[#This Row],[15-abr]]</f>
        <v>0</v>
      </c>
      <c r="AR263">
        <f>+Casos_PN_CORR[[#This Row],[17-abr]]-Casos_PN_CORR[[#This Row],[16-abr]]</f>
        <v>0</v>
      </c>
      <c r="AS263">
        <f>+Casos_PN_CORR[[#This Row],[18-abr]]-Casos_PN_CORR[[#This Row],[17-abr]]</f>
        <v>0</v>
      </c>
      <c r="AT263">
        <f>+Casos_PN_CORR[[#This Row],[19-abr]]-Casos_PN_CORR[[#This Row],[18-abr]]</f>
        <v>0</v>
      </c>
      <c r="AU263">
        <f>+Casos_PN_CORR[[#This Row],[20-abr]]-Casos_PN_CORR[[#This Row],[19-abr]]</f>
        <v>0</v>
      </c>
      <c r="AV263">
        <f>+Casos_PN_CORR[[#This Row],[21-abr]]-Casos_PN_CORR[[#This Row],[20-abr]]</f>
        <v>0</v>
      </c>
      <c r="AW263">
        <f>+Casos_PN_CORR[[#This Row],[22-abr]]-Casos_PN_CORR[[#This Row],[21-abr]]</f>
        <v>0</v>
      </c>
      <c r="AX263">
        <f>+Casos_PN_CORR[[#This Row],[23-abr]]-Casos_PN_CORR[[#This Row],[22-abr]]</f>
        <v>0</v>
      </c>
      <c r="AY263">
        <f>+Casos_PN_CORR[[#This Row],[24-abr]]-Casos_PN_CORR[[#This Row],[23-abr]]</f>
        <v>0</v>
      </c>
      <c r="AZ263">
        <f>+Casos_PN_CORR[[#This Row],[25-abr]]-Casos_PN_CORR[[#This Row],[24-abr]]</f>
        <v>0</v>
      </c>
      <c r="BA263">
        <f>+Casos_PN_CORR[[#This Row],[26-abr]]-Casos_PN_CORR[[#This Row],[25-abr]]</f>
        <v>0</v>
      </c>
      <c r="BB263">
        <f>+Casos_PN_CORR[[#This Row],[27-abr]]-Casos_PN_CORR[[#This Row],[26-abr]]</f>
        <v>0</v>
      </c>
      <c r="BC263">
        <f>+Casos_PN_CORR[[#This Row],[28-abr]]-Casos_PN_CORR[[#This Row],[27-abr]]</f>
        <v>0</v>
      </c>
      <c r="BD263">
        <f>+Casos_PN_CORR[[#This Row],[29-abr]]-Casos_PN_CORR[[#This Row],[28-abr]]</f>
        <v>0</v>
      </c>
      <c r="BE263">
        <f>+Casos_PN_CORR[[#This Row],[30-abr]]-Casos_PN_CORR[[#This Row],[29-abr]]</f>
        <v>0</v>
      </c>
      <c r="BF263">
        <f>+Casos_PN_CORR[[#This Row],[1-may]]-Casos_PN_CORR[[#This Row],[30-abr]]</f>
        <v>0</v>
      </c>
      <c r="BG263">
        <f>+Casos_PN_CORR[[#This Row],[2-may]]-Casos_PN_CORR[[#This Row],[1-may]]</f>
        <v>0</v>
      </c>
      <c r="BH263">
        <f>+Casos_PN_CORR[[#This Row],[3-may]]-Casos_PN_CORR[[#This Row],[2-may]]</f>
        <v>0</v>
      </c>
      <c r="BI263">
        <f>+Casos_PN_CORR[[#This Row],[4-may]]-Casos_PN_CORR[[#This Row],[3-may]]</f>
        <v>0</v>
      </c>
      <c r="BJ263">
        <f>+Casos_PN_CORR[[#This Row],[5-may]]-Casos_PN_CORR[[#This Row],[4-may]]</f>
        <v>0</v>
      </c>
      <c r="BK263">
        <f>+Casos_PN_CORR[[#This Row],[6-may]]-Casos_PN_CORR[[#This Row],[5-may]]</f>
        <v>0</v>
      </c>
      <c r="BL263">
        <f>+Casos_PN_CORR[[#This Row],[7-may]]-Casos_PN_CORR[[#This Row],[6-may]]</f>
        <v>0</v>
      </c>
      <c r="BM263">
        <f>+Casos_PN_CORR[[#This Row],[8-may]]-Casos_PN_CORR[[#This Row],[7-may]]</f>
        <v>0</v>
      </c>
      <c r="BN263">
        <f>+Casos_PN_CORR[[#This Row],[9-may]]-Casos_PN_CORR[[#This Row],[8-may]]</f>
        <v>0</v>
      </c>
      <c r="BO263">
        <f>+Casos_PN_CORR[[#This Row],[10-may]]-Casos_PN_CORR[[#This Row],[9-may]]</f>
        <v>0</v>
      </c>
      <c r="BP263">
        <f>+Casos_PN_CORR[[#This Row],[11-may]]-Casos_PN_CORR[[#This Row],[10-may]]</f>
        <v>0</v>
      </c>
      <c r="BQ263">
        <f>+Casos_PN_CORR[[#This Row],[12-may]]-Casos_PN_CORR[[#This Row],[11-may]]</f>
        <v>0</v>
      </c>
      <c r="BR263">
        <f>+Casos_PN_CORR[[#This Row],[13-may]]-Casos_PN_CORR[[#This Row],[12-may]]</f>
        <v>0</v>
      </c>
      <c r="BS263">
        <f>+Casos_PN_CORR[[#This Row],[14-may]]-Casos_PN_CORR[[#This Row],[13-may]]</f>
        <v>0</v>
      </c>
      <c r="BT263">
        <f>+Casos_PN_CORR[[#This Row],[15-may]]-Casos_PN_CORR[[#This Row],[14-may]]</f>
        <v>0</v>
      </c>
      <c r="BU263">
        <f>+Casos_PN_CORR[[#This Row],[16-may]]-Casos_PN_CORR[[#This Row],[15-may]]</f>
        <v>0</v>
      </c>
      <c r="BV263">
        <f>+Casos_PN_CORR[[#This Row],[17-may]]-Casos_PN_CORR[[#This Row],[16-may]]</f>
        <v>0</v>
      </c>
      <c r="BW263">
        <f>+Casos_PN_CORR[[#This Row],[18-may]]-Casos_PN_CORR[[#This Row],[17-may]]</f>
        <v>0</v>
      </c>
      <c r="BX263">
        <f>+Casos_PN_CORR[[#This Row],[19-may]]-Casos_PN_CORR[[#This Row],[18-may]]</f>
        <v>0</v>
      </c>
      <c r="BY263">
        <f>+Casos_PN_CORR[[#This Row],[20-may]]-Casos_PN_CORR[[#This Row],[19-may]]</f>
        <v>0</v>
      </c>
      <c r="BZ263">
        <f>+Casos_PN_CORR[[#This Row],[21-may]]-Casos_PN_CORR[[#This Row],[20-may]]</f>
        <v>0</v>
      </c>
      <c r="CA263">
        <f>+Casos_PN_CORR[[#This Row],[22-may]]-Casos_PN_CORR[[#This Row],[21-may]]</f>
        <v>0</v>
      </c>
      <c r="CB263">
        <f>+Casos_PN_CORR[[#This Row],[23-may]]-Casos_PN_CORR[[#This Row],[22-may]]</f>
        <v>0</v>
      </c>
      <c r="CC263">
        <f>+Casos_PN_CORR[[#This Row],[24-may]]-Casos_PN_CORR[[#This Row],[23-may]]</f>
        <v>0</v>
      </c>
      <c r="CD263">
        <f>+Casos_PN_CORR[[#This Row],[25-may]]-Casos_PN_CORR[[#This Row],[24-may]]</f>
        <v>0</v>
      </c>
      <c r="CE263">
        <f>+Casos_PN_CORR[[#This Row],[26-may]]-Casos_PN_CORR[[#This Row],[25-may]]</f>
        <v>0</v>
      </c>
      <c r="CF263">
        <f>+Casos_PN_CORR[[#This Row],[27-may]]-Casos_PN_CORR[[#This Row],[26-may]]</f>
        <v>0</v>
      </c>
      <c r="CG263">
        <f>+Casos_PN_CORR[[#This Row],[28-may]]-Casos_PN_CORR[[#This Row],[27-may]]</f>
        <v>0</v>
      </c>
      <c r="CH263">
        <f>+Casos_PN_CORR[[#This Row],[29-may]]-Casos_PN_CORR[[#This Row],[28-may]]</f>
        <v>0</v>
      </c>
      <c r="CI263">
        <f>+Casos_PN_CORR[[#This Row],[30-may]]-Casos_PN_CORR[[#This Row],[29-may]]</f>
        <v>0</v>
      </c>
      <c r="CJ263">
        <f>+Casos_PN_CORR[[#This Row],[31-may]]-Casos_PN_CORR[[#This Row],[30-may]]</f>
        <v>0</v>
      </c>
      <c r="CK263">
        <f>+Casos_PN_CORR[[#This Row],[1-jun]]-Casos_PN_CORR[[#This Row],[31-may]]</f>
        <v>0</v>
      </c>
      <c r="CL263">
        <f>+Casos_PN_CORR[[#This Row],[2-jun]]-Casos_PN_CORR[[#This Row],[1-jun]]</f>
        <v>0</v>
      </c>
      <c r="CM263">
        <f>+Casos_PN_CORR[[#This Row],[3-jun]]-Casos_PN_CORR[[#This Row],[2-jun]]</f>
        <v>0</v>
      </c>
      <c r="CN263">
        <f>+Casos_PN_CORR[[#This Row],[4-jun]]-Casos_PN_CORR[[#This Row],[3-jun]]</f>
        <v>0</v>
      </c>
      <c r="CO263">
        <f>+Casos_PN_CORR[[#This Row],[5-jun]]-Casos_PN_CORR[[#This Row],[4-jun]]</f>
        <v>0</v>
      </c>
      <c r="CP263">
        <f>+Casos_PN_CORR[[#This Row],[6-jun]]-Casos_PN_CORR[[#This Row],[5-jun]]</f>
        <v>0</v>
      </c>
    </row>
    <row r="264" spans="1:94">
      <c r="A264">
        <v>130708</v>
      </c>
      <c r="B264" s="2" t="s">
        <v>131</v>
      </c>
      <c r="C264" s="2" t="s">
        <v>132</v>
      </c>
      <c r="D264" s="2" t="s">
        <v>418</v>
      </c>
      <c r="E264" s="4">
        <f t="shared" si="4"/>
        <v>170</v>
      </c>
      <c r="F264">
        <f>+Casos_PN_CORR[[#This Row],[10-mar]]</f>
        <v>0</v>
      </c>
      <c r="G264">
        <f>+Casos_PN_CORR[[#This Row],[11-mar]]-Casos_PN_CORR[[#This Row],[10-mar]]</f>
        <v>0</v>
      </c>
      <c r="H264">
        <f>+Casos_PN_CORR[[#This Row],[12-mar]]-Casos_PN_CORR[[#This Row],[11-mar]]</f>
        <v>0</v>
      </c>
      <c r="I264">
        <f>+Casos_PN_CORR[[#This Row],[13-mar]]-Casos_PN_CORR[[#This Row],[12-mar]]</f>
        <v>0</v>
      </c>
      <c r="J264">
        <f>+Casos_PN_CORR[[#This Row],[14-mar]]-Casos_PN_CORR[[#This Row],[13-mar]]</f>
        <v>0</v>
      </c>
      <c r="K264">
        <f>+Casos_PN_CORR[[#This Row],[15-mar]]-Casos_PN_CORR[[#This Row],[14-mar]]</f>
        <v>0</v>
      </c>
      <c r="L264">
        <f>+Casos_PN_CORR[[#This Row],[16-mar]]-Casos_PN_CORR[[#This Row],[15-mar]]</f>
        <v>0</v>
      </c>
      <c r="M264">
        <f>+Casos_PN_CORR[[#This Row],[17-mar]]-Casos_PN_CORR[[#This Row],[16-mar]]</f>
        <v>0</v>
      </c>
      <c r="N264">
        <f>+Casos_PN_CORR[[#This Row],[18-mar]]-Casos_PN_CORR[[#This Row],[17-mar]]</f>
        <v>0</v>
      </c>
      <c r="O264">
        <f>+Casos_PN_CORR[[#This Row],[19-mar]]-Casos_PN_CORR[[#This Row],[18-mar]]</f>
        <v>0</v>
      </c>
      <c r="P264">
        <f>+Casos_PN_CORR[[#This Row],[20-mar]]-Casos_PN_CORR[[#This Row],[19-mar]]</f>
        <v>0</v>
      </c>
      <c r="Q264">
        <f>+Casos_PN_CORR[[#This Row],[21-mar]]-Casos_PN_CORR[[#This Row],[20-mar]]</f>
        <v>0</v>
      </c>
      <c r="R264">
        <f>+Casos_PN_CORR[[#This Row],[22-mar]]-Casos_PN_CORR[[#This Row],[21-mar]]</f>
        <v>0</v>
      </c>
      <c r="S264">
        <f>+Casos_PN_CORR[[#This Row],[23-mar]]-Casos_PN_CORR[[#This Row],[22-mar]]</f>
        <v>0</v>
      </c>
      <c r="T264">
        <f>+Casos_PN_CORR[[#This Row],[24-mar]]-Casos_PN_CORR[[#This Row],[23-mar]]</f>
        <v>0</v>
      </c>
      <c r="U264">
        <f>+Casos_PN_CORR[[#This Row],[25-mar]]-Casos_PN_CORR[[#This Row],[24-mar]]</f>
        <v>0</v>
      </c>
      <c r="V264">
        <f>+Casos_PN_CORR[[#This Row],[26-mar]]-Casos_PN_CORR[[#This Row],[25-mar]]</f>
        <v>0</v>
      </c>
      <c r="W264">
        <f>+Casos_PN_CORR[[#This Row],[27-mar]]-Casos_PN_CORR[[#This Row],[26-mar]]</f>
        <v>0</v>
      </c>
      <c r="X264">
        <f>+Casos_PN_CORR[[#This Row],[28-mar]]-Casos_PN_CORR[[#This Row],[27-mar]]</f>
        <v>0</v>
      </c>
      <c r="Y264">
        <f>+Casos_PN_CORR[[#This Row],[29-mar]]-Casos_PN_CORR[[#This Row],[28-mar]]</f>
        <v>0</v>
      </c>
      <c r="Z264">
        <f>+Casos_PN_CORR[[#This Row],[30-mar]]-Casos_PN_CORR[[#This Row],[29-mar]]</f>
        <v>0</v>
      </c>
      <c r="AA264">
        <f>+Casos_PN_CORR[[#This Row],[31-mar]]-Casos_PN_CORR[[#This Row],[30-mar]]</f>
        <v>0</v>
      </c>
      <c r="AB264">
        <f>+Casos_PN_CORR[[#This Row],[1-abr]]-Casos_PN_CORR[[#This Row],[31-mar]]</f>
        <v>0</v>
      </c>
      <c r="AC264">
        <f>+Casos_PN_CORR[[#This Row],[2-abr]]-Casos_PN_CORR[[#This Row],[1-abr]]</f>
        <v>0</v>
      </c>
      <c r="AD264">
        <f>+Casos_PN_CORR[[#This Row],[3-abr]]-Casos_PN_CORR[[#This Row],[2-abr]]</f>
        <v>0</v>
      </c>
      <c r="AE264">
        <f>+Casos_PN_CORR[[#This Row],[4-abr]]-Casos_PN_CORR[[#This Row],[3-abr]]</f>
        <v>0</v>
      </c>
      <c r="AF264">
        <f>+Casos_PN_CORR[[#This Row],[5-abr]]-Casos_PN_CORR[[#This Row],[4-abr]]</f>
        <v>0</v>
      </c>
      <c r="AG264">
        <f>+Casos_PN_CORR[[#This Row],[6-abr]]-Casos_PN_CORR[[#This Row],[5-abr]]</f>
        <v>0</v>
      </c>
      <c r="AH264">
        <f>+Casos_PN_CORR[[#This Row],[7-abr]]-Casos_PN_CORR[[#This Row],[6-abr]]</f>
        <v>0</v>
      </c>
      <c r="AI264">
        <f>+Casos_PN_CORR[[#This Row],[8-abr]]-Casos_PN_CORR[[#This Row],[7-abr]]</f>
        <v>0</v>
      </c>
      <c r="AJ264">
        <f>+Casos_PN_CORR[[#This Row],[9-abr]]-Casos_PN_CORR[[#This Row],[8-abr]]</f>
        <v>0</v>
      </c>
      <c r="AK264">
        <f>+Casos_PN_CORR[[#This Row],[10-abr]]-Casos_PN_CORR[[#This Row],[9-abr]]</f>
        <v>0</v>
      </c>
      <c r="AL264">
        <f>+Casos_PN_CORR[[#This Row],[11-abr]]-Casos_PN_CORR[[#This Row],[10-abr]]</f>
        <v>0</v>
      </c>
      <c r="AM264">
        <f>+Casos_PN_CORR[[#This Row],[12-abr]]-Casos_PN_CORR[[#This Row],[11-abr]]</f>
        <v>0</v>
      </c>
      <c r="AN264">
        <f>+Casos_PN_CORR[[#This Row],[13-abr]]-Casos_PN_CORR[[#This Row],[12-abr]]</f>
        <v>0</v>
      </c>
      <c r="AO264">
        <f>+Casos_PN_CORR[[#This Row],[14-abr]]-Casos_PN_CORR[[#This Row],[13-abr]]</f>
        <v>0</v>
      </c>
      <c r="AP264">
        <f>+Casos_PN_CORR[[#This Row],[15-abr]]-Casos_PN_CORR[[#This Row],[14-abr]]</f>
        <v>0</v>
      </c>
      <c r="AQ264">
        <f>+Casos_PN_CORR[[#This Row],[16-abr]]-Casos_PN_CORR[[#This Row],[15-abr]]</f>
        <v>0</v>
      </c>
      <c r="AR264">
        <f>+Casos_PN_CORR[[#This Row],[17-abr]]-Casos_PN_CORR[[#This Row],[16-abr]]</f>
        <v>0</v>
      </c>
      <c r="AS264">
        <f>+Casos_PN_CORR[[#This Row],[18-abr]]-Casos_PN_CORR[[#This Row],[17-abr]]</f>
        <v>0</v>
      </c>
      <c r="AT264">
        <f>+Casos_PN_CORR[[#This Row],[19-abr]]-Casos_PN_CORR[[#This Row],[18-abr]]</f>
        <v>0</v>
      </c>
      <c r="AU264">
        <f>+Casos_PN_CORR[[#This Row],[20-abr]]-Casos_PN_CORR[[#This Row],[19-abr]]</f>
        <v>0</v>
      </c>
      <c r="AV264">
        <f>+Casos_PN_CORR[[#This Row],[21-abr]]-Casos_PN_CORR[[#This Row],[20-abr]]</f>
        <v>0</v>
      </c>
      <c r="AW264">
        <f>+Casos_PN_CORR[[#This Row],[22-abr]]-Casos_PN_CORR[[#This Row],[21-abr]]</f>
        <v>0</v>
      </c>
      <c r="AX264">
        <f>+Casos_PN_CORR[[#This Row],[23-abr]]-Casos_PN_CORR[[#This Row],[22-abr]]</f>
        <v>0</v>
      </c>
      <c r="AY264">
        <f>+Casos_PN_CORR[[#This Row],[24-abr]]-Casos_PN_CORR[[#This Row],[23-abr]]</f>
        <v>0</v>
      </c>
      <c r="AZ264">
        <f>+Casos_PN_CORR[[#This Row],[25-abr]]-Casos_PN_CORR[[#This Row],[24-abr]]</f>
        <v>0</v>
      </c>
      <c r="BA264">
        <f>+Casos_PN_CORR[[#This Row],[26-abr]]-Casos_PN_CORR[[#This Row],[25-abr]]</f>
        <v>0</v>
      </c>
      <c r="BB264">
        <f>+Casos_PN_CORR[[#This Row],[27-abr]]-Casos_PN_CORR[[#This Row],[26-abr]]</f>
        <v>0</v>
      </c>
      <c r="BC264">
        <f>+Casos_PN_CORR[[#This Row],[28-abr]]-Casos_PN_CORR[[#This Row],[27-abr]]</f>
        <v>0</v>
      </c>
      <c r="BD264">
        <f>+Casos_PN_CORR[[#This Row],[29-abr]]-Casos_PN_CORR[[#This Row],[28-abr]]</f>
        <v>0</v>
      </c>
      <c r="BE264">
        <f>+Casos_PN_CORR[[#This Row],[30-abr]]-Casos_PN_CORR[[#This Row],[29-abr]]</f>
        <v>0</v>
      </c>
      <c r="BF264">
        <f>+Casos_PN_CORR[[#This Row],[1-may]]-Casos_PN_CORR[[#This Row],[30-abr]]</f>
        <v>0</v>
      </c>
      <c r="BG264">
        <f>+Casos_PN_CORR[[#This Row],[2-may]]-Casos_PN_CORR[[#This Row],[1-may]]</f>
        <v>0</v>
      </c>
      <c r="BH264">
        <f>+Casos_PN_CORR[[#This Row],[3-may]]-Casos_PN_CORR[[#This Row],[2-may]]</f>
        <v>0</v>
      </c>
      <c r="BI264">
        <f>+Casos_PN_CORR[[#This Row],[4-may]]-Casos_PN_CORR[[#This Row],[3-may]]</f>
        <v>0</v>
      </c>
      <c r="BJ264">
        <f>+Casos_PN_CORR[[#This Row],[5-may]]-Casos_PN_CORR[[#This Row],[4-may]]</f>
        <v>0</v>
      </c>
      <c r="BK264">
        <f>+Casos_PN_CORR[[#This Row],[6-may]]-Casos_PN_CORR[[#This Row],[5-may]]</f>
        <v>0</v>
      </c>
      <c r="BL264">
        <f>+Casos_PN_CORR[[#This Row],[7-may]]-Casos_PN_CORR[[#This Row],[6-may]]</f>
        <v>0</v>
      </c>
      <c r="BM264">
        <f>+Casos_PN_CORR[[#This Row],[8-may]]-Casos_PN_CORR[[#This Row],[7-may]]</f>
        <v>0</v>
      </c>
      <c r="BN264">
        <f>+Casos_PN_CORR[[#This Row],[9-may]]-Casos_PN_CORR[[#This Row],[8-may]]</f>
        <v>0</v>
      </c>
      <c r="BO264">
        <f>+Casos_PN_CORR[[#This Row],[10-may]]-Casos_PN_CORR[[#This Row],[9-may]]</f>
        <v>0</v>
      </c>
      <c r="BP264">
        <f>+Casos_PN_CORR[[#This Row],[11-may]]-Casos_PN_CORR[[#This Row],[10-may]]</f>
        <v>0</v>
      </c>
      <c r="BQ264">
        <f>+Casos_PN_CORR[[#This Row],[12-may]]-Casos_PN_CORR[[#This Row],[11-may]]</f>
        <v>0</v>
      </c>
      <c r="BR264">
        <f>+Casos_PN_CORR[[#This Row],[13-may]]-Casos_PN_CORR[[#This Row],[12-may]]</f>
        <v>0</v>
      </c>
      <c r="BS264">
        <f>+Casos_PN_CORR[[#This Row],[14-may]]-Casos_PN_CORR[[#This Row],[13-may]]</f>
        <v>0</v>
      </c>
      <c r="BT264">
        <f>+Casos_PN_CORR[[#This Row],[15-may]]-Casos_PN_CORR[[#This Row],[14-may]]</f>
        <v>0</v>
      </c>
      <c r="BU264">
        <f>+Casos_PN_CORR[[#This Row],[16-may]]-Casos_PN_CORR[[#This Row],[15-may]]</f>
        <v>0</v>
      </c>
      <c r="BV264">
        <f>+Casos_PN_CORR[[#This Row],[17-may]]-Casos_PN_CORR[[#This Row],[16-may]]</f>
        <v>0</v>
      </c>
      <c r="BW264">
        <f>+Casos_PN_CORR[[#This Row],[18-may]]-Casos_PN_CORR[[#This Row],[17-may]]</f>
        <v>0</v>
      </c>
      <c r="BX264">
        <f>+Casos_PN_CORR[[#This Row],[19-may]]-Casos_PN_CORR[[#This Row],[18-may]]</f>
        <v>0</v>
      </c>
      <c r="BY264">
        <f>+Casos_PN_CORR[[#This Row],[20-may]]-Casos_PN_CORR[[#This Row],[19-may]]</f>
        <v>0</v>
      </c>
      <c r="BZ264">
        <f>+Casos_PN_CORR[[#This Row],[21-may]]-Casos_PN_CORR[[#This Row],[20-may]]</f>
        <v>0</v>
      </c>
      <c r="CA264">
        <f>+Casos_PN_CORR[[#This Row],[22-may]]-Casos_PN_CORR[[#This Row],[21-may]]</f>
        <v>0</v>
      </c>
      <c r="CB264">
        <f>+Casos_PN_CORR[[#This Row],[23-may]]-Casos_PN_CORR[[#This Row],[22-may]]</f>
        <v>0</v>
      </c>
      <c r="CC264">
        <f>+Casos_PN_CORR[[#This Row],[24-may]]-Casos_PN_CORR[[#This Row],[23-may]]</f>
        <v>0</v>
      </c>
      <c r="CD264">
        <f>+Casos_PN_CORR[[#This Row],[25-may]]-Casos_PN_CORR[[#This Row],[24-may]]</f>
        <v>0</v>
      </c>
      <c r="CE264">
        <f>+Casos_PN_CORR[[#This Row],[26-may]]-Casos_PN_CORR[[#This Row],[25-may]]</f>
        <v>0</v>
      </c>
      <c r="CF264">
        <f>+Casos_PN_CORR[[#This Row],[27-may]]-Casos_PN_CORR[[#This Row],[26-may]]</f>
        <v>0</v>
      </c>
      <c r="CG264">
        <f>+Casos_PN_CORR[[#This Row],[28-may]]-Casos_PN_CORR[[#This Row],[27-may]]</f>
        <v>0</v>
      </c>
      <c r="CH264">
        <f>+Casos_PN_CORR[[#This Row],[29-may]]-Casos_PN_CORR[[#This Row],[28-may]]</f>
        <v>0</v>
      </c>
      <c r="CI264">
        <f>+Casos_PN_CORR[[#This Row],[30-may]]-Casos_PN_CORR[[#This Row],[29-may]]</f>
        <v>0</v>
      </c>
      <c r="CJ264">
        <f>+Casos_PN_CORR[[#This Row],[31-may]]-Casos_PN_CORR[[#This Row],[30-may]]</f>
        <v>0</v>
      </c>
      <c r="CK264">
        <f>+Casos_PN_CORR[[#This Row],[1-jun]]-Casos_PN_CORR[[#This Row],[31-may]]</f>
        <v>0</v>
      </c>
      <c r="CL264">
        <f>+Casos_PN_CORR[[#This Row],[2-jun]]-Casos_PN_CORR[[#This Row],[1-jun]]</f>
        <v>0</v>
      </c>
      <c r="CM264">
        <f>+Casos_PN_CORR[[#This Row],[3-jun]]-Casos_PN_CORR[[#This Row],[2-jun]]</f>
        <v>0</v>
      </c>
      <c r="CN264">
        <f>+Casos_PN_CORR[[#This Row],[4-jun]]-Casos_PN_CORR[[#This Row],[3-jun]]</f>
        <v>0</v>
      </c>
      <c r="CO264">
        <f>+Casos_PN_CORR[[#This Row],[5-jun]]-Casos_PN_CORR[[#This Row],[4-jun]]</f>
        <v>170</v>
      </c>
      <c r="CP264">
        <f>+Casos_PN_CORR[[#This Row],[6-jun]]-Casos_PN_CORR[[#This Row],[5-jun]]</f>
        <v>0</v>
      </c>
    </row>
    <row r="265" spans="1:94">
      <c r="A265">
        <v>40801</v>
      </c>
      <c r="B265" s="2" t="s">
        <v>115</v>
      </c>
      <c r="C265" s="2" t="s">
        <v>419</v>
      </c>
      <c r="D265" s="2" t="s">
        <v>419</v>
      </c>
      <c r="E265" s="4">
        <f t="shared" si="4"/>
        <v>5</v>
      </c>
      <c r="F265">
        <f>+Casos_PN_CORR[[#This Row],[10-mar]]</f>
        <v>0</v>
      </c>
      <c r="G265">
        <f>+Casos_PN_CORR[[#This Row],[11-mar]]-Casos_PN_CORR[[#This Row],[10-mar]]</f>
        <v>0</v>
      </c>
      <c r="H265">
        <f>+Casos_PN_CORR[[#This Row],[12-mar]]-Casos_PN_CORR[[#This Row],[11-mar]]</f>
        <v>0</v>
      </c>
      <c r="I265">
        <f>+Casos_PN_CORR[[#This Row],[13-mar]]-Casos_PN_CORR[[#This Row],[12-mar]]</f>
        <v>0</v>
      </c>
      <c r="J265">
        <f>+Casos_PN_CORR[[#This Row],[14-mar]]-Casos_PN_CORR[[#This Row],[13-mar]]</f>
        <v>0</v>
      </c>
      <c r="K265">
        <f>+Casos_PN_CORR[[#This Row],[15-mar]]-Casos_PN_CORR[[#This Row],[14-mar]]</f>
        <v>0</v>
      </c>
      <c r="L265">
        <f>+Casos_PN_CORR[[#This Row],[16-mar]]-Casos_PN_CORR[[#This Row],[15-mar]]</f>
        <v>0</v>
      </c>
      <c r="M265">
        <f>+Casos_PN_CORR[[#This Row],[17-mar]]-Casos_PN_CORR[[#This Row],[16-mar]]</f>
        <v>0</v>
      </c>
      <c r="N265">
        <f>+Casos_PN_CORR[[#This Row],[18-mar]]-Casos_PN_CORR[[#This Row],[17-mar]]</f>
        <v>0</v>
      </c>
      <c r="O265">
        <f>+Casos_PN_CORR[[#This Row],[19-mar]]-Casos_PN_CORR[[#This Row],[18-mar]]</f>
        <v>0</v>
      </c>
      <c r="P265">
        <f>+Casos_PN_CORR[[#This Row],[20-mar]]-Casos_PN_CORR[[#This Row],[19-mar]]</f>
        <v>0</v>
      </c>
      <c r="Q265">
        <f>+Casos_PN_CORR[[#This Row],[21-mar]]-Casos_PN_CORR[[#This Row],[20-mar]]</f>
        <v>0</v>
      </c>
      <c r="R265">
        <f>+Casos_PN_CORR[[#This Row],[22-mar]]-Casos_PN_CORR[[#This Row],[21-mar]]</f>
        <v>0</v>
      </c>
      <c r="S265">
        <f>+Casos_PN_CORR[[#This Row],[23-mar]]-Casos_PN_CORR[[#This Row],[22-mar]]</f>
        <v>0</v>
      </c>
      <c r="T265">
        <f>+Casos_PN_CORR[[#This Row],[24-mar]]-Casos_PN_CORR[[#This Row],[23-mar]]</f>
        <v>0</v>
      </c>
      <c r="U265">
        <f>+Casos_PN_CORR[[#This Row],[25-mar]]-Casos_PN_CORR[[#This Row],[24-mar]]</f>
        <v>0</v>
      </c>
      <c r="V265">
        <f>+Casos_PN_CORR[[#This Row],[26-mar]]-Casos_PN_CORR[[#This Row],[25-mar]]</f>
        <v>0</v>
      </c>
      <c r="W265">
        <f>+Casos_PN_CORR[[#This Row],[27-mar]]-Casos_PN_CORR[[#This Row],[26-mar]]</f>
        <v>0</v>
      </c>
      <c r="X265">
        <f>+Casos_PN_CORR[[#This Row],[28-mar]]-Casos_PN_CORR[[#This Row],[27-mar]]</f>
        <v>0</v>
      </c>
      <c r="Y265">
        <f>+Casos_PN_CORR[[#This Row],[29-mar]]-Casos_PN_CORR[[#This Row],[28-mar]]</f>
        <v>0</v>
      </c>
      <c r="Z265">
        <f>+Casos_PN_CORR[[#This Row],[30-mar]]-Casos_PN_CORR[[#This Row],[29-mar]]</f>
        <v>0</v>
      </c>
      <c r="AA265">
        <f>+Casos_PN_CORR[[#This Row],[31-mar]]-Casos_PN_CORR[[#This Row],[30-mar]]</f>
        <v>0</v>
      </c>
      <c r="AB265">
        <f>+Casos_PN_CORR[[#This Row],[1-abr]]-Casos_PN_CORR[[#This Row],[31-mar]]</f>
        <v>0</v>
      </c>
      <c r="AC265">
        <f>+Casos_PN_CORR[[#This Row],[2-abr]]-Casos_PN_CORR[[#This Row],[1-abr]]</f>
        <v>0</v>
      </c>
      <c r="AD265">
        <f>+Casos_PN_CORR[[#This Row],[3-abr]]-Casos_PN_CORR[[#This Row],[2-abr]]</f>
        <v>0</v>
      </c>
      <c r="AE265">
        <f>+Casos_PN_CORR[[#This Row],[4-abr]]-Casos_PN_CORR[[#This Row],[3-abr]]</f>
        <v>0</v>
      </c>
      <c r="AF265">
        <f>+Casos_PN_CORR[[#This Row],[5-abr]]-Casos_PN_CORR[[#This Row],[4-abr]]</f>
        <v>0</v>
      </c>
      <c r="AG265">
        <f>+Casos_PN_CORR[[#This Row],[6-abr]]-Casos_PN_CORR[[#This Row],[5-abr]]</f>
        <v>0</v>
      </c>
      <c r="AH265">
        <f>+Casos_PN_CORR[[#This Row],[7-abr]]-Casos_PN_CORR[[#This Row],[6-abr]]</f>
        <v>0</v>
      </c>
      <c r="AI265">
        <f>+Casos_PN_CORR[[#This Row],[8-abr]]-Casos_PN_CORR[[#This Row],[7-abr]]</f>
        <v>0</v>
      </c>
      <c r="AJ265">
        <f>+Casos_PN_CORR[[#This Row],[9-abr]]-Casos_PN_CORR[[#This Row],[8-abr]]</f>
        <v>0</v>
      </c>
      <c r="AK265">
        <f>+Casos_PN_CORR[[#This Row],[10-abr]]-Casos_PN_CORR[[#This Row],[9-abr]]</f>
        <v>0</v>
      </c>
      <c r="AL265">
        <f>+Casos_PN_CORR[[#This Row],[11-abr]]-Casos_PN_CORR[[#This Row],[10-abr]]</f>
        <v>0</v>
      </c>
      <c r="AM265">
        <f>+Casos_PN_CORR[[#This Row],[12-abr]]-Casos_PN_CORR[[#This Row],[11-abr]]</f>
        <v>0</v>
      </c>
      <c r="AN265">
        <f>+Casos_PN_CORR[[#This Row],[13-abr]]-Casos_PN_CORR[[#This Row],[12-abr]]</f>
        <v>0</v>
      </c>
      <c r="AO265">
        <f>+Casos_PN_CORR[[#This Row],[14-abr]]-Casos_PN_CORR[[#This Row],[13-abr]]</f>
        <v>0</v>
      </c>
      <c r="AP265">
        <f>+Casos_PN_CORR[[#This Row],[15-abr]]-Casos_PN_CORR[[#This Row],[14-abr]]</f>
        <v>0</v>
      </c>
      <c r="AQ265">
        <f>+Casos_PN_CORR[[#This Row],[16-abr]]-Casos_PN_CORR[[#This Row],[15-abr]]</f>
        <v>0</v>
      </c>
      <c r="AR265">
        <f>+Casos_PN_CORR[[#This Row],[17-abr]]-Casos_PN_CORR[[#This Row],[16-abr]]</f>
        <v>0</v>
      </c>
      <c r="AS265">
        <f>+Casos_PN_CORR[[#This Row],[18-abr]]-Casos_PN_CORR[[#This Row],[17-abr]]</f>
        <v>0</v>
      </c>
      <c r="AT265">
        <f>+Casos_PN_CORR[[#This Row],[19-abr]]-Casos_PN_CORR[[#This Row],[18-abr]]</f>
        <v>0</v>
      </c>
      <c r="AU265">
        <f>+Casos_PN_CORR[[#This Row],[20-abr]]-Casos_PN_CORR[[#This Row],[19-abr]]</f>
        <v>0</v>
      </c>
      <c r="AV265">
        <f>+Casos_PN_CORR[[#This Row],[21-abr]]-Casos_PN_CORR[[#This Row],[20-abr]]</f>
        <v>0</v>
      </c>
      <c r="AW265">
        <f>+Casos_PN_CORR[[#This Row],[22-abr]]-Casos_PN_CORR[[#This Row],[21-abr]]</f>
        <v>0</v>
      </c>
      <c r="AX265">
        <f>+Casos_PN_CORR[[#This Row],[23-abr]]-Casos_PN_CORR[[#This Row],[22-abr]]</f>
        <v>0</v>
      </c>
      <c r="AY265">
        <f>+Casos_PN_CORR[[#This Row],[24-abr]]-Casos_PN_CORR[[#This Row],[23-abr]]</f>
        <v>0</v>
      </c>
      <c r="AZ265">
        <f>+Casos_PN_CORR[[#This Row],[25-abr]]-Casos_PN_CORR[[#This Row],[24-abr]]</f>
        <v>0</v>
      </c>
      <c r="BA265">
        <f>+Casos_PN_CORR[[#This Row],[26-abr]]-Casos_PN_CORR[[#This Row],[25-abr]]</f>
        <v>0</v>
      </c>
      <c r="BB265">
        <f>+Casos_PN_CORR[[#This Row],[27-abr]]-Casos_PN_CORR[[#This Row],[26-abr]]</f>
        <v>0</v>
      </c>
      <c r="BC265">
        <f>+Casos_PN_CORR[[#This Row],[28-abr]]-Casos_PN_CORR[[#This Row],[27-abr]]</f>
        <v>0</v>
      </c>
      <c r="BD265">
        <f>+Casos_PN_CORR[[#This Row],[29-abr]]-Casos_PN_CORR[[#This Row],[28-abr]]</f>
        <v>0</v>
      </c>
      <c r="BE265">
        <f>+Casos_PN_CORR[[#This Row],[30-abr]]-Casos_PN_CORR[[#This Row],[29-abr]]</f>
        <v>0</v>
      </c>
      <c r="BF265">
        <f>+Casos_PN_CORR[[#This Row],[1-may]]-Casos_PN_CORR[[#This Row],[30-abr]]</f>
        <v>0</v>
      </c>
      <c r="BG265">
        <f>+Casos_PN_CORR[[#This Row],[2-may]]-Casos_PN_CORR[[#This Row],[1-may]]</f>
        <v>0</v>
      </c>
      <c r="BH265">
        <f>+Casos_PN_CORR[[#This Row],[3-may]]-Casos_PN_CORR[[#This Row],[2-may]]</f>
        <v>0</v>
      </c>
      <c r="BI265">
        <f>+Casos_PN_CORR[[#This Row],[4-may]]-Casos_PN_CORR[[#This Row],[3-may]]</f>
        <v>0</v>
      </c>
      <c r="BJ265">
        <f>+Casos_PN_CORR[[#This Row],[5-may]]-Casos_PN_CORR[[#This Row],[4-may]]</f>
        <v>0</v>
      </c>
      <c r="BK265">
        <f>+Casos_PN_CORR[[#This Row],[6-may]]-Casos_PN_CORR[[#This Row],[5-may]]</f>
        <v>0</v>
      </c>
      <c r="BL265">
        <f>+Casos_PN_CORR[[#This Row],[7-may]]-Casos_PN_CORR[[#This Row],[6-may]]</f>
        <v>0</v>
      </c>
      <c r="BM265">
        <f>+Casos_PN_CORR[[#This Row],[8-may]]-Casos_PN_CORR[[#This Row],[7-may]]</f>
        <v>0</v>
      </c>
      <c r="BN265">
        <f>+Casos_PN_CORR[[#This Row],[9-may]]-Casos_PN_CORR[[#This Row],[8-may]]</f>
        <v>0</v>
      </c>
      <c r="BO265">
        <f>+Casos_PN_CORR[[#This Row],[10-may]]-Casos_PN_CORR[[#This Row],[9-may]]</f>
        <v>0</v>
      </c>
      <c r="BP265">
        <f>+Casos_PN_CORR[[#This Row],[11-may]]-Casos_PN_CORR[[#This Row],[10-may]]</f>
        <v>0</v>
      </c>
      <c r="BQ265">
        <f>+Casos_PN_CORR[[#This Row],[12-may]]-Casos_PN_CORR[[#This Row],[11-may]]</f>
        <v>0</v>
      </c>
      <c r="BR265">
        <f>+Casos_PN_CORR[[#This Row],[13-may]]-Casos_PN_CORR[[#This Row],[12-may]]</f>
        <v>0</v>
      </c>
      <c r="BS265">
        <f>+Casos_PN_CORR[[#This Row],[14-may]]-Casos_PN_CORR[[#This Row],[13-may]]</f>
        <v>0</v>
      </c>
      <c r="BT265">
        <f>+Casos_PN_CORR[[#This Row],[15-may]]-Casos_PN_CORR[[#This Row],[14-may]]</f>
        <v>0</v>
      </c>
      <c r="BU265">
        <f>+Casos_PN_CORR[[#This Row],[16-may]]-Casos_PN_CORR[[#This Row],[15-may]]</f>
        <v>0</v>
      </c>
      <c r="BV265">
        <f>+Casos_PN_CORR[[#This Row],[17-may]]-Casos_PN_CORR[[#This Row],[16-may]]</f>
        <v>0</v>
      </c>
      <c r="BW265">
        <f>+Casos_PN_CORR[[#This Row],[18-may]]-Casos_PN_CORR[[#This Row],[17-may]]</f>
        <v>0</v>
      </c>
      <c r="BX265">
        <f>+Casos_PN_CORR[[#This Row],[19-may]]-Casos_PN_CORR[[#This Row],[18-may]]</f>
        <v>0</v>
      </c>
      <c r="BY265">
        <f>+Casos_PN_CORR[[#This Row],[20-may]]-Casos_PN_CORR[[#This Row],[19-may]]</f>
        <v>0</v>
      </c>
      <c r="BZ265">
        <f>+Casos_PN_CORR[[#This Row],[21-may]]-Casos_PN_CORR[[#This Row],[20-may]]</f>
        <v>0</v>
      </c>
      <c r="CA265">
        <f>+Casos_PN_CORR[[#This Row],[22-may]]-Casos_PN_CORR[[#This Row],[21-may]]</f>
        <v>0</v>
      </c>
      <c r="CB265">
        <f>+Casos_PN_CORR[[#This Row],[23-may]]-Casos_PN_CORR[[#This Row],[22-may]]</f>
        <v>0</v>
      </c>
      <c r="CC265">
        <f>+Casos_PN_CORR[[#This Row],[24-may]]-Casos_PN_CORR[[#This Row],[23-may]]</f>
        <v>0</v>
      </c>
      <c r="CD265">
        <f>+Casos_PN_CORR[[#This Row],[25-may]]-Casos_PN_CORR[[#This Row],[24-may]]</f>
        <v>0</v>
      </c>
      <c r="CE265">
        <f>+Casos_PN_CORR[[#This Row],[26-may]]-Casos_PN_CORR[[#This Row],[25-may]]</f>
        <v>0</v>
      </c>
      <c r="CF265">
        <f>+Casos_PN_CORR[[#This Row],[27-may]]-Casos_PN_CORR[[#This Row],[26-may]]</f>
        <v>0</v>
      </c>
      <c r="CG265">
        <f>+Casos_PN_CORR[[#This Row],[28-may]]-Casos_PN_CORR[[#This Row],[27-may]]</f>
        <v>0</v>
      </c>
      <c r="CH265">
        <f>+Casos_PN_CORR[[#This Row],[29-may]]-Casos_PN_CORR[[#This Row],[28-may]]</f>
        <v>0</v>
      </c>
      <c r="CI265">
        <f>+Casos_PN_CORR[[#This Row],[30-may]]-Casos_PN_CORR[[#This Row],[29-may]]</f>
        <v>0</v>
      </c>
      <c r="CJ265">
        <f>+Casos_PN_CORR[[#This Row],[31-may]]-Casos_PN_CORR[[#This Row],[30-may]]</f>
        <v>0</v>
      </c>
      <c r="CK265">
        <f>+Casos_PN_CORR[[#This Row],[1-jun]]-Casos_PN_CORR[[#This Row],[31-may]]</f>
        <v>0</v>
      </c>
      <c r="CL265">
        <f>+Casos_PN_CORR[[#This Row],[2-jun]]-Casos_PN_CORR[[#This Row],[1-jun]]</f>
        <v>0</v>
      </c>
      <c r="CM265">
        <f>+Casos_PN_CORR[[#This Row],[3-jun]]-Casos_PN_CORR[[#This Row],[2-jun]]</f>
        <v>0</v>
      </c>
      <c r="CN265">
        <f>+Casos_PN_CORR[[#This Row],[4-jun]]-Casos_PN_CORR[[#This Row],[3-jun]]</f>
        <v>0</v>
      </c>
      <c r="CO265">
        <f>+Casos_PN_CORR[[#This Row],[5-jun]]-Casos_PN_CORR[[#This Row],[4-jun]]</f>
        <v>5</v>
      </c>
      <c r="CP265">
        <f>+Casos_PN_CORR[[#This Row],[6-jun]]-Casos_PN_CORR[[#This Row],[5-jun]]</f>
        <v>0</v>
      </c>
    </row>
    <row r="266" spans="1:94">
      <c r="A266">
        <v>70708</v>
      </c>
      <c r="B266" s="2" t="s">
        <v>102</v>
      </c>
      <c r="C266" s="2" t="s">
        <v>129</v>
      </c>
      <c r="D266" s="2" t="s">
        <v>420</v>
      </c>
      <c r="E266" s="4">
        <f t="shared" si="4"/>
        <v>0</v>
      </c>
      <c r="F266">
        <f>+Casos_PN_CORR[[#This Row],[10-mar]]</f>
        <v>0</v>
      </c>
      <c r="G266">
        <f>+Casos_PN_CORR[[#This Row],[11-mar]]-Casos_PN_CORR[[#This Row],[10-mar]]</f>
        <v>0</v>
      </c>
      <c r="H266">
        <f>+Casos_PN_CORR[[#This Row],[12-mar]]-Casos_PN_CORR[[#This Row],[11-mar]]</f>
        <v>0</v>
      </c>
      <c r="I266">
        <f>+Casos_PN_CORR[[#This Row],[13-mar]]-Casos_PN_CORR[[#This Row],[12-mar]]</f>
        <v>0</v>
      </c>
      <c r="J266">
        <f>+Casos_PN_CORR[[#This Row],[14-mar]]-Casos_PN_CORR[[#This Row],[13-mar]]</f>
        <v>0</v>
      </c>
      <c r="K266">
        <f>+Casos_PN_CORR[[#This Row],[15-mar]]-Casos_PN_CORR[[#This Row],[14-mar]]</f>
        <v>0</v>
      </c>
      <c r="L266">
        <f>+Casos_PN_CORR[[#This Row],[16-mar]]-Casos_PN_CORR[[#This Row],[15-mar]]</f>
        <v>0</v>
      </c>
      <c r="M266">
        <f>+Casos_PN_CORR[[#This Row],[17-mar]]-Casos_PN_CORR[[#This Row],[16-mar]]</f>
        <v>0</v>
      </c>
      <c r="N266">
        <f>+Casos_PN_CORR[[#This Row],[18-mar]]-Casos_PN_CORR[[#This Row],[17-mar]]</f>
        <v>0</v>
      </c>
      <c r="O266">
        <f>+Casos_PN_CORR[[#This Row],[19-mar]]-Casos_PN_CORR[[#This Row],[18-mar]]</f>
        <v>0</v>
      </c>
      <c r="P266">
        <f>+Casos_PN_CORR[[#This Row],[20-mar]]-Casos_PN_CORR[[#This Row],[19-mar]]</f>
        <v>0</v>
      </c>
      <c r="Q266">
        <f>+Casos_PN_CORR[[#This Row],[21-mar]]-Casos_PN_CORR[[#This Row],[20-mar]]</f>
        <v>0</v>
      </c>
      <c r="R266">
        <f>+Casos_PN_CORR[[#This Row],[22-mar]]-Casos_PN_CORR[[#This Row],[21-mar]]</f>
        <v>0</v>
      </c>
      <c r="S266">
        <f>+Casos_PN_CORR[[#This Row],[23-mar]]-Casos_PN_CORR[[#This Row],[22-mar]]</f>
        <v>0</v>
      </c>
      <c r="T266">
        <f>+Casos_PN_CORR[[#This Row],[24-mar]]-Casos_PN_CORR[[#This Row],[23-mar]]</f>
        <v>0</v>
      </c>
      <c r="U266">
        <f>+Casos_PN_CORR[[#This Row],[25-mar]]-Casos_PN_CORR[[#This Row],[24-mar]]</f>
        <v>0</v>
      </c>
      <c r="V266">
        <f>+Casos_PN_CORR[[#This Row],[26-mar]]-Casos_PN_CORR[[#This Row],[25-mar]]</f>
        <v>0</v>
      </c>
      <c r="W266">
        <f>+Casos_PN_CORR[[#This Row],[27-mar]]-Casos_PN_CORR[[#This Row],[26-mar]]</f>
        <v>0</v>
      </c>
      <c r="X266">
        <f>+Casos_PN_CORR[[#This Row],[28-mar]]-Casos_PN_CORR[[#This Row],[27-mar]]</f>
        <v>0</v>
      </c>
      <c r="Y266">
        <f>+Casos_PN_CORR[[#This Row],[29-mar]]-Casos_PN_CORR[[#This Row],[28-mar]]</f>
        <v>0</v>
      </c>
      <c r="Z266">
        <f>+Casos_PN_CORR[[#This Row],[30-mar]]-Casos_PN_CORR[[#This Row],[29-mar]]</f>
        <v>0</v>
      </c>
      <c r="AA266">
        <f>+Casos_PN_CORR[[#This Row],[31-mar]]-Casos_PN_CORR[[#This Row],[30-mar]]</f>
        <v>0</v>
      </c>
      <c r="AB266">
        <f>+Casos_PN_CORR[[#This Row],[1-abr]]-Casos_PN_CORR[[#This Row],[31-mar]]</f>
        <v>0</v>
      </c>
      <c r="AC266">
        <f>+Casos_PN_CORR[[#This Row],[2-abr]]-Casos_PN_CORR[[#This Row],[1-abr]]</f>
        <v>0</v>
      </c>
      <c r="AD266">
        <f>+Casos_PN_CORR[[#This Row],[3-abr]]-Casos_PN_CORR[[#This Row],[2-abr]]</f>
        <v>0</v>
      </c>
      <c r="AE266">
        <f>+Casos_PN_CORR[[#This Row],[4-abr]]-Casos_PN_CORR[[#This Row],[3-abr]]</f>
        <v>0</v>
      </c>
      <c r="AF266">
        <f>+Casos_PN_CORR[[#This Row],[5-abr]]-Casos_PN_CORR[[#This Row],[4-abr]]</f>
        <v>0</v>
      </c>
      <c r="AG266">
        <f>+Casos_PN_CORR[[#This Row],[6-abr]]-Casos_PN_CORR[[#This Row],[5-abr]]</f>
        <v>0</v>
      </c>
      <c r="AH266">
        <f>+Casos_PN_CORR[[#This Row],[7-abr]]-Casos_PN_CORR[[#This Row],[6-abr]]</f>
        <v>0</v>
      </c>
      <c r="AI266">
        <f>+Casos_PN_CORR[[#This Row],[8-abr]]-Casos_PN_CORR[[#This Row],[7-abr]]</f>
        <v>0</v>
      </c>
      <c r="AJ266">
        <f>+Casos_PN_CORR[[#This Row],[9-abr]]-Casos_PN_CORR[[#This Row],[8-abr]]</f>
        <v>0</v>
      </c>
      <c r="AK266">
        <f>+Casos_PN_CORR[[#This Row],[10-abr]]-Casos_PN_CORR[[#This Row],[9-abr]]</f>
        <v>0</v>
      </c>
      <c r="AL266">
        <f>+Casos_PN_CORR[[#This Row],[11-abr]]-Casos_PN_CORR[[#This Row],[10-abr]]</f>
        <v>0</v>
      </c>
      <c r="AM266">
        <f>+Casos_PN_CORR[[#This Row],[12-abr]]-Casos_PN_CORR[[#This Row],[11-abr]]</f>
        <v>0</v>
      </c>
      <c r="AN266">
        <f>+Casos_PN_CORR[[#This Row],[13-abr]]-Casos_PN_CORR[[#This Row],[12-abr]]</f>
        <v>0</v>
      </c>
      <c r="AO266">
        <f>+Casos_PN_CORR[[#This Row],[14-abr]]-Casos_PN_CORR[[#This Row],[13-abr]]</f>
        <v>0</v>
      </c>
      <c r="AP266">
        <f>+Casos_PN_CORR[[#This Row],[15-abr]]-Casos_PN_CORR[[#This Row],[14-abr]]</f>
        <v>0</v>
      </c>
      <c r="AQ266">
        <f>+Casos_PN_CORR[[#This Row],[16-abr]]-Casos_PN_CORR[[#This Row],[15-abr]]</f>
        <v>0</v>
      </c>
      <c r="AR266">
        <f>+Casos_PN_CORR[[#This Row],[17-abr]]-Casos_PN_CORR[[#This Row],[16-abr]]</f>
        <v>0</v>
      </c>
      <c r="AS266">
        <f>+Casos_PN_CORR[[#This Row],[18-abr]]-Casos_PN_CORR[[#This Row],[17-abr]]</f>
        <v>0</v>
      </c>
      <c r="AT266">
        <f>+Casos_PN_CORR[[#This Row],[19-abr]]-Casos_PN_CORR[[#This Row],[18-abr]]</f>
        <v>0</v>
      </c>
      <c r="AU266">
        <f>+Casos_PN_CORR[[#This Row],[20-abr]]-Casos_PN_CORR[[#This Row],[19-abr]]</f>
        <v>0</v>
      </c>
      <c r="AV266">
        <f>+Casos_PN_CORR[[#This Row],[21-abr]]-Casos_PN_CORR[[#This Row],[20-abr]]</f>
        <v>0</v>
      </c>
      <c r="AW266">
        <f>+Casos_PN_CORR[[#This Row],[22-abr]]-Casos_PN_CORR[[#This Row],[21-abr]]</f>
        <v>0</v>
      </c>
      <c r="AX266">
        <f>+Casos_PN_CORR[[#This Row],[23-abr]]-Casos_PN_CORR[[#This Row],[22-abr]]</f>
        <v>0</v>
      </c>
      <c r="AY266">
        <f>+Casos_PN_CORR[[#This Row],[24-abr]]-Casos_PN_CORR[[#This Row],[23-abr]]</f>
        <v>0</v>
      </c>
      <c r="AZ266">
        <f>+Casos_PN_CORR[[#This Row],[25-abr]]-Casos_PN_CORR[[#This Row],[24-abr]]</f>
        <v>0</v>
      </c>
      <c r="BA266">
        <f>+Casos_PN_CORR[[#This Row],[26-abr]]-Casos_PN_CORR[[#This Row],[25-abr]]</f>
        <v>0</v>
      </c>
      <c r="BB266">
        <f>+Casos_PN_CORR[[#This Row],[27-abr]]-Casos_PN_CORR[[#This Row],[26-abr]]</f>
        <v>0</v>
      </c>
      <c r="BC266">
        <f>+Casos_PN_CORR[[#This Row],[28-abr]]-Casos_PN_CORR[[#This Row],[27-abr]]</f>
        <v>0</v>
      </c>
      <c r="BD266">
        <f>+Casos_PN_CORR[[#This Row],[29-abr]]-Casos_PN_CORR[[#This Row],[28-abr]]</f>
        <v>0</v>
      </c>
      <c r="BE266">
        <f>+Casos_PN_CORR[[#This Row],[30-abr]]-Casos_PN_CORR[[#This Row],[29-abr]]</f>
        <v>0</v>
      </c>
      <c r="BF266">
        <f>+Casos_PN_CORR[[#This Row],[1-may]]-Casos_PN_CORR[[#This Row],[30-abr]]</f>
        <v>0</v>
      </c>
      <c r="BG266">
        <f>+Casos_PN_CORR[[#This Row],[2-may]]-Casos_PN_CORR[[#This Row],[1-may]]</f>
        <v>0</v>
      </c>
      <c r="BH266">
        <f>+Casos_PN_CORR[[#This Row],[3-may]]-Casos_PN_CORR[[#This Row],[2-may]]</f>
        <v>0</v>
      </c>
      <c r="BI266">
        <f>+Casos_PN_CORR[[#This Row],[4-may]]-Casos_PN_CORR[[#This Row],[3-may]]</f>
        <v>0</v>
      </c>
      <c r="BJ266">
        <f>+Casos_PN_CORR[[#This Row],[5-may]]-Casos_PN_CORR[[#This Row],[4-may]]</f>
        <v>0</v>
      </c>
      <c r="BK266">
        <f>+Casos_PN_CORR[[#This Row],[6-may]]-Casos_PN_CORR[[#This Row],[5-may]]</f>
        <v>0</v>
      </c>
      <c r="BL266">
        <f>+Casos_PN_CORR[[#This Row],[7-may]]-Casos_PN_CORR[[#This Row],[6-may]]</f>
        <v>0</v>
      </c>
      <c r="BM266">
        <f>+Casos_PN_CORR[[#This Row],[8-may]]-Casos_PN_CORR[[#This Row],[7-may]]</f>
        <v>0</v>
      </c>
      <c r="BN266">
        <f>+Casos_PN_CORR[[#This Row],[9-may]]-Casos_PN_CORR[[#This Row],[8-may]]</f>
        <v>0</v>
      </c>
      <c r="BO266">
        <f>+Casos_PN_CORR[[#This Row],[10-may]]-Casos_PN_CORR[[#This Row],[9-may]]</f>
        <v>0</v>
      </c>
      <c r="BP266">
        <f>+Casos_PN_CORR[[#This Row],[11-may]]-Casos_PN_CORR[[#This Row],[10-may]]</f>
        <v>0</v>
      </c>
      <c r="BQ266">
        <f>+Casos_PN_CORR[[#This Row],[12-may]]-Casos_PN_CORR[[#This Row],[11-may]]</f>
        <v>0</v>
      </c>
      <c r="BR266">
        <f>+Casos_PN_CORR[[#This Row],[13-may]]-Casos_PN_CORR[[#This Row],[12-may]]</f>
        <v>0</v>
      </c>
      <c r="BS266">
        <f>+Casos_PN_CORR[[#This Row],[14-may]]-Casos_PN_CORR[[#This Row],[13-may]]</f>
        <v>0</v>
      </c>
      <c r="BT266">
        <f>+Casos_PN_CORR[[#This Row],[15-may]]-Casos_PN_CORR[[#This Row],[14-may]]</f>
        <v>0</v>
      </c>
      <c r="BU266">
        <f>+Casos_PN_CORR[[#This Row],[16-may]]-Casos_PN_CORR[[#This Row],[15-may]]</f>
        <v>0</v>
      </c>
      <c r="BV266">
        <f>+Casos_PN_CORR[[#This Row],[17-may]]-Casos_PN_CORR[[#This Row],[16-may]]</f>
        <v>0</v>
      </c>
      <c r="BW266">
        <f>+Casos_PN_CORR[[#This Row],[18-may]]-Casos_PN_CORR[[#This Row],[17-may]]</f>
        <v>0</v>
      </c>
      <c r="BX266">
        <f>+Casos_PN_CORR[[#This Row],[19-may]]-Casos_PN_CORR[[#This Row],[18-may]]</f>
        <v>0</v>
      </c>
      <c r="BY266">
        <f>+Casos_PN_CORR[[#This Row],[20-may]]-Casos_PN_CORR[[#This Row],[19-may]]</f>
        <v>0</v>
      </c>
      <c r="BZ266">
        <f>+Casos_PN_CORR[[#This Row],[21-may]]-Casos_PN_CORR[[#This Row],[20-may]]</f>
        <v>0</v>
      </c>
      <c r="CA266">
        <f>+Casos_PN_CORR[[#This Row],[22-may]]-Casos_PN_CORR[[#This Row],[21-may]]</f>
        <v>0</v>
      </c>
      <c r="CB266">
        <f>+Casos_PN_CORR[[#This Row],[23-may]]-Casos_PN_CORR[[#This Row],[22-may]]</f>
        <v>0</v>
      </c>
      <c r="CC266">
        <f>+Casos_PN_CORR[[#This Row],[24-may]]-Casos_PN_CORR[[#This Row],[23-may]]</f>
        <v>0</v>
      </c>
      <c r="CD266">
        <f>+Casos_PN_CORR[[#This Row],[25-may]]-Casos_PN_CORR[[#This Row],[24-may]]</f>
        <v>0</v>
      </c>
      <c r="CE266">
        <f>+Casos_PN_CORR[[#This Row],[26-may]]-Casos_PN_CORR[[#This Row],[25-may]]</f>
        <v>0</v>
      </c>
      <c r="CF266">
        <f>+Casos_PN_CORR[[#This Row],[27-may]]-Casos_PN_CORR[[#This Row],[26-may]]</f>
        <v>0</v>
      </c>
      <c r="CG266">
        <f>+Casos_PN_CORR[[#This Row],[28-may]]-Casos_PN_CORR[[#This Row],[27-may]]</f>
        <v>0</v>
      </c>
      <c r="CH266">
        <f>+Casos_PN_CORR[[#This Row],[29-may]]-Casos_PN_CORR[[#This Row],[28-may]]</f>
        <v>0</v>
      </c>
      <c r="CI266">
        <f>+Casos_PN_CORR[[#This Row],[30-may]]-Casos_PN_CORR[[#This Row],[29-may]]</f>
        <v>0</v>
      </c>
      <c r="CJ266">
        <f>+Casos_PN_CORR[[#This Row],[31-may]]-Casos_PN_CORR[[#This Row],[30-may]]</f>
        <v>0</v>
      </c>
      <c r="CK266">
        <f>+Casos_PN_CORR[[#This Row],[1-jun]]-Casos_PN_CORR[[#This Row],[31-may]]</f>
        <v>0</v>
      </c>
      <c r="CL266">
        <f>+Casos_PN_CORR[[#This Row],[2-jun]]-Casos_PN_CORR[[#This Row],[1-jun]]</f>
        <v>0</v>
      </c>
      <c r="CM266">
        <f>+Casos_PN_CORR[[#This Row],[3-jun]]-Casos_PN_CORR[[#This Row],[2-jun]]</f>
        <v>0</v>
      </c>
      <c r="CN266">
        <f>+Casos_PN_CORR[[#This Row],[4-jun]]-Casos_PN_CORR[[#This Row],[3-jun]]</f>
        <v>0</v>
      </c>
      <c r="CO266">
        <f>+Casos_PN_CORR[[#This Row],[5-jun]]-Casos_PN_CORR[[#This Row],[4-jun]]</f>
        <v>0</v>
      </c>
      <c r="CP266">
        <f>+Casos_PN_CORR[[#This Row],[6-jun]]-Casos_PN_CORR[[#This Row],[5-jun]]</f>
        <v>0</v>
      </c>
    </row>
    <row r="267" spans="1:94">
      <c r="A267">
        <v>70101</v>
      </c>
      <c r="B267" s="2" t="s">
        <v>102</v>
      </c>
      <c r="C267" s="2" t="s">
        <v>355</v>
      </c>
      <c r="D267" s="2" t="s">
        <v>421</v>
      </c>
      <c r="E267" s="4">
        <f t="shared" si="4"/>
        <v>0</v>
      </c>
      <c r="F267">
        <f>+Casos_PN_CORR[[#This Row],[10-mar]]</f>
        <v>0</v>
      </c>
      <c r="G267">
        <f>+Casos_PN_CORR[[#This Row],[11-mar]]-Casos_PN_CORR[[#This Row],[10-mar]]</f>
        <v>0</v>
      </c>
      <c r="H267">
        <f>+Casos_PN_CORR[[#This Row],[12-mar]]-Casos_PN_CORR[[#This Row],[11-mar]]</f>
        <v>0</v>
      </c>
      <c r="I267">
        <f>+Casos_PN_CORR[[#This Row],[13-mar]]-Casos_PN_CORR[[#This Row],[12-mar]]</f>
        <v>0</v>
      </c>
      <c r="J267">
        <f>+Casos_PN_CORR[[#This Row],[14-mar]]-Casos_PN_CORR[[#This Row],[13-mar]]</f>
        <v>0</v>
      </c>
      <c r="K267">
        <f>+Casos_PN_CORR[[#This Row],[15-mar]]-Casos_PN_CORR[[#This Row],[14-mar]]</f>
        <v>0</v>
      </c>
      <c r="L267">
        <f>+Casos_PN_CORR[[#This Row],[16-mar]]-Casos_PN_CORR[[#This Row],[15-mar]]</f>
        <v>0</v>
      </c>
      <c r="M267">
        <f>+Casos_PN_CORR[[#This Row],[17-mar]]-Casos_PN_CORR[[#This Row],[16-mar]]</f>
        <v>0</v>
      </c>
      <c r="N267">
        <f>+Casos_PN_CORR[[#This Row],[18-mar]]-Casos_PN_CORR[[#This Row],[17-mar]]</f>
        <v>0</v>
      </c>
      <c r="O267">
        <f>+Casos_PN_CORR[[#This Row],[19-mar]]-Casos_PN_CORR[[#This Row],[18-mar]]</f>
        <v>0</v>
      </c>
      <c r="P267">
        <f>+Casos_PN_CORR[[#This Row],[20-mar]]-Casos_PN_CORR[[#This Row],[19-mar]]</f>
        <v>0</v>
      </c>
      <c r="Q267">
        <f>+Casos_PN_CORR[[#This Row],[21-mar]]-Casos_PN_CORR[[#This Row],[20-mar]]</f>
        <v>0</v>
      </c>
      <c r="R267">
        <f>+Casos_PN_CORR[[#This Row],[22-mar]]-Casos_PN_CORR[[#This Row],[21-mar]]</f>
        <v>0</v>
      </c>
      <c r="S267">
        <f>+Casos_PN_CORR[[#This Row],[23-mar]]-Casos_PN_CORR[[#This Row],[22-mar]]</f>
        <v>0</v>
      </c>
      <c r="T267">
        <f>+Casos_PN_CORR[[#This Row],[24-mar]]-Casos_PN_CORR[[#This Row],[23-mar]]</f>
        <v>0</v>
      </c>
      <c r="U267">
        <f>+Casos_PN_CORR[[#This Row],[25-mar]]-Casos_PN_CORR[[#This Row],[24-mar]]</f>
        <v>0</v>
      </c>
      <c r="V267">
        <f>+Casos_PN_CORR[[#This Row],[26-mar]]-Casos_PN_CORR[[#This Row],[25-mar]]</f>
        <v>0</v>
      </c>
      <c r="W267">
        <f>+Casos_PN_CORR[[#This Row],[27-mar]]-Casos_PN_CORR[[#This Row],[26-mar]]</f>
        <v>0</v>
      </c>
      <c r="X267">
        <f>+Casos_PN_CORR[[#This Row],[28-mar]]-Casos_PN_CORR[[#This Row],[27-mar]]</f>
        <v>0</v>
      </c>
      <c r="Y267">
        <f>+Casos_PN_CORR[[#This Row],[29-mar]]-Casos_PN_CORR[[#This Row],[28-mar]]</f>
        <v>0</v>
      </c>
      <c r="Z267">
        <f>+Casos_PN_CORR[[#This Row],[30-mar]]-Casos_PN_CORR[[#This Row],[29-mar]]</f>
        <v>0</v>
      </c>
      <c r="AA267">
        <f>+Casos_PN_CORR[[#This Row],[31-mar]]-Casos_PN_CORR[[#This Row],[30-mar]]</f>
        <v>0</v>
      </c>
      <c r="AB267">
        <f>+Casos_PN_CORR[[#This Row],[1-abr]]-Casos_PN_CORR[[#This Row],[31-mar]]</f>
        <v>0</v>
      </c>
      <c r="AC267">
        <f>+Casos_PN_CORR[[#This Row],[2-abr]]-Casos_PN_CORR[[#This Row],[1-abr]]</f>
        <v>0</v>
      </c>
      <c r="AD267">
        <f>+Casos_PN_CORR[[#This Row],[3-abr]]-Casos_PN_CORR[[#This Row],[2-abr]]</f>
        <v>0</v>
      </c>
      <c r="AE267">
        <f>+Casos_PN_CORR[[#This Row],[4-abr]]-Casos_PN_CORR[[#This Row],[3-abr]]</f>
        <v>0</v>
      </c>
      <c r="AF267">
        <f>+Casos_PN_CORR[[#This Row],[5-abr]]-Casos_PN_CORR[[#This Row],[4-abr]]</f>
        <v>0</v>
      </c>
      <c r="AG267">
        <f>+Casos_PN_CORR[[#This Row],[6-abr]]-Casos_PN_CORR[[#This Row],[5-abr]]</f>
        <v>0</v>
      </c>
      <c r="AH267">
        <f>+Casos_PN_CORR[[#This Row],[7-abr]]-Casos_PN_CORR[[#This Row],[6-abr]]</f>
        <v>0</v>
      </c>
      <c r="AI267">
        <f>+Casos_PN_CORR[[#This Row],[8-abr]]-Casos_PN_CORR[[#This Row],[7-abr]]</f>
        <v>0</v>
      </c>
      <c r="AJ267">
        <f>+Casos_PN_CORR[[#This Row],[9-abr]]-Casos_PN_CORR[[#This Row],[8-abr]]</f>
        <v>0</v>
      </c>
      <c r="AK267">
        <f>+Casos_PN_CORR[[#This Row],[10-abr]]-Casos_PN_CORR[[#This Row],[9-abr]]</f>
        <v>0</v>
      </c>
      <c r="AL267">
        <f>+Casos_PN_CORR[[#This Row],[11-abr]]-Casos_PN_CORR[[#This Row],[10-abr]]</f>
        <v>0</v>
      </c>
      <c r="AM267">
        <f>+Casos_PN_CORR[[#This Row],[12-abr]]-Casos_PN_CORR[[#This Row],[11-abr]]</f>
        <v>0</v>
      </c>
      <c r="AN267">
        <f>+Casos_PN_CORR[[#This Row],[13-abr]]-Casos_PN_CORR[[#This Row],[12-abr]]</f>
        <v>0</v>
      </c>
      <c r="AO267">
        <f>+Casos_PN_CORR[[#This Row],[14-abr]]-Casos_PN_CORR[[#This Row],[13-abr]]</f>
        <v>0</v>
      </c>
      <c r="AP267">
        <f>+Casos_PN_CORR[[#This Row],[15-abr]]-Casos_PN_CORR[[#This Row],[14-abr]]</f>
        <v>0</v>
      </c>
      <c r="AQ267">
        <f>+Casos_PN_CORR[[#This Row],[16-abr]]-Casos_PN_CORR[[#This Row],[15-abr]]</f>
        <v>0</v>
      </c>
      <c r="AR267">
        <f>+Casos_PN_CORR[[#This Row],[17-abr]]-Casos_PN_CORR[[#This Row],[16-abr]]</f>
        <v>0</v>
      </c>
      <c r="AS267">
        <f>+Casos_PN_CORR[[#This Row],[18-abr]]-Casos_PN_CORR[[#This Row],[17-abr]]</f>
        <v>0</v>
      </c>
      <c r="AT267">
        <f>+Casos_PN_CORR[[#This Row],[19-abr]]-Casos_PN_CORR[[#This Row],[18-abr]]</f>
        <v>0</v>
      </c>
      <c r="AU267">
        <f>+Casos_PN_CORR[[#This Row],[20-abr]]-Casos_PN_CORR[[#This Row],[19-abr]]</f>
        <v>0</v>
      </c>
      <c r="AV267">
        <f>+Casos_PN_CORR[[#This Row],[21-abr]]-Casos_PN_CORR[[#This Row],[20-abr]]</f>
        <v>0</v>
      </c>
      <c r="AW267">
        <f>+Casos_PN_CORR[[#This Row],[22-abr]]-Casos_PN_CORR[[#This Row],[21-abr]]</f>
        <v>0</v>
      </c>
      <c r="AX267">
        <f>+Casos_PN_CORR[[#This Row],[23-abr]]-Casos_PN_CORR[[#This Row],[22-abr]]</f>
        <v>0</v>
      </c>
      <c r="AY267">
        <f>+Casos_PN_CORR[[#This Row],[24-abr]]-Casos_PN_CORR[[#This Row],[23-abr]]</f>
        <v>0</v>
      </c>
      <c r="AZ267">
        <f>+Casos_PN_CORR[[#This Row],[25-abr]]-Casos_PN_CORR[[#This Row],[24-abr]]</f>
        <v>0</v>
      </c>
      <c r="BA267">
        <f>+Casos_PN_CORR[[#This Row],[26-abr]]-Casos_PN_CORR[[#This Row],[25-abr]]</f>
        <v>0</v>
      </c>
      <c r="BB267">
        <f>+Casos_PN_CORR[[#This Row],[27-abr]]-Casos_PN_CORR[[#This Row],[26-abr]]</f>
        <v>0</v>
      </c>
      <c r="BC267">
        <f>+Casos_PN_CORR[[#This Row],[28-abr]]-Casos_PN_CORR[[#This Row],[27-abr]]</f>
        <v>0</v>
      </c>
      <c r="BD267">
        <f>+Casos_PN_CORR[[#This Row],[29-abr]]-Casos_PN_CORR[[#This Row],[28-abr]]</f>
        <v>0</v>
      </c>
      <c r="BE267">
        <f>+Casos_PN_CORR[[#This Row],[30-abr]]-Casos_PN_CORR[[#This Row],[29-abr]]</f>
        <v>0</v>
      </c>
      <c r="BF267">
        <f>+Casos_PN_CORR[[#This Row],[1-may]]-Casos_PN_CORR[[#This Row],[30-abr]]</f>
        <v>0</v>
      </c>
      <c r="BG267">
        <f>+Casos_PN_CORR[[#This Row],[2-may]]-Casos_PN_CORR[[#This Row],[1-may]]</f>
        <v>0</v>
      </c>
      <c r="BH267">
        <f>+Casos_PN_CORR[[#This Row],[3-may]]-Casos_PN_CORR[[#This Row],[2-may]]</f>
        <v>0</v>
      </c>
      <c r="BI267">
        <f>+Casos_PN_CORR[[#This Row],[4-may]]-Casos_PN_CORR[[#This Row],[3-may]]</f>
        <v>0</v>
      </c>
      <c r="BJ267">
        <f>+Casos_PN_CORR[[#This Row],[5-may]]-Casos_PN_CORR[[#This Row],[4-may]]</f>
        <v>0</v>
      </c>
      <c r="BK267">
        <f>+Casos_PN_CORR[[#This Row],[6-may]]-Casos_PN_CORR[[#This Row],[5-may]]</f>
        <v>0</v>
      </c>
      <c r="BL267">
        <f>+Casos_PN_CORR[[#This Row],[7-may]]-Casos_PN_CORR[[#This Row],[6-may]]</f>
        <v>0</v>
      </c>
      <c r="BM267">
        <f>+Casos_PN_CORR[[#This Row],[8-may]]-Casos_PN_CORR[[#This Row],[7-may]]</f>
        <v>0</v>
      </c>
      <c r="BN267">
        <f>+Casos_PN_CORR[[#This Row],[9-may]]-Casos_PN_CORR[[#This Row],[8-may]]</f>
        <v>0</v>
      </c>
      <c r="BO267">
        <f>+Casos_PN_CORR[[#This Row],[10-may]]-Casos_PN_CORR[[#This Row],[9-may]]</f>
        <v>0</v>
      </c>
      <c r="BP267">
        <f>+Casos_PN_CORR[[#This Row],[11-may]]-Casos_PN_CORR[[#This Row],[10-may]]</f>
        <v>0</v>
      </c>
      <c r="BQ267">
        <f>+Casos_PN_CORR[[#This Row],[12-may]]-Casos_PN_CORR[[#This Row],[11-may]]</f>
        <v>0</v>
      </c>
      <c r="BR267">
        <f>+Casos_PN_CORR[[#This Row],[13-may]]-Casos_PN_CORR[[#This Row],[12-may]]</f>
        <v>0</v>
      </c>
      <c r="BS267">
        <f>+Casos_PN_CORR[[#This Row],[14-may]]-Casos_PN_CORR[[#This Row],[13-may]]</f>
        <v>0</v>
      </c>
      <c r="BT267">
        <f>+Casos_PN_CORR[[#This Row],[15-may]]-Casos_PN_CORR[[#This Row],[14-may]]</f>
        <v>0</v>
      </c>
      <c r="BU267">
        <f>+Casos_PN_CORR[[#This Row],[16-may]]-Casos_PN_CORR[[#This Row],[15-may]]</f>
        <v>0</v>
      </c>
      <c r="BV267">
        <f>+Casos_PN_CORR[[#This Row],[17-may]]-Casos_PN_CORR[[#This Row],[16-may]]</f>
        <v>0</v>
      </c>
      <c r="BW267">
        <f>+Casos_PN_CORR[[#This Row],[18-may]]-Casos_PN_CORR[[#This Row],[17-may]]</f>
        <v>0</v>
      </c>
      <c r="BX267">
        <f>+Casos_PN_CORR[[#This Row],[19-may]]-Casos_PN_CORR[[#This Row],[18-may]]</f>
        <v>0</v>
      </c>
      <c r="BY267">
        <f>+Casos_PN_CORR[[#This Row],[20-may]]-Casos_PN_CORR[[#This Row],[19-may]]</f>
        <v>0</v>
      </c>
      <c r="BZ267">
        <f>+Casos_PN_CORR[[#This Row],[21-may]]-Casos_PN_CORR[[#This Row],[20-may]]</f>
        <v>0</v>
      </c>
      <c r="CA267">
        <f>+Casos_PN_CORR[[#This Row],[22-may]]-Casos_PN_CORR[[#This Row],[21-may]]</f>
        <v>0</v>
      </c>
      <c r="CB267">
        <f>+Casos_PN_CORR[[#This Row],[23-may]]-Casos_PN_CORR[[#This Row],[22-may]]</f>
        <v>0</v>
      </c>
      <c r="CC267">
        <f>+Casos_PN_CORR[[#This Row],[24-may]]-Casos_PN_CORR[[#This Row],[23-may]]</f>
        <v>0</v>
      </c>
      <c r="CD267">
        <f>+Casos_PN_CORR[[#This Row],[25-may]]-Casos_PN_CORR[[#This Row],[24-may]]</f>
        <v>0</v>
      </c>
      <c r="CE267">
        <f>+Casos_PN_CORR[[#This Row],[26-may]]-Casos_PN_CORR[[#This Row],[25-may]]</f>
        <v>0</v>
      </c>
      <c r="CF267">
        <f>+Casos_PN_CORR[[#This Row],[27-may]]-Casos_PN_CORR[[#This Row],[26-may]]</f>
        <v>0</v>
      </c>
      <c r="CG267">
        <f>+Casos_PN_CORR[[#This Row],[28-may]]-Casos_PN_CORR[[#This Row],[27-may]]</f>
        <v>0</v>
      </c>
      <c r="CH267">
        <f>+Casos_PN_CORR[[#This Row],[29-may]]-Casos_PN_CORR[[#This Row],[28-may]]</f>
        <v>0</v>
      </c>
      <c r="CI267">
        <f>+Casos_PN_CORR[[#This Row],[30-may]]-Casos_PN_CORR[[#This Row],[29-may]]</f>
        <v>0</v>
      </c>
      <c r="CJ267">
        <f>+Casos_PN_CORR[[#This Row],[31-may]]-Casos_PN_CORR[[#This Row],[30-may]]</f>
        <v>0</v>
      </c>
      <c r="CK267">
        <f>+Casos_PN_CORR[[#This Row],[1-jun]]-Casos_PN_CORR[[#This Row],[31-may]]</f>
        <v>0</v>
      </c>
      <c r="CL267">
        <f>+Casos_PN_CORR[[#This Row],[2-jun]]-Casos_PN_CORR[[#This Row],[1-jun]]</f>
        <v>0</v>
      </c>
      <c r="CM267">
        <f>+Casos_PN_CORR[[#This Row],[3-jun]]-Casos_PN_CORR[[#This Row],[2-jun]]</f>
        <v>0</v>
      </c>
      <c r="CN267">
        <f>+Casos_PN_CORR[[#This Row],[4-jun]]-Casos_PN_CORR[[#This Row],[3-jun]]</f>
        <v>0</v>
      </c>
      <c r="CO267">
        <f>+Casos_PN_CORR[[#This Row],[5-jun]]-Casos_PN_CORR[[#This Row],[4-jun]]</f>
        <v>0</v>
      </c>
      <c r="CP267">
        <f>+Casos_PN_CORR[[#This Row],[6-jun]]-Casos_PN_CORR[[#This Row],[5-jun]]</f>
        <v>0</v>
      </c>
    </row>
    <row r="268" spans="1:94">
      <c r="A268">
        <v>70104</v>
      </c>
      <c r="B268" s="2" t="s">
        <v>102</v>
      </c>
      <c r="C268" s="2" t="s">
        <v>355</v>
      </c>
      <c r="D268" s="2" t="s">
        <v>422</v>
      </c>
      <c r="E268" s="4">
        <f t="shared" si="4"/>
        <v>0</v>
      </c>
      <c r="F268">
        <f>+Casos_PN_CORR[[#This Row],[10-mar]]</f>
        <v>0</v>
      </c>
      <c r="G268">
        <f>+Casos_PN_CORR[[#This Row],[11-mar]]-Casos_PN_CORR[[#This Row],[10-mar]]</f>
        <v>0</v>
      </c>
      <c r="H268">
        <f>+Casos_PN_CORR[[#This Row],[12-mar]]-Casos_PN_CORR[[#This Row],[11-mar]]</f>
        <v>0</v>
      </c>
      <c r="I268">
        <f>+Casos_PN_CORR[[#This Row],[13-mar]]-Casos_PN_CORR[[#This Row],[12-mar]]</f>
        <v>0</v>
      </c>
      <c r="J268">
        <f>+Casos_PN_CORR[[#This Row],[14-mar]]-Casos_PN_CORR[[#This Row],[13-mar]]</f>
        <v>0</v>
      </c>
      <c r="K268">
        <f>+Casos_PN_CORR[[#This Row],[15-mar]]-Casos_PN_CORR[[#This Row],[14-mar]]</f>
        <v>0</v>
      </c>
      <c r="L268">
        <f>+Casos_PN_CORR[[#This Row],[16-mar]]-Casos_PN_CORR[[#This Row],[15-mar]]</f>
        <v>0</v>
      </c>
      <c r="M268">
        <f>+Casos_PN_CORR[[#This Row],[17-mar]]-Casos_PN_CORR[[#This Row],[16-mar]]</f>
        <v>0</v>
      </c>
      <c r="N268">
        <f>+Casos_PN_CORR[[#This Row],[18-mar]]-Casos_PN_CORR[[#This Row],[17-mar]]</f>
        <v>0</v>
      </c>
      <c r="O268">
        <f>+Casos_PN_CORR[[#This Row],[19-mar]]-Casos_PN_CORR[[#This Row],[18-mar]]</f>
        <v>0</v>
      </c>
      <c r="P268">
        <f>+Casos_PN_CORR[[#This Row],[20-mar]]-Casos_PN_CORR[[#This Row],[19-mar]]</f>
        <v>0</v>
      </c>
      <c r="Q268">
        <f>+Casos_PN_CORR[[#This Row],[21-mar]]-Casos_PN_CORR[[#This Row],[20-mar]]</f>
        <v>0</v>
      </c>
      <c r="R268">
        <f>+Casos_PN_CORR[[#This Row],[22-mar]]-Casos_PN_CORR[[#This Row],[21-mar]]</f>
        <v>0</v>
      </c>
      <c r="S268">
        <f>+Casos_PN_CORR[[#This Row],[23-mar]]-Casos_PN_CORR[[#This Row],[22-mar]]</f>
        <v>0</v>
      </c>
      <c r="T268">
        <f>+Casos_PN_CORR[[#This Row],[24-mar]]-Casos_PN_CORR[[#This Row],[23-mar]]</f>
        <v>0</v>
      </c>
      <c r="U268">
        <f>+Casos_PN_CORR[[#This Row],[25-mar]]-Casos_PN_CORR[[#This Row],[24-mar]]</f>
        <v>0</v>
      </c>
      <c r="V268">
        <f>+Casos_PN_CORR[[#This Row],[26-mar]]-Casos_PN_CORR[[#This Row],[25-mar]]</f>
        <v>0</v>
      </c>
      <c r="W268">
        <f>+Casos_PN_CORR[[#This Row],[27-mar]]-Casos_PN_CORR[[#This Row],[26-mar]]</f>
        <v>0</v>
      </c>
      <c r="X268">
        <f>+Casos_PN_CORR[[#This Row],[28-mar]]-Casos_PN_CORR[[#This Row],[27-mar]]</f>
        <v>0</v>
      </c>
      <c r="Y268">
        <f>+Casos_PN_CORR[[#This Row],[29-mar]]-Casos_PN_CORR[[#This Row],[28-mar]]</f>
        <v>0</v>
      </c>
      <c r="Z268">
        <f>+Casos_PN_CORR[[#This Row],[30-mar]]-Casos_PN_CORR[[#This Row],[29-mar]]</f>
        <v>0</v>
      </c>
      <c r="AA268">
        <f>+Casos_PN_CORR[[#This Row],[31-mar]]-Casos_PN_CORR[[#This Row],[30-mar]]</f>
        <v>0</v>
      </c>
      <c r="AB268">
        <f>+Casos_PN_CORR[[#This Row],[1-abr]]-Casos_PN_CORR[[#This Row],[31-mar]]</f>
        <v>0</v>
      </c>
      <c r="AC268">
        <f>+Casos_PN_CORR[[#This Row],[2-abr]]-Casos_PN_CORR[[#This Row],[1-abr]]</f>
        <v>0</v>
      </c>
      <c r="AD268">
        <f>+Casos_PN_CORR[[#This Row],[3-abr]]-Casos_PN_CORR[[#This Row],[2-abr]]</f>
        <v>0</v>
      </c>
      <c r="AE268">
        <f>+Casos_PN_CORR[[#This Row],[4-abr]]-Casos_PN_CORR[[#This Row],[3-abr]]</f>
        <v>0</v>
      </c>
      <c r="AF268">
        <f>+Casos_PN_CORR[[#This Row],[5-abr]]-Casos_PN_CORR[[#This Row],[4-abr]]</f>
        <v>0</v>
      </c>
      <c r="AG268">
        <f>+Casos_PN_CORR[[#This Row],[6-abr]]-Casos_PN_CORR[[#This Row],[5-abr]]</f>
        <v>0</v>
      </c>
      <c r="AH268">
        <f>+Casos_PN_CORR[[#This Row],[7-abr]]-Casos_PN_CORR[[#This Row],[6-abr]]</f>
        <v>0</v>
      </c>
      <c r="AI268">
        <f>+Casos_PN_CORR[[#This Row],[8-abr]]-Casos_PN_CORR[[#This Row],[7-abr]]</f>
        <v>0</v>
      </c>
      <c r="AJ268">
        <f>+Casos_PN_CORR[[#This Row],[9-abr]]-Casos_PN_CORR[[#This Row],[8-abr]]</f>
        <v>0</v>
      </c>
      <c r="AK268">
        <f>+Casos_PN_CORR[[#This Row],[10-abr]]-Casos_PN_CORR[[#This Row],[9-abr]]</f>
        <v>0</v>
      </c>
      <c r="AL268">
        <f>+Casos_PN_CORR[[#This Row],[11-abr]]-Casos_PN_CORR[[#This Row],[10-abr]]</f>
        <v>0</v>
      </c>
      <c r="AM268">
        <f>+Casos_PN_CORR[[#This Row],[12-abr]]-Casos_PN_CORR[[#This Row],[11-abr]]</f>
        <v>0</v>
      </c>
      <c r="AN268">
        <f>+Casos_PN_CORR[[#This Row],[13-abr]]-Casos_PN_CORR[[#This Row],[12-abr]]</f>
        <v>0</v>
      </c>
      <c r="AO268">
        <f>+Casos_PN_CORR[[#This Row],[14-abr]]-Casos_PN_CORR[[#This Row],[13-abr]]</f>
        <v>0</v>
      </c>
      <c r="AP268">
        <f>+Casos_PN_CORR[[#This Row],[15-abr]]-Casos_PN_CORR[[#This Row],[14-abr]]</f>
        <v>0</v>
      </c>
      <c r="AQ268">
        <f>+Casos_PN_CORR[[#This Row],[16-abr]]-Casos_PN_CORR[[#This Row],[15-abr]]</f>
        <v>0</v>
      </c>
      <c r="AR268">
        <f>+Casos_PN_CORR[[#This Row],[17-abr]]-Casos_PN_CORR[[#This Row],[16-abr]]</f>
        <v>0</v>
      </c>
      <c r="AS268">
        <f>+Casos_PN_CORR[[#This Row],[18-abr]]-Casos_PN_CORR[[#This Row],[17-abr]]</f>
        <v>0</v>
      </c>
      <c r="AT268">
        <f>+Casos_PN_CORR[[#This Row],[19-abr]]-Casos_PN_CORR[[#This Row],[18-abr]]</f>
        <v>0</v>
      </c>
      <c r="AU268">
        <f>+Casos_PN_CORR[[#This Row],[20-abr]]-Casos_PN_CORR[[#This Row],[19-abr]]</f>
        <v>0</v>
      </c>
      <c r="AV268">
        <f>+Casos_PN_CORR[[#This Row],[21-abr]]-Casos_PN_CORR[[#This Row],[20-abr]]</f>
        <v>0</v>
      </c>
      <c r="AW268">
        <f>+Casos_PN_CORR[[#This Row],[22-abr]]-Casos_PN_CORR[[#This Row],[21-abr]]</f>
        <v>0</v>
      </c>
      <c r="AX268">
        <f>+Casos_PN_CORR[[#This Row],[23-abr]]-Casos_PN_CORR[[#This Row],[22-abr]]</f>
        <v>0</v>
      </c>
      <c r="AY268">
        <f>+Casos_PN_CORR[[#This Row],[24-abr]]-Casos_PN_CORR[[#This Row],[23-abr]]</f>
        <v>0</v>
      </c>
      <c r="AZ268">
        <f>+Casos_PN_CORR[[#This Row],[25-abr]]-Casos_PN_CORR[[#This Row],[24-abr]]</f>
        <v>0</v>
      </c>
      <c r="BA268">
        <f>+Casos_PN_CORR[[#This Row],[26-abr]]-Casos_PN_CORR[[#This Row],[25-abr]]</f>
        <v>0</v>
      </c>
      <c r="BB268">
        <f>+Casos_PN_CORR[[#This Row],[27-abr]]-Casos_PN_CORR[[#This Row],[26-abr]]</f>
        <v>0</v>
      </c>
      <c r="BC268">
        <f>+Casos_PN_CORR[[#This Row],[28-abr]]-Casos_PN_CORR[[#This Row],[27-abr]]</f>
        <v>0</v>
      </c>
      <c r="BD268">
        <f>+Casos_PN_CORR[[#This Row],[29-abr]]-Casos_PN_CORR[[#This Row],[28-abr]]</f>
        <v>0</v>
      </c>
      <c r="BE268">
        <f>+Casos_PN_CORR[[#This Row],[30-abr]]-Casos_PN_CORR[[#This Row],[29-abr]]</f>
        <v>0</v>
      </c>
      <c r="BF268">
        <f>+Casos_PN_CORR[[#This Row],[1-may]]-Casos_PN_CORR[[#This Row],[30-abr]]</f>
        <v>0</v>
      </c>
      <c r="BG268">
        <f>+Casos_PN_CORR[[#This Row],[2-may]]-Casos_PN_CORR[[#This Row],[1-may]]</f>
        <v>0</v>
      </c>
      <c r="BH268">
        <f>+Casos_PN_CORR[[#This Row],[3-may]]-Casos_PN_CORR[[#This Row],[2-may]]</f>
        <v>0</v>
      </c>
      <c r="BI268">
        <f>+Casos_PN_CORR[[#This Row],[4-may]]-Casos_PN_CORR[[#This Row],[3-may]]</f>
        <v>0</v>
      </c>
      <c r="BJ268">
        <f>+Casos_PN_CORR[[#This Row],[5-may]]-Casos_PN_CORR[[#This Row],[4-may]]</f>
        <v>0</v>
      </c>
      <c r="BK268">
        <f>+Casos_PN_CORR[[#This Row],[6-may]]-Casos_PN_CORR[[#This Row],[5-may]]</f>
        <v>0</v>
      </c>
      <c r="BL268">
        <f>+Casos_PN_CORR[[#This Row],[7-may]]-Casos_PN_CORR[[#This Row],[6-may]]</f>
        <v>0</v>
      </c>
      <c r="BM268">
        <f>+Casos_PN_CORR[[#This Row],[8-may]]-Casos_PN_CORR[[#This Row],[7-may]]</f>
        <v>0</v>
      </c>
      <c r="BN268">
        <f>+Casos_PN_CORR[[#This Row],[9-may]]-Casos_PN_CORR[[#This Row],[8-may]]</f>
        <v>0</v>
      </c>
      <c r="BO268">
        <f>+Casos_PN_CORR[[#This Row],[10-may]]-Casos_PN_CORR[[#This Row],[9-may]]</f>
        <v>0</v>
      </c>
      <c r="BP268">
        <f>+Casos_PN_CORR[[#This Row],[11-may]]-Casos_PN_CORR[[#This Row],[10-may]]</f>
        <v>0</v>
      </c>
      <c r="BQ268">
        <f>+Casos_PN_CORR[[#This Row],[12-may]]-Casos_PN_CORR[[#This Row],[11-may]]</f>
        <v>0</v>
      </c>
      <c r="BR268">
        <f>+Casos_PN_CORR[[#This Row],[13-may]]-Casos_PN_CORR[[#This Row],[12-may]]</f>
        <v>0</v>
      </c>
      <c r="BS268">
        <f>+Casos_PN_CORR[[#This Row],[14-may]]-Casos_PN_CORR[[#This Row],[13-may]]</f>
        <v>0</v>
      </c>
      <c r="BT268">
        <f>+Casos_PN_CORR[[#This Row],[15-may]]-Casos_PN_CORR[[#This Row],[14-may]]</f>
        <v>0</v>
      </c>
      <c r="BU268">
        <f>+Casos_PN_CORR[[#This Row],[16-may]]-Casos_PN_CORR[[#This Row],[15-may]]</f>
        <v>0</v>
      </c>
      <c r="BV268">
        <f>+Casos_PN_CORR[[#This Row],[17-may]]-Casos_PN_CORR[[#This Row],[16-may]]</f>
        <v>0</v>
      </c>
      <c r="BW268">
        <f>+Casos_PN_CORR[[#This Row],[18-may]]-Casos_PN_CORR[[#This Row],[17-may]]</f>
        <v>0</v>
      </c>
      <c r="BX268">
        <f>+Casos_PN_CORR[[#This Row],[19-may]]-Casos_PN_CORR[[#This Row],[18-may]]</f>
        <v>0</v>
      </c>
      <c r="BY268">
        <f>+Casos_PN_CORR[[#This Row],[20-may]]-Casos_PN_CORR[[#This Row],[19-may]]</f>
        <v>0</v>
      </c>
      <c r="BZ268">
        <f>+Casos_PN_CORR[[#This Row],[21-may]]-Casos_PN_CORR[[#This Row],[20-may]]</f>
        <v>0</v>
      </c>
      <c r="CA268">
        <f>+Casos_PN_CORR[[#This Row],[22-may]]-Casos_PN_CORR[[#This Row],[21-may]]</f>
        <v>0</v>
      </c>
      <c r="CB268">
        <f>+Casos_PN_CORR[[#This Row],[23-may]]-Casos_PN_CORR[[#This Row],[22-may]]</f>
        <v>0</v>
      </c>
      <c r="CC268">
        <f>+Casos_PN_CORR[[#This Row],[24-may]]-Casos_PN_CORR[[#This Row],[23-may]]</f>
        <v>0</v>
      </c>
      <c r="CD268">
        <f>+Casos_PN_CORR[[#This Row],[25-may]]-Casos_PN_CORR[[#This Row],[24-may]]</f>
        <v>0</v>
      </c>
      <c r="CE268">
        <f>+Casos_PN_CORR[[#This Row],[26-may]]-Casos_PN_CORR[[#This Row],[25-may]]</f>
        <v>0</v>
      </c>
      <c r="CF268">
        <f>+Casos_PN_CORR[[#This Row],[27-may]]-Casos_PN_CORR[[#This Row],[26-may]]</f>
        <v>0</v>
      </c>
      <c r="CG268">
        <f>+Casos_PN_CORR[[#This Row],[28-may]]-Casos_PN_CORR[[#This Row],[27-may]]</f>
        <v>0</v>
      </c>
      <c r="CH268">
        <f>+Casos_PN_CORR[[#This Row],[29-may]]-Casos_PN_CORR[[#This Row],[28-may]]</f>
        <v>0</v>
      </c>
      <c r="CI268">
        <f>+Casos_PN_CORR[[#This Row],[30-may]]-Casos_PN_CORR[[#This Row],[29-may]]</f>
        <v>0</v>
      </c>
      <c r="CJ268">
        <f>+Casos_PN_CORR[[#This Row],[31-may]]-Casos_PN_CORR[[#This Row],[30-may]]</f>
        <v>0</v>
      </c>
      <c r="CK268">
        <f>+Casos_PN_CORR[[#This Row],[1-jun]]-Casos_PN_CORR[[#This Row],[31-may]]</f>
        <v>0</v>
      </c>
      <c r="CL268">
        <f>+Casos_PN_CORR[[#This Row],[2-jun]]-Casos_PN_CORR[[#This Row],[1-jun]]</f>
        <v>0</v>
      </c>
      <c r="CM268">
        <f>+Casos_PN_CORR[[#This Row],[3-jun]]-Casos_PN_CORR[[#This Row],[2-jun]]</f>
        <v>0</v>
      </c>
      <c r="CN268">
        <f>+Casos_PN_CORR[[#This Row],[4-jun]]-Casos_PN_CORR[[#This Row],[3-jun]]</f>
        <v>0</v>
      </c>
      <c r="CO268">
        <f>+Casos_PN_CORR[[#This Row],[5-jun]]-Casos_PN_CORR[[#This Row],[4-jun]]</f>
        <v>0</v>
      </c>
      <c r="CP268">
        <f>+Casos_PN_CORR[[#This Row],[6-jun]]-Casos_PN_CORR[[#This Row],[5-jun]]</f>
        <v>0</v>
      </c>
    </row>
    <row r="269" spans="1:94">
      <c r="A269">
        <v>40104</v>
      </c>
      <c r="B269" s="2" t="s">
        <v>115</v>
      </c>
      <c r="C269" s="2" t="s">
        <v>116</v>
      </c>
      <c r="D269" s="2" t="s">
        <v>423</v>
      </c>
      <c r="E269" s="4">
        <f t="shared" si="4"/>
        <v>1</v>
      </c>
      <c r="F269">
        <f>+Casos_PN_CORR[[#This Row],[10-mar]]</f>
        <v>0</v>
      </c>
      <c r="G269">
        <f>+Casos_PN_CORR[[#This Row],[11-mar]]-Casos_PN_CORR[[#This Row],[10-mar]]</f>
        <v>0</v>
      </c>
      <c r="H269">
        <f>+Casos_PN_CORR[[#This Row],[12-mar]]-Casos_PN_CORR[[#This Row],[11-mar]]</f>
        <v>0</v>
      </c>
      <c r="I269">
        <f>+Casos_PN_CORR[[#This Row],[13-mar]]-Casos_PN_CORR[[#This Row],[12-mar]]</f>
        <v>0</v>
      </c>
      <c r="J269">
        <f>+Casos_PN_CORR[[#This Row],[14-mar]]-Casos_PN_CORR[[#This Row],[13-mar]]</f>
        <v>0</v>
      </c>
      <c r="K269">
        <f>+Casos_PN_CORR[[#This Row],[15-mar]]-Casos_PN_CORR[[#This Row],[14-mar]]</f>
        <v>0</v>
      </c>
      <c r="L269">
        <f>+Casos_PN_CORR[[#This Row],[16-mar]]-Casos_PN_CORR[[#This Row],[15-mar]]</f>
        <v>0</v>
      </c>
      <c r="M269">
        <f>+Casos_PN_CORR[[#This Row],[17-mar]]-Casos_PN_CORR[[#This Row],[16-mar]]</f>
        <v>0</v>
      </c>
      <c r="N269">
        <f>+Casos_PN_CORR[[#This Row],[18-mar]]-Casos_PN_CORR[[#This Row],[17-mar]]</f>
        <v>0</v>
      </c>
      <c r="O269">
        <f>+Casos_PN_CORR[[#This Row],[19-mar]]-Casos_PN_CORR[[#This Row],[18-mar]]</f>
        <v>0</v>
      </c>
      <c r="P269">
        <f>+Casos_PN_CORR[[#This Row],[20-mar]]-Casos_PN_CORR[[#This Row],[19-mar]]</f>
        <v>0</v>
      </c>
      <c r="Q269">
        <f>+Casos_PN_CORR[[#This Row],[21-mar]]-Casos_PN_CORR[[#This Row],[20-mar]]</f>
        <v>0</v>
      </c>
      <c r="R269">
        <f>+Casos_PN_CORR[[#This Row],[22-mar]]-Casos_PN_CORR[[#This Row],[21-mar]]</f>
        <v>0</v>
      </c>
      <c r="S269">
        <f>+Casos_PN_CORR[[#This Row],[23-mar]]-Casos_PN_CORR[[#This Row],[22-mar]]</f>
        <v>0</v>
      </c>
      <c r="T269">
        <f>+Casos_PN_CORR[[#This Row],[24-mar]]-Casos_PN_CORR[[#This Row],[23-mar]]</f>
        <v>0</v>
      </c>
      <c r="U269">
        <f>+Casos_PN_CORR[[#This Row],[25-mar]]-Casos_PN_CORR[[#This Row],[24-mar]]</f>
        <v>0</v>
      </c>
      <c r="V269">
        <f>+Casos_PN_CORR[[#This Row],[26-mar]]-Casos_PN_CORR[[#This Row],[25-mar]]</f>
        <v>0</v>
      </c>
      <c r="W269">
        <f>+Casos_PN_CORR[[#This Row],[27-mar]]-Casos_PN_CORR[[#This Row],[26-mar]]</f>
        <v>0</v>
      </c>
      <c r="X269">
        <f>+Casos_PN_CORR[[#This Row],[28-mar]]-Casos_PN_CORR[[#This Row],[27-mar]]</f>
        <v>0</v>
      </c>
      <c r="Y269">
        <f>+Casos_PN_CORR[[#This Row],[29-mar]]-Casos_PN_CORR[[#This Row],[28-mar]]</f>
        <v>0</v>
      </c>
      <c r="Z269">
        <f>+Casos_PN_CORR[[#This Row],[30-mar]]-Casos_PN_CORR[[#This Row],[29-mar]]</f>
        <v>0</v>
      </c>
      <c r="AA269">
        <f>+Casos_PN_CORR[[#This Row],[31-mar]]-Casos_PN_CORR[[#This Row],[30-mar]]</f>
        <v>0</v>
      </c>
      <c r="AB269">
        <f>+Casos_PN_CORR[[#This Row],[1-abr]]-Casos_PN_CORR[[#This Row],[31-mar]]</f>
        <v>0</v>
      </c>
      <c r="AC269">
        <f>+Casos_PN_CORR[[#This Row],[2-abr]]-Casos_PN_CORR[[#This Row],[1-abr]]</f>
        <v>0</v>
      </c>
      <c r="AD269">
        <f>+Casos_PN_CORR[[#This Row],[3-abr]]-Casos_PN_CORR[[#This Row],[2-abr]]</f>
        <v>0</v>
      </c>
      <c r="AE269">
        <f>+Casos_PN_CORR[[#This Row],[4-abr]]-Casos_PN_CORR[[#This Row],[3-abr]]</f>
        <v>0</v>
      </c>
      <c r="AF269">
        <f>+Casos_PN_CORR[[#This Row],[5-abr]]-Casos_PN_CORR[[#This Row],[4-abr]]</f>
        <v>0</v>
      </c>
      <c r="AG269">
        <f>+Casos_PN_CORR[[#This Row],[6-abr]]-Casos_PN_CORR[[#This Row],[5-abr]]</f>
        <v>0</v>
      </c>
      <c r="AH269">
        <f>+Casos_PN_CORR[[#This Row],[7-abr]]-Casos_PN_CORR[[#This Row],[6-abr]]</f>
        <v>0</v>
      </c>
      <c r="AI269">
        <f>+Casos_PN_CORR[[#This Row],[8-abr]]-Casos_PN_CORR[[#This Row],[7-abr]]</f>
        <v>0</v>
      </c>
      <c r="AJ269">
        <f>+Casos_PN_CORR[[#This Row],[9-abr]]-Casos_PN_CORR[[#This Row],[8-abr]]</f>
        <v>0</v>
      </c>
      <c r="AK269">
        <f>+Casos_PN_CORR[[#This Row],[10-abr]]-Casos_PN_CORR[[#This Row],[9-abr]]</f>
        <v>0</v>
      </c>
      <c r="AL269">
        <f>+Casos_PN_CORR[[#This Row],[11-abr]]-Casos_PN_CORR[[#This Row],[10-abr]]</f>
        <v>0</v>
      </c>
      <c r="AM269">
        <f>+Casos_PN_CORR[[#This Row],[12-abr]]-Casos_PN_CORR[[#This Row],[11-abr]]</f>
        <v>0</v>
      </c>
      <c r="AN269">
        <f>+Casos_PN_CORR[[#This Row],[13-abr]]-Casos_PN_CORR[[#This Row],[12-abr]]</f>
        <v>0</v>
      </c>
      <c r="AO269">
        <f>+Casos_PN_CORR[[#This Row],[14-abr]]-Casos_PN_CORR[[#This Row],[13-abr]]</f>
        <v>0</v>
      </c>
      <c r="AP269">
        <f>+Casos_PN_CORR[[#This Row],[15-abr]]-Casos_PN_CORR[[#This Row],[14-abr]]</f>
        <v>0</v>
      </c>
      <c r="AQ269">
        <f>+Casos_PN_CORR[[#This Row],[16-abr]]-Casos_PN_CORR[[#This Row],[15-abr]]</f>
        <v>0</v>
      </c>
      <c r="AR269">
        <f>+Casos_PN_CORR[[#This Row],[17-abr]]-Casos_PN_CORR[[#This Row],[16-abr]]</f>
        <v>0</v>
      </c>
      <c r="AS269">
        <f>+Casos_PN_CORR[[#This Row],[18-abr]]-Casos_PN_CORR[[#This Row],[17-abr]]</f>
        <v>0</v>
      </c>
      <c r="AT269">
        <f>+Casos_PN_CORR[[#This Row],[19-abr]]-Casos_PN_CORR[[#This Row],[18-abr]]</f>
        <v>0</v>
      </c>
      <c r="AU269">
        <f>+Casos_PN_CORR[[#This Row],[20-abr]]-Casos_PN_CORR[[#This Row],[19-abr]]</f>
        <v>0</v>
      </c>
      <c r="AV269">
        <f>+Casos_PN_CORR[[#This Row],[21-abr]]-Casos_PN_CORR[[#This Row],[20-abr]]</f>
        <v>0</v>
      </c>
      <c r="AW269">
        <f>+Casos_PN_CORR[[#This Row],[22-abr]]-Casos_PN_CORR[[#This Row],[21-abr]]</f>
        <v>0</v>
      </c>
      <c r="AX269">
        <f>+Casos_PN_CORR[[#This Row],[23-abr]]-Casos_PN_CORR[[#This Row],[22-abr]]</f>
        <v>0</v>
      </c>
      <c r="AY269">
        <f>+Casos_PN_CORR[[#This Row],[24-abr]]-Casos_PN_CORR[[#This Row],[23-abr]]</f>
        <v>0</v>
      </c>
      <c r="AZ269">
        <f>+Casos_PN_CORR[[#This Row],[25-abr]]-Casos_PN_CORR[[#This Row],[24-abr]]</f>
        <v>0</v>
      </c>
      <c r="BA269">
        <f>+Casos_PN_CORR[[#This Row],[26-abr]]-Casos_PN_CORR[[#This Row],[25-abr]]</f>
        <v>0</v>
      </c>
      <c r="BB269">
        <f>+Casos_PN_CORR[[#This Row],[27-abr]]-Casos_PN_CORR[[#This Row],[26-abr]]</f>
        <v>0</v>
      </c>
      <c r="BC269">
        <f>+Casos_PN_CORR[[#This Row],[28-abr]]-Casos_PN_CORR[[#This Row],[27-abr]]</f>
        <v>0</v>
      </c>
      <c r="BD269">
        <f>+Casos_PN_CORR[[#This Row],[29-abr]]-Casos_PN_CORR[[#This Row],[28-abr]]</f>
        <v>0</v>
      </c>
      <c r="BE269">
        <f>+Casos_PN_CORR[[#This Row],[30-abr]]-Casos_PN_CORR[[#This Row],[29-abr]]</f>
        <v>0</v>
      </c>
      <c r="BF269">
        <f>+Casos_PN_CORR[[#This Row],[1-may]]-Casos_PN_CORR[[#This Row],[30-abr]]</f>
        <v>0</v>
      </c>
      <c r="BG269">
        <f>+Casos_PN_CORR[[#This Row],[2-may]]-Casos_PN_CORR[[#This Row],[1-may]]</f>
        <v>0</v>
      </c>
      <c r="BH269">
        <f>+Casos_PN_CORR[[#This Row],[3-may]]-Casos_PN_CORR[[#This Row],[2-may]]</f>
        <v>0</v>
      </c>
      <c r="BI269">
        <f>+Casos_PN_CORR[[#This Row],[4-may]]-Casos_PN_CORR[[#This Row],[3-may]]</f>
        <v>0</v>
      </c>
      <c r="BJ269">
        <f>+Casos_PN_CORR[[#This Row],[5-may]]-Casos_PN_CORR[[#This Row],[4-may]]</f>
        <v>0</v>
      </c>
      <c r="BK269">
        <f>+Casos_PN_CORR[[#This Row],[6-may]]-Casos_PN_CORR[[#This Row],[5-may]]</f>
        <v>0</v>
      </c>
      <c r="BL269">
        <f>+Casos_PN_CORR[[#This Row],[7-may]]-Casos_PN_CORR[[#This Row],[6-may]]</f>
        <v>0</v>
      </c>
      <c r="BM269">
        <f>+Casos_PN_CORR[[#This Row],[8-may]]-Casos_PN_CORR[[#This Row],[7-may]]</f>
        <v>0</v>
      </c>
      <c r="BN269">
        <f>+Casos_PN_CORR[[#This Row],[9-may]]-Casos_PN_CORR[[#This Row],[8-may]]</f>
        <v>0</v>
      </c>
      <c r="BO269">
        <f>+Casos_PN_CORR[[#This Row],[10-may]]-Casos_PN_CORR[[#This Row],[9-may]]</f>
        <v>0</v>
      </c>
      <c r="BP269">
        <f>+Casos_PN_CORR[[#This Row],[11-may]]-Casos_PN_CORR[[#This Row],[10-may]]</f>
        <v>0</v>
      </c>
      <c r="BQ269">
        <f>+Casos_PN_CORR[[#This Row],[12-may]]-Casos_PN_CORR[[#This Row],[11-may]]</f>
        <v>0</v>
      </c>
      <c r="BR269">
        <f>+Casos_PN_CORR[[#This Row],[13-may]]-Casos_PN_CORR[[#This Row],[12-may]]</f>
        <v>0</v>
      </c>
      <c r="BS269">
        <f>+Casos_PN_CORR[[#This Row],[14-may]]-Casos_PN_CORR[[#This Row],[13-may]]</f>
        <v>0</v>
      </c>
      <c r="BT269">
        <f>+Casos_PN_CORR[[#This Row],[15-may]]-Casos_PN_CORR[[#This Row],[14-may]]</f>
        <v>0</v>
      </c>
      <c r="BU269">
        <f>+Casos_PN_CORR[[#This Row],[16-may]]-Casos_PN_CORR[[#This Row],[15-may]]</f>
        <v>0</v>
      </c>
      <c r="BV269">
        <f>+Casos_PN_CORR[[#This Row],[17-may]]-Casos_PN_CORR[[#This Row],[16-may]]</f>
        <v>0</v>
      </c>
      <c r="BW269">
        <f>+Casos_PN_CORR[[#This Row],[18-may]]-Casos_PN_CORR[[#This Row],[17-may]]</f>
        <v>0</v>
      </c>
      <c r="BX269">
        <f>+Casos_PN_CORR[[#This Row],[19-may]]-Casos_PN_CORR[[#This Row],[18-may]]</f>
        <v>0</v>
      </c>
      <c r="BY269">
        <f>+Casos_PN_CORR[[#This Row],[20-may]]-Casos_PN_CORR[[#This Row],[19-may]]</f>
        <v>0</v>
      </c>
      <c r="BZ269">
        <f>+Casos_PN_CORR[[#This Row],[21-may]]-Casos_PN_CORR[[#This Row],[20-may]]</f>
        <v>0</v>
      </c>
      <c r="CA269">
        <f>+Casos_PN_CORR[[#This Row],[22-may]]-Casos_PN_CORR[[#This Row],[21-may]]</f>
        <v>0</v>
      </c>
      <c r="CB269">
        <f>+Casos_PN_CORR[[#This Row],[23-may]]-Casos_PN_CORR[[#This Row],[22-may]]</f>
        <v>0</v>
      </c>
      <c r="CC269">
        <f>+Casos_PN_CORR[[#This Row],[24-may]]-Casos_PN_CORR[[#This Row],[23-may]]</f>
        <v>0</v>
      </c>
      <c r="CD269">
        <f>+Casos_PN_CORR[[#This Row],[25-may]]-Casos_PN_CORR[[#This Row],[24-may]]</f>
        <v>0</v>
      </c>
      <c r="CE269">
        <f>+Casos_PN_CORR[[#This Row],[26-may]]-Casos_PN_CORR[[#This Row],[25-may]]</f>
        <v>0</v>
      </c>
      <c r="CF269">
        <f>+Casos_PN_CORR[[#This Row],[27-may]]-Casos_PN_CORR[[#This Row],[26-may]]</f>
        <v>0</v>
      </c>
      <c r="CG269">
        <f>+Casos_PN_CORR[[#This Row],[28-may]]-Casos_PN_CORR[[#This Row],[27-may]]</f>
        <v>0</v>
      </c>
      <c r="CH269">
        <f>+Casos_PN_CORR[[#This Row],[29-may]]-Casos_PN_CORR[[#This Row],[28-may]]</f>
        <v>0</v>
      </c>
      <c r="CI269">
        <f>+Casos_PN_CORR[[#This Row],[30-may]]-Casos_PN_CORR[[#This Row],[29-may]]</f>
        <v>0</v>
      </c>
      <c r="CJ269">
        <f>+Casos_PN_CORR[[#This Row],[31-may]]-Casos_PN_CORR[[#This Row],[30-may]]</f>
        <v>0</v>
      </c>
      <c r="CK269">
        <f>+Casos_PN_CORR[[#This Row],[1-jun]]-Casos_PN_CORR[[#This Row],[31-may]]</f>
        <v>0</v>
      </c>
      <c r="CL269">
        <f>+Casos_PN_CORR[[#This Row],[2-jun]]-Casos_PN_CORR[[#This Row],[1-jun]]</f>
        <v>0</v>
      </c>
      <c r="CM269">
        <f>+Casos_PN_CORR[[#This Row],[3-jun]]-Casos_PN_CORR[[#This Row],[2-jun]]</f>
        <v>0</v>
      </c>
      <c r="CN269">
        <f>+Casos_PN_CORR[[#This Row],[4-jun]]-Casos_PN_CORR[[#This Row],[3-jun]]</f>
        <v>0</v>
      </c>
      <c r="CO269">
        <f>+Casos_PN_CORR[[#This Row],[5-jun]]-Casos_PN_CORR[[#This Row],[4-jun]]</f>
        <v>1</v>
      </c>
      <c r="CP269">
        <f>+Casos_PN_CORR[[#This Row],[6-jun]]-Casos_PN_CORR[[#This Row],[5-jun]]</f>
        <v>0</v>
      </c>
    </row>
    <row r="270" spans="1:94">
      <c r="A270">
        <v>91106</v>
      </c>
      <c r="B270" s="2" t="s">
        <v>139</v>
      </c>
      <c r="C270" s="2" t="s">
        <v>156</v>
      </c>
      <c r="D270" s="2" t="s">
        <v>423</v>
      </c>
      <c r="E270" s="4">
        <f t="shared" si="4"/>
        <v>0</v>
      </c>
      <c r="F270">
        <f>+Casos_PN_CORR[[#This Row],[10-mar]]</f>
        <v>0</v>
      </c>
      <c r="G270">
        <f>+Casos_PN_CORR[[#This Row],[11-mar]]-Casos_PN_CORR[[#This Row],[10-mar]]</f>
        <v>0</v>
      </c>
      <c r="H270">
        <f>+Casos_PN_CORR[[#This Row],[12-mar]]-Casos_PN_CORR[[#This Row],[11-mar]]</f>
        <v>0</v>
      </c>
      <c r="I270">
        <f>+Casos_PN_CORR[[#This Row],[13-mar]]-Casos_PN_CORR[[#This Row],[12-mar]]</f>
        <v>0</v>
      </c>
      <c r="J270">
        <f>+Casos_PN_CORR[[#This Row],[14-mar]]-Casos_PN_CORR[[#This Row],[13-mar]]</f>
        <v>0</v>
      </c>
      <c r="K270">
        <f>+Casos_PN_CORR[[#This Row],[15-mar]]-Casos_PN_CORR[[#This Row],[14-mar]]</f>
        <v>0</v>
      </c>
      <c r="L270">
        <f>+Casos_PN_CORR[[#This Row],[16-mar]]-Casos_PN_CORR[[#This Row],[15-mar]]</f>
        <v>0</v>
      </c>
      <c r="M270">
        <f>+Casos_PN_CORR[[#This Row],[17-mar]]-Casos_PN_CORR[[#This Row],[16-mar]]</f>
        <v>0</v>
      </c>
      <c r="N270">
        <f>+Casos_PN_CORR[[#This Row],[18-mar]]-Casos_PN_CORR[[#This Row],[17-mar]]</f>
        <v>0</v>
      </c>
      <c r="O270">
        <f>+Casos_PN_CORR[[#This Row],[19-mar]]-Casos_PN_CORR[[#This Row],[18-mar]]</f>
        <v>0</v>
      </c>
      <c r="P270">
        <f>+Casos_PN_CORR[[#This Row],[20-mar]]-Casos_PN_CORR[[#This Row],[19-mar]]</f>
        <v>0</v>
      </c>
      <c r="Q270">
        <f>+Casos_PN_CORR[[#This Row],[21-mar]]-Casos_PN_CORR[[#This Row],[20-mar]]</f>
        <v>0</v>
      </c>
      <c r="R270">
        <f>+Casos_PN_CORR[[#This Row],[22-mar]]-Casos_PN_CORR[[#This Row],[21-mar]]</f>
        <v>0</v>
      </c>
      <c r="S270">
        <f>+Casos_PN_CORR[[#This Row],[23-mar]]-Casos_PN_CORR[[#This Row],[22-mar]]</f>
        <v>0</v>
      </c>
      <c r="T270">
        <f>+Casos_PN_CORR[[#This Row],[24-mar]]-Casos_PN_CORR[[#This Row],[23-mar]]</f>
        <v>0</v>
      </c>
      <c r="U270">
        <f>+Casos_PN_CORR[[#This Row],[25-mar]]-Casos_PN_CORR[[#This Row],[24-mar]]</f>
        <v>0</v>
      </c>
      <c r="V270">
        <f>+Casos_PN_CORR[[#This Row],[26-mar]]-Casos_PN_CORR[[#This Row],[25-mar]]</f>
        <v>0</v>
      </c>
      <c r="W270">
        <f>+Casos_PN_CORR[[#This Row],[27-mar]]-Casos_PN_CORR[[#This Row],[26-mar]]</f>
        <v>0</v>
      </c>
      <c r="X270">
        <f>+Casos_PN_CORR[[#This Row],[28-mar]]-Casos_PN_CORR[[#This Row],[27-mar]]</f>
        <v>0</v>
      </c>
      <c r="Y270">
        <f>+Casos_PN_CORR[[#This Row],[29-mar]]-Casos_PN_CORR[[#This Row],[28-mar]]</f>
        <v>0</v>
      </c>
      <c r="Z270">
        <f>+Casos_PN_CORR[[#This Row],[30-mar]]-Casos_PN_CORR[[#This Row],[29-mar]]</f>
        <v>0</v>
      </c>
      <c r="AA270">
        <f>+Casos_PN_CORR[[#This Row],[31-mar]]-Casos_PN_CORR[[#This Row],[30-mar]]</f>
        <v>0</v>
      </c>
      <c r="AB270">
        <f>+Casos_PN_CORR[[#This Row],[1-abr]]-Casos_PN_CORR[[#This Row],[31-mar]]</f>
        <v>0</v>
      </c>
      <c r="AC270">
        <f>+Casos_PN_CORR[[#This Row],[2-abr]]-Casos_PN_CORR[[#This Row],[1-abr]]</f>
        <v>0</v>
      </c>
      <c r="AD270">
        <f>+Casos_PN_CORR[[#This Row],[3-abr]]-Casos_PN_CORR[[#This Row],[2-abr]]</f>
        <v>0</v>
      </c>
      <c r="AE270">
        <f>+Casos_PN_CORR[[#This Row],[4-abr]]-Casos_PN_CORR[[#This Row],[3-abr]]</f>
        <v>0</v>
      </c>
      <c r="AF270">
        <f>+Casos_PN_CORR[[#This Row],[5-abr]]-Casos_PN_CORR[[#This Row],[4-abr]]</f>
        <v>0</v>
      </c>
      <c r="AG270">
        <f>+Casos_PN_CORR[[#This Row],[6-abr]]-Casos_PN_CORR[[#This Row],[5-abr]]</f>
        <v>0</v>
      </c>
      <c r="AH270">
        <f>+Casos_PN_CORR[[#This Row],[7-abr]]-Casos_PN_CORR[[#This Row],[6-abr]]</f>
        <v>0</v>
      </c>
      <c r="AI270">
        <f>+Casos_PN_CORR[[#This Row],[8-abr]]-Casos_PN_CORR[[#This Row],[7-abr]]</f>
        <v>0</v>
      </c>
      <c r="AJ270">
        <f>+Casos_PN_CORR[[#This Row],[9-abr]]-Casos_PN_CORR[[#This Row],[8-abr]]</f>
        <v>0</v>
      </c>
      <c r="AK270">
        <f>+Casos_PN_CORR[[#This Row],[10-abr]]-Casos_PN_CORR[[#This Row],[9-abr]]</f>
        <v>0</v>
      </c>
      <c r="AL270">
        <f>+Casos_PN_CORR[[#This Row],[11-abr]]-Casos_PN_CORR[[#This Row],[10-abr]]</f>
        <v>0</v>
      </c>
      <c r="AM270">
        <f>+Casos_PN_CORR[[#This Row],[12-abr]]-Casos_PN_CORR[[#This Row],[11-abr]]</f>
        <v>0</v>
      </c>
      <c r="AN270">
        <f>+Casos_PN_CORR[[#This Row],[13-abr]]-Casos_PN_CORR[[#This Row],[12-abr]]</f>
        <v>0</v>
      </c>
      <c r="AO270">
        <f>+Casos_PN_CORR[[#This Row],[14-abr]]-Casos_PN_CORR[[#This Row],[13-abr]]</f>
        <v>0</v>
      </c>
      <c r="AP270">
        <f>+Casos_PN_CORR[[#This Row],[15-abr]]-Casos_PN_CORR[[#This Row],[14-abr]]</f>
        <v>0</v>
      </c>
      <c r="AQ270">
        <f>+Casos_PN_CORR[[#This Row],[16-abr]]-Casos_PN_CORR[[#This Row],[15-abr]]</f>
        <v>0</v>
      </c>
      <c r="AR270">
        <f>+Casos_PN_CORR[[#This Row],[17-abr]]-Casos_PN_CORR[[#This Row],[16-abr]]</f>
        <v>0</v>
      </c>
      <c r="AS270">
        <f>+Casos_PN_CORR[[#This Row],[18-abr]]-Casos_PN_CORR[[#This Row],[17-abr]]</f>
        <v>0</v>
      </c>
      <c r="AT270">
        <f>+Casos_PN_CORR[[#This Row],[19-abr]]-Casos_PN_CORR[[#This Row],[18-abr]]</f>
        <v>0</v>
      </c>
      <c r="AU270">
        <f>+Casos_PN_CORR[[#This Row],[20-abr]]-Casos_PN_CORR[[#This Row],[19-abr]]</f>
        <v>0</v>
      </c>
      <c r="AV270">
        <f>+Casos_PN_CORR[[#This Row],[21-abr]]-Casos_PN_CORR[[#This Row],[20-abr]]</f>
        <v>0</v>
      </c>
      <c r="AW270">
        <f>+Casos_PN_CORR[[#This Row],[22-abr]]-Casos_PN_CORR[[#This Row],[21-abr]]</f>
        <v>0</v>
      </c>
      <c r="AX270">
        <f>+Casos_PN_CORR[[#This Row],[23-abr]]-Casos_PN_CORR[[#This Row],[22-abr]]</f>
        <v>0</v>
      </c>
      <c r="AY270">
        <f>+Casos_PN_CORR[[#This Row],[24-abr]]-Casos_PN_CORR[[#This Row],[23-abr]]</f>
        <v>0</v>
      </c>
      <c r="AZ270">
        <f>+Casos_PN_CORR[[#This Row],[25-abr]]-Casos_PN_CORR[[#This Row],[24-abr]]</f>
        <v>0</v>
      </c>
      <c r="BA270">
        <f>+Casos_PN_CORR[[#This Row],[26-abr]]-Casos_PN_CORR[[#This Row],[25-abr]]</f>
        <v>0</v>
      </c>
      <c r="BB270">
        <f>+Casos_PN_CORR[[#This Row],[27-abr]]-Casos_PN_CORR[[#This Row],[26-abr]]</f>
        <v>0</v>
      </c>
      <c r="BC270">
        <f>+Casos_PN_CORR[[#This Row],[28-abr]]-Casos_PN_CORR[[#This Row],[27-abr]]</f>
        <v>0</v>
      </c>
      <c r="BD270">
        <f>+Casos_PN_CORR[[#This Row],[29-abr]]-Casos_PN_CORR[[#This Row],[28-abr]]</f>
        <v>0</v>
      </c>
      <c r="BE270">
        <f>+Casos_PN_CORR[[#This Row],[30-abr]]-Casos_PN_CORR[[#This Row],[29-abr]]</f>
        <v>0</v>
      </c>
      <c r="BF270">
        <f>+Casos_PN_CORR[[#This Row],[1-may]]-Casos_PN_CORR[[#This Row],[30-abr]]</f>
        <v>0</v>
      </c>
      <c r="BG270">
        <f>+Casos_PN_CORR[[#This Row],[2-may]]-Casos_PN_CORR[[#This Row],[1-may]]</f>
        <v>0</v>
      </c>
      <c r="BH270">
        <f>+Casos_PN_CORR[[#This Row],[3-may]]-Casos_PN_CORR[[#This Row],[2-may]]</f>
        <v>0</v>
      </c>
      <c r="BI270">
        <f>+Casos_PN_CORR[[#This Row],[4-may]]-Casos_PN_CORR[[#This Row],[3-may]]</f>
        <v>0</v>
      </c>
      <c r="BJ270">
        <f>+Casos_PN_CORR[[#This Row],[5-may]]-Casos_PN_CORR[[#This Row],[4-may]]</f>
        <v>0</v>
      </c>
      <c r="BK270">
        <f>+Casos_PN_CORR[[#This Row],[6-may]]-Casos_PN_CORR[[#This Row],[5-may]]</f>
        <v>0</v>
      </c>
      <c r="BL270">
        <f>+Casos_PN_CORR[[#This Row],[7-may]]-Casos_PN_CORR[[#This Row],[6-may]]</f>
        <v>0</v>
      </c>
      <c r="BM270">
        <f>+Casos_PN_CORR[[#This Row],[8-may]]-Casos_PN_CORR[[#This Row],[7-may]]</f>
        <v>0</v>
      </c>
      <c r="BN270">
        <f>+Casos_PN_CORR[[#This Row],[9-may]]-Casos_PN_CORR[[#This Row],[8-may]]</f>
        <v>0</v>
      </c>
      <c r="BO270">
        <f>+Casos_PN_CORR[[#This Row],[10-may]]-Casos_PN_CORR[[#This Row],[9-may]]</f>
        <v>0</v>
      </c>
      <c r="BP270">
        <f>+Casos_PN_CORR[[#This Row],[11-may]]-Casos_PN_CORR[[#This Row],[10-may]]</f>
        <v>0</v>
      </c>
      <c r="BQ270">
        <f>+Casos_PN_CORR[[#This Row],[12-may]]-Casos_PN_CORR[[#This Row],[11-may]]</f>
        <v>0</v>
      </c>
      <c r="BR270">
        <f>+Casos_PN_CORR[[#This Row],[13-may]]-Casos_PN_CORR[[#This Row],[12-may]]</f>
        <v>0</v>
      </c>
      <c r="BS270">
        <f>+Casos_PN_CORR[[#This Row],[14-may]]-Casos_PN_CORR[[#This Row],[13-may]]</f>
        <v>0</v>
      </c>
      <c r="BT270">
        <f>+Casos_PN_CORR[[#This Row],[15-may]]-Casos_PN_CORR[[#This Row],[14-may]]</f>
        <v>0</v>
      </c>
      <c r="BU270">
        <f>+Casos_PN_CORR[[#This Row],[16-may]]-Casos_PN_CORR[[#This Row],[15-may]]</f>
        <v>0</v>
      </c>
      <c r="BV270">
        <f>+Casos_PN_CORR[[#This Row],[17-may]]-Casos_PN_CORR[[#This Row],[16-may]]</f>
        <v>0</v>
      </c>
      <c r="BW270">
        <f>+Casos_PN_CORR[[#This Row],[18-may]]-Casos_PN_CORR[[#This Row],[17-may]]</f>
        <v>0</v>
      </c>
      <c r="BX270">
        <f>+Casos_PN_CORR[[#This Row],[19-may]]-Casos_PN_CORR[[#This Row],[18-may]]</f>
        <v>0</v>
      </c>
      <c r="BY270">
        <f>+Casos_PN_CORR[[#This Row],[20-may]]-Casos_PN_CORR[[#This Row],[19-may]]</f>
        <v>0</v>
      </c>
      <c r="BZ270">
        <f>+Casos_PN_CORR[[#This Row],[21-may]]-Casos_PN_CORR[[#This Row],[20-may]]</f>
        <v>0</v>
      </c>
      <c r="CA270">
        <f>+Casos_PN_CORR[[#This Row],[22-may]]-Casos_PN_CORR[[#This Row],[21-may]]</f>
        <v>0</v>
      </c>
      <c r="CB270">
        <f>+Casos_PN_CORR[[#This Row],[23-may]]-Casos_PN_CORR[[#This Row],[22-may]]</f>
        <v>0</v>
      </c>
      <c r="CC270">
        <f>+Casos_PN_CORR[[#This Row],[24-may]]-Casos_PN_CORR[[#This Row],[23-may]]</f>
        <v>0</v>
      </c>
      <c r="CD270">
        <f>+Casos_PN_CORR[[#This Row],[25-may]]-Casos_PN_CORR[[#This Row],[24-may]]</f>
        <v>0</v>
      </c>
      <c r="CE270">
        <f>+Casos_PN_CORR[[#This Row],[26-may]]-Casos_PN_CORR[[#This Row],[25-may]]</f>
        <v>0</v>
      </c>
      <c r="CF270">
        <f>+Casos_PN_CORR[[#This Row],[27-may]]-Casos_PN_CORR[[#This Row],[26-may]]</f>
        <v>0</v>
      </c>
      <c r="CG270">
        <f>+Casos_PN_CORR[[#This Row],[28-may]]-Casos_PN_CORR[[#This Row],[27-may]]</f>
        <v>0</v>
      </c>
      <c r="CH270">
        <f>+Casos_PN_CORR[[#This Row],[29-may]]-Casos_PN_CORR[[#This Row],[28-may]]</f>
        <v>0</v>
      </c>
      <c r="CI270">
        <f>+Casos_PN_CORR[[#This Row],[30-may]]-Casos_PN_CORR[[#This Row],[29-may]]</f>
        <v>0</v>
      </c>
      <c r="CJ270">
        <f>+Casos_PN_CORR[[#This Row],[31-may]]-Casos_PN_CORR[[#This Row],[30-may]]</f>
        <v>0</v>
      </c>
      <c r="CK270">
        <f>+Casos_PN_CORR[[#This Row],[1-jun]]-Casos_PN_CORR[[#This Row],[31-may]]</f>
        <v>0</v>
      </c>
      <c r="CL270">
        <f>+Casos_PN_CORR[[#This Row],[2-jun]]-Casos_PN_CORR[[#This Row],[1-jun]]</f>
        <v>0</v>
      </c>
      <c r="CM270">
        <f>+Casos_PN_CORR[[#This Row],[3-jun]]-Casos_PN_CORR[[#This Row],[2-jun]]</f>
        <v>0</v>
      </c>
      <c r="CN270">
        <f>+Casos_PN_CORR[[#This Row],[4-jun]]-Casos_PN_CORR[[#This Row],[3-jun]]</f>
        <v>0</v>
      </c>
      <c r="CO270">
        <f>+Casos_PN_CORR[[#This Row],[5-jun]]-Casos_PN_CORR[[#This Row],[4-jun]]</f>
        <v>0</v>
      </c>
      <c r="CP270">
        <f>+Casos_PN_CORR[[#This Row],[6-jun]]-Casos_PN_CORR[[#This Row],[5-jun]]</f>
        <v>0</v>
      </c>
    </row>
    <row r="271" spans="1:94">
      <c r="A271">
        <v>40305</v>
      </c>
      <c r="B271" s="2" t="s">
        <v>115</v>
      </c>
      <c r="C271" s="2" t="s">
        <v>152</v>
      </c>
      <c r="D271" s="2" t="s">
        <v>424</v>
      </c>
      <c r="E271" s="4">
        <f t="shared" si="4"/>
        <v>0</v>
      </c>
      <c r="F271">
        <f>+Casos_PN_CORR[[#This Row],[10-mar]]</f>
        <v>0</v>
      </c>
      <c r="G271">
        <f>+Casos_PN_CORR[[#This Row],[11-mar]]-Casos_PN_CORR[[#This Row],[10-mar]]</f>
        <v>0</v>
      </c>
      <c r="H271">
        <f>+Casos_PN_CORR[[#This Row],[12-mar]]-Casos_PN_CORR[[#This Row],[11-mar]]</f>
        <v>0</v>
      </c>
      <c r="I271">
        <f>+Casos_PN_CORR[[#This Row],[13-mar]]-Casos_PN_CORR[[#This Row],[12-mar]]</f>
        <v>0</v>
      </c>
      <c r="J271">
        <f>+Casos_PN_CORR[[#This Row],[14-mar]]-Casos_PN_CORR[[#This Row],[13-mar]]</f>
        <v>0</v>
      </c>
      <c r="K271">
        <f>+Casos_PN_CORR[[#This Row],[15-mar]]-Casos_PN_CORR[[#This Row],[14-mar]]</f>
        <v>0</v>
      </c>
      <c r="L271">
        <f>+Casos_PN_CORR[[#This Row],[16-mar]]-Casos_PN_CORR[[#This Row],[15-mar]]</f>
        <v>0</v>
      </c>
      <c r="M271">
        <f>+Casos_PN_CORR[[#This Row],[17-mar]]-Casos_PN_CORR[[#This Row],[16-mar]]</f>
        <v>0</v>
      </c>
      <c r="N271">
        <f>+Casos_PN_CORR[[#This Row],[18-mar]]-Casos_PN_CORR[[#This Row],[17-mar]]</f>
        <v>0</v>
      </c>
      <c r="O271">
        <f>+Casos_PN_CORR[[#This Row],[19-mar]]-Casos_PN_CORR[[#This Row],[18-mar]]</f>
        <v>0</v>
      </c>
      <c r="P271">
        <f>+Casos_PN_CORR[[#This Row],[20-mar]]-Casos_PN_CORR[[#This Row],[19-mar]]</f>
        <v>0</v>
      </c>
      <c r="Q271">
        <f>+Casos_PN_CORR[[#This Row],[21-mar]]-Casos_PN_CORR[[#This Row],[20-mar]]</f>
        <v>0</v>
      </c>
      <c r="R271">
        <f>+Casos_PN_CORR[[#This Row],[22-mar]]-Casos_PN_CORR[[#This Row],[21-mar]]</f>
        <v>0</v>
      </c>
      <c r="S271">
        <f>+Casos_PN_CORR[[#This Row],[23-mar]]-Casos_PN_CORR[[#This Row],[22-mar]]</f>
        <v>0</v>
      </c>
      <c r="T271">
        <f>+Casos_PN_CORR[[#This Row],[24-mar]]-Casos_PN_CORR[[#This Row],[23-mar]]</f>
        <v>0</v>
      </c>
      <c r="U271">
        <f>+Casos_PN_CORR[[#This Row],[25-mar]]-Casos_PN_CORR[[#This Row],[24-mar]]</f>
        <v>0</v>
      </c>
      <c r="V271">
        <f>+Casos_PN_CORR[[#This Row],[26-mar]]-Casos_PN_CORR[[#This Row],[25-mar]]</f>
        <v>0</v>
      </c>
      <c r="W271">
        <f>+Casos_PN_CORR[[#This Row],[27-mar]]-Casos_PN_CORR[[#This Row],[26-mar]]</f>
        <v>0</v>
      </c>
      <c r="X271">
        <f>+Casos_PN_CORR[[#This Row],[28-mar]]-Casos_PN_CORR[[#This Row],[27-mar]]</f>
        <v>0</v>
      </c>
      <c r="Y271">
        <f>+Casos_PN_CORR[[#This Row],[29-mar]]-Casos_PN_CORR[[#This Row],[28-mar]]</f>
        <v>0</v>
      </c>
      <c r="Z271">
        <f>+Casos_PN_CORR[[#This Row],[30-mar]]-Casos_PN_CORR[[#This Row],[29-mar]]</f>
        <v>0</v>
      </c>
      <c r="AA271">
        <f>+Casos_PN_CORR[[#This Row],[31-mar]]-Casos_PN_CORR[[#This Row],[30-mar]]</f>
        <v>0</v>
      </c>
      <c r="AB271">
        <f>+Casos_PN_CORR[[#This Row],[1-abr]]-Casos_PN_CORR[[#This Row],[31-mar]]</f>
        <v>0</v>
      </c>
      <c r="AC271">
        <f>+Casos_PN_CORR[[#This Row],[2-abr]]-Casos_PN_CORR[[#This Row],[1-abr]]</f>
        <v>0</v>
      </c>
      <c r="AD271">
        <f>+Casos_PN_CORR[[#This Row],[3-abr]]-Casos_PN_CORR[[#This Row],[2-abr]]</f>
        <v>0</v>
      </c>
      <c r="AE271">
        <f>+Casos_PN_CORR[[#This Row],[4-abr]]-Casos_PN_CORR[[#This Row],[3-abr]]</f>
        <v>0</v>
      </c>
      <c r="AF271">
        <f>+Casos_PN_CORR[[#This Row],[5-abr]]-Casos_PN_CORR[[#This Row],[4-abr]]</f>
        <v>0</v>
      </c>
      <c r="AG271">
        <f>+Casos_PN_CORR[[#This Row],[6-abr]]-Casos_PN_CORR[[#This Row],[5-abr]]</f>
        <v>0</v>
      </c>
      <c r="AH271">
        <f>+Casos_PN_CORR[[#This Row],[7-abr]]-Casos_PN_CORR[[#This Row],[6-abr]]</f>
        <v>0</v>
      </c>
      <c r="AI271">
        <f>+Casos_PN_CORR[[#This Row],[8-abr]]-Casos_PN_CORR[[#This Row],[7-abr]]</f>
        <v>0</v>
      </c>
      <c r="AJ271">
        <f>+Casos_PN_CORR[[#This Row],[9-abr]]-Casos_PN_CORR[[#This Row],[8-abr]]</f>
        <v>0</v>
      </c>
      <c r="AK271">
        <f>+Casos_PN_CORR[[#This Row],[10-abr]]-Casos_PN_CORR[[#This Row],[9-abr]]</f>
        <v>0</v>
      </c>
      <c r="AL271">
        <f>+Casos_PN_CORR[[#This Row],[11-abr]]-Casos_PN_CORR[[#This Row],[10-abr]]</f>
        <v>0</v>
      </c>
      <c r="AM271">
        <f>+Casos_PN_CORR[[#This Row],[12-abr]]-Casos_PN_CORR[[#This Row],[11-abr]]</f>
        <v>0</v>
      </c>
      <c r="AN271">
        <f>+Casos_PN_CORR[[#This Row],[13-abr]]-Casos_PN_CORR[[#This Row],[12-abr]]</f>
        <v>0</v>
      </c>
      <c r="AO271">
        <f>+Casos_PN_CORR[[#This Row],[14-abr]]-Casos_PN_CORR[[#This Row],[13-abr]]</f>
        <v>0</v>
      </c>
      <c r="AP271">
        <f>+Casos_PN_CORR[[#This Row],[15-abr]]-Casos_PN_CORR[[#This Row],[14-abr]]</f>
        <v>0</v>
      </c>
      <c r="AQ271">
        <f>+Casos_PN_CORR[[#This Row],[16-abr]]-Casos_PN_CORR[[#This Row],[15-abr]]</f>
        <v>0</v>
      </c>
      <c r="AR271">
        <f>+Casos_PN_CORR[[#This Row],[17-abr]]-Casos_PN_CORR[[#This Row],[16-abr]]</f>
        <v>0</v>
      </c>
      <c r="AS271">
        <f>+Casos_PN_CORR[[#This Row],[18-abr]]-Casos_PN_CORR[[#This Row],[17-abr]]</f>
        <v>0</v>
      </c>
      <c r="AT271">
        <f>+Casos_PN_CORR[[#This Row],[19-abr]]-Casos_PN_CORR[[#This Row],[18-abr]]</f>
        <v>0</v>
      </c>
      <c r="AU271">
        <f>+Casos_PN_CORR[[#This Row],[20-abr]]-Casos_PN_CORR[[#This Row],[19-abr]]</f>
        <v>0</v>
      </c>
      <c r="AV271">
        <f>+Casos_PN_CORR[[#This Row],[21-abr]]-Casos_PN_CORR[[#This Row],[20-abr]]</f>
        <v>0</v>
      </c>
      <c r="AW271">
        <f>+Casos_PN_CORR[[#This Row],[22-abr]]-Casos_PN_CORR[[#This Row],[21-abr]]</f>
        <v>0</v>
      </c>
      <c r="AX271">
        <f>+Casos_PN_CORR[[#This Row],[23-abr]]-Casos_PN_CORR[[#This Row],[22-abr]]</f>
        <v>0</v>
      </c>
      <c r="AY271">
        <f>+Casos_PN_CORR[[#This Row],[24-abr]]-Casos_PN_CORR[[#This Row],[23-abr]]</f>
        <v>0</v>
      </c>
      <c r="AZ271">
        <f>+Casos_PN_CORR[[#This Row],[25-abr]]-Casos_PN_CORR[[#This Row],[24-abr]]</f>
        <v>0</v>
      </c>
      <c r="BA271">
        <f>+Casos_PN_CORR[[#This Row],[26-abr]]-Casos_PN_CORR[[#This Row],[25-abr]]</f>
        <v>0</v>
      </c>
      <c r="BB271">
        <f>+Casos_PN_CORR[[#This Row],[27-abr]]-Casos_PN_CORR[[#This Row],[26-abr]]</f>
        <v>0</v>
      </c>
      <c r="BC271">
        <f>+Casos_PN_CORR[[#This Row],[28-abr]]-Casos_PN_CORR[[#This Row],[27-abr]]</f>
        <v>0</v>
      </c>
      <c r="BD271">
        <f>+Casos_PN_CORR[[#This Row],[29-abr]]-Casos_PN_CORR[[#This Row],[28-abr]]</f>
        <v>0</v>
      </c>
      <c r="BE271">
        <f>+Casos_PN_CORR[[#This Row],[30-abr]]-Casos_PN_CORR[[#This Row],[29-abr]]</f>
        <v>0</v>
      </c>
      <c r="BF271">
        <f>+Casos_PN_CORR[[#This Row],[1-may]]-Casos_PN_CORR[[#This Row],[30-abr]]</f>
        <v>0</v>
      </c>
      <c r="BG271">
        <f>+Casos_PN_CORR[[#This Row],[2-may]]-Casos_PN_CORR[[#This Row],[1-may]]</f>
        <v>0</v>
      </c>
      <c r="BH271">
        <f>+Casos_PN_CORR[[#This Row],[3-may]]-Casos_PN_CORR[[#This Row],[2-may]]</f>
        <v>0</v>
      </c>
      <c r="BI271">
        <f>+Casos_PN_CORR[[#This Row],[4-may]]-Casos_PN_CORR[[#This Row],[3-may]]</f>
        <v>0</v>
      </c>
      <c r="BJ271">
        <f>+Casos_PN_CORR[[#This Row],[5-may]]-Casos_PN_CORR[[#This Row],[4-may]]</f>
        <v>0</v>
      </c>
      <c r="BK271">
        <f>+Casos_PN_CORR[[#This Row],[6-may]]-Casos_PN_CORR[[#This Row],[5-may]]</f>
        <v>0</v>
      </c>
      <c r="BL271">
        <f>+Casos_PN_CORR[[#This Row],[7-may]]-Casos_PN_CORR[[#This Row],[6-may]]</f>
        <v>0</v>
      </c>
      <c r="BM271">
        <f>+Casos_PN_CORR[[#This Row],[8-may]]-Casos_PN_CORR[[#This Row],[7-may]]</f>
        <v>0</v>
      </c>
      <c r="BN271">
        <f>+Casos_PN_CORR[[#This Row],[9-may]]-Casos_PN_CORR[[#This Row],[8-may]]</f>
        <v>0</v>
      </c>
      <c r="BO271">
        <f>+Casos_PN_CORR[[#This Row],[10-may]]-Casos_PN_CORR[[#This Row],[9-may]]</f>
        <v>0</v>
      </c>
      <c r="BP271">
        <f>+Casos_PN_CORR[[#This Row],[11-may]]-Casos_PN_CORR[[#This Row],[10-may]]</f>
        <v>0</v>
      </c>
      <c r="BQ271">
        <f>+Casos_PN_CORR[[#This Row],[12-may]]-Casos_PN_CORR[[#This Row],[11-may]]</f>
        <v>0</v>
      </c>
      <c r="BR271">
        <f>+Casos_PN_CORR[[#This Row],[13-may]]-Casos_PN_CORR[[#This Row],[12-may]]</f>
        <v>0</v>
      </c>
      <c r="BS271">
        <f>+Casos_PN_CORR[[#This Row],[14-may]]-Casos_PN_CORR[[#This Row],[13-may]]</f>
        <v>0</v>
      </c>
      <c r="BT271">
        <f>+Casos_PN_CORR[[#This Row],[15-may]]-Casos_PN_CORR[[#This Row],[14-may]]</f>
        <v>0</v>
      </c>
      <c r="BU271">
        <f>+Casos_PN_CORR[[#This Row],[16-may]]-Casos_PN_CORR[[#This Row],[15-may]]</f>
        <v>0</v>
      </c>
      <c r="BV271">
        <f>+Casos_PN_CORR[[#This Row],[17-may]]-Casos_PN_CORR[[#This Row],[16-may]]</f>
        <v>0</v>
      </c>
      <c r="BW271">
        <f>+Casos_PN_CORR[[#This Row],[18-may]]-Casos_PN_CORR[[#This Row],[17-may]]</f>
        <v>0</v>
      </c>
      <c r="BX271">
        <f>+Casos_PN_CORR[[#This Row],[19-may]]-Casos_PN_CORR[[#This Row],[18-may]]</f>
        <v>0</v>
      </c>
      <c r="BY271">
        <f>+Casos_PN_CORR[[#This Row],[20-may]]-Casos_PN_CORR[[#This Row],[19-may]]</f>
        <v>0</v>
      </c>
      <c r="BZ271">
        <f>+Casos_PN_CORR[[#This Row],[21-may]]-Casos_PN_CORR[[#This Row],[20-may]]</f>
        <v>0</v>
      </c>
      <c r="CA271">
        <f>+Casos_PN_CORR[[#This Row],[22-may]]-Casos_PN_CORR[[#This Row],[21-may]]</f>
        <v>0</v>
      </c>
      <c r="CB271">
        <f>+Casos_PN_CORR[[#This Row],[23-may]]-Casos_PN_CORR[[#This Row],[22-may]]</f>
        <v>0</v>
      </c>
      <c r="CC271">
        <f>+Casos_PN_CORR[[#This Row],[24-may]]-Casos_PN_CORR[[#This Row],[23-may]]</f>
        <v>0</v>
      </c>
      <c r="CD271">
        <f>+Casos_PN_CORR[[#This Row],[25-may]]-Casos_PN_CORR[[#This Row],[24-may]]</f>
        <v>0</v>
      </c>
      <c r="CE271">
        <f>+Casos_PN_CORR[[#This Row],[26-may]]-Casos_PN_CORR[[#This Row],[25-may]]</f>
        <v>0</v>
      </c>
      <c r="CF271">
        <f>+Casos_PN_CORR[[#This Row],[27-may]]-Casos_PN_CORR[[#This Row],[26-may]]</f>
        <v>0</v>
      </c>
      <c r="CG271">
        <f>+Casos_PN_CORR[[#This Row],[28-may]]-Casos_PN_CORR[[#This Row],[27-may]]</f>
        <v>0</v>
      </c>
      <c r="CH271">
        <f>+Casos_PN_CORR[[#This Row],[29-may]]-Casos_PN_CORR[[#This Row],[28-may]]</f>
        <v>0</v>
      </c>
      <c r="CI271">
        <f>+Casos_PN_CORR[[#This Row],[30-may]]-Casos_PN_CORR[[#This Row],[29-may]]</f>
        <v>0</v>
      </c>
      <c r="CJ271">
        <f>+Casos_PN_CORR[[#This Row],[31-may]]-Casos_PN_CORR[[#This Row],[30-may]]</f>
        <v>0</v>
      </c>
      <c r="CK271">
        <f>+Casos_PN_CORR[[#This Row],[1-jun]]-Casos_PN_CORR[[#This Row],[31-may]]</f>
        <v>0</v>
      </c>
      <c r="CL271">
        <f>+Casos_PN_CORR[[#This Row],[2-jun]]-Casos_PN_CORR[[#This Row],[1-jun]]</f>
        <v>0</v>
      </c>
      <c r="CM271">
        <f>+Casos_PN_CORR[[#This Row],[3-jun]]-Casos_PN_CORR[[#This Row],[2-jun]]</f>
        <v>0</v>
      </c>
      <c r="CN271">
        <f>+Casos_PN_CORR[[#This Row],[4-jun]]-Casos_PN_CORR[[#This Row],[3-jun]]</f>
        <v>0</v>
      </c>
      <c r="CO271">
        <f>+Casos_PN_CORR[[#This Row],[5-jun]]-Casos_PN_CORR[[#This Row],[4-jun]]</f>
        <v>0</v>
      </c>
      <c r="CP271">
        <f>+Casos_PN_CORR[[#This Row],[6-jun]]-Casos_PN_CORR[[#This Row],[5-jun]]</f>
        <v>0</v>
      </c>
    </row>
    <row r="272" spans="1:94">
      <c r="A272">
        <v>120508</v>
      </c>
      <c r="B272" s="2" t="s">
        <v>104</v>
      </c>
      <c r="C272" s="2" t="s">
        <v>105</v>
      </c>
      <c r="D272" s="2" t="s">
        <v>425</v>
      </c>
      <c r="E272" s="4">
        <f t="shared" si="4"/>
        <v>0</v>
      </c>
      <c r="F272">
        <f>+Casos_PN_CORR[[#This Row],[10-mar]]</f>
        <v>0</v>
      </c>
      <c r="G272">
        <f>+Casos_PN_CORR[[#This Row],[11-mar]]-Casos_PN_CORR[[#This Row],[10-mar]]</f>
        <v>0</v>
      </c>
      <c r="H272">
        <f>+Casos_PN_CORR[[#This Row],[12-mar]]-Casos_PN_CORR[[#This Row],[11-mar]]</f>
        <v>0</v>
      </c>
      <c r="I272">
        <f>+Casos_PN_CORR[[#This Row],[13-mar]]-Casos_PN_CORR[[#This Row],[12-mar]]</f>
        <v>0</v>
      </c>
      <c r="J272">
        <f>+Casos_PN_CORR[[#This Row],[14-mar]]-Casos_PN_CORR[[#This Row],[13-mar]]</f>
        <v>0</v>
      </c>
      <c r="K272">
        <f>+Casos_PN_CORR[[#This Row],[15-mar]]-Casos_PN_CORR[[#This Row],[14-mar]]</f>
        <v>0</v>
      </c>
      <c r="L272">
        <f>+Casos_PN_CORR[[#This Row],[16-mar]]-Casos_PN_CORR[[#This Row],[15-mar]]</f>
        <v>0</v>
      </c>
      <c r="M272">
        <f>+Casos_PN_CORR[[#This Row],[17-mar]]-Casos_PN_CORR[[#This Row],[16-mar]]</f>
        <v>0</v>
      </c>
      <c r="N272">
        <f>+Casos_PN_CORR[[#This Row],[18-mar]]-Casos_PN_CORR[[#This Row],[17-mar]]</f>
        <v>0</v>
      </c>
      <c r="O272">
        <f>+Casos_PN_CORR[[#This Row],[19-mar]]-Casos_PN_CORR[[#This Row],[18-mar]]</f>
        <v>0</v>
      </c>
      <c r="P272">
        <f>+Casos_PN_CORR[[#This Row],[20-mar]]-Casos_PN_CORR[[#This Row],[19-mar]]</f>
        <v>0</v>
      </c>
      <c r="Q272">
        <f>+Casos_PN_CORR[[#This Row],[21-mar]]-Casos_PN_CORR[[#This Row],[20-mar]]</f>
        <v>0</v>
      </c>
      <c r="R272">
        <f>+Casos_PN_CORR[[#This Row],[22-mar]]-Casos_PN_CORR[[#This Row],[21-mar]]</f>
        <v>0</v>
      </c>
      <c r="S272">
        <f>+Casos_PN_CORR[[#This Row],[23-mar]]-Casos_PN_CORR[[#This Row],[22-mar]]</f>
        <v>0</v>
      </c>
      <c r="T272">
        <f>+Casos_PN_CORR[[#This Row],[24-mar]]-Casos_PN_CORR[[#This Row],[23-mar]]</f>
        <v>0</v>
      </c>
      <c r="U272">
        <f>+Casos_PN_CORR[[#This Row],[25-mar]]-Casos_PN_CORR[[#This Row],[24-mar]]</f>
        <v>0</v>
      </c>
      <c r="V272">
        <f>+Casos_PN_CORR[[#This Row],[26-mar]]-Casos_PN_CORR[[#This Row],[25-mar]]</f>
        <v>0</v>
      </c>
      <c r="W272">
        <f>+Casos_PN_CORR[[#This Row],[27-mar]]-Casos_PN_CORR[[#This Row],[26-mar]]</f>
        <v>0</v>
      </c>
      <c r="X272">
        <f>+Casos_PN_CORR[[#This Row],[28-mar]]-Casos_PN_CORR[[#This Row],[27-mar]]</f>
        <v>0</v>
      </c>
      <c r="Y272">
        <f>+Casos_PN_CORR[[#This Row],[29-mar]]-Casos_PN_CORR[[#This Row],[28-mar]]</f>
        <v>0</v>
      </c>
      <c r="Z272">
        <f>+Casos_PN_CORR[[#This Row],[30-mar]]-Casos_PN_CORR[[#This Row],[29-mar]]</f>
        <v>0</v>
      </c>
      <c r="AA272">
        <f>+Casos_PN_CORR[[#This Row],[31-mar]]-Casos_PN_CORR[[#This Row],[30-mar]]</f>
        <v>0</v>
      </c>
      <c r="AB272">
        <f>+Casos_PN_CORR[[#This Row],[1-abr]]-Casos_PN_CORR[[#This Row],[31-mar]]</f>
        <v>0</v>
      </c>
      <c r="AC272">
        <f>+Casos_PN_CORR[[#This Row],[2-abr]]-Casos_PN_CORR[[#This Row],[1-abr]]</f>
        <v>0</v>
      </c>
      <c r="AD272">
        <f>+Casos_PN_CORR[[#This Row],[3-abr]]-Casos_PN_CORR[[#This Row],[2-abr]]</f>
        <v>0</v>
      </c>
      <c r="AE272">
        <f>+Casos_PN_CORR[[#This Row],[4-abr]]-Casos_PN_CORR[[#This Row],[3-abr]]</f>
        <v>0</v>
      </c>
      <c r="AF272">
        <f>+Casos_PN_CORR[[#This Row],[5-abr]]-Casos_PN_CORR[[#This Row],[4-abr]]</f>
        <v>0</v>
      </c>
      <c r="AG272">
        <f>+Casos_PN_CORR[[#This Row],[6-abr]]-Casos_PN_CORR[[#This Row],[5-abr]]</f>
        <v>0</v>
      </c>
      <c r="AH272">
        <f>+Casos_PN_CORR[[#This Row],[7-abr]]-Casos_PN_CORR[[#This Row],[6-abr]]</f>
        <v>0</v>
      </c>
      <c r="AI272">
        <f>+Casos_PN_CORR[[#This Row],[8-abr]]-Casos_PN_CORR[[#This Row],[7-abr]]</f>
        <v>0</v>
      </c>
      <c r="AJ272">
        <f>+Casos_PN_CORR[[#This Row],[9-abr]]-Casos_PN_CORR[[#This Row],[8-abr]]</f>
        <v>0</v>
      </c>
      <c r="AK272">
        <f>+Casos_PN_CORR[[#This Row],[10-abr]]-Casos_PN_CORR[[#This Row],[9-abr]]</f>
        <v>0</v>
      </c>
      <c r="AL272">
        <f>+Casos_PN_CORR[[#This Row],[11-abr]]-Casos_PN_CORR[[#This Row],[10-abr]]</f>
        <v>0</v>
      </c>
      <c r="AM272">
        <f>+Casos_PN_CORR[[#This Row],[12-abr]]-Casos_PN_CORR[[#This Row],[11-abr]]</f>
        <v>0</v>
      </c>
      <c r="AN272">
        <f>+Casos_PN_CORR[[#This Row],[13-abr]]-Casos_PN_CORR[[#This Row],[12-abr]]</f>
        <v>0</v>
      </c>
      <c r="AO272">
        <f>+Casos_PN_CORR[[#This Row],[14-abr]]-Casos_PN_CORR[[#This Row],[13-abr]]</f>
        <v>0</v>
      </c>
      <c r="AP272">
        <f>+Casos_PN_CORR[[#This Row],[15-abr]]-Casos_PN_CORR[[#This Row],[14-abr]]</f>
        <v>0</v>
      </c>
      <c r="AQ272">
        <f>+Casos_PN_CORR[[#This Row],[16-abr]]-Casos_PN_CORR[[#This Row],[15-abr]]</f>
        <v>0</v>
      </c>
      <c r="AR272">
        <f>+Casos_PN_CORR[[#This Row],[17-abr]]-Casos_PN_CORR[[#This Row],[16-abr]]</f>
        <v>0</v>
      </c>
      <c r="AS272">
        <f>+Casos_PN_CORR[[#This Row],[18-abr]]-Casos_PN_CORR[[#This Row],[17-abr]]</f>
        <v>0</v>
      </c>
      <c r="AT272">
        <f>+Casos_PN_CORR[[#This Row],[19-abr]]-Casos_PN_CORR[[#This Row],[18-abr]]</f>
        <v>0</v>
      </c>
      <c r="AU272">
        <f>+Casos_PN_CORR[[#This Row],[20-abr]]-Casos_PN_CORR[[#This Row],[19-abr]]</f>
        <v>0</v>
      </c>
      <c r="AV272">
        <f>+Casos_PN_CORR[[#This Row],[21-abr]]-Casos_PN_CORR[[#This Row],[20-abr]]</f>
        <v>0</v>
      </c>
      <c r="AW272">
        <f>+Casos_PN_CORR[[#This Row],[22-abr]]-Casos_PN_CORR[[#This Row],[21-abr]]</f>
        <v>0</v>
      </c>
      <c r="AX272">
        <f>+Casos_PN_CORR[[#This Row],[23-abr]]-Casos_PN_CORR[[#This Row],[22-abr]]</f>
        <v>0</v>
      </c>
      <c r="AY272">
        <f>+Casos_PN_CORR[[#This Row],[24-abr]]-Casos_PN_CORR[[#This Row],[23-abr]]</f>
        <v>0</v>
      </c>
      <c r="AZ272">
        <f>+Casos_PN_CORR[[#This Row],[25-abr]]-Casos_PN_CORR[[#This Row],[24-abr]]</f>
        <v>0</v>
      </c>
      <c r="BA272">
        <f>+Casos_PN_CORR[[#This Row],[26-abr]]-Casos_PN_CORR[[#This Row],[25-abr]]</f>
        <v>0</v>
      </c>
      <c r="BB272">
        <f>+Casos_PN_CORR[[#This Row],[27-abr]]-Casos_PN_CORR[[#This Row],[26-abr]]</f>
        <v>0</v>
      </c>
      <c r="BC272">
        <f>+Casos_PN_CORR[[#This Row],[28-abr]]-Casos_PN_CORR[[#This Row],[27-abr]]</f>
        <v>0</v>
      </c>
      <c r="BD272">
        <f>+Casos_PN_CORR[[#This Row],[29-abr]]-Casos_PN_CORR[[#This Row],[28-abr]]</f>
        <v>0</v>
      </c>
      <c r="BE272">
        <f>+Casos_PN_CORR[[#This Row],[30-abr]]-Casos_PN_CORR[[#This Row],[29-abr]]</f>
        <v>0</v>
      </c>
      <c r="BF272">
        <f>+Casos_PN_CORR[[#This Row],[1-may]]-Casos_PN_CORR[[#This Row],[30-abr]]</f>
        <v>0</v>
      </c>
      <c r="BG272">
        <f>+Casos_PN_CORR[[#This Row],[2-may]]-Casos_PN_CORR[[#This Row],[1-may]]</f>
        <v>0</v>
      </c>
      <c r="BH272">
        <f>+Casos_PN_CORR[[#This Row],[3-may]]-Casos_PN_CORR[[#This Row],[2-may]]</f>
        <v>0</v>
      </c>
      <c r="BI272">
        <f>+Casos_PN_CORR[[#This Row],[4-may]]-Casos_PN_CORR[[#This Row],[3-may]]</f>
        <v>0</v>
      </c>
      <c r="BJ272">
        <f>+Casos_PN_CORR[[#This Row],[5-may]]-Casos_PN_CORR[[#This Row],[4-may]]</f>
        <v>0</v>
      </c>
      <c r="BK272">
        <f>+Casos_PN_CORR[[#This Row],[6-may]]-Casos_PN_CORR[[#This Row],[5-may]]</f>
        <v>0</v>
      </c>
      <c r="BL272">
        <f>+Casos_PN_CORR[[#This Row],[7-may]]-Casos_PN_CORR[[#This Row],[6-may]]</f>
        <v>0</v>
      </c>
      <c r="BM272">
        <f>+Casos_PN_CORR[[#This Row],[8-may]]-Casos_PN_CORR[[#This Row],[7-may]]</f>
        <v>0</v>
      </c>
      <c r="BN272">
        <f>+Casos_PN_CORR[[#This Row],[9-may]]-Casos_PN_CORR[[#This Row],[8-may]]</f>
        <v>0</v>
      </c>
      <c r="BO272">
        <f>+Casos_PN_CORR[[#This Row],[10-may]]-Casos_PN_CORR[[#This Row],[9-may]]</f>
        <v>0</v>
      </c>
      <c r="BP272">
        <f>+Casos_PN_CORR[[#This Row],[11-may]]-Casos_PN_CORR[[#This Row],[10-may]]</f>
        <v>0</v>
      </c>
      <c r="BQ272">
        <f>+Casos_PN_CORR[[#This Row],[12-may]]-Casos_PN_CORR[[#This Row],[11-may]]</f>
        <v>0</v>
      </c>
      <c r="BR272">
        <f>+Casos_PN_CORR[[#This Row],[13-may]]-Casos_PN_CORR[[#This Row],[12-may]]</f>
        <v>0</v>
      </c>
      <c r="BS272">
        <f>+Casos_PN_CORR[[#This Row],[14-may]]-Casos_PN_CORR[[#This Row],[13-may]]</f>
        <v>0</v>
      </c>
      <c r="BT272">
        <f>+Casos_PN_CORR[[#This Row],[15-may]]-Casos_PN_CORR[[#This Row],[14-may]]</f>
        <v>0</v>
      </c>
      <c r="BU272">
        <f>+Casos_PN_CORR[[#This Row],[16-may]]-Casos_PN_CORR[[#This Row],[15-may]]</f>
        <v>0</v>
      </c>
      <c r="BV272">
        <f>+Casos_PN_CORR[[#This Row],[17-may]]-Casos_PN_CORR[[#This Row],[16-may]]</f>
        <v>0</v>
      </c>
      <c r="BW272">
        <f>+Casos_PN_CORR[[#This Row],[18-may]]-Casos_PN_CORR[[#This Row],[17-may]]</f>
        <v>0</v>
      </c>
      <c r="BX272">
        <f>+Casos_PN_CORR[[#This Row],[19-may]]-Casos_PN_CORR[[#This Row],[18-may]]</f>
        <v>0</v>
      </c>
      <c r="BY272">
        <f>+Casos_PN_CORR[[#This Row],[20-may]]-Casos_PN_CORR[[#This Row],[19-may]]</f>
        <v>0</v>
      </c>
      <c r="BZ272">
        <f>+Casos_PN_CORR[[#This Row],[21-may]]-Casos_PN_CORR[[#This Row],[20-may]]</f>
        <v>0</v>
      </c>
      <c r="CA272">
        <f>+Casos_PN_CORR[[#This Row],[22-may]]-Casos_PN_CORR[[#This Row],[21-may]]</f>
        <v>0</v>
      </c>
      <c r="CB272">
        <f>+Casos_PN_CORR[[#This Row],[23-may]]-Casos_PN_CORR[[#This Row],[22-may]]</f>
        <v>0</v>
      </c>
      <c r="CC272">
        <f>+Casos_PN_CORR[[#This Row],[24-may]]-Casos_PN_CORR[[#This Row],[23-may]]</f>
        <v>0</v>
      </c>
      <c r="CD272">
        <f>+Casos_PN_CORR[[#This Row],[25-may]]-Casos_PN_CORR[[#This Row],[24-may]]</f>
        <v>0</v>
      </c>
      <c r="CE272">
        <f>+Casos_PN_CORR[[#This Row],[26-may]]-Casos_PN_CORR[[#This Row],[25-may]]</f>
        <v>0</v>
      </c>
      <c r="CF272">
        <f>+Casos_PN_CORR[[#This Row],[27-may]]-Casos_PN_CORR[[#This Row],[26-may]]</f>
        <v>0</v>
      </c>
      <c r="CG272">
        <f>+Casos_PN_CORR[[#This Row],[28-may]]-Casos_PN_CORR[[#This Row],[27-may]]</f>
        <v>0</v>
      </c>
      <c r="CH272">
        <f>+Casos_PN_CORR[[#This Row],[29-may]]-Casos_PN_CORR[[#This Row],[28-may]]</f>
        <v>0</v>
      </c>
      <c r="CI272">
        <f>+Casos_PN_CORR[[#This Row],[30-may]]-Casos_PN_CORR[[#This Row],[29-may]]</f>
        <v>0</v>
      </c>
      <c r="CJ272">
        <f>+Casos_PN_CORR[[#This Row],[31-may]]-Casos_PN_CORR[[#This Row],[30-may]]</f>
        <v>0</v>
      </c>
      <c r="CK272">
        <f>+Casos_PN_CORR[[#This Row],[1-jun]]-Casos_PN_CORR[[#This Row],[31-may]]</f>
        <v>0</v>
      </c>
      <c r="CL272">
        <f>+Casos_PN_CORR[[#This Row],[2-jun]]-Casos_PN_CORR[[#This Row],[1-jun]]</f>
        <v>0</v>
      </c>
      <c r="CM272">
        <f>+Casos_PN_CORR[[#This Row],[3-jun]]-Casos_PN_CORR[[#This Row],[2-jun]]</f>
        <v>0</v>
      </c>
      <c r="CN272">
        <f>+Casos_PN_CORR[[#This Row],[4-jun]]-Casos_PN_CORR[[#This Row],[3-jun]]</f>
        <v>0</v>
      </c>
      <c r="CO272">
        <f>+Casos_PN_CORR[[#This Row],[5-jun]]-Casos_PN_CORR[[#This Row],[4-jun]]</f>
        <v>0</v>
      </c>
      <c r="CP272">
        <f>+Casos_PN_CORR[[#This Row],[6-jun]]-Casos_PN_CORR[[#This Row],[5-jun]]</f>
        <v>0</v>
      </c>
    </row>
    <row r="273" spans="1:94">
      <c r="A273">
        <v>130904</v>
      </c>
      <c r="B273" s="2" t="s">
        <v>131</v>
      </c>
      <c r="C273" s="2" t="s">
        <v>357</v>
      </c>
      <c r="D273" s="2" t="s">
        <v>425</v>
      </c>
      <c r="E273" s="4">
        <f t="shared" si="4"/>
        <v>0</v>
      </c>
      <c r="F273">
        <f>+Casos_PN_CORR[[#This Row],[10-mar]]</f>
        <v>0</v>
      </c>
      <c r="G273">
        <f>+Casos_PN_CORR[[#This Row],[11-mar]]-Casos_PN_CORR[[#This Row],[10-mar]]</f>
        <v>0</v>
      </c>
      <c r="H273">
        <f>+Casos_PN_CORR[[#This Row],[12-mar]]-Casos_PN_CORR[[#This Row],[11-mar]]</f>
        <v>0</v>
      </c>
      <c r="I273">
        <f>+Casos_PN_CORR[[#This Row],[13-mar]]-Casos_PN_CORR[[#This Row],[12-mar]]</f>
        <v>0</v>
      </c>
      <c r="J273">
        <f>+Casos_PN_CORR[[#This Row],[14-mar]]-Casos_PN_CORR[[#This Row],[13-mar]]</f>
        <v>0</v>
      </c>
      <c r="K273">
        <f>+Casos_PN_CORR[[#This Row],[15-mar]]-Casos_PN_CORR[[#This Row],[14-mar]]</f>
        <v>0</v>
      </c>
      <c r="L273">
        <f>+Casos_PN_CORR[[#This Row],[16-mar]]-Casos_PN_CORR[[#This Row],[15-mar]]</f>
        <v>0</v>
      </c>
      <c r="M273">
        <f>+Casos_PN_CORR[[#This Row],[17-mar]]-Casos_PN_CORR[[#This Row],[16-mar]]</f>
        <v>0</v>
      </c>
      <c r="N273">
        <f>+Casos_PN_CORR[[#This Row],[18-mar]]-Casos_PN_CORR[[#This Row],[17-mar]]</f>
        <v>0</v>
      </c>
      <c r="O273">
        <f>+Casos_PN_CORR[[#This Row],[19-mar]]-Casos_PN_CORR[[#This Row],[18-mar]]</f>
        <v>0</v>
      </c>
      <c r="P273">
        <f>+Casos_PN_CORR[[#This Row],[20-mar]]-Casos_PN_CORR[[#This Row],[19-mar]]</f>
        <v>0</v>
      </c>
      <c r="Q273">
        <f>+Casos_PN_CORR[[#This Row],[21-mar]]-Casos_PN_CORR[[#This Row],[20-mar]]</f>
        <v>0</v>
      </c>
      <c r="R273">
        <f>+Casos_PN_CORR[[#This Row],[22-mar]]-Casos_PN_CORR[[#This Row],[21-mar]]</f>
        <v>0</v>
      </c>
      <c r="S273">
        <f>+Casos_PN_CORR[[#This Row],[23-mar]]-Casos_PN_CORR[[#This Row],[22-mar]]</f>
        <v>0</v>
      </c>
      <c r="T273">
        <f>+Casos_PN_CORR[[#This Row],[24-mar]]-Casos_PN_CORR[[#This Row],[23-mar]]</f>
        <v>0</v>
      </c>
      <c r="U273">
        <f>+Casos_PN_CORR[[#This Row],[25-mar]]-Casos_PN_CORR[[#This Row],[24-mar]]</f>
        <v>0</v>
      </c>
      <c r="V273">
        <f>+Casos_PN_CORR[[#This Row],[26-mar]]-Casos_PN_CORR[[#This Row],[25-mar]]</f>
        <v>0</v>
      </c>
      <c r="W273">
        <f>+Casos_PN_CORR[[#This Row],[27-mar]]-Casos_PN_CORR[[#This Row],[26-mar]]</f>
        <v>0</v>
      </c>
      <c r="X273">
        <f>+Casos_PN_CORR[[#This Row],[28-mar]]-Casos_PN_CORR[[#This Row],[27-mar]]</f>
        <v>0</v>
      </c>
      <c r="Y273">
        <f>+Casos_PN_CORR[[#This Row],[29-mar]]-Casos_PN_CORR[[#This Row],[28-mar]]</f>
        <v>0</v>
      </c>
      <c r="Z273">
        <f>+Casos_PN_CORR[[#This Row],[30-mar]]-Casos_PN_CORR[[#This Row],[29-mar]]</f>
        <v>0</v>
      </c>
      <c r="AA273">
        <f>+Casos_PN_CORR[[#This Row],[31-mar]]-Casos_PN_CORR[[#This Row],[30-mar]]</f>
        <v>0</v>
      </c>
      <c r="AB273">
        <f>+Casos_PN_CORR[[#This Row],[1-abr]]-Casos_PN_CORR[[#This Row],[31-mar]]</f>
        <v>0</v>
      </c>
      <c r="AC273">
        <f>+Casos_PN_CORR[[#This Row],[2-abr]]-Casos_PN_CORR[[#This Row],[1-abr]]</f>
        <v>0</v>
      </c>
      <c r="AD273">
        <f>+Casos_PN_CORR[[#This Row],[3-abr]]-Casos_PN_CORR[[#This Row],[2-abr]]</f>
        <v>0</v>
      </c>
      <c r="AE273">
        <f>+Casos_PN_CORR[[#This Row],[4-abr]]-Casos_PN_CORR[[#This Row],[3-abr]]</f>
        <v>0</v>
      </c>
      <c r="AF273">
        <f>+Casos_PN_CORR[[#This Row],[5-abr]]-Casos_PN_CORR[[#This Row],[4-abr]]</f>
        <v>0</v>
      </c>
      <c r="AG273">
        <f>+Casos_PN_CORR[[#This Row],[6-abr]]-Casos_PN_CORR[[#This Row],[5-abr]]</f>
        <v>0</v>
      </c>
      <c r="AH273">
        <f>+Casos_PN_CORR[[#This Row],[7-abr]]-Casos_PN_CORR[[#This Row],[6-abr]]</f>
        <v>0</v>
      </c>
      <c r="AI273">
        <f>+Casos_PN_CORR[[#This Row],[8-abr]]-Casos_PN_CORR[[#This Row],[7-abr]]</f>
        <v>0</v>
      </c>
      <c r="AJ273">
        <f>+Casos_PN_CORR[[#This Row],[9-abr]]-Casos_PN_CORR[[#This Row],[8-abr]]</f>
        <v>0</v>
      </c>
      <c r="AK273">
        <f>+Casos_PN_CORR[[#This Row],[10-abr]]-Casos_PN_CORR[[#This Row],[9-abr]]</f>
        <v>0</v>
      </c>
      <c r="AL273">
        <f>+Casos_PN_CORR[[#This Row],[11-abr]]-Casos_PN_CORR[[#This Row],[10-abr]]</f>
        <v>0</v>
      </c>
      <c r="AM273">
        <f>+Casos_PN_CORR[[#This Row],[12-abr]]-Casos_PN_CORR[[#This Row],[11-abr]]</f>
        <v>0</v>
      </c>
      <c r="AN273">
        <f>+Casos_PN_CORR[[#This Row],[13-abr]]-Casos_PN_CORR[[#This Row],[12-abr]]</f>
        <v>0</v>
      </c>
      <c r="AO273">
        <f>+Casos_PN_CORR[[#This Row],[14-abr]]-Casos_PN_CORR[[#This Row],[13-abr]]</f>
        <v>0</v>
      </c>
      <c r="AP273">
        <f>+Casos_PN_CORR[[#This Row],[15-abr]]-Casos_PN_CORR[[#This Row],[14-abr]]</f>
        <v>0</v>
      </c>
      <c r="AQ273">
        <f>+Casos_PN_CORR[[#This Row],[16-abr]]-Casos_PN_CORR[[#This Row],[15-abr]]</f>
        <v>0</v>
      </c>
      <c r="AR273">
        <f>+Casos_PN_CORR[[#This Row],[17-abr]]-Casos_PN_CORR[[#This Row],[16-abr]]</f>
        <v>0</v>
      </c>
      <c r="AS273">
        <f>+Casos_PN_CORR[[#This Row],[18-abr]]-Casos_PN_CORR[[#This Row],[17-abr]]</f>
        <v>0</v>
      </c>
      <c r="AT273">
        <f>+Casos_PN_CORR[[#This Row],[19-abr]]-Casos_PN_CORR[[#This Row],[18-abr]]</f>
        <v>0</v>
      </c>
      <c r="AU273">
        <f>+Casos_PN_CORR[[#This Row],[20-abr]]-Casos_PN_CORR[[#This Row],[19-abr]]</f>
        <v>0</v>
      </c>
      <c r="AV273">
        <f>+Casos_PN_CORR[[#This Row],[21-abr]]-Casos_PN_CORR[[#This Row],[20-abr]]</f>
        <v>0</v>
      </c>
      <c r="AW273">
        <f>+Casos_PN_CORR[[#This Row],[22-abr]]-Casos_PN_CORR[[#This Row],[21-abr]]</f>
        <v>0</v>
      </c>
      <c r="AX273">
        <f>+Casos_PN_CORR[[#This Row],[23-abr]]-Casos_PN_CORR[[#This Row],[22-abr]]</f>
        <v>0</v>
      </c>
      <c r="AY273">
        <f>+Casos_PN_CORR[[#This Row],[24-abr]]-Casos_PN_CORR[[#This Row],[23-abr]]</f>
        <v>0</v>
      </c>
      <c r="AZ273">
        <f>+Casos_PN_CORR[[#This Row],[25-abr]]-Casos_PN_CORR[[#This Row],[24-abr]]</f>
        <v>0</v>
      </c>
      <c r="BA273">
        <f>+Casos_PN_CORR[[#This Row],[26-abr]]-Casos_PN_CORR[[#This Row],[25-abr]]</f>
        <v>0</v>
      </c>
      <c r="BB273">
        <f>+Casos_PN_CORR[[#This Row],[27-abr]]-Casos_PN_CORR[[#This Row],[26-abr]]</f>
        <v>0</v>
      </c>
      <c r="BC273">
        <f>+Casos_PN_CORR[[#This Row],[28-abr]]-Casos_PN_CORR[[#This Row],[27-abr]]</f>
        <v>0</v>
      </c>
      <c r="BD273">
        <f>+Casos_PN_CORR[[#This Row],[29-abr]]-Casos_PN_CORR[[#This Row],[28-abr]]</f>
        <v>0</v>
      </c>
      <c r="BE273">
        <f>+Casos_PN_CORR[[#This Row],[30-abr]]-Casos_PN_CORR[[#This Row],[29-abr]]</f>
        <v>0</v>
      </c>
      <c r="BF273">
        <f>+Casos_PN_CORR[[#This Row],[1-may]]-Casos_PN_CORR[[#This Row],[30-abr]]</f>
        <v>0</v>
      </c>
      <c r="BG273">
        <f>+Casos_PN_CORR[[#This Row],[2-may]]-Casos_PN_CORR[[#This Row],[1-may]]</f>
        <v>0</v>
      </c>
      <c r="BH273">
        <f>+Casos_PN_CORR[[#This Row],[3-may]]-Casos_PN_CORR[[#This Row],[2-may]]</f>
        <v>0</v>
      </c>
      <c r="BI273">
        <f>+Casos_PN_CORR[[#This Row],[4-may]]-Casos_PN_CORR[[#This Row],[3-may]]</f>
        <v>0</v>
      </c>
      <c r="BJ273">
        <f>+Casos_PN_CORR[[#This Row],[5-may]]-Casos_PN_CORR[[#This Row],[4-may]]</f>
        <v>0</v>
      </c>
      <c r="BK273">
        <f>+Casos_PN_CORR[[#This Row],[6-may]]-Casos_PN_CORR[[#This Row],[5-may]]</f>
        <v>0</v>
      </c>
      <c r="BL273">
        <f>+Casos_PN_CORR[[#This Row],[7-may]]-Casos_PN_CORR[[#This Row],[6-may]]</f>
        <v>0</v>
      </c>
      <c r="BM273">
        <f>+Casos_PN_CORR[[#This Row],[8-may]]-Casos_PN_CORR[[#This Row],[7-may]]</f>
        <v>0</v>
      </c>
      <c r="BN273">
        <f>+Casos_PN_CORR[[#This Row],[9-may]]-Casos_PN_CORR[[#This Row],[8-may]]</f>
        <v>0</v>
      </c>
      <c r="BO273">
        <f>+Casos_PN_CORR[[#This Row],[10-may]]-Casos_PN_CORR[[#This Row],[9-may]]</f>
        <v>0</v>
      </c>
      <c r="BP273">
        <f>+Casos_PN_CORR[[#This Row],[11-may]]-Casos_PN_CORR[[#This Row],[10-may]]</f>
        <v>0</v>
      </c>
      <c r="BQ273">
        <f>+Casos_PN_CORR[[#This Row],[12-may]]-Casos_PN_CORR[[#This Row],[11-may]]</f>
        <v>0</v>
      </c>
      <c r="BR273">
        <f>+Casos_PN_CORR[[#This Row],[13-may]]-Casos_PN_CORR[[#This Row],[12-may]]</f>
        <v>0</v>
      </c>
      <c r="BS273">
        <f>+Casos_PN_CORR[[#This Row],[14-may]]-Casos_PN_CORR[[#This Row],[13-may]]</f>
        <v>0</v>
      </c>
      <c r="BT273">
        <f>+Casos_PN_CORR[[#This Row],[15-may]]-Casos_PN_CORR[[#This Row],[14-may]]</f>
        <v>0</v>
      </c>
      <c r="BU273">
        <f>+Casos_PN_CORR[[#This Row],[16-may]]-Casos_PN_CORR[[#This Row],[15-may]]</f>
        <v>0</v>
      </c>
      <c r="BV273">
        <f>+Casos_PN_CORR[[#This Row],[17-may]]-Casos_PN_CORR[[#This Row],[16-may]]</f>
        <v>0</v>
      </c>
      <c r="BW273">
        <f>+Casos_PN_CORR[[#This Row],[18-may]]-Casos_PN_CORR[[#This Row],[17-may]]</f>
        <v>0</v>
      </c>
      <c r="BX273">
        <f>+Casos_PN_CORR[[#This Row],[19-may]]-Casos_PN_CORR[[#This Row],[18-may]]</f>
        <v>0</v>
      </c>
      <c r="BY273">
        <f>+Casos_PN_CORR[[#This Row],[20-may]]-Casos_PN_CORR[[#This Row],[19-may]]</f>
        <v>0</v>
      </c>
      <c r="BZ273">
        <f>+Casos_PN_CORR[[#This Row],[21-may]]-Casos_PN_CORR[[#This Row],[20-may]]</f>
        <v>0</v>
      </c>
      <c r="CA273">
        <f>+Casos_PN_CORR[[#This Row],[22-may]]-Casos_PN_CORR[[#This Row],[21-may]]</f>
        <v>0</v>
      </c>
      <c r="CB273">
        <f>+Casos_PN_CORR[[#This Row],[23-may]]-Casos_PN_CORR[[#This Row],[22-may]]</f>
        <v>0</v>
      </c>
      <c r="CC273">
        <f>+Casos_PN_CORR[[#This Row],[24-may]]-Casos_PN_CORR[[#This Row],[23-may]]</f>
        <v>0</v>
      </c>
      <c r="CD273">
        <f>+Casos_PN_CORR[[#This Row],[25-may]]-Casos_PN_CORR[[#This Row],[24-may]]</f>
        <v>0</v>
      </c>
      <c r="CE273">
        <f>+Casos_PN_CORR[[#This Row],[26-may]]-Casos_PN_CORR[[#This Row],[25-may]]</f>
        <v>0</v>
      </c>
      <c r="CF273">
        <f>+Casos_PN_CORR[[#This Row],[27-may]]-Casos_PN_CORR[[#This Row],[26-may]]</f>
        <v>0</v>
      </c>
      <c r="CG273">
        <f>+Casos_PN_CORR[[#This Row],[28-may]]-Casos_PN_CORR[[#This Row],[27-may]]</f>
        <v>0</v>
      </c>
      <c r="CH273">
        <f>+Casos_PN_CORR[[#This Row],[29-may]]-Casos_PN_CORR[[#This Row],[28-may]]</f>
        <v>0</v>
      </c>
      <c r="CI273">
        <f>+Casos_PN_CORR[[#This Row],[30-may]]-Casos_PN_CORR[[#This Row],[29-may]]</f>
        <v>0</v>
      </c>
      <c r="CJ273">
        <f>+Casos_PN_CORR[[#This Row],[31-may]]-Casos_PN_CORR[[#This Row],[30-may]]</f>
        <v>0</v>
      </c>
      <c r="CK273">
        <f>+Casos_PN_CORR[[#This Row],[1-jun]]-Casos_PN_CORR[[#This Row],[31-may]]</f>
        <v>0</v>
      </c>
      <c r="CL273">
        <f>+Casos_PN_CORR[[#This Row],[2-jun]]-Casos_PN_CORR[[#This Row],[1-jun]]</f>
        <v>0</v>
      </c>
      <c r="CM273">
        <f>+Casos_PN_CORR[[#This Row],[3-jun]]-Casos_PN_CORR[[#This Row],[2-jun]]</f>
        <v>0</v>
      </c>
      <c r="CN273">
        <f>+Casos_PN_CORR[[#This Row],[4-jun]]-Casos_PN_CORR[[#This Row],[3-jun]]</f>
        <v>0</v>
      </c>
      <c r="CO273">
        <f>+Casos_PN_CORR[[#This Row],[5-jun]]-Casos_PN_CORR[[#This Row],[4-jun]]</f>
        <v>0</v>
      </c>
      <c r="CP273">
        <f>+Casos_PN_CORR[[#This Row],[6-jun]]-Casos_PN_CORR[[#This Row],[5-jun]]</f>
        <v>0</v>
      </c>
    </row>
    <row r="274" spans="1:94">
      <c r="A274">
        <v>120509</v>
      </c>
      <c r="B274" s="2" t="s">
        <v>104</v>
      </c>
      <c r="C274" s="2" t="s">
        <v>105</v>
      </c>
      <c r="D274" s="2" t="s">
        <v>426</v>
      </c>
      <c r="E274" s="4">
        <f t="shared" si="4"/>
        <v>0</v>
      </c>
      <c r="F274">
        <f>+Casos_PN_CORR[[#This Row],[10-mar]]</f>
        <v>0</v>
      </c>
      <c r="G274">
        <f>+Casos_PN_CORR[[#This Row],[11-mar]]-Casos_PN_CORR[[#This Row],[10-mar]]</f>
        <v>0</v>
      </c>
      <c r="H274">
        <f>+Casos_PN_CORR[[#This Row],[12-mar]]-Casos_PN_CORR[[#This Row],[11-mar]]</f>
        <v>0</v>
      </c>
      <c r="I274">
        <f>+Casos_PN_CORR[[#This Row],[13-mar]]-Casos_PN_CORR[[#This Row],[12-mar]]</f>
        <v>0</v>
      </c>
      <c r="J274">
        <f>+Casos_PN_CORR[[#This Row],[14-mar]]-Casos_PN_CORR[[#This Row],[13-mar]]</f>
        <v>0</v>
      </c>
      <c r="K274">
        <f>+Casos_PN_CORR[[#This Row],[15-mar]]-Casos_PN_CORR[[#This Row],[14-mar]]</f>
        <v>0</v>
      </c>
      <c r="L274">
        <f>+Casos_PN_CORR[[#This Row],[16-mar]]-Casos_PN_CORR[[#This Row],[15-mar]]</f>
        <v>0</v>
      </c>
      <c r="M274">
        <f>+Casos_PN_CORR[[#This Row],[17-mar]]-Casos_PN_CORR[[#This Row],[16-mar]]</f>
        <v>0</v>
      </c>
      <c r="N274">
        <f>+Casos_PN_CORR[[#This Row],[18-mar]]-Casos_PN_CORR[[#This Row],[17-mar]]</f>
        <v>0</v>
      </c>
      <c r="O274">
        <f>+Casos_PN_CORR[[#This Row],[19-mar]]-Casos_PN_CORR[[#This Row],[18-mar]]</f>
        <v>0</v>
      </c>
      <c r="P274">
        <f>+Casos_PN_CORR[[#This Row],[20-mar]]-Casos_PN_CORR[[#This Row],[19-mar]]</f>
        <v>0</v>
      </c>
      <c r="Q274">
        <f>+Casos_PN_CORR[[#This Row],[21-mar]]-Casos_PN_CORR[[#This Row],[20-mar]]</f>
        <v>0</v>
      </c>
      <c r="R274">
        <f>+Casos_PN_CORR[[#This Row],[22-mar]]-Casos_PN_CORR[[#This Row],[21-mar]]</f>
        <v>0</v>
      </c>
      <c r="S274">
        <f>+Casos_PN_CORR[[#This Row],[23-mar]]-Casos_PN_CORR[[#This Row],[22-mar]]</f>
        <v>0</v>
      </c>
      <c r="T274">
        <f>+Casos_PN_CORR[[#This Row],[24-mar]]-Casos_PN_CORR[[#This Row],[23-mar]]</f>
        <v>0</v>
      </c>
      <c r="U274">
        <f>+Casos_PN_CORR[[#This Row],[25-mar]]-Casos_PN_CORR[[#This Row],[24-mar]]</f>
        <v>0</v>
      </c>
      <c r="V274">
        <f>+Casos_PN_CORR[[#This Row],[26-mar]]-Casos_PN_CORR[[#This Row],[25-mar]]</f>
        <v>0</v>
      </c>
      <c r="W274">
        <f>+Casos_PN_CORR[[#This Row],[27-mar]]-Casos_PN_CORR[[#This Row],[26-mar]]</f>
        <v>0</v>
      </c>
      <c r="X274">
        <f>+Casos_PN_CORR[[#This Row],[28-mar]]-Casos_PN_CORR[[#This Row],[27-mar]]</f>
        <v>0</v>
      </c>
      <c r="Y274">
        <f>+Casos_PN_CORR[[#This Row],[29-mar]]-Casos_PN_CORR[[#This Row],[28-mar]]</f>
        <v>0</v>
      </c>
      <c r="Z274">
        <f>+Casos_PN_CORR[[#This Row],[30-mar]]-Casos_PN_CORR[[#This Row],[29-mar]]</f>
        <v>0</v>
      </c>
      <c r="AA274">
        <f>+Casos_PN_CORR[[#This Row],[31-mar]]-Casos_PN_CORR[[#This Row],[30-mar]]</f>
        <v>0</v>
      </c>
      <c r="AB274">
        <f>+Casos_PN_CORR[[#This Row],[1-abr]]-Casos_PN_CORR[[#This Row],[31-mar]]</f>
        <v>0</v>
      </c>
      <c r="AC274">
        <f>+Casos_PN_CORR[[#This Row],[2-abr]]-Casos_PN_CORR[[#This Row],[1-abr]]</f>
        <v>0</v>
      </c>
      <c r="AD274">
        <f>+Casos_PN_CORR[[#This Row],[3-abr]]-Casos_PN_CORR[[#This Row],[2-abr]]</f>
        <v>0</v>
      </c>
      <c r="AE274">
        <f>+Casos_PN_CORR[[#This Row],[4-abr]]-Casos_PN_CORR[[#This Row],[3-abr]]</f>
        <v>0</v>
      </c>
      <c r="AF274">
        <f>+Casos_PN_CORR[[#This Row],[5-abr]]-Casos_PN_CORR[[#This Row],[4-abr]]</f>
        <v>0</v>
      </c>
      <c r="AG274">
        <f>+Casos_PN_CORR[[#This Row],[6-abr]]-Casos_PN_CORR[[#This Row],[5-abr]]</f>
        <v>0</v>
      </c>
      <c r="AH274">
        <f>+Casos_PN_CORR[[#This Row],[7-abr]]-Casos_PN_CORR[[#This Row],[6-abr]]</f>
        <v>0</v>
      </c>
      <c r="AI274">
        <f>+Casos_PN_CORR[[#This Row],[8-abr]]-Casos_PN_CORR[[#This Row],[7-abr]]</f>
        <v>0</v>
      </c>
      <c r="AJ274">
        <f>+Casos_PN_CORR[[#This Row],[9-abr]]-Casos_PN_CORR[[#This Row],[8-abr]]</f>
        <v>0</v>
      </c>
      <c r="AK274">
        <f>+Casos_PN_CORR[[#This Row],[10-abr]]-Casos_PN_CORR[[#This Row],[9-abr]]</f>
        <v>0</v>
      </c>
      <c r="AL274">
        <f>+Casos_PN_CORR[[#This Row],[11-abr]]-Casos_PN_CORR[[#This Row],[10-abr]]</f>
        <v>0</v>
      </c>
      <c r="AM274">
        <f>+Casos_PN_CORR[[#This Row],[12-abr]]-Casos_PN_CORR[[#This Row],[11-abr]]</f>
        <v>0</v>
      </c>
      <c r="AN274">
        <f>+Casos_PN_CORR[[#This Row],[13-abr]]-Casos_PN_CORR[[#This Row],[12-abr]]</f>
        <v>0</v>
      </c>
      <c r="AO274">
        <f>+Casos_PN_CORR[[#This Row],[14-abr]]-Casos_PN_CORR[[#This Row],[13-abr]]</f>
        <v>0</v>
      </c>
      <c r="AP274">
        <f>+Casos_PN_CORR[[#This Row],[15-abr]]-Casos_PN_CORR[[#This Row],[14-abr]]</f>
        <v>0</v>
      </c>
      <c r="AQ274">
        <f>+Casos_PN_CORR[[#This Row],[16-abr]]-Casos_PN_CORR[[#This Row],[15-abr]]</f>
        <v>0</v>
      </c>
      <c r="AR274">
        <f>+Casos_PN_CORR[[#This Row],[17-abr]]-Casos_PN_CORR[[#This Row],[16-abr]]</f>
        <v>0</v>
      </c>
      <c r="AS274">
        <f>+Casos_PN_CORR[[#This Row],[18-abr]]-Casos_PN_CORR[[#This Row],[17-abr]]</f>
        <v>0</v>
      </c>
      <c r="AT274">
        <f>+Casos_PN_CORR[[#This Row],[19-abr]]-Casos_PN_CORR[[#This Row],[18-abr]]</f>
        <v>0</v>
      </c>
      <c r="AU274">
        <f>+Casos_PN_CORR[[#This Row],[20-abr]]-Casos_PN_CORR[[#This Row],[19-abr]]</f>
        <v>0</v>
      </c>
      <c r="AV274">
        <f>+Casos_PN_CORR[[#This Row],[21-abr]]-Casos_PN_CORR[[#This Row],[20-abr]]</f>
        <v>0</v>
      </c>
      <c r="AW274">
        <f>+Casos_PN_CORR[[#This Row],[22-abr]]-Casos_PN_CORR[[#This Row],[21-abr]]</f>
        <v>0</v>
      </c>
      <c r="AX274">
        <f>+Casos_PN_CORR[[#This Row],[23-abr]]-Casos_PN_CORR[[#This Row],[22-abr]]</f>
        <v>0</v>
      </c>
      <c r="AY274">
        <f>+Casos_PN_CORR[[#This Row],[24-abr]]-Casos_PN_CORR[[#This Row],[23-abr]]</f>
        <v>0</v>
      </c>
      <c r="AZ274">
        <f>+Casos_PN_CORR[[#This Row],[25-abr]]-Casos_PN_CORR[[#This Row],[24-abr]]</f>
        <v>0</v>
      </c>
      <c r="BA274">
        <f>+Casos_PN_CORR[[#This Row],[26-abr]]-Casos_PN_CORR[[#This Row],[25-abr]]</f>
        <v>0</v>
      </c>
      <c r="BB274">
        <f>+Casos_PN_CORR[[#This Row],[27-abr]]-Casos_PN_CORR[[#This Row],[26-abr]]</f>
        <v>0</v>
      </c>
      <c r="BC274">
        <f>+Casos_PN_CORR[[#This Row],[28-abr]]-Casos_PN_CORR[[#This Row],[27-abr]]</f>
        <v>0</v>
      </c>
      <c r="BD274">
        <f>+Casos_PN_CORR[[#This Row],[29-abr]]-Casos_PN_CORR[[#This Row],[28-abr]]</f>
        <v>0</v>
      </c>
      <c r="BE274">
        <f>+Casos_PN_CORR[[#This Row],[30-abr]]-Casos_PN_CORR[[#This Row],[29-abr]]</f>
        <v>0</v>
      </c>
      <c r="BF274">
        <f>+Casos_PN_CORR[[#This Row],[1-may]]-Casos_PN_CORR[[#This Row],[30-abr]]</f>
        <v>0</v>
      </c>
      <c r="BG274">
        <f>+Casos_PN_CORR[[#This Row],[2-may]]-Casos_PN_CORR[[#This Row],[1-may]]</f>
        <v>0</v>
      </c>
      <c r="BH274">
        <f>+Casos_PN_CORR[[#This Row],[3-may]]-Casos_PN_CORR[[#This Row],[2-may]]</f>
        <v>0</v>
      </c>
      <c r="BI274">
        <f>+Casos_PN_CORR[[#This Row],[4-may]]-Casos_PN_CORR[[#This Row],[3-may]]</f>
        <v>0</v>
      </c>
      <c r="BJ274">
        <f>+Casos_PN_CORR[[#This Row],[5-may]]-Casos_PN_CORR[[#This Row],[4-may]]</f>
        <v>0</v>
      </c>
      <c r="BK274">
        <f>+Casos_PN_CORR[[#This Row],[6-may]]-Casos_PN_CORR[[#This Row],[5-may]]</f>
        <v>0</v>
      </c>
      <c r="BL274">
        <f>+Casos_PN_CORR[[#This Row],[7-may]]-Casos_PN_CORR[[#This Row],[6-may]]</f>
        <v>0</v>
      </c>
      <c r="BM274">
        <f>+Casos_PN_CORR[[#This Row],[8-may]]-Casos_PN_CORR[[#This Row],[7-may]]</f>
        <v>0</v>
      </c>
      <c r="BN274">
        <f>+Casos_PN_CORR[[#This Row],[9-may]]-Casos_PN_CORR[[#This Row],[8-may]]</f>
        <v>0</v>
      </c>
      <c r="BO274">
        <f>+Casos_PN_CORR[[#This Row],[10-may]]-Casos_PN_CORR[[#This Row],[9-may]]</f>
        <v>0</v>
      </c>
      <c r="BP274">
        <f>+Casos_PN_CORR[[#This Row],[11-may]]-Casos_PN_CORR[[#This Row],[10-may]]</f>
        <v>0</v>
      </c>
      <c r="BQ274">
        <f>+Casos_PN_CORR[[#This Row],[12-may]]-Casos_PN_CORR[[#This Row],[11-may]]</f>
        <v>0</v>
      </c>
      <c r="BR274">
        <f>+Casos_PN_CORR[[#This Row],[13-may]]-Casos_PN_CORR[[#This Row],[12-may]]</f>
        <v>0</v>
      </c>
      <c r="BS274">
        <f>+Casos_PN_CORR[[#This Row],[14-may]]-Casos_PN_CORR[[#This Row],[13-may]]</f>
        <v>0</v>
      </c>
      <c r="BT274">
        <f>+Casos_PN_CORR[[#This Row],[15-may]]-Casos_PN_CORR[[#This Row],[14-may]]</f>
        <v>0</v>
      </c>
      <c r="BU274">
        <f>+Casos_PN_CORR[[#This Row],[16-may]]-Casos_PN_CORR[[#This Row],[15-may]]</f>
        <v>0</v>
      </c>
      <c r="BV274">
        <f>+Casos_PN_CORR[[#This Row],[17-may]]-Casos_PN_CORR[[#This Row],[16-may]]</f>
        <v>0</v>
      </c>
      <c r="BW274">
        <f>+Casos_PN_CORR[[#This Row],[18-may]]-Casos_PN_CORR[[#This Row],[17-may]]</f>
        <v>0</v>
      </c>
      <c r="BX274">
        <f>+Casos_PN_CORR[[#This Row],[19-may]]-Casos_PN_CORR[[#This Row],[18-may]]</f>
        <v>0</v>
      </c>
      <c r="BY274">
        <f>+Casos_PN_CORR[[#This Row],[20-may]]-Casos_PN_CORR[[#This Row],[19-may]]</f>
        <v>0</v>
      </c>
      <c r="BZ274">
        <f>+Casos_PN_CORR[[#This Row],[21-may]]-Casos_PN_CORR[[#This Row],[20-may]]</f>
        <v>0</v>
      </c>
      <c r="CA274">
        <f>+Casos_PN_CORR[[#This Row],[22-may]]-Casos_PN_CORR[[#This Row],[21-may]]</f>
        <v>0</v>
      </c>
      <c r="CB274">
        <f>+Casos_PN_CORR[[#This Row],[23-may]]-Casos_PN_CORR[[#This Row],[22-may]]</f>
        <v>0</v>
      </c>
      <c r="CC274">
        <f>+Casos_PN_CORR[[#This Row],[24-may]]-Casos_PN_CORR[[#This Row],[23-may]]</f>
        <v>0</v>
      </c>
      <c r="CD274">
        <f>+Casos_PN_CORR[[#This Row],[25-may]]-Casos_PN_CORR[[#This Row],[24-may]]</f>
        <v>0</v>
      </c>
      <c r="CE274">
        <f>+Casos_PN_CORR[[#This Row],[26-may]]-Casos_PN_CORR[[#This Row],[25-may]]</f>
        <v>0</v>
      </c>
      <c r="CF274">
        <f>+Casos_PN_CORR[[#This Row],[27-may]]-Casos_PN_CORR[[#This Row],[26-may]]</f>
        <v>0</v>
      </c>
      <c r="CG274">
        <f>+Casos_PN_CORR[[#This Row],[28-may]]-Casos_PN_CORR[[#This Row],[27-may]]</f>
        <v>0</v>
      </c>
      <c r="CH274">
        <f>+Casos_PN_CORR[[#This Row],[29-may]]-Casos_PN_CORR[[#This Row],[28-may]]</f>
        <v>0</v>
      </c>
      <c r="CI274">
        <f>+Casos_PN_CORR[[#This Row],[30-may]]-Casos_PN_CORR[[#This Row],[29-may]]</f>
        <v>0</v>
      </c>
      <c r="CJ274">
        <f>+Casos_PN_CORR[[#This Row],[31-may]]-Casos_PN_CORR[[#This Row],[30-may]]</f>
        <v>0</v>
      </c>
      <c r="CK274">
        <f>+Casos_PN_CORR[[#This Row],[1-jun]]-Casos_PN_CORR[[#This Row],[31-may]]</f>
        <v>0</v>
      </c>
      <c r="CL274">
        <f>+Casos_PN_CORR[[#This Row],[2-jun]]-Casos_PN_CORR[[#This Row],[1-jun]]</f>
        <v>0</v>
      </c>
      <c r="CM274">
        <f>+Casos_PN_CORR[[#This Row],[3-jun]]-Casos_PN_CORR[[#This Row],[2-jun]]</f>
        <v>0</v>
      </c>
      <c r="CN274">
        <f>+Casos_PN_CORR[[#This Row],[4-jun]]-Casos_PN_CORR[[#This Row],[3-jun]]</f>
        <v>0</v>
      </c>
      <c r="CO274">
        <f>+Casos_PN_CORR[[#This Row],[5-jun]]-Casos_PN_CORR[[#This Row],[4-jun]]</f>
        <v>0</v>
      </c>
      <c r="CP274">
        <f>+Casos_PN_CORR[[#This Row],[6-jun]]-Casos_PN_CORR[[#This Row],[5-jun]]</f>
        <v>0</v>
      </c>
    </row>
    <row r="275" spans="1:94">
      <c r="A275">
        <v>20404</v>
      </c>
      <c r="B275" s="2" t="s">
        <v>110</v>
      </c>
      <c r="C275" s="2" t="s">
        <v>242</v>
      </c>
      <c r="D275" s="2" t="s">
        <v>427</v>
      </c>
      <c r="E275" s="4">
        <f t="shared" si="4"/>
        <v>0</v>
      </c>
      <c r="F275">
        <f>+Casos_PN_CORR[[#This Row],[10-mar]]</f>
        <v>0</v>
      </c>
      <c r="G275">
        <f>+Casos_PN_CORR[[#This Row],[11-mar]]-Casos_PN_CORR[[#This Row],[10-mar]]</f>
        <v>0</v>
      </c>
      <c r="H275">
        <f>+Casos_PN_CORR[[#This Row],[12-mar]]-Casos_PN_CORR[[#This Row],[11-mar]]</f>
        <v>0</v>
      </c>
      <c r="I275">
        <f>+Casos_PN_CORR[[#This Row],[13-mar]]-Casos_PN_CORR[[#This Row],[12-mar]]</f>
        <v>0</v>
      </c>
      <c r="J275">
        <f>+Casos_PN_CORR[[#This Row],[14-mar]]-Casos_PN_CORR[[#This Row],[13-mar]]</f>
        <v>0</v>
      </c>
      <c r="K275">
        <f>+Casos_PN_CORR[[#This Row],[15-mar]]-Casos_PN_CORR[[#This Row],[14-mar]]</f>
        <v>0</v>
      </c>
      <c r="L275">
        <f>+Casos_PN_CORR[[#This Row],[16-mar]]-Casos_PN_CORR[[#This Row],[15-mar]]</f>
        <v>0</v>
      </c>
      <c r="M275">
        <f>+Casos_PN_CORR[[#This Row],[17-mar]]-Casos_PN_CORR[[#This Row],[16-mar]]</f>
        <v>0</v>
      </c>
      <c r="N275">
        <f>+Casos_PN_CORR[[#This Row],[18-mar]]-Casos_PN_CORR[[#This Row],[17-mar]]</f>
        <v>0</v>
      </c>
      <c r="O275">
        <f>+Casos_PN_CORR[[#This Row],[19-mar]]-Casos_PN_CORR[[#This Row],[18-mar]]</f>
        <v>0</v>
      </c>
      <c r="P275">
        <f>+Casos_PN_CORR[[#This Row],[20-mar]]-Casos_PN_CORR[[#This Row],[19-mar]]</f>
        <v>0</v>
      </c>
      <c r="Q275">
        <f>+Casos_PN_CORR[[#This Row],[21-mar]]-Casos_PN_CORR[[#This Row],[20-mar]]</f>
        <v>0</v>
      </c>
      <c r="R275">
        <f>+Casos_PN_CORR[[#This Row],[22-mar]]-Casos_PN_CORR[[#This Row],[21-mar]]</f>
        <v>0</v>
      </c>
      <c r="S275">
        <f>+Casos_PN_CORR[[#This Row],[23-mar]]-Casos_PN_CORR[[#This Row],[22-mar]]</f>
        <v>0</v>
      </c>
      <c r="T275">
        <f>+Casos_PN_CORR[[#This Row],[24-mar]]-Casos_PN_CORR[[#This Row],[23-mar]]</f>
        <v>0</v>
      </c>
      <c r="U275">
        <f>+Casos_PN_CORR[[#This Row],[25-mar]]-Casos_PN_CORR[[#This Row],[24-mar]]</f>
        <v>0</v>
      </c>
      <c r="V275">
        <f>+Casos_PN_CORR[[#This Row],[26-mar]]-Casos_PN_CORR[[#This Row],[25-mar]]</f>
        <v>0</v>
      </c>
      <c r="W275">
        <f>+Casos_PN_CORR[[#This Row],[27-mar]]-Casos_PN_CORR[[#This Row],[26-mar]]</f>
        <v>0</v>
      </c>
      <c r="X275">
        <f>+Casos_PN_CORR[[#This Row],[28-mar]]-Casos_PN_CORR[[#This Row],[27-mar]]</f>
        <v>0</v>
      </c>
      <c r="Y275">
        <f>+Casos_PN_CORR[[#This Row],[29-mar]]-Casos_PN_CORR[[#This Row],[28-mar]]</f>
        <v>0</v>
      </c>
      <c r="Z275">
        <f>+Casos_PN_CORR[[#This Row],[30-mar]]-Casos_PN_CORR[[#This Row],[29-mar]]</f>
        <v>0</v>
      </c>
      <c r="AA275">
        <f>+Casos_PN_CORR[[#This Row],[31-mar]]-Casos_PN_CORR[[#This Row],[30-mar]]</f>
        <v>0</v>
      </c>
      <c r="AB275">
        <f>+Casos_PN_CORR[[#This Row],[1-abr]]-Casos_PN_CORR[[#This Row],[31-mar]]</f>
        <v>0</v>
      </c>
      <c r="AC275">
        <f>+Casos_PN_CORR[[#This Row],[2-abr]]-Casos_PN_CORR[[#This Row],[1-abr]]</f>
        <v>0</v>
      </c>
      <c r="AD275">
        <f>+Casos_PN_CORR[[#This Row],[3-abr]]-Casos_PN_CORR[[#This Row],[2-abr]]</f>
        <v>0</v>
      </c>
      <c r="AE275">
        <f>+Casos_PN_CORR[[#This Row],[4-abr]]-Casos_PN_CORR[[#This Row],[3-abr]]</f>
        <v>0</v>
      </c>
      <c r="AF275">
        <f>+Casos_PN_CORR[[#This Row],[5-abr]]-Casos_PN_CORR[[#This Row],[4-abr]]</f>
        <v>0</v>
      </c>
      <c r="AG275">
        <f>+Casos_PN_CORR[[#This Row],[6-abr]]-Casos_PN_CORR[[#This Row],[5-abr]]</f>
        <v>0</v>
      </c>
      <c r="AH275">
        <f>+Casos_PN_CORR[[#This Row],[7-abr]]-Casos_PN_CORR[[#This Row],[6-abr]]</f>
        <v>0</v>
      </c>
      <c r="AI275">
        <f>+Casos_PN_CORR[[#This Row],[8-abr]]-Casos_PN_CORR[[#This Row],[7-abr]]</f>
        <v>0</v>
      </c>
      <c r="AJ275">
        <f>+Casos_PN_CORR[[#This Row],[9-abr]]-Casos_PN_CORR[[#This Row],[8-abr]]</f>
        <v>0</v>
      </c>
      <c r="AK275">
        <f>+Casos_PN_CORR[[#This Row],[10-abr]]-Casos_PN_CORR[[#This Row],[9-abr]]</f>
        <v>0</v>
      </c>
      <c r="AL275">
        <f>+Casos_PN_CORR[[#This Row],[11-abr]]-Casos_PN_CORR[[#This Row],[10-abr]]</f>
        <v>0</v>
      </c>
      <c r="AM275">
        <f>+Casos_PN_CORR[[#This Row],[12-abr]]-Casos_PN_CORR[[#This Row],[11-abr]]</f>
        <v>0</v>
      </c>
      <c r="AN275">
        <f>+Casos_PN_CORR[[#This Row],[13-abr]]-Casos_PN_CORR[[#This Row],[12-abr]]</f>
        <v>0</v>
      </c>
      <c r="AO275">
        <f>+Casos_PN_CORR[[#This Row],[14-abr]]-Casos_PN_CORR[[#This Row],[13-abr]]</f>
        <v>0</v>
      </c>
      <c r="AP275">
        <f>+Casos_PN_CORR[[#This Row],[15-abr]]-Casos_PN_CORR[[#This Row],[14-abr]]</f>
        <v>0</v>
      </c>
      <c r="AQ275">
        <f>+Casos_PN_CORR[[#This Row],[16-abr]]-Casos_PN_CORR[[#This Row],[15-abr]]</f>
        <v>0</v>
      </c>
      <c r="AR275">
        <f>+Casos_PN_CORR[[#This Row],[17-abr]]-Casos_PN_CORR[[#This Row],[16-abr]]</f>
        <v>0</v>
      </c>
      <c r="AS275">
        <f>+Casos_PN_CORR[[#This Row],[18-abr]]-Casos_PN_CORR[[#This Row],[17-abr]]</f>
        <v>0</v>
      </c>
      <c r="AT275">
        <f>+Casos_PN_CORR[[#This Row],[19-abr]]-Casos_PN_CORR[[#This Row],[18-abr]]</f>
        <v>0</v>
      </c>
      <c r="AU275">
        <f>+Casos_PN_CORR[[#This Row],[20-abr]]-Casos_PN_CORR[[#This Row],[19-abr]]</f>
        <v>0</v>
      </c>
      <c r="AV275">
        <f>+Casos_PN_CORR[[#This Row],[21-abr]]-Casos_PN_CORR[[#This Row],[20-abr]]</f>
        <v>0</v>
      </c>
      <c r="AW275">
        <f>+Casos_PN_CORR[[#This Row],[22-abr]]-Casos_PN_CORR[[#This Row],[21-abr]]</f>
        <v>0</v>
      </c>
      <c r="AX275">
        <f>+Casos_PN_CORR[[#This Row],[23-abr]]-Casos_PN_CORR[[#This Row],[22-abr]]</f>
        <v>0</v>
      </c>
      <c r="AY275">
        <f>+Casos_PN_CORR[[#This Row],[24-abr]]-Casos_PN_CORR[[#This Row],[23-abr]]</f>
        <v>0</v>
      </c>
      <c r="AZ275">
        <f>+Casos_PN_CORR[[#This Row],[25-abr]]-Casos_PN_CORR[[#This Row],[24-abr]]</f>
        <v>0</v>
      </c>
      <c r="BA275">
        <f>+Casos_PN_CORR[[#This Row],[26-abr]]-Casos_PN_CORR[[#This Row],[25-abr]]</f>
        <v>0</v>
      </c>
      <c r="BB275">
        <f>+Casos_PN_CORR[[#This Row],[27-abr]]-Casos_PN_CORR[[#This Row],[26-abr]]</f>
        <v>0</v>
      </c>
      <c r="BC275">
        <f>+Casos_PN_CORR[[#This Row],[28-abr]]-Casos_PN_CORR[[#This Row],[27-abr]]</f>
        <v>0</v>
      </c>
      <c r="BD275">
        <f>+Casos_PN_CORR[[#This Row],[29-abr]]-Casos_PN_CORR[[#This Row],[28-abr]]</f>
        <v>0</v>
      </c>
      <c r="BE275">
        <f>+Casos_PN_CORR[[#This Row],[30-abr]]-Casos_PN_CORR[[#This Row],[29-abr]]</f>
        <v>0</v>
      </c>
      <c r="BF275">
        <f>+Casos_PN_CORR[[#This Row],[1-may]]-Casos_PN_CORR[[#This Row],[30-abr]]</f>
        <v>0</v>
      </c>
      <c r="BG275">
        <f>+Casos_PN_CORR[[#This Row],[2-may]]-Casos_PN_CORR[[#This Row],[1-may]]</f>
        <v>0</v>
      </c>
      <c r="BH275">
        <f>+Casos_PN_CORR[[#This Row],[3-may]]-Casos_PN_CORR[[#This Row],[2-may]]</f>
        <v>0</v>
      </c>
      <c r="BI275">
        <f>+Casos_PN_CORR[[#This Row],[4-may]]-Casos_PN_CORR[[#This Row],[3-may]]</f>
        <v>0</v>
      </c>
      <c r="BJ275">
        <f>+Casos_PN_CORR[[#This Row],[5-may]]-Casos_PN_CORR[[#This Row],[4-may]]</f>
        <v>0</v>
      </c>
      <c r="BK275">
        <f>+Casos_PN_CORR[[#This Row],[6-may]]-Casos_PN_CORR[[#This Row],[5-may]]</f>
        <v>0</v>
      </c>
      <c r="BL275">
        <f>+Casos_PN_CORR[[#This Row],[7-may]]-Casos_PN_CORR[[#This Row],[6-may]]</f>
        <v>0</v>
      </c>
      <c r="BM275">
        <f>+Casos_PN_CORR[[#This Row],[8-may]]-Casos_PN_CORR[[#This Row],[7-may]]</f>
        <v>0</v>
      </c>
      <c r="BN275">
        <f>+Casos_PN_CORR[[#This Row],[9-may]]-Casos_PN_CORR[[#This Row],[8-may]]</f>
        <v>0</v>
      </c>
      <c r="BO275">
        <f>+Casos_PN_CORR[[#This Row],[10-may]]-Casos_PN_CORR[[#This Row],[9-may]]</f>
        <v>0</v>
      </c>
      <c r="BP275">
        <f>+Casos_PN_CORR[[#This Row],[11-may]]-Casos_PN_CORR[[#This Row],[10-may]]</f>
        <v>0</v>
      </c>
      <c r="BQ275">
        <f>+Casos_PN_CORR[[#This Row],[12-may]]-Casos_PN_CORR[[#This Row],[11-may]]</f>
        <v>0</v>
      </c>
      <c r="BR275">
        <f>+Casos_PN_CORR[[#This Row],[13-may]]-Casos_PN_CORR[[#This Row],[12-may]]</f>
        <v>0</v>
      </c>
      <c r="BS275">
        <f>+Casos_PN_CORR[[#This Row],[14-may]]-Casos_PN_CORR[[#This Row],[13-may]]</f>
        <v>0</v>
      </c>
      <c r="BT275">
        <f>+Casos_PN_CORR[[#This Row],[15-may]]-Casos_PN_CORR[[#This Row],[14-may]]</f>
        <v>0</v>
      </c>
      <c r="BU275">
        <f>+Casos_PN_CORR[[#This Row],[16-may]]-Casos_PN_CORR[[#This Row],[15-may]]</f>
        <v>0</v>
      </c>
      <c r="BV275">
        <f>+Casos_PN_CORR[[#This Row],[17-may]]-Casos_PN_CORR[[#This Row],[16-may]]</f>
        <v>0</v>
      </c>
      <c r="BW275">
        <f>+Casos_PN_CORR[[#This Row],[18-may]]-Casos_PN_CORR[[#This Row],[17-may]]</f>
        <v>0</v>
      </c>
      <c r="BX275">
        <f>+Casos_PN_CORR[[#This Row],[19-may]]-Casos_PN_CORR[[#This Row],[18-may]]</f>
        <v>0</v>
      </c>
      <c r="BY275">
        <f>+Casos_PN_CORR[[#This Row],[20-may]]-Casos_PN_CORR[[#This Row],[19-may]]</f>
        <v>0</v>
      </c>
      <c r="BZ275">
        <f>+Casos_PN_CORR[[#This Row],[21-may]]-Casos_PN_CORR[[#This Row],[20-may]]</f>
        <v>0</v>
      </c>
      <c r="CA275">
        <f>+Casos_PN_CORR[[#This Row],[22-may]]-Casos_PN_CORR[[#This Row],[21-may]]</f>
        <v>0</v>
      </c>
      <c r="CB275">
        <f>+Casos_PN_CORR[[#This Row],[23-may]]-Casos_PN_CORR[[#This Row],[22-may]]</f>
        <v>0</v>
      </c>
      <c r="CC275">
        <f>+Casos_PN_CORR[[#This Row],[24-may]]-Casos_PN_CORR[[#This Row],[23-may]]</f>
        <v>0</v>
      </c>
      <c r="CD275">
        <f>+Casos_PN_CORR[[#This Row],[25-may]]-Casos_PN_CORR[[#This Row],[24-may]]</f>
        <v>0</v>
      </c>
      <c r="CE275">
        <f>+Casos_PN_CORR[[#This Row],[26-may]]-Casos_PN_CORR[[#This Row],[25-may]]</f>
        <v>0</v>
      </c>
      <c r="CF275">
        <f>+Casos_PN_CORR[[#This Row],[27-may]]-Casos_PN_CORR[[#This Row],[26-may]]</f>
        <v>0</v>
      </c>
      <c r="CG275">
        <f>+Casos_PN_CORR[[#This Row],[28-may]]-Casos_PN_CORR[[#This Row],[27-may]]</f>
        <v>0</v>
      </c>
      <c r="CH275">
        <f>+Casos_PN_CORR[[#This Row],[29-may]]-Casos_PN_CORR[[#This Row],[28-may]]</f>
        <v>0</v>
      </c>
      <c r="CI275">
        <f>+Casos_PN_CORR[[#This Row],[30-may]]-Casos_PN_CORR[[#This Row],[29-may]]</f>
        <v>0</v>
      </c>
      <c r="CJ275">
        <f>+Casos_PN_CORR[[#This Row],[31-may]]-Casos_PN_CORR[[#This Row],[30-may]]</f>
        <v>0</v>
      </c>
      <c r="CK275">
        <f>+Casos_PN_CORR[[#This Row],[1-jun]]-Casos_PN_CORR[[#This Row],[31-may]]</f>
        <v>0</v>
      </c>
      <c r="CL275">
        <f>+Casos_PN_CORR[[#This Row],[2-jun]]-Casos_PN_CORR[[#This Row],[1-jun]]</f>
        <v>0</v>
      </c>
      <c r="CM275">
        <f>+Casos_PN_CORR[[#This Row],[3-jun]]-Casos_PN_CORR[[#This Row],[2-jun]]</f>
        <v>0</v>
      </c>
      <c r="CN275">
        <f>+Casos_PN_CORR[[#This Row],[4-jun]]-Casos_PN_CORR[[#This Row],[3-jun]]</f>
        <v>0</v>
      </c>
      <c r="CO275">
        <f>+Casos_PN_CORR[[#This Row],[5-jun]]-Casos_PN_CORR[[#This Row],[4-jun]]</f>
        <v>0</v>
      </c>
      <c r="CP275">
        <f>+Casos_PN_CORR[[#This Row],[6-jun]]-Casos_PN_CORR[[#This Row],[5-jun]]</f>
        <v>0</v>
      </c>
    </row>
    <row r="276" spans="1:94">
      <c r="A276">
        <v>120803</v>
      </c>
      <c r="B276" s="2" t="s">
        <v>104</v>
      </c>
      <c r="C276" s="2" t="s">
        <v>209</v>
      </c>
      <c r="D276" s="2" t="s">
        <v>428</v>
      </c>
      <c r="E276" s="4">
        <f t="shared" si="4"/>
        <v>0</v>
      </c>
      <c r="F276">
        <f>+Casos_PN_CORR[[#This Row],[10-mar]]</f>
        <v>0</v>
      </c>
      <c r="G276">
        <f>+Casos_PN_CORR[[#This Row],[11-mar]]-Casos_PN_CORR[[#This Row],[10-mar]]</f>
        <v>0</v>
      </c>
      <c r="H276">
        <f>+Casos_PN_CORR[[#This Row],[12-mar]]-Casos_PN_CORR[[#This Row],[11-mar]]</f>
        <v>0</v>
      </c>
      <c r="I276">
        <f>+Casos_PN_CORR[[#This Row],[13-mar]]-Casos_PN_CORR[[#This Row],[12-mar]]</f>
        <v>0</v>
      </c>
      <c r="J276">
        <f>+Casos_PN_CORR[[#This Row],[14-mar]]-Casos_PN_CORR[[#This Row],[13-mar]]</f>
        <v>0</v>
      </c>
      <c r="K276">
        <f>+Casos_PN_CORR[[#This Row],[15-mar]]-Casos_PN_CORR[[#This Row],[14-mar]]</f>
        <v>0</v>
      </c>
      <c r="L276">
        <f>+Casos_PN_CORR[[#This Row],[16-mar]]-Casos_PN_CORR[[#This Row],[15-mar]]</f>
        <v>0</v>
      </c>
      <c r="M276">
        <f>+Casos_PN_CORR[[#This Row],[17-mar]]-Casos_PN_CORR[[#This Row],[16-mar]]</f>
        <v>0</v>
      </c>
      <c r="N276">
        <f>+Casos_PN_CORR[[#This Row],[18-mar]]-Casos_PN_CORR[[#This Row],[17-mar]]</f>
        <v>0</v>
      </c>
      <c r="O276">
        <f>+Casos_PN_CORR[[#This Row],[19-mar]]-Casos_PN_CORR[[#This Row],[18-mar]]</f>
        <v>0</v>
      </c>
      <c r="P276">
        <f>+Casos_PN_CORR[[#This Row],[20-mar]]-Casos_PN_CORR[[#This Row],[19-mar]]</f>
        <v>0</v>
      </c>
      <c r="Q276">
        <f>+Casos_PN_CORR[[#This Row],[21-mar]]-Casos_PN_CORR[[#This Row],[20-mar]]</f>
        <v>0</v>
      </c>
      <c r="R276">
        <f>+Casos_PN_CORR[[#This Row],[22-mar]]-Casos_PN_CORR[[#This Row],[21-mar]]</f>
        <v>0</v>
      </c>
      <c r="S276">
        <f>+Casos_PN_CORR[[#This Row],[23-mar]]-Casos_PN_CORR[[#This Row],[22-mar]]</f>
        <v>0</v>
      </c>
      <c r="T276">
        <f>+Casos_PN_CORR[[#This Row],[24-mar]]-Casos_PN_CORR[[#This Row],[23-mar]]</f>
        <v>0</v>
      </c>
      <c r="U276">
        <f>+Casos_PN_CORR[[#This Row],[25-mar]]-Casos_PN_CORR[[#This Row],[24-mar]]</f>
        <v>0</v>
      </c>
      <c r="V276">
        <f>+Casos_PN_CORR[[#This Row],[26-mar]]-Casos_PN_CORR[[#This Row],[25-mar]]</f>
        <v>0</v>
      </c>
      <c r="W276">
        <f>+Casos_PN_CORR[[#This Row],[27-mar]]-Casos_PN_CORR[[#This Row],[26-mar]]</f>
        <v>0</v>
      </c>
      <c r="X276">
        <f>+Casos_PN_CORR[[#This Row],[28-mar]]-Casos_PN_CORR[[#This Row],[27-mar]]</f>
        <v>0</v>
      </c>
      <c r="Y276">
        <f>+Casos_PN_CORR[[#This Row],[29-mar]]-Casos_PN_CORR[[#This Row],[28-mar]]</f>
        <v>0</v>
      </c>
      <c r="Z276">
        <f>+Casos_PN_CORR[[#This Row],[30-mar]]-Casos_PN_CORR[[#This Row],[29-mar]]</f>
        <v>0</v>
      </c>
      <c r="AA276">
        <f>+Casos_PN_CORR[[#This Row],[31-mar]]-Casos_PN_CORR[[#This Row],[30-mar]]</f>
        <v>0</v>
      </c>
      <c r="AB276">
        <f>+Casos_PN_CORR[[#This Row],[1-abr]]-Casos_PN_CORR[[#This Row],[31-mar]]</f>
        <v>0</v>
      </c>
      <c r="AC276">
        <f>+Casos_PN_CORR[[#This Row],[2-abr]]-Casos_PN_CORR[[#This Row],[1-abr]]</f>
        <v>0</v>
      </c>
      <c r="AD276">
        <f>+Casos_PN_CORR[[#This Row],[3-abr]]-Casos_PN_CORR[[#This Row],[2-abr]]</f>
        <v>0</v>
      </c>
      <c r="AE276">
        <f>+Casos_PN_CORR[[#This Row],[4-abr]]-Casos_PN_CORR[[#This Row],[3-abr]]</f>
        <v>0</v>
      </c>
      <c r="AF276">
        <f>+Casos_PN_CORR[[#This Row],[5-abr]]-Casos_PN_CORR[[#This Row],[4-abr]]</f>
        <v>0</v>
      </c>
      <c r="AG276">
        <f>+Casos_PN_CORR[[#This Row],[6-abr]]-Casos_PN_CORR[[#This Row],[5-abr]]</f>
        <v>0</v>
      </c>
      <c r="AH276">
        <f>+Casos_PN_CORR[[#This Row],[7-abr]]-Casos_PN_CORR[[#This Row],[6-abr]]</f>
        <v>0</v>
      </c>
      <c r="AI276">
        <f>+Casos_PN_CORR[[#This Row],[8-abr]]-Casos_PN_CORR[[#This Row],[7-abr]]</f>
        <v>0</v>
      </c>
      <c r="AJ276">
        <f>+Casos_PN_CORR[[#This Row],[9-abr]]-Casos_PN_CORR[[#This Row],[8-abr]]</f>
        <v>0</v>
      </c>
      <c r="AK276">
        <f>+Casos_PN_CORR[[#This Row],[10-abr]]-Casos_PN_CORR[[#This Row],[9-abr]]</f>
        <v>0</v>
      </c>
      <c r="AL276">
        <f>+Casos_PN_CORR[[#This Row],[11-abr]]-Casos_PN_CORR[[#This Row],[10-abr]]</f>
        <v>0</v>
      </c>
      <c r="AM276">
        <f>+Casos_PN_CORR[[#This Row],[12-abr]]-Casos_PN_CORR[[#This Row],[11-abr]]</f>
        <v>0</v>
      </c>
      <c r="AN276">
        <f>+Casos_PN_CORR[[#This Row],[13-abr]]-Casos_PN_CORR[[#This Row],[12-abr]]</f>
        <v>0</v>
      </c>
      <c r="AO276">
        <f>+Casos_PN_CORR[[#This Row],[14-abr]]-Casos_PN_CORR[[#This Row],[13-abr]]</f>
        <v>0</v>
      </c>
      <c r="AP276">
        <f>+Casos_PN_CORR[[#This Row],[15-abr]]-Casos_PN_CORR[[#This Row],[14-abr]]</f>
        <v>0</v>
      </c>
      <c r="AQ276">
        <f>+Casos_PN_CORR[[#This Row],[16-abr]]-Casos_PN_CORR[[#This Row],[15-abr]]</f>
        <v>0</v>
      </c>
      <c r="AR276">
        <f>+Casos_PN_CORR[[#This Row],[17-abr]]-Casos_PN_CORR[[#This Row],[16-abr]]</f>
        <v>0</v>
      </c>
      <c r="AS276">
        <f>+Casos_PN_CORR[[#This Row],[18-abr]]-Casos_PN_CORR[[#This Row],[17-abr]]</f>
        <v>0</v>
      </c>
      <c r="AT276">
        <f>+Casos_PN_CORR[[#This Row],[19-abr]]-Casos_PN_CORR[[#This Row],[18-abr]]</f>
        <v>0</v>
      </c>
      <c r="AU276">
        <f>+Casos_PN_CORR[[#This Row],[20-abr]]-Casos_PN_CORR[[#This Row],[19-abr]]</f>
        <v>0</v>
      </c>
      <c r="AV276">
        <f>+Casos_PN_CORR[[#This Row],[21-abr]]-Casos_PN_CORR[[#This Row],[20-abr]]</f>
        <v>0</v>
      </c>
      <c r="AW276">
        <f>+Casos_PN_CORR[[#This Row],[22-abr]]-Casos_PN_CORR[[#This Row],[21-abr]]</f>
        <v>0</v>
      </c>
      <c r="AX276">
        <f>+Casos_PN_CORR[[#This Row],[23-abr]]-Casos_PN_CORR[[#This Row],[22-abr]]</f>
        <v>0</v>
      </c>
      <c r="AY276">
        <f>+Casos_PN_CORR[[#This Row],[24-abr]]-Casos_PN_CORR[[#This Row],[23-abr]]</f>
        <v>0</v>
      </c>
      <c r="AZ276">
        <f>+Casos_PN_CORR[[#This Row],[25-abr]]-Casos_PN_CORR[[#This Row],[24-abr]]</f>
        <v>0</v>
      </c>
      <c r="BA276">
        <f>+Casos_PN_CORR[[#This Row],[26-abr]]-Casos_PN_CORR[[#This Row],[25-abr]]</f>
        <v>0</v>
      </c>
      <c r="BB276">
        <f>+Casos_PN_CORR[[#This Row],[27-abr]]-Casos_PN_CORR[[#This Row],[26-abr]]</f>
        <v>0</v>
      </c>
      <c r="BC276">
        <f>+Casos_PN_CORR[[#This Row],[28-abr]]-Casos_PN_CORR[[#This Row],[27-abr]]</f>
        <v>0</v>
      </c>
      <c r="BD276">
        <f>+Casos_PN_CORR[[#This Row],[29-abr]]-Casos_PN_CORR[[#This Row],[28-abr]]</f>
        <v>0</v>
      </c>
      <c r="BE276">
        <f>+Casos_PN_CORR[[#This Row],[30-abr]]-Casos_PN_CORR[[#This Row],[29-abr]]</f>
        <v>0</v>
      </c>
      <c r="BF276">
        <f>+Casos_PN_CORR[[#This Row],[1-may]]-Casos_PN_CORR[[#This Row],[30-abr]]</f>
        <v>0</v>
      </c>
      <c r="BG276">
        <f>+Casos_PN_CORR[[#This Row],[2-may]]-Casos_PN_CORR[[#This Row],[1-may]]</f>
        <v>0</v>
      </c>
      <c r="BH276">
        <f>+Casos_PN_CORR[[#This Row],[3-may]]-Casos_PN_CORR[[#This Row],[2-may]]</f>
        <v>0</v>
      </c>
      <c r="BI276">
        <f>+Casos_PN_CORR[[#This Row],[4-may]]-Casos_PN_CORR[[#This Row],[3-may]]</f>
        <v>0</v>
      </c>
      <c r="BJ276">
        <f>+Casos_PN_CORR[[#This Row],[5-may]]-Casos_PN_CORR[[#This Row],[4-may]]</f>
        <v>0</v>
      </c>
      <c r="BK276">
        <f>+Casos_PN_CORR[[#This Row],[6-may]]-Casos_PN_CORR[[#This Row],[5-may]]</f>
        <v>0</v>
      </c>
      <c r="BL276">
        <f>+Casos_PN_CORR[[#This Row],[7-may]]-Casos_PN_CORR[[#This Row],[6-may]]</f>
        <v>0</v>
      </c>
      <c r="BM276">
        <f>+Casos_PN_CORR[[#This Row],[8-may]]-Casos_PN_CORR[[#This Row],[7-may]]</f>
        <v>0</v>
      </c>
      <c r="BN276">
        <f>+Casos_PN_CORR[[#This Row],[9-may]]-Casos_PN_CORR[[#This Row],[8-may]]</f>
        <v>0</v>
      </c>
      <c r="BO276">
        <f>+Casos_PN_CORR[[#This Row],[10-may]]-Casos_PN_CORR[[#This Row],[9-may]]</f>
        <v>0</v>
      </c>
      <c r="BP276">
        <f>+Casos_PN_CORR[[#This Row],[11-may]]-Casos_PN_CORR[[#This Row],[10-may]]</f>
        <v>0</v>
      </c>
      <c r="BQ276">
        <f>+Casos_PN_CORR[[#This Row],[12-may]]-Casos_PN_CORR[[#This Row],[11-may]]</f>
        <v>0</v>
      </c>
      <c r="BR276">
        <f>+Casos_PN_CORR[[#This Row],[13-may]]-Casos_PN_CORR[[#This Row],[12-may]]</f>
        <v>0</v>
      </c>
      <c r="BS276">
        <f>+Casos_PN_CORR[[#This Row],[14-may]]-Casos_PN_CORR[[#This Row],[13-may]]</f>
        <v>0</v>
      </c>
      <c r="BT276">
        <f>+Casos_PN_CORR[[#This Row],[15-may]]-Casos_PN_CORR[[#This Row],[14-may]]</f>
        <v>0</v>
      </c>
      <c r="BU276">
        <f>+Casos_PN_CORR[[#This Row],[16-may]]-Casos_PN_CORR[[#This Row],[15-may]]</f>
        <v>0</v>
      </c>
      <c r="BV276">
        <f>+Casos_PN_CORR[[#This Row],[17-may]]-Casos_PN_CORR[[#This Row],[16-may]]</f>
        <v>0</v>
      </c>
      <c r="BW276">
        <f>+Casos_PN_CORR[[#This Row],[18-may]]-Casos_PN_CORR[[#This Row],[17-may]]</f>
        <v>0</v>
      </c>
      <c r="BX276">
        <f>+Casos_PN_CORR[[#This Row],[19-may]]-Casos_PN_CORR[[#This Row],[18-may]]</f>
        <v>0</v>
      </c>
      <c r="BY276">
        <f>+Casos_PN_CORR[[#This Row],[20-may]]-Casos_PN_CORR[[#This Row],[19-may]]</f>
        <v>0</v>
      </c>
      <c r="BZ276">
        <f>+Casos_PN_CORR[[#This Row],[21-may]]-Casos_PN_CORR[[#This Row],[20-may]]</f>
        <v>0</v>
      </c>
      <c r="CA276">
        <f>+Casos_PN_CORR[[#This Row],[22-may]]-Casos_PN_CORR[[#This Row],[21-may]]</f>
        <v>0</v>
      </c>
      <c r="CB276">
        <f>+Casos_PN_CORR[[#This Row],[23-may]]-Casos_PN_CORR[[#This Row],[22-may]]</f>
        <v>0</v>
      </c>
      <c r="CC276">
        <f>+Casos_PN_CORR[[#This Row],[24-may]]-Casos_PN_CORR[[#This Row],[23-may]]</f>
        <v>0</v>
      </c>
      <c r="CD276">
        <f>+Casos_PN_CORR[[#This Row],[25-may]]-Casos_PN_CORR[[#This Row],[24-may]]</f>
        <v>0</v>
      </c>
      <c r="CE276">
        <f>+Casos_PN_CORR[[#This Row],[26-may]]-Casos_PN_CORR[[#This Row],[25-may]]</f>
        <v>0</v>
      </c>
      <c r="CF276">
        <f>+Casos_PN_CORR[[#This Row],[27-may]]-Casos_PN_CORR[[#This Row],[26-may]]</f>
        <v>0</v>
      </c>
      <c r="CG276">
        <f>+Casos_PN_CORR[[#This Row],[28-may]]-Casos_PN_CORR[[#This Row],[27-may]]</f>
        <v>0</v>
      </c>
      <c r="CH276">
        <f>+Casos_PN_CORR[[#This Row],[29-may]]-Casos_PN_CORR[[#This Row],[28-may]]</f>
        <v>0</v>
      </c>
      <c r="CI276">
        <f>+Casos_PN_CORR[[#This Row],[30-may]]-Casos_PN_CORR[[#This Row],[29-may]]</f>
        <v>0</v>
      </c>
      <c r="CJ276">
        <f>+Casos_PN_CORR[[#This Row],[31-may]]-Casos_PN_CORR[[#This Row],[30-may]]</f>
        <v>0</v>
      </c>
      <c r="CK276">
        <f>+Casos_PN_CORR[[#This Row],[1-jun]]-Casos_PN_CORR[[#This Row],[31-may]]</f>
        <v>0</v>
      </c>
      <c r="CL276">
        <f>+Casos_PN_CORR[[#This Row],[2-jun]]-Casos_PN_CORR[[#This Row],[1-jun]]</f>
        <v>0</v>
      </c>
      <c r="CM276">
        <f>+Casos_PN_CORR[[#This Row],[3-jun]]-Casos_PN_CORR[[#This Row],[2-jun]]</f>
        <v>0</v>
      </c>
      <c r="CN276">
        <f>+Casos_PN_CORR[[#This Row],[4-jun]]-Casos_PN_CORR[[#This Row],[3-jun]]</f>
        <v>0</v>
      </c>
      <c r="CO276">
        <f>+Casos_PN_CORR[[#This Row],[5-jun]]-Casos_PN_CORR[[#This Row],[4-jun]]</f>
        <v>0</v>
      </c>
      <c r="CP276">
        <f>+Casos_PN_CORR[[#This Row],[6-jun]]-Casos_PN_CORR[[#This Row],[5-jun]]</f>
        <v>0</v>
      </c>
    </row>
    <row r="277" spans="1:94">
      <c r="A277">
        <v>120604</v>
      </c>
      <c r="B277" s="2" t="s">
        <v>104</v>
      </c>
      <c r="C277" s="2" t="s">
        <v>187</v>
      </c>
      <c r="D277" s="2" t="s">
        <v>429</v>
      </c>
      <c r="E277" s="4">
        <f t="shared" si="4"/>
        <v>0</v>
      </c>
      <c r="F277">
        <f>+Casos_PN_CORR[[#This Row],[10-mar]]</f>
        <v>0</v>
      </c>
      <c r="G277">
        <f>+Casos_PN_CORR[[#This Row],[11-mar]]-Casos_PN_CORR[[#This Row],[10-mar]]</f>
        <v>0</v>
      </c>
      <c r="H277">
        <f>+Casos_PN_CORR[[#This Row],[12-mar]]-Casos_PN_CORR[[#This Row],[11-mar]]</f>
        <v>0</v>
      </c>
      <c r="I277">
        <f>+Casos_PN_CORR[[#This Row],[13-mar]]-Casos_PN_CORR[[#This Row],[12-mar]]</f>
        <v>0</v>
      </c>
      <c r="J277">
        <f>+Casos_PN_CORR[[#This Row],[14-mar]]-Casos_PN_CORR[[#This Row],[13-mar]]</f>
        <v>0</v>
      </c>
      <c r="K277">
        <f>+Casos_PN_CORR[[#This Row],[15-mar]]-Casos_PN_CORR[[#This Row],[14-mar]]</f>
        <v>0</v>
      </c>
      <c r="L277">
        <f>+Casos_PN_CORR[[#This Row],[16-mar]]-Casos_PN_CORR[[#This Row],[15-mar]]</f>
        <v>0</v>
      </c>
      <c r="M277">
        <f>+Casos_PN_CORR[[#This Row],[17-mar]]-Casos_PN_CORR[[#This Row],[16-mar]]</f>
        <v>0</v>
      </c>
      <c r="N277">
        <f>+Casos_PN_CORR[[#This Row],[18-mar]]-Casos_PN_CORR[[#This Row],[17-mar]]</f>
        <v>0</v>
      </c>
      <c r="O277">
        <f>+Casos_PN_CORR[[#This Row],[19-mar]]-Casos_PN_CORR[[#This Row],[18-mar]]</f>
        <v>0</v>
      </c>
      <c r="P277">
        <f>+Casos_PN_CORR[[#This Row],[20-mar]]-Casos_PN_CORR[[#This Row],[19-mar]]</f>
        <v>0</v>
      </c>
      <c r="Q277">
        <f>+Casos_PN_CORR[[#This Row],[21-mar]]-Casos_PN_CORR[[#This Row],[20-mar]]</f>
        <v>0</v>
      </c>
      <c r="R277">
        <f>+Casos_PN_CORR[[#This Row],[22-mar]]-Casos_PN_CORR[[#This Row],[21-mar]]</f>
        <v>0</v>
      </c>
      <c r="S277">
        <f>+Casos_PN_CORR[[#This Row],[23-mar]]-Casos_PN_CORR[[#This Row],[22-mar]]</f>
        <v>0</v>
      </c>
      <c r="T277">
        <f>+Casos_PN_CORR[[#This Row],[24-mar]]-Casos_PN_CORR[[#This Row],[23-mar]]</f>
        <v>0</v>
      </c>
      <c r="U277">
        <f>+Casos_PN_CORR[[#This Row],[25-mar]]-Casos_PN_CORR[[#This Row],[24-mar]]</f>
        <v>0</v>
      </c>
      <c r="V277">
        <f>+Casos_PN_CORR[[#This Row],[26-mar]]-Casos_PN_CORR[[#This Row],[25-mar]]</f>
        <v>0</v>
      </c>
      <c r="W277">
        <f>+Casos_PN_CORR[[#This Row],[27-mar]]-Casos_PN_CORR[[#This Row],[26-mar]]</f>
        <v>0</v>
      </c>
      <c r="X277">
        <f>+Casos_PN_CORR[[#This Row],[28-mar]]-Casos_PN_CORR[[#This Row],[27-mar]]</f>
        <v>0</v>
      </c>
      <c r="Y277">
        <f>+Casos_PN_CORR[[#This Row],[29-mar]]-Casos_PN_CORR[[#This Row],[28-mar]]</f>
        <v>0</v>
      </c>
      <c r="Z277">
        <f>+Casos_PN_CORR[[#This Row],[30-mar]]-Casos_PN_CORR[[#This Row],[29-mar]]</f>
        <v>0</v>
      </c>
      <c r="AA277">
        <f>+Casos_PN_CORR[[#This Row],[31-mar]]-Casos_PN_CORR[[#This Row],[30-mar]]</f>
        <v>0</v>
      </c>
      <c r="AB277">
        <f>+Casos_PN_CORR[[#This Row],[1-abr]]-Casos_PN_CORR[[#This Row],[31-mar]]</f>
        <v>0</v>
      </c>
      <c r="AC277">
        <f>+Casos_PN_CORR[[#This Row],[2-abr]]-Casos_PN_CORR[[#This Row],[1-abr]]</f>
        <v>0</v>
      </c>
      <c r="AD277">
        <f>+Casos_PN_CORR[[#This Row],[3-abr]]-Casos_PN_CORR[[#This Row],[2-abr]]</f>
        <v>0</v>
      </c>
      <c r="AE277">
        <f>+Casos_PN_CORR[[#This Row],[4-abr]]-Casos_PN_CORR[[#This Row],[3-abr]]</f>
        <v>0</v>
      </c>
      <c r="AF277">
        <f>+Casos_PN_CORR[[#This Row],[5-abr]]-Casos_PN_CORR[[#This Row],[4-abr]]</f>
        <v>0</v>
      </c>
      <c r="AG277">
        <f>+Casos_PN_CORR[[#This Row],[6-abr]]-Casos_PN_CORR[[#This Row],[5-abr]]</f>
        <v>0</v>
      </c>
      <c r="AH277">
        <f>+Casos_PN_CORR[[#This Row],[7-abr]]-Casos_PN_CORR[[#This Row],[6-abr]]</f>
        <v>0</v>
      </c>
      <c r="AI277">
        <f>+Casos_PN_CORR[[#This Row],[8-abr]]-Casos_PN_CORR[[#This Row],[7-abr]]</f>
        <v>0</v>
      </c>
      <c r="AJ277">
        <f>+Casos_PN_CORR[[#This Row],[9-abr]]-Casos_PN_CORR[[#This Row],[8-abr]]</f>
        <v>0</v>
      </c>
      <c r="AK277">
        <f>+Casos_PN_CORR[[#This Row],[10-abr]]-Casos_PN_CORR[[#This Row],[9-abr]]</f>
        <v>0</v>
      </c>
      <c r="AL277">
        <f>+Casos_PN_CORR[[#This Row],[11-abr]]-Casos_PN_CORR[[#This Row],[10-abr]]</f>
        <v>0</v>
      </c>
      <c r="AM277">
        <f>+Casos_PN_CORR[[#This Row],[12-abr]]-Casos_PN_CORR[[#This Row],[11-abr]]</f>
        <v>0</v>
      </c>
      <c r="AN277">
        <f>+Casos_PN_CORR[[#This Row],[13-abr]]-Casos_PN_CORR[[#This Row],[12-abr]]</f>
        <v>0</v>
      </c>
      <c r="AO277">
        <f>+Casos_PN_CORR[[#This Row],[14-abr]]-Casos_PN_CORR[[#This Row],[13-abr]]</f>
        <v>0</v>
      </c>
      <c r="AP277">
        <f>+Casos_PN_CORR[[#This Row],[15-abr]]-Casos_PN_CORR[[#This Row],[14-abr]]</f>
        <v>0</v>
      </c>
      <c r="AQ277">
        <f>+Casos_PN_CORR[[#This Row],[16-abr]]-Casos_PN_CORR[[#This Row],[15-abr]]</f>
        <v>0</v>
      </c>
      <c r="AR277">
        <f>+Casos_PN_CORR[[#This Row],[17-abr]]-Casos_PN_CORR[[#This Row],[16-abr]]</f>
        <v>0</v>
      </c>
      <c r="AS277">
        <f>+Casos_PN_CORR[[#This Row],[18-abr]]-Casos_PN_CORR[[#This Row],[17-abr]]</f>
        <v>0</v>
      </c>
      <c r="AT277">
        <f>+Casos_PN_CORR[[#This Row],[19-abr]]-Casos_PN_CORR[[#This Row],[18-abr]]</f>
        <v>0</v>
      </c>
      <c r="AU277">
        <f>+Casos_PN_CORR[[#This Row],[20-abr]]-Casos_PN_CORR[[#This Row],[19-abr]]</f>
        <v>0</v>
      </c>
      <c r="AV277">
        <f>+Casos_PN_CORR[[#This Row],[21-abr]]-Casos_PN_CORR[[#This Row],[20-abr]]</f>
        <v>0</v>
      </c>
      <c r="AW277">
        <f>+Casos_PN_CORR[[#This Row],[22-abr]]-Casos_PN_CORR[[#This Row],[21-abr]]</f>
        <v>0</v>
      </c>
      <c r="AX277">
        <f>+Casos_PN_CORR[[#This Row],[23-abr]]-Casos_PN_CORR[[#This Row],[22-abr]]</f>
        <v>0</v>
      </c>
      <c r="AY277">
        <f>+Casos_PN_CORR[[#This Row],[24-abr]]-Casos_PN_CORR[[#This Row],[23-abr]]</f>
        <v>0</v>
      </c>
      <c r="AZ277">
        <f>+Casos_PN_CORR[[#This Row],[25-abr]]-Casos_PN_CORR[[#This Row],[24-abr]]</f>
        <v>0</v>
      </c>
      <c r="BA277">
        <f>+Casos_PN_CORR[[#This Row],[26-abr]]-Casos_PN_CORR[[#This Row],[25-abr]]</f>
        <v>0</v>
      </c>
      <c r="BB277">
        <f>+Casos_PN_CORR[[#This Row],[27-abr]]-Casos_PN_CORR[[#This Row],[26-abr]]</f>
        <v>0</v>
      </c>
      <c r="BC277">
        <f>+Casos_PN_CORR[[#This Row],[28-abr]]-Casos_PN_CORR[[#This Row],[27-abr]]</f>
        <v>0</v>
      </c>
      <c r="BD277">
        <f>+Casos_PN_CORR[[#This Row],[29-abr]]-Casos_PN_CORR[[#This Row],[28-abr]]</f>
        <v>0</v>
      </c>
      <c r="BE277">
        <f>+Casos_PN_CORR[[#This Row],[30-abr]]-Casos_PN_CORR[[#This Row],[29-abr]]</f>
        <v>0</v>
      </c>
      <c r="BF277">
        <f>+Casos_PN_CORR[[#This Row],[1-may]]-Casos_PN_CORR[[#This Row],[30-abr]]</f>
        <v>0</v>
      </c>
      <c r="BG277">
        <f>+Casos_PN_CORR[[#This Row],[2-may]]-Casos_PN_CORR[[#This Row],[1-may]]</f>
        <v>0</v>
      </c>
      <c r="BH277">
        <f>+Casos_PN_CORR[[#This Row],[3-may]]-Casos_PN_CORR[[#This Row],[2-may]]</f>
        <v>0</v>
      </c>
      <c r="BI277">
        <f>+Casos_PN_CORR[[#This Row],[4-may]]-Casos_PN_CORR[[#This Row],[3-may]]</f>
        <v>0</v>
      </c>
      <c r="BJ277">
        <f>+Casos_PN_CORR[[#This Row],[5-may]]-Casos_PN_CORR[[#This Row],[4-may]]</f>
        <v>0</v>
      </c>
      <c r="BK277">
        <f>+Casos_PN_CORR[[#This Row],[6-may]]-Casos_PN_CORR[[#This Row],[5-may]]</f>
        <v>0</v>
      </c>
      <c r="BL277">
        <f>+Casos_PN_CORR[[#This Row],[7-may]]-Casos_PN_CORR[[#This Row],[6-may]]</f>
        <v>0</v>
      </c>
      <c r="BM277">
        <f>+Casos_PN_CORR[[#This Row],[8-may]]-Casos_PN_CORR[[#This Row],[7-may]]</f>
        <v>0</v>
      </c>
      <c r="BN277">
        <f>+Casos_PN_CORR[[#This Row],[9-may]]-Casos_PN_CORR[[#This Row],[8-may]]</f>
        <v>0</v>
      </c>
      <c r="BO277">
        <f>+Casos_PN_CORR[[#This Row],[10-may]]-Casos_PN_CORR[[#This Row],[9-may]]</f>
        <v>0</v>
      </c>
      <c r="BP277">
        <f>+Casos_PN_CORR[[#This Row],[11-may]]-Casos_PN_CORR[[#This Row],[10-may]]</f>
        <v>0</v>
      </c>
      <c r="BQ277">
        <f>+Casos_PN_CORR[[#This Row],[12-may]]-Casos_PN_CORR[[#This Row],[11-may]]</f>
        <v>0</v>
      </c>
      <c r="BR277">
        <f>+Casos_PN_CORR[[#This Row],[13-may]]-Casos_PN_CORR[[#This Row],[12-may]]</f>
        <v>0</v>
      </c>
      <c r="BS277">
        <f>+Casos_PN_CORR[[#This Row],[14-may]]-Casos_PN_CORR[[#This Row],[13-may]]</f>
        <v>0</v>
      </c>
      <c r="BT277">
        <f>+Casos_PN_CORR[[#This Row],[15-may]]-Casos_PN_CORR[[#This Row],[14-may]]</f>
        <v>0</v>
      </c>
      <c r="BU277">
        <f>+Casos_PN_CORR[[#This Row],[16-may]]-Casos_PN_CORR[[#This Row],[15-may]]</f>
        <v>0</v>
      </c>
      <c r="BV277">
        <f>+Casos_PN_CORR[[#This Row],[17-may]]-Casos_PN_CORR[[#This Row],[16-may]]</f>
        <v>0</v>
      </c>
      <c r="BW277">
        <f>+Casos_PN_CORR[[#This Row],[18-may]]-Casos_PN_CORR[[#This Row],[17-may]]</f>
        <v>0</v>
      </c>
      <c r="BX277">
        <f>+Casos_PN_CORR[[#This Row],[19-may]]-Casos_PN_CORR[[#This Row],[18-may]]</f>
        <v>0</v>
      </c>
      <c r="BY277">
        <f>+Casos_PN_CORR[[#This Row],[20-may]]-Casos_PN_CORR[[#This Row],[19-may]]</f>
        <v>0</v>
      </c>
      <c r="BZ277">
        <f>+Casos_PN_CORR[[#This Row],[21-may]]-Casos_PN_CORR[[#This Row],[20-may]]</f>
        <v>0</v>
      </c>
      <c r="CA277">
        <f>+Casos_PN_CORR[[#This Row],[22-may]]-Casos_PN_CORR[[#This Row],[21-may]]</f>
        <v>0</v>
      </c>
      <c r="CB277">
        <f>+Casos_PN_CORR[[#This Row],[23-may]]-Casos_PN_CORR[[#This Row],[22-may]]</f>
        <v>0</v>
      </c>
      <c r="CC277">
        <f>+Casos_PN_CORR[[#This Row],[24-may]]-Casos_PN_CORR[[#This Row],[23-may]]</f>
        <v>0</v>
      </c>
      <c r="CD277">
        <f>+Casos_PN_CORR[[#This Row],[25-may]]-Casos_PN_CORR[[#This Row],[24-may]]</f>
        <v>0</v>
      </c>
      <c r="CE277">
        <f>+Casos_PN_CORR[[#This Row],[26-may]]-Casos_PN_CORR[[#This Row],[25-may]]</f>
        <v>0</v>
      </c>
      <c r="CF277">
        <f>+Casos_PN_CORR[[#This Row],[27-may]]-Casos_PN_CORR[[#This Row],[26-may]]</f>
        <v>0</v>
      </c>
      <c r="CG277">
        <f>+Casos_PN_CORR[[#This Row],[28-may]]-Casos_PN_CORR[[#This Row],[27-may]]</f>
        <v>0</v>
      </c>
      <c r="CH277">
        <f>+Casos_PN_CORR[[#This Row],[29-may]]-Casos_PN_CORR[[#This Row],[28-may]]</f>
        <v>0</v>
      </c>
      <c r="CI277">
        <f>+Casos_PN_CORR[[#This Row],[30-may]]-Casos_PN_CORR[[#This Row],[29-may]]</f>
        <v>0</v>
      </c>
      <c r="CJ277">
        <f>+Casos_PN_CORR[[#This Row],[31-may]]-Casos_PN_CORR[[#This Row],[30-may]]</f>
        <v>0</v>
      </c>
      <c r="CK277">
        <f>+Casos_PN_CORR[[#This Row],[1-jun]]-Casos_PN_CORR[[#This Row],[31-may]]</f>
        <v>0</v>
      </c>
      <c r="CL277">
        <f>+Casos_PN_CORR[[#This Row],[2-jun]]-Casos_PN_CORR[[#This Row],[1-jun]]</f>
        <v>0</v>
      </c>
      <c r="CM277">
        <f>+Casos_PN_CORR[[#This Row],[3-jun]]-Casos_PN_CORR[[#This Row],[2-jun]]</f>
        <v>0</v>
      </c>
      <c r="CN277">
        <f>+Casos_PN_CORR[[#This Row],[4-jun]]-Casos_PN_CORR[[#This Row],[3-jun]]</f>
        <v>0</v>
      </c>
      <c r="CO277">
        <f>+Casos_PN_CORR[[#This Row],[5-jun]]-Casos_PN_CORR[[#This Row],[4-jun]]</f>
        <v>0</v>
      </c>
      <c r="CP277">
        <f>+Casos_PN_CORR[[#This Row],[6-jun]]-Casos_PN_CORR[[#This Row],[5-jun]]</f>
        <v>0</v>
      </c>
    </row>
    <row r="278" spans="1:94">
      <c r="A278">
        <v>120402</v>
      </c>
      <c r="B278" s="2" t="s">
        <v>104</v>
      </c>
      <c r="C278" s="2" t="s">
        <v>261</v>
      </c>
      <c r="D278" s="2" t="s">
        <v>430</v>
      </c>
      <c r="E278" s="4">
        <f t="shared" si="4"/>
        <v>0</v>
      </c>
      <c r="F278">
        <f>+Casos_PN_CORR[[#This Row],[10-mar]]</f>
        <v>0</v>
      </c>
      <c r="G278">
        <f>+Casos_PN_CORR[[#This Row],[11-mar]]-Casos_PN_CORR[[#This Row],[10-mar]]</f>
        <v>0</v>
      </c>
      <c r="H278">
        <f>+Casos_PN_CORR[[#This Row],[12-mar]]-Casos_PN_CORR[[#This Row],[11-mar]]</f>
        <v>0</v>
      </c>
      <c r="I278">
        <f>+Casos_PN_CORR[[#This Row],[13-mar]]-Casos_PN_CORR[[#This Row],[12-mar]]</f>
        <v>0</v>
      </c>
      <c r="J278">
        <f>+Casos_PN_CORR[[#This Row],[14-mar]]-Casos_PN_CORR[[#This Row],[13-mar]]</f>
        <v>0</v>
      </c>
      <c r="K278">
        <f>+Casos_PN_CORR[[#This Row],[15-mar]]-Casos_PN_CORR[[#This Row],[14-mar]]</f>
        <v>0</v>
      </c>
      <c r="L278">
        <f>+Casos_PN_CORR[[#This Row],[16-mar]]-Casos_PN_CORR[[#This Row],[15-mar]]</f>
        <v>0</v>
      </c>
      <c r="M278">
        <f>+Casos_PN_CORR[[#This Row],[17-mar]]-Casos_PN_CORR[[#This Row],[16-mar]]</f>
        <v>0</v>
      </c>
      <c r="N278">
        <f>+Casos_PN_CORR[[#This Row],[18-mar]]-Casos_PN_CORR[[#This Row],[17-mar]]</f>
        <v>0</v>
      </c>
      <c r="O278">
        <f>+Casos_PN_CORR[[#This Row],[19-mar]]-Casos_PN_CORR[[#This Row],[18-mar]]</f>
        <v>0</v>
      </c>
      <c r="P278">
        <f>+Casos_PN_CORR[[#This Row],[20-mar]]-Casos_PN_CORR[[#This Row],[19-mar]]</f>
        <v>0</v>
      </c>
      <c r="Q278">
        <f>+Casos_PN_CORR[[#This Row],[21-mar]]-Casos_PN_CORR[[#This Row],[20-mar]]</f>
        <v>0</v>
      </c>
      <c r="R278">
        <f>+Casos_PN_CORR[[#This Row],[22-mar]]-Casos_PN_CORR[[#This Row],[21-mar]]</f>
        <v>0</v>
      </c>
      <c r="S278">
        <f>+Casos_PN_CORR[[#This Row],[23-mar]]-Casos_PN_CORR[[#This Row],[22-mar]]</f>
        <v>0</v>
      </c>
      <c r="T278">
        <f>+Casos_PN_CORR[[#This Row],[24-mar]]-Casos_PN_CORR[[#This Row],[23-mar]]</f>
        <v>0</v>
      </c>
      <c r="U278">
        <f>+Casos_PN_CORR[[#This Row],[25-mar]]-Casos_PN_CORR[[#This Row],[24-mar]]</f>
        <v>0</v>
      </c>
      <c r="V278">
        <f>+Casos_PN_CORR[[#This Row],[26-mar]]-Casos_PN_CORR[[#This Row],[25-mar]]</f>
        <v>0</v>
      </c>
      <c r="W278">
        <f>+Casos_PN_CORR[[#This Row],[27-mar]]-Casos_PN_CORR[[#This Row],[26-mar]]</f>
        <v>0</v>
      </c>
      <c r="X278">
        <f>+Casos_PN_CORR[[#This Row],[28-mar]]-Casos_PN_CORR[[#This Row],[27-mar]]</f>
        <v>0</v>
      </c>
      <c r="Y278">
        <f>+Casos_PN_CORR[[#This Row],[29-mar]]-Casos_PN_CORR[[#This Row],[28-mar]]</f>
        <v>0</v>
      </c>
      <c r="Z278">
        <f>+Casos_PN_CORR[[#This Row],[30-mar]]-Casos_PN_CORR[[#This Row],[29-mar]]</f>
        <v>0</v>
      </c>
      <c r="AA278">
        <f>+Casos_PN_CORR[[#This Row],[31-mar]]-Casos_PN_CORR[[#This Row],[30-mar]]</f>
        <v>0</v>
      </c>
      <c r="AB278">
        <f>+Casos_PN_CORR[[#This Row],[1-abr]]-Casos_PN_CORR[[#This Row],[31-mar]]</f>
        <v>0</v>
      </c>
      <c r="AC278">
        <f>+Casos_PN_CORR[[#This Row],[2-abr]]-Casos_PN_CORR[[#This Row],[1-abr]]</f>
        <v>0</v>
      </c>
      <c r="AD278">
        <f>+Casos_PN_CORR[[#This Row],[3-abr]]-Casos_PN_CORR[[#This Row],[2-abr]]</f>
        <v>0</v>
      </c>
      <c r="AE278">
        <f>+Casos_PN_CORR[[#This Row],[4-abr]]-Casos_PN_CORR[[#This Row],[3-abr]]</f>
        <v>0</v>
      </c>
      <c r="AF278">
        <f>+Casos_PN_CORR[[#This Row],[5-abr]]-Casos_PN_CORR[[#This Row],[4-abr]]</f>
        <v>0</v>
      </c>
      <c r="AG278">
        <f>+Casos_PN_CORR[[#This Row],[6-abr]]-Casos_PN_CORR[[#This Row],[5-abr]]</f>
        <v>0</v>
      </c>
      <c r="AH278">
        <f>+Casos_PN_CORR[[#This Row],[7-abr]]-Casos_PN_CORR[[#This Row],[6-abr]]</f>
        <v>0</v>
      </c>
      <c r="AI278">
        <f>+Casos_PN_CORR[[#This Row],[8-abr]]-Casos_PN_CORR[[#This Row],[7-abr]]</f>
        <v>0</v>
      </c>
      <c r="AJ278">
        <f>+Casos_PN_CORR[[#This Row],[9-abr]]-Casos_PN_CORR[[#This Row],[8-abr]]</f>
        <v>0</v>
      </c>
      <c r="AK278">
        <f>+Casos_PN_CORR[[#This Row],[10-abr]]-Casos_PN_CORR[[#This Row],[9-abr]]</f>
        <v>0</v>
      </c>
      <c r="AL278">
        <f>+Casos_PN_CORR[[#This Row],[11-abr]]-Casos_PN_CORR[[#This Row],[10-abr]]</f>
        <v>0</v>
      </c>
      <c r="AM278">
        <f>+Casos_PN_CORR[[#This Row],[12-abr]]-Casos_PN_CORR[[#This Row],[11-abr]]</f>
        <v>0</v>
      </c>
      <c r="AN278">
        <f>+Casos_PN_CORR[[#This Row],[13-abr]]-Casos_PN_CORR[[#This Row],[12-abr]]</f>
        <v>0</v>
      </c>
      <c r="AO278">
        <f>+Casos_PN_CORR[[#This Row],[14-abr]]-Casos_PN_CORR[[#This Row],[13-abr]]</f>
        <v>0</v>
      </c>
      <c r="AP278">
        <f>+Casos_PN_CORR[[#This Row],[15-abr]]-Casos_PN_CORR[[#This Row],[14-abr]]</f>
        <v>0</v>
      </c>
      <c r="AQ278">
        <f>+Casos_PN_CORR[[#This Row],[16-abr]]-Casos_PN_CORR[[#This Row],[15-abr]]</f>
        <v>0</v>
      </c>
      <c r="AR278">
        <f>+Casos_PN_CORR[[#This Row],[17-abr]]-Casos_PN_CORR[[#This Row],[16-abr]]</f>
        <v>0</v>
      </c>
      <c r="AS278">
        <f>+Casos_PN_CORR[[#This Row],[18-abr]]-Casos_PN_CORR[[#This Row],[17-abr]]</f>
        <v>0</v>
      </c>
      <c r="AT278">
        <f>+Casos_PN_CORR[[#This Row],[19-abr]]-Casos_PN_CORR[[#This Row],[18-abr]]</f>
        <v>0</v>
      </c>
      <c r="AU278">
        <f>+Casos_PN_CORR[[#This Row],[20-abr]]-Casos_PN_CORR[[#This Row],[19-abr]]</f>
        <v>0</v>
      </c>
      <c r="AV278">
        <f>+Casos_PN_CORR[[#This Row],[21-abr]]-Casos_PN_CORR[[#This Row],[20-abr]]</f>
        <v>0</v>
      </c>
      <c r="AW278">
        <f>+Casos_PN_CORR[[#This Row],[22-abr]]-Casos_PN_CORR[[#This Row],[21-abr]]</f>
        <v>0</v>
      </c>
      <c r="AX278">
        <f>+Casos_PN_CORR[[#This Row],[23-abr]]-Casos_PN_CORR[[#This Row],[22-abr]]</f>
        <v>0</v>
      </c>
      <c r="AY278">
        <f>+Casos_PN_CORR[[#This Row],[24-abr]]-Casos_PN_CORR[[#This Row],[23-abr]]</f>
        <v>0</v>
      </c>
      <c r="AZ278">
        <f>+Casos_PN_CORR[[#This Row],[25-abr]]-Casos_PN_CORR[[#This Row],[24-abr]]</f>
        <v>0</v>
      </c>
      <c r="BA278">
        <f>+Casos_PN_CORR[[#This Row],[26-abr]]-Casos_PN_CORR[[#This Row],[25-abr]]</f>
        <v>0</v>
      </c>
      <c r="BB278">
        <f>+Casos_PN_CORR[[#This Row],[27-abr]]-Casos_PN_CORR[[#This Row],[26-abr]]</f>
        <v>0</v>
      </c>
      <c r="BC278">
        <f>+Casos_PN_CORR[[#This Row],[28-abr]]-Casos_PN_CORR[[#This Row],[27-abr]]</f>
        <v>0</v>
      </c>
      <c r="BD278">
        <f>+Casos_PN_CORR[[#This Row],[29-abr]]-Casos_PN_CORR[[#This Row],[28-abr]]</f>
        <v>0</v>
      </c>
      <c r="BE278">
        <f>+Casos_PN_CORR[[#This Row],[30-abr]]-Casos_PN_CORR[[#This Row],[29-abr]]</f>
        <v>0</v>
      </c>
      <c r="BF278">
        <f>+Casos_PN_CORR[[#This Row],[1-may]]-Casos_PN_CORR[[#This Row],[30-abr]]</f>
        <v>0</v>
      </c>
      <c r="BG278">
        <f>+Casos_PN_CORR[[#This Row],[2-may]]-Casos_PN_CORR[[#This Row],[1-may]]</f>
        <v>0</v>
      </c>
      <c r="BH278">
        <f>+Casos_PN_CORR[[#This Row],[3-may]]-Casos_PN_CORR[[#This Row],[2-may]]</f>
        <v>0</v>
      </c>
      <c r="BI278">
        <f>+Casos_PN_CORR[[#This Row],[4-may]]-Casos_PN_CORR[[#This Row],[3-may]]</f>
        <v>0</v>
      </c>
      <c r="BJ278">
        <f>+Casos_PN_CORR[[#This Row],[5-may]]-Casos_PN_CORR[[#This Row],[4-may]]</f>
        <v>0</v>
      </c>
      <c r="BK278">
        <f>+Casos_PN_CORR[[#This Row],[6-may]]-Casos_PN_CORR[[#This Row],[5-may]]</f>
        <v>0</v>
      </c>
      <c r="BL278">
        <f>+Casos_PN_CORR[[#This Row],[7-may]]-Casos_PN_CORR[[#This Row],[6-may]]</f>
        <v>0</v>
      </c>
      <c r="BM278">
        <f>+Casos_PN_CORR[[#This Row],[8-may]]-Casos_PN_CORR[[#This Row],[7-may]]</f>
        <v>0</v>
      </c>
      <c r="BN278">
        <f>+Casos_PN_CORR[[#This Row],[9-may]]-Casos_PN_CORR[[#This Row],[8-may]]</f>
        <v>0</v>
      </c>
      <c r="BO278">
        <f>+Casos_PN_CORR[[#This Row],[10-may]]-Casos_PN_CORR[[#This Row],[9-may]]</f>
        <v>0</v>
      </c>
      <c r="BP278">
        <f>+Casos_PN_CORR[[#This Row],[11-may]]-Casos_PN_CORR[[#This Row],[10-may]]</f>
        <v>0</v>
      </c>
      <c r="BQ278">
        <f>+Casos_PN_CORR[[#This Row],[12-may]]-Casos_PN_CORR[[#This Row],[11-may]]</f>
        <v>0</v>
      </c>
      <c r="BR278">
        <f>+Casos_PN_CORR[[#This Row],[13-may]]-Casos_PN_CORR[[#This Row],[12-may]]</f>
        <v>0</v>
      </c>
      <c r="BS278">
        <f>+Casos_PN_CORR[[#This Row],[14-may]]-Casos_PN_CORR[[#This Row],[13-may]]</f>
        <v>0</v>
      </c>
      <c r="BT278">
        <f>+Casos_PN_CORR[[#This Row],[15-may]]-Casos_PN_CORR[[#This Row],[14-may]]</f>
        <v>0</v>
      </c>
      <c r="BU278">
        <f>+Casos_PN_CORR[[#This Row],[16-may]]-Casos_PN_CORR[[#This Row],[15-may]]</f>
        <v>0</v>
      </c>
      <c r="BV278">
        <f>+Casos_PN_CORR[[#This Row],[17-may]]-Casos_PN_CORR[[#This Row],[16-may]]</f>
        <v>0</v>
      </c>
      <c r="BW278">
        <f>+Casos_PN_CORR[[#This Row],[18-may]]-Casos_PN_CORR[[#This Row],[17-may]]</f>
        <v>0</v>
      </c>
      <c r="BX278">
        <f>+Casos_PN_CORR[[#This Row],[19-may]]-Casos_PN_CORR[[#This Row],[18-may]]</f>
        <v>0</v>
      </c>
      <c r="BY278">
        <f>+Casos_PN_CORR[[#This Row],[20-may]]-Casos_PN_CORR[[#This Row],[19-may]]</f>
        <v>0</v>
      </c>
      <c r="BZ278">
        <f>+Casos_PN_CORR[[#This Row],[21-may]]-Casos_PN_CORR[[#This Row],[20-may]]</f>
        <v>0</v>
      </c>
      <c r="CA278">
        <f>+Casos_PN_CORR[[#This Row],[22-may]]-Casos_PN_CORR[[#This Row],[21-may]]</f>
        <v>0</v>
      </c>
      <c r="CB278">
        <f>+Casos_PN_CORR[[#This Row],[23-may]]-Casos_PN_CORR[[#This Row],[22-may]]</f>
        <v>0</v>
      </c>
      <c r="CC278">
        <f>+Casos_PN_CORR[[#This Row],[24-may]]-Casos_PN_CORR[[#This Row],[23-may]]</f>
        <v>0</v>
      </c>
      <c r="CD278">
        <f>+Casos_PN_CORR[[#This Row],[25-may]]-Casos_PN_CORR[[#This Row],[24-may]]</f>
        <v>0</v>
      </c>
      <c r="CE278">
        <f>+Casos_PN_CORR[[#This Row],[26-may]]-Casos_PN_CORR[[#This Row],[25-may]]</f>
        <v>0</v>
      </c>
      <c r="CF278">
        <f>+Casos_PN_CORR[[#This Row],[27-may]]-Casos_PN_CORR[[#This Row],[26-may]]</f>
        <v>0</v>
      </c>
      <c r="CG278">
        <f>+Casos_PN_CORR[[#This Row],[28-may]]-Casos_PN_CORR[[#This Row],[27-may]]</f>
        <v>0</v>
      </c>
      <c r="CH278">
        <f>+Casos_PN_CORR[[#This Row],[29-may]]-Casos_PN_CORR[[#This Row],[28-may]]</f>
        <v>0</v>
      </c>
      <c r="CI278">
        <f>+Casos_PN_CORR[[#This Row],[30-may]]-Casos_PN_CORR[[#This Row],[29-may]]</f>
        <v>0</v>
      </c>
      <c r="CJ278">
        <f>+Casos_PN_CORR[[#This Row],[31-may]]-Casos_PN_CORR[[#This Row],[30-may]]</f>
        <v>0</v>
      </c>
      <c r="CK278">
        <f>+Casos_PN_CORR[[#This Row],[1-jun]]-Casos_PN_CORR[[#This Row],[31-may]]</f>
        <v>0</v>
      </c>
      <c r="CL278">
        <f>+Casos_PN_CORR[[#This Row],[2-jun]]-Casos_PN_CORR[[#This Row],[1-jun]]</f>
        <v>0</v>
      </c>
      <c r="CM278">
        <f>+Casos_PN_CORR[[#This Row],[3-jun]]-Casos_PN_CORR[[#This Row],[2-jun]]</f>
        <v>0</v>
      </c>
      <c r="CN278">
        <f>+Casos_PN_CORR[[#This Row],[4-jun]]-Casos_PN_CORR[[#This Row],[3-jun]]</f>
        <v>0</v>
      </c>
      <c r="CO278">
        <f>+Casos_PN_CORR[[#This Row],[5-jun]]-Casos_PN_CORR[[#This Row],[4-jun]]</f>
        <v>0</v>
      </c>
      <c r="CP278">
        <f>+Casos_PN_CORR[[#This Row],[6-jun]]-Casos_PN_CORR[[#This Row],[5-jun]]</f>
        <v>0</v>
      </c>
    </row>
    <row r="279" spans="1:94">
      <c r="A279">
        <v>120203</v>
      </c>
      <c r="B279" s="2" t="s">
        <v>104</v>
      </c>
      <c r="C279" s="2" t="s">
        <v>246</v>
      </c>
      <c r="D279" s="2" t="s">
        <v>431</v>
      </c>
      <c r="E279" s="4">
        <f t="shared" si="4"/>
        <v>4</v>
      </c>
      <c r="F279">
        <f>+Casos_PN_CORR[[#This Row],[10-mar]]</f>
        <v>0</v>
      </c>
      <c r="G279">
        <f>+Casos_PN_CORR[[#This Row],[11-mar]]-Casos_PN_CORR[[#This Row],[10-mar]]</f>
        <v>0</v>
      </c>
      <c r="H279">
        <f>+Casos_PN_CORR[[#This Row],[12-mar]]-Casos_PN_CORR[[#This Row],[11-mar]]</f>
        <v>0</v>
      </c>
      <c r="I279">
        <f>+Casos_PN_CORR[[#This Row],[13-mar]]-Casos_PN_CORR[[#This Row],[12-mar]]</f>
        <v>0</v>
      </c>
      <c r="J279">
        <f>+Casos_PN_CORR[[#This Row],[14-mar]]-Casos_PN_CORR[[#This Row],[13-mar]]</f>
        <v>0</v>
      </c>
      <c r="K279">
        <f>+Casos_PN_CORR[[#This Row],[15-mar]]-Casos_PN_CORR[[#This Row],[14-mar]]</f>
        <v>0</v>
      </c>
      <c r="L279">
        <f>+Casos_PN_CORR[[#This Row],[16-mar]]-Casos_PN_CORR[[#This Row],[15-mar]]</f>
        <v>0</v>
      </c>
      <c r="M279">
        <f>+Casos_PN_CORR[[#This Row],[17-mar]]-Casos_PN_CORR[[#This Row],[16-mar]]</f>
        <v>0</v>
      </c>
      <c r="N279">
        <f>+Casos_PN_CORR[[#This Row],[18-mar]]-Casos_PN_CORR[[#This Row],[17-mar]]</f>
        <v>0</v>
      </c>
      <c r="O279">
        <f>+Casos_PN_CORR[[#This Row],[19-mar]]-Casos_PN_CORR[[#This Row],[18-mar]]</f>
        <v>0</v>
      </c>
      <c r="P279">
        <f>+Casos_PN_CORR[[#This Row],[20-mar]]-Casos_PN_CORR[[#This Row],[19-mar]]</f>
        <v>0</v>
      </c>
      <c r="Q279">
        <f>+Casos_PN_CORR[[#This Row],[21-mar]]-Casos_PN_CORR[[#This Row],[20-mar]]</f>
        <v>0</v>
      </c>
      <c r="R279">
        <f>+Casos_PN_CORR[[#This Row],[22-mar]]-Casos_PN_CORR[[#This Row],[21-mar]]</f>
        <v>0</v>
      </c>
      <c r="S279">
        <f>+Casos_PN_CORR[[#This Row],[23-mar]]-Casos_PN_CORR[[#This Row],[22-mar]]</f>
        <v>0</v>
      </c>
      <c r="T279">
        <f>+Casos_PN_CORR[[#This Row],[24-mar]]-Casos_PN_CORR[[#This Row],[23-mar]]</f>
        <v>0</v>
      </c>
      <c r="U279">
        <f>+Casos_PN_CORR[[#This Row],[25-mar]]-Casos_PN_CORR[[#This Row],[24-mar]]</f>
        <v>0</v>
      </c>
      <c r="V279">
        <f>+Casos_PN_CORR[[#This Row],[26-mar]]-Casos_PN_CORR[[#This Row],[25-mar]]</f>
        <v>0</v>
      </c>
      <c r="W279">
        <f>+Casos_PN_CORR[[#This Row],[27-mar]]-Casos_PN_CORR[[#This Row],[26-mar]]</f>
        <v>0</v>
      </c>
      <c r="X279">
        <f>+Casos_PN_CORR[[#This Row],[28-mar]]-Casos_PN_CORR[[#This Row],[27-mar]]</f>
        <v>0</v>
      </c>
      <c r="Y279">
        <f>+Casos_PN_CORR[[#This Row],[29-mar]]-Casos_PN_CORR[[#This Row],[28-mar]]</f>
        <v>0</v>
      </c>
      <c r="Z279">
        <f>+Casos_PN_CORR[[#This Row],[30-mar]]-Casos_PN_CORR[[#This Row],[29-mar]]</f>
        <v>0</v>
      </c>
      <c r="AA279">
        <f>+Casos_PN_CORR[[#This Row],[31-mar]]-Casos_PN_CORR[[#This Row],[30-mar]]</f>
        <v>0</v>
      </c>
      <c r="AB279">
        <f>+Casos_PN_CORR[[#This Row],[1-abr]]-Casos_PN_CORR[[#This Row],[31-mar]]</f>
        <v>0</v>
      </c>
      <c r="AC279">
        <f>+Casos_PN_CORR[[#This Row],[2-abr]]-Casos_PN_CORR[[#This Row],[1-abr]]</f>
        <v>0</v>
      </c>
      <c r="AD279">
        <f>+Casos_PN_CORR[[#This Row],[3-abr]]-Casos_PN_CORR[[#This Row],[2-abr]]</f>
        <v>0</v>
      </c>
      <c r="AE279">
        <f>+Casos_PN_CORR[[#This Row],[4-abr]]-Casos_PN_CORR[[#This Row],[3-abr]]</f>
        <v>0</v>
      </c>
      <c r="AF279">
        <f>+Casos_PN_CORR[[#This Row],[5-abr]]-Casos_PN_CORR[[#This Row],[4-abr]]</f>
        <v>0</v>
      </c>
      <c r="AG279">
        <f>+Casos_PN_CORR[[#This Row],[6-abr]]-Casos_PN_CORR[[#This Row],[5-abr]]</f>
        <v>0</v>
      </c>
      <c r="AH279">
        <f>+Casos_PN_CORR[[#This Row],[7-abr]]-Casos_PN_CORR[[#This Row],[6-abr]]</f>
        <v>0</v>
      </c>
      <c r="AI279">
        <f>+Casos_PN_CORR[[#This Row],[8-abr]]-Casos_PN_CORR[[#This Row],[7-abr]]</f>
        <v>0</v>
      </c>
      <c r="AJ279">
        <f>+Casos_PN_CORR[[#This Row],[9-abr]]-Casos_PN_CORR[[#This Row],[8-abr]]</f>
        <v>0</v>
      </c>
      <c r="AK279">
        <f>+Casos_PN_CORR[[#This Row],[10-abr]]-Casos_PN_CORR[[#This Row],[9-abr]]</f>
        <v>0</v>
      </c>
      <c r="AL279">
        <f>+Casos_PN_CORR[[#This Row],[11-abr]]-Casos_PN_CORR[[#This Row],[10-abr]]</f>
        <v>0</v>
      </c>
      <c r="AM279">
        <f>+Casos_PN_CORR[[#This Row],[12-abr]]-Casos_PN_CORR[[#This Row],[11-abr]]</f>
        <v>0</v>
      </c>
      <c r="AN279">
        <f>+Casos_PN_CORR[[#This Row],[13-abr]]-Casos_PN_CORR[[#This Row],[12-abr]]</f>
        <v>0</v>
      </c>
      <c r="AO279">
        <f>+Casos_PN_CORR[[#This Row],[14-abr]]-Casos_PN_CORR[[#This Row],[13-abr]]</f>
        <v>0</v>
      </c>
      <c r="AP279">
        <f>+Casos_PN_CORR[[#This Row],[15-abr]]-Casos_PN_CORR[[#This Row],[14-abr]]</f>
        <v>0</v>
      </c>
      <c r="AQ279">
        <f>+Casos_PN_CORR[[#This Row],[16-abr]]-Casos_PN_CORR[[#This Row],[15-abr]]</f>
        <v>0</v>
      </c>
      <c r="AR279">
        <f>+Casos_PN_CORR[[#This Row],[17-abr]]-Casos_PN_CORR[[#This Row],[16-abr]]</f>
        <v>0</v>
      </c>
      <c r="AS279">
        <f>+Casos_PN_CORR[[#This Row],[18-abr]]-Casos_PN_CORR[[#This Row],[17-abr]]</f>
        <v>0</v>
      </c>
      <c r="AT279">
        <f>+Casos_PN_CORR[[#This Row],[19-abr]]-Casos_PN_CORR[[#This Row],[18-abr]]</f>
        <v>0</v>
      </c>
      <c r="AU279">
        <f>+Casos_PN_CORR[[#This Row],[20-abr]]-Casos_PN_CORR[[#This Row],[19-abr]]</f>
        <v>0</v>
      </c>
      <c r="AV279">
        <f>+Casos_PN_CORR[[#This Row],[21-abr]]-Casos_PN_CORR[[#This Row],[20-abr]]</f>
        <v>0</v>
      </c>
      <c r="AW279">
        <f>+Casos_PN_CORR[[#This Row],[22-abr]]-Casos_PN_CORR[[#This Row],[21-abr]]</f>
        <v>0</v>
      </c>
      <c r="AX279">
        <f>+Casos_PN_CORR[[#This Row],[23-abr]]-Casos_PN_CORR[[#This Row],[22-abr]]</f>
        <v>0</v>
      </c>
      <c r="AY279">
        <f>+Casos_PN_CORR[[#This Row],[24-abr]]-Casos_PN_CORR[[#This Row],[23-abr]]</f>
        <v>0</v>
      </c>
      <c r="AZ279">
        <f>+Casos_PN_CORR[[#This Row],[25-abr]]-Casos_PN_CORR[[#This Row],[24-abr]]</f>
        <v>0</v>
      </c>
      <c r="BA279">
        <f>+Casos_PN_CORR[[#This Row],[26-abr]]-Casos_PN_CORR[[#This Row],[25-abr]]</f>
        <v>0</v>
      </c>
      <c r="BB279">
        <f>+Casos_PN_CORR[[#This Row],[27-abr]]-Casos_PN_CORR[[#This Row],[26-abr]]</f>
        <v>0</v>
      </c>
      <c r="BC279">
        <f>+Casos_PN_CORR[[#This Row],[28-abr]]-Casos_PN_CORR[[#This Row],[27-abr]]</f>
        <v>0</v>
      </c>
      <c r="BD279">
        <f>+Casos_PN_CORR[[#This Row],[29-abr]]-Casos_PN_CORR[[#This Row],[28-abr]]</f>
        <v>0</v>
      </c>
      <c r="BE279">
        <f>+Casos_PN_CORR[[#This Row],[30-abr]]-Casos_PN_CORR[[#This Row],[29-abr]]</f>
        <v>0</v>
      </c>
      <c r="BF279">
        <f>+Casos_PN_CORR[[#This Row],[1-may]]-Casos_PN_CORR[[#This Row],[30-abr]]</f>
        <v>0</v>
      </c>
      <c r="BG279">
        <f>+Casos_PN_CORR[[#This Row],[2-may]]-Casos_PN_CORR[[#This Row],[1-may]]</f>
        <v>0</v>
      </c>
      <c r="BH279">
        <f>+Casos_PN_CORR[[#This Row],[3-may]]-Casos_PN_CORR[[#This Row],[2-may]]</f>
        <v>0</v>
      </c>
      <c r="BI279">
        <f>+Casos_PN_CORR[[#This Row],[4-may]]-Casos_PN_CORR[[#This Row],[3-may]]</f>
        <v>0</v>
      </c>
      <c r="BJ279">
        <f>+Casos_PN_CORR[[#This Row],[5-may]]-Casos_PN_CORR[[#This Row],[4-may]]</f>
        <v>0</v>
      </c>
      <c r="BK279">
        <f>+Casos_PN_CORR[[#This Row],[6-may]]-Casos_PN_CORR[[#This Row],[5-may]]</f>
        <v>0</v>
      </c>
      <c r="BL279">
        <f>+Casos_PN_CORR[[#This Row],[7-may]]-Casos_PN_CORR[[#This Row],[6-may]]</f>
        <v>0</v>
      </c>
      <c r="BM279">
        <f>+Casos_PN_CORR[[#This Row],[8-may]]-Casos_PN_CORR[[#This Row],[7-may]]</f>
        <v>0</v>
      </c>
      <c r="BN279">
        <f>+Casos_PN_CORR[[#This Row],[9-may]]-Casos_PN_CORR[[#This Row],[8-may]]</f>
        <v>0</v>
      </c>
      <c r="BO279">
        <f>+Casos_PN_CORR[[#This Row],[10-may]]-Casos_PN_CORR[[#This Row],[9-may]]</f>
        <v>0</v>
      </c>
      <c r="BP279">
        <f>+Casos_PN_CORR[[#This Row],[11-may]]-Casos_PN_CORR[[#This Row],[10-may]]</f>
        <v>0</v>
      </c>
      <c r="BQ279">
        <f>+Casos_PN_CORR[[#This Row],[12-may]]-Casos_PN_CORR[[#This Row],[11-may]]</f>
        <v>0</v>
      </c>
      <c r="BR279">
        <f>+Casos_PN_CORR[[#This Row],[13-may]]-Casos_PN_CORR[[#This Row],[12-may]]</f>
        <v>0</v>
      </c>
      <c r="BS279">
        <f>+Casos_PN_CORR[[#This Row],[14-may]]-Casos_PN_CORR[[#This Row],[13-may]]</f>
        <v>0</v>
      </c>
      <c r="BT279">
        <f>+Casos_PN_CORR[[#This Row],[15-may]]-Casos_PN_CORR[[#This Row],[14-may]]</f>
        <v>0</v>
      </c>
      <c r="BU279">
        <f>+Casos_PN_CORR[[#This Row],[16-may]]-Casos_PN_CORR[[#This Row],[15-may]]</f>
        <v>0</v>
      </c>
      <c r="BV279">
        <f>+Casos_PN_CORR[[#This Row],[17-may]]-Casos_PN_CORR[[#This Row],[16-may]]</f>
        <v>0</v>
      </c>
      <c r="BW279">
        <f>+Casos_PN_CORR[[#This Row],[18-may]]-Casos_PN_CORR[[#This Row],[17-may]]</f>
        <v>0</v>
      </c>
      <c r="BX279">
        <f>+Casos_PN_CORR[[#This Row],[19-may]]-Casos_PN_CORR[[#This Row],[18-may]]</f>
        <v>0</v>
      </c>
      <c r="BY279">
        <f>+Casos_PN_CORR[[#This Row],[20-may]]-Casos_PN_CORR[[#This Row],[19-may]]</f>
        <v>0</v>
      </c>
      <c r="BZ279">
        <f>+Casos_PN_CORR[[#This Row],[21-may]]-Casos_PN_CORR[[#This Row],[20-may]]</f>
        <v>0</v>
      </c>
      <c r="CA279">
        <f>+Casos_PN_CORR[[#This Row],[22-may]]-Casos_PN_CORR[[#This Row],[21-may]]</f>
        <v>0</v>
      </c>
      <c r="CB279">
        <f>+Casos_PN_CORR[[#This Row],[23-may]]-Casos_PN_CORR[[#This Row],[22-may]]</f>
        <v>0</v>
      </c>
      <c r="CC279">
        <f>+Casos_PN_CORR[[#This Row],[24-may]]-Casos_PN_CORR[[#This Row],[23-may]]</f>
        <v>0</v>
      </c>
      <c r="CD279">
        <f>+Casos_PN_CORR[[#This Row],[25-may]]-Casos_PN_CORR[[#This Row],[24-may]]</f>
        <v>0</v>
      </c>
      <c r="CE279">
        <f>+Casos_PN_CORR[[#This Row],[26-may]]-Casos_PN_CORR[[#This Row],[25-may]]</f>
        <v>0</v>
      </c>
      <c r="CF279">
        <f>+Casos_PN_CORR[[#This Row],[27-may]]-Casos_PN_CORR[[#This Row],[26-may]]</f>
        <v>0</v>
      </c>
      <c r="CG279">
        <f>+Casos_PN_CORR[[#This Row],[28-may]]-Casos_PN_CORR[[#This Row],[27-may]]</f>
        <v>0</v>
      </c>
      <c r="CH279">
        <f>+Casos_PN_CORR[[#This Row],[29-may]]-Casos_PN_CORR[[#This Row],[28-may]]</f>
        <v>0</v>
      </c>
      <c r="CI279">
        <f>+Casos_PN_CORR[[#This Row],[30-may]]-Casos_PN_CORR[[#This Row],[29-may]]</f>
        <v>0</v>
      </c>
      <c r="CJ279">
        <f>+Casos_PN_CORR[[#This Row],[31-may]]-Casos_PN_CORR[[#This Row],[30-may]]</f>
        <v>0</v>
      </c>
      <c r="CK279">
        <f>+Casos_PN_CORR[[#This Row],[1-jun]]-Casos_PN_CORR[[#This Row],[31-may]]</f>
        <v>0</v>
      </c>
      <c r="CL279">
        <f>+Casos_PN_CORR[[#This Row],[2-jun]]-Casos_PN_CORR[[#This Row],[1-jun]]</f>
        <v>0</v>
      </c>
      <c r="CM279">
        <f>+Casos_PN_CORR[[#This Row],[3-jun]]-Casos_PN_CORR[[#This Row],[2-jun]]</f>
        <v>0</v>
      </c>
      <c r="CN279">
        <f>+Casos_PN_CORR[[#This Row],[4-jun]]-Casos_PN_CORR[[#This Row],[3-jun]]</f>
        <v>0</v>
      </c>
      <c r="CO279">
        <f>+Casos_PN_CORR[[#This Row],[5-jun]]-Casos_PN_CORR[[#This Row],[4-jun]]</f>
        <v>4</v>
      </c>
      <c r="CP279">
        <f>+Casos_PN_CORR[[#This Row],[6-jun]]-Casos_PN_CORR[[#This Row],[5-jun]]</f>
        <v>0</v>
      </c>
    </row>
    <row r="280" spans="1:94">
      <c r="A280">
        <v>120204</v>
      </c>
      <c r="B280" s="2" t="s">
        <v>104</v>
      </c>
      <c r="C280" s="2" t="s">
        <v>246</v>
      </c>
      <c r="D280" s="2" t="s">
        <v>432</v>
      </c>
      <c r="E280" s="4">
        <f t="shared" si="4"/>
        <v>3</v>
      </c>
      <c r="F280">
        <f>+Casos_PN_CORR[[#This Row],[10-mar]]</f>
        <v>0</v>
      </c>
      <c r="G280">
        <f>+Casos_PN_CORR[[#This Row],[11-mar]]-Casos_PN_CORR[[#This Row],[10-mar]]</f>
        <v>0</v>
      </c>
      <c r="H280">
        <f>+Casos_PN_CORR[[#This Row],[12-mar]]-Casos_PN_CORR[[#This Row],[11-mar]]</f>
        <v>0</v>
      </c>
      <c r="I280">
        <f>+Casos_PN_CORR[[#This Row],[13-mar]]-Casos_PN_CORR[[#This Row],[12-mar]]</f>
        <v>0</v>
      </c>
      <c r="J280">
        <f>+Casos_PN_CORR[[#This Row],[14-mar]]-Casos_PN_CORR[[#This Row],[13-mar]]</f>
        <v>0</v>
      </c>
      <c r="K280">
        <f>+Casos_PN_CORR[[#This Row],[15-mar]]-Casos_PN_CORR[[#This Row],[14-mar]]</f>
        <v>0</v>
      </c>
      <c r="L280">
        <f>+Casos_PN_CORR[[#This Row],[16-mar]]-Casos_PN_CORR[[#This Row],[15-mar]]</f>
        <v>0</v>
      </c>
      <c r="M280">
        <f>+Casos_PN_CORR[[#This Row],[17-mar]]-Casos_PN_CORR[[#This Row],[16-mar]]</f>
        <v>0</v>
      </c>
      <c r="N280">
        <f>+Casos_PN_CORR[[#This Row],[18-mar]]-Casos_PN_CORR[[#This Row],[17-mar]]</f>
        <v>0</v>
      </c>
      <c r="O280">
        <f>+Casos_PN_CORR[[#This Row],[19-mar]]-Casos_PN_CORR[[#This Row],[18-mar]]</f>
        <v>0</v>
      </c>
      <c r="P280">
        <f>+Casos_PN_CORR[[#This Row],[20-mar]]-Casos_PN_CORR[[#This Row],[19-mar]]</f>
        <v>0</v>
      </c>
      <c r="Q280">
        <f>+Casos_PN_CORR[[#This Row],[21-mar]]-Casos_PN_CORR[[#This Row],[20-mar]]</f>
        <v>0</v>
      </c>
      <c r="R280">
        <f>+Casos_PN_CORR[[#This Row],[22-mar]]-Casos_PN_CORR[[#This Row],[21-mar]]</f>
        <v>0</v>
      </c>
      <c r="S280">
        <f>+Casos_PN_CORR[[#This Row],[23-mar]]-Casos_PN_CORR[[#This Row],[22-mar]]</f>
        <v>0</v>
      </c>
      <c r="T280">
        <f>+Casos_PN_CORR[[#This Row],[24-mar]]-Casos_PN_CORR[[#This Row],[23-mar]]</f>
        <v>0</v>
      </c>
      <c r="U280">
        <f>+Casos_PN_CORR[[#This Row],[25-mar]]-Casos_PN_CORR[[#This Row],[24-mar]]</f>
        <v>0</v>
      </c>
      <c r="V280">
        <f>+Casos_PN_CORR[[#This Row],[26-mar]]-Casos_PN_CORR[[#This Row],[25-mar]]</f>
        <v>0</v>
      </c>
      <c r="W280">
        <f>+Casos_PN_CORR[[#This Row],[27-mar]]-Casos_PN_CORR[[#This Row],[26-mar]]</f>
        <v>0</v>
      </c>
      <c r="X280">
        <f>+Casos_PN_CORR[[#This Row],[28-mar]]-Casos_PN_CORR[[#This Row],[27-mar]]</f>
        <v>0</v>
      </c>
      <c r="Y280">
        <f>+Casos_PN_CORR[[#This Row],[29-mar]]-Casos_PN_CORR[[#This Row],[28-mar]]</f>
        <v>0</v>
      </c>
      <c r="Z280">
        <f>+Casos_PN_CORR[[#This Row],[30-mar]]-Casos_PN_CORR[[#This Row],[29-mar]]</f>
        <v>0</v>
      </c>
      <c r="AA280">
        <f>+Casos_PN_CORR[[#This Row],[31-mar]]-Casos_PN_CORR[[#This Row],[30-mar]]</f>
        <v>0</v>
      </c>
      <c r="AB280">
        <f>+Casos_PN_CORR[[#This Row],[1-abr]]-Casos_PN_CORR[[#This Row],[31-mar]]</f>
        <v>0</v>
      </c>
      <c r="AC280">
        <f>+Casos_PN_CORR[[#This Row],[2-abr]]-Casos_PN_CORR[[#This Row],[1-abr]]</f>
        <v>0</v>
      </c>
      <c r="AD280">
        <f>+Casos_PN_CORR[[#This Row],[3-abr]]-Casos_PN_CORR[[#This Row],[2-abr]]</f>
        <v>0</v>
      </c>
      <c r="AE280">
        <f>+Casos_PN_CORR[[#This Row],[4-abr]]-Casos_PN_CORR[[#This Row],[3-abr]]</f>
        <v>0</v>
      </c>
      <c r="AF280">
        <f>+Casos_PN_CORR[[#This Row],[5-abr]]-Casos_PN_CORR[[#This Row],[4-abr]]</f>
        <v>0</v>
      </c>
      <c r="AG280">
        <f>+Casos_PN_CORR[[#This Row],[6-abr]]-Casos_PN_CORR[[#This Row],[5-abr]]</f>
        <v>0</v>
      </c>
      <c r="AH280">
        <f>+Casos_PN_CORR[[#This Row],[7-abr]]-Casos_PN_CORR[[#This Row],[6-abr]]</f>
        <v>0</v>
      </c>
      <c r="AI280">
        <f>+Casos_PN_CORR[[#This Row],[8-abr]]-Casos_PN_CORR[[#This Row],[7-abr]]</f>
        <v>0</v>
      </c>
      <c r="AJ280">
        <f>+Casos_PN_CORR[[#This Row],[9-abr]]-Casos_PN_CORR[[#This Row],[8-abr]]</f>
        <v>0</v>
      </c>
      <c r="AK280">
        <f>+Casos_PN_CORR[[#This Row],[10-abr]]-Casos_PN_CORR[[#This Row],[9-abr]]</f>
        <v>0</v>
      </c>
      <c r="AL280">
        <f>+Casos_PN_CORR[[#This Row],[11-abr]]-Casos_PN_CORR[[#This Row],[10-abr]]</f>
        <v>0</v>
      </c>
      <c r="AM280">
        <f>+Casos_PN_CORR[[#This Row],[12-abr]]-Casos_PN_CORR[[#This Row],[11-abr]]</f>
        <v>0</v>
      </c>
      <c r="AN280">
        <f>+Casos_PN_CORR[[#This Row],[13-abr]]-Casos_PN_CORR[[#This Row],[12-abr]]</f>
        <v>0</v>
      </c>
      <c r="AO280">
        <f>+Casos_PN_CORR[[#This Row],[14-abr]]-Casos_PN_CORR[[#This Row],[13-abr]]</f>
        <v>0</v>
      </c>
      <c r="AP280">
        <f>+Casos_PN_CORR[[#This Row],[15-abr]]-Casos_PN_CORR[[#This Row],[14-abr]]</f>
        <v>0</v>
      </c>
      <c r="AQ280">
        <f>+Casos_PN_CORR[[#This Row],[16-abr]]-Casos_PN_CORR[[#This Row],[15-abr]]</f>
        <v>0</v>
      </c>
      <c r="AR280">
        <f>+Casos_PN_CORR[[#This Row],[17-abr]]-Casos_PN_CORR[[#This Row],[16-abr]]</f>
        <v>0</v>
      </c>
      <c r="AS280">
        <f>+Casos_PN_CORR[[#This Row],[18-abr]]-Casos_PN_CORR[[#This Row],[17-abr]]</f>
        <v>0</v>
      </c>
      <c r="AT280">
        <f>+Casos_PN_CORR[[#This Row],[19-abr]]-Casos_PN_CORR[[#This Row],[18-abr]]</f>
        <v>0</v>
      </c>
      <c r="AU280">
        <f>+Casos_PN_CORR[[#This Row],[20-abr]]-Casos_PN_CORR[[#This Row],[19-abr]]</f>
        <v>0</v>
      </c>
      <c r="AV280">
        <f>+Casos_PN_CORR[[#This Row],[21-abr]]-Casos_PN_CORR[[#This Row],[20-abr]]</f>
        <v>0</v>
      </c>
      <c r="AW280">
        <f>+Casos_PN_CORR[[#This Row],[22-abr]]-Casos_PN_CORR[[#This Row],[21-abr]]</f>
        <v>0</v>
      </c>
      <c r="AX280">
        <f>+Casos_PN_CORR[[#This Row],[23-abr]]-Casos_PN_CORR[[#This Row],[22-abr]]</f>
        <v>0</v>
      </c>
      <c r="AY280">
        <f>+Casos_PN_CORR[[#This Row],[24-abr]]-Casos_PN_CORR[[#This Row],[23-abr]]</f>
        <v>0</v>
      </c>
      <c r="AZ280">
        <f>+Casos_PN_CORR[[#This Row],[25-abr]]-Casos_PN_CORR[[#This Row],[24-abr]]</f>
        <v>0</v>
      </c>
      <c r="BA280">
        <f>+Casos_PN_CORR[[#This Row],[26-abr]]-Casos_PN_CORR[[#This Row],[25-abr]]</f>
        <v>0</v>
      </c>
      <c r="BB280">
        <f>+Casos_PN_CORR[[#This Row],[27-abr]]-Casos_PN_CORR[[#This Row],[26-abr]]</f>
        <v>0</v>
      </c>
      <c r="BC280">
        <f>+Casos_PN_CORR[[#This Row],[28-abr]]-Casos_PN_CORR[[#This Row],[27-abr]]</f>
        <v>0</v>
      </c>
      <c r="BD280">
        <f>+Casos_PN_CORR[[#This Row],[29-abr]]-Casos_PN_CORR[[#This Row],[28-abr]]</f>
        <v>0</v>
      </c>
      <c r="BE280">
        <f>+Casos_PN_CORR[[#This Row],[30-abr]]-Casos_PN_CORR[[#This Row],[29-abr]]</f>
        <v>0</v>
      </c>
      <c r="BF280">
        <f>+Casos_PN_CORR[[#This Row],[1-may]]-Casos_PN_CORR[[#This Row],[30-abr]]</f>
        <v>0</v>
      </c>
      <c r="BG280">
        <f>+Casos_PN_CORR[[#This Row],[2-may]]-Casos_PN_CORR[[#This Row],[1-may]]</f>
        <v>0</v>
      </c>
      <c r="BH280">
        <f>+Casos_PN_CORR[[#This Row],[3-may]]-Casos_PN_CORR[[#This Row],[2-may]]</f>
        <v>0</v>
      </c>
      <c r="BI280">
        <f>+Casos_PN_CORR[[#This Row],[4-may]]-Casos_PN_CORR[[#This Row],[3-may]]</f>
        <v>0</v>
      </c>
      <c r="BJ280">
        <f>+Casos_PN_CORR[[#This Row],[5-may]]-Casos_PN_CORR[[#This Row],[4-may]]</f>
        <v>0</v>
      </c>
      <c r="BK280">
        <f>+Casos_PN_CORR[[#This Row],[6-may]]-Casos_PN_CORR[[#This Row],[5-may]]</f>
        <v>0</v>
      </c>
      <c r="BL280">
        <f>+Casos_PN_CORR[[#This Row],[7-may]]-Casos_PN_CORR[[#This Row],[6-may]]</f>
        <v>0</v>
      </c>
      <c r="BM280">
        <f>+Casos_PN_CORR[[#This Row],[8-may]]-Casos_PN_CORR[[#This Row],[7-may]]</f>
        <v>0</v>
      </c>
      <c r="BN280">
        <f>+Casos_PN_CORR[[#This Row],[9-may]]-Casos_PN_CORR[[#This Row],[8-may]]</f>
        <v>0</v>
      </c>
      <c r="BO280">
        <f>+Casos_PN_CORR[[#This Row],[10-may]]-Casos_PN_CORR[[#This Row],[9-may]]</f>
        <v>0</v>
      </c>
      <c r="BP280">
        <f>+Casos_PN_CORR[[#This Row],[11-may]]-Casos_PN_CORR[[#This Row],[10-may]]</f>
        <v>0</v>
      </c>
      <c r="BQ280">
        <f>+Casos_PN_CORR[[#This Row],[12-may]]-Casos_PN_CORR[[#This Row],[11-may]]</f>
        <v>0</v>
      </c>
      <c r="BR280">
        <f>+Casos_PN_CORR[[#This Row],[13-may]]-Casos_PN_CORR[[#This Row],[12-may]]</f>
        <v>0</v>
      </c>
      <c r="BS280">
        <f>+Casos_PN_CORR[[#This Row],[14-may]]-Casos_PN_CORR[[#This Row],[13-may]]</f>
        <v>0</v>
      </c>
      <c r="BT280">
        <f>+Casos_PN_CORR[[#This Row],[15-may]]-Casos_PN_CORR[[#This Row],[14-may]]</f>
        <v>0</v>
      </c>
      <c r="BU280">
        <f>+Casos_PN_CORR[[#This Row],[16-may]]-Casos_PN_CORR[[#This Row],[15-may]]</f>
        <v>0</v>
      </c>
      <c r="BV280">
        <f>+Casos_PN_CORR[[#This Row],[17-may]]-Casos_PN_CORR[[#This Row],[16-may]]</f>
        <v>0</v>
      </c>
      <c r="BW280">
        <f>+Casos_PN_CORR[[#This Row],[18-may]]-Casos_PN_CORR[[#This Row],[17-may]]</f>
        <v>0</v>
      </c>
      <c r="BX280">
        <f>+Casos_PN_CORR[[#This Row],[19-may]]-Casos_PN_CORR[[#This Row],[18-may]]</f>
        <v>0</v>
      </c>
      <c r="BY280">
        <f>+Casos_PN_CORR[[#This Row],[20-may]]-Casos_PN_CORR[[#This Row],[19-may]]</f>
        <v>0</v>
      </c>
      <c r="BZ280">
        <f>+Casos_PN_CORR[[#This Row],[21-may]]-Casos_PN_CORR[[#This Row],[20-may]]</f>
        <v>0</v>
      </c>
      <c r="CA280">
        <f>+Casos_PN_CORR[[#This Row],[22-may]]-Casos_PN_CORR[[#This Row],[21-may]]</f>
        <v>0</v>
      </c>
      <c r="CB280">
        <f>+Casos_PN_CORR[[#This Row],[23-may]]-Casos_PN_CORR[[#This Row],[22-may]]</f>
        <v>0</v>
      </c>
      <c r="CC280">
        <f>+Casos_PN_CORR[[#This Row],[24-may]]-Casos_PN_CORR[[#This Row],[23-may]]</f>
        <v>0</v>
      </c>
      <c r="CD280">
        <f>+Casos_PN_CORR[[#This Row],[25-may]]-Casos_PN_CORR[[#This Row],[24-may]]</f>
        <v>0</v>
      </c>
      <c r="CE280">
        <f>+Casos_PN_CORR[[#This Row],[26-may]]-Casos_PN_CORR[[#This Row],[25-may]]</f>
        <v>0</v>
      </c>
      <c r="CF280">
        <f>+Casos_PN_CORR[[#This Row],[27-may]]-Casos_PN_CORR[[#This Row],[26-may]]</f>
        <v>0</v>
      </c>
      <c r="CG280">
        <f>+Casos_PN_CORR[[#This Row],[28-may]]-Casos_PN_CORR[[#This Row],[27-may]]</f>
        <v>0</v>
      </c>
      <c r="CH280">
        <f>+Casos_PN_CORR[[#This Row],[29-may]]-Casos_PN_CORR[[#This Row],[28-may]]</f>
        <v>0</v>
      </c>
      <c r="CI280">
        <f>+Casos_PN_CORR[[#This Row],[30-may]]-Casos_PN_CORR[[#This Row],[29-may]]</f>
        <v>0</v>
      </c>
      <c r="CJ280">
        <f>+Casos_PN_CORR[[#This Row],[31-may]]-Casos_PN_CORR[[#This Row],[30-may]]</f>
        <v>0</v>
      </c>
      <c r="CK280">
        <f>+Casos_PN_CORR[[#This Row],[1-jun]]-Casos_PN_CORR[[#This Row],[31-may]]</f>
        <v>0</v>
      </c>
      <c r="CL280">
        <f>+Casos_PN_CORR[[#This Row],[2-jun]]-Casos_PN_CORR[[#This Row],[1-jun]]</f>
        <v>0</v>
      </c>
      <c r="CM280">
        <f>+Casos_PN_CORR[[#This Row],[3-jun]]-Casos_PN_CORR[[#This Row],[2-jun]]</f>
        <v>0</v>
      </c>
      <c r="CN280">
        <f>+Casos_PN_CORR[[#This Row],[4-jun]]-Casos_PN_CORR[[#This Row],[3-jun]]</f>
        <v>0</v>
      </c>
      <c r="CO280">
        <f>+Casos_PN_CORR[[#This Row],[5-jun]]-Casos_PN_CORR[[#This Row],[4-jun]]</f>
        <v>3</v>
      </c>
      <c r="CP280">
        <f>+Casos_PN_CORR[[#This Row],[6-jun]]-Casos_PN_CORR[[#This Row],[5-jun]]</f>
        <v>0</v>
      </c>
    </row>
    <row r="281" spans="1:94">
      <c r="A281">
        <v>120205</v>
      </c>
      <c r="B281" s="2" t="s">
        <v>104</v>
      </c>
      <c r="C281" s="2" t="s">
        <v>246</v>
      </c>
      <c r="D281" s="2" t="s">
        <v>433</v>
      </c>
      <c r="E281" s="4">
        <f t="shared" si="4"/>
        <v>1</v>
      </c>
      <c r="F281">
        <f>+Casos_PN_CORR[[#This Row],[10-mar]]</f>
        <v>0</v>
      </c>
      <c r="G281">
        <f>+Casos_PN_CORR[[#This Row],[11-mar]]-Casos_PN_CORR[[#This Row],[10-mar]]</f>
        <v>0</v>
      </c>
      <c r="H281">
        <f>+Casos_PN_CORR[[#This Row],[12-mar]]-Casos_PN_CORR[[#This Row],[11-mar]]</f>
        <v>0</v>
      </c>
      <c r="I281">
        <f>+Casos_PN_CORR[[#This Row],[13-mar]]-Casos_PN_CORR[[#This Row],[12-mar]]</f>
        <v>0</v>
      </c>
      <c r="J281">
        <f>+Casos_PN_CORR[[#This Row],[14-mar]]-Casos_PN_CORR[[#This Row],[13-mar]]</f>
        <v>0</v>
      </c>
      <c r="K281">
        <f>+Casos_PN_CORR[[#This Row],[15-mar]]-Casos_PN_CORR[[#This Row],[14-mar]]</f>
        <v>0</v>
      </c>
      <c r="L281">
        <f>+Casos_PN_CORR[[#This Row],[16-mar]]-Casos_PN_CORR[[#This Row],[15-mar]]</f>
        <v>0</v>
      </c>
      <c r="M281">
        <f>+Casos_PN_CORR[[#This Row],[17-mar]]-Casos_PN_CORR[[#This Row],[16-mar]]</f>
        <v>0</v>
      </c>
      <c r="N281">
        <f>+Casos_PN_CORR[[#This Row],[18-mar]]-Casos_PN_CORR[[#This Row],[17-mar]]</f>
        <v>0</v>
      </c>
      <c r="O281">
        <f>+Casos_PN_CORR[[#This Row],[19-mar]]-Casos_PN_CORR[[#This Row],[18-mar]]</f>
        <v>0</v>
      </c>
      <c r="P281">
        <f>+Casos_PN_CORR[[#This Row],[20-mar]]-Casos_PN_CORR[[#This Row],[19-mar]]</f>
        <v>0</v>
      </c>
      <c r="Q281">
        <f>+Casos_PN_CORR[[#This Row],[21-mar]]-Casos_PN_CORR[[#This Row],[20-mar]]</f>
        <v>0</v>
      </c>
      <c r="R281">
        <f>+Casos_PN_CORR[[#This Row],[22-mar]]-Casos_PN_CORR[[#This Row],[21-mar]]</f>
        <v>0</v>
      </c>
      <c r="S281">
        <f>+Casos_PN_CORR[[#This Row],[23-mar]]-Casos_PN_CORR[[#This Row],[22-mar]]</f>
        <v>0</v>
      </c>
      <c r="T281">
        <f>+Casos_PN_CORR[[#This Row],[24-mar]]-Casos_PN_CORR[[#This Row],[23-mar]]</f>
        <v>0</v>
      </c>
      <c r="U281">
        <f>+Casos_PN_CORR[[#This Row],[25-mar]]-Casos_PN_CORR[[#This Row],[24-mar]]</f>
        <v>0</v>
      </c>
      <c r="V281">
        <f>+Casos_PN_CORR[[#This Row],[26-mar]]-Casos_PN_CORR[[#This Row],[25-mar]]</f>
        <v>0</v>
      </c>
      <c r="W281">
        <f>+Casos_PN_CORR[[#This Row],[27-mar]]-Casos_PN_CORR[[#This Row],[26-mar]]</f>
        <v>0</v>
      </c>
      <c r="X281">
        <f>+Casos_PN_CORR[[#This Row],[28-mar]]-Casos_PN_CORR[[#This Row],[27-mar]]</f>
        <v>0</v>
      </c>
      <c r="Y281">
        <f>+Casos_PN_CORR[[#This Row],[29-mar]]-Casos_PN_CORR[[#This Row],[28-mar]]</f>
        <v>0</v>
      </c>
      <c r="Z281">
        <f>+Casos_PN_CORR[[#This Row],[30-mar]]-Casos_PN_CORR[[#This Row],[29-mar]]</f>
        <v>0</v>
      </c>
      <c r="AA281">
        <f>+Casos_PN_CORR[[#This Row],[31-mar]]-Casos_PN_CORR[[#This Row],[30-mar]]</f>
        <v>0</v>
      </c>
      <c r="AB281">
        <f>+Casos_PN_CORR[[#This Row],[1-abr]]-Casos_PN_CORR[[#This Row],[31-mar]]</f>
        <v>0</v>
      </c>
      <c r="AC281">
        <f>+Casos_PN_CORR[[#This Row],[2-abr]]-Casos_PN_CORR[[#This Row],[1-abr]]</f>
        <v>0</v>
      </c>
      <c r="AD281">
        <f>+Casos_PN_CORR[[#This Row],[3-abr]]-Casos_PN_CORR[[#This Row],[2-abr]]</f>
        <v>0</v>
      </c>
      <c r="AE281">
        <f>+Casos_PN_CORR[[#This Row],[4-abr]]-Casos_PN_CORR[[#This Row],[3-abr]]</f>
        <v>0</v>
      </c>
      <c r="AF281">
        <f>+Casos_PN_CORR[[#This Row],[5-abr]]-Casos_PN_CORR[[#This Row],[4-abr]]</f>
        <v>0</v>
      </c>
      <c r="AG281">
        <f>+Casos_PN_CORR[[#This Row],[6-abr]]-Casos_PN_CORR[[#This Row],[5-abr]]</f>
        <v>0</v>
      </c>
      <c r="AH281">
        <f>+Casos_PN_CORR[[#This Row],[7-abr]]-Casos_PN_CORR[[#This Row],[6-abr]]</f>
        <v>0</v>
      </c>
      <c r="AI281">
        <f>+Casos_PN_CORR[[#This Row],[8-abr]]-Casos_PN_CORR[[#This Row],[7-abr]]</f>
        <v>0</v>
      </c>
      <c r="AJ281">
        <f>+Casos_PN_CORR[[#This Row],[9-abr]]-Casos_PN_CORR[[#This Row],[8-abr]]</f>
        <v>0</v>
      </c>
      <c r="AK281">
        <f>+Casos_PN_CORR[[#This Row],[10-abr]]-Casos_PN_CORR[[#This Row],[9-abr]]</f>
        <v>0</v>
      </c>
      <c r="AL281">
        <f>+Casos_PN_CORR[[#This Row],[11-abr]]-Casos_PN_CORR[[#This Row],[10-abr]]</f>
        <v>0</v>
      </c>
      <c r="AM281">
        <f>+Casos_PN_CORR[[#This Row],[12-abr]]-Casos_PN_CORR[[#This Row],[11-abr]]</f>
        <v>0</v>
      </c>
      <c r="AN281">
        <f>+Casos_PN_CORR[[#This Row],[13-abr]]-Casos_PN_CORR[[#This Row],[12-abr]]</f>
        <v>0</v>
      </c>
      <c r="AO281">
        <f>+Casos_PN_CORR[[#This Row],[14-abr]]-Casos_PN_CORR[[#This Row],[13-abr]]</f>
        <v>0</v>
      </c>
      <c r="AP281">
        <f>+Casos_PN_CORR[[#This Row],[15-abr]]-Casos_PN_CORR[[#This Row],[14-abr]]</f>
        <v>0</v>
      </c>
      <c r="AQ281">
        <f>+Casos_PN_CORR[[#This Row],[16-abr]]-Casos_PN_CORR[[#This Row],[15-abr]]</f>
        <v>0</v>
      </c>
      <c r="AR281">
        <f>+Casos_PN_CORR[[#This Row],[17-abr]]-Casos_PN_CORR[[#This Row],[16-abr]]</f>
        <v>0</v>
      </c>
      <c r="AS281">
        <f>+Casos_PN_CORR[[#This Row],[18-abr]]-Casos_PN_CORR[[#This Row],[17-abr]]</f>
        <v>0</v>
      </c>
      <c r="AT281">
        <f>+Casos_PN_CORR[[#This Row],[19-abr]]-Casos_PN_CORR[[#This Row],[18-abr]]</f>
        <v>0</v>
      </c>
      <c r="AU281">
        <f>+Casos_PN_CORR[[#This Row],[20-abr]]-Casos_PN_CORR[[#This Row],[19-abr]]</f>
        <v>0</v>
      </c>
      <c r="AV281">
        <f>+Casos_PN_CORR[[#This Row],[21-abr]]-Casos_PN_CORR[[#This Row],[20-abr]]</f>
        <v>0</v>
      </c>
      <c r="AW281">
        <f>+Casos_PN_CORR[[#This Row],[22-abr]]-Casos_PN_CORR[[#This Row],[21-abr]]</f>
        <v>0</v>
      </c>
      <c r="AX281">
        <f>+Casos_PN_CORR[[#This Row],[23-abr]]-Casos_PN_CORR[[#This Row],[22-abr]]</f>
        <v>0</v>
      </c>
      <c r="AY281">
        <f>+Casos_PN_CORR[[#This Row],[24-abr]]-Casos_PN_CORR[[#This Row],[23-abr]]</f>
        <v>0</v>
      </c>
      <c r="AZ281">
        <f>+Casos_PN_CORR[[#This Row],[25-abr]]-Casos_PN_CORR[[#This Row],[24-abr]]</f>
        <v>0</v>
      </c>
      <c r="BA281">
        <f>+Casos_PN_CORR[[#This Row],[26-abr]]-Casos_PN_CORR[[#This Row],[25-abr]]</f>
        <v>0</v>
      </c>
      <c r="BB281">
        <f>+Casos_PN_CORR[[#This Row],[27-abr]]-Casos_PN_CORR[[#This Row],[26-abr]]</f>
        <v>0</v>
      </c>
      <c r="BC281">
        <f>+Casos_PN_CORR[[#This Row],[28-abr]]-Casos_PN_CORR[[#This Row],[27-abr]]</f>
        <v>0</v>
      </c>
      <c r="BD281">
        <f>+Casos_PN_CORR[[#This Row],[29-abr]]-Casos_PN_CORR[[#This Row],[28-abr]]</f>
        <v>0</v>
      </c>
      <c r="BE281">
        <f>+Casos_PN_CORR[[#This Row],[30-abr]]-Casos_PN_CORR[[#This Row],[29-abr]]</f>
        <v>0</v>
      </c>
      <c r="BF281">
        <f>+Casos_PN_CORR[[#This Row],[1-may]]-Casos_PN_CORR[[#This Row],[30-abr]]</f>
        <v>0</v>
      </c>
      <c r="BG281">
        <f>+Casos_PN_CORR[[#This Row],[2-may]]-Casos_PN_CORR[[#This Row],[1-may]]</f>
        <v>0</v>
      </c>
      <c r="BH281">
        <f>+Casos_PN_CORR[[#This Row],[3-may]]-Casos_PN_CORR[[#This Row],[2-may]]</f>
        <v>0</v>
      </c>
      <c r="BI281">
        <f>+Casos_PN_CORR[[#This Row],[4-may]]-Casos_PN_CORR[[#This Row],[3-may]]</f>
        <v>0</v>
      </c>
      <c r="BJ281">
        <f>+Casos_PN_CORR[[#This Row],[5-may]]-Casos_PN_CORR[[#This Row],[4-may]]</f>
        <v>0</v>
      </c>
      <c r="BK281">
        <f>+Casos_PN_CORR[[#This Row],[6-may]]-Casos_PN_CORR[[#This Row],[5-may]]</f>
        <v>0</v>
      </c>
      <c r="BL281">
        <f>+Casos_PN_CORR[[#This Row],[7-may]]-Casos_PN_CORR[[#This Row],[6-may]]</f>
        <v>0</v>
      </c>
      <c r="BM281">
        <f>+Casos_PN_CORR[[#This Row],[8-may]]-Casos_PN_CORR[[#This Row],[7-may]]</f>
        <v>0</v>
      </c>
      <c r="BN281">
        <f>+Casos_PN_CORR[[#This Row],[9-may]]-Casos_PN_CORR[[#This Row],[8-may]]</f>
        <v>0</v>
      </c>
      <c r="BO281">
        <f>+Casos_PN_CORR[[#This Row],[10-may]]-Casos_PN_CORR[[#This Row],[9-may]]</f>
        <v>0</v>
      </c>
      <c r="BP281">
        <f>+Casos_PN_CORR[[#This Row],[11-may]]-Casos_PN_CORR[[#This Row],[10-may]]</f>
        <v>0</v>
      </c>
      <c r="BQ281">
        <f>+Casos_PN_CORR[[#This Row],[12-may]]-Casos_PN_CORR[[#This Row],[11-may]]</f>
        <v>0</v>
      </c>
      <c r="BR281">
        <f>+Casos_PN_CORR[[#This Row],[13-may]]-Casos_PN_CORR[[#This Row],[12-may]]</f>
        <v>0</v>
      </c>
      <c r="BS281">
        <f>+Casos_PN_CORR[[#This Row],[14-may]]-Casos_PN_CORR[[#This Row],[13-may]]</f>
        <v>0</v>
      </c>
      <c r="BT281">
        <f>+Casos_PN_CORR[[#This Row],[15-may]]-Casos_PN_CORR[[#This Row],[14-may]]</f>
        <v>0</v>
      </c>
      <c r="BU281">
        <f>+Casos_PN_CORR[[#This Row],[16-may]]-Casos_PN_CORR[[#This Row],[15-may]]</f>
        <v>0</v>
      </c>
      <c r="BV281">
        <f>+Casos_PN_CORR[[#This Row],[17-may]]-Casos_PN_CORR[[#This Row],[16-may]]</f>
        <v>0</v>
      </c>
      <c r="BW281">
        <f>+Casos_PN_CORR[[#This Row],[18-may]]-Casos_PN_CORR[[#This Row],[17-may]]</f>
        <v>0</v>
      </c>
      <c r="BX281">
        <f>+Casos_PN_CORR[[#This Row],[19-may]]-Casos_PN_CORR[[#This Row],[18-may]]</f>
        <v>0</v>
      </c>
      <c r="BY281">
        <f>+Casos_PN_CORR[[#This Row],[20-may]]-Casos_PN_CORR[[#This Row],[19-may]]</f>
        <v>0</v>
      </c>
      <c r="BZ281">
        <f>+Casos_PN_CORR[[#This Row],[21-may]]-Casos_PN_CORR[[#This Row],[20-may]]</f>
        <v>0</v>
      </c>
      <c r="CA281">
        <f>+Casos_PN_CORR[[#This Row],[22-may]]-Casos_PN_CORR[[#This Row],[21-may]]</f>
        <v>0</v>
      </c>
      <c r="CB281">
        <f>+Casos_PN_CORR[[#This Row],[23-may]]-Casos_PN_CORR[[#This Row],[22-may]]</f>
        <v>0</v>
      </c>
      <c r="CC281">
        <f>+Casos_PN_CORR[[#This Row],[24-may]]-Casos_PN_CORR[[#This Row],[23-may]]</f>
        <v>0</v>
      </c>
      <c r="CD281">
        <f>+Casos_PN_CORR[[#This Row],[25-may]]-Casos_PN_CORR[[#This Row],[24-may]]</f>
        <v>0</v>
      </c>
      <c r="CE281">
        <f>+Casos_PN_CORR[[#This Row],[26-may]]-Casos_PN_CORR[[#This Row],[25-may]]</f>
        <v>0</v>
      </c>
      <c r="CF281">
        <f>+Casos_PN_CORR[[#This Row],[27-may]]-Casos_PN_CORR[[#This Row],[26-may]]</f>
        <v>0</v>
      </c>
      <c r="CG281">
        <f>+Casos_PN_CORR[[#This Row],[28-may]]-Casos_PN_CORR[[#This Row],[27-may]]</f>
        <v>0</v>
      </c>
      <c r="CH281">
        <f>+Casos_PN_CORR[[#This Row],[29-may]]-Casos_PN_CORR[[#This Row],[28-may]]</f>
        <v>0</v>
      </c>
      <c r="CI281">
        <f>+Casos_PN_CORR[[#This Row],[30-may]]-Casos_PN_CORR[[#This Row],[29-may]]</f>
        <v>0</v>
      </c>
      <c r="CJ281">
        <f>+Casos_PN_CORR[[#This Row],[31-may]]-Casos_PN_CORR[[#This Row],[30-may]]</f>
        <v>0</v>
      </c>
      <c r="CK281">
        <f>+Casos_PN_CORR[[#This Row],[1-jun]]-Casos_PN_CORR[[#This Row],[31-may]]</f>
        <v>0</v>
      </c>
      <c r="CL281">
        <f>+Casos_PN_CORR[[#This Row],[2-jun]]-Casos_PN_CORR[[#This Row],[1-jun]]</f>
        <v>0</v>
      </c>
      <c r="CM281">
        <f>+Casos_PN_CORR[[#This Row],[3-jun]]-Casos_PN_CORR[[#This Row],[2-jun]]</f>
        <v>0</v>
      </c>
      <c r="CN281">
        <f>+Casos_PN_CORR[[#This Row],[4-jun]]-Casos_PN_CORR[[#This Row],[3-jun]]</f>
        <v>0</v>
      </c>
      <c r="CO281">
        <f>+Casos_PN_CORR[[#This Row],[5-jun]]-Casos_PN_CORR[[#This Row],[4-jun]]</f>
        <v>1</v>
      </c>
      <c r="CP281">
        <f>+Casos_PN_CORR[[#This Row],[6-jun]]-Casos_PN_CORR[[#This Row],[5-jun]]</f>
        <v>0</v>
      </c>
    </row>
    <row r="282" spans="1:94">
      <c r="A282">
        <v>120206</v>
      </c>
      <c r="B282" s="2" t="s">
        <v>104</v>
      </c>
      <c r="C282" s="2" t="s">
        <v>246</v>
      </c>
      <c r="D282" s="2" t="s">
        <v>434</v>
      </c>
      <c r="E282" s="4">
        <f t="shared" si="4"/>
        <v>7</v>
      </c>
      <c r="F282">
        <f>+Casos_PN_CORR[[#This Row],[10-mar]]</f>
        <v>0</v>
      </c>
      <c r="G282">
        <f>+Casos_PN_CORR[[#This Row],[11-mar]]-Casos_PN_CORR[[#This Row],[10-mar]]</f>
        <v>0</v>
      </c>
      <c r="H282">
        <f>+Casos_PN_CORR[[#This Row],[12-mar]]-Casos_PN_CORR[[#This Row],[11-mar]]</f>
        <v>0</v>
      </c>
      <c r="I282">
        <f>+Casos_PN_CORR[[#This Row],[13-mar]]-Casos_PN_CORR[[#This Row],[12-mar]]</f>
        <v>0</v>
      </c>
      <c r="J282">
        <f>+Casos_PN_CORR[[#This Row],[14-mar]]-Casos_PN_CORR[[#This Row],[13-mar]]</f>
        <v>0</v>
      </c>
      <c r="K282">
        <f>+Casos_PN_CORR[[#This Row],[15-mar]]-Casos_PN_CORR[[#This Row],[14-mar]]</f>
        <v>0</v>
      </c>
      <c r="L282">
        <f>+Casos_PN_CORR[[#This Row],[16-mar]]-Casos_PN_CORR[[#This Row],[15-mar]]</f>
        <v>0</v>
      </c>
      <c r="M282">
        <f>+Casos_PN_CORR[[#This Row],[17-mar]]-Casos_PN_CORR[[#This Row],[16-mar]]</f>
        <v>0</v>
      </c>
      <c r="N282">
        <f>+Casos_PN_CORR[[#This Row],[18-mar]]-Casos_PN_CORR[[#This Row],[17-mar]]</f>
        <v>0</v>
      </c>
      <c r="O282">
        <f>+Casos_PN_CORR[[#This Row],[19-mar]]-Casos_PN_CORR[[#This Row],[18-mar]]</f>
        <v>0</v>
      </c>
      <c r="P282">
        <f>+Casos_PN_CORR[[#This Row],[20-mar]]-Casos_PN_CORR[[#This Row],[19-mar]]</f>
        <v>0</v>
      </c>
      <c r="Q282">
        <f>+Casos_PN_CORR[[#This Row],[21-mar]]-Casos_PN_CORR[[#This Row],[20-mar]]</f>
        <v>0</v>
      </c>
      <c r="R282">
        <f>+Casos_PN_CORR[[#This Row],[22-mar]]-Casos_PN_CORR[[#This Row],[21-mar]]</f>
        <v>0</v>
      </c>
      <c r="S282">
        <f>+Casos_PN_CORR[[#This Row],[23-mar]]-Casos_PN_CORR[[#This Row],[22-mar]]</f>
        <v>0</v>
      </c>
      <c r="T282">
        <f>+Casos_PN_CORR[[#This Row],[24-mar]]-Casos_PN_CORR[[#This Row],[23-mar]]</f>
        <v>0</v>
      </c>
      <c r="U282">
        <f>+Casos_PN_CORR[[#This Row],[25-mar]]-Casos_PN_CORR[[#This Row],[24-mar]]</f>
        <v>0</v>
      </c>
      <c r="V282">
        <f>+Casos_PN_CORR[[#This Row],[26-mar]]-Casos_PN_CORR[[#This Row],[25-mar]]</f>
        <v>0</v>
      </c>
      <c r="W282">
        <f>+Casos_PN_CORR[[#This Row],[27-mar]]-Casos_PN_CORR[[#This Row],[26-mar]]</f>
        <v>0</v>
      </c>
      <c r="X282">
        <f>+Casos_PN_CORR[[#This Row],[28-mar]]-Casos_PN_CORR[[#This Row],[27-mar]]</f>
        <v>0</v>
      </c>
      <c r="Y282">
        <f>+Casos_PN_CORR[[#This Row],[29-mar]]-Casos_PN_CORR[[#This Row],[28-mar]]</f>
        <v>0</v>
      </c>
      <c r="Z282">
        <f>+Casos_PN_CORR[[#This Row],[30-mar]]-Casos_PN_CORR[[#This Row],[29-mar]]</f>
        <v>0</v>
      </c>
      <c r="AA282">
        <f>+Casos_PN_CORR[[#This Row],[31-mar]]-Casos_PN_CORR[[#This Row],[30-mar]]</f>
        <v>0</v>
      </c>
      <c r="AB282">
        <f>+Casos_PN_CORR[[#This Row],[1-abr]]-Casos_PN_CORR[[#This Row],[31-mar]]</f>
        <v>0</v>
      </c>
      <c r="AC282">
        <f>+Casos_PN_CORR[[#This Row],[2-abr]]-Casos_PN_CORR[[#This Row],[1-abr]]</f>
        <v>0</v>
      </c>
      <c r="AD282">
        <f>+Casos_PN_CORR[[#This Row],[3-abr]]-Casos_PN_CORR[[#This Row],[2-abr]]</f>
        <v>0</v>
      </c>
      <c r="AE282">
        <f>+Casos_PN_CORR[[#This Row],[4-abr]]-Casos_PN_CORR[[#This Row],[3-abr]]</f>
        <v>0</v>
      </c>
      <c r="AF282">
        <f>+Casos_PN_CORR[[#This Row],[5-abr]]-Casos_PN_CORR[[#This Row],[4-abr]]</f>
        <v>0</v>
      </c>
      <c r="AG282">
        <f>+Casos_PN_CORR[[#This Row],[6-abr]]-Casos_PN_CORR[[#This Row],[5-abr]]</f>
        <v>0</v>
      </c>
      <c r="AH282">
        <f>+Casos_PN_CORR[[#This Row],[7-abr]]-Casos_PN_CORR[[#This Row],[6-abr]]</f>
        <v>0</v>
      </c>
      <c r="AI282">
        <f>+Casos_PN_CORR[[#This Row],[8-abr]]-Casos_PN_CORR[[#This Row],[7-abr]]</f>
        <v>0</v>
      </c>
      <c r="AJ282">
        <f>+Casos_PN_CORR[[#This Row],[9-abr]]-Casos_PN_CORR[[#This Row],[8-abr]]</f>
        <v>0</v>
      </c>
      <c r="AK282">
        <f>+Casos_PN_CORR[[#This Row],[10-abr]]-Casos_PN_CORR[[#This Row],[9-abr]]</f>
        <v>0</v>
      </c>
      <c r="AL282">
        <f>+Casos_PN_CORR[[#This Row],[11-abr]]-Casos_PN_CORR[[#This Row],[10-abr]]</f>
        <v>0</v>
      </c>
      <c r="AM282">
        <f>+Casos_PN_CORR[[#This Row],[12-abr]]-Casos_PN_CORR[[#This Row],[11-abr]]</f>
        <v>0</v>
      </c>
      <c r="AN282">
        <f>+Casos_PN_CORR[[#This Row],[13-abr]]-Casos_PN_CORR[[#This Row],[12-abr]]</f>
        <v>0</v>
      </c>
      <c r="AO282">
        <f>+Casos_PN_CORR[[#This Row],[14-abr]]-Casos_PN_CORR[[#This Row],[13-abr]]</f>
        <v>0</v>
      </c>
      <c r="AP282">
        <f>+Casos_PN_CORR[[#This Row],[15-abr]]-Casos_PN_CORR[[#This Row],[14-abr]]</f>
        <v>0</v>
      </c>
      <c r="AQ282">
        <f>+Casos_PN_CORR[[#This Row],[16-abr]]-Casos_PN_CORR[[#This Row],[15-abr]]</f>
        <v>0</v>
      </c>
      <c r="AR282">
        <f>+Casos_PN_CORR[[#This Row],[17-abr]]-Casos_PN_CORR[[#This Row],[16-abr]]</f>
        <v>0</v>
      </c>
      <c r="AS282">
        <f>+Casos_PN_CORR[[#This Row],[18-abr]]-Casos_PN_CORR[[#This Row],[17-abr]]</f>
        <v>0</v>
      </c>
      <c r="AT282">
        <f>+Casos_PN_CORR[[#This Row],[19-abr]]-Casos_PN_CORR[[#This Row],[18-abr]]</f>
        <v>0</v>
      </c>
      <c r="AU282">
        <f>+Casos_PN_CORR[[#This Row],[20-abr]]-Casos_PN_CORR[[#This Row],[19-abr]]</f>
        <v>0</v>
      </c>
      <c r="AV282">
        <f>+Casos_PN_CORR[[#This Row],[21-abr]]-Casos_PN_CORR[[#This Row],[20-abr]]</f>
        <v>0</v>
      </c>
      <c r="AW282">
        <f>+Casos_PN_CORR[[#This Row],[22-abr]]-Casos_PN_CORR[[#This Row],[21-abr]]</f>
        <v>0</v>
      </c>
      <c r="AX282">
        <f>+Casos_PN_CORR[[#This Row],[23-abr]]-Casos_PN_CORR[[#This Row],[22-abr]]</f>
        <v>0</v>
      </c>
      <c r="AY282">
        <f>+Casos_PN_CORR[[#This Row],[24-abr]]-Casos_PN_CORR[[#This Row],[23-abr]]</f>
        <v>0</v>
      </c>
      <c r="AZ282">
        <f>+Casos_PN_CORR[[#This Row],[25-abr]]-Casos_PN_CORR[[#This Row],[24-abr]]</f>
        <v>0</v>
      </c>
      <c r="BA282">
        <f>+Casos_PN_CORR[[#This Row],[26-abr]]-Casos_PN_CORR[[#This Row],[25-abr]]</f>
        <v>0</v>
      </c>
      <c r="BB282">
        <f>+Casos_PN_CORR[[#This Row],[27-abr]]-Casos_PN_CORR[[#This Row],[26-abr]]</f>
        <v>0</v>
      </c>
      <c r="BC282">
        <f>+Casos_PN_CORR[[#This Row],[28-abr]]-Casos_PN_CORR[[#This Row],[27-abr]]</f>
        <v>0</v>
      </c>
      <c r="BD282">
        <f>+Casos_PN_CORR[[#This Row],[29-abr]]-Casos_PN_CORR[[#This Row],[28-abr]]</f>
        <v>0</v>
      </c>
      <c r="BE282">
        <f>+Casos_PN_CORR[[#This Row],[30-abr]]-Casos_PN_CORR[[#This Row],[29-abr]]</f>
        <v>0</v>
      </c>
      <c r="BF282">
        <f>+Casos_PN_CORR[[#This Row],[1-may]]-Casos_PN_CORR[[#This Row],[30-abr]]</f>
        <v>0</v>
      </c>
      <c r="BG282">
        <f>+Casos_PN_CORR[[#This Row],[2-may]]-Casos_PN_CORR[[#This Row],[1-may]]</f>
        <v>0</v>
      </c>
      <c r="BH282">
        <f>+Casos_PN_CORR[[#This Row],[3-may]]-Casos_PN_CORR[[#This Row],[2-may]]</f>
        <v>0</v>
      </c>
      <c r="BI282">
        <f>+Casos_PN_CORR[[#This Row],[4-may]]-Casos_PN_CORR[[#This Row],[3-may]]</f>
        <v>0</v>
      </c>
      <c r="BJ282">
        <f>+Casos_PN_CORR[[#This Row],[5-may]]-Casos_PN_CORR[[#This Row],[4-may]]</f>
        <v>0</v>
      </c>
      <c r="BK282">
        <f>+Casos_PN_CORR[[#This Row],[6-may]]-Casos_PN_CORR[[#This Row],[5-may]]</f>
        <v>0</v>
      </c>
      <c r="BL282">
        <f>+Casos_PN_CORR[[#This Row],[7-may]]-Casos_PN_CORR[[#This Row],[6-may]]</f>
        <v>0</v>
      </c>
      <c r="BM282">
        <f>+Casos_PN_CORR[[#This Row],[8-may]]-Casos_PN_CORR[[#This Row],[7-may]]</f>
        <v>0</v>
      </c>
      <c r="BN282">
        <f>+Casos_PN_CORR[[#This Row],[9-may]]-Casos_PN_CORR[[#This Row],[8-may]]</f>
        <v>0</v>
      </c>
      <c r="BO282">
        <f>+Casos_PN_CORR[[#This Row],[10-may]]-Casos_PN_CORR[[#This Row],[9-may]]</f>
        <v>0</v>
      </c>
      <c r="BP282">
        <f>+Casos_PN_CORR[[#This Row],[11-may]]-Casos_PN_CORR[[#This Row],[10-may]]</f>
        <v>0</v>
      </c>
      <c r="BQ282">
        <f>+Casos_PN_CORR[[#This Row],[12-may]]-Casos_PN_CORR[[#This Row],[11-may]]</f>
        <v>0</v>
      </c>
      <c r="BR282">
        <f>+Casos_PN_CORR[[#This Row],[13-may]]-Casos_PN_CORR[[#This Row],[12-may]]</f>
        <v>0</v>
      </c>
      <c r="BS282">
        <f>+Casos_PN_CORR[[#This Row],[14-may]]-Casos_PN_CORR[[#This Row],[13-may]]</f>
        <v>0</v>
      </c>
      <c r="BT282">
        <f>+Casos_PN_CORR[[#This Row],[15-may]]-Casos_PN_CORR[[#This Row],[14-may]]</f>
        <v>0</v>
      </c>
      <c r="BU282">
        <f>+Casos_PN_CORR[[#This Row],[16-may]]-Casos_PN_CORR[[#This Row],[15-may]]</f>
        <v>0</v>
      </c>
      <c r="BV282">
        <f>+Casos_PN_CORR[[#This Row],[17-may]]-Casos_PN_CORR[[#This Row],[16-may]]</f>
        <v>0</v>
      </c>
      <c r="BW282">
        <f>+Casos_PN_CORR[[#This Row],[18-may]]-Casos_PN_CORR[[#This Row],[17-may]]</f>
        <v>0</v>
      </c>
      <c r="BX282">
        <f>+Casos_PN_CORR[[#This Row],[19-may]]-Casos_PN_CORR[[#This Row],[18-may]]</f>
        <v>0</v>
      </c>
      <c r="BY282">
        <f>+Casos_PN_CORR[[#This Row],[20-may]]-Casos_PN_CORR[[#This Row],[19-may]]</f>
        <v>0</v>
      </c>
      <c r="BZ282">
        <f>+Casos_PN_CORR[[#This Row],[21-may]]-Casos_PN_CORR[[#This Row],[20-may]]</f>
        <v>0</v>
      </c>
      <c r="CA282">
        <f>+Casos_PN_CORR[[#This Row],[22-may]]-Casos_PN_CORR[[#This Row],[21-may]]</f>
        <v>0</v>
      </c>
      <c r="CB282">
        <f>+Casos_PN_CORR[[#This Row],[23-may]]-Casos_PN_CORR[[#This Row],[22-may]]</f>
        <v>0</v>
      </c>
      <c r="CC282">
        <f>+Casos_PN_CORR[[#This Row],[24-may]]-Casos_PN_CORR[[#This Row],[23-may]]</f>
        <v>0</v>
      </c>
      <c r="CD282">
        <f>+Casos_PN_CORR[[#This Row],[25-may]]-Casos_PN_CORR[[#This Row],[24-may]]</f>
        <v>0</v>
      </c>
      <c r="CE282">
        <f>+Casos_PN_CORR[[#This Row],[26-may]]-Casos_PN_CORR[[#This Row],[25-may]]</f>
        <v>0</v>
      </c>
      <c r="CF282">
        <f>+Casos_PN_CORR[[#This Row],[27-may]]-Casos_PN_CORR[[#This Row],[26-may]]</f>
        <v>0</v>
      </c>
      <c r="CG282">
        <f>+Casos_PN_CORR[[#This Row],[28-may]]-Casos_PN_CORR[[#This Row],[27-may]]</f>
        <v>0</v>
      </c>
      <c r="CH282">
        <f>+Casos_PN_CORR[[#This Row],[29-may]]-Casos_PN_CORR[[#This Row],[28-may]]</f>
        <v>0</v>
      </c>
      <c r="CI282">
        <f>+Casos_PN_CORR[[#This Row],[30-may]]-Casos_PN_CORR[[#This Row],[29-may]]</f>
        <v>0</v>
      </c>
      <c r="CJ282">
        <f>+Casos_PN_CORR[[#This Row],[31-may]]-Casos_PN_CORR[[#This Row],[30-may]]</f>
        <v>0</v>
      </c>
      <c r="CK282">
        <f>+Casos_PN_CORR[[#This Row],[1-jun]]-Casos_PN_CORR[[#This Row],[31-may]]</f>
        <v>0</v>
      </c>
      <c r="CL282">
        <f>+Casos_PN_CORR[[#This Row],[2-jun]]-Casos_PN_CORR[[#This Row],[1-jun]]</f>
        <v>0</v>
      </c>
      <c r="CM282">
        <f>+Casos_PN_CORR[[#This Row],[3-jun]]-Casos_PN_CORR[[#This Row],[2-jun]]</f>
        <v>0</v>
      </c>
      <c r="CN282">
        <f>+Casos_PN_CORR[[#This Row],[4-jun]]-Casos_PN_CORR[[#This Row],[3-jun]]</f>
        <v>0</v>
      </c>
      <c r="CO282">
        <f>+Casos_PN_CORR[[#This Row],[5-jun]]-Casos_PN_CORR[[#This Row],[4-jun]]</f>
        <v>7</v>
      </c>
      <c r="CP282">
        <f>+Casos_PN_CORR[[#This Row],[6-jun]]-Casos_PN_CORR[[#This Row],[5-jun]]</f>
        <v>0</v>
      </c>
    </row>
    <row r="283" spans="1:94">
      <c r="A283">
        <v>120201</v>
      </c>
      <c r="B283" s="2" t="s">
        <v>104</v>
      </c>
      <c r="C283" s="2" t="s">
        <v>246</v>
      </c>
      <c r="D283" s="2" t="s">
        <v>435</v>
      </c>
      <c r="E283" s="4">
        <f t="shared" si="4"/>
        <v>0</v>
      </c>
      <c r="F283">
        <f>+Casos_PN_CORR[[#This Row],[10-mar]]</f>
        <v>0</v>
      </c>
      <c r="G283">
        <f>+Casos_PN_CORR[[#This Row],[11-mar]]-Casos_PN_CORR[[#This Row],[10-mar]]</f>
        <v>0</v>
      </c>
      <c r="H283">
        <f>+Casos_PN_CORR[[#This Row],[12-mar]]-Casos_PN_CORR[[#This Row],[11-mar]]</f>
        <v>0</v>
      </c>
      <c r="I283">
        <f>+Casos_PN_CORR[[#This Row],[13-mar]]-Casos_PN_CORR[[#This Row],[12-mar]]</f>
        <v>0</v>
      </c>
      <c r="J283">
        <f>+Casos_PN_CORR[[#This Row],[14-mar]]-Casos_PN_CORR[[#This Row],[13-mar]]</f>
        <v>0</v>
      </c>
      <c r="K283">
        <f>+Casos_PN_CORR[[#This Row],[15-mar]]-Casos_PN_CORR[[#This Row],[14-mar]]</f>
        <v>0</v>
      </c>
      <c r="L283">
        <f>+Casos_PN_CORR[[#This Row],[16-mar]]-Casos_PN_CORR[[#This Row],[15-mar]]</f>
        <v>0</v>
      </c>
      <c r="M283">
        <f>+Casos_PN_CORR[[#This Row],[17-mar]]-Casos_PN_CORR[[#This Row],[16-mar]]</f>
        <v>0</v>
      </c>
      <c r="N283">
        <f>+Casos_PN_CORR[[#This Row],[18-mar]]-Casos_PN_CORR[[#This Row],[17-mar]]</f>
        <v>0</v>
      </c>
      <c r="O283">
        <f>+Casos_PN_CORR[[#This Row],[19-mar]]-Casos_PN_CORR[[#This Row],[18-mar]]</f>
        <v>0</v>
      </c>
      <c r="P283">
        <f>+Casos_PN_CORR[[#This Row],[20-mar]]-Casos_PN_CORR[[#This Row],[19-mar]]</f>
        <v>0</v>
      </c>
      <c r="Q283">
        <f>+Casos_PN_CORR[[#This Row],[21-mar]]-Casos_PN_CORR[[#This Row],[20-mar]]</f>
        <v>0</v>
      </c>
      <c r="R283">
        <f>+Casos_PN_CORR[[#This Row],[22-mar]]-Casos_PN_CORR[[#This Row],[21-mar]]</f>
        <v>0</v>
      </c>
      <c r="S283">
        <f>+Casos_PN_CORR[[#This Row],[23-mar]]-Casos_PN_CORR[[#This Row],[22-mar]]</f>
        <v>0</v>
      </c>
      <c r="T283">
        <f>+Casos_PN_CORR[[#This Row],[24-mar]]-Casos_PN_CORR[[#This Row],[23-mar]]</f>
        <v>0</v>
      </c>
      <c r="U283">
        <f>+Casos_PN_CORR[[#This Row],[25-mar]]-Casos_PN_CORR[[#This Row],[24-mar]]</f>
        <v>0</v>
      </c>
      <c r="V283">
        <f>+Casos_PN_CORR[[#This Row],[26-mar]]-Casos_PN_CORR[[#This Row],[25-mar]]</f>
        <v>0</v>
      </c>
      <c r="W283">
        <f>+Casos_PN_CORR[[#This Row],[27-mar]]-Casos_PN_CORR[[#This Row],[26-mar]]</f>
        <v>0</v>
      </c>
      <c r="X283">
        <f>+Casos_PN_CORR[[#This Row],[28-mar]]-Casos_PN_CORR[[#This Row],[27-mar]]</f>
        <v>0</v>
      </c>
      <c r="Y283">
        <f>+Casos_PN_CORR[[#This Row],[29-mar]]-Casos_PN_CORR[[#This Row],[28-mar]]</f>
        <v>0</v>
      </c>
      <c r="Z283">
        <f>+Casos_PN_CORR[[#This Row],[30-mar]]-Casos_PN_CORR[[#This Row],[29-mar]]</f>
        <v>0</v>
      </c>
      <c r="AA283">
        <f>+Casos_PN_CORR[[#This Row],[31-mar]]-Casos_PN_CORR[[#This Row],[30-mar]]</f>
        <v>0</v>
      </c>
      <c r="AB283">
        <f>+Casos_PN_CORR[[#This Row],[1-abr]]-Casos_PN_CORR[[#This Row],[31-mar]]</f>
        <v>0</v>
      </c>
      <c r="AC283">
        <f>+Casos_PN_CORR[[#This Row],[2-abr]]-Casos_PN_CORR[[#This Row],[1-abr]]</f>
        <v>0</v>
      </c>
      <c r="AD283">
        <f>+Casos_PN_CORR[[#This Row],[3-abr]]-Casos_PN_CORR[[#This Row],[2-abr]]</f>
        <v>0</v>
      </c>
      <c r="AE283">
        <f>+Casos_PN_CORR[[#This Row],[4-abr]]-Casos_PN_CORR[[#This Row],[3-abr]]</f>
        <v>0</v>
      </c>
      <c r="AF283">
        <f>+Casos_PN_CORR[[#This Row],[5-abr]]-Casos_PN_CORR[[#This Row],[4-abr]]</f>
        <v>0</v>
      </c>
      <c r="AG283">
        <f>+Casos_PN_CORR[[#This Row],[6-abr]]-Casos_PN_CORR[[#This Row],[5-abr]]</f>
        <v>0</v>
      </c>
      <c r="AH283">
        <f>+Casos_PN_CORR[[#This Row],[7-abr]]-Casos_PN_CORR[[#This Row],[6-abr]]</f>
        <v>0</v>
      </c>
      <c r="AI283">
        <f>+Casos_PN_CORR[[#This Row],[8-abr]]-Casos_PN_CORR[[#This Row],[7-abr]]</f>
        <v>0</v>
      </c>
      <c r="AJ283">
        <f>+Casos_PN_CORR[[#This Row],[9-abr]]-Casos_PN_CORR[[#This Row],[8-abr]]</f>
        <v>0</v>
      </c>
      <c r="AK283">
        <f>+Casos_PN_CORR[[#This Row],[10-abr]]-Casos_PN_CORR[[#This Row],[9-abr]]</f>
        <v>0</v>
      </c>
      <c r="AL283">
        <f>+Casos_PN_CORR[[#This Row],[11-abr]]-Casos_PN_CORR[[#This Row],[10-abr]]</f>
        <v>0</v>
      </c>
      <c r="AM283">
        <f>+Casos_PN_CORR[[#This Row],[12-abr]]-Casos_PN_CORR[[#This Row],[11-abr]]</f>
        <v>0</v>
      </c>
      <c r="AN283">
        <f>+Casos_PN_CORR[[#This Row],[13-abr]]-Casos_PN_CORR[[#This Row],[12-abr]]</f>
        <v>0</v>
      </c>
      <c r="AO283">
        <f>+Casos_PN_CORR[[#This Row],[14-abr]]-Casos_PN_CORR[[#This Row],[13-abr]]</f>
        <v>0</v>
      </c>
      <c r="AP283">
        <f>+Casos_PN_CORR[[#This Row],[15-abr]]-Casos_PN_CORR[[#This Row],[14-abr]]</f>
        <v>0</v>
      </c>
      <c r="AQ283">
        <f>+Casos_PN_CORR[[#This Row],[16-abr]]-Casos_PN_CORR[[#This Row],[15-abr]]</f>
        <v>0</v>
      </c>
      <c r="AR283">
        <f>+Casos_PN_CORR[[#This Row],[17-abr]]-Casos_PN_CORR[[#This Row],[16-abr]]</f>
        <v>0</v>
      </c>
      <c r="AS283">
        <f>+Casos_PN_CORR[[#This Row],[18-abr]]-Casos_PN_CORR[[#This Row],[17-abr]]</f>
        <v>0</v>
      </c>
      <c r="AT283">
        <f>+Casos_PN_CORR[[#This Row],[19-abr]]-Casos_PN_CORR[[#This Row],[18-abr]]</f>
        <v>0</v>
      </c>
      <c r="AU283">
        <f>+Casos_PN_CORR[[#This Row],[20-abr]]-Casos_PN_CORR[[#This Row],[19-abr]]</f>
        <v>0</v>
      </c>
      <c r="AV283">
        <f>+Casos_PN_CORR[[#This Row],[21-abr]]-Casos_PN_CORR[[#This Row],[20-abr]]</f>
        <v>0</v>
      </c>
      <c r="AW283">
        <f>+Casos_PN_CORR[[#This Row],[22-abr]]-Casos_PN_CORR[[#This Row],[21-abr]]</f>
        <v>0</v>
      </c>
      <c r="AX283">
        <f>+Casos_PN_CORR[[#This Row],[23-abr]]-Casos_PN_CORR[[#This Row],[22-abr]]</f>
        <v>0</v>
      </c>
      <c r="AY283">
        <f>+Casos_PN_CORR[[#This Row],[24-abr]]-Casos_PN_CORR[[#This Row],[23-abr]]</f>
        <v>0</v>
      </c>
      <c r="AZ283">
        <f>+Casos_PN_CORR[[#This Row],[25-abr]]-Casos_PN_CORR[[#This Row],[24-abr]]</f>
        <v>0</v>
      </c>
      <c r="BA283">
        <f>+Casos_PN_CORR[[#This Row],[26-abr]]-Casos_PN_CORR[[#This Row],[25-abr]]</f>
        <v>0</v>
      </c>
      <c r="BB283">
        <f>+Casos_PN_CORR[[#This Row],[27-abr]]-Casos_PN_CORR[[#This Row],[26-abr]]</f>
        <v>0</v>
      </c>
      <c r="BC283">
        <f>+Casos_PN_CORR[[#This Row],[28-abr]]-Casos_PN_CORR[[#This Row],[27-abr]]</f>
        <v>0</v>
      </c>
      <c r="BD283">
        <f>+Casos_PN_CORR[[#This Row],[29-abr]]-Casos_PN_CORR[[#This Row],[28-abr]]</f>
        <v>0</v>
      </c>
      <c r="BE283">
        <f>+Casos_PN_CORR[[#This Row],[30-abr]]-Casos_PN_CORR[[#This Row],[29-abr]]</f>
        <v>0</v>
      </c>
      <c r="BF283">
        <f>+Casos_PN_CORR[[#This Row],[1-may]]-Casos_PN_CORR[[#This Row],[30-abr]]</f>
        <v>0</v>
      </c>
      <c r="BG283">
        <f>+Casos_PN_CORR[[#This Row],[2-may]]-Casos_PN_CORR[[#This Row],[1-may]]</f>
        <v>0</v>
      </c>
      <c r="BH283">
        <f>+Casos_PN_CORR[[#This Row],[3-may]]-Casos_PN_CORR[[#This Row],[2-may]]</f>
        <v>0</v>
      </c>
      <c r="BI283">
        <f>+Casos_PN_CORR[[#This Row],[4-may]]-Casos_PN_CORR[[#This Row],[3-may]]</f>
        <v>0</v>
      </c>
      <c r="BJ283">
        <f>+Casos_PN_CORR[[#This Row],[5-may]]-Casos_PN_CORR[[#This Row],[4-may]]</f>
        <v>0</v>
      </c>
      <c r="BK283">
        <f>+Casos_PN_CORR[[#This Row],[6-may]]-Casos_PN_CORR[[#This Row],[5-may]]</f>
        <v>0</v>
      </c>
      <c r="BL283">
        <f>+Casos_PN_CORR[[#This Row],[7-may]]-Casos_PN_CORR[[#This Row],[6-may]]</f>
        <v>0</v>
      </c>
      <c r="BM283">
        <f>+Casos_PN_CORR[[#This Row],[8-may]]-Casos_PN_CORR[[#This Row],[7-may]]</f>
        <v>0</v>
      </c>
      <c r="BN283">
        <f>+Casos_PN_CORR[[#This Row],[9-may]]-Casos_PN_CORR[[#This Row],[8-may]]</f>
        <v>0</v>
      </c>
      <c r="BO283">
        <f>+Casos_PN_CORR[[#This Row],[10-may]]-Casos_PN_CORR[[#This Row],[9-may]]</f>
        <v>0</v>
      </c>
      <c r="BP283">
        <f>+Casos_PN_CORR[[#This Row],[11-may]]-Casos_PN_CORR[[#This Row],[10-may]]</f>
        <v>0</v>
      </c>
      <c r="BQ283">
        <f>+Casos_PN_CORR[[#This Row],[12-may]]-Casos_PN_CORR[[#This Row],[11-may]]</f>
        <v>0</v>
      </c>
      <c r="BR283">
        <f>+Casos_PN_CORR[[#This Row],[13-may]]-Casos_PN_CORR[[#This Row],[12-may]]</f>
        <v>0</v>
      </c>
      <c r="BS283">
        <f>+Casos_PN_CORR[[#This Row],[14-may]]-Casos_PN_CORR[[#This Row],[13-may]]</f>
        <v>0</v>
      </c>
      <c r="BT283">
        <f>+Casos_PN_CORR[[#This Row],[15-may]]-Casos_PN_CORR[[#This Row],[14-may]]</f>
        <v>0</v>
      </c>
      <c r="BU283">
        <f>+Casos_PN_CORR[[#This Row],[16-may]]-Casos_PN_CORR[[#This Row],[15-may]]</f>
        <v>0</v>
      </c>
      <c r="BV283">
        <f>+Casos_PN_CORR[[#This Row],[17-may]]-Casos_PN_CORR[[#This Row],[16-may]]</f>
        <v>0</v>
      </c>
      <c r="BW283">
        <f>+Casos_PN_CORR[[#This Row],[18-may]]-Casos_PN_CORR[[#This Row],[17-may]]</f>
        <v>0</v>
      </c>
      <c r="BX283">
        <f>+Casos_PN_CORR[[#This Row],[19-may]]-Casos_PN_CORR[[#This Row],[18-may]]</f>
        <v>0</v>
      </c>
      <c r="BY283">
        <f>+Casos_PN_CORR[[#This Row],[20-may]]-Casos_PN_CORR[[#This Row],[19-may]]</f>
        <v>0</v>
      </c>
      <c r="BZ283">
        <f>+Casos_PN_CORR[[#This Row],[21-may]]-Casos_PN_CORR[[#This Row],[20-may]]</f>
        <v>0</v>
      </c>
      <c r="CA283">
        <f>+Casos_PN_CORR[[#This Row],[22-may]]-Casos_PN_CORR[[#This Row],[21-may]]</f>
        <v>0</v>
      </c>
      <c r="CB283">
        <f>+Casos_PN_CORR[[#This Row],[23-may]]-Casos_PN_CORR[[#This Row],[22-may]]</f>
        <v>0</v>
      </c>
      <c r="CC283">
        <f>+Casos_PN_CORR[[#This Row],[24-may]]-Casos_PN_CORR[[#This Row],[23-may]]</f>
        <v>0</v>
      </c>
      <c r="CD283">
        <f>+Casos_PN_CORR[[#This Row],[25-may]]-Casos_PN_CORR[[#This Row],[24-may]]</f>
        <v>0</v>
      </c>
      <c r="CE283">
        <f>+Casos_PN_CORR[[#This Row],[26-may]]-Casos_PN_CORR[[#This Row],[25-may]]</f>
        <v>0</v>
      </c>
      <c r="CF283">
        <f>+Casos_PN_CORR[[#This Row],[27-may]]-Casos_PN_CORR[[#This Row],[26-may]]</f>
        <v>0</v>
      </c>
      <c r="CG283">
        <f>+Casos_PN_CORR[[#This Row],[28-may]]-Casos_PN_CORR[[#This Row],[27-may]]</f>
        <v>0</v>
      </c>
      <c r="CH283">
        <f>+Casos_PN_CORR[[#This Row],[29-may]]-Casos_PN_CORR[[#This Row],[28-may]]</f>
        <v>0</v>
      </c>
      <c r="CI283">
        <f>+Casos_PN_CORR[[#This Row],[30-may]]-Casos_PN_CORR[[#This Row],[29-may]]</f>
        <v>0</v>
      </c>
      <c r="CJ283">
        <f>+Casos_PN_CORR[[#This Row],[31-may]]-Casos_PN_CORR[[#This Row],[30-may]]</f>
        <v>0</v>
      </c>
      <c r="CK283">
        <f>+Casos_PN_CORR[[#This Row],[1-jun]]-Casos_PN_CORR[[#This Row],[31-may]]</f>
        <v>0</v>
      </c>
      <c r="CL283">
        <f>+Casos_PN_CORR[[#This Row],[2-jun]]-Casos_PN_CORR[[#This Row],[1-jun]]</f>
        <v>0</v>
      </c>
      <c r="CM283">
        <f>+Casos_PN_CORR[[#This Row],[3-jun]]-Casos_PN_CORR[[#This Row],[2-jun]]</f>
        <v>0</v>
      </c>
      <c r="CN283">
        <f>+Casos_PN_CORR[[#This Row],[4-jun]]-Casos_PN_CORR[[#This Row],[3-jun]]</f>
        <v>0</v>
      </c>
      <c r="CO283">
        <f>+Casos_PN_CORR[[#This Row],[5-jun]]-Casos_PN_CORR[[#This Row],[4-jun]]</f>
        <v>0</v>
      </c>
      <c r="CP283">
        <f>+Casos_PN_CORR[[#This Row],[6-jun]]-Casos_PN_CORR[[#This Row],[5-jun]]</f>
        <v>0</v>
      </c>
    </row>
    <row r="284" spans="1:94">
      <c r="A284">
        <v>130709</v>
      </c>
      <c r="B284" s="2" t="s">
        <v>131</v>
      </c>
      <c r="C284" s="2" t="s">
        <v>132</v>
      </c>
      <c r="D284" s="2" t="s">
        <v>214</v>
      </c>
      <c r="E284" s="4">
        <f t="shared" si="4"/>
        <v>111</v>
      </c>
      <c r="F284">
        <f>+Casos_PN_CORR[[#This Row],[10-mar]]</f>
        <v>0</v>
      </c>
      <c r="G284">
        <f>+Casos_PN_CORR[[#This Row],[11-mar]]-Casos_PN_CORR[[#This Row],[10-mar]]</f>
        <v>0</v>
      </c>
      <c r="H284">
        <f>+Casos_PN_CORR[[#This Row],[12-mar]]-Casos_PN_CORR[[#This Row],[11-mar]]</f>
        <v>0</v>
      </c>
      <c r="I284">
        <f>+Casos_PN_CORR[[#This Row],[13-mar]]-Casos_PN_CORR[[#This Row],[12-mar]]</f>
        <v>0</v>
      </c>
      <c r="J284">
        <f>+Casos_PN_CORR[[#This Row],[14-mar]]-Casos_PN_CORR[[#This Row],[13-mar]]</f>
        <v>0</v>
      </c>
      <c r="K284">
        <f>+Casos_PN_CORR[[#This Row],[15-mar]]-Casos_PN_CORR[[#This Row],[14-mar]]</f>
        <v>0</v>
      </c>
      <c r="L284">
        <f>+Casos_PN_CORR[[#This Row],[16-mar]]-Casos_PN_CORR[[#This Row],[15-mar]]</f>
        <v>0</v>
      </c>
      <c r="M284">
        <f>+Casos_PN_CORR[[#This Row],[17-mar]]-Casos_PN_CORR[[#This Row],[16-mar]]</f>
        <v>0</v>
      </c>
      <c r="N284">
        <f>+Casos_PN_CORR[[#This Row],[18-mar]]-Casos_PN_CORR[[#This Row],[17-mar]]</f>
        <v>0</v>
      </c>
      <c r="O284">
        <f>+Casos_PN_CORR[[#This Row],[19-mar]]-Casos_PN_CORR[[#This Row],[18-mar]]</f>
        <v>0</v>
      </c>
      <c r="P284">
        <f>+Casos_PN_CORR[[#This Row],[20-mar]]-Casos_PN_CORR[[#This Row],[19-mar]]</f>
        <v>0</v>
      </c>
      <c r="Q284">
        <f>+Casos_PN_CORR[[#This Row],[21-mar]]-Casos_PN_CORR[[#This Row],[20-mar]]</f>
        <v>0</v>
      </c>
      <c r="R284">
        <f>+Casos_PN_CORR[[#This Row],[22-mar]]-Casos_PN_CORR[[#This Row],[21-mar]]</f>
        <v>0</v>
      </c>
      <c r="S284">
        <f>+Casos_PN_CORR[[#This Row],[23-mar]]-Casos_PN_CORR[[#This Row],[22-mar]]</f>
        <v>0</v>
      </c>
      <c r="T284">
        <f>+Casos_PN_CORR[[#This Row],[24-mar]]-Casos_PN_CORR[[#This Row],[23-mar]]</f>
        <v>0</v>
      </c>
      <c r="U284">
        <f>+Casos_PN_CORR[[#This Row],[25-mar]]-Casos_PN_CORR[[#This Row],[24-mar]]</f>
        <v>0</v>
      </c>
      <c r="V284">
        <f>+Casos_PN_CORR[[#This Row],[26-mar]]-Casos_PN_CORR[[#This Row],[25-mar]]</f>
        <v>0</v>
      </c>
      <c r="W284">
        <f>+Casos_PN_CORR[[#This Row],[27-mar]]-Casos_PN_CORR[[#This Row],[26-mar]]</f>
        <v>0</v>
      </c>
      <c r="X284">
        <f>+Casos_PN_CORR[[#This Row],[28-mar]]-Casos_PN_CORR[[#This Row],[27-mar]]</f>
        <v>0</v>
      </c>
      <c r="Y284">
        <f>+Casos_PN_CORR[[#This Row],[29-mar]]-Casos_PN_CORR[[#This Row],[28-mar]]</f>
        <v>0</v>
      </c>
      <c r="Z284">
        <f>+Casos_PN_CORR[[#This Row],[30-mar]]-Casos_PN_CORR[[#This Row],[29-mar]]</f>
        <v>0</v>
      </c>
      <c r="AA284">
        <f>+Casos_PN_CORR[[#This Row],[31-mar]]-Casos_PN_CORR[[#This Row],[30-mar]]</f>
        <v>0</v>
      </c>
      <c r="AB284">
        <f>+Casos_PN_CORR[[#This Row],[1-abr]]-Casos_PN_CORR[[#This Row],[31-mar]]</f>
        <v>0</v>
      </c>
      <c r="AC284">
        <f>+Casos_PN_CORR[[#This Row],[2-abr]]-Casos_PN_CORR[[#This Row],[1-abr]]</f>
        <v>0</v>
      </c>
      <c r="AD284">
        <f>+Casos_PN_CORR[[#This Row],[3-abr]]-Casos_PN_CORR[[#This Row],[2-abr]]</f>
        <v>0</v>
      </c>
      <c r="AE284">
        <f>+Casos_PN_CORR[[#This Row],[4-abr]]-Casos_PN_CORR[[#This Row],[3-abr]]</f>
        <v>0</v>
      </c>
      <c r="AF284">
        <f>+Casos_PN_CORR[[#This Row],[5-abr]]-Casos_PN_CORR[[#This Row],[4-abr]]</f>
        <v>0</v>
      </c>
      <c r="AG284">
        <f>+Casos_PN_CORR[[#This Row],[6-abr]]-Casos_PN_CORR[[#This Row],[5-abr]]</f>
        <v>0</v>
      </c>
      <c r="AH284">
        <f>+Casos_PN_CORR[[#This Row],[7-abr]]-Casos_PN_CORR[[#This Row],[6-abr]]</f>
        <v>0</v>
      </c>
      <c r="AI284">
        <f>+Casos_PN_CORR[[#This Row],[8-abr]]-Casos_PN_CORR[[#This Row],[7-abr]]</f>
        <v>0</v>
      </c>
      <c r="AJ284">
        <f>+Casos_PN_CORR[[#This Row],[9-abr]]-Casos_PN_CORR[[#This Row],[8-abr]]</f>
        <v>0</v>
      </c>
      <c r="AK284">
        <f>+Casos_PN_CORR[[#This Row],[10-abr]]-Casos_PN_CORR[[#This Row],[9-abr]]</f>
        <v>0</v>
      </c>
      <c r="AL284">
        <f>+Casos_PN_CORR[[#This Row],[11-abr]]-Casos_PN_CORR[[#This Row],[10-abr]]</f>
        <v>0</v>
      </c>
      <c r="AM284">
        <f>+Casos_PN_CORR[[#This Row],[12-abr]]-Casos_PN_CORR[[#This Row],[11-abr]]</f>
        <v>0</v>
      </c>
      <c r="AN284">
        <f>+Casos_PN_CORR[[#This Row],[13-abr]]-Casos_PN_CORR[[#This Row],[12-abr]]</f>
        <v>0</v>
      </c>
      <c r="AO284">
        <f>+Casos_PN_CORR[[#This Row],[14-abr]]-Casos_PN_CORR[[#This Row],[13-abr]]</f>
        <v>0</v>
      </c>
      <c r="AP284">
        <f>+Casos_PN_CORR[[#This Row],[15-abr]]-Casos_PN_CORR[[#This Row],[14-abr]]</f>
        <v>0</v>
      </c>
      <c r="AQ284">
        <f>+Casos_PN_CORR[[#This Row],[16-abr]]-Casos_PN_CORR[[#This Row],[15-abr]]</f>
        <v>0</v>
      </c>
      <c r="AR284">
        <f>+Casos_PN_CORR[[#This Row],[17-abr]]-Casos_PN_CORR[[#This Row],[16-abr]]</f>
        <v>0</v>
      </c>
      <c r="AS284">
        <f>+Casos_PN_CORR[[#This Row],[18-abr]]-Casos_PN_CORR[[#This Row],[17-abr]]</f>
        <v>0</v>
      </c>
      <c r="AT284">
        <f>+Casos_PN_CORR[[#This Row],[19-abr]]-Casos_PN_CORR[[#This Row],[18-abr]]</f>
        <v>0</v>
      </c>
      <c r="AU284">
        <f>+Casos_PN_CORR[[#This Row],[20-abr]]-Casos_PN_CORR[[#This Row],[19-abr]]</f>
        <v>0</v>
      </c>
      <c r="AV284">
        <f>+Casos_PN_CORR[[#This Row],[21-abr]]-Casos_PN_CORR[[#This Row],[20-abr]]</f>
        <v>0</v>
      </c>
      <c r="AW284">
        <f>+Casos_PN_CORR[[#This Row],[22-abr]]-Casos_PN_CORR[[#This Row],[21-abr]]</f>
        <v>0</v>
      </c>
      <c r="AX284">
        <f>+Casos_PN_CORR[[#This Row],[23-abr]]-Casos_PN_CORR[[#This Row],[22-abr]]</f>
        <v>0</v>
      </c>
      <c r="AY284">
        <f>+Casos_PN_CORR[[#This Row],[24-abr]]-Casos_PN_CORR[[#This Row],[23-abr]]</f>
        <v>0</v>
      </c>
      <c r="AZ284">
        <f>+Casos_PN_CORR[[#This Row],[25-abr]]-Casos_PN_CORR[[#This Row],[24-abr]]</f>
        <v>0</v>
      </c>
      <c r="BA284">
        <f>+Casos_PN_CORR[[#This Row],[26-abr]]-Casos_PN_CORR[[#This Row],[25-abr]]</f>
        <v>0</v>
      </c>
      <c r="BB284">
        <f>+Casos_PN_CORR[[#This Row],[27-abr]]-Casos_PN_CORR[[#This Row],[26-abr]]</f>
        <v>0</v>
      </c>
      <c r="BC284">
        <f>+Casos_PN_CORR[[#This Row],[28-abr]]-Casos_PN_CORR[[#This Row],[27-abr]]</f>
        <v>0</v>
      </c>
      <c r="BD284">
        <f>+Casos_PN_CORR[[#This Row],[29-abr]]-Casos_PN_CORR[[#This Row],[28-abr]]</f>
        <v>0</v>
      </c>
      <c r="BE284">
        <f>+Casos_PN_CORR[[#This Row],[30-abr]]-Casos_PN_CORR[[#This Row],[29-abr]]</f>
        <v>0</v>
      </c>
      <c r="BF284">
        <f>+Casos_PN_CORR[[#This Row],[1-may]]-Casos_PN_CORR[[#This Row],[30-abr]]</f>
        <v>0</v>
      </c>
      <c r="BG284">
        <f>+Casos_PN_CORR[[#This Row],[2-may]]-Casos_PN_CORR[[#This Row],[1-may]]</f>
        <v>0</v>
      </c>
      <c r="BH284">
        <f>+Casos_PN_CORR[[#This Row],[3-may]]-Casos_PN_CORR[[#This Row],[2-may]]</f>
        <v>0</v>
      </c>
      <c r="BI284">
        <f>+Casos_PN_CORR[[#This Row],[4-may]]-Casos_PN_CORR[[#This Row],[3-may]]</f>
        <v>0</v>
      </c>
      <c r="BJ284">
        <f>+Casos_PN_CORR[[#This Row],[5-may]]-Casos_PN_CORR[[#This Row],[4-may]]</f>
        <v>0</v>
      </c>
      <c r="BK284">
        <f>+Casos_PN_CORR[[#This Row],[6-may]]-Casos_PN_CORR[[#This Row],[5-may]]</f>
        <v>0</v>
      </c>
      <c r="BL284">
        <f>+Casos_PN_CORR[[#This Row],[7-may]]-Casos_PN_CORR[[#This Row],[6-may]]</f>
        <v>0</v>
      </c>
      <c r="BM284">
        <f>+Casos_PN_CORR[[#This Row],[8-may]]-Casos_PN_CORR[[#This Row],[7-may]]</f>
        <v>0</v>
      </c>
      <c r="BN284">
        <f>+Casos_PN_CORR[[#This Row],[9-may]]-Casos_PN_CORR[[#This Row],[8-may]]</f>
        <v>0</v>
      </c>
      <c r="BO284">
        <f>+Casos_PN_CORR[[#This Row],[10-may]]-Casos_PN_CORR[[#This Row],[9-may]]</f>
        <v>0</v>
      </c>
      <c r="BP284">
        <f>+Casos_PN_CORR[[#This Row],[11-may]]-Casos_PN_CORR[[#This Row],[10-may]]</f>
        <v>0</v>
      </c>
      <c r="BQ284">
        <f>+Casos_PN_CORR[[#This Row],[12-may]]-Casos_PN_CORR[[#This Row],[11-may]]</f>
        <v>0</v>
      </c>
      <c r="BR284">
        <f>+Casos_PN_CORR[[#This Row],[13-may]]-Casos_PN_CORR[[#This Row],[12-may]]</f>
        <v>0</v>
      </c>
      <c r="BS284">
        <f>+Casos_PN_CORR[[#This Row],[14-may]]-Casos_PN_CORR[[#This Row],[13-may]]</f>
        <v>0</v>
      </c>
      <c r="BT284">
        <f>+Casos_PN_CORR[[#This Row],[15-may]]-Casos_PN_CORR[[#This Row],[14-may]]</f>
        <v>0</v>
      </c>
      <c r="BU284">
        <f>+Casos_PN_CORR[[#This Row],[16-may]]-Casos_PN_CORR[[#This Row],[15-may]]</f>
        <v>0</v>
      </c>
      <c r="BV284">
        <f>+Casos_PN_CORR[[#This Row],[17-may]]-Casos_PN_CORR[[#This Row],[16-may]]</f>
        <v>0</v>
      </c>
      <c r="BW284">
        <f>+Casos_PN_CORR[[#This Row],[18-may]]-Casos_PN_CORR[[#This Row],[17-may]]</f>
        <v>0</v>
      </c>
      <c r="BX284">
        <f>+Casos_PN_CORR[[#This Row],[19-may]]-Casos_PN_CORR[[#This Row],[18-may]]</f>
        <v>0</v>
      </c>
      <c r="BY284">
        <f>+Casos_PN_CORR[[#This Row],[20-may]]-Casos_PN_CORR[[#This Row],[19-may]]</f>
        <v>0</v>
      </c>
      <c r="BZ284">
        <f>+Casos_PN_CORR[[#This Row],[21-may]]-Casos_PN_CORR[[#This Row],[20-may]]</f>
        <v>0</v>
      </c>
      <c r="CA284">
        <f>+Casos_PN_CORR[[#This Row],[22-may]]-Casos_PN_CORR[[#This Row],[21-may]]</f>
        <v>0</v>
      </c>
      <c r="CB284">
        <f>+Casos_PN_CORR[[#This Row],[23-may]]-Casos_PN_CORR[[#This Row],[22-may]]</f>
        <v>0</v>
      </c>
      <c r="CC284">
        <f>+Casos_PN_CORR[[#This Row],[24-may]]-Casos_PN_CORR[[#This Row],[23-may]]</f>
        <v>0</v>
      </c>
      <c r="CD284">
        <f>+Casos_PN_CORR[[#This Row],[25-may]]-Casos_PN_CORR[[#This Row],[24-may]]</f>
        <v>0</v>
      </c>
      <c r="CE284">
        <f>+Casos_PN_CORR[[#This Row],[26-may]]-Casos_PN_CORR[[#This Row],[25-may]]</f>
        <v>0</v>
      </c>
      <c r="CF284">
        <f>+Casos_PN_CORR[[#This Row],[27-may]]-Casos_PN_CORR[[#This Row],[26-may]]</f>
        <v>0</v>
      </c>
      <c r="CG284">
        <f>+Casos_PN_CORR[[#This Row],[28-may]]-Casos_PN_CORR[[#This Row],[27-may]]</f>
        <v>0</v>
      </c>
      <c r="CH284">
        <f>+Casos_PN_CORR[[#This Row],[29-may]]-Casos_PN_CORR[[#This Row],[28-may]]</f>
        <v>0</v>
      </c>
      <c r="CI284">
        <f>+Casos_PN_CORR[[#This Row],[30-may]]-Casos_PN_CORR[[#This Row],[29-may]]</f>
        <v>0</v>
      </c>
      <c r="CJ284">
        <f>+Casos_PN_CORR[[#This Row],[31-may]]-Casos_PN_CORR[[#This Row],[30-may]]</f>
        <v>0</v>
      </c>
      <c r="CK284">
        <f>+Casos_PN_CORR[[#This Row],[1-jun]]-Casos_PN_CORR[[#This Row],[31-may]]</f>
        <v>0</v>
      </c>
      <c r="CL284">
        <f>+Casos_PN_CORR[[#This Row],[2-jun]]-Casos_PN_CORR[[#This Row],[1-jun]]</f>
        <v>0</v>
      </c>
      <c r="CM284">
        <f>+Casos_PN_CORR[[#This Row],[3-jun]]-Casos_PN_CORR[[#This Row],[2-jun]]</f>
        <v>0</v>
      </c>
      <c r="CN284">
        <f>+Casos_PN_CORR[[#This Row],[4-jun]]-Casos_PN_CORR[[#This Row],[3-jun]]</f>
        <v>0</v>
      </c>
      <c r="CO284">
        <f>+Casos_PN_CORR[[#This Row],[5-jun]]-Casos_PN_CORR[[#This Row],[4-jun]]</f>
        <v>111</v>
      </c>
      <c r="CP284">
        <f>+Casos_PN_CORR[[#This Row],[6-jun]]-Casos_PN_CORR[[#This Row],[5-jun]]</f>
        <v>0</v>
      </c>
    </row>
    <row r="285" spans="1:94">
      <c r="A285">
        <v>91111</v>
      </c>
      <c r="B285" s="2" t="s">
        <v>139</v>
      </c>
      <c r="C285" s="2" t="s">
        <v>156</v>
      </c>
      <c r="D285" s="2" t="s">
        <v>436</v>
      </c>
      <c r="E285" s="4">
        <f t="shared" si="4"/>
        <v>1</v>
      </c>
      <c r="F285">
        <f>+Casos_PN_CORR[[#This Row],[10-mar]]</f>
        <v>0</v>
      </c>
      <c r="G285">
        <f>+Casos_PN_CORR[[#This Row],[11-mar]]-Casos_PN_CORR[[#This Row],[10-mar]]</f>
        <v>0</v>
      </c>
      <c r="H285">
        <f>+Casos_PN_CORR[[#This Row],[12-mar]]-Casos_PN_CORR[[#This Row],[11-mar]]</f>
        <v>0</v>
      </c>
      <c r="I285">
        <f>+Casos_PN_CORR[[#This Row],[13-mar]]-Casos_PN_CORR[[#This Row],[12-mar]]</f>
        <v>0</v>
      </c>
      <c r="J285">
        <f>+Casos_PN_CORR[[#This Row],[14-mar]]-Casos_PN_CORR[[#This Row],[13-mar]]</f>
        <v>0</v>
      </c>
      <c r="K285">
        <f>+Casos_PN_CORR[[#This Row],[15-mar]]-Casos_PN_CORR[[#This Row],[14-mar]]</f>
        <v>0</v>
      </c>
      <c r="L285">
        <f>+Casos_PN_CORR[[#This Row],[16-mar]]-Casos_PN_CORR[[#This Row],[15-mar]]</f>
        <v>0</v>
      </c>
      <c r="M285">
        <f>+Casos_PN_CORR[[#This Row],[17-mar]]-Casos_PN_CORR[[#This Row],[16-mar]]</f>
        <v>0</v>
      </c>
      <c r="N285">
        <f>+Casos_PN_CORR[[#This Row],[18-mar]]-Casos_PN_CORR[[#This Row],[17-mar]]</f>
        <v>0</v>
      </c>
      <c r="O285">
        <f>+Casos_PN_CORR[[#This Row],[19-mar]]-Casos_PN_CORR[[#This Row],[18-mar]]</f>
        <v>0</v>
      </c>
      <c r="P285">
        <f>+Casos_PN_CORR[[#This Row],[20-mar]]-Casos_PN_CORR[[#This Row],[19-mar]]</f>
        <v>0</v>
      </c>
      <c r="Q285">
        <f>+Casos_PN_CORR[[#This Row],[21-mar]]-Casos_PN_CORR[[#This Row],[20-mar]]</f>
        <v>0</v>
      </c>
      <c r="R285">
        <f>+Casos_PN_CORR[[#This Row],[22-mar]]-Casos_PN_CORR[[#This Row],[21-mar]]</f>
        <v>0</v>
      </c>
      <c r="S285">
        <f>+Casos_PN_CORR[[#This Row],[23-mar]]-Casos_PN_CORR[[#This Row],[22-mar]]</f>
        <v>0</v>
      </c>
      <c r="T285">
        <f>+Casos_PN_CORR[[#This Row],[24-mar]]-Casos_PN_CORR[[#This Row],[23-mar]]</f>
        <v>0</v>
      </c>
      <c r="U285">
        <f>+Casos_PN_CORR[[#This Row],[25-mar]]-Casos_PN_CORR[[#This Row],[24-mar]]</f>
        <v>0</v>
      </c>
      <c r="V285">
        <f>+Casos_PN_CORR[[#This Row],[26-mar]]-Casos_PN_CORR[[#This Row],[25-mar]]</f>
        <v>0</v>
      </c>
      <c r="W285">
        <f>+Casos_PN_CORR[[#This Row],[27-mar]]-Casos_PN_CORR[[#This Row],[26-mar]]</f>
        <v>0</v>
      </c>
      <c r="X285">
        <f>+Casos_PN_CORR[[#This Row],[28-mar]]-Casos_PN_CORR[[#This Row],[27-mar]]</f>
        <v>0</v>
      </c>
      <c r="Y285">
        <f>+Casos_PN_CORR[[#This Row],[29-mar]]-Casos_PN_CORR[[#This Row],[28-mar]]</f>
        <v>0</v>
      </c>
      <c r="Z285">
        <f>+Casos_PN_CORR[[#This Row],[30-mar]]-Casos_PN_CORR[[#This Row],[29-mar]]</f>
        <v>0</v>
      </c>
      <c r="AA285">
        <f>+Casos_PN_CORR[[#This Row],[31-mar]]-Casos_PN_CORR[[#This Row],[30-mar]]</f>
        <v>0</v>
      </c>
      <c r="AB285">
        <f>+Casos_PN_CORR[[#This Row],[1-abr]]-Casos_PN_CORR[[#This Row],[31-mar]]</f>
        <v>0</v>
      </c>
      <c r="AC285">
        <f>+Casos_PN_CORR[[#This Row],[2-abr]]-Casos_PN_CORR[[#This Row],[1-abr]]</f>
        <v>0</v>
      </c>
      <c r="AD285">
        <f>+Casos_PN_CORR[[#This Row],[3-abr]]-Casos_PN_CORR[[#This Row],[2-abr]]</f>
        <v>0</v>
      </c>
      <c r="AE285">
        <f>+Casos_PN_CORR[[#This Row],[4-abr]]-Casos_PN_CORR[[#This Row],[3-abr]]</f>
        <v>0</v>
      </c>
      <c r="AF285">
        <f>+Casos_PN_CORR[[#This Row],[5-abr]]-Casos_PN_CORR[[#This Row],[4-abr]]</f>
        <v>0</v>
      </c>
      <c r="AG285">
        <f>+Casos_PN_CORR[[#This Row],[6-abr]]-Casos_PN_CORR[[#This Row],[5-abr]]</f>
        <v>0</v>
      </c>
      <c r="AH285">
        <f>+Casos_PN_CORR[[#This Row],[7-abr]]-Casos_PN_CORR[[#This Row],[6-abr]]</f>
        <v>0</v>
      </c>
      <c r="AI285">
        <f>+Casos_PN_CORR[[#This Row],[8-abr]]-Casos_PN_CORR[[#This Row],[7-abr]]</f>
        <v>0</v>
      </c>
      <c r="AJ285">
        <f>+Casos_PN_CORR[[#This Row],[9-abr]]-Casos_PN_CORR[[#This Row],[8-abr]]</f>
        <v>0</v>
      </c>
      <c r="AK285">
        <f>+Casos_PN_CORR[[#This Row],[10-abr]]-Casos_PN_CORR[[#This Row],[9-abr]]</f>
        <v>0</v>
      </c>
      <c r="AL285">
        <f>+Casos_PN_CORR[[#This Row],[11-abr]]-Casos_PN_CORR[[#This Row],[10-abr]]</f>
        <v>0</v>
      </c>
      <c r="AM285">
        <f>+Casos_PN_CORR[[#This Row],[12-abr]]-Casos_PN_CORR[[#This Row],[11-abr]]</f>
        <v>0</v>
      </c>
      <c r="AN285">
        <f>+Casos_PN_CORR[[#This Row],[13-abr]]-Casos_PN_CORR[[#This Row],[12-abr]]</f>
        <v>0</v>
      </c>
      <c r="AO285">
        <f>+Casos_PN_CORR[[#This Row],[14-abr]]-Casos_PN_CORR[[#This Row],[13-abr]]</f>
        <v>0</v>
      </c>
      <c r="AP285">
        <f>+Casos_PN_CORR[[#This Row],[15-abr]]-Casos_PN_CORR[[#This Row],[14-abr]]</f>
        <v>0</v>
      </c>
      <c r="AQ285">
        <f>+Casos_PN_CORR[[#This Row],[16-abr]]-Casos_PN_CORR[[#This Row],[15-abr]]</f>
        <v>0</v>
      </c>
      <c r="AR285">
        <f>+Casos_PN_CORR[[#This Row],[17-abr]]-Casos_PN_CORR[[#This Row],[16-abr]]</f>
        <v>0</v>
      </c>
      <c r="AS285">
        <f>+Casos_PN_CORR[[#This Row],[18-abr]]-Casos_PN_CORR[[#This Row],[17-abr]]</f>
        <v>0</v>
      </c>
      <c r="AT285">
        <f>+Casos_PN_CORR[[#This Row],[19-abr]]-Casos_PN_CORR[[#This Row],[18-abr]]</f>
        <v>0</v>
      </c>
      <c r="AU285">
        <f>+Casos_PN_CORR[[#This Row],[20-abr]]-Casos_PN_CORR[[#This Row],[19-abr]]</f>
        <v>0</v>
      </c>
      <c r="AV285">
        <f>+Casos_PN_CORR[[#This Row],[21-abr]]-Casos_PN_CORR[[#This Row],[20-abr]]</f>
        <v>0</v>
      </c>
      <c r="AW285">
        <f>+Casos_PN_CORR[[#This Row],[22-abr]]-Casos_PN_CORR[[#This Row],[21-abr]]</f>
        <v>0</v>
      </c>
      <c r="AX285">
        <f>+Casos_PN_CORR[[#This Row],[23-abr]]-Casos_PN_CORR[[#This Row],[22-abr]]</f>
        <v>0</v>
      </c>
      <c r="AY285">
        <f>+Casos_PN_CORR[[#This Row],[24-abr]]-Casos_PN_CORR[[#This Row],[23-abr]]</f>
        <v>0</v>
      </c>
      <c r="AZ285">
        <f>+Casos_PN_CORR[[#This Row],[25-abr]]-Casos_PN_CORR[[#This Row],[24-abr]]</f>
        <v>0</v>
      </c>
      <c r="BA285">
        <f>+Casos_PN_CORR[[#This Row],[26-abr]]-Casos_PN_CORR[[#This Row],[25-abr]]</f>
        <v>0</v>
      </c>
      <c r="BB285">
        <f>+Casos_PN_CORR[[#This Row],[27-abr]]-Casos_PN_CORR[[#This Row],[26-abr]]</f>
        <v>0</v>
      </c>
      <c r="BC285">
        <f>+Casos_PN_CORR[[#This Row],[28-abr]]-Casos_PN_CORR[[#This Row],[27-abr]]</f>
        <v>0</v>
      </c>
      <c r="BD285">
        <f>+Casos_PN_CORR[[#This Row],[29-abr]]-Casos_PN_CORR[[#This Row],[28-abr]]</f>
        <v>0</v>
      </c>
      <c r="BE285">
        <f>+Casos_PN_CORR[[#This Row],[30-abr]]-Casos_PN_CORR[[#This Row],[29-abr]]</f>
        <v>0</v>
      </c>
      <c r="BF285">
        <f>+Casos_PN_CORR[[#This Row],[1-may]]-Casos_PN_CORR[[#This Row],[30-abr]]</f>
        <v>0</v>
      </c>
      <c r="BG285">
        <f>+Casos_PN_CORR[[#This Row],[2-may]]-Casos_PN_CORR[[#This Row],[1-may]]</f>
        <v>0</v>
      </c>
      <c r="BH285">
        <f>+Casos_PN_CORR[[#This Row],[3-may]]-Casos_PN_CORR[[#This Row],[2-may]]</f>
        <v>0</v>
      </c>
      <c r="BI285">
        <f>+Casos_PN_CORR[[#This Row],[4-may]]-Casos_PN_CORR[[#This Row],[3-may]]</f>
        <v>0</v>
      </c>
      <c r="BJ285">
        <f>+Casos_PN_CORR[[#This Row],[5-may]]-Casos_PN_CORR[[#This Row],[4-may]]</f>
        <v>0</v>
      </c>
      <c r="BK285">
        <f>+Casos_PN_CORR[[#This Row],[6-may]]-Casos_PN_CORR[[#This Row],[5-may]]</f>
        <v>0</v>
      </c>
      <c r="BL285">
        <f>+Casos_PN_CORR[[#This Row],[7-may]]-Casos_PN_CORR[[#This Row],[6-may]]</f>
        <v>0</v>
      </c>
      <c r="BM285">
        <f>+Casos_PN_CORR[[#This Row],[8-may]]-Casos_PN_CORR[[#This Row],[7-may]]</f>
        <v>0</v>
      </c>
      <c r="BN285">
        <f>+Casos_PN_CORR[[#This Row],[9-may]]-Casos_PN_CORR[[#This Row],[8-may]]</f>
        <v>0</v>
      </c>
      <c r="BO285">
        <f>+Casos_PN_CORR[[#This Row],[10-may]]-Casos_PN_CORR[[#This Row],[9-may]]</f>
        <v>0</v>
      </c>
      <c r="BP285">
        <f>+Casos_PN_CORR[[#This Row],[11-may]]-Casos_PN_CORR[[#This Row],[10-may]]</f>
        <v>0</v>
      </c>
      <c r="BQ285">
        <f>+Casos_PN_CORR[[#This Row],[12-may]]-Casos_PN_CORR[[#This Row],[11-may]]</f>
        <v>0</v>
      </c>
      <c r="BR285">
        <f>+Casos_PN_CORR[[#This Row],[13-may]]-Casos_PN_CORR[[#This Row],[12-may]]</f>
        <v>0</v>
      </c>
      <c r="BS285">
        <f>+Casos_PN_CORR[[#This Row],[14-may]]-Casos_PN_CORR[[#This Row],[13-may]]</f>
        <v>0</v>
      </c>
      <c r="BT285">
        <f>+Casos_PN_CORR[[#This Row],[15-may]]-Casos_PN_CORR[[#This Row],[14-may]]</f>
        <v>0</v>
      </c>
      <c r="BU285">
        <f>+Casos_PN_CORR[[#This Row],[16-may]]-Casos_PN_CORR[[#This Row],[15-may]]</f>
        <v>0</v>
      </c>
      <c r="BV285">
        <f>+Casos_PN_CORR[[#This Row],[17-may]]-Casos_PN_CORR[[#This Row],[16-may]]</f>
        <v>0</v>
      </c>
      <c r="BW285">
        <f>+Casos_PN_CORR[[#This Row],[18-may]]-Casos_PN_CORR[[#This Row],[17-may]]</f>
        <v>0</v>
      </c>
      <c r="BX285">
        <f>+Casos_PN_CORR[[#This Row],[19-may]]-Casos_PN_CORR[[#This Row],[18-may]]</f>
        <v>0</v>
      </c>
      <c r="BY285">
        <f>+Casos_PN_CORR[[#This Row],[20-may]]-Casos_PN_CORR[[#This Row],[19-may]]</f>
        <v>0</v>
      </c>
      <c r="BZ285">
        <f>+Casos_PN_CORR[[#This Row],[21-may]]-Casos_PN_CORR[[#This Row],[20-may]]</f>
        <v>0</v>
      </c>
      <c r="CA285">
        <f>+Casos_PN_CORR[[#This Row],[22-may]]-Casos_PN_CORR[[#This Row],[21-may]]</f>
        <v>0</v>
      </c>
      <c r="CB285">
        <f>+Casos_PN_CORR[[#This Row],[23-may]]-Casos_PN_CORR[[#This Row],[22-may]]</f>
        <v>0</v>
      </c>
      <c r="CC285">
        <f>+Casos_PN_CORR[[#This Row],[24-may]]-Casos_PN_CORR[[#This Row],[23-may]]</f>
        <v>0</v>
      </c>
      <c r="CD285">
        <f>+Casos_PN_CORR[[#This Row],[25-may]]-Casos_PN_CORR[[#This Row],[24-may]]</f>
        <v>0</v>
      </c>
      <c r="CE285">
        <f>+Casos_PN_CORR[[#This Row],[26-may]]-Casos_PN_CORR[[#This Row],[25-may]]</f>
        <v>0</v>
      </c>
      <c r="CF285">
        <f>+Casos_PN_CORR[[#This Row],[27-may]]-Casos_PN_CORR[[#This Row],[26-may]]</f>
        <v>0</v>
      </c>
      <c r="CG285">
        <f>+Casos_PN_CORR[[#This Row],[28-may]]-Casos_PN_CORR[[#This Row],[27-may]]</f>
        <v>0</v>
      </c>
      <c r="CH285">
        <f>+Casos_PN_CORR[[#This Row],[29-may]]-Casos_PN_CORR[[#This Row],[28-may]]</f>
        <v>0</v>
      </c>
      <c r="CI285">
        <f>+Casos_PN_CORR[[#This Row],[30-may]]-Casos_PN_CORR[[#This Row],[29-may]]</f>
        <v>0</v>
      </c>
      <c r="CJ285">
        <f>+Casos_PN_CORR[[#This Row],[31-may]]-Casos_PN_CORR[[#This Row],[30-may]]</f>
        <v>0</v>
      </c>
      <c r="CK285">
        <f>+Casos_PN_CORR[[#This Row],[1-jun]]-Casos_PN_CORR[[#This Row],[31-may]]</f>
        <v>0</v>
      </c>
      <c r="CL285">
        <f>+Casos_PN_CORR[[#This Row],[2-jun]]-Casos_PN_CORR[[#This Row],[1-jun]]</f>
        <v>0</v>
      </c>
      <c r="CM285">
        <f>+Casos_PN_CORR[[#This Row],[3-jun]]-Casos_PN_CORR[[#This Row],[2-jun]]</f>
        <v>0</v>
      </c>
      <c r="CN285">
        <f>+Casos_PN_CORR[[#This Row],[4-jun]]-Casos_PN_CORR[[#This Row],[3-jun]]</f>
        <v>0</v>
      </c>
      <c r="CO285">
        <f>+Casos_PN_CORR[[#This Row],[5-jun]]-Casos_PN_CORR[[#This Row],[4-jun]]</f>
        <v>1</v>
      </c>
      <c r="CP285">
        <f>+Casos_PN_CORR[[#This Row],[6-jun]]-Casos_PN_CORR[[#This Row],[5-jun]]</f>
        <v>0</v>
      </c>
    </row>
    <row r="286" spans="1:94">
      <c r="A286">
        <v>41201</v>
      </c>
      <c r="B286" s="2" t="s">
        <v>115</v>
      </c>
      <c r="C286" s="2" t="s">
        <v>191</v>
      </c>
      <c r="D286" s="2" t="s">
        <v>437</v>
      </c>
      <c r="E286" s="4">
        <f t="shared" si="4"/>
        <v>0</v>
      </c>
      <c r="F286">
        <f>+Casos_PN_CORR[[#This Row],[10-mar]]</f>
        <v>0</v>
      </c>
      <c r="G286">
        <f>+Casos_PN_CORR[[#This Row],[11-mar]]-Casos_PN_CORR[[#This Row],[10-mar]]</f>
        <v>0</v>
      </c>
      <c r="H286">
        <f>+Casos_PN_CORR[[#This Row],[12-mar]]-Casos_PN_CORR[[#This Row],[11-mar]]</f>
        <v>0</v>
      </c>
      <c r="I286">
        <f>+Casos_PN_CORR[[#This Row],[13-mar]]-Casos_PN_CORR[[#This Row],[12-mar]]</f>
        <v>0</v>
      </c>
      <c r="J286">
        <f>+Casos_PN_CORR[[#This Row],[14-mar]]-Casos_PN_CORR[[#This Row],[13-mar]]</f>
        <v>0</v>
      </c>
      <c r="K286">
        <f>+Casos_PN_CORR[[#This Row],[15-mar]]-Casos_PN_CORR[[#This Row],[14-mar]]</f>
        <v>0</v>
      </c>
      <c r="L286">
        <f>+Casos_PN_CORR[[#This Row],[16-mar]]-Casos_PN_CORR[[#This Row],[15-mar]]</f>
        <v>0</v>
      </c>
      <c r="M286">
        <f>+Casos_PN_CORR[[#This Row],[17-mar]]-Casos_PN_CORR[[#This Row],[16-mar]]</f>
        <v>0</v>
      </c>
      <c r="N286">
        <f>+Casos_PN_CORR[[#This Row],[18-mar]]-Casos_PN_CORR[[#This Row],[17-mar]]</f>
        <v>0</v>
      </c>
      <c r="O286">
        <f>+Casos_PN_CORR[[#This Row],[19-mar]]-Casos_PN_CORR[[#This Row],[18-mar]]</f>
        <v>0</v>
      </c>
      <c r="P286">
        <f>+Casos_PN_CORR[[#This Row],[20-mar]]-Casos_PN_CORR[[#This Row],[19-mar]]</f>
        <v>0</v>
      </c>
      <c r="Q286">
        <f>+Casos_PN_CORR[[#This Row],[21-mar]]-Casos_PN_CORR[[#This Row],[20-mar]]</f>
        <v>0</v>
      </c>
      <c r="R286">
        <f>+Casos_PN_CORR[[#This Row],[22-mar]]-Casos_PN_CORR[[#This Row],[21-mar]]</f>
        <v>0</v>
      </c>
      <c r="S286">
        <f>+Casos_PN_CORR[[#This Row],[23-mar]]-Casos_PN_CORR[[#This Row],[22-mar]]</f>
        <v>0</v>
      </c>
      <c r="T286">
        <f>+Casos_PN_CORR[[#This Row],[24-mar]]-Casos_PN_CORR[[#This Row],[23-mar]]</f>
        <v>0</v>
      </c>
      <c r="U286">
        <f>+Casos_PN_CORR[[#This Row],[25-mar]]-Casos_PN_CORR[[#This Row],[24-mar]]</f>
        <v>0</v>
      </c>
      <c r="V286">
        <f>+Casos_PN_CORR[[#This Row],[26-mar]]-Casos_PN_CORR[[#This Row],[25-mar]]</f>
        <v>0</v>
      </c>
      <c r="W286">
        <f>+Casos_PN_CORR[[#This Row],[27-mar]]-Casos_PN_CORR[[#This Row],[26-mar]]</f>
        <v>0</v>
      </c>
      <c r="X286">
        <f>+Casos_PN_CORR[[#This Row],[28-mar]]-Casos_PN_CORR[[#This Row],[27-mar]]</f>
        <v>0</v>
      </c>
      <c r="Y286">
        <f>+Casos_PN_CORR[[#This Row],[29-mar]]-Casos_PN_CORR[[#This Row],[28-mar]]</f>
        <v>0</v>
      </c>
      <c r="Z286">
        <f>+Casos_PN_CORR[[#This Row],[30-mar]]-Casos_PN_CORR[[#This Row],[29-mar]]</f>
        <v>0</v>
      </c>
      <c r="AA286">
        <f>+Casos_PN_CORR[[#This Row],[31-mar]]-Casos_PN_CORR[[#This Row],[30-mar]]</f>
        <v>0</v>
      </c>
      <c r="AB286">
        <f>+Casos_PN_CORR[[#This Row],[1-abr]]-Casos_PN_CORR[[#This Row],[31-mar]]</f>
        <v>0</v>
      </c>
      <c r="AC286">
        <f>+Casos_PN_CORR[[#This Row],[2-abr]]-Casos_PN_CORR[[#This Row],[1-abr]]</f>
        <v>0</v>
      </c>
      <c r="AD286">
        <f>+Casos_PN_CORR[[#This Row],[3-abr]]-Casos_PN_CORR[[#This Row],[2-abr]]</f>
        <v>0</v>
      </c>
      <c r="AE286">
        <f>+Casos_PN_CORR[[#This Row],[4-abr]]-Casos_PN_CORR[[#This Row],[3-abr]]</f>
        <v>0</v>
      </c>
      <c r="AF286">
        <f>+Casos_PN_CORR[[#This Row],[5-abr]]-Casos_PN_CORR[[#This Row],[4-abr]]</f>
        <v>0</v>
      </c>
      <c r="AG286">
        <f>+Casos_PN_CORR[[#This Row],[6-abr]]-Casos_PN_CORR[[#This Row],[5-abr]]</f>
        <v>0</v>
      </c>
      <c r="AH286">
        <f>+Casos_PN_CORR[[#This Row],[7-abr]]-Casos_PN_CORR[[#This Row],[6-abr]]</f>
        <v>0</v>
      </c>
      <c r="AI286">
        <f>+Casos_PN_CORR[[#This Row],[8-abr]]-Casos_PN_CORR[[#This Row],[7-abr]]</f>
        <v>0</v>
      </c>
      <c r="AJ286">
        <f>+Casos_PN_CORR[[#This Row],[9-abr]]-Casos_PN_CORR[[#This Row],[8-abr]]</f>
        <v>0</v>
      </c>
      <c r="AK286">
        <f>+Casos_PN_CORR[[#This Row],[10-abr]]-Casos_PN_CORR[[#This Row],[9-abr]]</f>
        <v>0</v>
      </c>
      <c r="AL286">
        <f>+Casos_PN_CORR[[#This Row],[11-abr]]-Casos_PN_CORR[[#This Row],[10-abr]]</f>
        <v>0</v>
      </c>
      <c r="AM286">
        <f>+Casos_PN_CORR[[#This Row],[12-abr]]-Casos_PN_CORR[[#This Row],[11-abr]]</f>
        <v>0</v>
      </c>
      <c r="AN286">
        <f>+Casos_PN_CORR[[#This Row],[13-abr]]-Casos_PN_CORR[[#This Row],[12-abr]]</f>
        <v>0</v>
      </c>
      <c r="AO286">
        <f>+Casos_PN_CORR[[#This Row],[14-abr]]-Casos_PN_CORR[[#This Row],[13-abr]]</f>
        <v>0</v>
      </c>
      <c r="AP286">
        <f>+Casos_PN_CORR[[#This Row],[15-abr]]-Casos_PN_CORR[[#This Row],[14-abr]]</f>
        <v>0</v>
      </c>
      <c r="AQ286">
        <f>+Casos_PN_CORR[[#This Row],[16-abr]]-Casos_PN_CORR[[#This Row],[15-abr]]</f>
        <v>0</v>
      </c>
      <c r="AR286">
        <f>+Casos_PN_CORR[[#This Row],[17-abr]]-Casos_PN_CORR[[#This Row],[16-abr]]</f>
        <v>0</v>
      </c>
      <c r="AS286">
        <f>+Casos_PN_CORR[[#This Row],[18-abr]]-Casos_PN_CORR[[#This Row],[17-abr]]</f>
        <v>0</v>
      </c>
      <c r="AT286">
        <f>+Casos_PN_CORR[[#This Row],[19-abr]]-Casos_PN_CORR[[#This Row],[18-abr]]</f>
        <v>0</v>
      </c>
      <c r="AU286">
        <f>+Casos_PN_CORR[[#This Row],[20-abr]]-Casos_PN_CORR[[#This Row],[19-abr]]</f>
        <v>0</v>
      </c>
      <c r="AV286">
        <f>+Casos_PN_CORR[[#This Row],[21-abr]]-Casos_PN_CORR[[#This Row],[20-abr]]</f>
        <v>0</v>
      </c>
      <c r="AW286">
        <f>+Casos_PN_CORR[[#This Row],[22-abr]]-Casos_PN_CORR[[#This Row],[21-abr]]</f>
        <v>0</v>
      </c>
      <c r="AX286">
        <f>+Casos_PN_CORR[[#This Row],[23-abr]]-Casos_PN_CORR[[#This Row],[22-abr]]</f>
        <v>0</v>
      </c>
      <c r="AY286">
        <f>+Casos_PN_CORR[[#This Row],[24-abr]]-Casos_PN_CORR[[#This Row],[23-abr]]</f>
        <v>0</v>
      </c>
      <c r="AZ286">
        <f>+Casos_PN_CORR[[#This Row],[25-abr]]-Casos_PN_CORR[[#This Row],[24-abr]]</f>
        <v>0</v>
      </c>
      <c r="BA286">
        <f>+Casos_PN_CORR[[#This Row],[26-abr]]-Casos_PN_CORR[[#This Row],[25-abr]]</f>
        <v>0</v>
      </c>
      <c r="BB286">
        <f>+Casos_PN_CORR[[#This Row],[27-abr]]-Casos_PN_CORR[[#This Row],[26-abr]]</f>
        <v>0</v>
      </c>
      <c r="BC286">
        <f>+Casos_PN_CORR[[#This Row],[28-abr]]-Casos_PN_CORR[[#This Row],[27-abr]]</f>
        <v>0</v>
      </c>
      <c r="BD286">
        <f>+Casos_PN_CORR[[#This Row],[29-abr]]-Casos_PN_CORR[[#This Row],[28-abr]]</f>
        <v>0</v>
      </c>
      <c r="BE286">
        <f>+Casos_PN_CORR[[#This Row],[30-abr]]-Casos_PN_CORR[[#This Row],[29-abr]]</f>
        <v>0</v>
      </c>
      <c r="BF286">
        <f>+Casos_PN_CORR[[#This Row],[1-may]]-Casos_PN_CORR[[#This Row],[30-abr]]</f>
        <v>0</v>
      </c>
      <c r="BG286">
        <f>+Casos_PN_CORR[[#This Row],[2-may]]-Casos_PN_CORR[[#This Row],[1-may]]</f>
        <v>0</v>
      </c>
      <c r="BH286">
        <f>+Casos_PN_CORR[[#This Row],[3-may]]-Casos_PN_CORR[[#This Row],[2-may]]</f>
        <v>0</v>
      </c>
      <c r="BI286">
        <f>+Casos_PN_CORR[[#This Row],[4-may]]-Casos_PN_CORR[[#This Row],[3-may]]</f>
        <v>0</v>
      </c>
      <c r="BJ286">
        <f>+Casos_PN_CORR[[#This Row],[5-may]]-Casos_PN_CORR[[#This Row],[4-may]]</f>
        <v>0</v>
      </c>
      <c r="BK286">
        <f>+Casos_PN_CORR[[#This Row],[6-may]]-Casos_PN_CORR[[#This Row],[5-may]]</f>
        <v>0</v>
      </c>
      <c r="BL286">
        <f>+Casos_PN_CORR[[#This Row],[7-may]]-Casos_PN_CORR[[#This Row],[6-may]]</f>
        <v>0</v>
      </c>
      <c r="BM286">
        <f>+Casos_PN_CORR[[#This Row],[8-may]]-Casos_PN_CORR[[#This Row],[7-may]]</f>
        <v>0</v>
      </c>
      <c r="BN286">
        <f>+Casos_PN_CORR[[#This Row],[9-may]]-Casos_PN_CORR[[#This Row],[8-may]]</f>
        <v>0</v>
      </c>
      <c r="BO286">
        <f>+Casos_PN_CORR[[#This Row],[10-may]]-Casos_PN_CORR[[#This Row],[9-may]]</f>
        <v>0</v>
      </c>
      <c r="BP286">
        <f>+Casos_PN_CORR[[#This Row],[11-may]]-Casos_PN_CORR[[#This Row],[10-may]]</f>
        <v>0</v>
      </c>
      <c r="BQ286">
        <f>+Casos_PN_CORR[[#This Row],[12-may]]-Casos_PN_CORR[[#This Row],[11-may]]</f>
        <v>0</v>
      </c>
      <c r="BR286">
        <f>+Casos_PN_CORR[[#This Row],[13-may]]-Casos_PN_CORR[[#This Row],[12-may]]</f>
        <v>0</v>
      </c>
      <c r="BS286">
        <f>+Casos_PN_CORR[[#This Row],[14-may]]-Casos_PN_CORR[[#This Row],[13-may]]</f>
        <v>0</v>
      </c>
      <c r="BT286">
        <f>+Casos_PN_CORR[[#This Row],[15-may]]-Casos_PN_CORR[[#This Row],[14-may]]</f>
        <v>0</v>
      </c>
      <c r="BU286">
        <f>+Casos_PN_CORR[[#This Row],[16-may]]-Casos_PN_CORR[[#This Row],[15-may]]</f>
        <v>0</v>
      </c>
      <c r="BV286">
        <f>+Casos_PN_CORR[[#This Row],[17-may]]-Casos_PN_CORR[[#This Row],[16-may]]</f>
        <v>0</v>
      </c>
      <c r="BW286">
        <f>+Casos_PN_CORR[[#This Row],[18-may]]-Casos_PN_CORR[[#This Row],[17-may]]</f>
        <v>0</v>
      </c>
      <c r="BX286">
        <f>+Casos_PN_CORR[[#This Row],[19-may]]-Casos_PN_CORR[[#This Row],[18-may]]</f>
        <v>0</v>
      </c>
      <c r="BY286">
        <f>+Casos_PN_CORR[[#This Row],[20-may]]-Casos_PN_CORR[[#This Row],[19-may]]</f>
        <v>0</v>
      </c>
      <c r="BZ286">
        <f>+Casos_PN_CORR[[#This Row],[21-may]]-Casos_PN_CORR[[#This Row],[20-may]]</f>
        <v>0</v>
      </c>
      <c r="CA286">
        <f>+Casos_PN_CORR[[#This Row],[22-may]]-Casos_PN_CORR[[#This Row],[21-may]]</f>
        <v>0</v>
      </c>
      <c r="CB286">
        <f>+Casos_PN_CORR[[#This Row],[23-may]]-Casos_PN_CORR[[#This Row],[22-may]]</f>
        <v>0</v>
      </c>
      <c r="CC286">
        <f>+Casos_PN_CORR[[#This Row],[24-may]]-Casos_PN_CORR[[#This Row],[23-may]]</f>
        <v>0</v>
      </c>
      <c r="CD286">
        <f>+Casos_PN_CORR[[#This Row],[25-may]]-Casos_PN_CORR[[#This Row],[24-may]]</f>
        <v>0</v>
      </c>
      <c r="CE286">
        <f>+Casos_PN_CORR[[#This Row],[26-may]]-Casos_PN_CORR[[#This Row],[25-may]]</f>
        <v>0</v>
      </c>
      <c r="CF286">
        <f>+Casos_PN_CORR[[#This Row],[27-may]]-Casos_PN_CORR[[#This Row],[26-may]]</f>
        <v>0</v>
      </c>
      <c r="CG286">
        <f>+Casos_PN_CORR[[#This Row],[28-may]]-Casos_PN_CORR[[#This Row],[27-may]]</f>
        <v>0</v>
      </c>
      <c r="CH286">
        <f>+Casos_PN_CORR[[#This Row],[29-may]]-Casos_PN_CORR[[#This Row],[28-may]]</f>
        <v>0</v>
      </c>
      <c r="CI286">
        <f>+Casos_PN_CORR[[#This Row],[30-may]]-Casos_PN_CORR[[#This Row],[29-may]]</f>
        <v>0</v>
      </c>
      <c r="CJ286">
        <f>+Casos_PN_CORR[[#This Row],[31-may]]-Casos_PN_CORR[[#This Row],[30-may]]</f>
        <v>0</v>
      </c>
      <c r="CK286">
        <f>+Casos_PN_CORR[[#This Row],[1-jun]]-Casos_PN_CORR[[#This Row],[31-may]]</f>
        <v>0</v>
      </c>
      <c r="CL286">
        <f>+Casos_PN_CORR[[#This Row],[2-jun]]-Casos_PN_CORR[[#This Row],[1-jun]]</f>
        <v>0</v>
      </c>
      <c r="CM286">
        <f>+Casos_PN_CORR[[#This Row],[3-jun]]-Casos_PN_CORR[[#This Row],[2-jun]]</f>
        <v>0</v>
      </c>
      <c r="CN286">
        <f>+Casos_PN_CORR[[#This Row],[4-jun]]-Casos_PN_CORR[[#This Row],[3-jun]]</f>
        <v>0</v>
      </c>
      <c r="CO286">
        <f>+Casos_PN_CORR[[#This Row],[5-jun]]-Casos_PN_CORR[[#This Row],[4-jun]]</f>
        <v>0</v>
      </c>
      <c r="CP286">
        <f>+Casos_PN_CORR[[#This Row],[6-jun]]-Casos_PN_CORR[[#This Row],[5-jun]]</f>
        <v>0</v>
      </c>
    </row>
    <row r="287" spans="1:94">
      <c r="A287">
        <v>40802</v>
      </c>
      <c r="B287" s="2" t="s">
        <v>115</v>
      </c>
      <c r="C287" s="2" t="s">
        <v>419</v>
      </c>
      <c r="D287" s="2" t="s">
        <v>438</v>
      </c>
      <c r="E287" s="4">
        <f t="shared" si="4"/>
        <v>0</v>
      </c>
      <c r="F287">
        <f>+Casos_PN_CORR[[#This Row],[10-mar]]</f>
        <v>0</v>
      </c>
      <c r="G287">
        <f>+Casos_PN_CORR[[#This Row],[11-mar]]-Casos_PN_CORR[[#This Row],[10-mar]]</f>
        <v>0</v>
      </c>
      <c r="H287">
        <f>+Casos_PN_CORR[[#This Row],[12-mar]]-Casos_PN_CORR[[#This Row],[11-mar]]</f>
        <v>0</v>
      </c>
      <c r="I287">
        <f>+Casos_PN_CORR[[#This Row],[13-mar]]-Casos_PN_CORR[[#This Row],[12-mar]]</f>
        <v>0</v>
      </c>
      <c r="J287">
        <f>+Casos_PN_CORR[[#This Row],[14-mar]]-Casos_PN_CORR[[#This Row],[13-mar]]</f>
        <v>0</v>
      </c>
      <c r="K287">
        <f>+Casos_PN_CORR[[#This Row],[15-mar]]-Casos_PN_CORR[[#This Row],[14-mar]]</f>
        <v>0</v>
      </c>
      <c r="L287">
        <f>+Casos_PN_CORR[[#This Row],[16-mar]]-Casos_PN_CORR[[#This Row],[15-mar]]</f>
        <v>0</v>
      </c>
      <c r="M287">
        <f>+Casos_PN_CORR[[#This Row],[17-mar]]-Casos_PN_CORR[[#This Row],[16-mar]]</f>
        <v>0</v>
      </c>
      <c r="N287">
        <f>+Casos_PN_CORR[[#This Row],[18-mar]]-Casos_PN_CORR[[#This Row],[17-mar]]</f>
        <v>0</v>
      </c>
      <c r="O287">
        <f>+Casos_PN_CORR[[#This Row],[19-mar]]-Casos_PN_CORR[[#This Row],[18-mar]]</f>
        <v>0</v>
      </c>
      <c r="P287">
        <f>+Casos_PN_CORR[[#This Row],[20-mar]]-Casos_PN_CORR[[#This Row],[19-mar]]</f>
        <v>0</v>
      </c>
      <c r="Q287">
        <f>+Casos_PN_CORR[[#This Row],[21-mar]]-Casos_PN_CORR[[#This Row],[20-mar]]</f>
        <v>0</v>
      </c>
      <c r="R287">
        <f>+Casos_PN_CORR[[#This Row],[22-mar]]-Casos_PN_CORR[[#This Row],[21-mar]]</f>
        <v>0</v>
      </c>
      <c r="S287">
        <f>+Casos_PN_CORR[[#This Row],[23-mar]]-Casos_PN_CORR[[#This Row],[22-mar]]</f>
        <v>0</v>
      </c>
      <c r="T287">
        <f>+Casos_PN_CORR[[#This Row],[24-mar]]-Casos_PN_CORR[[#This Row],[23-mar]]</f>
        <v>0</v>
      </c>
      <c r="U287">
        <f>+Casos_PN_CORR[[#This Row],[25-mar]]-Casos_PN_CORR[[#This Row],[24-mar]]</f>
        <v>0</v>
      </c>
      <c r="V287">
        <f>+Casos_PN_CORR[[#This Row],[26-mar]]-Casos_PN_CORR[[#This Row],[25-mar]]</f>
        <v>0</v>
      </c>
      <c r="W287">
        <f>+Casos_PN_CORR[[#This Row],[27-mar]]-Casos_PN_CORR[[#This Row],[26-mar]]</f>
        <v>0</v>
      </c>
      <c r="X287">
        <f>+Casos_PN_CORR[[#This Row],[28-mar]]-Casos_PN_CORR[[#This Row],[27-mar]]</f>
        <v>0</v>
      </c>
      <c r="Y287">
        <f>+Casos_PN_CORR[[#This Row],[29-mar]]-Casos_PN_CORR[[#This Row],[28-mar]]</f>
        <v>0</v>
      </c>
      <c r="Z287">
        <f>+Casos_PN_CORR[[#This Row],[30-mar]]-Casos_PN_CORR[[#This Row],[29-mar]]</f>
        <v>0</v>
      </c>
      <c r="AA287">
        <f>+Casos_PN_CORR[[#This Row],[31-mar]]-Casos_PN_CORR[[#This Row],[30-mar]]</f>
        <v>0</v>
      </c>
      <c r="AB287">
        <f>+Casos_PN_CORR[[#This Row],[1-abr]]-Casos_PN_CORR[[#This Row],[31-mar]]</f>
        <v>0</v>
      </c>
      <c r="AC287">
        <f>+Casos_PN_CORR[[#This Row],[2-abr]]-Casos_PN_CORR[[#This Row],[1-abr]]</f>
        <v>0</v>
      </c>
      <c r="AD287">
        <f>+Casos_PN_CORR[[#This Row],[3-abr]]-Casos_PN_CORR[[#This Row],[2-abr]]</f>
        <v>0</v>
      </c>
      <c r="AE287">
        <f>+Casos_PN_CORR[[#This Row],[4-abr]]-Casos_PN_CORR[[#This Row],[3-abr]]</f>
        <v>0</v>
      </c>
      <c r="AF287">
        <f>+Casos_PN_CORR[[#This Row],[5-abr]]-Casos_PN_CORR[[#This Row],[4-abr]]</f>
        <v>0</v>
      </c>
      <c r="AG287">
        <f>+Casos_PN_CORR[[#This Row],[6-abr]]-Casos_PN_CORR[[#This Row],[5-abr]]</f>
        <v>0</v>
      </c>
      <c r="AH287">
        <f>+Casos_PN_CORR[[#This Row],[7-abr]]-Casos_PN_CORR[[#This Row],[6-abr]]</f>
        <v>0</v>
      </c>
      <c r="AI287">
        <f>+Casos_PN_CORR[[#This Row],[8-abr]]-Casos_PN_CORR[[#This Row],[7-abr]]</f>
        <v>0</v>
      </c>
      <c r="AJ287">
        <f>+Casos_PN_CORR[[#This Row],[9-abr]]-Casos_PN_CORR[[#This Row],[8-abr]]</f>
        <v>0</v>
      </c>
      <c r="AK287">
        <f>+Casos_PN_CORR[[#This Row],[10-abr]]-Casos_PN_CORR[[#This Row],[9-abr]]</f>
        <v>0</v>
      </c>
      <c r="AL287">
        <f>+Casos_PN_CORR[[#This Row],[11-abr]]-Casos_PN_CORR[[#This Row],[10-abr]]</f>
        <v>0</v>
      </c>
      <c r="AM287">
        <f>+Casos_PN_CORR[[#This Row],[12-abr]]-Casos_PN_CORR[[#This Row],[11-abr]]</f>
        <v>0</v>
      </c>
      <c r="AN287">
        <f>+Casos_PN_CORR[[#This Row],[13-abr]]-Casos_PN_CORR[[#This Row],[12-abr]]</f>
        <v>0</v>
      </c>
      <c r="AO287">
        <f>+Casos_PN_CORR[[#This Row],[14-abr]]-Casos_PN_CORR[[#This Row],[13-abr]]</f>
        <v>0</v>
      </c>
      <c r="AP287">
        <f>+Casos_PN_CORR[[#This Row],[15-abr]]-Casos_PN_CORR[[#This Row],[14-abr]]</f>
        <v>0</v>
      </c>
      <c r="AQ287">
        <f>+Casos_PN_CORR[[#This Row],[16-abr]]-Casos_PN_CORR[[#This Row],[15-abr]]</f>
        <v>0</v>
      </c>
      <c r="AR287">
        <f>+Casos_PN_CORR[[#This Row],[17-abr]]-Casos_PN_CORR[[#This Row],[16-abr]]</f>
        <v>0</v>
      </c>
      <c r="AS287">
        <f>+Casos_PN_CORR[[#This Row],[18-abr]]-Casos_PN_CORR[[#This Row],[17-abr]]</f>
        <v>0</v>
      </c>
      <c r="AT287">
        <f>+Casos_PN_CORR[[#This Row],[19-abr]]-Casos_PN_CORR[[#This Row],[18-abr]]</f>
        <v>0</v>
      </c>
      <c r="AU287">
        <f>+Casos_PN_CORR[[#This Row],[20-abr]]-Casos_PN_CORR[[#This Row],[19-abr]]</f>
        <v>0</v>
      </c>
      <c r="AV287">
        <f>+Casos_PN_CORR[[#This Row],[21-abr]]-Casos_PN_CORR[[#This Row],[20-abr]]</f>
        <v>0</v>
      </c>
      <c r="AW287">
        <f>+Casos_PN_CORR[[#This Row],[22-abr]]-Casos_PN_CORR[[#This Row],[21-abr]]</f>
        <v>0</v>
      </c>
      <c r="AX287">
        <f>+Casos_PN_CORR[[#This Row],[23-abr]]-Casos_PN_CORR[[#This Row],[22-abr]]</f>
        <v>0</v>
      </c>
      <c r="AY287">
        <f>+Casos_PN_CORR[[#This Row],[24-abr]]-Casos_PN_CORR[[#This Row],[23-abr]]</f>
        <v>0</v>
      </c>
      <c r="AZ287">
        <f>+Casos_PN_CORR[[#This Row],[25-abr]]-Casos_PN_CORR[[#This Row],[24-abr]]</f>
        <v>0</v>
      </c>
      <c r="BA287">
        <f>+Casos_PN_CORR[[#This Row],[26-abr]]-Casos_PN_CORR[[#This Row],[25-abr]]</f>
        <v>0</v>
      </c>
      <c r="BB287">
        <f>+Casos_PN_CORR[[#This Row],[27-abr]]-Casos_PN_CORR[[#This Row],[26-abr]]</f>
        <v>0</v>
      </c>
      <c r="BC287">
        <f>+Casos_PN_CORR[[#This Row],[28-abr]]-Casos_PN_CORR[[#This Row],[27-abr]]</f>
        <v>0</v>
      </c>
      <c r="BD287">
        <f>+Casos_PN_CORR[[#This Row],[29-abr]]-Casos_PN_CORR[[#This Row],[28-abr]]</f>
        <v>0</v>
      </c>
      <c r="BE287">
        <f>+Casos_PN_CORR[[#This Row],[30-abr]]-Casos_PN_CORR[[#This Row],[29-abr]]</f>
        <v>0</v>
      </c>
      <c r="BF287">
        <f>+Casos_PN_CORR[[#This Row],[1-may]]-Casos_PN_CORR[[#This Row],[30-abr]]</f>
        <v>0</v>
      </c>
      <c r="BG287">
        <f>+Casos_PN_CORR[[#This Row],[2-may]]-Casos_PN_CORR[[#This Row],[1-may]]</f>
        <v>0</v>
      </c>
      <c r="BH287">
        <f>+Casos_PN_CORR[[#This Row],[3-may]]-Casos_PN_CORR[[#This Row],[2-may]]</f>
        <v>0</v>
      </c>
      <c r="BI287">
        <f>+Casos_PN_CORR[[#This Row],[4-may]]-Casos_PN_CORR[[#This Row],[3-may]]</f>
        <v>0</v>
      </c>
      <c r="BJ287">
        <f>+Casos_PN_CORR[[#This Row],[5-may]]-Casos_PN_CORR[[#This Row],[4-may]]</f>
        <v>0</v>
      </c>
      <c r="BK287">
        <f>+Casos_PN_CORR[[#This Row],[6-may]]-Casos_PN_CORR[[#This Row],[5-may]]</f>
        <v>0</v>
      </c>
      <c r="BL287">
        <f>+Casos_PN_CORR[[#This Row],[7-may]]-Casos_PN_CORR[[#This Row],[6-may]]</f>
        <v>0</v>
      </c>
      <c r="BM287">
        <f>+Casos_PN_CORR[[#This Row],[8-may]]-Casos_PN_CORR[[#This Row],[7-may]]</f>
        <v>0</v>
      </c>
      <c r="BN287">
        <f>+Casos_PN_CORR[[#This Row],[9-may]]-Casos_PN_CORR[[#This Row],[8-may]]</f>
        <v>0</v>
      </c>
      <c r="BO287">
        <f>+Casos_PN_CORR[[#This Row],[10-may]]-Casos_PN_CORR[[#This Row],[9-may]]</f>
        <v>0</v>
      </c>
      <c r="BP287">
        <f>+Casos_PN_CORR[[#This Row],[11-may]]-Casos_PN_CORR[[#This Row],[10-may]]</f>
        <v>0</v>
      </c>
      <c r="BQ287">
        <f>+Casos_PN_CORR[[#This Row],[12-may]]-Casos_PN_CORR[[#This Row],[11-may]]</f>
        <v>0</v>
      </c>
      <c r="BR287">
        <f>+Casos_PN_CORR[[#This Row],[13-may]]-Casos_PN_CORR[[#This Row],[12-may]]</f>
        <v>0</v>
      </c>
      <c r="BS287">
        <f>+Casos_PN_CORR[[#This Row],[14-may]]-Casos_PN_CORR[[#This Row],[13-may]]</f>
        <v>0</v>
      </c>
      <c r="BT287">
        <f>+Casos_PN_CORR[[#This Row],[15-may]]-Casos_PN_CORR[[#This Row],[14-may]]</f>
        <v>0</v>
      </c>
      <c r="BU287">
        <f>+Casos_PN_CORR[[#This Row],[16-may]]-Casos_PN_CORR[[#This Row],[15-may]]</f>
        <v>0</v>
      </c>
      <c r="BV287">
        <f>+Casos_PN_CORR[[#This Row],[17-may]]-Casos_PN_CORR[[#This Row],[16-may]]</f>
        <v>0</v>
      </c>
      <c r="BW287">
        <f>+Casos_PN_CORR[[#This Row],[18-may]]-Casos_PN_CORR[[#This Row],[17-may]]</f>
        <v>0</v>
      </c>
      <c r="BX287">
        <f>+Casos_PN_CORR[[#This Row],[19-may]]-Casos_PN_CORR[[#This Row],[18-may]]</f>
        <v>0</v>
      </c>
      <c r="BY287">
        <f>+Casos_PN_CORR[[#This Row],[20-may]]-Casos_PN_CORR[[#This Row],[19-may]]</f>
        <v>0</v>
      </c>
      <c r="BZ287">
        <f>+Casos_PN_CORR[[#This Row],[21-may]]-Casos_PN_CORR[[#This Row],[20-may]]</f>
        <v>0</v>
      </c>
      <c r="CA287">
        <f>+Casos_PN_CORR[[#This Row],[22-may]]-Casos_PN_CORR[[#This Row],[21-may]]</f>
        <v>0</v>
      </c>
      <c r="CB287">
        <f>+Casos_PN_CORR[[#This Row],[23-may]]-Casos_PN_CORR[[#This Row],[22-may]]</f>
        <v>0</v>
      </c>
      <c r="CC287">
        <f>+Casos_PN_CORR[[#This Row],[24-may]]-Casos_PN_CORR[[#This Row],[23-may]]</f>
        <v>0</v>
      </c>
      <c r="CD287">
        <f>+Casos_PN_CORR[[#This Row],[25-may]]-Casos_PN_CORR[[#This Row],[24-may]]</f>
        <v>0</v>
      </c>
      <c r="CE287">
        <f>+Casos_PN_CORR[[#This Row],[26-may]]-Casos_PN_CORR[[#This Row],[25-may]]</f>
        <v>0</v>
      </c>
      <c r="CF287">
        <f>+Casos_PN_CORR[[#This Row],[27-may]]-Casos_PN_CORR[[#This Row],[26-may]]</f>
        <v>0</v>
      </c>
      <c r="CG287">
        <f>+Casos_PN_CORR[[#This Row],[28-may]]-Casos_PN_CORR[[#This Row],[27-may]]</f>
        <v>0</v>
      </c>
      <c r="CH287">
        <f>+Casos_PN_CORR[[#This Row],[29-may]]-Casos_PN_CORR[[#This Row],[28-may]]</f>
        <v>0</v>
      </c>
      <c r="CI287">
        <f>+Casos_PN_CORR[[#This Row],[30-may]]-Casos_PN_CORR[[#This Row],[29-may]]</f>
        <v>0</v>
      </c>
      <c r="CJ287">
        <f>+Casos_PN_CORR[[#This Row],[31-may]]-Casos_PN_CORR[[#This Row],[30-may]]</f>
        <v>0</v>
      </c>
      <c r="CK287">
        <f>+Casos_PN_CORR[[#This Row],[1-jun]]-Casos_PN_CORR[[#This Row],[31-may]]</f>
        <v>0</v>
      </c>
      <c r="CL287">
        <f>+Casos_PN_CORR[[#This Row],[2-jun]]-Casos_PN_CORR[[#This Row],[1-jun]]</f>
        <v>0</v>
      </c>
      <c r="CM287">
        <f>+Casos_PN_CORR[[#This Row],[3-jun]]-Casos_PN_CORR[[#This Row],[2-jun]]</f>
        <v>0</v>
      </c>
      <c r="CN287">
        <f>+Casos_PN_CORR[[#This Row],[4-jun]]-Casos_PN_CORR[[#This Row],[3-jun]]</f>
        <v>0</v>
      </c>
      <c r="CO287">
        <f>+Casos_PN_CORR[[#This Row],[5-jun]]-Casos_PN_CORR[[#This Row],[4-jun]]</f>
        <v>0</v>
      </c>
      <c r="CP287">
        <f>+Casos_PN_CORR[[#This Row],[6-jun]]-Casos_PN_CORR[[#This Row],[5-jun]]</f>
        <v>0</v>
      </c>
    </row>
    <row r="288" spans="1:94">
      <c r="A288">
        <v>130710</v>
      </c>
      <c r="B288" s="2" t="s">
        <v>131</v>
      </c>
      <c r="C288" s="2" t="s">
        <v>132</v>
      </c>
      <c r="D288" s="2" t="s">
        <v>439</v>
      </c>
      <c r="E288" s="4">
        <f t="shared" si="4"/>
        <v>0</v>
      </c>
      <c r="F288">
        <f>+Casos_PN_CORR[[#This Row],[10-mar]]</f>
        <v>0</v>
      </c>
      <c r="G288">
        <f>+Casos_PN_CORR[[#This Row],[11-mar]]-Casos_PN_CORR[[#This Row],[10-mar]]</f>
        <v>0</v>
      </c>
      <c r="H288">
        <f>+Casos_PN_CORR[[#This Row],[12-mar]]-Casos_PN_CORR[[#This Row],[11-mar]]</f>
        <v>0</v>
      </c>
      <c r="I288">
        <f>+Casos_PN_CORR[[#This Row],[13-mar]]-Casos_PN_CORR[[#This Row],[12-mar]]</f>
        <v>0</v>
      </c>
      <c r="J288">
        <f>+Casos_PN_CORR[[#This Row],[14-mar]]-Casos_PN_CORR[[#This Row],[13-mar]]</f>
        <v>0</v>
      </c>
      <c r="K288">
        <f>+Casos_PN_CORR[[#This Row],[15-mar]]-Casos_PN_CORR[[#This Row],[14-mar]]</f>
        <v>0</v>
      </c>
      <c r="L288">
        <f>+Casos_PN_CORR[[#This Row],[16-mar]]-Casos_PN_CORR[[#This Row],[15-mar]]</f>
        <v>0</v>
      </c>
      <c r="M288">
        <f>+Casos_PN_CORR[[#This Row],[17-mar]]-Casos_PN_CORR[[#This Row],[16-mar]]</f>
        <v>0</v>
      </c>
      <c r="N288">
        <f>+Casos_PN_CORR[[#This Row],[18-mar]]-Casos_PN_CORR[[#This Row],[17-mar]]</f>
        <v>0</v>
      </c>
      <c r="O288">
        <f>+Casos_PN_CORR[[#This Row],[19-mar]]-Casos_PN_CORR[[#This Row],[18-mar]]</f>
        <v>0</v>
      </c>
      <c r="P288">
        <f>+Casos_PN_CORR[[#This Row],[20-mar]]-Casos_PN_CORR[[#This Row],[19-mar]]</f>
        <v>0</v>
      </c>
      <c r="Q288">
        <f>+Casos_PN_CORR[[#This Row],[21-mar]]-Casos_PN_CORR[[#This Row],[20-mar]]</f>
        <v>0</v>
      </c>
      <c r="R288">
        <f>+Casos_PN_CORR[[#This Row],[22-mar]]-Casos_PN_CORR[[#This Row],[21-mar]]</f>
        <v>0</v>
      </c>
      <c r="S288">
        <f>+Casos_PN_CORR[[#This Row],[23-mar]]-Casos_PN_CORR[[#This Row],[22-mar]]</f>
        <v>0</v>
      </c>
      <c r="T288">
        <f>+Casos_PN_CORR[[#This Row],[24-mar]]-Casos_PN_CORR[[#This Row],[23-mar]]</f>
        <v>0</v>
      </c>
      <c r="U288">
        <f>+Casos_PN_CORR[[#This Row],[25-mar]]-Casos_PN_CORR[[#This Row],[24-mar]]</f>
        <v>0</v>
      </c>
      <c r="V288">
        <f>+Casos_PN_CORR[[#This Row],[26-mar]]-Casos_PN_CORR[[#This Row],[25-mar]]</f>
        <v>0</v>
      </c>
      <c r="W288">
        <f>+Casos_PN_CORR[[#This Row],[27-mar]]-Casos_PN_CORR[[#This Row],[26-mar]]</f>
        <v>0</v>
      </c>
      <c r="X288">
        <f>+Casos_PN_CORR[[#This Row],[28-mar]]-Casos_PN_CORR[[#This Row],[27-mar]]</f>
        <v>0</v>
      </c>
      <c r="Y288">
        <f>+Casos_PN_CORR[[#This Row],[29-mar]]-Casos_PN_CORR[[#This Row],[28-mar]]</f>
        <v>0</v>
      </c>
      <c r="Z288">
        <f>+Casos_PN_CORR[[#This Row],[30-mar]]-Casos_PN_CORR[[#This Row],[29-mar]]</f>
        <v>0</v>
      </c>
      <c r="AA288">
        <f>+Casos_PN_CORR[[#This Row],[31-mar]]-Casos_PN_CORR[[#This Row],[30-mar]]</f>
        <v>0</v>
      </c>
      <c r="AB288">
        <f>+Casos_PN_CORR[[#This Row],[1-abr]]-Casos_PN_CORR[[#This Row],[31-mar]]</f>
        <v>0</v>
      </c>
      <c r="AC288">
        <f>+Casos_PN_CORR[[#This Row],[2-abr]]-Casos_PN_CORR[[#This Row],[1-abr]]</f>
        <v>0</v>
      </c>
      <c r="AD288">
        <f>+Casos_PN_CORR[[#This Row],[3-abr]]-Casos_PN_CORR[[#This Row],[2-abr]]</f>
        <v>0</v>
      </c>
      <c r="AE288">
        <f>+Casos_PN_CORR[[#This Row],[4-abr]]-Casos_PN_CORR[[#This Row],[3-abr]]</f>
        <v>0</v>
      </c>
      <c r="AF288">
        <f>+Casos_PN_CORR[[#This Row],[5-abr]]-Casos_PN_CORR[[#This Row],[4-abr]]</f>
        <v>0</v>
      </c>
      <c r="AG288">
        <f>+Casos_PN_CORR[[#This Row],[6-abr]]-Casos_PN_CORR[[#This Row],[5-abr]]</f>
        <v>0</v>
      </c>
      <c r="AH288">
        <f>+Casos_PN_CORR[[#This Row],[7-abr]]-Casos_PN_CORR[[#This Row],[6-abr]]</f>
        <v>0</v>
      </c>
      <c r="AI288">
        <f>+Casos_PN_CORR[[#This Row],[8-abr]]-Casos_PN_CORR[[#This Row],[7-abr]]</f>
        <v>0</v>
      </c>
      <c r="AJ288">
        <f>+Casos_PN_CORR[[#This Row],[9-abr]]-Casos_PN_CORR[[#This Row],[8-abr]]</f>
        <v>0</v>
      </c>
      <c r="AK288">
        <f>+Casos_PN_CORR[[#This Row],[10-abr]]-Casos_PN_CORR[[#This Row],[9-abr]]</f>
        <v>0</v>
      </c>
      <c r="AL288">
        <f>+Casos_PN_CORR[[#This Row],[11-abr]]-Casos_PN_CORR[[#This Row],[10-abr]]</f>
        <v>0</v>
      </c>
      <c r="AM288">
        <f>+Casos_PN_CORR[[#This Row],[12-abr]]-Casos_PN_CORR[[#This Row],[11-abr]]</f>
        <v>0</v>
      </c>
      <c r="AN288">
        <f>+Casos_PN_CORR[[#This Row],[13-abr]]-Casos_PN_CORR[[#This Row],[12-abr]]</f>
        <v>0</v>
      </c>
      <c r="AO288">
        <f>+Casos_PN_CORR[[#This Row],[14-abr]]-Casos_PN_CORR[[#This Row],[13-abr]]</f>
        <v>0</v>
      </c>
      <c r="AP288">
        <f>+Casos_PN_CORR[[#This Row],[15-abr]]-Casos_PN_CORR[[#This Row],[14-abr]]</f>
        <v>0</v>
      </c>
      <c r="AQ288">
        <f>+Casos_PN_CORR[[#This Row],[16-abr]]-Casos_PN_CORR[[#This Row],[15-abr]]</f>
        <v>0</v>
      </c>
      <c r="AR288">
        <f>+Casos_PN_CORR[[#This Row],[17-abr]]-Casos_PN_CORR[[#This Row],[16-abr]]</f>
        <v>0</v>
      </c>
      <c r="AS288">
        <f>+Casos_PN_CORR[[#This Row],[18-abr]]-Casos_PN_CORR[[#This Row],[17-abr]]</f>
        <v>0</v>
      </c>
      <c r="AT288">
        <f>+Casos_PN_CORR[[#This Row],[19-abr]]-Casos_PN_CORR[[#This Row],[18-abr]]</f>
        <v>0</v>
      </c>
      <c r="AU288">
        <f>+Casos_PN_CORR[[#This Row],[20-abr]]-Casos_PN_CORR[[#This Row],[19-abr]]</f>
        <v>0</v>
      </c>
      <c r="AV288">
        <f>+Casos_PN_CORR[[#This Row],[21-abr]]-Casos_PN_CORR[[#This Row],[20-abr]]</f>
        <v>0</v>
      </c>
      <c r="AW288">
        <f>+Casos_PN_CORR[[#This Row],[22-abr]]-Casos_PN_CORR[[#This Row],[21-abr]]</f>
        <v>0</v>
      </c>
      <c r="AX288">
        <f>+Casos_PN_CORR[[#This Row],[23-abr]]-Casos_PN_CORR[[#This Row],[22-abr]]</f>
        <v>0</v>
      </c>
      <c r="AY288">
        <f>+Casos_PN_CORR[[#This Row],[24-abr]]-Casos_PN_CORR[[#This Row],[23-abr]]</f>
        <v>0</v>
      </c>
      <c r="AZ288">
        <f>+Casos_PN_CORR[[#This Row],[25-abr]]-Casos_PN_CORR[[#This Row],[24-abr]]</f>
        <v>0</v>
      </c>
      <c r="BA288">
        <f>+Casos_PN_CORR[[#This Row],[26-abr]]-Casos_PN_CORR[[#This Row],[25-abr]]</f>
        <v>0</v>
      </c>
      <c r="BB288">
        <f>+Casos_PN_CORR[[#This Row],[27-abr]]-Casos_PN_CORR[[#This Row],[26-abr]]</f>
        <v>0</v>
      </c>
      <c r="BC288">
        <f>+Casos_PN_CORR[[#This Row],[28-abr]]-Casos_PN_CORR[[#This Row],[27-abr]]</f>
        <v>0</v>
      </c>
      <c r="BD288">
        <f>+Casos_PN_CORR[[#This Row],[29-abr]]-Casos_PN_CORR[[#This Row],[28-abr]]</f>
        <v>0</v>
      </c>
      <c r="BE288">
        <f>+Casos_PN_CORR[[#This Row],[30-abr]]-Casos_PN_CORR[[#This Row],[29-abr]]</f>
        <v>0</v>
      </c>
      <c r="BF288">
        <f>+Casos_PN_CORR[[#This Row],[1-may]]-Casos_PN_CORR[[#This Row],[30-abr]]</f>
        <v>0</v>
      </c>
      <c r="BG288">
        <f>+Casos_PN_CORR[[#This Row],[2-may]]-Casos_PN_CORR[[#This Row],[1-may]]</f>
        <v>0</v>
      </c>
      <c r="BH288">
        <f>+Casos_PN_CORR[[#This Row],[3-may]]-Casos_PN_CORR[[#This Row],[2-may]]</f>
        <v>0</v>
      </c>
      <c r="BI288">
        <f>+Casos_PN_CORR[[#This Row],[4-may]]-Casos_PN_CORR[[#This Row],[3-may]]</f>
        <v>0</v>
      </c>
      <c r="BJ288">
        <f>+Casos_PN_CORR[[#This Row],[5-may]]-Casos_PN_CORR[[#This Row],[4-may]]</f>
        <v>0</v>
      </c>
      <c r="BK288">
        <f>+Casos_PN_CORR[[#This Row],[6-may]]-Casos_PN_CORR[[#This Row],[5-may]]</f>
        <v>0</v>
      </c>
      <c r="BL288">
        <f>+Casos_PN_CORR[[#This Row],[7-may]]-Casos_PN_CORR[[#This Row],[6-may]]</f>
        <v>0</v>
      </c>
      <c r="BM288">
        <f>+Casos_PN_CORR[[#This Row],[8-may]]-Casos_PN_CORR[[#This Row],[7-may]]</f>
        <v>0</v>
      </c>
      <c r="BN288">
        <f>+Casos_PN_CORR[[#This Row],[9-may]]-Casos_PN_CORR[[#This Row],[8-may]]</f>
        <v>0</v>
      </c>
      <c r="BO288">
        <f>+Casos_PN_CORR[[#This Row],[10-may]]-Casos_PN_CORR[[#This Row],[9-may]]</f>
        <v>0</v>
      </c>
      <c r="BP288">
        <f>+Casos_PN_CORR[[#This Row],[11-may]]-Casos_PN_CORR[[#This Row],[10-may]]</f>
        <v>0</v>
      </c>
      <c r="BQ288">
        <f>+Casos_PN_CORR[[#This Row],[12-may]]-Casos_PN_CORR[[#This Row],[11-may]]</f>
        <v>0</v>
      </c>
      <c r="BR288">
        <f>+Casos_PN_CORR[[#This Row],[13-may]]-Casos_PN_CORR[[#This Row],[12-may]]</f>
        <v>0</v>
      </c>
      <c r="BS288">
        <f>+Casos_PN_CORR[[#This Row],[14-may]]-Casos_PN_CORR[[#This Row],[13-may]]</f>
        <v>0</v>
      </c>
      <c r="BT288">
        <f>+Casos_PN_CORR[[#This Row],[15-may]]-Casos_PN_CORR[[#This Row],[14-may]]</f>
        <v>0</v>
      </c>
      <c r="BU288">
        <f>+Casos_PN_CORR[[#This Row],[16-may]]-Casos_PN_CORR[[#This Row],[15-may]]</f>
        <v>0</v>
      </c>
      <c r="BV288">
        <f>+Casos_PN_CORR[[#This Row],[17-may]]-Casos_PN_CORR[[#This Row],[16-may]]</f>
        <v>0</v>
      </c>
      <c r="BW288">
        <f>+Casos_PN_CORR[[#This Row],[18-may]]-Casos_PN_CORR[[#This Row],[17-may]]</f>
        <v>0</v>
      </c>
      <c r="BX288">
        <f>+Casos_PN_CORR[[#This Row],[19-may]]-Casos_PN_CORR[[#This Row],[18-may]]</f>
        <v>0</v>
      </c>
      <c r="BY288">
        <f>+Casos_PN_CORR[[#This Row],[20-may]]-Casos_PN_CORR[[#This Row],[19-may]]</f>
        <v>0</v>
      </c>
      <c r="BZ288">
        <f>+Casos_PN_CORR[[#This Row],[21-may]]-Casos_PN_CORR[[#This Row],[20-may]]</f>
        <v>0</v>
      </c>
      <c r="CA288">
        <f>+Casos_PN_CORR[[#This Row],[22-may]]-Casos_PN_CORR[[#This Row],[21-may]]</f>
        <v>0</v>
      </c>
      <c r="CB288">
        <f>+Casos_PN_CORR[[#This Row],[23-may]]-Casos_PN_CORR[[#This Row],[22-may]]</f>
        <v>0</v>
      </c>
      <c r="CC288">
        <f>+Casos_PN_CORR[[#This Row],[24-may]]-Casos_PN_CORR[[#This Row],[23-may]]</f>
        <v>0</v>
      </c>
      <c r="CD288">
        <f>+Casos_PN_CORR[[#This Row],[25-may]]-Casos_PN_CORR[[#This Row],[24-may]]</f>
        <v>0</v>
      </c>
      <c r="CE288">
        <f>+Casos_PN_CORR[[#This Row],[26-may]]-Casos_PN_CORR[[#This Row],[25-may]]</f>
        <v>0</v>
      </c>
      <c r="CF288">
        <f>+Casos_PN_CORR[[#This Row],[27-may]]-Casos_PN_CORR[[#This Row],[26-may]]</f>
        <v>0</v>
      </c>
      <c r="CG288">
        <f>+Casos_PN_CORR[[#This Row],[28-may]]-Casos_PN_CORR[[#This Row],[27-may]]</f>
        <v>0</v>
      </c>
      <c r="CH288">
        <f>+Casos_PN_CORR[[#This Row],[29-may]]-Casos_PN_CORR[[#This Row],[28-may]]</f>
        <v>0</v>
      </c>
      <c r="CI288">
        <f>+Casos_PN_CORR[[#This Row],[30-may]]-Casos_PN_CORR[[#This Row],[29-may]]</f>
        <v>0</v>
      </c>
      <c r="CJ288">
        <f>+Casos_PN_CORR[[#This Row],[31-may]]-Casos_PN_CORR[[#This Row],[30-may]]</f>
        <v>0</v>
      </c>
      <c r="CK288">
        <f>+Casos_PN_CORR[[#This Row],[1-jun]]-Casos_PN_CORR[[#This Row],[31-may]]</f>
        <v>0</v>
      </c>
      <c r="CL288">
        <f>+Casos_PN_CORR[[#This Row],[2-jun]]-Casos_PN_CORR[[#This Row],[1-jun]]</f>
        <v>0</v>
      </c>
      <c r="CM288">
        <f>+Casos_PN_CORR[[#This Row],[3-jun]]-Casos_PN_CORR[[#This Row],[2-jun]]</f>
        <v>0</v>
      </c>
      <c r="CN288">
        <f>+Casos_PN_CORR[[#This Row],[4-jun]]-Casos_PN_CORR[[#This Row],[3-jun]]</f>
        <v>0</v>
      </c>
      <c r="CO288">
        <f>+Casos_PN_CORR[[#This Row],[5-jun]]-Casos_PN_CORR[[#This Row],[4-jun]]</f>
        <v>0</v>
      </c>
      <c r="CP288">
        <f>+Casos_PN_CORR[[#This Row],[6-jun]]-Casos_PN_CORR[[#This Row],[5-jun]]</f>
        <v>0</v>
      </c>
    </row>
    <row r="289" spans="1:94">
      <c r="A289">
        <v>70711</v>
      </c>
      <c r="B289" s="2" t="s">
        <v>102</v>
      </c>
      <c r="C289" s="2" t="s">
        <v>129</v>
      </c>
      <c r="D289" s="2" t="s">
        <v>440</v>
      </c>
      <c r="E289" s="4">
        <f t="shared" si="4"/>
        <v>0</v>
      </c>
      <c r="F289">
        <f>+Casos_PN_CORR[[#This Row],[10-mar]]</f>
        <v>0</v>
      </c>
      <c r="G289">
        <f>+Casos_PN_CORR[[#This Row],[11-mar]]-Casos_PN_CORR[[#This Row],[10-mar]]</f>
        <v>0</v>
      </c>
      <c r="H289">
        <f>+Casos_PN_CORR[[#This Row],[12-mar]]-Casos_PN_CORR[[#This Row],[11-mar]]</f>
        <v>0</v>
      </c>
      <c r="I289">
        <f>+Casos_PN_CORR[[#This Row],[13-mar]]-Casos_PN_CORR[[#This Row],[12-mar]]</f>
        <v>0</v>
      </c>
      <c r="J289">
        <f>+Casos_PN_CORR[[#This Row],[14-mar]]-Casos_PN_CORR[[#This Row],[13-mar]]</f>
        <v>0</v>
      </c>
      <c r="K289">
        <f>+Casos_PN_CORR[[#This Row],[15-mar]]-Casos_PN_CORR[[#This Row],[14-mar]]</f>
        <v>0</v>
      </c>
      <c r="L289">
        <f>+Casos_PN_CORR[[#This Row],[16-mar]]-Casos_PN_CORR[[#This Row],[15-mar]]</f>
        <v>0</v>
      </c>
      <c r="M289">
        <f>+Casos_PN_CORR[[#This Row],[17-mar]]-Casos_PN_CORR[[#This Row],[16-mar]]</f>
        <v>0</v>
      </c>
      <c r="N289">
        <f>+Casos_PN_CORR[[#This Row],[18-mar]]-Casos_PN_CORR[[#This Row],[17-mar]]</f>
        <v>0</v>
      </c>
      <c r="O289">
        <f>+Casos_PN_CORR[[#This Row],[19-mar]]-Casos_PN_CORR[[#This Row],[18-mar]]</f>
        <v>0</v>
      </c>
      <c r="P289">
        <f>+Casos_PN_CORR[[#This Row],[20-mar]]-Casos_PN_CORR[[#This Row],[19-mar]]</f>
        <v>0</v>
      </c>
      <c r="Q289">
        <f>+Casos_PN_CORR[[#This Row],[21-mar]]-Casos_PN_CORR[[#This Row],[20-mar]]</f>
        <v>0</v>
      </c>
      <c r="R289">
        <f>+Casos_PN_CORR[[#This Row],[22-mar]]-Casos_PN_CORR[[#This Row],[21-mar]]</f>
        <v>0</v>
      </c>
      <c r="S289">
        <f>+Casos_PN_CORR[[#This Row],[23-mar]]-Casos_PN_CORR[[#This Row],[22-mar]]</f>
        <v>0</v>
      </c>
      <c r="T289">
        <f>+Casos_PN_CORR[[#This Row],[24-mar]]-Casos_PN_CORR[[#This Row],[23-mar]]</f>
        <v>0</v>
      </c>
      <c r="U289">
        <f>+Casos_PN_CORR[[#This Row],[25-mar]]-Casos_PN_CORR[[#This Row],[24-mar]]</f>
        <v>0</v>
      </c>
      <c r="V289">
        <f>+Casos_PN_CORR[[#This Row],[26-mar]]-Casos_PN_CORR[[#This Row],[25-mar]]</f>
        <v>0</v>
      </c>
      <c r="W289">
        <f>+Casos_PN_CORR[[#This Row],[27-mar]]-Casos_PN_CORR[[#This Row],[26-mar]]</f>
        <v>0</v>
      </c>
      <c r="X289">
        <f>+Casos_PN_CORR[[#This Row],[28-mar]]-Casos_PN_CORR[[#This Row],[27-mar]]</f>
        <v>0</v>
      </c>
      <c r="Y289">
        <f>+Casos_PN_CORR[[#This Row],[29-mar]]-Casos_PN_CORR[[#This Row],[28-mar]]</f>
        <v>0</v>
      </c>
      <c r="Z289">
        <f>+Casos_PN_CORR[[#This Row],[30-mar]]-Casos_PN_CORR[[#This Row],[29-mar]]</f>
        <v>0</v>
      </c>
      <c r="AA289">
        <f>+Casos_PN_CORR[[#This Row],[31-mar]]-Casos_PN_CORR[[#This Row],[30-mar]]</f>
        <v>0</v>
      </c>
      <c r="AB289">
        <f>+Casos_PN_CORR[[#This Row],[1-abr]]-Casos_PN_CORR[[#This Row],[31-mar]]</f>
        <v>0</v>
      </c>
      <c r="AC289">
        <f>+Casos_PN_CORR[[#This Row],[2-abr]]-Casos_PN_CORR[[#This Row],[1-abr]]</f>
        <v>0</v>
      </c>
      <c r="AD289">
        <f>+Casos_PN_CORR[[#This Row],[3-abr]]-Casos_PN_CORR[[#This Row],[2-abr]]</f>
        <v>0</v>
      </c>
      <c r="AE289">
        <f>+Casos_PN_CORR[[#This Row],[4-abr]]-Casos_PN_CORR[[#This Row],[3-abr]]</f>
        <v>0</v>
      </c>
      <c r="AF289">
        <f>+Casos_PN_CORR[[#This Row],[5-abr]]-Casos_PN_CORR[[#This Row],[4-abr]]</f>
        <v>0</v>
      </c>
      <c r="AG289">
        <f>+Casos_PN_CORR[[#This Row],[6-abr]]-Casos_PN_CORR[[#This Row],[5-abr]]</f>
        <v>0</v>
      </c>
      <c r="AH289">
        <f>+Casos_PN_CORR[[#This Row],[7-abr]]-Casos_PN_CORR[[#This Row],[6-abr]]</f>
        <v>0</v>
      </c>
      <c r="AI289">
        <f>+Casos_PN_CORR[[#This Row],[8-abr]]-Casos_PN_CORR[[#This Row],[7-abr]]</f>
        <v>0</v>
      </c>
      <c r="AJ289">
        <f>+Casos_PN_CORR[[#This Row],[9-abr]]-Casos_PN_CORR[[#This Row],[8-abr]]</f>
        <v>0</v>
      </c>
      <c r="AK289">
        <f>+Casos_PN_CORR[[#This Row],[10-abr]]-Casos_PN_CORR[[#This Row],[9-abr]]</f>
        <v>0</v>
      </c>
      <c r="AL289">
        <f>+Casos_PN_CORR[[#This Row],[11-abr]]-Casos_PN_CORR[[#This Row],[10-abr]]</f>
        <v>0</v>
      </c>
      <c r="AM289">
        <f>+Casos_PN_CORR[[#This Row],[12-abr]]-Casos_PN_CORR[[#This Row],[11-abr]]</f>
        <v>0</v>
      </c>
      <c r="AN289">
        <f>+Casos_PN_CORR[[#This Row],[13-abr]]-Casos_PN_CORR[[#This Row],[12-abr]]</f>
        <v>0</v>
      </c>
      <c r="AO289">
        <f>+Casos_PN_CORR[[#This Row],[14-abr]]-Casos_PN_CORR[[#This Row],[13-abr]]</f>
        <v>0</v>
      </c>
      <c r="AP289">
        <f>+Casos_PN_CORR[[#This Row],[15-abr]]-Casos_PN_CORR[[#This Row],[14-abr]]</f>
        <v>0</v>
      </c>
      <c r="AQ289">
        <f>+Casos_PN_CORR[[#This Row],[16-abr]]-Casos_PN_CORR[[#This Row],[15-abr]]</f>
        <v>0</v>
      </c>
      <c r="AR289">
        <f>+Casos_PN_CORR[[#This Row],[17-abr]]-Casos_PN_CORR[[#This Row],[16-abr]]</f>
        <v>0</v>
      </c>
      <c r="AS289">
        <f>+Casos_PN_CORR[[#This Row],[18-abr]]-Casos_PN_CORR[[#This Row],[17-abr]]</f>
        <v>0</v>
      </c>
      <c r="AT289">
        <f>+Casos_PN_CORR[[#This Row],[19-abr]]-Casos_PN_CORR[[#This Row],[18-abr]]</f>
        <v>0</v>
      </c>
      <c r="AU289">
        <f>+Casos_PN_CORR[[#This Row],[20-abr]]-Casos_PN_CORR[[#This Row],[19-abr]]</f>
        <v>0</v>
      </c>
      <c r="AV289">
        <f>+Casos_PN_CORR[[#This Row],[21-abr]]-Casos_PN_CORR[[#This Row],[20-abr]]</f>
        <v>0</v>
      </c>
      <c r="AW289">
        <f>+Casos_PN_CORR[[#This Row],[22-abr]]-Casos_PN_CORR[[#This Row],[21-abr]]</f>
        <v>0</v>
      </c>
      <c r="AX289">
        <f>+Casos_PN_CORR[[#This Row],[23-abr]]-Casos_PN_CORR[[#This Row],[22-abr]]</f>
        <v>0</v>
      </c>
      <c r="AY289">
        <f>+Casos_PN_CORR[[#This Row],[24-abr]]-Casos_PN_CORR[[#This Row],[23-abr]]</f>
        <v>0</v>
      </c>
      <c r="AZ289">
        <f>+Casos_PN_CORR[[#This Row],[25-abr]]-Casos_PN_CORR[[#This Row],[24-abr]]</f>
        <v>0</v>
      </c>
      <c r="BA289">
        <f>+Casos_PN_CORR[[#This Row],[26-abr]]-Casos_PN_CORR[[#This Row],[25-abr]]</f>
        <v>0</v>
      </c>
      <c r="BB289">
        <f>+Casos_PN_CORR[[#This Row],[27-abr]]-Casos_PN_CORR[[#This Row],[26-abr]]</f>
        <v>0</v>
      </c>
      <c r="BC289">
        <f>+Casos_PN_CORR[[#This Row],[28-abr]]-Casos_PN_CORR[[#This Row],[27-abr]]</f>
        <v>0</v>
      </c>
      <c r="BD289">
        <f>+Casos_PN_CORR[[#This Row],[29-abr]]-Casos_PN_CORR[[#This Row],[28-abr]]</f>
        <v>0</v>
      </c>
      <c r="BE289">
        <f>+Casos_PN_CORR[[#This Row],[30-abr]]-Casos_PN_CORR[[#This Row],[29-abr]]</f>
        <v>0</v>
      </c>
      <c r="BF289">
        <f>+Casos_PN_CORR[[#This Row],[1-may]]-Casos_PN_CORR[[#This Row],[30-abr]]</f>
        <v>0</v>
      </c>
      <c r="BG289">
        <f>+Casos_PN_CORR[[#This Row],[2-may]]-Casos_PN_CORR[[#This Row],[1-may]]</f>
        <v>0</v>
      </c>
      <c r="BH289">
        <f>+Casos_PN_CORR[[#This Row],[3-may]]-Casos_PN_CORR[[#This Row],[2-may]]</f>
        <v>0</v>
      </c>
      <c r="BI289">
        <f>+Casos_PN_CORR[[#This Row],[4-may]]-Casos_PN_CORR[[#This Row],[3-may]]</f>
        <v>0</v>
      </c>
      <c r="BJ289">
        <f>+Casos_PN_CORR[[#This Row],[5-may]]-Casos_PN_CORR[[#This Row],[4-may]]</f>
        <v>0</v>
      </c>
      <c r="BK289">
        <f>+Casos_PN_CORR[[#This Row],[6-may]]-Casos_PN_CORR[[#This Row],[5-may]]</f>
        <v>0</v>
      </c>
      <c r="BL289">
        <f>+Casos_PN_CORR[[#This Row],[7-may]]-Casos_PN_CORR[[#This Row],[6-may]]</f>
        <v>0</v>
      </c>
      <c r="BM289">
        <f>+Casos_PN_CORR[[#This Row],[8-may]]-Casos_PN_CORR[[#This Row],[7-may]]</f>
        <v>0</v>
      </c>
      <c r="BN289">
        <f>+Casos_PN_CORR[[#This Row],[9-may]]-Casos_PN_CORR[[#This Row],[8-may]]</f>
        <v>0</v>
      </c>
      <c r="BO289">
        <f>+Casos_PN_CORR[[#This Row],[10-may]]-Casos_PN_CORR[[#This Row],[9-may]]</f>
        <v>0</v>
      </c>
      <c r="BP289">
        <f>+Casos_PN_CORR[[#This Row],[11-may]]-Casos_PN_CORR[[#This Row],[10-may]]</f>
        <v>0</v>
      </c>
      <c r="BQ289">
        <f>+Casos_PN_CORR[[#This Row],[12-may]]-Casos_PN_CORR[[#This Row],[11-may]]</f>
        <v>0</v>
      </c>
      <c r="BR289">
        <f>+Casos_PN_CORR[[#This Row],[13-may]]-Casos_PN_CORR[[#This Row],[12-may]]</f>
        <v>0</v>
      </c>
      <c r="BS289">
        <f>+Casos_PN_CORR[[#This Row],[14-may]]-Casos_PN_CORR[[#This Row],[13-may]]</f>
        <v>0</v>
      </c>
      <c r="BT289">
        <f>+Casos_PN_CORR[[#This Row],[15-may]]-Casos_PN_CORR[[#This Row],[14-may]]</f>
        <v>0</v>
      </c>
      <c r="BU289">
        <f>+Casos_PN_CORR[[#This Row],[16-may]]-Casos_PN_CORR[[#This Row],[15-may]]</f>
        <v>0</v>
      </c>
      <c r="BV289">
        <f>+Casos_PN_CORR[[#This Row],[17-may]]-Casos_PN_CORR[[#This Row],[16-may]]</f>
        <v>0</v>
      </c>
      <c r="BW289">
        <f>+Casos_PN_CORR[[#This Row],[18-may]]-Casos_PN_CORR[[#This Row],[17-may]]</f>
        <v>0</v>
      </c>
      <c r="BX289">
        <f>+Casos_PN_CORR[[#This Row],[19-may]]-Casos_PN_CORR[[#This Row],[18-may]]</f>
        <v>0</v>
      </c>
      <c r="BY289">
        <f>+Casos_PN_CORR[[#This Row],[20-may]]-Casos_PN_CORR[[#This Row],[19-may]]</f>
        <v>0</v>
      </c>
      <c r="BZ289">
        <f>+Casos_PN_CORR[[#This Row],[21-may]]-Casos_PN_CORR[[#This Row],[20-may]]</f>
        <v>0</v>
      </c>
      <c r="CA289">
        <f>+Casos_PN_CORR[[#This Row],[22-may]]-Casos_PN_CORR[[#This Row],[21-may]]</f>
        <v>0</v>
      </c>
      <c r="CB289">
        <f>+Casos_PN_CORR[[#This Row],[23-may]]-Casos_PN_CORR[[#This Row],[22-may]]</f>
        <v>0</v>
      </c>
      <c r="CC289">
        <f>+Casos_PN_CORR[[#This Row],[24-may]]-Casos_PN_CORR[[#This Row],[23-may]]</f>
        <v>0</v>
      </c>
      <c r="CD289">
        <f>+Casos_PN_CORR[[#This Row],[25-may]]-Casos_PN_CORR[[#This Row],[24-may]]</f>
        <v>0</v>
      </c>
      <c r="CE289">
        <f>+Casos_PN_CORR[[#This Row],[26-may]]-Casos_PN_CORR[[#This Row],[25-may]]</f>
        <v>0</v>
      </c>
      <c r="CF289">
        <f>+Casos_PN_CORR[[#This Row],[27-may]]-Casos_PN_CORR[[#This Row],[26-may]]</f>
        <v>0</v>
      </c>
      <c r="CG289">
        <f>+Casos_PN_CORR[[#This Row],[28-may]]-Casos_PN_CORR[[#This Row],[27-may]]</f>
        <v>0</v>
      </c>
      <c r="CH289">
        <f>+Casos_PN_CORR[[#This Row],[29-may]]-Casos_PN_CORR[[#This Row],[28-may]]</f>
        <v>0</v>
      </c>
      <c r="CI289">
        <f>+Casos_PN_CORR[[#This Row],[30-may]]-Casos_PN_CORR[[#This Row],[29-may]]</f>
        <v>0</v>
      </c>
      <c r="CJ289">
        <f>+Casos_PN_CORR[[#This Row],[31-may]]-Casos_PN_CORR[[#This Row],[30-may]]</f>
        <v>0</v>
      </c>
      <c r="CK289">
        <f>+Casos_PN_CORR[[#This Row],[1-jun]]-Casos_PN_CORR[[#This Row],[31-may]]</f>
        <v>0</v>
      </c>
      <c r="CL289">
        <f>+Casos_PN_CORR[[#This Row],[2-jun]]-Casos_PN_CORR[[#This Row],[1-jun]]</f>
        <v>0</v>
      </c>
      <c r="CM289">
        <f>+Casos_PN_CORR[[#This Row],[3-jun]]-Casos_PN_CORR[[#This Row],[2-jun]]</f>
        <v>0</v>
      </c>
      <c r="CN289">
        <f>+Casos_PN_CORR[[#This Row],[4-jun]]-Casos_PN_CORR[[#This Row],[3-jun]]</f>
        <v>0</v>
      </c>
      <c r="CO289">
        <f>+Casos_PN_CORR[[#This Row],[5-jun]]-Casos_PN_CORR[[#This Row],[4-jun]]</f>
        <v>0</v>
      </c>
      <c r="CP289">
        <f>+Casos_PN_CORR[[#This Row],[6-jun]]-Casos_PN_CORR[[#This Row],[5-jun]]</f>
        <v>0</v>
      </c>
    </row>
    <row r="290" spans="1:94">
      <c r="A290">
        <v>30404</v>
      </c>
      <c r="B290" s="2" t="s">
        <v>99</v>
      </c>
      <c r="C290" s="2" t="s">
        <v>216</v>
      </c>
      <c r="D290" s="2" t="s">
        <v>441</v>
      </c>
      <c r="E290" s="4">
        <f t="shared" si="4"/>
        <v>0</v>
      </c>
      <c r="F290">
        <f>+Casos_PN_CORR[[#This Row],[10-mar]]</f>
        <v>0</v>
      </c>
      <c r="G290">
        <f>+Casos_PN_CORR[[#This Row],[11-mar]]-Casos_PN_CORR[[#This Row],[10-mar]]</f>
        <v>0</v>
      </c>
      <c r="H290">
        <f>+Casos_PN_CORR[[#This Row],[12-mar]]-Casos_PN_CORR[[#This Row],[11-mar]]</f>
        <v>0</v>
      </c>
      <c r="I290">
        <f>+Casos_PN_CORR[[#This Row],[13-mar]]-Casos_PN_CORR[[#This Row],[12-mar]]</f>
        <v>0</v>
      </c>
      <c r="J290">
        <f>+Casos_PN_CORR[[#This Row],[14-mar]]-Casos_PN_CORR[[#This Row],[13-mar]]</f>
        <v>0</v>
      </c>
      <c r="K290">
        <f>+Casos_PN_CORR[[#This Row],[15-mar]]-Casos_PN_CORR[[#This Row],[14-mar]]</f>
        <v>0</v>
      </c>
      <c r="L290">
        <f>+Casos_PN_CORR[[#This Row],[16-mar]]-Casos_PN_CORR[[#This Row],[15-mar]]</f>
        <v>0</v>
      </c>
      <c r="M290">
        <f>+Casos_PN_CORR[[#This Row],[17-mar]]-Casos_PN_CORR[[#This Row],[16-mar]]</f>
        <v>0</v>
      </c>
      <c r="N290">
        <f>+Casos_PN_CORR[[#This Row],[18-mar]]-Casos_PN_CORR[[#This Row],[17-mar]]</f>
        <v>0</v>
      </c>
      <c r="O290">
        <f>+Casos_PN_CORR[[#This Row],[19-mar]]-Casos_PN_CORR[[#This Row],[18-mar]]</f>
        <v>0</v>
      </c>
      <c r="P290">
        <f>+Casos_PN_CORR[[#This Row],[20-mar]]-Casos_PN_CORR[[#This Row],[19-mar]]</f>
        <v>0</v>
      </c>
      <c r="Q290">
        <f>+Casos_PN_CORR[[#This Row],[21-mar]]-Casos_PN_CORR[[#This Row],[20-mar]]</f>
        <v>0</v>
      </c>
      <c r="R290">
        <f>+Casos_PN_CORR[[#This Row],[22-mar]]-Casos_PN_CORR[[#This Row],[21-mar]]</f>
        <v>0</v>
      </c>
      <c r="S290">
        <f>+Casos_PN_CORR[[#This Row],[23-mar]]-Casos_PN_CORR[[#This Row],[22-mar]]</f>
        <v>0</v>
      </c>
      <c r="T290">
        <f>+Casos_PN_CORR[[#This Row],[24-mar]]-Casos_PN_CORR[[#This Row],[23-mar]]</f>
        <v>0</v>
      </c>
      <c r="U290">
        <f>+Casos_PN_CORR[[#This Row],[25-mar]]-Casos_PN_CORR[[#This Row],[24-mar]]</f>
        <v>0</v>
      </c>
      <c r="V290">
        <f>+Casos_PN_CORR[[#This Row],[26-mar]]-Casos_PN_CORR[[#This Row],[25-mar]]</f>
        <v>0</v>
      </c>
      <c r="W290">
        <f>+Casos_PN_CORR[[#This Row],[27-mar]]-Casos_PN_CORR[[#This Row],[26-mar]]</f>
        <v>0</v>
      </c>
      <c r="X290">
        <f>+Casos_PN_CORR[[#This Row],[28-mar]]-Casos_PN_CORR[[#This Row],[27-mar]]</f>
        <v>0</v>
      </c>
      <c r="Y290">
        <f>+Casos_PN_CORR[[#This Row],[29-mar]]-Casos_PN_CORR[[#This Row],[28-mar]]</f>
        <v>0</v>
      </c>
      <c r="Z290">
        <f>+Casos_PN_CORR[[#This Row],[30-mar]]-Casos_PN_CORR[[#This Row],[29-mar]]</f>
        <v>0</v>
      </c>
      <c r="AA290">
        <f>+Casos_PN_CORR[[#This Row],[31-mar]]-Casos_PN_CORR[[#This Row],[30-mar]]</f>
        <v>0</v>
      </c>
      <c r="AB290">
        <f>+Casos_PN_CORR[[#This Row],[1-abr]]-Casos_PN_CORR[[#This Row],[31-mar]]</f>
        <v>0</v>
      </c>
      <c r="AC290">
        <f>+Casos_PN_CORR[[#This Row],[2-abr]]-Casos_PN_CORR[[#This Row],[1-abr]]</f>
        <v>0</v>
      </c>
      <c r="AD290">
        <f>+Casos_PN_CORR[[#This Row],[3-abr]]-Casos_PN_CORR[[#This Row],[2-abr]]</f>
        <v>0</v>
      </c>
      <c r="AE290">
        <f>+Casos_PN_CORR[[#This Row],[4-abr]]-Casos_PN_CORR[[#This Row],[3-abr]]</f>
        <v>0</v>
      </c>
      <c r="AF290">
        <f>+Casos_PN_CORR[[#This Row],[5-abr]]-Casos_PN_CORR[[#This Row],[4-abr]]</f>
        <v>0</v>
      </c>
      <c r="AG290">
        <f>+Casos_PN_CORR[[#This Row],[6-abr]]-Casos_PN_CORR[[#This Row],[5-abr]]</f>
        <v>0</v>
      </c>
      <c r="AH290">
        <f>+Casos_PN_CORR[[#This Row],[7-abr]]-Casos_PN_CORR[[#This Row],[6-abr]]</f>
        <v>0</v>
      </c>
      <c r="AI290">
        <f>+Casos_PN_CORR[[#This Row],[8-abr]]-Casos_PN_CORR[[#This Row],[7-abr]]</f>
        <v>0</v>
      </c>
      <c r="AJ290">
        <f>+Casos_PN_CORR[[#This Row],[9-abr]]-Casos_PN_CORR[[#This Row],[8-abr]]</f>
        <v>0</v>
      </c>
      <c r="AK290">
        <f>+Casos_PN_CORR[[#This Row],[10-abr]]-Casos_PN_CORR[[#This Row],[9-abr]]</f>
        <v>0</v>
      </c>
      <c r="AL290">
        <f>+Casos_PN_CORR[[#This Row],[11-abr]]-Casos_PN_CORR[[#This Row],[10-abr]]</f>
        <v>0</v>
      </c>
      <c r="AM290">
        <f>+Casos_PN_CORR[[#This Row],[12-abr]]-Casos_PN_CORR[[#This Row],[11-abr]]</f>
        <v>0</v>
      </c>
      <c r="AN290">
        <f>+Casos_PN_CORR[[#This Row],[13-abr]]-Casos_PN_CORR[[#This Row],[12-abr]]</f>
        <v>0</v>
      </c>
      <c r="AO290">
        <f>+Casos_PN_CORR[[#This Row],[14-abr]]-Casos_PN_CORR[[#This Row],[13-abr]]</f>
        <v>0</v>
      </c>
      <c r="AP290">
        <f>+Casos_PN_CORR[[#This Row],[15-abr]]-Casos_PN_CORR[[#This Row],[14-abr]]</f>
        <v>0</v>
      </c>
      <c r="AQ290">
        <f>+Casos_PN_CORR[[#This Row],[16-abr]]-Casos_PN_CORR[[#This Row],[15-abr]]</f>
        <v>0</v>
      </c>
      <c r="AR290">
        <f>+Casos_PN_CORR[[#This Row],[17-abr]]-Casos_PN_CORR[[#This Row],[16-abr]]</f>
        <v>0</v>
      </c>
      <c r="AS290">
        <f>+Casos_PN_CORR[[#This Row],[18-abr]]-Casos_PN_CORR[[#This Row],[17-abr]]</f>
        <v>0</v>
      </c>
      <c r="AT290">
        <f>+Casos_PN_CORR[[#This Row],[19-abr]]-Casos_PN_CORR[[#This Row],[18-abr]]</f>
        <v>0</v>
      </c>
      <c r="AU290">
        <f>+Casos_PN_CORR[[#This Row],[20-abr]]-Casos_PN_CORR[[#This Row],[19-abr]]</f>
        <v>0</v>
      </c>
      <c r="AV290">
        <f>+Casos_PN_CORR[[#This Row],[21-abr]]-Casos_PN_CORR[[#This Row],[20-abr]]</f>
        <v>0</v>
      </c>
      <c r="AW290">
        <f>+Casos_PN_CORR[[#This Row],[22-abr]]-Casos_PN_CORR[[#This Row],[21-abr]]</f>
        <v>0</v>
      </c>
      <c r="AX290">
        <f>+Casos_PN_CORR[[#This Row],[23-abr]]-Casos_PN_CORR[[#This Row],[22-abr]]</f>
        <v>0</v>
      </c>
      <c r="AY290">
        <f>+Casos_PN_CORR[[#This Row],[24-abr]]-Casos_PN_CORR[[#This Row],[23-abr]]</f>
        <v>0</v>
      </c>
      <c r="AZ290">
        <f>+Casos_PN_CORR[[#This Row],[25-abr]]-Casos_PN_CORR[[#This Row],[24-abr]]</f>
        <v>0</v>
      </c>
      <c r="BA290">
        <f>+Casos_PN_CORR[[#This Row],[26-abr]]-Casos_PN_CORR[[#This Row],[25-abr]]</f>
        <v>0</v>
      </c>
      <c r="BB290">
        <f>+Casos_PN_CORR[[#This Row],[27-abr]]-Casos_PN_CORR[[#This Row],[26-abr]]</f>
        <v>0</v>
      </c>
      <c r="BC290">
        <f>+Casos_PN_CORR[[#This Row],[28-abr]]-Casos_PN_CORR[[#This Row],[27-abr]]</f>
        <v>0</v>
      </c>
      <c r="BD290">
        <f>+Casos_PN_CORR[[#This Row],[29-abr]]-Casos_PN_CORR[[#This Row],[28-abr]]</f>
        <v>0</v>
      </c>
      <c r="BE290">
        <f>+Casos_PN_CORR[[#This Row],[30-abr]]-Casos_PN_CORR[[#This Row],[29-abr]]</f>
        <v>0</v>
      </c>
      <c r="BF290">
        <f>+Casos_PN_CORR[[#This Row],[1-may]]-Casos_PN_CORR[[#This Row],[30-abr]]</f>
        <v>0</v>
      </c>
      <c r="BG290">
        <f>+Casos_PN_CORR[[#This Row],[2-may]]-Casos_PN_CORR[[#This Row],[1-may]]</f>
        <v>0</v>
      </c>
      <c r="BH290">
        <f>+Casos_PN_CORR[[#This Row],[3-may]]-Casos_PN_CORR[[#This Row],[2-may]]</f>
        <v>0</v>
      </c>
      <c r="BI290">
        <f>+Casos_PN_CORR[[#This Row],[4-may]]-Casos_PN_CORR[[#This Row],[3-may]]</f>
        <v>0</v>
      </c>
      <c r="BJ290">
        <f>+Casos_PN_CORR[[#This Row],[5-may]]-Casos_PN_CORR[[#This Row],[4-may]]</f>
        <v>0</v>
      </c>
      <c r="BK290">
        <f>+Casos_PN_CORR[[#This Row],[6-may]]-Casos_PN_CORR[[#This Row],[5-may]]</f>
        <v>0</v>
      </c>
      <c r="BL290">
        <f>+Casos_PN_CORR[[#This Row],[7-may]]-Casos_PN_CORR[[#This Row],[6-may]]</f>
        <v>0</v>
      </c>
      <c r="BM290">
        <f>+Casos_PN_CORR[[#This Row],[8-may]]-Casos_PN_CORR[[#This Row],[7-may]]</f>
        <v>0</v>
      </c>
      <c r="BN290">
        <f>+Casos_PN_CORR[[#This Row],[9-may]]-Casos_PN_CORR[[#This Row],[8-may]]</f>
        <v>0</v>
      </c>
      <c r="BO290">
        <f>+Casos_PN_CORR[[#This Row],[10-may]]-Casos_PN_CORR[[#This Row],[9-may]]</f>
        <v>0</v>
      </c>
      <c r="BP290">
        <f>+Casos_PN_CORR[[#This Row],[11-may]]-Casos_PN_CORR[[#This Row],[10-may]]</f>
        <v>0</v>
      </c>
      <c r="BQ290">
        <f>+Casos_PN_CORR[[#This Row],[12-may]]-Casos_PN_CORR[[#This Row],[11-may]]</f>
        <v>0</v>
      </c>
      <c r="BR290">
        <f>+Casos_PN_CORR[[#This Row],[13-may]]-Casos_PN_CORR[[#This Row],[12-may]]</f>
        <v>0</v>
      </c>
      <c r="BS290">
        <f>+Casos_PN_CORR[[#This Row],[14-may]]-Casos_PN_CORR[[#This Row],[13-may]]</f>
        <v>0</v>
      </c>
      <c r="BT290">
        <f>+Casos_PN_CORR[[#This Row],[15-may]]-Casos_PN_CORR[[#This Row],[14-may]]</f>
        <v>0</v>
      </c>
      <c r="BU290">
        <f>+Casos_PN_CORR[[#This Row],[16-may]]-Casos_PN_CORR[[#This Row],[15-may]]</f>
        <v>0</v>
      </c>
      <c r="BV290">
        <f>+Casos_PN_CORR[[#This Row],[17-may]]-Casos_PN_CORR[[#This Row],[16-may]]</f>
        <v>0</v>
      </c>
      <c r="BW290">
        <f>+Casos_PN_CORR[[#This Row],[18-may]]-Casos_PN_CORR[[#This Row],[17-may]]</f>
        <v>0</v>
      </c>
      <c r="BX290">
        <f>+Casos_PN_CORR[[#This Row],[19-may]]-Casos_PN_CORR[[#This Row],[18-may]]</f>
        <v>0</v>
      </c>
      <c r="BY290">
        <f>+Casos_PN_CORR[[#This Row],[20-may]]-Casos_PN_CORR[[#This Row],[19-may]]</f>
        <v>0</v>
      </c>
      <c r="BZ290">
        <f>+Casos_PN_CORR[[#This Row],[21-may]]-Casos_PN_CORR[[#This Row],[20-may]]</f>
        <v>0</v>
      </c>
      <c r="CA290">
        <f>+Casos_PN_CORR[[#This Row],[22-may]]-Casos_PN_CORR[[#This Row],[21-may]]</f>
        <v>0</v>
      </c>
      <c r="CB290">
        <f>+Casos_PN_CORR[[#This Row],[23-may]]-Casos_PN_CORR[[#This Row],[22-may]]</f>
        <v>0</v>
      </c>
      <c r="CC290">
        <f>+Casos_PN_CORR[[#This Row],[24-may]]-Casos_PN_CORR[[#This Row],[23-may]]</f>
        <v>0</v>
      </c>
      <c r="CD290">
        <f>+Casos_PN_CORR[[#This Row],[25-may]]-Casos_PN_CORR[[#This Row],[24-may]]</f>
        <v>0</v>
      </c>
      <c r="CE290">
        <f>+Casos_PN_CORR[[#This Row],[26-may]]-Casos_PN_CORR[[#This Row],[25-may]]</f>
        <v>0</v>
      </c>
      <c r="CF290">
        <f>+Casos_PN_CORR[[#This Row],[27-may]]-Casos_PN_CORR[[#This Row],[26-may]]</f>
        <v>0</v>
      </c>
      <c r="CG290">
        <f>+Casos_PN_CORR[[#This Row],[28-may]]-Casos_PN_CORR[[#This Row],[27-may]]</f>
        <v>0</v>
      </c>
      <c r="CH290">
        <f>+Casos_PN_CORR[[#This Row],[29-may]]-Casos_PN_CORR[[#This Row],[28-may]]</f>
        <v>0</v>
      </c>
      <c r="CI290">
        <f>+Casos_PN_CORR[[#This Row],[30-may]]-Casos_PN_CORR[[#This Row],[29-may]]</f>
        <v>0</v>
      </c>
      <c r="CJ290">
        <f>+Casos_PN_CORR[[#This Row],[31-may]]-Casos_PN_CORR[[#This Row],[30-may]]</f>
        <v>0</v>
      </c>
      <c r="CK290">
        <f>+Casos_PN_CORR[[#This Row],[1-jun]]-Casos_PN_CORR[[#This Row],[31-may]]</f>
        <v>0</v>
      </c>
      <c r="CL290">
        <f>+Casos_PN_CORR[[#This Row],[2-jun]]-Casos_PN_CORR[[#This Row],[1-jun]]</f>
        <v>0</v>
      </c>
      <c r="CM290">
        <f>+Casos_PN_CORR[[#This Row],[3-jun]]-Casos_PN_CORR[[#This Row],[2-jun]]</f>
        <v>0</v>
      </c>
      <c r="CN290">
        <f>+Casos_PN_CORR[[#This Row],[4-jun]]-Casos_PN_CORR[[#This Row],[3-jun]]</f>
        <v>0</v>
      </c>
      <c r="CO290">
        <f>+Casos_PN_CORR[[#This Row],[5-jun]]-Casos_PN_CORR[[#This Row],[4-jun]]</f>
        <v>0</v>
      </c>
      <c r="CP290">
        <f>+Casos_PN_CORR[[#This Row],[6-jun]]-Casos_PN_CORR[[#This Row],[5-jun]]</f>
        <v>0</v>
      </c>
    </row>
    <row r="291" spans="1:94">
      <c r="A291">
        <v>130711</v>
      </c>
      <c r="B291" s="2" t="s">
        <v>131</v>
      </c>
      <c r="C291" s="2" t="s">
        <v>132</v>
      </c>
      <c r="D291" s="2" t="s">
        <v>442</v>
      </c>
      <c r="E291" s="4">
        <f t="shared" si="4"/>
        <v>0</v>
      </c>
      <c r="F291">
        <f>+Casos_PN_CORR[[#This Row],[10-mar]]</f>
        <v>0</v>
      </c>
      <c r="G291">
        <f>+Casos_PN_CORR[[#This Row],[11-mar]]-Casos_PN_CORR[[#This Row],[10-mar]]</f>
        <v>0</v>
      </c>
      <c r="H291">
        <f>+Casos_PN_CORR[[#This Row],[12-mar]]-Casos_PN_CORR[[#This Row],[11-mar]]</f>
        <v>0</v>
      </c>
      <c r="I291">
        <f>+Casos_PN_CORR[[#This Row],[13-mar]]-Casos_PN_CORR[[#This Row],[12-mar]]</f>
        <v>0</v>
      </c>
      <c r="J291">
        <f>+Casos_PN_CORR[[#This Row],[14-mar]]-Casos_PN_CORR[[#This Row],[13-mar]]</f>
        <v>0</v>
      </c>
      <c r="K291">
        <f>+Casos_PN_CORR[[#This Row],[15-mar]]-Casos_PN_CORR[[#This Row],[14-mar]]</f>
        <v>0</v>
      </c>
      <c r="L291">
        <f>+Casos_PN_CORR[[#This Row],[16-mar]]-Casos_PN_CORR[[#This Row],[15-mar]]</f>
        <v>0</v>
      </c>
      <c r="M291">
        <f>+Casos_PN_CORR[[#This Row],[17-mar]]-Casos_PN_CORR[[#This Row],[16-mar]]</f>
        <v>0</v>
      </c>
      <c r="N291">
        <f>+Casos_PN_CORR[[#This Row],[18-mar]]-Casos_PN_CORR[[#This Row],[17-mar]]</f>
        <v>0</v>
      </c>
      <c r="O291">
        <f>+Casos_PN_CORR[[#This Row],[19-mar]]-Casos_PN_CORR[[#This Row],[18-mar]]</f>
        <v>0</v>
      </c>
      <c r="P291">
        <f>+Casos_PN_CORR[[#This Row],[20-mar]]-Casos_PN_CORR[[#This Row],[19-mar]]</f>
        <v>0</v>
      </c>
      <c r="Q291">
        <f>+Casos_PN_CORR[[#This Row],[21-mar]]-Casos_PN_CORR[[#This Row],[20-mar]]</f>
        <v>0</v>
      </c>
      <c r="R291">
        <f>+Casos_PN_CORR[[#This Row],[22-mar]]-Casos_PN_CORR[[#This Row],[21-mar]]</f>
        <v>0</v>
      </c>
      <c r="S291">
        <f>+Casos_PN_CORR[[#This Row],[23-mar]]-Casos_PN_CORR[[#This Row],[22-mar]]</f>
        <v>0</v>
      </c>
      <c r="T291">
        <f>+Casos_PN_CORR[[#This Row],[24-mar]]-Casos_PN_CORR[[#This Row],[23-mar]]</f>
        <v>0</v>
      </c>
      <c r="U291">
        <f>+Casos_PN_CORR[[#This Row],[25-mar]]-Casos_PN_CORR[[#This Row],[24-mar]]</f>
        <v>0</v>
      </c>
      <c r="V291">
        <f>+Casos_PN_CORR[[#This Row],[26-mar]]-Casos_PN_CORR[[#This Row],[25-mar]]</f>
        <v>0</v>
      </c>
      <c r="W291">
        <f>+Casos_PN_CORR[[#This Row],[27-mar]]-Casos_PN_CORR[[#This Row],[26-mar]]</f>
        <v>0</v>
      </c>
      <c r="X291">
        <f>+Casos_PN_CORR[[#This Row],[28-mar]]-Casos_PN_CORR[[#This Row],[27-mar]]</f>
        <v>0</v>
      </c>
      <c r="Y291">
        <f>+Casos_PN_CORR[[#This Row],[29-mar]]-Casos_PN_CORR[[#This Row],[28-mar]]</f>
        <v>0</v>
      </c>
      <c r="Z291">
        <f>+Casos_PN_CORR[[#This Row],[30-mar]]-Casos_PN_CORR[[#This Row],[29-mar]]</f>
        <v>0</v>
      </c>
      <c r="AA291">
        <f>+Casos_PN_CORR[[#This Row],[31-mar]]-Casos_PN_CORR[[#This Row],[30-mar]]</f>
        <v>0</v>
      </c>
      <c r="AB291">
        <f>+Casos_PN_CORR[[#This Row],[1-abr]]-Casos_PN_CORR[[#This Row],[31-mar]]</f>
        <v>0</v>
      </c>
      <c r="AC291">
        <f>+Casos_PN_CORR[[#This Row],[2-abr]]-Casos_PN_CORR[[#This Row],[1-abr]]</f>
        <v>0</v>
      </c>
      <c r="AD291">
        <f>+Casos_PN_CORR[[#This Row],[3-abr]]-Casos_PN_CORR[[#This Row],[2-abr]]</f>
        <v>0</v>
      </c>
      <c r="AE291">
        <f>+Casos_PN_CORR[[#This Row],[4-abr]]-Casos_PN_CORR[[#This Row],[3-abr]]</f>
        <v>0</v>
      </c>
      <c r="AF291">
        <f>+Casos_PN_CORR[[#This Row],[5-abr]]-Casos_PN_CORR[[#This Row],[4-abr]]</f>
        <v>0</v>
      </c>
      <c r="AG291">
        <f>+Casos_PN_CORR[[#This Row],[6-abr]]-Casos_PN_CORR[[#This Row],[5-abr]]</f>
        <v>0</v>
      </c>
      <c r="AH291">
        <f>+Casos_PN_CORR[[#This Row],[7-abr]]-Casos_PN_CORR[[#This Row],[6-abr]]</f>
        <v>0</v>
      </c>
      <c r="AI291">
        <f>+Casos_PN_CORR[[#This Row],[8-abr]]-Casos_PN_CORR[[#This Row],[7-abr]]</f>
        <v>0</v>
      </c>
      <c r="AJ291">
        <f>+Casos_PN_CORR[[#This Row],[9-abr]]-Casos_PN_CORR[[#This Row],[8-abr]]</f>
        <v>0</v>
      </c>
      <c r="AK291">
        <f>+Casos_PN_CORR[[#This Row],[10-abr]]-Casos_PN_CORR[[#This Row],[9-abr]]</f>
        <v>0</v>
      </c>
      <c r="AL291">
        <f>+Casos_PN_CORR[[#This Row],[11-abr]]-Casos_PN_CORR[[#This Row],[10-abr]]</f>
        <v>0</v>
      </c>
      <c r="AM291">
        <f>+Casos_PN_CORR[[#This Row],[12-abr]]-Casos_PN_CORR[[#This Row],[11-abr]]</f>
        <v>0</v>
      </c>
      <c r="AN291">
        <f>+Casos_PN_CORR[[#This Row],[13-abr]]-Casos_PN_CORR[[#This Row],[12-abr]]</f>
        <v>0</v>
      </c>
      <c r="AO291">
        <f>+Casos_PN_CORR[[#This Row],[14-abr]]-Casos_PN_CORR[[#This Row],[13-abr]]</f>
        <v>0</v>
      </c>
      <c r="AP291">
        <f>+Casos_PN_CORR[[#This Row],[15-abr]]-Casos_PN_CORR[[#This Row],[14-abr]]</f>
        <v>0</v>
      </c>
      <c r="AQ291">
        <f>+Casos_PN_CORR[[#This Row],[16-abr]]-Casos_PN_CORR[[#This Row],[15-abr]]</f>
        <v>0</v>
      </c>
      <c r="AR291">
        <f>+Casos_PN_CORR[[#This Row],[17-abr]]-Casos_PN_CORR[[#This Row],[16-abr]]</f>
        <v>0</v>
      </c>
      <c r="AS291">
        <f>+Casos_PN_CORR[[#This Row],[18-abr]]-Casos_PN_CORR[[#This Row],[17-abr]]</f>
        <v>0</v>
      </c>
      <c r="AT291">
        <f>+Casos_PN_CORR[[#This Row],[19-abr]]-Casos_PN_CORR[[#This Row],[18-abr]]</f>
        <v>0</v>
      </c>
      <c r="AU291">
        <f>+Casos_PN_CORR[[#This Row],[20-abr]]-Casos_PN_CORR[[#This Row],[19-abr]]</f>
        <v>0</v>
      </c>
      <c r="AV291">
        <f>+Casos_PN_CORR[[#This Row],[21-abr]]-Casos_PN_CORR[[#This Row],[20-abr]]</f>
        <v>0</v>
      </c>
      <c r="AW291">
        <f>+Casos_PN_CORR[[#This Row],[22-abr]]-Casos_PN_CORR[[#This Row],[21-abr]]</f>
        <v>0</v>
      </c>
      <c r="AX291">
        <f>+Casos_PN_CORR[[#This Row],[23-abr]]-Casos_PN_CORR[[#This Row],[22-abr]]</f>
        <v>0</v>
      </c>
      <c r="AY291">
        <f>+Casos_PN_CORR[[#This Row],[24-abr]]-Casos_PN_CORR[[#This Row],[23-abr]]</f>
        <v>0</v>
      </c>
      <c r="AZ291">
        <f>+Casos_PN_CORR[[#This Row],[25-abr]]-Casos_PN_CORR[[#This Row],[24-abr]]</f>
        <v>0</v>
      </c>
      <c r="BA291">
        <f>+Casos_PN_CORR[[#This Row],[26-abr]]-Casos_PN_CORR[[#This Row],[25-abr]]</f>
        <v>0</v>
      </c>
      <c r="BB291">
        <f>+Casos_PN_CORR[[#This Row],[27-abr]]-Casos_PN_CORR[[#This Row],[26-abr]]</f>
        <v>0</v>
      </c>
      <c r="BC291">
        <f>+Casos_PN_CORR[[#This Row],[28-abr]]-Casos_PN_CORR[[#This Row],[27-abr]]</f>
        <v>0</v>
      </c>
      <c r="BD291">
        <f>+Casos_PN_CORR[[#This Row],[29-abr]]-Casos_PN_CORR[[#This Row],[28-abr]]</f>
        <v>0</v>
      </c>
      <c r="BE291">
        <f>+Casos_PN_CORR[[#This Row],[30-abr]]-Casos_PN_CORR[[#This Row],[29-abr]]</f>
        <v>0</v>
      </c>
      <c r="BF291">
        <f>+Casos_PN_CORR[[#This Row],[1-may]]-Casos_PN_CORR[[#This Row],[30-abr]]</f>
        <v>0</v>
      </c>
      <c r="BG291">
        <f>+Casos_PN_CORR[[#This Row],[2-may]]-Casos_PN_CORR[[#This Row],[1-may]]</f>
        <v>0</v>
      </c>
      <c r="BH291">
        <f>+Casos_PN_CORR[[#This Row],[3-may]]-Casos_PN_CORR[[#This Row],[2-may]]</f>
        <v>0</v>
      </c>
      <c r="BI291">
        <f>+Casos_PN_CORR[[#This Row],[4-may]]-Casos_PN_CORR[[#This Row],[3-may]]</f>
        <v>0</v>
      </c>
      <c r="BJ291">
        <f>+Casos_PN_CORR[[#This Row],[5-may]]-Casos_PN_CORR[[#This Row],[4-may]]</f>
        <v>0</v>
      </c>
      <c r="BK291">
        <f>+Casos_PN_CORR[[#This Row],[6-may]]-Casos_PN_CORR[[#This Row],[5-may]]</f>
        <v>0</v>
      </c>
      <c r="BL291">
        <f>+Casos_PN_CORR[[#This Row],[7-may]]-Casos_PN_CORR[[#This Row],[6-may]]</f>
        <v>0</v>
      </c>
      <c r="BM291">
        <f>+Casos_PN_CORR[[#This Row],[8-may]]-Casos_PN_CORR[[#This Row],[7-may]]</f>
        <v>0</v>
      </c>
      <c r="BN291">
        <f>+Casos_PN_CORR[[#This Row],[9-may]]-Casos_PN_CORR[[#This Row],[8-may]]</f>
        <v>0</v>
      </c>
      <c r="BO291">
        <f>+Casos_PN_CORR[[#This Row],[10-may]]-Casos_PN_CORR[[#This Row],[9-may]]</f>
        <v>0</v>
      </c>
      <c r="BP291">
        <f>+Casos_PN_CORR[[#This Row],[11-may]]-Casos_PN_CORR[[#This Row],[10-may]]</f>
        <v>0</v>
      </c>
      <c r="BQ291">
        <f>+Casos_PN_CORR[[#This Row],[12-may]]-Casos_PN_CORR[[#This Row],[11-may]]</f>
        <v>0</v>
      </c>
      <c r="BR291">
        <f>+Casos_PN_CORR[[#This Row],[13-may]]-Casos_PN_CORR[[#This Row],[12-may]]</f>
        <v>0</v>
      </c>
      <c r="BS291">
        <f>+Casos_PN_CORR[[#This Row],[14-may]]-Casos_PN_CORR[[#This Row],[13-may]]</f>
        <v>0</v>
      </c>
      <c r="BT291">
        <f>+Casos_PN_CORR[[#This Row],[15-may]]-Casos_PN_CORR[[#This Row],[14-may]]</f>
        <v>0</v>
      </c>
      <c r="BU291">
        <f>+Casos_PN_CORR[[#This Row],[16-may]]-Casos_PN_CORR[[#This Row],[15-may]]</f>
        <v>0</v>
      </c>
      <c r="BV291">
        <f>+Casos_PN_CORR[[#This Row],[17-may]]-Casos_PN_CORR[[#This Row],[16-may]]</f>
        <v>0</v>
      </c>
      <c r="BW291">
        <f>+Casos_PN_CORR[[#This Row],[18-may]]-Casos_PN_CORR[[#This Row],[17-may]]</f>
        <v>0</v>
      </c>
      <c r="BX291">
        <f>+Casos_PN_CORR[[#This Row],[19-may]]-Casos_PN_CORR[[#This Row],[18-may]]</f>
        <v>0</v>
      </c>
      <c r="BY291">
        <f>+Casos_PN_CORR[[#This Row],[20-may]]-Casos_PN_CORR[[#This Row],[19-may]]</f>
        <v>0</v>
      </c>
      <c r="BZ291">
        <f>+Casos_PN_CORR[[#This Row],[21-may]]-Casos_PN_CORR[[#This Row],[20-may]]</f>
        <v>0</v>
      </c>
      <c r="CA291">
        <f>+Casos_PN_CORR[[#This Row],[22-may]]-Casos_PN_CORR[[#This Row],[21-may]]</f>
        <v>0</v>
      </c>
      <c r="CB291">
        <f>+Casos_PN_CORR[[#This Row],[23-may]]-Casos_PN_CORR[[#This Row],[22-may]]</f>
        <v>0</v>
      </c>
      <c r="CC291">
        <f>+Casos_PN_CORR[[#This Row],[24-may]]-Casos_PN_CORR[[#This Row],[23-may]]</f>
        <v>0</v>
      </c>
      <c r="CD291">
        <f>+Casos_PN_CORR[[#This Row],[25-may]]-Casos_PN_CORR[[#This Row],[24-may]]</f>
        <v>0</v>
      </c>
      <c r="CE291">
        <f>+Casos_PN_CORR[[#This Row],[26-may]]-Casos_PN_CORR[[#This Row],[25-may]]</f>
        <v>0</v>
      </c>
      <c r="CF291">
        <f>+Casos_PN_CORR[[#This Row],[27-may]]-Casos_PN_CORR[[#This Row],[26-may]]</f>
        <v>0</v>
      </c>
      <c r="CG291">
        <f>+Casos_PN_CORR[[#This Row],[28-may]]-Casos_PN_CORR[[#This Row],[27-may]]</f>
        <v>0</v>
      </c>
      <c r="CH291">
        <f>+Casos_PN_CORR[[#This Row],[29-may]]-Casos_PN_CORR[[#This Row],[28-may]]</f>
        <v>0</v>
      </c>
      <c r="CI291">
        <f>+Casos_PN_CORR[[#This Row],[30-may]]-Casos_PN_CORR[[#This Row],[29-may]]</f>
        <v>0</v>
      </c>
      <c r="CJ291">
        <f>+Casos_PN_CORR[[#This Row],[31-may]]-Casos_PN_CORR[[#This Row],[30-may]]</f>
        <v>0</v>
      </c>
      <c r="CK291">
        <f>+Casos_PN_CORR[[#This Row],[1-jun]]-Casos_PN_CORR[[#This Row],[31-may]]</f>
        <v>0</v>
      </c>
      <c r="CL291">
        <f>+Casos_PN_CORR[[#This Row],[2-jun]]-Casos_PN_CORR[[#This Row],[1-jun]]</f>
        <v>0</v>
      </c>
      <c r="CM291">
        <f>+Casos_PN_CORR[[#This Row],[3-jun]]-Casos_PN_CORR[[#This Row],[2-jun]]</f>
        <v>0</v>
      </c>
      <c r="CN291">
        <f>+Casos_PN_CORR[[#This Row],[4-jun]]-Casos_PN_CORR[[#This Row],[3-jun]]</f>
        <v>0</v>
      </c>
      <c r="CO291">
        <f>+Casos_PN_CORR[[#This Row],[5-jun]]-Casos_PN_CORR[[#This Row],[4-jun]]</f>
        <v>0</v>
      </c>
      <c r="CP291">
        <f>+Casos_PN_CORR[[#This Row],[6-jun]]-Casos_PN_CORR[[#This Row],[5-jun]]</f>
        <v>0</v>
      </c>
    </row>
    <row r="292" spans="1:94">
      <c r="A292">
        <v>120403</v>
      </c>
      <c r="B292" s="2" t="s">
        <v>104</v>
      </c>
      <c r="C292" s="2" t="s">
        <v>261</v>
      </c>
      <c r="D292" s="2" t="s">
        <v>443</v>
      </c>
      <c r="E292" s="4">
        <f t="shared" si="4"/>
        <v>0</v>
      </c>
      <c r="F292">
        <f>+Casos_PN_CORR[[#This Row],[10-mar]]</f>
        <v>0</v>
      </c>
      <c r="G292">
        <f>+Casos_PN_CORR[[#This Row],[11-mar]]-Casos_PN_CORR[[#This Row],[10-mar]]</f>
        <v>0</v>
      </c>
      <c r="H292">
        <f>+Casos_PN_CORR[[#This Row],[12-mar]]-Casos_PN_CORR[[#This Row],[11-mar]]</f>
        <v>0</v>
      </c>
      <c r="I292">
        <f>+Casos_PN_CORR[[#This Row],[13-mar]]-Casos_PN_CORR[[#This Row],[12-mar]]</f>
        <v>0</v>
      </c>
      <c r="J292">
        <f>+Casos_PN_CORR[[#This Row],[14-mar]]-Casos_PN_CORR[[#This Row],[13-mar]]</f>
        <v>0</v>
      </c>
      <c r="K292">
        <f>+Casos_PN_CORR[[#This Row],[15-mar]]-Casos_PN_CORR[[#This Row],[14-mar]]</f>
        <v>0</v>
      </c>
      <c r="L292">
        <f>+Casos_PN_CORR[[#This Row],[16-mar]]-Casos_PN_CORR[[#This Row],[15-mar]]</f>
        <v>0</v>
      </c>
      <c r="M292">
        <f>+Casos_PN_CORR[[#This Row],[17-mar]]-Casos_PN_CORR[[#This Row],[16-mar]]</f>
        <v>0</v>
      </c>
      <c r="N292">
        <f>+Casos_PN_CORR[[#This Row],[18-mar]]-Casos_PN_CORR[[#This Row],[17-mar]]</f>
        <v>0</v>
      </c>
      <c r="O292">
        <f>+Casos_PN_CORR[[#This Row],[19-mar]]-Casos_PN_CORR[[#This Row],[18-mar]]</f>
        <v>0</v>
      </c>
      <c r="P292">
        <f>+Casos_PN_CORR[[#This Row],[20-mar]]-Casos_PN_CORR[[#This Row],[19-mar]]</f>
        <v>0</v>
      </c>
      <c r="Q292">
        <f>+Casos_PN_CORR[[#This Row],[21-mar]]-Casos_PN_CORR[[#This Row],[20-mar]]</f>
        <v>0</v>
      </c>
      <c r="R292">
        <f>+Casos_PN_CORR[[#This Row],[22-mar]]-Casos_PN_CORR[[#This Row],[21-mar]]</f>
        <v>0</v>
      </c>
      <c r="S292">
        <f>+Casos_PN_CORR[[#This Row],[23-mar]]-Casos_PN_CORR[[#This Row],[22-mar]]</f>
        <v>0</v>
      </c>
      <c r="T292">
        <f>+Casos_PN_CORR[[#This Row],[24-mar]]-Casos_PN_CORR[[#This Row],[23-mar]]</f>
        <v>0</v>
      </c>
      <c r="U292">
        <f>+Casos_PN_CORR[[#This Row],[25-mar]]-Casos_PN_CORR[[#This Row],[24-mar]]</f>
        <v>0</v>
      </c>
      <c r="V292">
        <f>+Casos_PN_CORR[[#This Row],[26-mar]]-Casos_PN_CORR[[#This Row],[25-mar]]</f>
        <v>0</v>
      </c>
      <c r="W292">
        <f>+Casos_PN_CORR[[#This Row],[27-mar]]-Casos_PN_CORR[[#This Row],[26-mar]]</f>
        <v>0</v>
      </c>
      <c r="X292">
        <f>+Casos_PN_CORR[[#This Row],[28-mar]]-Casos_PN_CORR[[#This Row],[27-mar]]</f>
        <v>0</v>
      </c>
      <c r="Y292">
        <f>+Casos_PN_CORR[[#This Row],[29-mar]]-Casos_PN_CORR[[#This Row],[28-mar]]</f>
        <v>0</v>
      </c>
      <c r="Z292">
        <f>+Casos_PN_CORR[[#This Row],[30-mar]]-Casos_PN_CORR[[#This Row],[29-mar]]</f>
        <v>0</v>
      </c>
      <c r="AA292">
        <f>+Casos_PN_CORR[[#This Row],[31-mar]]-Casos_PN_CORR[[#This Row],[30-mar]]</f>
        <v>0</v>
      </c>
      <c r="AB292">
        <f>+Casos_PN_CORR[[#This Row],[1-abr]]-Casos_PN_CORR[[#This Row],[31-mar]]</f>
        <v>0</v>
      </c>
      <c r="AC292">
        <f>+Casos_PN_CORR[[#This Row],[2-abr]]-Casos_PN_CORR[[#This Row],[1-abr]]</f>
        <v>0</v>
      </c>
      <c r="AD292">
        <f>+Casos_PN_CORR[[#This Row],[3-abr]]-Casos_PN_CORR[[#This Row],[2-abr]]</f>
        <v>0</v>
      </c>
      <c r="AE292">
        <f>+Casos_PN_CORR[[#This Row],[4-abr]]-Casos_PN_CORR[[#This Row],[3-abr]]</f>
        <v>0</v>
      </c>
      <c r="AF292">
        <f>+Casos_PN_CORR[[#This Row],[5-abr]]-Casos_PN_CORR[[#This Row],[4-abr]]</f>
        <v>0</v>
      </c>
      <c r="AG292">
        <f>+Casos_PN_CORR[[#This Row],[6-abr]]-Casos_PN_CORR[[#This Row],[5-abr]]</f>
        <v>0</v>
      </c>
      <c r="AH292">
        <f>+Casos_PN_CORR[[#This Row],[7-abr]]-Casos_PN_CORR[[#This Row],[6-abr]]</f>
        <v>0</v>
      </c>
      <c r="AI292">
        <f>+Casos_PN_CORR[[#This Row],[8-abr]]-Casos_PN_CORR[[#This Row],[7-abr]]</f>
        <v>0</v>
      </c>
      <c r="AJ292">
        <f>+Casos_PN_CORR[[#This Row],[9-abr]]-Casos_PN_CORR[[#This Row],[8-abr]]</f>
        <v>0</v>
      </c>
      <c r="AK292">
        <f>+Casos_PN_CORR[[#This Row],[10-abr]]-Casos_PN_CORR[[#This Row],[9-abr]]</f>
        <v>0</v>
      </c>
      <c r="AL292">
        <f>+Casos_PN_CORR[[#This Row],[11-abr]]-Casos_PN_CORR[[#This Row],[10-abr]]</f>
        <v>0</v>
      </c>
      <c r="AM292">
        <f>+Casos_PN_CORR[[#This Row],[12-abr]]-Casos_PN_CORR[[#This Row],[11-abr]]</f>
        <v>0</v>
      </c>
      <c r="AN292">
        <f>+Casos_PN_CORR[[#This Row],[13-abr]]-Casos_PN_CORR[[#This Row],[12-abr]]</f>
        <v>0</v>
      </c>
      <c r="AO292">
        <f>+Casos_PN_CORR[[#This Row],[14-abr]]-Casos_PN_CORR[[#This Row],[13-abr]]</f>
        <v>0</v>
      </c>
      <c r="AP292">
        <f>+Casos_PN_CORR[[#This Row],[15-abr]]-Casos_PN_CORR[[#This Row],[14-abr]]</f>
        <v>0</v>
      </c>
      <c r="AQ292">
        <f>+Casos_PN_CORR[[#This Row],[16-abr]]-Casos_PN_CORR[[#This Row],[15-abr]]</f>
        <v>0</v>
      </c>
      <c r="AR292">
        <f>+Casos_PN_CORR[[#This Row],[17-abr]]-Casos_PN_CORR[[#This Row],[16-abr]]</f>
        <v>0</v>
      </c>
      <c r="AS292">
        <f>+Casos_PN_CORR[[#This Row],[18-abr]]-Casos_PN_CORR[[#This Row],[17-abr]]</f>
        <v>0</v>
      </c>
      <c r="AT292">
        <f>+Casos_PN_CORR[[#This Row],[19-abr]]-Casos_PN_CORR[[#This Row],[18-abr]]</f>
        <v>0</v>
      </c>
      <c r="AU292">
        <f>+Casos_PN_CORR[[#This Row],[20-abr]]-Casos_PN_CORR[[#This Row],[19-abr]]</f>
        <v>0</v>
      </c>
      <c r="AV292">
        <f>+Casos_PN_CORR[[#This Row],[21-abr]]-Casos_PN_CORR[[#This Row],[20-abr]]</f>
        <v>0</v>
      </c>
      <c r="AW292">
        <f>+Casos_PN_CORR[[#This Row],[22-abr]]-Casos_PN_CORR[[#This Row],[21-abr]]</f>
        <v>0</v>
      </c>
      <c r="AX292">
        <f>+Casos_PN_CORR[[#This Row],[23-abr]]-Casos_PN_CORR[[#This Row],[22-abr]]</f>
        <v>0</v>
      </c>
      <c r="AY292">
        <f>+Casos_PN_CORR[[#This Row],[24-abr]]-Casos_PN_CORR[[#This Row],[23-abr]]</f>
        <v>0</v>
      </c>
      <c r="AZ292">
        <f>+Casos_PN_CORR[[#This Row],[25-abr]]-Casos_PN_CORR[[#This Row],[24-abr]]</f>
        <v>0</v>
      </c>
      <c r="BA292">
        <f>+Casos_PN_CORR[[#This Row],[26-abr]]-Casos_PN_CORR[[#This Row],[25-abr]]</f>
        <v>0</v>
      </c>
      <c r="BB292">
        <f>+Casos_PN_CORR[[#This Row],[27-abr]]-Casos_PN_CORR[[#This Row],[26-abr]]</f>
        <v>0</v>
      </c>
      <c r="BC292">
        <f>+Casos_PN_CORR[[#This Row],[28-abr]]-Casos_PN_CORR[[#This Row],[27-abr]]</f>
        <v>0</v>
      </c>
      <c r="BD292">
        <f>+Casos_PN_CORR[[#This Row],[29-abr]]-Casos_PN_CORR[[#This Row],[28-abr]]</f>
        <v>0</v>
      </c>
      <c r="BE292">
        <f>+Casos_PN_CORR[[#This Row],[30-abr]]-Casos_PN_CORR[[#This Row],[29-abr]]</f>
        <v>0</v>
      </c>
      <c r="BF292">
        <f>+Casos_PN_CORR[[#This Row],[1-may]]-Casos_PN_CORR[[#This Row],[30-abr]]</f>
        <v>0</v>
      </c>
      <c r="BG292">
        <f>+Casos_PN_CORR[[#This Row],[2-may]]-Casos_PN_CORR[[#This Row],[1-may]]</f>
        <v>0</v>
      </c>
      <c r="BH292">
        <f>+Casos_PN_CORR[[#This Row],[3-may]]-Casos_PN_CORR[[#This Row],[2-may]]</f>
        <v>0</v>
      </c>
      <c r="BI292">
        <f>+Casos_PN_CORR[[#This Row],[4-may]]-Casos_PN_CORR[[#This Row],[3-may]]</f>
        <v>0</v>
      </c>
      <c r="BJ292">
        <f>+Casos_PN_CORR[[#This Row],[5-may]]-Casos_PN_CORR[[#This Row],[4-may]]</f>
        <v>0</v>
      </c>
      <c r="BK292">
        <f>+Casos_PN_CORR[[#This Row],[6-may]]-Casos_PN_CORR[[#This Row],[5-may]]</f>
        <v>0</v>
      </c>
      <c r="BL292">
        <f>+Casos_PN_CORR[[#This Row],[7-may]]-Casos_PN_CORR[[#This Row],[6-may]]</f>
        <v>0</v>
      </c>
      <c r="BM292">
        <f>+Casos_PN_CORR[[#This Row],[8-may]]-Casos_PN_CORR[[#This Row],[7-may]]</f>
        <v>0</v>
      </c>
      <c r="BN292">
        <f>+Casos_PN_CORR[[#This Row],[9-may]]-Casos_PN_CORR[[#This Row],[8-may]]</f>
        <v>0</v>
      </c>
      <c r="BO292">
        <f>+Casos_PN_CORR[[#This Row],[10-may]]-Casos_PN_CORR[[#This Row],[9-may]]</f>
        <v>0</v>
      </c>
      <c r="BP292">
        <f>+Casos_PN_CORR[[#This Row],[11-may]]-Casos_PN_CORR[[#This Row],[10-may]]</f>
        <v>0</v>
      </c>
      <c r="BQ292">
        <f>+Casos_PN_CORR[[#This Row],[12-may]]-Casos_PN_CORR[[#This Row],[11-may]]</f>
        <v>0</v>
      </c>
      <c r="BR292">
        <f>+Casos_PN_CORR[[#This Row],[13-may]]-Casos_PN_CORR[[#This Row],[12-may]]</f>
        <v>0</v>
      </c>
      <c r="BS292">
        <f>+Casos_PN_CORR[[#This Row],[14-may]]-Casos_PN_CORR[[#This Row],[13-may]]</f>
        <v>0</v>
      </c>
      <c r="BT292">
        <f>+Casos_PN_CORR[[#This Row],[15-may]]-Casos_PN_CORR[[#This Row],[14-may]]</f>
        <v>0</v>
      </c>
      <c r="BU292">
        <f>+Casos_PN_CORR[[#This Row],[16-may]]-Casos_PN_CORR[[#This Row],[15-may]]</f>
        <v>0</v>
      </c>
      <c r="BV292">
        <f>+Casos_PN_CORR[[#This Row],[17-may]]-Casos_PN_CORR[[#This Row],[16-may]]</f>
        <v>0</v>
      </c>
      <c r="BW292">
        <f>+Casos_PN_CORR[[#This Row],[18-may]]-Casos_PN_CORR[[#This Row],[17-may]]</f>
        <v>0</v>
      </c>
      <c r="BX292">
        <f>+Casos_PN_CORR[[#This Row],[19-may]]-Casos_PN_CORR[[#This Row],[18-may]]</f>
        <v>0</v>
      </c>
      <c r="BY292">
        <f>+Casos_PN_CORR[[#This Row],[20-may]]-Casos_PN_CORR[[#This Row],[19-may]]</f>
        <v>0</v>
      </c>
      <c r="BZ292">
        <f>+Casos_PN_CORR[[#This Row],[21-may]]-Casos_PN_CORR[[#This Row],[20-may]]</f>
        <v>0</v>
      </c>
      <c r="CA292">
        <f>+Casos_PN_CORR[[#This Row],[22-may]]-Casos_PN_CORR[[#This Row],[21-may]]</f>
        <v>0</v>
      </c>
      <c r="CB292">
        <f>+Casos_PN_CORR[[#This Row],[23-may]]-Casos_PN_CORR[[#This Row],[22-may]]</f>
        <v>0</v>
      </c>
      <c r="CC292">
        <f>+Casos_PN_CORR[[#This Row],[24-may]]-Casos_PN_CORR[[#This Row],[23-may]]</f>
        <v>0</v>
      </c>
      <c r="CD292">
        <f>+Casos_PN_CORR[[#This Row],[25-may]]-Casos_PN_CORR[[#This Row],[24-may]]</f>
        <v>0</v>
      </c>
      <c r="CE292">
        <f>+Casos_PN_CORR[[#This Row],[26-may]]-Casos_PN_CORR[[#This Row],[25-may]]</f>
        <v>0</v>
      </c>
      <c r="CF292">
        <f>+Casos_PN_CORR[[#This Row],[27-may]]-Casos_PN_CORR[[#This Row],[26-may]]</f>
        <v>0</v>
      </c>
      <c r="CG292">
        <f>+Casos_PN_CORR[[#This Row],[28-may]]-Casos_PN_CORR[[#This Row],[27-may]]</f>
        <v>0</v>
      </c>
      <c r="CH292">
        <f>+Casos_PN_CORR[[#This Row],[29-may]]-Casos_PN_CORR[[#This Row],[28-may]]</f>
        <v>0</v>
      </c>
      <c r="CI292">
        <f>+Casos_PN_CORR[[#This Row],[30-may]]-Casos_PN_CORR[[#This Row],[29-may]]</f>
        <v>0</v>
      </c>
      <c r="CJ292">
        <f>+Casos_PN_CORR[[#This Row],[31-may]]-Casos_PN_CORR[[#This Row],[30-may]]</f>
        <v>0</v>
      </c>
      <c r="CK292">
        <f>+Casos_PN_CORR[[#This Row],[1-jun]]-Casos_PN_CORR[[#This Row],[31-may]]</f>
        <v>0</v>
      </c>
      <c r="CL292">
        <f>+Casos_PN_CORR[[#This Row],[2-jun]]-Casos_PN_CORR[[#This Row],[1-jun]]</f>
        <v>0</v>
      </c>
      <c r="CM292">
        <f>+Casos_PN_CORR[[#This Row],[3-jun]]-Casos_PN_CORR[[#This Row],[2-jun]]</f>
        <v>0</v>
      </c>
      <c r="CN292">
        <f>+Casos_PN_CORR[[#This Row],[4-jun]]-Casos_PN_CORR[[#This Row],[3-jun]]</f>
        <v>0</v>
      </c>
      <c r="CO292">
        <f>+Casos_PN_CORR[[#This Row],[5-jun]]-Casos_PN_CORR[[#This Row],[4-jun]]</f>
        <v>0</v>
      </c>
      <c r="CP292">
        <f>+Casos_PN_CORR[[#This Row],[6-jun]]-Casos_PN_CORR[[#This Row],[5-jun]]</f>
        <v>0</v>
      </c>
    </row>
    <row r="293" spans="1:94">
      <c r="A293">
        <v>50105</v>
      </c>
      <c r="B293" s="2" t="s">
        <v>107</v>
      </c>
      <c r="C293" s="2" t="s">
        <v>228</v>
      </c>
      <c r="D293" s="2" t="s">
        <v>444</v>
      </c>
      <c r="E293" s="4">
        <f t="shared" si="4"/>
        <v>0</v>
      </c>
      <c r="F293">
        <f>+Casos_PN_CORR[[#This Row],[10-mar]]</f>
        <v>0</v>
      </c>
      <c r="G293">
        <f>+Casos_PN_CORR[[#This Row],[11-mar]]-Casos_PN_CORR[[#This Row],[10-mar]]</f>
        <v>0</v>
      </c>
      <c r="H293">
        <f>+Casos_PN_CORR[[#This Row],[12-mar]]-Casos_PN_CORR[[#This Row],[11-mar]]</f>
        <v>0</v>
      </c>
      <c r="I293">
        <f>+Casos_PN_CORR[[#This Row],[13-mar]]-Casos_PN_CORR[[#This Row],[12-mar]]</f>
        <v>0</v>
      </c>
      <c r="J293">
        <f>+Casos_PN_CORR[[#This Row],[14-mar]]-Casos_PN_CORR[[#This Row],[13-mar]]</f>
        <v>0</v>
      </c>
      <c r="K293">
        <f>+Casos_PN_CORR[[#This Row],[15-mar]]-Casos_PN_CORR[[#This Row],[14-mar]]</f>
        <v>0</v>
      </c>
      <c r="L293">
        <f>+Casos_PN_CORR[[#This Row],[16-mar]]-Casos_PN_CORR[[#This Row],[15-mar]]</f>
        <v>0</v>
      </c>
      <c r="M293">
        <f>+Casos_PN_CORR[[#This Row],[17-mar]]-Casos_PN_CORR[[#This Row],[16-mar]]</f>
        <v>0</v>
      </c>
      <c r="N293">
        <f>+Casos_PN_CORR[[#This Row],[18-mar]]-Casos_PN_CORR[[#This Row],[17-mar]]</f>
        <v>0</v>
      </c>
      <c r="O293">
        <f>+Casos_PN_CORR[[#This Row],[19-mar]]-Casos_PN_CORR[[#This Row],[18-mar]]</f>
        <v>0</v>
      </c>
      <c r="P293">
        <f>+Casos_PN_CORR[[#This Row],[20-mar]]-Casos_PN_CORR[[#This Row],[19-mar]]</f>
        <v>0</v>
      </c>
      <c r="Q293">
        <f>+Casos_PN_CORR[[#This Row],[21-mar]]-Casos_PN_CORR[[#This Row],[20-mar]]</f>
        <v>0</v>
      </c>
      <c r="R293">
        <f>+Casos_PN_CORR[[#This Row],[22-mar]]-Casos_PN_CORR[[#This Row],[21-mar]]</f>
        <v>0</v>
      </c>
      <c r="S293">
        <f>+Casos_PN_CORR[[#This Row],[23-mar]]-Casos_PN_CORR[[#This Row],[22-mar]]</f>
        <v>0</v>
      </c>
      <c r="T293">
        <f>+Casos_PN_CORR[[#This Row],[24-mar]]-Casos_PN_CORR[[#This Row],[23-mar]]</f>
        <v>0</v>
      </c>
      <c r="U293">
        <f>+Casos_PN_CORR[[#This Row],[25-mar]]-Casos_PN_CORR[[#This Row],[24-mar]]</f>
        <v>0</v>
      </c>
      <c r="V293">
        <f>+Casos_PN_CORR[[#This Row],[26-mar]]-Casos_PN_CORR[[#This Row],[25-mar]]</f>
        <v>0</v>
      </c>
      <c r="W293">
        <f>+Casos_PN_CORR[[#This Row],[27-mar]]-Casos_PN_CORR[[#This Row],[26-mar]]</f>
        <v>0</v>
      </c>
      <c r="X293">
        <f>+Casos_PN_CORR[[#This Row],[28-mar]]-Casos_PN_CORR[[#This Row],[27-mar]]</f>
        <v>0</v>
      </c>
      <c r="Y293">
        <f>+Casos_PN_CORR[[#This Row],[29-mar]]-Casos_PN_CORR[[#This Row],[28-mar]]</f>
        <v>0</v>
      </c>
      <c r="Z293">
        <f>+Casos_PN_CORR[[#This Row],[30-mar]]-Casos_PN_CORR[[#This Row],[29-mar]]</f>
        <v>0</v>
      </c>
      <c r="AA293">
        <f>+Casos_PN_CORR[[#This Row],[31-mar]]-Casos_PN_CORR[[#This Row],[30-mar]]</f>
        <v>0</v>
      </c>
      <c r="AB293">
        <f>+Casos_PN_CORR[[#This Row],[1-abr]]-Casos_PN_CORR[[#This Row],[31-mar]]</f>
        <v>0</v>
      </c>
      <c r="AC293">
        <f>+Casos_PN_CORR[[#This Row],[2-abr]]-Casos_PN_CORR[[#This Row],[1-abr]]</f>
        <v>0</v>
      </c>
      <c r="AD293">
        <f>+Casos_PN_CORR[[#This Row],[3-abr]]-Casos_PN_CORR[[#This Row],[2-abr]]</f>
        <v>0</v>
      </c>
      <c r="AE293">
        <f>+Casos_PN_CORR[[#This Row],[4-abr]]-Casos_PN_CORR[[#This Row],[3-abr]]</f>
        <v>0</v>
      </c>
      <c r="AF293">
        <f>+Casos_PN_CORR[[#This Row],[5-abr]]-Casos_PN_CORR[[#This Row],[4-abr]]</f>
        <v>0</v>
      </c>
      <c r="AG293">
        <f>+Casos_PN_CORR[[#This Row],[6-abr]]-Casos_PN_CORR[[#This Row],[5-abr]]</f>
        <v>0</v>
      </c>
      <c r="AH293">
        <f>+Casos_PN_CORR[[#This Row],[7-abr]]-Casos_PN_CORR[[#This Row],[6-abr]]</f>
        <v>0</v>
      </c>
      <c r="AI293">
        <f>+Casos_PN_CORR[[#This Row],[8-abr]]-Casos_PN_CORR[[#This Row],[7-abr]]</f>
        <v>0</v>
      </c>
      <c r="AJ293">
        <f>+Casos_PN_CORR[[#This Row],[9-abr]]-Casos_PN_CORR[[#This Row],[8-abr]]</f>
        <v>0</v>
      </c>
      <c r="AK293">
        <f>+Casos_PN_CORR[[#This Row],[10-abr]]-Casos_PN_CORR[[#This Row],[9-abr]]</f>
        <v>0</v>
      </c>
      <c r="AL293">
        <f>+Casos_PN_CORR[[#This Row],[11-abr]]-Casos_PN_CORR[[#This Row],[10-abr]]</f>
        <v>0</v>
      </c>
      <c r="AM293">
        <f>+Casos_PN_CORR[[#This Row],[12-abr]]-Casos_PN_CORR[[#This Row],[11-abr]]</f>
        <v>0</v>
      </c>
      <c r="AN293">
        <f>+Casos_PN_CORR[[#This Row],[13-abr]]-Casos_PN_CORR[[#This Row],[12-abr]]</f>
        <v>0</v>
      </c>
      <c r="AO293">
        <f>+Casos_PN_CORR[[#This Row],[14-abr]]-Casos_PN_CORR[[#This Row],[13-abr]]</f>
        <v>0</v>
      </c>
      <c r="AP293">
        <f>+Casos_PN_CORR[[#This Row],[15-abr]]-Casos_PN_CORR[[#This Row],[14-abr]]</f>
        <v>0</v>
      </c>
      <c r="AQ293">
        <f>+Casos_PN_CORR[[#This Row],[16-abr]]-Casos_PN_CORR[[#This Row],[15-abr]]</f>
        <v>0</v>
      </c>
      <c r="AR293">
        <f>+Casos_PN_CORR[[#This Row],[17-abr]]-Casos_PN_CORR[[#This Row],[16-abr]]</f>
        <v>0</v>
      </c>
      <c r="AS293">
        <f>+Casos_PN_CORR[[#This Row],[18-abr]]-Casos_PN_CORR[[#This Row],[17-abr]]</f>
        <v>0</v>
      </c>
      <c r="AT293">
        <f>+Casos_PN_CORR[[#This Row],[19-abr]]-Casos_PN_CORR[[#This Row],[18-abr]]</f>
        <v>0</v>
      </c>
      <c r="AU293">
        <f>+Casos_PN_CORR[[#This Row],[20-abr]]-Casos_PN_CORR[[#This Row],[19-abr]]</f>
        <v>0</v>
      </c>
      <c r="AV293">
        <f>+Casos_PN_CORR[[#This Row],[21-abr]]-Casos_PN_CORR[[#This Row],[20-abr]]</f>
        <v>0</v>
      </c>
      <c r="AW293">
        <f>+Casos_PN_CORR[[#This Row],[22-abr]]-Casos_PN_CORR[[#This Row],[21-abr]]</f>
        <v>0</v>
      </c>
      <c r="AX293">
        <f>+Casos_PN_CORR[[#This Row],[23-abr]]-Casos_PN_CORR[[#This Row],[22-abr]]</f>
        <v>0</v>
      </c>
      <c r="AY293">
        <f>+Casos_PN_CORR[[#This Row],[24-abr]]-Casos_PN_CORR[[#This Row],[23-abr]]</f>
        <v>0</v>
      </c>
      <c r="AZ293">
        <f>+Casos_PN_CORR[[#This Row],[25-abr]]-Casos_PN_CORR[[#This Row],[24-abr]]</f>
        <v>0</v>
      </c>
      <c r="BA293">
        <f>+Casos_PN_CORR[[#This Row],[26-abr]]-Casos_PN_CORR[[#This Row],[25-abr]]</f>
        <v>0</v>
      </c>
      <c r="BB293">
        <f>+Casos_PN_CORR[[#This Row],[27-abr]]-Casos_PN_CORR[[#This Row],[26-abr]]</f>
        <v>0</v>
      </c>
      <c r="BC293">
        <f>+Casos_PN_CORR[[#This Row],[28-abr]]-Casos_PN_CORR[[#This Row],[27-abr]]</f>
        <v>0</v>
      </c>
      <c r="BD293">
        <f>+Casos_PN_CORR[[#This Row],[29-abr]]-Casos_PN_CORR[[#This Row],[28-abr]]</f>
        <v>0</v>
      </c>
      <c r="BE293">
        <f>+Casos_PN_CORR[[#This Row],[30-abr]]-Casos_PN_CORR[[#This Row],[29-abr]]</f>
        <v>0</v>
      </c>
      <c r="BF293">
        <f>+Casos_PN_CORR[[#This Row],[1-may]]-Casos_PN_CORR[[#This Row],[30-abr]]</f>
        <v>0</v>
      </c>
      <c r="BG293">
        <f>+Casos_PN_CORR[[#This Row],[2-may]]-Casos_PN_CORR[[#This Row],[1-may]]</f>
        <v>0</v>
      </c>
      <c r="BH293">
        <f>+Casos_PN_CORR[[#This Row],[3-may]]-Casos_PN_CORR[[#This Row],[2-may]]</f>
        <v>0</v>
      </c>
      <c r="BI293">
        <f>+Casos_PN_CORR[[#This Row],[4-may]]-Casos_PN_CORR[[#This Row],[3-may]]</f>
        <v>0</v>
      </c>
      <c r="BJ293">
        <f>+Casos_PN_CORR[[#This Row],[5-may]]-Casos_PN_CORR[[#This Row],[4-may]]</f>
        <v>0</v>
      </c>
      <c r="BK293">
        <f>+Casos_PN_CORR[[#This Row],[6-may]]-Casos_PN_CORR[[#This Row],[5-may]]</f>
        <v>0</v>
      </c>
      <c r="BL293">
        <f>+Casos_PN_CORR[[#This Row],[7-may]]-Casos_PN_CORR[[#This Row],[6-may]]</f>
        <v>0</v>
      </c>
      <c r="BM293">
        <f>+Casos_PN_CORR[[#This Row],[8-may]]-Casos_PN_CORR[[#This Row],[7-may]]</f>
        <v>0</v>
      </c>
      <c r="BN293">
        <f>+Casos_PN_CORR[[#This Row],[9-may]]-Casos_PN_CORR[[#This Row],[8-may]]</f>
        <v>0</v>
      </c>
      <c r="BO293">
        <f>+Casos_PN_CORR[[#This Row],[10-may]]-Casos_PN_CORR[[#This Row],[9-may]]</f>
        <v>0</v>
      </c>
      <c r="BP293">
        <f>+Casos_PN_CORR[[#This Row],[11-may]]-Casos_PN_CORR[[#This Row],[10-may]]</f>
        <v>0</v>
      </c>
      <c r="BQ293">
        <f>+Casos_PN_CORR[[#This Row],[12-may]]-Casos_PN_CORR[[#This Row],[11-may]]</f>
        <v>0</v>
      </c>
      <c r="BR293">
        <f>+Casos_PN_CORR[[#This Row],[13-may]]-Casos_PN_CORR[[#This Row],[12-may]]</f>
        <v>0</v>
      </c>
      <c r="BS293">
        <f>+Casos_PN_CORR[[#This Row],[14-may]]-Casos_PN_CORR[[#This Row],[13-may]]</f>
        <v>0</v>
      </c>
      <c r="BT293">
        <f>+Casos_PN_CORR[[#This Row],[15-may]]-Casos_PN_CORR[[#This Row],[14-may]]</f>
        <v>0</v>
      </c>
      <c r="BU293">
        <f>+Casos_PN_CORR[[#This Row],[16-may]]-Casos_PN_CORR[[#This Row],[15-may]]</f>
        <v>0</v>
      </c>
      <c r="BV293">
        <f>+Casos_PN_CORR[[#This Row],[17-may]]-Casos_PN_CORR[[#This Row],[16-may]]</f>
        <v>0</v>
      </c>
      <c r="BW293">
        <f>+Casos_PN_CORR[[#This Row],[18-may]]-Casos_PN_CORR[[#This Row],[17-may]]</f>
        <v>0</v>
      </c>
      <c r="BX293">
        <f>+Casos_PN_CORR[[#This Row],[19-may]]-Casos_PN_CORR[[#This Row],[18-may]]</f>
        <v>0</v>
      </c>
      <c r="BY293">
        <f>+Casos_PN_CORR[[#This Row],[20-may]]-Casos_PN_CORR[[#This Row],[19-may]]</f>
        <v>0</v>
      </c>
      <c r="BZ293">
        <f>+Casos_PN_CORR[[#This Row],[21-may]]-Casos_PN_CORR[[#This Row],[20-may]]</f>
        <v>0</v>
      </c>
      <c r="CA293">
        <f>+Casos_PN_CORR[[#This Row],[22-may]]-Casos_PN_CORR[[#This Row],[21-may]]</f>
        <v>0</v>
      </c>
      <c r="CB293">
        <f>+Casos_PN_CORR[[#This Row],[23-may]]-Casos_PN_CORR[[#This Row],[22-may]]</f>
        <v>0</v>
      </c>
      <c r="CC293">
        <f>+Casos_PN_CORR[[#This Row],[24-may]]-Casos_PN_CORR[[#This Row],[23-may]]</f>
        <v>0</v>
      </c>
      <c r="CD293">
        <f>+Casos_PN_CORR[[#This Row],[25-may]]-Casos_PN_CORR[[#This Row],[24-may]]</f>
        <v>0</v>
      </c>
      <c r="CE293">
        <f>+Casos_PN_CORR[[#This Row],[26-may]]-Casos_PN_CORR[[#This Row],[25-may]]</f>
        <v>0</v>
      </c>
      <c r="CF293">
        <f>+Casos_PN_CORR[[#This Row],[27-may]]-Casos_PN_CORR[[#This Row],[26-may]]</f>
        <v>0</v>
      </c>
      <c r="CG293">
        <f>+Casos_PN_CORR[[#This Row],[28-may]]-Casos_PN_CORR[[#This Row],[27-may]]</f>
        <v>0</v>
      </c>
      <c r="CH293">
        <f>+Casos_PN_CORR[[#This Row],[29-may]]-Casos_PN_CORR[[#This Row],[28-may]]</f>
        <v>0</v>
      </c>
      <c r="CI293">
        <f>+Casos_PN_CORR[[#This Row],[30-may]]-Casos_PN_CORR[[#This Row],[29-may]]</f>
        <v>0</v>
      </c>
      <c r="CJ293">
        <f>+Casos_PN_CORR[[#This Row],[31-may]]-Casos_PN_CORR[[#This Row],[30-may]]</f>
        <v>0</v>
      </c>
      <c r="CK293">
        <f>+Casos_PN_CORR[[#This Row],[1-jun]]-Casos_PN_CORR[[#This Row],[31-may]]</f>
        <v>0</v>
      </c>
      <c r="CL293">
        <f>+Casos_PN_CORR[[#This Row],[2-jun]]-Casos_PN_CORR[[#This Row],[1-jun]]</f>
        <v>0</v>
      </c>
      <c r="CM293">
        <f>+Casos_PN_CORR[[#This Row],[3-jun]]-Casos_PN_CORR[[#This Row],[2-jun]]</f>
        <v>0</v>
      </c>
      <c r="CN293">
        <f>+Casos_PN_CORR[[#This Row],[4-jun]]-Casos_PN_CORR[[#This Row],[3-jun]]</f>
        <v>0</v>
      </c>
      <c r="CO293">
        <f>+Casos_PN_CORR[[#This Row],[5-jun]]-Casos_PN_CORR[[#This Row],[4-jun]]</f>
        <v>0</v>
      </c>
      <c r="CP293">
        <f>+Casos_PN_CORR[[#This Row],[6-jun]]-Casos_PN_CORR[[#This Row],[5-jun]]</f>
        <v>0</v>
      </c>
    </row>
    <row r="294" spans="1:94">
      <c r="A294">
        <v>40405</v>
      </c>
      <c r="B294" s="2" t="s">
        <v>115</v>
      </c>
      <c r="C294" s="2" t="s">
        <v>124</v>
      </c>
      <c r="D294" s="2" t="s">
        <v>445</v>
      </c>
      <c r="E294" s="4">
        <f t="shared" si="4"/>
        <v>0</v>
      </c>
      <c r="F294">
        <f>+Casos_PN_CORR[[#This Row],[10-mar]]</f>
        <v>0</v>
      </c>
      <c r="G294">
        <f>+Casos_PN_CORR[[#This Row],[11-mar]]-Casos_PN_CORR[[#This Row],[10-mar]]</f>
        <v>0</v>
      </c>
      <c r="H294">
        <f>+Casos_PN_CORR[[#This Row],[12-mar]]-Casos_PN_CORR[[#This Row],[11-mar]]</f>
        <v>0</v>
      </c>
      <c r="I294">
        <f>+Casos_PN_CORR[[#This Row],[13-mar]]-Casos_PN_CORR[[#This Row],[12-mar]]</f>
        <v>0</v>
      </c>
      <c r="J294">
        <f>+Casos_PN_CORR[[#This Row],[14-mar]]-Casos_PN_CORR[[#This Row],[13-mar]]</f>
        <v>0</v>
      </c>
      <c r="K294">
        <f>+Casos_PN_CORR[[#This Row],[15-mar]]-Casos_PN_CORR[[#This Row],[14-mar]]</f>
        <v>0</v>
      </c>
      <c r="L294">
        <f>+Casos_PN_CORR[[#This Row],[16-mar]]-Casos_PN_CORR[[#This Row],[15-mar]]</f>
        <v>0</v>
      </c>
      <c r="M294">
        <f>+Casos_PN_CORR[[#This Row],[17-mar]]-Casos_PN_CORR[[#This Row],[16-mar]]</f>
        <v>0</v>
      </c>
      <c r="N294">
        <f>+Casos_PN_CORR[[#This Row],[18-mar]]-Casos_PN_CORR[[#This Row],[17-mar]]</f>
        <v>0</v>
      </c>
      <c r="O294">
        <f>+Casos_PN_CORR[[#This Row],[19-mar]]-Casos_PN_CORR[[#This Row],[18-mar]]</f>
        <v>0</v>
      </c>
      <c r="P294">
        <f>+Casos_PN_CORR[[#This Row],[20-mar]]-Casos_PN_CORR[[#This Row],[19-mar]]</f>
        <v>0</v>
      </c>
      <c r="Q294">
        <f>+Casos_PN_CORR[[#This Row],[21-mar]]-Casos_PN_CORR[[#This Row],[20-mar]]</f>
        <v>0</v>
      </c>
      <c r="R294">
        <f>+Casos_PN_CORR[[#This Row],[22-mar]]-Casos_PN_CORR[[#This Row],[21-mar]]</f>
        <v>0</v>
      </c>
      <c r="S294">
        <f>+Casos_PN_CORR[[#This Row],[23-mar]]-Casos_PN_CORR[[#This Row],[22-mar]]</f>
        <v>0</v>
      </c>
      <c r="T294">
        <f>+Casos_PN_CORR[[#This Row],[24-mar]]-Casos_PN_CORR[[#This Row],[23-mar]]</f>
        <v>0</v>
      </c>
      <c r="U294">
        <f>+Casos_PN_CORR[[#This Row],[25-mar]]-Casos_PN_CORR[[#This Row],[24-mar]]</f>
        <v>0</v>
      </c>
      <c r="V294">
        <f>+Casos_PN_CORR[[#This Row],[26-mar]]-Casos_PN_CORR[[#This Row],[25-mar]]</f>
        <v>0</v>
      </c>
      <c r="W294">
        <f>+Casos_PN_CORR[[#This Row],[27-mar]]-Casos_PN_CORR[[#This Row],[26-mar]]</f>
        <v>0</v>
      </c>
      <c r="X294">
        <f>+Casos_PN_CORR[[#This Row],[28-mar]]-Casos_PN_CORR[[#This Row],[27-mar]]</f>
        <v>0</v>
      </c>
      <c r="Y294">
        <f>+Casos_PN_CORR[[#This Row],[29-mar]]-Casos_PN_CORR[[#This Row],[28-mar]]</f>
        <v>0</v>
      </c>
      <c r="Z294">
        <f>+Casos_PN_CORR[[#This Row],[30-mar]]-Casos_PN_CORR[[#This Row],[29-mar]]</f>
        <v>0</v>
      </c>
      <c r="AA294">
        <f>+Casos_PN_CORR[[#This Row],[31-mar]]-Casos_PN_CORR[[#This Row],[30-mar]]</f>
        <v>0</v>
      </c>
      <c r="AB294">
        <f>+Casos_PN_CORR[[#This Row],[1-abr]]-Casos_PN_CORR[[#This Row],[31-mar]]</f>
        <v>0</v>
      </c>
      <c r="AC294">
        <f>+Casos_PN_CORR[[#This Row],[2-abr]]-Casos_PN_CORR[[#This Row],[1-abr]]</f>
        <v>0</v>
      </c>
      <c r="AD294">
        <f>+Casos_PN_CORR[[#This Row],[3-abr]]-Casos_PN_CORR[[#This Row],[2-abr]]</f>
        <v>0</v>
      </c>
      <c r="AE294">
        <f>+Casos_PN_CORR[[#This Row],[4-abr]]-Casos_PN_CORR[[#This Row],[3-abr]]</f>
        <v>0</v>
      </c>
      <c r="AF294">
        <f>+Casos_PN_CORR[[#This Row],[5-abr]]-Casos_PN_CORR[[#This Row],[4-abr]]</f>
        <v>0</v>
      </c>
      <c r="AG294">
        <f>+Casos_PN_CORR[[#This Row],[6-abr]]-Casos_PN_CORR[[#This Row],[5-abr]]</f>
        <v>0</v>
      </c>
      <c r="AH294">
        <f>+Casos_PN_CORR[[#This Row],[7-abr]]-Casos_PN_CORR[[#This Row],[6-abr]]</f>
        <v>0</v>
      </c>
      <c r="AI294">
        <f>+Casos_PN_CORR[[#This Row],[8-abr]]-Casos_PN_CORR[[#This Row],[7-abr]]</f>
        <v>0</v>
      </c>
      <c r="AJ294">
        <f>+Casos_PN_CORR[[#This Row],[9-abr]]-Casos_PN_CORR[[#This Row],[8-abr]]</f>
        <v>0</v>
      </c>
      <c r="AK294">
        <f>+Casos_PN_CORR[[#This Row],[10-abr]]-Casos_PN_CORR[[#This Row],[9-abr]]</f>
        <v>0</v>
      </c>
      <c r="AL294">
        <f>+Casos_PN_CORR[[#This Row],[11-abr]]-Casos_PN_CORR[[#This Row],[10-abr]]</f>
        <v>0</v>
      </c>
      <c r="AM294">
        <f>+Casos_PN_CORR[[#This Row],[12-abr]]-Casos_PN_CORR[[#This Row],[11-abr]]</f>
        <v>0</v>
      </c>
      <c r="AN294">
        <f>+Casos_PN_CORR[[#This Row],[13-abr]]-Casos_PN_CORR[[#This Row],[12-abr]]</f>
        <v>0</v>
      </c>
      <c r="AO294">
        <f>+Casos_PN_CORR[[#This Row],[14-abr]]-Casos_PN_CORR[[#This Row],[13-abr]]</f>
        <v>0</v>
      </c>
      <c r="AP294">
        <f>+Casos_PN_CORR[[#This Row],[15-abr]]-Casos_PN_CORR[[#This Row],[14-abr]]</f>
        <v>0</v>
      </c>
      <c r="AQ294">
        <f>+Casos_PN_CORR[[#This Row],[16-abr]]-Casos_PN_CORR[[#This Row],[15-abr]]</f>
        <v>0</v>
      </c>
      <c r="AR294">
        <f>+Casos_PN_CORR[[#This Row],[17-abr]]-Casos_PN_CORR[[#This Row],[16-abr]]</f>
        <v>0</v>
      </c>
      <c r="AS294">
        <f>+Casos_PN_CORR[[#This Row],[18-abr]]-Casos_PN_CORR[[#This Row],[17-abr]]</f>
        <v>0</v>
      </c>
      <c r="AT294">
        <f>+Casos_PN_CORR[[#This Row],[19-abr]]-Casos_PN_CORR[[#This Row],[18-abr]]</f>
        <v>0</v>
      </c>
      <c r="AU294">
        <f>+Casos_PN_CORR[[#This Row],[20-abr]]-Casos_PN_CORR[[#This Row],[19-abr]]</f>
        <v>0</v>
      </c>
      <c r="AV294">
        <f>+Casos_PN_CORR[[#This Row],[21-abr]]-Casos_PN_CORR[[#This Row],[20-abr]]</f>
        <v>0</v>
      </c>
      <c r="AW294">
        <f>+Casos_PN_CORR[[#This Row],[22-abr]]-Casos_PN_CORR[[#This Row],[21-abr]]</f>
        <v>0</v>
      </c>
      <c r="AX294">
        <f>+Casos_PN_CORR[[#This Row],[23-abr]]-Casos_PN_CORR[[#This Row],[22-abr]]</f>
        <v>0</v>
      </c>
      <c r="AY294">
        <f>+Casos_PN_CORR[[#This Row],[24-abr]]-Casos_PN_CORR[[#This Row],[23-abr]]</f>
        <v>0</v>
      </c>
      <c r="AZ294">
        <f>+Casos_PN_CORR[[#This Row],[25-abr]]-Casos_PN_CORR[[#This Row],[24-abr]]</f>
        <v>0</v>
      </c>
      <c r="BA294">
        <f>+Casos_PN_CORR[[#This Row],[26-abr]]-Casos_PN_CORR[[#This Row],[25-abr]]</f>
        <v>0</v>
      </c>
      <c r="BB294">
        <f>+Casos_PN_CORR[[#This Row],[27-abr]]-Casos_PN_CORR[[#This Row],[26-abr]]</f>
        <v>0</v>
      </c>
      <c r="BC294">
        <f>+Casos_PN_CORR[[#This Row],[28-abr]]-Casos_PN_CORR[[#This Row],[27-abr]]</f>
        <v>0</v>
      </c>
      <c r="BD294">
        <f>+Casos_PN_CORR[[#This Row],[29-abr]]-Casos_PN_CORR[[#This Row],[28-abr]]</f>
        <v>0</v>
      </c>
      <c r="BE294">
        <f>+Casos_PN_CORR[[#This Row],[30-abr]]-Casos_PN_CORR[[#This Row],[29-abr]]</f>
        <v>0</v>
      </c>
      <c r="BF294">
        <f>+Casos_PN_CORR[[#This Row],[1-may]]-Casos_PN_CORR[[#This Row],[30-abr]]</f>
        <v>0</v>
      </c>
      <c r="BG294">
        <f>+Casos_PN_CORR[[#This Row],[2-may]]-Casos_PN_CORR[[#This Row],[1-may]]</f>
        <v>0</v>
      </c>
      <c r="BH294">
        <f>+Casos_PN_CORR[[#This Row],[3-may]]-Casos_PN_CORR[[#This Row],[2-may]]</f>
        <v>0</v>
      </c>
      <c r="BI294">
        <f>+Casos_PN_CORR[[#This Row],[4-may]]-Casos_PN_CORR[[#This Row],[3-may]]</f>
        <v>0</v>
      </c>
      <c r="BJ294">
        <f>+Casos_PN_CORR[[#This Row],[5-may]]-Casos_PN_CORR[[#This Row],[4-may]]</f>
        <v>0</v>
      </c>
      <c r="BK294">
        <f>+Casos_PN_CORR[[#This Row],[6-may]]-Casos_PN_CORR[[#This Row],[5-may]]</f>
        <v>0</v>
      </c>
      <c r="BL294">
        <f>+Casos_PN_CORR[[#This Row],[7-may]]-Casos_PN_CORR[[#This Row],[6-may]]</f>
        <v>0</v>
      </c>
      <c r="BM294">
        <f>+Casos_PN_CORR[[#This Row],[8-may]]-Casos_PN_CORR[[#This Row],[7-may]]</f>
        <v>0</v>
      </c>
      <c r="BN294">
        <f>+Casos_PN_CORR[[#This Row],[9-may]]-Casos_PN_CORR[[#This Row],[8-may]]</f>
        <v>0</v>
      </c>
      <c r="BO294">
        <f>+Casos_PN_CORR[[#This Row],[10-may]]-Casos_PN_CORR[[#This Row],[9-may]]</f>
        <v>0</v>
      </c>
      <c r="BP294">
        <f>+Casos_PN_CORR[[#This Row],[11-may]]-Casos_PN_CORR[[#This Row],[10-may]]</f>
        <v>0</v>
      </c>
      <c r="BQ294">
        <f>+Casos_PN_CORR[[#This Row],[12-may]]-Casos_PN_CORR[[#This Row],[11-may]]</f>
        <v>0</v>
      </c>
      <c r="BR294">
        <f>+Casos_PN_CORR[[#This Row],[13-may]]-Casos_PN_CORR[[#This Row],[12-may]]</f>
        <v>0</v>
      </c>
      <c r="BS294">
        <f>+Casos_PN_CORR[[#This Row],[14-may]]-Casos_PN_CORR[[#This Row],[13-may]]</f>
        <v>0</v>
      </c>
      <c r="BT294">
        <f>+Casos_PN_CORR[[#This Row],[15-may]]-Casos_PN_CORR[[#This Row],[14-may]]</f>
        <v>0</v>
      </c>
      <c r="BU294">
        <f>+Casos_PN_CORR[[#This Row],[16-may]]-Casos_PN_CORR[[#This Row],[15-may]]</f>
        <v>0</v>
      </c>
      <c r="BV294">
        <f>+Casos_PN_CORR[[#This Row],[17-may]]-Casos_PN_CORR[[#This Row],[16-may]]</f>
        <v>0</v>
      </c>
      <c r="BW294">
        <f>+Casos_PN_CORR[[#This Row],[18-may]]-Casos_PN_CORR[[#This Row],[17-may]]</f>
        <v>0</v>
      </c>
      <c r="BX294">
        <f>+Casos_PN_CORR[[#This Row],[19-may]]-Casos_PN_CORR[[#This Row],[18-may]]</f>
        <v>0</v>
      </c>
      <c r="BY294">
        <f>+Casos_PN_CORR[[#This Row],[20-may]]-Casos_PN_CORR[[#This Row],[19-may]]</f>
        <v>0</v>
      </c>
      <c r="BZ294">
        <f>+Casos_PN_CORR[[#This Row],[21-may]]-Casos_PN_CORR[[#This Row],[20-may]]</f>
        <v>0</v>
      </c>
      <c r="CA294">
        <f>+Casos_PN_CORR[[#This Row],[22-may]]-Casos_PN_CORR[[#This Row],[21-may]]</f>
        <v>0</v>
      </c>
      <c r="CB294">
        <f>+Casos_PN_CORR[[#This Row],[23-may]]-Casos_PN_CORR[[#This Row],[22-may]]</f>
        <v>0</v>
      </c>
      <c r="CC294">
        <f>+Casos_PN_CORR[[#This Row],[24-may]]-Casos_PN_CORR[[#This Row],[23-may]]</f>
        <v>0</v>
      </c>
      <c r="CD294">
        <f>+Casos_PN_CORR[[#This Row],[25-may]]-Casos_PN_CORR[[#This Row],[24-may]]</f>
        <v>0</v>
      </c>
      <c r="CE294">
        <f>+Casos_PN_CORR[[#This Row],[26-may]]-Casos_PN_CORR[[#This Row],[25-may]]</f>
        <v>0</v>
      </c>
      <c r="CF294">
        <f>+Casos_PN_CORR[[#This Row],[27-may]]-Casos_PN_CORR[[#This Row],[26-may]]</f>
        <v>0</v>
      </c>
      <c r="CG294">
        <f>+Casos_PN_CORR[[#This Row],[28-may]]-Casos_PN_CORR[[#This Row],[27-may]]</f>
        <v>0</v>
      </c>
      <c r="CH294">
        <f>+Casos_PN_CORR[[#This Row],[29-may]]-Casos_PN_CORR[[#This Row],[28-may]]</f>
        <v>0</v>
      </c>
      <c r="CI294">
        <f>+Casos_PN_CORR[[#This Row],[30-may]]-Casos_PN_CORR[[#This Row],[29-may]]</f>
        <v>0</v>
      </c>
      <c r="CJ294">
        <f>+Casos_PN_CORR[[#This Row],[31-may]]-Casos_PN_CORR[[#This Row],[30-may]]</f>
        <v>0</v>
      </c>
      <c r="CK294">
        <f>+Casos_PN_CORR[[#This Row],[1-jun]]-Casos_PN_CORR[[#This Row],[31-may]]</f>
        <v>0</v>
      </c>
      <c r="CL294">
        <f>+Casos_PN_CORR[[#This Row],[2-jun]]-Casos_PN_CORR[[#This Row],[1-jun]]</f>
        <v>0</v>
      </c>
      <c r="CM294">
        <f>+Casos_PN_CORR[[#This Row],[3-jun]]-Casos_PN_CORR[[#This Row],[2-jun]]</f>
        <v>0</v>
      </c>
      <c r="CN294">
        <f>+Casos_PN_CORR[[#This Row],[4-jun]]-Casos_PN_CORR[[#This Row],[3-jun]]</f>
        <v>0</v>
      </c>
      <c r="CO294">
        <f>+Casos_PN_CORR[[#This Row],[5-jun]]-Casos_PN_CORR[[#This Row],[4-jun]]</f>
        <v>0</v>
      </c>
      <c r="CP294">
        <f>+Casos_PN_CORR[[#This Row],[6-jun]]-Casos_PN_CORR[[#This Row],[5-jun]]</f>
        <v>0</v>
      </c>
    </row>
    <row r="295" spans="1:94">
      <c r="A295">
        <v>110202</v>
      </c>
      <c r="B295" s="2" t="s">
        <v>291</v>
      </c>
      <c r="C295" s="2" t="s">
        <v>446</v>
      </c>
      <c r="D295" s="2" t="s">
        <v>447</v>
      </c>
      <c r="E295" s="4">
        <f t="shared" si="4"/>
        <v>0</v>
      </c>
      <c r="F295">
        <f>+Casos_PN_CORR[[#This Row],[10-mar]]</f>
        <v>0</v>
      </c>
      <c r="G295">
        <f>+Casos_PN_CORR[[#This Row],[11-mar]]-Casos_PN_CORR[[#This Row],[10-mar]]</f>
        <v>0</v>
      </c>
      <c r="H295">
        <f>+Casos_PN_CORR[[#This Row],[12-mar]]-Casos_PN_CORR[[#This Row],[11-mar]]</f>
        <v>0</v>
      </c>
      <c r="I295">
        <f>+Casos_PN_CORR[[#This Row],[13-mar]]-Casos_PN_CORR[[#This Row],[12-mar]]</f>
        <v>0</v>
      </c>
      <c r="J295">
        <f>+Casos_PN_CORR[[#This Row],[14-mar]]-Casos_PN_CORR[[#This Row],[13-mar]]</f>
        <v>0</v>
      </c>
      <c r="K295">
        <f>+Casos_PN_CORR[[#This Row],[15-mar]]-Casos_PN_CORR[[#This Row],[14-mar]]</f>
        <v>0</v>
      </c>
      <c r="L295">
        <f>+Casos_PN_CORR[[#This Row],[16-mar]]-Casos_PN_CORR[[#This Row],[15-mar]]</f>
        <v>0</v>
      </c>
      <c r="M295">
        <f>+Casos_PN_CORR[[#This Row],[17-mar]]-Casos_PN_CORR[[#This Row],[16-mar]]</f>
        <v>0</v>
      </c>
      <c r="N295">
        <f>+Casos_PN_CORR[[#This Row],[18-mar]]-Casos_PN_CORR[[#This Row],[17-mar]]</f>
        <v>0</v>
      </c>
      <c r="O295">
        <f>+Casos_PN_CORR[[#This Row],[19-mar]]-Casos_PN_CORR[[#This Row],[18-mar]]</f>
        <v>0</v>
      </c>
      <c r="P295">
        <f>+Casos_PN_CORR[[#This Row],[20-mar]]-Casos_PN_CORR[[#This Row],[19-mar]]</f>
        <v>0</v>
      </c>
      <c r="Q295">
        <f>+Casos_PN_CORR[[#This Row],[21-mar]]-Casos_PN_CORR[[#This Row],[20-mar]]</f>
        <v>0</v>
      </c>
      <c r="R295">
        <f>+Casos_PN_CORR[[#This Row],[22-mar]]-Casos_PN_CORR[[#This Row],[21-mar]]</f>
        <v>0</v>
      </c>
      <c r="S295">
        <f>+Casos_PN_CORR[[#This Row],[23-mar]]-Casos_PN_CORR[[#This Row],[22-mar]]</f>
        <v>0</v>
      </c>
      <c r="T295">
        <f>+Casos_PN_CORR[[#This Row],[24-mar]]-Casos_PN_CORR[[#This Row],[23-mar]]</f>
        <v>0</v>
      </c>
      <c r="U295">
        <f>+Casos_PN_CORR[[#This Row],[25-mar]]-Casos_PN_CORR[[#This Row],[24-mar]]</f>
        <v>0</v>
      </c>
      <c r="V295">
        <f>+Casos_PN_CORR[[#This Row],[26-mar]]-Casos_PN_CORR[[#This Row],[25-mar]]</f>
        <v>0</v>
      </c>
      <c r="W295">
        <f>+Casos_PN_CORR[[#This Row],[27-mar]]-Casos_PN_CORR[[#This Row],[26-mar]]</f>
        <v>0</v>
      </c>
      <c r="X295">
        <f>+Casos_PN_CORR[[#This Row],[28-mar]]-Casos_PN_CORR[[#This Row],[27-mar]]</f>
        <v>0</v>
      </c>
      <c r="Y295">
        <f>+Casos_PN_CORR[[#This Row],[29-mar]]-Casos_PN_CORR[[#This Row],[28-mar]]</f>
        <v>0</v>
      </c>
      <c r="Z295">
        <f>+Casos_PN_CORR[[#This Row],[30-mar]]-Casos_PN_CORR[[#This Row],[29-mar]]</f>
        <v>0</v>
      </c>
      <c r="AA295">
        <f>+Casos_PN_CORR[[#This Row],[31-mar]]-Casos_PN_CORR[[#This Row],[30-mar]]</f>
        <v>0</v>
      </c>
      <c r="AB295">
        <f>+Casos_PN_CORR[[#This Row],[1-abr]]-Casos_PN_CORR[[#This Row],[31-mar]]</f>
        <v>0</v>
      </c>
      <c r="AC295">
        <f>+Casos_PN_CORR[[#This Row],[2-abr]]-Casos_PN_CORR[[#This Row],[1-abr]]</f>
        <v>0</v>
      </c>
      <c r="AD295">
        <f>+Casos_PN_CORR[[#This Row],[3-abr]]-Casos_PN_CORR[[#This Row],[2-abr]]</f>
        <v>0</v>
      </c>
      <c r="AE295">
        <f>+Casos_PN_CORR[[#This Row],[4-abr]]-Casos_PN_CORR[[#This Row],[3-abr]]</f>
        <v>0</v>
      </c>
      <c r="AF295">
        <f>+Casos_PN_CORR[[#This Row],[5-abr]]-Casos_PN_CORR[[#This Row],[4-abr]]</f>
        <v>0</v>
      </c>
      <c r="AG295">
        <f>+Casos_PN_CORR[[#This Row],[6-abr]]-Casos_PN_CORR[[#This Row],[5-abr]]</f>
        <v>0</v>
      </c>
      <c r="AH295">
        <f>+Casos_PN_CORR[[#This Row],[7-abr]]-Casos_PN_CORR[[#This Row],[6-abr]]</f>
        <v>0</v>
      </c>
      <c r="AI295">
        <f>+Casos_PN_CORR[[#This Row],[8-abr]]-Casos_PN_CORR[[#This Row],[7-abr]]</f>
        <v>0</v>
      </c>
      <c r="AJ295">
        <f>+Casos_PN_CORR[[#This Row],[9-abr]]-Casos_PN_CORR[[#This Row],[8-abr]]</f>
        <v>0</v>
      </c>
      <c r="AK295">
        <f>+Casos_PN_CORR[[#This Row],[10-abr]]-Casos_PN_CORR[[#This Row],[9-abr]]</f>
        <v>0</v>
      </c>
      <c r="AL295">
        <f>+Casos_PN_CORR[[#This Row],[11-abr]]-Casos_PN_CORR[[#This Row],[10-abr]]</f>
        <v>0</v>
      </c>
      <c r="AM295">
        <f>+Casos_PN_CORR[[#This Row],[12-abr]]-Casos_PN_CORR[[#This Row],[11-abr]]</f>
        <v>0</v>
      </c>
      <c r="AN295">
        <f>+Casos_PN_CORR[[#This Row],[13-abr]]-Casos_PN_CORR[[#This Row],[12-abr]]</f>
        <v>0</v>
      </c>
      <c r="AO295">
        <f>+Casos_PN_CORR[[#This Row],[14-abr]]-Casos_PN_CORR[[#This Row],[13-abr]]</f>
        <v>0</v>
      </c>
      <c r="AP295">
        <f>+Casos_PN_CORR[[#This Row],[15-abr]]-Casos_PN_CORR[[#This Row],[14-abr]]</f>
        <v>0</v>
      </c>
      <c r="AQ295">
        <f>+Casos_PN_CORR[[#This Row],[16-abr]]-Casos_PN_CORR[[#This Row],[15-abr]]</f>
        <v>0</v>
      </c>
      <c r="AR295">
        <f>+Casos_PN_CORR[[#This Row],[17-abr]]-Casos_PN_CORR[[#This Row],[16-abr]]</f>
        <v>0</v>
      </c>
      <c r="AS295">
        <f>+Casos_PN_CORR[[#This Row],[18-abr]]-Casos_PN_CORR[[#This Row],[17-abr]]</f>
        <v>0</v>
      </c>
      <c r="AT295">
        <f>+Casos_PN_CORR[[#This Row],[19-abr]]-Casos_PN_CORR[[#This Row],[18-abr]]</f>
        <v>0</v>
      </c>
      <c r="AU295">
        <f>+Casos_PN_CORR[[#This Row],[20-abr]]-Casos_PN_CORR[[#This Row],[19-abr]]</f>
        <v>0</v>
      </c>
      <c r="AV295">
        <f>+Casos_PN_CORR[[#This Row],[21-abr]]-Casos_PN_CORR[[#This Row],[20-abr]]</f>
        <v>0</v>
      </c>
      <c r="AW295">
        <f>+Casos_PN_CORR[[#This Row],[22-abr]]-Casos_PN_CORR[[#This Row],[21-abr]]</f>
        <v>0</v>
      </c>
      <c r="AX295">
        <f>+Casos_PN_CORR[[#This Row],[23-abr]]-Casos_PN_CORR[[#This Row],[22-abr]]</f>
        <v>0</v>
      </c>
      <c r="AY295">
        <f>+Casos_PN_CORR[[#This Row],[24-abr]]-Casos_PN_CORR[[#This Row],[23-abr]]</f>
        <v>0</v>
      </c>
      <c r="AZ295">
        <f>+Casos_PN_CORR[[#This Row],[25-abr]]-Casos_PN_CORR[[#This Row],[24-abr]]</f>
        <v>0</v>
      </c>
      <c r="BA295">
        <f>+Casos_PN_CORR[[#This Row],[26-abr]]-Casos_PN_CORR[[#This Row],[25-abr]]</f>
        <v>0</v>
      </c>
      <c r="BB295">
        <f>+Casos_PN_CORR[[#This Row],[27-abr]]-Casos_PN_CORR[[#This Row],[26-abr]]</f>
        <v>0</v>
      </c>
      <c r="BC295">
        <f>+Casos_PN_CORR[[#This Row],[28-abr]]-Casos_PN_CORR[[#This Row],[27-abr]]</f>
        <v>0</v>
      </c>
      <c r="BD295">
        <f>+Casos_PN_CORR[[#This Row],[29-abr]]-Casos_PN_CORR[[#This Row],[28-abr]]</f>
        <v>0</v>
      </c>
      <c r="BE295">
        <f>+Casos_PN_CORR[[#This Row],[30-abr]]-Casos_PN_CORR[[#This Row],[29-abr]]</f>
        <v>0</v>
      </c>
      <c r="BF295">
        <f>+Casos_PN_CORR[[#This Row],[1-may]]-Casos_PN_CORR[[#This Row],[30-abr]]</f>
        <v>0</v>
      </c>
      <c r="BG295">
        <f>+Casos_PN_CORR[[#This Row],[2-may]]-Casos_PN_CORR[[#This Row],[1-may]]</f>
        <v>0</v>
      </c>
      <c r="BH295">
        <f>+Casos_PN_CORR[[#This Row],[3-may]]-Casos_PN_CORR[[#This Row],[2-may]]</f>
        <v>0</v>
      </c>
      <c r="BI295">
        <f>+Casos_PN_CORR[[#This Row],[4-may]]-Casos_PN_CORR[[#This Row],[3-may]]</f>
        <v>0</v>
      </c>
      <c r="BJ295">
        <f>+Casos_PN_CORR[[#This Row],[5-may]]-Casos_PN_CORR[[#This Row],[4-may]]</f>
        <v>0</v>
      </c>
      <c r="BK295">
        <f>+Casos_PN_CORR[[#This Row],[6-may]]-Casos_PN_CORR[[#This Row],[5-may]]</f>
        <v>0</v>
      </c>
      <c r="BL295">
        <f>+Casos_PN_CORR[[#This Row],[7-may]]-Casos_PN_CORR[[#This Row],[6-may]]</f>
        <v>0</v>
      </c>
      <c r="BM295">
        <f>+Casos_PN_CORR[[#This Row],[8-may]]-Casos_PN_CORR[[#This Row],[7-may]]</f>
        <v>0</v>
      </c>
      <c r="BN295">
        <f>+Casos_PN_CORR[[#This Row],[9-may]]-Casos_PN_CORR[[#This Row],[8-may]]</f>
        <v>0</v>
      </c>
      <c r="BO295">
        <f>+Casos_PN_CORR[[#This Row],[10-may]]-Casos_PN_CORR[[#This Row],[9-may]]</f>
        <v>0</v>
      </c>
      <c r="BP295">
        <f>+Casos_PN_CORR[[#This Row],[11-may]]-Casos_PN_CORR[[#This Row],[10-may]]</f>
        <v>0</v>
      </c>
      <c r="BQ295">
        <f>+Casos_PN_CORR[[#This Row],[12-may]]-Casos_PN_CORR[[#This Row],[11-may]]</f>
        <v>0</v>
      </c>
      <c r="BR295">
        <f>+Casos_PN_CORR[[#This Row],[13-may]]-Casos_PN_CORR[[#This Row],[12-may]]</f>
        <v>0</v>
      </c>
      <c r="BS295">
        <f>+Casos_PN_CORR[[#This Row],[14-may]]-Casos_PN_CORR[[#This Row],[13-may]]</f>
        <v>0</v>
      </c>
      <c r="BT295">
        <f>+Casos_PN_CORR[[#This Row],[15-may]]-Casos_PN_CORR[[#This Row],[14-may]]</f>
        <v>0</v>
      </c>
      <c r="BU295">
        <f>+Casos_PN_CORR[[#This Row],[16-may]]-Casos_PN_CORR[[#This Row],[15-may]]</f>
        <v>0</v>
      </c>
      <c r="BV295">
        <f>+Casos_PN_CORR[[#This Row],[17-may]]-Casos_PN_CORR[[#This Row],[16-may]]</f>
        <v>0</v>
      </c>
      <c r="BW295">
        <f>+Casos_PN_CORR[[#This Row],[18-may]]-Casos_PN_CORR[[#This Row],[17-may]]</f>
        <v>0</v>
      </c>
      <c r="BX295">
        <f>+Casos_PN_CORR[[#This Row],[19-may]]-Casos_PN_CORR[[#This Row],[18-may]]</f>
        <v>0</v>
      </c>
      <c r="BY295">
        <f>+Casos_PN_CORR[[#This Row],[20-may]]-Casos_PN_CORR[[#This Row],[19-may]]</f>
        <v>0</v>
      </c>
      <c r="BZ295">
        <f>+Casos_PN_CORR[[#This Row],[21-may]]-Casos_PN_CORR[[#This Row],[20-may]]</f>
        <v>0</v>
      </c>
      <c r="CA295">
        <f>+Casos_PN_CORR[[#This Row],[22-may]]-Casos_PN_CORR[[#This Row],[21-may]]</f>
        <v>0</v>
      </c>
      <c r="CB295">
        <f>+Casos_PN_CORR[[#This Row],[23-may]]-Casos_PN_CORR[[#This Row],[22-may]]</f>
        <v>0</v>
      </c>
      <c r="CC295">
        <f>+Casos_PN_CORR[[#This Row],[24-may]]-Casos_PN_CORR[[#This Row],[23-may]]</f>
        <v>0</v>
      </c>
      <c r="CD295">
        <f>+Casos_PN_CORR[[#This Row],[25-may]]-Casos_PN_CORR[[#This Row],[24-may]]</f>
        <v>0</v>
      </c>
      <c r="CE295">
        <f>+Casos_PN_CORR[[#This Row],[26-may]]-Casos_PN_CORR[[#This Row],[25-may]]</f>
        <v>0</v>
      </c>
      <c r="CF295">
        <f>+Casos_PN_CORR[[#This Row],[27-may]]-Casos_PN_CORR[[#This Row],[26-may]]</f>
        <v>0</v>
      </c>
      <c r="CG295">
        <f>+Casos_PN_CORR[[#This Row],[28-may]]-Casos_PN_CORR[[#This Row],[27-may]]</f>
        <v>0</v>
      </c>
      <c r="CH295">
        <f>+Casos_PN_CORR[[#This Row],[29-may]]-Casos_PN_CORR[[#This Row],[28-may]]</f>
        <v>0</v>
      </c>
      <c r="CI295">
        <f>+Casos_PN_CORR[[#This Row],[30-may]]-Casos_PN_CORR[[#This Row],[29-may]]</f>
        <v>0</v>
      </c>
      <c r="CJ295">
        <f>+Casos_PN_CORR[[#This Row],[31-may]]-Casos_PN_CORR[[#This Row],[30-may]]</f>
        <v>0</v>
      </c>
      <c r="CK295">
        <f>+Casos_PN_CORR[[#This Row],[1-jun]]-Casos_PN_CORR[[#This Row],[31-may]]</f>
        <v>0</v>
      </c>
      <c r="CL295">
        <f>+Casos_PN_CORR[[#This Row],[2-jun]]-Casos_PN_CORR[[#This Row],[1-jun]]</f>
        <v>0</v>
      </c>
      <c r="CM295">
        <f>+Casos_PN_CORR[[#This Row],[3-jun]]-Casos_PN_CORR[[#This Row],[2-jun]]</f>
        <v>0</v>
      </c>
      <c r="CN295">
        <f>+Casos_PN_CORR[[#This Row],[4-jun]]-Casos_PN_CORR[[#This Row],[3-jun]]</f>
        <v>0</v>
      </c>
      <c r="CO295">
        <f>+Casos_PN_CORR[[#This Row],[5-jun]]-Casos_PN_CORR[[#This Row],[4-jun]]</f>
        <v>0</v>
      </c>
      <c r="CP295">
        <f>+Casos_PN_CORR[[#This Row],[6-jun]]-Casos_PN_CORR[[#This Row],[5-jun]]</f>
        <v>0</v>
      </c>
    </row>
    <row r="296" spans="1:94">
      <c r="A296">
        <v>81003</v>
      </c>
      <c r="B296" s="2" t="s">
        <v>97</v>
      </c>
      <c r="C296" s="2" t="s">
        <v>134</v>
      </c>
      <c r="D296" s="2" t="s">
        <v>448</v>
      </c>
      <c r="E296" s="4">
        <f t="shared" si="4"/>
        <v>170</v>
      </c>
      <c r="F296">
        <f>+Casos_PN_CORR[[#This Row],[10-mar]]</f>
        <v>0</v>
      </c>
      <c r="G296">
        <f>+Casos_PN_CORR[[#This Row],[11-mar]]-Casos_PN_CORR[[#This Row],[10-mar]]</f>
        <v>0</v>
      </c>
      <c r="H296">
        <f>+Casos_PN_CORR[[#This Row],[12-mar]]-Casos_PN_CORR[[#This Row],[11-mar]]</f>
        <v>0</v>
      </c>
      <c r="I296">
        <f>+Casos_PN_CORR[[#This Row],[13-mar]]-Casos_PN_CORR[[#This Row],[12-mar]]</f>
        <v>0</v>
      </c>
      <c r="J296">
        <f>+Casos_PN_CORR[[#This Row],[14-mar]]-Casos_PN_CORR[[#This Row],[13-mar]]</f>
        <v>0</v>
      </c>
      <c r="K296">
        <f>+Casos_PN_CORR[[#This Row],[15-mar]]-Casos_PN_CORR[[#This Row],[14-mar]]</f>
        <v>0</v>
      </c>
      <c r="L296">
        <f>+Casos_PN_CORR[[#This Row],[16-mar]]-Casos_PN_CORR[[#This Row],[15-mar]]</f>
        <v>0</v>
      </c>
      <c r="M296">
        <f>+Casos_PN_CORR[[#This Row],[17-mar]]-Casos_PN_CORR[[#This Row],[16-mar]]</f>
        <v>0</v>
      </c>
      <c r="N296">
        <f>+Casos_PN_CORR[[#This Row],[18-mar]]-Casos_PN_CORR[[#This Row],[17-mar]]</f>
        <v>0</v>
      </c>
      <c r="O296">
        <f>+Casos_PN_CORR[[#This Row],[19-mar]]-Casos_PN_CORR[[#This Row],[18-mar]]</f>
        <v>0</v>
      </c>
      <c r="P296">
        <f>+Casos_PN_CORR[[#This Row],[20-mar]]-Casos_PN_CORR[[#This Row],[19-mar]]</f>
        <v>0</v>
      </c>
      <c r="Q296">
        <f>+Casos_PN_CORR[[#This Row],[21-mar]]-Casos_PN_CORR[[#This Row],[20-mar]]</f>
        <v>0</v>
      </c>
      <c r="R296">
        <f>+Casos_PN_CORR[[#This Row],[22-mar]]-Casos_PN_CORR[[#This Row],[21-mar]]</f>
        <v>0</v>
      </c>
      <c r="S296">
        <f>+Casos_PN_CORR[[#This Row],[23-mar]]-Casos_PN_CORR[[#This Row],[22-mar]]</f>
        <v>0</v>
      </c>
      <c r="T296">
        <f>+Casos_PN_CORR[[#This Row],[24-mar]]-Casos_PN_CORR[[#This Row],[23-mar]]</f>
        <v>0</v>
      </c>
      <c r="U296">
        <f>+Casos_PN_CORR[[#This Row],[25-mar]]-Casos_PN_CORR[[#This Row],[24-mar]]</f>
        <v>0</v>
      </c>
      <c r="V296">
        <f>+Casos_PN_CORR[[#This Row],[26-mar]]-Casos_PN_CORR[[#This Row],[25-mar]]</f>
        <v>0</v>
      </c>
      <c r="W296">
        <f>+Casos_PN_CORR[[#This Row],[27-mar]]-Casos_PN_CORR[[#This Row],[26-mar]]</f>
        <v>0</v>
      </c>
      <c r="X296">
        <f>+Casos_PN_CORR[[#This Row],[28-mar]]-Casos_PN_CORR[[#This Row],[27-mar]]</f>
        <v>0</v>
      </c>
      <c r="Y296">
        <f>+Casos_PN_CORR[[#This Row],[29-mar]]-Casos_PN_CORR[[#This Row],[28-mar]]</f>
        <v>0</v>
      </c>
      <c r="Z296">
        <f>+Casos_PN_CORR[[#This Row],[30-mar]]-Casos_PN_CORR[[#This Row],[29-mar]]</f>
        <v>0</v>
      </c>
      <c r="AA296">
        <f>+Casos_PN_CORR[[#This Row],[31-mar]]-Casos_PN_CORR[[#This Row],[30-mar]]</f>
        <v>0</v>
      </c>
      <c r="AB296">
        <f>+Casos_PN_CORR[[#This Row],[1-abr]]-Casos_PN_CORR[[#This Row],[31-mar]]</f>
        <v>0</v>
      </c>
      <c r="AC296">
        <f>+Casos_PN_CORR[[#This Row],[2-abr]]-Casos_PN_CORR[[#This Row],[1-abr]]</f>
        <v>0</v>
      </c>
      <c r="AD296">
        <f>+Casos_PN_CORR[[#This Row],[3-abr]]-Casos_PN_CORR[[#This Row],[2-abr]]</f>
        <v>0</v>
      </c>
      <c r="AE296">
        <f>+Casos_PN_CORR[[#This Row],[4-abr]]-Casos_PN_CORR[[#This Row],[3-abr]]</f>
        <v>0</v>
      </c>
      <c r="AF296">
        <f>+Casos_PN_CORR[[#This Row],[5-abr]]-Casos_PN_CORR[[#This Row],[4-abr]]</f>
        <v>0</v>
      </c>
      <c r="AG296">
        <f>+Casos_PN_CORR[[#This Row],[6-abr]]-Casos_PN_CORR[[#This Row],[5-abr]]</f>
        <v>0</v>
      </c>
      <c r="AH296">
        <f>+Casos_PN_CORR[[#This Row],[7-abr]]-Casos_PN_CORR[[#This Row],[6-abr]]</f>
        <v>0</v>
      </c>
      <c r="AI296">
        <f>+Casos_PN_CORR[[#This Row],[8-abr]]-Casos_PN_CORR[[#This Row],[7-abr]]</f>
        <v>0</v>
      </c>
      <c r="AJ296">
        <f>+Casos_PN_CORR[[#This Row],[9-abr]]-Casos_PN_CORR[[#This Row],[8-abr]]</f>
        <v>0</v>
      </c>
      <c r="AK296">
        <f>+Casos_PN_CORR[[#This Row],[10-abr]]-Casos_PN_CORR[[#This Row],[9-abr]]</f>
        <v>0</v>
      </c>
      <c r="AL296">
        <f>+Casos_PN_CORR[[#This Row],[11-abr]]-Casos_PN_CORR[[#This Row],[10-abr]]</f>
        <v>0</v>
      </c>
      <c r="AM296">
        <f>+Casos_PN_CORR[[#This Row],[12-abr]]-Casos_PN_CORR[[#This Row],[11-abr]]</f>
        <v>0</v>
      </c>
      <c r="AN296">
        <f>+Casos_PN_CORR[[#This Row],[13-abr]]-Casos_PN_CORR[[#This Row],[12-abr]]</f>
        <v>0</v>
      </c>
      <c r="AO296">
        <f>+Casos_PN_CORR[[#This Row],[14-abr]]-Casos_PN_CORR[[#This Row],[13-abr]]</f>
        <v>0</v>
      </c>
      <c r="AP296">
        <f>+Casos_PN_CORR[[#This Row],[15-abr]]-Casos_PN_CORR[[#This Row],[14-abr]]</f>
        <v>0</v>
      </c>
      <c r="AQ296">
        <f>+Casos_PN_CORR[[#This Row],[16-abr]]-Casos_PN_CORR[[#This Row],[15-abr]]</f>
        <v>0</v>
      </c>
      <c r="AR296">
        <f>+Casos_PN_CORR[[#This Row],[17-abr]]-Casos_PN_CORR[[#This Row],[16-abr]]</f>
        <v>0</v>
      </c>
      <c r="AS296">
        <f>+Casos_PN_CORR[[#This Row],[18-abr]]-Casos_PN_CORR[[#This Row],[17-abr]]</f>
        <v>0</v>
      </c>
      <c r="AT296">
        <f>+Casos_PN_CORR[[#This Row],[19-abr]]-Casos_PN_CORR[[#This Row],[18-abr]]</f>
        <v>0</v>
      </c>
      <c r="AU296">
        <f>+Casos_PN_CORR[[#This Row],[20-abr]]-Casos_PN_CORR[[#This Row],[19-abr]]</f>
        <v>0</v>
      </c>
      <c r="AV296">
        <f>+Casos_PN_CORR[[#This Row],[21-abr]]-Casos_PN_CORR[[#This Row],[20-abr]]</f>
        <v>0</v>
      </c>
      <c r="AW296">
        <f>+Casos_PN_CORR[[#This Row],[22-abr]]-Casos_PN_CORR[[#This Row],[21-abr]]</f>
        <v>0</v>
      </c>
      <c r="AX296">
        <f>+Casos_PN_CORR[[#This Row],[23-abr]]-Casos_PN_CORR[[#This Row],[22-abr]]</f>
        <v>0</v>
      </c>
      <c r="AY296">
        <f>+Casos_PN_CORR[[#This Row],[24-abr]]-Casos_PN_CORR[[#This Row],[23-abr]]</f>
        <v>0</v>
      </c>
      <c r="AZ296">
        <f>+Casos_PN_CORR[[#This Row],[25-abr]]-Casos_PN_CORR[[#This Row],[24-abr]]</f>
        <v>0</v>
      </c>
      <c r="BA296">
        <f>+Casos_PN_CORR[[#This Row],[26-abr]]-Casos_PN_CORR[[#This Row],[25-abr]]</f>
        <v>0</v>
      </c>
      <c r="BB296">
        <f>+Casos_PN_CORR[[#This Row],[27-abr]]-Casos_PN_CORR[[#This Row],[26-abr]]</f>
        <v>0</v>
      </c>
      <c r="BC296">
        <f>+Casos_PN_CORR[[#This Row],[28-abr]]-Casos_PN_CORR[[#This Row],[27-abr]]</f>
        <v>0</v>
      </c>
      <c r="BD296">
        <f>+Casos_PN_CORR[[#This Row],[29-abr]]-Casos_PN_CORR[[#This Row],[28-abr]]</f>
        <v>0</v>
      </c>
      <c r="BE296">
        <f>+Casos_PN_CORR[[#This Row],[30-abr]]-Casos_PN_CORR[[#This Row],[29-abr]]</f>
        <v>0</v>
      </c>
      <c r="BF296">
        <f>+Casos_PN_CORR[[#This Row],[1-may]]-Casos_PN_CORR[[#This Row],[30-abr]]</f>
        <v>0</v>
      </c>
      <c r="BG296">
        <f>+Casos_PN_CORR[[#This Row],[2-may]]-Casos_PN_CORR[[#This Row],[1-may]]</f>
        <v>0</v>
      </c>
      <c r="BH296">
        <f>+Casos_PN_CORR[[#This Row],[3-may]]-Casos_PN_CORR[[#This Row],[2-may]]</f>
        <v>0</v>
      </c>
      <c r="BI296">
        <f>+Casos_PN_CORR[[#This Row],[4-may]]-Casos_PN_CORR[[#This Row],[3-may]]</f>
        <v>0</v>
      </c>
      <c r="BJ296">
        <f>+Casos_PN_CORR[[#This Row],[5-may]]-Casos_PN_CORR[[#This Row],[4-may]]</f>
        <v>0</v>
      </c>
      <c r="BK296">
        <f>+Casos_PN_CORR[[#This Row],[6-may]]-Casos_PN_CORR[[#This Row],[5-may]]</f>
        <v>0</v>
      </c>
      <c r="BL296">
        <f>+Casos_PN_CORR[[#This Row],[7-may]]-Casos_PN_CORR[[#This Row],[6-may]]</f>
        <v>0</v>
      </c>
      <c r="BM296">
        <f>+Casos_PN_CORR[[#This Row],[8-may]]-Casos_PN_CORR[[#This Row],[7-may]]</f>
        <v>0</v>
      </c>
      <c r="BN296">
        <f>+Casos_PN_CORR[[#This Row],[9-may]]-Casos_PN_CORR[[#This Row],[8-may]]</f>
        <v>0</v>
      </c>
      <c r="BO296">
        <f>+Casos_PN_CORR[[#This Row],[10-may]]-Casos_PN_CORR[[#This Row],[9-may]]</f>
        <v>0</v>
      </c>
      <c r="BP296">
        <f>+Casos_PN_CORR[[#This Row],[11-may]]-Casos_PN_CORR[[#This Row],[10-may]]</f>
        <v>0</v>
      </c>
      <c r="BQ296">
        <f>+Casos_PN_CORR[[#This Row],[12-may]]-Casos_PN_CORR[[#This Row],[11-may]]</f>
        <v>0</v>
      </c>
      <c r="BR296">
        <f>+Casos_PN_CORR[[#This Row],[13-may]]-Casos_PN_CORR[[#This Row],[12-may]]</f>
        <v>0</v>
      </c>
      <c r="BS296">
        <f>+Casos_PN_CORR[[#This Row],[14-may]]-Casos_PN_CORR[[#This Row],[13-may]]</f>
        <v>0</v>
      </c>
      <c r="BT296">
        <f>+Casos_PN_CORR[[#This Row],[15-may]]-Casos_PN_CORR[[#This Row],[14-may]]</f>
        <v>0</v>
      </c>
      <c r="BU296">
        <f>+Casos_PN_CORR[[#This Row],[16-may]]-Casos_PN_CORR[[#This Row],[15-may]]</f>
        <v>0</v>
      </c>
      <c r="BV296">
        <f>+Casos_PN_CORR[[#This Row],[17-may]]-Casos_PN_CORR[[#This Row],[16-may]]</f>
        <v>0</v>
      </c>
      <c r="BW296">
        <f>+Casos_PN_CORR[[#This Row],[18-may]]-Casos_PN_CORR[[#This Row],[17-may]]</f>
        <v>0</v>
      </c>
      <c r="BX296">
        <f>+Casos_PN_CORR[[#This Row],[19-may]]-Casos_PN_CORR[[#This Row],[18-may]]</f>
        <v>0</v>
      </c>
      <c r="BY296">
        <f>+Casos_PN_CORR[[#This Row],[20-may]]-Casos_PN_CORR[[#This Row],[19-may]]</f>
        <v>0</v>
      </c>
      <c r="BZ296">
        <f>+Casos_PN_CORR[[#This Row],[21-may]]-Casos_PN_CORR[[#This Row],[20-may]]</f>
        <v>0</v>
      </c>
      <c r="CA296">
        <f>+Casos_PN_CORR[[#This Row],[22-may]]-Casos_PN_CORR[[#This Row],[21-may]]</f>
        <v>0</v>
      </c>
      <c r="CB296">
        <f>+Casos_PN_CORR[[#This Row],[23-may]]-Casos_PN_CORR[[#This Row],[22-may]]</f>
        <v>0</v>
      </c>
      <c r="CC296">
        <f>+Casos_PN_CORR[[#This Row],[24-may]]-Casos_PN_CORR[[#This Row],[23-may]]</f>
        <v>0</v>
      </c>
      <c r="CD296">
        <f>+Casos_PN_CORR[[#This Row],[25-may]]-Casos_PN_CORR[[#This Row],[24-may]]</f>
        <v>0</v>
      </c>
      <c r="CE296">
        <f>+Casos_PN_CORR[[#This Row],[26-may]]-Casos_PN_CORR[[#This Row],[25-may]]</f>
        <v>0</v>
      </c>
      <c r="CF296">
        <f>+Casos_PN_CORR[[#This Row],[27-may]]-Casos_PN_CORR[[#This Row],[26-may]]</f>
        <v>0</v>
      </c>
      <c r="CG296">
        <f>+Casos_PN_CORR[[#This Row],[28-may]]-Casos_PN_CORR[[#This Row],[27-may]]</f>
        <v>0</v>
      </c>
      <c r="CH296">
        <f>+Casos_PN_CORR[[#This Row],[29-may]]-Casos_PN_CORR[[#This Row],[28-may]]</f>
        <v>0</v>
      </c>
      <c r="CI296">
        <f>+Casos_PN_CORR[[#This Row],[30-may]]-Casos_PN_CORR[[#This Row],[29-may]]</f>
        <v>0</v>
      </c>
      <c r="CJ296">
        <f>+Casos_PN_CORR[[#This Row],[31-may]]-Casos_PN_CORR[[#This Row],[30-may]]</f>
        <v>0</v>
      </c>
      <c r="CK296">
        <f>+Casos_PN_CORR[[#This Row],[1-jun]]-Casos_PN_CORR[[#This Row],[31-may]]</f>
        <v>0</v>
      </c>
      <c r="CL296">
        <f>+Casos_PN_CORR[[#This Row],[2-jun]]-Casos_PN_CORR[[#This Row],[1-jun]]</f>
        <v>0</v>
      </c>
      <c r="CM296">
        <f>+Casos_PN_CORR[[#This Row],[3-jun]]-Casos_PN_CORR[[#This Row],[2-jun]]</f>
        <v>0</v>
      </c>
      <c r="CN296">
        <f>+Casos_PN_CORR[[#This Row],[4-jun]]-Casos_PN_CORR[[#This Row],[3-jun]]</f>
        <v>0</v>
      </c>
      <c r="CO296">
        <f>+Casos_PN_CORR[[#This Row],[5-jun]]-Casos_PN_CORR[[#This Row],[4-jun]]</f>
        <v>170</v>
      </c>
      <c r="CP296">
        <f>+Casos_PN_CORR[[#This Row],[6-jun]]-Casos_PN_CORR[[#This Row],[5-jun]]</f>
        <v>0</v>
      </c>
    </row>
    <row r="297" spans="1:94">
      <c r="A297">
        <v>130102</v>
      </c>
      <c r="B297" s="2" t="s">
        <v>131</v>
      </c>
      <c r="C297" s="2" t="s">
        <v>144</v>
      </c>
      <c r="D297" s="2" t="s">
        <v>449</v>
      </c>
      <c r="E297" s="4">
        <f t="shared" si="4"/>
        <v>284</v>
      </c>
      <c r="F297">
        <f>+Casos_PN_CORR[[#This Row],[10-mar]]</f>
        <v>0</v>
      </c>
      <c r="G297">
        <f>+Casos_PN_CORR[[#This Row],[11-mar]]-Casos_PN_CORR[[#This Row],[10-mar]]</f>
        <v>0</v>
      </c>
      <c r="H297">
        <f>+Casos_PN_CORR[[#This Row],[12-mar]]-Casos_PN_CORR[[#This Row],[11-mar]]</f>
        <v>0</v>
      </c>
      <c r="I297">
        <f>+Casos_PN_CORR[[#This Row],[13-mar]]-Casos_PN_CORR[[#This Row],[12-mar]]</f>
        <v>0</v>
      </c>
      <c r="J297">
        <f>+Casos_PN_CORR[[#This Row],[14-mar]]-Casos_PN_CORR[[#This Row],[13-mar]]</f>
        <v>0</v>
      </c>
      <c r="K297">
        <f>+Casos_PN_CORR[[#This Row],[15-mar]]-Casos_PN_CORR[[#This Row],[14-mar]]</f>
        <v>0</v>
      </c>
      <c r="L297">
        <f>+Casos_PN_CORR[[#This Row],[16-mar]]-Casos_PN_CORR[[#This Row],[15-mar]]</f>
        <v>0</v>
      </c>
      <c r="M297">
        <f>+Casos_PN_CORR[[#This Row],[17-mar]]-Casos_PN_CORR[[#This Row],[16-mar]]</f>
        <v>0</v>
      </c>
      <c r="N297">
        <f>+Casos_PN_CORR[[#This Row],[18-mar]]-Casos_PN_CORR[[#This Row],[17-mar]]</f>
        <v>0</v>
      </c>
      <c r="O297">
        <f>+Casos_PN_CORR[[#This Row],[19-mar]]-Casos_PN_CORR[[#This Row],[18-mar]]</f>
        <v>0</v>
      </c>
      <c r="P297">
        <f>+Casos_PN_CORR[[#This Row],[20-mar]]-Casos_PN_CORR[[#This Row],[19-mar]]</f>
        <v>0</v>
      </c>
      <c r="Q297">
        <f>+Casos_PN_CORR[[#This Row],[21-mar]]-Casos_PN_CORR[[#This Row],[20-mar]]</f>
        <v>0</v>
      </c>
      <c r="R297">
        <f>+Casos_PN_CORR[[#This Row],[22-mar]]-Casos_PN_CORR[[#This Row],[21-mar]]</f>
        <v>0</v>
      </c>
      <c r="S297">
        <f>+Casos_PN_CORR[[#This Row],[23-mar]]-Casos_PN_CORR[[#This Row],[22-mar]]</f>
        <v>0</v>
      </c>
      <c r="T297">
        <f>+Casos_PN_CORR[[#This Row],[24-mar]]-Casos_PN_CORR[[#This Row],[23-mar]]</f>
        <v>0</v>
      </c>
      <c r="U297">
        <f>+Casos_PN_CORR[[#This Row],[25-mar]]-Casos_PN_CORR[[#This Row],[24-mar]]</f>
        <v>0</v>
      </c>
      <c r="V297">
        <f>+Casos_PN_CORR[[#This Row],[26-mar]]-Casos_PN_CORR[[#This Row],[25-mar]]</f>
        <v>0</v>
      </c>
      <c r="W297">
        <f>+Casos_PN_CORR[[#This Row],[27-mar]]-Casos_PN_CORR[[#This Row],[26-mar]]</f>
        <v>0</v>
      </c>
      <c r="X297">
        <f>+Casos_PN_CORR[[#This Row],[28-mar]]-Casos_PN_CORR[[#This Row],[27-mar]]</f>
        <v>0</v>
      </c>
      <c r="Y297">
        <f>+Casos_PN_CORR[[#This Row],[29-mar]]-Casos_PN_CORR[[#This Row],[28-mar]]</f>
        <v>0</v>
      </c>
      <c r="Z297">
        <f>+Casos_PN_CORR[[#This Row],[30-mar]]-Casos_PN_CORR[[#This Row],[29-mar]]</f>
        <v>0</v>
      </c>
      <c r="AA297">
        <f>+Casos_PN_CORR[[#This Row],[31-mar]]-Casos_PN_CORR[[#This Row],[30-mar]]</f>
        <v>0</v>
      </c>
      <c r="AB297">
        <f>+Casos_PN_CORR[[#This Row],[1-abr]]-Casos_PN_CORR[[#This Row],[31-mar]]</f>
        <v>0</v>
      </c>
      <c r="AC297">
        <f>+Casos_PN_CORR[[#This Row],[2-abr]]-Casos_PN_CORR[[#This Row],[1-abr]]</f>
        <v>0</v>
      </c>
      <c r="AD297">
        <f>+Casos_PN_CORR[[#This Row],[3-abr]]-Casos_PN_CORR[[#This Row],[2-abr]]</f>
        <v>0</v>
      </c>
      <c r="AE297">
        <f>+Casos_PN_CORR[[#This Row],[4-abr]]-Casos_PN_CORR[[#This Row],[3-abr]]</f>
        <v>0</v>
      </c>
      <c r="AF297">
        <f>+Casos_PN_CORR[[#This Row],[5-abr]]-Casos_PN_CORR[[#This Row],[4-abr]]</f>
        <v>0</v>
      </c>
      <c r="AG297">
        <f>+Casos_PN_CORR[[#This Row],[6-abr]]-Casos_PN_CORR[[#This Row],[5-abr]]</f>
        <v>0</v>
      </c>
      <c r="AH297">
        <f>+Casos_PN_CORR[[#This Row],[7-abr]]-Casos_PN_CORR[[#This Row],[6-abr]]</f>
        <v>0</v>
      </c>
      <c r="AI297">
        <f>+Casos_PN_CORR[[#This Row],[8-abr]]-Casos_PN_CORR[[#This Row],[7-abr]]</f>
        <v>0</v>
      </c>
      <c r="AJ297">
        <f>+Casos_PN_CORR[[#This Row],[9-abr]]-Casos_PN_CORR[[#This Row],[8-abr]]</f>
        <v>0</v>
      </c>
      <c r="AK297">
        <f>+Casos_PN_CORR[[#This Row],[10-abr]]-Casos_PN_CORR[[#This Row],[9-abr]]</f>
        <v>0</v>
      </c>
      <c r="AL297">
        <f>+Casos_PN_CORR[[#This Row],[11-abr]]-Casos_PN_CORR[[#This Row],[10-abr]]</f>
        <v>0</v>
      </c>
      <c r="AM297">
        <f>+Casos_PN_CORR[[#This Row],[12-abr]]-Casos_PN_CORR[[#This Row],[11-abr]]</f>
        <v>0</v>
      </c>
      <c r="AN297">
        <f>+Casos_PN_CORR[[#This Row],[13-abr]]-Casos_PN_CORR[[#This Row],[12-abr]]</f>
        <v>0</v>
      </c>
      <c r="AO297">
        <f>+Casos_PN_CORR[[#This Row],[14-abr]]-Casos_PN_CORR[[#This Row],[13-abr]]</f>
        <v>0</v>
      </c>
      <c r="AP297">
        <f>+Casos_PN_CORR[[#This Row],[15-abr]]-Casos_PN_CORR[[#This Row],[14-abr]]</f>
        <v>0</v>
      </c>
      <c r="AQ297">
        <f>+Casos_PN_CORR[[#This Row],[16-abr]]-Casos_PN_CORR[[#This Row],[15-abr]]</f>
        <v>0</v>
      </c>
      <c r="AR297">
        <f>+Casos_PN_CORR[[#This Row],[17-abr]]-Casos_PN_CORR[[#This Row],[16-abr]]</f>
        <v>0</v>
      </c>
      <c r="AS297">
        <f>+Casos_PN_CORR[[#This Row],[18-abr]]-Casos_PN_CORR[[#This Row],[17-abr]]</f>
        <v>0</v>
      </c>
      <c r="AT297">
        <f>+Casos_PN_CORR[[#This Row],[19-abr]]-Casos_PN_CORR[[#This Row],[18-abr]]</f>
        <v>0</v>
      </c>
      <c r="AU297">
        <f>+Casos_PN_CORR[[#This Row],[20-abr]]-Casos_PN_CORR[[#This Row],[19-abr]]</f>
        <v>0</v>
      </c>
      <c r="AV297">
        <f>+Casos_PN_CORR[[#This Row],[21-abr]]-Casos_PN_CORR[[#This Row],[20-abr]]</f>
        <v>0</v>
      </c>
      <c r="AW297">
        <f>+Casos_PN_CORR[[#This Row],[22-abr]]-Casos_PN_CORR[[#This Row],[21-abr]]</f>
        <v>0</v>
      </c>
      <c r="AX297">
        <f>+Casos_PN_CORR[[#This Row],[23-abr]]-Casos_PN_CORR[[#This Row],[22-abr]]</f>
        <v>0</v>
      </c>
      <c r="AY297">
        <f>+Casos_PN_CORR[[#This Row],[24-abr]]-Casos_PN_CORR[[#This Row],[23-abr]]</f>
        <v>0</v>
      </c>
      <c r="AZ297">
        <f>+Casos_PN_CORR[[#This Row],[25-abr]]-Casos_PN_CORR[[#This Row],[24-abr]]</f>
        <v>0</v>
      </c>
      <c r="BA297">
        <f>+Casos_PN_CORR[[#This Row],[26-abr]]-Casos_PN_CORR[[#This Row],[25-abr]]</f>
        <v>0</v>
      </c>
      <c r="BB297">
        <f>+Casos_PN_CORR[[#This Row],[27-abr]]-Casos_PN_CORR[[#This Row],[26-abr]]</f>
        <v>0</v>
      </c>
      <c r="BC297">
        <f>+Casos_PN_CORR[[#This Row],[28-abr]]-Casos_PN_CORR[[#This Row],[27-abr]]</f>
        <v>0</v>
      </c>
      <c r="BD297">
        <f>+Casos_PN_CORR[[#This Row],[29-abr]]-Casos_PN_CORR[[#This Row],[28-abr]]</f>
        <v>0</v>
      </c>
      <c r="BE297">
        <f>+Casos_PN_CORR[[#This Row],[30-abr]]-Casos_PN_CORR[[#This Row],[29-abr]]</f>
        <v>0</v>
      </c>
      <c r="BF297">
        <f>+Casos_PN_CORR[[#This Row],[1-may]]-Casos_PN_CORR[[#This Row],[30-abr]]</f>
        <v>0</v>
      </c>
      <c r="BG297">
        <f>+Casos_PN_CORR[[#This Row],[2-may]]-Casos_PN_CORR[[#This Row],[1-may]]</f>
        <v>0</v>
      </c>
      <c r="BH297">
        <f>+Casos_PN_CORR[[#This Row],[3-may]]-Casos_PN_CORR[[#This Row],[2-may]]</f>
        <v>0</v>
      </c>
      <c r="BI297">
        <f>+Casos_PN_CORR[[#This Row],[4-may]]-Casos_PN_CORR[[#This Row],[3-may]]</f>
        <v>0</v>
      </c>
      <c r="BJ297">
        <f>+Casos_PN_CORR[[#This Row],[5-may]]-Casos_PN_CORR[[#This Row],[4-may]]</f>
        <v>0</v>
      </c>
      <c r="BK297">
        <f>+Casos_PN_CORR[[#This Row],[6-may]]-Casos_PN_CORR[[#This Row],[5-may]]</f>
        <v>0</v>
      </c>
      <c r="BL297">
        <f>+Casos_PN_CORR[[#This Row],[7-may]]-Casos_PN_CORR[[#This Row],[6-may]]</f>
        <v>0</v>
      </c>
      <c r="BM297">
        <f>+Casos_PN_CORR[[#This Row],[8-may]]-Casos_PN_CORR[[#This Row],[7-may]]</f>
        <v>0</v>
      </c>
      <c r="BN297">
        <f>+Casos_PN_CORR[[#This Row],[9-may]]-Casos_PN_CORR[[#This Row],[8-may]]</f>
        <v>0</v>
      </c>
      <c r="BO297">
        <f>+Casos_PN_CORR[[#This Row],[10-may]]-Casos_PN_CORR[[#This Row],[9-may]]</f>
        <v>0</v>
      </c>
      <c r="BP297">
        <f>+Casos_PN_CORR[[#This Row],[11-may]]-Casos_PN_CORR[[#This Row],[10-may]]</f>
        <v>0</v>
      </c>
      <c r="BQ297">
        <f>+Casos_PN_CORR[[#This Row],[12-may]]-Casos_PN_CORR[[#This Row],[11-may]]</f>
        <v>0</v>
      </c>
      <c r="BR297">
        <f>+Casos_PN_CORR[[#This Row],[13-may]]-Casos_PN_CORR[[#This Row],[12-may]]</f>
        <v>0</v>
      </c>
      <c r="BS297">
        <f>+Casos_PN_CORR[[#This Row],[14-may]]-Casos_PN_CORR[[#This Row],[13-may]]</f>
        <v>0</v>
      </c>
      <c r="BT297">
        <f>+Casos_PN_CORR[[#This Row],[15-may]]-Casos_PN_CORR[[#This Row],[14-may]]</f>
        <v>0</v>
      </c>
      <c r="BU297">
        <f>+Casos_PN_CORR[[#This Row],[16-may]]-Casos_PN_CORR[[#This Row],[15-may]]</f>
        <v>0</v>
      </c>
      <c r="BV297">
        <f>+Casos_PN_CORR[[#This Row],[17-may]]-Casos_PN_CORR[[#This Row],[16-may]]</f>
        <v>0</v>
      </c>
      <c r="BW297">
        <f>+Casos_PN_CORR[[#This Row],[18-may]]-Casos_PN_CORR[[#This Row],[17-may]]</f>
        <v>0</v>
      </c>
      <c r="BX297">
        <f>+Casos_PN_CORR[[#This Row],[19-may]]-Casos_PN_CORR[[#This Row],[18-may]]</f>
        <v>0</v>
      </c>
      <c r="BY297">
        <f>+Casos_PN_CORR[[#This Row],[20-may]]-Casos_PN_CORR[[#This Row],[19-may]]</f>
        <v>0</v>
      </c>
      <c r="BZ297">
        <f>+Casos_PN_CORR[[#This Row],[21-may]]-Casos_PN_CORR[[#This Row],[20-may]]</f>
        <v>0</v>
      </c>
      <c r="CA297">
        <f>+Casos_PN_CORR[[#This Row],[22-may]]-Casos_PN_CORR[[#This Row],[21-may]]</f>
        <v>0</v>
      </c>
      <c r="CB297">
        <f>+Casos_PN_CORR[[#This Row],[23-may]]-Casos_PN_CORR[[#This Row],[22-may]]</f>
        <v>0</v>
      </c>
      <c r="CC297">
        <f>+Casos_PN_CORR[[#This Row],[24-may]]-Casos_PN_CORR[[#This Row],[23-may]]</f>
        <v>0</v>
      </c>
      <c r="CD297">
        <f>+Casos_PN_CORR[[#This Row],[25-may]]-Casos_PN_CORR[[#This Row],[24-may]]</f>
        <v>0</v>
      </c>
      <c r="CE297">
        <f>+Casos_PN_CORR[[#This Row],[26-may]]-Casos_PN_CORR[[#This Row],[25-may]]</f>
        <v>0</v>
      </c>
      <c r="CF297">
        <f>+Casos_PN_CORR[[#This Row],[27-may]]-Casos_PN_CORR[[#This Row],[26-may]]</f>
        <v>0</v>
      </c>
      <c r="CG297">
        <f>+Casos_PN_CORR[[#This Row],[28-may]]-Casos_PN_CORR[[#This Row],[27-may]]</f>
        <v>0</v>
      </c>
      <c r="CH297">
        <f>+Casos_PN_CORR[[#This Row],[29-may]]-Casos_PN_CORR[[#This Row],[28-may]]</f>
        <v>0</v>
      </c>
      <c r="CI297">
        <f>+Casos_PN_CORR[[#This Row],[30-may]]-Casos_PN_CORR[[#This Row],[29-may]]</f>
        <v>0</v>
      </c>
      <c r="CJ297">
        <f>+Casos_PN_CORR[[#This Row],[31-may]]-Casos_PN_CORR[[#This Row],[30-may]]</f>
        <v>0</v>
      </c>
      <c r="CK297">
        <f>+Casos_PN_CORR[[#This Row],[1-jun]]-Casos_PN_CORR[[#This Row],[31-may]]</f>
        <v>0</v>
      </c>
      <c r="CL297">
        <f>+Casos_PN_CORR[[#This Row],[2-jun]]-Casos_PN_CORR[[#This Row],[1-jun]]</f>
        <v>0</v>
      </c>
      <c r="CM297">
        <f>+Casos_PN_CORR[[#This Row],[3-jun]]-Casos_PN_CORR[[#This Row],[2-jun]]</f>
        <v>0</v>
      </c>
      <c r="CN297">
        <f>+Casos_PN_CORR[[#This Row],[4-jun]]-Casos_PN_CORR[[#This Row],[3-jun]]</f>
        <v>0</v>
      </c>
      <c r="CO297">
        <f>+Casos_PN_CORR[[#This Row],[5-jun]]-Casos_PN_CORR[[#This Row],[4-jun]]</f>
        <v>284</v>
      </c>
      <c r="CP297">
        <f>+Casos_PN_CORR[[#This Row],[6-jun]]-Casos_PN_CORR[[#This Row],[5-jun]]</f>
        <v>0</v>
      </c>
    </row>
    <row r="298" spans="1:94">
      <c r="A298">
        <v>20206</v>
      </c>
      <c r="B298" s="2" t="s">
        <v>110</v>
      </c>
      <c r="C298" s="2" t="s">
        <v>137</v>
      </c>
      <c r="D298" s="2" t="s">
        <v>450</v>
      </c>
      <c r="E298" s="4">
        <f t="shared" si="4"/>
        <v>399</v>
      </c>
      <c r="F298">
        <f>+Casos_PN_CORR[[#This Row],[10-mar]]</f>
        <v>0</v>
      </c>
      <c r="G298">
        <f>+Casos_PN_CORR[[#This Row],[11-mar]]-Casos_PN_CORR[[#This Row],[10-mar]]</f>
        <v>0</v>
      </c>
      <c r="H298">
        <f>+Casos_PN_CORR[[#This Row],[12-mar]]-Casos_PN_CORR[[#This Row],[11-mar]]</f>
        <v>0</v>
      </c>
      <c r="I298">
        <f>+Casos_PN_CORR[[#This Row],[13-mar]]-Casos_PN_CORR[[#This Row],[12-mar]]</f>
        <v>0</v>
      </c>
      <c r="J298">
        <f>+Casos_PN_CORR[[#This Row],[14-mar]]-Casos_PN_CORR[[#This Row],[13-mar]]</f>
        <v>0</v>
      </c>
      <c r="K298">
        <f>+Casos_PN_CORR[[#This Row],[15-mar]]-Casos_PN_CORR[[#This Row],[14-mar]]</f>
        <v>0</v>
      </c>
      <c r="L298">
        <f>+Casos_PN_CORR[[#This Row],[16-mar]]-Casos_PN_CORR[[#This Row],[15-mar]]</f>
        <v>0</v>
      </c>
      <c r="M298">
        <f>+Casos_PN_CORR[[#This Row],[17-mar]]-Casos_PN_CORR[[#This Row],[16-mar]]</f>
        <v>0</v>
      </c>
      <c r="N298">
        <f>+Casos_PN_CORR[[#This Row],[18-mar]]-Casos_PN_CORR[[#This Row],[17-mar]]</f>
        <v>0</v>
      </c>
      <c r="O298">
        <f>+Casos_PN_CORR[[#This Row],[19-mar]]-Casos_PN_CORR[[#This Row],[18-mar]]</f>
        <v>0</v>
      </c>
      <c r="P298">
        <f>+Casos_PN_CORR[[#This Row],[20-mar]]-Casos_PN_CORR[[#This Row],[19-mar]]</f>
        <v>0</v>
      </c>
      <c r="Q298">
        <f>+Casos_PN_CORR[[#This Row],[21-mar]]-Casos_PN_CORR[[#This Row],[20-mar]]</f>
        <v>0</v>
      </c>
      <c r="R298">
        <f>+Casos_PN_CORR[[#This Row],[22-mar]]-Casos_PN_CORR[[#This Row],[21-mar]]</f>
        <v>0</v>
      </c>
      <c r="S298">
        <f>+Casos_PN_CORR[[#This Row],[23-mar]]-Casos_PN_CORR[[#This Row],[22-mar]]</f>
        <v>0</v>
      </c>
      <c r="T298">
        <f>+Casos_PN_CORR[[#This Row],[24-mar]]-Casos_PN_CORR[[#This Row],[23-mar]]</f>
        <v>0</v>
      </c>
      <c r="U298">
        <f>+Casos_PN_CORR[[#This Row],[25-mar]]-Casos_PN_CORR[[#This Row],[24-mar]]</f>
        <v>0</v>
      </c>
      <c r="V298">
        <f>+Casos_PN_CORR[[#This Row],[26-mar]]-Casos_PN_CORR[[#This Row],[25-mar]]</f>
        <v>0</v>
      </c>
      <c r="W298">
        <f>+Casos_PN_CORR[[#This Row],[27-mar]]-Casos_PN_CORR[[#This Row],[26-mar]]</f>
        <v>0</v>
      </c>
      <c r="X298">
        <f>+Casos_PN_CORR[[#This Row],[28-mar]]-Casos_PN_CORR[[#This Row],[27-mar]]</f>
        <v>0</v>
      </c>
      <c r="Y298">
        <f>+Casos_PN_CORR[[#This Row],[29-mar]]-Casos_PN_CORR[[#This Row],[28-mar]]</f>
        <v>0</v>
      </c>
      <c r="Z298">
        <f>+Casos_PN_CORR[[#This Row],[30-mar]]-Casos_PN_CORR[[#This Row],[29-mar]]</f>
        <v>0</v>
      </c>
      <c r="AA298">
        <f>+Casos_PN_CORR[[#This Row],[31-mar]]-Casos_PN_CORR[[#This Row],[30-mar]]</f>
        <v>0</v>
      </c>
      <c r="AB298">
        <f>+Casos_PN_CORR[[#This Row],[1-abr]]-Casos_PN_CORR[[#This Row],[31-mar]]</f>
        <v>0</v>
      </c>
      <c r="AC298">
        <f>+Casos_PN_CORR[[#This Row],[2-abr]]-Casos_PN_CORR[[#This Row],[1-abr]]</f>
        <v>0</v>
      </c>
      <c r="AD298">
        <f>+Casos_PN_CORR[[#This Row],[3-abr]]-Casos_PN_CORR[[#This Row],[2-abr]]</f>
        <v>0</v>
      </c>
      <c r="AE298">
        <f>+Casos_PN_CORR[[#This Row],[4-abr]]-Casos_PN_CORR[[#This Row],[3-abr]]</f>
        <v>0</v>
      </c>
      <c r="AF298">
        <f>+Casos_PN_CORR[[#This Row],[5-abr]]-Casos_PN_CORR[[#This Row],[4-abr]]</f>
        <v>0</v>
      </c>
      <c r="AG298">
        <f>+Casos_PN_CORR[[#This Row],[6-abr]]-Casos_PN_CORR[[#This Row],[5-abr]]</f>
        <v>0</v>
      </c>
      <c r="AH298">
        <f>+Casos_PN_CORR[[#This Row],[7-abr]]-Casos_PN_CORR[[#This Row],[6-abr]]</f>
        <v>0</v>
      </c>
      <c r="AI298">
        <f>+Casos_PN_CORR[[#This Row],[8-abr]]-Casos_PN_CORR[[#This Row],[7-abr]]</f>
        <v>0</v>
      </c>
      <c r="AJ298">
        <f>+Casos_PN_CORR[[#This Row],[9-abr]]-Casos_PN_CORR[[#This Row],[8-abr]]</f>
        <v>0</v>
      </c>
      <c r="AK298">
        <f>+Casos_PN_CORR[[#This Row],[10-abr]]-Casos_PN_CORR[[#This Row],[9-abr]]</f>
        <v>0</v>
      </c>
      <c r="AL298">
        <f>+Casos_PN_CORR[[#This Row],[11-abr]]-Casos_PN_CORR[[#This Row],[10-abr]]</f>
        <v>0</v>
      </c>
      <c r="AM298">
        <f>+Casos_PN_CORR[[#This Row],[12-abr]]-Casos_PN_CORR[[#This Row],[11-abr]]</f>
        <v>0</v>
      </c>
      <c r="AN298">
        <f>+Casos_PN_CORR[[#This Row],[13-abr]]-Casos_PN_CORR[[#This Row],[12-abr]]</f>
        <v>0</v>
      </c>
      <c r="AO298">
        <f>+Casos_PN_CORR[[#This Row],[14-abr]]-Casos_PN_CORR[[#This Row],[13-abr]]</f>
        <v>0</v>
      </c>
      <c r="AP298">
        <f>+Casos_PN_CORR[[#This Row],[15-abr]]-Casos_PN_CORR[[#This Row],[14-abr]]</f>
        <v>0</v>
      </c>
      <c r="AQ298">
        <f>+Casos_PN_CORR[[#This Row],[16-abr]]-Casos_PN_CORR[[#This Row],[15-abr]]</f>
        <v>0</v>
      </c>
      <c r="AR298">
        <f>+Casos_PN_CORR[[#This Row],[17-abr]]-Casos_PN_CORR[[#This Row],[16-abr]]</f>
        <v>0</v>
      </c>
      <c r="AS298">
        <f>+Casos_PN_CORR[[#This Row],[18-abr]]-Casos_PN_CORR[[#This Row],[17-abr]]</f>
        <v>0</v>
      </c>
      <c r="AT298">
        <f>+Casos_PN_CORR[[#This Row],[19-abr]]-Casos_PN_CORR[[#This Row],[18-abr]]</f>
        <v>0</v>
      </c>
      <c r="AU298">
        <f>+Casos_PN_CORR[[#This Row],[20-abr]]-Casos_PN_CORR[[#This Row],[19-abr]]</f>
        <v>0</v>
      </c>
      <c r="AV298">
        <f>+Casos_PN_CORR[[#This Row],[21-abr]]-Casos_PN_CORR[[#This Row],[20-abr]]</f>
        <v>0</v>
      </c>
      <c r="AW298">
        <f>+Casos_PN_CORR[[#This Row],[22-abr]]-Casos_PN_CORR[[#This Row],[21-abr]]</f>
        <v>0</v>
      </c>
      <c r="AX298">
        <f>+Casos_PN_CORR[[#This Row],[23-abr]]-Casos_PN_CORR[[#This Row],[22-abr]]</f>
        <v>0</v>
      </c>
      <c r="AY298">
        <f>+Casos_PN_CORR[[#This Row],[24-abr]]-Casos_PN_CORR[[#This Row],[23-abr]]</f>
        <v>0</v>
      </c>
      <c r="AZ298">
        <f>+Casos_PN_CORR[[#This Row],[25-abr]]-Casos_PN_CORR[[#This Row],[24-abr]]</f>
        <v>0</v>
      </c>
      <c r="BA298">
        <f>+Casos_PN_CORR[[#This Row],[26-abr]]-Casos_PN_CORR[[#This Row],[25-abr]]</f>
        <v>0</v>
      </c>
      <c r="BB298">
        <f>+Casos_PN_CORR[[#This Row],[27-abr]]-Casos_PN_CORR[[#This Row],[26-abr]]</f>
        <v>0</v>
      </c>
      <c r="BC298">
        <f>+Casos_PN_CORR[[#This Row],[28-abr]]-Casos_PN_CORR[[#This Row],[27-abr]]</f>
        <v>0</v>
      </c>
      <c r="BD298">
        <f>+Casos_PN_CORR[[#This Row],[29-abr]]-Casos_PN_CORR[[#This Row],[28-abr]]</f>
        <v>0</v>
      </c>
      <c r="BE298">
        <f>+Casos_PN_CORR[[#This Row],[30-abr]]-Casos_PN_CORR[[#This Row],[29-abr]]</f>
        <v>0</v>
      </c>
      <c r="BF298">
        <f>+Casos_PN_CORR[[#This Row],[1-may]]-Casos_PN_CORR[[#This Row],[30-abr]]</f>
        <v>0</v>
      </c>
      <c r="BG298">
        <f>+Casos_PN_CORR[[#This Row],[2-may]]-Casos_PN_CORR[[#This Row],[1-may]]</f>
        <v>0</v>
      </c>
      <c r="BH298">
        <f>+Casos_PN_CORR[[#This Row],[3-may]]-Casos_PN_CORR[[#This Row],[2-may]]</f>
        <v>0</v>
      </c>
      <c r="BI298">
        <f>+Casos_PN_CORR[[#This Row],[4-may]]-Casos_PN_CORR[[#This Row],[3-may]]</f>
        <v>0</v>
      </c>
      <c r="BJ298">
        <f>+Casos_PN_CORR[[#This Row],[5-may]]-Casos_PN_CORR[[#This Row],[4-may]]</f>
        <v>0</v>
      </c>
      <c r="BK298">
        <f>+Casos_PN_CORR[[#This Row],[6-may]]-Casos_PN_CORR[[#This Row],[5-may]]</f>
        <v>0</v>
      </c>
      <c r="BL298">
        <f>+Casos_PN_CORR[[#This Row],[7-may]]-Casos_PN_CORR[[#This Row],[6-may]]</f>
        <v>0</v>
      </c>
      <c r="BM298">
        <f>+Casos_PN_CORR[[#This Row],[8-may]]-Casos_PN_CORR[[#This Row],[7-may]]</f>
        <v>0</v>
      </c>
      <c r="BN298">
        <f>+Casos_PN_CORR[[#This Row],[9-may]]-Casos_PN_CORR[[#This Row],[8-may]]</f>
        <v>0</v>
      </c>
      <c r="BO298">
        <f>+Casos_PN_CORR[[#This Row],[10-may]]-Casos_PN_CORR[[#This Row],[9-may]]</f>
        <v>0</v>
      </c>
      <c r="BP298">
        <f>+Casos_PN_CORR[[#This Row],[11-may]]-Casos_PN_CORR[[#This Row],[10-may]]</f>
        <v>0</v>
      </c>
      <c r="BQ298">
        <f>+Casos_PN_CORR[[#This Row],[12-may]]-Casos_PN_CORR[[#This Row],[11-may]]</f>
        <v>0</v>
      </c>
      <c r="BR298">
        <f>+Casos_PN_CORR[[#This Row],[13-may]]-Casos_PN_CORR[[#This Row],[12-may]]</f>
        <v>0</v>
      </c>
      <c r="BS298">
        <f>+Casos_PN_CORR[[#This Row],[14-may]]-Casos_PN_CORR[[#This Row],[13-may]]</f>
        <v>0</v>
      </c>
      <c r="BT298">
        <f>+Casos_PN_CORR[[#This Row],[15-may]]-Casos_PN_CORR[[#This Row],[14-may]]</f>
        <v>0</v>
      </c>
      <c r="BU298">
        <f>+Casos_PN_CORR[[#This Row],[16-may]]-Casos_PN_CORR[[#This Row],[15-may]]</f>
        <v>0</v>
      </c>
      <c r="BV298">
        <f>+Casos_PN_CORR[[#This Row],[17-may]]-Casos_PN_CORR[[#This Row],[16-may]]</f>
        <v>0</v>
      </c>
      <c r="BW298">
        <f>+Casos_PN_CORR[[#This Row],[18-may]]-Casos_PN_CORR[[#This Row],[17-may]]</f>
        <v>0</v>
      </c>
      <c r="BX298">
        <f>+Casos_PN_CORR[[#This Row],[19-may]]-Casos_PN_CORR[[#This Row],[18-may]]</f>
        <v>0</v>
      </c>
      <c r="BY298">
        <f>+Casos_PN_CORR[[#This Row],[20-may]]-Casos_PN_CORR[[#This Row],[19-may]]</f>
        <v>0</v>
      </c>
      <c r="BZ298">
        <f>+Casos_PN_CORR[[#This Row],[21-may]]-Casos_PN_CORR[[#This Row],[20-may]]</f>
        <v>0</v>
      </c>
      <c r="CA298">
        <f>+Casos_PN_CORR[[#This Row],[22-may]]-Casos_PN_CORR[[#This Row],[21-may]]</f>
        <v>0</v>
      </c>
      <c r="CB298">
        <f>+Casos_PN_CORR[[#This Row],[23-may]]-Casos_PN_CORR[[#This Row],[22-may]]</f>
        <v>0</v>
      </c>
      <c r="CC298">
        <f>+Casos_PN_CORR[[#This Row],[24-may]]-Casos_PN_CORR[[#This Row],[23-may]]</f>
        <v>0</v>
      </c>
      <c r="CD298">
        <f>+Casos_PN_CORR[[#This Row],[25-may]]-Casos_PN_CORR[[#This Row],[24-may]]</f>
        <v>0</v>
      </c>
      <c r="CE298">
        <f>+Casos_PN_CORR[[#This Row],[26-may]]-Casos_PN_CORR[[#This Row],[25-may]]</f>
        <v>0</v>
      </c>
      <c r="CF298">
        <f>+Casos_PN_CORR[[#This Row],[27-may]]-Casos_PN_CORR[[#This Row],[26-may]]</f>
        <v>0</v>
      </c>
      <c r="CG298">
        <f>+Casos_PN_CORR[[#This Row],[28-may]]-Casos_PN_CORR[[#This Row],[27-may]]</f>
        <v>0</v>
      </c>
      <c r="CH298">
        <f>+Casos_PN_CORR[[#This Row],[29-may]]-Casos_PN_CORR[[#This Row],[28-may]]</f>
        <v>0</v>
      </c>
      <c r="CI298">
        <f>+Casos_PN_CORR[[#This Row],[30-may]]-Casos_PN_CORR[[#This Row],[29-may]]</f>
        <v>0</v>
      </c>
      <c r="CJ298">
        <f>+Casos_PN_CORR[[#This Row],[31-may]]-Casos_PN_CORR[[#This Row],[30-may]]</f>
        <v>0</v>
      </c>
      <c r="CK298">
        <f>+Casos_PN_CORR[[#This Row],[1-jun]]-Casos_PN_CORR[[#This Row],[31-may]]</f>
        <v>0</v>
      </c>
      <c r="CL298">
        <f>+Casos_PN_CORR[[#This Row],[2-jun]]-Casos_PN_CORR[[#This Row],[1-jun]]</f>
        <v>0</v>
      </c>
      <c r="CM298">
        <f>+Casos_PN_CORR[[#This Row],[3-jun]]-Casos_PN_CORR[[#This Row],[2-jun]]</f>
        <v>0</v>
      </c>
      <c r="CN298">
        <f>+Casos_PN_CORR[[#This Row],[4-jun]]-Casos_PN_CORR[[#This Row],[3-jun]]</f>
        <v>0</v>
      </c>
      <c r="CO298">
        <f>+Casos_PN_CORR[[#This Row],[5-jun]]-Casos_PN_CORR[[#This Row],[4-jun]]</f>
        <v>399</v>
      </c>
      <c r="CP298">
        <f>+Casos_PN_CORR[[#This Row],[6-jun]]-Casos_PN_CORR[[#This Row],[5-jun]]</f>
        <v>0</v>
      </c>
    </row>
    <row r="299" spans="1:94">
      <c r="A299">
        <v>80812</v>
      </c>
      <c r="B299" s="2" t="s">
        <v>97</v>
      </c>
      <c r="C299" s="2" t="s">
        <v>97</v>
      </c>
      <c r="D299" s="2" t="s">
        <v>450</v>
      </c>
      <c r="E299" s="4">
        <f t="shared" si="4"/>
        <v>0</v>
      </c>
      <c r="F299">
        <f>+Casos_PN_CORR[[#This Row],[10-mar]]</f>
        <v>0</v>
      </c>
      <c r="G299">
        <f>+Casos_PN_CORR[[#This Row],[11-mar]]-Casos_PN_CORR[[#This Row],[10-mar]]</f>
        <v>0</v>
      </c>
      <c r="H299">
        <f>+Casos_PN_CORR[[#This Row],[12-mar]]-Casos_PN_CORR[[#This Row],[11-mar]]</f>
        <v>0</v>
      </c>
      <c r="I299">
        <f>+Casos_PN_CORR[[#This Row],[13-mar]]-Casos_PN_CORR[[#This Row],[12-mar]]</f>
        <v>0</v>
      </c>
      <c r="J299">
        <f>+Casos_PN_CORR[[#This Row],[14-mar]]-Casos_PN_CORR[[#This Row],[13-mar]]</f>
        <v>0</v>
      </c>
      <c r="K299">
        <f>+Casos_PN_CORR[[#This Row],[15-mar]]-Casos_PN_CORR[[#This Row],[14-mar]]</f>
        <v>0</v>
      </c>
      <c r="L299">
        <f>+Casos_PN_CORR[[#This Row],[16-mar]]-Casos_PN_CORR[[#This Row],[15-mar]]</f>
        <v>0</v>
      </c>
      <c r="M299">
        <f>+Casos_PN_CORR[[#This Row],[17-mar]]-Casos_PN_CORR[[#This Row],[16-mar]]</f>
        <v>0</v>
      </c>
      <c r="N299">
        <f>+Casos_PN_CORR[[#This Row],[18-mar]]-Casos_PN_CORR[[#This Row],[17-mar]]</f>
        <v>0</v>
      </c>
      <c r="O299">
        <f>+Casos_PN_CORR[[#This Row],[19-mar]]-Casos_PN_CORR[[#This Row],[18-mar]]</f>
        <v>0</v>
      </c>
      <c r="P299">
        <f>+Casos_PN_CORR[[#This Row],[20-mar]]-Casos_PN_CORR[[#This Row],[19-mar]]</f>
        <v>0</v>
      </c>
      <c r="Q299">
        <f>+Casos_PN_CORR[[#This Row],[21-mar]]-Casos_PN_CORR[[#This Row],[20-mar]]</f>
        <v>0</v>
      </c>
      <c r="R299">
        <f>+Casos_PN_CORR[[#This Row],[22-mar]]-Casos_PN_CORR[[#This Row],[21-mar]]</f>
        <v>0</v>
      </c>
      <c r="S299">
        <f>+Casos_PN_CORR[[#This Row],[23-mar]]-Casos_PN_CORR[[#This Row],[22-mar]]</f>
        <v>0</v>
      </c>
      <c r="T299">
        <f>+Casos_PN_CORR[[#This Row],[24-mar]]-Casos_PN_CORR[[#This Row],[23-mar]]</f>
        <v>0</v>
      </c>
      <c r="U299">
        <f>+Casos_PN_CORR[[#This Row],[25-mar]]-Casos_PN_CORR[[#This Row],[24-mar]]</f>
        <v>0</v>
      </c>
      <c r="V299">
        <f>+Casos_PN_CORR[[#This Row],[26-mar]]-Casos_PN_CORR[[#This Row],[25-mar]]</f>
        <v>0</v>
      </c>
      <c r="W299">
        <f>+Casos_PN_CORR[[#This Row],[27-mar]]-Casos_PN_CORR[[#This Row],[26-mar]]</f>
        <v>0</v>
      </c>
      <c r="X299">
        <f>+Casos_PN_CORR[[#This Row],[28-mar]]-Casos_PN_CORR[[#This Row],[27-mar]]</f>
        <v>0</v>
      </c>
      <c r="Y299">
        <f>+Casos_PN_CORR[[#This Row],[29-mar]]-Casos_PN_CORR[[#This Row],[28-mar]]</f>
        <v>0</v>
      </c>
      <c r="Z299">
        <f>+Casos_PN_CORR[[#This Row],[30-mar]]-Casos_PN_CORR[[#This Row],[29-mar]]</f>
        <v>0</v>
      </c>
      <c r="AA299">
        <f>+Casos_PN_CORR[[#This Row],[31-mar]]-Casos_PN_CORR[[#This Row],[30-mar]]</f>
        <v>0</v>
      </c>
      <c r="AB299">
        <f>+Casos_PN_CORR[[#This Row],[1-abr]]-Casos_PN_CORR[[#This Row],[31-mar]]</f>
        <v>0</v>
      </c>
      <c r="AC299">
        <f>+Casos_PN_CORR[[#This Row],[2-abr]]-Casos_PN_CORR[[#This Row],[1-abr]]</f>
        <v>0</v>
      </c>
      <c r="AD299">
        <f>+Casos_PN_CORR[[#This Row],[3-abr]]-Casos_PN_CORR[[#This Row],[2-abr]]</f>
        <v>0</v>
      </c>
      <c r="AE299">
        <f>+Casos_PN_CORR[[#This Row],[4-abr]]-Casos_PN_CORR[[#This Row],[3-abr]]</f>
        <v>0</v>
      </c>
      <c r="AF299">
        <f>+Casos_PN_CORR[[#This Row],[5-abr]]-Casos_PN_CORR[[#This Row],[4-abr]]</f>
        <v>0</v>
      </c>
      <c r="AG299">
        <f>+Casos_PN_CORR[[#This Row],[6-abr]]-Casos_PN_CORR[[#This Row],[5-abr]]</f>
        <v>0</v>
      </c>
      <c r="AH299">
        <f>+Casos_PN_CORR[[#This Row],[7-abr]]-Casos_PN_CORR[[#This Row],[6-abr]]</f>
        <v>0</v>
      </c>
      <c r="AI299">
        <f>+Casos_PN_CORR[[#This Row],[8-abr]]-Casos_PN_CORR[[#This Row],[7-abr]]</f>
        <v>0</v>
      </c>
      <c r="AJ299">
        <f>+Casos_PN_CORR[[#This Row],[9-abr]]-Casos_PN_CORR[[#This Row],[8-abr]]</f>
        <v>0</v>
      </c>
      <c r="AK299">
        <f>+Casos_PN_CORR[[#This Row],[10-abr]]-Casos_PN_CORR[[#This Row],[9-abr]]</f>
        <v>0</v>
      </c>
      <c r="AL299">
        <f>+Casos_PN_CORR[[#This Row],[11-abr]]-Casos_PN_CORR[[#This Row],[10-abr]]</f>
        <v>0</v>
      </c>
      <c r="AM299">
        <f>+Casos_PN_CORR[[#This Row],[12-abr]]-Casos_PN_CORR[[#This Row],[11-abr]]</f>
        <v>0</v>
      </c>
      <c r="AN299">
        <f>+Casos_PN_CORR[[#This Row],[13-abr]]-Casos_PN_CORR[[#This Row],[12-abr]]</f>
        <v>0</v>
      </c>
      <c r="AO299">
        <f>+Casos_PN_CORR[[#This Row],[14-abr]]-Casos_PN_CORR[[#This Row],[13-abr]]</f>
        <v>0</v>
      </c>
      <c r="AP299">
        <f>+Casos_PN_CORR[[#This Row],[15-abr]]-Casos_PN_CORR[[#This Row],[14-abr]]</f>
        <v>0</v>
      </c>
      <c r="AQ299">
        <f>+Casos_PN_CORR[[#This Row],[16-abr]]-Casos_PN_CORR[[#This Row],[15-abr]]</f>
        <v>0</v>
      </c>
      <c r="AR299">
        <f>+Casos_PN_CORR[[#This Row],[17-abr]]-Casos_PN_CORR[[#This Row],[16-abr]]</f>
        <v>0</v>
      </c>
      <c r="AS299">
        <f>+Casos_PN_CORR[[#This Row],[18-abr]]-Casos_PN_CORR[[#This Row],[17-abr]]</f>
        <v>0</v>
      </c>
      <c r="AT299">
        <f>+Casos_PN_CORR[[#This Row],[19-abr]]-Casos_PN_CORR[[#This Row],[18-abr]]</f>
        <v>0</v>
      </c>
      <c r="AU299">
        <f>+Casos_PN_CORR[[#This Row],[20-abr]]-Casos_PN_CORR[[#This Row],[19-abr]]</f>
        <v>0</v>
      </c>
      <c r="AV299">
        <f>+Casos_PN_CORR[[#This Row],[21-abr]]-Casos_PN_CORR[[#This Row],[20-abr]]</f>
        <v>0</v>
      </c>
      <c r="AW299">
        <f>+Casos_PN_CORR[[#This Row],[22-abr]]-Casos_PN_CORR[[#This Row],[21-abr]]</f>
        <v>0</v>
      </c>
      <c r="AX299">
        <f>+Casos_PN_CORR[[#This Row],[23-abr]]-Casos_PN_CORR[[#This Row],[22-abr]]</f>
        <v>0</v>
      </c>
      <c r="AY299">
        <f>+Casos_PN_CORR[[#This Row],[24-abr]]-Casos_PN_CORR[[#This Row],[23-abr]]</f>
        <v>0</v>
      </c>
      <c r="AZ299">
        <f>+Casos_PN_CORR[[#This Row],[25-abr]]-Casos_PN_CORR[[#This Row],[24-abr]]</f>
        <v>0</v>
      </c>
      <c r="BA299">
        <f>+Casos_PN_CORR[[#This Row],[26-abr]]-Casos_PN_CORR[[#This Row],[25-abr]]</f>
        <v>0</v>
      </c>
      <c r="BB299">
        <f>+Casos_PN_CORR[[#This Row],[27-abr]]-Casos_PN_CORR[[#This Row],[26-abr]]</f>
        <v>0</v>
      </c>
      <c r="BC299">
        <f>+Casos_PN_CORR[[#This Row],[28-abr]]-Casos_PN_CORR[[#This Row],[27-abr]]</f>
        <v>0</v>
      </c>
      <c r="BD299">
        <f>+Casos_PN_CORR[[#This Row],[29-abr]]-Casos_PN_CORR[[#This Row],[28-abr]]</f>
        <v>0</v>
      </c>
      <c r="BE299">
        <f>+Casos_PN_CORR[[#This Row],[30-abr]]-Casos_PN_CORR[[#This Row],[29-abr]]</f>
        <v>0</v>
      </c>
      <c r="BF299">
        <f>+Casos_PN_CORR[[#This Row],[1-may]]-Casos_PN_CORR[[#This Row],[30-abr]]</f>
        <v>0</v>
      </c>
      <c r="BG299">
        <f>+Casos_PN_CORR[[#This Row],[2-may]]-Casos_PN_CORR[[#This Row],[1-may]]</f>
        <v>0</v>
      </c>
      <c r="BH299">
        <f>+Casos_PN_CORR[[#This Row],[3-may]]-Casos_PN_CORR[[#This Row],[2-may]]</f>
        <v>0</v>
      </c>
      <c r="BI299">
        <f>+Casos_PN_CORR[[#This Row],[4-may]]-Casos_PN_CORR[[#This Row],[3-may]]</f>
        <v>0</v>
      </c>
      <c r="BJ299">
        <f>+Casos_PN_CORR[[#This Row],[5-may]]-Casos_PN_CORR[[#This Row],[4-may]]</f>
        <v>0</v>
      </c>
      <c r="BK299">
        <f>+Casos_PN_CORR[[#This Row],[6-may]]-Casos_PN_CORR[[#This Row],[5-may]]</f>
        <v>0</v>
      </c>
      <c r="BL299">
        <f>+Casos_PN_CORR[[#This Row],[7-may]]-Casos_PN_CORR[[#This Row],[6-may]]</f>
        <v>0</v>
      </c>
      <c r="BM299">
        <f>+Casos_PN_CORR[[#This Row],[8-may]]-Casos_PN_CORR[[#This Row],[7-may]]</f>
        <v>0</v>
      </c>
      <c r="BN299">
        <f>+Casos_PN_CORR[[#This Row],[9-may]]-Casos_PN_CORR[[#This Row],[8-may]]</f>
        <v>0</v>
      </c>
      <c r="BO299">
        <f>+Casos_PN_CORR[[#This Row],[10-may]]-Casos_PN_CORR[[#This Row],[9-may]]</f>
        <v>0</v>
      </c>
      <c r="BP299">
        <f>+Casos_PN_CORR[[#This Row],[11-may]]-Casos_PN_CORR[[#This Row],[10-may]]</f>
        <v>0</v>
      </c>
      <c r="BQ299">
        <f>+Casos_PN_CORR[[#This Row],[12-may]]-Casos_PN_CORR[[#This Row],[11-may]]</f>
        <v>0</v>
      </c>
      <c r="BR299">
        <f>+Casos_PN_CORR[[#This Row],[13-may]]-Casos_PN_CORR[[#This Row],[12-may]]</f>
        <v>0</v>
      </c>
      <c r="BS299">
        <f>+Casos_PN_CORR[[#This Row],[14-may]]-Casos_PN_CORR[[#This Row],[13-may]]</f>
        <v>0</v>
      </c>
      <c r="BT299">
        <f>+Casos_PN_CORR[[#This Row],[15-may]]-Casos_PN_CORR[[#This Row],[14-may]]</f>
        <v>0</v>
      </c>
      <c r="BU299">
        <f>+Casos_PN_CORR[[#This Row],[16-may]]-Casos_PN_CORR[[#This Row],[15-may]]</f>
        <v>0</v>
      </c>
      <c r="BV299">
        <f>+Casos_PN_CORR[[#This Row],[17-may]]-Casos_PN_CORR[[#This Row],[16-may]]</f>
        <v>0</v>
      </c>
      <c r="BW299">
        <f>+Casos_PN_CORR[[#This Row],[18-may]]-Casos_PN_CORR[[#This Row],[17-may]]</f>
        <v>0</v>
      </c>
      <c r="BX299">
        <f>+Casos_PN_CORR[[#This Row],[19-may]]-Casos_PN_CORR[[#This Row],[18-may]]</f>
        <v>0</v>
      </c>
      <c r="BY299">
        <f>+Casos_PN_CORR[[#This Row],[20-may]]-Casos_PN_CORR[[#This Row],[19-may]]</f>
        <v>0</v>
      </c>
      <c r="BZ299">
        <f>+Casos_PN_CORR[[#This Row],[21-may]]-Casos_PN_CORR[[#This Row],[20-may]]</f>
        <v>0</v>
      </c>
      <c r="CA299">
        <f>+Casos_PN_CORR[[#This Row],[22-may]]-Casos_PN_CORR[[#This Row],[21-may]]</f>
        <v>0</v>
      </c>
      <c r="CB299">
        <f>+Casos_PN_CORR[[#This Row],[23-may]]-Casos_PN_CORR[[#This Row],[22-may]]</f>
        <v>0</v>
      </c>
      <c r="CC299">
        <f>+Casos_PN_CORR[[#This Row],[24-may]]-Casos_PN_CORR[[#This Row],[23-may]]</f>
        <v>0</v>
      </c>
      <c r="CD299">
        <f>+Casos_PN_CORR[[#This Row],[25-may]]-Casos_PN_CORR[[#This Row],[24-may]]</f>
        <v>0</v>
      </c>
      <c r="CE299">
        <f>+Casos_PN_CORR[[#This Row],[26-may]]-Casos_PN_CORR[[#This Row],[25-may]]</f>
        <v>0</v>
      </c>
      <c r="CF299">
        <f>+Casos_PN_CORR[[#This Row],[27-may]]-Casos_PN_CORR[[#This Row],[26-may]]</f>
        <v>0</v>
      </c>
      <c r="CG299">
        <f>+Casos_PN_CORR[[#This Row],[28-may]]-Casos_PN_CORR[[#This Row],[27-may]]</f>
        <v>0</v>
      </c>
      <c r="CH299">
        <f>+Casos_PN_CORR[[#This Row],[29-may]]-Casos_PN_CORR[[#This Row],[28-may]]</f>
        <v>0</v>
      </c>
      <c r="CI299">
        <f>+Casos_PN_CORR[[#This Row],[30-may]]-Casos_PN_CORR[[#This Row],[29-may]]</f>
        <v>0</v>
      </c>
      <c r="CJ299">
        <f>+Casos_PN_CORR[[#This Row],[31-may]]-Casos_PN_CORR[[#This Row],[30-may]]</f>
        <v>0</v>
      </c>
      <c r="CK299">
        <f>+Casos_PN_CORR[[#This Row],[1-jun]]-Casos_PN_CORR[[#This Row],[31-may]]</f>
        <v>0</v>
      </c>
      <c r="CL299">
        <f>+Casos_PN_CORR[[#This Row],[2-jun]]-Casos_PN_CORR[[#This Row],[1-jun]]</f>
        <v>0</v>
      </c>
      <c r="CM299">
        <f>+Casos_PN_CORR[[#This Row],[3-jun]]-Casos_PN_CORR[[#This Row],[2-jun]]</f>
        <v>0</v>
      </c>
      <c r="CN299">
        <f>+Casos_PN_CORR[[#This Row],[4-jun]]-Casos_PN_CORR[[#This Row],[3-jun]]</f>
        <v>0</v>
      </c>
      <c r="CO299">
        <f>+Casos_PN_CORR[[#This Row],[5-jun]]-Casos_PN_CORR[[#This Row],[4-jun]]</f>
        <v>0</v>
      </c>
      <c r="CP299">
        <f>+Casos_PN_CORR[[#This Row],[6-jun]]-Casos_PN_CORR[[#This Row],[5-jun]]</f>
        <v>0</v>
      </c>
    </row>
    <row r="300" spans="1:94">
      <c r="A300">
        <v>41102</v>
      </c>
      <c r="B300" s="2" t="s">
        <v>115</v>
      </c>
      <c r="C300" s="2" t="s">
        <v>451</v>
      </c>
      <c r="D300" s="2" t="s">
        <v>452</v>
      </c>
      <c r="E300" s="4">
        <f t="shared" si="4"/>
        <v>0</v>
      </c>
      <c r="F300">
        <f>+Casos_PN_CORR[[#This Row],[10-mar]]</f>
        <v>0</v>
      </c>
      <c r="G300">
        <f>+Casos_PN_CORR[[#This Row],[11-mar]]-Casos_PN_CORR[[#This Row],[10-mar]]</f>
        <v>0</v>
      </c>
      <c r="H300">
        <f>+Casos_PN_CORR[[#This Row],[12-mar]]-Casos_PN_CORR[[#This Row],[11-mar]]</f>
        <v>0</v>
      </c>
      <c r="I300">
        <f>+Casos_PN_CORR[[#This Row],[13-mar]]-Casos_PN_CORR[[#This Row],[12-mar]]</f>
        <v>0</v>
      </c>
      <c r="J300">
        <f>+Casos_PN_CORR[[#This Row],[14-mar]]-Casos_PN_CORR[[#This Row],[13-mar]]</f>
        <v>0</v>
      </c>
      <c r="K300">
        <f>+Casos_PN_CORR[[#This Row],[15-mar]]-Casos_PN_CORR[[#This Row],[14-mar]]</f>
        <v>0</v>
      </c>
      <c r="L300">
        <f>+Casos_PN_CORR[[#This Row],[16-mar]]-Casos_PN_CORR[[#This Row],[15-mar]]</f>
        <v>0</v>
      </c>
      <c r="M300">
        <f>+Casos_PN_CORR[[#This Row],[17-mar]]-Casos_PN_CORR[[#This Row],[16-mar]]</f>
        <v>0</v>
      </c>
      <c r="N300">
        <f>+Casos_PN_CORR[[#This Row],[18-mar]]-Casos_PN_CORR[[#This Row],[17-mar]]</f>
        <v>0</v>
      </c>
      <c r="O300">
        <f>+Casos_PN_CORR[[#This Row],[19-mar]]-Casos_PN_CORR[[#This Row],[18-mar]]</f>
        <v>0</v>
      </c>
      <c r="P300">
        <f>+Casos_PN_CORR[[#This Row],[20-mar]]-Casos_PN_CORR[[#This Row],[19-mar]]</f>
        <v>0</v>
      </c>
      <c r="Q300">
        <f>+Casos_PN_CORR[[#This Row],[21-mar]]-Casos_PN_CORR[[#This Row],[20-mar]]</f>
        <v>0</v>
      </c>
      <c r="R300">
        <f>+Casos_PN_CORR[[#This Row],[22-mar]]-Casos_PN_CORR[[#This Row],[21-mar]]</f>
        <v>0</v>
      </c>
      <c r="S300">
        <f>+Casos_PN_CORR[[#This Row],[23-mar]]-Casos_PN_CORR[[#This Row],[22-mar]]</f>
        <v>0</v>
      </c>
      <c r="T300">
        <f>+Casos_PN_CORR[[#This Row],[24-mar]]-Casos_PN_CORR[[#This Row],[23-mar]]</f>
        <v>0</v>
      </c>
      <c r="U300">
        <f>+Casos_PN_CORR[[#This Row],[25-mar]]-Casos_PN_CORR[[#This Row],[24-mar]]</f>
        <v>0</v>
      </c>
      <c r="V300">
        <f>+Casos_PN_CORR[[#This Row],[26-mar]]-Casos_PN_CORR[[#This Row],[25-mar]]</f>
        <v>0</v>
      </c>
      <c r="W300">
        <f>+Casos_PN_CORR[[#This Row],[27-mar]]-Casos_PN_CORR[[#This Row],[26-mar]]</f>
        <v>0</v>
      </c>
      <c r="X300">
        <f>+Casos_PN_CORR[[#This Row],[28-mar]]-Casos_PN_CORR[[#This Row],[27-mar]]</f>
        <v>0</v>
      </c>
      <c r="Y300">
        <f>+Casos_PN_CORR[[#This Row],[29-mar]]-Casos_PN_CORR[[#This Row],[28-mar]]</f>
        <v>0</v>
      </c>
      <c r="Z300">
        <f>+Casos_PN_CORR[[#This Row],[30-mar]]-Casos_PN_CORR[[#This Row],[29-mar]]</f>
        <v>0</v>
      </c>
      <c r="AA300">
        <f>+Casos_PN_CORR[[#This Row],[31-mar]]-Casos_PN_CORR[[#This Row],[30-mar]]</f>
        <v>0</v>
      </c>
      <c r="AB300">
        <f>+Casos_PN_CORR[[#This Row],[1-abr]]-Casos_PN_CORR[[#This Row],[31-mar]]</f>
        <v>0</v>
      </c>
      <c r="AC300">
        <f>+Casos_PN_CORR[[#This Row],[2-abr]]-Casos_PN_CORR[[#This Row],[1-abr]]</f>
        <v>0</v>
      </c>
      <c r="AD300">
        <f>+Casos_PN_CORR[[#This Row],[3-abr]]-Casos_PN_CORR[[#This Row],[2-abr]]</f>
        <v>0</v>
      </c>
      <c r="AE300">
        <f>+Casos_PN_CORR[[#This Row],[4-abr]]-Casos_PN_CORR[[#This Row],[3-abr]]</f>
        <v>0</v>
      </c>
      <c r="AF300">
        <f>+Casos_PN_CORR[[#This Row],[5-abr]]-Casos_PN_CORR[[#This Row],[4-abr]]</f>
        <v>0</v>
      </c>
      <c r="AG300">
        <f>+Casos_PN_CORR[[#This Row],[6-abr]]-Casos_PN_CORR[[#This Row],[5-abr]]</f>
        <v>0</v>
      </c>
      <c r="AH300">
        <f>+Casos_PN_CORR[[#This Row],[7-abr]]-Casos_PN_CORR[[#This Row],[6-abr]]</f>
        <v>0</v>
      </c>
      <c r="AI300">
        <f>+Casos_PN_CORR[[#This Row],[8-abr]]-Casos_PN_CORR[[#This Row],[7-abr]]</f>
        <v>0</v>
      </c>
      <c r="AJ300">
        <f>+Casos_PN_CORR[[#This Row],[9-abr]]-Casos_PN_CORR[[#This Row],[8-abr]]</f>
        <v>0</v>
      </c>
      <c r="AK300">
        <f>+Casos_PN_CORR[[#This Row],[10-abr]]-Casos_PN_CORR[[#This Row],[9-abr]]</f>
        <v>0</v>
      </c>
      <c r="AL300">
        <f>+Casos_PN_CORR[[#This Row],[11-abr]]-Casos_PN_CORR[[#This Row],[10-abr]]</f>
        <v>0</v>
      </c>
      <c r="AM300">
        <f>+Casos_PN_CORR[[#This Row],[12-abr]]-Casos_PN_CORR[[#This Row],[11-abr]]</f>
        <v>0</v>
      </c>
      <c r="AN300">
        <f>+Casos_PN_CORR[[#This Row],[13-abr]]-Casos_PN_CORR[[#This Row],[12-abr]]</f>
        <v>0</v>
      </c>
      <c r="AO300">
        <f>+Casos_PN_CORR[[#This Row],[14-abr]]-Casos_PN_CORR[[#This Row],[13-abr]]</f>
        <v>0</v>
      </c>
      <c r="AP300">
        <f>+Casos_PN_CORR[[#This Row],[15-abr]]-Casos_PN_CORR[[#This Row],[14-abr]]</f>
        <v>0</v>
      </c>
      <c r="AQ300">
        <f>+Casos_PN_CORR[[#This Row],[16-abr]]-Casos_PN_CORR[[#This Row],[15-abr]]</f>
        <v>0</v>
      </c>
      <c r="AR300">
        <f>+Casos_PN_CORR[[#This Row],[17-abr]]-Casos_PN_CORR[[#This Row],[16-abr]]</f>
        <v>0</v>
      </c>
      <c r="AS300">
        <f>+Casos_PN_CORR[[#This Row],[18-abr]]-Casos_PN_CORR[[#This Row],[17-abr]]</f>
        <v>0</v>
      </c>
      <c r="AT300">
        <f>+Casos_PN_CORR[[#This Row],[19-abr]]-Casos_PN_CORR[[#This Row],[18-abr]]</f>
        <v>0</v>
      </c>
      <c r="AU300">
        <f>+Casos_PN_CORR[[#This Row],[20-abr]]-Casos_PN_CORR[[#This Row],[19-abr]]</f>
        <v>0</v>
      </c>
      <c r="AV300">
        <f>+Casos_PN_CORR[[#This Row],[21-abr]]-Casos_PN_CORR[[#This Row],[20-abr]]</f>
        <v>0</v>
      </c>
      <c r="AW300">
        <f>+Casos_PN_CORR[[#This Row],[22-abr]]-Casos_PN_CORR[[#This Row],[21-abr]]</f>
        <v>0</v>
      </c>
      <c r="AX300">
        <f>+Casos_PN_CORR[[#This Row],[23-abr]]-Casos_PN_CORR[[#This Row],[22-abr]]</f>
        <v>0</v>
      </c>
      <c r="AY300">
        <f>+Casos_PN_CORR[[#This Row],[24-abr]]-Casos_PN_CORR[[#This Row],[23-abr]]</f>
        <v>0</v>
      </c>
      <c r="AZ300">
        <f>+Casos_PN_CORR[[#This Row],[25-abr]]-Casos_PN_CORR[[#This Row],[24-abr]]</f>
        <v>0</v>
      </c>
      <c r="BA300">
        <f>+Casos_PN_CORR[[#This Row],[26-abr]]-Casos_PN_CORR[[#This Row],[25-abr]]</f>
        <v>0</v>
      </c>
      <c r="BB300">
        <f>+Casos_PN_CORR[[#This Row],[27-abr]]-Casos_PN_CORR[[#This Row],[26-abr]]</f>
        <v>0</v>
      </c>
      <c r="BC300">
        <f>+Casos_PN_CORR[[#This Row],[28-abr]]-Casos_PN_CORR[[#This Row],[27-abr]]</f>
        <v>0</v>
      </c>
      <c r="BD300">
        <f>+Casos_PN_CORR[[#This Row],[29-abr]]-Casos_PN_CORR[[#This Row],[28-abr]]</f>
        <v>0</v>
      </c>
      <c r="BE300">
        <f>+Casos_PN_CORR[[#This Row],[30-abr]]-Casos_PN_CORR[[#This Row],[29-abr]]</f>
        <v>0</v>
      </c>
      <c r="BF300">
        <f>+Casos_PN_CORR[[#This Row],[1-may]]-Casos_PN_CORR[[#This Row],[30-abr]]</f>
        <v>0</v>
      </c>
      <c r="BG300">
        <f>+Casos_PN_CORR[[#This Row],[2-may]]-Casos_PN_CORR[[#This Row],[1-may]]</f>
        <v>0</v>
      </c>
      <c r="BH300">
        <f>+Casos_PN_CORR[[#This Row],[3-may]]-Casos_PN_CORR[[#This Row],[2-may]]</f>
        <v>0</v>
      </c>
      <c r="BI300">
        <f>+Casos_PN_CORR[[#This Row],[4-may]]-Casos_PN_CORR[[#This Row],[3-may]]</f>
        <v>0</v>
      </c>
      <c r="BJ300">
        <f>+Casos_PN_CORR[[#This Row],[5-may]]-Casos_PN_CORR[[#This Row],[4-may]]</f>
        <v>0</v>
      </c>
      <c r="BK300">
        <f>+Casos_PN_CORR[[#This Row],[6-may]]-Casos_PN_CORR[[#This Row],[5-may]]</f>
        <v>0</v>
      </c>
      <c r="BL300">
        <f>+Casos_PN_CORR[[#This Row],[7-may]]-Casos_PN_CORR[[#This Row],[6-may]]</f>
        <v>0</v>
      </c>
      <c r="BM300">
        <f>+Casos_PN_CORR[[#This Row],[8-may]]-Casos_PN_CORR[[#This Row],[7-may]]</f>
        <v>0</v>
      </c>
      <c r="BN300">
        <f>+Casos_PN_CORR[[#This Row],[9-may]]-Casos_PN_CORR[[#This Row],[8-may]]</f>
        <v>0</v>
      </c>
      <c r="BO300">
        <f>+Casos_PN_CORR[[#This Row],[10-may]]-Casos_PN_CORR[[#This Row],[9-may]]</f>
        <v>0</v>
      </c>
      <c r="BP300">
        <f>+Casos_PN_CORR[[#This Row],[11-may]]-Casos_PN_CORR[[#This Row],[10-may]]</f>
        <v>0</v>
      </c>
      <c r="BQ300">
        <f>+Casos_PN_CORR[[#This Row],[12-may]]-Casos_PN_CORR[[#This Row],[11-may]]</f>
        <v>0</v>
      </c>
      <c r="BR300">
        <f>+Casos_PN_CORR[[#This Row],[13-may]]-Casos_PN_CORR[[#This Row],[12-may]]</f>
        <v>0</v>
      </c>
      <c r="BS300">
        <f>+Casos_PN_CORR[[#This Row],[14-may]]-Casos_PN_CORR[[#This Row],[13-may]]</f>
        <v>0</v>
      </c>
      <c r="BT300">
        <f>+Casos_PN_CORR[[#This Row],[15-may]]-Casos_PN_CORR[[#This Row],[14-may]]</f>
        <v>0</v>
      </c>
      <c r="BU300">
        <f>+Casos_PN_CORR[[#This Row],[16-may]]-Casos_PN_CORR[[#This Row],[15-may]]</f>
        <v>0</v>
      </c>
      <c r="BV300">
        <f>+Casos_PN_CORR[[#This Row],[17-may]]-Casos_PN_CORR[[#This Row],[16-may]]</f>
        <v>0</v>
      </c>
      <c r="BW300">
        <f>+Casos_PN_CORR[[#This Row],[18-may]]-Casos_PN_CORR[[#This Row],[17-may]]</f>
        <v>0</v>
      </c>
      <c r="BX300">
        <f>+Casos_PN_CORR[[#This Row],[19-may]]-Casos_PN_CORR[[#This Row],[18-may]]</f>
        <v>0</v>
      </c>
      <c r="BY300">
        <f>+Casos_PN_CORR[[#This Row],[20-may]]-Casos_PN_CORR[[#This Row],[19-may]]</f>
        <v>0</v>
      </c>
      <c r="BZ300">
        <f>+Casos_PN_CORR[[#This Row],[21-may]]-Casos_PN_CORR[[#This Row],[20-may]]</f>
        <v>0</v>
      </c>
      <c r="CA300">
        <f>+Casos_PN_CORR[[#This Row],[22-may]]-Casos_PN_CORR[[#This Row],[21-may]]</f>
        <v>0</v>
      </c>
      <c r="CB300">
        <f>+Casos_PN_CORR[[#This Row],[23-may]]-Casos_PN_CORR[[#This Row],[22-may]]</f>
        <v>0</v>
      </c>
      <c r="CC300">
        <f>+Casos_PN_CORR[[#This Row],[24-may]]-Casos_PN_CORR[[#This Row],[23-may]]</f>
        <v>0</v>
      </c>
      <c r="CD300">
        <f>+Casos_PN_CORR[[#This Row],[25-may]]-Casos_PN_CORR[[#This Row],[24-may]]</f>
        <v>0</v>
      </c>
      <c r="CE300">
        <f>+Casos_PN_CORR[[#This Row],[26-may]]-Casos_PN_CORR[[#This Row],[25-may]]</f>
        <v>0</v>
      </c>
      <c r="CF300">
        <f>+Casos_PN_CORR[[#This Row],[27-may]]-Casos_PN_CORR[[#This Row],[26-may]]</f>
        <v>0</v>
      </c>
      <c r="CG300">
        <f>+Casos_PN_CORR[[#This Row],[28-may]]-Casos_PN_CORR[[#This Row],[27-may]]</f>
        <v>0</v>
      </c>
      <c r="CH300">
        <f>+Casos_PN_CORR[[#This Row],[29-may]]-Casos_PN_CORR[[#This Row],[28-may]]</f>
        <v>0</v>
      </c>
      <c r="CI300">
        <f>+Casos_PN_CORR[[#This Row],[30-may]]-Casos_PN_CORR[[#This Row],[29-may]]</f>
        <v>0</v>
      </c>
      <c r="CJ300">
        <f>+Casos_PN_CORR[[#This Row],[31-may]]-Casos_PN_CORR[[#This Row],[30-may]]</f>
        <v>0</v>
      </c>
      <c r="CK300">
        <f>+Casos_PN_CORR[[#This Row],[1-jun]]-Casos_PN_CORR[[#This Row],[31-may]]</f>
        <v>0</v>
      </c>
      <c r="CL300">
        <f>+Casos_PN_CORR[[#This Row],[2-jun]]-Casos_PN_CORR[[#This Row],[1-jun]]</f>
        <v>0</v>
      </c>
      <c r="CM300">
        <f>+Casos_PN_CORR[[#This Row],[3-jun]]-Casos_PN_CORR[[#This Row],[2-jun]]</f>
        <v>0</v>
      </c>
      <c r="CN300">
        <f>+Casos_PN_CORR[[#This Row],[4-jun]]-Casos_PN_CORR[[#This Row],[3-jun]]</f>
        <v>0</v>
      </c>
      <c r="CO300">
        <f>+Casos_PN_CORR[[#This Row],[5-jun]]-Casos_PN_CORR[[#This Row],[4-jun]]</f>
        <v>0</v>
      </c>
      <c r="CP300">
        <f>+Casos_PN_CORR[[#This Row],[6-jun]]-Casos_PN_CORR[[#This Row],[5-jun]]</f>
        <v>0</v>
      </c>
    </row>
    <row r="301" spans="1:94">
      <c r="A301">
        <v>41305</v>
      </c>
      <c r="B301" s="2" t="s">
        <v>115</v>
      </c>
      <c r="C301" s="2" t="s">
        <v>183</v>
      </c>
      <c r="D301" s="2" t="s">
        <v>453</v>
      </c>
      <c r="E301" s="4">
        <f t="shared" si="4"/>
        <v>0</v>
      </c>
      <c r="F301">
        <f>+Casos_PN_CORR[[#This Row],[10-mar]]</f>
        <v>0</v>
      </c>
      <c r="G301">
        <f>+Casos_PN_CORR[[#This Row],[11-mar]]-Casos_PN_CORR[[#This Row],[10-mar]]</f>
        <v>0</v>
      </c>
      <c r="H301">
        <f>+Casos_PN_CORR[[#This Row],[12-mar]]-Casos_PN_CORR[[#This Row],[11-mar]]</f>
        <v>0</v>
      </c>
      <c r="I301">
        <f>+Casos_PN_CORR[[#This Row],[13-mar]]-Casos_PN_CORR[[#This Row],[12-mar]]</f>
        <v>0</v>
      </c>
      <c r="J301">
        <f>+Casos_PN_CORR[[#This Row],[14-mar]]-Casos_PN_CORR[[#This Row],[13-mar]]</f>
        <v>0</v>
      </c>
      <c r="K301">
        <f>+Casos_PN_CORR[[#This Row],[15-mar]]-Casos_PN_CORR[[#This Row],[14-mar]]</f>
        <v>0</v>
      </c>
      <c r="L301">
        <f>+Casos_PN_CORR[[#This Row],[16-mar]]-Casos_PN_CORR[[#This Row],[15-mar]]</f>
        <v>0</v>
      </c>
      <c r="M301">
        <f>+Casos_PN_CORR[[#This Row],[17-mar]]-Casos_PN_CORR[[#This Row],[16-mar]]</f>
        <v>0</v>
      </c>
      <c r="N301">
        <f>+Casos_PN_CORR[[#This Row],[18-mar]]-Casos_PN_CORR[[#This Row],[17-mar]]</f>
        <v>0</v>
      </c>
      <c r="O301">
        <f>+Casos_PN_CORR[[#This Row],[19-mar]]-Casos_PN_CORR[[#This Row],[18-mar]]</f>
        <v>0</v>
      </c>
      <c r="P301">
        <f>+Casos_PN_CORR[[#This Row],[20-mar]]-Casos_PN_CORR[[#This Row],[19-mar]]</f>
        <v>0</v>
      </c>
      <c r="Q301">
        <f>+Casos_PN_CORR[[#This Row],[21-mar]]-Casos_PN_CORR[[#This Row],[20-mar]]</f>
        <v>0</v>
      </c>
      <c r="R301">
        <f>+Casos_PN_CORR[[#This Row],[22-mar]]-Casos_PN_CORR[[#This Row],[21-mar]]</f>
        <v>0</v>
      </c>
      <c r="S301">
        <f>+Casos_PN_CORR[[#This Row],[23-mar]]-Casos_PN_CORR[[#This Row],[22-mar]]</f>
        <v>0</v>
      </c>
      <c r="T301">
        <f>+Casos_PN_CORR[[#This Row],[24-mar]]-Casos_PN_CORR[[#This Row],[23-mar]]</f>
        <v>0</v>
      </c>
      <c r="U301">
        <f>+Casos_PN_CORR[[#This Row],[25-mar]]-Casos_PN_CORR[[#This Row],[24-mar]]</f>
        <v>0</v>
      </c>
      <c r="V301">
        <f>+Casos_PN_CORR[[#This Row],[26-mar]]-Casos_PN_CORR[[#This Row],[25-mar]]</f>
        <v>0</v>
      </c>
      <c r="W301">
        <f>+Casos_PN_CORR[[#This Row],[27-mar]]-Casos_PN_CORR[[#This Row],[26-mar]]</f>
        <v>0</v>
      </c>
      <c r="X301">
        <f>+Casos_PN_CORR[[#This Row],[28-mar]]-Casos_PN_CORR[[#This Row],[27-mar]]</f>
        <v>0</v>
      </c>
      <c r="Y301">
        <f>+Casos_PN_CORR[[#This Row],[29-mar]]-Casos_PN_CORR[[#This Row],[28-mar]]</f>
        <v>0</v>
      </c>
      <c r="Z301">
        <f>+Casos_PN_CORR[[#This Row],[30-mar]]-Casos_PN_CORR[[#This Row],[29-mar]]</f>
        <v>0</v>
      </c>
      <c r="AA301">
        <f>+Casos_PN_CORR[[#This Row],[31-mar]]-Casos_PN_CORR[[#This Row],[30-mar]]</f>
        <v>0</v>
      </c>
      <c r="AB301">
        <f>+Casos_PN_CORR[[#This Row],[1-abr]]-Casos_PN_CORR[[#This Row],[31-mar]]</f>
        <v>0</v>
      </c>
      <c r="AC301">
        <f>+Casos_PN_CORR[[#This Row],[2-abr]]-Casos_PN_CORR[[#This Row],[1-abr]]</f>
        <v>0</v>
      </c>
      <c r="AD301">
        <f>+Casos_PN_CORR[[#This Row],[3-abr]]-Casos_PN_CORR[[#This Row],[2-abr]]</f>
        <v>0</v>
      </c>
      <c r="AE301">
        <f>+Casos_PN_CORR[[#This Row],[4-abr]]-Casos_PN_CORR[[#This Row],[3-abr]]</f>
        <v>0</v>
      </c>
      <c r="AF301">
        <f>+Casos_PN_CORR[[#This Row],[5-abr]]-Casos_PN_CORR[[#This Row],[4-abr]]</f>
        <v>0</v>
      </c>
      <c r="AG301">
        <f>+Casos_PN_CORR[[#This Row],[6-abr]]-Casos_PN_CORR[[#This Row],[5-abr]]</f>
        <v>0</v>
      </c>
      <c r="AH301">
        <f>+Casos_PN_CORR[[#This Row],[7-abr]]-Casos_PN_CORR[[#This Row],[6-abr]]</f>
        <v>0</v>
      </c>
      <c r="AI301">
        <f>+Casos_PN_CORR[[#This Row],[8-abr]]-Casos_PN_CORR[[#This Row],[7-abr]]</f>
        <v>0</v>
      </c>
      <c r="AJ301">
        <f>+Casos_PN_CORR[[#This Row],[9-abr]]-Casos_PN_CORR[[#This Row],[8-abr]]</f>
        <v>0</v>
      </c>
      <c r="AK301">
        <f>+Casos_PN_CORR[[#This Row],[10-abr]]-Casos_PN_CORR[[#This Row],[9-abr]]</f>
        <v>0</v>
      </c>
      <c r="AL301">
        <f>+Casos_PN_CORR[[#This Row],[11-abr]]-Casos_PN_CORR[[#This Row],[10-abr]]</f>
        <v>0</v>
      </c>
      <c r="AM301">
        <f>+Casos_PN_CORR[[#This Row],[12-abr]]-Casos_PN_CORR[[#This Row],[11-abr]]</f>
        <v>0</v>
      </c>
      <c r="AN301">
        <f>+Casos_PN_CORR[[#This Row],[13-abr]]-Casos_PN_CORR[[#This Row],[12-abr]]</f>
        <v>0</v>
      </c>
      <c r="AO301">
        <f>+Casos_PN_CORR[[#This Row],[14-abr]]-Casos_PN_CORR[[#This Row],[13-abr]]</f>
        <v>0</v>
      </c>
      <c r="AP301">
        <f>+Casos_PN_CORR[[#This Row],[15-abr]]-Casos_PN_CORR[[#This Row],[14-abr]]</f>
        <v>0</v>
      </c>
      <c r="AQ301">
        <f>+Casos_PN_CORR[[#This Row],[16-abr]]-Casos_PN_CORR[[#This Row],[15-abr]]</f>
        <v>0</v>
      </c>
      <c r="AR301">
        <f>+Casos_PN_CORR[[#This Row],[17-abr]]-Casos_PN_CORR[[#This Row],[16-abr]]</f>
        <v>0</v>
      </c>
      <c r="AS301">
        <f>+Casos_PN_CORR[[#This Row],[18-abr]]-Casos_PN_CORR[[#This Row],[17-abr]]</f>
        <v>0</v>
      </c>
      <c r="AT301">
        <f>+Casos_PN_CORR[[#This Row],[19-abr]]-Casos_PN_CORR[[#This Row],[18-abr]]</f>
        <v>0</v>
      </c>
      <c r="AU301">
        <f>+Casos_PN_CORR[[#This Row],[20-abr]]-Casos_PN_CORR[[#This Row],[19-abr]]</f>
        <v>0</v>
      </c>
      <c r="AV301">
        <f>+Casos_PN_CORR[[#This Row],[21-abr]]-Casos_PN_CORR[[#This Row],[20-abr]]</f>
        <v>0</v>
      </c>
      <c r="AW301">
        <f>+Casos_PN_CORR[[#This Row],[22-abr]]-Casos_PN_CORR[[#This Row],[21-abr]]</f>
        <v>0</v>
      </c>
      <c r="AX301">
        <f>+Casos_PN_CORR[[#This Row],[23-abr]]-Casos_PN_CORR[[#This Row],[22-abr]]</f>
        <v>0</v>
      </c>
      <c r="AY301">
        <f>+Casos_PN_CORR[[#This Row],[24-abr]]-Casos_PN_CORR[[#This Row],[23-abr]]</f>
        <v>0</v>
      </c>
      <c r="AZ301">
        <f>+Casos_PN_CORR[[#This Row],[25-abr]]-Casos_PN_CORR[[#This Row],[24-abr]]</f>
        <v>0</v>
      </c>
      <c r="BA301">
        <f>+Casos_PN_CORR[[#This Row],[26-abr]]-Casos_PN_CORR[[#This Row],[25-abr]]</f>
        <v>0</v>
      </c>
      <c r="BB301">
        <f>+Casos_PN_CORR[[#This Row],[27-abr]]-Casos_PN_CORR[[#This Row],[26-abr]]</f>
        <v>0</v>
      </c>
      <c r="BC301">
        <f>+Casos_PN_CORR[[#This Row],[28-abr]]-Casos_PN_CORR[[#This Row],[27-abr]]</f>
        <v>0</v>
      </c>
      <c r="BD301">
        <f>+Casos_PN_CORR[[#This Row],[29-abr]]-Casos_PN_CORR[[#This Row],[28-abr]]</f>
        <v>0</v>
      </c>
      <c r="BE301">
        <f>+Casos_PN_CORR[[#This Row],[30-abr]]-Casos_PN_CORR[[#This Row],[29-abr]]</f>
        <v>0</v>
      </c>
      <c r="BF301">
        <f>+Casos_PN_CORR[[#This Row],[1-may]]-Casos_PN_CORR[[#This Row],[30-abr]]</f>
        <v>0</v>
      </c>
      <c r="BG301">
        <f>+Casos_PN_CORR[[#This Row],[2-may]]-Casos_PN_CORR[[#This Row],[1-may]]</f>
        <v>0</v>
      </c>
      <c r="BH301">
        <f>+Casos_PN_CORR[[#This Row],[3-may]]-Casos_PN_CORR[[#This Row],[2-may]]</f>
        <v>0</v>
      </c>
      <c r="BI301">
        <f>+Casos_PN_CORR[[#This Row],[4-may]]-Casos_PN_CORR[[#This Row],[3-may]]</f>
        <v>0</v>
      </c>
      <c r="BJ301">
        <f>+Casos_PN_CORR[[#This Row],[5-may]]-Casos_PN_CORR[[#This Row],[4-may]]</f>
        <v>0</v>
      </c>
      <c r="BK301">
        <f>+Casos_PN_CORR[[#This Row],[6-may]]-Casos_PN_CORR[[#This Row],[5-may]]</f>
        <v>0</v>
      </c>
      <c r="BL301">
        <f>+Casos_PN_CORR[[#This Row],[7-may]]-Casos_PN_CORR[[#This Row],[6-may]]</f>
        <v>0</v>
      </c>
      <c r="BM301">
        <f>+Casos_PN_CORR[[#This Row],[8-may]]-Casos_PN_CORR[[#This Row],[7-may]]</f>
        <v>0</v>
      </c>
      <c r="BN301">
        <f>+Casos_PN_CORR[[#This Row],[9-may]]-Casos_PN_CORR[[#This Row],[8-may]]</f>
        <v>0</v>
      </c>
      <c r="BO301">
        <f>+Casos_PN_CORR[[#This Row],[10-may]]-Casos_PN_CORR[[#This Row],[9-may]]</f>
        <v>0</v>
      </c>
      <c r="BP301">
        <f>+Casos_PN_CORR[[#This Row],[11-may]]-Casos_PN_CORR[[#This Row],[10-may]]</f>
        <v>0</v>
      </c>
      <c r="BQ301">
        <f>+Casos_PN_CORR[[#This Row],[12-may]]-Casos_PN_CORR[[#This Row],[11-may]]</f>
        <v>0</v>
      </c>
      <c r="BR301">
        <f>+Casos_PN_CORR[[#This Row],[13-may]]-Casos_PN_CORR[[#This Row],[12-may]]</f>
        <v>0</v>
      </c>
      <c r="BS301">
        <f>+Casos_PN_CORR[[#This Row],[14-may]]-Casos_PN_CORR[[#This Row],[13-may]]</f>
        <v>0</v>
      </c>
      <c r="BT301">
        <f>+Casos_PN_CORR[[#This Row],[15-may]]-Casos_PN_CORR[[#This Row],[14-may]]</f>
        <v>0</v>
      </c>
      <c r="BU301">
        <f>+Casos_PN_CORR[[#This Row],[16-may]]-Casos_PN_CORR[[#This Row],[15-may]]</f>
        <v>0</v>
      </c>
      <c r="BV301">
        <f>+Casos_PN_CORR[[#This Row],[17-may]]-Casos_PN_CORR[[#This Row],[16-may]]</f>
        <v>0</v>
      </c>
      <c r="BW301">
        <f>+Casos_PN_CORR[[#This Row],[18-may]]-Casos_PN_CORR[[#This Row],[17-may]]</f>
        <v>0</v>
      </c>
      <c r="BX301">
        <f>+Casos_PN_CORR[[#This Row],[19-may]]-Casos_PN_CORR[[#This Row],[18-may]]</f>
        <v>0</v>
      </c>
      <c r="BY301">
        <f>+Casos_PN_CORR[[#This Row],[20-may]]-Casos_PN_CORR[[#This Row],[19-may]]</f>
        <v>0</v>
      </c>
      <c r="BZ301">
        <f>+Casos_PN_CORR[[#This Row],[21-may]]-Casos_PN_CORR[[#This Row],[20-may]]</f>
        <v>0</v>
      </c>
      <c r="CA301">
        <f>+Casos_PN_CORR[[#This Row],[22-may]]-Casos_PN_CORR[[#This Row],[21-may]]</f>
        <v>0</v>
      </c>
      <c r="CB301">
        <f>+Casos_PN_CORR[[#This Row],[23-may]]-Casos_PN_CORR[[#This Row],[22-may]]</f>
        <v>0</v>
      </c>
      <c r="CC301">
        <f>+Casos_PN_CORR[[#This Row],[24-may]]-Casos_PN_CORR[[#This Row],[23-may]]</f>
        <v>0</v>
      </c>
      <c r="CD301">
        <f>+Casos_PN_CORR[[#This Row],[25-may]]-Casos_PN_CORR[[#This Row],[24-may]]</f>
        <v>0</v>
      </c>
      <c r="CE301">
        <f>+Casos_PN_CORR[[#This Row],[26-may]]-Casos_PN_CORR[[#This Row],[25-may]]</f>
        <v>0</v>
      </c>
      <c r="CF301">
        <f>+Casos_PN_CORR[[#This Row],[27-may]]-Casos_PN_CORR[[#This Row],[26-may]]</f>
        <v>0</v>
      </c>
      <c r="CG301">
        <f>+Casos_PN_CORR[[#This Row],[28-may]]-Casos_PN_CORR[[#This Row],[27-may]]</f>
        <v>0</v>
      </c>
      <c r="CH301">
        <f>+Casos_PN_CORR[[#This Row],[29-may]]-Casos_PN_CORR[[#This Row],[28-may]]</f>
        <v>0</v>
      </c>
      <c r="CI301">
        <f>+Casos_PN_CORR[[#This Row],[30-may]]-Casos_PN_CORR[[#This Row],[29-may]]</f>
        <v>0</v>
      </c>
      <c r="CJ301">
        <f>+Casos_PN_CORR[[#This Row],[31-may]]-Casos_PN_CORR[[#This Row],[30-may]]</f>
        <v>0</v>
      </c>
      <c r="CK301">
        <f>+Casos_PN_CORR[[#This Row],[1-jun]]-Casos_PN_CORR[[#This Row],[31-may]]</f>
        <v>0</v>
      </c>
      <c r="CL301">
        <f>+Casos_PN_CORR[[#This Row],[2-jun]]-Casos_PN_CORR[[#This Row],[1-jun]]</f>
        <v>0</v>
      </c>
      <c r="CM301">
        <f>+Casos_PN_CORR[[#This Row],[3-jun]]-Casos_PN_CORR[[#This Row],[2-jun]]</f>
        <v>0</v>
      </c>
      <c r="CN301">
        <f>+Casos_PN_CORR[[#This Row],[4-jun]]-Casos_PN_CORR[[#This Row],[3-jun]]</f>
        <v>0</v>
      </c>
      <c r="CO301">
        <f>+Casos_PN_CORR[[#This Row],[5-jun]]-Casos_PN_CORR[[#This Row],[4-jun]]</f>
        <v>0</v>
      </c>
      <c r="CP301">
        <f>+Casos_PN_CORR[[#This Row],[6-jun]]-Casos_PN_CORR[[#This Row],[5-jun]]</f>
        <v>0</v>
      </c>
    </row>
    <row r="302" spans="1:94">
      <c r="A302">
        <v>120605</v>
      </c>
      <c r="B302" s="2" t="s">
        <v>104</v>
      </c>
      <c r="C302" s="2" t="s">
        <v>187</v>
      </c>
      <c r="D302" s="2" t="s">
        <v>187</v>
      </c>
      <c r="E302" s="4">
        <f t="shared" si="4"/>
        <v>0</v>
      </c>
      <c r="F302">
        <f>+Casos_PN_CORR[[#This Row],[10-mar]]</f>
        <v>0</v>
      </c>
      <c r="G302">
        <f>+Casos_PN_CORR[[#This Row],[11-mar]]-Casos_PN_CORR[[#This Row],[10-mar]]</f>
        <v>0</v>
      </c>
      <c r="H302">
        <f>+Casos_PN_CORR[[#This Row],[12-mar]]-Casos_PN_CORR[[#This Row],[11-mar]]</f>
        <v>0</v>
      </c>
      <c r="I302">
        <f>+Casos_PN_CORR[[#This Row],[13-mar]]-Casos_PN_CORR[[#This Row],[12-mar]]</f>
        <v>0</v>
      </c>
      <c r="J302">
        <f>+Casos_PN_CORR[[#This Row],[14-mar]]-Casos_PN_CORR[[#This Row],[13-mar]]</f>
        <v>0</v>
      </c>
      <c r="K302">
        <f>+Casos_PN_CORR[[#This Row],[15-mar]]-Casos_PN_CORR[[#This Row],[14-mar]]</f>
        <v>0</v>
      </c>
      <c r="L302">
        <f>+Casos_PN_CORR[[#This Row],[16-mar]]-Casos_PN_CORR[[#This Row],[15-mar]]</f>
        <v>0</v>
      </c>
      <c r="M302">
        <f>+Casos_PN_CORR[[#This Row],[17-mar]]-Casos_PN_CORR[[#This Row],[16-mar]]</f>
        <v>0</v>
      </c>
      <c r="N302">
        <f>+Casos_PN_CORR[[#This Row],[18-mar]]-Casos_PN_CORR[[#This Row],[17-mar]]</f>
        <v>0</v>
      </c>
      <c r="O302">
        <f>+Casos_PN_CORR[[#This Row],[19-mar]]-Casos_PN_CORR[[#This Row],[18-mar]]</f>
        <v>0</v>
      </c>
      <c r="P302">
        <f>+Casos_PN_CORR[[#This Row],[20-mar]]-Casos_PN_CORR[[#This Row],[19-mar]]</f>
        <v>0</v>
      </c>
      <c r="Q302">
        <f>+Casos_PN_CORR[[#This Row],[21-mar]]-Casos_PN_CORR[[#This Row],[20-mar]]</f>
        <v>0</v>
      </c>
      <c r="R302">
        <f>+Casos_PN_CORR[[#This Row],[22-mar]]-Casos_PN_CORR[[#This Row],[21-mar]]</f>
        <v>0</v>
      </c>
      <c r="S302">
        <f>+Casos_PN_CORR[[#This Row],[23-mar]]-Casos_PN_CORR[[#This Row],[22-mar]]</f>
        <v>0</v>
      </c>
      <c r="T302">
        <f>+Casos_PN_CORR[[#This Row],[24-mar]]-Casos_PN_CORR[[#This Row],[23-mar]]</f>
        <v>0</v>
      </c>
      <c r="U302">
        <f>+Casos_PN_CORR[[#This Row],[25-mar]]-Casos_PN_CORR[[#This Row],[24-mar]]</f>
        <v>0</v>
      </c>
      <c r="V302">
        <f>+Casos_PN_CORR[[#This Row],[26-mar]]-Casos_PN_CORR[[#This Row],[25-mar]]</f>
        <v>0</v>
      </c>
      <c r="W302">
        <f>+Casos_PN_CORR[[#This Row],[27-mar]]-Casos_PN_CORR[[#This Row],[26-mar]]</f>
        <v>0</v>
      </c>
      <c r="X302">
        <f>+Casos_PN_CORR[[#This Row],[28-mar]]-Casos_PN_CORR[[#This Row],[27-mar]]</f>
        <v>0</v>
      </c>
      <c r="Y302">
        <f>+Casos_PN_CORR[[#This Row],[29-mar]]-Casos_PN_CORR[[#This Row],[28-mar]]</f>
        <v>0</v>
      </c>
      <c r="Z302">
        <f>+Casos_PN_CORR[[#This Row],[30-mar]]-Casos_PN_CORR[[#This Row],[29-mar]]</f>
        <v>0</v>
      </c>
      <c r="AA302">
        <f>+Casos_PN_CORR[[#This Row],[31-mar]]-Casos_PN_CORR[[#This Row],[30-mar]]</f>
        <v>0</v>
      </c>
      <c r="AB302">
        <f>+Casos_PN_CORR[[#This Row],[1-abr]]-Casos_PN_CORR[[#This Row],[31-mar]]</f>
        <v>0</v>
      </c>
      <c r="AC302">
        <f>+Casos_PN_CORR[[#This Row],[2-abr]]-Casos_PN_CORR[[#This Row],[1-abr]]</f>
        <v>0</v>
      </c>
      <c r="AD302">
        <f>+Casos_PN_CORR[[#This Row],[3-abr]]-Casos_PN_CORR[[#This Row],[2-abr]]</f>
        <v>0</v>
      </c>
      <c r="AE302">
        <f>+Casos_PN_CORR[[#This Row],[4-abr]]-Casos_PN_CORR[[#This Row],[3-abr]]</f>
        <v>0</v>
      </c>
      <c r="AF302">
        <f>+Casos_PN_CORR[[#This Row],[5-abr]]-Casos_PN_CORR[[#This Row],[4-abr]]</f>
        <v>0</v>
      </c>
      <c r="AG302">
        <f>+Casos_PN_CORR[[#This Row],[6-abr]]-Casos_PN_CORR[[#This Row],[5-abr]]</f>
        <v>0</v>
      </c>
      <c r="AH302">
        <f>+Casos_PN_CORR[[#This Row],[7-abr]]-Casos_PN_CORR[[#This Row],[6-abr]]</f>
        <v>0</v>
      </c>
      <c r="AI302">
        <f>+Casos_PN_CORR[[#This Row],[8-abr]]-Casos_PN_CORR[[#This Row],[7-abr]]</f>
        <v>0</v>
      </c>
      <c r="AJ302">
        <f>+Casos_PN_CORR[[#This Row],[9-abr]]-Casos_PN_CORR[[#This Row],[8-abr]]</f>
        <v>0</v>
      </c>
      <c r="AK302">
        <f>+Casos_PN_CORR[[#This Row],[10-abr]]-Casos_PN_CORR[[#This Row],[9-abr]]</f>
        <v>0</v>
      </c>
      <c r="AL302">
        <f>+Casos_PN_CORR[[#This Row],[11-abr]]-Casos_PN_CORR[[#This Row],[10-abr]]</f>
        <v>0</v>
      </c>
      <c r="AM302">
        <f>+Casos_PN_CORR[[#This Row],[12-abr]]-Casos_PN_CORR[[#This Row],[11-abr]]</f>
        <v>0</v>
      </c>
      <c r="AN302">
        <f>+Casos_PN_CORR[[#This Row],[13-abr]]-Casos_PN_CORR[[#This Row],[12-abr]]</f>
        <v>0</v>
      </c>
      <c r="AO302">
        <f>+Casos_PN_CORR[[#This Row],[14-abr]]-Casos_PN_CORR[[#This Row],[13-abr]]</f>
        <v>0</v>
      </c>
      <c r="AP302">
        <f>+Casos_PN_CORR[[#This Row],[15-abr]]-Casos_PN_CORR[[#This Row],[14-abr]]</f>
        <v>0</v>
      </c>
      <c r="AQ302">
        <f>+Casos_PN_CORR[[#This Row],[16-abr]]-Casos_PN_CORR[[#This Row],[15-abr]]</f>
        <v>0</v>
      </c>
      <c r="AR302">
        <f>+Casos_PN_CORR[[#This Row],[17-abr]]-Casos_PN_CORR[[#This Row],[16-abr]]</f>
        <v>0</v>
      </c>
      <c r="AS302">
        <f>+Casos_PN_CORR[[#This Row],[18-abr]]-Casos_PN_CORR[[#This Row],[17-abr]]</f>
        <v>0</v>
      </c>
      <c r="AT302">
        <f>+Casos_PN_CORR[[#This Row],[19-abr]]-Casos_PN_CORR[[#This Row],[18-abr]]</f>
        <v>0</v>
      </c>
      <c r="AU302">
        <f>+Casos_PN_CORR[[#This Row],[20-abr]]-Casos_PN_CORR[[#This Row],[19-abr]]</f>
        <v>0</v>
      </c>
      <c r="AV302">
        <f>+Casos_PN_CORR[[#This Row],[21-abr]]-Casos_PN_CORR[[#This Row],[20-abr]]</f>
        <v>0</v>
      </c>
      <c r="AW302">
        <f>+Casos_PN_CORR[[#This Row],[22-abr]]-Casos_PN_CORR[[#This Row],[21-abr]]</f>
        <v>0</v>
      </c>
      <c r="AX302">
        <f>+Casos_PN_CORR[[#This Row],[23-abr]]-Casos_PN_CORR[[#This Row],[22-abr]]</f>
        <v>0</v>
      </c>
      <c r="AY302">
        <f>+Casos_PN_CORR[[#This Row],[24-abr]]-Casos_PN_CORR[[#This Row],[23-abr]]</f>
        <v>0</v>
      </c>
      <c r="AZ302">
        <f>+Casos_PN_CORR[[#This Row],[25-abr]]-Casos_PN_CORR[[#This Row],[24-abr]]</f>
        <v>0</v>
      </c>
      <c r="BA302">
        <f>+Casos_PN_CORR[[#This Row],[26-abr]]-Casos_PN_CORR[[#This Row],[25-abr]]</f>
        <v>0</v>
      </c>
      <c r="BB302">
        <f>+Casos_PN_CORR[[#This Row],[27-abr]]-Casos_PN_CORR[[#This Row],[26-abr]]</f>
        <v>0</v>
      </c>
      <c r="BC302">
        <f>+Casos_PN_CORR[[#This Row],[28-abr]]-Casos_PN_CORR[[#This Row],[27-abr]]</f>
        <v>0</v>
      </c>
      <c r="BD302">
        <f>+Casos_PN_CORR[[#This Row],[29-abr]]-Casos_PN_CORR[[#This Row],[28-abr]]</f>
        <v>0</v>
      </c>
      <c r="BE302">
        <f>+Casos_PN_CORR[[#This Row],[30-abr]]-Casos_PN_CORR[[#This Row],[29-abr]]</f>
        <v>0</v>
      </c>
      <c r="BF302">
        <f>+Casos_PN_CORR[[#This Row],[1-may]]-Casos_PN_CORR[[#This Row],[30-abr]]</f>
        <v>0</v>
      </c>
      <c r="BG302">
        <f>+Casos_PN_CORR[[#This Row],[2-may]]-Casos_PN_CORR[[#This Row],[1-may]]</f>
        <v>0</v>
      </c>
      <c r="BH302">
        <f>+Casos_PN_CORR[[#This Row],[3-may]]-Casos_PN_CORR[[#This Row],[2-may]]</f>
        <v>0</v>
      </c>
      <c r="BI302">
        <f>+Casos_PN_CORR[[#This Row],[4-may]]-Casos_PN_CORR[[#This Row],[3-may]]</f>
        <v>0</v>
      </c>
      <c r="BJ302">
        <f>+Casos_PN_CORR[[#This Row],[5-may]]-Casos_PN_CORR[[#This Row],[4-may]]</f>
        <v>0</v>
      </c>
      <c r="BK302">
        <f>+Casos_PN_CORR[[#This Row],[6-may]]-Casos_PN_CORR[[#This Row],[5-may]]</f>
        <v>0</v>
      </c>
      <c r="BL302">
        <f>+Casos_PN_CORR[[#This Row],[7-may]]-Casos_PN_CORR[[#This Row],[6-may]]</f>
        <v>0</v>
      </c>
      <c r="BM302">
        <f>+Casos_PN_CORR[[#This Row],[8-may]]-Casos_PN_CORR[[#This Row],[7-may]]</f>
        <v>0</v>
      </c>
      <c r="BN302">
        <f>+Casos_PN_CORR[[#This Row],[9-may]]-Casos_PN_CORR[[#This Row],[8-may]]</f>
        <v>0</v>
      </c>
      <c r="BO302">
        <f>+Casos_PN_CORR[[#This Row],[10-may]]-Casos_PN_CORR[[#This Row],[9-may]]</f>
        <v>0</v>
      </c>
      <c r="BP302">
        <f>+Casos_PN_CORR[[#This Row],[11-may]]-Casos_PN_CORR[[#This Row],[10-may]]</f>
        <v>0</v>
      </c>
      <c r="BQ302">
        <f>+Casos_PN_CORR[[#This Row],[12-may]]-Casos_PN_CORR[[#This Row],[11-may]]</f>
        <v>0</v>
      </c>
      <c r="BR302">
        <f>+Casos_PN_CORR[[#This Row],[13-may]]-Casos_PN_CORR[[#This Row],[12-may]]</f>
        <v>0</v>
      </c>
      <c r="BS302">
        <f>+Casos_PN_CORR[[#This Row],[14-may]]-Casos_PN_CORR[[#This Row],[13-may]]</f>
        <v>0</v>
      </c>
      <c r="BT302">
        <f>+Casos_PN_CORR[[#This Row],[15-may]]-Casos_PN_CORR[[#This Row],[14-may]]</f>
        <v>0</v>
      </c>
      <c r="BU302">
        <f>+Casos_PN_CORR[[#This Row],[16-may]]-Casos_PN_CORR[[#This Row],[15-may]]</f>
        <v>0</v>
      </c>
      <c r="BV302">
        <f>+Casos_PN_CORR[[#This Row],[17-may]]-Casos_PN_CORR[[#This Row],[16-may]]</f>
        <v>0</v>
      </c>
      <c r="BW302">
        <f>+Casos_PN_CORR[[#This Row],[18-may]]-Casos_PN_CORR[[#This Row],[17-may]]</f>
        <v>0</v>
      </c>
      <c r="BX302">
        <f>+Casos_PN_CORR[[#This Row],[19-may]]-Casos_PN_CORR[[#This Row],[18-may]]</f>
        <v>0</v>
      </c>
      <c r="BY302">
        <f>+Casos_PN_CORR[[#This Row],[20-may]]-Casos_PN_CORR[[#This Row],[19-may]]</f>
        <v>0</v>
      </c>
      <c r="BZ302">
        <f>+Casos_PN_CORR[[#This Row],[21-may]]-Casos_PN_CORR[[#This Row],[20-may]]</f>
        <v>0</v>
      </c>
      <c r="CA302">
        <f>+Casos_PN_CORR[[#This Row],[22-may]]-Casos_PN_CORR[[#This Row],[21-may]]</f>
        <v>0</v>
      </c>
      <c r="CB302">
        <f>+Casos_PN_CORR[[#This Row],[23-may]]-Casos_PN_CORR[[#This Row],[22-may]]</f>
        <v>0</v>
      </c>
      <c r="CC302">
        <f>+Casos_PN_CORR[[#This Row],[24-may]]-Casos_PN_CORR[[#This Row],[23-may]]</f>
        <v>0</v>
      </c>
      <c r="CD302">
        <f>+Casos_PN_CORR[[#This Row],[25-may]]-Casos_PN_CORR[[#This Row],[24-may]]</f>
        <v>0</v>
      </c>
      <c r="CE302">
        <f>+Casos_PN_CORR[[#This Row],[26-may]]-Casos_PN_CORR[[#This Row],[25-may]]</f>
        <v>0</v>
      </c>
      <c r="CF302">
        <f>+Casos_PN_CORR[[#This Row],[27-may]]-Casos_PN_CORR[[#This Row],[26-may]]</f>
        <v>0</v>
      </c>
      <c r="CG302">
        <f>+Casos_PN_CORR[[#This Row],[28-may]]-Casos_PN_CORR[[#This Row],[27-may]]</f>
        <v>0</v>
      </c>
      <c r="CH302">
        <f>+Casos_PN_CORR[[#This Row],[29-may]]-Casos_PN_CORR[[#This Row],[28-may]]</f>
        <v>0</v>
      </c>
      <c r="CI302">
        <f>+Casos_PN_CORR[[#This Row],[30-may]]-Casos_PN_CORR[[#This Row],[29-may]]</f>
        <v>0</v>
      </c>
      <c r="CJ302">
        <f>+Casos_PN_CORR[[#This Row],[31-may]]-Casos_PN_CORR[[#This Row],[30-may]]</f>
        <v>0</v>
      </c>
      <c r="CK302">
        <f>+Casos_PN_CORR[[#This Row],[1-jun]]-Casos_PN_CORR[[#This Row],[31-may]]</f>
        <v>0</v>
      </c>
      <c r="CL302">
        <f>+Casos_PN_CORR[[#This Row],[2-jun]]-Casos_PN_CORR[[#This Row],[1-jun]]</f>
        <v>0</v>
      </c>
      <c r="CM302">
        <f>+Casos_PN_CORR[[#This Row],[3-jun]]-Casos_PN_CORR[[#This Row],[2-jun]]</f>
        <v>0</v>
      </c>
      <c r="CN302">
        <f>+Casos_PN_CORR[[#This Row],[4-jun]]-Casos_PN_CORR[[#This Row],[3-jun]]</f>
        <v>0</v>
      </c>
      <c r="CO302">
        <f>+Casos_PN_CORR[[#This Row],[5-jun]]-Casos_PN_CORR[[#This Row],[4-jun]]</f>
        <v>0</v>
      </c>
      <c r="CP302">
        <f>+Casos_PN_CORR[[#This Row],[6-jun]]-Casos_PN_CORR[[#This Row],[5-jun]]</f>
        <v>0</v>
      </c>
    </row>
    <row r="303" spans="1:94">
      <c r="A303">
        <v>120306</v>
      </c>
      <c r="B303" s="2" t="s">
        <v>104</v>
      </c>
      <c r="C303" s="2" t="s">
        <v>126</v>
      </c>
      <c r="D303" s="2" t="s">
        <v>454</v>
      </c>
      <c r="E303" s="4">
        <f t="shared" si="4"/>
        <v>0</v>
      </c>
      <c r="F303">
        <f>+Casos_PN_CORR[[#This Row],[10-mar]]</f>
        <v>0</v>
      </c>
      <c r="G303">
        <f>+Casos_PN_CORR[[#This Row],[11-mar]]-Casos_PN_CORR[[#This Row],[10-mar]]</f>
        <v>0</v>
      </c>
      <c r="H303">
        <f>+Casos_PN_CORR[[#This Row],[12-mar]]-Casos_PN_CORR[[#This Row],[11-mar]]</f>
        <v>0</v>
      </c>
      <c r="I303">
        <f>+Casos_PN_CORR[[#This Row],[13-mar]]-Casos_PN_CORR[[#This Row],[12-mar]]</f>
        <v>0</v>
      </c>
      <c r="J303">
        <f>+Casos_PN_CORR[[#This Row],[14-mar]]-Casos_PN_CORR[[#This Row],[13-mar]]</f>
        <v>0</v>
      </c>
      <c r="K303">
        <f>+Casos_PN_CORR[[#This Row],[15-mar]]-Casos_PN_CORR[[#This Row],[14-mar]]</f>
        <v>0</v>
      </c>
      <c r="L303">
        <f>+Casos_PN_CORR[[#This Row],[16-mar]]-Casos_PN_CORR[[#This Row],[15-mar]]</f>
        <v>0</v>
      </c>
      <c r="M303">
        <f>+Casos_PN_CORR[[#This Row],[17-mar]]-Casos_PN_CORR[[#This Row],[16-mar]]</f>
        <v>0</v>
      </c>
      <c r="N303">
        <f>+Casos_PN_CORR[[#This Row],[18-mar]]-Casos_PN_CORR[[#This Row],[17-mar]]</f>
        <v>0</v>
      </c>
      <c r="O303">
        <f>+Casos_PN_CORR[[#This Row],[19-mar]]-Casos_PN_CORR[[#This Row],[18-mar]]</f>
        <v>0</v>
      </c>
      <c r="P303">
        <f>+Casos_PN_CORR[[#This Row],[20-mar]]-Casos_PN_CORR[[#This Row],[19-mar]]</f>
        <v>0</v>
      </c>
      <c r="Q303">
        <f>+Casos_PN_CORR[[#This Row],[21-mar]]-Casos_PN_CORR[[#This Row],[20-mar]]</f>
        <v>0</v>
      </c>
      <c r="R303">
        <f>+Casos_PN_CORR[[#This Row],[22-mar]]-Casos_PN_CORR[[#This Row],[21-mar]]</f>
        <v>0</v>
      </c>
      <c r="S303">
        <f>+Casos_PN_CORR[[#This Row],[23-mar]]-Casos_PN_CORR[[#This Row],[22-mar]]</f>
        <v>0</v>
      </c>
      <c r="T303">
        <f>+Casos_PN_CORR[[#This Row],[24-mar]]-Casos_PN_CORR[[#This Row],[23-mar]]</f>
        <v>0</v>
      </c>
      <c r="U303">
        <f>+Casos_PN_CORR[[#This Row],[25-mar]]-Casos_PN_CORR[[#This Row],[24-mar]]</f>
        <v>0</v>
      </c>
      <c r="V303">
        <f>+Casos_PN_CORR[[#This Row],[26-mar]]-Casos_PN_CORR[[#This Row],[25-mar]]</f>
        <v>0</v>
      </c>
      <c r="W303">
        <f>+Casos_PN_CORR[[#This Row],[27-mar]]-Casos_PN_CORR[[#This Row],[26-mar]]</f>
        <v>0</v>
      </c>
      <c r="X303">
        <f>+Casos_PN_CORR[[#This Row],[28-mar]]-Casos_PN_CORR[[#This Row],[27-mar]]</f>
        <v>0</v>
      </c>
      <c r="Y303">
        <f>+Casos_PN_CORR[[#This Row],[29-mar]]-Casos_PN_CORR[[#This Row],[28-mar]]</f>
        <v>0</v>
      </c>
      <c r="Z303">
        <f>+Casos_PN_CORR[[#This Row],[30-mar]]-Casos_PN_CORR[[#This Row],[29-mar]]</f>
        <v>0</v>
      </c>
      <c r="AA303">
        <f>+Casos_PN_CORR[[#This Row],[31-mar]]-Casos_PN_CORR[[#This Row],[30-mar]]</f>
        <v>0</v>
      </c>
      <c r="AB303">
        <f>+Casos_PN_CORR[[#This Row],[1-abr]]-Casos_PN_CORR[[#This Row],[31-mar]]</f>
        <v>0</v>
      </c>
      <c r="AC303">
        <f>+Casos_PN_CORR[[#This Row],[2-abr]]-Casos_PN_CORR[[#This Row],[1-abr]]</f>
        <v>0</v>
      </c>
      <c r="AD303">
        <f>+Casos_PN_CORR[[#This Row],[3-abr]]-Casos_PN_CORR[[#This Row],[2-abr]]</f>
        <v>0</v>
      </c>
      <c r="AE303">
        <f>+Casos_PN_CORR[[#This Row],[4-abr]]-Casos_PN_CORR[[#This Row],[3-abr]]</f>
        <v>0</v>
      </c>
      <c r="AF303">
        <f>+Casos_PN_CORR[[#This Row],[5-abr]]-Casos_PN_CORR[[#This Row],[4-abr]]</f>
        <v>0</v>
      </c>
      <c r="AG303">
        <f>+Casos_PN_CORR[[#This Row],[6-abr]]-Casos_PN_CORR[[#This Row],[5-abr]]</f>
        <v>0</v>
      </c>
      <c r="AH303">
        <f>+Casos_PN_CORR[[#This Row],[7-abr]]-Casos_PN_CORR[[#This Row],[6-abr]]</f>
        <v>0</v>
      </c>
      <c r="AI303">
        <f>+Casos_PN_CORR[[#This Row],[8-abr]]-Casos_PN_CORR[[#This Row],[7-abr]]</f>
        <v>0</v>
      </c>
      <c r="AJ303">
        <f>+Casos_PN_CORR[[#This Row],[9-abr]]-Casos_PN_CORR[[#This Row],[8-abr]]</f>
        <v>0</v>
      </c>
      <c r="AK303">
        <f>+Casos_PN_CORR[[#This Row],[10-abr]]-Casos_PN_CORR[[#This Row],[9-abr]]</f>
        <v>0</v>
      </c>
      <c r="AL303">
        <f>+Casos_PN_CORR[[#This Row],[11-abr]]-Casos_PN_CORR[[#This Row],[10-abr]]</f>
        <v>0</v>
      </c>
      <c r="AM303">
        <f>+Casos_PN_CORR[[#This Row],[12-abr]]-Casos_PN_CORR[[#This Row],[11-abr]]</f>
        <v>0</v>
      </c>
      <c r="AN303">
        <f>+Casos_PN_CORR[[#This Row],[13-abr]]-Casos_PN_CORR[[#This Row],[12-abr]]</f>
        <v>0</v>
      </c>
      <c r="AO303">
        <f>+Casos_PN_CORR[[#This Row],[14-abr]]-Casos_PN_CORR[[#This Row],[13-abr]]</f>
        <v>0</v>
      </c>
      <c r="AP303">
        <f>+Casos_PN_CORR[[#This Row],[15-abr]]-Casos_PN_CORR[[#This Row],[14-abr]]</f>
        <v>0</v>
      </c>
      <c r="AQ303">
        <f>+Casos_PN_CORR[[#This Row],[16-abr]]-Casos_PN_CORR[[#This Row],[15-abr]]</f>
        <v>0</v>
      </c>
      <c r="AR303">
        <f>+Casos_PN_CORR[[#This Row],[17-abr]]-Casos_PN_CORR[[#This Row],[16-abr]]</f>
        <v>0</v>
      </c>
      <c r="AS303">
        <f>+Casos_PN_CORR[[#This Row],[18-abr]]-Casos_PN_CORR[[#This Row],[17-abr]]</f>
        <v>0</v>
      </c>
      <c r="AT303">
        <f>+Casos_PN_CORR[[#This Row],[19-abr]]-Casos_PN_CORR[[#This Row],[18-abr]]</f>
        <v>0</v>
      </c>
      <c r="AU303">
        <f>+Casos_PN_CORR[[#This Row],[20-abr]]-Casos_PN_CORR[[#This Row],[19-abr]]</f>
        <v>0</v>
      </c>
      <c r="AV303">
        <f>+Casos_PN_CORR[[#This Row],[21-abr]]-Casos_PN_CORR[[#This Row],[20-abr]]</f>
        <v>0</v>
      </c>
      <c r="AW303">
        <f>+Casos_PN_CORR[[#This Row],[22-abr]]-Casos_PN_CORR[[#This Row],[21-abr]]</f>
        <v>0</v>
      </c>
      <c r="AX303">
        <f>+Casos_PN_CORR[[#This Row],[23-abr]]-Casos_PN_CORR[[#This Row],[22-abr]]</f>
        <v>0</v>
      </c>
      <c r="AY303">
        <f>+Casos_PN_CORR[[#This Row],[24-abr]]-Casos_PN_CORR[[#This Row],[23-abr]]</f>
        <v>0</v>
      </c>
      <c r="AZ303">
        <f>+Casos_PN_CORR[[#This Row],[25-abr]]-Casos_PN_CORR[[#This Row],[24-abr]]</f>
        <v>0</v>
      </c>
      <c r="BA303">
        <f>+Casos_PN_CORR[[#This Row],[26-abr]]-Casos_PN_CORR[[#This Row],[25-abr]]</f>
        <v>0</v>
      </c>
      <c r="BB303">
        <f>+Casos_PN_CORR[[#This Row],[27-abr]]-Casos_PN_CORR[[#This Row],[26-abr]]</f>
        <v>0</v>
      </c>
      <c r="BC303">
        <f>+Casos_PN_CORR[[#This Row],[28-abr]]-Casos_PN_CORR[[#This Row],[27-abr]]</f>
        <v>0</v>
      </c>
      <c r="BD303">
        <f>+Casos_PN_CORR[[#This Row],[29-abr]]-Casos_PN_CORR[[#This Row],[28-abr]]</f>
        <v>0</v>
      </c>
      <c r="BE303">
        <f>+Casos_PN_CORR[[#This Row],[30-abr]]-Casos_PN_CORR[[#This Row],[29-abr]]</f>
        <v>0</v>
      </c>
      <c r="BF303">
        <f>+Casos_PN_CORR[[#This Row],[1-may]]-Casos_PN_CORR[[#This Row],[30-abr]]</f>
        <v>0</v>
      </c>
      <c r="BG303">
        <f>+Casos_PN_CORR[[#This Row],[2-may]]-Casos_PN_CORR[[#This Row],[1-may]]</f>
        <v>0</v>
      </c>
      <c r="BH303">
        <f>+Casos_PN_CORR[[#This Row],[3-may]]-Casos_PN_CORR[[#This Row],[2-may]]</f>
        <v>0</v>
      </c>
      <c r="BI303">
        <f>+Casos_PN_CORR[[#This Row],[4-may]]-Casos_PN_CORR[[#This Row],[3-may]]</f>
        <v>0</v>
      </c>
      <c r="BJ303">
        <f>+Casos_PN_CORR[[#This Row],[5-may]]-Casos_PN_CORR[[#This Row],[4-may]]</f>
        <v>0</v>
      </c>
      <c r="BK303">
        <f>+Casos_PN_CORR[[#This Row],[6-may]]-Casos_PN_CORR[[#This Row],[5-may]]</f>
        <v>0</v>
      </c>
      <c r="BL303">
        <f>+Casos_PN_CORR[[#This Row],[7-may]]-Casos_PN_CORR[[#This Row],[6-may]]</f>
        <v>0</v>
      </c>
      <c r="BM303">
        <f>+Casos_PN_CORR[[#This Row],[8-may]]-Casos_PN_CORR[[#This Row],[7-may]]</f>
        <v>0</v>
      </c>
      <c r="BN303">
        <f>+Casos_PN_CORR[[#This Row],[9-may]]-Casos_PN_CORR[[#This Row],[8-may]]</f>
        <v>0</v>
      </c>
      <c r="BO303">
        <f>+Casos_PN_CORR[[#This Row],[10-may]]-Casos_PN_CORR[[#This Row],[9-may]]</f>
        <v>0</v>
      </c>
      <c r="BP303">
        <f>+Casos_PN_CORR[[#This Row],[11-may]]-Casos_PN_CORR[[#This Row],[10-may]]</f>
        <v>0</v>
      </c>
      <c r="BQ303">
        <f>+Casos_PN_CORR[[#This Row],[12-may]]-Casos_PN_CORR[[#This Row],[11-may]]</f>
        <v>0</v>
      </c>
      <c r="BR303">
        <f>+Casos_PN_CORR[[#This Row],[13-may]]-Casos_PN_CORR[[#This Row],[12-may]]</f>
        <v>0</v>
      </c>
      <c r="BS303">
        <f>+Casos_PN_CORR[[#This Row],[14-may]]-Casos_PN_CORR[[#This Row],[13-may]]</f>
        <v>0</v>
      </c>
      <c r="BT303">
        <f>+Casos_PN_CORR[[#This Row],[15-may]]-Casos_PN_CORR[[#This Row],[14-may]]</f>
        <v>0</v>
      </c>
      <c r="BU303">
        <f>+Casos_PN_CORR[[#This Row],[16-may]]-Casos_PN_CORR[[#This Row],[15-may]]</f>
        <v>0</v>
      </c>
      <c r="BV303">
        <f>+Casos_PN_CORR[[#This Row],[17-may]]-Casos_PN_CORR[[#This Row],[16-may]]</f>
        <v>0</v>
      </c>
      <c r="BW303">
        <f>+Casos_PN_CORR[[#This Row],[18-may]]-Casos_PN_CORR[[#This Row],[17-may]]</f>
        <v>0</v>
      </c>
      <c r="BX303">
        <f>+Casos_PN_CORR[[#This Row],[19-may]]-Casos_PN_CORR[[#This Row],[18-may]]</f>
        <v>0</v>
      </c>
      <c r="BY303">
        <f>+Casos_PN_CORR[[#This Row],[20-may]]-Casos_PN_CORR[[#This Row],[19-may]]</f>
        <v>0</v>
      </c>
      <c r="BZ303">
        <f>+Casos_PN_CORR[[#This Row],[21-may]]-Casos_PN_CORR[[#This Row],[20-may]]</f>
        <v>0</v>
      </c>
      <c r="CA303">
        <f>+Casos_PN_CORR[[#This Row],[22-may]]-Casos_PN_CORR[[#This Row],[21-may]]</f>
        <v>0</v>
      </c>
      <c r="CB303">
        <f>+Casos_PN_CORR[[#This Row],[23-may]]-Casos_PN_CORR[[#This Row],[22-may]]</f>
        <v>0</v>
      </c>
      <c r="CC303">
        <f>+Casos_PN_CORR[[#This Row],[24-may]]-Casos_PN_CORR[[#This Row],[23-may]]</f>
        <v>0</v>
      </c>
      <c r="CD303">
        <f>+Casos_PN_CORR[[#This Row],[25-may]]-Casos_PN_CORR[[#This Row],[24-may]]</f>
        <v>0</v>
      </c>
      <c r="CE303">
        <f>+Casos_PN_CORR[[#This Row],[26-may]]-Casos_PN_CORR[[#This Row],[25-may]]</f>
        <v>0</v>
      </c>
      <c r="CF303">
        <f>+Casos_PN_CORR[[#This Row],[27-may]]-Casos_PN_CORR[[#This Row],[26-may]]</f>
        <v>0</v>
      </c>
      <c r="CG303">
        <f>+Casos_PN_CORR[[#This Row],[28-may]]-Casos_PN_CORR[[#This Row],[27-may]]</f>
        <v>0</v>
      </c>
      <c r="CH303">
        <f>+Casos_PN_CORR[[#This Row],[29-may]]-Casos_PN_CORR[[#This Row],[28-may]]</f>
        <v>0</v>
      </c>
      <c r="CI303">
        <f>+Casos_PN_CORR[[#This Row],[30-may]]-Casos_PN_CORR[[#This Row],[29-may]]</f>
        <v>0</v>
      </c>
      <c r="CJ303">
        <f>+Casos_PN_CORR[[#This Row],[31-may]]-Casos_PN_CORR[[#This Row],[30-may]]</f>
        <v>0</v>
      </c>
      <c r="CK303">
        <f>+Casos_PN_CORR[[#This Row],[1-jun]]-Casos_PN_CORR[[#This Row],[31-may]]</f>
        <v>0</v>
      </c>
      <c r="CL303">
        <f>+Casos_PN_CORR[[#This Row],[2-jun]]-Casos_PN_CORR[[#This Row],[1-jun]]</f>
        <v>0</v>
      </c>
      <c r="CM303">
        <f>+Casos_PN_CORR[[#This Row],[3-jun]]-Casos_PN_CORR[[#This Row],[2-jun]]</f>
        <v>0</v>
      </c>
      <c r="CN303">
        <f>+Casos_PN_CORR[[#This Row],[4-jun]]-Casos_PN_CORR[[#This Row],[3-jun]]</f>
        <v>0</v>
      </c>
      <c r="CO303">
        <f>+Casos_PN_CORR[[#This Row],[5-jun]]-Casos_PN_CORR[[#This Row],[4-jun]]</f>
        <v>0</v>
      </c>
      <c r="CP303">
        <f>+Casos_PN_CORR[[#This Row],[6-jun]]-Casos_PN_CORR[[#This Row],[5-jun]]</f>
        <v>0</v>
      </c>
    </row>
    <row r="304" spans="1:94">
      <c r="A304">
        <v>120701</v>
      </c>
      <c r="B304" s="2" t="s">
        <v>104</v>
      </c>
      <c r="C304" s="2" t="s">
        <v>154</v>
      </c>
      <c r="D304" s="2" t="s">
        <v>154</v>
      </c>
      <c r="E304" s="4">
        <f t="shared" si="4"/>
        <v>1</v>
      </c>
      <c r="F304">
        <f>+Casos_PN_CORR[[#This Row],[10-mar]]</f>
        <v>0</v>
      </c>
      <c r="G304">
        <f>+Casos_PN_CORR[[#This Row],[11-mar]]-Casos_PN_CORR[[#This Row],[10-mar]]</f>
        <v>0</v>
      </c>
      <c r="H304">
        <f>+Casos_PN_CORR[[#This Row],[12-mar]]-Casos_PN_CORR[[#This Row],[11-mar]]</f>
        <v>0</v>
      </c>
      <c r="I304">
        <f>+Casos_PN_CORR[[#This Row],[13-mar]]-Casos_PN_CORR[[#This Row],[12-mar]]</f>
        <v>0</v>
      </c>
      <c r="J304">
        <f>+Casos_PN_CORR[[#This Row],[14-mar]]-Casos_PN_CORR[[#This Row],[13-mar]]</f>
        <v>0</v>
      </c>
      <c r="K304">
        <f>+Casos_PN_CORR[[#This Row],[15-mar]]-Casos_PN_CORR[[#This Row],[14-mar]]</f>
        <v>0</v>
      </c>
      <c r="L304">
        <f>+Casos_PN_CORR[[#This Row],[16-mar]]-Casos_PN_CORR[[#This Row],[15-mar]]</f>
        <v>0</v>
      </c>
      <c r="M304">
        <f>+Casos_PN_CORR[[#This Row],[17-mar]]-Casos_PN_CORR[[#This Row],[16-mar]]</f>
        <v>0</v>
      </c>
      <c r="N304">
        <f>+Casos_PN_CORR[[#This Row],[18-mar]]-Casos_PN_CORR[[#This Row],[17-mar]]</f>
        <v>0</v>
      </c>
      <c r="O304">
        <f>+Casos_PN_CORR[[#This Row],[19-mar]]-Casos_PN_CORR[[#This Row],[18-mar]]</f>
        <v>0</v>
      </c>
      <c r="P304">
        <f>+Casos_PN_CORR[[#This Row],[20-mar]]-Casos_PN_CORR[[#This Row],[19-mar]]</f>
        <v>0</v>
      </c>
      <c r="Q304">
        <f>+Casos_PN_CORR[[#This Row],[21-mar]]-Casos_PN_CORR[[#This Row],[20-mar]]</f>
        <v>0</v>
      </c>
      <c r="R304">
        <f>+Casos_PN_CORR[[#This Row],[22-mar]]-Casos_PN_CORR[[#This Row],[21-mar]]</f>
        <v>0</v>
      </c>
      <c r="S304">
        <f>+Casos_PN_CORR[[#This Row],[23-mar]]-Casos_PN_CORR[[#This Row],[22-mar]]</f>
        <v>0</v>
      </c>
      <c r="T304">
        <f>+Casos_PN_CORR[[#This Row],[24-mar]]-Casos_PN_CORR[[#This Row],[23-mar]]</f>
        <v>0</v>
      </c>
      <c r="U304">
        <f>+Casos_PN_CORR[[#This Row],[25-mar]]-Casos_PN_CORR[[#This Row],[24-mar]]</f>
        <v>0</v>
      </c>
      <c r="V304">
        <f>+Casos_PN_CORR[[#This Row],[26-mar]]-Casos_PN_CORR[[#This Row],[25-mar]]</f>
        <v>0</v>
      </c>
      <c r="W304">
        <f>+Casos_PN_CORR[[#This Row],[27-mar]]-Casos_PN_CORR[[#This Row],[26-mar]]</f>
        <v>0</v>
      </c>
      <c r="X304">
        <f>+Casos_PN_CORR[[#This Row],[28-mar]]-Casos_PN_CORR[[#This Row],[27-mar]]</f>
        <v>0</v>
      </c>
      <c r="Y304">
        <f>+Casos_PN_CORR[[#This Row],[29-mar]]-Casos_PN_CORR[[#This Row],[28-mar]]</f>
        <v>0</v>
      </c>
      <c r="Z304">
        <f>+Casos_PN_CORR[[#This Row],[30-mar]]-Casos_PN_CORR[[#This Row],[29-mar]]</f>
        <v>0</v>
      </c>
      <c r="AA304">
        <f>+Casos_PN_CORR[[#This Row],[31-mar]]-Casos_PN_CORR[[#This Row],[30-mar]]</f>
        <v>0</v>
      </c>
      <c r="AB304">
        <f>+Casos_PN_CORR[[#This Row],[1-abr]]-Casos_PN_CORR[[#This Row],[31-mar]]</f>
        <v>0</v>
      </c>
      <c r="AC304">
        <f>+Casos_PN_CORR[[#This Row],[2-abr]]-Casos_PN_CORR[[#This Row],[1-abr]]</f>
        <v>0</v>
      </c>
      <c r="AD304">
        <f>+Casos_PN_CORR[[#This Row],[3-abr]]-Casos_PN_CORR[[#This Row],[2-abr]]</f>
        <v>0</v>
      </c>
      <c r="AE304">
        <f>+Casos_PN_CORR[[#This Row],[4-abr]]-Casos_PN_CORR[[#This Row],[3-abr]]</f>
        <v>0</v>
      </c>
      <c r="AF304">
        <f>+Casos_PN_CORR[[#This Row],[5-abr]]-Casos_PN_CORR[[#This Row],[4-abr]]</f>
        <v>0</v>
      </c>
      <c r="AG304">
        <f>+Casos_PN_CORR[[#This Row],[6-abr]]-Casos_PN_CORR[[#This Row],[5-abr]]</f>
        <v>0</v>
      </c>
      <c r="AH304">
        <f>+Casos_PN_CORR[[#This Row],[7-abr]]-Casos_PN_CORR[[#This Row],[6-abr]]</f>
        <v>0</v>
      </c>
      <c r="AI304">
        <f>+Casos_PN_CORR[[#This Row],[8-abr]]-Casos_PN_CORR[[#This Row],[7-abr]]</f>
        <v>0</v>
      </c>
      <c r="AJ304">
        <f>+Casos_PN_CORR[[#This Row],[9-abr]]-Casos_PN_CORR[[#This Row],[8-abr]]</f>
        <v>0</v>
      </c>
      <c r="AK304">
        <f>+Casos_PN_CORR[[#This Row],[10-abr]]-Casos_PN_CORR[[#This Row],[9-abr]]</f>
        <v>0</v>
      </c>
      <c r="AL304">
        <f>+Casos_PN_CORR[[#This Row],[11-abr]]-Casos_PN_CORR[[#This Row],[10-abr]]</f>
        <v>0</v>
      </c>
      <c r="AM304">
        <f>+Casos_PN_CORR[[#This Row],[12-abr]]-Casos_PN_CORR[[#This Row],[11-abr]]</f>
        <v>0</v>
      </c>
      <c r="AN304">
        <f>+Casos_PN_CORR[[#This Row],[13-abr]]-Casos_PN_CORR[[#This Row],[12-abr]]</f>
        <v>0</v>
      </c>
      <c r="AO304">
        <f>+Casos_PN_CORR[[#This Row],[14-abr]]-Casos_PN_CORR[[#This Row],[13-abr]]</f>
        <v>0</v>
      </c>
      <c r="AP304">
        <f>+Casos_PN_CORR[[#This Row],[15-abr]]-Casos_PN_CORR[[#This Row],[14-abr]]</f>
        <v>0</v>
      </c>
      <c r="AQ304">
        <f>+Casos_PN_CORR[[#This Row],[16-abr]]-Casos_PN_CORR[[#This Row],[15-abr]]</f>
        <v>0</v>
      </c>
      <c r="AR304">
        <f>+Casos_PN_CORR[[#This Row],[17-abr]]-Casos_PN_CORR[[#This Row],[16-abr]]</f>
        <v>0</v>
      </c>
      <c r="AS304">
        <f>+Casos_PN_CORR[[#This Row],[18-abr]]-Casos_PN_CORR[[#This Row],[17-abr]]</f>
        <v>0</v>
      </c>
      <c r="AT304">
        <f>+Casos_PN_CORR[[#This Row],[19-abr]]-Casos_PN_CORR[[#This Row],[18-abr]]</f>
        <v>0</v>
      </c>
      <c r="AU304">
        <f>+Casos_PN_CORR[[#This Row],[20-abr]]-Casos_PN_CORR[[#This Row],[19-abr]]</f>
        <v>0</v>
      </c>
      <c r="AV304">
        <f>+Casos_PN_CORR[[#This Row],[21-abr]]-Casos_PN_CORR[[#This Row],[20-abr]]</f>
        <v>0</v>
      </c>
      <c r="AW304">
        <f>+Casos_PN_CORR[[#This Row],[22-abr]]-Casos_PN_CORR[[#This Row],[21-abr]]</f>
        <v>0</v>
      </c>
      <c r="AX304">
        <f>+Casos_PN_CORR[[#This Row],[23-abr]]-Casos_PN_CORR[[#This Row],[22-abr]]</f>
        <v>0</v>
      </c>
      <c r="AY304">
        <f>+Casos_PN_CORR[[#This Row],[24-abr]]-Casos_PN_CORR[[#This Row],[23-abr]]</f>
        <v>0</v>
      </c>
      <c r="AZ304">
        <f>+Casos_PN_CORR[[#This Row],[25-abr]]-Casos_PN_CORR[[#This Row],[24-abr]]</f>
        <v>0</v>
      </c>
      <c r="BA304">
        <f>+Casos_PN_CORR[[#This Row],[26-abr]]-Casos_PN_CORR[[#This Row],[25-abr]]</f>
        <v>0</v>
      </c>
      <c r="BB304">
        <f>+Casos_PN_CORR[[#This Row],[27-abr]]-Casos_PN_CORR[[#This Row],[26-abr]]</f>
        <v>0</v>
      </c>
      <c r="BC304">
        <f>+Casos_PN_CORR[[#This Row],[28-abr]]-Casos_PN_CORR[[#This Row],[27-abr]]</f>
        <v>0</v>
      </c>
      <c r="BD304">
        <f>+Casos_PN_CORR[[#This Row],[29-abr]]-Casos_PN_CORR[[#This Row],[28-abr]]</f>
        <v>0</v>
      </c>
      <c r="BE304">
        <f>+Casos_PN_CORR[[#This Row],[30-abr]]-Casos_PN_CORR[[#This Row],[29-abr]]</f>
        <v>0</v>
      </c>
      <c r="BF304">
        <f>+Casos_PN_CORR[[#This Row],[1-may]]-Casos_PN_CORR[[#This Row],[30-abr]]</f>
        <v>0</v>
      </c>
      <c r="BG304">
        <f>+Casos_PN_CORR[[#This Row],[2-may]]-Casos_PN_CORR[[#This Row],[1-may]]</f>
        <v>0</v>
      </c>
      <c r="BH304">
        <f>+Casos_PN_CORR[[#This Row],[3-may]]-Casos_PN_CORR[[#This Row],[2-may]]</f>
        <v>0</v>
      </c>
      <c r="BI304">
        <f>+Casos_PN_CORR[[#This Row],[4-may]]-Casos_PN_CORR[[#This Row],[3-may]]</f>
        <v>0</v>
      </c>
      <c r="BJ304">
        <f>+Casos_PN_CORR[[#This Row],[5-may]]-Casos_PN_CORR[[#This Row],[4-may]]</f>
        <v>0</v>
      </c>
      <c r="BK304">
        <f>+Casos_PN_CORR[[#This Row],[6-may]]-Casos_PN_CORR[[#This Row],[5-may]]</f>
        <v>0</v>
      </c>
      <c r="BL304">
        <f>+Casos_PN_CORR[[#This Row],[7-may]]-Casos_PN_CORR[[#This Row],[6-may]]</f>
        <v>0</v>
      </c>
      <c r="BM304">
        <f>+Casos_PN_CORR[[#This Row],[8-may]]-Casos_PN_CORR[[#This Row],[7-may]]</f>
        <v>0</v>
      </c>
      <c r="BN304">
        <f>+Casos_PN_CORR[[#This Row],[9-may]]-Casos_PN_CORR[[#This Row],[8-may]]</f>
        <v>0</v>
      </c>
      <c r="BO304">
        <f>+Casos_PN_CORR[[#This Row],[10-may]]-Casos_PN_CORR[[#This Row],[9-may]]</f>
        <v>0</v>
      </c>
      <c r="BP304">
        <f>+Casos_PN_CORR[[#This Row],[11-may]]-Casos_PN_CORR[[#This Row],[10-may]]</f>
        <v>0</v>
      </c>
      <c r="BQ304">
        <f>+Casos_PN_CORR[[#This Row],[12-may]]-Casos_PN_CORR[[#This Row],[11-may]]</f>
        <v>0</v>
      </c>
      <c r="BR304">
        <f>+Casos_PN_CORR[[#This Row],[13-may]]-Casos_PN_CORR[[#This Row],[12-may]]</f>
        <v>0</v>
      </c>
      <c r="BS304">
        <f>+Casos_PN_CORR[[#This Row],[14-may]]-Casos_PN_CORR[[#This Row],[13-may]]</f>
        <v>0</v>
      </c>
      <c r="BT304">
        <f>+Casos_PN_CORR[[#This Row],[15-may]]-Casos_PN_CORR[[#This Row],[14-may]]</f>
        <v>0</v>
      </c>
      <c r="BU304">
        <f>+Casos_PN_CORR[[#This Row],[16-may]]-Casos_PN_CORR[[#This Row],[15-may]]</f>
        <v>0</v>
      </c>
      <c r="BV304">
        <f>+Casos_PN_CORR[[#This Row],[17-may]]-Casos_PN_CORR[[#This Row],[16-may]]</f>
        <v>0</v>
      </c>
      <c r="BW304">
        <f>+Casos_PN_CORR[[#This Row],[18-may]]-Casos_PN_CORR[[#This Row],[17-may]]</f>
        <v>0</v>
      </c>
      <c r="BX304">
        <f>+Casos_PN_CORR[[#This Row],[19-may]]-Casos_PN_CORR[[#This Row],[18-may]]</f>
        <v>0</v>
      </c>
      <c r="BY304">
        <f>+Casos_PN_CORR[[#This Row],[20-may]]-Casos_PN_CORR[[#This Row],[19-may]]</f>
        <v>0</v>
      </c>
      <c r="BZ304">
        <f>+Casos_PN_CORR[[#This Row],[21-may]]-Casos_PN_CORR[[#This Row],[20-may]]</f>
        <v>0</v>
      </c>
      <c r="CA304">
        <f>+Casos_PN_CORR[[#This Row],[22-may]]-Casos_PN_CORR[[#This Row],[21-may]]</f>
        <v>0</v>
      </c>
      <c r="CB304">
        <f>+Casos_PN_CORR[[#This Row],[23-may]]-Casos_PN_CORR[[#This Row],[22-may]]</f>
        <v>0</v>
      </c>
      <c r="CC304">
        <f>+Casos_PN_CORR[[#This Row],[24-may]]-Casos_PN_CORR[[#This Row],[23-may]]</f>
        <v>0</v>
      </c>
      <c r="CD304">
        <f>+Casos_PN_CORR[[#This Row],[25-may]]-Casos_PN_CORR[[#This Row],[24-may]]</f>
        <v>0</v>
      </c>
      <c r="CE304">
        <f>+Casos_PN_CORR[[#This Row],[26-may]]-Casos_PN_CORR[[#This Row],[25-may]]</f>
        <v>0</v>
      </c>
      <c r="CF304">
        <f>+Casos_PN_CORR[[#This Row],[27-may]]-Casos_PN_CORR[[#This Row],[26-may]]</f>
        <v>0</v>
      </c>
      <c r="CG304">
        <f>+Casos_PN_CORR[[#This Row],[28-may]]-Casos_PN_CORR[[#This Row],[27-may]]</f>
        <v>0</v>
      </c>
      <c r="CH304">
        <f>+Casos_PN_CORR[[#This Row],[29-may]]-Casos_PN_CORR[[#This Row],[28-may]]</f>
        <v>0</v>
      </c>
      <c r="CI304">
        <f>+Casos_PN_CORR[[#This Row],[30-may]]-Casos_PN_CORR[[#This Row],[29-may]]</f>
        <v>0</v>
      </c>
      <c r="CJ304">
        <f>+Casos_PN_CORR[[#This Row],[31-may]]-Casos_PN_CORR[[#This Row],[30-may]]</f>
        <v>0</v>
      </c>
      <c r="CK304">
        <f>+Casos_PN_CORR[[#This Row],[1-jun]]-Casos_PN_CORR[[#This Row],[31-may]]</f>
        <v>0</v>
      </c>
      <c r="CL304">
        <f>+Casos_PN_CORR[[#This Row],[2-jun]]-Casos_PN_CORR[[#This Row],[1-jun]]</f>
        <v>0</v>
      </c>
      <c r="CM304">
        <f>+Casos_PN_CORR[[#This Row],[3-jun]]-Casos_PN_CORR[[#This Row],[2-jun]]</f>
        <v>0</v>
      </c>
      <c r="CN304">
        <f>+Casos_PN_CORR[[#This Row],[4-jun]]-Casos_PN_CORR[[#This Row],[3-jun]]</f>
        <v>0</v>
      </c>
      <c r="CO304">
        <f>+Casos_PN_CORR[[#This Row],[5-jun]]-Casos_PN_CORR[[#This Row],[4-jun]]</f>
        <v>1</v>
      </c>
      <c r="CP304">
        <f>+Casos_PN_CORR[[#This Row],[6-jun]]-Casos_PN_CORR[[#This Row],[5-jun]]</f>
        <v>0</v>
      </c>
    </row>
    <row r="305" spans="1:94">
      <c r="A305">
        <v>60102</v>
      </c>
      <c r="B305" s="2" t="s">
        <v>214</v>
      </c>
      <c r="C305" s="2" t="s">
        <v>282</v>
      </c>
      <c r="D305" s="2" t="s">
        <v>455</v>
      </c>
      <c r="E305" s="4">
        <f t="shared" si="4"/>
        <v>3</v>
      </c>
      <c r="F305">
        <f>+Casos_PN_CORR[[#This Row],[10-mar]]</f>
        <v>0</v>
      </c>
      <c r="G305">
        <f>+Casos_PN_CORR[[#This Row],[11-mar]]-Casos_PN_CORR[[#This Row],[10-mar]]</f>
        <v>0</v>
      </c>
      <c r="H305">
        <f>+Casos_PN_CORR[[#This Row],[12-mar]]-Casos_PN_CORR[[#This Row],[11-mar]]</f>
        <v>0</v>
      </c>
      <c r="I305">
        <f>+Casos_PN_CORR[[#This Row],[13-mar]]-Casos_PN_CORR[[#This Row],[12-mar]]</f>
        <v>0</v>
      </c>
      <c r="J305">
        <f>+Casos_PN_CORR[[#This Row],[14-mar]]-Casos_PN_CORR[[#This Row],[13-mar]]</f>
        <v>0</v>
      </c>
      <c r="K305">
        <f>+Casos_PN_CORR[[#This Row],[15-mar]]-Casos_PN_CORR[[#This Row],[14-mar]]</f>
        <v>0</v>
      </c>
      <c r="L305">
        <f>+Casos_PN_CORR[[#This Row],[16-mar]]-Casos_PN_CORR[[#This Row],[15-mar]]</f>
        <v>0</v>
      </c>
      <c r="M305">
        <f>+Casos_PN_CORR[[#This Row],[17-mar]]-Casos_PN_CORR[[#This Row],[16-mar]]</f>
        <v>0</v>
      </c>
      <c r="N305">
        <f>+Casos_PN_CORR[[#This Row],[18-mar]]-Casos_PN_CORR[[#This Row],[17-mar]]</f>
        <v>0</v>
      </c>
      <c r="O305">
        <f>+Casos_PN_CORR[[#This Row],[19-mar]]-Casos_PN_CORR[[#This Row],[18-mar]]</f>
        <v>0</v>
      </c>
      <c r="P305">
        <f>+Casos_PN_CORR[[#This Row],[20-mar]]-Casos_PN_CORR[[#This Row],[19-mar]]</f>
        <v>0</v>
      </c>
      <c r="Q305">
        <f>+Casos_PN_CORR[[#This Row],[21-mar]]-Casos_PN_CORR[[#This Row],[20-mar]]</f>
        <v>0</v>
      </c>
      <c r="R305">
        <f>+Casos_PN_CORR[[#This Row],[22-mar]]-Casos_PN_CORR[[#This Row],[21-mar]]</f>
        <v>0</v>
      </c>
      <c r="S305">
        <f>+Casos_PN_CORR[[#This Row],[23-mar]]-Casos_PN_CORR[[#This Row],[22-mar]]</f>
        <v>0</v>
      </c>
      <c r="T305">
        <f>+Casos_PN_CORR[[#This Row],[24-mar]]-Casos_PN_CORR[[#This Row],[23-mar]]</f>
        <v>0</v>
      </c>
      <c r="U305">
        <f>+Casos_PN_CORR[[#This Row],[25-mar]]-Casos_PN_CORR[[#This Row],[24-mar]]</f>
        <v>0</v>
      </c>
      <c r="V305">
        <f>+Casos_PN_CORR[[#This Row],[26-mar]]-Casos_PN_CORR[[#This Row],[25-mar]]</f>
        <v>0</v>
      </c>
      <c r="W305">
        <f>+Casos_PN_CORR[[#This Row],[27-mar]]-Casos_PN_CORR[[#This Row],[26-mar]]</f>
        <v>0</v>
      </c>
      <c r="X305">
        <f>+Casos_PN_CORR[[#This Row],[28-mar]]-Casos_PN_CORR[[#This Row],[27-mar]]</f>
        <v>0</v>
      </c>
      <c r="Y305">
        <f>+Casos_PN_CORR[[#This Row],[29-mar]]-Casos_PN_CORR[[#This Row],[28-mar]]</f>
        <v>0</v>
      </c>
      <c r="Z305">
        <f>+Casos_PN_CORR[[#This Row],[30-mar]]-Casos_PN_CORR[[#This Row],[29-mar]]</f>
        <v>0</v>
      </c>
      <c r="AA305">
        <f>+Casos_PN_CORR[[#This Row],[31-mar]]-Casos_PN_CORR[[#This Row],[30-mar]]</f>
        <v>0</v>
      </c>
      <c r="AB305">
        <f>+Casos_PN_CORR[[#This Row],[1-abr]]-Casos_PN_CORR[[#This Row],[31-mar]]</f>
        <v>0</v>
      </c>
      <c r="AC305">
        <f>+Casos_PN_CORR[[#This Row],[2-abr]]-Casos_PN_CORR[[#This Row],[1-abr]]</f>
        <v>0</v>
      </c>
      <c r="AD305">
        <f>+Casos_PN_CORR[[#This Row],[3-abr]]-Casos_PN_CORR[[#This Row],[2-abr]]</f>
        <v>0</v>
      </c>
      <c r="AE305">
        <f>+Casos_PN_CORR[[#This Row],[4-abr]]-Casos_PN_CORR[[#This Row],[3-abr]]</f>
        <v>0</v>
      </c>
      <c r="AF305">
        <f>+Casos_PN_CORR[[#This Row],[5-abr]]-Casos_PN_CORR[[#This Row],[4-abr]]</f>
        <v>0</v>
      </c>
      <c r="AG305">
        <f>+Casos_PN_CORR[[#This Row],[6-abr]]-Casos_PN_CORR[[#This Row],[5-abr]]</f>
        <v>0</v>
      </c>
      <c r="AH305">
        <f>+Casos_PN_CORR[[#This Row],[7-abr]]-Casos_PN_CORR[[#This Row],[6-abr]]</f>
        <v>0</v>
      </c>
      <c r="AI305">
        <f>+Casos_PN_CORR[[#This Row],[8-abr]]-Casos_PN_CORR[[#This Row],[7-abr]]</f>
        <v>0</v>
      </c>
      <c r="AJ305">
        <f>+Casos_PN_CORR[[#This Row],[9-abr]]-Casos_PN_CORR[[#This Row],[8-abr]]</f>
        <v>0</v>
      </c>
      <c r="AK305">
        <f>+Casos_PN_CORR[[#This Row],[10-abr]]-Casos_PN_CORR[[#This Row],[9-abr]]</f>
        <v>0</v>
      </c>
      <c r="AL305">
        <f>+Casos_PN_CORR[[#This Row],[11-abr]]-Casos_PN_CORR[[#This Row],[10-abr]]</f>
        <v>0</v>
      </c>
      <c r="AM305">
        <f>+Casos_PN_CORR[[#This Row],[12-abr]]-Casos_PN_CORR[[#This Row],[11-abr]]</f>
        <v>0</v>
      </c>
      <c r="AN305">
        <f>+Casos_PN_CORR[[#This Row],[13-abr]]-Casos_PN_CORR[[#This Row],[12-abr]]</f>
        <v>0</v>
      </c>
      <c r="AO305">
        <f>+Casos_PN_CORR[[#This Row],[14-abr]]-Casos_PN_CORR[[#This Row],[13-abr]]</f>
        <v>0</v>
      </c>
      <c r="AP305">
        <f>+Casos_PN_CORR[[#This Row],[15-abr]]-Casos_PN_CORR[[#This Row],[14-abr]]</f>
        <v>0</v>
      </c>
      <c r="AQ305">
        <f>+Casos_PN_CORR[[#This Row],[16-abr]]-Casos_PN_CORR[[#This Row],[15-abr]]</f>
        <v>0</v>
      </c>
      <c r="AR305">
        <f>+Casos_PN_CORR[[#This Row],[17-abr]]-Casos_PN_CORR[[#This Row],[16-abr]]</f>
        <v>0</v>
      </c>
      <c r="AS305">
        <f>+Casos_PN_CORR[[#This Row],[18-abr]]-Casos_PN_CORR[[#This Row],[17-abr]]</f>
        <v>0</v>
      </c>
      <c r="AT305">
        <f>+Casos_PN_CORR[[#This Row],[19-abr]]-Casos_PN_CORR[[#This Row],[18-abr]]</f>
        <v>0</v>
      </c>
      <c r="AU305">
        <f>+Casos_PN_CORR[[#This Row],[20-abr]]-Casos_PN_CORR[[#This Row],[19-abr]]</f>
        <v>0</v>
      </c>
      <c r="AV305">
        <f>+Casos_PN_CORR[[#This Row],[21-abr]]-Casos_PN_CORR[[#This Row],[20-abr]]</f>
        <v>0</v>
      </c>
      <c r="AW305">
        <f>+Casos_PN_CORR[[#This Row],[22-abr]]-Casos_PN_CORR[[#This Row],[21-abr]]</f>
        <v>0</v>
      </c>
      <c r="AX305">
        <f>+Casos_PN_CORR[[#This Row],[23-abr]]-Casos_PN_CORR[[#This Row],[22-abr]]</f>
        <v>0</v>
      </c>
      <c r="AY305">
        <f>+Casos_PN_CORR[[#This Row],[24-abr]]-Casos_PN_CORR[[#This Row],[23-abr]]</f>
        <v>0</v>
      </c>
      <c r="AZ305">
        <f>+Casos_PN_CORR[[#This Row],[25-abr]]-Casos_PN_CORR[[#This Row],[24-abr]]</f>
        <v>0</v>
      </c>
      <c r="BA305">
        <f>+Casos_PN_CORR[[#This Row],[26-abr]]-Casos_PN_CORR[[#This Row],[25-abr]]</f>
        <v>0</v>
      </c>
      <c r="BB305">
        <f>+Casos_PN_CORR[[#This Row],[27-abr]]-Casos_PN_CORR[[#This Row],[26-abr]]</f>
        <v>0</v>
      </c>
      <c r="BC305">
        <f>+Casos_PN_CORR[[#This Row],[28-abr]]-Casos_PN_CORR[[#This Row],[27-abr]]</f>
        <v>0</v>
      </c>
      <c r="BD305">
        <f>+Casos_PN_CORR[[#This Row],[29-abr]]-Casos_PN_CORR[[#This Row],[28-abr]]</f>
        <v>0</v>
      </c>
      <c r="BE305">
        <f>+Casos_PN_CORR[[#This Row],[30-abr]]-Casos_PN_CORR[[#This Row],[29-abr]]</f>
        <v>0</v>
      </c>
      <c r="BF305">
        <f>+Casos_PN_CORR[[#This Row],[1-may]]-Casos_PN_CORR[[#This Row],[30-abr]]</f>
        <v>0</v>
      </c>
      <c r="BG305">
        <f>+Casos_PN_CORR[[#This Row],[2-may]]-Casos_PN_CORR[[#This Row],[1-may]]</f>
        <v>0</v>
      </c>
      <c r="BH305">
        <f>+Casos_PN_CORR[[#This Row],[3-may]]-Casos_PN_CORR[[#This Row],[2-may]]</f>
        <v>0</v>
      </c>
      <c r="BI305">
        <f>+Casos_PN_CORR[[#This Row],[4-may]]-Casos_PN_CORR[[#This Row],[3-may]]</f>
        <v>0</v>
      </c>
      <c r="BJ305">
        <f>+Casos_PN_CORR[[#This Row],[5-may]]-Casos_PN_CORR[[#This Row],[4-may]]</f>
        <v>0</v>
      </c>
      <c r="BK305">
        <f>+Casos_PN_CORR[[#This Row],[6-may]]-Casos_PN_CORR[[#This Row],[5-may]]</f>
        <v>0</v>
      </c>
      <c r="BL305">
        <f>+Casos_PN_CORR[[#This Row],[7-may]]-Casos_PN_CORR[[#This Row],[6-may]]</f>
        <v>0</v>
      </c>
      <c r="BM305">
        <f>+Casos_PN_CORR[[#This Row],[8-may]]-Casos_PN_CORR[[#This Row],[7-may]]</f>
        <v>0</v>
      </c>
      <c r="BN305">
        <f>+Casos_PN_CORR[[#This Row],[9-may]]-Casos_PN_CORR[[#This Row],[8-may]]</f>
        <v>0</v>
      </c>
      <c r="BO305">
        <f>+Casos_PN_CORR[[#This Row],[10-may]]-Casos_PN_CORR[[#This Row],[9-may]]</f>
        <v>0</v>
      </c>
      <c r="BP305">
        <f>+Casos_PN_CORR[[#This Row],[11-may]]-Casos_PN_CORR[[#This Row],[10-may]]</f>
        <v>0</v>
      </c>
      <c r="BQ305">
        <f>+Casos_PN_CORR[[#This Row],[12-may]]-Casos_PN_CORR[[#This Row],[11-may]]</f>
        <v>0</v>
      </c>
      <c r="BR305">
        <f>+Casos_PN_CORR[[#This Row],[13-may]]-Casos_PN_CORR[[#This Row],[12-may]]</f>
        <v>0</v>
      </c>
      <c r="BS305">
        <f>+Casos_PN_CORR[[#This Row],[14-may]]-Casos_PN_CORR[[#This Row],[13-may]]</f>
        <v>0</v>
      </c>
      <c r="BT305">
        <f>+Casos_PN_CORR[[#This Row],[15-may]]-Casos_PN_CORR[[#This Row],[14-may]]</f>
        <v>0</v>
      </c>
      <c r="BU305">
        <f>+Casos_PN_CORR[[#This Row],[16-may]]-Casos_PN_CORR[[#This Row],[15-may]]</f>
        <v>0</v>
      </c>
      <c r="BV305">
        <f>+Casos_PN_CORR[[#This Row],[17-may]]-Casos_PN_CORR[[#This Row],[16-may]]</f>
        <v>0</v>
      </c>
      <c r="BW305">
        <f>+Casos_PN_CORR[[#This Row],[18-may]]-Casos_PN_CORR[[#This Row],[17-may]]</f>
        <v>0</v>
      </c>
      <c r="BX305">
        <f>+Casos_PN_CORR[[#This Row],[19-may]]-Casos_PN_CORR[[#This Row],[18-may]]</f>
        <v>0</v>
      </c>
      <c r="BY305">
        <f>+Casos_PN_CORR[[#This Row],[20-may]]-Casos_PN_CORR[[#This Row],[19-may]]</f>
        <v>0</v>
      </c>
      <c r="BZ305">
        <f>+Casos_PN_CORR[[#This Row],[21-may]]-Casos_PN_CORR[[#This Row],[20-may]]</f>
        <v>0</v>
      </c>
      <c r="CA305">
        <f>+Casos_PN_CORR[[#This Row],[22-may]]-Casos_PN_CORR[[#This Row],[21-may]]</f>
        <v>0</v>
      </c>
      <c r="CB305">
        <f>+Casos_PN_CORR[[#This Row],[23-may]]-Casos_PN_CORR[[#This Row],[22-may]]</f>
        <v>0</v>
      </c>
      <c r="CC305">
        <f>+Casos_PN_CORR[[#This Row],[24-may]]-Casos_PN_CORR[[#This Row],[23-may]]</f>
        <v>0</v>
      </c>
      <c r="CD305">
        <f>+Casos_PN_CORR[[#This Row],[25-may]]-Casos_PN_CORR[[#This Row],[24-may]]</f>
        <v>0</v>
      </c>
      <c r="CE305">
        <f>+Casos_PN_CORR[[#This Row],[26-may]]-Casos_PN_CORR[[#This Row],[25-may]]</f>
        <v>0</v>
      </c>
      <c r="CF305">
        <f>+Casos_PN_CORR[[#This Row],[27-may]]-Casos_PN_CORR[[#This Row],[26-may]]</f>
        <v>0</v>
      </c>
      <c r="CG305">
        <f>+Casos_PN_CORR[[#This Row],[28-may]]-Casos_PN_CORR[[#This Row],[27-may]]</f>
        <v>0</v>
      </c>
      <c r="CH305">
        <f>+Casos_PN_CORR[[#This Row],[29-may]]-Casos_PN_CORR[[#This Row],[28-may]]</f>
        <v>0</v>
      </c>
      <c r="CI305">
        <f>+Casos_PN_CORR[[#This Row],[30-may]]-Casos_PN_CORR[[#This Row],[29-may]]</f>
        <v>0</v>
      </c>
      <c r="CJ305">
        <f>+Casos_PN_CORR[[#This Row],[31-may]]-Casos_PN_CORR[[#This Row],[30-may]]</f>
        <v>0</v>
      </c>
      <c r="CK305">
        <f>+Casos_PN_CORR[[#This Row],[1-jun]]-Casos_PN_CORR[[#This Row],[31-may]]</f>
        <v>0</v>
      </c>
      <c r="CL305">
        <f>+Casos_PN_CORR[[#This Row],[2-jun]]-Casos_PN_CORR[[#This Row],[1-jun]]</f>
        <v>0</v>
      </c>
      <c r="CM305">
        <f>+Casos_PN_CORR[[#This Row],[3-jun]]-Casos_PN_CORR[[#This Row],[2-jun]]</f>
        <v>0</v>
      </c>
      <c r="CN305">
        <f>+Casos_PN_CORR[[#This Row],[4-jun]]-Casos_PN_CORR[[#This Row],[3-jun]]</f>
        <v>0</v>
      </c>
      <c r="CO305">
        <f>+Casos_PN_CORR[[#This Row],[5-jun]]-Casos_PN_CORR[[#This Row],[4-jun]]</f>
        <v>3</v>
      </c>
      <c r="CP305">
        <f>+Casos_PN_CORR[[#This Row],[6-jun]]-Casos_PN_CORR[[#This Row],[5-jun]]</f>
        <v>0</v>
      </c>
    </row>
    <row r="306" spans="1:94">
      <c r="A306">
        <v>60305</v>
      </c>
      <c r="B306" s="2" t="s">
        <v>214</v>
      </c>
      <c r="C306" s="2" t="s">
        <v>334</v>
      </c>
      <c r="D306" s="2" t="s">
        <v>455</v>
      </c>
      <c r="E306" s="4">
        <f t="shared" si="4"/>
        <v>0</v>
      </c>
      <c r="F306">
        <f>+Casos_PN_CORR[[#This Row],[10-mar]]</f>
        <v>0</v>
      </c>
      <c r="G306">
        <f>+Casos_PN_CORR[[#This Row],[11-mar]]-Casos_PN_CORR[[#This Row],[10-mar]]</f>
        <v>0</v>
      </c>
      <c r="H306">
        <f>+Casos_PN_CORR[[#This Row],[12-mar]]-Casos_PN_CORR[[#This Row],[11-mar]]</f>
        <v>0</v>
      </c>
      <c r="I306">
        <f>+Casos_PN_CORR[[#This Row],[13-mar]]-Casos_PN_CORR[[#This Row],[12-mar]]</f>
        <v>0</v>
      </c>
      <c r="J306">
        <f>+Casos_PN_CORR[[#This Row],[14-mar]]-Casos_PN_CORR[[#This Row],[13-mar]]</f>
        <v>0</v>
      </c>
      <c r="K306">
        <f>+Casos_PN_CORR[[#This Row],[15-mar]]-Casos_PN_CORR[[#This Row],[14-mar]]</f>
        <v>0</v>
      </c>
      <c r="L306">
        <f>+Casos_PN_CORR[[#This Row],[16-mar]]-Casos_PN_CORR[[#This Row],[15-mar]]</f>
        <v>0</v>
      </c>
      <c r="M306">
        <f>+Casos_PN_CORR[[#This Row],[17-mar]]-Casos_PN_CORR[[#This Row],[16-mar]]</f>
        <v>0</v>
      </c>
      <c r="N306">
        <f>+Casos_PN_CORR[[#This Row],[18-mar]]-Casos_PN_CORR[[#This Row],[17-mar]]</f>
        <v>0</v>
      </c>
      <c r="O306">
        <f>+Casos_PN_CORR[[#This Row],[19-mar]]-Casos_PN_CORR[[#This Row],[18-mar]]</f>
        <v>0</v>
      </c>
      <c r="P306">
        <f>+Casos_PN_CORR[[#This Row],[20-mar]]-Casos_PN_CORR[[#This Row],[19-mar]]</f>
        <v>0</v>
      </c>
      <c r="Q306">
        <f>+Casos_PN_CORR[[#This Row],[21-mar]]-Casos_PN_CORR[[#This Row],[20-mar]]</f>
        <v>0</v>
      </c>
      <c r="R306">
        <f>+Casos_PN_CORR[[#This Row],[22-mar]]-Casos_PN_CORR[[#This Row],[21-mar]]</f>
        <v>0</v>
      </c>
      <c r="S306">
        <f>+Casos_PN_CORR[[#This Row],[23-mar]]-Casos_PN_CORR[[#This Row],[22-mar]]</f>
        <v>0</v>
      </c>
      <c r="T306">
        <f>+Casos_PN_CORR[[#This Row],[24-mar]]-Casos_PN_CORR[[#This Row],[23-mar]]</f>
        <v>0</v>
      </c>
      <c r="U306">
        <f>+Casos_PN_CORR[[#This Row],[25-mar]]-Casos_PN_CORR[[#This Row],[24-mar]]</f>
        <v>0</v>
      </c>
      <c r="V306">
        <f>+Casos_PN_CORR[[#This Row],[26-mar]]-Casos_PN_CORR[[#This Row],[25-mar]]</f>
        <v>0</v>
      </c>
      <c r="W306">
        <f>+Casos_PN_CORR[[#This Row],[27-mar]]-Casos_PN_CORR[[#This Row],[26-mar]]</f>
        <v>0</v>
      </c>
      <c r="X306">
        <f>+Casos_PN_CORR[[#This Row],[28-mar]]-Casos_PN_CORR[[#This Row],[27-mar]]</f>
        <v>0</v>
      </c>
      <c r="Y306">
        <f>+Casos_PN_CORR[[#This Row],[29-mar]]-Casos_PN_CORR[[#This Row],[28-mar]]</f>
        <v>0</v>
      </c>
      <c r="Z306">
        <f>+Casos_PN_CORR[[#This Row],[30-mar]]-Casos_PN_CORR[[#This Row],[29-mar]]</f>
        <v>0</v>
      </c>
      <c r="AA306">
        <f>+Casos_PN_CORR[[#This Row],[31-mar]]-Casos_PN_CORR[[#This Row],[30-mar]]</f>
        <v>0</v>
      </c>
      <c r="AB306">
        <f>+Casos_PN_CORR[[#This Row],[1-abr]]-Casos_PN_CORR[[#This Row],[31-mar]]</f>
        <v>0</v>
      </c>
      <c r="AC306">
        <f>+Casos_PN_CORR[[#This Row],[2-abr]]-Casos_PN_CORR[[#This Row],[1-abr]]</f>
        <v>0</v>
      </c>
      <c r="AD306">
        <f>+Casos_PN_CORR[[#This Row],[3-abr]]-Casos_PN_CORR[[#This Row],[2-abr]]</f>
        <v>0</v>
      </c>
      <c r="AE306">
        <f>+Casos_PN_CORR[[#This Row],[4-abr]]-Casos_PN_CORR[[#This Row],[3-abr]]</f>
        <v>0</v>
      </c>
      <c r="AF306">
        <f>+Casos_PN_CORR[[#This Row],[5-abr]]-Casos_PN_CORR[[#This Row],[4-abr]]</f>
        <v>0</v>
      </c>
      <c r="AG306">
        <f>+Casos_PN_CORR[[#This Row],[6-abr]]-Casos_PN_CORR[[#This Row],[5-abr]]</f>
        <v>0</v>
      </c>
      <c r="AH306">
        <f>+Casos_PN_CORR[[#This Row],[7-abr]]-Casos_PN_CORR[[#This Row],[6-abr]]</f>
        <v>0</v>
      </c>
      <c r="AI306">
        <f>+Casos_PN_CORR[[#This Row],[8-abr]]-Casos_PN_CORR[[#This Row],[7-abr]]</f>
        <v>0</v>
      </c>
      <c r="AJ306">
        <f>+Casos_PN_CORR[[#This Row],[9-abr]]-Casos_PN_CORR[[#This Row],[8-abr]]</f>
        <v>0</v>
      </c>
      <c r="AK306">
        <f>+Casos_PN_CORR[[#This Row],[10-abr]]-Casos_PN_CORR[[#This Row],[9-abr]]</f>
        <v>0</v>
      </c>
      <c r="AL306">
        <f>+Casos_PN_CORR[[#This Row],[11-abr]]-Casos_PN_CORR[[#This Row],[10-abr]]</f>
        <v>0</v>
      </c>
      <c r="AM306">
        <f>+Casos_PN_CORR[[#This Row],[12-abr]]-Casos_PN_CORR[[#This Row],[11-abr]]</f>
        <v>0</v>
      </c>
      <c r="AN306">
        <f>+Casos_PN_CORR[[#This Row],[13-abr]]-Casos_PN_CORR[[#This Row],[12-abr]]</f>
        <v>0</v>
      </c>
      <c r="AO306">
        <f>+Casos_PN_CORR[[#This Row],[14-abr]]-Casos_PN_CORR[[#This Row],[13-abr]]</f>
        <v>0</v>
      </c>
      <c r="AP306">
        <f>+Casos_PN_CORR[[#This Row],[15-abr]]-Casos_PN_CORR[[#This Row],[14-abr]]</f>
        <v>0</v>
      </c>
      <c r="AQ306">
        <f>+Casos_PN_CORR[[#This Row],[16-abr]]-Casos_PN_CORR[[#This Row],[15-abr]]</f>
        <v>0</v>
      </c>
      <c r="AR306">
        <f>+Casos_PN_CORR[[#This Row],[17-abr]]-Casos_PN_CORR[[#This Row],[16-abr]]</f>
        <v>0</v>
      </c>
      <c r="AS306">
        <f>+Casos_PN_CORR[[#This Row],[18-abr]]-Casos_PN_CORR[[#This Row],[17-abr]]</f>
        <v>0</v>
      </c>
      <c r="AT306">
        <f>+Casos_PN_CORR[[#This Row],[19-abr]]-Casos_PN_CORR[[#This Row],[18-abr]]</f>
        <v>0</v>
      </c>
      <c r="AU306">
        <f>+Casos_PN_CORR[[#This Row],[20-abr]]-Casos_PN_CORR[[#This Row],[19-abr]]</f>
        <v>0</v>
      </c>
      <c r="AV306">
        <f>+Casos_PN_CORR[[#This Row],[21-abr]]-Casos_PN_CORR[[#This Row],[20-abr]]</f>
        <v>0</v>
      </c>
      <c r="AW306">
        <f>+Casos_PN_CORR[[#This Row],[22-abr]]-Casos_PN_CORR[[#This Row],[21-abr]]</f>
        <v>0</v>
      </c>
      <c r="AX306">
        <f>+Casos_PN_CORR[[#This Row],[23-abr]]-Casos_PN_CORR[[#This Row],[22-abr]]</f>
        <v>0</v>
      </c>
      <c r="AY306">
        <f>+Casos_PN_CORR[[#This Row],[24-abr]]-Casos_PN_CORR[[#This Row],[23-abr]]</f>
        <v>0</v>
      </c>
      <c r="AZ306">
        <f>+Casos_PN_CORR[[#This Row],[25-abr]]-Casos_PN_CORR[[#This Row],[24-abr]]</f>
        <v>0</v>
      </c>
      <c r="BA306">
        <f>+Casos_PN_CORR[[#This Row],[26-abr]]-Casos_PN_CORR[[#This Row],[25-abr]]</f>
        <v>0</v>
      </c>
      <c r="BB306">
        <f>+Casos_PN_CORR[[#This Row],[27-abr]]-Casos_PN_CORR[[#This Row],[26-abr]]</f>
        <v>0</v>
      </c>
      <c r="BC306">
        <f>+Casos_PN_CORR[[#This Row],[28-abr]]-Casos_PN_CORR[[#This Row],[27-abr]]</f>
        <v>0</v>
      </c>
      <c r="BD306">
        <f>+Casos_PN_CORR[[#This Row],[29-abr]]-Casos_PN_CORR[[#This Row],[28-abr]]</f>
        <v>0</v>
      </c>
      <c r="BE306">
        <f>+Casos_PN_CORR[[#This Row],[30-abr]]-Casos_PN_CORR[[#This Row],[29-abr]]</f>
        <v>0</v>
      </c>
      <c r="BF306">
        <f>+Casos_PN_CORR[[#This Row],[1-may]]-Casos_PN_CORR[[#This Row],[30-abr]]</f>
        <v>0</v>
      </c>
      <c r="BG306">
        <f>+Casos_PN_CORR[[#This Row],[2-may]]-Casos_PN_CORR[[#This Row],[1-may]]</f>
        <v>0</v>
      </c>
      <c r="BH306">
        <f>+Casos_PN_CORR[[#This Row],[3-may]]-Casos_PN_CORR[[#This Row],[2-may]]</f>
        <v>0</v>
      </c>
      <c r="BI306">
        <f>+Casos_PN_CORR[[#This Row],[4-may]]-Casos_PN_CORR[[#This Row],[3-may]]</f>
        <v>0</v>
      </c>
      <c r="BJ306">
        <f>+Casos_PN_CORR[[#This Row],[5-may]]-Casos_PN_CORR[[#This Row],[4-may]]</f>
        <v>0</v>
      </c>
      <c r="BK306">
        <f>+Casos_PN_CORR[[#This Row],[6-may]]-Casos_PN_CORR[[#This Row],[5-may]]</f>
        <v>0</v>
      </c>
      <c r="BL306">
        <f>+Casos_PN_CORR[[#This Row],[7-may]]-Casos_PN_CORR[[#This Row],[6-may]]</f>
        <v>0</v>
      </c>
      <c r="BM306">
        <f>+Casos_PN_CORR[[#This Row],[8-may]]-Casos_PN_CORR[[#This Row],[7-may]]</f>
        <v>0</v>
      </c>
      <c r="BN306">
        <f>+Casos_PN_CORR[[#This Row],[9-may]]-Casos_PN_CORR[[#This Row],[8-may]]</f>
        <v>0</v>
      </c>
      <c r="BO306">
        <f>+Casos_PN_CORR[[#This Row],[10-may]]-Casos_PN_CORR[[#This Row],[9-may]]</f>
        <v>0</v>
      </c>
      <c r="BP306">
        <f>+Casos_PN_CORR[[#This Row],[11-may]]-Casos_PN_CORR[[#This Row],[10-may]]</f>
        <v>0</v>
      </c>
      <c r="BQ306">
        <f>+Casos_PN_CORR[[#This Row],[12-may]]-Casos_PN_CORR[[#This Row],[11-may]]</f>
        <v>0</v>
      </c>
      <c r="BR306">
        <f>+Casos_PN_CORR[[#This Row],[13-may]]-Casos_PN_CORR[[#This Row],[12-may]]</f>
        <v>0</v>
      </c>
      <c r="BS306">
        <f>+Casos_PN_CORR[[#This Row],[14-may]]-Casos_PN_CORR[[#This Row],[13-may]]</f>
        <v>0</v>
      </c>
      <c r="BT306">
        <f>+Casos_PN_CORR[[#This Row],[15-may]]-Casos_PN_CORR[[#This Row],[14-may]]</f>
        <v>0</v>
      </c>
      <c r="BU306">
        <f>+Casos_PN_CORR[[#This Row],[16-may]]-Casos_PN_CORR[[#This Row],[15-may]]</f>
        <v>0</v>
      </c>
      <c r="BV306">
        <f>+Casos_PN_CORR[[#This Row],[17-may]]-Casos_PN_CORR[[#This Row],[16-may]]</f>
        <v>0</v>
      </c>
      <c r="BW306">
        <f>+Casos_PN_CORR[[#This Row],[18-may]]-Casos_PN_CORR[[#This Row],[17-may]]</f>
        <v>0</v>
      </c>
      <c r="BX306">
        <f>+Casos_PN_CORR[[#This Row],[19-may]]-Casos_PN_CORR[[#This Row],[18-may]]</f>
        <v>0</v>
      </c>
      <c r="BY306">
        <f>+Casos_PN_CORR[[#This Row],[20-may]]-Casos_PN_CORR[[#This Row],[19-may]]</f>
        <v>0</v>
      </c>
      <c r="BZ306">
        <f>+Casos_PN_CORR[[#This Row],[21-may]]-Casos_PN_CORR[[#This Row],[20-may]]</f>
        <v>0</v>
      </c>
      <c r="CA306">
        <f>+Casos_PN_CORR[[#This Row],[22-may]]-Casos_PN_CORR[[#This Row],[21-may]]</f>
        <v>0</v>
      </c>
      <c r="CB306">
        <f>+Casos_PN_CORR[[#This Row],[23-may]]-Casos_PN_CORR[[#This Row],[22-may]]</f>
        <v>0</v>
      </c>
      <c r="CC306">
        <f>+Casos_PN_CORR[[#This Row],[24-may]]-Casos_PN_CORR[[#This Row],[23-may]]</f>
        <v>0</v>
      </c>
      <c r="CD306">
        <f>+Casos_PN_CORR[[#This Row],[25-may]]-Casos_PN_CORR[[#This Row],[24-may]]</f>
        <v>0</v>
      </c>
      <c r="CE306">
        <f>+Casos_PN_CORR[[#This Row],[26-may]]-Casos_PN_CORR[[#This Row],[25-may]]</f>
        <v>0</v>
      </c>
      <c r="CF306">
        <f>+Casos_PN_CORR[[#This Row],[27-may]]-Casos_PN_CORR[[#This Row],[26-may]]</f>
        <v>0</v>
      </c>
      <c r="CG306">
        <f>+Casos_PN_CORR[[#This Row],[28-may]]-Casos_PN_CORR[[#This Row],[27-may]]</f>
        <v>0</v>
      </c>
      <c r="CH306">
        <f>+Casos_PN_CORR[[#This Row],[29-may]]-Casos_PN_CORR[[#This Row],[28-may]]</f>
        <v>0</v>
      </c>
      <c r="CI306">
        <f>+Casos_PN_CORR[[#This Row],[30-may]]-Casos_PN_CORR[[#This Row],[29-may]]</f>
        <v>0</v>
      </c>
      <c r="CJ306">
        <f>+Casos_PN_CORR[[#This Row],[31-may]]-Casos_PN_CORR[[#This Row],[30-may]]</f>
        <v>0</v>
      </c>
      <c r="CK306">
        <f>+Casos_PN_CORR[[#This Row],[1-jun]]-Casos_PN_CORR[[#This Row],[31-may]]</f>
        <v>0</v>
      </c>
      <c r="CL306">
        <f>+Casos_PN_CORR[[#This Row],[2-jun]]-Casos_PN_CORR[[#This Row],[1-jun]]</f>
        <v>0</v>
      </c>
      <c r="CM306">
        <f>+Casos_PN_CORR[[#This Row],[3-jun]]-Casos_PN_CORR[[#This Row],[2-jun]]</f>
        <v>0</v>
      </c>
      <c r="CN306">
        <f>+Casos_PN_CORR[[#This Row],[4-jun]]-Casos_PN_CORR[[#This Row],[3-jun]]</f>
        <v>0</v>
      </c>
      <c r="CO306">
        <f>+Casos_PN_CORR[[#This Row],[5-jun]]-Casos_PN_CORR[[#This Row],[4-jun]]</f>
        <v>0</v>
      </c>
      <c r="CP306">
        <f>+Casos_PN_CORR[[#This Row],[6-jun]]-Casos_PN_CORR[[#This Row],[5-jun]]</f>
        <v>0</v>
      </c>
    </row>
    <row r="307" spans="1:94">
      <c r="A307">
        <v>90104</v>
      </c>
      <c r="B307" s="2" t="s">
        <v>139</v>
      </c>
      <c r="C307" s="2" t="s">
        <v>148</v>
      </c>
      <c r="D307" s="2" t="s">
        <v>456</v>
      </c>
      <c r="E307" s="4">
        <f t="shared" si="4"/>
        <v>0</v>
      </c>
      <c r="F307">
        <f>+Casos_PN_CORR[[#This Row],[10-mar]]</f>
        <v>0</v>
      </c>
      <c r="G307">
        <f>+Casos_PN_CORR[[#This Row],[11-mar]]-Casos_PN_CORR[[#This Row],[10-mar]]</f>
        <v>0</v>
      </c>
      <c r="H307">
        <f>+Casos_PN_CORR[[#This Row],[12-mar]]-Casos_PN_CORR[[#This Row],[11-mar]]</f>
        <v>0</v>
      </c>
      <c r="I307">
        <f>+Casos_PN_CORR[[#This Row],[13-mar]]-Casos_PN_CORR[[#This Row],[12-mar]]</f>
        <v>0</v>
      </c>
      <c r="J307">
        <f>+Casos_PN_CORR[[#This Row],[14-mar]]-Casos_PN_CORR[[#This Row],[13-mar]]</f>
        <v>0</v>
      </c>
      <c r="K307">
        <f>+Casos_PN_CORR[[#This Row],[15-mar]]-Casos_PN_CORR[[#This Row],[14-mar]]</f>
        <v>0</v>
      </c>
      <c r="L307">
        <f>+Casos_PN_CORR[[#This Row],[16-mar]]-Casos_PN_CORR[[#This Row],[15-mar]]</f>
        <v>0</v>
      </c>
      <c r="M307">
        <f>+Casos_PN_CORR[[#This Row],[17-mar]]-Casos_PN_CORR[[#This Row],[16-mar]]</f>
        <v>0</v>
      </c>
      <c r="N307">
        <f>+Casos_PN_CORR[[#This Row],[18-mar]]-Casos_PN_CORR[[#This Row],[17-mar]]</f>
        <v>0</v>
      </c>
      <c r="O307">
        <f>+Casos_PN_CORR[[#This Row],[19-mar]]-Casos_PN_CORR[[#This Row],[18-mar]]</f>
        <v>0</v>
      </c>
      <c r="P307">
        <f>+Casos_PN_CORR[[#This Row],[20-mar]]-Casos_PN_CORR[[#This Row],[19-mar]]</f>
        <v>0</v>
      </c>
      <c r="Q307">
        <f>+Casos_PN_CORR[[#This Row],[21-mar]]-Casos_PN_CORR[[#This Row],[20-mar]]</f>
        <v>0</v>
      </c>
      <c r="R307">
        <f>+Casos_PN_CORR[[#This Row],[22-mar]]-Casos_PN_CORR[[#This Row],[21-mar]]</f>
        <v>0</v>
      </c>
      <c r="S307">
        <f>+Casos_PN_CORR[[#This Row],[23-mar]]-Casos_PN_CORR[[#This Row],[22-mar]]</f>
        <v>0</v>
      </c>
      <c r="T307">
        <f>+Casos_PN_CORR[[#This Row],[24-mar]]-Casos_PN_CORR[[#This Row],[23-mar]]</f>
        <v>0</v>
      </c>
      <c r="U307">
        <f>+Casos_PN_CORR[[#This Row],[25-mar]]-Casos_PN_CORR[[#This Row],[24-mar]]</f>
        <v>0</v>
      </c>
      <c r="V307">
        <f>+Casos_PN_CORR[[#This Row],[26-mar]]-Casos_PN_CORR[[#This Row],[25-mar]]</f>
        <v>0</v>
      </c>
      <c r="W307">
        <f>+Casos_PN_CORR[[#This Row],[27-mar]]-Casos_PN_CORR[[#This Row],[26-mar]]</f>
        <v>0</v>
      </c>
      <c r="X307">
        <f>+Casos_PN_CORR[[#This Row],[28-mar]]-Casos_PN_CORR[[#This Row],[27-mar]]</f>
        <v>0</v>
      </c>
      <c r="Y307">
        <f>+Casos_PN_CORR[[#This Row],[29-mar]]-Casos_PN_CORR[[#This Row],[28-mar]]</f>
        <v>0</v>
      </c>
      <c r="Z307">
        <f>+Casos_PN_CORR[[#This Row],[30-mar]]-Casos_PN_CORR[[#This Row],[29-mar]]</f>
        <v>0</v>
      </c>
      <c r="AA307">
        <f>+Casos_PN_CORR[[#This Row],[31-mar]]-Casos_PN_CORR[[#This Row],[30-mar]]</f>
        <v>0</v>
      </c>
      <c r="AB307">
        <f>+Casos_PN_CORR[[#This Row],[1-abr]]-Casos_PN_CORR[[#This Row],[31-mar]]</f>
        <v>0</v>
      </c>
      <c r="AC307">
        <f>+Casos_PN_CORR[[#This Row],[2-abr]]-Casos_PN_CORR[[#This Row],[1-abr]]</f>
        <v>0</v>
      </c>
      <c r="AD307">
        <f>+Casos_PN_CORR[[#This Row],[3-abr]]-Casos_PN_CORR[[#This Row],[2-abr]]</f>
        <v>0</v>
      </c>
      <c r="AE307">
        <f>+Casos_PN_CORR[[#This Row],[4-abr]]-Casos_PN_CORR[[#This Row],[3-abr]]</f>
        <v>0</v>
      </c>
      <c r="AF307">
        <f>+Casos_PN_CORR[[#This Row],[5-abr]]-Casos_PN_CORR[[#This Row],[4-abr]]</f>
        <v>0</v>
      </c>
      <c r="AG307">
        <f>+Casos_PN_CORR[[#This Row],[6-abr]]-Casos_PN_CORR[[#This Row],[5-abr]]</f>
        <v>0</v>
      </c>
      <c r="AH307">
        <f>+Casos_PN_CORR[[#This Row],[7-abr]]-Casos_PN_CORR[[#This Row],[6-abr]]</f>
        <v>0</v>
      </c>
      <c r="AI307">
        <f>+Casos_PN_CORR[[#This Row],[8-abr]]-Casos_PN_CORR[[#This Row],[7-abr]]</f>
        <v>0</v>
      </c>
      <c r="AJ307">
        <f>+Casos_PN_CORR[[#This Row],[9-abr]]-Casos_PN_CORR[[#This Row],[8-abr]]</f>
        <v>0</v>
      </c>
      <c r="AK307">
        <f>+Casos_PN_CORR[[#This Row],[10-abr]]-Casos_PN_CORR[[#This Row],[9-abr]]</f>
        <v>0</v>
      </c>
      <c r="AL307">
        <f>+Casos_PN_CORR[[#This Row],[11-abr]]-Casos_PN_CORR[[#This Row],[10-abr]]</f>
        <v>0</v>
      </c>
      <c r="AM307">
        <f>+Casos_PN_CORR[[#This Row],[12-abr]]-Casos_PN_CORR[[#This Row],[11-abr]]</f>
        <v>0</v>
      </c>
      <c r="AN307">
        <f>+Casos_PN_CORR[[#This Row],[13-abr]]-Casos_PN_CORR[[#This Row],[12-abr]]</f>
        <v>0</v>
      </c>
      <c r="AO307">
        <f>+Casos_PN_CORR[[#This Row],[14-abr]]-Casos_PN_CORR[[#This Row],[13-abr]]</f>
        <v>0</v>
      </c>
      <c r="AP307">
        <f>+Casos_PN_CORR[[#This Row],[15-abr]]-Casos_PN_CORR[[#This Row],[14-abr]]</f>
        <v>0</v>
      </c>
      <c r="AQ307">
        <f>+Casos_PN_CORR[[#This Row],[16-abr]]-Casos_PN_CORR[[#This Row],[15-abr]]</f>
        <v>0</v>
      </c>
      <c r="AR307">
        <f>+Casos_PN_CORR[[#This Row],[17-abr]]-Casos_PN_CORR[[#This Row],[16-abr]]</f>
        <v>0</v>
      </c>
      <c r="AS307">
        <f>+Casos_PN_CORR[[#This Row],[18-abr]]-Casos_PN_CORR[[#This Row],[17-abr]]</f>
        <v>0</v>
      </c>
      <c r="AT307">
        <f>+Casos_PN_CORR[[#This Row],[19-abr]]-Casos_PN_CORR[[#This Row],[18-abr]]</f>
        <v>0</v>
      </c>
      <c r="AU307">
        <f>+Casos_PN_CORR[[#This Row],[20-abr]]-Casos_PN_CORR[[#This Row],[19-abr]]</f>
        <v>0</v>
      </c>
      <c r="AV307">
        <f>+Casos_PN_CORR[[#This Row],[21-abr]]-Casos_PN_CORR[[#This Row],[20-abr]]</f>
        <v>0</v>
      </c>
      <c r="AW307">
        <f>+Casos_PN_CORR[[#This Row],[22-abr]]-Casos_PN_CORR[[#This Row],[21-abr]]</f>
        <v>0</v>
      </c>
      <c r="AX307">
        <f>+Casos_PN_CORR[[#This Row],[23-abr]]-Casos_PN_CORR[[#This Row],[22-abr]]</f>
        <v>0</v>
      </c>
      <c r="AY307">
        <f>+Casos_PN_CORR[[#This Row],[24-abr]]-Casos_PN_CORR[[#This Row],[23-abr]]</f>
        <v>0</v>
      </c>
      <c r="AZ307">
        <f>+Casos_PN_CORR[[#This Row],[25-abr]]-Casos_PN_CORR[[#This Row],[24-abr]]</f>
        <v>0</v>
      </c>
      <c r="BA307">
        <f>+Casos_PN_CORR[[#This Row],[26-abr]]-Casos_PN_CORR[[#This Row],[25-abr]]</f>
        <v>0</v>
      </c>
      <c r="BB307">
        <f>+Casos_PN_CORR[[#This Row],[27-abr]]-Casos_PN_CORR[[#This Row],[26-abr]]</f>
        <v>0</v>
      </c>
      <c r="BC307">
        <f>+Casos_PN_CORR[[#This Row],[28-abr]]-Casos_PN_CORR[[#This Row],[27-abr]]</f>
        <v>0</v>
      </c>
      <c r="BD307">
        <f>+Casos_PN_CORR[[#This Row],[29-abr]]-Casos_PN_CORR[[#This Row],[28-abr]]</f>
        <v>0</v>
      </c>
      <c r="BE307">
        <f>+Casos_PN_CORR[[#This Row],[30-abr]]-Casos_PN_CORR[[#This Row],[29-abr]]</f>
        <v>0</v>
      </c>
      <c r="BF307">
        <f>+Casos_PN_CORR[[#This Row],[1-may]]-Casos_PN_CORR[[#This Row],[30-abr]]</f>
        <v>0</v>
      </c>
      <c r="BG307">
        <f>+Casos_PN_CORR[[#This Row],[2-may]]-Casos_PN_CORR[[#This Row],[1-may]]</f>
        <v>0</v>
      </c>
      <c r="BH307">
        <f>+Casos_PN_CORR[[#This Row],[3-may]]-Casos_PN_CORR[[#This Row],[2-may]]</f>
        <v>0</v>
      </c>
      <c r="BI307">
        <f>+Casos_PN_CORR[[#This Row],[4-may]]-Casos_PN_CORR[[#This Row],[3-may]]</f>
        <v>0</v>
      </c>
      <c r="BJ307">
        <f>+Casos_PN_CORR[[#This Row],[5-may]]-Casos_PN_CORR[[#This Row],[4-may]]</f>
        <v>0</v>
      </c>
      <c r="BK307">
        <f>+Casos_PN_CORR[[#This Row],[6-may]]-Casos_PN_CORR[[#This Row],[5-may]]</f>
        <v>0</v>
      </c>
      <c r="BL307">
        <f>+Casos_PN_CORR[[#This Row],[7-may]]-Casos_PN_CORR[[#This Row],[6-may]]</f>
        <v>0</v>
      </c>
      <c r="BM307">
        <f>+Casos_PN_CORR[[#This Row],[8-may]]-Casos_PN_CORR[[#This Row],[7-may]]</f>
        <v>0</v>
      </c>
      <c r="BN307">
        <f>+Casos_PN_CORR[[#This Row],[9-may]]-Casos_PN_CORR[[#This Row],[8-may]]</f>
        <v>0</v>
      </c>
      <c r="BO307">
        <f>+Casos_PN_CORR[[#This Row],[10-may]]-Casos_PN_CORR[[#This Row],[9-may]]</f>
        <v>0</v>
      </c>
      <c r="BP307">
        <f>+Casos_PN_CORR[[#This Row],[11-may]]-Casos_PN_CORR[[#This Row],[10-may]]</f>
        <v>0</v>
      </c>
      <c r="BQ307">
        <f>+Casos_PN_CORR[[#This Row],[12-may]]-Casos_PN_CORR[[#This Row],[11-may]]</f>
        <v>0</v>
      </c>
      <c r="BR307">
        <f>+Casos_PN_CORR[[#This Row],[13-may]]-Casos_PN_CORR[[#This Row],[12-may]]</f>
        <v>0</v>
      </c>
      <c r="BS307">
        <f>+Casos_PN_CORR[[#This Row],[14-may]]-Casos_PN_CORR[[#This Row],[13-may]]</f>
        <v>0</v>
      </c>
      <c r="BT307">
        <f>+Casos_PN_CORR[[#This Row],[15-may]]-Casos_PN_CORR[[#This Row],[14-may]]</f>
        <v>0</v>
      </c>
      <c r="BU307">
        <f>+Casos_PN_CORR[[#This Row],[16-may]]-Casos_PN_CORR[[#This Row],[15-may]]</f>
        <v>0</v>
      </c>
      <c r="BV307">
        <f>+Casos_PN_CORR[[#This Row],[17-may]]-Casos_PN_CORR[[#This Row],[16-may]]</f>
        <v>0</v>
      </c>
      <c r="BW307">
        <f>+Casos_PN_CORR[[#This Row],[18-may]]-Casos_PN_CORR[[#This Row],[17-may]]</f>
        <v>0</v>
      </c>
      <c r="BX307">
        <f>+Casos_PN_CORR[[#This Row],[19-may]]-Casos_PN_CORR[[#This Row],[18-may]]</f>
        <v>0</v>
      </c>
      <c r="BY307">
        <f>+Casos_PN_CORR[[#This Row],[20-may]]-Casos_PN_CORR[[#This Row],[19-may]]</f>
        <v>0</v>
      </c>
      <c r="BZ307">
        <f>+Casos_PN_CORR[[#This Row],[21-may]]-Casos_PN_CORR[[#This Row],[20-may]]</f>
        <v>0</v>
      </c>
      <c r="CA307">
        <f>+Casos_PN_CORR[[#This Row],[22-may]]-Casos_PN_CORR[[#This Row],[21-may]]</f>
        <v>0</v>
      </c>
      <c r="CB307">
        <f>+Casos_PN_CORR[[#This Row],[23-may]]-Casos_PN_CORR[[#This Row],[22-may]]</f>
        <v>0</v>
      </c>
      <c r="CC307">
        <f>+Casos_PN_CORR[[#This Row],[24-may]]-Casos_PN_CORR[[#This Row],[23-may]]</f>
        <v>0</v>
      </c>
      <c r="CD307">
        <f>+Casos_PN_CORR[[#This Row],[25-may]]-Casos_PN_CORR[[#This Row],[24-may]]</f>
        <v>0</v>
      </c>
      <c r="CE307">
        <f>+Casos_PN_CORR[[#This Row],[26-may]]-Casos_PN_CORR[[#This Row],[25-may]]</f>
        <v>0</v>
      </c>
      <c r="CF307">
        <f>+Casos_PN_CORR[[#This Row],[27-may]]-Casos_PN_CORR[[#This Row],[26-may]]</f>
        <v>0</v>
      </c>
      <c r="CG307">
        <f>+Casos_PN_CORR[[#This Row],[28-may]]-Casos_PN_CORR[[#This Row],[27-may]]</f>
        <v>0</v>
      </c>
      <c r="CH307">
        <f>+Casos_PN_CORR[[#This Row],[29-may]]-Casos_PN_CORR[[#This Row],[28-may]]</f>
        <v>0</v>
      </c>
      <c r="CI307">
        <f>+Casos_PN_CORR[[#This Row],[30-may]]-Casos_PN_CORR[[#This Row],[29-may]]</f>
        <v>0</v>
      </c>
      <c r="CJ307">
        <f>+Casos_PN_CORR[[#This Row],[31-may]]-Casos_PN_CORR[[#This Row],[30-may]]</f>
        <v>0</v>
      </c>
      <c r="CK307">
        <f>+Casos_PN_CORR[[#This Row],[1-jun]]-Casos_PN_CORR[[#This Row],[31-may]]</f>
        <v>0</v>
      </c>
      <c r="CL307">
        <f>+Casos_PN_CORR[[#This Row],[2-jun]]-Casos_PN_CORR[[#This Row],[1-jun]]</f>
        <v>0</v>
      </c>
      <c r="CM307">
        <f>+Casos_PN_CORR[[#This Row],[3-jun]]-Casos_PN_CORR[[#This Row],[2-jun]]</f>
        <v>0</v>
      </c>
      <c r="CN307">
        <f>+Casos_PN_CORR[[#This Row],[4-jun]]-Casos_PN_CORR[[#This Row],[3-jun]]</f>
        <v>0</v>
      </c>
      <c r="CO307">
        <f>+Casos_PN_CORR[[#This Row],[5-jun]]-Casos_PN_CORR[[#This Row],[4-jun]]</f>
        <v>0</v>
      </c>
      <c r="CP307">
        <f>+Casos_PN_CORR[[#This Row],[6-jun]]-Casos_PN_CORR[[#This Row],[5-jun]]</f>
        <v>0</v>
      </c>
    </row>
    <row r="308" spans="1:94">
      <c r="A308">
        <v>70303</v>
      </c>
      <c r="B308" s="2" t="s">
        <v>102</v>
      </c>
      <c r="C308" s="2" t="s">
        <v>102</v>
      </c>
      <c r="D308" s="2" t="s">
        <v>457</v>
      </c>
      <c r="E308" s="4">
        <f t="shared" si="4"/>
        <v>8</v>
      </c>
      <c r="F308">
        <f>+Casos_PN_CORR[[#This Row],[10-mar]]</f>
        <v>0</v>
      </c>
      <c r="G308">
        <f>+Casos_PN_CORR[[#This Row],[11-mar]]-Casos_PN_CORR[[#This Row],[10-mar]]</f>
        <v>0</v>
      </c>
      <c r="H308">
        <f>+Casos_PN_CORR[[#This Row],[12-mar]]-Casos_PN_CORR[[#This Row],[11-mar]]</f>
        <v>0</v>
      </c>
      <c r="I308">
        <f>+Casos_PN_CORR[[#This Row],[13-mar]]-Casos_PN_CORR[[#This Row],[12-mar]]</f>
        <v>0</v>
      </c>
      <c r="J308">
        <f>+Casos_PN_CORR[[#This Row],[14-mar]]-Casos_PN_CORR[[#This Row],[13-mar]]</f>
        <v>0</v>
      </c>
      <c r="K308">
        <f>+Casos_PN_CORR[[#This Row],[15-mar]]-Casos_PN_CORR[[#This Row],[14-mar]]</f>
        <v>0</v>
      </c>
      <c r="L308">
        <f>+Casos_PN_CORR[[#This Row],[16-mar]]-Casos_PN_CORR[[#This Row],[15-mar]]</f>
        <v>0</v>
      </c>
      <c r="M308">
        <f>+Casos_PN_CORR[[#This Row],[17-mar]]-Casos_PN_CORR[[#This Row],[16-mar]]</f>
        <v>0</v>
      </c>
      <c r="N308">
        <f>+Casos_PN_CORR[[#This Row],[18-mar]]-Casos_PN_CORR[[#This Row],[17-mar]]</f>
        <v>0</v>
      </c>
      <c r="O308">
        <f>+Casos_PN_CORR[[#This Row],[19-mar]]-Casos_PN_CORR[[#This Row],[18-mar]]</f>
        <v>0</v>
      </c>
      <c r="P308">
        <f>+Casos_PN_CORR[[#This Row],[20-mar]]-Casos_PN_CORR[[#This Row],[19-mar]]</f>
        <v>0</v>
      </c>
      <c r="Q308">
        <f>+Casos_PN_CORR[[#This Row],[21-mar]]-Casos_PN_CORR[[#This Row],[20-mar]]</f>
        <v>0</v>
      </c>
      <c r="R308">
        <f>+Casos_PN_CORR[[#This Row],[22-mar]]-Casos_PN_CORR[[#This Row],[21-mar]]</f>
        <v>0</v>
      </c>
      <c r="S308">
        <f>+Casos_PN_CORR[[#This Row],[23-mar]]-Casos_PN_CORR[[#This Row],[22-mar]]</f>
        <v>0</v>
      </c>
      <c r="T308">
        <f>+Casos_PN_CORR[[#This Row],[24-mar]]-Casos_PN_CORR[[#This Row],[23-mar]]</f>
        <v>0</v>
      </c>
      <c r="U308">
        <f>+Casos_PN_CORR[[#This Row],[25-mar]]-Casos_PN_CORR[[#This Row],[24-mar]]</f>
        <v>0</v>
      </c>
      <c r="V308">
        <f>+Casos_PN_CORR[[#This Row],[26-mar]]-Casos_PN_CORR[[#This Row],[25-mar]]</f>
        <v>0</v>
      </c>
      <c r="W308">
        <f>+Casos_PN_CORR[[#This Row],[27-mar]]-Casos_PN_CORR[[#This Row],[26-mar]]</f>
        <v>0</v>
      </c>
      <c r="X308">
        <f>+Casos_PN_CORR[[#This Row],[28-mar]]-Casos_PN_CORR[[#This Row],[27-mar]]</f>
        <v>0</v>
      </c>
      <c r="Y308">
        <f>+Casos_PN_CORR[[#This Row],[29-mar]]-Casos_PN_CORR[[#This Row],[28-mar]]</f>
        <v>0</v>
      </c>
      <c r="Z308">
        <f>+Casos_PN_CORR[[#This Row],[30-mar]]-Casos_PN_CORR[[#This Row],[29-mar]]</f>
        <v>0</v>
      </c>
      <c r="AA308">
        <f>+Casos_PN_CORR[[#This Row],[31-mar]]-Casos_PN_CORR[[#This Row],[30-mar]]</f>
        <v>0</v>
      </c>
      <c r="AB308">
        <f>+Casos_PN_CORR[[#This Row],[1-abr]]-Casos_PN_CORR[[#This Row],[31-mar]]</f>
        <v>0</v>
      </c>
      <c r="AC308">
        <f>+Casos_PN_CORR[[#This Row],[2-abr]]-Casos_PN_CORR[[#This Row],[1-abr]]</f>
        <v>0</v>
      </c>
      <c r="AD308">
        <f>+Casos_PN_CORR[[#This Row],[3-abr]]-Casos_PN_CORR[[#This Row],[2-abr]]</f>
        <v>0</v>
      </c>
      <c r="AE308">
        <f>+Casos_PN_CORR[[#This Row],[4-abr]]-Casos_PN_CORR[[#This Row],[3-abr]]</f>
        <v>0</v>
      </c>
      <c r="AF308">
        <f>+Casos_PN_CORR[[#This Row],[5-abr]]-Casos_PN_CORR[[#This Row],[4-abr]]</f>
        <v>0</v>
      </c>
      <c r="AG308">
        <f>+Casos_PN_CORR[[#This Row],[6-abr]]-Casos_PN_CORR[[#This Row],[5-abr]]</f>
        <v>0</v>
      </c>
      <c r="AH308">
        <f>+Casos_PN_CORR[[#This Row],[7-abr]]-Casos_PN_CORR[[#This Row],[6-abr]]</f>
        <v>0</v>
      </c>
      <c r="AI308">
        <f>+Casos_PN_CORR[[#This Row],[8-abr]]-Casos_PN_CORR[[#This Row],[7-abr]]</f>
        <v>0</v>
      </c>
      <c r="AJ308">
        <f>+Casos_PN_CORR[[#This Row],[9-abr]]-Casos_PN_CORR[[#This Row],[8-abr]]</f>
        <v>0</v>
      </c>
      <c r="AK308">
        <f>+Casos_PN_CORR[[#This Row],[10-abr]]-Casos_PN_CORR[[#This Row],[9-abr]]</f>
        <v>0</v>
      </c>
      <c r="AL308">
        <f>+Casos_PN_CORR[[#This Row],[11-abr]]-Casos_PN_CORR[[#This Row],[10-abr]]</f>
        <v>0</v>
      </c>
      <c r="AM308">
        <f>+Casos_PN_CORR[[#This Row],[12-abr]]-Casos_PN_CORR[[#This Row],[11-abr]]</f>
        <v>0</v>
      </c>
      <c r="AN308">
        <f>+Casos_PN_CORR[[#This Row],[13-abr]]-Casos_PN_CORR[[#This Row],[12-abr]]</f>
        <v>0</v>
      </c>
      <c r="AO308">
        <f>+Casos_PN_CORR[[#This Row],[14-abr]]-Casos_PN_CORR[[#This Row],[13-abr]]</f>
        <v>0</v>
      </c>
      <c r="AP308">
        <f>+Casos_PN_CORR[[#This Row],[15-abr]]-Casos_PN_CORR[[#This Row],[14-abr]]</f>
        <v>0</v>
      </c>
      <c r="AQ308">
        <f>+Casos_PN_CORR[[#This Row],[16-abr]]-Casos_PN_CORR[[#This Row],[15-abr]]</f>
        <v>0</v>
      </c>
      <c r="AR308">
        <f>+Casos_PN_CORR[[#This Row],[17-abr]]-Casos_PN_CORR[[#This Row],[16-abr]]</f>
        <v>0</v>
      </c>
      <c r="AS308">
        <f>+Casos_PN_CORR[[#This Row],[18-abr]]-Casos_PN_CORR[[#This Row],[17-abr]]</f>
        <v>0</v>
      </c>
      <c r="AT308">
        <f>+Casos_PN_CORR[[#This Row],[19-abr]]-Casos_PN_CORR[[#This Row],[18-abr]]</f>
        <v>0</v>
      </c>
      <c r="AU308">
        <f>+Casos_PN_CORR[[#This Row],[20-abr]]-Casos_PN_CORR[[#This Row],[19-abr]]</f>
        <v>0</v>
      </c>
      <c r="AV308">
        <f>+Casos_PN_CORR[[#This Row],[21-abr]]-Casos_PN_CORR[[#This Row],[20-abr]]</f>
        <v>0</v>
      </c>
      <c r="AW308">
        <f>+Casos_PN_CORR[[#This Row],[22-abr]]-Casos_PN_CORR[[#This Row],[21-abr]]</f>
        <v>0</v>
      </c>
      <c r="AX308">
        <f>+Casos_PN_CORR[[#This Row],[23-abr]]-Casos_PN_CORR[[#This Row],[22-abr]]</f>
        <v>0</v>
      </c>
      <c r="AY308">
        <f>+Casos_PN_CORR[[#This Row],[24-abr]]-Casos_PN_CORR[[#This Row],[23-abr]]</f>
        <v>0</v>
      </c>
      <c r="AZ308">
        <f>+Casos_PN_CORR[[#This Row],[25-abr]]-Casos_PN_CORR[[#This Row],[24-abr]]</f>
        <v>0</v>
      </c>
      <c r="BA308">
        <f>+Casos_PN_CORR[[#This Row],[26-abr]]-Casos_PN_CORR[[#This Row],[25-abr]]</f>
        <v>0</v>
      </c>
      <c r="BB308">
        <f>+Casos_PN_CORR[[#This Row],[27-abr]]-Casos_PN_CORR[[#This Row],[26-abr]]</f>
        <v>0</v>
      </c>
      <c r="BC308">
        <f>+Casos_PN_CORR[[#This Row],[28-abr]]-Casos_PN_CORR[[#This Row],[27-abr]]</f>
        <v>0</v>
      </c>
      <c r="BD308">
        <f>+Casos_PN_CORR[[#This Row],[29-abr]]-Casos_PN_CORR[[#This Row],[28-abr]]</f>
        <v>0</v>
      </c>
      <c r="BE308">
        <f>+Casos_PN_CORR[[#This Row],[30-abr]]-Casos_PN_CORR[[#This Row],[29-abr]]</f>
        <v>0</v>
      </c>
      <c r="BF308">
        <f>+Casos_PN_CORR[[#This Row],[1-may]]-Casos_PN_CORR[[#This Row],[30-abr]]</f>
        <v>0</v>
      </c>
      <c r="BG308">
        <f>+Casos_PN_CORR[[#This Row],[2-may]]-Casos_PN_CORR[[#This Row],[1-may]]</f>
        <v>0</v>
      </c>
      <c r="BH308">
        <f>+Casos_PN_CORR[[#This Row],[3-may]]-Casos_PN_CORR[[#This Row],[2-may]]</f>
        <v>0</v>
      </c>
      <c r="BI308">
        <f>+Casos_PN_CORR[[#This Row],[4-may]]-Casos_PN_CORR[[#This Row],[3-may]]</f>
        <v>0</v>
      </c>
      <c r="BJ308">
        <f>+Casos_PN_CORR[[#This Row],[5-may]]-Casos_PN_CORR[[#This Row],[4-may]]</f>
        <v>0</v>
      </c>
      <c r="BK308">
        <f>+Casos_PN_CORR[[#This Row],[6-may]]-Casos_PN_CORR[[#This Row],[5-may]]</f>
        <v>0</v>
      </c>
      <c r="BL308">
        <f>+Casos_PN_CORR[[#This Row],[7-may]]-Casos_PN_CORR[[#This Row],[6-may]]</f>
        <v>0</v>
      </c>
      <c r="BM308">
        <f>+Casos_PN_CORR[[#This Row],[8-may]]-Casos_PN_CORR[[#This Row],[7-may]]</f>
        <v>0</v>
      </c>
      <c r="BN308">
        <f>+Casos_PN_CORR[[#This Row],[9-may]]-Casos_PN_CORR[[#This Row],[8-may]]</f>
        <v>0</v>
      </c>
      <c r="BO308">
        <f>+Casos_PN_CORR[[#This Row],[10-may]]-Casos_PN_CORR[[#This Row],[9-may]]</f>
        <v>0</v>
      </c>
      <c r="BP308">
        <f>+Casos_PN_CORR[[#This Row],[11-may]]-Casos_PN_CORR[[#This Row],[10-may]]</f>
        <v>0</v>
      </c>
      <c r="BQ308">
        <f>+Casos_PN_CORR[[#This Row],[12-may]]-Casos_PN_CORR[[#This Row],[11-may]]</f>
        <v>0</v>
      </c>
      <c r="BR308">
        <f>+Casos_PN_CORR[[#This Row],[13-may]]-Casos_PN_CORR[[#This Row],[12-may]]</f>
        <v>0</v>
      </c>
      <c r="BS308">
        <f>+Casos_PN_CORR[[#This Row],[14-may]]-Casos_PN_CORR[[#This Row],[13-may]]</f>
        <v>0</v>
      </c>
      <c r="BT308">
        <f>+Casos_PN_CORR[[#This Row],[15-may]]-Casos_PN_CORR[[#This Row],[14-may]]</f>
        <v>0</v>
      </c>
      <c r="BU308">
        <f>+Casos_PN_CORR[[#This Row],[16-may]]-Casos_PN_CORR[[#This Row],[15-may]]</f>
        <v>0</v>
      </c>
      <c r="BV308">
        <f>+Casos_PN_CORR[[#This Row],[17-may]]-Casos_PN_CORR[[#This Row],[16-may]]</f>
        <v>0</v>
      </c>
      <c r="BW308">
        <f>+Casos_PN_CORR[[#This Row],[18-may]]-Casos_PN_CORR[[#This Row],[17-may]]</f>
        <v>0</v>
      </c>
      <c r="BX308">
        <f>+Casos_PN_CORR[[#This Row],[19-may]]-Casos_PN_CORR[[#This Row],[18-may]]</f>
        <v>0</v>
      </c>
      <c r="BY308">
        <f>+Casos_PN_CORR[[#This Row],[20-may]]-Casos_PN_CORR[[#This Row],[19-may]]</f>
        <v>0</v>
      </c>
      <c r="BZ308">
        <f>+Casos_PN_CORR[[#This Row],[21-may]]-Casos_PN_CORR[[#This Row],[20-may]]</f>
        <v>0</v>
      </c>
      <c r="CA308">
        <f>+Casos_PN_CORR[[#This Row],[22-may]]-Casos_PN_CORR[[#This Row],[21-may]]</f>
        <v>0</v>
      </c>
      <c r="CB308">
        <f>+Casos_PN_CORR[[#This Row],[23-may]]-Casos_PN_CORR[[#This Row],[22-may]]</f>
        <v>0</v>
      </c>
      <c r="CC308">
        <f>+Casos_PN_CORR[[#This Row],[24-may]]-Casos_PN_CORR[[#This Row],[23-may]]</f>
        <v>0</v>
      </c>
      <c r="CD308">
        <f>+Casos_PN_CORR[[#This Row],[25-may]]-Casos_PN_CORR[[#This Row],[24-may]]</f>
        <v>0</v>
      </c>
      <c r="CE308">
        <f>+Casos_PN_CORR[[#This Row],[26-may]]-Casos_PN_CORR[[#This Row],[25-may]]</f>
        <v>0</v>
      </c>
      <c r="CF308">
        <f>+Casos_PN_CORR[[#This Row],[27-may]]-Casos_PN_CORR[[#This Row],[26-may]]</f>
        <v>0</v>
      </c>
      <c r="CG308">
        <f>+Casos_PN_CORR[[#This Row],[28-may]]-Casos_PN_CORR[[#This Row],[27-may]]</f>
        <v>0</v>
      </c>
      <c r="CH308">
        <f>+Casos_PN_CORR[[#This Row],[29-may]]-Casos_PN_CORR[[#This Row],[28-may]]</f>
        <v>0</v>
      </c>
      <c r="CI308">
        <f>+Casos_PN_CORR[[#This Row],[30-may]]-Casos_PN_CORR[[#This Row],[29-may]]</f>
        <v>0</v>
      </c>
      <c r="CJ308">
        <f>+Casos_PN_CORR[[#This Row],[31-may]]-Casos_PN_CORR[[#This Row],[30-may]]</f>
        <v>0</v>
      </c>
      <c r="CK308">
        <f>+Casos_PN_CORR[[#This Row],[1-jun]]-Casos_PN_CORR[[#This Row],[31-may]]</f>
        <v>0</v>
      </c>
      <c r="CL308">
        <f>+Casos_PN_CORR[[#This Row],[2-jun]]-Casos_PN_CORR[[#This Row],[1-jun]]</f>
        <v>0</v>
      </c>
      <c r="CM308">
        <f>+Casos_PN_CORR[[#This Row],[3-jun]]-Casos_PN_CORR[[#This Row],[2-jun]]</f>
        <v>0</v>
      </c>
      <c r="CN308">
        <f>+Casos_PN_CORR[[#This Row],[4-jun]]-Casos_PN_CORR[[#This Row],[3-jun]]</f>
        <v>0</v>
      </c>
      <c r="CO308">
        <f>+Casos_PN_CORR[[#This Row],[5-jun]]-Casos_PN_CORR[[#This Row],[4-jun]]</f>
        <v>8</v>
      </c>
      <c r="CP308">
        <f>+Casos_PN_CORR[[#This Row],[6-jun]]-Casos_PN_CORR[[#This Row],[5-jun]]</f>
        <v>0</v>
      </c>
    </row>
    <row r="309" spans="1:94">
      <c r="A309">
        <v>91002</v>
      </c>
      <c r="B309" s="2" t="s">
        <v>139</v>
      </c>
      <c r="C309" s="2" t="s">
        <v>232</v>
      </c>
      <c r="D309" s="2" t="s">
        <v>457</v>
      </c>
      <c r="E309" s="4">
        <f t="shared" si="4"/>
        <v>7</v>
      </c>
      <c r="F309">
        <f>+Casos_PN_CORR[[#This Row],[10-mar]]</f>
        <v>0</v>
      </c>
      <c r="G309">
        <f>+Casos_PN_CORR[[#This Row],[11-mar]]-Casos_PN_CORR[[#This Row],[10-mar]]</f>
        <v>0</v>
      </c>
      <c r="H309">
        <f>+Casos_PN_CORR[[#This Row],[12-mar]]-Casos_PN_CORR[[#This Row],[11-mar]]</f>
        <v>0</v>
      </c>
      <c r="I309">
        <f>+Casos_PN_CORR[[#This Row],[13-mar]]-Casos_PN_CORR[[#This Row],[12-mar]]</f>
        <v>0</v>
      </c>
      <c r="J309">
        <f>+Casos_PN_CORR[[#This Row],[14-mar]]-Casos_PN_CORR[[#This Row],[13-mar]]</f>
        <v>0</v>
      </c>
      <c r="K309">
        <f>+Casos_PN_CORR[[#This Row],[15-mar]]-Casos_PN_CORR[[#This Row],[14-mar]]</f>
        <v>0</v>
      </c>
      <c r="L309">
        <f>+Casos_PN_CORR[[#This Row],[16-mar]]-Casos_PN_CORR[[#This Row],[15-mar]]</f>
        <v>0</v>
      </c>
      <c r="M309">
        <f>+Casos_PN_CORR[[#This Row],[17-mar]]-Casos_PN_CORR[[#This Row],[16-mar]]</f>
        <v>0</v>
      </c>
      <c r="N309">
        <f>+Casos_PN_CORR[[#This Row],[18-mar]]-Casos_PN_CORR[[#This Row],[17-mar]]</f>
        <v>0</v>
      </c>
      <c r="O309">
        <f>+Casos_PN_CORR[[#This Row],[19-mar]]-Casos_PN_CORR[[#This Row],[18-mar]]</f>
        <v>0</v>
      </c>
      <c r="P309">
        <f>+Casos_PN_CORR[[#This Row],[20-mar]]-Casos_PN_CORR[[#This Row],[19-mar]]</f>
        <v>0</v>
      </c>
      <c r="Q309">
        <f>+Casos_PN_CORR[[#This Row],[21-mar]]-Casos_PN_CORR[[#This Row],[20-mar]]</f>
        <v>0</v>
      </c>
      <c r="R309">
        <f>+Casos_PN_CORR[[#This Row],[22-mar]]-Casos_PN_CORR[[#This Row],[21-mar]]</f>
        <v>0</v>
      </c>
      <c r="S309">
        <f>+Casos_PN_CORR[[#This Row],[23-mar]]-Casos_PN_CORR[[#This Row],[22-mar]]</f>
        <v>0</v>
      </c>
      <c r="T309">
        <f>+Casos_PN_CORR[[#This Row],[24-mar]]-Casos_PN_CORR[[#This Row],[23-mar]]</f>
        <v>0</v>
      </c>
      <c r="U309">
        <f>+Casos_PN_CORR[[#This Row],[25-mar]]-Casos_PN_CORR[[#This Row],[24-mar]]</f>
        <v>0</v>
      </c>
      <c r="V309">
        <f>+Casos_PN_CORR[[#This Row],[26-mar]]-Casos_PN_CORR[[#This Row],[25-mar]]</f>
        <v>0</v>
      </c>
      <c r="W309">
        <f>+Casos_PN_CORR[[#This Row],[27-mar]]-Casos_PN_CORR[[#This Row],[26-mar]]</f>
        <v>0</v>
      </c>
      <c r="X309">
        <f>+Casos_PN_CORR[[#This Row],[28-mar]]-Casos_PN_CORR[[#This Row],[27-mar]]</f>
        <v>0</v>
      </c>
      <c r="Y309">
        <f>+Casos_PN_CORR[[#This Row],[29-mar]]-Casos_PN_CORR[[#This Row],[28-mar]]</f>
        <v>0</v>
      </c>
      <c r="Z309">
        <f>+Casos_PN_CORR[[#This Row],[30-mar]]-Casos_PN_CORR[[#This Row],[29-mar]]</f>
        <v>0</v>
      </c>
      <c r="AA309">
        <f>+Casos_PN_CORR[[#This Row],[31-mar]]-Casos_PN_CORR[[#This Row],[30-mar]]</f>
        <v>0</v>
      </c>
      <c r="AB309">
        <f>+Casos_PN_CORR[[#This Row],[1-abr]]-Casos_PN_CORR[[#This Row],[31-mar]]</f>
        <v>0</v>
      </c>
      <c r="AC309">
        <f>+Casos_PN_CORR[[#This Row],[2-abr]]-Casos_PN_CORR[[#This Row],[1-abr]]</f>
        <v>0</v>
      </c>
      <c r="AD309">
        <f>+Casos_PN_CORR[[#This Row],[3-abr]]-Casos_PN_CORR[[#This Row],[2-abr]]</f>
        <v>0</v>
      </c>
      <c r="AE309">
        <f>+Casos_PN_CORR[[#This Row],[4-abr]]-Casos_PN_CORR[[#This Row],[3-abr]]</f>
        <v>0</v>
      </c>
      <c r="AF309">
        <f>+Casos_PN_CORR[[#This Row],[5-abr]]-Casos_PN_CORR[[#This Row],[4-abr]]</f>
        <v>0</v>
      </c>
      <c r="AG309">
        <f>+Casos_PN_CORR[[#This Row],[6-abr]]-Casos_PN_CORR[[#This Row],[5-abr]]</f>
        <v>0</v>
      </c>
      <c r="AH309">
        <f>+Casos_PN_CORR[[#This Row],[7-abr]]-Casos_PN_CORR[[#This Row],[6-abr]]</f>
        <v>0</v>
      </c>
      <c r="AI309">
        <f>+Casos_PN_CORR[[#This Row],[8-abr]]-Casos_PN_CORR[[#This Row],[7-abr]]</f>
        <v>0</v>
      </c>
      <c r="AJ309">
        <f>+Casos_PN_CORR[[#This Row],[9-abr]]-Casos_PN_CORR[[#This Row],[8-abr]]</f>
        <v>0</v>
      </c>
      <c r="AK309">
        <f>+Casos_PN_CORR[[#This Row],[10-abr]]-Casos_PN_CORR[[#This Row],[9-abr]]</f>
        <v>0</v>
      </c>
      <c r="AL309">
        <f>+Casos_PN_CORR[[#This Row],[11-abr]]-Casos_PN_CORR[[#This Row],[10-abr]]</f>
        <v>0</v>
      </c>
      <c r="AM309">
        <f>+Casos_PN_CORR[[#This Row],[12-abr]]-Casos_PN_CORR[[#This Row],[11-abr]]</f>
        <v>0</v>
      </c>
      <c r="AN309">
        <f>+Casos_PN_CORR[[#This Row],[13-abr]]-Casos_PN_CORR[[#This Row],[12-abr]]</f>
        <v>0</v>
      </c>
      <c r="AO309">
        <f>+Casos_PN_CORR[[#This Row],[14-abr]]-Casos_PN_CORR[[#This Row],[13-abr]]</f>
        <v>0</v>
      </c>
      <c r="AP309">
        <f>+Casos_PN_CORR[[#This Row],[15-abr]]-Casos_PN_CORR[[#This Row],[14-abr]]</f>
        <v>0</v>
      </c>
      <c r="AQ309">
        <f>+Casos_PN_CORR[[#This Row],[16-abr]]-Casos_PN_CORR[[#This Row],[15-abr]]</f>
        <v>0</v>
      </c>
      <c r="AR309">
        <f>+Casos_PN_CORR[[#This Row],[17-abr]]-Casos_PN_CORR[[#This Row],[16-abr]]</f>
        <v>0</v>
      </c>
      <c r="AS309">
        <f>+Casos_PN_CORR[[#This Row],[18-abr]]-Casos_PN_CORR[[#This Row],[17-abr]]</f>
        <v>0</v>
      </c>
      <c r="AT309">
        <f>+Casos_PN_CORR[[#This Row],[19-abr]]-Casos_PN_CORR[[#This Row],[18-abr]]</f>
        <v>0</v>
      </c>
      <c r="AU309">
        <f>+Casos_PN_CORR[[#This Row],[20-abr]]-Casos_PN_CORR[[#This Row],[19-abr]]</f>
        <v>0</v>
      </c>
      <c r="AV309">
        <f>+Casos_PN_CORR[[#This Row],[21-abr]]-Casos_PN_CORR[[#This Row],[20-abr]]</f>
        <v>0</v>
      </c>
      <c r="AW309">
        <f>+Casos_PN_CORR[[#This Row],[22-abr]]-Casos_PN_CORR[[#This Row],[21-abr]]</f>
        <v>0</v>
      </c>
      <c r="AX309">
        <f>+Casos_PN_CORR[[#This Row],[23-abr]]-Casos_PN_CORR[[#This Row],[22-abr]]</f>
        <v>0</v>
      </c>
      <c r="AY309">
        <f>+Casos_PN_CORR[[#This Row],[24-abr]]-Casos_PN_CORR[[#This Row],[23-abr]]</f>
        <v>0</v>
      </c>
      <c r="AZ309">
        <f>+Casos_PN_CORR[[#This Row],[25-abr]]-Casos_PN_CORR[[#This Row],[24-abr]]</f>
        <v>0</v>
      </c>
      <c r="BA309">
        <f>+Casos_PN_CORR[[#This Row],[26-abr]]-Casos_PN_CORR[[#This Row],[25-abr]]</f>
        <v>0</v>
      </c>
      <c r="BB309">
        <f>+Casos_PN_CORR[[#This Row],[27-abr]]-Casos_PN_CORR[[#This Row],[26-abr]]</f>
        <v>0</v>
      </c>
      <c r="BC309">
        <f>+Casos_PN_CORR[[#This Row],[28-abr]]-Casos_PN_CORR[[#This Row],[27-abr]]</f>
        <v>0</v>
      </c>
      <c r="BD309">
        <f>+Casos_PN_CORR[[#This Row],[29-abr]]-Casos_PN_CORR[[#This Row],[28-abr]]</f>
        <v>0</v>
      </c>
      <c r="BE309">
        <f>+Casos_PN_CORR[[#This Row],[30-abr]]-Casos_PN_CORR[[#This Row],[29-abr]]</f>
        <v>0</v>
      </c>
      <c r="BF309">
        <f>+Casos_PN_CORR[[#This Row],[1-may]]-Casos_PN_CORR[[#This Row],[30-abr]]</f>
        <v>0</v>
      </c>
      <c r="BG309">
        <f>+Casos_PN_CORR[[#This Row],[2-may]]-Casos_PN_CORR[[#This Row],[1-may]]</f>
        <v>0</v>
      </c>
      <c r="BH309">
        <f>+Casos_PN_CORR[[#This Row],[3-may]]-Casos_PN_CORR[[#This Row],[2-may]]</f>
        <v>0</v>
      </c>
      <c r="BI309">
        <f>+Casos_PN_CORR[[#This Row],[4-may]]-Casos_PN_CORR[[#This Row],[3-may]]</f>
        <v>0</v>
      </c>
      <c r="BJ309">
        <f>+Casos_PN_CORR[[#This Row],[5-may]]-Casos_PN_CORR[[#This Row],[4-may]]</f>
        <v>0</v>
      </c>
      <c r="BK309">
        <f>+Casos_PN_CORR[[#This Row],[6-may]]-Casos_PN_CORR[[#This Row],[5-may]]</f>
        <v>0</v>
      </c>
      <c r="BL309">
        <f>+Casos_PN_CORR[[#This Row],[7-may]]-Casos_PN_CORR[[#This Row],[6-may]]</f>
        <v>0</v>
      </c>
      <c r="BM309">
        <f>+Casos_PN_CORR[[#This Row],[8-may]]-Casos_PN_CORR[[#This Row],[7-may]]</f>
        <v>0</v>
      </c>
      <c r="BN309">
        <f>+Casos_PN_CORR[[#This Row],[9-may]]-Casos_PN_CORR[[#This Row],[8-may]]</f>
        <v>0</v>
      </c>
      <c r="BO309">
        <f>+Casos_PN_CORR[[#This Row],[10-may]]-Casos_PN_CORR[[#This Row],[9-may]]</f>
        <v>0</v>
      </c>
      <c r="BP309">
        <f>+Casos_PN_CORR[[#This Row],[11-may]]-Casos_PN_CORR[[#This Row],[10-may]]</f>
        <v>0</v>
      </c>
      <c r="BQ309">
        <f>+Casos_PN_CORR[[#This Row],[12-may]]-Casos_PN_CORR[[#This Row],[11-may]]</f>
        <v>0</v>
      </c>
      <c r="BR309">
        <f>+Casos_PN_CORR[[#This Row],[13-may]]-Casos_PN_CORR[[#This Row],[12-may]]</f>
        <v>0</v>
      </c>
      <c r="BS309">
        <f>+Casos_PN_CORR[[#This Row],[14-may]]-Casos_PN_CORR[[#This Row],[13-may]]</f>
        <v>0</v>
      </c>
      <c r="BT309">
        <f>+Casos_PN_CORR[[#This Row],[15-may]]-Casos_PN_CORR[[#This Row],[14-may]]</f>
        <v>0</v>
      </c>
      <c r="BU309">
        <f>+Casos_PN_CORR[[#This Row],[16-may]]-Casos_PN_CORR[[#This Row],[15-may]]</f>
        <v>0</v>
      </c>
      <c r="BV309">
        <f>+Casos_PN_CORR[[#This Row],[17-may]]-Casos_PN_CORR[[#This Row],[16-may]]</f>
        <v>0</v>
      </c>
      <c r="BW309">
        <f>+Casos_PN_CORR[[#This Row],[18-may]]-Casos_PN_CORR[[#This Row],[17-may]]</f>
        <v>0</v>
      </c>
      <c r="BX309">
        <f>+Casos_PN_CORR[[#This Row],[19-may]]-Casos_PN_CORR[[#This Row],[18-may]]</f>
        <v>0</v>
      </c>
      <c r="BY309">
        <f>+Casos_PN_CORR[[#This Row],[20-may]]-Casos_PN_CORR[[#This Row],[19-may]]</f>
        <v>0</v>
      </c>
      <c r="BZ309">
        <f>+Casos_PN_CORR[[#This Row],[21-may]]-Casos_PN_CORR[[#This Row],[20-may]]</f>
        <v>0</v>
      </c>
      <c r="CA309">
        <f>+Casos_PN_CORR[[#This Row],[22-may]]-Casos_PN_CORR[[#This Row],[21-may]]</f>
        <v>0</v>
      </c>
      <c r="CB309">
        <f>+Casos_PN_CORR[[#This Row],[23-may]]-Casos_PN_CORR[[#This Row],[22-may]]</f>
        <v>0</v>
      </c>
      <c r="CC309">
        <f>+Casos_PN_CORR[[#This Row],[24-may]]-Casos_PN_CORR[[#This Row],[23-may]]</f>
        <v>0</v>
      </c>
      <c r="CD309">
        <f>+Casos_PN_CORR[[#This Row],[25-may]]-Casos_PN_CORR[[#This Row],[24-may]]</f>
        <v>0</v>
      </c>
      <c r="CE309">
        <f>+Casos_PN_CORR[[#This Row],[26-may]]-Casos_PN_CORR[[#This Row],[25-may]]</f>
        <v>0</v>
      </c>
      <c r="CF309">
        <f>+Casos_PN_CORR[[#This Row],[27-may]]-Casos_PN_CORR[[#This Row],[26-may]]</f>
        <v>0</v>
      </c>
      <c r="CG309">
        <f>+Casos_PN_CORR[[#This Row],[28-may]]-Casos_PN_CORR[[#This Row],[27-may]]</f>
        <v>0</v>
      </c>
      <c r="CH309">
        <f>+Casos_PN_CORR[[#This Row],[29-may]]-Casos_PN_CORR[[#This Row],[28-may]]</f>
        <v>0</v>
      </c>
      <c r="CI309">
        <f>+Casos_PN_CORR[[#This Row],[30-may]]-Casos_PN_CORR[[#This Row],[29-may]]</f>
        <v>0</v>
      </c>
      <c r="CJ309">
        <f>+Casos_PN_CORR[[#This Row],[31-may]]-Casos_PN_CORR[[#This Row],[30-may]]</f>
        <v>0</v>
      </c>
      <c r="CK309">
        <f>+Casos_PN_CORR[[#This Row],[1-jun]]-Casos_PN_CORR[[#This Row],[31-may]]</f>
        <v>0</v>
      </c>
      <c r="CL309">
        <f>+Casos_PN_CORR[[#This Row],[2-jun]]-Casos_PN_CORR[[#This Row],[1-jun]]</f>
        <v>0</v>
      </c>
      <c r="CM309">
        <f>+Casos_PN_CORR[[#This Row],[3-jun]]-Casos_PN_CORR[[#This Row],[2-jun]]</f>
        <v>0</v>
      </c>
      <c r="CN309">
        <f>+Casos_PN_CORR[[#This Row],[4-jun]]-Casos_PN_CORR[[#This Row],[3-jun]]</f>
        <v>0</v>
      </c>
      <c r="CO309">
        <f>+Casos_PN_CORR[[#This Row],[5-jun]]-Casos_PN_CORR[[#This Row],[4-jun]]</f>
        <v>7</v>
      </c>
      <c r="CP309">
        <f>+Casos_PN_CORR[[#This Row],[6-jun]]-Casos_PN_CORR[[#This Row],[5-jun]]</f>
        <v>0</v>
      </c>
    </row>
    <row r="310" spans="1:94">
      <c r="A310">
        <v>40501</v>
      </c>
      <c r="B310" s="2" t="s">
        <v>115</v>
      </c>
      <c r="C310" s="2" t="s">
        <v>146</v>
      </c>
      <c r="D310" s="2" t="s">
        <v>458</v>
      </c>
      <c r="E310" s="4">
        <f t="shared" si="4"/>
        <v>2</v>
      </c>
      <c r="F310">
        <f>+Casos_PN_CORR[[#This Row],[10-mar]]</f>
        <v>0</v>
      </c>
      <c r="G310">
        <f>+Casos_PN_CORR[[#This Row],[11-mar]]-Casos_PN_CORR[[#This Row],[10-mar]]</f>
        <v>0</v>
      </c>
      <c r="H310">
        <f>+Casos_PN_CORR[[#This Row],[12-mar]]-Casos_PN_CORR[[#This Row],[11-mar]]</f>
        <v>0</v>
      </c>
      <c r="I310">
        <f>+Casos_PN_CORR[[#This Row],[13-mar]]-Casos_PN_CORR[[#This Row],[12-mar]]</f>
        <v>0</v>
      </c>
      <c r="J310">
        <f>+Casos_PN_CORR[[#This Row],[14-mar]]-Casos_PN_CORR[[#This Row],[13-mar]]</f>
        <v>0</v>
      </c>
      <c r="K310">
        <f>+Casos_PN_CORR[[#This Row],[15-mar]]-Casos_PN_CORR[[#This Row],[14-mar]]</f>
        <v>0</v>
      </c>
      <c r="L310">
        <f>+Casos_PN_CORR[[#This Row],[16-mar]]-Casos_PN_CORR[[#This Row],[15-mar]]</f>
        <v>0</v>
      </c>
      <c r="M310">
        <f>+Casos_PN_CORR[[#This Row],[17-mar]]-Casos_PN_CORR[[#This Row],[16-mar]]</f>
        <v>0</v>
      </c>
      <c r="N310">
        <f>+Casos_PN_CORR[[#This Row],[18-mar]]-Casos_PN_CORR[[#This Row],[17-mar]]</f>
        <v>0</v>
      </c>
      <c r="O310">
        <f>+Casos_PN_CORR[[#This Row],[19-mar]]-Casos_PN_CORR[[#This Row],[18-mar]]</f>
        <v>0</v>
      </c>
      <c r="P310">
        <f>+Casos_PN_CORR[[#This Row],[20-mar]]-Casos_PN_CORR[[#This Row],[19-mar]]</f>
        <v>0</v>
      </c>
      <c r="Q310">
        <f>+Casos_PN_CORR[[#This Row],[21-mar]]-Casos_PN_CORR[[#This Row],[20-mar]]</f>
        <v>0</v>
      </c>
      <c r="R310">
        <f>+Casos_PN_CORR[[#This Row],[22-mar]]-Casos_PN_CORR[[#This Row],[21-mar]]</f>
        <v>0</v>
      </c>
      <c r="S310">
        <f>+Casos_PN_CORR[[#This Row],[23-mar]]-Casos_PN_CORR[[#This Row],[22-mar]]</f>
        <v>0</v>
      </c>
      <c r="T310">
        <f>+Casos_PN_CORR[[#This Row],[24-mar]]-Casos_PN_CORR[[#This Row],[23-mar]]</f>
        <v>0</v>
      </c>
      <c r="U310">
        <f>+Casos_PN_CORR[[#This Row],[25-mar]]-Casos_PN_CORR[[#This Row],[24-mar]]</f>
        <v>0</v>
      </c>
      <c r="V310">
        <f>+Casos_PN_CORR[[#This Row],[26-mar]]-Casos_PN_CORR[[#This Row],[25-mar]]</f>
        <v>0</v>
      </c>
      <c r="W310">
        <f>+Casos_PN_CORR[[#This Row],[27-mar]]-Casos_PN_CORR[[#This Row],[26-mar]]</f>
        <v>0</v>
      </c>
      <c r="X310">
        <f>+Casos_PN_CORR[[#This Row],[28-mar]]-Casos_PN_CORR[[#This Row],[27-mar]]</f>
        <v>0</v>
      </c>
      <c r="Y310">
        <f>+Casos_PN_CORR[[#This Row],[29-mar]]-Casos_PN_CORR[[#This Row],[28-mar]]</f>
        <v>0</v>
      </c>
      <c r="Z310">
        <f>+Casos_PN_CORR[[#This Row],[30-mar]]-Casos_PN_CORR[[#This Row],[29-mar]]</f>
        <v>0</v>
      </c>
      <c r="AA310">
        <f>+Casos_PN_CORR[[#This Row],[31-mar]]-Casos_PN_CORR[[#This Row],[30-mar]]</f>
        <v>0</v>
      </c>
      <c r="AB310">
        <f>+Casos_PN_CORR[[#This Row],[1-abr]]-Casos_PN_CORR[[#This Row],[31-mar]]</f>
        <v>0</v>
      </c>
      <c r="AC310">
        <f>+Casos_PN_CORR[[#This Row],[2-abr]]-Casos_PN_CORR[[#This Row],[1-abr]]</f>
        <v>0</v>
      </c>
      <c r="AD310">
        <f>+Casos_PN_CORR[[#This Row],[3-abr]]-Casos_PN_CORR[[#This Row],[2-abr]]</f>
        <v>0</v>
      </c>
      <c r="AE310">
        <f>+Casos_PN_CORR[[#This Row],[4-abr]]-Casos_PN_CORR[[#This Row],[3-abr]]</f>
        <v>0</v>
      </c>
      <c r="AF310">
        <f>+Casos_PN_CORR[[#This Row],[5-abr]]-Casos_PN_CORR[[#This Row],[4-abr]]</f>
        <v>0</v>
      </c>
      <c r="AG310">
        <f>+Casos_PN_CORR[[#This Row],[6-abr]]-Casos_PN_CORR[[#This Row],[5-abr]]</f>
        <v>0</v>
      </c>
      <c r="AH310">
        <f>+Casos_PN_CORR[[#This Row],[7-abr]]-Casos_PN_CORR[[#This Row],[6-abr]]</f>
        <v>0</v>
      </c>
      <c r="AI310">
        <f>+Casos_PN_CORR[[#This Row],[8-abr]]-Casos_PN_CORR[[#This Row],[7-abr]]</f>
        <v>0</v>
      </c>
      <c r="AJ310">
        <f>+Casos_PN_CORR[[#This Row],[9-abr]]-Casos_PN_CORR[[#This Row],[8-abr]]</f>
        <v>0</v>
      </c>
      <c r="AK310">
        <f>+Casos_PN_CORR[[#This Row],[10-abr]]-Casos_PN_CORR[[#This Row],[9-abr]]</f>
        <v>0</v>
      </c>
      <c r="AL310">
        <f>+Casos_PN_CORR[[#This Row],[11-abr]]-Casos_PN_CORR[[#This Row],[10-abr]]</f>
        <v>0</v>
      </c>
      <c r="AM310">
        <f>+Casos_PN_CORR[[#This Row],[12-abr]]-Casos_PN_CORR[[#This Row],[11-abr]]</f>
        <v>0</v>
      </c>
      <c r="AN310">
        <f>+Casos_PN_CORR[[#This Row],[13-abr]]-Casos_PN_CORR[[#This Row],[12-abr]]</f>
        <v>0</v>
      </c>
      <c r="AO310">
        <f>+Casos_PN_CORR[[#This Row],[14-abr]]-Casos_PN_CORR[[#This Row],[13-abr]]</f>
        <v>0</v>
      </c>
      <c r="AP310">
        <f>+Casos_PN_CORR[[#This Row],[15-abr]]-Casos_PN_CORR[[#This Row],[14-abr]]</f>
        <v>0</v>
      </c>
      <c r="AQ310">
        <f>+Casos_PN_CORR[[#This Row],[16-abr]]-Casos_PN_CORR[[#This Row],[15-abr]]</f>
        <v>0</v>
      </c>
      <c r="AR310">
        <f>+Casos_PN_CORR[[#This Row],[17-abr]]-Casos_PN_CORR[[#This Row],[16-abr]]</f>
        <v>0</v>
      </c>
      <c r="AS310">
        <f>+Casos_PN_CORR[[#This Row],[18-abr]]-Casos_PN_CORR[[#This Row],[17-abr]]</f>
        <v>0</v>
      </c>
      <c r="AT310">
        <f>+Casos_PN_CORR[[#This Row],[19-abr]]-Casos_PN_CORR[[#This Row],[18-abr]]</f>
        <v>0</v>
      </c>
      <c r="AU310">
        <f>+Casos_PN_CORR[[#This Row],[20-abr]]-Casos_PN_CORR[[#This Row],[19-abr]]</f>
        <v>0</v>
      </c>
      <c r="AV310">
        <f>+Casos_PN_CORR[[#This Row],[21-abr]]-Casos_PN_CORR[[#This Row],[20-abr]]</f>
        <v>0</v>
      </c>
      <c r="AW310">
        <f>+Casos_PN_CORR[[#This Row],[22-abr]]-Casos_PN_CORR[[#This Row],[21-abr]]</f>
        <v>0</v>
      </c>
      <c r="AX310">
        <f>+Casos_PN_CORR[[#This Row],[23-abr]]-Casos_PN_CORR[[#This Row],[22-abr]]</f>
        <v>0</v>
      </c>
      <c r="AY310">
        <f>+Casos_PN_CORR[[#This Row],[24-abr]]-Casos_PN_CORR[[#This Row],[23-abr]]</f>
        <v>0</v>
      </c>
      <c r="AZ310">
        <f>+Casos_PN_CORR[[#This Row],[25-abr]]-Casos_PN_CORR[[#This Row],[24-abr]]</f>
        <v>0</v>
      </c>
      <c r="BA310">
        <f>+Casos_PN_CORR[[#This Row],[26-abr]]-Casos_PN_CORR[[#This Row],[25-abr]]</f>
        <v>0</v>
      </c>
      <c r="BB310">
        <f>+Casos_PN_CORR[[#This Row],[27-abr]]-Casos_PN_CORR[[#This Row],[26-abr]]</f>
        <v>0</v>
      </c>
      <c r="BC310">
        <f>+Casos_PN_CORR[[#This Row],[28-abr]]-Casos_PN_CORR[[#This Row],[27-abr]]</f>
        <v>0</v>
      </c>
      <c r="BD310">
        <f>+Casos_PN_CORR[[#This Row],[29-abr]]-Casos_PN_CORR[[#This Row],[28-abr]]</f>
        <v>0</v>
      </c>
      <c r="BE310">
        <f>+Casos_PN_CORR[[#This Row],[30-abr]]-Casos_PN_CORR[[#This Row],[29-abr]]</f>
        <v>0</v>
      </c>
      <c r="BF310">
        <f>+Casos_PN_CORR[[#This Row],[1-may]]-Casos_PN_CORR[[#This Row],[30-abr]]</f>
        <v>0</v>
      </c>
      <c r="BG310">
        <f>+Casos_PN_CORR[[#This Row],[2-may]]-Casos_PN_CORR[[#This Row],[1-may]]</f>
        <v>0</v>
      </c>
      <c r="BH310">
        <f>+Casos_PN_CORR[[#This Row],[3-may]]-Casos_PN_CORR[[#This Row],[2-may]]</f>
        <v>0</v>
      </c>
      <c r="BI310">
        <f>+Casos_PN_CORR[[#This Row],[4-may]]-Casos_PN_CORR[[#This Row],[3-may]]</f>
        <v>0</v>
      </c>
      <c r="BJ310">
        <f>+Casos_PN_CORR[[#This Row],[5-may]]-Casos_PN_CORR[[#This Row],[4-may]]</f>
        <v>0</v>
      </c>
      <c r="BK310">
        <f>+Casos_PN_CORR[[#This Row],[6-may]]-Casos_PN_CORR[[#This Row],[5-may]]</f>
        <v>0</v>
      </c>
      <c r="BL310">
        <f>+Casos_PN_CORR[[#This Row],[7-may]]-Casos_PN_CORR[[#This Row],[6-may]]</f>
        <v>0</v>
      </c>
      <c r="BM310">
        <f>+Casos_PN_CORR[[#This Row],[8-may]]-Casos_PN_CORR[[#This Row],[7-may]]</f>
        <v>0</v>
      </c>
      <c r="BN310">
        <f>+Casos_PN_CORR[[#This Row],[9-may]]-Casos_PN_CORR[[#This Row],[8-may]]</f>
        <v>0</v>
      </c>
      <c r="BO310">
        <f>+Casos_PN_CORR[[#This Row],[10-may]]-Casos_PN_CORR[[#This Row],[9-may]]</f>
        <v>0</v>
      </c>
      <c r="BP310">
        <f>+Casos_PN_CORR[[#This Row],[11-may]]-Casos_PN_CORR[[#This Row],[10-may]]</f>
        <v>0</v>
      </c>
      <c r="BQ310">
        <f>+Casos_PN_CORR[[#This Row],[12-may]]-Casos_PN_CORR[[#This Row],[11-may]]</f>
        <v>0</v>
      </c>
      <c r="BR310">
        <f>+Casos_PN_CORR[[#This Row],[13-may]]-Casos_PN_CORR[[#This Row],[12-may]]</f>
        <v>0</v>
      </c>
      <c r="BS310">
        <f>+Casos_PN_CORR[[#This Row],[14-may]]-Casos_PN_CORR[[#This Row],[13-may]]</f>
        <v>0</v>
      </c>
      <c r="BT310">
        <f>+Casos_PN_CORR[[#This Row],[15-may]]-Casos_PN_CORR[[#This Row],[14-may]]</f>
        <v>0</v>
      </c>
      <c r="BU310">
        <f>+Casos_PN_CORR[[#This Row],[16-may]]-Casos_PN_CORR[[#This Row],[15-may]]</f>
        <v>0</v>
      </c>
      <c r="BV310">
        <f>+Casos_PN_CORR[[#This Row],[17-may]]-Casos_PN_CORR[[#This Row],[16-may]]</f>
        <v>0</v>
      </c>
      <c r="BW310">
        <f>+Casos_PN_CORR[[#This Row],[18-may]]-Casos_PN_CORR[[#This Row],[17-may]]</f>
        <v>0</v>
      </c>
      <c r="BX310">
        <f>+Casos_PN_CORR[[#This Row],[19-may]]-Casos_PN_CORR[[#This Row],[18-may]]</f>
        <v>0</v>
      </c>
      <c r="BY310">
        <f>+Casos_PN_CORR[[#This Row],[20-may]]-Casos_PN_CORR[[#This Row],[19-may]]</f>
        <v>0</v>
      </c>
      <c r="BZ310">
        <f>+Casos_PN_CORR[[#This Row],[21-may]]-Casos_PN_CORR[[#This Row],[20-may]]</f>
        <v>0</v>
      </c>
      <c r="CA310">
        <f>+Casos_PN_CORR[[#This Row],[22-may]]-Casos_PN_CORR[[#This Row],[21-may]]</f>
        <v>0</v>
      </c>
      <c r="CB310">
        <f>+Casos_PN_CORR[[#This Row],[23-may]]-Casos_PN_CORR[[#This Row],[22-may]]</f>
        <v>0</v>
      </c>
      <c r="CC310">
        <f>+Casos_PN_CORR[[#This Row],[24-may]]-Casos_PN_CORR[[#This Row],[23-may]]</f>
        <v>0</v>
      </c>
      <c r="CD310">
        <f>+Casos_PN_CORR[[#This Row],[25-may]]-Casos_PN_CORR[[#This Row],[24-may]]</f>
        <v>0</v>
      </c>
      <c r="CE310">
        <f>+Casos_PN_CORR[[#This Row],[26-may]]-Casos_PN_CORR[[#This Row],[25-may]]</f>
        <v>0</v>
      </c>
      <c r="CF310">
        <f>+Casos_PN_CORR[[#This Row],[27-may]]-Casos_PN_CORR[[#This Row],[26-may]]</f>
        <v>0</v>
      </c>
      <c r="CG310">
        <f>+Casos_PN_CORR[[#This Row],[28-may]]-Casos_PN_CORR[[#This Row],[27-may]]</f>
        <v>0</v>
      </c>
      <c r="CH310">
        <f>+Casos_PN_CORR[[#This Row],[29-may]]-Casos_PN_CORR[[#This Row],[28-may]]</f>
        <v>0</v>
      </c>
      <c r="CI310">
        <f>+Casos_PN_CORR[[#This Row],[30-may]]-Casos_PN_CORR[[#This Row],[29-may]]</f>
        <v>0</v>
      </c>
      <c r="CJ310">
        <f>+Casos_PN_CORR[[#This Row],[31-may]]-Casos_PN_CORR[[#This Row],[30-may]]</f>
        <v>0</v>
      </c>
      <c r="CK310">
        <f>+Casos_PN_CORR[[#This Row],[1-jun]]-Casos_PN_CORR[[#This Row],[31-may]]</f>
        <v>0</v>
      </c>
      <c r="CL310">
        <f>+Casos_PN_CORR[[#This Row],[2-jun]]-Casos_PN_CORR[[#This Row],[1-jun]]</f>
        <v>0</v>
      </c>
      <c r="CM310">
        <f>+Casos_PN_CORR[[#This Row],[3-jun]]-Casos_PN_CORR[[#This Row],[2-jun]]</f>
        <v>0</v>
      </c>
      <c r="CN310">
        <f>+Casos_PN_CORR[[#This Row],[4-jun]]-Casos_PN_CORR[[#This Row],[3-jun]]</f>
        <v>0</v>
      </c>
      <c r="CO310">
        <f>+Casos_PN_CORR[[#This Row],[5-jun]]-Casos_PN_CORR[[#This Row],[4-jun]]</f>
        <v>2</v>
      </c>
      <c r="CP310">
        <f>+Casos_PN_CORR[[#This Row],[6-jun]]-Casos_PN_CORR[[#This Row],[5-jun]]</f>
        <v>0</v>
      </c>
    </row>
    <row r="311" spans="1:94">
      <c r="A311">
        <v>30204</v>
      </c>
      <c r="B311" s="2" t="s">
        <v>99</v>
      </c>
      <c r="C311" s="2" t="s">
        <v>100</v>
      </c>
      <c r="D311" s="2" t="s">
        <v>459</v>
      </c>
      <c r="E311" s="4">
        <f t="shared" si="4"/>
        <v>0</v>
      </c>
      <c r="F311">
        <f>+Casos_PN_CORR[[#This Row],[10-mar]]</f>
        <v>0</v>
      </c>
      <c r="G311">
        <f>+Casos_PN_CORR[[#This Row],[11-mar]]-Casos_PN_CORR[[#This Row],[10-mar]]</f>
        <v>0</v>
      </c>
      <c r="H311">
        <f>+Casos_PN_CORR[[#This Row],[12-mar]]-Casos_PN_CORR[[#This Row],[11-mar]]</f>
        <v>0</v>
      </c>
      <c r="I311">
        <f>+Casos_PN_CORR[[#This Row],[13-mar]]-Casos_PN_CORR[[#This Row],[12-mar]]</f>
        <v>0</v>
      </c>
      <c r="J311">
        <f>+Casos_PN_CORR[[#This Row],[14-mar]]-Casos_PN_CORR[[#This Row],[13-mar]]</f>
        <v>0</v>
      </c>
      <c r="K311">
        <f>+Casos_PN_CORR[[#This Row],[15-mar]]-Casos_PN_CORR[[#This Row],[14-mar]]</f>
        <v>0</v>
      </c>
      <c r="L311">
        <f>+Casos_PN_CORR[[#This Row],[16-mar]]-Casos_PN_CORR[[#This Row],[15-mar]]</f>
        <v>0</v>
      </c>
      <c r="M311">
        <f>+Casos_PN_CORR[[#This Row],[17-mar]]-Casos_PN_CORR[[#This Row],[16-mar]]</f>
        <v>0</v>
      </c>
      <c r="N311">
        <f>+Casos_PN_CORR[[#This Row],[18-mar]]-Casos_PN_CORR[[#This Row],[17-mar]]</f>
        <v>0</v>
      </c>
      <c r="O311">
        <f>+Casos_PN_CORR[[#This Row],[19-mar]]-Casos_PN_CORR[[#This Row],[18-mar]]</f>
        <v>0</v>
      </c>
      <c r="P311">
        <f>+Casos_PN_CORR[[#This Row],[20-mar]]-Casos_PN_CORR[[#This Row],[19-mar]]</f>
        <v>0</v>
      </c>
      <c r="Q311">
        <f>+Casos_PN_CORR[[#This Row],[21-mar]]-Casos_PN_CORR[[#This Row],[20-mar]]</f>
        <v>0</v>
      </c>
      <c r="R311">
        <f>+Casos_PN_CORR[[#This Row],[22-mar]]-Casos_PN_CORR[[#This Row],[21-mar]]</f>
        <v>0</v>
      </c>
      <c r="S311">
        <f>+Casos_PN_CORR[[#This Row],[23-mar]]-Casos_PN_CORR[[#This Row],[22-mar]]</f>
        <v>0</v>
      </c>
      <c r="T311">
        <f>+Casos_PN_CORR[[#This Row],[24-mar]]-Casos_PN_CORR[[#This Row],[23-mar]]</f>
        <v>0</v>
      </c>
      <c r="U311">
        <f>+Casos_PN_CORR[[#This Row],[25-mar]]-Casos_PN_CORR[[#This Row],[24-mar]]</f>
        <v>0</v>
      </c>
      <c r="V311">
        <f>+Casos_PN_CORR[[#This Row],[26-mar]]-Casos_PN_CORR[[#This Row],[25-mar]]</f>
        <v>0</v>
      </c>
      <c r="W311">
        <f>+Casos_PN_CORR[[#This Row],[27-mar]]-Casos_PN_CORR[[#This Row],[26-mar]]</f>
        <v>0</v>
      </c>
      <c r="X311">
        <f>+Casos_PN_CORR[[#This Row],[28-mar]]-Casos_PN_CORR[[#This Row],[27-mar]]</f>
        <v>0</v>
      </c>
      <c r="Y311">
        <f>+Casos_PN_CORR[[#This Row],[29-mar]]-Casos_PN_CORR[[#This Row],[28-mar]]</f>
        <v>0</v>
      </c>
      <c r="Z311">
        <f>+Casos_PN_CORR[[#This Row],[30-mar]]-Casos_PN_CORR[[#This Row],[29-mar]]</f>
        <v>0</v>
      </c>
      <c r="AA311">
        <f>+Casos_PN_CORR[[#This Row],[31-mar]]-Casos_PN_CORR[[#This Row],[30-mar]]</f>
        <v>0</v>
      </c>
      <c r="AB311">
        <f>+Casos_PN_CORR[[#This Row],[1-abr]]-Casos_PN_CORR[[#This Row],[31-mar]]</f>
        <v>0</v>
      </c>
      <c r="AC311">
        <f>+Casos_PN_CORR[[#This Row],[2-abr]]-Casos_PN_CORR[[#This Row],[1-abr]]</f>
        <v>0</v>
      </c>
      <c r="AD311">
        <f>+Casos_PN_CORR[[#This Row],[3-abr]]-Casos_PN_CORR[[#This Row],[2-abr]]</f>
        <v>0</v>
      </c>
      <c r="AE311">
        <f>+Casos_PN_CORR[[#This Row],[4-abr]]-Casos_PN_CORR[[#This Row],[3-abr]]</f>
        <v>0</v>
      </c>
      <c r="AF311">
        <f>+Casos_PN_CORR[[#This Row],[5-abr]]-Casos_PN_CORR[[#This Row],[4-abr]]</f>
        <v>0</v>
      </c>
      <c r="AG311">
        <f>+Casos_PN_CORR[[#This Row],[6-abr]]-Casos_PN_CORR[[#This Row],[5-abr]]</f>
        <v>0</v>
      </c>
      <c r="AH311">
        <f>+Casos_PN_CORR[[#This Row],[7-abr]]-Casos_PN_CORR[[#This Row],[6-abr]]</f>
        <v>0</v>
      </c>
      <c r="AI311">
        <f>+Casos_PN_CORR[[#This Row],[8-abr]]-Casos_PN_CORR[[#This Row],[7-abr]]</f>
        <v>0</v>
      </c>
      <c r="AJ311">
        <f>+Casos_PN_CORR[[#This Row],[9-abr]]-Casos_PN_CORR[[#This Row],[8-abr]]</f>
        <v>0</v>
      </c>
      <c r="AK311">
        <f>+Casos_PN_CORR[[#This Row],[10-abr]]-Casos_PN_CORR[[#This Row],[9-abr]]</f>
        <v>0</v>
      </c>
      <c r="AL311">
        <f>+Casos_PN_CORR[[#This Row],[11-abr]]-Casos_PN_CORR[[#This Row],[10-abr]]</f>
        <v>0</v>
      </c>
      <c r="AM311">
        <f>+Casos_PN_CORR[[#This Row],[12-abr]]-Casos_PN_CORR[[#This Row],[11-abr]]</f>
        <v>0</v>
      </c>
      <c r="AN311">
        <f>+Casos_PN_CORR[[#This Row],[13-abr]]-Casos_PN_CORR[[#This Row],[12-abr]]</f>
        <v>0</v>
      </c>
      <c r="AO311">
        <f>+Casos_PN_CORR[[#This Row],[14-abr]]-Casos_PN_CORR[[#This Row],[13-abr]]</f>
        <v>0</v>
      </c>
      <c r="AP311">
        <f>+Casos_PN_CORR[[#This Row],[15-abr]]-Casos_PN_CORR[[#This Row],[14-abr]]</f>
        <v>0</v>
      </c>
      <c r="AQ311">
        <f>+Casos_PN_CORR[[#This Row],[16-abr]]-Casos_PN_CORR[[#This Row],[15-abr]]</f>
        <v>0</v>
      </c>
      <c r="AR311">
        <f>+Casos_PN_CORR[[#This Row],[17-abr]]-Casos_PN_CORR[[#This Row],[16-abr]]</f>
        <v>0</v>
      </c>
      <c r="AS311">
        <f>+Casos_PN_CORR[[#This Row],[18-abr]]-Casos_PN_CORR[[#This Row],[17-abr]]</f>
        <v>0</v>
      </c>
      <c r="AT311">
        <f>+Casos_PN_CORR[[#This Row],[19-abr]]-Casos_PN_CORR[[#This Row],[18-abr]]</f>
        <v>0</v>
      </c>
      <c r="AU311">
        <f>+Casos_PN_CORR[[#This Row],[20-abr]]-Casos_PN_CORR[[#This Row],[19-abr]]</f>
        <v>0</v>
      </c>
      <c r="AV311">
        <f>+Casos_PN_CORR[[#This Row],[21-abr]]-Casos_PN_CORR[[#This Row],[20-abr]]</f>
        <v>0</v>
      </c>
      <c r="AW311">
        <f>+Casos_PN_CORR[[#This Row],[22-abr]]-Casos_PN_CORR[[#This Row],[21-abr]]</f>
        <v>0</v>
      </c>
      <c r="AX311">
        <f>+Casos_PN_CORR[[#This Row],[23-abr]]-Casos_PN_CORR[[#This Row],[22-abr]]</f>
        <v>0</v>
      </c>
      <c r="AY311">
        <f>+Casos_PN_CORR[[#This Row],[24-abr]]-Casos_PN_CORR[[#This Row],[23-abr]]</f>
        <v>0</v>
      </c>
      <c r="AZ311">
        <f>+Casos_PN_CORR[[#This Row],[25-abr]]-Casos_PN_CORR[[#This Row],[24-abr]]</f>
        <v>0</v>
      </c>
      <c r="BA311">
        <f>+Casos_PN_CORR[[#This Row],[26-abr]]-Casos_PN_CORR[[#This Row],[25-abr]]</f>
        <v>0</v>
      </c>
      <c r="BB311">
        <f>+Casos_PN_CORR[[#This Row],[27-abr]]-Casos_PN_CORR[[#This Row],[26-abr]]</f>
        <v>0</v>
      </c>
      <c r="BC311">
        <f>+Casos_PN_CORR[[#This Row],[28-abr]]-Casos_PN_CORR[[#This Row],[27-abr]]</f>
        <v>0</v>
      </c>
      <c r="BD311">
        <f>+Casos_PN_CORR[[#This Row],[29-abr]]-Casos_PN_CORR[[#This Row],[28-abr]]</f>
        <v>0</v>
      </c>
      <c r="BE311">
        <f>+Casos_PN_CORR[[#This Row],[30-abr]]-Casos_PN_CORR[[#This Row],[29-abr]]</f>
        <v>0</v>
      </c>
      <c r="BF311">
        <f>+Casos_PN_CORR[[#This Row],[1-may]]-Casos_PN_CORR[[#This Row],[30-abr]]</f>
        <v>0</v>
      </c>
      <c r="BG311">
        <f>+Casos_PN_CORR[[#This Row],[2-may]]-Casos_PN_CORR[[#This Row],[1-may]]</f>
        <v>0</v>
      </c>
      <c r="BH311">
        <f>+Casos_PN_CORR[[#This Row],[3-may]]-Casos_PN_CORR[[#This Row],[2-may]]</f>
        <v>0</v>
      </c>
      <c r="BI311">
        <f>+Casos_PN_CORR[[#This Row],[4-may]]-Casos_PN_CORR[[#This Row],[3-may]]</f>
        <v>0</v>
      </c>
      <c r="BJ311">
        <f>+Casos_PN_CORR[[#This Row],[5-may]]-Casos_PN_CORR[[#This Row],[4-may]]</f>
        <v>0</v>
      </c>
      <c r="BK311">
        <f>+Casos_PN_CORR[[#This Row],[6-may]]-Casos_PN_CORR[[#This Row],[5-may]]</f>
        <v>0</v>
      </c>
      <c r="BL311">
        <f>+Casos_PN_CORR[[#This Row],[7-may]]-Casos_PN_CORR[[#This Row],[6-may]]</f>
        <v>0</v>
      </c>
      <c r="BM311">
        <f>+Casos_PN_CORR[[#This Row],[8-may]]-Casos_PN_CORR[[#This Row],[7-may]]</f>
        <v>0</v>
      </c>
      <c r="BN311">
        <f>+Casos_PN_CORR[[#This Row],[9-may]]-Casos_PN_CORR[[#This Row],[8-may]]</f>
        <v>0</v>
      </c>
      <c r="BO311">
        <f>+Casos_PN_CORR[[#This Row],[10-may]]-Casos_PN_CORR[[#This Row],[9-may]]</f>
        <v>0</v>
      </c>
      <c r="BP311">
        <f>+Casos_PN_CORR[[#This Row],[11-may]]-Casos_PN_CORR[[#This Row],[10-may]]</f>
        <v>0</v>
      </c>
      <c r="BQ311">
        <f>+Casos_PN_CORR[[#This Row],[12-may]]-Casos_PN_CORR[[#This Row],[11-may]]</f>
        <v>0</v>
      </c>
      <c r="BR311">
        <f>+Casos_PN_CORR[[#This Row],[13-may]]-Casos_PN_CORR[[#This Row],[12-may]]</f>
        <v>0</v>
      </c>
      <c r="BS311">
        <f>+Casos_PN_CORR[[#This Row],[14-may]]-Casos_PN_CORR[[#This Row],[13-may]]</f>
        <v>0</v>
      </c>
      <c r="BT311">
        <f>+Casos_PN_CORR[[#This Row],[15-may]]-Casos_PN_CORR[[#This Row],[14-may]]</f>
        <v>0</v>
      </c>
      <c r="BU311">
        <f>+Casos_PN_CORR[[#This Row],[16-may]]-Casos_PN_CORR[[#This Row],[15-may]]</f>
        <v>0</v>
      </c>
      <c r="BV311">
        <f>+Casos_PN_CORR[[#This Row],[17-may]]-Casos_PN_CORR[[#This Row],[16-may]]</f>
        <v>0</v>
      </c>
      <c r="BW311">
        <f>+Casos_PN_CORR[[#This Row],[18-may]]-Casos_PN_CORR[[#This Row],[17-may]]</f>
        <v>0</v>
      </c>
      <c r="BX311">
        <f>+Casos_PN_CORR[[#This Row],[19-may]]-Casos_PN_CORR[[#This Row],[18-may]]</f>
        <v>0</v>
      </c>
      <c r="BY311">
        <f>+Casos_PN_CORR[[#This Row],[20-may]]-Casos_PN_CORR[[#This Row],[19-may]]</f>
        <v>0</v>
      </c>
      <c r="BZ311">
        <f>+Casos_PN_CORR[[#This Row],[21-may]]-Casos_PN_CORR[[#This Row],[20-may]]</f>
        <v>0</v>
      </c>
      <c r="CA311">
        <f>+Casos_PN_CORR[[#This Row],[22-may]]-Casos_PN_CORR[[#This Row],[21-may]]</f>
        <v>0</v>
      </c>
      <c r="CB311">
        <f>+Casos_PN_CORR[[#This Row],[23-may]]-Casos_PN_CORR[[#This Row],[22-may]]</f>
        <v>0</v>
      </c>
      <c r="CC311">
        <f>+Casos_PN_CORR[[#This Row],[24-may]]-Casos_PN_CORR[[#This Row],[23-may]]</f>
        <v>0</v>
      </c>
      <c r="CD311">
        <f>+Casos_PN_CORR[[#This Row],[25-may]]-Casos_PN_CORR[[#This Row],[24-may]]</f>
        <v>0</v>
      </c>
      <c r="CE311">
        <f>+Casos_PN_CORR[[#This Row],[26-may]]-Casos_PN_CORR[[#This Row],[25-may]]</f>
        <v>0</v>
      </c>
      <c r="CF311">
        <f>+Casos_PN_CORR[[#This Row],[27-may]]-Casos_PN_CORR[[#This Row],[26-may]]</f>
        <v>0</v>
      </c>
      <c r="CG311">
        <f>+Casos_PN_CORR[[#This Row],[28-may]]-Casos_PN_CORR[[#This Row],[27-may]]</f>
        <v>0</v>
      </c>
      <c r="CH311">
        <f>+Casos_PN_CORR[[#This Row],[29-may]]-Casos_PN_CORR[[#This Row],[28-may]]</f>
        <v>0</v>
      </c>
      <c r="CI311">
        <f>+Casos_PN_CORR[[#This Row],[30-may]]-Casos_PN_CORR[[#This Row],[29-may]]</f>
        <v>0</v>
      </c>
      <c r="CJ311">
        <f>+Casos_PN_CORR[[#This Row],[31-may]]-Casos_PN_CORR[[#This Row],[30-may]]</f>
        <v>0</v>
      </c>
      <c r="CK311">
        <f>+Casos_PN_CORR[[#This Row],[1-jun]]-Casos_PN_CORR[[#This Row],[31-may]]</f>
        <v>0</v>
      </c>
      <c r="CL311">
        <f>+Casos_PN_CORR[[#This Row],[2-jun]]-Casos_PN_CORR[[#This Row],[1-jun]]</f>
        <v>0</v>
      </c>
      <c r="CM311">
        <f>+Casos_PN_CORR[[#This Row],[3-jun]]-Casos_PN_CORR[[#This Row],[2-jun]]</f>
        <v>0</v>
      </c>
      <c r="CN311">
        <f>+Casos_PN_CORR[[#This Row],[4-jun]]-Casos_PN_CORR[[#This Row],[3-jun]]</f>
        <v>0</v>
      </c>
      <c r="CO311">
        <f>+Casos_PN_CORR[[#This Row],[5-jun]]-Casos_PN_CORR[[#This Row],[4-jun]]</f>
        <v>0</v>
      </c>
      <c r="CP311">
        <f>+Casos_PN_CORR[[#This Row],[6-jun]]-Casos_PN_CORR[[#This Row],[5-jun]]</f>
        <v>0</v>
      </c>
    </row>
    <row r="312" spans="1:94">
      <c r="A312">
        <v>70105</v>
      </c>
      <c r="B312" s="2" t="s">
        <v>102</v>
      </c>
      <c r="C312" s="2" t="s">
        <v>355</v>
      </c>
      <c r="D312" s="2" t="s">
        <v>460</v>
      </c>
      <c r="E312" s="4">
        <f t="shared" si="4"/>
        <v>0</v>
      </c>
      <c r="F312">
        <f>+Casos_PN_CORR[[#This Row],[10-mar]]</f>
        <v>0</v>
      </c>
      <c r="G312">
        <f>+Casos_PN_CORR[[#This Row],[11-mar]]-Casos_PN_CORR[[#This Row],[10-mar]]</f>
        <v>0</v>
      </c>
      <c r="H312">
        <f>+Casos_PN_CORR[[#This Row],[12-mar]]-Casos_PN_CORR[[#This Row],[11-mar]]</f>
        <v>0</v>
      </c>
      <c r="I312">
        <f>+Casos_PN_CORR[[#This Row],[13-mar]]-Casos_PN_CORR[[#This Row],[12-mar]]</f>
        <v>0</v>
      </c>
      <c r="J312">
        <f>+Casos_PN_CORR[[#This Row],[14-mar]]-Casos_PN_CORR[[#This Row],[13-mar]]</f>
        <v>0</v>
      </c>
      <c r="K312">
        <f>+Casos_PN_CORR[[#This Row],[15-mar]]-Casos_PN_CORR[[#This Row],[14-mar]]</f>
        <v>0</v>
      </c>
      <c r="L312">
        <f>+Casos_PN_CORR[[#This Row],[16-mar]]-Casos_PN_CORR[[#This Row],[15-mar]]</f>
        <v>0</v>
      </c>
      <c r="M312">
        <f>+Casos_PN_CORR[[#This Row],[17-mar]]-Casos_PN_CORR[[#This Row],[16-mar]]</f>
        <v>0</v>
      </c>
      <c r="N312">
        <f>+Casos_PN_CORR[[#This Row],[18-mar]]-Casos_PN_CORR[[#This Row],[17-mar]]</f>
        <v>0</v>
      </c>
      <c r="O312">
        <f>+Casos_PN_CORR[[#This Row],[19-mar]]-Casos_PN_CORR[[#This Row],[18-mar]]</f>
        <v>0</v>
      </c>
      <c r="P312">
        <f>+Casos_PN_CORR[[#This Row],[20-mar]]-Casos_PN_CORR[[#This Row],[19-mar]]</f>
        <v>0</v>
      </c>
      <c r="Q312">
        <f>+Casos_PN_CORR[[#This Row],[21-mar]]-Casos_PN_CORR[[#This Row],[20-mar]]</f>
        <v>0</v>
      </c>
      <c r="R312">
        <f>+Casos_PN_CORR[[#This Row],[22-mar]]-Casos_PN_CORR[[#This Row],[21-mar]]</f>
        <v>0</v>
      </c>
      <c r="S312">
        <f>+Casos_PN_CORR[[#This Row],[23-mar]]-Casos_PN_CORR[[#This Row],[22-mar]]</f>
        <v>0</v>
      </c>
      <c r="T312">
        <f>+Casos_PN_CORR[[#This Row],[24-mar]]-Casos_PN_CORR[[#This Row],[23-mar]]</f>
        <v>0</v>
      </c>
      <c r="U312">
        <f>+Casos_PN_CORR[[#This Row],[25-mar]]-Casos_PN_CORR[[#This Row],[24-mar]]</f>
        <v>0</v>
      </c>
      <c r="V312">
        <f>+Casos_PN_CORR[[#This Row],[26-mar]]-Casos_PN_CORR[[#This Row],[25-mar]]</f>
        <v>0</v>
      </c>
      <c r="W312">
        <f>+Casos_PN_CORR[[#This Row],[27-mar]]-Casos_PN_CORR[[#This Row],[26-mar]]</f>
        <v>0</v>
      </c>
      <c r="X312">
        <f>+Casos_PN_CORR[[#This Row],[28-mar]]-Casos_PN_CORR[[#This Row],[27-mar]]</f>
        <v>0</v>
      </c>
      <c r="Y312">
        <f>+Casos_PN_CORR[[#This Row],[29-mar]]-Casos_PN_CORR[[#This Row],[28-mar]]</f>
        <v>0</v>
      </c>
      <c r="Z312">
        <f>+Casos_PN_CORR[[#This Row],[30-mar]]-Casos_PN_CORR[[#This Row],[29-mar]]</f>
        <v>0</v>
      </c>
      <c r="AA312">
        <f>+Casos_PN_CORR[[#This Row],[31-mar]]-Casos_PN_CORR[[#This Row],[30-mar]]</f>
        <v>0</v>
      </c>
      <c r="AB312">
        <f>+Casos_PN_CORR[[#This Row],[1-abr]]-Casos_PN_CORR[[#This Row],[31-mar]]</f>
        <v>0</v>
      </c>
      <c r="AC312">
        <f>+Casos_PN_CORR[[#This Row],[2-abr]]-Casos_PN_CORR[[#This Row],[1-abr]]</f>
        <v>0</v>
      </c>
      <c r="AD312">
        <f>+Casos_PN_CORR[[#This Row],[3-abr]]-Casos_PN_CORR[[#This Row],[2-abr]]</f>
        <v>0</v>
      </c>
      <c r="AE312">
        <f>+Casos_PN_CORR[[#This Row],[4-abr]]-Casos_PN_CORR[[#This Row],[3-abr]]</f>
        <v>0</v>
      </c>
      <c r="AF312">
        <f>+Casos_PN_CORR[[#This Row],[5-abr]]-Casos_PN_CORR[[#This Row],[4-abr]]</f>
        <v>0</v>
      </c>
      <c r="AG312">
        <f>+Casos_PN_CORR[[#This Row],[6-abr]]-Casos_PN_CORR[[#This Row],[5-abr]]</f>
        <v>0</v>
      </c>
      <c r="AH312">
        <f>+Casos_PN_CORR[[#This Row],[7-abr]]-Casos_PN_CORR[[#This Row],[6-abr]]</f>
        <v>0</v>
      </c>
      <c r="AI312">
        <f>+Casos_PN_CORR[[#This Row],[8-abr]]-Casos_PN_CORR[[#This Row],[7-abr]]</f>
        <v>0</v>
      </c>
      <c r="AJ312">
        <f>+Casos_PN_CORR[[#This Row],[9-abr]]-Casos_PN_CORR[[#This Row],[8-abr]]</f>
        <v>0</v>
      </c>
      <c r="AK312">
        <f>+Casos_PN_CORR[[#This Row],[10-abr]]-Casos_PN_CORR[[#This Row],[9-abr]]</f>
        <v>0</v>
      </c>
      <c r="AL312">
        <f>+Casos_PN_CORR[[#This Row],[11-abr]]-Casos_PN_CORR[[#This Row],[10-abr]]</f>
        <v>0</v>
      </c>
      <c r="AM312">
        <f>+Casos_PN_CORR[[#This Row],[12-abr]]-Casos_PN_CORR[[#This Row],[11-abr]]</f>
        <v>0</v>
      </c>
      <c r="AN312">
        <f>+Casos_PN_CORR[[#This Row],[13-abr]]-Casos_PN_CORR[[#This Row],[12-abr]]</f>
        <v>0</v>
      </c>
      <c r="AO312">
        <f>+Casos_PN_CORR[[#This Row],[14-abr]]-Casos_PN_CORR[[#This Row],[13-abr]]</f>
        <v>0</v>
      </c>
      <c r="AP312">
        <f>+Casos_PN_CORR[[#This Row],[15-abr]]-Casos_PN_CORR[[#This Row],[14-abr]]</f>
        <v>0</v>
      </c>
      <c r="AQ312">
        <f>+Casos_PN_CORR[[#This Row],[16-abr]]-Casos_PN_CORR[[#This Row],[15-abr]]</f>
        <v>0</v>
      </c>
      <c r="AR312">
        <f>+Casos_PN_CORR[[#This Row],[17-abr]]-Casos_PN_CORR[[#This Row],[16-abr]]</f>
        <v>0</v>
      </c>
      <c r="AS312">
        <f>+Casos_PN_CORR[[#This Row],[18-abr]]-Casos_PN_CORR[[#This Row],[17-abr]]</f>
        <v>0</v>
      </c>
      <c r="AT312">
        <f>+Casos_PN_CORR[[#This Row],[19-abr]]-Casos_PN_CORR[[#This Row],[18-abr]]</f>
        <v>0</v>
      </c>
      <c r="AU312">
        <f>+Casos_PN_CORR[[#This Row],[20-abr]]-Casos_PN_CORR[[#This Row],[19-abr]]</f>
        <v>0</v>
      </c>
      <c r="AV312">
        <f>+Casos_PN_CORR[[#This Row],[21-abr]]-Casos_PN_CORR[[#This Row],[20-abr]]</f>
        <v>0</v>
      </c>
      <c r="AW312">
        <f>+Casos_PN_CORR[[#This Row],[22-abr]]-Casos_PN_CORR[[#This Row],[21-abr]]</f>
        <v>0</v>
      </c>
      <c r="AX312">
        <f>+Casos_PN_CORR[[#This Row],[23-abr]]-Casos_PN_CORR[[#This Row],[22-abr]]</f>
        <v>0</v>
      </c>
      <c r="AY312">
        <f>+Casos_PN_CORR[[#This Row],[24-abr]]-Casos_PN_CORR[[#This Row],[23-abr]]</f>
        <v>0</v>
      </c>
      <c r="AZ312">
        <f>+Casos_PN_CORR[[#This Row],[25-abr]]-Casos_PN_CORR[[#This Row],[24-abr]]</f>
        <v>0</v>
      </c>
      <c r="BA312">
        <f>+Casos_PN_CORR[[#This Row],[26-abr]]-Casos_PN_CORR[[#This Row],[25-abr]]</f>
        <v>0</v>
      </c>
      <c r="BB312">
        <f>+Casos_PN_CORR[[#This Row],[27-abr]]-Casos_PN_CORR[[#This Row],[26-abr]]</f>
        <v>0</v>
      </c>
      <c r="BC312">
        <f>+Casos_PN_CORR[[#This Row],[28-abr]]-Casos_PN_CORR[[#This Row],[27-abr]]</f>
        <v>0</v>
      </c>
      <c r="BD312">
        <f>+Casos_PN_CORR[[#This Row],[29-abr]]-Casos_PN_CORR[[#This Row],[28-abr]]</f>
        <v>0</v>
      </c>
      <c r="BE312">
        <f>+Casos_PN_CORR[[#This Row],[30-abr]]-Casos_PN_CORR[[#This Row],[29-abr]]</f>
        <v>0</v>
      </c>
      <c r="BF312">
        <f>+Casos_PN_CORR[[#This Row],[1-may]]-Casos_PN_CORR[[#This Row],[30-abr]]</f>
        <v>0</v>
      </c>
      <c r="BG312">
        <f>+Casos_PN_CORR[[#This Row],[2-may]]-Casos_PN_CORR[[#This Row],[1-may]]</f>
        <v>0</v>
      </c>
      <c r="BH312">
        <f>+Casos_PN_CORR[[#This Row],[3-may]]-Casos_PN_CORR[[#This Row],[2-may]]</f>
        <v>0</v>
      </c>
      <c r="BI312">
        <f>+Casos_PN_CORR[[#This Row],[4-may]]-Casos_PN_CORR[[#This Row],[3-may]]</f>
        <v>0</v>
      </c>
      <c r="BJ312">
        <f>+Casos_PN_CORR[[#This Row],[5-may]]-Casos_PN_CORR[[#This Row],[4-may]]</f>
        <v>0</v>
      </c>
      <c r="BK312">
        <f>+Casos_PN_CORR[[#This Row],[6-may]]-Casos_PN_CORR[[#This Row],[5-may]]</f>
        <v>0</v>
      </c>
      <c r="BL312">
        <f>+Casos_PN_CORR[[#This Row],[7-may]]-Casos_PN_CORR[[#This Row],[6-may]]</f>
        <v>0</v>
      </c>
      <c r="BM312">
        <f>+Casos_PN_CORR[[#This Row],[8-may]]-Casos_PN_CORR[[#This Row],[7-may]]</f>
        <v>0</v>
      </c>
      <c r="BN312">
        <f>+Casos_PN_CORR[[#This Row],[9-may]]-Casos_PN_CORR[[#This Row],[8-may]]</f>
        <v>0</v>
      </c>
      <c r="BO312">
        <f>+Casos_PN_CORR[[#This Row],[10-may]]-Casos_PN_CORR[[#This Row],[9-may]]</f>
        <v>0</v>
      </c>
      <c r="BP312">
        <f>+Casos_PN_CORR[[#This Row],[11-may]]-Casos_PN_CORR[[#This Row],[10-may]]</f>
        <v>0</v>
      </c>
      <c r="BQ312">
        <f>+Casos_PN_CORR[[#This Row],[12-may]]-Casos_PN_CORR[[#This Row],[11-may]]</f>
        <v>0</v>
      </c>
      <c r="BR312">
        <f>+Casos_PN_CORR[[#This Row],[13-may]]-Casos_PN_CORR[[#This Row],[12-may]]</f>
        <v>0</v>
      </c>
      <c r="BS312">
        <f>+Casos_PN_CORR[[#This Row],[14-may]]-Casos_PN_CORR[[#This Row],[13-may]]</f>
        <v>0</v>
      </c>
      <c r="BT312">
        <f>+Casos_PN_CORR[[#This Row],[15-may]]-Casos_PN_CORR[[#This Row],[14-may]]</f>
        <v>0</v>
      </c>
      <c r="BU312">
        <f>+Casos_PN_CORR[[#This Row],[16-may]]-Casos_PN_CORR[[#This Row],[15-may]]</f>
        <v>0</v>
      </c>
      <c r="BV312">
        <f>+Casos_PN_CORR[[#This Row],[17-may]]-Casos_PN_CORR[[#This Row],[16-may]]</f>
        <v>0</v>
      </c>
      <c r="BW312">
        <f>+Casos_PN_CORR[[#This Row],[18-may]]-Casos_PN_CORR[[#This Row],[17-may]]</f>
        <v>0</v>
      </c>
      <c r="BX312">
        <f>+Casos_PN_CORR[[#This Row],[19-may]]-Casos_PN_CORR[[#This Row],[18-may]]</f>
        <v>0</v>
      </c>
      <c r="BY312">
        <f>+Casos_PN_CORR[[#This Row],[20-may]]-Casos_PN_CORR[[#This Row],[19-may]]</f>
        <v>0</v>
      </c>
      <c r="BZ312">
        <f>+Casos_PN_CORR[[#This Row],[21-may]]-Casos_PN_CORR[[#This Row],[20-may]]</f>
        <v>0</v>
      </c>
      <c r="CA312">
        <f>+Casos_PN_CORR[[#This Row],[22-may]]-Casos_PN_CORR[[#This Row],[21-may]]</f>
        <v>0</v>
      </c>
      <c r="CB312">
        <f>+Casos_PN_CORR[[#This Row],[23-may]]-Casos_PN_CORR[[#This Row],[22-may]]</f>
        <v>0</v>
      </c>
      <c r="CC312">
        <f>+Casos_PN_CORR[[#This Row],[24-may]]-Casos_PN_CORR[[#This Row],[23-may]]</f>
        <v>0</v>
      </c>
      <c r="CD312">
        <f>+Casos_PN_CORR[[#This Row],[25-may]]-Casos_PN_CORR[[#This Row],[24-may]]</f>
        <v>0</v>
      </c>
      <c r="CE312">
        <f>+Casos_PN_CORR[[#This Row],[26-may]]-Casos_PN_CORR[[#This Row],[25-may]]</f>
        <v>0</v>
      </c>
      <c r="CF312">
        <f>+Casos_PN_CORR[[#This Row],[27-may]]-Casos_PN_CORR[[#This Row],[26-may]]</f>
        <v>0</v>
      </c>
      <c r="CG312">
        <f>+Casos_PN_CORR[[#This Row],[28-may]]-Casos_PN_CORR[[#This Row],[27-may]]</f>
        <v>0</v>
      </c>
      <c r="CH312">
        <f>+Casos_PN_CORR[[#This Row],[29-may]]-Casos_PN_CORR[[#This Row],[28-may]]</f>
        <v>0</v>
      </c>
      <c r="CI312">
        <f>+Casos_PN_CORR[[#This Row],[30-may]]-Casos_PN_CORR[[#This Row],[29-may]]</f>
        <v>0</v>
      </c>
      <c r="CJ312">
        <f>+Casos_PN_CORR[[#This Row],[31-may]]-Casos_PN_CORR[[#This Row],[30-may]]</f>
        <v>0</v>
      </c>
      <c r="CK312">
        <f>+Casos_PN_CORR[[#This Row],[1-jun]]-Casos_PN_CORR[[#This Row],[31-may]]</f>
        <v>0</v>
      </c>
      <c r="CL312">
        <f>+Casos_PN_CORR[[#This Row],[2-jun]]-Casos_PN_CORR[[#This Row],[1-jun]]</f>
        <v>0</v>
      </c>
      <c r="CM312">
        <f>+Casos_PN_CORR[[#This Row],[3-jun]]-Casos_PN_CORR[[#This Row],[2-jun]]</f>
        <v>0</v>
      </c>
      <c r="CN312">
        <f>+Casos_PN_CORR[[#This Row],[4-jun]]-Casos_PN_CORR[[#This Row],[3-jun]]</f>
        <v>0</v>
      </c>
      <c r="CO312">
        <f>+Casos_PN_CORR[[#This Row],[5-jun]]-Casos_PN_CORR[[#This Row],[4-jun]]</f>
        <v>0</v>
      </c>
      <c r="CP312">
        <f>+Casos_PN_CORR[[#This Row],[6-jun]]-Casos_PN_CORR[[#This Row],[5-jun]]</f>
        <v>0</v>
      </c>
    </row>
    <row r="313" spans="1:94">
      <c r="A313">
        <v>80202</v>
      </c>
      <c r="B313" s="2" t="s">
        <v>97</v>
      </c>
      <c r="C313" s="2" t="s">
        <v>461</v>
      </c>
      <c r="D313" s="2" t="s">
        <v>462</v>
      </c>
      <c r="E313" s="4">
        <f t="shared" si="4"/>
        <v>0</v>
      </c>
      <c r="F313">
        <f>+Casos_PN_CORR[[#This Row],[10-mar]]</f>
        <v>0</v>
      </c>
      <c r="G313">
        <f>+Casos_PN_CORR[[#This Row],[11-mar]]-Casos_PN_CORR[[#This Row],[10-mar]]</f>
        <v>0</v>
      </c>
      <c r="H313">
        <f>+Casos_PN_CORR[[#This Row],[12-mar]]-Casos_PN_CORR[[#This Row],[11-mar]]</f>
        <v>0</v>
      </c>
      <c r="I313">
        <f>+Casos_PN_CORR[[#This Row],[13-mar]]-Casos_PN_CORR[[#This Row],[12-mar]]</f>
        <v>0</v>
      </c>
      <c r="J313">
        <f>+Casos_PN_CORR[[#This Row],[14-mar]]-Casos_PN_CORR[[#This Row],[13-mar]]</f>
        <v>0</v>
      </c>
      <c r="K313">
        <f>+Casos_PN_CORR[[#This Row],[15-mar]]-Casos_PN_CORR[[#This Row],[14-mar]]</f>
        <v>0</v>
      </c>
      <c r="L313">
        <f>+Casos_PN_CORR[[#This Row],[16-mar]]-Casos_PN_CORR[[#This Row],[15-mar]]</f>
        <v>0</v>
      </c>
      <c r="M313">
        <f>+Casos_PN_CORR[[#This Row],[17-mar]]-Casos_PN_CORR[[#This Row],[16-mar]]</f>
        <v>0</v>
      </c>
      <c r="N313">
        <f>+Casos_PN_CORR[[#This Row],[18-mar]]-Casos_PN_CORR[[#This Row],[17-mar]]</f>
        <v>0</v>
      </c>
      <c r="O313">
        <f>+Casos_PN_CORR[[#This Row],[19-mar]]-Casos_PN_CORR[[#This Row],[18-mar]]</f>
        <v>0</v>
      </c>
      <c r="P313">
        <f>+Casos_PN_CORR[[#This Row],[20-mar]]-Casos_PN_CORR[[#This Row],[19-mar]]</f>
        <v>0</v>
      </c>
      <c r="Q313">
        <f>+Casos_PN_CORR[[#This Row],[21-mar]]-Casos_PN_CORR[[#This Row],[20-mar]]</f>
        <v>0</v>
      </c>
      <c r="R313">
        <f>+Casos_PN_CORR[[#This Row],[22-mar]]-Casos_PN_CORR[[#This Row],[21-mar]]</f>
        <v>0</v>
      </c>
      <c r="S313">
        <f>+Casos_PN_CORR[[#This Row],[23-mar]]-Casos_PN_CORR[[#This Row],[22-mar]]</f>
        <v>0</v>
      </c>
      <c r="T313">
        <f>+Casos_PN_CORR[[#This Row],[24-mar]]-Casos_PN_CORR[[#This Row],[23-mar]]</f>
        <v>0</v>
      </c>
      <c r="U313">
        <f>+Casos_PN_CORR[[#This Row],[25-mar]]-Casos_PN_CORR[[#This Row],[24-mar]]</f>
        <v>0</v>
      </c>
      <c r="V313">
        <f>+Casos_PN_CORR[[#This Row],[26-mar]]-Casos_PN_CORR[[#This Row],[25-mar]]</f>
        <v>0</v>
      </c>
      <c r="W313">
        <f>+Casos_PN_CORR[[#This Row],[27-mar]]-Casos_PN_CORR[[#This Row],[26-mar]]</f>
        <v>0</v>
      </c>
      <c r="X313">
        <f>+Casos_PN_CORR[[#This Row],[28-mar]]-Casos_PN_CORR[[#This Row],[27-mar]]</f>
        <v>0</v>
      </c>
      <c r="Y313">
        <f>+Casos_PN_CORR[[#This Row],[29-mar]]-Casos_PN_CORR[[#This Row],[28-mar]]</f>
        <v>0</v>
      </c>
      <c r="Z313">
        <f>+Casos_PN_CORR[[#This Row],[30-mar]]-Casos_PN_CORR[[#This Row],[29-mar]]</f>
        <v>0</v>
      </c>
      <c r="AA313">
        <f>+Casos_PN_CORR[[#This Row],[31-mar]]-Casos_PN_CORR[[#This Row],[30-mar]]</f>
        <v>0</v>
      </c>
      <c r="AB313">
        <f>+Casos_PN_CORR[[#This Row],[1-abr]]-Casos_PN_CORR[[#This Row],[31-mar]]</f>
        <v>0</v>
      </c>
      <c r="AC313">
        <f>+Casos_PN_CORR[[#This Row],[2-abr]]-Casos_PN_CORR[[#This Row],[1-abr]]</f>
        <v>0</v>
      </c>
      <c r="AD313">
        <f>+Casos_PN_CORR[[#This Row],[3-abr]]-Casos_PN_CORR[[#This Row],[2-abr]]</f>
        <v>0</v>
      </c>
      <c r="AE313">
        <f>+Casos_PN_CORR[[#This Row],[4-abr]]-Casos_PN_CORR[[#This Row],[3-abr]]</f>
        <v>0</v>
      </c>
      <c r="AF313">
        <f>+Casos_PN_CORR[[#This Row],[5-abr]]-Casos_PN_CORR[[#This Row],[4-abr]]</f>
        <v>0</v>
      </c>
      <c r="AG313">
        <f>+Casos_PN_CORR[[#This Row],[6-abr]]-Casos_PN_CORR[[#This Row],[5-abr]]</f>
        <v>0</v>
      </c>
      <c r="AH313">
        <f>+Casos_PN_CORR[[#This Row],[7-abr]]-Casos_PN_CORR[[#This Row],[6-abr]]</f>
        <v>0</v>
      </c>
      <c r="AI313">
        <f>+Casos_PN_CORR[[#This Row],[8-abr]]-Casos_PN_CORR[[#This Row],[7-abr]]</f>
        <v>0</v>
      </c>
      <c r="AJ313">
        <f>+Casos_PN_CORR[[#This Row],[9-abr]]-Casos_PN_CORR[[#This Row],[8-abr]]</f>
        <v>0</v>
      </c>
      <c r="AK313">
        <f>+Casos_PN_CORR[[#This Row],[10-abr]]-Casos_PN_CORR[[#This Row],[9-abr]]</f>
        <v>0</v>
      </c>
      <c r="AL313">
        <f>+Casos_PN_CORR[[#This Row],[11-abr]]-Casos_PN_CORR[[#This Row],[10-abr]]</f>
        <v>0</v>
      </c>
      <c r="AM313">
        <f>+Casos_PN_CORR[[#This Row],[12-abr]]-Casos_PN_CORR[[#This Row],[11-abr]]</f>
        <v>0</v>
      </c>
      <c r="AN313">
        <f>+Casos_PN_CORR[[#This Row],[13-abr]]-Casos_PN_CORR[[#This Row],[12-abr]]</f>
        <v>0</v>
      </c>
      <c r="AO313">
        <f>+Casos_PN_CORR[[#This Row],[14-abr]]-Casos_PN_CORR[[#This Row],[13-abr]]</f>
        <v>0</v>
      </c>
      <c r="AP313">
        <f>+Casos_PN_CORR[[#This Row],[15-abr]]-Casos_PN_CORR[[#This Row],[14-abr]]</f>
        <v>0</v>
      </c>
      <c r="AQ313">
        <f>+Casos_PN_CORR[[#This Row],[16-abr]]-Casos_PN_CORR[[#This Row],[15-abr]]</f>
        <v>0</v>
      </c>
      <c r="AR313">
        <f>+Casos_PN_CORR[[#This Row],[17-abr]]-Casos_PN_CORR[[#This Row],[16-abr]]</f>
        <v>0</v>
      </c>
      <c r="AS313">
        <f>+Casos_PN_CORR[[#This Row],[18-abr]]-Casos_PN_CORR[[#This Row],[17-abr]]</f>
        <v>0</v>
      </c>
      <c r="AT313">
        <f>+Casos_PN_CORR[[#This Row],[19-abr]]-Casos_PN_CORR[[#This Row],[18-abr]]</f>
        <v>0</v>
      </c>
      <c r="AU313">
        <f>+Casos_PN_CORR[[#This Row],[20-abr]]-Casos_PN_CORR[[#This Row],[19-abr]]</f>
        <v>0</v>
      </c>
      <c r="AV313">
        <f>+Casos_PN_CORR[[#This Row],[21-abr]]-Casos_PN_CORR[[#This Row],[20-abr]]</f>
        <v>0</v>
      </c>
      <c r="AW313">
        <f>+Casos_PN_CORR[[#This Row],[22-abr]]-Casos_PN_CORR[[#This Row],[21-abr]]</f>
        <v>0</v>
      </c>
      <c r="AX313">
        <f>+Casos_PN_CORR[[#This Row],[23-abr]]-Casos_PN_CORR[[#This Row],[22-abr]]</f>
        <v>0</v>
      </c>
      <c r="AY313">
        <f>+Casos_PN_CORR[[#This Row],[24-abr]]-Casos_PN_CORR[[#This Row],[23-abr]]</f>
        <v>0</v>
      </c>
      <c r="AZ313">
        <f>+Casos_PN_CORR[[#This Row],[25-abr]]-Casos_PN_CORR[[#This Row],[24-abr]]</f>
        <v>0</v>
      </c>
      <c r="BA313">
        <f>+Casos_PN_CORR[[#This Row],[26-abr]]-Casos_PN_CORR[[#This Row],[25-abr]]</f>
        <v>0</v>
      </c>
      <c r="BB313">
        <f>+Casos_PN_CORR[[#This Row],[27-abr]]-Casos_PN_CORR[[#This Row],[26-abr]]</f>
        <v>0</v>
      </c>
      <c r="BC313">
        <f>+Casos_PN_CORR[[#This Row],[28-abr]]-Casos_PN_CORR[[#This Row],[27-abr]]</f>
        <v>0</v>
      </c>
      <c r="BD313">
        <f>+Casos_PN_CORR[[#This Row],[29-abr]]-Casos_PN_CORR[[#This Row],[28-abr]]</f>
        <v>0</v>
      </c>
      <c r="BE313">
        <f>+Casos_PN_CORR[[#This Row],[30-abr]]-Casos_PN_CORR[[#This Row],[29-abr]]</f>
        <v>0</v>
      </c>
      <c r="BF313">
        <f>+Casos_PN_CORR[[#This Row],[1-may]]-Casos_PN_CORR[[#This Row],[30-abr]]</f>
        <v>0</v>
      </c>
      <c r="BG313">
        <f>+Casos_PN_CORR[[#This Row],[2-may]]-Casos_PN_CORR[[#This Row],[1-may]]</f>
        <v>0</v>
      </c>
      <c r="BH313">
        <f>+Casos_PN_CORR[[#This Row],[3-may]]-Casos_PN_CORR[[#This Row],[2-may]]</f>
        <v>0</v>
      </c>
      <c r="BI313">
        <f>+Casos_PN_CORR[[#This Row],[4-may]]-Casos_PN_CORR[[#This Row],[3-may]]</f>
        <v>0</v>
      </c>
      <c r="BJ313">
        <f>+Casos_PN_CORR[[#This Row],[5-may]]-Casos_PN_CORR[[#This Row],[4-may]]</f>
        <v>0</v>
      </c>
      <c r="BK313">
        <f>+Casos_PN_CORR[[#This Row],[6-may]]-Casos_PN_CORR[[#This Row],[5-may]]</f>
        <v>0</v>
      </c>
      <c r="BL313">
        <f>+Casos_PN_CORR[[#This Row],[7-may]]-Casos_PN_CORR[[#This Row],[6-may]]</f>
        <v>0</v>
      </c>
      <c r="BM313">
        <f>+Casos_PN_CORR[[#This Row],[8-may]]-Casos_PN_CORR[[#This Row],[7-may]]</f>
        <v>0</v>
      </c>
      <c r="BN313">
        <f>+Casos_PN_CORR[[#This Row],[9-may]]-Casos_PN_CORR[[#This Row],[8-may]]</f>
        <v>0</v>
      </c>
      <c r="BO313">
        <f>+Casos_PN_CORR[[#This Row],[10-may]]-Casos_PN_CORR[[#This Row],[9-may]]</f>
        <v>0</v>
      </c>
      <c r="BP313">
        <f>+Casos_PN_CORR[[#This Row],[11-may]]-Casos_PN_CORR[[#This Row],[10-may]]</f>
        <v>0</v>
      </c>
      <c r="BQ313">
        <f>+Casos_PN_CORR[[#This Row],[12-may]]-Casos_PN_CORR[[#This Row],[11-may]]</f>
        <v>0</v>
      </c>
      <c r="BR313">
        <f>+Casos_PN_CORR[[#This Row],[13-may]]-Casos_PN_CORR[[#This Row],[12-may]]</f>
        <v>0</v>
      </c>
      <c r="BS313">
        <f>+Casos_PN_CORR[[#This Row],[14-may]]-Casos_PN_CORR[[#This Row],[13-may]]</f>
        <v>0</v>
      </c>
      <c r="BT313">
        <f>+Casos_PN_CORR[[#This Row],[15-may]]-Casos_PN_CORR[[#This Row],[14-may]]</f>
        <v>0</v>
      </c>
      <c r="BU313">
        <f>+Casos_PN_CORR[[#This Row],[16-may]]-Casos_PN_CORR[[#This Row],[15-may]]</f>
        <v>0</v>
      </c>
      <c r="BV313">
        <f>+Casos_PN_CORR[[#This Row],[17-may]]-Casos_PN_CORR[[#This Row],[16-may]]</f>
        <v>0</v>
      </c>
      <c r="BW313">
        <f>+Casos_PN_CORR[[#This Row],[18-may]]-Casos_PN_CORR[[#This Row],[17-may]]</f>
        <v>0</v>
      </c>
      <c r="BX313">
        <f>+Casos_PN_CORR[[#This Row],[19-may]]-Casos_PN_CORR[[#This Row],[18-may]]</f>
        <v>0</v>
      </c>
      <c r="BY313">
        <f>+Casos_PN_CORR[[#This Row],[20-may]]-Casos_PN_CORR[[#This Row],[19-may]]</f>
        <v>0</v>
      </c>
      <c r="BZ313">
        <f>+Casos_PN_CORR[[#This Row],[21-may]]-Casos_PN_CORR[[#This Row],[20-may]]</f>
        <v>0</v>
      </c>
      <c r="CA313">
        <f>+Casos_PN_CORR[[#This Row],[22-may]]-Casos_PN_CORR[[#This Row],[21-may]]</f>
        <v>0</v>
      </c>
      <c r="CB313">
        <f>+Casos_PN_CORR[[#This Row],[23-may]]-Casos_PN_CORR[[#This Row],[22-may]]</f>
        <v>0</v>
      </c>
      <c r="CC313">
        <f>+Casos_PN_CORR[[#This Row],[24-may]]-Casos_PN_CORR[[#This Row],[23-may]]</f>
        <v>0</v>
      </c>
      <c r="CD313">
        <f>+Casos_PN_CORR[[#This Row],[25-may]]-Casos_PN_CORR[[#This Row],[24-may]]</f>
        <v>0</v>
      </c>
      <c r="CE313">
        <f>+Casos_PN_CORR[[#This Row],[26-may]]-Casos_PN_CORR[[#This Row],[25-may]]</f>
        <v>0</v>
      </c>
      <c r="CF313">
        <f>+Casos_PN_CORR[[#This Row],[27-may]]-Casos_PN_CORR[[#This Row],[26-may]]</f>
        <v>0</v>
      </c>
      <c r="CG313">
        <f>+Casos_PN_CORR[[#This Row],[28-may]]-Casos_PN_CORR[[#This Row],[27-may]]</f>
        <v>0</v>
      </c>
      <c r="CH313">
        <f>+Casos_PN_CORR[[#This Row],[29-may]]-Casos_PN_CORR[[#This Row],[28-may]]</f>
        <v>0</v>
      </c>
      <c r="CI313">
        <f>+Casos_PN_CORR[[#This Row],[30-may]]-Casos_PN_CORR[[#This Row],[29-may]]</f>
        <v>0</v>
      </c>
      <c r="CJ313">
        <f>+Casos_PN_CORR[[#This Row],[31-may]]-Casos_PN_CORR[[#This Row],[30-may]]</f>
        <v>0</v>
      </c>
      <c r="CK313">
        <f>+Casos_PN_CORR[[#This Row],[1-jun]]-Casos_PN_CORR[[#This Row],[31-may]]</f>
        <v>0</v>
      </c>
      <c r="CL313">
        <f>+Casos_PN_CORR[[#This Row],[2-jun]]-Casos_PN_CORR[[#This Row],[1-jun]]</f>
        <v>0</v>
      </c>
      <c r="CM313">
        <f>+Casos_PN_CORR[[#This Row],[3-jun]]-Casos_PN_CORR[[#This Row],[2-jun]]</f>
        <v>0</v>
      </c>
      <c r="CN313">
        <f>+Casos_PN_CORR[[#This Row],[4-jun]]-Casos_PN_CORR[[#This Row],[3-jun]]</f>
        <v>0</v>
      </c>
      <c r="CO313">
        <f>+Casos_PN_CORR[[#This Row],[5-jun]]-Casos_PN_CORR[[#This Row],[4-jun]]</f>
        <v>0</v>
      </c>
      <c r="CP313">
        <f>+Casos_PN_CORR[[#This Row],[6-jun]]-Casos_PN_CORR[[#This Row],[5-jun]]</f>
        <v>0</v>
      </c>
    </row>
    <row r="314" spans="1:94">
      <c r="A314">
        <v>130905</v>
      </c>
      <c r="B314" s="2" t="s">
        <v>131</v>
      </c>
      <c r="C314" s="2" t="s">
        <v>357</v>
      </c>
      <c r="D314" s="2" t="s">
        <v>463</v>
      </c>
      <c r="E314" s="4">
        <f t="shared" si="4"/>
        <v>0</v>
      </c>
      <c r="F314">
        <f>+Casos_PN_CORR[[#This Row],[10-mar]]</f>
        <v>0</v>
      </c>
      <c r="G314">
        <f>+Casos_PN_CORR[[#This Row],[11-mar]]-Casos_PN_CORR[[#This Row],[10-mar]]</f>
        <v>0</v>
      </c>
      <c r="H314">
        <f>+Casos_PN_CORR[[#This Row],[12-mar]]-Casos_PN_CORR[[#This Row],[11-mar]]</f>
        <v>0</v>
      </c>
      <c r="I314">
        <f>+Casos_PN_CORR[[#This Row],[13-mar]]-Casos_PN_CORR[[#This Row],[12-mar]]</f>
        <v>0</v>
      </c>
      <c r="J314">
        <f>+Casos_PN_CORR[[#This Row],[14-mar]]-Casos_PN_CORR[[#This Row],[13-mar]]</f>
        <v>0</v>
      </c>
      <c r="K314">
        <f>+Casos_PN_CORR[[#This Row],[15-mar]]-Casos_PN_CORR[[#This Row],[14-mar]]</f>
        <v>0</v>
      </c>
      <c r="L314">
        <f>+Casos_PN_CORR[[#This Row],[16-mar]]-Casos_PN_CORR[[#This Row],[15-mar]]</f>
        <v>0</v>
      </c>
      <c r="M314">
        <f>+Casos_PN_CORR[[#This Row],[17-mar]]-Casos_PN_CORR[[#This Row],[16-mar]]</f>
        <v>0</v>
      </c>
      <c r="N314">
        <f>+Casos_PN_CORR[[#This Row],[18-mar]]-Casos_PN_CORR[[#This Row],[17-mar]]</f>
        <v>0</v>
      </c>
      <c r="O314">
        <f>+Casos_PN_CORR[[#This Row],[19-mar]]-Casos_PN_CORR[[#This Row],[18-mar]]</f>
        <v>0</v>
      </c>
      <c r="P314">
        <f>+Casos_PN_CORR[[#This Row],[20-mar]]-Casos_PN_CORR[[#This Row],[19-mar]]</f>
        <v>0</v>
      </c>
      <c r="Q314">
        <f>+Casos_PN_CORR[[#This Row],[21-mar]]-Casos_PN_CORR[[#This Row],[20-mar]]</f>
        <v>0</v>
      </c>
      <c r="R314">
        <f>+Casos_PN_CORR[[#This Row],[22-mar]]-Casos_PN_CORR[[#This Row],[21-mar]]</f>
        <v>0</v>
      </c>
      <c r="S314">
        <f>+Casos_PN_CORR[[#This Row],[23-mar]]-Casos_PN_CORR[[#This Row],[22-mar]]</f>
        <v>0</v>
      </c>
      <c r="T314">
        <f>+Casos_PN_CORR[[#This Row],[24-mar]]-Casos_PN_CORR[[#This Row],[23-mar]]</f>
        <v>0</v>
      </c>
      <c r="U314">
        <f>+Casos_PN_CORR[[#This Row],[25-mar]]-Casos_PN_CORR[[#This Row],[24-mar]]</f>
        <v>0</v>
      </c>
      <c r="V314">
        <f>+Casos_PN_CORR[[#This Row],[26-mar]]-Casos_PN_CORR[[#This Row],[25-mar]]</f>
        <v>0</v>
      </c>
      <c r="W314">
        <f>+Casos_PN_CORR[[#This Row],[27-mar]]-Casos_PN_CORR[[#This Row],[26-mar]]</f>
        <v>0</v>
      </c>
      <c r="X314">
        <f>+Casos_PN_CORR[[#This Row],[28-mar]]-Casos_PN_CORR[[#This Row],[27-mar]]</f>
        <v>0</v>
      </c>
      <c r="Y314">
        <f>+Casos_PN_CORR[[#This Row],[29-mar]]-Casos_PN_CORR[[#This Row],[28-mar]]</f>
        <v>0</v>
      </c>
      <c r="Z314">
        <f>+Casos_PN_CORR[[#This Row],[30-mar]]-Casos_PN_CORR[[#This Row],[29-mar]]</f>
        <v>0</v>
      </c>
      <c r="AA314">
        <f>+Casos_PN_CORR[[#This Row],[31-mar]]-Casos_PN_CORR[[#This Row],[30-mar]]</f>
        <v>0</v>
      </c>
      <c r="AB314">
        <f>+Casos_PN_CORR[[#This Row],[1-abr]]-Casos_PN_CORR[[#This Row],[31-mar]]</f>
        <v>0</v>
      </c>
      <c r="AC314">
        <f>+Casos_PN_CORR[[#This Row],[2-abr]]-Casos_PN_CORR[[#This Row],[1-abr]]</f>
        <v>0</v>
      </c>
      <c r="AD314">
        <f>+Casos_PN_CORR[[#This Row],[3-abr]]-Casos_PN_CORR[[#This Row],[2-abr]]</f>
        <v>0</v>
      </c>
      <c r="AE314">
        <f>+Casos_PN_CORR[[#This Row],[4-abr]]-Casos_PN_CORR[[#This Row],[3-abr]]</f>
        <v>0</v>
      </c>
      <c r="AF314">
        <f>+Casos_PN_CORR[[#This Row],[5-abr]]-Casos_PN_CORR[[#This Row],[4-abr]]</f>
        <v>0</v>
      </c>
      <c r="AG314">
        <f>+Casos_PN_CORR[[#This Row],[6-abr]]-Casos_PN_CORR[[#This Row],[5-abr]]</f>
        <v>0</v>
      </c>
      <c r="AH314">
        <f>+Casos_PN_CORR[[#This Row],[7-abr]]-Casos_PN_CORR[[#This Row],[6-abr]]</f>
        <v>0</v>
      </c>
      <c r="AI314">
        <f>+Casos_PN_CORR[[#This Row],[8-abr]]-Casos_PN_CORR[[#This Row],[7-abr]]</f>
        <v>0</v>
      </c>
      <c r="AJ314">
        <f>+Casos_PN_CORR[[#This Row],[9-abr]]-Casos_PN_CORR[[#This Row],[8-abr]]</f>
        <v>0</v>
      </c>
      <c r="AK314">
        <f>+Casos_PN_CORR[[#This Row],[10-abr]]-Casos_PN_CORR[[#This Row],[9-abr]]</f>
        <v>0</v>
      </c>
      <c r="AL314">
        <f>+Casos_PN_CORR[[#This Row],[11-abr]]-Casos_PN_CORR[[#This Row],[10-abr]]</f>
        <v>0</v>
      </c>
      <c r="AM314">
        <f>+Casos_PN_CORR[[#This Row],[12-abr]]-Casos_PN_CORR[[#This Row],[11-abr]]</f>
        <v>0</v>
      </c>
      <c r="AN314">
        <f>+Casos_PN_CORR[[#This Row],[13-abr]]-Casos_PN_CORR[[#This Row],[12-abr]]</f>
        <v>0</v>
      </c>
      <c r="AO314">
        <f>+Casos_PN_CORR[[#This Row],[14-abr]]-Casos_PN_CORR[[#This Row],[13-abr]]</f>
        <v>0</v>
      </c>
      <c r="AP314">
        <f>+Casos_PN_CORR[[#This Row],[15-abr]]-Casos_PN_CORR[[#This Row],[14-abr]]</f>
        <v>0</v>
      </c>
      <c r="AQ314">
        <f>+Casos_PN_CORR[[#This Row],[16-abr]]-Casos_PN_CORR[[#This Row],[15-abr]]</f>
        <v>0</v>
      </c>
      <c r="AR314">
        <f>+Casos_PN_CORR[[#This Row],[17-abr]]-Casos_PN_CORR[[#This Row],[16-abr]]</f>
        <v>0</v>
      </c>
      <c r="AS314">
        <f>+Casos_PN_CORR[[#This Row],[18-abr]]-Casos_PN_CORR[[#This Row],[17-abr]]</f>
        <v>0</v>
      </c>
      <c r="AT314">
        <f>+Casos_PN_CORR[[#This Row],[19-abr]]-Casos_PN_CORR[[#This Row],[18-abr]]</f>
        <v>0</v>
      </c>
      <c r="AU314">
        <f>+Casos_PN_CORR[[#This Row],[20-abr]]-Casos_PN_CORR[[#This Row],[19-abr]]</f>
        <v>0</v>
      </c>
      <c r="AV314">
        <f>+Casos_PN_CORR[[#This Row],[21-abr]]-Casos_PN_CORR[[#This Row],[20-abr]]</f>
        <v>0</v>
      </c>
      <c r="AW314">
        <f>+Casos_PN_CORR[[#This Row],[22-abr]]-Casos_PN_CORR[[#This Row],[21-abr]]</f>
        <v>0</v>
      </c>
      <c r="AX314">
        <f>+Casos_PN_CORR[[#This Row],[23-abr]]-Casos_PN_CORR[[#This Row],[22-abr]]</f>
        <v>0</v>
      </c>
      <c r="AY314">
        <f>+Casos_PN_CORR[[#This Row],[24-abr]]-Casos_PN_CORR[[#This Row],[23-abr]]</f>
        <v>0</v>
      </c>
      <c r="AZ314">
        <f>+Casos_PN_CORR[[#This Row],[25-abr]]-Casos_PN_CORR[[#This Row],[24-abr]]</f>
        <v>0</v>
      </c>
      <c r="BA314">
        <f>+Casos_PN_CORR[[#This Row],[26-abr]]-Casos_PN_CORR[[#This Row],[25-abr]]</f>
        <v>0</v>
      </c>
      <c r="BB314">
        <f>+Casos_PN_CORR[[#This Row],[27-abr]]-Casos_PN_CORR[[#This Row],[26-abr]]</f>
        <v>0</v>
      </c>
      <c r="BC314">
        <f>+Casos_PN_CORR[[#This Row],[28-abr]]-Casos_PN_CORR[[#This Row],[27-abr]]</f>
        <v>0</v>
      </c>
      <c r="BD314">
        <f>+Casos_PN_CORR[[#This Row],[29-abr]]-Casos_PN_CORR[[#This Row],[28-abr]]</f>
        <v>0</v>
      </c>
      <c r="BE314">
        <f>+Casos_PN_CORR[[#This Row],[30-abr]]-Casos_PN_CORR[[#This Row],[29-abr]]</f>
        <v>0</v>
      </c>
      <c r="BF314">
        <f>+Casos_PN_CORR[[#This Row],[1-may]]-Casos_PN_CORR[[#This Row],[30-abr]]</f>
        <v>0</v>
      </c>
      <c r="BG314">
        <f>+Casos_PN_CORR[[#This Row],[2-may]]-Casos_PN_CORR[[#This Row],[1-may]]</f>
        <v>0</v>
      </c>
      <c r="BH314">
        <f>+Casos_PN_CORR[[#This Row],[3-may]]-Casos_PN_CORR[[#This Row],[2-may]]</f>
        <v>0</v>
      </c>
      <c r="BI314">
        <f>+Casos_PN_CORR[[#This Row],[4-may]]-Casos_PN_CORR[[#This Row],[3-may]]</f>
        <v>0</v>
      </c>
      <c r="BJ314">
        <f>+Casos_PN_CORR[[#This Row],[5-may]]-Casos_PN_CORR[[#This Row],[4-may]]</f>
        <v>0</v>
      </c>
      <c r="BK314">
        <f>+Casos_PN_CORR[[#This Row],[6-may]]-Casos_PN_CORR[[#This Row],[5-may]]</f>
        <v>0</v>
      </c>
      <c r="BL314">
        <f>+Casos_PN_CORR[[#This Row],[7-may]]-Casos_PN_CORR[[#This Row],[6-may]]</f>
        <v>0</v>
      </c>
      <c r="BM314">
        <f>+Casos_PN_CORR[[#This Row],[8-may]]-Casos_PN_CORR[[#This Row],[7-may]]</f>
        <v>0</v>
      </c>
      <c r="BN314">
        <f>+Casos_PN_CORR[[#This Row],[9-may]]-Casos_PN_CORR[[#This Row],[8-may]]</f>
        <v>0</v>
      </c>
      <c r="BO314">
        <f>+Casos_PN_CORR[[#This Row],[10-may]]-Casos_PN_CORR[[#This Row],[9-may]]</f>
        <v>0</v>
      </c>
      <c r="BP314">
        <f>+Casos_PN_CORR[[#This Row],[11-may]]-Casos_PN_CORR[[#This Row],[10-may]]</f>
        <v>0</v>
      </c>
      <c r="BQ314">
        <f>+Casos_PN_CORR[[#This Row],[12-may]]-Casos_PN_CORR[[#This Row],[11-may]]</f>
        <v>0</v>
      </c>
      <c r="BR314">
        <f>+Casos_PN_CORR[[#This Row],[13-may]]-Casos_PN_CORR[[#This Row],[12-may]]</f>
        <v>0</v>
      </c>
      <c r="BS314">
        <f>+Casos_PN_CORR[[#This Row],[14-may]]-Casos_PN_CORR[[#This Row],[13-may]]</f>
        <v>0</v>
      </c>
      <c r="BT314">
        <f>+Casos_PN_CORR[[#This Row],[15-may]]-Casos_PN_CORR[[#This Row],[14-may]]</f>
        <v>0</v>
      </c>
      <c r="BU314">
        <f>+Casos_PN_CORR[[#This Row],[16-may]]-Casos_PN_CORR[[#This Row],[15-may]]</f>
        <v>0</v>
      </c>
      <c r="BV314">
        <f>+Casos_PN_CORR[[#This Row],[17-may]]-Casos_PN_CORR[[#This Row],[16-may]]</f>
        <v>0</v>
      </c>
      <c r="BW314">
        <f>+Casos_PN_CORR[[#This Row],[18-may]]-Casos_PN_CORR[[#This Row],[17-may]]</f>
        <v>0</v>
      </c>
      <c r="BX314">
        <f>+Casos_PN_CORR[[#This Row],[19-may]]-Casos_PN_CORR[[#This Row],[18-may]]</f>
        <v>0</v>
      </c>
      <c r="BY314">
        <f>+Casos_PN_CORR[[#This Row],[20-may]]-Casos_PN_CORR[[#This Row],[19-may]]</f>
        <v>0</v>
      </c>
      <c r="BZ314">
        <f>+Casos_PN_CORR[[#This Row],[21-may]]-Casos_PN_CORR[[#This Row],[20-may]]</f>
        <v>0</v>
      </c>
      <c r="CA314">
        <f>+Casos_PN_CORR[[#This Row],[22-may]]-Casos_PN_CORR[[#This Row],[21-may]]</f>
        <v>0</v>
      </c>
      <c r="CB314">
        <f>+Casos_PN_CORR[[#This Row],[23-may]]-Casos_PN_CORR[[#This Row],[22-may]]</f>
        <v>0</v>
      </c>
      <c r="CC314">
        <f>+Casos_PN_CORR[[#This Row],[24-may]]-Casos_PN_CORR[[#This Row],[23-may]]</f>
        <v>0</v>
      </c>
      <c r="CD314">
        <f>+Casos_PN_CORR[[#This Row],[25-may]]-Casos_PN_CORR[[#This Row],[24-may]]</f>
        <v>0</v>
      </c>
      <c r="CE314">
        <f>+Casos_PN_CORR[[#This Row],[26-may]]-Casos_PN_CORR[[#This Row],[25-may]]</f>
        <v>0</v>
      </c>
      <c r="CF314">
        <f>+Casos_PN_CORR[[#This Row],[27-may]]-Casos_PN_CORR[[#This Row],[26-may]]</f>
        <v>0</v>
      </c>
      <c r="CG314">
        <f>+Casos_PN_CORR[[#This Row],[28-may]]-Casos_PN_CORR[[#This Row],[27-may]]</f>
        <v>0</v>
      </c>
      <c r="CH314">
        <f>+Casos_PN_CORR[[#This Row],[29-may]]-Casos_PN_CORR[[#This Row],[28-may]]</f>
        <v>0</v>
      </c>
      <c r="CI314">
        <f>+Casos_PN_CORR[[#This Row],[30-may]]-Casos_PN_CORR[[#This Row],[29-may]]</f>
        <v>0</v>
      </c>
      <c r="CJ314">
        <f>+Casos_PN_CORR[[#This Row],[31-may]]-Casos_PN_CORR[[#This Row],[30-may]]</f>
        <v>0</v>
      </c>
      <c r="CK314">
        <f>+Casos_PN_CORR[[#This Row],[1-jun]]-Casos_PN_CORR[[#This Row],[31-may]]</f>
        <v>0</v>
      </c>
      <c r="CL314">
        <f>+Casos_PN_CORR[[#This Row],[2-jun]]-Casos_PN_CORR[[#This Row],[1-jun]]</f>
        <v>0</v>
      </c>
      <c r="CM314">
        <f>+Casos_PN_CORR[[#This Row],[3-jun]]-Casos_PN_CORR[[#This Row],[2-jun]]</f>
        <v>0</v>
      </c>
      <c r="CN314">
        <f>+Casos_PN_CORR[[#This Row],[4-jun]]-Casos_PN_CORR[[#This Row],[3-jun]]</f>
        <v>0</v>
      </c>
      <c r="CO314">
        <f>+Casos_PN_CORR[[#This Row],[5-jun]]-Casos_PN_CORR[[#This Row],[4-jun]]</f>
        <v>0</v>
      </c>
      <c r="CP314">
        <f>+Casos_PN_CORR[[#This Row],[6-jun]]-Casos_PN_CORR[[#This Row],[5-jun]]</f>
        <v>0</v>
      </c>
    </row>
    <row r="315" spans="1:94">
      <c r="A315">
        <v>80203</v>
      </c>
      <c r="B315" s="2" t="s">
        <v>97</v>
      </c>
      <c r="C315" s="2" t="s">
        <v>461</v>
      </c>
      <c r="D315" s="2" t="s">
        <v>464</v>
      </c>
      <c r="E315" s="4">
        <f t="shared" si="4"/>
        <v>0</v>
      </c>
      <c r="F315">
        <f>+Casos_PN_CORR[[#This Row],[10-mar]]</f>
        <v>0</v>
      </c>
      <c r="G315">
        <f>+Casos_PN_CORR[[#This Row],[11-mar]]-Casos_PN_CORR[[#This Row],[10-mar]]</f>
        <v>0</v>
      </c>
      <c r="H315">
        <f>+Casos_PN_CORR[[#This Row],[12-mar]]-Casos_PN_CORR[[#This Row],[11-mar]]</f>
        <v>0</v>
      </c>
      <c r="I315">
        <f>+Casos_PN_CORR[[#This Row],[13-mar]]-Casos_PN_CORR[[#This Row],[12-mar]]</f>
        <v>0</v>
      </c>
      <c r="J315">
        <f>+Casos_PN_CORR[[#This Row],[14-mar]]-Casos_PN_CORR[[#This Row],[13-mar]]</f>
        <v>0</v>
      </c>
      <c r="K315">
        <f>+Casos_PN_CORR[[#This Row],[15-mar]]-Casos_PN_CORR[[#This Row],[14-mar]]</f>
        <v>0</v>
      </c>
      <c r="L315">
        <f>+Casos_PN_CORR[[#This Row],[16-mar]]-Casos_PN_CORR[[#This Row],[15-mar]]</f>
        <v>0</v>
      </c>
      <c r="M315">
        <f>+Casos_PN_CORR[[#This Row],[17-mar]]-Casos_PN_CORR[[#This Row],[16-mar]]</f>
        <v>0</v>
      </c>
      <c r="N315">
        <f>+Casos_PN_CORR[[#This Row],[18-mar]]-Casos_PN_CORR[[#This Row],[17-mar]]</f>
        <v>0</v>
      </c>
      <c r="O315">
        <f>+Casos_PN_CORR[[#This Row],[19-mar]]-Casos_PN_CORR[[#This Row],[18-mar]]</f>
        <v>0</v>
      </c>
      <c r="P315">
        <f>+Casos_PN_CORR[[#This Row],[20-mar]]-Casos_PN_CORR[[#This Row],[19-mar]]</f>
        <v>0</v>
      </c>
      <c r="Q315">
        <f>+Casos_PN_CORR[[#This Row],[21-mar]]-Casos_PN_CORR[[#This Row],[20-mar]]</f>
        <v>0</v>
      </c>
      <c r="R315">
        <f>+Casos_PN_CORR[[#This Row],[22-mar]]-Casos_PN_CORR[[#This Row],[21-mar]]</f>
        <v>0</v>
      </c>
      <c r="S315">
        <f>+Casos_PN_CORR[[#This Row],[23-mar]]-Casos_PN_CORR[[#This Row],[22-mar]]</f>
        <v>0</v>
      </c>
      <c r="T315">
        <f>+Casos_PN_CORR[[#This Row],[24-mar]]-Casos_PN_CORR[[#This Row],[23-mar]]</f>
        <v>0</v>
      </c>
      <c r="U315">
        <f>+Casos_PN_CORR[[#This Row],[25-mar]]-Casos_PN_CORR[[#This Row],[24-mar]]</f>
        <v>0</v>
      </c>
      <c r="V315">
        <f>+Casos_PN_CORR[[#This Row],[26-mar]]-Casos_PN_CORR[[#This Row],[25-mar]]</f>
        <v>0</v>
      </c>
      <c r="W315">
        <f>+Casos_PN_CORR[[#This Row],[27-mar]]-Casos_PN_CORR[[#This Row],[26-mar]]</f>
        <v>0</v>
      </c>
      <c r="X315">
        <f>+Casos_PN_CORR[[#This Row],[28-mar]]-Casos_PN_CORR[[#This Row],[27-mar]]</f>
        <v>0</v>
      </c>
      <c r="Y315">
        <f>+Casos_PN_CORR[[#This Row],[29-mar]]-Casos_PN_CORR[[#This Row],[28-mar]]</f>
        <v>0</v>
      </c>
      <c r="Z315">
        <f>+Casos_PN_CORR[[#This Row],[30-mar]]-Casos_PN_CORR[[#This Row],[29-mar]]</f>
        <v>0</v>
      </c>
      <c r="AA315">
        <f>+Casos_PN_CORR[[#This Row],[31-mar]]-Casos_PN_CORR[[#This Row],[30-mar]]</f>
        <v>0</v>
      </c>
      <c r="AB315">
        <f>+Casos_PN_CORR[[#This Row],[1-abr]]-Casos_PN_CORR[[#This Row],[31-mar]]</f>
        <v>0</v>
      </c>
      <c r="AC315">
        <f>+Casos_PN_CORR[[#This Row],[2-abr]]-Casos_PN_CORR[[#This Row],[1-abr]]</f>
        <v>0</v>
      </c>
      <c r="AD315">
        <f>+Casos_PN_CORR[[#This Row],[3-abr]]-Casos_PN_CORR[[#This Row],[2-abr]]</f>
        <v>0</v>
      </c>
      <c r="AE315">
        <f>+Casos_PN_CORR[[#This Row],[4-abr]]-Casos_PN_CORR[[#This Row],[3-abr]]</f>
        <v>0</v>
      </c>
      <c r="AF315">
        <f>+Casos_PN_CORR[[#This Row],[5-abr]]-Casos_PN_CORR[[#This Row],[4-abr]]</f>
        <v>0</v>
      </c>
      <c r="AG315">
        <f>+Casos_PN_CORR[[#This Row],[6-abr]]-Casos_PN_CORR[[#This Row],[5-abr]]</f>
        <v>0</v>
      </c>
      <c r="AH315">
        <f>+Casos_PN_CORR[[#This Row],[7-abr]]-Casos_PN_CORR[[#This Row],[6-abr]]</f>
        <v>0</v>
      </c>
      <c r="AI315">
        <f>+Casos_PN_CORR[[#This Row],[8-abr]]-Casos_PN_CORR[[#This Row],[7-abr]]</f>
        <v>0</v>
      </c>
      <c r="AJ315">
        <f>+Casos_PN_CORR[[#This Row],[9-abr]]-Casos_PN_CORR[[#This Row],[8-abr]]</f>
        <v>0</v>
      </c>
      <c r="AK315">
        <f>+Casos_PN_CORR[[#This Row],[10-abr]]-Casos_PN_CORR[[#This Row],[9-abr]]</f>
        <v>0</v>
      </c>
      <c r="AL315">
        <f>+Casos_PN_CORR[[#This Row],[11-abr]]-Casos_PN_CORR[[#This Row],[10-abr]]</f>
        <v>0</v>
      </c>
      <c r="AM315">
        <f>+Casos_PN_CORR[[#This Row],[12-abr]]-Casos_PN_CORR[[#This Row],[11-abr]]</f>
        <v>0</v>
      </c>
      <c r="AN315">
        <f>+Casos_PN_CORR[[#This Row],[13-abr]]-Casos_PN_CORR[[#This Row],[12-abr]]</f>
        <v>0</v>
      </c>
      <c r="AO315">
        <f>+Casos_PN_CORR[[#This Row],[14-abr]]-Casos_PN_CORR[[#This Row],[13-abr]]</f>
        <v>0</v>
      </c>
      <c r="AP315">
        <f>+Casos_PN_CORR[[#This Row],[15-abr]]-Casos_PN_CORR[[#This Row],[14-abr]]</f>
        <v>0</v>
      </c>
      <c r="AQ315">
        <f>+Casos_PN_CORR[[#This Row],[16-abr]]-Casos_PN_CORR[[#This Row],[15-abr]]</f>
        <v>0</v>
      </c>
      <c r="AR315">
        <f>+Casos_PN_CORR[[#This Row],[17-abr]]-Casos_PN_CORR[[#This Row],[16-abr]]</f>
        <v>0</v>
      </c>
      <c r="AS315">
        <f>+Casos_PN_CORR[[#This Row],[18-abr]]-Casos_PN_CORR[[#This Row],[17-abr]]</f>
        <v>0</v>
      </c>
      <c r="AT315">
        <f>+Casos_PN_CORR[[#This Row],[19-abr]]-Casos_PN_CORR[[#This Row],[18-abr]]</f>
        <v>0</v>
      </c>
      <c r="AU315">
        <f>+Casos_PN_CORR[[#This Row],[20-abr]]-Casos_PN_CORR[[#This Row],[19-abr]]</f>
        <v>0</v>
      </c>
      <c r="AV315">
        <f>+Casos_PN_CORR[[#This Row],[21-abr]]-Casos_PN_CORR[[#This Row],[20-abr]]</f>
        <v>0</v>
      </c>
      <c r="AW315">
        <f>+Casos_PN_CORR[[#This Row],[22-abr]]-Casos_PN_CORR[[#This Row],[21-abr]]</f>
        <v>0</v>
      </c>
      <c r="AX315">
        <f>+Casos_PN_CORR[[#This Row],[23-abr]]-Casos_PN_CORR[[#This Row],[22-abr]]</f>
        <v>0</v>
      </c>
      <c r="AY315">
        <f>+Casos_PN_CORR[[#This Row],[24-abr]]-Casos_PN_CORR[[#This Row],[23-abr]]</f>
        <v>0</v>
      </c>
      <c r="AZ315">
        <f>+Casos_PN_CORR[[#This Row],[25-abr]]-Casos_PN_CORR[[#This Row],[24-abr]]</f>
        <v>0</v>
      </c>
      <c r="BA315">
        <f>+Casos_PN_CORR[[#This Row],[26-abr]]-Casos_PN_CORR[[#This Row],[25-abr]]</f>
        <v>0</v>
      </c>
      <c r="BB315">
        <f>+Casos_PN_CORR[[#This Row],[27-abr]]-Casos_PN_CORR[[#This Row],[26-abr]]</f>
        <v>0</v>
      </c>
      <c r="BC315">
        <f>+Casos_PN_CORR[[#This Row],[28-abr]]-Casos_PN_CORR[[#This Row],[27-abr]]</f>
        <v>0</v>
      </c>
      <c r="BD315">
        <f>+Casos_PN_CORR[[#This Row],[29-abr]]-Casos_PN_CORR[[#This Row],[28-abr]]</f>
        <v>0</v>
      </c>
      <c r="BE315">
        <f>+Casos_PN_CORR[[#This Row],[30-abr]]-Casos_PN_CORR[[#This Row],[29-abr]]</f>
        <v>0</v>
      </c>
      <c r="BF315">
        <f>+Casos_PN_CORR[[#This Row],[1-may]]-Casos_PN_CORR[[#This Row],[30-abr]]</f>
        <v>0</v>
      </c>
      <c r="BG315">
        <f>+Casos_PN_CORR[[#This Row],[2-may]]-Casos_PN_CORR[[#This Row],[1-may]]</f>
        <v>0</v>
      </c>
      <c r="BH315">
        <f>+Casos_PN_CORR[[#This Row],[3-may]]-Casos_PN_CORR[[#This Row],[2-may]]</f>
        <v>0</v>
      </c>
      <c r="BI315">
        <f>+Casos_PN_CORR[[#This Row],[4-may]]-Casos_PN_CORR[[#This Row],[3-may]]</f>
        <v>0</v>
      </c>
      <c r="BJ315">
        <f>+Casos_PN_CORR[[#This Row],[5-may]]-Casos_PN_CORR[[#This Row],[4-may]]</f>
        <v>0</v>
      </c>
      <c r="BK315">
        <f>+Casos_PN_CORR[[#This Row],[6-may]]-Casos_PN_CORR[[#This Row],[5-may]]</f>
        <v>0</v>
      </c>
      <c r="BL315">
        <f>+Casos_PN_CORR[[#This Row],[7-may]]-Casos_PN_CORR[[#This Row],[6-may]]</f>
        <v>0</v>
      </c>
      <c r="BM315">
        <f>+Casos_PN_CORR[[#This Row],[8-may]]-Casos_PN_CORR[[#This Row],[7-may]]</f>
        <v>0</v>
      </c>
      <c r="BN315">
        <f>+Casos_PN_CORR[[#This Row],[9-may]]-Casos_PN_CORR[[#This Row],[8-may]]</f>
        <v>0</v>
      </c>
      <c r="BO315">
        <f>+Casos_PN_CORR[[#This Row],[10-may]]-Casos_PN_CORR[[#This Row],[9-may]]</f>
        <v>0</v>
      </c>
      <c r="BP315">
        <f>+Casos_PN_CORR[[#This Row],[11-may]]-Casos_PN_CORR[[#This Row],[10-may]]</f>
        <v>0</v>
      </c>
      <c r="BQ315">
        <f>+Casos_PN_CORR[[#This Row],[12-may]]-Casos_PN_CORR[[#This Row],[11-may]]</f>
        <v>0</v>
      </c>
      <c r="BR315">
        <f>+Casos_PN_CORR[[#This Row],[13-may]]-Casos_PN_CORR[[#This Row],[12-may]]</f>
        <v>0</v>
      </c>
      <c r="BS315">
        <f>+Casos_PN_CORR[[#This Row],[14-may]]-Casos_PN_CORR[[#This Row],[13-may]]</f>
        <v>0</v>
      </c>
      <c r="BT315">
        <f>+Casos_PN_CORR[[#This Row],[15-may]]-Casos_PN_CORR[[#This Row],[14-may]]</f>
        <v>0</v>
      </c>
      <c r="BU315">
        <f>+Casos_PN_CORR[[#This Row],[16-may]]-Casos_PN_CORR[[#This Row],[15-may]]</f>
        <v>0</v>
      </c>
      <c r="BV315">
        <f>+Casos_PN_CORR[[#This Row],[17-may]]-Casos_PN_CORR[[#This Row],[16-may]]</f>
        <v>0</v>
      </c>
      <c r="BW315">
        <f>+Casos_PN_CORR[[#This Row],[18-may]]-Casos_PN_CORR[[#This Row],[17-may]]</f>
        <v>0</v>
      </c>
      <c r="BX315">
        <f>+Casos_PN_CORR[[#This Row],[19-may]]-Casos_PN_CORR[[#This Row],[18-may]]</f>
        <v>0</v>
      </c>
      <c r="BY315">
        <f>+Casos_PN_CORR[[#This Row],[20-may]]-Casos_PN_CORR[[#This Row],[19-may]]</f>
        <v>0</v>
      </c>
      <c r="BZ315">
        <f>+Casos_PN_CORR[[#This Row],[21-may]]-Casos_PN_CORR[[#This Row],[20-may]]</f>
        <v>0</v>
      </c>
      <c r="CA315">
        <f>+Casos_PN_CORR[[#This Row],[22-may]]-Casos_PN_CORR[[#This Row],[21-may]]</f>
        <v>0</v>
      </c>
      <c r="CB315">
        <f>+Casos_PN_CORR[[#This Row],[23-may]]-Casos_PN_CORR[[#This Row],[22-may]]</f>
        <v>0</v>
      </c>
      <c r="CC315">
        <f>+Casos_PN_CORR[[#This Row],[24-may]]-Casos_PN_CORR[[#This Row],[23-may]]</f>
        <v>0</v>
      </c>
      <c r="CD315">
        <f>+Casos_PN_CORR[[#This Row],[25-may]]-Casos_PN_CORR[[#This Row],[24-may]]</f>
        <v>0</v>
      </c>
      <c r="CE315">
        <f>+Casos_PN_CORR[[#This Row],[26-may]]-Casos_PN_CORR[[#This Row],[25-may]]</f>
        <v>0</v>
      </c>
      <c r="CF315">
        <f>+Casos_PN_CORR[[#This Row],[27-may]]-Casos_PN_CORR[[#This Row],[26-may]]</f>
        <v>0</v>
      </c>
      <c r="CG315">
        <f>+Casos_PN_CORR[[#This Row],[28-may]]-Casos_PN_CORR[[#This Row],[27-may]]</f>
        <v>0</v>
      </c>
      <c r="CH315">
        <f>+Casos_PN_CORR[[#This Row],[29-may]]-Casos_PN_CORR[[#This Row],[28-may]]</f>
        <v>0</v>
      </c>
      <c r="CI315">
        <f>+Casos_PN_CORR[[#This Row],[30-may]]-Casos_PN_CORR[[#This Row],[29-may]]</f>
        <v>0</v>
      </c>
      <c r="CJ315">
        <f>+Casos_PN_CORR[[#This Row],[31-may]]-Casos_PN_CORR[[#This Row],[30-may]]</f>
        <v>0</v>
      </c>
      <c r="CK315">
        <f>+Casos_PN_CORR[[#This Row],[1-jun]]-Casos_PN_CORR[[#This Row],[31-may]]</f>
        <v>0</v>
      </c>
      <c r="CL315">
        <f>+Casos_PN_CORR[[#This Row],[2-jun]]-Casos_PN_CORR[[#This Row],[1-jun]]</f>
        <v>0</v>
      </c>
      <c r="CM315">
        <f>+Casos_PN_CORR[[#This Row],[3-jun]]-Casos_PN_CORR[[#This Row],[2-jun]]</f>
        <v>0</v>
      </c>
      <c r="CN315">
        <f>+Casos_PN_CORR[[#This Row],[4-jun]]-Casos_PN_CORR[[#This Row],[3-jun]]</f>
        <v>0</v>
      </c>
      <c r="CO315">
        <f>+Casos_PN_CORR[[#This Row],[5-jun]]-Casos_PN_CORR[[#This Row],[4-jun]]</f>
        <v>0</v>
      </c>
      <c r="CP315">
        <f>+Casos_PN_CORR[[#This Row],[6-jun]]-Casos_PN_CORR[[#This Row],[5-jun]]</f>
        <v>0</v>
      </c>
    </row>
    <row r="316" spans="1:94">
      <c r="A316">
        <v>70304</v>
      </c>
      <c r="B316" s="2" t="s">
        <v>102</v>
      </c>
      <c r="C316" s="2" t="s">
        <v>102</v>
      </c>
      <c r="D316" s="2" t="s">
        <v>465</v>
      </c>
      <c r="E316" s="4">
        <f t="shared" si="4"/>
        <v>0</v>
      </c>
      <c r="F316">
        <f>+Casos_PN_CORR[[#This Row],[10-mar]]</f>
        <v>0</v>
      </c>
      <c r="G316">
        <f>+Casos_PN_CORR[[#This Row],[11-mar]]-Casos_PN_CORR[[#This Row],[10-mar]]</f>
        <v>0</v>
      </c>
      <c r="H316">
        <f>+Casos_PN_CORR[[#This Row],[12-mar]]-Casos_PN_CORR[[#This Row],[11-mar]]</f>
        <v>0</v>
      </c>
      <c r="I316">
        <f>+Casos_PN_CORR[[#This Row],[13-mar]]-Casos_PN_CORR[[#This Row],[12-mar]]</f>
        <v>0</v>
      </c>
      <c r="J316">
        <f>+Casos_PN_CORR[[#This Row],[14-mar]]-Casos_PN_CORR[[#This Row],[13-mar]]</f>
        <v>0</v>
      </c>
      <c r="K316">
        <f>+Casos_PN_CORR[[#This Row],[15-mar]]-Casos_PN_CORR[[#This Row],[14-mar]]</f>
        <v>0</v>
      </c>
      <c r="L316">
        <f>+Casos_PN_CORR[[#This Row],[16-mar]]-Casos_PN_CORR[[#This Row],[15-mar]]</f>
        <v>0</v>
      </c>
      <c r="M316">
        <f>+Casos_PN_CORR[[#This Row],[17-mar]]-Casos_PN_CORR[[#This Row],[16-mar]]</f>
        <v>0</v>
      </c>
      <c r="N316">
        <f>+Casos_PN_CORR[[#This Row],[18-mar]]-Casos_PN_CORR[[#This Row],[17-mar]]</f>
        <v>0</v>
      </c>
      <c r="O316">
        <f>+Casos_PN_CORR[[#This Row],[19-mar]]-Casos_PN_CORR[[#This Row],[18-mar]]</f>
        <v>0</v>
      </c>
      <c r="P316">
        <f>+Casos_PN_CORR[[#This Row],[20-mar]]-Casos_PN_CORR[[#This Row],[19-mar]]</f>
        <v>0</v>
      </c>
      <c r="Q316">
        <f>+Casos_PN_CORR[[#This Row],[21-mar]]-Casos_PN_CORR[[#This Row],[20-mar]]</f>
        <v>0</v>
      </c>
      <c r="R316">
        <f>+Casos_PN_CORR[[#This Row],[22-mar]]-Casos_PN_CORR[[#This Row],[21-mar]]</f>
        <v>0</v>
      </c>
      <c r="S316">
        <f>+Casos_PN_CORR[[#This Row],[23-mar]]-Casos_PN_CORR[[#This Row],[22-mar]]</f>
        <v>0</v>
      </c>
      <c r="T316">
        <f>+Casos_PN_CORR[[#This Row],[24-mar]]-Casos_PN_CORR[[#This Row],[23-mar]]</f>
        <v>0</v>
      </c>
      <c r="U316">
        <f>+Casos_PN_CORR[[#This Row],[25-mar]]-Casos_PN_CORR[[#This Row],[24-mar]]</f>
        <v>0</v>
      </c>
      <c r="V316">
        <f>+Casos_PN_CORR[[#This Row],[26-mar]]-Casos_PN_CORR[[#This Row],[25-mar]]</f>
        <v>0</v>
      </c>
      <c r="W316">
        <f>+Casos_PN_CORR[[#This Row],[27-mar]]-Casos_PN_CORR[[#This Row],[26-mar]]</f>
        <v>0</v>
      </c>
      <c r="X316">
        <f>+Casos_PN_CORR[[#This Row],[28-mar]]-Casos_PN_CORR[[#This Row],[27-mar]]</f>
        <v>0</v>
      </c>
      <c r="Y316">
        <f>+Casos_PN_CORR[[#This Row],[29-mar]]-Casos_PN_CORR[[#This Row],[28-mar]]</f>
        <v>0</v>
      </c>
      <c r="Z316">
        <f>+Casos_PN_CORR[[#This Row],[30-mar]]-Casos_PN_CORR[[#This Row],[29-mar]]</f>
        <v>0</v>
      </c>
      <c r="AA316">
        <f>+Casos_PN_CORR[[#This Row],[31-mar]]-Casos_PN_CORR[[#This Row],[30-mar]]</f>
        <v>0</v>
      </c>
      <c r="AB316">
        <f>+Casos_PN_CORR[[#This Row],[1-abr]]-Casos_PN_CORR[[#This Row],[31-mar]]</f>
        <v>0</v>
      </c>
      <c r="AC316">
        <f>+Casos_PN_CORR[[#This Row],[2-abr]]-Casos_PN_CORR[[#This Row],[1-abr]]</f>
        <v>0</v>
      </c>
      <c r="AD316">
        <f>+Casos_PN_CORR[[#This Row],[3-abr]]-Casos_PN_CORR[[#This Row],[2-abr]]</f>
        <v>0</v>
      </c>
      <c r="AE316">
        <f>+Casos_PN_CORR[[#This Row],[4-abr]]-Casos_PN_CORR[[#This Row],[3-abr]]</f>
        <v>0</v>
      </c>
      <c r="AF316">
        <f>+Casos_PN_CORR[[#This Row],[5-abr]]-Casos_PN_CORR[[#This Row],[4-abr]]</f>
        <v>0</v>
      </c>
      <c r="AG316">
        <f>+Casos_PN_CORR[[#This Row],[6-abr]]-Casos_PN_CORR[[#This Row],[5-abr]]</f>
        <v>0</v>
      </c>
      <c r="AH316">
        <f>+Casos_PN_CORR[[#This Row],[7-abr]]-Casos_PN_CORR[[#This Row],[6-abr]]</f>
        <v>0</v>
      </c>
      <c r="AI316">
        <f>+Casos_PN_CORR[[#This Row],[8-abr]]-Casos_PN_CORR[[#This Row],[7-abr]]</f>
        <v>0</v>
      </c>
      <c r="AJ316">
        <f>+Casos_PN_CORR[[#This Row],[9-abr]]-Casos_PN_CORR[[#This Row],[8-abr]]</f>
        <v>0</v>
      </c>
      <c r="AK316">
        <f>+Casos_PN_CORR[[#This Row],[10-abr]]-Casos_PN_CORR[[#This Row],[9-abr]]</f>
        <v>0</v>
      </c>
      <c r="AL316">
        <f>+Casos_PN_CORR[[#This Row],[11-abr]]-Casos_PN_CORR[[#This Row],[10-abr]]</f>
        <v>0</v>
      </c>
      <c r="AM316">
        <f>+Casos_PN_CORR[[#This Row],[12-abr]]-Casos_PN_CORR[[#This Row],[11-abr]]</f>
        <v>0</v>
      </c>
      <c r="AN316">
        <f>+Casos_PN_CORR[[#This Row],[13-abr]]-Casos_PN_CORR[[#This Row],[12-abr]]</f>
        <v>0</v>
      </c>
      <c r="AO316">
        <f>+Casos_PN_CORR[[#This Row],[14-abr]]-Casos_PN_CORR[[#This Row],[13-abr]]</f>
        <v>0</v>
      </c>
      <c r="AP316">
        <f>+Casos_PN_CORR[[#This Row],[15-abr]]-Casos_PN_CORR[[#This Row],[14-abr]]</f>
        <v>0</v>
      </c>
      <c r="AQ316">
        <f>+Casos_PN_CORR[[#This Row],[16-abr]]-Casos_PN_CORR[[#This Row],[15-abr]]</f>
        <v>0</v>
      </c>
      <c r="AR316">
        <f>+Casos_PN_CORR[[#This Row],[17-abr]]-Casos_PN_CORR[[#This Row],[16-abr]]</f>
        <v>0</v>
      </c>
      <c r="AS316">
        <f>+Casos_PN_CORR[[#This Row],[18-abr]]-Casos_PN_CORR[[#This Row],[17-abr]]</f>
        <v>0</v>
      </c>
      <c r="AT316">
        <f>+Casos_PN_CORR[[#This Row],[19-abr]]-Casos_PN_CORR[[#This Row],[18-abr]]</f>
        <v>0</v>
      </c>
      <c r="AU316">
        <f>+Casos_PN_CORR[[#This Row],[20-abr]]-Casos_PN_CORR[[#This Row],[19-abr]]</f>
        <v>0</v>
      </c>
      <c r="AV316">
        <f>+Casos_PN_CORR[[#This Row],[21-abr]]-Casos_PN_CORR[[#This Row],[20-abr]]</f>
        <v>0</v>
      </c>
      <c r="AW316">
        <f>+Casos_PN_CORR[[#This Row],[22-abr]]-Casos_PN_CORR[[#This Row],[21-abr]]</f>
        <v>0</v>
      </c>
      <c r="AX316">
        <f>+Casos_PN_CORR[[#This Row],[23-abr]]-Casos_PN_CORR[[#This Row],[22-abr]]</f>
        <v>0</v>
      </c>
      <c r="AY316">
        <f>+Casos_PN_CORR[[#This Row],[24-abr]]-Casos_PN_CORR[[#This Row],[23-abr]]</f>
        <v>0</v>
      </c>
      <c r="AZ316">
        <f>+Casos_PN_CORR[[#This Row],[25-abr]]-Casos_PN_CORR[[#This Row],[24-abr]]</f>
        <v>0</v>
      </c>
      <c r="BA316">
        <f>+Casos_PN_CORR[[#This Row],[26-abr]]-Casos_PN_CORR[[#This Row],[25-abr]]</f>
        <v>0</v>
      </c>
      <c r="BB316">
        <f>+Casos_PN_CORR[[#This Row],[27-abr]]-Casos_PN_CORR[[#This Row],[26-abr]]</f>
        <v>0</v>
      </c>
      <c r="BC316">
        <f>+Casos_PN_CORR[[#This Row],[28-abr]]-Casos_PN_CORR[[#This Row],[27-abr]]</f>
        <v>0</v>
      </c>
      <c r="BD316">
        <f>+Casos_PN_CORR[[#This Row],[29-abr]]-Casos_PN_CORR[[#This Row],[28-abr]]</f>
        <v>0</v>
      </c>
      <c r="BE316">
        <f>+Casos_PN_CORR[[#This Row],[30-abr]]-Casos_PN_CORR[[#This Row],[29-abr]]</f>
        <v>0</v>
      </c>
      <c r="BF316">
        <f>+Casos_PN_CORR[[#This Row],[1-may]]-Casos_PN_CORR[[#This Row],[30-abr]]</f>
        <v>0</v>
      </c>
      <c r="BG316">
        <f>+Casos_PN_CORR[[#This Row],[2-may]]-Casos_PN_CORR[[#This Row],[1-may]]</f>
        <v>0</v>
      </c>
      <c r="BH316">
        <f>+Casos_PN_CORR[[#This Row],[3-may]]-Casos_PN_CORR[[#This Row],[2-may]]</f>
        <v>0</v>
      </c>
      <c r="BI316">
        <f>+Casos_PN_CORR[[#This Row],[4-may]]-Casos_PN_CORR[[#This Row],[3-may]]</f>
        <v>0</v>
      </c>
      <c r="BJ316">
        <f>+Casos_PN_CORR[[#This Row],[5-may]]-Casos_PN_CORR[[#This Row],[4-may]]</f>
        <v>0</v>
      </c>
      <c r="BK316">
        <f>+Casos_PN_CORR[[#This Row],[6-may]]-Casos_PN_CORR[[#This Row],[5-may]]</f>
        <v>0</v>
      </c>
      <c r="BL316">
        <f>+Casos_PN_CORR[[#This Row],[7-may]]-Casos_PN_CORR[[#This Row],[6-may]]</f>
        <v>0</v>
      </c>
      <c r="BM316">
        <f>+Casos_PN_CORR[[#This Row],[8-may]]-Casos_PN_CORR[[#This Row],[7-may]]</f>
        <v>0</v>
      </c>
      <c r="BN316">
        <f>+Casos_PN_CORR[[#This Row],[9-may]]-Casos_PN_CORR[[#This Row],[8-may]]</f>
        <v>0</v>
      </c>
      <c r="BO316">
        <f>+Casos_PN_CORR[[#This Row],[10-may]]-Casos_PN_CORR[[#This Row],[9-may]]</f>
        <v>0</v>
      </c>
      <c r="BP316">
        <f>+Casos_PN_CORR[[#This Row],[11-may]]-Casos_PN_CORR[[#This Row],[10-may]]</f>
        <v>0</v>
      </c>
      <c r="BQ316">
        <f>+Casos_PN_CORR[[#This Row],[12-may]]-Casos_PN_CORR[[#This Row],[11-may]]</f>
        <v>0</v>
      </c>
      <c r="BR316">
        <f>+Casos_PN_CORR[[#This Row],[13-may]]-Casos_PN_CORR[[#This Row],[12-may]]</f>
        <v>0</v>
      </c>
      <c r="BS316">
        <f>+Casos_PN_CORR[[#This Row],[14-may]]-Casos_PN_CORR[[#This Row],[13-may]]</f>
        <v>0</v>
      </c>
      <c r="BT316">
        <f>+Casos_PN_CORR[[#This Row],[15-may]]-Casos_PN_CORR[[#This Row],[14-may]]</f>
        <v>0</v>
      </c>
      <c r="BU316">
        <f>+Casos_PN_CORR[[#This Row],[16-may]]-Casos_PN_CORR[[#This Row],[15-may]]</f>
        <v>0</v>
      </c>
      <c r="BV316">
        <f>+Casos_PN_CORR[[#This Row],[17-may]]-Casos_PN_CORR[[#This Row],[16-may]]</f>
        <v>0</v>
      </c>
      <c r="BW316">
        <f>+Casos_PN_CORR[[#This Row],[18-may]]-Casos_PN_CORR[[#This Row],[17-may]]</f>
        <v>0</v>
      </c>
      <c r="BX316">
        <f>+Casos_PN_CORR[[#This Row],[19-may]]-Casos_PN_CORR[[#This Row],[18-may]]</f>
        <v>0</v>
      </c>
      <c r="BY316">
        <f>+Casos_PN_CORR[[#This Row],[20-may]]-Casos_PN_CORR[[#This Row],[19-may]]</f>
        <v>0</v>
      </c>
      <c r="BZ316">
        <f>+Casos_PN_CORR[[#This Row],[21-may]]-Casos_PN_CORR[[#This Row],[20-may]]</f>
        <v>0</v>
      </c>
      <c r="CA316">
        <f>+Casos_PN_CORR[[#This Row],[22-may]]-Casos_PN_CORR[[#This Row],[21-may]]</f>
        <v>0</v>
      </c>
      <c r="CB316">
        <f>+Casos_PN_CORR[[#This Row],[23-may]]-Casos_PN_CORR[[#This Row],[22-may]]</f>
        <v>0</v>
      </c>
      <c r="CC316">
        <f>+Casos_PN_CORR[[#This Row],[24-may]]-Casos_PN_CORR[[#This Row],[23-may]]</f>
        <v>0</v>
      </c>
      <c r="CD316">
        <f>+Casos_PN_CORR[[#This Row],[25-may]]-Casos_PN_CORR[[#This Row],[24-may]]</f>
        <v>0</v>
      </c>
      <c r="CE316">
        <f>+Casos_PN_CORR[[#This Row],[26-may]]-Casos_PN_CORR[[#This Row],[25-may]]</f>
        <v>0</v>
      </c>
      <c r="CF316">
        <f>+Casos_PN_CORR[[#This Row],[27-may]]-Casos_PN_CORR[[#This Row],[26-may]]</f>
        <v>0</v>
      </c>
      <c r="CG316">
        <f>+Casos_PN_CORR[[#This Row],[28-may]]-Casos_PN_CORR[[#This Row],[27-may]]</f>
        <v>0</v>
      </c>
      <c r="CH316">
        <f>+Casos_PN_CORR[[#This Row],[29-may]]-Casos_PN_CORR[[#This Row],[28-may]]</f>
        <v>0</v>
      </c>
      <c r="CI316">
        <f>+Casos_PN_CORR[[#This Row],[30-may]]-Casos_PN_CORR[[#This Row],[29-may]]</f>
        <v>0</v>
      </c>
      <c r="CJ316">
        <f>+Casos_PN_CORR[[#This Row],[31-may]]-Casos_PN_CORR[[#This Row],[30-may]]</f>
        <v>0</v>
      </c>
      <c r="CK316">
        <f>+Casos_PN_CORR[[#This Row],[1-jun]]-Casos_PN_CORR[[#This Row],[31-may]]</f>
        <v>0</v>
      </c>
      <c r="CL316">
        <f>+Casos_PN_CORR[[#This Row],[2-jun]]-Casos_PN_CORR[[#This Row],[1-jun]]</f>
        <v>0</v>
      </c>
      <c r="CM316">
        <f>+Casos_PN_CORR[[#This Row],[3-jun]]-Casos_PN_CORR[[#This Row],[2-jun]]</f>
        <v>0</v>
      </c>
      <c r="CN316">
        <f>+Casos_PN_CORR[[#This Row],[4-jun]]-Casos_PN_CORR[[#This Row],[3-jun]]</f>
        <v>0</v>
      </c>
      <c r="CO316">
        <f>+Casos_PN_CORR[[#This Row],[5-jun]]-Casos_PN_CORR[[#This Row],[4-jun]]</f>
        <v>0</v>
      </c>
      <c r="CP316">
        <f>+Casos_PN_CORR[[#This Row],[6-jun]]-Casos_PN_CORR[[#This Row],[5-jun]]</f>
        <v>0</v>
      </c>
    </row>
    <row r="317" spans="1:94">
      <c r="A317">
        <v>40506</v>
      </c>
      <c r="B317" s="2" t="s">
        <v>115</v>
      </c>
      <c r="C317" s="2" t="s">
        <v>146</v>
      </c>
      <c r="D317" s="2" t="s">
        <v>466</v>
      </c>
      <c r="E317" s="4">
        <f t="shared" si="4"/>
        <v>1</v>
      </c>
      <c r="F317">
        <f>+Casos_PN_CORR[[#This Row],[10-mar]]</f>
        <v>0</v>
      </c>
      <c r="G317">
        <f>+Casos_PN_CORR[[#This Row],[11-mar]]-Casos_PN_CORR[[#This Row],[10-mar]]</f>
        <v>0</v>
      </c>
      <c r="H317">
        <f>+Casos_PN_CORR[[#This Row],[12-mar]]-Casos_PN_CORR[[#This Row],[11-mar]]</f>
        <v>0</v>
      </c>
      <c r="I317">
        <f>+Casos_PN_CORR[[#This Row],[13-mar]]-Casos_PN_CORR[[#This Row],[12-mar]]</f>
        <v>0</v>
      </c>
      <c r="J317">
        <f>+Casos_PN_CORR[[#This Row],[14-mar]]-Casos_PN_CORR[[#This Row],[13-mar]]</f>
        <v>0</v>
      </c>
      <c r="K317">
        <f>+Casos_PN_CORR[[#This Row],[15-mar]]-Casos_PN_CORR[[#This Row],[14-mar]]</f>
        <v>0</v>
      </c>
      <c r="L317">
        <f>+Casos_PN_CORR[[#This Row],[16-mar]]-Casos_PN_CORR[[#This Row],[15-mar]]</f>
        <v>0</v>
      </c>
      <c r="M317">
        <f>+Casos_PN_CORR[[#This Row],[17-mar]]-Casos_PN_CORR[[#This Row],[16-mar]]</f>
        <v>0</v>
      </c>
      <c r="N317">
        <f>+Casos_PN_CORR[[#This Row],[18-mar]]-Casos_PN_CORR[[#This Row],[17-mar]]</f>
        <v>0</v>
      </c>
      <c r="O317">
        <f>+Casos_PN_CORR[[#This Row],[19-mar]]-Casos_PN_CORR[[#This Row],[18-mar]]</f>
        <v>0</v>
      </c>
      <c r="P317">
        <f>+Casos_PN_CORR[[#This Row],[20-mar]]-Casos_PN_CORR[[#This Row],[19-mar]]</f>
        <v>0</v>
      </c>
      <c r="Q317">
        <f>+Casos_PN_CORR[[#This Row],[21-mar]]-Casos_PN_CORR[[#This Row],[20-mar]]</f>
        <v>0</v>
      </c>
      <c r="R317">
        <f>+Casos_PN_CORR[[#This Row],[22-mar]]-Casos_PN_CORR[[#This Row],[21-mar]]</f>
        <v>0</v>
      </c>
      <c r="S317">
        <f>+Casos_PN_CORR[[#This Row],[23-mar]]-Casos_PN_CORR[[#This Row],[22-mar]]</f>
        <v>0</v>
      </c>
      <c r="T317">
        <f>+Casos_PN_CORR[[#This Row],[24-mar]]-Casos_PN_CORR[[#This Row],[23-mar]]</f>
        <v>0</v>
      </c>
      <c r="U317">
        <f>+Casos_PN_CORR[[#This Row],[25-mar]]-Casos_PN_CORR[[#This Row],[24-mar]]</f>
        <v>0</v>
      </c>
      <c r="V317">
        <f>+Casos_PN_CORR[[#This Row],[26-mar]]-Casos_PN_CORR[[#This Row],[25-mar]]</f>
        <v>0</v>
      </c>
      <c r="W317">
        <f>+Casos_PN_CORR[[#This Row],[27-mar]]-Casos_PN_CORR[[#This Row],[26-mar]]</f>
        <v>0</v>
      </c>
      <c r="X317">
        <f>+Casos_PN_CORR[[#This Row],[28-mar]]-Casos_PN_CORR[[#This Row],[27-mar]]</f>
        <v>0</v>
      </c>
      <c r="Y317">
        <f>+Casos_PN_CORR[[#This Row],[29-mar]]-Casos_PN_CORR[[#This Row],[28-mar]]</f>
        <v>0</v>
      </c>
      <c r="Z317">
        <f>+Casos_PN_CORR[[#This Row],[30-mar]]-Casos_PN_CORR[[#This Row],[29-mar]]</f>
        <v>0</v>
      </c>
      <c r="AA317">
        <f>+Casos_PN_CORR[[#This Row],[31-mar]]-Casos_PN_CORR[[#This Row],[30-mar]]</f>
        <v>0</v>
      </c>
      <c r="AB317">
        <f>+Casos_PN_CORR[[#This Row],[1-abr]]-Casos_PN_CORR[[#This Row],[31-mar]]</f>
        <v>0</v>
      </c>
      <c r="AC317">
        <f>+Casos_PN_CORR[[#This Row],[2-abr]]-Casos_PN_CORR[[#This Row],[1-abr]]</f>
        <v>0</v>
      </c>
      <c r="AD317">
        <f>+Casos_PN_CORR[[#This Row],[3-abr]]-Casos_PN_CORR[[#This Row],[2-abr]]</f>
        <v>0</v>
      </c>
      <c r="AE317">
        <f>+Casos_PN_CORR[[#This Row],[4-abr]]-Casos_PN_CORR[[#This Row],[3-abr]]</f>
        <v>0</v>
      </c>
      <c r="AF317">
        <f>+Casos_PN_CORR[[#This Row],[5-abr]]-Casos_PN_CORR[[#This Row],[4-abr]]</f>
        <v>0</v>
      </c>
      <c r="AG317">
        <f>+Casos_PN_CORR[[#This Row],[6-abr]]-Casos_PN_CORR[[#This Row],[5-abr]]</f>
        <v>0</v>
      </c>
      <c r="AH317">
        <f>+Casos_PN_CORR[[#This Row],[7-abr]]-Casos_PN_CORR[[#This Row],[6-abr]]</f>
        <v>0</v>
      </c>
      <c r="AI317">
        <f>+Casos_PN_CORR[[#This Row],[8-abr]]-Casos_PN_CORR[[#This Row],[7-abr]]</f>
        <v>0</v>
      </c>
      <c r="AJ317">
        <f>+Casos_PN_CORR[[#This Row],[9-abr]]-Casos_PN_CORR[[#This Row],[8-abr]]</f>
        <v>0</v>
      </c>
      <c r="AK317">
        <f>+Casos_PN_CORR[[#This Row],[10-abr]]-Casos_PN_CORR[[#This Row],[9-abr]]</f>
        <v>0</v>
      </c>
      <c r="AL317">
        <f>+Casos_PN_CORR[[#This Row],[11-abr]]-Casos_PN_CORR[[#This Row],[10-abr]]</f>
        <v>0</v>
      </c>
      <c r="AM317">
        <f>+Casos_PN_CORR[[#This Row],[12-abr]]-Casos_PN_CORR[[#This Row],[11-abr]]</f>
        <v>0</v>
      </c>
      <c r="AN317">
        <f>+Casos_PN_CORR[[#This Row],[13-abr]]-Casos_PN_CORR[[#This Row],[12-abr]]</f>
        <v>0</v>
      </c>
      <c r="AO317">
        <f>+Casos_PN_CORR[[#This Row],[14-abr]]-Casos_PN_CORR[[#This Row],[13-abr]]</f>
        <v>0</v>
      </c>
      <c r="AP317">
        <f>+Casos_PN_CORR[[#This Row],[15-abr]]-Casos_PN_CORR[[#This Row],[14-abr]]</f>
        <v>0</v>
      </c>
      <c r="AQ317">
        <f>+Casos_PN_CORR[[#This Row],[16-abr]]-Casos_PN_CORR[[#This Row],[15-abr]]</f>
        <v>0</v>
      </c>
      <c r="AR317">
        <f>+Casos_PN_CORR[[#This Row],[17-abr]]-Casos_PN_CORR[[#This Row],[16-abr]]</f>
        <v>0</v>
      </c>
      <c r="AS317">
        <f>+Casos_PN_CORR[[#This Row],[18-abr]]-Casos_PN_CORR[[#This Row],[17-abr]]</f>
        <v>0</v>
      </c>
      <c r="AT317">
        <f>+Casos_PN_CORR[[#This Row],[19-abr]]-Casos_PN_CORR[[#This Row],[18-abr]]</f>
        <v>0</v>
      </c>
      <c r="AU317">
        <f>+Casos_PN_CORR[[#This Row],[20-abr]]-Casos_PN_CORR[[#This Row],[19-abr]]</f>
        <v>0</v>
      </c>
      <c r="AV317">
        <f>+Casos_PN_CORR[[#This Row],[21-abr]]-Casos_PN_CORR[[#This Row],[20-abr]]</f>
        <v>0</v>
      </c>
      <c r="AW317">
        <f>+Casos_PN_CORR[[#This Row],[22-abr]]-Casos_PN_CORR[[#This Row],[21-abr]]</f>
        <v>0</v>
      </c>
      <c r="AX317">
        <f>+Casos_PN_CORR[[#This Row],[23-abr]]-Casos_PN_CORR[[#This Row],[22-abr]]</f>
        <v>0</v>
      </c>
      <c r="AY317">
        <f>+Casos_PN_CORR[[#This Row],[24-abr]]-Casos_PN_CORR[[#This Row],[23-abr]]</f>
        <v>0</v>
      </c>
      <c r="AZ317">
        <f>+Casos_PN_CORR[[#This Row],[25-abr]]-Casos_PN_CORR[[#This Row],[24-abr]]</f>
        <v>0</v>
      </c>
      <c r="BA317">
        <f>+Casos_PN_CORR[[#This Row],[26-abr]]-Casos_PN_CORR[[#This Row],[25-abr]]</f>
        <v>0</v>
      </c>
      <c r="BB317">
        <f>+Casos_PN_CORR[[#This Row],[27-abr]]-Casos_PN_CORR[[#This Row],[26-abr]]</f>
        <v>0</v>
      </c>
      <c r="BC317">
        <f>+Casos_PN_CORR[[#This Row],[28-abr]]-Casos_PN_CORR[[#This Row],[27-abr]]</f>
        <v>0</v>
      </c>
      <c r="BD317">
        <f>+Casos_PN_CORR[[#This Row],[29-abr]]-Casos_PN_CORR[[#This Row],[28-abr]]</f>
        <v>0</v>
      </c>
      <c r="BE317">
        <f>+Casos_PN_CORR[[#This Row],[30-abr]]-Casos_PN_CORR[[#This Row],[29-abr]]</f>
        <v>0</v>
      </c>
      <c r="BF317">
        <f>+Casos_PN_CORR[[#This Row],[1-may]]-Casos_PN_CORR[[#This Row],[30-abr]]</f>
        <v>0</v>
      </c>
      <c r="BG317">
        <f>+Casos_PN_CORR[[#This Row],[2-may]]-Casos_PN_CORR[[#This Row],[1-may]]</f>
        <v>0</v>
      </c>
      <c r="BH317">
        <f>+Casos_PN_CORR[[#This Row],[3-may]]-Casos_PN_CORR[[#This Row],[2-may]]</f>
        <v>0</v>
      </c>
      <c r="BI317">
        <f>+Casos_PN_CORR[[#This Row],[4-may]]-Casos_PN_CORR[[#This Row],[3-may]]</f>
        <v>0</v>
      </c>
      <c r="BJ317">
        <f>+Casos_PN_CORR[[#This Row],[5-may]]-Casos_PN_CORR[[#This Row],[4-may]]</f>
        <v>0</v>
      </c>
      <c r="BK317">
        <f>+Casos_PN_CORR[[#This Row],[6-may]]-Casos_PN_CORR[[#This Row],[5-may]]</f>
        <v>0</v>
      </c>
      <c r="BL317">
        <f>+Casos_PN_CORR[[#This Row],[7-may]]-Casos_PN_CORR[[#This Row],[6-may]]</f>
        <v>0</v>
      </c>
      <c r="BM317">
        <f>+Casos_PN_CORR[[#This Row],[8-may]]-Casos_PN_CORR[[#This Row],[7-may]]</f>
        <v>0</v>
      </c>
      <c r="BN317">
        <f>+Casos_PN_CORR[[#This Row],[9-may]]-Casos_PN_CORR[[#This Row],[8-may]]</f>
        <v>0</v>
      </c>
      <c r="BO317">
        <f>+Casos_PN_CORR[[#This Row],[10-may]]-Casos_PN_CORR[[#This Row],[9-may]]</f>
        <v>0</v>
      </c>
      <c r="BP317">
        <f>+Casos_PN_CORR[[#This Row],[11-may]]-Casos_PN_CORR[[#This Row],[10-may]]</f>
        <v>0</v>
      </c>
      <c r="BQ317">
        <f>+Casos_PN_CORR[[#This Row],[12-may]]-Casos_PN_CORR[[#This Row],[11-may]]</f>
        <v>0</v>
      </c>
      <c r="BR317">
        <f>+Casos_PN_CORR[[#This Row],[13-may]]-Casos_PN_CORR[[#This Row],[12-may]]</f>
        <v>0</v>
      </c>
      <c r="BS317">
        <f>+Casos_PN_CORR[[#This Row],[14-may]]-Casos_PN_CORR[[#This Row],[13-may]]</f>
        <v>0</v>
      </c>
      <c r="BT317">
        <f>+Casos_PN_CORR[[#This Row],[15-may]]-Casos_PN_CORR[[#This Row],[14-may]]</f>
        <v>0</v>
      </c>
      <c r="BU317">
        <f>+Casos_PN_CORR[[#This Row],[16-may]]-Casos_PN_CORR[[#This Row],[15-may]]</f>
        <v>0</v>
      </c>
      <c r="BV317">
        <f>+Casos_PN_CORR[[#This Row],[17-may]]-Casos_PN_CORR[[#This Row],[16-may]]</f>
        <v>0</v>
      </c>
      <c r="BW317">
        <f>+Casos_PN_CORR[[#This Row],[18-may]]-Casos_PN_CORR[[#This Row],[17-may]]</f>
        <v>0</v>
      </c>
      <c r="BX317">
        <f>+Casos_PN_CORR[[#This Row],[19-may]]-Casos_PN_CORR[[#This Row],[18-may]]</f>
        <v>0</v>
      </c>
      <c r="BY317">
        <f>+Casos_PN_CORR[[#This Row],[20-may]]-Casos_PN_CORR[[#This Row],[19-may]]</f>
        <v>0</v>
      </c>
      <c r="BZ317">
        <f>+Casos_PN_CORR[[#This Row],[21-may]]-Casos_PN_CORR[[#This Row],[20-may]]</f>
        <v>0</v>
      </c>
      <c r="CA317">
        <f>+Casos_PN_CORR[[#This Row],[22-may]]-Casos_PN_CORR[[#This Row],[21-may]]</f>
        <v>0</v>
      </c>
      <c r="CB317">
        <f>+Casos_PN_CORR[[#This Row],[23-may]]-Casos_PN_CORR[[#This Row],[22-may]]</f>
        <v>0</v>
      </c>
      <c r="CC317">
        <f>+Casos_PN_CORR[[#This Row],[24-may]]-Casos_PN_CORR[[#This Row],[23-may]]</f>
        <v>0</v>
      </c>
      <c r="CD317">
        <f>+Casos_PN_CORR[[#This Row],[25-may]]-Casos_PN_CORR[[#This Row],[24-may]]</f>
        <v>0</v>
      </c>
      <c r="CE317">
        <f>+Casos_PN_CORR[[#This Row],[26-may]]-Casos_PN_CORR[[#This Row],[25-may]]</f>
        <v>0</v>
      </c>
      <c r="CF317">
        <f>+Casos_PN_CORR[[#This Row],[27-may]]-Casos_PN_CORR[[#This Row],[26-may]]</f>
        <v>0</v>
      </c>
      <c r="CG317">
        <f>+Casos_PN_CORR[[#This Row],[28-may]]-Casos_PN_CORR[[#This Row],[27-may]]</f>
        <v>0</v>
      </c>
      <c r="CH317">
        <f>+Casos_PN_CORR[[#This Row],[29-may]]-Casos_PN_CORR[[#This Row],[28-may]]</f>
        <v>0</v>
      </c>
      <c r="CI317">
        <f>+Casos_PN_CORR[[#This Row],[30-may]]-Casos_PN_CORR[[#This Row],[29-may]]</f>
        <v>0</v>
      </c>
      <c r="CJ317">
        <f>+Casos_PN_CORR[[#This Row],[31-may]]-Casos_PN_CORR[[#This Row],[30-may]]</f>
        <v>0</v>
      </c>
      <c r="CK317">
        <f>+Casos_PN_CORR[[#This Row],[1-jun]]-Casos_PN_CORR[[#This Row],[31-may]]</f>
        <v>0</v>
      </c>
      <c r="CL317">
        <f>+Casos_PN_CORR[[#This Row],[2-jun]]-Casos_PN_CORR[[#This Row],[1-jun]]</f>
        <v>0</v>
      </c>
      <c r="CM317">
        <f>+Casos_PN_CORR[[#This Row],[3-jun]]-Casos_PN_CORR[[#This Row],[2-jun]]</f>
        <v>0</v>
      </c>
      <c r="CN317">
        <f>+Casos_PN_CORR[[#This Row],[4-jun]]-Casos_PN_CORR[[#This Row],[3-jun]]</f>
        <v>0</v>
      </c>
      <c r="CO317">
        <f>+Casos_PN_CORR[[#This Row],[5-jun]]-Casos_PN_CORR[[#This Row],[4-jun]]</f>
        <v>1</v>
      </c>
      <c r="CP317">
        <f>+Casos_PN_CORR[[#This Row],[6-jun]]-Casos_PN_CORR[[#This Row],[5-jun]]</f>
        <v>0</v>
      </c>
    </row>
    <row r="318" spans="1:94">
      <c r="A318">
        <v>80804</v>
      </c>
      <c r="B318" s="2" t="s">
        <v>97</v>
      </c>
      <c r="C318" s="2" t="s">
        <v>97</v>
      </c>
      <c r="D318" s="2" t="s">
        <v>467</v>
      </c>
      <c r="E318" s="4">
        <f t="shared" si="4"/>
        <v>274</v>
      </c>
      <c r="F318">
        <f>+Casos_PN_CORR[[#This Row],[10-mar]]</f>
        <v>0</v>
      </c>
      <c r="G318">
        <f>+Casos_PN_CORR[[#This Row],[11-mar]]-Casos_PN_CORR[[#This Row],[10-mar]]</f>
        <v>0</v>
      </c>
      <c r="H318">
        <f>+Casos_PN_CORR[[#This Row],[12-mar]]-Casos_PN_CORR[[#This Row],[11-mar]]</f>
        <v>0</v>
      </c>
      <c r="I318">
        <f>+Casos_PN_CORR[[#This Row],[13-mar]]-Casos_PN_CORR[[#This Row],[12-mar]]</f>
        <v>0</v>
      </c>
      <c r="J318">
        <f>+Casos_PN_CORR[[#This Row],[14-mar]]-Casos_PN_CORR[[#This Row],[13-mar]]</f>
        <v>0</v>
      </c>
      <c r="K318">
        <f>+Casos_PN_CORR[[#This Row],[15-mar]]-Casos_PN_CORR[[#This Row],[14-mar]]</f>
        <v>0</v>
      </c>
      <c r="L318">
        <f>+Casos_PN_CORR[[#This Row],[16-mar]]-Casos_PN_CORR[[#This Row],[15-mar]]</f>
        <v>0</v>
      </c>
      <c r="M318">
        <f>+Casos_PN_CORR[[#This Row],[17-mar]]-Casos_PN_CORR[[#This Row],[16-mar]]</f>
        <v>0</v>
      </c>
      <c r="N318">
        <f>+Casos_PN_CORR[[#This Row],[18-mar]]-Casos_PN_CORR[[#This Row],[17-mar]]</f>
        <v>0</v>
      </c>
      <c r="O318">
        <f>+Casos_PN_CORR[[#This Row],[19-mar]]-Casos_PN_CORR[[#This Row],[18-mar]]</f>
        <v>0</v>
      </c>
      <c r="P318">
        <f>+Casos_PN_CORR[[#This Row],[20-mar]]-Casos_PN_CORR[[#This Row],[19-mar]]</f>
        <v>0</v>
      </c>
      <c r="Q318">
        <f>+Casos_PN_CORR[[#This Row],[21-mar]]-Casos_PN_CORR[[#This Row],[20-mar]]</f>
        <v>0</v>
      </c>
      <c r="R318">
        <f>+Casos_PN_CORR[[#This Row],[22-mar]]-Casos_PN_CORR[[#This Row],[21-mar]]</f>
        <v>0</v>
      </c>
      <c r="S318">
        <f>+Casos_PN_CORR[[#This Row],[23-mar]]-Casos_PN_CORR[[#This Row],[22-mar]]</f>
        <v>0</v>
      </c>
      <c r="T318">
        <f>+Casos_PN_CORR[[#This Row],[24-mar]]-Casos_PN_CORR[[#This Row],[23-mar]]</f>
        <v>0</v>
      </c>
      <c r="U318">
        <f>+Casos_PN_CORR[[#This Row],[25-mar]]-Casos_PN_CORR[[#This Row],[24-mar]]</f>
        <v>0</v>
      </c>
      <c r="V318">
        <f>+Casos_PN_CORR[[#This Row],[26-mar]]-Casos_PN_CORR[[#This Row],[25-mar]]</f>
        <v>0</v>
      </c>
      <c r="W318">
        <f>+Casos_PN_CORR[[#This Row],[27-mar]]-Casos_PN_CORR[[#This Row],[26-mar]]</f>
        <v>0</v>
      </c>
      <c r="X318">
        <f>+Casos_PN_CORR[[#This Row],[28-mar]]-Casos_PN_CORR[[#This Row],[27-mar]]</f>
        <v>0</v>
      </c>
      <c r="Y318">
        <f>+Casos_PN_CORR[[#This Row],[29-mar]]-Casos_PN_CORR[[#This Row],[28-mar]]</f>
        <v>0</v>
      </c>
      <c r="Z318">
        <f>+Casos_PN_CORR[[#This Row],[30-mar]]-Casos_PN_CORR[[#This Row],[29-mar]]</f>
        <v>0</v>
      </c>
      <c r="AA318">
        <f>+Casos_PN_CORR[[#This Row],[31-mar]]-Casos_PN_CORR[[#This Row],[30-mar]]</f>
        <v>0</v>
      </c>
      <c r="AB318">
        <f>+Casos_PN_CORR[[#This Row],[1-abr]]-Casos_PN_CORR[[#This Row],[31-mar]]</f>
        <v>0</v>
      </c>
      <c r="AC318">
        <f>+Casos_PN_CORR[[#This Row],[2-abr]]-Casos_PN_CORR[[#This Row],[1-abr]]</f>
        <v>0</v>
      </c>
      <c r="AD318">
        <f>+Casos_PN_CORR[[#This Row],[3-abr]]-Casos_PN_CORR[[#This Row],[2-abr]]</f>
        <v>0</v>
      </c>
      <c r="AE318">
        <f>+Casos_PN_CORR[[#This Row],[4-abr]]-Casos_PN_CORR[[#This Row],[3-abr]]</f>
        <v>0</v>
      </c>
      <c r="AF318">
        <f>+Casos_PN_CORR[[#This Row],[5-abr]]-Casos_PN_CORR[[#This Row],[4-abr]]</f>
        <v>0</v>
      </c>
      <c r="AG318">
        <f>+Casos_PN_CORR[[#This Row],[6-abr]]-Casos_PN_CORR[[#This Row],[5-abr]]</f>
        <v>0</v>
      </c>
      <c r="AH318">
        <f>+Casos_PN_CORR[[#This Row],[7-abr]]-Casos_PN_CORR[[#This Row],[6-abr]]</f>
        <v>0</v>
      </c>
      <c r="AI318">
        <f>+Casos_PN_CORR[[#This Row],[8-abr]]-Casos_PN_CORR[[#This Row],[7-abr]]</f>
        <v>0</v>
      </c>
      <c r="AJ318">
        <f>+Casos_PN_CORR[[#This Row],[9-abr]]-Casos_PN_CORR[[#This Row],[8-abr]]</f>
        <v>0</v>
      </c>
      <c r="AK318">
        <f>+Casos_PN_CORR[[#This Row],[10-abr]]-Casos_PN_CORR[[#This Row],[9-abr]]</f>
        <v>0</v>
      </c>
      <c r="AL318">
        <f>+Casos_PN_CORR[[#This Row],[11-abr]]-Casos_PN_CORR[[#This Row],[10-abr]]</f>
        <v>0</v>
      </c>
      <c r="AM318">
        <f>+Casos_PN_CORR[[#This Row],[12-abr]]-Casos_PN_CORR[[#This Row],[11-abr]]</f>
        <v>0</v>
      </c>
      <c r="AN318">
        <f>+Casos_PN_CORR[[#This Row],[13-abr]]-Casos_PN_CORR[[#This Row],[12-abr]]</f>
        <v>0</v>
      </c>
      <c r="AO318">
        <f>+Casos_PN_CORR[[#This Row],[14-abr]]-Casos_PN_CORR[[#This Row],[13-abr]]</f>
        <v>0</v>
      </c>
      <c r="AP318">
        <f>+Casos_PN_CORR[[#This Row],[15-abr]]-Casos_PN_CORR[[#This Row],[14-abr]]</f>
        <v>0</v>
      </c>
      <c r="AQ318">
        <f>+Casos_PN_CORR[[#This Row],[16-abr]]-Casos_PN_CORR[[#This Row],[15-abr]]</f>
        <v>0</v>
      </c>
      <c r="AR318">
        <f>+Casos_PN_CORR[[#This Row],[17-abr]]-Casos_PN_CORR[[#This Row],[16-abr]]</f>
        <v>0</v>
      </c>
      <c r="AS318">
        <f>+Casos_PN_CORR[[#This Row],[18-abr]]-Casos_PN_CORR[[#This Row],[17-abr]]</f>
        <v>0</v>
      </c>
      <c r="AT318">
        <f>+Casos_PN_CORR[[#This Row],[19-abr]]-Casos_PN_CORR[[#This Row],[18-abr]]</f>
        <v>0</v>
      </c>
      <c r="AU318">
        <f>+Casos_PN_CORR[[#This Row],[20-abr]]-Casos_PN_CORR[[#This Row],[19-abr]]</f>
        <v>0</v>
      </c>
      <c r="AV318">
        <f>+Casos_PN_CORR[[#This Row],[21-abr]]-Casos_PN_CORR[[#This Row],[20-abr]]</f>
        <v>0</v>
      </c>
      <c r="AW318">
        <f>+Casos_PN_CORR[[#This Row],[22-abr]]-Casos_PN_CORR[[#This Row],[21-abr]]</f>
        <v>0</v>
      </c>
      <c r="AX318">
        <f>+Casos_PN_CORR[[#This Row],[23-abr]]-Casos_PN_CORR[[#This Row],[22-abr]]</f>
        <v>0</v>
      </c>
      <c r="AY318">
        <f>+Casos_PN_CORR[[#This Row],[24-abr]]-Casos_PN_CORR[[#This Row],[23-abr]]</f>
        <v>0</v>
      </c>
      <c r="AZ318">
        <f>+Casos_PN_CORR[[#This Row],[25-abr]]-Casos_PN_CORR[[#This Row],[24-abr]]</f>
        <v>0</v>
      </c>
      <c r="BA318">
        <f>+Casos_PN_CORR[[#This Row],[26-abr]]-Casos_PN_CORR[[#This Row],[25-abr]]</f>
        <v>0</v>
      </c>
      <c r="BB318">
        <f>+Casos_PN_CORR[[#This Row],[27-abr]]-Casos_PN_CORR[[#This Row],[26-abr]]</f>
        <v>0</v>
      </c>
      <c r="BC318">
        <f>+Casos_PN_CORR[[#This Row],[28-abr]]-Casos_PN_CORR[[#This Row],[27-abr]]</f>
        <v>0</v>
      </c>
      <c r="BD318">
        <f>+Casos_PN_CORR[[#This Row],[29-abr]]-Casos_PN_CORR[[#This Row],[28-abr]]</f>
        <v>0</v>
      </c>
      <c r="BE318">
        <f>+Casos_PN_CORR[[#This Row],[30-abr]]-Casos_PN_CORR[[#This Row],[29-abr]]</f>
        <v>0</v>
      </c>
      <c r="BF318">
        <f>+Casos_PN_CORR[[#This Row],[1-may]]-Casos_PN_CORR[[#This Row],[30-abr]]</f>
        <v>0</v>
      </c>
      <c r="BG318">
        <f>+Casos_PN_CORR[[#This Row],[2-may]]-Casos_PN_CORR[[#This Row],[1-may]]</f>
        <v>0</v>
      </c>
      <c r="BH318">
        <f>+Casos_PN_CORR[[#This Row],[3-may]]-Casos_PN_CORR[[#This Row],[2-may]]</f>
        <v>0</v>
      </c>
      <c r="BI318">
        <f>+Casos_PN_CORR[[#This Row],[4-may]]-Casos_PN_CORR[[#This Row],[3-may]]</f>
        <v>0</v>
      </c>
      <c r="BJ318">
        <f>+Casos_PN_CORR[[#This Row],[5-may]]-Casos_PN_CORR[[#This Row],[4-may]]</f>
        <v>0</v>
      </c>
      <c r="BK318">
        <f>+Casos_PN_CORR[[#This Row],[6-may]]-Casos_PN_CORR[[#This Row],[5-may]]</f>
        <v>0</v>
      </c>
      <c r="BL318">
        <f>+Casos_PN_CORR[[#This Row],[7-may]]-Casos_PN_CORR[[#This Row],[6-may]]</f>
        <v>0</v>
      </c>
      <c r="BM318">
        <f>+Casos_PN_CORR[[#This Row],[8-may]]-Casos_PN_CORR[[#This Row],[7-may]]</f>
        <v>0</v>
      </c>
      <c r="BN318">
        <f>+Casos_PN_CORR[[#This Row],[9-may]]-Casos_PN_CORR[[#This Row],[8-may]]</f>
        <v>0</v>
      </c>
      <c r="BO318">
        <f>+Casos_PN_CORR[[#This Row],[10-may]]-Casos_PN_CORR[[#This Row],[9-may]]</f>
        <v>0</v>
      </c>
      <c r="BP318">
        <f>+Casos_PN_CORR[[#This Row],[11-may]]-Casos_PN_CORR[[#This Row],[10-may]]</f>
        <v>0</v>
      </c>
      <c r="BQ318">
        <f>+Casos_PN_CORR[[#This Row],[12-may]]-Casos_PN_CORR[[#This Row],[11-may]]</f>
        <v>0</v>
      </c>
      <c r="BR318">
        <f>+Casos_PN_CORR[[#This Row],[13-may]]-Casos_PN_CORR[[#This Row],[12-may]]</f>
        <v>0</v>
      </c>
      <c r="BS318">
        <f>+Casos_PN_CORR[[#This Row],[14-may]]-Casos_PN_CORR[[#This Row],[13-may]]</f>
        <v>0</v>
      </c>
      <c r="BT318">
        <f>+Casos_PN_CORR[[#This Row],[15-may]]-Casos_PN_CORR[[#This Row],[14-may]]</f>
        <v>0</v>
      </c>
      <c r="BU318">
        <f>+Casos_PN_CORR[[#This Row],[16-may]]-Casos_PN_CORR[[#This Row],[15-may]]</f>
        <v>0</v>
      </c>
      <c r="BV318">
        <f>+Casos_PN_CORR[[#This Row],[17-may]]-Casos_PN_CORR[[#This Row],[16-may]]</f>
        <v>0</v>
      </c>
      <c r="BW318">
        <f>+Casos_PN_CORR[[#This Row],[18-may]]-Casos_PN_CORR[[#This Row],[17-may]]</f>
        <v>0</v>
      </c>
      <c r="BX318">
        <f>+Casos_PN_CORR[[#This Row],[19-may]]-Casos_PN_CORR[[#This Row],[18-may]]</f>
        <v>0</v>
      </c>
      <c r="BY318">
        <f>+Casos_PN_CORR[[#This Row],[20-may]]-Casos_PN_CORR[[#This Row],[19-may]]</f>
        <v>0</v>
      </c>
      <c r="BZ318">
        <f>+Casos_PN_CORR[[#This Row],[21-may]]-Casos_PN_CORR[[#This Row],[20-may]]</f>
        <v>0</v>
      </c>
      <c r="CA318">
        <f>+Casos_PN_CORR[[#This Row],[22-may]]-Casos_PN_CORR[[#This Row],[21-may]]</f>
        <v>0</v>
      </c>
      <c r="CB318">
        <f>+Casos_PN_CORR[[#This Row],[23-may]]-Casos_PN_CORR[[#This Row],[22-may]]</f>
        <v>0</v>
      </c>
      <c r="CC318">
        <f>+Casos_PN_CORR[[#This Row],[24-may]]-Casos_PN_CORR[[#This Row],[23-may]]</f>
        <v>0</v>
      </c>
      <c r="CD318">
        <f>+Casos_PN_CORR[[#This Row],[25-may]]-Casos_PN_CORR[[#This Row],[24-may]]</f>
        <v>0</v>
      </c>
      <c r="CE318">
        <f>+Casos_PN_CORR[[#This Row],[26-may]]-Casos_PN_CORR[[#This Row],[25-may]]</f>
        <v>0</v>
      </c>
      <c r="CF318">
        <f>+Casos_PN_CORR[[#This Row],[27-may]]-Casos_PN_CORR[[#This Row],[26-may]]</f>
        <v>0</v>
      </c>
      <c r="CG318">
        <f>+Casos_PN_CORR[[#This Row],[28-may]]-Casos_PN_CORR[[#This Row],[27-may]]</f>
        <v>0</v>
      </c>
      <c r="CH318">
        <f>+Casos_PN_CORR[[#This Row],[29-may]]-Casos_PN_CORR[[#This Row],[28-may]]</f>
        <v>0</v>
      </c>
      <c r="CI318">
        <f>+Casos_PN_CORR[[#This Row],[30-may]]-Casos_PN_CORR[[#This Row],[29-may]]</f>
        <v>0</v>
      </c>
      <c r="CJ318">
        <f>+Casos_PN_CORR[[#This Row],[31-may]]-Casos_PN_CORR[[#This Row],[30-may]]</f>
        <v>0</v>
      </c>
      <c r="CK318">
        <f>+Casos_PN_CORR[[#This Row],[1-jun]]-Casos_PN_CORR[[#This Row],[31-may]]</f>
        <v>0</v>
      </c>
      <c r="CL318">
        <f>+Casos_PN_CORR[[#This Row],[2-jun]]-Casos_PN_CORR[[#This Row],[1-jun]]</f>
        <v>0</v>
      </c>
      <c r="CM318">
        <f>+Casos_PN_CORR[[#This Row],[3-jun]]-Casos_PN_CORR[[#This Row],[2-jun]]</f>
        <v>0</v>
      </c>
      <c r="CN318">
        <f>+Casos_PN_CORR[[#This Row],[4-jun]]-Casos_PN_CORR[[#This Row],[3-jun]]</f>
        <v>0</v>
      </c>
      <c r="CO318">
        <f>+Casos_PN_CORR[[#This Row],[5-jun]]-Casos_PN_CORR[[#This Row],[4-jun]]</f>
        <v>274</v>
      </c>
      <c r="CP318">
        <f>+Casos_PN_CORR[[#This Row],[6-jun]]-Casos_PN_CORR[[#This Row],[5-jun]]</f>
        <v>0</v>
      </c>
    </row>
    <row r="319" spans="1:94">
      <c r="A319">
        <v>90603</v>
      </c>
      <c r="B319" s="2" t="s">
        <v>139</v>
      </c>
      <c r="C319" s="2" t="s">
        <v>253</v>
      </c>
      <c r="D319" s="2" t="s">
        <v>468</v>
      </c>
      <c r="E319" s="4">
        <f t="shared" si="4"/>
        <v>0</v>
      </c>
      <c r="F319">
        <f>+Casos_PN_CORR[[#This Row],[10-mar]]</f>
        <v>0</v>
      </c>
      <c r="G319">
        <f>+Casos_PN_CORR[[#This Row],[11-mar]]-Casos_PN_CORR[[#This Row],[10-mar]]</f>
        <v>0</v>
      </c>
      <c r="H319">
        <f>+Casos_PN_CORR[[#This Row],[12-mar]]-Casos_PN_CORR[[#This Row],[11-mar]]</f>
        <v>0</v>
      </c>
      <c r="I319">
        <f>+Casos_PN_CORR[[#This Row],[13-mar]]-Casos_PN_CORR[[#This Row],[12-mar]]</f>
        <v>0</v>
      </c>
      <c r="J319">
        <f>+Casos_PN_CORR[[#This Row],[14-mar]]-Casos_PN_CORR[[#This Row],[13-mar]]</f>
        <v>0</v>
      </c>
      <c r="K319">
        <f>+Casos_PN_CORR[[#This Row],[15-mar]]-Casos_PN_CORR[[#This Row],[14-mar]]</f>
        <v>0</v>
      </c>
      <c r="L319">
        <f>+Casos_PN_CORR[[#This Row],[16-mar]]-Casos_PN_CORR[[#This Row],[15-mar]]</f>
        <v>0</v>
      </c>
      <c r="M319">
        <f>+Casos_PN_CORR[[#This Row],[17-mar]]-Casos_PN_CORR[[#This Row],[16-mar]]</f>
        <v>0</v>
      </c>
      <c r="N319">
        <f>+Casos_PN_CORR[[#This Row],[18-mar]]-Casos_PN_CORR[[#This Row],[17-mar]]</f>
        <v>0</v>
      </c>
      <c r="O319">
        <f>+Casos_PN_CORR[[#This Row],[19-mar]]-Casos_PN_CORR[[#This Row],[18-mar]]</f>
        <v>0</v>
      </c>
      <c r="P319">
        <f>+Casos_PN_CORR[[#This Row],[20-mar]]-Casos_PN_CORR[[#This Row],[19-mar]]</f>
        <v>0</v>
      </c>
      <c r="Q319">
        <f>+Casos_PN_CORR[[#This Row],[21-mar]]-Casos_PN_CORR[[#This Row],[20-mar]]</f>
        <v>0</v>
      </c>
      <c r="R319">
        <f>+Casos_PN_CORR[[#This Row],[22-mar]]-Casos_PN_CORR[[#This Row],[21-mar]]</f>
        <v>0</v>
      </c>
      <c r="S319">
        <f>+Casos_PN_CORR[[#This Row],[23-mar]]-Casos_PN_CORR[[#This Row],[22-mar]]</f>
        <v>0</v>
      </c>
      <c r="T319">
        <f>+Casos_PN_CORR[[#This Row],[24-mar]]-Casos_PN_CORR[[#This Row],[23-mar]]</f>
        <v>0</v>
      </c>
      <c r="U319">
        <f>+Casos_PN_CORR[[#This Row],[25-mar]]-Casos_PN_CORR[[#This Row],[24-mar]]</f>
        <v>0</v>
      </c>
      <c r="V319">
        <f>+Casos_PN_CORR[[#This Row],[26-mar]]-Casos_PN_CORR[[#This Row],[25-mar]]</f>
        <v>0</v>
      </c>
      <c r="W319">
        <f>+Casos_PN_CORR[[#This Row],[27-mar]]-Casos_PN_CORR[[#This Row],[26-mar]]</f>
        <v>0</v>
      </c>
      <c r="X319">
        <f>+Casos_PN_CORR[[#This Row],[28-mar]]-Casos_PN_CORR[[#This Row],[27-mar]]</f>
        <v>0</v>
      </c>
      <c r="Y319">
        <f>+Casos_PN_CORR[[#This Row],[29-mar]]-Casos_PN_CORR[[#This Row],[28-mar]]</f>
        <v>0</v>
      </c>
      <c r="Z319">
        <f>+Casos_PN_CORR[[#This Row],[30-mar]]-Casos_PN_CORR[[#This Row],[29-mar]]</f>
        <v>0</v>
      </c>
      <c r="AA319">
        <f>+Casos_PN_CORR[[#This Row],[31-mar]]-Casos_PN_CORR[[#This Row],[30-mar]]</f>
        <v>0</v>
      </c>
      <c r="AB319">
        <f>+Casos_PN_CORR[[#This Row],[1-abr]]-Casos_PN_CORR[[#This Row],[31-mar]]</f>
        <v>0</v>
      </c>
      <c r="AC319">
        <f>+Casos_PN_CORR[[#This Row],[2-abr]]-Casos_PN_CORR[[#This Row],[1-abr]]</f>
        <v>0</v>
      </c>
      <c r="AD319">
        <f>+Casos_PN_CORR[[#This Row],[3-abr]]-Casos_PN_CORR[[#This Row],[2-abr]]</f>
        <v>0</v>
      </c>
      <c r="AE319">
        <f>+Casos_PN_CORR[[#This Row],[4-abr]]-Casos_PN_CORR[[#This Row],[3-abr]]</f>
        <v>0</v>
      </c>
      <c r="AF319">
        <f>+Casos_PN_CORR[[#This Row],[5-abr]]-Casos_PN_CORR[[#This Row],[4-abr]]</f>
        <v>0</v>
      </c>
      <c r="AG319">
        <f>+Casos_PN_CORR[[#This Row],[6-abr]]-Casos_PN_CORR[[#This Row],[5-abr]]</f>
        <v>0</v>
      </c>
      <c r="AH319">
        <f>+Casos_PN_CORR[[#This Row],[7-abr]]-Casos_PN_CORR[[#This Row],[6-abr]]</f>
        <v>0</v>
      </c>
      <c r="AI319">
        <f>+Casos_PN_CORR[[#This Row],[8-abr]]-Casos_PN_CORR[[#This Row],[7-abr]]</f>
        <v>0</v>
      </c>
      <c r="AJ319">
        <f>+Casos_PN_CORR[[#This Row],[9-abr]]-Casos_PN_CORR[[#This Row],[8-abr]]</f>
        <v>0</v>
      </c>
      <c r="AK319">
        <f>+Casos_PN_CORR[[#This Row],[10-abr]]-Casos_PN_CORR[[#This Row],[9-abr]]</f>
        <v>0</v>
      </c>
      <c r="AL319">
        <f>+Casos_PN_CORR[[#This Row],[11-abr]]-Casos_PN_CORR[[#This Row],[10-abr]]</f>
        <v>0</v>
      </c>
      <c r="AM319">
        <f>+Casos_PN_CORR[[#This Row],[12-abr]]-Casos_PN_CORR[[#This Row],[11-abr]]</f>
        <v>0</v>
      </c>
      <c r="AN319">
        <f>+Casos_PN_CORR[[#This Row],[13-abr]]-Casos_PN_CORR[[#This Row],[12-abr]]</f>
        <v>0</v>
      </c>
      <c r="AO319">
        <f>+Casos_PN_CORR[[#This Row],[14-abr]]-Casos_PN_CORR[[#This Row],[13-abr]]</f>
        <v>0</v>
      </c>
      <c r="AP319">
        <f>+Casos_PN_CORR[[#This Row],[15-abr]]-Casos_PN_CORR[[#This Row],[14-abr]]</f>
        <v>0</v>
      </c>
      <c r="AQ319">
        <f>+Casos_PN_CORR[[#This Row],[16-abr]]-Casos_PN_CORR[[#This Row],[15-abr]]</f>
        <v>0</v>
      </c>
      <c r="AR319">
        <f>+Casos_PN_CORR[[#This Row],[17-abr]]-Casos_PN_CORR[[#This Row],[16-abr]]</f>
        <v>0</v>
      </c>
      <c r="AS319">
        <f>+Casos_PN_CORR[[#This Row],[18-abr]]-Casos_PN_CORR[[#This Row],[17-abr]]</f>
        <v>0</v>
      </c>
      <c r="AT319">
        <f>+Casos_PN_CORR[[#This Row],[19-abr]]-Casos_PN_CORR[[#This Row],[18-abr]]</f>
        <v>0</v>
      </c>
      <c r="AU319">
        <f>+Casos_PN_CORR[[#This Row],[20-abr]]-Casos_PN_CORR[[#This Row],[19-abr]]</f>
        <v>0</v>
      </c>
      <c r="AV319">
        <f>+Casos_PN_CORR[[#This Row],[21-abr]]-Casos_PN_CORR[[#This Row],[20-abr]]</f>
        <v>0</v>
      </c>
      <c r="AW319">
        <f>+Casos_PN_CORR[[#This Row],[22-abr]]-Casos_PN_CORR[[#This Row],[21-abr]]</f>
        <v>0</v>
      </c>
      <c r="AX319">
        <f>+Casos_PN_CORR[[#This Row],[23-abr]]-Casos_PN_CORR[[#This Row],[22-abr]]</f>
        <v>0</v>
      </c>
      <c r="AY319">
        <f>+Casos_PN_CORR[[#This Row],[24-abr]]-Casos_PN_CORR[[#This Row],[23-abr]]</f>
        <v>0</v>
      </c>
      <c r="AZ319">
        <f>+Casos_PN_CORR[[#This Row],[25-abr]]-Casos_PN_CORR[[#This Row],[24-abr]]</f>
        <v>0</v>
      </c>
      <c r="BA319">
        <f>+Casos_PN_CORR[[#This Row],[26-abr]]-Casos_PN_CORR[[#This Row],[25-abr]]</f>
        <v>0</v>
      </c>
      <c r="BB319">
        <f>+Casos_PN_CORR[[#This Row],[27-abr]]-Casos_PN_CORR[[#This Row],[26-abr]]</f>
        <v>0</v>
      </c>
      <c r="BC319">
        <f>+Casos_PN_CORR[[#This Row],[28-abr]]-Casos_PN_CORR[[#This Row],[27-abr]]</f>
        <v>0</v>
      </c>
      <c r="BD319">
        <f>+Casos_PN_CORR[[#This Row],[29-abr]]-Casos_PN_CORR[[#This Row],[28-abr]]</f>
        <v>0</v>
      </c>
      <c r="BE319">
        <f>+Casos_PN_CORR[[#This Row],[30-abr]]-Casos_PN_CORR[[#This Row],[29-abr]]</f>
        <v>0</v>
      </c>
      <c r="BF319">
        <f>+Casos_PN_CORR[[#This Row],[1-may]]-Casos_PN_CORR[[#This Row],[30-abr]]</f>
        <v>0</v>
      </c>
      <c r="BG319">
        <f>+Casos_PN_CORR[[#This Row],[2-may]]-Casos_PN_CORR[[#This Row],[1-may]]</f>
        <v>0</v>
      </c>
      <c r="BH319">
        <f>+Casos_PN_CORR[[#This Row],[3-may]]-Casos_PN_CORR[[#This Row],[2-may]]</f>
        <v>0</v>
      </c>
      <c r="BI319">
        <f>+Casos_PN_CORR[[#This Row],[4-may]]-Casos_PN_CORR[[#This Row],[3-may]]</f>
        <v>0</v>
      </c>
      <c r="BJ319">
        <f>+Casos_PN_CORR[[#This Row],[5-may]]-Casos_PN_CORR[[#This Row],[4-may]]</f>
        <v>0</v>
      </c>
      <c r="BK319">
        <f>+Casos_PN_CORR[[#This Row],[6-may]]-Casos_PN_CORR[[#This Row],[5-may]]</f>
        <v>0</v>
      </c>
      <c r="BL319">
        <f>+Casos_PN_CORR[[#This Row],[7-may]]-Casos_PN_CORR[[#This Row],[6-may]]</f>
        <v>0</v>
      </c>
      <c r="BM319">
        <f>+Casos_PN_CORR[[#This Row],[8-may]]-Casos_PN_CORR[[#This Row],[7-may]]</f>
        <v>0</v>
      </c>
      <c r="BN319">
        <f>+Casos_PN_CORR[[#This Row],[9-may]]-Casos_PN_CORR[[#This Row],[8-may]]</f>
        <v>0</v>
      </c>
      <c r="BO319">
        <f>+Casos_PN_CORR[[#This Row],[10-may]]-Casos_PN_CORR[[#This Row],[9-may]]</f>
        <v>0</v>
      </c>
      <c r="BP319">
        <f>+Casos_PN_CORR[[#This Row],[11-may]]-Casos_PN_CORR[[#This Row],[10-may]]</f>
        <v>0</v>
      </c>
      <c r="BQ319">
        <f>+Casos_PN_CORR[[#This Row],[12-may]]-Casos_PN_CORR[[#This Row],[11-may]]</f>
        <v>0</v>
      </c>
      <c r="BR319">
        <f>+Casos_PN_CORR[[#This Row],[13-may]]-Casos_PN_CORR[[#This Row],[12-may]]</f>
        <v>0</v>
      </c>
      <c r="BS319">
        <f>+Casos_PN_CORR[[#This Row],[14-may]]-Casos_PN_CORR[[#This Row],[13-may]]</f>
        <v>0</v>
      </c>
      <c r="BT319">
        <f>+Casos_PN_CORR[[#This Row],[15-may]]-Casos_PN_CORR[[#This Row],[14-may]]</f>
        <v>0</v>
      </c>
      <c r="BU319">
        <f>+Casos_PN_CORR[[#This Row],[16-may]]-Casos_PN_CORR[[#This Row],[15-may]]</f>
        <v>0</v>
      </c>
      <c r="BV319">
        <f>+Casos_PN_CORR[[#This Row],[17-may]]-Casos_PN_CORR[[#This Row],[16-may]]</f>
        <v>0</v>
      </c>
      <c r="BW319">
        <f>+Casos_PN_CORR[[#This Row],[18-may]]-Casos_PN_CORR[[#This Row],[17-may]]</f>
        <v>0</v>
      </c>
      <c r="BX319">
        <f>+Casos_PN_CORR[[#This Row],[19-may]]-Casos_PN_CORR[[#This Row],[18-may]]</f>
        <v>0</v>
      </c>
      <c r="BY319">
        <f>+Casos_PN_CORR[[#This Row],[20-may]]-Casos_PN_CORR[[#This Row],[19-may]]</f>
        <v>0</v>
      </c>
      <c r="BZ319">
        <f>+Casos_PN_CORR[[#This Row],[21-may]]-Casos_PN_CORR[[#This Row],[20-may]]</f>
        <v>0</v>
      </c>
      <c r="CA319">
        <f>+Casos_PN_CORR[[#This Row],[22-may]]-Casos_PN_CORR[[#This Row],[21-may]]</f>
        <v>0</v>
      </c>
      <c r="CB319">
        <f>+Casos_PN_CORR[[#This Row],[23-may]]-Casos_PN_CORR[[#This Row],[22-may]]</f>
        <v>0</v>
      </c>
      <c r="CC319">
        <f>+Casos_PN_CORR[[#This Row],[24-may]]-Casos_PN_CORR[[#This Row],[23-may]]</f>
        <v>0</v>
      </c>
      <c r="CD319">
        <f>+Casos_PN_CORR[[#This Row],[25-may]]-Casos_PN_CORR[[#This Row],[24-may]]</f>
        <v>0</v>
      </c>
      <c r="CE319">
        <f>+Casos_PN_CORR[[#This Row],[26-may]]-Casos_PN_CORR[[#This Row],[25-may]]</f>
        <v>0</v>
      </c>
      <c r="CF319">
        <f>+Casos_PN_CORR[[#This Row],[27-may]]-Casos_PN_CORR[[#This Row],[26-may]]</f>
        <v>0</v>
      </c>
      <c r="CG319">
        <f>+Casos_PN_CORR[[#This Row],[28-may]]-Casos_PN_CORR[[#This Row],[27-may]]</f>
        <v>0</v>
      </c>
      <c r="CH319">
        <f>+Casos_PN_CORR[[#This Row],[29-may]]-Casos_PN_CORR[[#This Row],[28-may]]</f>
        <v>0</v>
      </c>
      <c r="CI319">
        <f>+Casos_PN_CORR[[#This Row],[30-may]]-Casos_PN_CORR[[#This Row],[29-may]]</f>
        <v>0</v>
      </c>
      <c r="CJ319">
        <f>+Casos_PN_CORR[[#This Row],[31-may]]-Casos_PN_CORR[[#This Row],[30-may]]</f>
        <v>0</v>
      </c>
      <c r="CK319">
        <f>+Casos_PN_CORR[[#This Row],[1-jun]]-Casos_PN_CORR[[#This Row],[31-may]]</f>
        <v>0</v>
      </c>
      <c r="CL319">
        <f>+Casos_PN_CORR[[#This Row],[2-jun]]-Casos_PN_CORR[[#This Row],[1-jun]]</f>
        <v>0</v>
      </c>
      <c r="CM319">
        <f>+Casos_PN_CORR[[#This Row],[3-jun]]-Casos_PN_CORR[[#This Row],[2-jun]]</f>
        <v>0</v>
      </c>
      <c r="CN319">
        <f>+Casos_PN_CORR[[#This Row],[4-jun]]-Casos_PN_CORR[[#This Row],[3-jun]]</f>
        <v>0</v>
      </c>
      <c r="CO319">
        <f>+Casos_PN_CORR[[#This Row],[5-jun]]-Casos_PN_CORR[[#This Row],[4-jun]]</f>
        <v>0</v>
      </c>
      <c r="CP319">
        <f>+Casos_PN_CORR[[#This Row],[6-jun]]-Casos_PN_CORR[[#This Row],[5-jun]]</f>
        <v>0</v>
      </c>
    </row>
    <row r="320" spans="1:94">
      <c r="A320">
        <v>10209</v>
      </c>
      <c r="B320" s="2" t="s">
        <v>119</v>
      </c>
      <c r="C320" s="2" t="s">
        <v>167</v>
      </c>
      <c r="D320" s="2" t="s">
        <v>469</v>
      </c>
      <c r="E320" s="4">
        <f t="shared" si="4"/>
        <v>1</v>
      </c>
      <c r="F320">
        <f>+Casos_PN_CORR[[#This Row],[10-mar]]</f>
        <v>0</v>
      </c>
      <c r="G320">
        <f>+Casos_PN_CORR[[#This Row],[11-mar]]-Casos_PN_CORR[[#This Row],[10-mar]]</f>
        <v>0</v>
      </c>
      <c r="H320">
        <f>+Casos_PN_CORR[[#This Row],[12-mar]]-Casos_PN_CORR[[#This Row],[11-mar]]</f>
        <v>0</v>
      </c>
      <c r="I320">
        <f>+Casos_PN_CORR[[#This Row],[13-mar]]-Casos_PN_CORR[[#This Row],[12-mar]]</f>
        <v>0</v>
      </c>
      <c r="J320">
        <f>+Casos_PN_CORR[[#This Row],[14-mar]]-Casos_PN_CORR[[#This Row],[13-mar]]</f>
        <v>0</v>
      </c>
      <c r="K320">
        <f>+Casos_PN_CORR[[#This Row],[15-mar]]-Casos_PN_CORR[[#This Row],[14-mar]]</f>
        <v>0</v>
      </c>
      <c r="L320">
        <f>+Casos_PN_CORR[[#This Row],[16-mar]]-Casos_PN_CORR[[#This Row],[15-mar]]</f>
        <v>0</v>
      </c>
      <c r="M320">
        <f>+Casos_PN_CORR[[#This Row],[17-mar]]-Casos_PN_CORR[[#This Row],[16-mar]]</f>
        <v>0</v>
      </c>
      <c r="N320">
        <f>+Casos_PN_CORR[[#This Row],[18-mar]]-Casos_PN_CORR[[#This Row],[17-mar]]</f>
        <v>0</v>
      </c>
      <c r="O320">
        <f>+Casos_PN_CORR[[#This Row],[19-mar]]-Casos_PN_CORR[[#This Row],[18-mar]]</f>
        <v>0</v>
      </c>
      <c r="P320">
        <f>+Casos_PN_CORR[[#This Row],[20-mar]]-Casos_PN_CORR[[#This Row],[19-mar]]</f>
        <v>0</v>
      </c>
      <c r="Q320">
        <f>+Casos_PN_CORR[[#This Row],[21-mar]]-Casos_PN_CORR[[#This Row],[20-mar]]</f>
        <v>0</v>
      </c>
      <c r="R320">
        <f>+Casos_PN_CORR[[#This Row],[22-mar]]-Casos_PN_CORR[[#This Row],[21-mar]]</f>
        <v>0</v>
      </c>
      <c r="S320">
        <f>+Casos_PN_CORR[[#This Row],[23-mar]]-Casos_PN_CORR[[#This Row],[22-mar]]</f>
        <v>0</v>
      </c>
      <c r="T320">
        <f>+Casos_PN_CORR[[#This Row],[24-mar]]-Casos_PN_CORR[[#This Row],[23-mar]]</f>
        <v>0</v>
      </c>
      <c r="U320">
        <f>+Casos_PN_CORR[[#This Row],[25-mar]]-Casos_PN_CORR[[#This Row],[24-mar]]</f>
        <v>0</v>
      </c>
      <c r="V320">
        <f>+Casos_PN_CORR[[#This Row],[26-mar]]-Casos_PN_CORR[[#This Row],[25-mar]]</f>
        <v>0</v>
      </c>
      <c r="W320">
        <f>+Casos_PN_CORR[[#This Row],[27-mar]]-Casos_PN_CORR[[#This Row],[26-mar]]</f>
        <v>0</v>
      </c>
      <c r="X320">
        <f>+Casos_PN_CORR[[#This Row],[28-mar]]-Casos_PN_CORR[[#This Row],[27-mar]]</f>
        <v>0</v>
      </c>
      <c r="Y320">
        <f>+Casos_PN_CORR[[#This Row],[29-mar]]-Casos_PN_CORR[[#This Row],[28-mar]]</f>
        <v>0</v>
      </c>
      <c r="Z320">
        <f>+Casos_PN_CORR[[#This Row],[30-mar]]-Casos_PN_CORR[[#This Row],[29-mar]]</f>
        <v>0</v>
      </c>
      <c r="AA320">
        <f>+Casos_PN_CORR[[#This Row],[31-mar]]-Casos_PN_CORR[[#This Row],[30-mar]]</f>
        <v>0</v>
      </c>
      <c r="AB320">
        <f>+Casos_PN_CORR[[#This Row],[1-abr]]-Casos_PN_CORR[[#This Row],[31-mar]]</f>
        <v>0</v>
      </c>
      <c r="AC320">
        <f>+Casos_PN_CORR[[#This Row],[2-abr]]-Casos_PN_CORR[[#This Row],[1-abr]]</f>
        <v>0</v>
      </c>
      <c r="AD320">
        <f>+Casos_PN_CORR[[#This Row],[3-abr]]-Casos_PN_CORR[[#This Row],[2-abr]]</f>
        <v>0</v>
      </c>
      <c r="AE320">
        <f>+Casos_PN_CORR[[#This Row],[4-abr]]-Casos_PN_CORR[[#This Row],[3-abr]]</f>
        <v>0</v>
      </c>
      <c r="AF320">
        <f>+Casos_PN_CORR[[#This Row],[5-abr]]-Casos_PN_CORR[[#This Row],[4-abr]]</f>
        <v>0</v>
      </c>
      <c r="AG320">
        <f>+Casos_PN_CORR[[#This Row],[6-abr]]-Casos_PN_CORR[[#This Row],[5-abr]]</f>
        <v>0</v>
      </c>
      <c r="AH320">
        <f>+Casos_PN_CORR[[#This Row],[7-abr]]-Casos_PN_CORR[[#This Row],[6-abr]]</f>
        <v>0</v>
      </c>
      <c r="AI320">
        <f>+Casos_PN_CORR[[#This Row],[8-abr]]-Casos_PN_CORR[[#This Row],[7-abr]]</f>
        <v>0</v>
      </c>
      <c r="AJ320">
        <f>+Casos_PN_CORR[[#This Row],[9-abr]]-Casos_PN_CORR[[#This Row],[8-abr]]</f>
        <v>0</v>
      </c>
      <c r="AK320">
        <f>+Casos_PN_CORR[[#This Row],[10-abr]]-Casos_PN_CORR[[#This Row],[9-abr]]</f>
        <v>0</v>
      </c>
      <c r="AL320">
        <f>+Casos_PN_CORR[[#This Row],[11-abr]]-Casos_PN_CORR[[#This Row],[10-abr]]</f>
        <v>0</v>
      </c>
      <c r="AM320">
        <f>+Casos_PN_CORR[[#This Row],[12-abr]]-Casos_PN_CORR[[#This Row],[11-abr]]</f>
        <v>0</v>
      </c>
      <c r="AN320">
        <f>+Casos_PN_CORR[[#This Row],[13-abr]]-Casos_PN_CORR[[#This Row],[12-abr]]</f>
        <v>0</v>
      </c>
      <c r="AO320">
        <f>+Casos_PN_CORR[[#This Row],[14-abr]]-Casos_PN_CORR[[#This Row],[13-abr]]</f>
        <v>0</v>
      </c>
      <c r="AP320">
        <f>+Casos_PN_CORR[[#This Row],[15-abr]]-Casos_PN_CORR[[#This Row],[14-abr]]</f>
        <v>0</v>
      </c>
      <c r="AQ320">
        <f>+Casos_PN_CORR[[#This Row],[16-abr]]-Casos_PN_CORR[[#This Row],[15-abr]]</f>
        <v>0</v>
      </c>
      <c r="AR320">
        <f>+Casos_PN_CORR[[#This Row],[17-abr]]-Casos_PN_CORR[[#This Row],[16-abr]]</f>
        <v>0</v>
      </c>
      <c r="AS320">
        <f>+Casos_PN_CORR[[#This Row],[18-abr]]-Casos_PN_CORR[[#This Row],[17-abr]]</f>
        <v>0</v>
      </c>
      <c r="AT320">
        <f>+Casos_PN_CORR[[#This Row],[19-abr]]-Casos_PN_CORR[[#This Row],[18-abr]]</f>
        <v>0</v>
      </c>
      <c r="AU320">
        <f>+Casos_PN_CORR[[#This Row],[20-abr]]-Casos_PN_CORR[[#This Row],[19-abr]]</f>
        <v>0</v>
      </c>
      <c r="AV320">
        <f>+Casos_PN_CORR[[#This Row],[21-abr]]-Casos_PN_CORR[[#This Row],[20-abr]]</f>
        <v>0</v>
      </c>
      <c r="AW320">
        <f>+Casos_PN_CORR[[#This Row],[22-abr]]-Casos_PN_CORR[[#This Row],[21-abr]]</f>
        <v>0</v>
      </c>
      <c r="AX320">
        <f>+Casos_PN_CORR[[#This Row],[23-abr]]-Casos_PN_CORR[[#This Row],[22-abr]]</f>
        <v>0</v>
      </c>
      <c r="AY320">
        <f>+Casos_PN_CORR[[#This Row],[24-abr]]-Casos_PN_CORR[[#This Row],[23-abr]]</f>
        <v>0</v>
      </c>
      <c r="AZ320">
        <f>+Casos_PN_CORR[[#This Row],[25-abr]]-Casos_PN_CORR[[#This Row],[24-abr]]</f>
        <v>0</v>
      </c>
      <c r="BA320">
        <f>+Casos_PN_CORR[[#This Row],[26-abr]]-Casos_PN_CORR[[#This Row],[25-abr]]</f>
        <v>0</v>
      </c>
      <c r="BB320">
        <f>+Casos_PN_CORR[[#This Row],[27-abr]]-Casos_PN_CORR[[#This Row],[26-abr]]</f>
        <v>0</v>
      </c>
      <c r="BC320">
        <f>+Casos_PN_CORR[[#This Row],[28-abr]]-Casos_PN_CORR[[#This Row],[27-abr]]</f>
        <v>0</v>
      </c>
      <c r="BD320">
        <f>+Casos_PN_CORR[[#This Row],[29-abr]]-Casos_PN_CORR[[#This Row],[28-abr]]</f>
        <v>0</v>
      </c>
      <c r="BE320">
        <f>+Casos_PN_CORR[[#This Row],[30-abr]]-Casos_PN_CORR[[#This Row],[29-abr]]</f>
        <v>0</v>
      </c>
      <c r="BF320">
        <f>+Casos_PN_CORR[[#This Row],[1-may]]-Casos_PN_CORR[[#This Row],[30-abr]]</f>
        <v>0</v>
      </c>
      <c r="BG320">
        <f>+Casos_PN_CORR[[#This Row],[2-may]]-Casos_PN_CORR[[#This Row],[1-may]]</f>
        <v>0</v>
      </c>
      <c r="BH320">
        <f>+Casos_PN_CORR[[#This Row],[3-may]]-Casos_PN_CORR[[#This Row],[2-may]]</f>
        <v>0</v>
      </c>
      <c r="BI320">
        <f>+Casos_PN_CORR[[#This Row],[4-may]]-Casos_PN_CORR[[#This Row],[3-may]]</f>
        <v>0</v>
      </c>
      <c r="BJ320">
        <f>+Casos_PN_CORR[[#This Row],[5-may]]-Casos_PN_CORR[[#This Row],[4-may]]</f>
        <v>0</v>
      </c>
      <c r="BK320">
        <f>+Casos_PN_CORR[[#This Row],[6-may]]-Casos_PN_CORR[[#This Row],[5-may]]</f>
        <v>0</v>
      </c>
      <c r="BL320">
        <f>+Casos_PN_CORR[[#This Row],[7-may]]-Casos_PN_CORR[[#This Row],[6-may]]</f>
        <v>0</v>
      </c>
      <c r="BM320">
        <f>+Casos_PN_CORR[[#This Row],[8-may]]-Casos_PN_CORR[[#This Row],[7-may]]</f>
        <v>0</v>
      </c>
      <c r="BN320">
        <f>+Casos_PN_CORR[[#This Row],[9-may]]-Casos_PN_CORR[[#This Row],[8-may]]</f>
        <v>0</v>
      </c>
      <c r="BO320">
        <f>+Casos_PN_CORR[[#This Row],[10-may]]-Casos_PN_CORR[[#This Row],[9-may]]</f>
        <v>0</v>
      </c>
      <c r="BP320">
        <f>+Casos_PN_CORR[[#This Row],[11-may]]-Casos_PN_CORR[[#This Row],[10-may]]</f>
        <v>0</v>
      </c>
      <c r="BQ320">
        <f>+Casos_PN_CORR[[#This Row],[12-may]]-Casos_PN_CORR[[#This Row],[11-may]]</f>
        <v>0</v>
      </c>
      <c r="BR320">
        <f>+Casos_PN_CORR[[#This Row],[13-may]]-Casos_PN_CORR[[#This Row],[12-may]]</f>
        <v>0</v>
      </c>
      <c r="BS320">
        <f>+Casos_PN_CORR[[#This Row],[14-may]]-Casos_PN_CORR[[#This Row],[13-may]]</f>
        <v>0</v>
      </c>
      <c r="BT320">
        <f>+Casos_PN_CORR[[#This Row],[15-may]]-Casos_PN_CORR[[#This Row],[14-may]]</f>
        <v>0</v>
      </c>
      <c r="BU320">
        <f>+Casos_PN_CORR[[#This Row],[16-may]]-Casos_PN_CORR[[#This Row],[15-may]]</f>
        <v>0</v>
      </c>
      <c r="BV320">
        <f>+Casos_PN_CORR[[#This Row],[17-may]]-Casos_PN_CORR[[#This Row],[16-may]]</f>
        <v>0</v>
      </c>
      <c r="BW320">
        <f>+Casos_PN_CORR[[#This Row],[18-may]]-Casos_PN_CORR[[#This Row],[17-may]]</f>
        <v>0</v>
      </c>
      <c r="BX320">
        <f>+Casos_PN_CORR[[#This Row],[19-may]]-Casos_PN_CORR[[#This Row],[18-may]]</f>
        <v>0</v>
      </c>
      <c r="BY320">
        <f>+Casos_PN_CORR[[#This Row],[20-may]]-Casos_PN_CORR[[#This Row],[19-may]]</f>
        <v>0</v>
      </c>
      <c r="BZ320">
        <f>+Casos_PN_CORR[[#This Row],[21-may]]-Casos_PN_CORR[[#This Row],[20-may]]</f>
        <v>0</v>
      </c>
      <c r="CA320">
        <f>+Casos_PN_CORR[[#This Row],[22-may]]-Casos_PN_CORR[[#This Row],[21-may]]</f>
        <v>0</v>
      </c>
      <c r="CB320">
        <f>+Casos_PN_CORR[[#This Row],[23-may]]-Casos_PN_CORR[[#This Row],[22-may]]</f>
        <v>0</v>
      </c>
      <c r="CC320">
        <f>+Casos_PN_CORR[[#This Row],[24-may]]-Casos_PN_CORR[[#This Row],[23-may]]</f>
        <v>0</v>
      </c>
      <c r="CD320">
        <f>+Casos_PN_CORR[[#This Row],[25-may]]-Casos_PN_CORR[[#This Row],[24-may]]</f>
        <v>0</v>
      </c>
      <c r="CE320">
        <f>+Casos_PN_CORR[[#This Row],[26-may]]-Casos_PN_CORR[[#This Row],[25-may]]</f>
        <v>0</v>
      </c>
      <c r="CF320">
        <f>+Casos_PN_CORR[[#This Row],[27-may]]-Casos_PN_CORR[[#This Row],[26-may]]</f>
        <v>0</v>
      </c>
      <c r="CG320">
        <f>+Casos_PN_CORR[[#This Row],[28-may]]-Casos_PN_CORR[[#This Row],[27-may]]</f>
        <v>0</v>
      </c>
      <c r="CH320">
        <f>+Casos_PN_CORR[[#This Row],[29-may]]-Casos_PN_CORR[[#This Row],[28-may]]</f>
        <v>0</v>
      </c>
      <c r="CI320">
        <f>+Casos_PN_CORR[[#This Row],[30-may]]-Casos_PN_CORR[[#This Row],[29-may]]</f>
        <v>0</v>
      </c>
      <c r="CJ320">
        <f>+Casos_PN_CORR[[#This Row],[31-may]]-Casos_PN_CORR[[#This Row],[30-may]]</f>
        <v>0</v>
      </c>
      <c r="CK320">
        <f>+Casos_PN_CORR[[#This Row],[1-jun]]-Casos_PN_CORR[[#This Row],[31-may]]</f>
        <v>0</v>
      </c>
      <c r="CL320">
        <f>+Casos_PN_CORR[[#This Row],[2-jun]]-Casos_PN_CORR[[#This Row],[1-jun]]</f>
        <v>0</v>
      </c>
      <c r="CM320">
        <f>+Casos_PN_CORR[[#This Row],[3-jun]]-Casos_PN_CORR[[#This Row],[2-jun]]</f>
        <v>0</v>
      </c>
      <c r="CN320">
        <f>+Casos_PN_CORR[[#This Row],[4-jun]]-Casos_PN_CORR[[#This Row],[3-jun]]</f>
        <v>0</v>
      </c>
      <c r="CO320">
        <f>+Casos_PN_CORR[[#This Row],[5-jun]]-Casos_PN_CORR[[#This Row],[4-jun]]</f>
        <v>1</v>
      </c>
      <c r="CP320">
        <f>+Casos_PN_CORR[[#This Row],[6-jun]]-Casos_PN_CORR[[#This Row],[5-jun]]</f>
        <v>0</v>
      </c>
    </row>
    <row r="321" spans="1:94">
      <c r="A321">
        <v>80204</v>
      </c>
      <c r="B321" s="2" t="s">
        <v>97</v>
      </c>
      <c r="C321" s="2" t="s">
        <v>461</v>
      </c>
      <c r="D321" s="2" t="s">
        <v>470</v>
      </c>
      <c r="E321" s="4">
        <f t="shared" si="4"/>
        <v>0</v>
      </c>
      <c r="F321">
        <f>+Casos_PN_CORR[[#This Row],[10-mar]]</f>
        <v>0</v>
      </c>
      <c r="G321">
        <f>+Casos_PN_CORR[[#This Row],[11-mar]]-Casos_PN_CORR[[#This Row],[10-mar]]</f>
        <v>0</v>
      </c>
      <c r="H321">
        <f>+Casos_PN_CORR[[#This Row],[12-mar]]-Casos_PN_CORR[[#This Row],[11-mar]]</f>
        <v>0</v>
      </c>
      <c r="I321">
        <f>+Casos_PN_CORR[[#This Row],[13-mar]]-Casos_PN_CORR[[#This Row],[12-mar]]</f>
        <v>0</v>
      </c>
      <c r="J321">
        <f>+Casos_PN_CORR[[#This Row],[14-mar]]-Casos_PN_CORR[[#This Row],[13-mar]]</f>
        <v>0</v>
      </c>
      <c r="K321">
        <f>+Casos_PN_CORR[[#This Row],[15-mar]]-Casos_PN_CORR[[#This Row],[14-mar]]</f>
        <v>0</v>
      </c>
      <c r="L321">
        <f>+Casos_PN_CORR[[#This Row],[16-mar]]-Casos_PN_CORR[[#This Row],[15-mar]]</f>
        <v>0</v>
      </c>
      <c r="M321">
        <f>+Casos_PN_CORR[[#This Row],[17-mar]]-Casos_PN_CORR[[#This Row],[16-mar]]</f>
        <v>0</v>
      </c>
      <c r="N321">
        <f>+Casos_PN_CORR[[#This Row],[18-mar]]-Casos_PN_CORR[[#This Row],[17-mar]]</f>
        <v>0</v>
      </c>
      <c r="O321">
        <f>+Casos_PN_CORR[[#This Row],[19-mar]]-Casos_PN_CORR[[#This Row],[18-mar]]</f>
        <v>0</v>
      </c>
      <c r="P321">
        <f>+Casos_PN_CORR[[#This Row],[20-mar]]-Casos_PN_CORR[[#This Row],[19-mar]]</f>
        <v>0</v>
      </c>
      <c r="Q321">
        <f>+Casos_PN_CORR[[#This Row],[21-mar]]-Casos_PN_CORR[[#This Row],[20-mar]]</f>
        <v>0</v>
      </c>
      <c r="R321">
        <f>+Casos_PN_CORR[[#This Row],[22-mar]]-Casos_PN_CORR[[#This Row],[21-mar]]</f>
        <v>0</v>
      </c>
      <c r="S321">
        <f>+Casos_PN_CORR[[#This Row],[23-mar]]-Casos_PN_CORR[[#This Row],[22-mar]]</f>
        <v>0</v>
      </c>
      <c r="T321">
        <f>+Casos_PN_CORR[[#This Row],[24-mar]]-Casos_PN_CORR[[#This Row],[23-mar]]</f>
        <v>0</v>
      </c>
      <c r="U321">
        <f>+Casos_PN_CORR[[#This Row],[25-mar]]-Casos_PN_CORR[[#This Row],[24-mar]]</f>
        <v>0</v>
      </c>
      <c r="V321">
        <f>+Casos_PN_CORR[[#This Row],[26-mar]]-Casos_PN_CORR[[#This Row],[25-mar]]</f>
        <v>0</v>
      </c>
      <c r="W321">
        <f>+Casos_PN_CORR[[#This Row],[27-mar]]-Casos_PN_CORR[[#This Row],[26-mar]]</f>
        <v>0</v>
      </c>
      <c r="X321">
        <f>+Casos_PN_CORR[[#This Row],[28-mar]]-Casos_PN_CORR[[#This Row],[27-mar]]</f>
        <v>0</v>
      </c>
      <c r="Y321">
        <f>+Casos_PN_CORR[[#This Row],[29-mar]]-Casos_PN_CORR[[#This Row],[28-mar]]</f>
        <v>0</v>
      </c>
      <c r="Z321">
        <f>+Casos_PN_CORR[[#This Row],[30-mar]]-Casos_PN_CORR[[#This Row],[29-mar]]</f>
        <v>0</v>
      </c>
      <c r="AA321">
        <f>+Casos_PN_CORR[[#This Row],[31-mar]]-Casos_PN_CORR[[#This Row],[30-mar]]</f>
        <v>0</v>
      </c>
      <c r="AB321">
        <f>+Casos_PN_CORR[[#This Row],[1-abr]]-Casos_PN_CORR[[#This Row],[31-mar]]</f>
        <v>0</v>
      </c>
      <c r="AC321">
        <f>+Casos_PN_CORR[[#This Row],[2-abr]]-Casos_PN_CORR[[#This Row],[1-abr]]</f>
        <v>0</v>
      </c>
      <c r="AD321">
        <f>+Casos_PN_CORR[[#This Row],[3-abr]]-Casos_PN_CORR[[#This Row],[2-abr]]</f>
        <v>0</v>
      </c>
      <c r="AE321">
        <f>+Casos_PN_CORR[[#This Row],[4-abr]]-Casos_PN_CORR[[#This Row],[3-abr]]</f>
        <v>0</v>
      </c>
      <c r="AF321">
        <f>+Casos_PN_CORR[[#This Row],[5-abr]]-Casos_PN_CORR[[#This Row],[4-abr]]</f>
        <v>0</v>
      </c>
      <c r="AG321">
        <f>+Casos_PN_CORR[[#This Row],[6-abr]]-Casos_PN_CORR[[#This Row],[5-abr]]</f>
        <v>0</v>
      </c>
      <c r="AH321">
        <f>+Casos_PN_CORR[[#This Row],[7-abr]]-Casos_PN_CORR[[#This Row],[6-abr]]</f>
        <v>0</v>
      </c>
      <c r="AI321">
        <f>+Casos_PN_CORR[[#This Row],[8-abr]]-Casos_PN_CORR[[#This Row],[7-abr]]</f>
        <v>0</v>
      </c>
      <c r="AJ321">
        <f>+Casos_PN_CORR[[#This Row],[9-abr]]-Casos_PN_CORR[[#This Row],[8-abr]]</f>
        <v>0</v>
      </c>
      <c r="AK321">
        <f>+Casos_PN_CORR[[#This Row],[10-abr]]-Casos_PN_CORR[[#This Row],[9-abr]]</f>
        <v>0</v>
      </c>
      <c r="AL321">
        <f>+Casos_PN_CORR[[#This Row],[11-abr]]-Casos_PN_CORR[[#This Row],[10-abr]]</f>
        <v>0</v>
      </c>
      <c r="AM321">
        <f>+Casos_PN_CORR[[#This Row],[12-abr]]-Casos_PN_CORR[[#This Row],[11-abr]]</f>
        <v>0</v>
      </c>
      <c r="AN321">
        <f>+Casos_PN_CORR[[#This Row],[13-abr]]-Casos_PN_CORR[[#This Row],[12-abr]]</f>
        <v>0</v>
      </c>
      <c r="AO321">
        <f>+Casos_PN_CORR[[#This Row],[14-abr]]-Casos_PN_CORR[[#This Row],[13-abr]]</f>
        <v>0</v>
      </c>
      <c r="AP321">
        <f>+Casos_PN_CORR[[#This Row],[15-abr]]-Casos_PN_CORR[[#This Row],[14-abr]]</f>
        <v>0</v>
      </c>
      <c r="AQ321">
        <f>+Casos_PN_CORR[[#This Row],[16-abr]]-Casos_PN_CORR[[#This Row],[15-abr]]</f>
        <v>0</v>
      </c>
      <c r="AR321">
        <f>+Casos_PN_CORR[[#This Row],[17-abr]]-Casos_PN_CORR[[#This Row],[16-abr]]</f>
        <v>0</v>
      </c>
      <c r="AS321">
        <f>+Casos_PN_CORR[[#This Row],[18-abr]]-Casos_PN_CORR[[#This Row],[17-abr]]</f>
        <v>0</v>
      </c>
      <c r="AT321">
        <f>+Casos_PN_CORR[[#This Row],[19-abr]]-Casos_PN_CORR[[#This Row],[18-abr]]</f>
        <v>0</v>
      </c>
      <c r="AU321">
        <f>+Casos_PN_CORR[[#This Row],[20-abr]]-Casos_PN_CORR[[#This Row],[19-abr]]</f>
        <v>0</v>
      </c>
      <c r="AV321">
        <f>+Casos_PN_CORR[[#This Row],[21-abr]]-Casos_PN_CORR[[#This Row],[20-abr]]</f>
        <v>0</v>
      </c>
      <c r="AW321">
        <f>+Casos_PN_CORR[[#This Row],[22-abr]]-Casos_PN_CORR[[#This Row],[21-abr]]</f>
        <v>0</v>
      </c>
      <c r="AX321">
        <f>+Casos_PN_CORR[[#This Row],[23-abr]]-Casos_PN_CORR[[#This Row],[22-abr]]</f>
        <v>0</v>
      </c>
      <c r="AY321">
        <f>+Casos_PN_CORR[[#This Row],[24-abr]]-Casos_PN_CORR[[#This Row],[23-abr]]</f>
        <v>0</v>
      </c>
      <c r="AZ321">
        <f>+Casos_PN_CORR[[#This Row],[25-abr]]-Casos_PN_CORR[[#This Row],[24-abr]]</f>
        <v>0</v>
      </c>
      <c r="BA321">
        <f>+Casos_PN_CORR[[#This Row],[26-abr]]-Casos_PN_CORR[[#This Row],[25-abr]]</f>
        <v>0</v>
      </c>
      <c r="BB321">
        <f>+Casos_PN_CORR[[#This Row],[27-abr]]-Casos_PN_CORR[[#This Row],[26-abr]]</f>
        <v>0</v>
      </c>
      <c r="BC321">
        <f>+Casos_PN_CORR[[#This Row],[28-abr]]-Casos_PN_CORR[[#This Row],[27-abr]]</f>
        <v>0</v>
      </c>
      <c r="BD321">
        <f>+Casos_PN_CORR[[#This Row],[29-abr]]-Casos_PN_CORR[[#This Row],[28-abr]]</f>
        <v>0</v>
      </c>
      <c r="BE321">
        <f>+Casos_PN_CORR[[#This Row],[30-abr]]-Casos_PN_CORR[[#This Row],[29-abr]]</f>
        <v>0</v>
      </c>
      <c r="BF321">
        <f>+Casos_PN_CORR[[#This Row],[1-may]]-Casos_PN_CORR[[#This Row],[30-abr]]</f>
        <v>0</v>
      </c>
      <c r="BG321">
        <f>+Casos_PN_CORR[[#This Row],[2-may]]-Casos_PN_CORR[[#This Row],[1-may]]</f>
        <v>0</v>
      </c>
      <c r="BH321">
        <f>+Casos_PN_CORR[[#This Row],[3-may]]-Casos_PN_CORR[[#This Row],[2-may]]</f>
        <v>0</v>
      </c>
      <c r="BI321">
        <f>+Casos_PN_CORR[[#This Row],[4-may]]-Casos_PN_CORR[[#This Row],[3-may]]</f>
        <v>0</v>
      </c>
      <c r="BJ321">
        <f>+Casos_PN_CORR[[#This Row],[5-may]]-Casos_PN_CORR[[#This Row],[4-may]]</f>
        <v>0</v>
      </c>
      <c r="BK321">
        <f>+Casos_PN_CORR[[#This Row],[6-may]]-Casos_PN_CORR[[#This Row],[5-may]]</f>
        <v>0</v>
      </c>
      <c r="BL321">
        <f>+Casos_PN_CORR[[#This Row],[7-may]]-Casos_PN_CORR[[#This Row],[6-may]]</f>
        <v>0</v>
      </c>
      <c r="BM321">
        <f>+Casos_PN_CORR[[#This Row],[8-may]]-Casos_PN_CORR[[#This Row],[7-may]]</f>
        <v>0</v>
      </c>
      <c r="BN321">
        <f>+Casos_PN_CORR[[#This Row],[9-may]]-Casos_PN_CORR[[#This Row],[8-may]]</f>
        <v>0</v>
      </c>
      <c r="BO321">
        <f>+Casos_PN_CORR[[#This Row],[10-may]]-Casos_PN_CORR[[#This Row],[9-may]]</f>
        <v>0</v>
      </c>
      <c r="BP321">
        <f>+Casos_PN_CORR[[#This Row],[11-may]]-Casos_PN_CORR[[#This Row],[10-may]]</f>
        <v>0</v>
      </c>
      <c r="BQ321">
        <f>+Casos_PN_CORR[[#This Row],[12-may]]-Casos_PN_CORR[[#This Row],[11-may]]</f>
        <v>0</v>
      </c>
      <c r="BR321">
        <f>+Casos_PN_CORR[[#This Row],[13-may]]-Casos_PN_CORR[[#This Row],[12-may]]</f>
        <v>0</v>
      </c>
      <c r="BS321">
        <f>+Casos_PN_CORR[[#This Row],[14-may]]-Casos_PN_CORR[[#This Row],[13-may]]</f>
        <v>0</v>
      </c>
      <c r="BT321">
        <f>+Casos_PN_CORR[[#This Row],[15-may]]-Casos_PN_CORR[[#This Row],[14-may]]</f>
        <v>0</v>
      </c>
      <c r="BU321">
        <f>+Casos_PN_CORR[[#This Row],[16-may]]-Casos_PN_CORR[[#This Row],[15-may]]</f>
        <v>0</v>
      </c>
      <c r="BV321">
        <f>+Casos_PN_CORR[[#This Row],[17-may]]-Casos_PN_CORR[[#This Row],[16-may]]</f>
        <v>0</v>
      </c>
      <c r="BW321">
        <f>+Casos_PN_CORR[[#This Row],[18-may]]-Casos_PN_CORR[[#This Row],[17-may]]</f>
        <v>0</v>
      </c>
      <c r="BX321">
        <f>+Casos_PN_CORR[[#This Row],[19-may]]-Casos_PN_CORR[[#This Row],[18-may]]</f>
        <v>0</v>
      </c>
      <c r="BY321">
        <f>+Casos_PN_CORR[[#This Row],[20-may]]-Casos_PN_CORR[[#This Row],[19-may]]</f>
        <v>0</v>
      </c>
      <c r="BZ321">
        <f>+Casos_PN_CORR[[#This Row],[21-may]]-Casos_PN_CORR[[#This Row],[20-may]]</f>
        <v>0</v>
      </c>
      <c r="CA321">
        <f>+Casos_PN_CORR[[#This Row],[22-may]]-Casos_PN_CORR[[#This Row],[21-may]]</f>
        <v>0</v>
      </c>
      <c r="CB321">
        <f>+Casos_PN_CORR[[#This Row],[23-may]]-Casos_PN_CORR[[#This Row],[22-may]]</f>
        <v>0</v>
      </c>
      <c r="CC321">
        <f>+Casos_PN_CORR[[#This Row],[24-may]]-Casos_PN_CORR[[#This Row],[23-may]]</f>
        <v>0</v>
      </c>
      <c r="CD321">
        <f>+Casos_PN_CORR[[#This Row],[25-may]]-Casos_PN_CORR[[#This Row],[24-may]]</f>
        <v>0</v>
      </c>
      <c r="CE321">
        <f>+Casos_PN_CORR[[#This Row],[26-may]]-Casos_PN_CORR[[#This Row],[25-may]]</f>
        <v>0</v>
      </c>
      <c r="CF321">
        <f>+Casos_PN_CORR[[#This Row],[27-may]]-Casos_PN_CORR[[#This Row],[26-may]]</f>
        <v>0</v>
      </c>
      <c r="CG321">
        <f>+Casos_PN_CORR[[#This Row],[28-may]]-Casos_PN_CORR[[#This Row],[27-may]]</f>
        <v>0</v>
      </c>
      <c r="CH321">
        <f>+Casos_PN_CORR[[#This Row],[29-may]]-Casos_PN_CORR[[#This Row],[28-may]]</f>
        <v>0</v>
      </c>
      <c r="CI321">
        <f>+Casos_PN_CORR[[#This Row],[30-may]]-Casos_PN_CORR[[#This Row],[29-may]]</f>
        <v>0</v>
      </c>
      <c r="CJ321">
        <f>+Casos_PN_CORR[[#This Row],[31-may]]-Casos_PN_CORR[[#This Row],[30-may]]</f>
        <v>0</v>
      </c>
      <c r="CK321">
        <f>+Casos_PN_CORR[[#This Row],[1-jun]]-Casos_PN_CORR[[#This Row],[31-may]]</f>
        <v>0</v>
      </c>
      <c r="CL321">
        <f>+Casos_PN_CORR[[#This Row],[2-jun]]-Casos_PN_CORR[[#This Row],[1-jun]]</f>
        <v>0</v>
      </c>
      <c r="CM321">
        <f>+Casos_PN_CORR[[#This Row],[3-jun]]-Casos_PN_CORR[[#This Row],[2-jun]]</f>
        <v>0</v>
      </c>
      <c r="CN321">
        <f>+Casos_PN_CORR[[#This Row],[4-jun]]-Casos_PN_CORR[[#This Row],[3-jun]]</f>
        <v>0</v>
      </c>
      <c r="CO321">
        <f>+Casos_PN_CORR[[#This Row],[5-jun]]-Casos_PN_CORR[[#This Row],[4-jun]]</f>
        <v>0</v>
      </c>
      <c r="CP321">
        <f>+Casos_PN_CORR[[#This Row],[6-jun]]-Casos_PN_CORR[[#This Row],[5-jun]]</f>
        <v>0</v>
      </c>
    </row>
    <row r="322" spans="1:94">
      <c r="A322">
        <v>90206</v>
      </c>
      <c r="B322" s="2" t="s">
        <v>139</v>
      </c>
      <c r="C322" s="2" t="s">
        <v>165</v>
      </c>
      <c r="D322" s="2" t="s">
        <v>471</v>
      </c>
      <c r="E322" s="4">
        <f t="shared" si="4"/>
        <v>2</v>
      </c>
      <c r="F322">
        <f>+Casos_PN_CORR[[#This Row],[10-mar]]</f>
        <v>0</v>
      </c>
      <c r="G322">
        <f>+Casos_PN_CORR[[#This Row],[11-mar]]-Casos_PN_CORR[[#This Row],[10-mar]]</f>
        <v>0</v>
      </c>
      <c r="H322">
        <f>+Casos_PN_CORR[[#This Row],[12-mar]]-Casos_PN_CORR[[#This Row],[11-mar]]</f>
        <v>0</v>
      </c>
      <c r="I322">
        <f>+Casos_PN_CORR[[#This Row],[13-mar]]-Casos_PN_CORR[[#This Row],[12-mar]]</f>
        <v>0</v>
      </c>
      <c r="J322">
        <f>+Casos_PN_CORR[[#This Row],[14-mar]]-Casos_PN_CORR[[#This Row],[13-mar]]</f>
        <v>0</v>
      </c>
      <c r="K322">
        <f>+Casos_PN_CORR[[#This Row],[15-mar]]-Casos_PN_CORR[[#This Row],[14-mar]]</f>
        <v>0</v>
      </c>
      <c r="L322">
        <f>+Casos_PN_CORR[[#This Row],[16-mar]]-Casos_PN_CORR[[#This Row],[15-mar]]</f>
        <v>0</v>
      </c>
      <c r="M322">
        <f>+Casos_PN_CORR[[#This Row],[17-mar]]-Casos_PN_CORR[[#This Row],[16-mar]]</f>
        <v>0</v>
      </c>
      <c r="N322">
        <f>+Casos_PN_CORR[[#This Row],[18-mar]]-Casos_PN_CORR[[#This Row],[17-mar]]</f>
        <v>0</v>
      </c>
      <c r="O322">
        <f>+Casos_PN_CORR[[#This Row],[19-mar]]-Casos_PN_CORR[[#This Row],[18-mar]]</f>
        <v>0</v>
      </c>
      <c r="P322">
        <f>+Casos_PN_CORR[[#This Row],[20-mar]]-Casos_PN_CORR[[#This Row],[19-mar]]</f>
        <v>0</v>
      </c>
      <c r="Q322">
        <f>+Casos_PN_CORR[[#This Row],[21-mar]]-Casos_PN_CORR[[#This Row],[20-mar]]</f>
        <v>0</v>
      </c>
      <c r="R322">
        <f>+Casos_PN_CORR[[#This Row],[22-mar]]-Casos_PN_CORR[[#This Row],[21-mar]]</f>
        <v>0</v>
      </c>
      <c r="S322">
        <f>+Casos_PN_CORR[[#This Row],[23-mar]]-Casos_PN_CORR[[#This Row],[22-mar]]</f>
        <v>0</v>
      </c>
      <c r="T322">
        <f>+Casos_PN_CORR[[#This Row],[24-mar]]-Casos_PN_CORR[[#This Row],[23-mar]]</f>
        <v>0</v>
      </c>
      <c r="U322">
        <f>+Casos_PN_CORR[[#This Row],[25-mar]]-Casos_PN_CORR[[#This Row],[24-mar]]</f>
        <v>0</v>
      </c>
      <c r="V322">
        <f>+Casos_PN_CORR[[#This Row],[26-mar]]-Casos_PN_CORR[[#This Row],[25-mar]]</f>
        <v>0</v>
      </c>
      <c r="W322">
        <f>+Casos_PN_CORR[[#This Row],[27-mar]]-Casos_PN_CORR[[#This Row],[26-mar]]</f>
        <v>0</v>
      </c>
      <c r="X322">
        <f>+Casos_PN_CORR[[#This Row],[28-mar]]-Casos_PN_CORR[[#This Row],[27-mar]]</f>
        <v>0</v>
      </c>
      <c r="Y322">
        <f>+Casos_PN_CORR[[#This Row],[29-mar]]-Casos_PN_CORR[[#This Row],[28-mar]]</f>
        <v>0</v>
      </c>
      <c r="Z322">
        <f>+Casos_PN_CORR[[#This Row],[30-mar]]-Casos_PN_CORR[[#This Row],[29-mar]]</f>
        <v>0</v>
      </c>
      <c r="AA322">
        <f>+Casos_PN_CORR[[#This Row],[31-mar]]-Casos_PN_CORR[[#This Row],[30-mar]]</f>
        <v>0</v>
      </c>
      <c r="AB322">
        <f>+Casos_PN_CORR[[#This Row],[1-abr]]-Casos_PN_CORR[[#This Row],[31-mar]]</f>
        <v>0</v>
      </c>
      <c r="AC322">
        <f>+Casos_PN_CORR[[#This Row],[2-abr]]-Casos_PN_CORR[[#This Row],[1-abr]]</f>
        <v>0</v>
      </c>
      <c r="AD322">
        <f>+Casos_PN_CORR[[#This Row],[3-abr]]-Casos_PN_CORR[[#This Row],[2-abr]]</f>
        <v>0</v>
      </c>
      <c r="AE322">
        <f>+Casos_PN_CORR[[#This Row],[4-abr]]-Casos_PN_CORR[[#This Row],[3-abr]]</f>
        <v>0</v>
      </c>
      <c r="AF322">
        <f>+Casos_PN_CORR[[#This Row],[5-abr]]-Casos_PN_CORR[[#This Row],[4-abr]]</f>
        <v>0</v>
      </c>
      <c r="AG322">
        <f>+Casos_PN_CORR[[#This Row],[6-abr]]-Casos_PN_CORR[[#This Row],[5-abr]]</f>
        <v>0</v>
      </c>
      <c r="AH322">
        <f>+Casos_PN_CORR[[#This Row],[7-abr]]-Casos_PN_CORR[[#This Row],[6-abr]]</f>
        <v>0</v>
      </c>
      <c r="AI322">
        <f>+Casos_PN_CORR[[#This Row],[8-abr]]-Casos_PN_CORR[[#This Row],[7-abr]]</f>
        <v>0</v>
      </c>
      <c r="AJ322">
        <f>+Casos_PN_CORR[[#This Row],[9-abr]]-Casos_PN_CORR[[#This Row],[8-abr]]</f>
        <v>0</v>
      </c>
      <c r="AK322">
        <f>+Casos_PN_CORR[[#This Row],[10-abr]]-Casos_PN_CORR[[#This Row],[9-abr]]</f>
        <v>0</v>
      </c>
      <c r="AL322">
        <f>+Casos_PN_CORR[[#This Row],[11-abr]]-Casos_PN_CORR[[#This Row],[10-abr]]</f>
        <v>0</v>
      </c>
      <c r="AM322">
        <f>+Casos_PN_CORR[[#This Row],[12-abr]]-Casos_PN_CORR[[#This Row],[11-abr]]</f>
        <v>0</v>
      </c>
      <c r="AN322">
        <f>+Casos_PN_CORR[[#This Row],[13-abr]]-Casos_PN_CORR[[#This Row],[12-abr]]</f>
        <v>0</v>
      </c>
      <c r="AO322">
        <f>+Casos_PN_CORR[[#This Row],[14-abr]]-Casos_PN_CORR[[#This Row],[13-abr]]</f>
        <v>0</v>
      </c>
      <c r="AP322">
        <f>+Casos_PN_CORR[[#This Row],[15-abr]]-Casos_PN_CORR[[#This Row],[14-abr]]</f>
        <v>0</v>
      </c>
      <c r="AQ322">
        <f>+Casos_PN_CORR[[#This Row],[16-abr]]-Casos_PN_CORR[[#This Row],[15-abr]]</f>
        <v>0</v>
      </c>
      <c r="AR322">
        <f>+Casos_PN_CORR[[#This Row],[17-abr]]-Casos_PN_CORR[[#This Row],[16-abr]]</f>
        <v>0</v>
      </c>
      <c r="AS322">
        <f>+Casos_PN_CORR[[#This Row],[18-abr]]-Casos_PN_CORR[[#This Row],[17-abr]]</f>
        <v>0</v>
      </c>
      <c r="AT322">
        <f>+Casos_PN_CORR[[#This Row],[19-abr]]-Casos_PN_CORR[[#This Row],[18-abr]]</f>
        <v>0</v>
      </c>
      <c r="AU322">
        <f>+Casos_PN_CORR[[#This Row],[20-abr]]-Casos_PN_CORR[[#This Row],[19-abr]]</f>
        <v>0</v>
      </c>
      <c r="AV322">
        <f>+Casos_PN_CORR[[#This Row],[21-abr]]-Casos_PN_CORR[[#This Row],[20-abr]]</f>
        <v>0</v>
      </c>
      <c r="AW322">
        <f>+Casos_PN_CORR[[#This Row],[22-abr]]-Casos_PN_CORR[[#This Row],[21-abr]]</f>
        <v>0</v>
      </c>
      <c r="AX322">
        <f>+Casos_PN_CORR[[#This Row],[23-abr]]-Casos_PN_CORR[[#This Row],[22-abr]]</f>
        <v>0</v>
      </c>
      <c r="AY322">
        <f>+Casos_PN_CORR[[#This Row],[24-abr]]-Casos_PN_CORR[[#This Row],[23-abr]]</f>
        <v>0</v>
      </c>
      <c r="AZ322">
        <f>+Casos_PN_CORR[[#This Row],[25-abr]]-Casos_PN_CORR[[#This Row],[24-abr]]</f>
        <v>0</v>
      </c>
      <c r="BA322">
        <f>+Casos_PN_CORR[[#This Row],[26-abr]]-Casos_PN_CORR[[#This Row],[25-abr]]</f>
        <v>0</v>
      </c>
      <c r="BB322">
        <f>+Casos_PN_CORR[[#This Row],[27-abr]]-Casos_PN_CORR[[#This Row],[26-abr]]</f>
        <v>0</v>
      </c>
      <c r="BC322">
        <f>+Casos_PN_CORR[[#This Row],[28-abr]]-Casos_PN_CORR[[#This Row],[27-abr]]</f>
        <v>0</v>
      </c>
      <c r="BD322">
        <f>+Casos_PN_CORR[[#This Row],[29-abr]]-Casos_PN_CORR[[#This Row],[28-abr]]</f>
        <v>0</v>
      </c>
      <c r="BE322">
        <f>+Casos_PN_CORR[[#This Row],[30-abr]]-Casos_PN_CORR[[#This Row],[29-abr]]</f>
        <v>0</v>
      </c>
      <c r="BF322">
        <f>+Casos_PN_CORR[[#This Row],[1-may]]-Casos_PN_CORR[[#This Row],[30-abr]]</f>
        <v>0</v>
      </c>
      <c r="BG322">
        <f>+Casos_PN_CORR[[#This Row],[2-may]]-Casos_PN_CORR[[#This Row],[1-may]]</f>
        <v>0</v>
      </c>
      <c r="BH322">
        <f>+Casos_PN_CORR[[#This Row],[3-may]]-Casos_PN_CORR[[#This Row],[2-may]]</f>
        <v>0</v>
      </c>
      <c r="BI322">
        <f>+Casos_PN_CORR[[#This Row],[4-may]]-Casos_PN_CORR[[#This Row],[3-may]]</f>
        <v>0</v>
      </c>
      <c r="BJ322">
        <f>+Casos_PN_CORR[[#This Row],[5-may]]-Casos_PN_CORR[[#This Row],[4-may]]</f>
        <v>0</v>
      </c>
      <c r="BK322">
        <f>+Casos_PN_CORR[[#This Row],[6-may]]-Casos_PN_CORR[[#This Row],[5-may]]</f>
        <v>0</v>
      </c>
      <c r="BL322">
        <f>+Casos_PN_CORR[[#This Row],[7-may]]-Casos_PN_CORR[[#This Row],[6-may]]</f>
        <v>0</v>
      </c>
      <c r="BM322">
        <f>+Casos_PN_CORR[[#This Row],[8-may]]-Casos_PN_CORR[[#This Row],[7-may]]</f>
        <v>0</v>
      </c>
      <c r="BN322">
        <f>+Casos_PN_CORR[[#This Row],[9-may]]-Casos_PN_CORR[[#This Row],[8-may]]</f>
        <v>0</v>
      </c>
      <c r="BO322">
        <f>+Casos_PN_CORR[[#This Row],[10-may]]-Casos_PN_CORR[[#This Row],[9-may]]</f>
        <v>0</v>
      </c>
      <c r="BP322">
        <f>+Casos_PN_CORR[[#This Row],[11-may]]-Casos_PN_CORR[[#This Row],[10-may]]</f>
        <v>0</v>
      </c>
      <c r="BQ322">
        <f>+Casos_PN_CORR[[#This Row],[12-may]]-Casos_PN_CORR[[#This Row],[11-may]]</f>
        <v>0</v>
      </c>
      <c r="BR322">
        <f>+Casos_PN_CORR[[#This Row],[13-may]]-Casos_PN_CORR[[#This Row],[12-may]]</f>
        <v>0</v>
      </c>
      <c r="BS322">
        <f>+Casos_PN_CORR[[#This Row],[14-may]]-Casos_PN_CORR[[#This Row],[13-may]]</f>
        <v>0</v>
      </c>
      <c r="BT322">
        <f>+Casos_PN_CORR[[#This Row],[15-may]]-Casos_PN_CORR[[#This Row],[14-may]]</f>
        <v>0</v>
      </c>
      <c r="BU322">
        <f>+Casos_PN_CORR[[#This Row],[16-may]]-Casos_PN_CORR[[#This Row],[15-may]]</f>
        <v>0</v>
      </c>
      <c r="BV322">
        <f>+Casos_PN_CORR[[#This Row],[17-may]]-Casos_PN_CORR[[#This Row],[16-may]]</f>
        <v>0</v>
      </c>
      <c r="BW322">
        <f>+Casos_PN_CORR[[#This Row],[18-may]]-Casos_PN_CORR[[#This Row],[17-may]]</f>
        <v>0</v>
      </c>
      <c r="BX322">
        <f>+Casos_PN_CORR[[#This Row],[19-may]]-Casos_PN_CORR[[#This Row],[18-may]]</f>
        <v>0</v>
      </c>
      <c r="BY322">
        <f>+Casos_PN_CORR[[#This Row],[20-may]]-Casos_PN_CORR[[#This Row],[19-may]]</f>
        <v>0</v>
      </c>
      <c r="BZ322">
        <f>+Casos_PN_CORR[[#This Row],[21-may]]-Casos_PN_CORR[[#This Row],[20-may]]</f>
        <v>0</v>
      </c>
      <c r="CA322">
        <f>+Casos_PN_CORR[[#This Row],[22-may]]-Casos_PN_CORR[[#This Row],[21-may]]</f>
        <v>0</v>
      </c>
      <c r="CB322">
        <f>+Casos_PN_CORR[[#This Row],[23-may]]-Casos_PN_CORR[[#This Row],[22-may]]</f>
        <v>0</v>
      </c>
      <c r="CC322">
        <f>+Casos_PN_CORR[[#This Row],[24-may]]-Casos_PN_CORR[[#This Row],[23-may]]</f>
        <v>0</v>
      </c>
      <c r="CD322">
        <f>+Casos_PN_CORR[[#This Row],[25-may]]-Casos_PN_CORR[[#This Row],[24-may]]</f>
        <v>0</v>
      </c>
      <c r="CE322">
        <f>+Casos_PN_CORR[[#This Row],[26-may]]-Casos_PN_CORR[[#This Row],[25-may]]</f>
        <v>0</v>
      </c>
      <c r="CF322">
        <f>+Casos_PN_CORR[[#This Row],[27-may]]-Casos_PN_CORR[[#This Row],[26-may]]</f>
        <v>0</v>
      </c>
      <c r="CG322">
        <f>+Casos_PN_CORR[[#This Row],[28-may]]-Casos_PN_CORR[[#This Row],[27-may]]</f>
        <v>0</v>
      </c>
      <c r="CH322">
        <f>+Casos_PN_CORR[[#This Row],[29-may]]-Casos_PN_CORR[[#This Row],[28-may]]</f>
        <v>0</v>
      </c>
      <c r="CI322">
        <f>+Casos_PN_CORR[[#This Row],[30-may]]-Casos_PN_CORR[[#This Row],[29-may]]</f>
        <v>0</v>
      </c>
      <c r="CJ322">
        <f>+Casos_PN_CORR[[#This Row],[31-may]]-Casos_PN_CORR[[#This Row],[30-may]]</f>
        <v>0</v>
      </c>
      <c r="CK322">
        <f>+Casos_PN_CORR[[#This Row],[1-jun]]-Casos_PN_CORR[[#This Row],[31-may]]</f>
        <v>0</v>
      </c>
      <c r="CL322">
        <f>+Casos_PN_CORR[[#This Row],[2-jun]]-Casos_PN_CORR[[#This Row],[1-jun]]</f>
        <v>0</v>
      </c>
      <c r="CM322">
        <f>+Casos_PN_CORR[[#This Row],[3-jun]]-Casos_PN_CORR[[#This Row],[2-jun]]</f>
        <v>0</v>
      </c>
      <c r="CN322">
        <f>+Casos_PN_CORR[[#This Row],[4-jun]]-Casos_PN_CORR[[#This Row],[3-jun]]</f>
        <v>0</v>
      </c>
      <c r="CO322">
        <f>+Casos_PN_CORR[[#This Row],[5-jun]]-Casos_PN_CORR[[#This Row],[4-jun]]</f>
        <v>2</v>
      </c>
      <c r="CP322">
        <f>+Casos_PN_CORR[[#This Row],[6-jun]]-Casos_PN_CORR[[#This Row],[5-jun]]</f>
        <v>0</v>
      </c>
    </row>
    <row r="323" spans="1:94">
      <c r="A323">
        <v>130906</v>
      </c>
      <c r="B323" s="2" t="s">
        <v>131</v>
      </c>
      <c r="C323" s="2" t="s">
        <v>357</v>
      </c>
      <c r="D323" s="2" t="s">
        <v>471</v>
      </c>
      <c r="E323" s="4">
        <f t="shared" si="4"/>
        <v>0</v>
      </c>
      <c r="F323">
        <f>+Casos_PN_CORR[[#This Row],[10-mar]]</f>
        <v>0</v>
      </c>
      <c r="G323">
        <f>+Casos_PN_CORR[[#This Row],[11-mar]]-Casos_PN_CORR[[#This Row],[10-mar]]</f>
        <v>0</v>
      </c>
      <c r="H323">
        <f>+Casos_PN_CORR[[#This Row],[12-mar]]-Casos_PN_CORR[[#This Row],[11-mar]]</f>
        <v>0</v>
      </c>
      <c r="I323">
        <f>+Casos_PN_CORR[[#This Row],[13-mar]]-Casos_PN_CORR[[#This Row],[12-mar]]</f>
        <v>0</v>
      </c>
      <c r="J323">
        <f>+Casos_PN_CORR[[#This Row],[14-mar]]-Casos_PN_CORR[[#This Row],[13-mar]]</f>
        <v>0</v>
      </c>
      <c r="K323">
        <f>+Casos_PN_CORR[[#This Row],[15-mar]]-Casos_PN_CORR[[#This Row],[14-mar]]</f>
        <v>0</v>
      </c>
      <c r="L323">
        <f>+Casos_PN_CORR[[#This Row],[16-mar]]-Casos_PN_CORR[[#This Row],[15-mar]]</f>
        <v>0</v>
      </c>
      <c r="M323">
        <f>+Casos_PN_CORR[[#This Row],[17-mar]]-Casos_PN_CORR[[#This Row],[16-mar]]</f>
        <v>0</v>
      </c>
      <c r="N323">
        <f>+Casos_PN_CORR[[#This Row],[18-mar]]-Casos_PN_CORR[[#This Row],[17-mar]]</f>
        <v>0</v>
      </c>
      <c r="O323">
        <f>+Casos_PN_CORR[[#This Row],[19-mar]]-Casos_PN_CORR[[#This Row],[18-mar]]</f>
        <v>0</v>
      </c>
      <c r="P323">
        <f>+Casos_PN_CORR[[#This Row],[20-mar]]-Casos_PN_CORR[[#This Row],[19-mar]]</f>
        <v>0</v>
      </c>
      <c r="Q323">
        <f>+Casos_PN_CORR[[#This Row],[21-mar]]-Casos_PN_CORR[[#This Row],[20-mar]]</f>
        <v>0</v>
      </c>
      <c r="R323">
        <f>+Casos_PN_CORR[[#This Row],[22-mar]]-Casos_PN_CORR[[#This Row],[21-mar]]</f>
        <v>0</v>
      </c>
      <c r="S323">
        <f>+Casos_PN_CORR[[#This Row],[23-mar]]-Casos_PN_CORR[[#This Row],[22-mar]]</f>
        <v>0</v>
      </c>
      <c r="T323">
        <f>+Casos_PN_CORR[[#This Row],[24-mar]]-Casos_PN_CORR[[#This Row],[23-mar]]</f>
        <v>0</v>
      </c>
      <c r="U323">
        <f>+Casos_PN_CORR[[#This Row],[25-mar]]-Casos_PN_CORR[[#This Row],[24-mar]]</f>
        <v>0</v>
      </c>
      <c r="V323">
        <f>+Casos_PN_CORR[[#This Row],[26-mar]]-Casos_PN_CORR[[#This Row],[25-mar]]</f>
        <v>0</v>
      </c>
      <c r="W323">
        <f>+Casos_PN_CORR[[#This Row],[27-mar]]-Casos_PN_CORR[[#This Row],[26-mar]]</f>
        <v>0</v>
      </c>
      <c r="X323">
        <f>+Casos_PN_CORR[[#This Row],[28-mar]]-Casos_PN_CORR[[#This Row],[27-mar]]</f>
        <v>0</v>
      </c>
      <c r="Y323">
        <f>+Casos_PN_CORR[[#This Row],[29-mar]]-Casos_PN_CORR[[#This Row],[28-mar]]</f>
        <v>0</v>
      </c>
      <c r="Z323">
        <f>+Casos_PN_CORR[[#This Row],[30-mar]]-Casos_PN_CORR[[#This Row],[29-mar]]</f>
        <v>0</v>
      </c>
      <c r="AA323">
        <f>+Casos_PN_CORR[[#This Row],[31-mar]]-Casos_PN_CORR[[#This Row],[30-mar]]</f>
        <v>0</v>
      </c>
      <c r="AB323">
        <f>+Casos_PN_CORR[[#This Row],[1-abr]]-Casos_PN_CORR[[#This Row],[31-mar]]</f>
        <v>0</v>
      </c>
      <c r="AC323">
        <f>+Casos_PN_CORR[[#This Row],[2-abr]]-Casos_PN_CORR[[#This Row],[1-abr]]</f>
        <v>0</v>
      </c>
      <c r="AD323">
        <f>+Casos_PN_CORR[[#This Row],[3-abr]]-Casos_PN_CORR[[#This Row],[2-abr]]</f>
        <v>0</v>
      </c>
      <c r="AE323">
        <f>+Casos_PN_CORR[[#This Row],[4-abr]]-Casos_PN_CORR[[#This Row],[3-abr]]</f>
        <v>0</v>
      </c>
      <c r="AF323">
        <f>+Casos_PN_CORR[[#This Row],[5-abr]]-Casos_PN_CORR[[#This Row],[4-abr]]</f>
        <v>0</v>
      </c>
      <c r="AG323">
        <f>+Casos_PN_CORR[[#This Row],[6-abr]]-Casos_PN_CORR[[#This Row],[5-abr]]</f>
        <v>0</v>
      </c>
      <c r="AH323">
        <f>+Casos_PN_CORR[[#This Row],[7-abr]]-Casos_PN_CORR[[#This Row],[6-abr]]</f>
        <v>0</v>
      </c>
      <c r="AI323">
        <f>+Casos_PN_CORR[[#This Row],[8-abr]]-Casos_PN_CORR[[#This Row],[7-abr]]</f>
        <v>0</v>
      </c>
      <c r="AJ323">
        <f>+Casos_PN_CORR[[#This Row],[9-abr]]-Casos_PN_CORR[[#This Row],[8-abr]]</f>
        <v>0</v>
      </c>
      <c r="AK323">
        <f>+Casos_PN_CORR[[#This Row],[10-abr]]-Casos_PN_CORR[[#This Row],[9-abr]]</f>
        <v>0</v>
      </c>
      <c r="AL323">
        <f>+Casos_PN_CORR[[#This Row],[11-abr]]-Casos_PN_CORR[[#This Row],[10-abr]]</f>
        <v>0</v>
      </c>
      <c r="AM323">
        <f>+Casos_PN_CORR[[#This Row],[12-abr]]-Casos_PN_CORR[[#This Row],[11-abr]]</f>
        <v>0</v>
      </c>
      <c r="AN323">
        <f>+Casos_PN_CORR[[#This Row],[13-abr]]-Casos_PN_CORR[[#This Row],[12-abr]]</f>
        <v>0</v>
      </c>
      <c r="AO323">
        <f>+Casos_PN_CORR[[#This Row],[14-abr]]-Casos_PN_CORR[[#This Row],[13-abr]]</f>
        <v>0</v>
      </c>
      <c r="AP323">
        <f>+Casos_PN_CORR[[#This Row],[15-abr]]-Casos_PN_CORR[[#This Row],[14-abr]]</f>
        <v>0</v>
      </c>
      <c r="AQ323">
        <f>+Casos_PN_CORR[[#This Row],[16-abr]]-Casos_PN_CORR[[#This Row],[15-abr]]</f>
        <v>0</v>
      </c>
      <c r="AR323">
        <f>+Casos_PN_CORR[[#This Row],[17-abr]]-Casos_PN_CORR[[#This Row],[16-abr]]</f>
        <v>0</v>
      </c>
      <c r="AS323">
        <f>+Casos_PN_CORR[[#This Row],[18-abr]]-Casos_PN_CORR[[#This Row],[17-abr]]</f>
        <v>0</v>
      </c>
      <c r="AT323">
        <f>+Casos_PN_CORR[[#This Row],[19-abr]]-Casos_PN_CORR[[#This Row],[18-abr]]</f>
        <v>0</v>
      </c>
      <c r="AU323">
        <f>+Casos_PN_CORR[[#This Row],[20-abr]]-Casos_PN_CORR[[#This Row],[19-abr]]</f>
        <v>0</v>
      </c>
      <c r="AV323">
        <f>+Casos_PN_CORR[[#This Row],[21-abr]]-Casos_PN_CORR[[#This Row],[20-abr]]</f>
        <v>0</v>
      </c>
      <c r="AW323">
        <f>+Casos_PN_CORR[[#This Row],[22-abr]]-Casos_PN_CORR[[#This Row],[21-abr]]</f>
        <v>0</v>
      </c>
      <c r="AX323">
        <f>+Casos_PN_CORR[[#This Row],[23-abr]]-Casos_PN_CORR[[#This Row],[22-abr]]</f>
        <v>0</v>
      </c>
      <c r="AY323">
        <f>+Casos_PN_CORR[[#This Row],[24-abr]]-Casos_PN_CORR[[#This Row],[23-abr]]</f>
        <v>0</v>
      </c>
      <c r="AZ323">
        <f>+Casos_PN_CORR[[#This Row],[25-abr]]-Casos_PN_CORR[[#This Row],[24-abr]]</f>
        <v>0</v>
      </c>
      <c r="BA323">
        <f>+Casos_PN_CORR[[#This Row],[26-abr]]-Casos_PN_CORR[[#This Row],[25-abr]]</f>
        <v>0</v>
      </c>
      <c r="BB323">
        <f>+Casos_PN_CORR[[#This Row],[27-abr]]-Casos_PN_CORR[[#This Row],[26-abr]]</f>
        <v>0</v>
      </c>
      <c r="BC323">
        <f>+Casos_PN_CORR[[#This Row],[28-abr]]-Casos_PN_CORR[[#This Row],[27-abr]]</f>
        <v>0</v>
      </c>
      <c r="BD323">
        <f>+Casos_PN_CORR[[#This Row],[29-abr]]-Casos_PN_CORR[[#This Row],[28-abr]]</f>
        <v>0</v>
      </c>
      <c r="BE323">
        <f>+Casos_PN_CORR[[#This Row],[30-abr]]-Casos_PN_CORR[[#This Row],[29-abr]]</f>
        <v>0</v>
      </c>
      <c r="BF323">
        <f>+Casos_PN_CORR[[#This Row],[1-may]]-Casos_PN_CORR[[#This Row],[30-abr]]</f>
        <v>0</v>
      </c>
      <c r="BG323">
        <f>+Casos_PN_CORR[[#This Row],[2-may]]-Casos_PN_CORR[[#This Row],[1-may]]</f>
        <v>0</v>
      </c>
      <c r="BH323">
        <f>+Casos_PN_CORR[[#This Row],[3-may]]-Casos_PN_CORR[[#This Row],[2-may]]</f>
        <v>0</v>
      </c>
      <c r="BI323">
        <f>+Casos_PN_CORR[[#This Row],[4-may]]-Casos_PN_CORR[[#This Row],[3-may]]</f>
        <v>0</v>
      </c>
      <c r="BJ323">
        <f>+Casos_PN_CORR[[#This Row],[5-may]]-Casos_PN_CORR[[#This Row],[4-may]]</f>
        <v>0</v>
      </c>
      <c r="BK323">
        <f>+Casos_PN_CORR[[#This Row],[6-may]]-Casos_PN_CORR[[#This Row],[5-may]]</f>
        <v>0</v>
      </c>
      <c r="BL323">
        <f>+Casos_PN_CORR[[#This Row],[7-may]]-Casos_PN_CORR[[#This Row],[6-may]]</f>
        <v>0</v>
      </c>
      <c r="BM323">
        <f>+Casos_PN_CORR[[#This Row],[8-may]]-Casos_PN_CORR[[#This Row],[7-may]]</f>
        <v>0</v>
      </c>
      <c r="BN323">
        <f>+Casos_PN_CORR[[#This Row],[9-may]]-Casos_PN_CORR[[#This Row],[8-may]]</f>
        <v>0</v>
      </c>
      <c r="BO323">
        <f>+Casos_PN_CORR[[#This Row],[10-may]]-Casos_PN_CORR[[#This Row],[9-may]]</f>
        <v>0</v>
      </c>
      <c r="BP323">
        <f>+Casos_PN_CORR[[#This Row],[11-may]]-Casos_PN_CORR[[#This Row],[10-may]]</f>
        <v>0</v>
      </c>
      <c r="BQ323">
        <f>+Casos_PN_CORR[[#This Row],[12-may]]-Casos_PN_CORR[[#This Row],[11-may]]</f>
        <v>0</v>
      </c>
      <c r="BR323">
        <f>+Casos_PN_CORR[[#This Row],[13-may]]-Casos_PN_CORR[[#This Row],[12-may]]</f>
        <v>0</v>
      </c>
      <c r="BS323">
        <f>+Casos_PN_CORR[[#This Row],[14-may]]-Casos_PN_CORR[[#This Row],[13-may]]</f>
        <v>0</v>
      </c>
      <c r="BT323">
        <f>+Casos_PN_CORR[[#This Row],[15-may]]-Casos_PN_CORR[[#This Row],[14-may]]</f>
        <v>0</v>
      </c>
      <c r="BU323">
        <f>+Casos_PN_CORR[[#This Row],[16-may]]-Casos_PN_CORR[[#This Row],[15-may]]</f>
        <v>0</v>
      </c>
      <c r="BV323">
        <f>+Casos_PN_CORR[[#This Row],[17-may]]-Casos_PN_CORR[[#This Row],[16-may]]</f>
        <v>0</v>
      </c>
      <c r="BW323">
        <f>+Casos_PN_CORR[[#This Row],[18-may]]-Casos_PN_CORR[[#This Row],[17-may]]</f>
        <v>0</v>
      </c>
      <c r="BX323">
        <f>+Casos_PN_CORR[[#This Row],[19-may]]-Casos_PN_CORR[[#This Row],[18-may]]</f>
        <v>0</v>
      </c>
      <c r="BY323">
        <f>+Casos_PN_CORR[[#This Row],[20-may]]-Casos_PN_CORR[[#This Row],[19-may]]</f>
        <v>0</v>
      </c>
      <c r="BZ323">
        <f>+Casos_PN_CORR[[#This Row],[21-may]]-Casos_PN_CORR[[#This Row],[20-may]]</f>
        <v>0</v>
      </c>
      <c r="CA323">
        <f>+Casos_PN_CORR[[#This Row],[22-may]]-Casos_PN_CORR[[#This Row],[21-may]]</f>
        <v>0</v>
      </c>
      <c r="CB323">
        <f>+Casos_PN_CORR[[#This Row],[23-may]]-Casos_PN_CORR[[#This Row],[22-may]]</f>
        <v>0</v>
      </c>
      <c r="CC323">
        <f>+Casos_PN_CORR[[#This Row],[24-may]]-Casos_PN_CORR[[#This Row],[23-may]]</f>
        <v>0</v>
      </c>
      <c r="CD323">
        <f>+Casos_PN_CORR[[#This Row],[25-may]]-Casos_PN_CORR[[#This Row],[24-may]]</f>
        <v>0</v>
      </c>
      <c r="CE323">
        <f>+Casos_PN_CORR[[#This Row],[26-may]]-Casos_PN_CORR[[#This Row],[25-may]]</f>
        <v>0</v>
      </c>
      <c r="CF323">
        <f>+Casos_PN_CORR[[#This Row],[27-may]]-Casos_PN_CORR[[#This Row],[26-may]]</f>
        <v>0</v>
      </c>
      <c r="CG323">
        <f>+Casos_PN_CORR[[#This Row],[28-may]]-Casos_PN_CORR[[#This Row],[27-may]]</f>
        <v>0</v>
      </c>
      <c r="CH323">
        <f>+Casos_PN_CORR[[#This Row],[29-may]]-Casos_PN_CORR[[#This Row],[28-may]]</f>
        <v>0</v>
      </c>
      <c r="CI323">
        <f>+Casos_PN_CORR[[#This Row],[30-may]]-Casos_PN_CORR[[#This Row],[29-may]]</f>
        <v>0</v>
      </c>
      <c r="CJ323">
        <f>+Casos_PN_CORR[[#This Row],[31-may]]-Casos_PN_CORR[[#This Row],[30-may]]</f>
        <v>0</v>
      </c>
      <c r="CK323">
        <f>+Casos_PN_CORR[[#This Row],[1-jun]]-Casos_PN_CORR[[#This Row],[31-may]]</f>
        <v>0</v>
      </c>
      <c r="CL323">
        <f>+Casos_PN_CORR[[#This Row],[2-jun]]-Casos_PN_CORR[[#This Row],[1-jun]]</f>
        <v>0</v>
      </c>
      <c r="CM323">
        <f>+Casos_PN_CORR[[#This Row],[3-jun]]-Casos_PN_CORR[[#This Row],[2-jun]]</f>
        <v>0</v>
      </c>
      <c r="CN323">
        <f>+Casos_PN_CORR[[#This Row],[4-jun]]-Casos_PN_CORR[[#This Row],[3-jun]]</f>
        <v>0</v>
      </c>
      <c r="CO323">
        <f>+Casos_PN_CORR[[#This Row],[5-jun]]-Casos_PN_CORR[[#This Row],[4-jun]]</f>
        <v>0</v>
      </c>
      <c r="CP323">
        <f>+Casos_PN_CORR[[#This Row],[6-jun]]-Casos_PN_CORR[[#This Row],[5-jun]]</f>
        <v>0</v>
      </c>
    </row>
    <row r="324" spans="1:94">
      <c r="A324">
        <v>70209</v>
      </c>
      <c r="B324" s="2" t="s">
        <v>102</v>
      </c>
      <c r="C324" s="2" t="s">
        <v>161</v>
      </c>
      <c r="D324" s="2" t="s">
        <v>472</v>
      </c>
      <c r="E324" s="4">
        <f t="shared" ref="E324:E387" si="5">SUM(F324:AEZ324)</f>
        <v>0</v>
      </c>
      <c r="F324">
        <f>+Casos_PN_CORR[[#This Row],[10-mar]]</f>
        <v>0</v>
      </c>
      <c r="G324">
        <f>+Casos_PN_CORR[[#This Row],[11-mar]]-Casos_PN_CORR[[#This Row],[10-mar]]</f>
        <v>0</v>
      </c>
      <c r="H324">
        <f>+Casos_PN_CORR[[#This Row],[12-mar]]-Casos_PN_CORR[[#This Row],[11-mar]]</f>
        <v>0</v>
      </c>
      <c r="I324">
        <f>+Casos_PN_CORR[[#This Row],[13-mar]]-Casos_PN_CORR[[#This Row],[12-mar]]</f>
        <v>0</v>
      </c>
      <c r="J324">
        <f>+Casos_PN_CORR[[#This Row],[14-mar]]-Casos_PN_CORR[[#This Row],[13-mar]]</f>
        <v>0</v>
      </c>
      <c r="K324">
        <f>+Casos_PN_CORR[[#This Row],[15-mar]]-Casos_PN_CORR[[#This Row],[14-mar]]</f>
        <v>0</v>
      </c>
      <c r="L324">
        <f>+Casos_PN_CORR[[#This Row],[16-mar]]-Casos_PN_CORR[[#This Row],[15-mar]]</f>
        <v>0</v>
      </c>
      <c r="M324">
        <f>+Casos_PN_CORR[[#This Row],[17-mar]]-Casos_PN_CORR[[#This Row],[16-mar]]</f>
        <v>0</v>
      </c>
      <c r="N324">
        <f>+Casos_PN_CORR[[#This Row],[18-mar]]-Casos_PN_CORR[[#This Row],[17-mar]]</f>
        <v>0</v>
      </c>
      <c r="O324">
        <f>+Casos_PN_CORR[[#This Row],[19-mar]]-Casos_PN_CORR[[#This Row],[18-mar]]</f>
        <v>0</v>
      </c>
      <c r="P324">
        <f>+Casos_PN_CORR[[#This Row],[20-mar]]-Casos_PN_CORR[[#This Row],[19-mar]]</f>
        <v>0</v>
      </c>
      <c r="Q324">
        <f>+Casos_PN_CORR[[#This Row],[21-mar]]-Casos_PN_CORR[[#This Row],[20-mar]]</f>
        <v>0</v>
      </c>
      <c r="R324">
        <f>+Casos_PN_CORR[[#This Row],[22-mar]]-Casos_PN_CORR[[#This Row],[21-mar]]</f>
        <v>0</v>
      </c>
      <c r="S324">
        <f>+Casos_PN_CORR[[#This Row],[23-mar]]-Casos_PN_CORR[[#This Row],[22-mar]]</f>
        <v>0</v>
      </c>
      <c r="T324">
        <f>+Casos_PN_CORR[[#This Row],[24-mar]]-Casos_PN_CORR[[#This Row],[23-mar]]</f>
        <v>0</v>
      </c>
      <c r="U324">
        <f>+Casos_PN_CORR[[#This Row],[25-mar]]-Casos_PN_CORR[[#This Row],[24-mar]]</f>
        <v>0</v>
      </c>
      <c r="V324">
        <f>+Casos_PN_CORR[[#This Row],[26-mar]]-Casos_PN_CORR[[#This Row],[25-mar]]</f>
        <v>0</v>
      </c>
      <c r="W324">
        <f>+Casos_PN_CORR[[#This Row],[27-mar]]-Casos_PN_CORR[[#This Row],[26-mar]]</f>
        <v>0</v>
      </c>
      <c r="X324">
        <f>+Casos_PN_CORR[[#This Row],[28-mar]]-Casos_PN_CORR[[#This Row],[27-mar]]</f>
        <v>0</v>
      </c>
      <c r="Y324">
        <f>+Casos_PN_CORR[[#This Row],[29-mar]]-Casos_PN_CORR[[#This Row],[28-mar]]</f>
        <v>0</v>
      </c>
      <c r="Z324">
        <f>+Casos_PN_CORR[[#This Row],[30-mar]]-Casos_PN_CORR[[#This Row],[29-mar]]</f>
        <v>0</v>
      </c>
      <c r="AA324">
        <f>+Casos_PN_CORR[[#This Row],[31-mar]]-Casos_PN_CORR[[#This Row],[30-mar]]</f>
        <v>0</v>
      </c>
      <c r="AB324">
        <f>+Casos_PN_CORR[[#This Row],[1-abr]]-Casos_PN_CORR[[#This Row],[31-mar]]</f>
        <v>0</v>
      </c>
      <c r="AC324">
        <f>+Casos_PN_CORR[[#This Row],[2-abr]]-Casos_PN_CORR[[#This Row],[1-abr]]</f>
        <v>0</v>
      </c>
      <c r="AD324">
        <f>+Casos_PN_CORR[[#This Row],[3-abr]]-Casos_PN_CORR[[#This Row],[2-abr]]</f>
        <v>0</v>
      </c>
      <c r="AE324">
        <f>+Casos_PN_CORR[[#This Row],[4-abr]]-Casos_PN_CORR[[#This Row],[3-abr]]</f>
        <v>0</v>
      </c>
      <c r="AF324">
        <f>+Casos_PN_CORR[[#This Row],[5-abr]]-Casos_PN_CORR[[#This Row],[4-abr]]</f>
        <v>0</v>
      </c>
      <c r="AG324">
        <f>+Casos_PN_CORR[[#This Row],[6-abr]]-Casos_PN_CORR[[#This Row],[5-abr]]</f>
        <v>0</v>
      </c>
      <c r="AH324">
        <f>+Casos_PN_CORR[[#This Row],[7-abr]]-Casos_PN_CORR[[#This Row],[6-abr]]</f>
        <v>0</v>
      </c>
      <c r="AI324">
        <f>+Casos_PN_CORR[[#This Row],[8-abr]]-Casos_PN_CORR[[#This Row],[7-abr]]</f>
        <v>0</v>
      </c>
      <c r="AJ324">
        <f>+Casos_PN_CORR[[#This Row],[9-abr]]-Casos_PN_CORR[[#This Row],[8-abr]]</f>
        <v>0</v>
      </c>
      <c r="AK324">
        <f>+Casos_PN_CORR[[#This Row],[10-abr]]-Casos_PN_CORR[[#This Row],[9-abr]]</f>
        <v>0</v>
      </c>
      <c r="AL324">
        <f>+Casos_PN_CORR[[#This Row],[11-abr]]-Casos_PN_CORR[[#This Row],[10-abr]]</f>
        <v>0</v>
      </c>
      <c r="AM324">
        <f>+Casos_PN_CORR[[#This Row],[12-abr]]-Casos_PN_CORR[[#This Row],[11-abr]]</f>
        <v>0</v>
      </c>
      <c r="AN324">
        <f>+Casos_PN_CORR[[#This Row],[13-abr]]-Casos_PN_CORR[[#This Row],[12-abr]]</f>
        <v>0</v>
      </c>
      <c r="AO324">
        <f>+Casos_PN_CORR[[#This Row],[14-abr]]-Casos_PN_CORR[[#This Row],[13-abr]]</f>
        <v>0</v>
      </c>
      <c r="AP324">
        <f>+Casos_PN_CORR[[#This Row],[15-abr]]-Casos_PN_CORR[[#This Row],[14-abr]]</f>
        <v>0</v>
      </c>
      <c r="AQ324">
        <f>+Casos_PN_CORR[[#This Row],[16-abr]]-Casos_PN_CORR[[#This Row],[15-abr]]</f>
        <v>0</v>
      </c>
      <c r="AR324">
        <f>+Casos_PN_CORR[[#This Row],[17-abr]]-Casos_PN_CORR[[#This Row],[16-abr]]</f>
        <v>0</v>
      </c>
      <c r="AS324">
        <f>+Casos_PN_CORR[[#This Row],[18-abr]]-Casos_PN_CORR[[#This Row],[17-abr]]</f>
        <v>0</v>
      </c>
      <c r="AT324">
        <f>+Casos_PN_CORR[[#This Row],[19-abr]]-Casos_PN_CORR[[#This Row],[18-abr]]</f>
        <v>0</v>
      </c>
      <c r="AU324">
        <f>+Casos_PN_CORR[[#This Row],[20-abr]]-Casos_PN_CORR[[#This Row],[19-abr]]</f>
        <v>0</v>
      </c>
      <c r="AV324">
        <f>+Casos_PN_CORR[[#This Row],[21-abr]]-Casos_PN_CORR[[#This Row],[20-abr]]</f>
        <v>0</v>
      </c>
      <c r="AW324">
        <f>+Casos_PN_CORR[[#This Row],[22-abr]]-Casos_PN_CORR[[#This Row],[21-abr]]</f>
        <v>0</v>
      </c>
      <c r="AX324">
        <f>+Casos_PN_CORR[[#This Row],[23-abr]]-Casos_PN_CORR[[#This Row],[22-abr]]</f>
        <v>0</v>
      </c>
      <c r="AY324">
        <f>+Casos_PN_CORR[[#This Row],[24-abr]]-Casos_PN_CORR[[#This Row],[23-abr]]</f>
        <v>0</v>
      </c>
      <c r="AZ324">
        <f>+Casos_PN_CORR[[#This Row],[25-abr]]-Casos_PN_CORR[[#This Row],[24-abr]]</f>
        <v>0</v>
      </c>
      <c r="BA324">
        <f>+Casos_PN_CORR[[#This Row],[26-abr]]-Casos_PN_CORR[[#This Row],[25-abr]]</f>
        <v>0</v>
      </c>
      <c r="BB324">
        <f>+Casos_PN_CORR[[#This Row],[27-abr]]-Casos_PN_CORR[[#This Row],[26-abr]]</f>
        <v>0</v>
      </c>
      <c r="BC324">
        <f>+Casos_PN_CORR[[#This Row],[28-abr]]-Casos_PN_CORR[[#This Row],[27-abr]]</f>
        <v>0</v>
      </c>
      <c r="BD324">
        <f>+Casos_PN_CORR[[#This Row],[29-abr]]-Casos_PN_CORR[[#This Row],[28-abr]]</f>
        <v>0</v>
      </c>
      <c r="BE324">
        <f>+Casos_PN_CORR[[#This Row],[30-abr]]-Casos_PN_CORR[[#This Row],[29-abr]]</f>
        <v>0</v>
      </c>
      <c r="BF324">
        <f>+Casos_PN_CORR[[#This Row],[1-may]]-Casos_PN_CORR[[#This Row],[30-abr]]</f>
        <v>0</v>
      </c>
      <c r="BG324">
        <f>+Casos_PN_CORR[[#This Row],[2-may]]-Casos_PN_CORR[[#This Row],[1-may]]</f>
        <v>0</v>
      </c>
      <c r="BH324">
        <f>+Casos_PN_CORR[[#This Row],[3-may]]-Casos_PN_CORR[[#This Row],[2-may]]</f>
        <v>0</v>
      </c>
      <c r="BI324">
        <f>+Casos_PN_CORR[[#This Row],[4-may]]-Casos_PN_CORR[[#This Row],[3-may]]</f>
        <v>0</v>
      </c>
      <c r="BJ324">
        <f>+Casos_PN_CORR[[#This Row],[5-may]]-Casos_PN_CORR[[#This Row],[4-may]]</f>
        <v>0</v>
      </c>
      <c r="BK324">
        <f>+Casos_PN_CORR[[#This Row],[6-may]]-Casos_PN_CORR[[#This Row],[5-may]]</f>
        <v>0</v>
      </c>
      <c r="BL324">
        <f>+Casos_PN_CORR[[#This Row],[7-may]]-Casos_PN_CORR[[#This Row],[6-may]]</f>
        <v>0</v>
      </c>
      <c r="BM324">
        <f>+Casos_PN_CORR[[#This Row],[8-may]]-Casos_PN_CORR[[#This Row],[7-may]]</f>
        <v>0</v>
      </c>
      <c r="BN324">
        <f>+Casos_PN_CORR[[#This Row],[9-may]]-Casos_PN_CORR[[#This Row],[8-may]]</f>
        <v>0</v>
      </c>
      <c r="BO324">
        <f>+Casos_PN_CORR[[#This Row],[10-may]]-Casos_PN_CORR[[#This Row],[9-may]]</f>
        <v>0</v>
      </c>
      <c r="BP324">
        <f>+Casos_PN_CORR[[#This Row],[11-may]]-Casos_PN_CORR[[#This Row],[10-may]]</f>
        <v>0</v>
      </c>
      <c r="BQ324">
        <f>+Casos_PN_CORR[[#This Row],[12-may]]-Casos_PN_CORR[[#This Row],[11-may]]</f>
        <v>0</v>
      </c>
      <c r="BR324">
        <f>+Casos_PN_CORR[[#This Row],[13-may]]-Casos_PN_CORR[[#This Row],[12-may]]</f>
        <v>0</v>
      </c>
      <c r="BS324">
        <f>+Casos_PN_CORR[[#This Row],[14-may]]-Casos_PN_CORR[[#This Row],[13-may]]</f>
        <v>0</v>
      </c>
      <c r="BT324">
        <f>+Casos_PN_CORR[[#This Row],[15-may]]-Casos_PN_CORR[[#This Row],[14-may]]</f>
        <v>0</v>
      </c>
      <c r="BU324">
        <f>+Casos_PN_CORR[[#This Row],[16-may]]-Casos_PN_CORR[[#This Row],[15-may]]</f>
        <v>0</v>
      </c>
      <c r="BV324">
        <f>+Casos_PN_CORR[[#This Row],[17-may]]-Casos_PN_CORR[[#This Row],[16-may]]</f>
        <v>0</v>
      </c>
      <c r="BW324">
        <f>+Casos_PN_CORR[[#This Row],[18-may]]-Casos_PN_CORR[[#This Row],[17-may]]</f>
        <v>0</v>
      </c>
      <c r="BX324">
        <f>+Casos_PN_CORR[[#This Row],[19-may]]-Casos_PN_CORR[[#This Row],[18-may]]</f>
        <v>0</v>
      </c>
      <c r="BY324">
        <f>+Casos_PN_CORR[[#This Row],[20-may]]-Casos_PN_CORR[[#This Row],[19-may]]</f>
        <v>0</v>
      </c>
      <c r="BZ324">
        <f>+Casos_PN_CORR[[#This Row],[21-may]]-Casos_PN_CORR[[#This Row],[20-may]]</f>
        <v>0</v>
      </c>
      <c r="CA324">
        <f>+Casos_PN_CORR[[#This Row],[22-may]]-Casos_PN_CORR[[#This Row],[21-may]]</f>
        <v>0</v>
      </c>
      <c r="CB324">
        <f>+Casos_PN_CORR[[#This Row],[23-may]]-Casos_PN_CORR[[#This Row],[22-may]]</f>
        <v>0</v>
      </c>
      <c r="CC324">
        <f>+Casos_PN_CORR[[#This Row],[24-may]]-Casos_PN_CORR[[#This Row],[23-may]]</f>
        <v>0</v>
      </c>
      <c r="CD324">
        <f>+Casos_PN_CORR[[#This Row],[25-may]]-Casos_PN_CORR[[#This Row],[24-may]]</f>
        <v>0</v>
      </c>
      <c r="CE324">
        <f>+Casos_PN_CORR[[#This Row],[26-may]]-Casos_PN_CORR[[#This Row],[25-may]]</f>
        <v>0</v>
      </c>
      <c r="CF324">
        <f>+Casos_PN_CORR[[#This Row],[27-may]]-Casos_PN_CORR[[#This Row],[26-may]]</f>
        <v>0</v>
      </c>
      <c r="CG324">
        <f>+Casos_PN_CORR[[#This Row],[28-may]]-Casos_PN_CORR[[#This Row],[27-may]]</f>
        <v>0</v>
      </c>
      <c r="CH324">
        <f>+Casos_PN_CORR[[#This Row],[29-may]]-Casos_PN_CORR[[#This Row],[28-may]]</f>
        <v>0</v>
      </c>
      <c r="CI324">
        <f>+Casos_PN_CORR[[#This Row],[30-may]]-Casos_PN_CORR[[#This Row],[29-may]]</f>
        <v>0</v>
      </c>
      <c r="CJ324">
        <f>+Casos_PN_CORR[[#This Row],[31-may]]-Casos_PN_CORR[[#This Row],[30-may]]</f>
        <v>0</v>
      </c>
      <c r="CK324">
        <f>+Casos_PN_CORR[[#This Row],[1-jun]]-Casos_PN_CORR[[#This Row],[31-may]]</f>
        <v>0</v>
      </c>
      <c r="CL324">
        <f>+Casos_PN_CORR[[#This Row],[2-jun]]-Casos_PN_CORR[[#This Row],[1-jun]]</f>
        <v>0</v>
      </c>
      <c r="CM324">
        <f>+Casos_PN_CORR[[#This Row],[3-jun]]-Casos_PN_CORR[[#This Row],[2-jun]]</f>
        <v>0</v>
      </c>
      <c r="CN324">
        <f>+Casos_PN_CORR[[#This Row],[4-jun]]-Casos_PN_CORR[[#This Row],[3-jun]]</f>
        <v>0</v>
      </c>
      <c r="CO324">
        <f>+Casos_PN_CORR[[#This Row],[5-jun]]-Casos_PN_CORR[[#This Row],[4-jun]]</f>
        <v>0</v>
      </c>
      <c r="CP324">
        <f>+Casos_PN_CORR[[#This Row],[6-jun]]-Casos_PN_CORR[[#This Row],[5-jun]]</f>
        <v>0</v>
      </c>
    </row>
    <row r="325" spans="1:94">
      <c r="A325">
        <v>70408</v>
      </c>
      <c r="B325" s="2" t="s">
        <v>102</v>
      </c>
      <c r="C325" s="2" t="s">
        <v>158</v>
      </c>
      <c r="D325" s="2" t="s">
        <v>189</v>
      </c>
      <c r="E325" s="4">
        <f t="shared" si="5"/>
        <v>0</v>
      </c>
      <c r="F325">
        <f>+Casos_PN_CORR[[#This Row],[10-mar]]</f>
        <v>0</v>
      </c>
      <c r="G325">
        <f>+Casos_PN_CORR[[#This Row],[11-mar]]-Casos_PN_CORR[[#This Row],[10-mar]]</f>
        <v>0</v>
      </c>
      <c r="H325">
        <f>+Casos_PN_CORR[[#This Row],[12-mar]]-Casos_PN_CORR[[#This Row],[11-mar]]</f>
        <v>0</v>
      </c>
      <c r="I325">
        <f>+Casos_PN_CORR[[#This Row],[13-mar]]-Casos_PN_CORR[[#This Row],[12-mar]]</f>
        <v>0</v>
      </c>
      <c r="J325">
        <f>+Casos_PN_CORR[[#This Row],[14-mar]]-Casos_PN_CORR[[#This Row],[13-mar]]</f>
        <v>0</v>
      </c>
      <c r="K325">
        <f>+Casos_PN_CORR[[#This Row],[15-mar]]-Casos_PN_CORR[[#This Row],[14-mar]]</f>
        <v>0</v>
      </c>
      <c r="L325">
        <f>+Casos_PN_CORR[[#This Row],[16-mar]]-Casos_PN_CORR[[#This Row],[15-mar]]</f>
        <v>0</v>
      </c>
      <c r="M325">
        <f>+Casos_PN_CORR[[#This Row],[17-mar]]-Casos_PN_CORR[[#This Row],[16-mar]]</f>
        <v>0</v>
      </c>
      <c r="N325">
        <f>+Casos_PN_CORR[[#This Row],[18-mar]]-Casos_PN_CORR[[#This Row],[17-mar]]</f>
        <v>0</v>
      </c>
      <c r="O325">
        <f>+Casos_PN_CORR[[#This Row],[19-mar]]-Casos_PN_CORR[[#This Row],[18-mar]]</f>
        <v>0</v>
      </c>
      <c r="P325">
        <f>+Casos_PN_CORR[[#This Row],[20-mar]]-Casos_PN_CORR[[#This Row],[19-mar]]</f>
        <v>0</v>
      </c>
      <c r="Q325">
        <f>+Casos_PN_CORR[[#This Row],[21-mar]]-Casos_PN_CORR[[#This Row],[20-mar]]</f>
        <v>0</v>
      </c>
      <c r="R325">
        <f>+Casos_PN_CORR[[#This Row],[22-mar]]-Casos_PN_CORR[[#This Row],[21-mar]]</f>
        <v>0</v>
      </c>
      <c r="S325">
        <f>+Casos_PN_CORR[[#This Row],[23-mar]]-Casos_PN_CORR[[#This Row],[22-mar]]</f>
        <v>0</v>
      </c>
      <c r="T325">
        <f>+Casos_PN_CORR[[#This Row],[24-mar]]-Casos_PN_CORR[[#This Row],[23-mar]]</f>
        <v>0</v>
      </c>
      <c r="U325">
        <f>+Casos_PN_CORR[[#This Row],[25-mar]]-Casos_PN_CORR[[#This Row],[24-mar]]</f>
        <v>0</v>
      </c>
      <c r="V325">
        <f>+Casos_PN_CORR[[#This Row],[26-mar]]-Casos_PN_CORR[[#This Row],[25-mar]]</f>
        <v>0</v>
      </c>
      <c r="W325">
        <f>+Casos_PN_CORR[[#This Row],[27-mar]]-Casos_PN_CORR[[#This Row],[26-mar]]</f>
        <v>0</v>
      </c>
      <c r="X325">
        <f>+Casos_PN_CORR[[#This Row],[28-mar]]-Casos_PN_CORR[[#This Row],[27-mar]]</f>
        <v>0</v>
      </c>
      <c r="Y325">
        <f>+Casos_PN_CORR[[#This Row],[29-mar]]-Casos_PN_CORR[[#This Row],[28-mar]]</f>
        <v>0</v>
      </c>
      <c r="Z325">
        <f>+Casos_PN_CORR[[#This Row],[30-mar]]-Casos_PN_CORR[[#This Row],[29-mar]]</f>
        <v>0</v>
      </c>
      <c r="AA325">
        <f>+Casos_PN_CORR[[#This Row],[31-mar]]-Casos_PN_CORR[[#This Row],[30-mar]]</f>
        <v>0</v>
      </c>
      <c r="AB325">
        <f>+Casos_PN_CORR[[#This Row],[1-abr]]-Casos_PN_CORR[[#This Row],[31-mar]]</f>
        <v>0</v>
      </c>
      <c r="AC325">
        <f>+Casos_PN_CORR[[#This Row],[2-abr]]-Casos_PN_CORR[[#This Row],[1-abr]]</f>
        <v>0</v>
      </c>
      <c r="AD325">
        <f>+Casos_PN_CORR[[#This Row],[3-abr]]-Casos_PN_CORR[[#This Row],[2-abr]]</f>
        <v>0</v>
      </c>
      <c r="AE325">
        <f>+Casos_PN_CORR[[#This Row],[4-abr]]-Casos_PN_CORR[[#This Row],[3-abr]]</f>
        <v>0</v>
      </c>
      <c r="AF325">
        <f>+Casos_PN_CORR[[#This Row],[5-abr]]-Casos_PN_CORR[[#This Row],[4-abr]]</f>
        <v>0</v>
      </c>
      <c r="AG325">
        <f>+Casos_PN_CORR[[#This Row],[6-abr]]-Casos_PN_CORR[[#This Row],[5-abr]]</f>
        <v>0</v>
      </c>
      <c r="AH325">
        <f>+Casos_PN_CORR[[#This Row],[7-abr]]-Casos_PN_CORR[[#This Row],[6-abr]]</f>
        <v>0</v>
      </c>
      <c r="AI325">
        <f>+Casos_PN_CORR[[#This Row],[8-abr]]-Casos_PN_CORR[[#This Row],[7-abr]]</f>
        <v>0</v>
      </c>
      <c r="AJ325">
        <f>+Casos_PN_CORR[[#This Row],[9-abr]]-Casos_PN_CORR[[#This Row],[8-abr]]</f>
        <v>0</v>
      </c>
      <c r="AK325">
        <f>+Casos_PN_CORR[[#This Row],[10-abr]]-Casos_PN_CORR[[#This Row],[9-abr]]</f>
        <v>0</v>
      </c>
      <c r="AL325">
        <f>+Casos_PN_CORR[[#This Row],[11-abr]]-Casos_PN_CORR[[#This Row],[10-abr]]</f>
        <v>0</v>
      </c>
      <c r="AM325">
        <f>+Casos_PN_CORR[[#This Row],[12-abr]]-Casos_PN_CORR[[#This Row],[11-abr]]</f>
        <v>0</v>
      </c>
      <c r="AN325">
        <f>+Casos_PN_CORR[[#This Row],[13-abr]]-Casos_PN_CORR[[#This Row],[12-abr]]</f>
        <v>0</v>
      </c>
      <c r="AO325">
        <f>+Casos_PN_CORR[[#This Row],[14-abr]]-Casos_PN_CORR[[#This Row],[13-abr]]</f>
        <v>0</v>
      </c>
      <c r="AP325">
        <f>+Casos_PN_CORR[[#This Row],[15-abr]]-Casos_PN_CORR[[#This Row],[14-abr]]</f>
        <v>0</v>
      </c>
      <c r="AQ325">
        <f>+Casos_PN_CORR[[#This Row],[16-abr]]-Casos_PN_CORR[[#This Row],[15-abr]]</f>
        <v>0</v>
      </c>
      <c r="AR325">
        <f>+Casos_PN_CORR[[#This Row],[17-abr]]-Casos_PN_CORR[[#This Row],[16-abr]]</f>
        <v>0</v>
      </c>
      <c r="AS325">
        <f>+Casos_PN_CORR[[#This Row],[18-abr]]-Casos_PN_CORR[[#This Row],[17-abr]]</f>
        <v>0</v>
      </c>
      <c r="AT325">
        <f>+Casos_PN_CORR[[#This Row],[19-abr]]-Casos_PN_CORR[[#This Row],[18-abr]]</f>
        <v>0</v>
      </c>
      <c r="AU325">
        <f>+Casos_PN_CORR[[#This Row],[20-abr]]-Casos_PN_CORR[[#This Row],[19-abr]]</f>
        <v>0</v>
      </c>
      <c r="AV325">
        <f>+Casos_PN_CORR[[#This Row],[21-abr]]-Casos_PN_CORR[[#This Row],[20-abr]]</f>
        <v>0</v>
      </c>
      <c r="AW325">
        <f>+Casos_PN_CORR[[#This Row],[22-abr]]-Casos_PN_CORR[[#This Row],[21-abr]]</f>
        <v>0</v>
      </c>
      <c r="AX325">
        <f>+Casos_PN_CORR[[#This Row],[23-abr]]-Casos_PN_CORR[[#This Row],[22-abr]]</f>
        <v>0</v>
      </c>
      <c r="AY325">
        <f>+Casos_PN_CORR[[#This Row],[24-abr]]-Casos_PN_CORR[[#This Row],[23-abr]]</f>
        <v>0</v>
      </c>
      <c r="AZ325">
        <f>+Casos_PN_CORR[[#This Row],[25-abr]]-Casos_PN_CORR[[#This Row],[24-abr]]</f>
        <v>0</v>
      </c>
      <c r="BA325">
        <f>+Casos_PN_CORR[[#This Row],[26-abr]]-Casos_PN_CORR[[#This Row],[25-abr]]</f>
        <v>0</v>
      </c>
      <c r="BB325">
        <f>+Casos_PN_CORR[[#This Row],[27-abr]]-Casos_PN_CORR[[#This Row],[26-abr]]</f>
        <v>0</v>
      </c>
      <c r="BC325">
        <f>+Casos_PN_CORR[[#This Row],[28-abr]]-Casos_PN_CORR[[#This Row],[27-abr]]</f>
        <v>0</v>
      </c>
      <c r="BD325">
        <f>+Casos_PN_CORR[[#This Row],[29-abr]]-Casos_PN_CORR[[#This Row],[28-abr]]</f>
        <v>0</v>
      </c>
      <c r="BE325">
        <f>+Casos_PN_CORR[[#This Row],[30-abr]]-Casos_PN_CORR[[#This Row],[29-abr]]</f>
        <v>0</v>
      </c>
      <c r="BF325">
        <f>+Casos_PN_CORR[[#This Row],[1-may]]-Casos_PN_CORR[[#This Row],[30-abr]]</f>
        <v>0</v>
      </c>
      <c r="BG325">
        <f>+Casos_PN_CORR[[#This Row],[2-may]]-Casos_PN_CORR[[#This Row],[1-may]]</f>
        <v>0</v>
      </c>
      <c r="BH325">
        <f>+Casos_PN_CORR[[#This Row],[3-may]]-Casos_PN_CORR[[#This Row],[2-may]]</f>
        <v>0</v>
      </c>
      <c r="BI325">
        <f>+Casos_PN_CORR[[#This Row],[4-may]]-Casos_PN_CORR[[#This Row],[3-may]]</f>
        <v>0</v>
      </c>
      <c r="BJ325">
        <f>+Casos_PN_CORR[[#This Row],[5-may]]-Casos_PN_CORR[[#This Row],[4-may]]</f>
        <v>0</v>
      </c>
      <c r="BK325">
        <f>+Casos_PN_CORR[[#This Row],[6-may]]-Casos_PN_CORR[[#This Row],[5-may]]</f>
        <v>0</v>
      </c>
      <c r="BL325">
        <f>+Casos_PN_CORR[[#This Row],[7-may]]-Casos_PN_CORR[[#This Row],[6-may]]</f>
        <v>0</v>
      </c>
      <c r="BM325">
        <f>+Casos_PN_CORR[[#This Row],[8-may]]-Casos_PN_CORR[[#This Row],[7-may]]</f>
        <v>0</v>
      </c>
      <c r="BN325">
        <f>+Casos_PN_CORR[[#This Row],[9-may]]-Casos_PN_CORR[[#This Row],[8-may]]</f>
        <v>0</v>
      </c>
      <c r="BO325">
        <f>+Casos_PN_CORR[[#This Row],[10-may]]-Casos_PN_CORR[[#This Row],[9-may]]</f>
        <v>0</v>
      </c>
      <c r="BP325">
        <f>+Casos_PN_CORR[[#This Row],[11-may]]-Casos_PN_CORR[[#This Row],[10-may]]</f>
        <v>0</v>
      </c>
      <c r="BQ325">
        <f>+Casos_PN_CORR[[#This Row],[12-may]]-Casos_PN_CORR[[#This Row],[11-may]]</f>
        <v>0</v>
      </c>
      <c r="BR325">
        <f>+Casos_PN_CORR[[#This Row],[13-may]]-Casos_PN_CORR[[#This Row],[12-may]]</f>
        <v>0</v>
      </c>
      <c r="BS325">
        <f>+Casos_PN_CORR[[#This Row],[14-may]]-Casos_PN_CORR[[#This Row],[13-may]]</f>
        <v>0</v>
      </c>
      <c r="BT325">
        <f>+Casos_PN_CORR[[#This Row],[15-may]]-Casos_PN_CORR[[#This Row],[14-may]]</f>
        <v>0</v>
      </c>
      <c r="BU325">
        <f>+Casos_PN_CORR[[#This Row],[16-may]]-Casos_PN_CORR[[#This Row],[15-may]]</f>
        <v>0</v>
      </c>
      <c r="BV325">
        <f>+Casos_PN_CORR[[#This Row],[17-may]]-Casos_PN_CORR[[#This Row],[16-may]]</f>
        <v>0</v>
      </c>
      <c r="BW325">
        <f>+Casos_PN_CORR[[#This Row],[18-may]]-Casos_PN_CORR[[#This Row],[17-may]]</f>
        <v>0</v>
      </c>
      <c r="BX325">
        <f>+Casos_PN_CORR[[#This Row],[19-may]]-Casos_PN_CORR[[#This Row],[18-may]]</f>
        <v>0</v>
      </c>
      <c r="BY325">
        <f>+Casos_PN_CORR[[#This Row],[20-may]]-Casos_PN_CORR[[#This Row],[19-may]]</f>
        <v>0</v>
      </c>
      <c r="BZ325">
        <f>+Casos_PN_CORR[[#This Row],[21-may]]-Casos_PN_CORR[[#This Row],[20-may]]</f>
        <v>0</v>
      </c>
      <c r="CA325">
        <f>+Casos_PN_CORR[[#This Row],[22-may]]-Casos_PN_CORR[[#This Row],[21-may]]</f>
        <v>0</v>
      </c>
      <c r="CB325">
        <f>+Casos_PN_CORR[[#This Row],[23-may]]-Casos_PN_CORR[[#This Row],[22-may]]</f>
        <v>0</v>
      </c>
      <c r="CC325">
        <f>+Casos_PN_CORR[[#This Row],[24-may]]-Casos_PN_CORR[[#This Row],[23-may]]</f>
        <v>0</v>
      </c>
      <c r="CD325">
        <f>+Casos_PN_CORR[[#This Row],[25-may]]-Casos_PN_CORR[[#This Row],[24-may]]</f>
        <v>0</v>
      </c>
      <c r="CE325">
        <f>+Casos_PN_CORR[[#This Row],[26-may]]-Casos_PN_CORR[[#This Row],[25-may]]</f>
        <v>0</v>
      </c>
      <c r="CF325">
        <f>+Casos_PN_CORR[[#This Row],[27-may]]-Casos_PN_CORR[[#This Row],[26-may]]</f>
        <v>0</v>
      </c>
      <c r="CG325">
        <f>+Casos_PN_CORR[[#This Row],[28-may]]-Casos_PN_CORR[[#This Row],[27-may]]</f>
        <v>0</v>
      </c>
      <c r="CH325">
        <f>+Casos_PN_CORR[[#This Row],[29-may]]-Casos_PN_CORR[[#This Row],[28-may]]</f>
        <v>0</v>
      </c>
      <c r="CI325">
        <f>+Casos_PN_CORR[[#This Row],[30-may]]-Casos_PN_CORR[[#This Row],[29-may]]</f>
        <v>0</v>
      </c>
      <c r="CJ325">
        <f>+Casos_PN_CORR[[#This Row],[31-may]]-Casos_PN_CORR[[#This Row],[30-may]]</f>
        <v>0</v>
      </c>
      <c r="CK325">
        <f>+Casos_PN_CORR[[#This Row],[1-jun]]-Casos_PN_CORR[[#This Row],[31-may]]</f>
        <v>0</v>
      </c>
      <c r="CL325">
        <f>+Casos_PN_CORR[[#This Row],[2-jun]]-Casos_PN_CORR[[#This Row],[1-jun]]</f>
        <v>0</v>
      </c>
      <c r="CM325">
        <f>+Casos_PN_CORR[[#This Row],[3-jun]]-Casos_PN_CORR[[#This Row],[2-jun]]</f>
        <v>0</v>
      </c>
      <c r="CN325">
        <f>+Casos_PN_CORR[[#This Row],[4-jun]]-Casos_PN_CORR[[#This Row],[3-jun]]</f>
        <v>0</v>
      </c>
      <c r="CO325">
        <f>+Casos_PN_CORR[[#This Row],[5-jun]]-Casos_PN_CORR[[#This Row],[4-jun]]</f>
        <v>0</v>
      </c>
      <c r="CP325">
        <f>+Casos_PN_CORR[[#This Row],[6-jun]]-Casos_PN_CORR[[#This Row],[5-jun]]</f>
        <v>0</v>
      </c>
    </row>
    <row r="326" spans="1:94">
      <c r="A326">
        <v>90401</v>
      </c>
      <c r="B326" s="2" t="s">
        <v>139</v>
      </c>
      <c r="C326" s="2" t="s">
        <v>189</v>
      </c>
      <c r="D326" s="2" t="s">
        <v>473</v>
      </c>
      <c r="E326" s="4">
        <f t="shared" si="5"/>
        <v>13</v>
      </c>
      <c r="F326">
        <f>+Casos_PN_CORR[[#This Row],[10-mar]]</f>
        <v>0</v>
      </c>
      <c r="G326">
        <f>+Casos_PN_CORR[[#This Row],[11-mar]]-Casos_PN_CORR[[#This Row],[10-mar]]</f>
        <v>0</v>
      </c>
      <c r="H326">
        <f>+Casos_PN_CORR[[#This Row],[12-mar]]-Casos_PN_CORR[[#This Row],[11-mar]]</f>
        <v>0</v>
      </c>
      <c r="I326">
        <f>+Casos_PN_CORR[[#This Row],[13-mar]]-Casos_PN_CORR[[#This Row],[12-mar]]</f>
        <v>0</v>
      </c>
      <c r="J326">
        <f>+Casos_PN_CORR[[#This Row],[14-mar]]-Casos_PN_CORR[[#This Row],[13-mar]]</f>
        <v>0</v>
      </c>
      <c r="K326">
        <f>+Casos_PN_CORR[[#This Row],[15-mar]]-Casos_PN_CORR[[#This Row],[14-mar]]</f>
        <v>0</v>
      </c>
      <c r="L326">
        <f>+Casos_PN_CORR[[#This Row],[16-mar]]-Casos_PN_CORR[[#This Row],[15-mar]]</f>
        <v>0</v>
      </c>
      <c r="M326">
        <f>+Casos_PN_CORR[[#This Row],[17-mar]]-Casos_PN_CORR[[#This Row],[16-mar]]</f>
        <v>0</v>
      </c>
      <c r="N326">
        <f>+Casos_PN_CORR[[#This Row],[18-mar]]-Casos_PN_CORR[[#This Row],[17-mar]]</f>
        <v>0</v>
      </c>
      <c r="O326">
        <f>+Casos_PN_CORR[[#This Row],[19-mar]]-Casos_PN_CORR[[#This Row],[18-mar]]</f>
        <v>0</v>
      </c>
      <c r="P326">
        <f>+Casos_PN_CORR[[#This Row],[20-mar]]-Casos_PN_CORR[[#This Row],[19-mar]]</f>
        <v>0</v>
      </c>
      <c r="Q326">
        <f>+Casos_PN_CORR[[#This Row],[21-mar]]-Casos_PN_CORR[[#This Row],[20-mar]]</f>
        <v>0</v>
      </c>
      <c r="R326">
        <f>+Casos_PN_CORR[[#This Row],[22-mar]]-Casos_PN_CORR[[#This Row],[21-mar]]</f>
        <v>0</v>
      </c>
      <c r="S326">
        <f>+Casos_PN_CORR[[#This Row],[23-mar]]-Casos_PN_CORR[[#This Row],[22-mar]]</f>
        <v>0</v>
      </c>
      <c r="T326">
        <f>+Casos_PN_CORR[[#This Row],[24-mar]]-Casos_PN_CORR[[#This Row],[23-mar]]</f>
        <v>0</v>
      </c>
      <c r="U326">
        <f>+Casos_PN_CORR[[#This Row],[25-mar]]-Casos_PN_CORR[[#This Row],[24-mar]]</f>
        <v>0</v>
      </c>
      <c r="V326">
        <f>+Casos_PN_CORR[[#This Row],[26-mar]]-Casos_PN_CORR[[#This Row],[25-mar]]</f>
        <v>0</v>
      </c>
      <c r="W326">
        <f>+Casos_PN_CORR[[#This Row],[27-mar]]-Casos_PN_CORR[[#This Row],[26-mar]]</f>
        <v>0</v>
      </c>
      <c r="X326">
        <f>+Casos_PN_CORR[[#This Row],[28-mar]]-Casos_PN_CORR[[#This Row],[27-mar]]</f>
        <v>0</v>
      </c>
      <c r="Y326">
        <f>+Casos_PN_CORR[[#This Row],[29-mar]]-Casos_PN_CORR[[#This Row],[28-mar]]</f>
        <v>0</v>
      </c>
      <c r="Z326">
        <f>+Casos_PN_CORR[[#This Row],[30-mar]]-Casos_PN_CORR[[#This Row],[29-mar]]</f>
        <v>0</v>
      </c>
      <c r="AA326">
        <f>+Casos_PN_CORR[[#This Row],[31-mar]]-Casos_PN_CORR[[#This Row],[30-mar]]</f>
        <v>0</v>
      </c>
      <c r="AB326">
        <f>+Casos_PN_CORR[[#This Row],[1-abr]]-Casos_PN_CORR[[#This Row],[31-mar]]</f>
        <v>0</v>
      </c>
      <c r="AC326">
        <f>+Casos_PN_CORR[[#This Row],[2-abr]]-Casos_PN_CORR[[#This Row],[1-abr]]</f>
        <v>0</v>
      </c>
      <c r="AD326">
        <f>+Casos_PN_CORR[[#This Row],[3-abr]]-Casos_PN_CORR[[#This Row],[2-abr]]</f>
        <v>0</v>
      </c>
      <c r="AE326">
        <f>+Casos_PN_CORR[[#This Row],[4-abr]]-Casos_PN_CORR[[#This Row],[3-abr]]</f>
        <v>0</v>
      </c>
      <c r="AF326">
        <f>+Casos_PN_CORR[[#This Row],[5-abr]]-Casos_PN_CORR[[#This Row],[4-abr]]</f>
        <v>0</v>
      </c>
      <c r="AG326">
        <f>+Casos_PN_CORR[[#This Row],[6-abr]]-Casos_PN_CORR[[#This Row],[5-abr]]</f>
        <v>0</v>
      </c>
      <c r="AH326">
        <f>+Casos_PN_CORR[[#This Row],[7-abr]]-Casos_PN_CORR[[#This Row],[6-abr]]</f>
        <v>0</v>
      </c>
      <c r="AI326">
        <f>+Casos_PN_CORR[[#This Row],[8-abr]]-Casos_PN_CORR[[#This Row],[7-abr]]</f>
        <v>0</v>
      </c>
      <c r="AJ326">
        <f>+Casos_PN_CORR[[#This Row],[9-abr]]-Casos_PN_CORR[[#This Row],[8-abr]]</f>
        <v>0</v>
      </c>
      <c r="AK326">
        <f>+Casos_PN_CORR[[#This Row],[10-abr]]-Casos_PN_CORR[[#This Row],[9-abr]]</f>
        <v>0</v>
      </c>
      <c r="AL326">
        <f>+Casos_PN_CORR[[#This Row],[11-abr]]-Casos_PN_CORR[[#This Row],[10-abr]]</f>
        <v>0</v>
      </c>
      <c r="AM326">
        <f>+Casos_PN_CORR[[#This Row],[12-abr]]-Casos_PN_CORR[[#This Row],[11-abr]]</f>
        <v>0</v>
      </c>
      <c r="AN326">
        <f>+Casos_PN_CORR[[#This Row],[13-abr]]-Casos_PN_CORR[[#This Row],[12-abr]]</f>
        <v>0</v>
      </c>
      <c r="AO326">
        <f>+Casos_PN_CORR[[#This Row],[14-abr]]-Casos_PN_CORR[[#This Row],[13-abr]]</f>
        <v>0</v>
      </c>
      <c r="AP326">
        <f>+Casos_PN_CORR[[#This Row],[15-abr]]-Casos_PN_CORR[[#This Row],[14-abr]]</f>
        <v>0</v>
      </c>
      <c r="AQ326">
        <f>+Casos_PN_CORR[[#This Row],[16-abr]]-Casos_PN_CORR[[#This Row],[15-abr]]</f>
        <v>0</v>
      </c>
      <c r="AR326">
        <f>+Casos_PN_CORR[[#This Row],[17-abr]]-Casos_PN_CORR[[#This Row],[16-abr]]</f>
        <v>0</v>
      </c>
      <c r="AS326">
        <f>+Casos_PN_CORR[[#This Row],[18-abr]]-Casos_PN_CORR[[#This Row],[17-abr]]</f>
        <v>0</v>
      </c>
      <c r="AT326">
        <f>+Casos_PN_CORR[[#This Row],[19-abr]]-Casos_PN_CORR[[#This Row],[18-abr]]</f>
        <v>0</v>
      </c>
      <c r="AU326">
        <f>+Casos_PN_CORR[[#This Row],[20-abr]]-Casos_PN_CORR[[#This Row],[19-abr]]</f>
        <v>0</v>
      </c>
      <c r="AV326">
        <f>+Casos_PN_CORR[[#This Row],[21-abr]]-Casos_PN_CORR[[#This Row],[20-abr]]</f>
        <v>0</v>
      </c>
      <c r="AW326">
        <f>+Casos_PN_CORR[[#This Row],[22-abr]]-Casos_PN_CORR[[#This Row],[21-abr]]</f>
        <v>0</v>
      </c>
      <c r="AX326">
        <f>+Casos_PN_CORR[[#This Row],[23-abr]]-Casos_PN_CORR[[#This Row],[22-abr]]</f>
        <v>0</v>
      </c>
      <c r="AY326">
        <f>+Casos_PN_CORR[[#This Row],[24-abr]]-Casos_PN_CORR[[#This Row],[23-abr]]</f>
        <v>0</v>
      </c>
      <c r="AZ326">
        <f>+Casos_PN_CORR[[#This Row],[25-abr]]-Casos_PN_CORR[[#This Row],[24-abr]]</f>
        <v>0</v>
      </c>
      <c r="BA326">
        <f>+Casos_PN_CORR[[#This Row],[26-abr]]-Casos_PN_CORR[[#This Row],[25-abr]]</f>
        <v>0</v>
      </c>
      <c r="BB326">
        <f>+Casos_PN_CORR[[#This Row],[27-abr]]-Casos_PN_CORR[[#This Row],[26-abr]]</f>
        <v>0</v>
      </c>
      <c r="BC326">
        <f>+Casos_PN_CORR[[#This Row],[28-abr]]-Casos_PN_CORR[[#This Row],[27-abr]]</f>
        <v>0</v>
      </c>
      <c r="BD326">
        <f>+Casos_PN_CORR[[#This Row],[29-abr]]-Casos_PN_CORR[[#This Row],[28-abr]]</f>
        <v>0</v>
      </c>
      <c r="BE326">
        <f>+Casos_PN_CORR[[#This Row],[30-abr]]-Casos_PN_CORR[[#This Row],[29-abr]]</f>
        <v>0</v>
      </c>
      <c r="BF326">
        <f>+Casos_PN_CORR[[#This Row],[1-may]]-Casos_PN_CORR[[#This Row],[30-abr]]</f>
        <v>0</v>
      </c>
      <c r="BG326">
        <f>+Casos_PN_CORR[[#This Row],[2-may]]-Casos_PN_CORR[[#This Row],[1-may]]</f>
        <v>0</v>
      </c>
      <c r="BH326">
        <f>+Casos_PN_CORR[[#This Row],[3-may]]-Casos_PN_CORR[[#This Row],[2-may]]</f>
        <v>0</v>
      </c>
      <c r="BI326">
        <f>+Casos_PN_CORR[[#This Row],[4-may]]-Casos_PN_CORR[[#This Row],[3-may]]</f>
        <v>0</v>
      </c>
      <c r="BJ326">
        <f>+Casos_PN_CORR[[#This Row],[5-may]]-Casos_PN_CORR[[#This Row],[4-may]]</f>
        <v>0</v>
      </c>
      <c r="BK326">
        <f>+Casos_PN_CORR[[#This Row],[6-may]]-Casos_PN_CORR[[#This Row],[5-may]]</f>
        <v>0</v>
      </c>
      <c r="BL326">
        <f>+Casos_PN_CORR[[#This Row],[7-may]]-Casos_PN_CORR[[#This Row],[6-may]]</f>
        <v>0</v>
      </c>
      <c r="BM326">
        <f>+Casos_PN_CORR[[#This Row],[8-may]]-Casos_PN_CORR[[#This Row],[7-may]]</f>
        <v>0</v>
      </c>
      <c r="BN326">
        <f>+Casos_PN_CORR[[#This Row],[9-may]]-Casos_PN_CORR[[#This Row],[8-may]]</f>
        <v>0</v>
      </c>
      <c r="BO326">
        <f>+Casos_PN_CORR[[#This Row],[10-may]]-Casos_PN_CORR[[#This Row],[9-may]]</f>
        <v>0</v>
      </c>
      <c r="BP326">
        <f>+Casos_PN_CORR[[#This Row],[11-may]]-Casos_PN_CORR[[#This Row],[10-may]]</f>
        <v>0</v>
      </c>
      <c r="BQ326">
        <f>+Casos_PN_CORR[[#This Row],[12-may]]-Casos_PN_CORR[[#This Row],[11-may]]</f>
        <v>0</v>
      </c>
      <c r="BR326">
        <f>+Casos_PN_CORR[[#This Row],[13-may]]-Casos_PN_CORR[[#This Row],[12-may]]</f>
        <v>0</v>
      </c>
      <c r="BS326">
        <f>+Casos_PN_CORR[[#This Row],[14-may]]-Casos_PN_CORR[[#This Row],[13-may]]</f>
        <v>0</v>
      </c>
      <c r="BT326">
        <f>+Casos_PN_CORR[[#This Row],[15-may]]-Casos_PN_CORR[[#This Row],[14-may]]</f>
        <v>0</v>
      </c>
      <c r="BU326">
        <f>+Casos_PN_CORR[[#This Row],[16-may]]-Casos_PN_CORR[[#This Row],[15-may]]</f>
        <v>0</v>
      </c>
      <c r="BV326">
        <f>+Casos_PN_CORR[[#This Row],[17-may]]-Casos_PN_CORR[[#This Row],[16-may]]</f>
        <v>0</v>
      </c>
      <c r="BW326">
        <f>+Casos_PN_CORR[[#This Row],[18-may]]-Casos_PN_CORR[[#This Row],[17-may]]</f>
        <v>0</v>
      </c>
      <c r="BX326">
        <f>+Casos_PN_CORR[[#This Row],[19-may]]-Casos_PN_CORR[[#This Row],[18-may]]</f>
        <v>0</v>
      </c>
      <c r="BY326">
        <f>+Casos_PN_CORR[[#This Row],[20-may]]-Casos_PN_CORR[[#This Row],[19-may]]</f>
        <v>0</v>
      </c>
      <c r="BZ326">
        <f>+Casos_PN_CORR[[#This Row],[21-may]]-Casos_PN_CORR[[#This Row],[20-may]]</f>
        <v>0</v>
      </c>
      <c r="CA326">
        <f>+Casos_PN_CORR[[#This Row],[22-may]]-Casos_PN_CORR[[#This Row],[21-may]]</f>
        <v>0</v>
      </c>
      <c r="CB326">
        <f>+Casos_PN_CORR[[#This Row],[23-may]]-Casos_PN_CORR[[#This Row],[22-may]]</f>
        <v>0</v>
      </c>
      <c r="CC326">
        <f>+Casos_PN_CORR[[#This Row],[24-may]]-Casos_PN_CORR[[#This Row],[23-may]]</f>
        <v>0</v>
      </c>
      <c r="CD326">
        <f>+Casos_PN_CORR[[#This Row],[25-may]]-Casos_PN_CORR[[#This Row],[24-may]]</f>
        <v>0</v>
      </c>
      <c r="CE326">
        <f>+Casos_PN_CORR[[#This Row],[26-may]]-Casos_PN_CORR[[#This Row],[25-may]]</f>
        <v>0</v>
      </c>
      <c r="CF326">
        <f>+Casos_PN_CORR[[#This Row],[27-may]]-Casos_PN_CORR[[#This Row],[26-may]]</f>
        <v>0</v>
      </c>
      <c r="CG326">
        <f>+Casos_PN_CORR[[#This Row],[28-may]]-Casos_PN_CORR[[#This Row],[27-may]]</f>
        <v>0</v>
      </c>
      <c r="CH326">
        <f>+Casos_PN_CORR[[#This Row],[29-may]]-Casos_PN_CORR[[#This Row],[28-may]]</f>
        <v>0</v>
      </c>
      <c r="CI326">
        <f>+Casos_PN_CORR[[#This Row],[30-may]]-Casos_PN_CORR[[#This Row],[29-may]]</f>
        <v>0</v>
      </c>
      <c r="CJ326">
        <f>+Casos_PN_CORR[[#This Row],[31-may]]-Casos_PN_CORR[[#This Row],[30-may]]</f>
        <v>0</v>
      </c>
      <c r="CK326">
        <f>+Casos_PN_CORR[[#This Row],[1-jun]]-Casos_PN_CORR[[#This Row],[31-may]]</f>
        <v>0</v>
      </c>
      <c r="CL326">
        <f>+Casos_PN_CORR[[#This Row],[2-jun]]-Casos_PN_CORR[[#This Row],[1-jun]]</f>
        <v>0</v>
      </c>
      <c r="CM326">
        <f>+Casos_PN_CORR[[#This Row],[3-jun]]-Casos_PN_CORR[[#This Row],[2-jun]]</f>
        <v>0</v>
      </c>
      <c r="CN326">
        <f>+Casos_PN_CORR[[#This Row],[4-jun]]-Casos_PN_CORR[[#This Row],[3-jun]]</f>
        <v>0</v>
      </c>
      <c r="CO326">
        <f>+Casos_PN_CORR[[#This Row],[5-jun]]-Casos_PN_CORR[[#This Row],[4-jun]]</f>
        <v>13</v>
      </c>
      <c r="CP326">
        <f>+Casos_PN_CORR[[#This Row],[6-jun]]-Casos_PN_CORR[[#This Row],[5-jun]]</f>
        <v>0</v>
      </c>
    </row>
    <row r="327" spans="1:94">
      <c r="A327">
        <v>70210</v>
      </c>
      <c r="B327" s="2" t="s">
        <v>102</v>
      </c>
      <c r="C327" s="2" t="s">
        <v>161</v>
      </c>
      <c r="D327" s="2" t="s">
        <v>474</v>
      </c>
      <c r="E327" s="4">
        <f t="shared" si="5"/>
        <v>0</v>
      </c>
      <c r="F327">
        <f>+Casos_PN_CORR[[#This Row],[10-mar]]</f>
        <v>0</v>
      </c>
      <c r="G327">
        <f>+Casos_PN_CORR[[#This Row],[11-mar]]-Casos_PN_CORR[[#This Row],[10-mar]]</f>
        <v>0</v>
      </c>
      <c r="H327">
        <f>+Casos_PN_CORR[[#This Row],[12-mar]]-Casos_PN_CORR[[#This Row],[11-mar]]</f>
        <v>0</v>
      </c>
      <c r="I327">
        <f>+Casos_PN_CORR[[#This Row],[13-mar]]-Casos_PN_CORR[[#This Row],[12-mar]]</f>
        <v>0</v>
      </c>
      <c r="J327">
        <f>+Casos_PN_CORR[[#This Row],[14-mar]]-Casos_PN_CORR[[#This Row],[13-mar]]</f>
        <v>0</v>
      </c>
      <c r="K327">
        <f>+Casos_PN_CORR[[#This Row],[15-mar]]-Casos_PN_CORR[[#This Row],[14-mar]]</f>
        <v>0</v>
      </c>
      <c r="L327">
        <f>+Casos_PN_CORR[[#This Row],[16-mar]]-Casos_PN_CORR[[#This Row],[15-mar]]</f>
        <v>0</v>
      </c>
      <c r="M327">
        <f>+Casos_PN_CORR[[#This Row],[17-mar]]-Casos_PN_CORR[[#This Row],[16-mar]]</f>
        <v>0</v>
      </c>
      <c r="N327">
        <f>+Casos_PN_CORR[[#This Row],[18-mar]]-Casos_PN_CORR[[#This Row],[17-mar]]</f>
        <v>0</v>
      </c>
      <c r="O327">
        <f>+Casos_PN_CORR[[#This Row],[19-mar]]-Casos_PN_CORR[[#This Row],[18-mar]]</f>
        <v>0</v>
      </c>
      <c r="P327">
        <f>+Casos_PN_CORR[[#This Row],[20-mar]]-Casos_PN_CORR[[#This Row],[19-mar]]</f>
        <v>0</v>
      </c>
      <c r="Q327">
        <f>+Casos_PN_CORR[[#This Row],[21-mar]]-Casos_PN_CORR[[#This Row],[20-mar]]</f>
        <v>0</v>
      </c>
      <c r="R327">
        <f>+Casos_PN_CORR[[#This Row],[22-mar]]-Casos_PN_CORR[[#This Row],[21-mar]]</f>
        <v>0</v>
      </c>
      <c r="S327">
        <f>+Casos_PN_CORR[[#This Row],[23-mar]]-Casos_PN_CORR[[#This Row],[22-mar]]</f>
        <v>0</v>
      </c>
      <c r="T327">
        <f>+Casos_PN_CORR[[#This Row],[24-mar]]-Casos_PN_CORR[[#This Row],[23-mar]]</f>
        <v>0</v>
      </c>
      <c r="U327">
        <f>+Casos_PN_CORR[[#This Row],[25-mar]]-Casos_PN_CORR[[#This Row],[24-mar]]</f>
        <v>0</v>
      </c>
      <c r="V327">
        <f>+Casos_PN_CORR[[#This Row],[26-mar]]-Casos_PN_CORR[[#This Row],[25-mar]]</f>
        <v>0</v>
      </c>
      <c r="W327">
        <f>+Casos_PN_CORR[[#This Row],[27-mar]]-Casos_PN_CORR[[#This Row],[26-mar]]</f>
        <v>0</v>
      </c>
      <c r="X327">
        <f>+Casos_PN_CORR[[#This Row],[28-mar]]-Casos_PN_CORR[[#This Row],[27-mar]]</f>
        <v>0</v>
      </c>
      <c r="Y327">
        <f>+Casos_PN_CORR[[#This Row],[29-mar]]-Casos_PN_CORR[[#This Row],[28-mar]]</f>
        <v>0</v>
      </c>
      <c r="Z327">
        <f>+Casos_PN_CORR[[#This Row],[30-mar]]-Casos_PN_CORR[[#This Row],[29-mar]]</f>
        <v>0</v>
      </c>
      <c r="AA327">
        <f>+Casos_PN_CORR[[#This Row],[31-mar]]-Casos_PN_CORR[[#This Row],[30-mar]]</f>
        <v>0</v>
      </c>
      <c r="AB327">
        <f>+Casos_PN_CORR[[#This Row],[1-abr]]-Casos_PN_CORR[[#This Row],[31-mar]]</f>
        <v>0</v>
      </c>
      <c r="AC327">
        <f>+Casos_PN_CORR[[#This Row],[2-abr]]-Casos_PN_CORR[[#This Row],[1-abr]]</f>
        <v>0</v>
      </c>
      <c r="AD327">
        <f>+Casos_PN_CORR[[#This Row],[3-abr]]-Casos_PN_CORR[[#This Row],[2-abr]]</f>
        <v>0</v>
      </c>
      <c r="AE327">
        <f>+Casos_PN_CORR[[#This Row],[4-abr]]-Casos_PN_CORR[[#This Row],[3-abr]]</f>
        <v>0</v>
      </c>
      <c r="AF327">
        <f>+Casos_PN_CORR[[#This Row],[5-abr]]-Casos_PN_CORR[[#This Row],[4-abr]]</f>
        <v>0</v>
      </c>
      <c r="AG327">
        <f>+Casos_PN_CORR[[#This Row],[6-abr]]-Casos_PN_CORR[[#This Row],[5-abr]]</f>
        <v>0</v>
      </c>
      <c r="AH327">
        <f>+Casos_PN_CORR[[#This Row],[7-abr]]-Casos_PN_CORR[[#This Row],[6-abr]]</f>
        <v>0</v>
      </c>
      <c r="AI327">
        <f>+Casos_PN_CORR[[#This Row],[8-abr]]-Casos_PN_CORR[[#This Row],[7-abr]]</f>
        <v>0</v>
      </c>
      <c r="AJ327">
        <f>+Casos_PN_CORR[[#This Row],[9-abr]]-Casos_PN_CORR[[#This Row],[8-abr]]</f>
        <v>0</v>
      </c>
      <c r="AK327">
        <f>+Casos_PN_CORR[[#This Row],[10-abr]]-Casos_PN_CORR[[#This Row],[9-abr]]</f>
        <v>0</v>
      </c>
      <c r="AL327">
        <f>+Casos_PN_CORR[[#This Row],[11-abr]]-Casos_PN_CORR[[#This Row],[10-abr]]</f>
        <v>0</v>
      </c>
      <c r="AM327">
        <f>+Casos_PN_CORR[[#This Row],[12-abr]]-Casos_PN_CORR[[#This Row],[11-abr]]</f>
        <v>0</v>
      </c>
      <c r="AN327">
        <f>+Casos_PN_CORR[[#This Row],[13-abr]]-Casos_PN_CORR[[#This Row],[12-abr]]</f>
        <v>0</v>
      </c>
      <c r="AO327">
        <f>+Casos_PN_CORR[[#This Row],[14-abr]]-Casos_PN_CORR[[#This Row],[13-abr]]</f>
        <v>0</v>
      </c>
      <c r="AP327">
        <f>+Casos_PN_CORR[[#This Row],[15-abr]]-Casos_PN_CORR[[#This Row],[14-abr]]</f>
        <v>0</v>
      </c>
      <c r="AQ327">
        <f>+Casos_PN_CORR[[#This Row],[16-abr]]-Casos_PN_CORR[[#This Row],[15-abr]]</f>
        <v>0</v>
      </c>
      <c r="AR327">
        <f>+Casos_PN_CORR[[#This Row],[17-abr]]-Casos_PN_CORR[[#This Row],[16-abr]]</f>
        <v>0</v>
      </c>
      <c r="AS327">
        <f>+Casos_PN_CORR[[#This Row],[18-abr]]-Casos_PN_CORR[[#This Row],[17-abr]]</f>
        <v>0</v>
      </c>
      <c r="AT327">
        <f>+Casos_PN_CORR[[#This Row],[19-abr]]-Casos_PN_CORR[[#This Row],[18-abr]]</f>
        <v>0</v>
      </c>
      <c r="AU327">
        <f>+Casos_PN_CORR[[#This Row],[20-abr]]-Casos_PN_CORR[[#This Row],[19-abr]]</f>
        <v>0</v>
      </c>
      <c r="AV327">
        <f>+Casos_PN_CORR[[#This Row],[21-abr]]-Casos_PN_CORR[[#This Row],[20-abr]]</f>
        <v>0</v>
      </c>
      <c r="AW327">
        <f>+Casos_PN_CORR[[#This Row],[22-abr]]-Casos_PN_CORR[[#This Row],[21-abr]]</f>
        <v>0</v>
      </c>
      <c r="AX327">
        <f>+Casos_PN_CORR[[#This Row],[23-abr]]-Casos_PN_CORR[[#This Row],[22-abr]]</f>
        <v>0</v>
      </c>
      <c r="AY327">
        <f>+Casos_PN_CORR[[#This Row],[24-abr]]-Casos_PN_CORR[[#This Row],[23-abr]]</f>
        <v>0</v>
      </c>
      <c r="AZ327">
        <f>+Casos_PN_CORR[[#This Row],[25-abr]]-Casos_PN_CORR[[#This Row],[24-abr]]</f>
        <v>0</v>
      </c>
      <c r="BA327">
        <f>+Casos_PN_CORR[[#This Row],[26-abr]]-Casos_PN_CORR[[#This Row],[25-abr]]</f>
        <v>0</v>
      </c>
      <c r="BB327">
        <f>+Casos_PN_CORR[[#This Row],[27-abr]]-Casos_PN_CORR[[#This Row],[26-abr]]</f>
        <v>0</v>
      </c>
      <c r="BC327">
        <f>+Casos_PN_CORR[[#This Row],[28-abr]]-Casos_PN_CORR[[#This Row],[27-abr]]</f>
        <v>0</v>
      </c>
      <c r="BD327">
        <f>+Casos_PN_CORR[[#This Row],[29-abr]]-Casos_PN_CORR[[#This Row],[28-abr]]</f>
        <v>0</v>
      </c>
      <c r="BE327">
        <f>+Casos_PN_CORR[[#This Row],[30-abr]]-Casos_PN_CORR[[#This Row],[29-abr]]</f>
        <v>0</v>
      </c>
      <c r="BF327">
        <f>+Casos_PN_CORR[[#This Row],[1-may]]-Casos_PN_CORR[[#This Row],[30-abr]]</f>
        <v>0</v>
      </c>
      <c r="BG327">
        <f>+Casos_PN_CORR[[#This Row],[2-may]]-Casos_PN_CORR[[#This Row],[1-may]]</f>
        <v>0</v>
      </c>
      <c r="BH327">
        <f>+Casos_PN_CORR[[#This Row],[3-may]]-Casos_PN_CORR[[#This Row],[2-may]]</f>
        <v>0</v>
      </c>
      <c r="BI327">
        <f>+Casos_PN_CORR[[#This Row],[4-may]]-Casos_PN_CORR[[#This Row],[3-may]]</f>
        <v>0</v>
      </c>
      <c r="BJ327">
        <f>+Casos_PN_CORR[[#This Row],[5-may]]-Casos_PN_CORR[[#This Row],[4-may]]</f>
        <v>0</v>
      </c>
      <c r="BK327">
        <f>+Casos_PN_CORR[[#This Row],[6-may]]-Casos_PN_CORR[[#This Row],[5-may]]</f>
        <v>0</v>
      </c>
      <c r="BL327">
        <f>+Casos_PN_CORR[[#This Row],[7-may]]-Casos_PN_CORR[[#This Row],[6-may]]</f>
        <v>0</v>
      </c>
      <c r="BM327">
        <f>+Casos_PN_CORR[[#This Row],[8-may]]-Casos_PN_CORR[[#This Row],[7-may]]</f>
        <v>0</v>
      </c>
      <c r="BN327">
        <f>+Casos_PN_CORR[[#This Row],[9-may]]-Casos_PN_CORR[[#This Row],[8-may]]</f>
        <v>0</v>
      </c>
      <c r="BO327">
        <f>+Casos_PN_CORR[[#This Row],[10-may]]-Casos_PN_CORR[[#This Row],[9-may]]</f>
        <v>0</v>
      </c>
      <c r="BP327">
        <f>+Casos_PN_CORR[[#This Row],[11-may]]-Casos_PN_CORR[[#This Row],[10-may]]</f>
        <v>0</v>
      </c>
      <c r="BQ327">
        <f>+Casos_PN_CORR[[#This Row],[12-may]]-Casos_PN_CORR[[#This Row],[11-may]]</f>
        <v>0</v>
      </c>
      <c r="BR327">
        <f>+Casos_PN_CORR[[#This Row],[13-may]]-Casos_PN_CORR[[#This Row],[12-may]]</f>
        <v>0</v>
      </c>
      <c r="BS327">
        <f>+Casos_PN_CORR[[#This Row],[14-may]]-Casos_PN_CORR[[#This Row],[13-may]]</f>
        <v>0</v>
      </c>
      <c r="BT327">
        <f>+Casos_PN_CORR[[#This Row],[15-may]]-Casos_PN_CORR[[#This Row],[14-may]]</f>
        <v>0</v>
      </c>
      <c r="BU327">
        <f>+Casos_PN_CORR[[#This Row],[16-may]]-Casos_PN_CORR[[#This Row],[15-may]]</f>
        <v>0</v>
      </c>
      <c r="BV327">
        <f>+Casos_PN_CORR[[#This Row],[17-may]]-Casos_PN_CORR[[#This Row],[16-may]]</f>
        <v>0</v>
      </c>
      <c r="BW327">
        <f>+Casos_PN_CORR[[#This Row],[18-may]]-Casos_PN_CORR[[#This Row],[17-may]]</f>
        <v>0</v>
      </c>
      <c r="BX327">
        <f>+Casos_PN_CORR[[#This Row],[19-may]]-Casos_PN_CORR[[#This Row],[18-may]]</f>
        <v>0</v>
      </c>
      <c r="BY327">
        <f>+Casos_PN_CORR[[#This Row],[20-may]]-Casos_PN_CORR[[#This Row],[19-may]]</f>
        <v>0</v>
      </c>
      <c r="BZ327">
        <f>+Casos_PN_CORR[[#This Row],[21-may]]-Casos_PN_CORR[[#This Row],[20-may]]</f>
        <v>0</v>
      </c>
      <c r="CA327">
        <f>+Casos_PN_CORR[[#This Row],[22-may]]-Casos_PN_CORR[[#This Row],[21-may]]</f>
        <v>0</v>
      </c>
      <c r="CB327">
        <f>+Casos_PN_CORR[[#This Row],[23-may]]-Casos_PN_CORR[[#This Row],[22-may]]</f>
        <v>0</v>
      </c>
      <c r="CC327">
        <f>+Casos_PN_CORR[[#This Row],[24-may]]-Casos_PN_CORR[[#This Row],[23-may]]</f>
        <v>0</v>
      </c>
      <c r="CD327">
        <f>+Casos_PN_CORR[[#This Row],[25-may]]-Casos_PN_CORR[[#This Row],[24-may]]</f>
        <v>0</v>
      </c>
      <c r="CE327">
        <f>+Casos_PN_CORR[[#This Row],[26-may]]-Casos_PN_CORR[[#This Row],[25-may]]</f>
        <v>0</v>
      </c>
      <c r="CF327">
        <f>+Casos_PN_CORR[[#This Row],[27-may]]-Casos_PN_CORR[[#This Row],[26-may]]</f>
        <v>0</v>
      </c>
      <c r="CG327">
        <f>+Casos_PN_CORR[[#This Row],[28-may]]-Casos_PN_CORR[[#This Row],[27-may]]</f>
        <v>0</v>
      </c>
      <c r="CH327">
        <f>+Casos_PN_CORR[[#This Row],[29-may]]-Casos_PN_CORR[[#This Row],[28-may]]</f>
        <v>0</v>
      </c>
      <c r="CI327">
        <f>+Casos_PN_CORR[[#This Row],[30-may]]-Casos_PN_CORR[[#This Row],[29-may]]</f>
        <v>0</v>
      </c>
      <c r="CJ327">
        <f>+Casos_PN_CORR[[#This Row],[31-may]]-Casos_PN_CORR[[#This Row],[30-may]]</f>
        <v>0</v>
      </c>
      <c r="CK327">
        <f>+Casos_PN_CORR[[#This Row],[1-jun]]-Casos_PN_CORR[[#This Row],[31-may]]</f>
        <v>0</v>
      </c>
      <c r="CL327">
        <f>+Casos_PN_CORR[[#This Row],[2-jun]]-Casos_PN_CORR[[#This Row],[1-jun]]</f>
        <v>0</v>
      </c>
      <c r="CM327">
        <f>+Casos_PN_CORR[[#This Row],[3-jun]]-Casos_PN_CORR[[#This Row],[2-jun]]</f>
        <v>0</v>
      </c>
      <c r="CN327">
        <f>+Casos_PN_CORR[[#This Row],[4-jun]]-Casos_PN_CORR[[#This Row],[3-jun]]</f>
        <v>0</v>
      </c>
      <c r="CO327">
        <f>+Casos_PN_CORR[[#This Row],[5-jun]]-Casos_PN_CORR[[#This Row],[4-jun]]</f>
        <v>0</v>
      </c>
      <c r="CP327">
        <f>+Casos_PN_CORR[[#This Row],[6-jun]]-Casos_PN_CORR[[#This Row],[5-jun]]</f>
        <v>0</v>
      </c>
    </row>
    <row r="328" spans="1:94">
      <c r="A328">
        <v>90103</v>
      </c>
      <c r="B328" s="2" t="s">
        <v>139</v>
      </c>
      <c r="C328" s="2" t="s">
        <v>148</v>
      </c>
      <c r="D328" s="2" t="s">
        <v>475</v>
      </c>
      <c r="E328" s="4">
        <f t="shared" si="5"/>
        <v>0</v>
      </c>
      <c r="F328">
        <f>+Casos_PN_CORR[[#This Row],[10-mar]]</f>
        <v>0</v>
      </c>
      <c r="G328">
        <f>+Casos_PN_CORR[[#This Row],[11-mar]]-Casos_PN_CORR[[#This Row],[10-mar]]</f>
        <v>0</v>
      </c>
      <c r="H328">
        <f>+Casos_PN_CORR[[#This Row],[12-mar]]-Casos_PN_CORR[[#This Row],[11-mar]]</f>
        <v>0</v>
      </c>
      <c r="I328">
        <f>+Casos_PN_CORR[[#This Row],[13-mar]]-Casos_PN_CORR[[#This Row],[12-mar]]</f>
        <v>0</v>
      </c>
      <c r="J328">
        <f>+Casos_PN_CORR[[#This Row],[14-mar]]-Casos_PN_CORR[[#This Row],[13-mar]]</f>
        <v>0</v>
      </c>
      <c r="K328">
        <f>+Casos_PN_CORR[[#This Row],[15-mar]]-Casos_PN_CORR[[#This Row],[14-mar]]</f>
        <v>0</v>
      </c>
      <c r="L328">
        <f>+Casos_PN_CORR[[#This Row],[16-mar]]-Casos_PN_CORR[[#This Row],[15-mar]]</f>
        <v>0</v>
      </c>
      <c r="M328">
        <f>+Casos_PN_CORR[[#This Row],[17-mar]]-Casos_PN_CORR[[#This Row],[16-mar]]</f>
        <v>0</v>
      </c>
      <c r="N328">
        <f>+Casos_PN_CORR[[#This Row],[18-mar]]-Casos_PN_CORR[[#This Row],[17-mar]]</f>
        <v>0</v>
      </c>
      <c r="O328">
        <f>+Casos_PN_CORR[[#This Row],[19-mar]]-Casos_PN_CORR[[#This Row],[18-mar]]</f>
        <v>0</v>
      </c>
      <c r="P328">
        <f>+Casos_PN_CORR[[#This Row],[20-mar]]-Casos_PN_CORR[[#This Row],[19-mar]]</f>
        <v>0</v>
      </c>
      <c r="Q328">
        <f>+Casos_PN_CORR[[#This Row],[21-mar]]-Casos_PN_CORR[[#This Row],[20-mar]]</f>
        <v>0</v>
      </c>
      <c r="R328">
        <f>+Casos_PN_CORR[[#This Row],[22-mar]]-Casos_PN_CORR[[#This Row],[21-mar]]</f>
        <v>0</v>
      </c>
      <c r="S328">
        <f>+Casos_PN_CORR[[#This Row],[23-mar]]-Casos_PN_CORR[[#This Row],[22-mar]]</f>
        <v>0</v>
      </c>
      <c r="T328">
        <f>+Casos_PN_CORR[[#This Row],[24-mar]]-Casos_PN_CORR[[#This Row],[23-mar]]</f>
        <v>0</v>
      </c>
      <c r="U328">
        <f>+Casos_PN_CORR[[#This Row],[25-mar]]-Casos_PN_CORR[[#This Row],[24-mar]]</f>
        <v>0</v>
      </c>
      <c r="V328">
        <f>+Casos_PN_CORR[[#This Row],[26-mar]]-Casos_PN_CORR[[#This Row],[25-mar]]</f>
        <v>0</v>
      </c>
      <c r="W328">
        <f>+Casos_PN_CORR[[#This Row],[27-mar]]-Casos_PN_CORR[[#This Row],[26-mar]]</f>
        <v>0</v>
      </c>
      <c r="X328">
        <f>+Casos_PN_CORR[[#This Row],[28-mar]]-Casos_PN_CORR[[#This Row],[27-mar]]</f>
        <v>0</v>
      </c>
      <c r="Y328">
        <f>+Casos_PN_CORR[[#This Row],[29-mar]]-Casos_PN_CORR[[#This Row],[28-mar]]</f>
        <v>0</v>
      </c>
      <c r="Z328">
        <f>+Casos_PN_CORR[[#This Row],[30-mar]]-Casos_PN_CORR[[#This Row],[29-mar]]</f>
        <v>0</v>
      </c>
      <c r="AA328">
        <f>+Casos_PN_CORR[[#This Row],[31-mar]]-Casos_PN_CORR[[#This Row],[30-mar]]</f>
        <v>0</v>
      </c>
      <c r="AB328">
        <f>+Casos_PN_CORR[[#This Row],[1-abr]]-Casos_PN_CORR[[#This Row],[31-mar]]</f>
        <v>0</v>
      </c>
      <c r="AC328">
        <f>+Casos_PN_CORR[[#This Row],[2-abr]]-Casos_PN_CORR[[#This Row],[1-abr]]</f>
        <v>0</v>
      </c>
      <c r="AD328">
        <f>+Casos_PN_CORR[[#This Row],[3-abr]]-Casos_PN_CORR[[#This Row],[2-abr]]</f>
        <v>0</v>
      </c>
      <c r="AE328">
        <f>+Casos_PN_CORR[[#This Row],[4-abr]]-Casos_PN_CORR[[#This Row],[3-abr]]</f>
        <v>0</v>
      </c>
      <c r="AF328">
        <f>+Casos_PN_CORR[[#This Row],[5-abr]]-Casos_PN_CORR[[#This Row],[4-abr]]</f>
        <v>0</v>
      </c>
      <c r="AG328">
        <f>+Casos_PN_CORR[[#This Row],[6-abr]]-Casos_PN_CORR[[#This Row],[5-abr]]</f>
        <v>0</v>
      </c>
      <c r="AH328">
        <f>+Casos_PN_CORR[[#This Row],[7-abr]]-Casos_PN_CORR[[#This Row],[6-abr]]</f>
        <v>0</v>
      </c>
      <c r="AI328">
        <f>+Casos_PN_CORR[[#This Row],[8-abr]]-Casos_PN_CORR[[#This Row],[7-abr]]</f>
        <v>0</v>
      </c>
      <c r="AJ328">
        <f>+Casos_PN_CORR[[#This Row],[9-abr]]-Casos_PN_CORR[[#This Row],[8-abr]]</f>
        <v>0</v>
      </c>
      <c r="AK328">
        <f>+Casos_PN_CORR[[#This Row],[10-abr]]-Casos_PN_CORR[[#This Row],[9-abr]]</f>
        <v>0</v>
      </c>
      <c r="AL328">
        <f>+Casos_PN_CORR[[#This Row],[11-abr]]-Casos_PN_CORR[[#This Row],[10-abr]]</f>
        <v>0</v>
      </c>
      <c r="AM328">
        <f>+Casos_PN_CORR[[#This Row],[12-abr]]-Casos_PN_CORR[[#This Row],[11-abr]]</f>
        <v>0</v>
      </c>
      <c r="AN328">
        <f>+Casos_PN_CORR[[#This Row],[13-abr]]-Casos_PN_CORR[[#This Row],[12-abr]]</f>
        <v>0</v>
      </c>
      <c r="AO328">
        <f>+Casos_PN_CORR[[#This Row],[14-abr]]-Casos_PN_CORR[[#This Row],[13-abr]]</f>
        <v>0</v>
      </c>
      <c r="AP328">
        <f>+Casos_PN_CORR[[#This Row],[15-abr]]-Casos_PN_CORR[[#This Row],[14-abr]]</f>
        <v>0</v>
      </c>
      <c r="AQ328">
        <f>+Casos_PN_CORR[[#This Row],[16-abr]]-Casos_PN_CORR[[#This Row],[15-abr]]</f>
        <v>0</v>
      </c>
      <c r="AR328">
        <f>+Casos_PN_CORR[[#This Row],[17-abr]]-Casos_PN_CORR[[#This Row],[16-abr]]</f>
        <v>0</v>
      </c>
      <c r="AS328">
        <f>+Casos_PN_CORR[[#This Row],[18-abr]]-Casos_PN_CORR[[#This Row],[17-abr]]</f>
        <v>0</v>
      </c>
      <c r="AT328">
        <f>+Casos_PN_CORR[[#This Row],[19-abr]]-Casos_PN_CORR[[#This Row],[18-abr]]</f>
        <v>0</v>
      </c>
      <c r="AU328">
        <f>+Casos_PN_CORR[[#This Row],[20-abr]]-Casos_PN_CORR[[#This Row],[19-abr]]</f>
        <v>0</v>
      </c>
      <c r="AV328">
        <f>+Casos_PN_CORR[[#This Row],[21-abr]]-Casos_PN_CORR[[#This Row],[20-abr]]</f>
        <v>0</v>
      </c>
      <c r="AW328">
        <f>+Casos_PN_CORR[[#This Row],[22-abr]]-Casos_PN_CORR[[#This Row],[21-abr]]</f>
        <v>0</v>
      </c>
      <c r="AX328">
        <f>+Casos_PN_CORR[[#This Row],[23-abr]]-Casos_PN_CORR[[#This Row],[22-abr]]</f>
        <v>0</v>
      </c>
      <c r="AY328">
        <f>+Casos_PN_CORR[[#This Row],[24-abr]]-Casos_PN_CORR[[#This Row],[23-abr]]</f>
        <v>0</v>
      </c>
      <c r="AZ328">
        <f>+Casos_PN_CORR[[#This Row],[25-abr]]-Casos_PN_CORR[[#This Row],[24-abr]]</f>
        <v>0</v>
      </c>
      <c r="BA328">
        <f>+Casos_PN_CORR[[#This Row],[26-abr]]-Casos_PN_CORR[[#This Row],[25-abr]]</f>
        <v>0</v>
      </c>
      <c r="BB328">
        <f>+Casos_PN_CORR[[#This Row],[27-abr]]-Casos_PN_CORR[[#This Row],[26-abr]]</f>
        <v>0</v>
      </c>
      <c r="BC328">
        <f>+Casos_PN_CORR[[#This Row],[28-abr]]-Casos_PN_CORR[[#This Row],[27-abr]]</f>
        <v>0</v>
      </c>
      <c r="BD328">
        <f>+Casos_PN_CORR[[#This Row],[29-abr]]-Casos_PN_CORR[[#This Row],[28-abr]]</f>
        <v>0</v>
      </c>
      <c r="BE328">
        <f>+Casos_PN_CORR[[#This Row],[30-abr]]-Casos_PN_CORR[[#This Row],[29-abr]]</f>
        <v>0</v>
      </c>
      <c r="BF328">
        <f>+Casos_PN_CORR[[#This Row],[1-may]]-Casos_PN_CORR[[#This Row],[30-abr]]</f>
        <v>0</v>
      </c>
      <c r="BG328">
        <f>+Casos_PN_CORR[[#This Row],[2-may]]-Casos_PN_CORR[[#This Row],[1-may]]</f>
        <v>0</v>
      </c>
      <c r="BH328">
        <f>+Casos_PN_CORR[[#This Row],[3-may]]-Casos_PN_CORR[[#This Row],[2-may]]</f>
        <v>0</v>
      </c>
      <c r="BI328">
        <f>+Casos_PN_CORR[[#This Row],[4-may]]-Casos_PN_CORR[[#This Row],[3-may]]</f>
        <v>0</v>
      </c>
      <c r="BJ328">
        <f>+Casos_PN_CORR[[#This Row],[5-may]]-Casos_PN_CORR[[#This Row],[4-may]]</f>
        <v>0</v>
      </c>
      <c r="BK328">
        <f>+Casos_PN_CORR[[#This Row],[6-may]]-Casos_PN_CORR[[#This Row],[5-may]]</f>
        <v>0</v>
      </c>
      <c r="BL328">
        <f>+Casos_PN_CORR[[#This Row],[7-may]]-Casos_PN_CORR[[#This Row],[6-may]]</f>
        <v>0</v>
      </c>
      <c r="BM328">
        <f>+Casos_PN_CORR[[#This Row],[8-may]]-Casos_PN_CORR[[#This Row],[7-may]]</f>
        <v>0</v>
      </c>
      <c r="BN328">
        <f>+Casos_PN_CORR[[#This Row],[9-may]]-Casos_PN_CORR[[#This Row],[8-may]]</f>
        <v>0</v>
      </c>
      <c r="BO328">
        <f>+Casos_PN_CORR[[#This Row],[10-may]]-Casos_PN_CORR[[#This Row],[9-may]]</f>
        <v>0</v>
      </c>
      <c r="BP328">
        <f>+Casos_PN_CORR[[#This Row],[11-may]]-Casos_PN_CORR[[#This Row],[10-may]]</f>
        <v>0</v>
      </c>
      <c r="BQ328">
        <f>+Casos_PN_CORR[[#This Row],[12-may]]-Casos_PN_CORR[[#This Row],[11-may]]</f>
        <v>0</v>
      </c>
      <c r="BR328">
        <f>+Casos_PN_CORR[[#This Row],[13-may]]-Casos_PN_CORR[[#This Row],[12-may]]</f>
        <v>0</v>
      </c>
      <c r="BS328">
        <f>+Casos_PN_CORR[[#This Row],[14-may]]-Casos_PN_CORR[[#This Row],[13-may]]</f>
        <v>0</v>
      </c>
      <c r="BT328">
        <f>+Casos_PN_CORR[[#This Row],[15-may]]-Casos_PN_CORR[[#This Row],[14-may]]</f>
        <v>0</v>
      </c>
      <c r="BU328">
        <f>+Casos_PN_CORR[[#This Row],[16-may]]-Casos_PN_CORR[[#This Row],[15-may]]</f>
        <v>0</v>
      </c>
      <c r="BV328">
        <f>+Casos_PN_CORR[[#This Row],[17-may]]-Casos_PN_CORR[[#This Row],[16-may]]</f>
        <v>0</v>
      </c>
      <c r="BW328">
        <f>+Casos_PN_CORR[[#This Row],[18-may]]-Casos_PN_CORR[[#This Row],[17-may]]</f>
        <v>0</v>
      </c>
      <c r="BX328">
        <f>+Casos_PN_CORR[[#This Row],[19-may]]-Casos_PN_CORR[[#This Row],[18-may]]</f>
        <v>0</v>
      </c>
      <c r="BY328">
        <f>+Casos_PN_CORR[[#This Row],[20-may]]-Casos_PN_CORR[[#This Row],[19-may]]</f>
        <v>0</v>
      </c>
      <c r="BZ328">
        <f>+Casos_PN_CORR[[#This Row],[21-may]]-Casos_PN_CORR[[#This Row],[20-may]]</f>
        <v>0</v>
      </c>
      <c r="CA328">
        <f>+Casos_PN_CORR[[#This Row],[22-may]]-Casos_PN_CORR[[#This Row],[21-may]]</f>
        <v>0</v>
      </c>
      <c r="CB328">
        <f>+Casos_PN_CORR[[#This Row],[23-may]]-Casos_PN_CORR[[#This Row],[22-may]]</f>
        <v>0</v>
      </c>
      <c r="CC328">
        <f>+Casos_PN_CORR[[#This Row],[24-may]]-Casos_PN_CORR[[#This Row],[23-may]]</f>
        <v>0</v>
      </c>
      <c r="CD328">
        <f>+Casos_PN_CORR[[#This Row],[25-may]]-Casos_PN_CORR[[#This Row],[24-may]]</f>
        <v>0</v>
      </c>
      <c r="CE328">
        <f>+Casos_PN_CORR[[#This Row],[26-may]]-Casos_PN_CORR[[#This Row],[25-may]]</f>
        <v>0</v>
      </c>
      <c r="CF328">
        <f>+Casos_PN_CORR[[#This Row],[27-may]]-Casos_PN_CORR[[#This Row],[26-may]]</f>
        <v>0</v>
      </c>
      <c r="CG328">
        <f>+Casos_PN_CORR[[#This Row],[28-may]]-Casos_PN_CORR[[#This Row],[27-may]]</f>
        <v>0</v>
      </c>
      <c r="CH328">
        <f>+Casos_PN_CORR[[#This Row],[29-may]]-Casos_PN_CORR[[#This Row],[28-may]]</f>
        <v>0</v>
      </c>
      <c r="CI328">
        <f>+Casos_PN_CORR[[#This Row],[30-may]]-Casos_PN_CORR[[#This Row],[29-may]]</f>
        <v>0</v>
      </c>
      <c r="CJ328">
        <f>+Casos_PN_CORR[[#This Row],[31-may]]-Casos_PN_CORR[[#This Row],[30-may]]</f>
        <v>0</v>
      </c>
      <c r="CK328">
        <f>+Casos_PN_CORR[[#This Row],[1-jun]]-Casos_PN_CORR[[#This Row],[31-may]]</f>
        <v>0</v>
      </c>
      <c r="CL328">
        <f>+Casos_PN_CORR[[#This Row],[2-jun]]-Casos_PN_CORR[[#This Row],[1-jun]]</f>
        <v>0</v>
      </c>
      <c r="CM328">
        <f>+Casos_PN_CORR[[#This Row],[3-jun]]-Casos_PN_CORR[[#This Row],[2-jun]]</f>
        <v>0</v>
      </c>
      <c r="CN328">
        <f>+Casos_PN_CORR[[#This Row],[4-jun]]-Casos_PN_CORR[[#This Row],[3-jun]]</f>
        <v>0</v>
      </c>
      <c r="CO328">
        <f>+Casos_PN_CORR[[#This Row],[5-jun]]-Casos_PN_CORR[[#This Row],[4-jun]]</f>
        <v>0</v>
      </c>
      <c r="CP328">
        <f>+Casos_PN_CORR[[#This Row],[6-jun]]-Casos_PN_CORR[[#This Row],[5-jun]]</f>
        <v>0</v>
      </c>
    </row>
    <row r="329" spans="1:94">
      <c r="A329">
        <v>70211</v>
      </c>
      <c r="B329" s="2" t="s">
        <v>102</v>
      </c>
      <c r="C329" s="2" t="s">
        <v>161</v>
      </c>
      <c r="D329" s="2" t="s">
        <v>476</v>
      </c>
      <c r="E329" s="4">
        <f t="shared" si="5"/>
        <v>0</v>
      </c>
      <c r="F329">
        <f>+Casos_PN_CORR[[#This Row],[10-mar]]</f>
        <v>0</v>
      </c>
      <c r="G329">
        <f>+Casos_PN_CORR[[#This Row],[11-mar]]-Casos_PN_CORR[[#This Row],[10-mar]]</f>
        <v>0</v>
      </c>
      <c r="H329">
        <f>+Casos_PN_CORR[[#This Row],[12-mar]]-Casos_PN_CORR[[#This Row],[11-mar]]</f>
        <v>0</v>
      </c>
      <c r="I329">
        <f>+Casos_PN_CORR[[#This Row],[13-mar]]-Casos_PN_CORR[[#This Row],[12-mar]]</f>
        <v>0</v>
      </c>
      <c r="J329">
        <f>+Casos_PN_CORR[[#This Row],[14-mar]]-Casos_PN_CORR[[#This Row],[13-mar]]</f>
        <v>0</v>
      </c>
      <c r="K329">
        <f>+Casos_PN_CORR[[#This Row],[15-mar]]-Casos_PN_CORR[[#This Row],[14-mar]]</f>
        <v>0</v>
      </c>
      <c r="L329">
        <f>+Casos_PN_CORR[[#This Row],[16-mar]]-Casos_PN_CORR[[#This Row],[15-mar]]</f>
        <v>0</v>
      </c>
      <c r="M329">
        <f>+Casos_PN_CORR[[#This Row],[17-mar]]-Casos_PN_CORR[[#This Row],[16-mar]]</f>
        <v>0</v>
      </c>
      <c r="N329">
        <f>+Casos_PN_CORR[[#This Row],[18-mar]]-Casos_PN_CORR[[#This Row],[17-mar]]</f>
        <v>0</v>
      </c>
      <c r="O329">
        <f>+Casos_PN_CORR[[#This Row],[19-mar]]-Casos_PN_CORR[[#This Row],[18-mar]]</f>
        <v>0</v>
      </c>
      <c r="P329">
        <f>+Casos_PN_CORR[[#This Row],[20-mar]]-Casos_PN_CORR[[#This Row],[19-mar]]</f>
        <v>0</v>
      </c>
      <c r="Q329">
        <f>+Casos_PN_CORR[[#This Row],[21-mar]]-Casos_PN_CORR[[#This Row],[20-mar]]</f>
        <v>0</v>
      </c>
      <c r="R329">
        <f>+Casos_PN_CORR[[#This Row],[22-mar]]-Casos_PN_CORR[[#This Row],[21-mar]]</f>
        <v>0</v>
      </c>
      <c r="S329">
        <f>+Casos_PN_CORR[[#This Row],[23-mar]]-Casos_PN_CORR[[#This Row],[22-mar]]</f>
        <v>0</v>
      </c>
      <c r="T329">
        <f>+Casos_PN_CORR[[#This Row],[24-mar]]-Casos_PN_CORR[[#This Row],[23-mar]]</f>
        <v>0</v>
      </c>
      <c r="U329">
        <f>+Casos_PN_CORR[[#This Row],[25-mar]]-Casos_PN_CORR[[#This Row],[24-mar]]</f>
        <v>0</v>
      </c>
      <c r="V329">
        <f>+Casos_PN_CORR[[#This Row],[26-mar]]-Casos_PN_CORR[[#This Row],[25-mar]]</f>
        <v>0</v>
      </c>
      <c r="W329">
        <f>+Casos_PN_CORR[[#This Row],[27-mar]]-Casos_PN_CORR[[#This Row],[26-mar]]</f>
        <v>0</v>
      </c>
      <c r="X329">
        <f>+Casos_PN_CORR[[#This Row],[28-mar]]-Casos_PN_CORR[[#This Row],[27-mar]]</f>
        <v>0</v>
      </c>
      <c r="Y329">
        <f>+Casos_PN_CORR[[#This Row],[29-mar]]-Casos_PN_CORR[[#This Row],[28-mar]]</f>
        <v>0</v>
      </c>
      <c r="Z329">
        <f>+Casos_PN_CORR[[#This Row],[30-mar]]-Casos_PN_CORR[[#This Row],[29-mar]]</f>
        <v>0</v>
      </c>
      <c r="AA329">
        <f>+Casos_PN_CORR[[#This Row],[31-mar]]-Casos_PN_CORR[[#This Row],[30-mar]]</f>
        <v>0</v>
      </c>
      <c r="AB329">
        <f>+Casos_PN_CORR[[#This Row],[1-abr]]-Casos_PN_CORR[[#This Row],[31-mar]]</f>
        <v>0</v>
      </c>
      <c r="AC329">
        <f>+Casos_PN_CORR[[#This Row],[2-abr]]-Casos_PN_CORR[[#This Row],[1-abr]]</f>
        <v>0</v>
      </c>
      <c r="AD329">
        <f>+Casos_PN_CORR[[#This Row],[3-abr]]-Casos_PN_CORR[[#This Row],[2-abr]]</f>
        <v>0</v>
      </c>
      <c r="AE329">
        <f>+Casos_PN_CORR[[#This Row],[4-abr]]-Casos_PN_CORR[[#This Row],[3-abr]]</f>
        <v>0</v>
      </c>
      <c r="AF329">
        <f>+Casos_PN_CORR[[#This Row],[5-abr]]-Casos_PN_CORR[[#This Row],[4-abr]]</f>
        <v>0</v>
      </c>
      <c r="AG329">
        <f>+Casos_PN_CORR[[#This Row],[6-abr]]-Casos_PN_CORR[[#This Row],[5-abr]]</f>
        <v>0</v>
      </c>
      <c r="AH329">
        <f>+Casos_PN_CORR[[#This Row],[7-abr]]-Casos_PN_CORR[[#This Row],[6-abr]]</f>
        <v>0</v>
      </c>
      <c r="AI329">
        <f>+Casos_PN_CORR[[#This Row],[8-abr]]-Casos_PN_CORR[[#This Row],[7-abr]]</f>
        <v>0</v>
      </c>
      <c r="AJ329">
        <f>+Casos_PN_CORR[[#This Row],[9-abr]]-Casos_PN_CORR[[#This Row],[8-abr]]</f>
        <v>0</v>
      </c>
      <c r="AK329">
        <f>+Casos_PN_CORR[[#This Row],[10-abr]]-Casos_PN_CORR[[#This Row],[9-abr]]</f>
        <v>0</v>
      </c>
      <c r="AL329">
        <f>+Casos_PN_CORR[[#This Row],[11-abr]]-Casos_PN_CORR[[#This Row],[10-abr]]</f>
        <v>0</v>
      </c>
      <c r="AM329">
        <f>+Casos_PN_CORR[[#This Row],[12-abr]]-Casos_PN_CORR[[#This Row],[11-abr]]</f>
        <v>0</v>
      </c>
      <c r="AN329">
        <f>+Casos_PN_CORR[[#This Row],[13-abr]]-Casos_PN_CORR[[#This Row],[12-abr]]</f>
        <v>0</v>
      </c>
      <c r="AO329">
        <f>+Casos_PN_CORR[[#This Row],[14-abr]]-Casos_PN_CORR[[#This Row],[13-abr]]</f>
        <v>0</v>
      </c>
      <c r="AP329">
        <f>+Casos_PN_CORR[[#This Row],[15-abr]]-Casos_PN_CORR[[#This Row],[14-abr]]</f>
        <v>0</v>
      </c>
      <c r="AQ329">
        <f>+Casos_PN_CORR[[#This Row],[16-abr]]-Casos_PN_CORR[[#This Row],[15-abr]]</f>
        <v>0</v>
      </c>
      <c r="AR329">
        <f>+Casos_PN_CORR[[#This Row],[17-abr]]-Casos_PN_CORR[[#This Row],[16-abr]]</f>
        <v>0</v>
      </c>
      <c r="AS329">
        <f>+Casos_PN_CORR[[#This Row],[18-abr]]-Casos_PN_CORR[[#This Row],[17-abr]]</f>
        <v>0</v>
      </c>
      <c r="AT329">
        <f>+Casos_PN_CORR[[#This Row],[19-abr]]-Casos_PN_CORR[[#This Row],[18-abr]]</f>
        <v>0</v>
      </c>
      <c r="AU329">
        <f>+Casos_PN_CORR[[#This Row],[20-abr]]-Casos_PN_CORR[[#This Row],[19-abr]]</f>
        <v>0</v>
      </c>
      <c r="AV329">
        <f>+Casos_PN_CORR[[#This Row],[21-abr]]-Casos_PN_CORR[[#This Row],[20-abr]]</f>
        <v>0</v>
      </c>
      <c r="AW329">
        <f>+Casos_PN_CORR[[#This Row],[22-abr]]-Casos_PN_CORR[[#This Row],[21-abr]]</f>
        <v>0</v>
      </c>
      <c r="AX329">
        <f>+Casos_PN_CORR[[#This Row],[23-abr]]-Casos_PN_CORR[[#This Row],[22-abr]]</f>
        <v>0</v>
      </c>
      <c r="AY329">
        <f>+Casos_PN_CORR[[#This Row],[24-abr]]-Casos_PN_CORR[[#This Row],[23-abr]]</f>
        <v>0</v>
      </c>
      <c r="AZ329">
        <f>+Casos_PN_CORR[[#This Row],[25-abr]]-Casos_PN_CORR[[#This Row],[24-abr]]</f>
        <v>0</v>
      </c>
      <c r="BA329">
        <f>+Casos_PN_CORR[[#This Row],[26-abr]]-Casos_PN_CORR[[#This Row],[25-abr]]</f>
        <v>0</v>
      </c>
      <c r="BB329">
        <f>+Casos_PN_CORR[[#This Row],[27-abr]]-Casos_PN_CORR[[#This Row],[26-abr]]</f>
        <v>0</v>
      </c>
      <c r="BC329">
        <f>+Casos_PN_CORR[[#This Row],[28-abr]]-Casos_PN_CORR[[#This Row],[27-abr]]</f>
        <v>0</v>
      </c>
      <c r="BD329">
        <f>+Casos_PN_CORR[[#This Row],[29-abr]]-Casos_PN_CORR[[#This Row],[28-abr]]</f>
        <v>0</v>
      </c>
      <c r="BE329">
        <f>+Casos_PN_CORR[[#This Row],[30-abr]]-Casos_PN_CORR[[#This Row],[29-abr]]</f>
        <v>0</v>
      </c>
      <c r="BF329">
        <f>+Casos_PN_CORR[[#This Row],[1-may]]-Casos_PN_CORR[[#This Row],[30-abr]]</f>
        <v>0</v>
      </c>
      <c r="BG329">
        <f>+Casos_PN_CORR[[#This Row],[2-may]]-Casos_PN_CORR[[#This Row],[1-may]]</f>
        <v>0</v>
      </c>
      <c r="BH329">
        <f>+Casos_PN_CORR[[#This Row],[3-may]]-Casos_PN_CORR[[#This Row],[2-may]]</f>
        <v>0</v>
      </c>
      <c r="BI329">
        <f>+Casos_PN_CORR[[#This Row],[4-may]]-Casos_PN_CORR[[#This Row],[3-may]]</f>
        <v>0</v>
      </c>
      <c r="BJ329">
        <f>+Casos_PN_CORR[[#This Row],[5-may]]-Casos_PN_CORR[[#This Row],[4-may]]</f>
        <v>0</v>
      </c>
      <c r="BK329">
        <f>+Casos_PN_CORR[[#This Row],[6-may]]-Casos_PN_CORR[[#This Row],[5-may]]</f>
        <v>0</v>
      </c>
      <c r="BL329">
        <f>+Casos_PN_CORR[[#This Row],[7-may]]-Casos_PN_CORR[[#This Row],[6-may]]</f>
        <v>0</v>
      </c>
      <c r="BM329">
        <f>+Casos_PN_CORR[[#This Row],[8-may]]-Casos_PN_CORR[[#This Row],[7-may]]</f>
        <v>0</v>
      </c>
      <c r="BN329">
        <f>+Casos_PN_CORR[[#This Row],[9-may]]-Casos_PN_CORR[[#This Row],[8-may]]</f>
        <v>0</v>
      </c>
      <c r="BO329">
        <f>+Casos_PN_CORR[[#This Row],[10-may]]-Casos_PN_CORR[[#This Row],[9-may]]</f>
        <v>0</v>
      </c>
      <c r="BP329">
        <f>+Casos_PN_CORR[[#This Row],[11-may]]-Casos_PN_CORR[[#This Row],[10-may]]</f>
        <v>0</v>
      </c>
      <c r="BQ329">
        <f>+Casos_PN_CORR[[#This Row],[12-may]]-Casos_PN_CORR[[#This Row],[11-may]]</f>
        <v>0</v>
      </c>
      <c r="BR329">
        <f>+Casos_PN_CORR[[#This Row],[13-may]]-Casos_PN_CORR[[#This Row],[12-may]]</f>
        <v>0</v>
      </c>
      <c r="BS329">
        <f>+Casos_PN_CORR[[#This Row],[14-may]]-Casos_PN_CORR[[#This Row],[13-may]]</f>
        <v>0</v>
      </c>
      <c r="BT329">
        <f>+Casos_PN_CORR[[#This Row],[15-may]]-Casos_PN_CORR[[#This Row],[14-may]]</f>
        <v>0</v>
      </c>
      <c r="BU329">
        <f>+Casos_PN_CORR[[#This Row],[16-may]]-Casos_PN_CORR[[#This Row],[15-may]]</f>
        <v>0</v>
      </c>
      <c r="BV329">
        <f>+Casos_PN_CORR[[#This Row],[17-may]]-Casos_PN_CORR[[#This Row],[16-may]]</f>
        <v>0</v>
      </c>
      <c r="BW329">
        <f>+Casos_PN_CORR[[#This Row],[18-may]]-Casos_PN_CORR[[#This Row],[17-may]]</f>
        <v>0</v>
      </c>
      <c r="BX329">
        <f>+Casos_PN_CORR[[#This Row],[19-may]]-Casos_PN_CORR[[#This Row],[18-may]]</f>
        <v>0</v>
      </c>
      <c r="BY329">
        <f>+Casos_PN_CORR[[#This Row],[20-may]]-Casos_PN_CORR[[#This Row],[19-may]]</f>
        <v>0</v>
      </c>
      <c r="BZ329">
        <f>+Casos_PN_CORR[[#This Row],[21-may]]-Casos_PN_CORR[[#This Row],[20-may]]</f>
        <v>0</v>
      </c>
      <c r="CA329">
        <f>+Casos_PN_CORR[[#This Row],[22-may]]-Casos_PN_CORR[[#This Row],[21-may]]</f>
        <v>0</v>
      </c>
      <c r="CB329">
        <f>+Casos_PN_CORR[[#This Row],[23-may]]-Casos_PN_CORR[[#This Row],[22-may]]</f>
        <v>0</v>
      </c>
      <c r="CC329">
        <f>+Casos_PN_CORR[[#This Row],[24-may]]-Casos_PN_CORR[[#This Row],[23-may]]</f>
        <v>0</v>
      </c>
      <c r="CD329">
        <f>+Casos_PN_CORR[[#This Row],[25-may]]-Casos_PN_CORR[[#This Row],[24-may]]</f>
        <v>0</v>
      </c>
      <c r="CE329">
        <f>+Casos_PN_CORR[[#This Row],[26-may]]-Casos_PN_CORR[[#This Row],[25-may]]</f>
        <v>0</v>
      </c>
      <c r="CF329">
        <f>+Casos_PN_CORR[[#This Row],[27-may]]-Casos_PN_CORR[[#This Row],[26-may]]</f>
        <v>0</v>
      </c>
      <c r="CG329">
        <f>+Casos_PN_CORR[[#This Row],[28-may]]-Casos_PN_CORR[[#This Row],[27-may]]</f>
        <v>0</v>
      </c>
      <c r="CH329">
        <f>+Casos_PN_CORR[[#This Row],[29-may]]-Casos_PN_CORR[[#This Row],[28-may]]</f>
        <v>0</v>
      </c>
      <c r="CI329">
        <f>+Casos_PN_CORR[[#This Row],[30-may]]-Casos_PN_CORR[[#This Row],[29-may]]</f>
        <v>0</v>
      </c>
      <c r="CJ329">
        <f>+Casos_PN_CORR[[#This Row],[31-may]]-Casos_PN_CORR[[#This Row],[30-may]]</f>
        <v>0</v>
      </c>
      <c r="CK329">
        <f>+Casos_PN_CORR[[#This Row],[1-jun]]-Casos_PN_CORR[[#This Row],[31-may]]</f>
        <v>0</v>
      </c>
      <c r="CL329">
        <f>+Casos_PN_CORR[[#This Row],[2-jun]]-Casos_PN_CORR[[#This Row],[1-jun]]</f>
        <v>0</v>
      </c>
      <c r="CM329">
        <f>+Casos_PN_CORR[[#This Row],[3-jun]]-Casos_PN_CORR[[#This Row],[2-jun]]</f>
        <v>0</v>
      </c>
      <c r="CN329">
        <f>+Casos_PN_CORR[[#This Row],[4-jun]]-Casos_PN_CORR[[#This Row],[3-jun]]</f>
        <v>0</v>
      </c>
      <c r="CO329">
        <f>+Casos_PN_CORR[[#This Row],[5-jun]]-Casos_PN_CORR[[#This Row],[4-jun]]</f>
        <v>0</v>
      </c>
      <c r="CP329">
        <f>+Casos_PN_CORR[[#This Row],[6-jun]]-Casos_PN_CORR[[#This Row],[5-jun]]</f>
        <v>0</v>
      </c>
    </row>
    <row r="330" spans="1:94">
      <c r="A330">
        <v>50101</v>
      </c>
      <c r="B330" s="2" t="s">
        <v>107</v>
      </c>
      <c r="C330" s="2" t="s">
        <v>228</v>
      </c>
      <c r="D330" s="2" t="s">
        <v>477</v>
      </c>
      <c r="E330" s="4">
        <f t="shared" si="5"/>
        <v>7</v>
      </c>
      <c r="F330">
        <f>+Casos_PN_CORR[[#This Row],[10-mar]]</f>
        <v>0</v>
      </c>
      <c r="G330">
        <f>+Casos_PN_CORR[[#This Row],[11-mar]]-Casos_PN_CORR[[#This Row],[10-mar]]</f>
        <v>0</v>
      </c>
      <c r="H330">
        <f>+Casos_PN_CORR[[#This Row],[12-mar]]-Casos_PN_CORR[[#This Row],[11-mar]]</f>
        <v>0</v>
      </c>
      <c r="I330">
        <f>+Casos_PN_CORR[[#This Row],[13-mar]]-Casos_PN_CORR[[#This Row],[12-mar]]</f>
        <v>0</v>
      </c>
      <c r="J330">
        <f>+Casos_PN_CORR[[#This Row],[14-mar]]-Casos_PN_CORR[[#This Row],[13-mar]]</f>
        <v>0</v>
      </c>
      <c r="K330">
        <f>+Casos_PN_CORR[[#This Row],[15-mar]]-Casos_PN_CORR[[#This Row],[14-mar]]</f>
        <v>0</v>
      </c>
      <c r="L330">
        <f>+Casos_PN_CORR[[#This Row],[16-mar]]-Casos_PN_CORR[[#This Row],[15-mar]]</f>
        <v>0</v>
      </c>
      <c r="M330">
        <f>+Casos_PN_CORR[[#This Row],[17-mar]]-Casos_PN_CORR[[#This Row],[16-mar]]</f>
        <v>0</v>
      </c>
      <c r="N330">
        <f>+Casos_PN_CORR[[#This Row],[18-mar]]-Casos_PN_CORR[[#This Row],[17-mar]]</f>
        <v>0</v>
      </c>
      <c r="O330">
        <f>+Casos_PN_CORR[[#This Row],[19-mar]]-Casos_PN_CORR[[#This Row],[18-mar]]</f>
        <v>0</v>
      </c>
      <c r="P330">
        <f>+Casos_PN_CORR[[#This Row],[20-mar]]-Casos_PN_CORR[[#This Row],[19-mar]]</f>
        <v>0</v>
      </c>
      <c r="Q330">
        <f>+Casos_PN_CORR[[#This Row],[21-mar]]-Casos_PN_CORR[[#This Row],[20-mar]]</f>
        <v>0</v>
      </c>
      <c r="R330">
        <f>+Casos_PN_CORR[[#This Row],[22-mar]]-Casos_PN_CORR[[#This Row],[21-mar]]</f>
        <v>0</v>
      </c>
      <c r="S330">
        <f>+Casos_PN_CORR[[#This Row],[23-mar]]-Casos_PN_CORR[[#This Row],[22-mar]]</f>
        <v>0</v>
      </c>
      <c r="T330">
        <f>+Casos_PN_CORR[[#This Row],[24-mar]]-Casos_PN_CORR[[#This Row],[23-mar]]</f>
        <v>0</v>
      </c>
      <c r="U330">
        <f>+Casos_PN_CORR[[#This Row],[25-mar]]-Casos_PN_CORR[[#This Row],[24-mar]]</f>
        <v>0</v>
      </c>
      <c r="V330">
        <f>+Casos_PN_CORR[[#This Row],[26-mar]]-Casos_PN_CORR[[#This Row],[25-mar]]</f>
        <v>0</v>
      </c>
      <c r="W330">
        <f>+Casos_PN_CORR[[#This Row],[27-mar]]-Casos_PN_CORR[[#This Row],[26-mar]]</f>
        <v>0</v>
      </c>
      <c r="X330">
        <f>+Casos_PN_CORR[[#This Row],[28-mar]]-Casos_PN_CORR[[#This Row],[27-mar]]</f>
        <v>0</v>
      </c>
      <c r="Y330">
        <f>+Casos_PN_CORR[[#This Row],[29-mar]]-Casos_PN_CORR[[#This Row],[28-mar]]</f>
        <v>0</v>
      </c>
      <c r="Z330">
        <f>+Casos_PN_CORR[[#This Row],[30-mar]]-Casos_PN_CORR[[#This Row],[29-mar]]</f>
        <v>0</v>
      </c>
      <c r="AA330">
        <f>+Casos_PN_CORR[[#This Row],[31-mar]]-Casos_PN_CORR[[#This Row],[30-mar]]</f>
        <v>0</v>
      </c>
      <c r="AB330">
        <f>+Casos_PN_CORR[[#This Row],[1-abr]]-Casos_PN_CORR[[#This Row],[31-mar]]</f>
        <v>0</v>
      </c>
      <c r="AC330">
        <f>+Casos_PN_CORR[[#This Row],[2-abr]]-Casos_PN_CORR[[#This Row],[1-abr]]</f>
        <v>0</v>
      </c>
      <c r="AD330">
        <f>+Casos_PN_CORR[[#This Row],[3-abr]]-Casos_PN_CORR[[#This Row],[2-abr]]</f>
        <v>0</v>
      </c>
      <c r="AE330">
        <f>+Casos_PN_CORR[[#This Row],[4-abr]]-Casos_PN_CORR[[#This Row],[3-abr]]</f>
        <v>0</v>
      </c>
      <c r="AF330">
        <f>+Casos_PN_CORR[[#This Row],[5-abr]]-Casos_PN_CORR[[#This Row],[4-abr]]</f>
        <v>0</v>
      </c>
      <c r="AG330">
        <f>+Casos_PN_CORR[[#This Row],[6-abr]]-Casos_PN_CORR[[#This Row],[5-abr]]</f>
        <v>0</v>
      </c>
      <c r="AH330">
        <f>+Casos_PN_CORR[[#This Row],[7-abr]]-Casos_PN_CORR[[#This Row],[6-abr]]</f>
        <v>0</v>
      </c>
      <c r="AI330">
        <f>+Casos_PN_CORR[[#This Row],[8-abr]]-Casos_PN_CORR[[#This Row],[7-abr]]</f>
        <v>0</v>
      </c>
      <c r="AJ330">
        <f>+Casos_PN_CORR[[#This Row],[9-abr]]-Casos_PN_CORR[[#This Row],[8-abr]]</f>
        <v>0</v>
      </c>
      <c r="AK330">
        <f>+Casos_PN_CORR[[#This Row],[10-abr]]-Casos_PN_CORR[[#This Row],[9-abr]]</f>
        <v>0</v>
      </c>
      <c r="AL330">
        <f>+Casos_PN_CORR[[#This Row],[11-abr]]-Casos_PN_CORR[[#This Row],[10-abr]]</f>
        <v>0</v>
      </c>
      <c r="AM330">
        <f>+Casos_PN_CORR[[#This Row],[12-abr]]-Casos_PN_CORR[[#This Row],[11-abr]]</f>
        <v>0</v>
      </c>
      <c r="AN330">
        <f>+Casos_PN_CORR[[#This Row],[13-abr]]-Casos_PN_CORR[[#This Row],[12-abr]]</f>
        <v>0</v>
      </c>
      <c r="AO330">
        <f>+Casos_PN_CORR[[#This Row],[14-abr]]-Casos_PN_CORR[[#This Row],[13-abr]]</f>
        <v>0</v>
      </c>
      <c r="AP330">
        <f>+Casos_PN_CORR[[#This Row],[15-abr]]-Casos_PN_CORR[[#This Row],[14-abr]]</f>
        <v>0</v>
      </c>
      <c r="AQ330">
        <f>+Casos_PN_CORR[[#This Row],[16-abr]]-Casos_PN_CORR[[#This Row],[15-abr]]</f>
        <v>0</v>
      </c>
      <c r="AR330">
        <f>+Casos_PN_CORR[[#This Row],[17-abr]]-Casos_PN_CORR[[#This Row],[16-abr]]</f>
        <v>0</v>
      </c>
      <c r="AS330">
        <f>+Casos_PN_CORR[[#This Row],[18-abr]]-Casos_PN_CORR[[#This Row],[17-abr]]</f>
        <v>0</v>
      </c>
      <c r="AT330">
        <f>+Casos_PN_CORR[[#This Row],[19-abr]]-Casos_PN_CORR[[#This Row],[18-abr]]</f>
        <v>0</v>
      </c>
      <c r="AU330">
        <f>+Casos_PN_CORR[[#This Row],[20-abr]]-Casos_PN_CORR[[#This Row],[19-abr]]</f>
        <v>0</v>
      </c>
      <c r="AV330">
        <f>+Casos_PN_CORR[[#This Row],[21-abr]]-Casos_PN_CORR[[#This Row],[20-abr]]</f>
        <v>0</v>
      </c>
      <c r="AW330">
        <f>+Casos_PN_CORR[[#This Row],[22-abr]]-Casos_PN_CORR[[#This Row],[21-abr]]</f>
        <v>0</v>
      </c>
      <c r="AX330">
        <f>+Casos_PN_CORR[[#This Row],[23-abr]]-Casos_PN_CORR[[#This Row],[22-abr]]</f>
        <v>0</v>
      </c>
      <c r="AY330">
        <f>+Casos_PN_CORR[[#This Row],[24-abr]]-Casos_PN_CORR[[#This Row],[23-abr]]</f>
        <v>0</v>
      </c>
      <c r="AZ330">
        <f>+Casos_PN_CORR[[#This Row],[25-abr]]-Casos_PN_CORR[[#This Row],[24-abr]]</f>
        <v>0</v>
      </c>
      <c r="BA330">
        <f>+Casos_PN_CORR[[#This Row],[26-abr]]-Casos_PN_CORR[[#This Row],[25-abr]]</f>
        <v>0</v>
      </c>
      <c r="BB330">
        <f>+Casos_PN_CORR[[#This Row],[27-abr]]-Casos_PN_CORR[[#This Row],[26-abr]]</f>
        <v>0</v>
      </c>
      <c r="BC330">
        <f>+Casos_PN_CORR[[#This Row],[28-abr]]-Casos_PN_CORR[[#This Row],[27-abr]]</f>
        <v>0</v>
      </c>
      <c r="BD330">
        <f>+Casos_PN_CORR[[#This Row],[29-abr]]-Casos_PN_CORR[[#This Row],[28-abr]]</f>
        <v>0</v>
      </c>
      <c r="BE330">
        <f>+Casos_PN_CORR[[#This Row],[30-abr]]-Casos_PN_CORR[[#This Row],[29-abr]]</f>
        <v>0</v>
      </c>
      <c r="BF330">
        <f>+Casos_PN_CORR[[#This Row],[1-may]]-Casos_PN_CORR[[#This Row],[30-abr]]</f>
        <v>0</v>
      </c>
      <c r="BG330">
        <f>+Casos_PN_CORR[[#This Row],[2-may]]-Casos_PN_CORR[[#This Row],[1-may]]</f>
        <v>0</v>
      </c>
      <c r="BH330">
        <f>+Casos_PN_CORR[[#This Row],[3-may]]-Casos_PN_CORR[[#This Row],[2-may]]</f>
        <v>0</v>
      </c>
      <c r="BI330">
        <f>+Casos_PN_CORR[[#This Row],[4-may]]-Casos_PN_CORR[[#This Row],[3-may]]</f>
        <v>0</v>
      </c>
      <c r="BJ330">
        <f>+Casos_PN_CORR[[#This Row],[5-may]]-Casos_PN_CORR[[#This Row],[4-may]]</f>
        <v>0</v>
      </c>
      <c r="BK330">
        <f>+Casos_PN_CORR[[#This Row],[6-may]]-Casos_PN_CORR[[#This Row],[5-may]]</f>
        <v>0</v>
      </c>
      <c r="BL330">
        <f>+Casos_PN_CORR[[#This Row],[7-may]]-Casos_PN_CORR[[#This Row],[6-may]]</f>
        <v>0</v>
      </c>
      <c r="BM330">
        <f>+Casos_PN_CORR[[#This Row],[8-may]]-Casos_PN_CORR[[#This Row],[7-may]]</f>
        <v>0</v>
      </c>
      <c r="BN330">
        <f>+Casos_PN_CORR[[#This Row],[9-may]]-Casos_PN_CORR[[#This Row],[8-may]]</f>
        <v>0</v>
      </c>
      <c r="BO330">
        <f>+Casos_PN_CORR[[#This Row],[10-may]]-Casos_PN_CORR[[#This Row],[9-may]]</f>
        <v>0</v>
      </c>
      <c r="BP330">
        <f>+Casos_PN_CORR[[#This Row],[11-may]]-Casos_PN_CORR[[#This Row],[10-may]]</f>
        <v>0</v>
      </c>
      <c r="BQ330">
        <f>+Casos_PN_CORR[[#This Row],[12-may]]-Casos_PN_CORR[[#This Row],[11-may]]</f>
        <v>0</v>
      </c>
      <c r="BR330">
        <f>+Casos_PN_CORR[[#This Row],[13-may]]-Casos_PN_CORR[[#This Row],[12-may]]</f>
        <v>0</v>
      </c>
      <c r="BS330">
        <f>+Casos_PN_CORR[[#This Row],[14-may]]-Casos_PN_CORR[[#This Row],[13-may]]</f>
        <v>0</v>
      </c>
      <c r="BT330">
        <f>+Casos_PN_CORR[[#This Row],[15-may]]-Casos_PN_CORR[[#This Row],[14-may]]</f>
        <v>0</v>
      </c>
      <c r="BU330">
        <f>+Casos_PN_CORR[[#This Row],[16-may]]-Casos_PN_CORR[[#This Row],[15-may]]</f>
        <v>0</v>
      </c>
      <c r="BV330">
        <f>+Casos_PN_CORR[[#This Row],[17-may]]-Casos_PN_CORR[[#This Row],[16-may]]</f>
        <v>0</v>
      </c>
      <c r="BW330">
        <f>+Casos_PN_CORR[[#This Row],[18-may]]-Casos_PN_CORR[[#This Row],[17-may]]</f>
        <v>0</v>
      </c>
      <c r="BX330">
        <f>+Casos_PN_CORR[[#This Row],[19-may]]-Casos_PN_CORR[[#This Row],[18-may]]</f>
        <v>0</v>
      </c>
      <c r="BY330">
        <f>+Casos_PN_CORR[[#This Row],[20-may]]-Casos_PN_CORR[[#This Row],[19-may]]</f>
        <v>0</v>
      </c>
      <c r="BZ330">
        <f>+Casos_PN_CORR[[#This Row],[21-may]]-Casos_PN_CORR[[#This Row],[20-may]]</f>
        <v>0</v>
      </c>
      <c r="CA330">
        <f>+Casos_PN_CORR[[#This Row],[22-may]]-Casos_PN_CORR[[#This Row],[21-may]]</f>
        <v>0</v>
      </c>
      <c r="CB330">
        <f>+Casos_PN_CORR[[#This Row],[23-may]]-Casos_PN_CORR[[#This Row],[22-may]]</f>
        <v>0</v>
      </c>
      <c r="CC330">
        <f>+Casos_PN_CORR[[#This Row],[24-may]]-Casos_PN_CORR[[#This Row],[23-may]]</f>
        <v>0</v>
      </c>
      <c r="CD330">
        <f>+Casos_PN_CORR[[#This Row],[25-may]]-Casos_PN_CORR[[#This Row],[24-may]]</f>
        <v>0</v>
      </c>
      <c r="CE330">
        <f>+Casos_PN_CORR[[#This Row],[26-may]]-Casos_PN_CORR[[#This Row],[25-may]]</f>
        <v>0</v>
      </c>
      <c r="CF330">
        <f>+Casos_PN_CORR[[#This Row],[27-may]]-Casos_PN_CORR[[#This Row],[26-may]]</f>
        <v>0</v>
      </c>
      <c r="CG330">
        <f>+Casos_PN_CORR[[#This Row],[28-may]]-Casos_PN_CORR[[#This Row],[27-may]]</f>
        <v>0</v>
      </c>
      <c r="CH330">
        <f>+Casos_PN_CORR[[#This Row],[29-may]]-Casos_PN_CORR[[#This Row],[28-may]]</f>
        <v>0</v>
      </c>
      <c r="CI330">
        <f>+Casos_PN_CORR[[#This Row],[30-may]]-Casos_PN_CORR[[#This Row],[29-may]]</f>
        <v>0</v>
      </c>
      <c r="CJ330">
        <f>+Casos_PN_CORR[[#This Row],[31-may]]-Casos_PN_CORR[[#This Row],[30-may]]</f>
        <v>0</v>
      </c>
      <c r="CK330">
        <f>+Casos_PN_CORR[[#This Row],[1-jun]]-Casos_PN_CORR[[#This Row],[31-may]]</f>
        <v>0</v>
      </c>
      <c r="CL330">
        <f>+Casos_PN_CORR[[#This Row],[2-jun]]-Casos_PN_CORR[[#This Row],[1-jun]]</f>
        <v>0</v>
      </c>
      <c r="CM330">
        <f>+Casos_PN_CORR[[#This Row],[3-jun]]-Casos_PN_CORR[[#This Row],[2-jun]]</f>
        <v>0</v>
      </c>
      <c r="CN330">
        <f>+Casos_PN_CORR[[#This Row],[4-jun]]-Casos_PN_CORR[[#This Row],[3-jun]]</f>
        <v>0</v>
      </c>
      <c r="CO330">
        <f>+Casos_PN_CORR[[#This Row],[5-jun]]-Casos_PN_CORR[[#This Row],[4-jun]]</f>
        <v>7</v>
      </c>
      <c r="CP330">
        <f>+Casos_PN_CORR[[#This Row],[6-jun]]-Casos_PN_CORR[[#This Row],[5-jun]]</f>
        <v>0</v>
      </c>
    </row>
    <row r="331" spans="1:94">
      <c r="A331">
        <v>70106</v>
      </c>
      <c r="B331" s="2" t="s">
        <v>102</v>
      </c>
      <c r="C331" s="2" t="s">
        <v>355</v>
      </c>
      <c r="D331" s="2" t="s">
        <v>478</v>
      </c>
      <c r="E331" s="4">
        <f t="shared" si="5"/>
        <v>1</v>
      </c>
      <c r="F331">
        <f>+Casos_PN_CORR[[#This Row],[10-mar]]</f>
        <v>0</v>
      </c>
      <c r="G331">
        <f>+Casos_PN_CORR[[#This Row],[11-mar]]-Casos_PN_CORR[[#This Row],[10-mar]]</f>
        <v>0</v>
      </c>
      <c r="H331">
        <f>+Casos_PN_CORR[[#This Row],[12-mar]]-Casos_PN_CORR[[#This Row],[11-mar]]</f>
        <v>0</v>
      </c>
      <c r="I331">
        <f>+Casos_PN_CORR[[#This Row],[13-mar]]-Casos_PN_CORR[[#This Row],[12-mar]]</f>
        <v>0</v>
      </c>
      <c r="J331">
        <f>+Casos_PN_CORR[[#This Row],[14-mar]]-Casos_PN_CORR[[#This Row],[13-mar]]</f>
        <v>0</v>
      </c>
      <c r="K331">
        <f>+Casos_PN_CORR[[#This Row],[15-mar]]-Casos_PN_CORR[[#This Row],[14-mar]]</f>
        <v>0</v>
      </c>
      <c r="L331">
        <f>+Casos_PN_CORR[[#This Row],[16-mar]]-Casos_PN_CORR[[#This Row],[15-mar]]</f>
        <v>0</v>
      </c>
      <c r="M331">
        <f>+Casos_PN_CORR[[#This Row],[17-mar]]-Casos_PN_CORR[[#This Row],[16-mar]]</f>
        <v>0</v>
      </c>
      <c r="N331">
        <f>+Casos_PN_CORR[[#This Row],[18-mar]]-Casos_PN_CORR[[#This Row],[17-mar]]</f>
        <v>0</v>
      </c>
      <c r="O331">
        <f>+Casos_PN_CORR[[#This Row],[19-mar]]-Casos_PN_CORR[[#This Row],[18-mar]]</f>
        <v>0</v>
      </c>
      <c r="P331">
        <f>+Casos_PN_CORR[[#This Row],[20-mar]]-Casos_PN_CORR[[#This Row],[19-mar]]</f>
        <v>0</v>
      </c>
      <c r="Q331">
        <f>+Casos_PN_CORR[[#This Row],[21-mar]]-Casos_PN_CORR[[#This Row],[20-mar]]</f>
        <v>0</v>
      </c>
      <c r="R331">
        <f>+Casos_PN_CORR[[#This Row],[22-mar]]-Casos_PN_CORR[[#This Row],[21-mar]]</f>
        <v>0</v>
      </c>
      <c r="S331">
        <f>+Casos_PN_CORR[[#This Row],[23-mar]]-Casos_PN_CORR[[#This Row],[22-mar]]</f>
        <v>0</v>
      </c>
      <c r="T331">
        <f>+Casos_PN_CORR[[#This Row],[24-mar]]-Casos_PN_CORR[[#This Row],[23-mar]]</f>
        <v>0</v>
      </c>
      <c r="U331">
        <f>+Casos_PN_CORR[[#This Row],[25-mar]]-Casos_PN_CORR[[#This Row],[24-mar]]</f>
        <v>0</v>
      </c>
      <c r="V331">
        <f>+Casos_PN_CORR[[#This Row],[26-mar]]-Casos_PN_CORR[[#This Row],[25-mar]]</f>
        <v>0</v>
      </c>
      <c r="W331">
        <f>+Casos_PN_CORR[[#This Row],[27-mar]]-Casos_PN_CORR[[#This Row],[26-mar]]</f>
        <v>0</v>
      </c>
      <c r="X331">
        <f>+Casos_PN_CORR[[#This Row],[28-mar]]-Casos_PN_CORR[[#This Row],[27-mar]]</f>
        <v>0</v>
      </c>
      <c r="Y331">
        <f>+Casos_PN_CORR[[#This Row],[29-mar]]-Casos_PN_CORR[[#This Row],[28-mar]]</f>
        <v>0</v>
      </c>
      <c r="Z331">
        <f>+Casos_PN_CORR[[#This Row],[30-mar]]-Casos_PN_CORR[[#This Row],[29-mar]]</f>
        <v>0</v>
      </c>
      <c r="AA331">
        <f>+Casos_PN_CORR[[#This Row],[31-mar]]-Casos_PN_CORR[[#This Row],[30-mar]]</f>
        <v>0</v>
      </c>
      <c r="AB331">
        <f>+Casos_PN_CORR[[#This Row],[1-abr]]-Casos_PN_CORR[[#This Row],[31-mar]]</f>
        <v>0</v>
      </c>
      <c r="AC331">
        <f>+Casos_PN_CORR[[#This Row],[2-abr]]-Casos_PN_CORR[[#This Row],[1-abr]]</f>
        <v>0</v>
      </c>
      <c r="AD331">
        <f>+Casos_PN_CORR[[#This Row],[3-abr]]-Casos_PN_CORR[[#This Row],[2-abr]]</f>
        <v>0</v>
      </c>
      <c r="AE331">
        <f>+Casos_PN_CORR[[#This Row],[4-abr]]-Casos_PN_CORR[[#This Row],[3-abr]]</f>
        <v>0</v>
      </c>
      <c r="AF331">
        <f>+Casos_PN_CORR[[#This Row],[5-abr]]-Casos_PN_CORR[[#This Row],[4-abr]]</f>
        <v>0</v>
      </c>
      <c r="AG331">
        <f>+Casos_PN_CORR[[#This Row],[6-abr]]-Casos_PN_CORR[[#This Row],[5-abr]]</f>
        <v>0</v>
      </c>
      <c r="AH331">
        <f>+Casos_PN_CORR[[#This Row],[7-abr]]-Casos_PN_CORR[[#This Row],[6-abr]]</f>
        <v>0</v>
      </c>
      <c r="AI331">
        <f>+Casos_PN_CORR[[#This Row],[8-abr]]-Casos_PN_CORR[[#This Row],[7-abr]]</f>
        <v>0</v>
      </c>
      <c r="AJ331">
        <f>+Casos_PN_CORR[[#This Row],[9-abr]]-Casos_PN_CORR[[#This Row],[8-abr]]</f>
        <v>0</v>
      </c>
      <c r="AK331">
        <f>+Casos_PN_CORR[[#This Row],[10-abr]]-Casos_PN_CORR[[#This Row],[9-abr]]</f>
        <v>0</v>
      </c>
      <c r="AL331">
        <f>+Casos_PN_CORR[[#This Row],[11-abr]]-Casos_PN_CORR[[#This Row],[10-abr]]</f>
        <v>0</v>
      </c>
      <c r="AM331">
        <f>+Casos_PN_CORR[[#This Row],[12-abr]]-Casos_PN_CORR[[#This Row],[11-abr]]</f>
        <v>0</v>
      </c>
      <c r="AN331">
        <f>+Casos_PN_CORR[[#This Row],[13-abr]]-Casos_PN_CORR[[#This Row],[12-abr]]</f>
        <v>0</v>
      </c>
      <c r="AO331">
        <f>+Casos_PN_CORR[[#This Row],[14-abr]]-Casos_PN_CORR[[#This Row],[13-abr]]</f>
        <v>0</v>
      </c>
      <c r="AP331">
        <f>+Casos_PN_CORR[[#This Row],[15-abr]]-Casos_PN_CORR[[#This Row],[14-abr]]</f>
        <v>0</v>
      </c>
      <c r="AQ331">
        <f>+Casos_PN_CORR[[#This Row],[16-abr]]-Casos_PN_CORR[[#This Row],[15-abr]]</f>
        <v>0</v>
      </c>
      <c r="AR331">
        <f>+Casos_PN_CORR[[#This Row],[17-abr]]-Casos_PN_CORR[[#This Row],[16-abr]]</f>
        <v>0</v>
      </c>
      <c r="AS331">
        <f>+Casos_PN_CORR[[#This Row],[18-abr]]-Casos_PN_CORR[[#This Row],[17-abr]]</f>
        <v>0</v>
      </c>
      <c r="AT331">
        <f>+Casos_PN_CORR[[#This Row],[19-abr]]-Casos_PN_CORR[[#This Row],[18-abr]]</f>
        <v>0</v>
      </c>
      <c r="AU331">
        <f>+Casos_PN_CORR[[#This Row],[20-abr]]-Casos_PN_CORR[[#This Row],[19-abr]]</f>
        <v>0</v>
      </c>
      <c r="AV331">
        <f>+Casos_PN_CORR[[#This Row],[21-abr]]-Casos_PN_CORR[[#This Row],[20-abr]]</f>
        <v>0</v>
      </c>
      <c r="AW331">
        <f>+Casos_PN_CORR[[#This Row],[22-abr]]-Casos_PN_CORR[[#This Row],[21-abr]]</f>
        <v>0</v>
      </c>
      <c r="AX331">
        <f>+Casos_PN_CORR[[#This Row],[23-abr]]-Casos_PN_CORR[[#This Row],[22-abr]]</f>
        <v>0</v>
      </c>
      <c r="AY331">
        <f>+Casos_PN_CORR[[#This Row],[24-abr]]-Casos_PN_CORR[[#This Row],[23-abr]]</f>
        <v>0</v>
      </c>
      <c r="AZ331">
        <f>+Casos_PN_CORR[[#This Row],[25-abr]]-Casos_PN_CORR[[#This Row],[24-abr]]</f>
        <v>0</v>
      </c>
      <c r="BA331">
        <f>+Casos_PN_CORR[[#This Row],[26-abr]]-Casos_PN_CORR[[#This Row],[25-abr]]</f>
        <v>0</v>
      </c>
      <c r="BB331">
        <f>+Casos_PN_CORR[[#This Row],[27-abr]]-Casos_PN_CORR[[#This Row],[26-abr]]</f>
        <v>0</v>
      </c>
      <c r="BC331">
        <f>+Casos_PN_CORR[[#This Row],[28-abr]]-Casos_PN_CORR[[#This Row],[27-abr]]</f>
        <v>0</v>
      </c>
      <c r="BD331">
        <f>+Casos_PN_CORR[[#This Row],[29-abr]]-Casos_PN_CORR[[#This Row],[28-abr]]</f>
        <v>0</v>
      </c>
      <c r="BE331">
        <f>+Casos_PN_CORR[[#This Row],[30-abr]]-Casos_PN_CORR[[#This Row],[29-abr]]</f>
        <v>0</v>
      </c>
      <c r="BF331">
        <f>+Casos_PN_CORR[[#This Row],[1-may]]-Casos_PN_CORR[[#This Row],[30-abr]]</f>
        <v>0</v>
      </c>
      <c r="BG331">
        <f>+Casos_PN_CORR[[#This Row],[2-may]]-Casos_PN_CORR[[#This Row],[1-may]]</f>
        <v>0</v>
      </c>
      <c r="BH331">
        <f>+Casos_PN_CORR[[#This Row],[3-may]]-Casos_PN_CORR[[#This Row],[2-may]]</f>
        <v>0</v>
      </c>
      <c r="BI331">
        <f>+Casos_PN_CORR[[#This Row],[4-may]]-Casos_PN_CORR[[#This Row],[3-may]]</f>
        <v>0</v>
      </c>
      <c r="BJ331">
        <f>+Casos_PN_CORR[[#This Row],[5-may]]-Casos_PN_CORR[[#This Row],[4-may]]</f>
        <v>0</v>
      </c>
      <c r="BK331">
        <f>+Casos_PN_CORR[[#This Row],[6-may]]-Casos_PN_CORR[[#This Row],[5-may]]</f>
        <v>0</v>
      </c>
      <c r="BL331">
        <f>+Casos_PN_CORR[[#This Row],[7-may]]-Casos_PN_CORR[[#This Row],[6-may]]</f>
        <v>0</v>
      </c>
      <c r="BM331">
        <f>+Casos_PN_CORR[[#This Row],[8-may]]-Casos_PN_CORR[[#This Row],[7-may]]</f>
        <v>0</v>
      </c>
      <c r="BN331">
        <f>+Casos_PN_CORR[[#This Row],[9-may]]-Casos_PN_CORR[[#This Row],[8-may]]</f>
        <v>0</v>
      </c>
      <c r="BO331">
        <f>+Casos_PN_CORR[[#This Row],[10-may]]-Casos_PN_CORR[[#This Row],[9-may]]</f>
        <v>0</v>
      </c>
      <c r="BP331">
        <f>+Casos_PN_CORR[[#This Row],[11-may]]-Casos_PN_CORR[[#This Row],[10-may]]</f>
        <v>0</v>
      </c>
      <c r="BQ331">
        <f>+Casos_PN_CORR[[#This Row],[12-may]]-Casos_PN_CORR[[#This Row],[11-may]]</f>
        <v>0</v>
      </c>
      <c r="BR331">
        <f>+Casos_PN_CORR[[#This Row],[13-may]]-Casos_PN_CORR[[#This Row],[12-may]]</f>
        <v>0</v>
      </c>
      <c r="BS331">
        <f>+Casos_PN_CORR[[#This Row],[14-may]]-Casos_PN_CORR[[#This Row],[13-may]]</f>
        <v>0</v>
      </c>
      <c r="BT331">
        <f>+Casos_PN_CORR[[#This Row],[15-may]]-Casos_PN_CORR[[#This Row],[14-may]]</f>
        <v>0</v>
      </c>
      <c r="BU331">
        <f>+Casos_PN_CORR[[#This Row],[16-may]]-Casos_PN_CORR[[#This Row],[15-may]]</f>
        <v>0</v>
      </c>
      <c r="BV331">
        <f>+Casos_PN_CORR[[#This Row],[17-may]]-Casos_PN_CORR[[#This Row],[16-may]]</f>
        <v>0</v>
      </c>
      <c r="BW331">
        <f>+Casos_PN_CORR[[#This Row],[18-may]]-Casos_PN_CORR[[#This Row],[17-may]]</f>
        <v>0</v>
      </c>
      <c r="BX331">
        <f>+Casos_PN_CORR[[#This Row],[19-may]]-Casos_PN_CORR[[#This Row],[18-may]]</f>
        <v>0</v>
      </c>
      <c r="BY331">
        <f>+Casos_PN_CORR[[#This Row],[20-may]]-Casos_PN_CORR[[#This Row],[19-may]]</f>
        <v>0</v>
      </c>
      <c r="BZ331">
        <f>+Casos_PN_CORR[[#This Row],[21-may]]-Casos_PN_CORR[[#This Row],[20-may]]</f>
        <v>0</v>
      </c>
      <c r="CA331">
        <f>+Casos_PN_CORR[[#This Row],[22-may]]-Casos_PN_CORR[[#This Row],[21-may]]</f>
        <v>0</v>
      </c>
      <c r="CB331">
        <f>+Casos_PN_CORR[[#This Row],[23-may]]-Casos_PN_CORR[[#This Row],[22-may]]</f>
        <v>0</v>
      </c>
      <c r="CC331">
        <f>+Casos_PN_CORR[[#This Row],[24-may]]-Casos_PN_CORR[[#This Row],[23-may]]</f>
        <v>0</v>
      </c>
      <c r="CD331">
        <f>+Casos_PN_CORR[[#This Row],[25-may]]-Casos_PN_CORR[[#This Row],[24-may]]</f>
        <v>0</v>
      </c>
      <c r="CE331">
        <f>+Casos_PN_CORR[[#This Row],[26-may]]-Casos_PN_CORR[[#This Row],[25-may]]</f>
        <v>0</v>
      </c>
      <c r="CF331">
        <f>+Casos_PN_CORR[[#This Row],[27-may]]-Casos_PN_CORR[[#This Row],[26-may]]</f>
        <v>0</v>
      </c>
      <c r="CG331">
        <f>+Casos_PN_CORR[[#This Row],[28-may]]-Casos_PN_CORR[[#This Row],[27-may]]</f>
        <v>0</v>
      </c>
      <c r="CH331">
        <f>+Casos_PN_CORR[[#This Row],[29-may]]-Casos_PN_CORR[[#This Row],[28-may]]</f>
        <v>0</v>
      </c>
      <c r="CI331">
        <f>+Casos_PN_CORR[[#This Row],[30-may]]-Casos_PN_CORR[[#This Row],[29-may]]</f>
        <v>0</v>
      </c>
      <c r="CJ331">
        <f>+Casos_PN_CORR[[#This Row],[31-may]]-Casos_PN_CORR[[#This Row],[30-may]]</f>
        <v>0</v>
      </c>
      <c r="CK331">
        <f>+Casos_PN_CORR[[#This Row],[1-jun]]-Casos_PN_CORR[[#This Row],[31-may]]</f>
        <v>0</v>
      </c>
      <c r="CL331">
        <f>+Casos_PN_CORR[[#This Row],[2-jun]]-Casos_PN_CORR[[#This Row],[1-jun]]</f>
        <v>0</v>
      </c>
      <c r="CM331">
        <f>+Casos_PN_CORR[[#This Row],[3-jun]]-Casos_PN_CORR[[#This Row],[2-jun]]</f>
        <v>0</v>
      </c>
      <c r="CN331">
        <f>+Casos_PN_CORR[[#This Row],[4-jun]]-Casos_PN_CORR[[#This Row],[3-jun]]</f>
        <v>0</v>
      </c>
      <c r="CO331">
        <f>+Casos_PN_CORR[[#This Row],[5-jun]]-Casos_PN_CORR[[#This Row],[4-jun]]</f>
        <v>1</v>
      </c>
      <c r="CP331">
        <f>+Casos_PN_CORR[[#This Row],[6-jun]]-Casos_PN_CORR[[#This Row],[5-jun]]</f>
        <v>0</v>
      </c>
    </row>
    <row r="332" spans="1:94">
      <c r="A332">
        <v>20505</v>
      </c>
      <c r="B332" s="2" t="s">
        <v>110</v>
      </c>
      <c r="C332" s="2" t="s">
        <v>348</v>
      </c>
      <c r="D332" s="2" t="s">
        <v>479</v>
      </c>
      <c r="E332" s="4">
        <f t="shared" si="5"/>
        <v>1</v>
      </c>
      <c r="F332">
        <f>+Casos_PN_CORR[[#This Row],[10-mar]]</f>
        <v>0</v>
      </c>
      <c r="G332">
        <f>+Casos_PN_CORR[[#This Row],[11-mar]]-Casos_PN_CORR[[#This Row],[10-mar]]</f>
        <v>0</v>
      </c>
      <c r="H332">
        <f>+Casos_PN_CORR[[#This Row],[12-mar]]-Casos_PN_CORR[[#This Row],[11-mar]]</f>
        <v>0</v>
      </c>
      <c r="I332">
        <f>+Casos_PN_CORR[[#This Row],[13-mar]]-Casos_PN_CORR[[#This Row],[12-mar]]</f>
        <v>0</v>
      </c>
      <c r="J332">
        <f>+Casos_PN_CORR[[#This Row],[14-mar]]-Casos_PN_CORR[[#This Row],[13-mar]]</f>
        <v>0</v>
      </c>
      <c r="K332">
        <f>+Casos_PN_CORR[[#This Row],[15-mar]]-Casos_PN_CORR[[#This Row],[14-mar]]</f>
        <v>0</v>
      </c>
      <c r="L332">
        <f>+Casos_PN_CORR[[#This Row],[16-mar]]-Casos_PN_CORR[[#This Row],[15-mar]]</f>
        <v>0</v>
      </c>
      <c r="M332">
        <f>+Casos_PN_CORR[[#This Row],[17-mar]]-Casos_PN_CORR[[#This Row],[16-mar]]</f>
        <v>0</v>
      </c>
      <c r="N332">
        <f>+Casos_PN_CORR[[#This Row],[18-mar]]-Casos_PN_CORR[[#This Row],[17-mar]]</f>
        <v>0</v>
      </c>
      <c r="O332">
        <f>+Casos_PN_CORR[[#This Row],[19-mar]]-Casos_PN_CORR[[#This Row],[18-mar]]</f>
        <v>0</v>
      </c>
      <c r="P332">
        <f>+Casos_PN_CORR[[#This Row],[20-mar]]-Casos_PN_CORR[[#This Row],[19-mar]]</f>
        <v>0</v>
      </c>
      <c r="Q332">
        <f>+Casos_PN_CORR[[#This Row],[21-mar]]-Casos_PN_CORR[[#This Row],[20-mar]]</f>
        <v>0</v>
      </c>
      <c r="R332">
        <f>+Casos_PN_CORR[[#This Row],[22-mar]]-Casos_PN_CORR[[#This Row],[21-mar]]</f>
        <v>0</v>
      </c>
      <c r="S332">
        <f>+Casos_PN_CORR[[#This Row],[23-mar]]-Casos_PN_CORR[[#This Row],[22-mar]]</f>
        <v>0</v>
      </c>
      <c r="T332">
        <f>+Casos_PN_CORR[[#This Row],[24-mar]]-Casos_PN_CORR[[#This Row],[23-mar]]</f>
        <v>0</v>
      </c>
      <c r="U332">
        <f>+Casos_PN_CORR[[#This Row],[25-mar]]-Casos_PN_CORR[[#This Row],[24-mar]]</f>
        <v>0</v>
      </c>
      <c r="V332">
        <f>+Casos_PN_CORR[[#This Row],[26-mar]]-Casos_PN_CORR[[#This Row],[25-mar]]</f>
        <v>0</v>
      </c>
      <c r="W332">
        <f>+Casos_PN_CORR[[#This Row],[27-mar]]-Casos_PN_CORR[[#This Row],[26-mar]]</f>
        <v>0</v>
      </c>
      <c r="X332">
        <f>+Casos_PN_CORR[[#This Row],[28-mar]]-Casos_PN_CORR[[#This Row],[27-mar]]</f>
        <v>0</v>
      </c>
      <c r="Y332">
        <f>+Casos_PN_CORR[[#This Row],[29-mar]]-Casos_PN_CORR[[#This Row],[28-mar]]</f>
        <v>0</v>
      </c>
      <c r="Z332">
        <f>+Casos_PN_CORR[[#This Row],[30-mar]]-Casos_PN_CORR[[#This Row],[29-mar]]</f>
        <v>0</v>
      </c>
      <c r="AA332">
        <f>+Casos_PN_CORR[[#This Row],[31-mar]]-Casos_PN_CORR[[#This Row],[30-mar]]</f>
        <v>0</v>
      </c>
      <c r="AB332">
        <f>+Casos_PN_CORR[[#This Row],[1-abr]]-Casos_PN_CORR[[#This Row],[31-mar]]</f>
        <v>0</v>
      </c>
      <c r="AC332">
        <f>+Casos_PN_CORR[[#This Row],[2-abr]]-Casos_PN_CORR[[#This Row],[1-abr]]</f>
        <v>0</v>
      </c>
      <c r="AD332">
        <f>+Casos_PN_CORR[[#This Row],[3-abr]]-Casos_PN_CORR[[#This Row],[2-abr]]</f>
        <v>0</v>
      </c>
      <c r="AE332">
        <f>+Casos_PN_CORR[[#This Row],[4-abr]]-Casos_PN_CORR[[#This Row],[3-abr]]</f>
        <v>0</v>
      </c>
      <c r="AF332">
        <f>+Casos_PN_CORR[[#This Row],[5-abr]]-Casos_PN_CORR[[#This Row],[4-abr]]</f>
        <v>0</v>
      </c>
      <c r="AG332">
        <f>+Casos_PN_CORR[[#This Row],[6-abr]]-Casos_PN_CORR[[#This Row],[5-abr]]</f>
        <v>0</v>
      </c>
      <c r="AH332">
        <f>+Casos_PN_CORR[[#This Row],[7-abr]]-Casos_PN_CORR[[#This Row],[6-abr]]</f>
        <v>0</v>
      </c>
      <c r="AI332">
        <f>+Casos_PN_CORR[[#This Row],[8-abr]]-Casos_PN_CORR[[#This Row],[7-abr]]</f>
        <v>0</v>
      </c>
      <c r="AJ332">
        <f>+Casos_PN_CORR[[#This Row],[9-abr]]-Casos_PN_CORR[[#This Row],[8-abr]]</f>
        <v>0</v>
      </c>
      <c r="AK332">
        <f>+Casos_PN_CORR[[#This Row],[10-abr]]-Casos_PN_CORR[[#This Row],[9-abr]]</f>
        <v>0</v>
      </c>
      <c r="AL332">
        <f>+Casos_PN_CORR[[#This Row],[11-abr]]-Casos_PN_CORR[[#This Row],[10-abr]]</f>
        <v>0</v>
      </c>
      <c r="AM332">
        <f>+Casos_PN_CORR[[#This Row],[12-abr]]-Casos_PN_CORR[[#This Row],[11-abr]]</f>
        <v>0</v>
      </c>
      <c r="AN332">
        <f>+Casos_PN_CORR[[#This Row],[13-abr]]-Casos_PN_CORR[[#This Row],[12-abr]]</f>
        <v>0</v>
      </c>
      <c r="AO332">
        <f>+Casos_PN_CORR[[#This Row],[14-abr]]-Casos_PN_CORR[[#This Row],[13-abr]]</f>
        <v>0</v>
      </c>
      <c r="AP332">
        <f>+Casos_PN_CORR[[#This Row],[15-abr]]-Casos_PN_CORR[[#This Row],[14-abr]]</f>
        <v>0</v>
      </c>
      <c r="AQ332">
        <f>+Casos_PN_CORR[[#This Row],[16-abr]]-Casos_PN_CORR[[#This Row],[15-abr]]</f>
        <v>0</v>
      </c>
      <c r="AR332">
        <f>+Casos_PN_CORR[[#This Row],[17-abr]]-Casos_PN_CORR[[#This Row],[16-abr]]</f>
        <v>0</v>
      </c>
      <c r="AS332">
        <f>+Casos_PN_CORR[[#This Row],[18-abr]]-Casos_PN_CORR[[#This Row],[17-abr]]</f>
        <v>0</v>
      </c>
      <c r="AT332">
        <f>+Casos_PN_CORR[[#This Row],[19-abr]]-Casos_PN_CORR[[#This Row],[18-abr]]</f>
        <v>0</v>
      </c>
      <c r="AU332">
        <f>+Casos_PN_CORR[[#This Row],[20-abr]]-Casos_PN_CORR[[#This Row],[19-abr]]</f>
        <v>0</v>
      </c>
      <c r="AV332">
        <f>+Casos_PN_CORR[[#This Row],[21-abr]]-Casos_PN_CORR[[#This Row],[20-abr]]</f>
        <v>0</v>
      </c>
      <c r="AW332">
        <f>+Casos_PN_CORR[[#This Row],[22-abr]]-Casos_PN_CORR[[#This Row],[21-abr]]</f>
        <v>0</v>
      </c>
      <c r="AX332">
        <f>+Casos_PN_CORR[[#This Row],[23-abr]]-Casos_PN_CORR[[#This Row],[22-abr]]</f>
        <v>0</v>
      </c>
      <c r="AY332">
        <f>+Casos_PN_CORR[[#This Row],[24-abr]]-Casos_PN_CORR[[#This Row],[23-abr]]</f>
        <v>0</v>
      </c>
      <c r="AZ332">
        <f>+Casos_PN_CORR[[#This Row],[25-abr]]-Casos_PN_CORR[[#This Row],[24-abr]]</f>
        <v>0</v>
      </c>
      <c r="BA332">
        <f>+Casos_PN_CORR[[#This Row],[26-abr]]-Casos_PN_CORR[[#This Row],[25-abr]]</f>
        <v>0</v>
      </c>
      <c r="BB332">
        <f>+Casos_PN_CORR[[#This Row],[27-abr]]-Casos_PN_CORR[[#This Row],[26-abr]]</f>
        <v>0</v>
      </c>
      <c r="BC332">
        <f>+Casos_PN_CORR[[#This Row],[28-abr]]-Casos_PN_CORR[[#This Row],[27-abr]]</f>
        <v>0</v>
      </c>
      <c r="BD332">
        <f>+Casos_PN_CORR[[#This Row],[29-abr]]-Casos_PN_CORR[[#This Row],[28-abr]]</f>
        <v>0</v>
      </c>
      <c r="BE332">
        <f>+Casos_PN_CORR[[#This Row],[30-abr]]-Casos_PN_CORR[[#This Row],[29-abr]]</f>
        <v>0</v>
      </c>
      <c r="BF332">
        <f>+Casos_PN_CORR[[#This Row],[1-may]]-Casos_PN_CORR[[#This Row],[30-abr]]</f>
        <v>0</v>
      </c>
      <c r="BG332">
        <f>+Casos_PN_CORR[[#This Row],[2-may]]-Casos_PN_CORR[[#This Row],[1-may]]</f>
        <v>0</v>
      </c>
      <c r="BH332">
        <f>+Casos_PN_CORR[[#This Row],[3-may]]-Casos_PN_CORR[[#This Row],[2-may]]</f>
        <v>0</v>
      </c>
      <c r="BI332">
        <f>+Casos_PN_CORR[[#This Row],[4-may]]-Casos_PN_CORR[[#This Row],[3-may]]</f>
        <v>0</v>
      </c>
      <c r="BJ332">
        <f>+Casos_PN_CORR[[#This Row],[5-may]]-Casos_PN_CORR[[#This Row],[4-may]]</f>
        <v>0</v>
      </c>
      <c r="BK332">
        <f>+Casos_PN_CORR[[#This Row],[6-may]]-Casos_PN_CORR[[#This Row],[5-may]]</f>
        <v>0</v>
      </c>
      <c r="BL332">
        <f>+Casos_PN_CORR[[#This Row],[7-may]]-Casos_PN_CORR[[#This Row],[6-may]]</f>
        <v>0</v>
      </c>
      <c r="BM332">
        <f>+Casos_PN_CORR[[#This Row],[8-may]]-Casos_PN_CORR[[#This Row],[7-may]]</f>
        <v>0</v>
      </c>
      <c r="BN332">
        <f>+Casos_PN_CORR[[#This Row],[9-may]]-Casos_PN_CORR[[#This Row],[8-may]]</f>
        <v>0</v>
      </c>
      <c r="BO332">
        <f>+Casos_PN_CORR[[#This Row],[10-may]]-Casos_PN_CORR[[#This Row],[9-may]]</f>
        <v>0</v>
      </c>
      <c r="BP332">
        <f>+Casos_PN_CORR[[#This Row],[11-may]]-Casos_PN_CORR[[#This Row],[10-may]]</f>
        <v>0</v>
      </c>
      <c r="BQ332">
        <f>+Casos_PN_CORR[[#This Row],[12-may]]-Casos_PN_CORR[[#This Row],[11-may]]</f>
        <v>0</v>
      </c>
      <c r="BR332">
        <f>+Casos_PN_CORR[[#This Row],[13-may]]-Casos_PN_CORR[[#This Row],[12-may]]</f>
        <v>0</v>
      </c>
      <c r="BS332">
        <f>+Casos_PN_CORR[[#This Row],[14-may]]-Casos_PN_CORR[[#This Row],[13-may]]</f>
        <v>0</v>
      </c>
      <c r="BT332">
        <f>+Casos_PN_CORR[[#This Row],[15-may]]-Casos_PN_CORR[[#This Row],[14-may]]</f>
        <v>0</v>
      </c>
      <c r="BU332">
        <f>+Casos_PN_CORR[[#This Row],[16-may]]-Casos_PN_CORR[[#This Row],[15-may]]</f>
        <v>0</v>
      </c>
      <c r="BV332">
        <f>+Casos_PN_CORR[[#This Row],[17-may]]-Casos_PN_CORR[[#This Row],[16-may]]</f>
        <v>0</v>
      </c>
      <c r="BW332">
        <f>+Casos_PN_CORR[[#This Row],[18-may]]-Casos_PN_CORR[[#This Row],[17-may]]</f>
        <v>0</v>
      </c>
      <c r="BX332">
        <f>+Casos_PN_CORR[[#This Row],[19-may]]-Casos_PN_CORR[[#This Row],[18-may]]</f>
        <v>0</v>
      </c>
      <c r="BY332">
        <f>+Casos_PN_CORR[[#This Row],[20-may]]-Casos_PN_CORR[[#This Row],[19-may]]</f>
        <v>0</v>
      </c>
      <c r="BZ332">
        <f>+Casos_PN_CORR[[#This Row],[21-may]]-Casos_PN_CORR[[#This Row],[20-may]]</f>
        <v>0</v>
      </c>
      <c r="CA332">
        <f>+Casos_PN_CORR[[#This Row],[22-may]]-Casos_PN_CORR[[#This Row],[21-may]]</f>
        <v>0</v>
      </c>
      <c r="CB332">
        <f>+Casos_PN_CORR[[#This Row],[23-may]]-Casos_PN_CORR[[#This Row],[22-may]]</f>
        <v>0</v>
      </c>
      <c r="CC332">
        <f>+Casos_PN_CORR[[#This Row],[24-may]]-Casos_PN_CORR[[#This Row],[23-may]]</f>
        <v>0</v>
      </c>
      <c r="CD332">
        <f>+Casos_PN_CORR[[#This Row],[25-may]]-Casos_PN_CORR[[#This Row],[24-may]]</f>
        <v>0</v>
      </c>
      <c r="CE332">
        <f>+Casos_PN_CORR[[#This Row],[26-may]]-Casos_PN_CORR[[#This Row],[25-may]]</f>
        <v>0</v>
      </c>
      <c r="CF332">
        <f>+Casos_PN_CORR[[#This Row],[27-may]]-Casos_PN_CORR[[#This Row],[26-may]]</f>
        <v>0</v>
      </c>
      <c r="CG332">
        <f>+Casos_PN_CORR[[#This Row],[28-may]]-Casos_PN_CORR[[#This Row],[27-may]]</f>
        <v>0</v>
      </c>
      <c r="CH332">
        <f>+Casos_PN_CORR[[#This Row],[29-may]]-Casos_PN_CORR[[#This Row],[28-may]]</f>
        <v>0</v>
      </c>
      <c r="CI332">
        <f>+Casos_PN_CORR[[#This Row],[30-may]]-Casos_PN_CORR[[#This Row],[29-may]]</f>
        <v>0</v>
      </c>
      <c r="CJ332">
        <f>+Casos_PN_CORR[[#This Row],[31-may]]-Casos_PN_CORR[[#This Row],[30-may]]</f>
        <v>0</v>
      </c>
      <c r="CK332">
        <f>+Casos_PN_CORR[[#This Row],[1-jun]]-Casos_PN_CORR[[#This Row],[31-may]]</f>
        <v>0</v>
      </c>
      <c r="CL332">
        <f>+Casos_PN_CORR[[#This Row],[2-jun]]-Casos_PN_CORR[[#This Row],[1-jun]]</f>
        <v>0</v>
      </c>
      <c r="CM332">
        <f>+Casos_PN_CORR[[#This Row],[3-jun]]-Casos_PN_CORR[[#This Row],[2-jun]]</f>
        <v>0</v>
      </c>
      <c r="CN332">
        <f>+Casos_PN_CORR[[#This Row],[4-jun]]-Casos_PN_CORR[[#This Row],[3-jun]]</f>
        <v>0</v>
      </c>
      <c r="CO332">
        <f>+Casos_PN_CORR[[#This Row],[5-jun]]-Casos_PN_CORR[[#This Row],[4-jun]]</f>
        <v>1</v>
      </c>
      <c r="CP332">
        <f>+Casos_PN_CORR[[#This Row],[6-jun]]-Casos_PN_CORR[[#This Row],[5-jun]]</f>
        <v>0</v>
      </c>
    </row>
    <row r="333" spans="1:94">
      <c r="A333">
        <v>91003</v>
      </c>
      <c r="B333" s="2" t="s">
        <v>139</v>
      </c>
      <c r="C333" s="2" t="s">
        <v>232</v>
      </c>
      <c r="D333" s="2" t="s">
        <v>480</v>
      </c>
      <c r="E333" s="4">
        <f t="shared" si="5"/>
        <v>11</v>
      </c>
      <c r="F333">
        <f>+Casos_PN_CORR[[#This Row],[10-mar]]</f>
        <v>0</v>
      </c>
      <c r="G333">
        <f>+Casos_PN_CORR[[#This Row],[11-mar]]-Casos_PN_CORR[[#This Row],[10-mar]]</f>
        <v>0</v>
      </c>
      <c r="H333">
        <f>+Casos_PN_CORR[[#This Row],[12-mar]]-Casos_PN_CORR[[#This Row],[11-mar]]</f>
        <v>0</v>
      </c>
      <c r="I333">
        <f>+Casos_PN_CORR[[#This Row],[13-mar]]-Casos_PN_CORR[[#This Row],[12-mar]]</f>
        <v>0</v>
      </c>
      <c r="J333">
        <f>+Casos_PN_CORR[[#This Row],[14-mar]]-Casos_PN_CORR[[#This Row],[13-mar]]</f>
        <v>0</v>
      </c>
      <c r="K333">
        <f>+Casos_PN_CORR[[#This Row],[15-mar]]-Casos_PN_CORR[[#This Row],[14-mar]]</f>
        <v>0</v>
      </c>
      <c r="L333">
        <f>+Casos_PN_CORR[[#This Row],[16-mar]]-Casos_PN_CORR[[#This Row],[15-mar]]</f>
        <v>0</v>
      </c>
      <c r="M333">
        <f>+Casos_PN_CORR[[#This Row],[17-mar]]-Casos_PN_CORR[[#This Row],[16-mar]]</f>
        <v>0</v>
      </c>
      <c r="N333">
        <f>+Casos_PN_CORR[[#This Row],[18-mar]]-Casos_PN_CORR[[#This Row],[17-mar]]</f>
        <v>0</v>
      </c>
      <c r="O333">
        <f>+Casos_PN_CORR[[#This Row],[19-mar]]-Casos_PN_CORR[[#This Row],[18-mar]]</f>
        <v>0</v>
      </c>
      <c r="P333">
        <f>+Casos_PN_CORR[[#This Row],[20-mar]]-Casos_PN_CORR[[#This Row],[19-mar]]</f>
        <v>0</v>
      </c>
      <c r="Q333">
        <f>+Casos_PN_CORR[[#This Row],[21-mar]]-Casos_PN_CORR[[#This Row],[20-mar]]</f>
        <v>0</v>
      </c>
      <c r="R333">
        <f>+Casos_PN_CORR[[#This Row],[22-mar]]-Casos_PN_CORR[[#This Row],[21-mar]]</f>
        <v>0</v>
      </c>
      <c r="S333">
        <f>+Casos_PN_CORR[[#This Row],[23-mar]]-Casos_PN_CORR[[#This Row],[22-mar]]</f>
        <v>0</v>
      </c>
      <c r="T333">
        <f>+Casos_PN_CORR[[#This Row],[24-mar]]-Casos_PN_CORR[[#This Row],[23-mar]]</f>
        <v>0</v>
      </c>
      <c r="U333">
        <f>+Casos_PN_CORR[[#This Row],[25-mar]]-Casos_PN_CORR[[#This Row],[24-mar]]</f>
        <v>0</v>
      </c>
      <c r="V333">
        <f>+Casos_PN_CORR[[#This Row],[26-mar]]-Casos_PN_CORR[[#This Row],[25-mar]]</f>
        <v>0</v>
      </c>
      <c r="W333">
        <f>+Casos_PN_CORR[[#This Row],[27-mar]]-Casos_PN_CORR[[#This Row],[26-mar]]</f>
        <v>0</v>
      </c>
      <c r="X333">
        <f>+Casos_PN_CORR[[#This Row],[28-mar]]-Casos_PN_CORR[[#This Row],[27-mar]]</f>
        <v>0</v>
      </c>
      <c r="Y333">
        <f>+Casos_PN_CORR[[#This Row],[29-mar]]-Casos_PN_CORR[[#This Row],[28-mar]]</f>
        <v>0</v>
      </c>
      <c r="Z333">
        <f>+Casos_PN_CORR[[#This Row],[30-mar]]-Casos_PN_CORR[[#This Row],[29-mar]]</f>
        <v>0</v>
      </c>
      <c r="AA333">
        <f>+Casos_PN_CORR[[#This Row],[31-mar]]-Casos_PN_CORR[[#This Row],[30-mar]]</f>
        <v>0</v>
      </c>
      <c r="AB333">
        <f>+Casos_PN_CORR[[#This Row],[1-abr]]-Casos_PN_CORR[[#This Row],[31-mar]]</f>
        <v>0</v>
      </c>
      <c r="AC333">
        <f>+Casos_PN_CORR[[#This Row],[2-abr]]-Casos_PN_CORR[[#This Row],[1-abr]]</f>
        <v>0</v>
      </c>
      <c r="AD333">
        <f>+Casos_PN_CORR[[#This Row],[3-abr]]-Casos_PN_CORR[[#This Row],[2-abr]]</f>
        <v>0</v>
      </c>
      <c r="AE333">
        <f>+Casos_PN_CORR[[#This Row],[4-abr]]-Casos_PN_CORR[[#This Row],[3-abr]]</f>
        <v>0</v>
      </c>
      <c r="AF333">
        <f>+Casos_PN_CORR[[#This Row],[5-abr]]-Casos_PN_CORR[[#This Row],[4-abr]]</f>
        <v>0</v>
      </c>
      <c r="AG333">
        <f>+Casos_PN_CORR[[#This Row],[6-abr]]-Casos_PN_CORR[[#This Row],[5-abr]]</f>
        <v>0</v>
      </c>
      <c r="AH333">
        <f>+Casos_PN_CORR[[#This Row],[7-abr]]-Casos_PN_CORR[[#This Row],[6-abr]]</f>
        <v>0</v>
      </c>
      <c r="AI333">
        <f>+Casos_PN_CORR[[#This Row],[8-abr]]-Casos_PN_CORR[[#This Row],[7-abr]]</f>
        <v>0</v>
      </c>
      <c r="AJ333">
        <f>+Casos_PN_CORR[[#This Row],[9-abr]]-Casos_PN_CORR[[#This Row],[8-abr]]</f>
        <v>0</v>
      </c>
      <c r="AK333">
        <f>+Casos_PN_CORR[[#This Row],[10-abr]]-Casos_PN_CORR[[#This Row],[9-abr]]</f>
        <v>0</v>
      </c>
      <c r="AL333">
        <f>+Casos_PN_CORR[[#This Row],[11-abr]]-Casos_PN_CORR[[#This Row],[10-abr]]</f>
        <v>0</v>
      </c>
      <c r="AM333">
        <f>+Casos_PN_CORR[[#This Row],[12-abr]]-Casos_PN_CORR[[#This Row],[11-abr]]</f>
        <v>0</v>
      </c>
      <c r="AN333">
        <f>+Casos_PN_CORR[[#This Row],[13-abr]]-Casos_PN_CORR[[#This Row],[12-abr]]</f>
        <v>0</v>
      </c>
      <c r="AO333">
        <f>+Casos_PN_CORR[[#This Row],[14-abr]]-Casos_PN_CORR[[#This Row],[13-abr]]</f>
        <v>0</v>
      </c>
      <c r="AP333">
        <f>+Casos_PN_CORR[[#This Row],[15-abr]]-Casos_PN_CORR[[#This Row],[14-abr]]</f>
        <v>0</v>
      </c>
      <c r="AQ333">
        <f>+Casos_PN_CORR[[#This Row],[16-abr]]-Casos_PN_CORR[[#This Row],[15-abr]]</f>
        <v>0</v>
      </c>
      <c r="AR333">
        <f>+Casos_PN_CORR[[#This Row],[17-abr]]-Casos_PN_CORR[[#This Row],[16-abr]]</f>
        <v>0</v>
      </c>
      <c r="AS333">
        <f>+Casos_PN_CORR[[#This Row],[18-abr]]-Casos_PN_CORR[[#This Row],[17-abr]]</f>
        <v>0</v>
      </c>
      <c r="AT333">
        <f>+Casos_PN_CORR[[#This Row],[19-abr]]-Casos_PN_CORR[[#This Row],[18-abr]]</f>
        <v>0</v>
      </c>
      <c r="AU333">
        <f>+Casos_PN_CORR[[#This Row],[20-abr]]-Casos_PN_CORR[[#This Row],[19-abr]]</f>
        <v>0</v>
      </c>
      <c r="AV333">
        <f>+Casos_PN_CORR[[#This Row],[21-abr]]-Casos_PN_CORR[[#This Row],[20-abr]]</f>
        <v>0</v>
      </c>
      <c r="AW333">
        <f>+Casos_PN_CORR[[#This Row],[22-abr]]-Casos_PN_CORR[[#This Row],[21-abr]]</f>
        <v>0</v>
      </c>
      <c r="AX333">
        <f>+Casos_PN_CORR[[#This Row],[23-abr]]-Casos_PN_CORR[[#This Row],[22-abr]]</f>
        <v>0</v>
      </c>
      <c r="AY333">
        <f>+Casos_PN_CORR[[#This Row],[24-abr]]-Casos_PN_CORR[[#This Row],[23-abr]]</f>
        <v>0</v>
      </c>
      <c r="AZ333">
        <f>+Casos_PN_CORR[[#This Row],[25-abr]]-Casos_PN_CORR[[#This Row],[24-abr]]</f>
        <v>0</v>
      </c>
      <c r="BA333">
        <f>+Casos_PN_CORR[[#This Row],[26-abr]]-Casos_PN_CORR[[#This Row],[25-abr]]</f>
        <v>0</v>
      </c>
      <c r="BB333">
        <f>+Casos_PN_CORR[[#This Row],[27-abr]]-Casos_PN_CORR[[#This Row],[26-abr]]</f>
        <v>0</v>
      </c>
      <c r="BC333">
        <f>+Casos_PN_CORR[[#This Row],[28-abr]]-Casos_PN_CORR[[#This Row],[27-abr]]</f>
        <v>0</v>
      </c>
      <c r="BD333">
        <f>+Casos_PN_CORR[[#This Row],[29-abr]]-Casos_PN_CORR[[#This Row],[28-abr]]</f>
        <v>0</v>
      </c>
      <c r="BE333">
        <f>+Casos_PN_CORR[[#This Row],[30-abr]]-Casos_PN_CORR[[#This Row],[29-abr]]</f>
        <v>0</v>
      </c>
      <c r="BF333">
        <f>+Casos_PN_CORR[[#This Row],[1-may]]-Casos_PN_CORR[[#This Row],[30-abr]]</f>
        <v>0</v>
      </c>
      <c r="BG333">
        <f>+Casos_PN_CORR[[#This Row],[2-may]]-Casos_PN_CORR[[#This Row],[1-may]]</f>
        <v>0</v>
      </c>
      <c r="BH333">
        <f>+Casos_PN_CORR[[#This Row],[3-may]]-Casos_PN_CORR[[#This Row],[2-may]]</f>
        <v>0</v>
      </c>
      <c r="BI333">
        <f>+Casos_PN_CORR[[#This Row],[4-may]]-Casos_PN_CORR[[#This Row],[3-may]]</f>
        <v>0</v>
      </c>
      <c r="BJ333">
        <f>+Casos_PN_CORR[[#This Row],[5-may]]-Casos_PN_CORR[[#This Row],[4-may]]</f>
        <v>0</v>
      </c>
      <c r="BK333">
        <f>+Casos_PN_CORR[[#This Row],[6-may]]-Casos_PN_CORR[[#This Row],[5-may]]</f>
        <v>0</v>
      </c>
      <c r="BL333">
        <f>+Casos_PN_CORR[[#This Row],[7-may]]-Casos_PN_CORR[[#This Row],[6-may]]</f>
        <v>0</v>
      </c>
      <c r="BM333">
        <f>+Casos_PN_CORR[[#This Row],[8-may]]-Casos_PN_CORR[[#This Row],[7-may]]</f>
        <v>0</v>
      </c>
      <c r="BN333">
        <f>+Casos_PN_CORR[[#This Row],[9-may]]-Casos_PN_CORR[[#This Row],[8-may]]</f>
        <v>0</v>
      </c>
      <c r="BO333">
        <f>+Casos_PN_CORR[[#This Row],[10-may]]-Casos_PN_CORR[[#This Row],[9-may]]</f>
        <v>0</v>
      </c>
      <c r="BP333">
        <f>+Casos_PN_CORR[[#This Row],[11-may]]-Casos_PN_CORR[[#This Row],[10-may]]</f>
        <v>0</v>
      </c>
      <c r="BQ333">
        <f>+Casos_PN_CORR[[#This Row],[12-may]]-Casos_PN_CORR[[#This Row],[11-may]]</f>
        <v>0</v>
      </c>
      <c r="BR333">
        <f>+Casos_PN_CORR[[#This Row],[13-may]]-Casos_PN_CORR[[#This Row],[12-may]]</f>
        <v>0</v>
      </c>
      <c r="BS333">
        <f>+Casos_PN_CORR[[#This Row],[14-may]]-Casos_PN_CORR[[#This Row],[13-may]]</f>
        <v>0</v>
      </c>
      <c r="BT333">
        <f>+Casos_PN_CORR[[#This Row],[15-may]]-Casos_PN_CORR[[#This Row],[14-may]]</f>
        <v>0</v>
      </c>
      <c r="BU333">
        <f>+Casos_PN_CORR[[#This Row],[16-may]]-Casos_PN_CORR[[#This Row],[15-may]]</f>
        <v>0</v>
      </c>
      <c r="BV333">
        <f>+Casos_PN_CORR[[#This Row],[17-may]]-Casos_PN_CORR[[#This Row],[16-may]]</f>
        <v>0</v>
      </c>
      <c r="BW333">
        <f>+Casos_PN_CORR[[#This Row],[18-may]]-Casos_PN_CORR[[#This Row],[17-may]]</f>
        <v>0</v>
      </c>
      <c r="BX333">
        <f>+Casos_PN_CORR[[#This Row],[19-may]]-Casos_PN_CORR[[#This Row],[18-may]]</f>
        <v>0</v>
      </c>
      <c r="BY333">
        <f>+Casos_PN_CORR[[#This Row],[20-may]]-Casos_PN_CORR[[#This Row],[19-may]]</f>
        <v>0</v>
      </c>
      <c r="BZ333">
        <f>+Casos_PN_CORR[[#This Row],[21-may]]-Casos_PN_CORR[[#This Row],[20-may]]</f>
        <v>0</v>
      </c>
      <c r="CA333">
        <f>+Casos_PN_CORR[[#This Row],[22-may]]-Casos_PN_CORR[[#This Row],[21-may]]</f>
        <v>0</v>
      </c>
      <c r="CB333">
        <f>+Casos_PN_CORR[[#This Row],[23-may]]-Casos_PN_CORR[[#This Row],[22-may]]</f>
        <v>0</v>
      </c>
      <c r="CC333">
        <f>+Casos_PN_CORR[[#This Row],[24-may]]-Casos_PN_CORR[[#This Row],[23-may]]</f>
        <v>0</v>
      </c>
      <c r="CD333">
        <f>+Casos_PN_CORR[[#This Row],[25-may]]-Casos_PN_CORR[[#This Row],[24-may]]</f>
        <v>0</v>
      </c>
      <c r="CE333">
        <f>+Casos_PN_CORR[[#This Row],[26-may]]-Casos_PN_CORR[[#This Row],[25-may]]</f>
        <v>0</v>
      </c>
      <c r="CF333">
        <f>+Casos_PN_CORR[[#This Row],[27-may]]-Casos_PN_CORR[[#This Row],[26-may]]</f>
        <v>0</v>
      </c>
      <c r="CG333">
        <f>+Casos_PN_CORR[[#This Row],[28-may]]-Casos_PN_CORR[[#This Row],[27-may]]</f>
        <v>0</v>
      </c>
      <c r="CH333">
        <f>+Casos_PN_CORR[[#This Row],[29-may]]-Casos_PN_CORR[[#This Row],[28-may]]</f>
        <v>0</v>
      </c>
      <c r="CI333">
        <f>+Casos_PN_CORR[[#This Row],[30-may]]-Casos_PN_CORR[[#This Row],[29-may]]</f>
        <v>0</v>
      </c>
      <c r="CJ333">
        <f>+Casos_PN_CORR[[#This Row],[31-may]]-Casos_PN_CORR[[#This Row],[30-may]]</f>
        <v>0</v>
      </c>
      <c r="CK333">
        <f>+Casos_PN_CORR[[#This Row],[1-jun]]-Casos_PN_CORR[[#This Row],[31-may]]</f>
        <v>0</v>
      </c>
      <c r="CL333">
        <f>+Casos_PN_CORR[[#This Row],[2-jun]]-Casos_PN_CORR[[#This Row],[1-jun]]</f>
        <v>0</v>
      </c>
      <c r="CM333">
        <f>+Casos_PN_CORR[[#This Row],[3-jun]]-Casos_PN_CORR[[#This Row],[2-jun]]</f>
        <v>0</v>
      </c>
      <c r="CN333">
        <f>+Casos_PN_CORR[[#This Row],[4-jun]]-Casos_PN_CORR[[#This Row],[3-jun]]</f>
        <v>0</v>
      </c>
      <c r="CO333">
        <f>+Casos_PN_CORR[[#This Row],[5-jun]]-Casos_PN_CORR[[#This Row],[4-jun]]</f>
        <v>11</v>
      </c>
      <c r="CP333">
        <f>+Casos_PN_CORR[[#This Row],[6-jun]]-Casos_PN_CORR[[#This Row],[5-jun]]</f>
        <v>0</v>
      </c>
    </row>
    <row r="334" spans="1:94">
      <c r="A334">
        <v>20301</v>
      </c>
      <c r="B334" s="2" t="s">
        <v>110</v>
      </c>
      <c r="C334" s="2" t="s">
        <v>361</v>
      </c>
      <c r="D334" s="2" t="s">
        <v>481</v>
      </c>
      <c r="E334" s="4">
        <f t="shared" si="5"/>
        <v>6</v>
      </c>
      <c r="F334">
        <f>+Casos_PN_CORR[[#This Row],[10-mar]]</f>
        <v>0</v>
      </c>
      <c r="G334">
        <f>+Casos_PN_CORR[[#This Row],[11-mar]]-Casos_PN_CORR[[#This Row],[10-mar]]</f>
        <v>0</v>
      </c>
      <c r="H334">
        <f>+Casos_PN_CORR[[#This Row],[12-mar]]-Casos_PN_CORR[[#This Row],[11-mar]]</f>
        <v>0</v>
      </c>
      <c r="I334">
        <f>+Casos_PN_CORR[[#This Row],[13-mar]]-Casos_PN_CORR[[#This Row],[12-mar]]</f>
        <v>0</v>
      </c>
      <c r="J334">
        <f>+Casos_PN_CORR[[#This Row],[14-mar]]-Casos_PN_CORR[[#This Row],[13-mar]]</f>
        <v>0</v>
      </c>
      <c r="K334">
        <f>+Casos_PN_CORR[[#This Row],[15-mar]]-Casos_PN_CORR[[#This Row],[14-mar]]</f>
        <v>0</v>
      </c>
      <c r="L334">
        <f>+Casos_PN_CORR[[#This Row],[16-mar]]-Casos_PN_CORR[[#This Row],[15-mar]]</f>
        <v>0</v>
      </c>
      <c r="M334">
        <f>+Casos_PN_CORR[[#This Row],[17-mar]]-Casos_PN_CORR[[#This Row],[16-mar]]</f>
        <v>0</v>
      </c>
      <c r="N334">
        <f>+Casos_PN_CORR[[#This Row],[18-mar]]-Casos_PN_CORR[[#This Row],[17-mar]]</f>
        <v>0</v>
      </c>
      <c r="O334">
        <f>+Casos_PN_CORR[[#This Row],[19-mar]]-Casos_PN_CORR[[#This Row],[18-mar]]</f>
        <v>0</v>
      </c>
      <c r="P334">
        <f>+Casos_PN_CORR[[#This Row],[20-mar]]-Casos_PN_CORR[[#This Row],[19-mar]]</f>
        <v>0</v>
      </c>
      <c r="Q334">
        <f>+Casos_PN_CORR[[#This Row],[21-mar]]-Casos_PN_CORR[[#This Row],[20-mar]]</f>
        <v>0</v>
      </c>
      <c r="R334">
        <f>+Casos_PN_CORR[[#This Row],[22-mar]]-Casos_PN_CORR[[#This Row],[21-mar]]</f>
        <v>0</v>
      </c>
      <c r="S334">
        <f>+Casos_PN_CORR[[#This Row],[23-mar]]-Casos_PN_CORR[[#This Row],[22-mar]]</f>
        <v>0</v>
      </c>
      <c r="T334">
        <f>+Casos_PN_CORR[[#This Row],[24-mar]]-Casos_PN_CORR[[#This Row],[23-mar]]</f>
        <v>0</v>
      </c>
      <c r="U334">
        <f>+Casos_PN_CORR[[#This Row],[25-mar]]-Casos_PN_CORR[[#This Row],[24-mar]]</f>
        <v>0</v>
      </c>
      <c r="V334">
        <f>+Casos_PN_CORR[[#This Row],[26-mar]]-Casos_PN_CORR[[#This Row],[25-mar]]</f>
        <v>0</v>
      </c>
      <c r="W334">
        <f>+Casos_PN_CORR[[#This Row],[27-mar]]-Casos_PN_CORR[[#This Row],[26-mar]]</f>
        <v>0</v>
      </c>
      <c r="X334">
        <f>+Casos_PN_CORR[[#This Row],[28-mar]]-Casos_PN_CORR[[#This Row],[27-mar]]</f>
        <v>0</v>
      </c>
      <c r="Y334">
        <f>+Casos_PN_CORR[[#This Row],[29-mar]]-Casos_PN_CORR[[#This Row],[28-mar]]</f>
        <v>0</v>
      </c>
      <c r="Z334">
        <f>+Casos_PN_CORR[[#This Row],[30-mar]]-Casos_PN_CORR[[#This Row],[29-mar]]</f>
        <v>0</v>
      </c>
      <c r="AA334">
        <f>+Casos_PN_CORR[[#This Row],[31-mar]]-Casos_PN_CORR[[#This Row],[30-mar]]</f>
        <v>0</v>
      </c>
      <c r="AB334">
        <f>+Casos_PN_CORR[[#This Row],[1-abr]]-Casos_PN_CORR[[#This Row],[31-mar]]</f>
        <v>0</v>
      </c>
      <c r="AC334">
        <f>+Casos_PN_CORR[[#This Row],[2-abr]]-Casos_PN_CORR[[#This Row],[1-abr]]</f>
        <v>0</v>
      </c>
      <c r="AD334">
        <f>+Casos_PN_CORR[[#This Row],[3-abr]]-Casos_PN_CORR[[#This Row],[2-abr]]</f>
        <v>0</v>
      </c>
      <c r="AE334">
        <f>+Casos_PN_CORR[[#This Row],[4-abr]]-Casos_PN_CORR[[#This Row],[3-abr]]</f>
        <v>0</v>
      </c>
      <c r="AF334">
        <f>+Casos_PN_CORR[[#This Row],[5-abr]]-Casos_PN_CORR[[#This Row],[4-abr]]</f>
        <v>0</v>
      </c>
      <c r="AG334">
        <f>+Casos_PN_CORR[[#This Row],[6-abr]]-Casos_PN_CORR[[#This Row],[5-abr]]</f>
        <v>0</v>
      </c>
      <c r="AH334">
        <f>+Casos_PN_CORR[[#This Row],[7-abr]]-Casos_PN_CORR[[#This Row],[6-abr]]</f>
        <v>0</v>
      </c>
      <c r="AI334">
        <f>+Casos_PN_CORR[[#This Row],[8-abr]]-Casos_PN_CORR[[#This Row],[7-abr]]</f>
        <v>0</v>
      </c>
      <c r="AJ334">
        <f>+Casos_PN_CORR[[#This Row],[9-abr]]-Casos_PN_CORR[[#This Row],[8-abr]]</f>
        <v>0</v>
      </c>
      <c r="AK334">
        <f>+Casos_PN_CORR[[#This Row],[10-abr]]-Casos_PN_CORR[[#This Row],[9-abr]]</f>
        <v>0</v>
      </c>
      <c r="AL334">
        <f>+Casos_PN_CORR[[#This Row],[11-abr]]-Casos_PN_CORR[[#This Row],[10-abr]]</f>
        <v>0</v>
      </c>
      <c r="AM334">
        <f>+Casos_PN_CORR[[#This Row],[12-abr]]-Casos_PN_CORR[[#This Row],[11-abr]]</f>
        <v>0</v>
      </c>
      <c r="AN334">
        <f>+Casos_PN_CORR[[#This Row],[13-abr]]-Casos_PN_CORR[[#This Row],[12-abr]]</f>
        <v>0</v>
      </c>
      <c r="AO334">
        <f>+Casos_PN_CORR[[#This Row],[14-abr]]-Casos_PN_CORR[[#This Row],[13-abr]]</f>
        <v>0</v>
      </c>
      <c r="AP334">
        <f>+Casos_PN_CORR[[#This Row],[15-abr]]-Casos_PN_CORR[[#This Row],[14-abr]]</f>
        <v>0</v>
      </c>
      <c r="AQ334">
        <f>+Casos_PN_CORR[[#This Row],[16-abr]]-Casos_PN_CORR[[#This Row],[15-abr]]</f>
        <v>0</v>
      </c>
      <c r="AR334">
        <f>+Casos_PN_CORR[[#This Row],[17-abr]]-Casos_PN_CORR[[#This Row],[16-abr]]</f>
        <v>0</v>
      </c>
      <c r="AS334">
        <f>+Casos_PN_CORR[[#This Row],[18-abr]]-Casos_PN_CORR[[#This Row],[17-abr]]</f>
        <v>0</v>
      </c>
      <c r="AT334">
        <f>+Casos_PN_CORR[[#This Row],[19-abr]]-Casos_PN_CORR[[#This Row],[18-abr]]</f>
        <v>0</v>
      </c>
      <c r="AU334">
        <f>+Casos_PN_CORR[[#This Row],[20-abr]]-Casos_PN_CORR[[#This Row],[19-abr]]</f>
        <v>0</v>
      </c>
      <c r="AV334">
        <f>+Casos_PN_CORR[[#This Row],[21-abr]]-Casos_PN_CORR[[#This Row],[20-abr]]</f>
        <v>0</v>
      </c>
      <c r="AW334">
        <f>+Casos_PN_CORR[[#This Row],[22-abr]]-Casos_PN_CORR[[#This Row],[21-abr]]</f>
        <v>0</v>
      </c>
      <c r="AX334">
        <f>+Casos_PN_CORR[[#This Row],[23-abr]]-Casos_PN_CORR[[#This Row],[22-abr]]</f>
        <v>0</v>
      </c>
      <c r="AY334">
        <f>+Casos_PN_CORR[[#This Row],[24-abr]]-Casos_PN_CORR[[#This Row],[23-abr]]</f>
        <v>0</v>
      </c>
      <c r="AZ334">
        <f>+Casos_PN_CORR[[#This Row],[25-abr]]-Casos_PN_CORR[[#This Row],[24-abr]]</f>
        <v>0</v>
      </c>
      <c r="BA334">
        <f>+Casos_PN_CORR[[#This Row],[26-abr]]-Casos_PN_CORR[[#This Row],[25-abr]]</f>
        <v>0</v>
      </c>
      <c r="BB334">
        <f>+Casos_PN_CORR[[#This Row],[27-abr]]-Casos_PN_CORR[[#This Row],[26-abr]]</f>
        <v>0</v>
      </c>
      <c r="BC334">
        <f>+Casos_PN_CORR[[#This Row],[28-abr]]-Casos_PN_CORR[[#This Row],[27-abr]]</f>
        <v>0</v>
      </c>
      <c r="BD334">
        <f>+Casos_PN_CORR[[#This Row],[29-abr]]-Casos_PN_CORR[[#This Row],[28-abr]]</f>
        <v>0</v>
      </c>
      <c r="BE334">
        <f>+Casos_PN_CORR[[#This Row],[30-abr]]-Casos_PN_CORR[[#This Row],[29-abr]]</f>
        <v>0</v>
      </c>
      <c r="BF334">
        <f>+Casos_PN_CORR[[#This Row],[1-may]]-Casos_PN_CORR[[#This Row],[30-abr]]</f>
        <v>0</v>
      </c>
      <c r="BG334">
        <f>+Casos_PN_CORR[[#This Row],[2-may]]-Casos_PN_CORR[[#This Row],[1-may]]</f>
        <v>0</v>
      </c>
      <c r="BH334">
        <f>+Casos_PN_CORR[[#This Row],[3-may]]-Casos_PN_CORR[[#This Row],[2-may]]</f>
        <v>0</v>
      </c>
      <c r="BI334">
        <f>+Casos_PN_CORR[[#This Row],[4-may]]-Casos_PN_CORR[[#This Row],[3-may]]</f>
        <v>0</v>
      </c>
      <c r="BJ334">
        <f>+Casos_PN_CORR[[#This Row],[5-may]]-Casos_PN_CORR[[#This Row],[4-may]]</f>
        <v>0</v>
      </c>
      <c r="BK334">
        <f>+Casos_PN_CORR[[#This Row],[6-may]]-Casos_PN_CORR[[#This Row],[5-may]]</f>
        <v>0</v>
      </c>
      <c r="BL334">
        <f>+Casos_PN_CORR[[#This Row],[7-may]]-Casos_PN_CORR[[#This Row],[6-may]]</f>
        <v>0</v>
      </c>
      <c r="BM334">
        <f>+Casos_PN_CORR[[#This Row],[8-may]]-Casos_PN_CORR[[#This Row],[7-may]]</f>
        <v>0</v>
      </c>
      <c r="BN334">
        <f>+Casos_PN_CORR[[#This Row],[9-may]]-Casos_PN_CORR[[#This Row],[8-may]]</f>
        <v>0</v>
      </c>
      <c r="BO334">
        <f>+Casos_PN_CORR[[#This Row],[10-may]]-Casos_PN_CORR[[#This Row],[9-may]]</f>
        <v>0</v>
      </c>
      <c r="BP334">
        <f>+Casos_PN_CORR[[#This Row],[11-may]]-Casos_PN_CORR[[#This Row],[10-may]]</f>
        <v>0</v>
      </c>
      <c r="BQ334">
        <f>+Casos_PN_CORR[[#This Row],[12-may]]-Casos_PN_CORR[[#This Row],[11-may]]</f>
        <v>0</v>
      </c>
      <c r="BR334">
        <f>+Casos_PN_CORR[[#This Row],[13-may]]-Casos_PN_CORR[[#This Row],[12-may]]</f>
        <v>0</v>
      </c>
      <c r="BS334">
        <f>+Casos_PN_CORR[[#This Row],[14-may]]-Casos_PN_CORR[[#This Row],[13-may]]</f>
        <v>0</v>
      </c>
      <c r="BT334">
        <f>+Casos_PN_CORR[[#This Row],[15-may]]-Casos_PN_CORR[[#This Row],[14-may]]</f>
        <v>0</v>
      </c>
      <c r="BU334">
        <f>+Casos_PN_CORR[[#This Row],[16-may]]-Casos_PN_CORR[[#This Row],[15-may]]</f>
        <v>0</v>
      </c>
      <c r="BV334">
        <f>+Casos_PN_CORR[[#This Row],[17-may]]-Casos_PN_CORR[[#This Row],[16-may]]</f>
        <v>0</v>
      </c>
      <c r="BW334">
        <f>+Casos_PN_CORR[[#This Row],[18-may]]-Casos_PN_CORR[[#This Row],[17-may]]</f>
        <v>0</v>
      </c>
      <c r="BX334">
        <f>+Casos_PN_CORR[[#This Row],[19-may]]-Casos_PN_CORR[[#This Row],[18-may]]</f>
        <v>0</v>
      </c>
      <c r="BY334">
        <f>+Casos_PN_CORR[[#This Row],[20-may]]-Casos_PN_CORR[[#This Row],[19-may]]</f>
        <v>0</v>
      </c>
      <c r="BZ334">
        <f>+Casos_PN_CORR[[#This Row],[21-may]]-Casos_PN_CORR[[#This Row],[20-may]]</f>
        <v>0</v>
      </c>
      <c r="CA334">
        <f>+Casos_PN_CORR[[#This Row],[22-may]]-Casos_PN_CORR[[#This Row],[21-may]]</f>
        <v>0</v>
      </c>
      <c r="CB334">
        <f>+Casos_PN_CORR[[#This Row],[23-may]]-Casos_PN_CORR[[#This Row],[22-may]]</f>
        <v>0</v>
      </c>
      <c r="CC334">
        <f>+Casos_PN_CORR[[#This Row],[24-may]]-Casos_PN_CORR[[#This Row],[23-may]]</f>
        <v>0</v>
      </c>
      <c r="CD334">
        <f>+Casos_PN_CORR[[#This Row],[25-may]]-Casos_PN_CORR[[#This Row],[24-may]]</f>
        <v>0</v>
      </c>
      <c r="CE334">
        <f>+Casos_PN_CORR[[#This Row],[26-may]]-Casos_PN_CORR[[#This Row],[25-may]]</f>
        <v>0</v>
      </c>
      <c r="CF334">
        <f>+Casos_PN_CORR[[#This Row],[27-may]]-Casos_PN_CORR[[#This Row],[26-may]]</f>
        <v>0</v>
      </c>
      <c r="CG334">
        <f>+Casos_PN_CORR[[#This Row],[28-may]]-Casos_PN_CORR[[#This Row],[27-may]]</f>
        <v>0</v>
      </c>
      <c r="CH334">
        <f>+Casos_PN_CORR[[#This Row],[29-may]]-Casos_PN_CORR[[#This Row],[28-may]]</f>
        <v>0</v>
      </c>
      <c r="CI334">
        <f>+Casos_PN_CORR[[#This Row],[30-may]]-Casos_PN_CORR[[#This Row],[29-may]]</f>
        <v>0</v>
      </c>
      <c r="CJ334">
        <f>+Casos_PN_CORR[[#This Row],[31-may]]-Casos_PN_CORR[[#This Row],[30-may]]</f>
        <v>0</v>
      </c>
      <c r="CK334">
        <f>+Casos_PN_CORR[[#This Row],[1-jun]]-Casos_PN_CORR[[#This Row],[31-may]]</f>
        <v>0</v>
      </c>
      <c r="CL334">
        <f>+Casos_PN_CORR[[#This Row],[2-jun]]-Casos_PN_CORR[[#This Row],[1-jun]]</f>
        <v>0</v>
      </c>
      <c r="CM334">
        <f>+Casos_PN_CORR[[#This Row],[3-jun]]-Casos_PN_CORR[[#This Row],[2-jun]]</f>
        <v>0</v>
      </c>
      <c r="CN334">
        <f>+Casos_PN_CORR[[#This Row],[4-jun]]-Casos_PN_CORR[[#This Row],[3-jun]]</f>
        <v>0</v>
      </c>
      <c r="CO334">
        <f>+Casos_PN_CORR[[#This Row],[5-jun]]-Casos_PN_CORR[[#This Row],[4-jun]]</f>
        <v>6</v>
      </c>
      <c r="CP334">
        <f>+Casos_PN_CORR[[#This Row],[6-jun]]-Casos_PN_CORR[[#This Row],[5-jun]]</f>
        <v>0</v>
      </c>
    </row>
    <row r="335" spans="1:94">
      <c r="A335">
        <v>60306</v>
      </c>
      <c r="B335" s="2" t="s">
        <v>214</v>
      </c>
      <c r="C335" s="2" t="s">
        <v>334</v>
      </c>
      <c r="D335" s="2" t="s">
        <v>482</v>
      </c>
      <c r="E335" s="4">
        <f t="shared" si="5"/>
        <v>0</v>
      </c>
      <c r="F335">
        <f>+Casos_PN_CORR[[#This Row],[10-mar]]</f>
        <v>0</v>
      </c>
      <c r="G335">
        <f>+Casos_PN_CORR[[#This Row],[11-mar]]-Casos_PN_CORR[[#This Row],[10-mar]]</f>
        <v>0</v>
      </c>
      <c r="H335">
        <f>+Casos_PN_CORR[[#This Row],[12-mar]]-Casos_PN_CORR[[#This Row],[11-mar]]</f>
        <v>0</v>
      </c>
      <c r="I335">
        <f>+Casos_PN_CORR[[#This Row],[13-mar]]-Casos_PN_CORR[[#This Row],[12-mar]]</f>
        <v>0</v>
      </c>
      <c r="J335">
        <f>+Casos_PN_CORR[[#This Row],[14-mar]]-Casos_PN_CORR[[#This Row],[13-mar]]</f>
        <v>0</v>
      </c>
      <c r="K335">
        <f>+Casos_PN_CORR[[#This Row],[15-mar]]-Casos_PN_CORR[[#This Row],[14-mar]]</f>
        <v>0</v>
      </c>
      <c r="L335">
        <f>+Casos_PN_CORR[[#This Row],[16-mar]]-Casos_PN_CORR[[#This Row],[15-mar]]</f>
        <v>0</v>
      </c>
      <c r="M335">
        <f>+Casos_PN_CORR[[#This Row],[17-mar]]-Casos_PN_CORR[[#This Row],[16-mar]]</f>
        <v>0</v>
      </c>
      <c r="N335">
        <f>+Casos_PN_CORR[[#This Row],[18-mar]]-Casos_PN_CORR[[#This Row],[17-mar]]</f>
        <v>0</v>
      </c>
      <c r="O335">
        <f>+Casos_PN_CORR[[#This Row],[19-mar]]-Casos_PN_CORR[[#This Row],[18-mar]]</f>
        <v>0</v>
      </c>
      <c r="P335">
        <f>+Casos_PN_CORR[[#This Row],[20-mar]]-Casos_PN_CORR[[#This Row],[19-mar]]</f>
        <v>0</v>
      </c>
      <c r="Q335">
        <f>+Casos_PN_CORR[[#This Row],[21-mar]]-Casos_PN_CORR[[#This Row],[20-mar]]</f>
        <v>0</v>
      </c>
      <c r="R335">
        <f>+Casos_PN_CORR[[#This Row],[22-mar]]-Casos_PN_CORR[[#This Row],[21-mar]]</f>
        <v>0</v>
      </c>
      <c r="S335">
        <f>+Casos_PN_CORR[[#This Row],[23-mar]]-Casos_PN_CORR[[#This Row],[22-mar]]</f>
        <v>0</v>
      </c>
      <c r="T335">
        <f>+Casos_PN_CORR[[#This Row],[24-mar]]-Casos_PN_CORR[[#This Row],[23-mar]]</f>
        <v>0</v>
      </c>
      <c r="U335">
        <f>+Casos_PN_CORR[[#This Row],[25-mar]]-Casos_PN_CORR[[#This Row],[24-mar]]</f>
        <v>0</v>
      </c>
      <c r="V335">
        <f>+Casos_PN_CORR[[#This Row],[26-mar]]-Casos_PN_CORR[[#This Row],[25-mar]]</f>
        <v>0</v>
      </c>
      <c r="W335">
        <f>+Casos_PN_CORR[[#This Row],[27-mar]]-Casos_PN_CORR[[#This Row],[26-mar]]</f>
        <v>0</v>
      </c>
      <c r="X335">
        <f>+Casos_PN_CORR[[#This Row],[28-mar]]-Casos_PN_CORR[[#This Row],[27-mar]]</f>
        <v>0</v>
      </c>
      <c r="Y335">
        <f>+Casos_PN_CORR[[#This Row],[29-mar]]-Casos_PN_CORR[[#This Row],[28-mar]]</f>
        <v>0</v>
      </c>
      <c r="Z335">
        <f>+Casos_PN_CORR[[#This Row],[30-mar]]-Casos_PN_CORR[[#This Row],[29-mar]]</f>
        <v>0</v>
      </c>
      <c r="AA335">
        <f>+Casos_PN_CORR[[#This Row],[31-mar]]-Casos_PN_CORR[[#This Row],[30-mar]]</f>
        <v>0</v>
      </c>
      <c r="AB335">
        <f>+Casos_PN_CORR[[#This Row],[1-abr]]-Casos_PN_CORR[[#This Row],[31-mar]]</f>
        <v>0</v>
      </c>
      <c r="AC335">
        <f>+Casos_PN_CORR[[#This Row],[2-abr]]-Casos_PN_CORR[[#This Row],[1-abr]]</f>
        <v>0</v>
      </c>
      <c r="AD335">
        <f>+Casos_PN_CORR[[#This Row],[3-abr]]-Casos_PN_CORR[[#This Row],[2-abr]]</f>
        <v>0</v>
      </c>
      <c r="AE335">
        <f>+Casos_PN_CORR[[#This Row],[4-abr]]-Casos_PN_CORR[[#This Row],[3-abr]]</f>
        <v>0</v>
      </c>
      <c r="AF335">
        <f>+Casos_PN_CORR[[#This Row],[5-abr]]-Casos_PN_CORR[[#This Row],[4-abr]]</f>
        <v>0</v>
      </c>
      <c r="AG335">
        <f>+Casos_PN_CORR[[#This Row],[6-abr]]-Casos_PN_CORR[[#This Row],[5-abr]]</f>
        <v>0</v>
      </c>
      <c r="AH335">
        <f>+Casos_PN_CORR[[#This Row],[7-abr]]-Casos_PN_CORR[[#This Row],[6-abr]]</f>
        <v>0</v>
      </c>
      <c r="AI335">
        <f>+Casos_PN_CORR[[#This Row],[8-abr]]-Casos_PN_CORR[[#This Row],[7-abr]]</f>
        <v>0</v>
      </c>
      <c r="AJ335">
        <f>+Casos_PN_CORR[[#This Row],[9-abr]]-Casos_PN_CORR[[#This Row],[8-abr]]</f>
        <v>0</v>
      </c>
      <c r="AK335">
        <f>+Casos_PN_CORR[[#This Row],[10-abr]]-Casos_PN_CORR[[#This Row],[9-abr]]</f>
        <v>0</v>
      </c>
      <c r="AL335">
        <f>+Casos_PN_CORR[[#This Row],[11-abr]]-Casos_PN_CORR[[#This Row],[10-abr]]</f>
        <v>0</v>
      </c>
      <c r="AM335">
        <f>+Casos_PN_CORR[[#This Row],[12-abr]]-Casos_PN_CORR[[#This Row],[11-abr]]</f>
        <v>0</v>
      </c>
      <c r="AN335">
        <f>+Casos_PN_CORR[[#This Row],[13-abr]]-Casos_PN_CORR[[#This Row],[12-abr]]</f>
        <v>0</v>
      </c>
      <c r="AO335">
        <f>+Casos_PN_CORR[[#This Row],[14-abr]]-Casos_PN_CORR[[#This Row],[13-abr]]</f>
        <v>0</v>
      </c>
      <c r="AP335">
        <f>+Casos_PN_CORR[[#This Row],[15-abr]]-Casos_PN_CORR[[#This Row],[14-abr]]</f>
        <v>0</v>
      </c>
      <c r="AQ335">
        <f>+Casos_PN_CORR[[#This Row],[16-abr]]-Casos_PN_CORR[[#This Row],[15-abr]]</f>
        <v>0</v>
      </c>
      <c r="AR335">
        <f>+Casos_PN_CORR[[#This Row],[17-abr]]-Casos_PN_CORR[[#This Row],[16-abr]]</f>
        <v>0</v>
      </c>
      <c r="AS335">
        <f>+Casos_PN_CORR[[#This Row],[18-abr]]-Casos_PN_CORR[[#This Row],[17-abr]]</f>
        <v>0</v>
      </c>
      <c r="AT335">
        <f>+Casos_PN_CORR[[#This Row],[19-abr]]-Casos_PN_CORR[[#This Row],[18-abr]]</f>
        <v>0</v>
      </c>
      <c r="AU335">
        <f>+Casos_PN_CORR[[#This Row],[20-abr]]-Casos_PN_CORR[[#This Row],[19-abr]]</f>
        <v>0</v>
      </c>
      <c r="AV335">
        <f>+Casos_PN_CORR[[#This Row],[21-abr]]-Casos_PN_CORR[[#This Row],[20-abr]]</f>
        <v>0</v>
      </c>
      <c r="AW335">
        <f>+Casos_PN_CORR[[#This Row],[22-abr]]-Casos_PN_CORR[[#This Row],[21-abr]]</f>
        <v>0</v>
      </c>
      <c r="AX335">
        <f>+Casos_PN_CORR[[#This Row],[23-abr]]-Casos_PN_CORR[[#This Row],[22-abr]]</f>
        <v>0</v>
      </c>
      <c r="AY335">
        <f>+Casos_PN_CORR[[#This Row],[24-abr]]-Casos_PN_CORR[[#This Row],[23-abr]]</f>
        <v>0</v>
      </c>
      <c r="AZ335">
        <f>+Casos_PN_CORR[[#This Row],[25-abr]]-Casos_PN_CORR[[#This Row],[24-abr]]</f>
        <v>0</v>
      </c>
      <c r="BA335">
        <f>+Casos_PN_CORR[[#This Row],[26-abr]]-Casos_PN_CORR[[#This Row],[25-abr]]</f>
        <v>0</v>
      </c>
      <c r="BB335">
        <f>+Casos_PN_CORR[[#This Row],[27-abr]]-Casos_PN_CORR[[#This Row],[26-abr]]</f>
        <v>0</v>
      </c>
      <c r="BC335">
        <f>+Casos_PN_CORR[[#This Row],[28-abr]]-Casos_PN_CORR[[#This Row],[27-abr]]</f>
        <v>0</v>
      </c>
      <c r="BD335">
        <f>+Casos_PN_CORR[[#This Row],[29-abr]]-Casos_PN_CORR[[#This Row],[28-abr]]</f>
        <v>0</v>
      </c>
      <c r="BE335">
        <f>+Casos_PN_CORR[[#This Row],[30-abr]]-Casos_PN_CORR[[#This Row],[29-abr]]</f>
        <v>0</v>
      </c>
      <c r="BF335">
        <f>+Casos_PN_CORR[[#This Row],[1-may]]-Casos_PN_CORR[[#This Row],[30-abr]]</f>
        <v>0</v>
      </c>
      <c r="BG335">
        <f>+Casos_PN_CORR[[#This Row],[2-may]]-Casos_PN_CORR[[#This Row],[1-may]]</f>
        <v>0</v>
      </c>
      <c r="BH335">
        <f>+Casos_PN_CORR[[#This Row],[3-may]]-Casos_PN_CORR[[#This Row],[2-may]]</f>
        <v>0</v>
      </c>
      <c r="BI335">
        <f>+Casos_PN_CORR[[#This Row],[4-may]]-Casos_PN_CORR[[#This Row],[3-may]]</f>
        <v>0</v>
      </c>
      <c r="BJ335">
        <f>+Casos_PN_CORR[[#This Row],[5-may]]-Casos_PN_CORR[[#This Row],[4-may]]</f>
        <v>0</v>
      </c>
      <c r="BK335">
        <f>+Casos_PN_CORR[[#This Row],[6-may]]-Casos_PN_CORR[[#This Row],[5-may]]</f>
        <v>0</v>
      </c>
      <c r="BL335">
        <f>+Casos_PN_CORR[[#This Row],[7-may]]-Casos_PN_CORR[[#This Row],[6-may]]</f>
        <v>0</v>
      </c>
      <c r="BM335">
        <f>+Casos_PN_CORR[[#This Row],[8-may]]-Casos_PN_CORR[[#This Row],[7-may]]</f>
        <v>0</v>
      </c>
      <c r="BN335">
        <f>+Casos_PN_CORR[[#This Row],[9-may]]-Casos_PN_CORR[[#This Row],[8-may]]</f>
        <v>0</v>
      </c>
      <c r="BO335">
        <f>+Casos_PN_CORR[[#This Row],[10-may]]-Casos_PN_CORR[[#This Row],[9-may]]</f>
        <v>0</v>
      </c>
      <c r="BP335">
        <f>+Casos_PN_CORR[[#This Row],[11-may]]-Casos_PN_CORR[[#This Row],[10-may]]</f>
        <v>0</v>
      </c>
      <c r="BQ335">
        <f>+Casos_PN_CORR[[#This Row],[12-may]]-Casos_PN_CORR[[#This Row],[11-may]]</f>
        <v>0</v>
      </c>
      <c r="BR335">
        <f>+Casos_PN_CORR[[#This Row],[13-may]]-Casos_PN_CORR[[#This Row],[12-may]]</f>
        <v>0</v>
      </c>
      <c r="BS335">
        <f>+Casos_PN_CORR[[#This Row],[14-may]]-Casos_PN_CORR[[#This Row],[13-may]]</f>
        <v>0</v>
      </c>
      <c r="BT335">
        <f>+Casos_PN_CORR[[#This Row],[15-may]]-Casos_PN_CORR[[#This Row],[14-may]]</f>
        <v>0</v>
      </c>
      <c r="BU335">
        <f>+Casos_PN_CORR[[#This Row],[16-may]]-Casos_PN_CORR[[#This Row],[15-may]]</f>
        <v>0</v>
      </c>
      <c r="BV335">
        <f>+Casos_PN_CORR[[#This Row],[17-may]]-Casos_PN_CORR[[#This Row],[16-may]]</f>
        <v>0</v>
      </c>
      <c r="BW335">
        <f>+Casos_PN_CORR[[#This Row],[18-may]]-Casos_PN_CORR[[#This Row],[17-may]]</f>
        <v>0</v>
      </c>
      <c r="BX335">
        <f>+Casos_PN_CORR[[#This Row],[19-may]]-Casos_PN_CORR[[#This Row],[18-may]]</f>
        <v>0</v>
      </c>
      <c r="BY335">
        <f>+Casos_PN_CORR[[#This Row],[20-may]]-Casos_PN_CORR[[#This Row],[19-may]]</f>
        <v>0</v>
      </c>
      <c r="BZ335">
        <f>+Casos_PN_CORR[[#This Row],[21-may]]-Casos_PN_CORR[[#This Row],[20-may]]</f>
        <v>0</v>
      </c>
      <c r="CA335">
        <f>+Casos_PN_CORR[[#This Row],[22-may]]-Casos_PN_CORR[[#This Row],[21-may]]</f>
        <v>0</v>
      </c>
      <c r="CB335">
        <f>+Casos_PN_CORR[[#This Row],[23-may]]-Casos_PN_CORR[[#This Row],[22-may]]</f>
        <v>0</v>
      </c>
      <c r="CC335">
        <f>+Casos_PN_CORR[[#This Row],[24-may]]-Casos_PN_CORR[[#This Row],[23-may]]</f>
        <v>0</v>
      </c>
      <c r="CD335">
        <f>+Casos_PN_CORR[[#This Row],[25-may]]-Casos_PN_CORR[[#This Row],[24-may]]</f>
        <v>0</v>
      </c>
      <c r="CE335">
        <f>+Casos_PN_CORR[[#This Row],[26-may]]-Casos_PN_CORR[[#This Row],[25-may]]</f>
        <v>0</v>
      </c>
      <c r="CF335">
        <f>+Casos_PN_CORR[[#This Row],[27-may]]-Casos_PN_CORR[[#This Row],[26-may]]</f>
        <v>0</v>
      </c>
      <c r="CG335">
        <f>+Casos_PN_CORR[[#This Row],[28-may]]-Casos_PN_CORR[[#This Row],[27-may]]</f>
        <v>0</v>
      </c>
      <c r="CH335">
        <f>+Casos_PN_CORR[[#This Row],[29-may]]-Casos_PN_CORR[[#This Row],[28-may]]</f>
        <v>0</v>
      </c>
      <c r="CI335">
        <f>+Casos_PN_CORR[[#This Row],[30-may]]-Casos_PN_CORR[[#This Row],[29-may]]</f>
        <v>0</v>
      </c>
      <c r="CJ335">
        <f>+Casos_PN_CORR[[#This Row],[31-may]]-Casos_PN_CORR[[#This Row],[30-may]]</f>
        <v>0</v>
      </c>
      <c r="CK335">
        <f>+Casos_PN_CORR[[#This Row],[1-jun]]-Casos_PN_CORR[[#This Row],[31-may]]</f>
        <v>0</v>
      </c>
      <c r="CL335">
        <f>+Casos_PN_CORR[[#This Row],[2-jun]]-Casos_PN_CORR[[#This Row],[1-jun]]</f>
        <v>0</v>
      </c>
      <c r="CM335">
        <f>+Casos_PN_CORR[[#This Row],[3-jun]]-Casos_PN_CORR[[#This Row],[2-jun]]</f>
        <v>0</v>
      </c>
      <c r="CN335">
        <f>+Casos_PN_CORR[[#This Row],[4-jun]]-Casos_PN_CORR[[#This Row],[3-jun]]</f>
        <v>0</v>
      </c>
      <c r="CO335">
        <f>+Casos_PN_CORR[[#This Row],[5-jun]]-Casos_PN_CORR[[#This Row],[4-jun]]</f>
        <v>0</v>
      </c>
      <c r="CP335">
        <f>+Casos_PN_CORR[[#This Row],[6-jun]]-Casos_PN_CORR[[#This Row],[5-jun]]</f>
        <v>0</v>
      </c>
    </row>
    <row r="336" spans="1:94">
      <c r="A336">
        <v>90207</v>
      </c>
      <c r="B336" s="2" t="s">
        <v>139</v>
      </c>
      <c r="C336" s="2" t="s">
        <v>165</v>
      </c>
      <c r="D336" s="2" t="s">
        <v>483</v>
      </c>
      <c r="E336" s="4">
        <f t="shared" si="5"/>
        <v>0</v>
      </c>
      <c r="F336">
        <f>+Casos_PN_CORR[[#This Row],[10-mar]]</f>
        <v>0</v>
      </c>
      <c r="G336">
        <f>+Casos_PN_CORR[[#This Row],[11-mar]]-Casos_PN_CORR[[#This Row],[10-mar]]</f>
        <v>0</v>
      </c>
      <c r="H336">
        <f>+Casos_PN_CORR[[#This Row],[12-mar]]-Casos_PN_CORR[[#This Row],[11-mar]]</f>
        <v>0</v>
      </c>
      <c r="I336">
        <f>+Casos_PN_CORR[[#This Row],[13-mar]]-Casos_PN_CORR[[#This Row],[12-mar]]</f>
        <v>0</v>
      </c>
      <c r="J336">
        <f>+Casos_PN_CORR[[#This Row],[14-mar]]-Casos_PN_CORR[[#This Row],[13-mar]]</f>
        <v>0</v>
      </c>
      <c r="K336">
        <f>+Casos_PN_CORR[[#This Row],[15-mar]]-Casos_PN_CORR[[#This Row],[14-mar]]</f>
        <v>0</v>
      </c>
      <c r="L336">
        <f>+Casos_PN_CORR[[#This Row],[16-mar]]-Casos_PN_CORR[[#This Row],[15-mar]]</f>
        <v>0</v>
      </c>
      <c r="M336">
        <f>+Casos_PN_CORR[[#This Row],[17-mar]]-Casos_PN_CORR[[#This Row],[16-mar]]</f>
        <v>0</v>
      </c>
      <c r="N336">
        <f>+Casos_PN_CORR[[#This Row],[18-mar]]-Casos_PN_CORR[[#This Row],[17-mar]]</f>
        <v>0</v>
      </c>
      <c r="O336">
        <f>+Casos_PN_CORR[[#This Row],[19-mar]]-Casos_PN_CORR[[#This Row],[18-mar]]</f>
        <v>0</v>
      </c>
      <c r="P336">
        <f>+Casos_PN_CORR[[#This Row],[20-mar]]-Casos_PN_CORR[[#This Row],[19-mar]]</f>
        <v>0</v>
      </c>
      <c r="Q336">
        <f>+Casos_PN_CORR[[#This Row],[21-mar]]-Casos_PN_CORR[[#This Row],[20-mar]]</f>
        <v>0</v>
      </c>
      <c r="R336">
        <f>+Casos_PN_CORR[[#This Row],[22-mar]]-Casos_PN_CORR[[#This Row],[21-mar]]</f>
        <v>0</v>
      </c>
      <c r="S336">
        <f>+Casos_PN_CORR[[#This Row],[23-mar]]-Casos_PN_CORR[[#This Row],[22-mar]]</f>
        <v>0</v>
      </c>
      <c r="T336">
        <f>+Casos_PN_CORR[[#This Row],[24-mar]]-Casos_PN_CORR[[#This Row],[23-mar]]</f>
        <v>0</v>
      </c>
      <c r="U336">
        <f>+Casos_PN_CORR[[#This Row],[25-mar]]-Casos_PN_CORR[[#This Row],[24-mar]]</f>
        <v>0</v>
      </c>
      <c r="V336">
        <f>+Casos_PN_CORR[[#This Row],[26-mar]]-Casos_PN_CORR[[#This Row],[25-mar]]</f>
        <v>0</v>
      </c>
      <c r="W336">
        <f>+Casos_PN_CORR[[#This Row],[27-mar]]-Casos_PN_CORR[[#This Row],[26-mar]]</f>
        <v>0</v>
      </c>
      <c r="X336">
        <f>+Casos_PN_CORR[[#This Row],[28-mar]]-Casos_PN_CORR[[#This Row],[27-mar]]</f>
        <v>0</v>
      </c>
      <c r="Y336">
        <f>+Casos_PN_CORR[[#This Row],[29-mar]]-Casos_PN_CORR[[#This Row],[28-mar]]</f>
        <v>0</v>
      </c>
      <c r="Z336">
        <f>+Casos_PN_CORR[[#This Row],[30-mar]]-Casos_PN_CORR[[#This Row],[29-mar]]</f>
        <v>0</v>
      </c>
      <c r="AA336">
        <f>+Casos_PN_CORR[[#This Row],[31-mar]]-Casos_PN_CORR[[#This Row],[30-mar]]</f>
        <v>0</v>
      </c>
      <c r="AB336">
        <f>+Casos_PN_CORR[[#This Row],[1-abr]]-Casos_PN_CORR[[#This Row],[31-mar]]</f>
        <v>0</v>
      </c>
      <c r="AC336">
        <f>+Casos_PN_CORR[[#This Row],[2-abr]]-Casos_PN_CORR[[#This Row],[1-abr]]</f>
        <v>0</v>
      </c>
      <c r="AD336">
        <f>+Casos_PN_CORR[[#This Row],[3-abr]]-Casos_PN_CORR[[#This Row],[2-abr]]</f>
        <v>0</v>
      </c>
      <c r="AE336">
        <f>+Casos_PN_CORR[[#This Row],[4-abr]]-Casos_PN_CORR[[#This Row],[3-abr]]</f>
        <v>0</v>
      </c>
      <c r="AF336">
        <f>+Casos_PN_CORR[[#This Row],[5-abr]]-Casos_PN_CORR[[#This Row],[4-abr]]</f>
        <v>0</v>
      </c>
      <c r="AG336">
        <f>+Casos_PN_CORR[[#This Row],[6-abr]]-Casos_PN_CORR[[#This Row],[5-abr]]</f>
        <v>0</v>
      </c>
      <c r="AH336">
        <f>+Casos_PN_CORR[[#This Row],[7-abr]]-Casos_PN_CORR[[#This Row],[6-abr]]</f>
        <v>0</v>
      </c>
      <c r="AI336">
        <f>+Casos_PN_CORR[[#This Row],[8-abr]]-Casos_PN_CORR[[#This Row],[7-abr]]</f>
        <v>0</v>
      </c>
      <c r="AJ336">
        <f>+Casos_PN_CORR[[#This Row],[9-abr]]-Casos_PN_CORR[[#This Row],[8-abr]]</f>
        <v>0</v>
      </c>
      <c r="AK336">
        <f>+Casos_PN_CORR[[#This Row],[10-abr]]-Casos_PN_CORR[[#This Row],[9-abr]]</f>
        <v>0</v>
      </c>
      <c r="AL336">
        <f>+Casos_PN_CORR[[#This Row],[11-abr]]-Casos_PN_CORR[[#This Row],[10-abr]]</f>
        <v>0</v>
      </c>
      <c r="AM336">
        <f>+Casos_PN_CORR[[#This Row],[12-abr]]-Casos_PN_CORR[[#This Row],[11-abr]]</f>
        <v>0</v>
      </c>
      <c r="AN336">
        <f>+Casos_PN_CORR[[#This Row],[13-abr]]-Casos_PN_CORR[[#This Row],[12-abr]]</f>
        <v>0</v>
      </c>
      <c r="AO336">
        <f>+Casos_PN_CORR[[#This Row],[14-abr]]-Casos_PN_CORR[[#This Row],[13-abr]]</f>
        <v>0</v>
      </c>
      <c r="AP336">
        <f>+Casos_PN_CORR[[#This Row],[15-abr]]-Casos_PN_CORR[[#This Row],[14-abr]]</f>
        <v>0</v>
      </c>
      <c r="AQ336">
        <f>+Casos_PN_CORR[[#This Row],[16-abr]]-Casos_PN_CORR[[#This Row],[15-abr]]</f>
        <v>0</v>
      </c>
      <c r="AR336">
        <f>+Casos_PN_CORR[[#This Row],[17-abr]]-Casos_PN_CORR[[#This Row],[16-abr]]</f>
        <v>0</v>
      </c>
      <c r="AS336">
        <f>+Casos_PN_CORR[[#This Row],[18-abr]]-Casos_PN_CORR[[#This Row],[17-abr]]</f>
        <v>0</v>
      </c>
      <c r="AT336">
        <f>+Casos_PN_CORR[[#This Row],[19-abr]]-Casos_PN_CORR[[#This Row],[18-abr]]</f>
        <v>0</v>
      </c>
      <c r="AU336">
        <f>+Casos_PN_CORR[[#This Row],[20-abr]]-Casos_PN_CORR[[#This Row],[19-abr]]</f>
        <v>0</v>
      </c>
      <c r="AV336">
        <f>+Casos_PN_CORR[[#This Row],[21-abr]]-Casos_PN_CORR[[#This Row],[20-abr]]</f>
        <v>0</v>
      </c>
      <c r="AW336">
        <f>+Casos_PN_CORR[[#This Row],[22-abr]]-Casos_PN_CORR[[#This Row],[21-abr]]</f>
        <v>0</v>
      </c>
      <c r="AX336">
        <f>+Casos_PN_CORR[[#This Row],[23-abr]]-Casos_PN_CORR[[#This Row],[22-abr]]</f>
        <v>0</v>
      </c>
      <c r="AY336">
        <f>+Casos_PN_CORR[[#This Row],[24-abr]]-Casos_PN_CORR[[#This Row],[23-abr]]</f>
        <v>0</v>
      </c>
      <c r="AZ336">
        <f>+Casos_PN_CORR[[#This Row],[25-abr]]-Casos_PN_CORR[[#This Row],[24-abr]]</f>
        <v>0</v>
      </c>
      <c r="BA336">
        <f>+Casos_PN_CORR[[#This Row],[26-abr]]-Casos_PN_CORR[[#This Row],[25-abr]]</f>
        <v>0</v>
      </c>
      <c r="BB336">
        <f>+Casos_PN_CORR[[#This Row],[27-abr]]-Casos_PN_CORR[[#This Row],[26-abr]]</f>
        <v>0</v>
      </c>
      <c r="BC336">
        <f>+Casos_PN_CORR[[#This Row],[28-abr]]-Casos_PN_CORR[[#This Row],[27-abr]]</f>
        <v>0</v>
      </c>
      <c r="BD336">
        <f>+Casos_PN_CORR[[#This Row],[29-abr]]-Casos_PN_CORR[[#This Row],[28-abr]]</f>
        <v>0</v>
      </c>
      <c r="BE336">
        <f>+Casos_PN_CORR[[#This Row],[30-abr]]-Casos_PN_CORR[[#This Row],[29-abr]]</f>
        <v>0</v>
      </c>
      <c r="BF336">
        <f>+Casos_PN_CORR[[#This Row],[1-may]]-Casos_PN_CORR[[#This Row],[30-abr]]</f>
        <v>0</v>
      </c>
      <c r="BG336">
        <f>+Casos_PN_CORR[[#This Row],[2-may]]-Casos_PN_CORR[[#This Row],[1-may]]</f>
        <v>0</v>
      </c>
      <c r="BH336">
        <f>+Casos_PN_CORR[[#This Row],[3-may]]-Casos_PN_CORR[[#This Row],[2-may]]</f>
        <v>0</v>
      </c>
      <c r="BI336">
        <f>+Casos_PN_CORR[[#This Row],[4-may]]-Casos_PN_CORR[[#This Row],[3-may]]</f>
        <v>0</v>
      </c>
      <c r="BJ336">
        <f>+Casos_PN_CORR[[#This Row],[5-may]]-Casos_PN_CORR[[#This Row],[4-may]]</f>
        <v>0</v>
      </c>
      <c r="BK336">
        <f>+Casos_PN_CORR[[#This Row],[6-may]]-Casos_PN_CORR[[#This Row],[5-may]]</f>
        <v>0</v>
      </c>
      <c r="BL336">
        <f>+Casos_PN_CORR[[#This Row],[7-may]]-Casos_PN_CORR[[#This Row],[6-may]]</f>
        <v>0</v>
      </c>
      <c r="BM336">
        <f>+Casos_PN_CORR[[#This Row],[8-may]]-Casos_PN_CORR[[#This Row],[7-may]]</f>
        <v>0</v>
      </c>
      <c r="BN336">
        <f>+Casos_PN_CORR[[#This Row],[9-may]]-Casos_PN_CORR[[#This Row],[8-may]]</f>
        <v>0</v>
      </c>
      <c r="BO336">
        <f>+Casos_PN_CORR[[#This Row],[10-may]]-Casos_PN_CORR[[#This Row],[9-may]]</f>
        <v>0</v>
      </c>
      <c r="BP336">
        <f>+Casos_PN_CORR[[#This Row],[11-may]]-Casos_PN_CORR[[#This Row],[10-may]]</f>
        <v>0</v>
      </c>
      <c r="BQ336">
        <f>+Casos_PN_CORR[[#This Row],[12-may]]-Casos_PN_CORR[[#This Row],[11-may]]</f>
        <v>0</v>
      </c>
      <c r="BR336">
        <f>+Casos_PN_CORR[[#This Row],[13-may]]-Casos_PN_CORR[[#This Row],[12-may]]</f>
        <v>0</v>
      </c>
      <c r="BS336">
        <f>+Casos_PN_CORR[[#This Row],[14-may]]-Casos_PN_CORR[[#This Row],[13-may]]</f>
        <v>0</v>
      </c>
      <c r="BT336">
        <f>+Casos_PN_CORR[[#This Row],[15-may]]-Casos_PN_CORR[[#This Row],[14-may]]</f>
        <v>0</v>
      </c>
      <c r="BU336">
        <f>+Casos_PN_CORR[[#This Row],[16-may]]-Casos_PN_CORR[[#This Row],[15-may]]</f>
        <v>0</v>
      </c>
      <c r="BV336">
        <f>+Casos_PN_CORR[[#This Row],[17-may]]-Casos_PN_CORR[[#This Row],[16-may]]</f>
        <v>0</v>
      </c>
      <c r="BW336">
        <f>+Casos_PN_CORR[[#This Row],[18-may]]-Casos_PN_CORR[[#This Row],[17-may]]</f>
        <v>0</v>
      </c>
      <c r="BX336">
        <f>+Casos_PN_CORR[[#This Row],[19-may]]-Casos_PN_CORR[[#This Row],[18-may]]</f>
        <v>0</v>
      </c>
      <c r="BY336">
        <f>+Casos_PN_CORR[[#This Row],[20-may]]-Casos_PN_CORR[[#This Row],[19-may]]</f>
        <v>0</v>
      </c>
      <c r="BZ336">
        <f>+Casos_PN_CORR[[#This Row],[21-may]]-Casos_PN_CORR[[#This Row],[20-may]]</f>
        <v>0</v>
      </c>
      <c r="CA336">
        <f>+Casos_PN_CORR[[#This Row],[22-may]]-Casos_PN_CORR[[#This Row],[21-may]]</f>
        <v>0</v>
      </c>
      <c r="CB336">
        <f>+Casos_PN_CORR[[#This Row],[23-may]]-Casos_PN_CORR[[#This Row],[22-may]]</f>
        <v>0</v>
      </c>
      <c r="CC336">
        <f>+Casos_PN_CORR[[#This Row],[24-may]]-Casos_PN_CORR[[#This Row],[23-may]]</f>
        <v>0</v>
      </c>
      <c r="CD336">
        <f>+Casos_PN_CORR[[#This Row],[25-may]]-Casos_PN_CORR[[#This Row],[24-may]]</f>
        <v>0</v>
      </c>
      <c r="CE336">
        <f>+Casos_PN_CORR[[#This Row],[26-may]]-Casos_PN_CORR[[#This Row],[25-may]]</f>
        <v>0</v>
      </c>
      <c r="CF336">
        <f>+Casos_PN_CORR[[#This Row],[27-may]]-Casos_PN_CORR[[#This Row],[26-may]]</f>
        <v>0</v>
      </c>
      <c r="CG336">
        <f>+Casos_PN_CORR[[#This Row],[28-may]]-Casos_PN_CORR[[#This Row],[27-may]]</f>
        <v>0</v>
      </c>
      <c r="CH336">
        <f>+Casos_PN_CORR[[#This Row],[29-may]]-Casos_PN_CORR[[#This Row],[28-may]]</f>
        <v>0</v>
      </c>
      <c r="CI336">
        <f>+Casos_PN_CORR[[#This Row],[30-may]]-Casos_PN_CORR[[#This Row],[29-may]]</f>
        <v>0</v>
      </c>
      <c r="CJ336">
        <f>+Casos_PN_CORR[[#This Row],[31-may]]-Casos_PN_CORR[[#This Row],[30-may]]</f>
        <v>0</v>
      </c>
      <c r="CK336">
        <f>+Casos_PN_CORR[[#This Row],[1-jun]]-Casos_PN_CORR[[#This Row],[31-may]]</f>
        <v>0</v>
      </c>
      <c r="CL336">
        <f>+Casos_PN_CORR[[#This Row],[2-jun]]-Casos_PN_CORR[[#This Row],[1-jun]]</f>
        <v>0</v>
      </c>
      <c r="CM336">
        <f>+Casos_PN_CORR[[#This Row],[3-jun]]-Casos_PN_CORR[[#This Row],[2-jun]]</f>
        <v>0</v>
      </c>
      <c r="CN336">
        <f>+Casos_PN_CORR[[#This Row],[4-jun]]-Casos_PN_CORR[[#This Row],[3-jun]]</f>
        <v>0</v>
      </c>
      <c r="CO336">
        <f>+Casos_PN_CORR[[#This Row],[5-jun]]-Casos_PN_CORR[[#This Row],[4-jun]]</f>
        <v>0</v>
      </c>
      <c r="CP336">
        <f>+Casos_PN_CORR[[#This Row],[6-jun]]-Casos_PN_CORR[[#This Row],[5-jun]]</f>
        <v>0</v>
      </c>
    </row>
    <row r="337" spans="1:94">
      <c r="A337">
        <v>91004</v>
      </c>
      <c r="B337" s="2" t="s">
        <v>139</v>
      </c>
      <c r="C337" s="2" t="s">
        <v>232</v>
      </c>
      <c r="D337" s="2" t="s">
        <v>484</v>
      </c>
      <c r="E337" s="4">
        <f t="shared" si="5"/>
        <v>0</v>
      </c>
      <c r="F337">
        <f>+Casos_PN_CORR[[#This Row],[10-mar]]</f>
        <v>0</v>
      </c>
      <c r="G337">
        <f>+Casos_PN_CORR[[#This Row],[11-mar]]-Casos_PN_CORR[[#This Row],[10-mar]]</f>
        <v>0</v>
      </c>
      <c r="H337">
        <f>+Casos_PN_CORR[[#This Row],[12-mar]]-Casos_PN_CORR[[#This Row],[11-mar]]</f>
        <v>0</v>
      </c>
      <c r="I337">
        <f>+Casos_PN_CORR[[#This Row],[13-mar]]-Casos_PN_CORR[[#This Row],[12-mar]]</f>
        <v>0</v>
      </c>
      <c r="J337">
        <f>+Casos_PN_CORR[[#This Row],[14-mar]]-Casos_PN_CORR[[#This Row],[13-mar]]</f>
        <v>0</v>
      </c>
      <c r="K337">
        <f>+Casos_PN_CORR[[#This Row],[15-mar]]-Casos_PN_CORR[[#This Row],[14-mar]]</f>
        <v>0</v>
      </c>
      <c r="L337">
        <f>+Casos_PN_CORR[[#This Row],[16-mar]]-Casos_PN_CORR[[#This Row],[15-mar]]</f>
        <v>0</v>
      </c>
      <c r="M337">
        <f>+Casos_PN_CORR[[#This Row],[17-mar]]-Casos_PN_CORR[[#This Row],[16-mar]]</f>
        <v>0</v>
      </c>
      <c r="N337">
        <f>+Casos_PN_CORR[[#This Row],[18-mar]]-Casos_PN_CORR[[#This Row],[17-mar]]</f>
        <v>0</v>
      </c>
      <c r="O337">
        <f>+Casos_PN_CORR[[#This Row],[19-mar]]-Casos_PN_CORR[[#This Row],[18-mar]]</f>
        <v>0</v>
      </c>
      <c r="P337">
        <f>+Casos_PN_CORR[[#This Row],[20-mar]]-Casos_PN_CORR[[#This Row],[19-mar]]</f>
        <v>0</v>
      </c>
      <c r="Q337">
        <f>+Casos_PN_CORR[[#This Row],[21-mar]]-Casos_PN_CORR[[#This Row],[20-mar]]</f>
        <v>0</v>
      </c>
      <c r="R337">
        <f>+Casos_PN_CORR[[#This Row],[22-mar]]-Casos_PN_CORR[[#This Row],[21-mar]]</f>
        <v>0</v>
      </c>
      <c r="S337">
        <f>+Casos_PN_CORR[[#This Row],[23-mar]]-Casos_PN_CORR[[#This Row],[22-mar]]</f>
        <v>0</v>
      </c>
      <c r="T337">
        <f>+Casos_PN_CORR[[#This Row],[24-mar]]-Casos_PN_CORR[[#This Row],[23-mar]]</f>
        <v>0</v>
      </c>
      <c r="U337">
        <f>+Casos_PN_CORR[[#This Row],[25-mar]]-Casos_PN_CORR[[#This Row],[24-mar]]</f>
        <v>0</v>
      </c>
      <c r="V337">
        <f>+Casos_PN_CORR[[#This Row],[26-mar]]-Casos_PN_CORR[[#This Row],[25-mar]]</f>
        <v>0</v>
      </c>
      <c r="W337">
        <f>+Casos_PN_CORR[[#This Row],[27-mar]]-Casos_PN_CORR[[#This Row],[26-mar]]</f>
        <v>0</v>
      </c>
      <c r="X337">
        <f>+Casos_PN_CORR[[#This Row],[28-mar]]-Casos_PN_CORR[[#This Row],[27-mar]]</f>
        <v>0</v>
      </c>
      <c r="Y337">
        <f>+Casos_PN_CORR[[#This Row],[29-mar]]-Casos_PN_CORR[[#This Row],[28-mar]]</f>
        <v>0</v>
      </c>
      <c r="Z337">
        <f>+Casos_PN_CORR[[#This Row],[30-mar]]-Casos_PN_CORR[[#This Row],[29-mar]]</f>
        <v>0</v>
      </c>
      <c r="AA337">
        <f>+Casos_PN_CORR[[#This Row],[31-mar]]-Casos_PN_CORR[[#This Row],[30-mar]]</f>
        <v>0</v>
      </c>
      <c r="AB337">
        <f>+Casos_PN_CORR[[#This Row],[1-abr]]-Casos_PN_CORR[[#This Row],[31-mar]]</f>
        <v>0</v>
      </c>
      <c r="AC337">
        <f>+Casos_PN_CORR[[#This Row],[2-abr]]-Casos_PN_CORR[[#This Row],[1-abr]]</f>
        <v>0</v>
      </c>
      <c r="AD337">
        <f>+Casos_PN_CORR[[#This Row],[3-abr]]-Casos_PN_CORR[[#This Row],[2-abr]]</f>
        <v>0</v>
      </c>
      <c r="AE337">
        <f>+Casos_PN_CORR[[#This Row],[4-abr]]-Casos_PN_CORR[[#This Row],[3-abr]]</f>
        <v>0</v>
      </c>
      <c r="AF337">
        <f>+Casos_PN_CORR[[#This Row],[5-abr]]-Casos_PN_CORR[[#This Row],[4-abr]]</f>
        <v>0</v>
      </c>
      <c r="AG337">
        <f>+Casos_PN_CORR[[#This Row],[6-abr]]-Casos_PN_CORR[[#This Row],[5-abr]]</f>
        <v>0</v>
      </c>
      <c r="AH337">
        <f>+Casos_PN_CORR[[#This Row],[7-abr]]-Casos_PN_CORR[[#This Row],[6-abr]]</f>
        <v>0</v>
      </c>
      <c r="AI337">
        <f>+Casos_PN_CORR[[#This Row],[8-abr]]-Casos_PN_CORR[[#This Row],[7-abr]]</f>
        <v>0</v>
      </c>
      <c r="AJ337">
        <f>+Casos_PN_CORR[[#This Row],[9-abr]]-Casos_PN_CORR[[#This Row],[8-abr]]</f>
        <v>0</v>
      </c>
      <c r="AK337">
        <f>+Casos_PN_CORR[[#This Row],[10-abr]]-Casos_PN_CORR[[#This Row],[9-abr]]</f>
        <v>0</v>
      </c>
      <c r="AL337">
        <f>+Casos_PN_CORR[[#This Row],[11-abr]]-Casos_PN_CORR[[#This Row],[10-abr]]</f>
        <v>0</v>
      </c>
      <c r="AM337">
        <f>+Casos_PN_CORR[[#This Row],[12-abr]]-Casos_PN_CORR[[#This Row],[11-abr]]</f>
        <v>0</v>
      </c>
      <c r="AN337">
        <f>+Casos_PN_CORR[[#This Row],[13-abr]]-Casos_PN_CORR[[#This Row],[12-abr]]</f>
        <v>0</v>
      </c>
      <c r="AO337">
        <f>+Casos_PN_CORR[[#This Row],[14-abr]]-Casos_PN_CORR[[#This Row],[13-abr]]</f>
        <v>0</v>
      </c>
      <c r="AP337">
        <f>+Casos_PN_CORR[[#This Row],[15-abr]]-Casos_PN_CORR[[#This Row],[14-abr]]</f>
        <v>0</v>
      </c>
      <c r="AQ337">
        <f>+Casos_PN_CORR[[#This Row],[16-abr]]-Casos_PN_CORR[[#This Row],[15-abr]]</f>
        <v>0</v>
      </c>
      <c r="AR337">
        <f>+Casos_PN_CORR[[#This Row],[17-abr]]-Casos_PN_CORR[[#This Row],[16-abr]]</f>
        <v>0</v>
      </c>
      <c r="AS337">
        <f>+Casos_PN_CORR[[#This Row],[18-abr]]-Casos_PN_CORR[[#This Row],[17-abr]]</f>
        <v>0</v>
      </c>
      <c r="AT337">
        <f>+Casos_PN_CORR[[#This Row],[19-abr]]-Casos_PN_CORR[[#This Row],[18-abr]]</f>
        <v>0</v>
      </c>
      <c r="AU337">
        <f>+Casos_PN_CORR[[#This Row],[20-abr]]-Casos_PN_CORR[[#This Row],[19-abr]]</f>
        <v>0</v>
      </c>
      <c r="AV337">
        <f>+Casos_PN_CORR[[#This Row],[21-abr]]-Casos_PN_CORR[[#This Row],[20-abr]]</f>
        <v>0</v>
      </c>
      <c r="AW337">
        <f>+Casos_PN_CORR[[#This Row],[22-abr]]-Casos_PN_CORR[[#This Row],[21-abr]]</f>
        <v>0</v>
      </c>
      <c r="AX337">
        <f>+Casos_PN_CORR[[#This Row],[23-abr]]-Casos_PN_CORR[[#This Row],[22-abr]]</f>
        <v>0</v>
      </c>
      <c r="AY337">
        <f>+Casos_PN_CORR[[#This Row],[24-abr]]-Casos_PN_CORR[[#This Row],[23-abr]]</f>
        <v>0</v>
      </c>
      <c r="AZ337">
        <f>+Casos_PN_CORR[[#This Row],[25-abr]]-Casos_PN_CORR[[#This Row],[24-abr]]</f>
        <v>0</v>
      </c>
      <c r="BA337">
        <f>+Casos_PN_CORR[[#This Row],[26-abr]]-Casos_PN_CORR[[#This Row],[25-abr]]</f>
        <v>0</v>
      </c>
      <c r="BB337">
        <f>+Casos_PN_CORR[[#This Row],[27-abr]]-Casos_PN_CORR[[#This Row],[26-abr]]</f>
        <v>0</v>
      </c>
      <c r="BC337">
        <f>+Casos_PN_CORR[[#This Row],[28-abr]]-Casos_PN_CORR[[#This Row],[27-abr]]</f>
        <v>0</v>
      </c>
      <c r="BD337">
        <f>+Casos_PN_CORR[[#This Row],[29-abr]]-Casos_PN_CORR[[#This Row],[28-abr]]</f>
        <v>0</v>
      </c>
      <c r="BE337">
        <f>+Casos_PN_CORR[[#This Row],[30-abr]]-Casos_PN_CORR[[#This Row],[29-abr]]</f>
        <v>0</v>
      </c>
      <c r="BF337">
        <f>+Casos_PN_CORR[[#This Row],[1-may]]-Casos_PN_CORR[[#This Row],[30-abr]]</f>
        <v>0</v>
      </c>
      <c r="BG337">
        <f>+Casos_PN_CORR[[#This Row],[2-may]]-Casos_PN_CORR[[#This Row],[1-may]]</f>
        <v>0</v>
      </c>
      <c r="BH337">
        <f>+Casos_PN_CORR[[#This Row],[3-may]]-Casos_PN_CORR[[#This Row],[2-may]]</f>
        <v>0</v>
      </c>
      <c r="BI337">
        <f>+Casos_PN_CORR[[#This Row],[4-may]]-Casos_PN_CORR[[#This Row],[3-may]]</f>
        <v>0</v>
      </c>
      <c r="BJ337">
        <f>+Casos_PN_CORR[[#This Row],[5-may]]-Casos_PN_CORR[[#This Row],[4-may]]</f>
        <v>0</v>
      </c>
      <c r="BK337">
        <f>+Casos_PN_CORR[[#This Row],[6-may]]-Casos_PN_CORR[[#This Row],[5-may]]</f>
        <v>0</v>
      </c>
      <c r="BL337">
        <f>+Casos_PN_CORR[[#This Row],[7-may]]-Casos_PN_CORR[[#This Row],[6-may]]</f>
        <v>0</v>
      </c>
      <c r="BM337">
        <f>+Casos_PN_CORR[[#This Row],[8-may]]-Casos_PN_CORR[[#This Row],[7-may]]</f>
        <v>0</v>
      </c>
      <c r="BN337">
        <f>+Casos_PN_CORR[[#This Row],[9-may]]-Casos_PN_CORR[[#This Row],[8-may]]</f>
        <v>0</v>
      </c>
      <c r="BO337">
        <f>+Casos_PN_CORR[[#This Row],[10-may]]-Casos_PN_CORR[[#This Row],[9-may]]</f>
        <v>0</v>
      </c>
      <c r="BP337">
        <f>+Casos_PN_CORR[[#This Row],[11-may]]-Casos_PN_CORR[[#This Row],[10-may]]</f>
        <v>0</v>
      </c>
      <c r="BQ337">
        <f>+Casos_PN_CORR[[#This Row],[12-may]]-Casos_PN_CORR[[#This Row],[11-may]]</f>
        <v>0</v>
      </c>
      <c r="BR337">
        <f>+Casos_PN_CORR[[#This Row],[13-may]]-Casos_PN_CORR[[#This Row],[12-may]]</f>
        <v>0</v>
      </c>
      <c r="BS337">
        <f>+Casos_PN_CORR[[#This Row],[14-may]]-Casos_PN_CORR[[#This Row],[13-may]]</f>
        <v>0</v>
      </c>
      <c r="BT337">
        <f>+Casos_PN_CORR[[#This Row],[15-may]]-Casos_PN_CORR[[#This Row],[14-may]]</f>
        <v>0</v>
      </c>
      <c r="BU337">
        <f>+Casos_PN_CORR[[#This Row],[16-may]]-Casos_PN_CORR[[#This Row],[15-may]]</f>
        <v>0</v>
      </c>
      <c r="BV337">
        <f>+Casos_PN_CORR[[#This Row],[17-may]]-Casos_PN_CORR[[#This Row],[16-may]]</f>
        <v>0</v>
      </c>
      <c r="BW337">
        <f>+Casos_PN_CORR[[#This Row],[18-may]]-Casos_PN_CORR[[#This Row],[17-may]]</f>
        <v>0</v>
      </c>
      <c r="BX337">
        <f>+Casos_PN_CORR[[#This Row],[19-may]]-Casos_PN_CORR[[#This Row],[18-may]]</f>
        <v>0</v>
      </c>
      <c r="BY337">
        <f>+Casos_PN_CORR[[#This Row],[20-may]]-Casos_PN_CORR[[#This Row],[19-may]]</f>
        <v>0</v>
      </c>
      <c r="BZ337">
        <f>+Casos_PN_CORR[[#This Row],[21-may]]-Casos_PN_CORR[[#This Row],[20-may]]</f>
        <v>0</v>
      </c>
      <c r="CA337">
        <f>+Casos_PN_CORR[[#This Row],[22-may]]-Casos_PN_CORR[[#This Row],[21-may]]</f>
        <v>0</v>
      </c>
      <c r="CB337">
        <f>+Casos_PN_CORR[[#This Row],[23-may]]-Casos_PN_CORR[[#This Row],[22-may]]</f>
        <v>0</v>
      </c>
      <c r="CC337">
        <f>+Casos_PN_CORR[[#This Row],[24-may]]-Casos_PN_CORR[[#This Row],[23-may]]</f>
        <v>0</v>
      </c>
      <c r="CD337">
        <f>+Casos_PN_CORR[[#This Row],[25-may]]-Casos_PN_CORR[[#This Row],[24-may]]</f>
        <v>0</v>
      </c>
      <c r="CE337">
        <f>+Casos_PN_CORR[[#This Row],[26-may]]-Casos_PN_CORR[[#This Row],[25-may]]</f>
        <v>0</v>
      </c>
      <c r="CF337">
        <f>+Casos_PN_CORR[[#This Row],[27-may]]-Casos_PN_CORR[[#This Row],[26-may]]</f>
        <v>0</v>
      </c>
      <c r="CG337">
        <f>+Casos_PN_CORR[[#This Row],[28-may]]-Casos_PN_CORR[[#This Row],[27-may]]</f>
        <v>0</v>
      </c>
      <c r="CH337">
        <f>+Casos_PN_CORR[[#This Row],[29-may]]-Casos_PN_CORR[[#This Row],[28-may]]</f>
        <v>0</v>
      </c>
      <c r="CI337">
        <f>+Casos_PN_CORR[[#This Row],[30-may]]-Casos_PN_CORR[[#This Row],[29-may]]</f>
        <v>0</v>
      </c>
      <c r="CJ337">
        <f>+Casos_PN_CORR[[#This Row],[31-may]]-Casos_PN_CORR[[#This Row],[30-may]]</f>
        <v>0</v>
      </c>
      <c r="CK337">
        <f>+Casos_PN_CORR[[#This Row],[1-jun]]-Casos_PN_CORR[[#This Row],[31-may]]</f>
        <v>0</v>
      </c>
      <c r="CL337">
        <f>+Casos_PN_CORR[[#This Row],[2-jun]]-Casos_PN_CORR[[#This Row],[1-jun]]</f>
        <v>0</v>
      </c>
      <c r="CM337">
        <f>+Casos_PN_CORR[[#This Row],[3-jun]]-Casos_PN_CORR[[#This Row],[2-jun]]</f>
        <v>0</v>
      </c>
      <c r="CN337">
        <f>+Casos_PN_CORR[[#This Row],[4-jun]]-Casos_PN_CORR[[#This Row],[3-jun]]</f>
        <v>0</v>
      </c>
      <c r="CO337">
        <f>+Casos_PN_CORR[[#This Row],[5-jun]]-Casos_PN_CORR[[#This Row],[4-jun]]</f>
        <v>0</v>
      </c>
      <c r="CP337">
        <f>+Casos_PN_CORR[[#This Row],[6-jun]]-Casos_PN_CORR[[#This Row],[5-jun]]</f>
        <v>0</v>
      </c>
    </row>
    <row r="338" spans="1:94">
      <c r="A338">
        <v>130712</v>
      </c>
      <c r="B338" s="2" t="s">
        <v>131</v>
      </c>
      <c r="C338" s="2" t="s">
        <v>132</v>
      </c>
      <c r="D338" s="2" t="s">
        <v>485</v>
      </c>
      <c r="E338" s="4">
        <f t="shared" si="5"/>
        <v>2</v>
      </c>
      <c r="F338">
        <f>+Casos_PN_CORR[[#This Row],[10-mar]]</f>
        <v>0</v>
      </c>
      <c r="G338">
        <f>+Casos_PN_CORR[[#This Row],[11-mar]]-Casos_PN_CORR[[#This Row],[10-mar]]</f>
        <v>0</v>
      </c>
      <c r="H338">
        <f>+Casos_PN_CORR[[#This Row],[12-mar]]-Casos_PN_CORR[[#This Row],[11-mar]]</f>
        <v>0</v>
      </c>
      <c r="I338">
        <f>+Casos_PN_CORR[[#This Row],[13-mar]]-Casos_PN_CORR[[#This Row],[12-mar]]</f>
        <v>0</v>
      </c>
      <c r="J338">
        <f>+Casos_PN_CORR[[#This Row],[14-mar]]-Casos_PN_CORR[[#This Row],[13-mar]]</f>
        <v>0</v>
      </c>
      <c r="K338">
        <f>+Casos_PN_CORR[[#This Row],[15-mar]]-Casos_PN_CORR[[#This Row],[14-mar]]</f>
        <v>0</v>
      </c>
      <c r="L338">
        <f>+Casos_PN_CORR[[#This Row],[16-mar]]-Casos_PN_CORR[[#This Row],[15-mar]]</f>
        <v>0</v>
      </c>
      <c r="M338">
        <f>+Casos_PN_CORR[[#This Row],[17-mar]]-Casos_PN_CORR[[#This Row],[16-mar]]</f>
        <v>0</v>
      </c>
      <c r="N338">
        <f>+Casos_PN_CORR[[#This Row],[18-mar]]-Casos_PN_CORR[[#This Row],[17-mar]]</f>
        <v>0</v>
      </c>
      <c r="O338">
        <f>+Casos_PN_CORR[[#This Row],[19-mar]]-Casos_PN_CORR[[#This Row],[18-mar]]</f>
        <v>0</v>
      </c>
      <c r="P338">
        <f>+Casos_PN_CORR[[#This Row],[20-mar]]-Casos_PN_CORR[[#This Row],[19-mar]]</f>
        <v>0</v>
      </c>
      <c r="Q338">
        <f>+Casos_PN_CORR[[#This Row],[21-mar]]-Casos_PN_CORR[[#This Row],[20-mar]]</f>
        <v>0</v>
      </c>
      <c r="R338">
        <f>+Casos_PN_CORR[[#This Row],[22-mar]]-Casos_PN_CORR[[#This Row],[21-mar]]</f>
        <v>0</v>
      </c>
      <c r="S338">
        <f>+Casos_PN_CORR[[#This Row],[23-mar]]-Casos_PN_CORR[[#This Row],[22-mar]]</f>
        <v>0</v>
      </c>
      <c r="T338">
        <f>+Casos_PN_CORR[[#This Row],[24-mar]]-Casos_PN_CORR[[#This Row],[23-mar]]</f>
        <v>0</v>
      </c>
      <c r="U338">
        <f>+Casos_PN_CORR[[#This Row],[25-mar]]-Casos_PN_CORR[[#This Row],[24-mar]]</f>
        <v>0</v>
      </c>
      <c r="V338">
        <f>+Casos_PN_CORR[[#This Row],[26-mar]]-Casos_PN_CORR[[#This Row],[25-mar]]</f>
        <v>0</v>
      </c>
      <c r="W338">
        <f>+Casos_PN_CORR[[#This Row],[27-mar]]-Casos_PN_CORR[[#This Row],[26-mar]]</f>
        <v>0</v>
      </c>
      <c r="X338">
        <f>+Casos_PN_CORR[[#This Row],[28-mar]]-Casos_PN_CORR[[#This Row],[27-mar]]</f>
        <v>0</v>
      </c>
      <c r="Y338">
        <f>+Casos_PN_CORR[[#This Row],[29-mar]]-Casos_PN_CORR[[#This Row],[28-mar]]</f>
        <v>0</v>
      </c>
      <c r="Z338">
        <f>+Casos_PN_CORR[[#This Row],[30-mar]]-Casos_PN_CORR[[#This Row],[29-mar]]</f>
        <v>0</v>
      </c>
      <c r="AA338">
        <f>+Casos_PN_CORR[[#This Row],[31-mar]]-Casos_PN_CORR[[#This Row],[30-mar]]</f>
        <v>0</v>
      </c>
      <c r="AB338">
        <f>+Casos_PN_CORR[[#This Row],[1-abr]]-Casos_PN_CORR[[#This Row],[31-mar]]</f>
        <v>0</v>
      </c>
      <c r="AC338">
        <f>+Casos_PN_CORR[[#This Row],[2-abr]]-Casos_PN_CORR[[#This Row],[1-abr]]</f>
        <v>0</v>
      </c>
      <c r="AD338">
        <f>+Casos_PN_CORR[[#This Row],[3-abr]]-Casos_PN_CORR[[#This Row],[2-abr]]</f>
        <v>0</v>
      </c>
      <c r="AE338">
        <f>+Casos_PN_CORR[[#This Row],[4-abr]]-Casos_PN_CORR[[#This Row],[3-abr]]</f>
        <v>0</v>
      </c>
      <c r="AF338">
        <f>+Casos_PN_CORR[[#This Row],[5-abr]]-Casos_PN_CORR[[#This Row],[4-abr]]</f>
        <v>0</v>
      </c>
      <c r="AG338">
        <f>+Casos_PN_CORR[[#This Row],[6-abr]]-Casos_PN_CORR[[#This Row],[5-abr]]</f>
        <v>0</v>
      </c>
      <c r="AH338">
        <f>+Casos_PN_CORR[[#This Row],[7-abr]]-Casos_PN_CORR[[#This Row],[6-abr]]</f>
        <v>0</v>
      </c>
      <c r="AI338">
        <f>+Casos_PN_CORR[[#This Row],[8-abr]]-Casos_PN_CORR[[#This Row],[7-abr]]</f>
        <v>0</v>
      </c>
      <c r="AJ338">
        <f>+Casos_PN_CORR[[#This Row],[9-abr]]-Casos_PN_CORR[[#This Row],[8-abr]]</f>
        <v>0</v>
      </c>
      <c r="AK338">
        <f>+Casos_PN_CORR[[#This Row],[10-abr]]-Casos_PN_CORR[[#This Row],[9-abr]]</f>
        <v>0</v>
      </c>
      <c r="AL338">
        <f>+Casos_PN_CORR[[#This Row],[11-abr]]-Casos_PN_CORR[[#This Row],[10-abr]]</f>
        <v>0</v>
      </c>
      <c r="AM338">
        <f>+Casos_PN_CORR[[#This Row],[12-abr]]-Casos_PN_CORR[[#This Row],[11-abr]]</f>
        <v>0</v>
      </c>
      <c r="AN338">
        <f>+Casos_PN_CORR[[#This Row],[13-abr]]-Casos_PN_CORR[[#This Row],[12-abr]]</f>
        <v>0</v>
      </c>
      <c r="AO338">
        <f>+Casos_PN_CORR[[#This Row],[14-abr]]-Casos_PN_CORR[[#This Row],[13-abr]]</f>
        <v>0</v>
      </c>
      <c r="AP338">
        <f>+Casos_PN_CORR[[#This Row],[15-abr]]-Casos_PN_CORR[[#This Row],[14-abr]]</f>
        <v>0</v>
      </c>
      <c r="AQ338">
        <f>+Casos_PN_CORR[[#This Row],[16-abr]]-Casos_PN_CORR[[#This Row],[15-abr]]</f>
        <v>0</v>
      </c>
      <c r="AR338">
        <f>+Casos_PN_CORR[[#This Row],[17-abr]]-Casos_PN_CORR[[#This Row],[16-abr]]</f>
        <v>0</v>
      </c>
      <c r="AS338">
        <f>+Casos_PN_CORR[[#This Row],[18-abr]]-Casos_PN_CORR[[#This Row],[17-abr]]</f>
        <v>0</v>
      </c>
      <c r="AT338">
        <f>+Casos_PN_CORR[[#This Row],[19-abr]]-Casos_PN_CORR[[#This Row],[18-abr]]</f>
        <v>0</v>
      </c>
      <c r="AU338">
        <f>+Casos_PN_CORR[[#This Row],[20-abr]]-Casos_PN_CORR[[#This Row],[19-abr]]</f>
        <v>0</v>
      </c>
      <c r="AV338">
        <f>+Casos_PN_CORR[[#This Row],[21-abr]]-Casos_PN_CORR[[#This Row],[20-abr]]</f>
        <v>0</v>
      </c>
      <c r="AW338">
        <f>+Casos_PN_CORR[[#This Row],[22-abr]]-Casos_PN_CORR[[#This Row],[21-abr]]</f>
        <v>0</v>
      </c>
      <c r="AX338">
        <f>+Casos_PN_CORR[[#This Row],[23-abr]]-Casos_PN_CORR[[#This Row],[22-abr]]</f>
        <v>0</v>
      </c>
      <c r="AY338">
        <f>+Casos_PN_CORR[[#This Row],[24-abr]]-Casos_PN_CORR[[#This Row],[23-abr]]</f>
        <v>0</v>
      </c>
      <c r="AZ338">
        <f>+Casos_PN_CORR[[#This Row],[25-abr]]-Casos_PN_CORR[[#This Row],[24-abr]]</f>
        <v>0</v>
      </c>
      <c r="BA338">
        <f>+Casos_PN_CORR[[#This Row],[26-abr]]-Casos_PN_CORR[[#This Row],[25-abr]]</f>
        <v>0</v>
      </c>
      <c r="BB338">
        <f>+Casos_PN_CORR[[#This Row],[27-abr]]-Casos_PN_CORR[[#This Row],[26-abr]]</f>
        <v>0</v>
      </c>
      <c r="BC338">
        <f>+Casos_PN_CORR[[#This Row],[28-abr]]-Casos_PN_CORR[[#This Row],[27-abr]]</f>
        <v>0</v>
      </c>
      <c r="BD338">
        <f>+Casos_PN_CORR[[#This Row],[29-abr]]-Casos_PN_CORR[[#This Row],[28-abr]]</f>
        <v>0</v>
      </c>
      <c r="BE338">
        <f>+Casos_PN_CORR[[#This Row],[30-abr]]-Casos_PN_CORR[[#This Row],[29-abr]]</f>
        <v>0</v>
      </c>
      <c r="BF338">
        <f>+Casos_PN_CORR[[#This Row],[1-may]]-Casos_PN_CORR[[#This Row],[30-abr]]</f>
        <v>0</v>
      </c>
      <c r="BG338">
        <f>+Casos_PN_CORR[[#This Row],[2-may]]-Casos_PN_CORR[[#This Row],[1-may]]</f>
        <v>0</v>
      </c>
      <c r="BH338">
        <f>+Casos_PN_CORR[[#This Row],[3-may]]-Casos_PN_CORR[[#This Row],[2-may]]</f>
        <v>0</v>
      </c>
      <c r="BI338">
        <f>+Casos_PN_CORR[[#This Row],[4-may]]-Casos_PN_CORR[[#This Row],[3-may]]</f>
        <v>0</v>
      </c>
      <c r="BJ338">
        <f>+Casos_PN_CORR[[#This Row],[5-may]]-Casos_PN_CORR[[#This Row],[4-may]]</f>
        <v>0</v>
      </c>
      <c r="BK338">
        <f>+Casos_PN_CORR[[#This Row],[6-may]]-Casos_PN_CORR[[#This Row],[5-may]]</f>
        <v>0</v>
      </c>
      <c r="BL338">
        <f>+Casos_PN_CORR[[#This Row],[7-may]]-Casos_PN_CORR[[#This Row],[6-may]]</f>
        <v>0</v>
      </c>
      <c r="BM338">
        <f>+Casos_PN_CORR[[#This Row],[8-may]]-Casos_PN_CORR[[#This Row],[7-may]]</f>
        <v>0</v>
      </c>
      <c r="BN338">
        <f>+Casos_PN_CORR[[#This Row],[9-may]]-Casos_PN_CORR[[#This Row],[8-may]]</f>
        <v>0</v>
      </c>
      <c r="BO338">
        <f>+Casos_PN_CORR[[#This Row],[10-may]]-Casos_PN_CORR[[#This Row],[9-may]]</f>
        <v>0</v>
      </c>
      <c r="BP338">
        <f>+Casos_PN_CORR[[#This Row],[11-may]]-Casos_PN_CORR[[#This Row],[10-may]]</f>
        <v>0</v>
      </c>
      <c r="BQ338">
        <f>+Casos_PN_CORR[[#This Row],[12-may]]-Casos_PN_CORR[[#This Row],[11-may]]</f>
        <v>0</v>
      </c>
      <c r="BR338">
        <f>+Casos_PN_CORR[[#This Row],[13-may]]-Casos_PN_CORR[[#This Row],[12-may]]</f>
        <v>0</v>
      </c>
      <c r="BS338">
        <f>+Casos_PN_CORR[[#This Row],[14-may]]-Casos_PN_CORR[[#This Row],[13-may]]</f>
        <v>0</v>
      </c>
      <c r="BT338">
        <f>+Casos_PN_CORR[[#This Row],[15-may]]-Casos_PN_CORR[[#This Row],[14-may]]</f>
        <v>0</v>
      </c>
      <c r="BU338">
        <f>+Casos_PN_CORR[[#This Row],[16-may]]-Casos_PN_CORR[[#This Row],[15-may]]</f>
        <v>0</v>
      </c>
      <c r="BV338">
        <f>+Casos_PN_CORR[[#This Row],[17-may]]-Casos_PN_CORR[[#This Row],[16-may]]</f>
        <v>0</v>
      </c>
      <c r="BW338">
        <f>+Casos_PN_CORR[[#This Row],[18-may]]-Casos_PN_CORR[[#This Row],[17-may]]</f>
        <v>0</v>
      </c>
      <c r="BX338">
        <f>+Casos_PN_CORR[[#This Row],[19-may]]-Casos_PN_CORR[[#This Row],[18-may]]</f>
        <v>0</v>
      </c>
      <c r="BY338">
        <f>+Casos_PN_CORR[[#This Row],[20-may]]-Casos_PN_CORR[[#This Row],[19-may]]</f>
        <v>0</v>
      </c>
      <c r="BZ338">
        <f>+Casos_PN_CORR[[#This Row],[21-may]]-Casos_PN_CORR[[#This Row],[20-may]]</f>
        <v>0</v>
      </c>
      <c r="CA338">
        <f>+Casos_PN_CORR[[#This Row],[22-may]]-Casos_PN_CORR[[#This Row],[21-may]]</f>
        <v>0</v>
      </c>
      <c r="CB338">
        <f>+Casos_PN_CORR[[#This Row],[23-may]]-Casos_PN_CORR[[#This Row],[22-may]]</f>
        <v>0</v>
      </c>
      <c r="CC338">
        <f>+Casos_PN_CORR[[#This Row],[24-may]]-Casos_PN_CORR[[#This Row],[23-may]]</f>
        <v>0</v>
      </c>
      <c r="CD338">
        <f>+Casos_PN_CORR[[#This Row],[25-may]]-Casos_PN_CORR[[#This Row],[24-may]]</f>
        <v>0</v>
      </c>
      <c r="CE338">
        <f>+Casos_PN_CORR[[#This Row],[26-may]]-Casos_PN_CORR[[#This Row],[25-may]]</f>
        <v>0</v>
      </c>
      <c r="CF338">
        <f>+Casos_PN_CORR[[#This Row],[27-may]]-Casos_PN_CORR[[#This Row],[26-may]]</f>
        <v>0</v>
      </c>
      <c r="CG338">
        <f>+Casos_PN_CORR[[#This Row],[28-may]]-Casos_PN_CORR[[#This Row],[27-may]]</f>
        <v>0</v>
      </c>
      <c r="CH338">
        <f>+Casos_PN_CORR[[#This Row],[29-may]]-Casos_PN_CORR[[#This Row],[28-may]]</f>
        <v>0</v>
      </c>
      <c r="CI338">
        <f>+Casos_PN_CORR[[#This Row],[30-may]]-Casos_PN_CORR[[#This Row],[29-may]]</f>
        <v>0</v>
      </c>
      <c r="CJ338">
        <f>+Casos_PN_CORR[[#This Row],[31-may]]-Casos_PN_CORR[[#This Row],[30-may]]</f>
        <v>0</v>
      </c>
      <c r="CK338">
        <f>+Casos_PN_CORR[[#This Row],[1-jun]]-Casos_PN_CORR[[#This Row],[31-may]]</f>
        <v>0</v>
      </c>
      <c r="CL338">
        <f>+Casos_PN_CORR[[#This Row],[2-jun]]-Casos_PN_CORR[[#This Row],[1-jun]]</f>
        <v>0</v>
      </c>
      <c r="CM338">
        <f>+Casos_PN_CORR[[#This Row],[3-jun]]-Casos_PN_CORR[[#This Row],[2-jun]]</f>
        <v>0</v>
      </c>
      <c r="CN338">
        <f>+Casos_PN_CORR[[#This Row],[4-jun]]-Casos_PN_CORR[[#This Row],[3-jun]]</f>
        <v>0</v>
      </c>
      <c r="CO338">
        <f>+Casos_PN_CORR[[#This Row],[5-jun]]-Casos_PN_CORR[[#This Row],[4-jun]]</f>
        <v>2</v>
      </c>
      <c r="CP338">
        <f>+Casos_PN_CORR[[#This Row],[6-jun]]-Casos_PN_CORR[[#This Row],[5-jun]]</f>
        <v>0</v>
      </c>
    </row>
    <row r="339" spans="1:94">
      <c r="A339">
        <v>91107</v>
      </c>
      <c r="B339" s="2" t="s">
        <v>139</v>
      </c>
      <c r="C339" s="2" t="s">
        <v>156</v>
      </c>
      <c r="D339" s="2" t="s">
        <v>486</v>
      </c>
      <c r="E339" s="4">
        <f t="shared" si="5"/>
        <v>4</v>
      </c>
      <c r="F339">
        <f>+Casos_PN_CORR[[#This Row],[10-mar]]</f>
        <v>0</v>
      </c>
      <c r="G339">
        <f>+Casos_PN_CORR[[#This Row],[11-mar]]-Casos_PN_CORR[[#This Row],[10-mar]]</f>
        <v>0</v>
      </c>
      <c r="H339">
        <f>+Casos_PN_CORR[[#This Row],[12-mar]]-Casos_PN_CORR[[#This Row],[11-mar]]</f>
        <v>0</v>
      </c>
      <c r="I339">
        <f>+Casos_PN_CORR[[#This Row],[13-mar]]-Casos_PN_CORR[[#This Row],[12-mar]]</f>
        <v>0</v>
      </c>
      <c r="J339">
        <f>+Casos_PN_CORR[[#This Row],[14-mar]]-Casos_PN_CORR[[#This Row],[13-mar]]</f>
        <v>0</v>
      </c>
      <c r="K339">
        <f>+Casos_PN_CORR[[#This Row],[15-mar]]-Casos_PN_CORR[[#This Row],[14-mar]]</f>
        <v>0</v>
      </c>
      <c r="L339">
        <f>+Casos_PN_CORR[[#This Row],[16-mar]]-Casos_PN_CORR[[#This Row],[15-mar]]</f>
        <v>0</v>
      </c>
      <c r="M339">
        <f>+Casos_PN_CORR[[#This Row],[17-mar]]-Casos_PN_CORR[[#This Row],[16-mar]]</f>
        <v>0</v>
      </c>
      <c r="N339">
        <f>+Casos_PN_CORR[[#This Row],[18-mar]]-Casos_PN_CORR[[#This Row],[17-mar]]</f>
        <v>0</v>
      </c>
      <c r="O339">
        <f>+Casos_PN_CORR[[#This Row],[19-mar]]-Casos_PN_CORR[[#This Row],[18-mar]]</f>
        <v>0</v>
      </c>
      <c r="P339">
        <f>+Casos_PN_CORR[[#This Row],[20-mar]]-Casos_PN_CORR[[#This Row],[19-mar]]</f>
        <v>0</v>
      </c>
      <c r="Q339">
        <f>+Casos_PN_CORR[[#This Row],[21-mar]]-Casos_PN_CORR[[#This Row],[20-mar]]</f>
        <v>0</v>
      </c>
      <c r="R339">
        <f>+Casos_PN_CORR[[#This Row],[22-mar]]-Casos_PN_CORR[[#This Row],[21-mar]]</f>
        <v>0</v>
      </c>
      <c r="S339">
        <f>+Casos_PN_CORR[[#This Row],[23-mar]]-Casos_PN_CORR[[#This Row],[22-mar]]</f>
        <v>0</v>
      </c>
      <c r="T339">
        <f>+Casos_PN_CORR[[#This Row],[24-mar]]-Casos_PN_CORR[[#This Row],[23-mar]]</f>
        <v>0</v>
      </c>
      <c r="U339">
        <f>+Casos_PN_CORR[[#This Row],[25-mar]]-Casos_PN_CORR[[#This Row],[24-mar]]</f>
        <v>0</v>
      </c>
      <c r="V339">
        <f>+Casos_PN_CORR[[#This Row],[26-mar]]-Casos_PN_CORR[[#This Row],[25-mar]]</f>
        <v>0</v>
      </c>
      <c r="W339">
        <f>+Casos_PN_CORR[[#This Row],[27-mar]]-Casos_PN_CORR[[#This Row],[26-mar]]</f>
        <v>0</v>
      </c>
      <c r="X339">
        <f>+Casos_PN_CORR[[#This Row],[28-mar]]-Casos_PN_CORR[[#This Row],[27-mar]]</f>
        <v>0</v>
      </c>
      <c r="Y339">
        <f>+Casos_PN_CORR[[#This Row],[29-mar]]-Casos_PN_CORR[[#This Row],[28-mar]]</f>
        <v>0</v>
      </c>
      <c r="Z339">
        <f>+Casos_PN_CORR[[#This Row],[30-mar]]-Casos_PN_CORR[[#This Row],[29-mar]]</f>
        <v>0</v>
      </c>
      <c r="AA339">
        <f>+Casos_PN_CORR[[#This Row],[31-mar]]-Casos_PN_CORR[[#This Row],[30-mar]]</f>
        <v>0</v>
      </c>
      <c r="AB339">
        <f>+Casos_PN_CORR[[#This Row],[1-abr]]-Casos_PN_CORR[[#This Row],[31-mar]]</f>
        <v>0</v>
      </c>
      <c r="AC339">
        <f>+Casos_PN_CORR[[#This Row],[2-abr]]-Casos_PN_CORR[[#This Row],[1-abr]]</f>
        <v>0</v>
      </c>
      <c r="AD339">
        <f>+Casos_PN_CORR[[#This Row],[3-abr]]-Casos_PN_CORR[[#This Row],[2-abr]]</f>
        <v>0</v>
      </c>
      <c r="AE339">
        <f>+Casos_PN_CORR[[#This Row],[4-abr]]-Casos_PN_CORR[[#This Row],[3-abr]]</f>
        <v>0</v>
      </c>
      <c r="AF339">
        <f>+Casos_PN_CORR[[#This Row],[5-abr]]-Casos_PN_CORR[[#This Row],[4-abr]]</f>
        <v>0</v>
      </c>
      <c r="AG339">
        <f>+Casos_PN_CORR[[#This Row],[6-abr]]-Casos_PN_CORR[[#This Row],[5-abr]]</f>
        <v>0</v>
      </c>
      <c r="AH339">
        <f>+Casos_PN_CORR[[#This Row],[7-abr]]-Casos_PN_CORR[[#This Row],[6-abr]]</f>
        <v>0</v>
      </c>
      <c r="AI339">
        <f>+Casos_PN_CORR[[#This Row],[8-abr]]-Casos_PN_CORR[[#This Row],[7-abr]]</f>
        <v>0</v>
      </c>
      <c r="AJ339">
        <f>+Casos_PN_CORR[[#This Row],[9-abr]]-Casos_PN_CORR[[#This Row],[8-abr]]</f>
        <v>0</v>
      </c>
      <c r="AK339">
        <f>+Casos_PN_CORR[[#This Row],[10-abr]]-Casos_PN_CORR[[#This Row],[9-abr]]</f>
        <v>0</v>
      </c>
      <c r="AL339">
        <f>+Casos_PN_CORR[[#This Row],[11-abr]]-Casos_PN_CORR[[#This Row],[10-abr]]</f>
        <v>0</v>
      </c>
      <c r="AM339">
        <f>+Casos_PN_CORR[[#This Row],[12-abr]]-Casos_PN_CORR[[#This Row],[11-abr]]</f>
        <v>0</v>
      </c>
      <c r="AN339">
        <f>+Casos_PN_CORR[[#This Row],[13-abr]]-Casos_PN_CORR[[#This Row],[12-abr]]</f>
        <v>0</v>
      </c>
      <c r="AO339">
        <f>+Casos_PN_CORR[[#This Row],[14-abr]]-Casos_PN_CORR[[#This Row],[13-abr]]</f>
        <v>0</v>
      </c>
      <c r="AP339">
        <f>+Casos_PN_CORR[[#This Row],[15-abr]]-Casos_PN_CORR[[#This Row],[14-abr]]</f>
        <v>0</v>
      </c>
      <c r="AQ339">
        <f>+Casos_PN_CORR[[#This Row],[16-abr]]-Casos_PN_CORR[[#This Row],[15-abr]]</f>
        <v>0</v>
      </c>
      <c r="AR339">
        <f>+Casos_PN_CORR[[#This Row],[17-abr]]-Casos_PN_CORR[[#This Row],[16-abr]]</f>
        <v>0</v>
      </c>
      <c r="AS339">
        <f>+Casos_PN_CORR[[#This Row],[18-abr]]-Casos_PN_CORR[[#This Row],[17-abr]]</f>
        <v>0</v>
      </c>
      <c r="AT339">
        <f>+Casos_PN_CORR[[#This Row],[19-abr]]-Casos_PN_CORR[[#This Row],[18-abr]]</f>
        <v>0</v>
      </c>
      <c r="AU339">
        <f>+Casos_PN_CORR[[#This Row],[20-abr]]-Casos_PN_CORR[[#This Row],[19-abr]]</f>
        <v>0</v>
      </c>
      <c r="AV339">
        <f>+Casos_PN_CORR[[#This Row],[21-abr]]-Casos_PN_CORR[[#This Row],[20-abr]]</f>
        <v>0</v>
      </c>
      <c r="AW339">
        <f>+Casos_PN_CORR[[#This Row],[22-abr]]-Casos_PN_CORR[[#This Row],[21-abr]]</f>
        <v>0</v>
      </c>
      <c r="AX339">
        <f>+Casos_PN_CORR[[#This Row],[23-abr]]-Casos_PN_CORR[[#This Row],[22-abr]]</f>
        <v>0</v>
      </c>
      <c r="AY339">
        <f>+Casos_PN_CORR[[#This Row],[24-abr]]-Casos_PN_CORR[[#This Row],[23-abr]]</f>
        <v>0</v>
      </c>
      <c r="AZ339">
        <f>+Casos_PN_CORR[[#This Row],[25-abr]]-Casos_PN_CORR[[#This Row],[24-abr]]</f>
        <v>0</v>
      </c>
      <c r="BA339">
        <f>+Casos_PN_CORR[[#This Row],[26-abr]]-Casos_PN_CORR[[#This Row],[25-abr]]</f>
        <v>0</v>
      </c>
      <c r="BB339">
        <f>+Casos_PN_CORR[[#This Row],[27-abr]]-Casos_PN_CORR[[#This Row],[26-abr]]</f>
        <v>0</v>
      </c>
      <c r="BC339">
        <f>+Casos_PN_CORR[[#This Row],[28-abr]]-Casos_PN_CORR[[#This Row],[27-abr]]</f>
        <v>0</v>
      </c>
      <c r="BD339">
        <f>+Casos_PN_CORR[[#This Row],[29-abr]]-Casos_PN_CORR[[#This Row],[28-abr]]</f>
        <v>0</v>
      </c>
      <c r="BE339">
        <f>+Casos_PN_CORR[[#This Row],[30-abr]]-Casos_PN_CORR[[#This Row],[29-abr]]</f>
        <v>0</v>
      </c>
      <c r="BF339">
        <f>+Casos_PN_CORR[[#This Row],[1-may]]-Casos_PN_CORR[[#This Row],[30-abr]]</f>
        <v>0</v>
      </c>
      <c r="BG339">
        <f>+Casos_PN_CORR[[#This Row],[2-may]]-Casos_PN_CORR[[#This Row],[1-may]]</f>
        <v>0</v>
      </c>
      <c r="BH339">
        <f>+Casos_PN_CORR[[#This Row],[3-may]]-Casos_PN_CORR[[#This Row],[2-may]]</f>
        <v>0</v>
      </c>
      <c r="BI339">
        <f>+Casos_PN_CORR[[#This Row],[4-may]]-Casos_PN_CORR[[#This Row],[3-may]]</f>
        <v>0</v>
      </c>
      <c r="BJ339">
        <f>+Casos_PN_CORR[[#This Row],[5-may]]-Casos_PN_CORR[[#This Row],[4-may]]</f>
        <v>0</v>
      </c>
      <c r="BK339">
        <f>+Casos_PN_CORR[[#This Row],[6-may]]-Casos_PN_CORR[[#This Row],[5-may]]</f>
        <v>0</v>
      </c>
      <c r="BL339">
        <f>+Casos_PN_CORR[[#This Row],[7-may]]-Casos_PN_CORR[[#This Row],[6-may]]</f>
        <v>0</v>
      </c>
      <c r="BM339">
        <f>+Casos_PN_CORR[[#This Row],[8-may]]-Casos_PN_CORR[[#This Row],[7-may]]</f>
        <v>0</v>
      </c>
      <c r="BN339">
        <f>+Casos_PN_CORR[[#This Row],[9-may]]-Casos_PN_CORR[[#This Row],[8-may]]</f>
        <v>0</v>
      </c>
      <c r="BO339">
        <f>+Casos_PN_CORR[[#This Row],[10-may]]-Casos_PN_CORR[[#This Row],[9-may]]</f>
        <v>0</v>
      </c>
      <c r="BP339">
        <f>+Casos_PN_CORR[[#This Row],[11-may]]-Casos_PN_CORR[[#This Row],[10-may]]</f>
        <v>0</v>
      </c>
      <c r="BQ339">
        <f>+Casos_PN_CORR[[#This Row],[12-may]]-Casos_PN_CORR[[#This Row],[11-may]]</f>
        <v>0</v>
      </c>
      <c r="BR339">
        <f>+Casos_PN_CORR[[#This Row],[13-may]]-Casos_PN_CORR[[#This Row],[12-may]]</f>
        <v>0</v>
      </c>
      <c r="BS339">
        <f>+Casos_PN_CORR[[#This Row],[14-may]]-Casos_PN_CORR[[#This Row],[13-may]]</f>
        <v>0</v>
      </c>
      <c r="BT339">
        <f>+Casos_PN_CORR[[#This Row],[15-may]]-Casos_PN_CORR[[#This Row],[14-may]]</f>
        <v>0</v>
      </c>
      <c r="BU339">
        <f>+Casos_PN_CORR[[#This Row],[16-may]]-Casos_PN_CORR[[#This Row],[15-may]]</f>
        <v>0</v>
      </c>
      <c r="BV339">
        <f>+Casos_PN_CORR[[#This Row],[17-may]]-Casos_PN_CORR[[#This Row],[16-may]]</f>
        <v>0</v>
      </c>
      <c r="BW339">
        <f>+Casos_PN_CORR[[#This Row],[18-may]]-Casos_PN_CORR[[#This Row],[17-may]]</f>
        <v>0</v>
      </c>
      <c r="BX339">
        <f>+Casos_PN_CORR[[#This Row],[19-may]]-Casos_PN_CORR[[#This Row],[18-may]]</f>
        <v>0</v>
      </c>
      <c r="BY339">
        <f>+Casos_PN_CORR[[#This Row],[20-may]]-Casos_PN_CORR[[#This Row],[19-may]]</f>
        <v>0</v>
      </c>
      <c r="BZ339">
        <f>+Casos_PN_CORR[[#This Row],[21-may]]-Casos_PN_CORR[[#This Row],[20-may]]</f>
        <v>0</v>
      </c>
      <c r="CA339">
        <f>+Casos_PN_CORR[[#This Row],[22-may]]-Casos_PN_CORR[[#This Row],[21-may]]</f>
        <v>0</v>
      </c>
      <c r="CB339">
        <f>+Casos_PN_CORR[[#This Row],[23-may]]-Casos_PN_CORR[[#This Row],[22-may]]</f>
        <v>0</v>
      </c>
      <c r="CC339">
        <f>+Casos_PN_CORR[[#This Row],[24-may]]-Casos_PN_CORR[[#This Row],[23-may]]</f>
        <v>0</v>
      </c>
      <c r="CD339">
        <f>+Casos_PN_CORR[[#This Row],[25-may]]-Casos_PN_CORR[[#This Row],[24-may]]</f>
        <v>0</v>
      </c>
      <c r="CE339">
        <f>+Casos_PN_CORR[[#This Row],[26-may]]-Casos_PN_CORR[[#This Row],[25-may]]</f>
        <v>0</v>
      </c>
      <c r="CF339">
        <f>+Casos_PN_CORR[[#This Row],[27-may]]-Casos_PN_CORR[[#This Row],[26-may]]</f>
        <v>0</v>
      </c>
      <c r="CG339">
        <f>+Casos_PN_CORR[[#This Row],[28-may]]-Casos_PN_CORR[[#This Row],[27-may]]</f>
        <v>0</v>
      </c>
      <c r="CH339">
        <f>+Casos_PN_CORR[[#This Row],[29-may]]-Casos_PN_CORR[[#This Row],[28-may]]</f>
        <v>0</v>
      </c>
      <c r="CI339">
        <f>+Casos_PN_CORR[[#This Row],[30-may]]-Casos_PN_CORR[[#This Row],[29-may]]</f>
        <v>0</v>
      </c>
      <c r="CJ339">
        <f>+Casos_PN_CORR[[#This Row],[31-may]]-Casos_PN_CORR[[#This Row],[30-may]]</f>
        <v>0</v>
      </c>
      <c r="CK339">
        <f>+Casos_PN_CORR[[#This Row],[1-jun]]-Casos_PN_CORR[[#This Row],[31-may]]</f>
        <v>0</v>
      </c>
      <c r="CL339">
        <f>+Casos_PN_CORR[[#This Row],[2-jun]]-Casos_PN_CORR[[#This Row],[1-jun]]</f>
        <v>0</v>
      </c>
      <c r="CM339">
        <f>+Casos_PN_CORR[[#This Row],[3-jun]]-Casos_PN_CORR[[#This Row],[2-jun]]</f>
        <v>0</v>
      </c>
      <c r="CN339">
        <f>+Casos_PN_CORR[[#This Row],[4-jun]]-Casos_PN_CORR[[#This Row],[3-jun]]</f>
        <v>0</v>
      </c>
      <c r="CO339">
        <f>+Casos_PN_CORR[[#This Row],[5-jun]]-Casos_PN_CORR[[#This Row],[4-jun]]</f>
        <v>4</v>
      </c>
      <c r="CP339">
        <f>+Casos_PN_CORR[[#This Row],[6-jun]]-Casos_PN_CORR[[#This Row],[5-jun]]</f>
        <v>0</v>
      </c>
    </row>
    <row r="340" spans="1:94">
      <c r="A340">
        <v>90208</v>
      </c>
      <c r="B340" s="2" t="s">
        <v>139</v>
      </c>
      <c r="C340" s="2" t="s">
        <v>165</v>
      </c>
      <c r="D340" s="2" t="s">
        <v>487</v>
      </c>
      <c r="E340" s="4">
        <f t="shared" si="5"/>
        <v>0</v>
      </c>
      <c r="F340">
        <f>+Casos_PN_CORR[[#This Row],[10-mar]]</f>
        <v>0</v>
      </c>
      <c r="G340">
        <f>+Casos_PN_CORR[[#This Row],[11-mar]]-Casos_PN_CORR[[#This Row],[10-mar]]</f>
        <v>0</v>
      </c>
      <c r="H340">
        <f>+Casos_PN_CORR[[#This Row],[12-mar]]-Casos_PN_CORR[[#This Row],[11-mar]]</f>
        <v>0</v>
      </c>
      <c r="I340">
        <f>+Casos_PN_CORR[[#This Row],[13-mar]]-Casos_PN_CORR[[#This Row],[12-mar]]</f>
        <v>0</v>
      </c>
      <c r="J340">
        <f>+Casos_PN_CORR[[#This Row],[14-mar]]-Casos_PN_CORR[[#This Row],[13-mar]]</f>
        <v>0</v>
      </c>
      <c r="K340">
        <f>+Casos_PN_CORR[[#This Row],[15-mar]]-Casos_PN_CORR[[#This Row],[14-mar]]</f>
        <v>0</v>
      </c>
      <c r="L340">
        <f>+Casos_PN_CORR[[#This Row],[16-mar]]-Casos_PN_CORR[[#This Row],[15-mar]]</f>
        <v>0</v>
      </c>
      <c r="M340">
        <f>+Casos_PN_CORR[[#This Row],[17-mar]]-Casos_PN_CORR[[#This Row],[16-mar]]</f>
        <v>0</v>
      </c>
      <c r="N340">
        <f>+Casos_PN_CORR[[#This Row],[18-mar]]-Casos_PN_CORR[[#This Row],[17-mar]]</f>
        <v>0</v>
      </c>
      <c r="O340">
        <f>+Casos_PN_CORR[[#This Row],[19-mar]]-Casos_PN_CORR[[#This Row],[18-mar]]</f>
        <v>0</v>
      </c>
      <c r="P340">
        <f>+Casos_PN_CORR[[#This Row],[20-mar]]-Casos_PN_CORR[[#This Row],[19-mar]]</f>
        <v>0</v>
      </c>
      <c r="Q340">
        <f>+Casos_PN_CORR[[#This Row],[21-mar]]-Casos_PN_CORR[[#This Row],[20-mar]]</f>
        <v>0</v>
      </c>
      <c r="R340">
        <f>+Casos_PN_CORR[[#This Row],[22-mar]]-Casos_PN_CORR[[#This Row],[21-mar]]</f>
        <v>0</v>
      </c>
      <c r="S340">
        <f>+Casos_PN_CORR[[#This Row],[23-mar]]-Casos_PN_CORR[[#This Row],[22-mar]]</f>
        <v>0</v>
      </c>
      <c r="T340">
        <f>+Casos_PN_CORR[[#This Row],[24-mar]]-Casos_PN_CORR[[#This Row],[23-mar]]</f>
        <v>0</v>
      </c>
      <c r="U340">
        <f>+Casos_PN_CORR[[#This Row],[25-mar]]-Casos_PN_CORR[[#This Row],[24-mar]]</f>
        <v>0</v>
      </c>
      <c r="V340">
        <f>+Casos_PN_CORR[[#This Row],[26-mar]]-Casos_PN_CORR[[#This Row],[25-mar]]</f>
        <v>0</v>
      </c>
      <c r="W340">
        <f>+Casos_PN_CORR[[#This Row],[27-mar]]-Casos_PN_CORR[[#This Row],[26-mar]]</f>
        <v>0</v>
      </c>
      <c r="X340">
        <f>+Casos_PN_CORR[[#This Row],[28-mar]]-Casos_PN_CORR[[#This Row],[27-mar]]</f>
        <v>0</v>
      </c>
      <c r="Y340">
        <f>+Casos_PN_CORR[[#This Row],[29-mar]]-Casos_PN_CORR[[#This Row],[28-mar]]</f>
        <v>0</v>
      </c>
      <c r="Z340">
        <f>+Casos_PN_CORR[[#This Row],[30-mar]]-Casos_PN_CORR[[#This Row],[29-mar]]</f>
        <v>0</v>
      </c>
      <c r="AA340">
        <f>+Casos_PN_CORR[[#This Row],[31-mar]]-Casos_PN_CORR[[#This Row],[30-mar]]</f>
        <v>0</v>
      </c>
      <c r="AB340">
        <f>+Casos_PN_CORR[[#This Row],[1-abr]]-Casos_PN_CORR[[#This Row],[31-mar]]</f>
        <v>0</v>
      </c>
      <c r="AC340">
        <f>+Casos_PN_CORR[[#This Row],[2-abr]]-Casos_PN_CORR[[#This Row],[1-abr]]</f>
        <v>0</v>
      </c>
      <c r="AD340">
        <f>+Casos_PN_CORR[[#This Row],[3-abr]]-Casos_PN_CORR[[#This Row],[2-abr]]</f>
        <v>0</v>
      </c>
      <c r="AE340">
        <f>+Casos_PN_CORR[[#This Row],[4-abr]]-Casos_PN_CORR[[#This Row],[3-abr]]</f>
        <v>0</v>
      </c>
      <c r="AF340">
        <f>+Casos_PN_CORR[[#This Row],[5-abr]]-Casos_PN_CORR[[#This Row],[4-abr]]</f>
        <v>0</v>
      </c>
      <c r="AG340">
        <f>+Casos_PN_CORR[[#This Row],[6-abr]]-Casos_PN_CORR[[#This Row],[5-abr]]</f>
        <v>0</v>
      </c>
      <c r="AH340">
        <f>+Casos_PN_CORR[[#This Row],[7-abr]]-Casos_PN_CORR[[#This Row],[6-abr]]</f>
        <v>0</v>
      </c>
      <c r="AI340">
        <f>+Casos_PN_CORR[[#This Row],[8-abr]]-Casos_PN_CORR[[#This Row],[7-abr]]</f>
        <v>0</v>
      </c>
      <c r="AJ340">
        <f>+Casos_PN_CORR[[#This Row],[9-abr]]-Casos_PN_CORR[[#This Row],[8-abr]]</f>
        <v>0</v>
      </c>
      <c r="AK340">
        <f>+Casos_PN_CORR[[#This Row],[10-abr]]-Casos_PN_CORR[[#This Row],[9-abr]]</f>
        <v>0</v>
      </c>
      <c r="AL340">
        <f>+Casos_PN_CORR[[#This Row],[11-abr]]-Casos_PN_CORR[[#This Row],[10-abr]]</f>
        <v>0</v>
      </c>
      <c r="AM340">
        <f>+Casos_PN_CORR[[#This Row],[12-abr]]-Casos_PN_CORR[[#This Row],[11-abr]]</f>
        <v>0</v>
      </c>
      <c r="AN340">
        <f>+Casos_PN_CORR[[#This Row],[13-abr]]-Casos_PN_CORR[[#This Row],[12-abr]]</f>
        <v>0</v>
      </c>
      <c r="AO340">
        <f>+Casos_PN_CORR[[#This Row],[14-abr]]-Casos_PN_CORR[[#This Row],[13-abr]]</f>
        <v>0</v>
      </c>
      <c r="AP340">
        <f>+Casos_PN_CORR[[#This Row],[15-abr]]-Casos_PN_CORR[[#This Row],[14-abr]]</f>
        <v>0</v>
      </c>
      <c r="AQ340">
        <f>+Casos_PN_CORR[[#This Row],[16-abr]]-Casos_PN_CORR[[#This Row],[15-abr]]</f>
        <v>0</v>
      </c>
      <c r="AR340">
        <f>+Casos_PN_CORR[[#This Row],[17-abr]]-Casos_PN_CORR[[#This Row],[16-abr]]</f>
        <v>0</v>
      </c>
      <c r="AS340">
        <f>+Casos_PN_CORR[[#This Row],[18-abr]]-Casos_PN_CORR[[#This Row],[17-abr]]</f>
        <v>0</v>
      </c>
      <c r="AT340">
        <f>+Casos_PN_CORR[[#This Row],[19-abr]]-Casos_PN_CORR[[#This Row],[18-abr]]</f>
        <v>0</v>
      </c>
      <c r="AU340">
        <f>+Casos_PN_CORR[[#This Row],[20-abr]]-Casos_PN_CORR[[#This Row],[19-abr]]</f>
        <v>0</v>
      </c>
      <c r="AV340">
        <f>+Casos_PN_CORR[[#This Row],[21-abr]]-Casos_PN_CORR[[#This Row],[20-abr]]</f>
        <v>0</v>
      </c>
      <c r="AW340">
        <f>+Casos_PN_CORR[[#This Row],[22-abr]]-Casos_PN_CORR[[#This Row],[21-abr]]</f>
        <v>0</v>
      </c>
      <c r="AX340">
        <f>+Casos_PN_CORR[[#This Row],[23-abr]]-Casos_PN_CORR[[#This Row],[22-abr]]</f>
        <v>0</v>
      </c>
      <c r="AY340">
        <f>+Casos_PN_CORR[[#This Row],[24-abr]]-Casos_PN_CORR[[#This Row],[23-abr]]</f>
        <v>0</v>
      </c>
      <c r="AZ340">
        <f>+Casos_PN_CORR[[#This Row],[25-abr]]-Casos_PN_CORR[[#This Row],[24-abr]]</f>
        <v>0</v>
      </c>
      <c r="BA340">
        <f>+Casos_PN_CORR[[#This Row],[26-abr]]-Casos_PN_CORR[[#This Row],[25-abr]]</f>
        <v>0</v>
      </c>
      <c r="BB340">
        <f>+Casos_PN_CORR[[#This Row],[27-abr]]-Casos_PN_CORR[[#This Row],[26-abr]]</f>
        <v>0</v>
      </c>
      <c r="BC340">
        <f>+Casos_PN_CORR[[#This Row],[28-abr]]-Casos_PN_CORR[[#This Row],[27-abr]]</f>
        <v>0</v>
      </c>
      <c r="BD340">
        <f>+Casos_PN_CORR[[#This Row],[29-abr]]-Casos_PN_CORR[[#This Row],[28-abr]]</f>
        <v>0</v>
      </c>
      <c r="BE340">
        <f>+Casos_PN_CORR[[#This Row],[30-abr]]-Casos_PN_CORR[[#This Row],[29-abr]]</f>
        <v>0</v>
      </c>
      <c r="BF340">
        <f>+Casos_PN_CORR[[#This Row],[1-may]]-Casos_PN_CORR[[#This Row],[30-abr]]</f>
        <v>0</v>
      </c>
      <c r="BG340">
        <f>+Casos_PN_CORR[[#This Row],[2-may]]-Casos_PN_CORR[[#This Row],[1-may]]</f>
        <v>0</v>
      </c>
      <c r="BH340">
        <f>+Casos_PN_CORR[[#This Row],[3-may]]-Casos_PN_CORR[[#This Row],[2-may]]</f>
        <v>0</v>
      </c>
      <c r="BI340">
        <f>+Casos_PN_CORR[[#This Row],[4-may]]-Casos_PN_CORR[[#This Row],[3-may]]</f>
        <v>0</v>
      </c>
      <c r="BJ340">
        <f>+Casos_PN_CORR[[#This Row],[5-may]]-Casos_PN_CORR[[#This Row],[4-may]]</f>
        <v>0</v>
      </c>
      <c r="BK340">
        <f>+Casos_PN_CORR[[#This Row],[6-may]]-Casos_PN_CORR[[#This Row],[5-may]]</f>
        <v>0</v>
      </c>
      <c r="BL340">
        <f>+Casos_PN_CORR[[#This Row],[7-may]]-Casos_PN_CORR[[#This Row],[6-may]]</f>
        <v>0</v>
      </c>
      <c r="BM340">
        <f>+Casos_PN_CORR[[#This Row],[8-may]]-Casos_PN_CORR[[#This Row],[7-may]]</f>
        <v>0</v>
      </c>
      <c r="BN340">
        <f>+Casos_PN_CORR[[#This Row],[9-may]]-Casos_PN_CORR[[#This Row],[8-may]]</f>
        <v>0</v>
      </c>
      <c r="BO340">
        <f>+Casos_PN_CORR[[#This Row],[10-may]]-Casos_PN_CORR[[#This Row],[9-may]]</f>
        <v>0</v>
      </c>
      <c r="BP340">
        <f>+Casos_PN_CORR[[#This Row],[11-may]]-Casos_PN_CORR[[#This Row],[10-may]]</f>
        <v>0</v>
      </c>
      <c r="BQ340">
        <f>+Casos_PN_CORR[[#This Row],[12-may]]-Casos_PN_CORR[[#This Row],[11-may]]</f>
        <v>0</v>
      </c>
      <c r="BR340">
        <f>+Casos_PN_CORR[[#This Row],[13-may]]-Casos_PN_CORR[[#This Row],[12-may]]</f>
        <v>0</v>
      </c>
      <c r="BS340">
        <f>+Casos_PN_CORR[[#This Row],[14-may]]-Casos_PN_CORR[[#This Row],[13-may]]</f>
        <v>0</v>
      </c>
      <c r="BT340">
        <f>+Casos_PN_CORR[[#This Row],[15-may]]-Casos_PN_CORR[[#This Row],[14-may]]</f>
        <v>0</v>
      </c>
      <c r="BU340">
        <f>+Casos_PN_CORR[[#This Row],[16-may]]-Casos_PN_CORR[[#This Row],[15-may]]</f>
        <v>0</v>
      </c>
      <c r="BV340">
        <f>+Casos_PN_CORR[[#This Row],[17-may]]-Casos_PN_CORR[[#This Row],[16-may]]</f>
        <v>0</v>
      </c>
      <c r="BW340">
        <f>+Casos_PN_CORR[[#This Row],[18-may]]-Casos_PN_CORR[[#This Row],[17-may]]</f>
        <v>0</v>
      </c>
      <c r="BX340">
        <f>+Casos_PN_CORR[[#This Row],[19-may]]-Casos_PN_CORR[[#This Row],[18-may]]</f>
        <v>0</v>
      </c>
      <c r="BY340">
        <f>+Casos_PN_CORR[[#This Row],[20-may]]-Casos_PN_CORR[[#This Row],[19-may]]</f>
        <v>0</v>
      </c>
      <c r="BZ340">
        <f>+Casos_PN_CORR[[#This Row],[21-may]]-Casos_PN_CORR[[#This Row],[20-may]]</f>
        <v>0</v>
      </c>
      <c r="CA340">
        <f>+Casos_PN_CORR[[#This Row],[22-may]]-Casos_PN_CORR[[#This Row],[21-may]]</f>
        <v>0</v>
      </c>
      <c r="CB340">
        <f>+Casos_PN_CORR[[#This Row],[23-may]]-Casos_PN_CORR[[#This Row],[22-may]]</f>
        <v>0</v>
      </c>
      <c r="CC340">
        <f>+Casos_PN_CORR[[#This Row],[24-may]]-Casos_PN_CORR[[#This Row],[23-may]]</f>
        <v>0</v>
      </c>
      <c r="CD340">
        <f>+Casos_PN_CORR[[#This Row],[25-may]]-Casos_PN_CORR[[#This Row],[24-may]]</f>
        <v>0</v>
      </c>
      <c r="CE340">
        <f>+Casos_PN_CORR[[#This Row],[26-may]]-Casos_PN_CORR[[#This Row],[25-may]]</f>
        <v>0</v>
      </c>
      <c r="CF340">
        <f>+Casos_PN_CORR[[#This Row],[27-may]]-Casos_PN_CORR[[#This Row],[26-may]]</f>
        <v>0</v>
      </c>
      <c r="CG340">
        <f>+Casos_PN_CORR[[#This Row],[28-may]]-Casos_PN_CORR[[#This Row],[27-may]]</f>
        <v>0</v>
      </c>
      <c r="CH340">
        <f>+Casos_PN_CORR[[#This Row],[29-may]]-Casos_PN_CORR[[#This Row],[28-may]]</f>
        <v>0</v>
      </c>
      <c r="CI340">
        <f>+Casos_PN_CORR[[#This Row],[30-may]]-Casos_PN_CORR[[#This Row],[29-may]]</f>
        <v>0</v>
      </c>
      <c r="CJ340">
        <f>+Casos_PN_CORR[[#This Row],[31-may]]-Casos_PN_CORR[[#This Row],[30-may]]</f>
        <v>0</v>
      </c>
      <c r="CK340">
        <f>+Casos_PN_CORR[[#This Row],[1-jun]]-Casos_PN_CORR[[#This Row],[31-may]]</f>
        <v>0</v>
      </c>
      <c r="CL340">
        <f>+Casos_PN_CORR[[#This Row],[2-jun]]-Casos_PN_CORR[[#This Row],[1-jun]]</f>
        <v>0</v>
      </c>
      <c r="CM340">
        <f>+Casos_PN_CORR[[#This Row],[3-jun]]-Casos_PN_CORR[[#This Row],[2-jun]]</f>
        <v>0</v>
      </c>
      <c r="CN340">
        <f>+Casos_PN_CORR[[#This Row],[4-jun]]-Casos_PN_CORR[[#This Row],[3-jun]]</f>
        <v>0</v>
      </c>
      <c r="CO340">
        <f>+Casos_PN_CORR[[#This Row],[5-jun]]-Casos_PN_CORR[[#This Row],[4-jun]]</f>
        <v>0</v>
      </c>
      <c r="CP340">
        <f>+Casos_PN_CORR[[#This Row],[6-jun]]-Casos_PN_CORR[[#This Row],[5-jun]]</f>
        <v>0</v>
      </c>
    </row>
    <row r="341" spans="1:94">
      <c r="A341">
        <v>70212</v>
      </c>
      <c r="B341" s="2" t="s">
        <v>102</v>
      </c>
      <c r="C341" s="2" t="s">
        <v>161</v>
      </c>
      <c r="D341" s="2" t="s">
        <v>488</v>
      </c>
      <c r="E341" s="4">
        <f t="shared" si="5"/>
        <v>0</v>
      </c>
      <c r="F341">
        <f>+Casos_PN_CORR[[#This Row],[10-mar]]</f>
        <v>0</v>
      </c>
      <c r="G341">
        <f>+Casos_PN_CORR[[#This Row],[11-mar]]-Casos_PN_CORR[[#This Row],[10-mar]]</f>
        <v>0</v>
      </c>
      <c r="H341">
        <f>+Casos_PN_CORR[[#This Row],[12-mar]]-Casos_PN_CORR[[#This Row],[11-mar]]</f>
        <v>0</v>
      </c>
      <c r="I341">
        <f>+Casos_PN_CORR[[#This Row],[13-mar]]-Casos_PN_CORR[[#This Row],[12-mar]]</f>
        <v>0</v>
      </c>
      <c r="J341">
        <f>+Casos_PN_CORR[[#This Row],[14-mar]]-Casos_PN_CORR[[#This Row],[13-mar]]</f>
        <v>0</v>
      </c>
      <c r="K341">
        <f>+Casos_PN_CORR[[#This Row],[15-mar]]-Casos_PN_CORR[[#This Row],[14-mar]]</f>
        <v>0</v>
      </c>
      <c r="L341">
        <f>+Casos_PN_CORR[[#This Row],[16-mar]]-Casos_PN_CORR[[#This Row],[15-mar]]</f>
        <v>0</v>
      </c>
      <c r="M341">
        <f>+Casos_PN_CORR[[#This Row],[17-mar]]-Casos_PN_CORR[[#This Row],[16-mar]]</f>
        <v>0</v>
      </c>
      <c r="N341">
        <f>+Casos_PN_CORR[[#This Row],[18-mar]]-Casos_PN_CORR[[#This Row],[17-mar]]</f>
        <v>0</v>
      </c>
      <c r="O341">
        <f>+Casos_PN_CORR[[#This Row],[19-mar]]-Casos_PN_CORR[[#This Row],[18-mar]]</f>
        <v>0</v>
      </c>
      <c r="P341">
        <f>+Casos_PN_CORR[[#This Row],[20-mar]]-Casos_PN_CORR[[#This Row],[19-mar]]</f>
        <v>0</v>
      </c>
      <c r="Q341">
        <f>+Casos_PN_CORR[[#This Row],[21-mar]]-Casos_PN_CORR[[#This Row],[20-mar]]</f>
        <v>0</v>
      </c>
      <c r="R341">
        <f>+Casos_PN_CORR[[#This Row],[22-mar]]-Casos_PN_CORR[[#This Row],[21-mar]]</f>
        <v>0</v>
      </c>
      <c r="S341">
        <f>+Casos_PN_CORR[[#This Row],[23-mar]]-Casos_PN_CORR[[#This Row],[22-mar]]</f>
        <v>0</v>
      </c>
      <c r="T341">
        <f>+Casos_PN_CORR[[#This Row],[24-mar]]-Casos_PN_CORR[[#This Row],[23-mar]]</f>
        <v>0</v>
      </c>
      <c r="U341">
        <f>+Casos_PN_CORR[[#This Row],[25-mar]]-Casos_PN_CORR[[#This Row],[24-mar]]</f>
        <v>0</v>
      </c>
      <c r="V341">
        <f>+Casos_PN_CORR[[#This Row],[26-mar]]-Casos_PN_CORR[[#This Row],[25-mar]]</f>
        <v>0</v>
      </c>
      <c r="W341">
        <f>+Casos_PN_CORR[[#This Row],[27-mar]]-Casos_PN_CORR[[#This Row],[26-mar]]</f>
        <v>0</v>
      </c>
      <c r="X341">
        <f>+Casos_PN_CORR[[#This Row],[28-mar]]-Casos_PN_CORR[[#This Row],[27-mar]]</f>
        <v>0</v>
      </c>
      <c r="Y341">
        <f>+Casos_PN_CORR[[#This Row],[29-mar]]-Casos_PN_CORR[[#This Row],[28-mar]]</f>
        <v>0</v>
      </c>
      <c r="Z341">
        <f>+Casos_PN_CORR[[#This Row],[30-mar]]-Casos_PN_CORR[[#This Row],[29-mar]]</f>
        <v>0</v>
      </c>
      <c r="AA341">
        <f>+Casos_PN_CORR[[#This Row],[31-mar]]-Casos_PN_CORR[[#This Row],[30-mar]]</f>
        <v>0</v>
      </c>
      <c r="AB341">
        <f>+Casos_PN_CORR[[#This Row],[1-abr]]-Casos_PN_CORR[[#This Row],[31-mar]]</f>
        <v>0</v>
      </c>
      <c r="AC341">
        <f>+Casos_PN_CORR[[#This Row],[2-abr]]-Casos_PN_CORR[[#This Row],[1-abr]]</f>
        <v>0</v>
      </c>
      <c r="AD341">
        <f>+Casos_PN_CORR[[#This Row],[3-abr]]-Casos_PN_CORR[[#This Row],[2-abr]]</f>
        <v>0</v>
      </c>
      <c r="AE341">
        <f>+Casos_PN_CORR[[#This Row],[4-abr]]-Casos_PN_CORR[[#This Row],[3-abr]]</f>
        <v>0</v>
      </c>
      <c r="AF341">
        <f>+Casos_PN_CORR[[#This Row],[5-abr]]-Casos_PN_CORR[[#This Row],[4-abr]]</f>
        <v>0</v>
      </c>
      <c r="AG341">
        <f>+Casos_PN_CORR[[#This Row],[6-abr]]-Casos_PN_CORR[[#This Row],[5-abr]]</f>
        <v>0</v>
      </c>
      <c r="AH341">
        <f>+Casos_PN_CORR[[#This Row],[7-abr]]-Casos_PN_CORR[[#This Row],[6-abr]]</f>
        <v>0</v>
      </c>
      <c r="AI341">
        <f>+Casos_PN_CORR[[#This Row],[8-abr]]-Casos_PN_CORR[[#This Row],[7-abr]]</f>
        <v>0</v>
      </c>
      <c r="AJ341">
        <f>+Casos_PN_CORR[[#This Row],[9-abr]]-Casos_PN_CORR[[#This Row],[8-abr]]</f>
        <v>0</v>
      </c>
      <c r="AK341">
        <f>+Casos_PN_CORR[[#This Row],[10-abr]]-Casos_PN_CORR[[#This Row],[9-abr]]</f>
        <v>0</v>
      </c>
      <c r="AL341">
        <f>+Casos_PN_CORR[[#This Row],[11-abr]]-Casos_PN_CORR[[#This Row],[10-abr]]</f>
        <v>0</v>
      </c>
      <c r="AM341">
        <f>+Casos_PN_CORR[[#This Row],[12-abr]]-Casos_PN_CORR[[#This Row],[11-abr]]</f>
        <v>0</v>
      </c>
      <c r="AN341">
        <f>+Casos_PN_CORR[[#This Row],[13-abr]]-Casos_PN_CORR[[#This Row],[12-abr]]</f>
        <v>0</v>
      </c>
      <c r="AO341">
        <f>+Casos_PN_CORR[[#This Row],[14-abr]]-Casos_PN_CORR[[#This Row],[13-abr]]</f>
        <v>0</v>
      </c>
      <c r="AP341">
        <f>+Casos_PN_CORR[[#This Row],[15-abr]]-Casos_PN_CORR[[#This Row],[14-abr]]</f>
        <v>0</v>
      </c>
      <c r="AQ341">
        <f>+Casos_PN_CORR[[#This Row],[16-abr]]-Casos_PN_CORR[[#This Row],[15-abr]]</f>
        <v>0</v>
      </c>
      <c r="AR341">
        <f>+Casos_PN_CORR[[#This Row],[17-abr]]-Casos_PN_CORR[[#This Row],[16-abr]]</f>
        <v>0</v>
      </c>
      <c r="AS341">
        <f>+Casos_PN_CORR[[#This Row],[18-abr]]-Casos_PN_CORR[[#This Row],[17-abr]]</f>
        <v>0</v>
      </c>
      <c r="AT341">
        <f>+Casos_PN_CORR[[#This Row],[19-abr]]-Casos_PN_CORR[[#This Row],[18-abr]]</f>
        <v>0</v>
      </c>
      <c r="AU341">
        <f>+Casos_PN_CORR[[#This Row],[20-abr]]-Casos_PN_CORR[[#This Row],[19-abr]]</f>
        <v>0</v>
      </c>
      <c r="AV341">
        <f>+Casos_PN_CORR[[#This Row],[21-abr]]-Casos_PN_CORR[[#This Row],[20-abr]]</f>
        <v>0</v>
      </c>
      <c r="AW341">
        <f>+Casos_PN_CORR[[#This Row],[22-abr]]-Casos_PN_CORR[[#This Row],[21-abr]]</f>
        <v>0</v>
      </c>
      <c r="AX341">
        <f>+Casos_PN_CORR[[#This Row],[23-abr]]-Casos_PN_CORR[[#This Row],[22-abr]]</f>
        <v>0</v>
      </c>
      <c r="AY341">
        <f>+Casos_PN_CORR[[#This Row],[24-abr]]-Casos_PN_CORR[[#This Row],[23-abr]]</f>
        <v>0</v>
      </c>
      <c r="AZ341">
        <f>+Casos_PN_CORR[[#This Row],[25-abr]]-Casos_PN_CORR[[#This Row],[24-abr]]</f>
        <v>0</v>
      </c>
      <c r="BA341">
        <f>+Casos_PN_CORR[[#This Row],[26-abr]]-Casos_PN_CORR[[#This Row],[25-abr]]</f>
        <v>0</v>
      </c>
      <c r="BB341">
        <f>+Casos_PN_CORR[[#This Row],[27-abr]]-Casos_PN_CORR[[#This Row],[26-abr]]</f>
        <v>0</v>
      </c>
      <c r="BC341">
        <f>+Casos_PN_CORR[[#This Row],[28-abr]]-Casos_PN_CORR[[#This Row],[27-abr]]</f>
        <v>0</v>
      </c>
      <c r="BD341">
        <f>+Casos_PN_CORR[[#This Row],[29-abr]]-Casos_PN_CORR[[#This Row],[28-abr]]</f>
        <v>0</v>
      </c>
      <c r="BE341">
        <f>+Casos_PN_CORR[[#This Row],[30-abr]]-Casos_PN_CORR[[#This Row],[29-abr]]</f>
        <v>0</v>
      </c>
      <c r="BF341">
        <f>+Casos_PN_CORR[[#This Row],[1-may]]-Casos_PN_CORR[[#This Row],[30-abr]]</f>
        <v>0</v>
      </c>
      <c r="BG341">
        <f>+Casos_PN_CORR[[#This Row],[2-may]]-Casos_PN_CORR[[#This Row],[1-may]]</f>
        <v>0</v>
      </c>
      <c r="BH341">
        <f>+Casos_PN_CORR[[#This Row],[3-may]]-Casos_PN_CORR[[#This Row],[2-may]]</f>
        <v>0</v>
      </c>
      <c r="BI341">
        <f>+Casos_PN_CORR[[#This Row],[4-may]]-Casos_PN_CORR[[#This Row],[3-may]]</f>
        <v>0</v>
      </c>
      <c r="BJ341">
        <f>+Casos_PN_CORR[[#This Row],[5-may]]-Casos_PN_CORR[[#This Row],[4-may]]</f>
        <v>0</v>
      </c>
      <c r="BK341">
        <f>+Casos_PN_CORR[[#This Row],[6-may]]-Casos_PN_CORR[[#This Row],[5-may]]</f>
        <v>0</v>
      </c>
      <c r="BL341">
        <f>+Casos_PN_CORR[[#This Row],[7-may]]-Casos_PN_CORR[[#This Row],[6-may]]</f>
        <v>0</v>
      </c>
      <c r="BM341">
        <f>+Casos_PN_CORR[[#This Row],[8-may]]-Casos_PN_CORR[[#This Row],[7-may]]</f>
        <v>0</v>
      </c>
      <c r="BN341">
        <f>+Casos_PN_CORR[[#This Row],[9-may]]-Casos_PN_CORR[[#This Row],[8-may]]</f>
        <v>0</v>
      </c>
      <c r="BO341">
        <f>+Casos_PN_CORR[[#This Row],[10-may]]-Casos_PN_CORR[[#This Row],[9-may]]</f>
        <v>0</v>
      </c>
      <c r="BP341">
        <f>+Casos_PN_CORR[[#This Row],[11-may]]-Casos_PN_CORR[[#This Row],[10-may]]</f>
        <v>0</v>
      </c>
      <c r="BQ341">
        <f>+Casos_PN_CORR[[#This Row],[12-may]]-Casos_PN_CORR[[#This Row],[11-may]]</f>
        <v>0</v>
      </c>
      <c r="BR341">
        <f>+Casos_PN_CORR[[#This Row],[13-may]]-Casos_PN_CORR[[#This Row],[12-may]]</f>
        <v>0</v>
      </c>
      <c r="BS341">
        <f>+Casos_PN_CORR[[#This Row],[14-may]]-Casos_PN_CORR[[#This Row],[13-may]]</f>
        <v>0</v>
      </c>
      <c r="BT341">
        <f>+Casos_PN_CORR[[#This Row],[15-may]]-Casos_PN_CORR[[#This Row],[14-may]]</f>
        <v>0</v>
      </c>
      <c r="BU341">
        <f>+Casos_PN_CORR[[#This Row],[16-may]]-Casos_PN_CORR[[#This Row],[15-may]]</f>
        <v>0</v>
      </c>
      <c r="BV341">
        <f>+Casos_PN_CORR[[#This Row],[17-may]]-Casos_PN_CORR[[#This Row],[16-may]]</f>
        <v>0</v>
      </c>
      <c r="BW341">
        <f>+Casos_PN_CORR[[#This Row],[18-may]]-Casos_PN_CORR[[#This Row],[17-may]]</f>
        <v>0</v>
      </c>
      <c r="BX341">
        <f>+Casos_PN_CORR[[#This Row],[19-may]]-Casos_PN_CORR[[#This Row],[18-may]]</f>
        <v>0</v>
      </c>
      <c r="BY341">
        <f>+Casos_PN_CORR[[#This Row],[20-may]]-Casos_PN_CORR[[#This Row],[19-may]]</f>
        <v>0</v>
      </c>
      <c r="BZ341">
        <f>+Casos_PN_CORR[[#This Row],[21-may]]-Casos_PN_CORR[[#This Row],[20-may]]</f>
        <v>0</v>
      </c>
      <c r="CA341">
        <f>+Casos_PN_CORR[[#This Row],[22-may]]-Casos_PN_CORR[[#This Row],[21-may]]</f>
        <v>0</v>
      </c>
      <c r="CB341">
        <f>+Casos_PN_CORR[[#This Row],[23-may]]-Casos_PN_CORR[[#This Row],[22-may]]</f>
        <v>0</v>
      </c>
      <c r="CC341">
        <f>+Casos_PN_CORR[[#This Row],[24-may]]-Casos_PN_CORR[[#This Row],[23-may]]</f>
        <v>0</v>
      </c>
      <c r="CD341">
        <f>+Casos_PN_CORR[[#This Row],[25-may]]-Casos_PN_CORR[[#This Row],[24-may]]</f>
        <v>0</v>
      </c>
      <c r="CE341">
        <f>+Casos_PN_CORR[[#This Row],[26-may]]-Casos_PN_CORR[[#This Row],[25-may]]</f>
        <v>0</v>
      </c>
      <c r="CF341">
        <f>+Casos_PN_CORR[[#This Row],[27-may]]-Casos_PN_CORR[[#This Row],[26-may]]</f>
        <v>0</v>
      </c>
      <c r="CG341">
        <f>+Casos_PN_CORR[[#This Row],[28-may]]-Casos_PN_CORR[[#This Row],[27-may]]</f>
        <v>0</v>
      </c>
      <c r="CH341">
        <f>+Casos_PN_CORR[[#This Row],[29-may]]-Casos_PN_CORR[[#This Row],[28-may]]</f>
        <v>0</v>
      </c>
      <c r="CI341">
        <f>+Casos_PN_CORR[[#This Row],[30-may]]-Casos_PN_CORR[[#This Row],[29-may]]</f>
        <v>0</v>
      </c>
      <c r="CJ341">
        <f>+Casos_PN_CORR[[#This Row],[31-may]]-Casos_PN_CORR[[#This Row],[30-may]]</f>
        <v>0</v>
      </c>
      <c r="CK341">
        <f>+Casos_PN_CORR[[#This Row],[1-jun]]-Casos_PN_CORR[[#This Row],[31-may]]</f>
        <v>0</v>
      </c>
      <c r="CL341">
        <f>+Casos_PN_CORR[[#This Row],[2-jun]]-Casos_PN_CORR[[#This Row],[1-jun]]</f>
        <v>0</v>
      </c>
      <c r="CM341">
        <f>+Casos_PN_CORR[[#This Row],[3-jun]]-Casos_PN_CORR[[#This Row],[2-jun]]</f>
        <v>0</v>
      </c>
      <c r="CN341">
        <f>+Casos_PN_CORR[[#This Row],[4-jun]]-Casos_PN_CORR[[#This Row],[3-jun]]</f>
        <v>0</v>
      </c>
      <c r="CO341">
        <f>+Casos_PN_CORR[[#This Row],[5-jun]]-Casos_PN_CORR[[#This Row],[4-jun]]</f>
        <v>0</v>
      </c>
      <c r="CP341">
        <f>+Casos_PN_CORR[[#This Row],[6-jun]]-Casos_PN_CORR[[#This Row],[5-jun]]</f>
        <v>0</v>
      </c>
    </row>
    <row r="342" spans="1:94">
      <c r="A342">
        <v>91112</v>
      </c>
      <c r="B342" s="2" t="s">
        <v>139</v>
      </c>
      <c r="C342" s="2" t="s">
        <v>156</v>
      </c>
      <c r="D342" s="2" t="s">
        <v>489</v>
      </c>
      <c r="E342" s="4">
        <f t="shared" si="5"/>
        <v>3</v>
      </c>
      <c r="F342">
        <f>+Casos_PN_CORR[[#This Row],[10-mar]]</f>
        <v>0</v>
      </c>
      <c r="G342">
        <f>+Casos_PN_CORR[[#This Row],[11-mar]]-Casos_PN_CORR[[#This Row],[10-mar]]</f>
        <v>0</v>
      </c>
      <c r="H342">
        <f>+Casos_PN_CORR[[#This Row],[12-mar]]-Casos_PN_CORR[[#This Row],[11-mar]]</f>
        <v>0</v>
      </c>
      <c r="I342">
        <f>+Casos_PN_CORR[[#This Row],[13-mar]]-Casos_PN_CORR[[#This Row],[12-mar]]</f>
        <v>0</v>
      </c>
      <c r="J342">
        <f>+Casos_PN_CORR[[#This Row],[14-mar]]-Casos_PN_CORR[[#This Row],[13-mar]]</f>
        <v>0</v>
      </c>
      <c r="K342">
        <f>+Casos_PN_CORR[[#This Row],[15-mar]]-Casos_PN_CORR[[#This Row],[14-mar]]</f>
        <v>0</v>
      </c>
      <c r="L342">
        <f>+Casos_PN_CORR[[#This Row],[16-mar]]-Casos_PN_CORR[[#This Row],[15-mar]]</f>
        <v>0</v>
      </c>
      <c r="M342">
        <f>+Casos_PN_CORR[[#This Row],[17-mar]]-Casos_PN_CORR[[#This Row],[16-mar]]</f>
        <v>0</v>
      </c>
      <c r="N342">
        <f>+Casos_PN_CORR[[#This Row],[18-mar]]-Casos_PN_CORR[[#This Row],[17-mar]]</f>
        <v>0</v>
      </c>
      <c r="O342">
        <f>+Casos_PN_CORR[[#This Row],[19-mar]]-Casos_PN_CORR[[#This Row],[18-mar]]</f>
        <v>0</v>
      </c>
      <c r="P342">
        <f>+Casos_PN_CORR[[#This Row],[20-mar]]-Casos_PN_CORR[[#This Row],[19-mar]]</f>
        <v>0</v>
      </c>
      <c r="Q342">
        <f>+Casos_PN_CORR[[#This Row],[21-mar]]-Casos_PN_CORR[[#This Row],[20-mar]]</f>
        <v>0</v>
      </c>
      <c r="R342">
        <f>+Casos_PN_CORR[[#This Row],[22-mar]]-Casos_PN_CORR[[#This Row],[21-mar]]</f>
        <v>0</v>
      </c>
      <c r="S342">
        <f>+Casos_PN_CORR[[#This Row],[23-mar]]-Casos_PN_CORR[[#This Row],[22-mar]]</f>
        <v>0</v>
      </c>
      <c r="T342">
        <f>+Casos_PN_CORR[[#This Row],[24-mar]]-Casos_PN_CORR[[#This Row],[23-mar]]</f>
        <v>0</v>
      </c>
      <c r="U342">
        <f>+Casos_PN_CORR[[#This Row],[25-mar]]-Casos_PN_CORR[[#This Row],[24-mar]]</f>
        <v>0</v>
      </c>
      <c r="V342">
        <f>+Casos_PN_CORR[[#This Row],[26-mar]]-Casos_PN_CORR[[#This Row],[25-mar]]</f>
        <v>0</v>
      </c>
      <c r="W342">
        <f>+Casos_PN_CORR[[#This Row],[27-mar]]-Casos_PN_CORR[[#This Row],[26-mar]]</f>
        <v>0</v>
      </c>
      <c r="X342">
        <f>+Casos_PN_CORR[[#This Row],[28-mar]]-Casos_PN_CORR[[#This Row],[27-mar]]</f>
        <v>0</v>
      </c>
      <c r="Y342">
        <f>+Casos_PN_CORR[[#This Row],[29-mar]]-Casos_PN_CORR[[#This Row],[28-mar]]</f>
        <v>0</v>
      </c>
      <c r="Z342">
        <f>+Casos_PN_CORR[[#This Row],[30-mar]]-Casos_PN_CORR[[#This Row],[29-mar]]</f>
        <v>0</v>
      </c>
      <c r="AA342">
        <f>+Casos_PN_CORR[[#This Row],[31-mar]]-Casos_PN_CORR[[#This Row],[30-mar]]</f>
        <v>0</v>
      </c>
      <c r="AB342">
        <f>+Casos_PN_CORR[[#This Row],[1-abr]]-Casos_PN_CORR[[#This Row],[31-mar]]</f>
        <v>0</v>
      </c>
      <c r="AC342">
        <f>+Casos_PN_CORR[[#This Row],[2-abr]]-Casos_PN_CORR[[#This Row],[1-abr]]</f>
        <v>0</v>
      </c>
      <c r="AD342">
        <f>+Casos_PN_CORR[[#This Row],[3-abr]]-Casos_PN_CORR[[#This Row],[2-abr]]</f>
        <v>0</v>
      </c>
      <c r="AE342">
        <f>+Casos_PN_CORR[[#This Row],[4-abr]]-Casos_PN_CORR[[#This Row],[3-abr]]</f>
        <v>0</v>
      </c>
      <c r="AF342">
        <f>+Casos_PN_CORR[[#This Row],[5-abr]]-Casos_PN_CORR[[#This Row],[4-abr]]</f>
        <v>0</v>
      </c>
      <c r="AG342">
        <f>+Casos_PN_CORR[[#This Row],[6-abr]]-Casos_PN_CORR[[#This Row],[5-abr]]</f>
        <v>0</v>
      </c>
      <c r="AH342">
        <f>+Casos_PN_CORR[[#This Row],[7-abr]]-Casos_PN_CORR[[#This Row],[6-abr]]</f>
        <v>0</v>
      </c>
      <c r="AI342">
        <f>+Casos_PN_CORR[[#This Row],[8-abr]]-Casos_PN_CORR[[#This Row],[7-abr]]</f>
        <v>0</v>
      </c>
      <c r="AJ342">
        <f>+Casos_PN_CORR[[#This Row],[9-abr]]-Casos_PN_CORR[[#This Row],[8-abr]]</f>
        <v>0</v>
      </c>
      <c r="AK342">
        <f>+Casos_PN_CORR[[#This Row],[10-abr]]-Casos_PN_CORR[[#This Row],[9-abr]]</f>
        <v>0</v>
      </c>
      <c r="AL342">
        <f>+Casos_PN_CORR[[#This Row],[11-abr]]-Casos_PN_CORR[[#This Row],[10-abr]]</f>
        <v>0</v>
      </c>
      <c r="AM342">
        <f>+Casos_PN_CORR[[#This Row],[12-abr]]-Casos_PN_CORR[[#This Row],[11-abr]]</f>
        <v>0</v>
      </c>
      <c r="AN342">
        <f>+Casos_PN_CORR[[#This Row],[13-abr]]-Casos_PN_CORR[[#This Row],[12-abr]]</f>
        <v>0</v>
      </c>
      <c r="AO342">
        <f>+Casos_PN_CORR[[#This Row],[14-abr]]-Casos_PN_CORR[[#This Row],[13-abr]]</f>
        <v>0</v>
      </c>
      <c r="AP342">
        <f>+Casos_PN_CORR[[#This Row],[15-abr]]-Casos_PN_CORR[[#This Row],[14-abr]]</f>
        <v>0</v>
      </c>
      <c r="AQ342">
        <f>+Casos_PN_CORR[[#This Row],[16-abr]]-Casos_PN_CORR[[#This Row],[15-abr]]</f>
        <v>0</v>
      </c>
      <c r="AR342">
        <f>+Casos_PN_CORR[[#This Row],[17-abr]]-Casos_PN_CORR[[#This Row],[16-abr]]</f>
        <v>0</v>
      </c>
      <c r="AS342">
        <f>+Casos_PN_CORR[[#This Row],[18-abr]]-Casos_PN_CORR[[#This Row],[17-abr]]</f>
        <v>0</v>
      </c>
      <c r="AT342">
        <f>+Casos_PN_CORR[[#This Row],[19-abr]]-Casos_PN_CORR[[#This Row],[18-abr]]</f>
        <v>0</v>
      </c>
      <c r="AU342">
        <f>+Casos_PN_CORR[[#This Row],[20-abr]]-Casos_PN_CORR[[#This Row],[19-abr]]</f>
        <v>0</v>
      </c>
      <c r="AV342">
        <f>+Casos_PN_CORR[[#This Row],[21-abr]]-Casos_PN_CORR[[#This Row],[20-abr]]</f>
        <v>0</v>
      </c>
      <c r="AW342">
        <f>+Casos_PN_CORR[[#This Row],[22-abr]]-Casos_PN_CORR[[#This Row],[21-abr]]</f>
        <v>0</v>
      </c>
      <c r="AX342">
        <f>+Casos_PN_CORR[[#This Row],[23-abr]]-Casos_PN_CORR[[#This Row],[22-abr]]</f>
        <v>0</v>
      </c>
      <c r="AY342">
        <f>+Casos_PN_CORR[[#This Row],[24-abr]]-Casos_PN_CORR[[#This Row],[23-abr]]</f>
        <v>0</v>
      </c>
      <c r="AZ342">
        <f>+Casos_PN_CORR[[#This Row],[25-abr]]-Casos_PN_CORR[[#This Row],[24-abr]]</f>
        <v>0</v>
      </c>
      <c r="BA342">
        <f>+Casos_PN_CORR[[#This Row],[26-abr]]-Casos_PN_CORR[[#This Row],[25-abr]]</f>
        <v>0</v>
      </c>
      <c r="BB342">
        <f>+Casos_PN_CORR[[#This Row],[27-abr]]-Casos_PN_CORR[[#This Row],[26-abr]]</f>
        <v>0</v>
      </c>
      <c r="BC342">
        <f>+Casos_PN_CORR[[#This Row],[28-abr]]-Casos_PN_CORR[[#This Row],[27-abr]]</f>
        <v>0</v>
      </c>
      <c r="BD342">
        <f>+Casos_PN_CORR[[#This Row],[29-abr]]-Casos_PN_CORR[[#This Row],[28-abr]]</f>
        <v>0</v>
      </c>
      <c r="BE342">
        <f>+Casos_PN_CORR[[#This Row],[30-abr]]-Casos_PN_CORR[[#This Row],[29-abr]]</f>
        <v>0</v>
      </c>
      <c r="BF342">
        <f>+Casos_PN_CORR[[#This Row],[1-may]]-Casos_PN_CORR[[#This Row],[30-abr]]</f>
        <v>0</v>
      </c>
      <c r="BG342">
        <f>+Casos_PN_CORR[[#This Row],[2-may]]-Casos_PN_CORR[[#This Row],[1-may]]</f>
        <v>0</v>
      </c>
      <c r="BH342">
        <f>+Casos_PN_CORR[[#This Row],[3-may]]-Casos_PN_CORR[[#This Row],[2-may]]</f>
        <v>0</v>
      </c>
      <c r="BI342">
        <f>+Casos_PN_CORR[[#This Row],[4-may]]-Casos_PN_CORR[[#This Row],[3-may]]</f>
        <v>0</v>
      </c>
      <c r="BJ342">
        <f>+Casos_PN_CORR[[#This Row],[5-may]]-Casos_PN_CORR[[#This Row],[4-may]]</f>
        <v>0</v>
      </c>
      <c r="BK342">
        <f>+Casos_PN_CORR[[#This Row],[6-may]]-Casos_PN_CORR[[#This Row],[5-may]]</f>
        <v>0</v>
      </c>
      <c r="BL342">
        <f>+Casos_PN_CORR[[#This Row],[7-may]]-Casos_PN_CORR[[#This Row],[6-may]]</f>
        <v>0</v>
      </c>
      <c r="BM342">
        <f>+Casos_PN_CORR[[#This Row],[8-may]]-Casos_PN_CORR[[#This Row],[7-may]]</f>
        <v>0</v>
      </c>
      <c r="BN342">
        <f>+Casos_PN_CORR[[#This Row],[9-may]]-Casos_PN_CORR[[#This Row],[8-may]]</f>
        <v>0</v>
      </c>
      <c r="BO342">
        <f>+Casos_PN_CORR[[#This Row],[10-may]]-Casos_PN_CORR[[#This Row],[9-may]]</f>
        <v>0</v>
      </c>
      <c r="BP342">
        <f>+Casos_PN_CORR[[#This Row],[11-may]]-Casos_PN_CORR[[#This Row],[10-may]]</f>
        <v>0</v>
      </c>
      <c r="BQ342">
        <f>+Casos_PN_CORR[[#This Row],[12-may]]-Casos_PN_CORR[[#This Row],[11-may]]</f>
        <v>0</v>
      </c>
      <c r="BR342">
        <f>+Casos_PN_CORR[[#This Row],[13-may]]-Casos_PN_CORR[[#This Row],[12-may]]</f>
        <v>0</v>
      </c>
      <c r="BS342">
        <f>+Casos_PN_CORR[[#This Row],[14-may]]-Casos_PN_CORR[[#This Row],[13-may]]</f>
        <v>0</v>
      </c>
      <c r="BT342">
        <f>+Casos_PN_CORR[[#This Row],[15-may]]-Casos_PN_CORR[[#This Row],[14-may]]</f>
        <v>0</v>
      </c>
      <c r="BU342">
        <f>+Casos_PN_CORR[[#This Row],[16-may]]-Casos_PN_CORR[[#This Row],[15-may]]</f>
        <v>0</v>
      </c>
      <c r="BV342">
        <f>+Casos_PN_CORR[[#This Row],[17-may]]-Casos_PN_CORR[[#This Row],[16-may]]</f>
        <v>0</v>
      </c>
      <c r="BW342">
        <f>+Casos_PN_CORR[[#This Row],[18-may]]-Casos_PN_CORR[[#This Row],[17-may]]</f>
        <v>0</v>
      </c>
      <c r="BX342">
        <f>+Casos_PN_CORR[[#This Row],[19-may]]-Casos_PN_CORR[[#This Row],[18-may]]</f>
        <v>0</v>
      </c>
      <c r="BY342">
        <f>+Casos_PN_CORR[[#This Row],[20-may]]-Casos_PN_CORR[[#This Row],[19-may]]</f>
        <v>0</v>
      </c>
      <c r="BZ342">
        <f>+Casos_PN_CORR[[#This Row],[21-may]]-Casos_PN_CORR[[#This Row],[20-may]]</f>
        <v>0</v>
      </c>
      <c r="CA342">
        <f>+Casos_PN_CORR[[#This Row],[22-may]]-Casos_PN_CORR[[#This Row],[21-may]]</f>
        <v>0</v>
      </c>
      <c r="CB342">
        <f>+Casos_PN_CORR[[#This Row],[23-may]]-Casos_PN_CORR[[#This Row],[22-may]]</f>
        <v>0</v>
      </c>
      <c r="CC342">
        <f>+Casos_PN_CORR[[#This Row],[24-may]]-Casos_PN_CORR[[#This Row],[23-may]]</f>
        <v>0</v>
      </c>
      <c r="CD342">
        <f>+Casos_PN_CORR[[#This Row],[25-may]]-Casos_PN_CORR[[#This Row],[24-may]]</f>
        <v>0</v>
      </c>
      <c r="CE342">
        <f>+Casos_PN_CORR[[#This Row],[26-may]]-Casos_PN_CORR[[#This Row],[25-may]]</f>
        <v>0</v>
      </c>
      <c r="CF342">
        <f>+Casos_PN_CORR[[#This Row],[27-may]]-Casos_PN_CORR[[#This Row],[26-may]]</f>
        <v>0</v>
      </c>
      <c r="CG342">
        <f>+Casos_PN_CORR[[#This Row],[28-may]]-Casos_PN_CORR[[#This Row],[27-may]]</f>
        <v>0</v>
      </c>
      <c r="CH342">
        <f>+Casos_PN_CORR[[#This Row],[29-may]]-Casos_PN_CORR[[#This Row],[28-may]]</f>
        <v>0</v>
      </c>
      <c r="CI342">
        <f>+Casos_PN_CORR[[#This Row],[30-may]]-Casos_PN_CORR[[#This Row],[29-may]]</f>
        <v>0</v>
      </c>
      <c r="CJ342">
        <f>+Casos_PN_CORR[[#This Row],[31-may]]-Casos_PN_CORR[[#This Row],[30-may]]</f>
        <v>0</v>
      </c>
      <c r="CK342">
        <f>+Casos_PN_CORR[[#This Row],[1-jun]]-Casos_PN_CORR[[#This Row],[31-may]]</f>
        <v>0</v>
      </c>
      <c r="CL342">
        <f>+Casos_PN_CORR[[#This Row],[2-jun]]-Casos_PN_CORR[[#This Row],[1-jun]]</f>
        <v>0</v>
      </c>
      <c r="CM342">
        <f>+Casos_PN_CORR[[#This Row],[3-jun]]-Casos_PN_CORR[[#This Row],[2-jun]]</f>
        <v>0</v>
      </c>
      <c r="CN342">
        <f>+Casos_PN_CORR[[#This Row],[4-jun]]-Casos_PN_CORR[[#This Row],[3-jun]]</f>
        <v>0</v>
      </c>
      <c r="CO342">
        <f>+Casos_PN_CORR[[#This Row],[5-jun]]-Casos_PN_CORR[[#This Row],[4-jun]]</f>
        <v>3</v>
      </c>
      <c r="CP342">
        <f>+Casos_PN_CORR[[#This Row],[6-jun]]-Casos_PN_CORR[[#This Row],[5-jun]]</f>
        <v>0</v>
      </c>
    </row>
    <row r="343" spans="1:94">
      <c r="A343">
        <v>130308</v>
      </c>
      <c r="B343" s="2" t="s">
        <v>131</v>
      </c>
      <c r="C343" s="2" t="s">
        <v>219</v>
      </c>
      <c r="D343" s="2" t="s">
        <v>490</v>
      </c>
      <c r="E343" s="4">
        <f t="shared" si="5"/>
        <v>0</v>
      </c>
      <c r="F343">
        <f>+Casos_PN_CORR[[#This Row],[10-mar]]</f>
        <v>0</v>
      </c>
      <c r="G343">
        <f>+Casos_PN_CORR[[#This Row],[11-mar]]-Casos_PN_CORR[[#This Row],[10-mar]]</f>
        <v>0</v>
      </c>
      <c r="H343">
        <f>+Casos_PN_CORR[[#This Row],[12-mar]]-Casos_PN_CORR[[#This Row],[11-mar]]</f>
        <v>0</v>
      </c>
      <c r="I343">
        <f>+Casos_PN_CORR[[#This Row],[13-mar]]-Casos_PN_CORR[[#This Row],[12-mar]]</f>
        <v>0</v>
      </c>
      <c r="J343">
        <f>+Casos_PN_CORR[[#This Row],[14-mar]]-Casos_PN_CORR[[#This Row],[13-mar]]</f>
        <v>0</v>
      </c>
      <c r="K343">
        <f>+Casos_PN_CORR[[#This Row],[15-mar]]-Casos_PN_CORR[[#This Row],[14-mar]]</f>
        <v>0</v>
      </c>
      <c r="L343">
        <f>+Casos_PN_CORR[[#This Row],[16-mar]]-Casos_PN_CORR[[#This Row],[15-mar]]</f>
        <v>0</v>
      </c>
      <c r="M343">
        <f>+Casos_PN_CORR[[#This Row],[17-mar]]-Casos_PN_CORR[[#This Row],[16-mar]]</f>
        <v>0</v>
      </c>
      <c r="N343">
        <f>+Casos_PN_CORR[[#This Row],[18-mar]]-Casos_PN_CORR[[#This Row],[17-mar]]</f>
        <v>0</v>
      </c>
      <c r="O343">
        <f>+Casos_PN_CORR[[#This Row],[19-mar]]-Casos_PN_CORR[[#This Row],[18-mar]]</f>
        <v>0</v>
      </c>
      <c r="P343">
        <f>+Casos_PN_CORR[[#This Row],[20-mar]]-Casos_PN_CORR[[#This Row],[19-mar]]</f>
        <v>0</v>
      </c>
      <c r="Q343">
        <f>+Casos_PN_CORR[[#This Row],[21-mar]]-Casos_PN_CORR[[#This Row],[20-mar]]</f>
        <v>0</v>
      </c>
      <c r="R343">
        <f>+Casos_PN_CORR[[#This Row],[22-mar]]-Casos_PN_CORR[[#This Row],[21-mar]]</f>
        <v>0</v>
      </c>
      <c r="S343">
        <f>+Casos_PN_CORR[[#This Row],[23-mar]]-Casos_PN_CORR[[#This Row],[22-mar]]</f>
        <v>0</v>
      </c>
      <c r="T343">
        <f>+Casos_PN_CORR[[#This Row],[24-mar]]-Casos_PN_CORR[[#This Row],[23-mar]]</f>
        <v>0</v>
      </c>
      <c r="U343">
        <f>+Casos_PN_CORR[[#This Row],[25-mar]]-Casos_PN_CORR[[#This Row],[24-mar]]</f>
        <v>0</v>
      </c>
      <c r="V343">
        <f>+Casos_PN_CORR[[#This Row],[26-mar]]-Casos_PN_CORR[[#This Row],[25-mar]]</f>
        <v>0</v>
      </c>
      <c r="W343">
        <f>+Casos_PN_CORR[[#This Row],[27-mar]]-Casos_PN_CORR[[#This Row],[26-mar]]</f>
        <v>0</v>
      </c>
      <c r="X343">
        <f>+Casos_PN_CORR[[#This Row],[28-mar]]-Casos_PN_CORR[[#This Row],[27-mar]]</f>
        <v>0</v>
      </c>
      <c r="Y343">
        <f>+Casos_PN_CORR[[#This Row],[29-mar]]-Casos_PN_CORR[[#This Row],[28-mar]]</f>
        <v>0</v>
      </c>
      <c r="Z343">
        <f>+Casos_PN_CORR[[#This Row],[30-mar]]-Casos_PN_CORR[[#This Row],[29-mar]]</f>
        <v>0</v>
      </c>
      <c r="AA343">
        <f>+Casos_PN_CORR[[#This Row],[31-mar]]-Casos_PN_CORR[[#This Row],[30-mar]]</f>
        <v>0</v>
      </c>
      <c r="AB343">
        <f>+Casos_PN_CORR[[#This Row],[1-abr]]-Casos_PN_CORR[[#This Row],[31-mar]]</f>
        <v>0</v>
      </c>
      <c r="AC343">
        <f>+Casos_PN_CORR[[#This Row],[2-abr]]-Casos_PN_CORR[[#This Row],[1-abr]]</f>
        <v>0</v>
      </c>
      <c r="AD343">
        <f>+Casos_PN_CORR[[#This Row],[3-abr]]-Casos_PN_CORR[[#This Row],[2-abr]]</f>
        <v>0</v>
      </c>
      <c r="AE343">
        <f>+Casos_PN_CORR[[#This Row],[4-abr]]-Casos_PN_CORR[[#This Row],[3-abr]]</f>
        <v>0</v>
      </c>
      <c r="AF343">
        <f>+Casos_PN_CORR[[#This Row],[5-abr]]-Casos_PN_CORR[[#This Row],[4-abr]]</f>
        <v>0</v>
      </c>
      <c r="AG343">
        <f>+Casos_PN_CORR[[#This Row],[6-abr]]-Casos_PN_CORR[[#This Row],[5-abr]]</f>
        <v>0</v>
      </c>
      <c r="AH343">
        <f>+Casos_PN_CORR[[#This Row],[7-abr]]-Casos_PN_CORR[[#This Row],[6-abr]]</f>
        <v>0</v>
      </c>
      <c r="AI343">
        <f>+Casos_PN_CORR[[#This Row],[8-abr]]-Casos_PN_CORR[[#This Row],[7-abr]]</f>
        <v>0</v>
      </c>
      <c r="AJ343">
        <f>+Casos_PN_CORR[[#This Row],[9-abr]]-Casos_PN_CORR[[#This Row],[8-abr]]</f>
        <v>0</v>
      </c>
      <c r="AK343">
        <f>+Casos_PN_CORR[[#This Row],[10-abr]]-Casos_PN_CORR[[#This Row],[9-abr]]</f>
        <v>0</v>
      </c>
      <c r="AL343">
        <f>+Casos_PN_CORR[[#This Row],[11-abr]]-Casos_PN_CORR[[#This Row],[10-abr]]</f>
        <v>0</v>
      </c>
      <c r="AM343">
        <f>+Casos_PN_CORR[[#This Row],[12-abr]]-Casos_PN_CORR[[#This Row],[11-abr]]</f>
        <v>0</v>
      </c>
      <c r="AN343">
        <f>+Casos_PN_CORR[[#This Row],[13-abr]]-Casos_PN_CORR[[#This Row],[12-abr]]</f>
        <v>0</v>
      </c>
      <c r="AO343">
        <f>+Casos_PN_CORR[[#This Row],[14-abr]]-Casos_PN_CORR[[#This Row],[13-abr]]</f>
        <v>0</v>
      </c>
      <c r="AP343">
        <f>+Casos_PN_CORR[[#This Row],[15-abr]]-Casos_PN_CORR[[#This Row],[14-abr]]</f>
        <v>0</v>
      </c>
      <c r="AQ343">
        <f>+Casos_PN_CORR[[#This Row],[16-abr]]-Casos_PN_CORR[[#This Row],[15-abr]]</f>
        <v>0</v>
      </c>
      <c r="AR343">
        <f>+Casos_PN_CORR[[#This Row],[17-abr]]-Casos_PN_CORR[[#This Row],[16-abr]]</f>
        <v>0</v>
      </c>
      <c r="AS343">
        <f>+Casos_PN_CORR[[#This Row],[18-abr]]-Casos_PN_CORR[[#This Row],[17-abr]]</f>
        <v>0</v>
      </c>
      <c r="AT343">
        <f>+Casos_PN_CORR[[#This Row],[19-abr]]-Casos_PN_CORR[[#This Row],[18-abr]]</f>
        <v>0</v>
      </c>
      <c r="AU343">
        <f>+Casos_PN_CORR[[#This Row],[20-abr]]-Casos_PN_CORR[[#This Row],[19-abr]]</f>
        <v>0</v>
      </c>
      <c r="AV343">
        <f>+Casos_PN_CORR[[#This Row],[21-abr]]-Casos_PN_CORR[[#This Row],[20-abr]]</f>
        <v>0</v>
      </c>
      <c r="AW343">
        <f>+Casos_PN_CORR[[#This Row],[22-abr]]-Casos_PN_CORR[[#This Row],[21-abr]]</f>
        <v>0</v>
      </c>
      <c r="AX343">
        <f>+Casos_PN_CORR[[#This Row],[23-abr]]-Casos_PN_CORR[[#This Row],[22-abr]]</f>
        <v>0</v>
      </c>
      <c r="AY343">
        <f>+Casos_PN_CORR[[#This Row],[24-abr]]-Casos_PN_CORR[[#This Row],[23-abr]]</f>
        <v>0</v>
      </c>
      <c r="AZ343">
        <f>+Casos_PN_CORR[[#This Row],[25-abr]]-Casos_PN_CORR[[#This Row],[24-abr]]</f>
        <v>0</v>
      </c>
      <c r="BA343">
        <f>+Casos_PN_CORR[[#This Row],[26-abr]]-Casos_PN_CORR[[#This Row],[25-abr]]</f>
        <v>0</v>
      </c>
      <c r="BB343">
        <f>+Casos_PN_CORR[[#This Row],[27-abr]]-Casos_PN_CORR[[#This Row],[26-abr]]</f>
        <v>0</v>
      </c>
      <c r="BC343">
        <f>+Casos_PN_CORR[[#This Row],[28-abr]]-Casos_PN_CORR[[#This Row],[27-abr]]</f>
        <v>0</v>
      </c>
      <c r="BD343">
        <f>+Casos_PN_CORR[[#This Row],[29-abr]]-Casos_PN_CORR[[#This Row],[28-abr]]</f>
        <v>0</v>
      </c>
      <c r="BE343">
        <f>+Casos_PN_CORR[[#This Row],[30-abr]]-Casos_PN_CORR[[#This Row],[29-abr]]</f>
        <v>0</v>
      </c>
      <c r="BF343">
        <f>+Casos_PN_CORR[[#This Row],[1-may]]-Casos_PN_CORR[[#This Row],[30-abr]]</f>
        <v>0</v>
      </c>
      <c r="BG343">
        <f>+Casos_PN_CORR[[#This Row],[2-may]]-Casos_PN_CORR[[#This Row],[1-may]]</f>
        <v>0</v>
      </c>
      <c r="BH343">
        <f>+Casos_PN_CORR[[#This Row],[3-may]]-Casos_PN_CORR[[#This Row],[2-may]]</f>
        <v>0</v>
      </c>
      <c r="BI343">
        <f>+Casos_PN_CORR[[#This Row],[4-may]]-Casos_PN_CORR[[#This Row],[3-may]]</f>
        <v>0</v>
      </c>
      <c r="BJ343">
        <f>+Casos_PN_CORR[[#This Row],[5-may]]-Casos_PN_CORR[[#This Row],[4-may]]</f>
        <v>0</v>
      </c>
      <c r="BK343">
        <f>+Casos_PN_CORR[[#This Row],[6-may]]-Casos_PN_CORR[[#This Row],[5-may]]</f>
        <v>0</v>
      </c>
      <c r="BL343">
        <f>+Casos_PN_CORR[[#This Row],[7-may]]-Casos_PN_CORR[[#This Row],[6-may]]</f>
        <v>0</v>
      </c>
      <c r="BM343">
        <f>+Casos_PN_CORR[[#This Row],[8-may]]-Casos_PN_CORR[[#This Row],[7-may]]</f>
        <v>0</v>
      </c>
      <c r="BN343">
        <f>+Casos_PN_CORR[[#This Row],[9-may]]-Casos_PN_CORR[[#This Row],[8-may]]</f>
        <v>0</v>
      </c>
      <c r="BO343">
        <f>+Casos_PN_CORR[[#This Row],[10-may]]-Casos_PN_CORR[[#This Row],[9-may]]</f>
        <v>0</v>
      </c>
      <c r="BP343">
        <f>+Casos_PN_CORR[[#This Row],[11-may]]-Casos_PN_CORR[[#This Row],[10-may]]</f>
        <v>0</v>
      </c>
      <c r="BQ343">
        <f>+Casos_PN_CORR[[#This Row],[12-may]]-Casos_PN_CORR[[#This Row],[11-may]]</f>
        <v>0</v>
      </c>
      <c r="BR343">
        <f>+Casos_PN_CORR[[#This Row],[13-may]]-Casos_PN_CORR[[#This Row],[12-may]]</f>
        <v>0</v>
      </c>
      <c r="BS343">
        <f>+Casos_PN_CORR[[#This Row],[14-may]]-Casos_PN_CORR[[#This Row],[13-may]]</f>
        <v>0</v>
      </c>
      <c r="BT343">
        <f>+Casos_PN_CORR[[#This Row],[15-may]]-Casos_PN_CORR[[#This Row],[14-may]]</f>
        <v>0</v>
      </c>
      <c r="BU343">
        <f>+Casos_PN_CORR[[#This Row],[16-may]]-Casos_PN_CORR[[#This Row],[15-may]]</f>
        <v>0</v>
      </c>
      <c r="BV343">
        <f>+Casos_PN_CORR[[#This Row],[17-may]]-Casos_PN_CORR[[#This Row],[16-may]]</f>
        <v>0</v>
      </c>
      <c r="BW343">
        <f>+Casos_PN_CORR[[#This Row],[18-may]]-Casos_PN_CORR[[#This Row],[17-may]]</f>
        <v>0</v>
      </c>
      <c r="BX343">
        <f>+Casos_PN_CORR[[#This Row],[19-may]]-Casos_PN_CORR[[#This Row],[18-may]]</f>
        <v>0</v>
      </c>
      <c r="BY343">
        <f>+Casos_PN_CORR[[#This Row],[20-may]]-Casos_PN_CORR[[#This Row],[19-may]]</f>
        <v>0</v>
      </c>
      <c r="BZ343">
        <f>+Casos_PN_CORR[[#This Row],[21-may]]-Casos_PN_CORR[[#This Row],[20-may]]</f>
        <v>0</v>
      </c>
      <c r="CA343">
        <f>+Casos_PN_CORR[[#This Row],[22-may]]-Casos_PN_CORR[[#This Row],[21-may]]</f>
        <v>0</v>
      </c>
      <c r="CB343">
        <f>+Casos_PN_CORR[[#This Row],[23-may]]-Casos_PN_CORR[[#This Row],[22-may]]</f>
        <v>0</v>
      </c>
      <c r="CC343">
        <f>+Casos_PN_CORR[[#This Row],[24-may]]-Casos_PN_CORR[[#This Row],[23-may]]</f>
        <v>0</v>
      </c>
      <c r="CD343">
        <f>+Casos_PN_CORR[[#This Row],[25-may]]-Casos_PN_CORR[[#This Row],[24-may]]</f>
        <v>0</v>
      </c>
      <c r="CE343">
        <f>+Casos_PN_CORR[[#This Row],[26-may]]-Casos_PN_CORR[[#This Row],[25-may]]</f>
        <v>0</v>
      </c>
      <c r="CF343">
        <f>+Casos_PN_CORR[[#This Row],[27-may]]-Casos_PN_CORR[[#This Row],[26-may]]</f>
        <v>0</v>
      </c>
      <c r="CG343">
        <f>+Casos_PN_CORR[[#This Row],[28-may]]-Casos_PN_CORR[[#This Row],[27-may]]</f>
        <v>0</v>
      </c>
      <c r="CH343">
        <f>+Casos_PN_CORR[[#This Row],[29-may]]-Casos_PN_CORR[[#This Row],[28-may]]</f>
        <v>0</v>
      </c>
      <c r="CI343">
        <f>+Casos_PN_CORR[[#This Row],[30-may]]-Casos_PN_CORR[[#This Row],[29-may]]</f>
        <v>0</v>
      </c>
      <c r="CJ343">
        <f>+Casos_PN_CORR[[#This Row],[31-may]]-Casos_PN_CORR[[#This Row],[30-may]]</f>
        <v>0</v>
      </c>
      <c r="CK343">
        <f>+Casos_PN_CORR[[#This Row],[1-jun]]-Casos_PN_CORR[[#This Row],[31-may]]</f>
        <v>0</v>
      </c>
      <c r="CL343">
        <f>+Casos_PN_CORR[[#This Row],[2-jun]]-Casos_PN_CORR[[#This Row],[1-jun]]</f>
        <v>0</v>
      </c>
      <c r="CM343">
        <f>+Casos_PN_CORR[[#This Row],[3-jun]]-Casos_PN_CORR[[#This Row],[2-jun]]</f>
        <v>0</v>
      </c>
      <c r="CN343">
        <f>+Casos_PN_CORR[[#This Row],[4-jun]]-Casos_PN_CORR[[#This Row],[3-jun]]</f>
        <v>0</v>
      </c>
      <c r="CO343">
        <f>+Casos_PN_CORR[[#This Row],[5-jun]]-Casos_PN_CORR[[#This Row],[4-jun]]</f>
        <v>0</v>
      </c>
      <c r="CP343">
        <f>+Casos_PN_CORR[[#This Row],[6-jun]]-Casos_PN_CORR[[#This Row],[5-jun]]</f>
        <v>0</v>
      </c>
    </row>
    <row r="344" spans="1:94">
      <c r="A344">
        <v>70709</v>
      </c>
      <c r="B344" s="2" t="s">
        <v>102</v>
      </c>
      <c r="C344" s="2" t="s">
        <v>129</v>
      </c>
      <c r="D344" s="2" t="s">
        <v>491</v>
      </c>
      <c r="E344" s="4">
        <f t="shared" si="5"/>
        <v>0</v>
      </c>
      <c r="F344">
        <f>+Casos_PN_CORR[[#This Row],[10-mar]]</f>
        <v>0</v>
      </c>
      <c r="G344">
        <f>+Casos_PN_CORR[[#This Row],[11-mar]]-Casos_PN_CORR[[#This Row],[10-mar]]</f>
        <v>0</v>
      </c>
      <c r="H344">
        <f>+Casos_PN_CORR[[#This Row],[12-mar]]-Casos_PN_CORR[[#This Row],[11-mar]]</f>
        <v>0</v>
      </c>
      <c r="I344">
        <f>+Casos_PN_CORR[[#This Row],[13-mar]]-Casos_PN_CORR[[#This Row],[12-mar]]</f>
        <v>0</v>
      </c>
      <c r="J344">
        <f>+Casos_PN_CORR[[#This Row],[14-mar]]-Casos_PN_CORR[[#This Row],[13-mar]]</f>
        <v>0</v>
      </c>
      <c r="K344">
        <f>+Casos_PN_CORR[[#This Row],[15-mar]]-Casos_PN_CORR[[#This Row],[14-mar]]</f>
        <v>0</v>
      </c>
      <c r="L344">
        <f>+Casos_PN_CORR[[#This Row],[16-mar]]-Casos_PN_CORR[[#This Row],[15-mar]]</f>
        <v>0</v>
      </c>
      <c r="M344">
        <f>+Casos_PN_CORR[[#This Row],[17-mar]]-Casos_PN_CORR[[#This Row],[16-mar]]</f>
        <v>0</v>
      </c>
      <c r="N344">
        <f>+Casos_PN_CORR[[#This Row],[18-mar]]-Casos_PN_CORR[[#This Row],[17-mar]]</f>
        <v>0</v>
      </c>
      <c r="O344">
        <f>+Casos_PN_CORR[[#This Row],[19-mar]]-Casos_PN_CORR[[#This Row],[18-mar]]</f>
        <v>0</v>
      </c>
      <c r="P344">
        <f>+Casos_PN_CORR[[#This Row],[20-mar]]-Casos_PN_CORR[[#This Row],[19-mar]]</f>
        <v>0</v>
      </c>
      <c r="Q344">
        <f>+Casos_PN_CORR[[#This Row],[21-mar]]-Casos_PN_CORR[[#This Row],[20-mar]]</f>
        <v>0</v>
      </c>
      <c r="R344">
        <f>+Casos_PN_CORR[[#This Row],[22-mar]]-Casos_PN_CORR[[#This Row],[21-mar]]</f>
        <v>0</v>
      </c>
      <c r="S344">
        <f>+Casos_PN_CORR[[#This Row],[23-mar]]-Casos_PN_CORR[[#This Row],[22-mar]]</f>
        <v>0</v>
      </c>
      <c r="T344">
        <f>+Casos_PN_CORR[[#This Row],[24-mar]]-Casos_PN_CORR[[#This Row],[23-mar]]</f>
        <v>0</v>
      </c>
      <c r="U344">
        <f>+Casos_PN_CORR[[#This Row],[25-mar]]-Casos_PN_CORR[[#This Row],[24-mar]]</f>
        <v>0</v>
      </c>
      <c r="V344">
        <f>+Casos_PN_CORR[[#This Row],[26-mar]]-Casos_PN_CORR[[#This Row],[25-mar]]</f>
        <v>0</v>
      </c>
      <c r="W344">
        <f>+Casos_PN_CORR[[#This Row],[27-mar]]-Casos_PN_CORR[[#This Row],[26-mar]]</f>
        <v>0</v>
      </c>
      <c r="X344">
        <f>+Casos_PN_CORR[[#This Row],[28-mar]]-Casos_PN_CORR[[#This Row],[27-mar]]</f>
        <v>0</v>
      </c>
      <c r="Y344">
        <f>+Casos_PN_CORR[[#This Row],[29-mar]]-Casos_PN_CORR[[#This Row],[28-mar]]</f>
        <v>0</v>
      </c>
      <c r="Z344">
        <f>+Casos_PN_CORR[[#This Row],[30-mar]]-Casos_PN_CORR[[#This Row],[29-mar]]</f>
        <v>0</v>
      </c>
      <c r="AA344">
        <f>+Casos_PN_CORR[[#This Row],[31-mar]]-Casos_PN_CORR[[#This Row],[30-mar]]</f>
        <v>0</v>
      </c>
      <c r="AB344">
        <f>+Casos_PN_CORR[[#This Row],[1-abr]]-Casos_PN_CORR[[#This Row],[31-mar]]</f>
        <v>0</v>
      </c>
      <c r="AC344">
        <f>+Casos_PN_CORR[[#This Row],[2-abr]]-Casos_PN_CORR[[#This Row],[1-abr]]</f>
        <v>0</v>
      </c>
      <c r="AD344">
        <f>+Casos_PN_CORR[[#This Row],[3-abr]]-Casos_PN_CORR[[#This Row],[2-abr]]</f>
        <v>0</v>
      </c>
      <c r="AE344">
        <f>+Casos_PN_CORR[[#This Row],[4-abr]]-Casos_PN_CORR[[#This Row],[3-abr]]</f>
        <v>0</v>
      </c>
      <c r="AF344">
        <f>+Casos_PN_CORR[[#This Row],[5-abr]]-Casos_PN_CORR[[#This Row],[4-abr]]</f>
        <v>0</v>
      </c>
      <c r="AG344">
        <f>+Casos_PN_CORR[[#This Row],[6-abr]]-Casos_PN_CORR[[#This Row],[5-abr]]</f>
        <v>0</v>
      </c>
      <c r="AH344">
        <f>+Casos_PN_CORR[[#This Row],[7-abr]]-Casos_PN_CORR[[#This Row],[6-abr]]</f>
        <v>0</v>
      </c>
      <c r="AI344">
        <f>+Casos_PN_CORR[[#This Row],[8-abr]]-Casos_PN_CORR[[#This Row],[7-abr]]</f>
        <v>0</v>
      </c>
      <c r="AJ344">
        <f>+Casos_PN_CORR[[#This Row],[9-abr]]-Casos_PN_CORR[[#This Row],[8-abr]]</f>
        <v>0</v>
      </c>
      <c r="AK344">
        <f>+Casos_PN_CORR[[#This Row],[10-abr]]-Casos_PN_CORR[[#This Row],[9-abr]]</f>
        <v>0</v>
      </c>
      <c r="AL344">
        <f>+Casos_PN_CORR[[#This Row],[11-abr]]-Casos_PN_CORR[[#This Row],[10-abr]]</f>
        <v>0</v>
      </c>
      <c r="AM344">
        <f>+Casos_PN_CORR[[#This Row],[12-abr]]-Casos_PN_CORR[[#This Row],[11-abr]]</f>
        <v>0</v>
      </c>
      <c r="AN344">
        <f>+Casos_PN_CORR[[#This Row],[13-abr]]-Casos_PN_CORR[[#This Row],[12-abr]]</f>
        <v>0</v>
      </c>
      <c r="AO344">
        <f>+Casos_PN_CORR[[#This Row],[14-abr]]-Casos_PN_CORR[[#This Row],[13-abr]]</f>
        <v>0</v>
      </c>
      <c r="AP344">
        <f>+Casos_PN_CORR[[#This Row],[15-abr]]-Casos_PN_CORR[[#This Row],[14-abr]]</f>
        <v>0</v>
      </c>
      <c r="AQ344">
        <f>+Casos_PN_CORR[[#This Row],[16-abr]]-Casos_PN_CORR[[#This Row],[15-abr]]</f>
        <v>0</v>
      </c>
      <c r="AR344">
        <f>+Casos_PN_CORR[[#This Row],[17-abr]]-Casos_PN_CORR[[#This Row],[16-abr]]</f>
        <v>0</v>
      </c>
      <c r="AS344">
        <f>+Casos_PN_CORR[[#This Row],[18-abr]]-Casos_PN_CORR[[#This Row],[17-abr]]</f>
        <v>0</v>
      </c>
      <c r="AT344">
        <f>+Casos_PN_CORR[[#This Row],[19-abr]]-Casos_PN_CORR[[#This Row],[18-abr]]</f>
        <v>0</v>
      </c>
      <c r="AU344">
        <f>+Casos_PN_CORR[[#This Row],[20-abr]]-Casos_PN_CORR[[#This Row],[19-abr]]</f>
        <v>0</v>
      </c>
      <c r="AV344">
        <f>+Casos_PN_CORR[[#This Row],[21-abr]]-Casos_PN_CORR[[#This Row],[20-abr]]</f>
        <v>0</v>
      </c>
      <c r="AW344">
        <f>+Casos_PN_CORR[[#This Row],[22-abr]]-Casos_PN_CORR[[#This Row],[21-abr]]</f>
        <v>0</v>
      </c>
      <c r="AX344">
        <f>+Casos_PN_CORR[[#This Row],[23-abr]]-Casos_PN_CORR[[#This Row],[22-abr]]</f>
        <v>0</v>
      </c>
      <c r="AY344">
        <f>+Casos_PN_CORR[[#This Row],[24-abr]]-Casos_PN_CORR[[#This Row],[23-abr]]</f>
        <v>0</v>
      </c>
      <c r="AZ344">
        <f>+Casos_PN_CORR[[#This Row],[25-abr]]-Casos_PN_CORR[[#This Row],[24-abr]]</f>
        <v>0</v>
      </c>
      <c r="BA344">
        <f>+Casos_PN_CORR[[#This Row],[26-abr]]-Casos_PN_CORR[[#This Row],[25-abr]]</f>
        <v>0</v>
      </c>
      <c r="BB344">
        <f>+Casos_PN_CORR[[#This Row],[27-abr]]-Casos_PN_CORR[[#This Row],[26-abr]]</f>
        <v>0</v>
      </c>
      <c r="BC344">
        <f>+Casos_PN_CORR[[#This Row],[28-abr]]-Casos_PN_CORR[[#This Row],[27-abr]]</f>
        <v>0</v>
      </c>
      <c r="BD344">
        <f>+Casos_PN_CORR[[#This Row],[29-abr]]-Casos_PN_CORR[[#This Row],[28-abr]]</f>
        <v>0</v>
      </c>
      <c r="BE344">
        <f>+Casos_PN_CORR[[#This Row],[30-abr]]-Casos_PN_CORR[[#This Row],[29-abr]]</f>
        <v>0</v>
      </c>
      <c r="BF344">
        <f>+Casos_PN_CORR[[#This Row],[1-may]]-Casos_PN_CORR[[#This Row],[30-abr]]</f>
        <v>0</v>
      </c>
      <c r="BG344">
        <f>+Casos_PN_CORR[[#This Row],[2-may]]-Casos_PN_CORR[[#This Row],[1-may]]</f>
        <v>0</v>
      </c>
      <c r="BH344">
        <f>+Casos_PN_CORR[[#This Row],[3-may]]-Casos_PN_CORR[[#This Row],[2-may]]</f>
        <v>0</v>
      </c>
      <c r="BI344">
        <f>+Casos_PN_CORR[[#This Row],[4-may]]-Casos_PN_CORR[[#This Row],[3-may]]</f>
        <v>0</v>
      </c>
      <c r="BJ344">
        <f>+Casos_PN_CORR[[#This Row],[5-may]]-Casos_PN_CORR[[#This Row],[4-may]]</f>
        <v>0</v>
      </c>
      <c r="BK344">
        <f>+Casos_PN_CORR[[#This Row],[6-may]]-Casos_PN_CORR[[#This Row],[5-may]]</f>
        <v>0</v>
      </c>
      <c r="BL344">
        <f>+Casos_PN_CORR[[#This Row],[7-may]]-Casos_PN_CORR[[#This Row],[6-may]]</f>
        <v>0</v>
      </c>
      <c r="BM344">
        <f>+Casos_PN_CORR[[#This Row],[8-may]]-Casos_PN_CORR[[#This Row],[7-may]]</f>
        <v>0</v>
      </c>
      <c r="BN344">
        <f>+Casos_PN_CORR[[#This Row],[9-may]]-Casos_PN_CORR[[#This Row],[8-may]]</f>
        <v>0</v>
      </c>
      <c r="BO344">
        <f>+Casos_PN_CORR[[#This Row],[10-may]]-Casos_PN_CORR[[#This Row],[9-may]]</f>
        <v>0</v>
      </c>
      <c r="BP344">
        <f>+Casos_PN_CORR[[#This Row],[11-may]]-Casos_PN_CORR[[#This Row],[10-may]]</f>
        <v>0</v>
      </c>
      <c r="BQ344">
        <f>+Casos_PN_CORR[[#This Row],[12-may]]-Casos_PN_CORR[[#This Row],[11-may]]</f>
        <v>0</v>
      </c>
      <c r="BR344">
        <f>+Casos_PN_CORR[[#This Row],[13-may]]-Casos_PN_CORR[[#This Row],[12-may]]</f>
        <v>0</v>
      </c>
      <c r="BS344">
        <f>+Casos_PN_CORR[[#This Row],[14-may]]-Casos_PN_CORR[[#This Row],[13-may]]</f>
        <v>0</v>
      </c>
      <c r="BT344">
        <f>+Casos_PN_CORR[[#This Row],[15-may]]-Casos_PN_CORR[[#This Row],[14-may]]</f>
        <v>0</v>
      </c>
      <c r="BU344">
        <f>+Casos_PN_CORR[[#This Row],[16-may]]-Casos_PN_CORR[[#This Row],[15-may]]</f>
        <v>0</v>
      </c>
      <c r="BV344">
        <f>+Casos_PN_CORR[[#This Row],[17-may]]-Casos_PN_CORR[[#This Row],[16-may]]</f>
        <v>0</v>
      </c>
      <c r="BW344">
        <f>+Casos_PN_CORR[[#This Row],[18-may]]-Casos_PN_CORR[[#This Row],[17-may]]</f>
        <v>0</v>
      </c>
      <c r="BX344">
        <f>+Casos_PN_CORR[[#This Row],[19-may]]-Casos_PN_CORR[[#This Row],[18-may]]</f>
        <v>0</v>
      </c>
      <c r="BY344">
        <f>+Casos_PN_CORR[[#This Row],[20-may]]-Casos_PN_CORR[[#This Row],[19-may]]</f>
        <v>0</v>
      </c>
      <c r="BZ344">
        <f>+Casos_PN_CORR[[#This Row],[21-may]]-Casos_PN_CORR[[#This Row],[20-may]]</f>
        <v>0</v>
      </c>
      <c r="CA344">
        <f>+Casos_PN_CORR[[#This Row],[22-may]]-Casos_PN_CORR[[#This Row],[21-may]]</f>
        <v>0</v>
      </c>
      <c r="CB344">
        <f>+Casos_PN_CORR[[#This Row],[23-may]]-Casos_PN_CORR[[#This Row],[22-may]]</f>
        <v>0</v>
      </c>
      <c r="CC344">
        <f>+Casos_PN_CORR[[#This Row],[24-may]]-Casos_PN_CORR[[#This Row],[23-may]]</f>
        <v>0</v>
      </c>
      <c r="CD344">
        <f>+Casos_PN_CORR[[#This Row],[25-may]]-Casos_PN_CORR[[#This Row],[24-may]]</f>
        <v>0</v>
      </c>
      <c r="CE344">
        <f>+Casos_PN_CORR[[#This Row],[26-may]]-Casos_PN_CORR[[#This Row],[25-may]]</f>
        <v>0</v>
      </c>
      <c r="CF344">
        <f>+Casos_PN_CORR[[#This Row],[27-may]]-Casos_PN_CORR[[#This Row],[26-may]]</f>
        <v>0</v>
      </c>
      <c r="CG344">
        <f>+Casos_PN_CORR[[#This Row],[28-may]]-Casos_PN_CORR[[#This Row],[27-may]]</f>
        <v>0</v>
      </c>
      <c r="CH344">
        <f>+Casos_PN_CORR[[#This Row],[29-may]]-Casos_PN_CORR[[#This Row],[28-may]]</f>
        <v>0</v>
      </c>
      <c r="CI344">
        <f>+Casos_PN_CORR[[#This Row],[30-may]]-Casos_PN_CORR[[#This Row],[29-may]]</f>
        <v>0</v>
      </c>
      <c r="CJ344">
        <f>+Casos_PN_CORR[[#This Row],[31-may]]-Casos_PN_CORR[[#This Row],[30-may]]</f>
        <v>0</v>
      </c>
      <c r="CK344">
        <f>+Casos_PN_CORR[[#This Row],[1-jun]]-Casos_PN_CORR[[#This Row],[31-may]]</f>
        <v>0</v>
      </c>
      <c r="CL344">
        <f>+Casos_PN_CORR[[#This Row],[2-jun]]-Casos_PN_CORR[[#This Row],[1-jun]]</f>
        <v>0</v>
      </c>
      <c r="CM344">
        <f>+Casos_PN_CORR[[#This Row],[3-jun]]-Casos_PN_CORR[[#This Row],[2-jun]]</f>
        <v>0</v>
      </c>
      <c r="CN344">
        <f>+Casos_PN_CORR[[#This Row],[4-jun]]-Casos_PN_CORR[[#This Row],[3-jun]]</f>
        <v>0</v>
      </c>
      <c r="CO344">
        <f>+Casos_PN_CORR[[#This Row],[5-jun]]-Casos_PN_CORR[[#This Row],[4-jun]]</f>
        <v>0</v>
      </c>
      <c r="CP344">
        <f>+Casos_PN_CORR[[#This Row],[6-jun]]-Casos_PN_CORR[[#This Row],[5-jun]]</f>
        <v>0</v>
      </c>
    </row>
    <row r="345" spans="1:94" ht="24">
      <c r="A345">
        <v>70301</v>
      </c>
      <c r="B345" s="2" t="s">
        <v>102</v>
      </c>
      <c r="C345" s="2" t="s">
        <v>102</v>
      </c>
      <c r="D345" s="2" t="s">
        <v>492</v>
      </c>
      <c r="E345" s="4">
        <f t="shared" si="5"/>
        <v>4</v>
      </c>
      <c r="F345">
        <f>+Casos_PN_CORR[[#This Row],[10-mar]]</f>
        <v>0</v>
      </c>
      <c r="G345">
        <f>+Casos_PN_CORR[[#This Row],[11-mar]]-Casos_PN_CORR[[#This Row],[10-mar]]</f>
        <v>0</v>
      </c>
      <c r="H345">
        <f>+Casos_PN_CORR[[#This Row],[12-mar]]-Casos_PN_CORR[[#This Row],[11-mar]]</f>
        <v>0</v>
      </c>
      <c r="I345">
        <f>+Casos_PN_CORR[[#This Row],[13-mar]]-Casos_PN_CORR[[#This Row],[12-mar]]</f>
        <v>0</v>
      </c>
      <c r="J345">
        <f>+Casos_PN_CORR[[#This Row],[14-mar]]-Casos_PN_CORR[[#This Row],[13-mar]]</f>
        <v>0</v>
      </c>
      <c r="K345">
        <f>+Casos_PN_CORR[[#This Row],[15-mar]]-Casos_PN_CORR[[#This Row],[14-mar]]</f>
        <v>0</v>
      </c>
      <c r="L345">
        <f>+Casos_PN_CORR[[#This Row],[16-mar]]-Casos_PN_CORR[[#This Row],[15-mar]]</f>
        <v>0</v>
      </c>
      <c r="M345">
        <f>+Casos_PN_CORR[[#This Row],[17-mar]]-Casos_PN_CORR[[#This Row],[16-mar]]</f>
        <v>0</v>
      </c>
      <c r="N345">
        <f>+Casos_PN_CORR[[#This Row],[18-mar]]-Casos_PN_CORR[[#This Row],[17-mar]]</f>
        <v>0</v>
      </c>
      <c r="O345">
        <f>+Casos_PN_CORR[[#This Row],[19-mar]]-Casos_PN_CORR[[#This Row],[18-mar]]</f>
        <v>0</v>
      </c>
      <c r="P345">
        <f>+Casos_PN_CORR[[#This Row],[20-mar]]-Casos_PN_CORR[[#This Row],[19-mar]]</f>
        <v>0</v>
      </c>
      <c r="Q345">
        <f>+Casos_PN_CORR[[#This Row],[21-mar]]-Casos_PN_CORR[[#This Row],[20-mar]]</f>
        <v>0</v>
      </c>
      <c r="R345">
        <f>+Casos_PN_CORR[[#This Row],[22-mar]]-Casos_PN_CORR[[#This Row],[21-mar]]</f>
        <v>0</v>
      </c>
      <c r="S345">
        <f>+Casos_PN_CORR[[#This Row],[23-mar]]-Casos_PN_CORR[[#This Row],[22-mar]]</f>
        <v>0</v>
      </c>
      <c r="T345">
        <f>+Casos_PN_CORR[[#This Row],[24-mar]]-Casos_PN_CORR[[#This Row],[23-mar]]</f>
        <v>0</v>
      </c>
      <c r="U345">
        <f>+Casos_PN_CORR[[#This Row],[25-mar]]-Casos_PN_CORR[[#This Row],[24-mar]]</f>
        <v>0</v>
      </c>
      <c r="V345">
        <f>+Casos_PN_CORR[[#This Row],[26-mar]]-Casos_PN_CORR[[#This Row],[25-mar]]</f>
        <v>0</v>
      </c>
      <c r="W345">
        <f>+Casos_PN_CORR[[#This Row],[27-mar]]-Casos_PN_CORR[[#This Row],[26-mar]]</f>
        <v>0</v>
      </c>
      <c r="X345">
        <f>+Casos_PN_CORR[[#This Row],[28-mar]]-Casos_PN_CORR[[#This Row],[27-mar]]</f>
        <v>0</v>
      </c>
      <c r="Y345">
        <f>+Casos_PN_CORR[[#This Row],[29-mar]]-Casos_PN_CORR[[#This Row],[28-mar]]</f>
        <v>0</v>
      </c>
      <c r="Z345">
        <f>+Casos_PN_CORR[[#This Row],[30-mar]]-Casos_PN_CORR[[#This Row],[29-mar]]</f>
        <v>0</v>
      </c>
      <c r="AA345">
        <f>+Casos_PN_CORR[[#This Row],[31-mar]]-Casos_PN_CORR[[#This Row],[30-mar]]</f>
        <v>0</v>
      </c>
      <c r="AB345">
        <f>+Casos_PN_CORR[[#This Row],[1-abr]]-Casos_PN_CORR[[#This Row],[31-mar]]</f>
        <v>0</v>
      </c>
      <c r="AC345">
        <f>+Casos_PN_CORR[[#This Row],[2-abr]]-Casos_PN_CORR[[#This Row],[1-abr]]</f>
        <v>0</v>
      </c>
      <c r="AD345">
        <f>+Casos_PN_CORR[[#This Row],[3-abr]]-Casos_PN_CORR[[#This Row],[2-abr]]</f>
        <v>0</v>
      </c>
      <c r="AE345">
        <f>+Casos_PN_CORR[[#This Row],[4-abr]]-Casos_PN_CORR[[#This Row],[3-abr]]</f>
        <v>0</v>
      </c>
      <c r="AF345">
        <f>+Casos_PN_CORR[[#This Row],[5-abr]]-Casos_PN_CORR[[#This Row],[4-abr]]</f>
        <v>0</v>
      </c>
      <c r="AG345">
        <f>+Casos_PN_CORR[[#This Row],[6-abr]]-Casos_PN_CORR[[#This Row],[5-abr]]</f>
        <v>0</v>
      </c>
      <c r="AH345">
        <f>+Casos_PN_CORR[[#This Row],[7-abr]]-Casos_PN_CORR[[#This Row],[6-abr]]</f>
        <v>0</v>
      </c>
      <c r="AI345">
        <f>+Casos_PN_CORR[[#This Row],[8-abr]]-Casos_PN_CORR[[#This Row],[7-abr]]</f>
        <v>0</v>
      </c>
      <c r="AJ345">
        <f>+Casos_PN_CORR[[#This Row],[9-abr]]-Casos_PN_CORR[[#This Row],[8-abr]]</f>
        <v>0</v>
      </c>
      <c r="AK345">
        <f>+Casos_PN_CORR[[#This Row],[10-abr]]-Casos_PN_CORR[[#This Row],[9-abr]]</f>
        <v>0</v>
      </c>
      <c r="AL345">
        <f>+Casos_PN_CORR[[#This Row],[11-abr]]-Casos_PN_CORR[[#This Row],[10-abr]]</f>
        <v>0</v>
      </c>
      <c r="AM345">
        <f>+Casos_PN_CORR[[#This Row],[12-abr]]-Casos_PN_CORR[[#This Row],[11-abr]]</f>
        <v>0</v>
      </c>
      <c r="AN345">
        <f>+Casos_PN_CORR[[#This Row],[13-abr]]-Casos_PN_CORR[[#This Row],[12-abr]]</f>
        <v>0</v>
      </c>
      <c r="AO345">
        <f>+Casos_PN_CORR[[#This Row],[14-abr]]-Casos_PN_CORR[[#This Row],[13-abr]]</f>
        <v>0</v>
      </c>
      <c r="AP345">
        <f>+Casos_PN_CORR[[#This Row],[15-abr]]-Casos_PN_CORR[[#This Row],[14-abr]]</f>
        <v>0</v>
      </c>
      <c r="AQ345">
        <f>+Casos_PN_CORR[[#This Row],[16-abr]]-Casos_PN_CORR[[#This Row],[15-abr]]</f>
        <v>0</v>
      </c>
      <c r="AR345">
        <f>+Casos_PN_CORR[[#This Row],[17-abr]]-Casos_PN_CORR[[#This Row],[16-abr]]</f>
        <v>0</v>
      </c>
      <c r="AS345">
        <f>+Casos_PN_CORR[[#This Row],[18-abr]]-Casos_PN_CORR[[#This Row],[17-abr]]</f>
        <v>0</v>
      </c>
      <c r="AT345">
        <f>+Casos_PN_CORR[[#This Row],[19-abr]]-Casos_PN_CORR[[#This Row],[18-abr]]</f>
        <v>0</v>
      </c>
      <c r="AU345">
        <f>+Casos_PN_CORR[[#This Row],[20-abr]]-Casos_PN_CORR[[#This Row],[19-abr]]</f>
        <v>0</v>
      </c>
      <c r="AV345">
        <f>+Casos_PN_CORR[[#This Row],[21-abr]]-Casos_PN_CORR[[#This Row],[20-abr]]</f>
        <v>0</v>
      </c>
      <c r="AW345">
        <f>+Casos_PN_CORR[[#This Row],[22-abr]]-Casos_PN_CORR[[#This Row],[21-abr]]</f>
        <v>0</v>
      </c>
      <c r="AX345">
        <f>+Casos_PN_CORR[[#This Row],[23-abr]]-Casos_PN_CORR[[#This Row],[22-abr]]</f>
        <v>0</v>
      </c>
      <c r="AY345">
        <f>+Casos_PN_CORR[[#This Row],[24-abr]]-Casos_PN_CORR[[#This Row],[23-abr]]</f>
        <v>0</v>
      </c>
      <c r="AZ345">
        <f>+Casos_PN_CORR[[#This Row],[25-abr]]-Casos_PN_CORR[[#This Row],[24-abr]]</f>
        <v>0</v>
      </c>
      <c r="BA345">
        <f>+Casos_PN_CORR[[#This Row],[26-abr]]-Casos_PN_CORR[[#This Row],[25-abr]]</f>
        <v>0</v>
      </c>
      <c r="BB345">
        <f>+Casos_PN_CORR[[#This Row],[27-abr]]-Casos_PN_CORR[[#This Row],[26-abr]]</f>
        <v>0</v>
      </c>
      <c r="BC345">
        <f>+Casos_PN_CORR[[#This Row],[28-abr]]-Casos_PN_CORR[[#This Row],[27-abr]]</f>
        <v>0</v>
      </c>
      <c r="BD345">
        <f>+Casos_PN_CORR[[#This Row],[29-abr]]-Casos_PN_CORR[[#This Row],[28-abr]]</f>
        <v>0</v>
      </c>
      <c r="BE345">
        <f>+Casos_PN_CORR[[#This Row],[30-abr]]-Casos_PN_CORR[[#This Row],[29-abr]]</f>
        <v>0</v>
      </c>
      <c r="BF345">
        <f>+Casos_PN_CORR[[#This Row],[1-may]]-Casos_PN_CORR[[#This Row],[30-abr]]</f>
        <v>0</v>
      </c>
      <c r="BG345">
        <f>+Casos_PN_CORR[[#This Row],[2-may]]-Casos_PN_CORR[[#This Row],[1-may]]</f>
        <v>0</v>
      </c>
      <c r="BH345">
        <f>+Casos_PN_CORR[[#This Row],[3-may]]-Casos_PN_CORR[[#This Row],[2-may]]</f>
        <v>0</v>
      </c>
      <c r="BI345">
        <f>+Casos_PN_CORR[[#This Row],[4-may]]-Casos_PN_CORR[[#This Row],[3-may]]</f>
        <v>0</v>
      </c>
      <c r="BJ345">
        <f>+Casos_PN_CORR[[#This Row],[5-may]]-Casos_PN_CORR[[#This Row],[4-may]]</f>
        <v>0</v>
      </c>
      <c r="BK345">
        <f>+Casos_PN_CORR[[#This Row],[6-may]]-Casos_PN_CORR[[#This Row],[5-may]]</f>
        <v>0</v>
      </c>
      <c r="BL345">
        <f>+Casos_PN_CORR[[#This Row],[7-may]]-Casos_PN_CORR[[#This Row],[6-may]]</f>
        <v>0</v>
      </c>
      <c r="BM345">
        <f>+Casos_PN_CORR[[#This Row],[8-may]]-Casos_PN_CORR[[#This Row],[7-may]]</f>
        <v>0</v>
      </c>
      <c r="BN345">
        <f>+Casos_PN_CORR[[#This Row],[9-may]]-Casos_PN_CORR[[#This Row],[8-may]]</f>
        <v>0</v>
      </c>
      <c r="BO345">
        <f>+Casos_PN_CORR[[#This Row],[10-may]]-Casos_PN_CORR[[#This Row],[9-may]]</f>
        <v>0</v>
      </c>
      <c r="BP345">
        <f>+Casos_PN_CORR[[#This Row],[11-may]]-Casos_PN_CORR[[#This Row],[10-may]]</f>
        <v>0</v>
      </c>
      <c r="BQ345">
        <f>+Casos_PN_CORR[[#This Row],[12-may]]-Casos_PN_CORR[[#This Row],[11-may]]</f>
        <v>0</v>
      </c>
      <c r="BR345">
        <f>+Casos_PN_CORR[[#This Row],[13-may]]-Casos_PN_CORR[[#This Row],[12-may]]</f>
        <v>0</v>
      </c>
      <c r="BS345">
        <f>+Casos_PN_CORR[[#This Row],[14-may]]-Casos_PN_CORR[[#This Row],[13-may]]</f>
        <v>0</v>
      </c>
      <c r="BT345">
        <f>+Casos_PN_CORR[[#This Row],[15-may]]-Casos_PN_CORR[[#This Row],[14-may]]</f>
        <v>0</v>
      </c>
      <c r="BU345">
        <f>+Casos_PN_CORR[[#This Row],[16-may]]-Casos_PN_CORR[[#This Row],[15-may]]</f>
        <v>0</v>
      </c>
      <c r="BV345">
        <f>+Casos_PN_CORR[[#This Row],[17-may]]-Casos_PN_CORR[[#This Row],[16-may]]</f>
        <v>0</v>
      </c>
      <c r="BW345">
        <f>+Casos_PN_CORR[[#This Row],[18-may]]-Casos_PN_CORR[[#This Row],[17-may]]</f>
        <v>0</v>
      </c>
      <c r="BX345">
        <f>+Casos_PN_CORR[[#This Row],[19-may]]-Casos_PN_CORR[[#This Row],[18-may]]</f>
        <v>0</v>
      </c>
      <c r="BY345">
        <f>+Casos_PN_CORR[[#This Row],[20-may]]-Casos_PN_CORR[[#This Row],[19-may]]</f>
        <v>0</v>
      </c>
      <c r="BZ345">
        <f>+Casos_PN_CORR[[#This Row],[21-may]]-Casos_PN_CORR[[#This Row],[20-may]]</f>
        <v>0</v>
      </c>
      <c r="CA345">
        <f>+Casos_PN_CORR[[#This Row],[22-may]]-Casos_PN_CORR[[#This Row],[21-may]]</f>
        <v>0</v>
      </c>
      <c r="CB345">
        <f>+Casos_PN_CORR[[#This Row],[23-may]]-Casos_PN_CORR[[#This Row],[22-may]]</f>
        <v>0</v>
      </c>
      <c r="CC345">
        <f>+Casos_PN_CORR[[#This Row],[24-may]]-Casos_PN_CORR[[#This Row],[23-may]]</f>
        <v>0</v>
      </c>
      <c r="CD345">
        <f>+Casos_PN_CORR[[#This Row],[25-may]]-Casos_PN_CORR[[#This Row],[24-may]]</f>
        <v>0</v>
      </c>
      <c r="CE345">
        <f>+Casos_PN_CORR[[#This Row],[26-may]]-Casos_PN_CORR[[#This Row],[25-may]]</f>
        <v>0</v>
      </c>
      <c r="CF345">
        <f>+Casos_PN_CORR[[#This Row],[27-may]]-Casos_PN_CORR[[#This Row],[26-may]]</f>
        <v>0</v>
      </c>
      <c r="CG345">
        <f>+Casos_PN_CORR[[#This Row],[28-may]]-Casos_PN_CORR[[#This Row],[27-may]]</f>
        <v>0</v>
      </c>
      <c r="CH345">
        <f>+Casos_PN_CORR[[#This Row],[29-may]]-Casos_PN_CORR[[#This Row],[28-may]]</f>
        <v>0</v>
      </c>
      <c r="CI345">
        <f>+Casos_PN_CORR[[#This Row],[30-may]]-Casos_PN_CORR[[#This Row],[29-may]]</f>
        <v>0</v>
      </c>
      <c r="CJ345">
        <f>+Casos_PN_CORR[[#This Row],[31-may]]-Casos_PN_CORR[[#This Row],[30-may]]</f>
        <v>0</v>
      </c>
      <c r="CK345">
        <f>+Casos_PN_CORR[[#This Row],[1-jun]]-Casos_PN_CORR[[#This Row],[31-may]]</f>
        <v>0</v>
      </c>
      <c r="CL345">
        <f>+Casos_PN_CORR[[#This Row],[2-jun]]-Casos_PN_CORR[[#This Row],[1-jun]]</f>
        <v>0</v>
      </c>
      <c r="CM345">
        <f>+Casos_PN_CORR[[#This Row],[3-jun]]-Casos_PN_CORR[[#This Row],[2-jun]]</f>
        <v>0</v>
      </c>
      <c r="CN345">
        <f>+Casos_PN_CORR[[#This Row],[4-jun]]-Casos_PN_CORR[[#This Row],[3-jun]]</f>
        <v>0</v>
      </c>
      <c r="CO345">
        <f>+Casos_PN_CORR[[#This Row],[5-jun]]-Casos_PN_CORR[[#This Row],[4-jun]]</f>
        <v>4</v>
      </c>
      <c r="CP345">
        <f>+Casos_PN_CORR[[#This Row],[6-jun]]-Casos_PN_CORR[[#This Row],[5-jun]]</f>
        <v>0</v>
      </c>
    </row>
    <row r="346" spans="1:94">
      <c r="A346">
        <v>90209</v>
      </c>
      <c r="B346" s="2" t="s">
        <v>139</v>
      </c>
      <c r="C346" s="2" t="s">
        <v>165</v>
      </c>
      <c r="D346" s="2" t="s">
        <v>493</v>
      </c>
      <c r="E346" s="4">
        <f t="shared" si="5"/>
        <v>0</v>
      </c>
      <c r="F346">
        <f>+Casos_PN_CORR[[#This Row],[10-mar]]</f>
        <v>0</v>
      </c>
      <c r="G346">
        <f>+Casos_PN_CORR[[#This Row],[11-mar]]-Casos_PN_CORR[[#This Row],[10-mar]]</f>
        <v>0</v>
      </c>
      <c r="H346">
        <f>+Casos_PN_CORR[[#This Row],[12-mar]]-Casos_PN_CORR[[#This Row],[11-mar]]</f>
        <v>0</v>
      </c>
      <c r="I346">
        <f>+Casos_PN_CORR[[#This Row],[13-mar]]-Casos_PN_CORR[[#This Row],[12-mar]]</f>
        <v>0</v>
      </c>
      <c r="J346">
        <f>+Casos_PN_CORR[[#This Row],[14-mar]]-Casos_PN_CORR[[#This Row],[13-mar]]</f>
        <v>0</v>
      </c>
      <c r="K346">
        <f>+Casos_PN_CORR[[#This Row],[15-mar]]-Casos_PN_CORR[[#This Row],[14-mar]]</f>
        <v>0</v>
      </c>
      <c r="L346">
        <f>+Casos_PN_CORR[[#This Row],[16-mar]]-Casos_PN_CORR[[#This Row],[15-mar]]</f>
        <v>0</v>
      </c>
      <c r="M346">
        <f>+Casos_PN_CORR[[#This Row],[17-mar]]-Casos_PN_CORR[[#This Row],[16-mar]]</f>
        <v>0</v>
      </c>
      <c r="N346">
        <f>+Casos_PN_CORR[[#This Row],[18-mar]]-Casos_PN_CORR[[#This Row],[17-mar]]</f>
        <v>0</v>
      </c>
      <c r="O346">
        <f>+Casos_PN_CORR[[#This Row],[19-mar]]-Casos_PN_CORR[[#This Row],[18-mar]]</f>
        <v>0</v>
      </c>
      <c r="P346">
        <f>+Casos_PN_CORR[[#This Row],[20-mar]]-Casos_PN_CORR[[#This Row],[19-mar]]</f>
        <v>0</v>
      </c>
      <c r="Q346">
        <f>+Casos_PN_CORR[[#This Row],[21-mar]]-Casos_PN_CORR[[#This Row],[20-mar]]</f>
        <v>0</v>
      </c>
      <c r="R346">
        <f>+Casos_PN_CORR[[#This Row],[22-mar]]-Casos_PN_CORR[[#This Row],[21-mar]]</f>
        <v>0</v>
      </c>
      <c r="S346">
        <f>+Casos_PN_CORR[[#This Row],[23-mar]]-Casos_PN_CORR[[#This Row],[22-mar]]</f>
        <v>0</v>
      </c>
      <c r="T346">
        <f>+Casos_PN_CORR[[#This Row],[24-mar]]-Casos_PN_CORR[[#This Row],[23-mar]]</f>
        <v>0</v>
      </c>
      <c r="U346">
        <f>+Casos_PN_CORR[[#This Row],[25-mar]]-Casos_PN_CORR[[#This Row],[24-mar]]</f>
        <v>0</v>
      </c>
      <c r="V346">
        <f>+Casos_PN_CORR[[#This Row],[26-mar]]-Casos_PN_CORR[[#This Row],[25-mar]]</f>
        <v>0</v>
      </c>
      <c r="W346">
        <f>+Casos_PN_CORR[[#This Row],[27-mar]]-Casos_PN_CORR[[#This Row],[26-mar]]</f>
        <v>0</v>
      </c>
      <c r="X346">
        <f>+Casos_PN_CORR[[#This Row],[28-mar]]-Casos_PN_CORR[[#This Row],[27-mar]]</f>
        <v>0</v>
      </c>
      <c r="Y346">
        <f>+Casos_PN_CORR[[#This Row],[29-mar]]-Casos_PN_CORR[[#This Row],[28-mar]]</f>
        <v>0</v>
      </c>
      <c r="Z346">
        <f>+Casos_PN_CORR[[#This Row],[30-mar]]-Casos_PN_CORR[[#This Row],[29-mar]]</f>
        <v>0</v>
      </c>
      <c r="AA346">
        <f>+Casos_PN_CORR[[#This Row],[31-mar]]-Casos_PN_CORR[[#This Row],[30-mar]]</f>
        <v>0</v>
      </c>
      <c r="AB346">
        <f>+Casos_PN_CORR[[#This Row],[1-abr]]-Casos_PN_CORR[[#This Row],[31-mar]]</f>
        <v>0</v>
      </c>
      <c r="AC346">
        <f>+Casos_PN_CORR[[#This Row],[2-abr]]-Casos_PN_CORR[[#This Row],[1-abr]]</f>
        <v>0</v>
      </c>
      <c r="AD346">
        <f>+Casos_PN_CORR[[#This Row],[3-abr]]-Casos_PN_CORR[[#This Row],[2-abr]]</f>
        <v>0</v>
      </c>
      <c r="AE346">
        <f>+Casos_PN_CORR[[#This Row],[4-abr]]-Casos_PN_CORR[[#This Row],[3-abr]]</f>
        <v>0</v>
      </c>
      <c r="AF346">
        <f>+Casos_PN_CORR[[#This Row],[5-abr]]-Casos_PN_CORR[[#This Row],[4-abr]]</f>
        <v>0</v>
      </c>
      <c r="AG346">
        <f>+Casos_PN_CORR[[#This Row],[6-abr]]-Casos_PN_CORR[[#This Row],[5-abr]]</f>
        <v>0</v>
      </c>
      <c r="AH346">
        <f>+Casos_PN_CORR[[#This Row],[7-abr]]-Casos_PN_CORR[[#This Row],[6-abr]]</f>
        <v>0</v>
      </c>
      <c r="AI346">
        <f>+Casos_PN_CORR[[#This Row],[8-abr]]-Casos_PN_CORR[[#This Row],[7-abr]]</f>
        <v>0</v>
      </c>
      <c r="AJ346">
        <f>+Casos_PN_CORR[[#This Row],[9-abr]]-Casos_PN_CORR[[#This Row],[8-abr]]</f>
        <v>0</v>
      </c>
      <c r="AK346">
        <f>+Casos_PN_CORR[[#This Row],[10-abr]]-Casos_PN_CORR[[#This Row],[9-abr]]</f>
        <v>0</v>
      </c>
      <c r="AL346">
        <f>+Casos_PN_CORR[[#This Row],[11-abr]]-Casos_PN_CORR[[#This Row],[10-abr]]</f>
        <v>0</v>
      </c>
      <c r="AM346">
        <f>+Casos_PN_CORR[[#This Row],[12-abr]]-Casos_PN_CORR[[#This Row],[11-abr]]</f>
        <v>0</v>
      </c>
      <c r="AN346">
        <f>+Casos_PN_CORR[[#This Row],[13-abr]]-Casos_PN_CORR[[#This Row],[12-abr]]</f>
        <v>0</v>
      </c>
      <c r="AO346">
        <f>+Casos_PN_CORR[[#This Row],[14-abr]]-Casos_PN_CORR[[#This Row],[13-abr]]</f>
        <v>0</v>
      </c>
      <c r="AP346">
        <f>+Casos_PN_CORR[[#This Row],[15-abr]]-Casos_PN_CORR[[#This Row],[14-abr]]</f>
        <v>0</v>
      </c>
      <c r="AQ346">
        <f>+Casos_PN_CORR[[#This Row],[16-abr]]-Casos_PN_CORR[[#This Row],[15-abr]]</f>
        <v>0</v>
      </c>
      <c r="AR346">
        <f>+Casos_PN_CORR[[#This Row],[17-abr]]-Casos_PN_CORR[[#This Row],[16-abr]]</f>
        <v>0</v>
      </c>
      <c r="AS346">
        <f>+Casos_PN_CORR[[#This Row],[18-abr]]-Casos_PN_CORR[[#This Row],[17-abr]]</f>
        <v>0</v>
      </c>
      <c r="AT346">
        <f>+Casos_PN_CORR[[#This Row],[19-abr]]-Casos_PN_CORR[[#This Row],[18-abr]]</f>
        <v>0</v>
      </c>
      <c r="AU346">
        <f>+Casos_PN_CORR[[#This Row],[20-abr]]-Casos_PN_CORR[[#This Row],[19-abr]]</f>
        <v>0</v>
      </c>
      <c r="AV346">
        <f>+Casos_PN_CORR[[#This Row],[21-abr]]-Casos_PN_CORR[[#This Row],[20-abr]]</f>
        <v>0</v>
      </c>
      <c r="AW346">
        <f>+Casos_PN_CORR[[#This Row],[22-abr]]-Casos_PN_CORR[[#This Row],[21-abr]]</f>
        <v>0</v>
      </c>
      <c r="AX346">
        <f>+Casos_PN_CORR[[#This Row],[23-abr]]-Casos_PN_CORR[[#This Row],[22-abr]]</f>
        <v>0</v>
      </c>
      <c r="AY346">
        <f>+Casos_PN_CORR[[#This Row],[24-abr]]-Casos_PN_CORR[[#This Row],[23-abr]]</f>
        <v>0</v>
      </c>
      <c r="AZ346">
        <f>+Casos_PN_CORR[[#This Row],[25-abr]]-Casos_PN_CORR[[#This Row],[24-abr]]</f>
        <v>0</v>
      </c>
      <c r="BA346">
        <f>+Casos_PN_CORR[[#This Row],[26-abr]]-Casos_PN_CORR[[#This Row],[25-abr]]</f>
        <v>0</v>
      </c>
      <c r="BB346">
        <f>+Casos_PN_CORR[[#This Row],[27-abr]]-Casos_PN_CORR[[#This Row],[26-abr]]</f>
        <v>0</v>
      </c>
      <c r="BC346">
        <f>+Casos_PN_CORR[[#This Row],[28-abr]]-Casos_PN_CORR[[#This Row],[27-abr]]</f>
        <v>0</v>
      </c>
      <c r="BD346">
        <f>+Casos_PN_CORR[[#This Row],[29-abr]]-Casos_PN_CORR[[#This Row],[28-abr]]</f>
        <v>0</v>
      </c>
      <c r="BE346">
        <f>+Casos_PN_CORR[[#This Row],[30-abr]]-Casos_PN_CORR[[#This Row],[29-abr]]</f>
        <v>0</v>
      </c>
      <c r="BF346">
        <f>+Casos_PN_CORR[[#This Row],[1-may]]-Casos_PN_CORR[[#This Row],[30-abr]]</f>
        <v>0</v>
      </c>
      <c r="BG346">
        <f>+Casos_PN_CORR[[#This Row],[2-may]]-Casos_PN_CORR[[#This Row],[1-may]]</f>
        <v>0</v>
      </c>
      <c r="BH346">
        <f>+Casos_PN_CORR[[#This Row],[3-may]]-Casos_PN_CORR[[#This Row],[2-may]]</f>
        <v>0</v>
      </c>
      <c r="BI346">
        <f>+Casos_PN_CORR[[#This Row],[4-may]]-Casos_PN_CORR[[#This Row],[3-may]]</f>
        <v>0</v>
      </c>
      <c r="BJ346">
        <f>+Casos_PN_CORR[[#This Row],[5-may]]-Casos_PN_CORR[[#This Row],[4-may]]</f>
        <v>0</v>
      </c>
      <c r="BK346">
        <f>+Casos_PN_CORR[[#This Row],[6-may]]-Casos_PN_CORR[[#This Row],[5-may]]</f>
        <v>0</v>
      </c>
      <c r="BL346">
        <f>+Casos_PN_CORR[[#This Row],[7-may]]-Casos_PN_CORR[[#This Row],[6-may]]</f>
        <v>0</v>
      </c>
      <c r="BM346">
        <f>+Casos_PN_CORR[[#This Row],[8-may]]-Casos_PN_CORR[[#This Row],[7-may]]</f>
        <v>0</v>
      </c>
      <c r="BN346">
        <f>+Casos_PN_CORR[[#This Row],[9-may]]-Casos_PN_CORR[[#This Row],[8-may]]</f>
        <v>0</v>
      </c>
      <c r="BO346">
        <f>+Casos_PN_CORR[[#This Row],[10-may]]-Casos_PN_CORR[[#This Row],[9-may]]</f>
        <v>0</v>
      </c>
      <c r="BP346">
        <f>+Casos_PN_CORR[[#This Row],[11-may]]-Casos_PN_CORR[[#This Row],[10-may]]</f>
        <v>0</v>
      </c>
      <c r="BQ346">
        <f>+Casos_PN_CORR[[#This Row],[12-may]]-Casos_PN_CORR[[#This Row],[11-may]]</f>
        <v>0</v>
      </c>
      <c r="BR346">
        <f>+Casos_PN_CORR[[#This Row],[13-may]]-Casos_PN_CORR[[#This Row],[12-may]]</f>
        <v>0</v>
      </c>
      <c r="BS346">
        <f>+Casos_PN_CORR[[#This Row],[14-may]]-Casos_PN_CORR[[#This Row],[13-may]]</f>
        <v>0</v>
      </c>
      <c r="BT346">
        <f>+Casos_PN_CORR[[#This Row],[15-may]]-Casos_PN_CORR[[#This Row],[14-may]]</f>
        <v>0</v>
      </c>
      <c r="BU346">
        <f>+Casos_PN_CORR[[#This Row],[16-may]]-Casos_PN_CORR[[#This Row],[15-may]]</f>
        <v>0</v>
      </c>
      <c r="BV346">
        <f>+Casos_PN_CORR[[#This Row],[17-may]]-Casos_PN_CORR[[#This Row],[16-may]]</f>
        <v>0</v>
      </c>
      <c r="BW346">
        <f>+Casos_PN_CORR[[#This Row],[18-may]]-Casos_PN_CORR[[#This Row],[17-may]]</f>
        <v>0</v>
      </c>
      <c r="BX346">
        <f>+Casos_PN_CORR[[#This Row],[19-may]]-Casos_PN_CORR[[#This Row],[18-may]]</f>
        <v>0</v>
      </c>
      <c r="BY346">
        <f>+Casos_PN_CORR[[#This Row],[20-may]]-Casos_PN_CORR[[#This Row],[19-may]]</f>
        <v>0</v>
      </c>
      <c r="BZ346">
        <f>+Casos_PN_CORR[[#This Row],[21-may]]-Casos_PN_CORR[[#This Row],[20-may]]</f>
        <v>0</v>
      </c>
      <c r="CA346">
        <f>+Casos_PN_CORR[[#This Row],[22-may]]-Casos_PN_CORR[[#This Row],[21-may]]</f>
        <v>0</v>
      </c>
      <c r="CB346">
        <f>+Casos_PN_CORR[[#This Row],[23-may]]-Casos_PN_CORR[[#This Row],[22-may]]</f>
        <v>0</v>
      </c>
      <c r="CC346">
        <f>+Casos_PN_CORR[[#This Row],[24-may]]-Casos_PN_CORR[[#This Row],[23-may]]</f>
        <v>0</v>
      </c>
      <c r="CD346">
        <f>+Casos_PN_CORR[[#This Row],[25-may]]-Casos_PN_CORR[[#This Row],[24-may]]</f>
        <v>0</v>
      </c>
      <c r="CE346">
        <f>+Casos_PN_CORR[[#This Row],[26-may]]-Casos_PN_CORR[[#This Row],[25-may]]</f>
        <v>0</v>
      </c>
      <c r="CF346">
        <f>+Casos_PN_CORR[[#This Row],[27-may]]-Casos_PN_CORR[[#This Row],[26-may]]</f>
        <v>0</v>
      </c>
      <c r="CG346">
        <f>+Casos_PN_CORR[[#This Row],[28-may]]-Casos_PN_CORR[[#This Row],[27-may]]</f>
        <v>0</v>
      </c>
      <c r="CH346">
        <f>+Casos_PN_CORR[[#This Row],[29-may]]-Casos_PN_CORR[[#This Row],[28-may]]</f>
        <v>0</v>
      </c>
      <c r="CI346">
        <f>+Casos_PN_CORR[[#This Row],[30-may]]-Casos_PN_CORR[[#This Row],[29-may]]</f>
        <v>0</v>
      </c>
      <c r="CJ346">
        <f>+Casos_PN_CORR[[#This Row],[31-may]]-Casos_PN_CORR[[#This Row],[30-may]]</f>
        <v>0</v>
      </c>
      <c r="CK346">
        <f>+Casos_PN_CORR[[#This Row],[1-jun]]-Casos_PN_CORR[[#This Row],[31-may]]</f>
        <v>0</v>
      </c>
      <c r="CL346">
        <f>+Casos_PN_CORR[[#This Row],[2-jun]]-Casos_PN_CORR[[#This Row],[1-jun]]</f>
        <v>0</v>
      </c>
      <c r="CM346">
        <f>+Casos_PN_CORR[[#This Row],[3-jun]]-Casos_PN_CORR[[#This Row],[2-jun]]</f>
        <v>0</v>
      </c>
      <c r="CN346">
        <f>+Casos_PN_CORR[[#This Row],[4-jun]]-Casos_PN_CORR[[#This Row],[3-jun]]</f>
        <v>0</v>
      </c>
      <c r="CO346">
        <f>+Casos_PN_CORR[[#This Row],[5-jun]]-Casos_PN_CORR[[#This Row],[4-jun]]</f>
        <v>0</v>
      </c>
      <c r="CP346">
        <f>+Casos_PN_CORR[[#This Row],[6-jun]]-Casos_PN_CORR[[#This Row],[5-jun]]</f>
        <v>0</v>
      </c>
    </row>
    <row r="347" spans="1:94">
      <c r="A347">
        <v>70603</v>
      </c>
      <c r="B347" s="2" t="s">
        <v>102</v>
      </c>
      <c r="C347" s="2" t="s">
        <v>336</v>
      </c>
      <c r="D347" s="2" t="s">
        <v>494</v>
      </c>
      <c r="E347" s="4">
        <f t="shared" si="5"/>
        <v>0</v>
      </c>
      <c r="F347">
        <f>+Casos_PN_CORR[[#This Row],[10-mar]]</f>
        <v>0</v>
      </c>
      <c r="G347">
        <f>+Casos_PN_CORR[[#This Row],[11-mar]]-Casos_PN_CORR[[#This Row],[10-mar]]</f>
        <v>0</v>
      </c>
      <c r="H347">
        <f>+Casos_PN_CORR[[#This Row],[12-mar]]-Casos_PN_CORR[[#This Row],[11-mar]]</f>
        <v>0</v>
      </c>
      <c r="I347">
        <f>+Casos_PN_CORR[[#This Row],[13-mar]]-Casos_PN_CORR[[#This Row],[12-mar]]</f>
        <v>0</v>
      </c>
      <c r="J347">
        <f>+Casos_PN_CORR[[#This Row],[14-mar]]-Casos_PN_CORR[[#This Row],[13-mar]]</f>
        <v>0</v>
      </c>
      <c r="K347">
        <f>+Casos_PN_CORR[[#This Row],[15-mar]]-Casos_PN_CORR[[#This Row],[14-mar]]</f>
        <v>0</v>
      </c>
      <c r="L347">
        <f>+Casos_PN_CORR[[#This Row],[16-mar]]-Casos_PN_CORR[[#This Row],[15-mar]]</f>
        <v>0</v>
      </c>
      <c r="M347">
        <f>+Casos_PN_CORR[[#This Row],[17-mar]]-Casos_PN_CORR[[#This Row],[16-mar]]</f>
        <v>0</v>
      </c>
      <c r="N347">
        <f>+Casos_PN_CORR[[#This Row],[18-mar]]-Casos_PN_CORR[[#This Row],[17-mar]]</f>
        <v>0</v>
      </c>
      <c r="O347">
        <f>+Casos_PN_CORR[[#This Row],[19-mar]]-Casos_PN_CORR[[#This Row],[18-mar]]</f>
        <v>0</v>
      </c>
      <c r="P347">
        <f>+Casos_PN_CORR[[#This Row],[20-mar]]-Casos_PN_CORR[[#This Row],[19-mar]]</f>
        <v>0</v>
      </c>
      <c r="Q347">
        <f>+Casos_PN_CORR[[#This Row],[21-mar]]-Casos_PN_CORR[[#This Row],[20-mar]]</f>
        <v>0</v>
      </c>
      <c r="R347">
        <f>+Casos_PN_CORR[[#This Row],[22-mar]]-Casos_PN_CORR[[#This Row],[21-mar]]</f>
        <v>0</v>
      </c>
      <c r="S347">
        <f>+Casos_PN_CORR[[#This Row],[23-mar]]-Casos_PN_CORR[[#This Row],[22-mar]]</f>
        <v>0</v>
      </c>
      <c r="T347">
        <f>+Casos_PN_CORR[[#This Row],[24-mar]]-Casos_PN_CORR[[#This Row],[23-mar]]</f>
        <v>0</v>
      </c>
      <c r="U347">
        <f>+Casos_PN_CORR[[#This Row],[25-mar]]-Casos_PN_CORR[[#This Row],[24-mar]]</f>
        <v>0</v>
      </c>
      <c r="V347">
        <f>+Casos_PN_CORR[[#This Row],[26-mar]]-Casos_PN_CORR[[#This Row],[25-mar]]</f>
        <v>0</v>
      </c>
      <c r="W347">
        <f>+Casos_PN_CORR[[#This Row],[27-mar]]-Casos_PN_CORR[[#This Row],[26-mar]]</f>
        <v>0</v>
      </c>
      <c r="X347">
        <f>+Casos_PN_CORR[[#This Row],[28-mar]]-Casos_PN_CORR[[#This Row],[27-mar]]</f>
        <v>0</v>
      </c>
      <c r="Y347">
        <f>+Casos_PN_CORR[[#This Row],[29-mar]]-Casos_PN_CORR[[#This Row],[28-mar]]</f>
        <v>0</v>
      </c>
      <c r="Z347">
        <f>+Casos_PN_CORR[[#This Row],[30-mar]]-Casos_PN_CORR[[#This Row],[29-mar]]</f>
        <v>0</v>
      </c>
      <c r="AA347">
        <f>+Casos_PN_CORR[[#This Row],[31-mar]]-Casos_PN_CORR[[#This Row],[30-mar]]</f>
        <v>0</v>
      </c>
      <c r="AB347">
        <f>+Casos_PN_CORR[[#This Row],[1-abr]]-Casos_PN_CORR[[#This Row],[31-mar]]</f>
        <v>0</v>
      </c>
      <c r="AC347">
        <f>+Casos_PN_CORR[[#This Row],[2-abr]]-Casos_PN_CORR[[#This Row],[1-abr]]</f>
        <v>0</v>
      </c>
      <c r="AD347">
        <f>+Casos_PN_CORR[[#This Row],[3-abr]]-Casos_PN_CORR[[#This Row],[2-abr]]</f>
        <v>0</v>
      </c>
      <c r="AE347">
        <f>+Casos_PN_CORR[[#This Row],[4-abr]]-Casos_PN_CORR[[#This Row],[3-abr]]</f>
        <v>0</v>
      </c>
      <c r="AF347">
        <f>+Casos_PN_CORR[[#This Row],[5-abr]]-Casos_PN_CORR[[#This Row],[4-abr]]</f>
        <v>0</v>
      </c>
      <c r="AG347">
        <f>+Casos_PN_CORR[[#This Row],[6-abr]]-Casos_PN_CORR[[#This Row],[5-abr]]</f>
        <v>0</v>
      </c>
      <c r="AH347">
        <f>+Casos_PN_CORR[[#This Row],[7-abr]]-Casos_PN_CORR[[#This Row],[6-abr]]</f>
        <v>0</v>
      </c>
      <c r="AI347">
        <f>+Casos_PN_CORR[[#This Row],[8-abr]]-Casos_PN_CORR[[#This Row],[7-abr]]</f>
        <v>0</v>
      </c>
      <c r="AJ347">
        <f>+Casos_PN_CORR[[#This Row],[9-abr]]-Casos_PN_CORR[[#This Row],[8-abr]]</f>
        <v>0</v>
      </c>
      <c r="AK347">
        <f>+Casos_PN_CORR[[#This Row],[10-abr]]-Casos_PN_CORR[[#This Row],[9-abr]]</f>
        <v>0</v>
      </c>
      <c r="AL347">
        <f>+Casos_PN_CORR[[#This Row],[11-abr]]-Casos_PN_CORR[[#This Row],[10-abr]]</f>
        <v>0</v>
      </c>
      <c r="AM347">
        <f>+Casos_PN_CORR[[#This Row],[12-abr]]-Casos_PN_CORR[[#This Row],[11-abr]]</f>
        <v>0</v>
      </c>
      <c r="AN347">
        <f>+Casos_PN_CORR[[#This Row],[13-abr]]-Casos_PN_CORR[[#This Row],[12-abr]]</f>
        <v>0</v>
      </c>
      <c r="AO347">
        <f>+Casos_PN_CORR[[#This Row],[14-abr]]-Casos_PN_CORR[[#This Row],[13-abr]]</f>
        <v>0</v>
      </c>
      <c r="AP347">
        <f>+Casos_PN_CORR[[#This Row],[15-abr]]-Casos_PN_CORR[[#This Row],[14-abr]]</f>
        <v>0</v>
      </c>
      <c r="AQ347">
        <f>+Casos_PN_CORR[[#This Row],[16-abr]]-Casos_PN_CORR[[#This Row],[15-abr]]</f>
        <v>0</v>
      </c>
      <c r="AR347">
        <f>+Casos_PN_CORR[[#This Row],[17-abr]]-Casos_PN_CORR[[#This Row],[16-abr]]</f>
        <v>0</v>
      </c>
      <c r="AS347">
        <f>+Casos_PN_CORR[[#This Row],[18-abr]]-Casos_PN_CORR[[#This Row],[17-abr]]</f>
        <v>0</v>
      </c>
      <c r="AT347">
        <f>+Casos_PN_CORR[[#This Row],[19-abr]]-Casos_PN_CORR[[#This Row],[18-abr]]</f>
        <v>0</v>
      </c>
      <c r="AU347">
        <f>+Casos_PN_CORR[[#This Row],[20-abr]]-Casos_PN_CORR[[#This Row],[19-abr]]</f>
        <v>0</v>
      </c>
      <c r="AV347">
        <f>+Casos_PN_CORR[[#This Row],[21-abr]]-Casos_PN_CORR[[#This Row],[20-abr]]</f>
        <v>0</v>
      </c>
      <c r="AW347">
        <f>+Casos_PN_CORR[[#This Row],[22-abr]]-Casos_PN_CORR[[#This Row],[21-abr]]</f>
        <v>0</v>
      </c>
      <c r="AX347">
        <f>+Casos_PN_CORR[[#This Row],[23-abr]]-Casos_PN_CORR[[#This Row],[22-abr]]</f>
        <v>0</v>
      </c>
      <c r="AY347">
        <f>+Casos_PN_CORR[[#This Row],[24-abr]]-Casos_PN_CORR[[#This Row],[23-abr]]</f>
        <v>0</v>
      </c>
      <c r="AZ347">
        <f>+Casos_PN_CORR[[#This Row],[25-abr]]-Casos_PN_CORR[[#This Row],[24-abr]]</f>
        <v>0</v>
      </c>
      <c r="BA347">
        <f>+Casos_PN_CORR[[#This Row],[26-abr]]-Casos_PN_CORR[[#This Row],[25-abr]]</f>
        <v>0</v>
      </c>
      <c r="BB347">
        <f>+Casos_PN_CORR[[#This Row],[27-abr]]-Casos_PN_CORR[[#This Row],[26-abr]]</f>
        <v>0</v>
      </c>
      <c r="BC347">
        <f>+Casos_PN_CORR[[#This Row],[28-abr]]-Casos_PN_CORR[[#This Row],[27-abr]]</f>
        <v>0</v>
      </c>
      <c r="BD347">
        <f>+Casos_PN_CORR[[#This Row],[29-abr]]-Casos_PN_CORR[[#This Row],[28-abr]]</f>
        <v>0</v>
      </c>
      <c r="BE347">
        <f>+Casos_PN_CORR[[#This Row],[30-abr]]-Casos_PN_CORR[[#This Row],[29-abr]]</f>
        <v>0</v>
      </c>
      <c r="BF347">
        <f>+Casos_PN_CORR[[#This Row],[1-may]]-Casos_PN_CORR[[#This Row],[30-abr]]</f>
        <v>0</v>
      </c>
      <c r="BG347">
        <f>+Casos_PN_CORR[[#This Row],[2-may]]-Casos_PN_CORR[[#This Row],[1-may]]</f>
        <v>0</v>
      </c>
      <c r="BH347">
        <f>+Casos_PN_CORR[[#This Row],[3-may]]-Casos_PN_CORR[[#This Row],[2-may]]</f>
        <v>0</v>
      </c>
      <c r="BI347">
        <f>+Casos_PN_CORR[[#This Row],[4-may]]-Casos_PN_CORR[[#This Row],[3-may]]</f>
        <v>0</v>
      </c>
      <c r="BJ347">
        <f>+Casos_PN_CORR[[#This Row],[5-may]]-Casos_PN_CORR[[#This Row],[4-may]]</f>
        <v>0</v>
      </c>
      <c r="BK347">
        <f>+Casos_PN_CORR[[#This Row],[6-may]]-Casos_PN_CORR[[#This Row],[5-may]]</f>
        <v>0</v>
      </c>
      <c r="BL347">
        <f>+Casos_PN_CORR[[#This Row],[7-may]]-Casos_PN_CORR[[#This Row],[6-may]]</f>
        <v>0</v>
      </c>
      <c r="BM347">
        <f>+Casos_PN_CORR[[#This Row],[8-may]]-Casos_PN_CORR[[#This Row],[7-may]]</f>
        <v>0</v>
      </c>
      <c r="BN347">
        <f>+Casos_PN_CORR[[#This Row],[9-may]]-Casos_PN_CORR[[#This Row],[8-may]]</f>
        <v>0</v>
      </c>
      <c r="BO347">
        <f>+Casos_PN_CORR[[#This Row],[10-may]]-Casos_PN_CORR[[#This Row],[9-may]]</f>
        <v>0</v>
      </c>
      <c r="BP347">
        <f>+Casos_PN_CORR[[#This Row],[11-may]]-Casos_PN_CORR[[#This Row],[10-may]]</f>
        <v>0</v>
      </c>
      <c r="BQ347">
        <f>+Casos_PN_CORR[[#This Row],[12-may]]-Casos_PN_CORR[[#This Row],[11-may]]</f>
        <v>0</v>
      </c>
      <c r="BR347">
        <f>+Casos_PN_CORR[[#This Row],[13-may]]-Casos_PN_CORR[[#This Row],[12-may]]</f>
        <v>0</v>
      </c>
      <c r="BS347">
        <f>+Casos_PN_CORR[[#This Row],[14-may]]-Casos_PN_CORR[[#This Row],[13-may]]</f>
        <v>0</v>
      </c>
      <c r="BT347">
        <f>+Casos_PN_CORR[[#This Row],[15-may]]-Casos_PN_CORR[[#This Row],[14-may]]</f>
        <v>0</v>
      </c>
      <c r="BU347">
        <f>+Casos_PN_CORR[[#This Row],[16-may]]-Casos_PN_CORR[[#This Row],[15-may]]</f>
        <v>0</v>
      </c>
      <c r="BV347">
        <f>+Casos_PN_CORR[[#This Row],[17-may]]-Casos_PN_CORR[[#This Row],[16-may]]</f>
        <v>0</v>
      </c>
      <c r="BW347">
        <f>+Casos_PN_CORR[[#This Row],[18-may]]-Casos_PN_CORR[[#This Row],[17-may]]</f>
        <v>0</v>
      </c>
      <c r="BX347">
        <f>+Casos_PN_CORR[[#This Row],[19-may]]-Casos_PN_CORR[[#This Row],[18-may]]</f>
        <v>0</v>
      </c>
      <c r="BY347">
        <f>+Casos_PN_CORR[[#This Row],[20-may]]-Casos_PN_CORR[[#This Row],[19-may]]</f>
        <v>0</v>
      </c>
      <c r="BZ347">
        <f>+Casos_PN_CORR[[#This Row],[21-may]]-Casos_PN_CORR[[#This Row],[20-may]]</f>
        <v>0</v>
      </c>
      <c r="CA347">
        <f>+Casos_PN_CORR[[#This Row],[22-may]]-Casos_PN_CORR[[#This Row],[21-may]]</f>
        <v>0</v>
      </c>
      <c r="CB347">
        <f>+Casos_PN_CORR[[#This Row],[23-may]]-Casos_PN_CORR[[#This Row],[22-may]]</f>
        <v>0</v>
      </c>
      <c r="CC347">
        <f>+Casos_PN_CORR[[#This Row],[24-may]]-Casos_PN_CORR[[#This Row],[23-may]]</f>
        <v>0</v>
      </c>
      <c r="CD347">
        <f>+Casos_PN_CORR[[#This Row],[25-may]]-Casos_PN_CORR[[#This Row],[24-may]]</f>
        <v>0</v>
      </c>
      <c r="CE347">
        <f>+Casos_PN_CORR[[#This Row],[26-may]]-Casos_PN_CORR[[#This Row],[25-may]]</f>
        <v>0</v>
      </c>
      <c r="CF347">
        <f>+Casos_PN_CORR[[#This Row],[27-may]]-Casos_PN_CORR[[#This Row],[26-may]]</f>
        <v>0</v>
      </c>
      <c r="CG347">
        <f>+Casos_PN_CORR[[#This Row],[28-may]]-Casos_PN_CORR[[#This Row],[27-may]]</f>
        <v>0</v>
      </c>
      <c r="CH347">
        <f>+Casos_PN_CORR[[#This Row],[29-may]]-Casos_PN_CORR[[#This Row],[28-may]]</f>
        <v>0</v>
      </c>
      <c r="CI347">
        <f>+Casos_PN_CORR[[#This Row],[30-may]]-Casos_PN_CORR[[#This Row],[29-may]]</f>
        <v>0</v>
      </c>
      <c r="CJ347">
        <f>+Casos_PN_CORR[[#This Row],[31-may]]-Casos_PN_CORR[[#This Row],[30-may]]</f>
        <v>0</v>
      </c>
      <c r="CK347">
        <f>+Casos_PN_CORR[[#This Row],[1-jun]]-Casos_PN_CORR[[#This Row],[31-may]]</f>
        <v>0</v>
      </c>
      <c r="CL347">
        <f>+Casos_PN_CORR[[#This Row],[2-jun]]-Casos_PN_CORR[[#This Row],[1-jun]]</f>
        <v>0</v>
      </c>
      <c r="CM347">
        <f>+Casos_PN_CORR[[#This Row],[3-jun]]-Casos_PN_CORR[[#This Row],[2-jun]]</f>
        <v>0</v>
      </c>
      <c r="CN347">
        <f>+Casos_PN_CORR[[#This Row],[4-jun]]-Casos_PN_CORR[[#This Row],[3-jun]]</f>
        <v>0</v>
      </c>
      <c r="CO347">
        <f>+Casos_PN_CORR[[#This Row],[5-jun]]-Casos_PN_CORR[[#This Row],[4-jun]]</f>
        <v>0</v>
      </c>
      <c r="CP347">
        <f>+Casos_PN_CORR[[#This Row],[6-jun]]-Casos_PN_CORR[[#This Row],[5-jun]]</f>
        <v>0</v>
      </c>
    </row>
    <row r="348" spans="1:94">
      <c r="A348">
        <v>41103</v>
      </c>
      <c r="B348" s="2" t="s">
        <v>115</v>
      </c>
      <c r="C348" s="2" t="s">
        <v>451</v>
      </c>
      <c r="D348" s="2" t="s">
        <v>495</v>
      </c>
      <c r="E348" s="4">
        <f t="shared" si="5"/>
        <v>0</v>
      </c>
      <c r="F348">
        <f>+Casos_PN_CORR[[#This Row],[10-mar]]</f>
        <v>0</v>
      </c>
      <c r="G348">
        <f>+Casos_PN_CORR[[#This Row],[11-mar]]-Casos_PN_CORR[[#This Row],[10-mar]]</f>
        <v>0</v>
      </c>
      <c r="H348">
        <f>+Casos_PN_CORR[[#This Row],[12-mar]]-Casos_PN_CORR[[#This Row],[11-mar]]</f>
        <v>0</v>
      </c>
      <c r="I348">
        <f>+Casos_PN_CORR[[#This Row],[13-mar]]-Casos_PN_CORR[[#This Row],[12-mar]]</f>
        <v>0</v>
      </c>
      <c r="J348">
        <f>+Casos_PN_CORR[[#This Row],[14-mar]]-Casos_PN_CORR[[#This Row],[13-mar]]</f>
        <v>0</v>
      </c>
      <c r="K348">
        <f>+Casos_PN_CORR[[#This Row],[15-mar]]-Casos_PN_CORR[[#This Row],[14-mar]]</f>
        <v>0</v>
      </c>
      <c r="L348">
        <f>+Casos_PN_CORR[[#This Row],[16-mar]]-Casos_PN_CORR[[#This Row],[15-mar]]</f>
        <v>0</v>
      </c>
      <c r="M348">
        <f>+Casos_PN_CORR[[#This Row],[17-mar]]-Casos_PN_CORR[[#This Row],[16-mar]]</f>
        <v>0</v>
      </c>
      <c r="N348">
        <f>+Casos_PN_CORR[[#This Row],[18-mar]]-Casos_PN_CORR[[#This Row],[17-mar]]</f>
        <v>0</v>
      </c>
      <c r="O348">
        <f>+Casos_PN_CORR[[#This Row],[19-mar]]-Casos_PN_CORR[[#This Row],[18-mar]]</f>
        <v>0</v>
      </c>
      <c r="P348">
        <f>+Casos_PN_CORR[[#This Row],[20-mar]]-Casos_PN_CORR[[#This Row],[19-mar]]</f>
        <v>0</v>
      </c>
      <c r="Q348">
        <f>+Casos_PN_CORR[[#This Row],[21-mar]]-Casos_PN_CORR[[#This Row],[20-mar]]</f>
        <v>0</v>
      </c>
      <c r="R348">
        <f>+Casos_PN_CORR[[#This Row],[22-mar]]-Casos_PN_CORR[[#This Row],[21-mar]]</f>
        <v>0</v>
      </c>
      <c r="S348">
        <f>+Casos_PN_CORR[[#This Row],[23-mar]]-Casos_PN_CORR[[#This Row],[22-mar]]</f>
        <v>0</v>
      </c>
      <c r="T348">
        <f>+Casos_PN_CORR[[#This Row],[24-mar]]-Casos_PN_CORR[[#This Row],[23-mar]]</f>
        <v>0</v>
      </c>
      <c r="U348">
        <f>+Casos_PN_CORR[[#This Row],[25-mar]]-Casos_PN_CORR[[#This Row],[24-mar]]</f>
        <v>0</v>
      </c>
      <c r="V348">
        <f>+Casos_PN_CORR[[#This Row],[26-mar]]-Casos_PN_CORR[[#This Row],[25-mar]]</f>
        <v>0</v>
      </c>
      <c r="W348">
        <f>+Casos_PN_CORR[[#This Row],[27-mar]]-Casos_PN_CORR[[#This Row],[26-mar]]</f>
        <v>0</v>
      </c>
      <c r="X348">
        <f>+Casos_PN_CORR[[#This Row],[28-mar]]-Casos_PN_CORR[[#This Row],[27-mar]]</f>
        <v>0</v>
      </c>
      <c r="Y348">
        <f>+Casos_PN_CORR[[#This Row],[29-mar]]-Casos_PN_CORR[[#This Row],[28-mar]]</f>
        <v>0</v>
      </c>
      <c r="Z348">
        <f>+Casos_PN_CORR[[#This Row],[30-mar]]-Casos_PN_CORR[[#This Row],[29-mar]]</f>
        <v>0</v>
      </c>
      <c r="AA348">
        <f>+Casos_PN_CORR[[#This Row],[31-mar]]-Casos_PN_CORR[[#This Row],[30-mar]]</f>
        <v>0</v>
      </c>
      <c r="AB348">
        <f>+Casos_PN_CORR[[#This Row],[1-abr]]-Casos_PN_CORR[[#This Row],[31-mar]]</f>
        <v>0</v>
      </c>
      <c r="AC348">
        <f>+Casos_PN_CORR[[#This Row],[2-abr]]-Casos_PN_CORR[[#This Row],[1-abr]]</f>
        <v>0</v>
      </c>
      <c r="AD348">
        <f>+Casos_PN_CORR[[#This Row],[3-abr]]-Casos_PN_CORR[[#This Row],[2-abr]]</f>
        <v>0</v>
      </c>
      <c r="AE348">
        <f>+Casos_PN_CORR[[#This Row],[4-abr]]-Casos_PN_CORR[[#This Row],[3-abr]]</f>
        <v>0</v>
      </c>
      <c r="AF348">
        <f>+Casos_PN_CORR[[#This Row],[5-abr]]-Casos_PN_CORR[[#This Row],[4-abr]]</f>
        <v>0</v>
      </c>
      <c r="AG348">
        <f>+Casos_PN_CORR[[#This Row],[6-abr]]-Casos_PN_CORR[[#This Row],[5-abr]]</f>
        <v>0</v>
      </c>
      <c r="AH348">
        <f>+Casos_PN_CORR[[#This Row],[7-abr]]-Casos_PN_CORR[[#This Row],[6-abr]]</f>
        <v>0</v>
      </c>
      <c r="AI348">
        <f>+Casos_PN_CORR[[#This Row],[8-abr]]-Casos_PN_CORR[[#This Row],[7-abr]]</f>
        <v>0</v>
      </c>
      <c r="AJ348">
        <f>+Casos_PN_CORR[[#This Row],[9-abr]]-Casos_PN_CORR[[#This Row],[8-abr]]</f>
        <v>0</v>
      </c>
      <c r="AK348">
        <f>+Casos_PN_CORR[[#This Row],[10-abr]]-Casos_PN_CORR[[#This Row],[9-abr]]</f>
        <v>0</v>
      </c>
      <c r="AL348">
        <f>+Casos_PN_CORR[[#This Row],[11-abr]]-Casos_PN_CORR[[#This Row],[10-abr]]</f>
        <v>0</v>
      </c>
      <c r="AM348">
        <f>+Casos_PN_CORR[[#This Row],[12-abr]]-Casos_PN_CORR[[#This Row],[11-abr]]</f>
        <v>0</v>
      </c>
      <c r="AN348">
        <f>+Casos_PN_CORR[[#This Row],[13-abr]]-Casos_PN_CORR[[#This Row],[12-abr]]</f>
        <v>0</v>
      </c>
      <c r="AO348">
        <f>+Casos_PN_CORR[[#This Row],[14-abr]]-Casos_PN_CORR[[#This Row],[13-abr]]</f>
        <v>0</v>
      </c>
      <c r="AP348">
        <f>+Casos_PN_CORR[[#This Row],[15-abr]]-Casos_PN_CORR[[#This Row],[14-abr]]</f>
        <v>0</v>
      </c>
      <c r="AQ348">
        <f>+Casos_PN_CORR[[#This Row],[16-abr]]-Casos_PN_CORR[[#This Row],[15-abr]]</f>
        <v>0</v>
      </c>
      <c r="AR348">
        <f>+Casos_PN_CORR[[#This Row],[17-abr]]-Casos_PN_CORR[[#This Row],[16-abr]]</f>
        <v>0</v>
      </c>
      <c r="AS348">
        <f>+Casos_PN_CORR[[#This Row],[18-abr]]-Casos_PN_CORR[[#This Row],[17-abr]]</f>
        <v>0</v>
      </c>
      <c r="AT348">
        <f>+Casos_PN_CORR[[#This Row],[19-abr]]-Casos_PN_CORR[[#This Row],[18-abr]]</f>
        <v>0</v>
      </c>
      <c r="AU348">
        <f>+Casos_PN_CORR[[#This Row],[20-abr]]-Casos_PN_CORR[[#This Row],[19-abr]]</f>
        <v>0</v>
      </c>
      <c r="AV348">
        <f>+Casos_PN_CORR[[#This Row],[21-abr]]-Casos_PN_CORR[[#This Row],[20-abr]]</f>
        <v>0</v>
      </c>
      <c r="AW348">
        <f>+Casos_PN_CORR[[#This Row],[22-abr]]-Casos_PN_CORR[[#This Row],[21-abr]]</f>
        <v>0</v>
      </c>
      <c r="AX348">
        <f>+Casos_PN_CORR[[#This Row],[23-abr]]-Casos_PN_CORR[[#This Row],[22-abr]]</f>
        <v>0</v>
      </c>
      <c r="AY348">
        <f>+Casos_PN_CORR[[#This Row],[24-abr]]-Casos_PN_CORR[[#This Row],[23-abr]]</f>
        <v>0</v>
      </c>
      <c r="AZ348">
        <f>+Casos_PN_CORR[[#This Row],[25-abr]]-Casos_PN_CORR[[#This Row],[24-abr]]</f>
        <v>0</v>
      </c>
      <c r="BA348">
        <f>+Casos_PN_CORR[[#This Row],[26-abr]]-Casos_PN_CORR[[#This Row],[25-abr]]</f>
        <v>0</v>
      </c>
      <c r="BB348">
        <f>+Casos_PN_CORR[[#This Row],[27-abr]]-Casos_PN_CORR[[#This Row],[26-abr]]</f>
        <v>0</v>
      </c>
      <c r="BC348">
        <f>+Casos_PN_CORR[[#This Row],[28-abr]]-Casos_PN_CORR[[#This Row],[27-abr]]</f>
        <v>0</v>
      </c>
      <c r="BD348">
        <f>+Casos_PN_CORR[[#This Row],[29-abr]]-Casos_PN_CORR[[#This Row],[28-abr]]</f>
        <v>0</v>
      </c>
      <c r="BE348">
        <f>+Casos_PN_CORR[[#This Row],[30-abr]]-Casos_PN_CORR[[#This Row],[29-abr]]</f>
        <v>0</v>
      </c>
      <c r="BF348">
        <f>+Casos_PN_CORR[[#This Row],[1-may]]-Casos_PN_CORR[[#This Row],[30-abr]]</f>
        <v>0</v>
      </c>
      <c r="BG348">
        <f>+Casos_PN_CORR[[#This Row],[2-may]]-Casos_PN_CORR[[#This Row],[1-may]]</f>
        <v>0</v>
      </c>
      <c r="BH348">
        <f>+Casos_PN_CORR[[#This Row],[3-may]]-Casos_PN_CORR[[#This Row],[2-may]]</f>
        <v>0</v>
      </c>
      <c r="BI348">
        <f>+Casos_PN_CORR[[#This Row],[4-may]]-Casos_PN_CORR[[#This Row],[3-may]]</f>
        <v>0</v>
      </c>
      <c r="BJ348">
        <f>+Casos_PN_CORR[[#This Row],[5-may]]-Casos_PN_CORR[[#This Row],[4-may]]</f>
        <v>0</v>
      </c>
      <c r="BK348">
        <f>+Casos_PN_CORR[[#This Row],[6-may]]-Casos_PN_CORR[[#This Row],[5-may]]</f>
        <v>0</v>
      </c>
      <c r="BL348">
        <f>+Casos_PN_CORR[[#This Row],[7-may]]-Casos_PN_CORR[[#This Row],[6-may]]</f>
        <v>0</v>
      </c>
      <c r="BM348">
        <f>+Casos_PN_CORR[[#This Row],[8-may]]-Casos_PN_CORR[[#This Row],[7-may]]</f>
        <v>0</v>
      </c>
      <c r="BN348">
        <f>+Casos_PN_CORR[[#This Row],[9-may]]-Casos_PN_CORR[[#This Row],[8-may]]</f>
        <v>0</v>
      </c>
      <c r="BO348">
        <f>+Casos_PN_CORR[[#This Row],[10-may]]-Casos_PN_CORR[[#This Row],[9-may]]</f>
        <v>0</v>
      </c>
      <c r="BP348">
        <f>+Casos_PN_CORR[[#This Row],[11-may]]-Casos_PN_CORR[[#This Row],[10-may]]</f>
        <v>0</v>
      </c>
      <c r="BQ348">
        <f>+Casos_PN_CORR[[#This Row],[12-may]]-Casos_PN_CORR[[#This Row],[11-may]]</f>
        <v>0</v>
      </c>
      <c r="BR348">
        <f>+Casos_PN_CORR[[#This Row],[13-may]]-Casos_PN_CORR[[#This Row],[12-may]]</f>
        <v>0</v>
      </c>
      <c r="BS348">
        <f>+Casos_PN_CORR[[#This Row],[14-may]]-Casos_PN_CORR[[#This Row],[13-may]]</f>
        <v>0</v>
      </c>
      <c r="BT348">
        <f>+Casos_PN_CORR[[#This Row],[15-may]]-Casos_PN_CORR[[#This Row],[14-may]]</f>
        <v>0</v>
      </c>
      <c r="BU348">
        <f>+Casos_PN_CORR[[#This Row],[16-may]]-Casos_PN_CORR[[#This Row],[15-may]]</f>
        <v>0</v>
      </c>
      <c r="BV348">
        <f>+Casos_PN_CORR[[#This Row],[17-may]]-Casos_PN_CORR[[#This Row],[16-may]]</f>
        <v>0</v>
      </c>
      <c r="BW348">
        <f>+Casos_PN_CORR[[#This Row],[18-may]]-Casos_PN_CORR[[#This Row],[17-may]]</f>
        <v>0</v>
      </c>
      <c r="BX348">
        <f>+Casos_PN_CORR[[#This Row],[19-may]]-Casos_PN_CORR[[#This Row],[18-may]]</f>
        <v>0</v>
      </c>
      <c r="BY348">
        <f>+Casos_PN_CORR[[#This Row],[20-may]]-Casos_PN_CORR[[#This Row],[19-may]]</f>
        <v>0</v>
      </c>
      <c r="BZ348">
        <f>+Casos_PN_CORR[[#This Row],[21-may]]-Casos_PN_CORR[[#This Row],[20-may]]</f>
        <v>0</v>
      </c>
      <c r="CA348">
        <f>+Casos_PN_CORR[[#This Row],[22-may]]-Casos_PN_CORR[[#This Row],[21-may]]</f>
        <v>0</v>
      </c>
      <c r="CB348">
        <f>+Casos_PN_CORR[[#This Row],[23-may]]-Casos_PN_CORR[[#This Row],[22-may]]</f>
        <v>0</v>
      </c>
      <c r="CC348">
        <f>+Casos_PN_CORR[[#This Row],[24-may]]-Casos_PN_CORR[[#This Row],[23-may]]</f>
        <v>0</v>
      </c>
      <c r="CD348">
        <f>+Casos_PN_CORR[[#This Row],[25-may]]-Casos_PN_CORR[[#This Row],[24-may]]</f>
        <v>0</v>
      </c>
      <c r="CE348">
        <f>+Casos_PN_CORR[[#This Row],[26-may]]-Casos_PN_CORR[[#This Row],[25-may]]</f>
        <v>0</v>
      </c>
      <c r="CF348">
        <f>+Casos_PN_CORR[[#This Row],[27-may]]-Casos_PN_CORR[[#This Row],[26-may]]</f>
        <v>0</v>
      </c>
      <c r="CG348">
        <f>+Casos_PN_CORR[[#This Row],[28-may]]-Casos_PN_CORR[[#This Row],[27-may]]</f>
        <v>0</v>
      </c>
      <c r="CH348">
        <f>+Casos_PN_CORR[[#This Row],[29-may]]-Casos_PN_CORR[[#This Row],[28-may]]</f>
        <v>0</v>
      </c>
      <c r="CI348">
        <f>+Casos_PN_CORR[[#This Row],[30-may]]-Casos_PN_CORR[[#This Row],[29-may]]</f>
        <v>0</v>
      </c>
      <c r="CJ348">
        <f>+Casos_PN_CORR[[#This Row],[31-may]]-Casos_PN_CORR[[#This Row],[30-may]]</f>
        <v>0</v>
      </c>
      <c r="CK348">
        <f>+Casos_PN_CORR[[#This Row],[1-jun]]-Casos_PN_CORR[[#This Row],[31-may]]</f>
        <v>0</v>
      </c>
      <c r="CL348">
        <f>+Casos_PN_CORR[[#This Row],[2-jun]]-Casos_PN_CORR[[#This Row],[1-jun]]</f>
        <v>0</v>
      </c>
      <c r="CM348">
        <f>+Casos_PN_CORR[[#This Row],[3-jun]]-Casos_PN_CORR[[#This Row],[2-jun]]</f>
        <v>0</v>
      </c>
      <c r="CN348">
        <f>+Casos_PN_CORR[[#This Row],[4-jun]]-Casos_PN_CORR[[#This Row],[3-jun]]</f>
        <v>0</v>
      </c>
      <c r="CO348">
        <f>+Casos_PN_CORR[[#This Row],[5-jun]]-Casos_PN_CORR[[#This Row],[4-jun]]</f>
        <v>0</v>
      </c>
      <c r="CP348">
        <f>+Casos_PN_CORR[[#This Row],[6-jun]]-Casos_PN_CORR[[#This Row],[5-jun]]</f>
        <v>0</v>
      </c>
    </row>
    <row r="349" spans="1:94">
      <c r="A349">
        <v>110102</v>
      </c>
      <c r="B349" s="2" t="s">
        <v>291</v>
      </c>
      <c r="C349" s="2" t="s">
        <v>292</v>
      </c>
      <c r="D349" s="2" t="s">
        <v>496</v>
      </c>
      <c r="E349" s="4">
        <f t="shared" si="5"/>
        <v>7</v>
      </c>
      <c r="F349">
        <f>+Casos_PN_CORR[[#This Row],[10-mar]]</f>
        <v>0</v>
      </c>
      <c r="G349">
        <f>+Casos_PN_CORR[[#This Row],[11-mar]]-Casos_PN_CORR[[#This Row],[10-mar]]</f>
        <v>0</v>
      </c>
      <c r="H349">
        <f>+Casos_PN_CORR[[#This Row],[12-mar]]-Casos_PN_CORR[[#This Row],[11-mar]]</f>
        <v>0</v>
      </c>
      <c r="I349">
        <f>+Casos_PN_CORR[[#This Row],[13-mar]]-Casos_PN_CORR[[#This Row],[12-mar]]</f>
        <v>0</v>
      </c>
      <c r="J349">
        <f>+Casos_PN_CORR[[#This Row],[14-mar]]-Casos_PN_CORR[[#This Row],[13-mar]]</f>
        <v>0</v>
      </c>
      <c r="K349">
        <f>+Casos_PN_CORR[[#This Row],[15-mar]]-Casos_PN_CORR[[#This Row],[14-mar]]</f>
        <v>0</v>
      </c>
      <c r="L349">
        <f>+Casos_PN_CORR[[#This Row],[16-mar]]-Casos_PN_CORR[[#This Row],[15-mar]]</f>
        <v>0</v>
      </c>
      <c r="M349">
        <f>+Casos_PN_CORR[[#This Row],[17-mar]]-Casos_PN_CORR[[#This Row],[16-mar]]</f>
        <v>0</v>
      </c>
      <c r="N349">
        <f>+Casos_PN_CORR[[#This Row],[18-mar]]-Casos_PN_CORR[[#This Row],[17-mar]]</f>
        <v>0</v>
      </c>
      <c r="O349">
        <f>+Casos_PN_CORR[[#This Row],[19-mar]]-Casos_PN_CORR[[#This Row],[18-mar]]</f>
        <v>0</v>
      </c>
      <c r="P349">
        <f>+Casos_PN_CORR[[#This Row],[20-mar]]-Casos_PN_CORR[[#This Row],[19-mar]]</f>
        <v>0</v>
      </c>
      <c r="Q349">
        <f>+Casos_PN_CORR[[#This Row],[21-mar]]-Casos_PN_CORR[[#This Row],[20-mar]]</f>
        <v>0</v>
      </c>
      <c r="R349">
        <f>+Casos_PN_CORR[[#This Row],[22-mar]]-Casos_PN_CORR[[#This Row],[21-mar]]</f>
        <v>0</v>
      </c>
      <c r="S349">
        <f>+Casos_PN_CORR[[#This Row],[23-mar]]-Casos_PN_CORR[[#This Row],[22-mar]]</f>
        <v>0</v>
      </c>
      <c r="T349">
        <f>+Casos_PN_CORR[[#This Row],[24-mar]]-Casos_PN_CORR[[#This Row],[23-mar]]</f>
        <v>0</v>
      </c>
      <c r="U349">
        <f>+Casos_PN_CORR[[#This Row],[25-mar]]-Casos_PN_CORR[[#This Row],[24-mar]]</f>
        <v>0</v>
      </c>
      <c r="V349">
        <f>+Casos_PN_CORR[[#This Row],[26-mar]]-Casos_PN_CORR[[#This Row],[25-mar]]</f>
        <v>0</v>
      </c>
      <c r="W349">
        <f>+Casos_PN_CORR[[#This Row],[27-mar]]-Casos_PN_CORR[[#This Row],[26-mar]]</f>
        <v>0</v>
      </c>
      <c r="X349">
        <f>+Casos_PN_CORR[[#This Row],[28-mar]]-Casos_PN_CORR[[#This Row],[27-mar]]</f>
        <v>0</v>
      </c>
      <c r="Y349">
        <f>+Casos_PN_CORR[[#This Row],[29-mar]]-Casos_PN_CORR[[#This Row],[28-mar]]</f>
        <v>0</v>
      </c>
      <c r="Z349">
        <f>+Casos_PN_CORR[[#This Row],[30-mar]]-Casos_PN_CORR[[#This Row],[29-mar]]</f>
        <v>0</v>
      </c>
      <c r="AA349">
        <f>+Casos_PN_CORR[[#This Row],[31-mar]]-Casos_PN_CORR[[#This Row],[30-mar]]</f>
        <v>0</v>
      </c>
      <c r="AB349">
        <f>+Casos_PN_CORR[[#This Row],[1-abr]]-Casos_PN_CORR[[#This Row],[31-mar]]</f>
        <v>0</v>
      </c>
      <c r="AC349">
        <f>+Casos_PN_CORR[[#This Row],[2-abr]]-Casos_PN_CORR[[#This Row],[1-abr]]</f>
        <v>0</v>
      </c>
      <c r="AD349">
        <f>+Casos_PN_CORR[[#This Row],[3-abr]]-Casos_PN_CORR[[#This Row],[2-abr]]</f>
        <v>0</v>
      </c>
      <c r="AE349">
        <f>+Casos_PN_CORR[[#This Row],[4-abr]]-Casos_PN_CORR[[#This Row],[3-abr]]</f>
        <v>0</v>
      </c>
      <c r="AF349">
        <f>+Casos_PN_CORR[[#This Row],[5-abr]]-Casos_PN_CORR[[#This Row],[4-abr]]</f>
        <v>0</v>
      </c>
      <c r="AG349">
        <f>+Casos_PN_CORR[[#This Row],[6-abr]]-Casos_PN_CORR[[#This Row],[5-abr]]</f>
        <v>0</v>
      </c>
      <c r="AH349">
        <f>+Casos_PN_CORR[[#This Row],[7-abr]]-Casos_PN_CORR[[#This Row],[6-abr]]</f>
        <v>0</v>
      </c>
      <c r="AI349">
        <f>+Casos_PN_CORR[[#This Row],[8-abr]]-Casos_PN_CORR[[#This Row],[7-abr]]</f>
        <v>0</v>
      </c>
      <c r="AJ349">
        <f>+Casos_PN_CORR[[#This Row],[9-abr]]-Casos_PN_CORR[[#This Row],[8-abr]]</f>
        <v>0</v>
      </c>
      <c r="AK349">
        <f>+Casos_PN_CORR[[#This Row],[10-abr]]-Casos_PN_CORR[[#This Row],[9-abr]]</f>
        <v>0</v>
      </c>
      <c r="AL349">
        <f>+Casos_PN_CORR[[#This Row],[11-abr]]-Casos_PN_CORR[[#This Row],[10-abr]]</f>
        <v>0</v>
      </c>
      <c r="AM349">
        <f>+Casos_PN_CORR[[#This Row],[12-abr]]-Casos_PN_CORR[[#This Row],[11-abr]]</f>
        <v>0</v>
      </c>
      <c r="AN349">
        <f>+Casos_PN_CORR[[#This Row],[13-abr]]-Casos_PN_CORR[[#This Row],[12-abr]]</f>
        <v>0</v>
      </c>
      <c r="AO349">
        <f>+Casos_PN_CORR[[#This Row],[14-abr]]-Casos_PN_CORR[[#This Row],[13-abr]]</f>
        <v>0</v>
      </c>
      <c r="AP349">
        <f>+Casos_PN_CORR[[#This Row],[15-abr]]-Casos_PN_CORR[[#This Row],[14-abr]]</f>
        <v>0</v>
      </c>
      <c r="AQ349">
        <f>+Casos_PN_CORR[[#This Row],[16-abr]]-Casos_PN_CORR[[#This Row],[15-abr]]</f>
        <v>0</v>
      </c>
      <c r="AR349">
        <f>+Casos_PN_CORR[[#This Row],[17-abr]]-Casos_PN_CORR[[#This Row],[16-abr]]</f>
        <v>0</v>
      </c>
      <c r="AS349">
        <f>+Casos_PN_CORR[[#This Row],[18-abr]]-Casos_PN_CORR[[#This Row],[17-abr]]</f>
        <v>0</v>
      </c>
      <c r="AT349">
        <f>+Casos_PN_CORR[[#This Row],[19-abr]]-Casos_PN_CORR[[#This Row],[18-abr]]</f>
        <v>0</v>
      </c>
      <c r="AU349">
        <f>+Casos_PN_CORR[[#This Row],[20-abr]]-Casos_PN_CORR[[#This Row],[19-abr]]</f>
        <v>0</v>
      </c>
      <c r="AV349">
        <f>+Casos_PN_CORR[[#This Row],[21-abr]]-Casos_PN_CORR[[#This Row],[20-abr]]</f>
        <v>0</v>
      </c>
      <c r="AW349">
        <f>+Casos_PN_CORR[[#This Row],[22-abr]]-Casos_PN_CORR[[#This Row],[21-abr]]</f>
        <v>0</v>
      </c>
      <c r="AX349">
        <f>+Casos_PN_CORR[[#This Row],[23-abr]]-Casos_PN_CORR[[#This Row],[22-abr]]</f>
        <v>0</v>
      </c>
      <c r="AY349">
        <f>+Casos_PN_CORR[[#This Row],[24-abr]]-Casos_PN_CORR[[#This Row],[23-abr]]</f>
        <v>0</v>
      </c>
      <c r="AZ349">
        <f>+Casos_PN_CORR[[#This Row],[25-abr]]-Casos_PN_CORR[[#This Row],[24-abr]]</f>
        <v>0</v>
      </c>
      <c r="BA349">
        <f>+Casos_PN_CORR[[#This Row],[26-abr]]-Casos_PN_CORR[[#This Row],[25-abr]]</f>
        <v>0</v>
      </c>
      <c r="BB349">
        <f>+Casos_PN_CORR[[#This Row],[27-abr]]-Casos_PN_CORR[[#This Row],[26-abr]]</f>
        <v>0</v>
      </c>
      <c r="BC349">
        <f>+Casos_PN_CORR[[#This Row],[28-abr]]-Casos_PN_CORR[[#This Row],[27-abr]]</f>
        <v>0</v>
      </c>
      <c r="BD349">
        <f>+Casos_PN_CORR[[#This Row],[29-abr]]-Casos_PN_CORR[[#This Row],[28-abr]]</f>
        <v>0</v>
      </c>
      <c r="BE349">
        <f>+Casos_PN_CORR[[#This Row],[30-abr]]-Casos_PN_CORR[[#This Row],[29-abr]]</f>
        <v>0</v>
      </c>
      <c r="BF349">
        <f>+Casos_PN_CORR[[#This Row],[1-may]]-Casos_PN_CORR[[#This Row],[30-abr]]</f>
        <v>0</v>
      </c>
      <c r="BG349">
        <f>+Casos_PN_CORR[[#This Row],[2-may]]-Casos_PN_CORR[[#This Row],[1-may]]</f>
        <v>0</v>
      </c>
      <c r="BH349">
        <f>+Casos_PN_CORR[[#This Row],[3-may]]-Casos_PN_CORR[[#This Row],[2-may]]</f>
        <v>0</v>
      </c>
      <c r="BI349">
        <f>+Casos_PN_CORR[[#This Row],[4-may]]-Casos_PN_CORR[[#This Row],[3-may]]</f>
        <v>0</v>
      </c>
      <c r="BJ349">
        <f>+Casos_PN_CORR[[#This Row],[5-may]]-Casos_PN_CORR[[#This Row],[4-may]]</f>
        <v>0</v>
      </c>
      <c r="BK349">
        <f>+Casos_PN_CORR[[#This Row],[6-may]]-Casos_PN_CORR[[#This Row],[5-may]]</f>
        <v>0</v>
      </c>
      <c r="BL349">
        <f>+Casos_PN_CORR[[#This Row],[7-may]]-Casos_PN_CORR[[#This Row],[6-may]]</f>
        <v>0</v>
      </c>
      <c r="BM349">
        <f>+Casos_PN_CORR[[#This Row],[8-may]]-Casos_PN_CORR[[#This Row],[7-may]]</f>
        <v>0</v>
      </c>
      <c r="BN349">
        <f>+Casos_PN_CORR[[#This Row],[9-may]]-Casos_PN_CORR[[#This Row],[8-may]]</f>
        <v>0</v>
      </c>
      <c r="BO349">
        <f>+Casos_PN_CORR[[#This Row],[10-may]]-Casos_PN_CORR[[#This Row],[9-may]]</f>
        <v>0</v>
      </c>
      <c r="BP349">
        <f>+Casos_PN_CORR[[#This Row],[11-may]]-Casos_PN_CORR[[#This Row],[10-may]]</f>
        <v>0</v>
      </c>
      <c r="BQ349">
        <f>+Casos_PN_CORR[[#This Row],[12-may]]-Casos_PN_CORR[[#This Row],[11-may]]</f>
        <v>0</v>
      </c>
      <c r="BR349">
        <f>+Casos_PN_CORR[[#This Row],[13-may]]-Casos_PN_CORR[[#This Row],[12-may]]</f>
        <v>0</v>
      </c>
      <c r="BS349">
        <f>+Casos_PN_CORR[[#This Row],[14-may]]-Casos_PN_CORR[[#This Row],[13-may]]</f>
        <v>0</v>
      </c>
      <c r="BT349">
        <f>+Casos_PN_CORR[[#This Row],[15-may]]-Casos_PN_CORR[[#This Row],[14-may]]</f>
        <v>0</v>
      </c>
      <c r="BU349">
        <f>+Casos_PN_CORR[[#This Row],[16-may]]-Casos_PN_CORR[[#This Row],[15-may]]</f>
        <v>0</v>
      </c>
      <c r="BV349">
        <f>+Casos_PN_CORR[[#This Row],[17-may]]-Casos_PN_CORR[[#This Row],[16-may]]</f>
        <v>0</v>
      </c>
      <c r="BW349">
        <f>+Casos_PN_CORR[[#This Row],[18-may]]-Casos_PN_CORR[[#This Row],[17-may]]</f>
        <v>0</v>
      </c>
      <c r="BX349">
        <f>+Casos_PN_CORR[[#This Row],[19-may]]-Casos_PN_CORR[[#This Row],[18-may]]</f>
        <v>0</v>
      </c>
      <c r="BY349">
        <f>+Casos_PN_CORR[[#This Row],[20-may]]-Casos_PN_CORR[[#This Row],[19-may]]</f>
        <v>0</v>
      </c>
      <c r="BZ349">
        <f>+Casos_PN_CORR[[#This Row],[21-may]]-Casos_PN_CORR[[#This Row],[20-may]]</f>
        <v>0</v>
      </c>
      <c r="CA349">
        <f>+Casos_PN_CORR[[#This Row],[22-may]]-Casos_PN_CORR[[#This Row],[21-may]]</f>
        <v>0</v>
      </c>
      <c r="CB349">
        <f>+Casos_PN_CORR[[#This Row],[23-may]]-Casos_PN_CORR[[#This Row],[22-may]]</f>
        <v>0</v>
      </c>
      <c r="CC349">
        <f>+Casos_PN_CORR[[#This Row],[24-may]]-Casos_PN_CORR[[#This Row],[23-may]]</f>
        <v>0</v>
      </c>
      <c r="CD349">
        <f>+Casos_PN_CORR[[#This Row],[25-may]]-Casos_PN_CORR[[#This Row],[24-may]]</f>
        <v>0</v>
      </c>
      <c r="CE349">
        <f>+Casos_PN_CORR[[#This Row],[26-may]]-Casos_PN_CORR[[#This Row],[25-may]]</f>
        <v>0</v>
      </c>
      <c r="CF349">
        <f>+Casos_PN_CORR[[#This Row],[27-may]]-Casos_PN_CORR[[#This Row],[26-may]]</f>
        <v>0</v>
      </c>
      <c r="CG349">
        <f>+Casos_PN_CORR[[#This Row],[28-may]]-Casos_PN_CORR[[#This Row],[27-may]]</f>
        <v>0</v>
      </c>
      <c r="CH349">
        <f>+Casos_PN_CORR[[#This Row],[29-may]]-Casos_PN_CORR[[#This Row],[28-may]]</f>
        <v>0</v>
      </c>
      <c r="CI349">
        <f>+Casos_PN_CORR[[#This Row],[30-may]]-Casos_PN_CORR[[#This Row],[29-may]]</f>
        <v>0</v>
      </c>
      <c r="CJ349">
        <f>+Casos_PN_CORR[[#This Row],[31-may]]-Casos_PN_CORR[[#This Row],[30-may]]</f>
        <v>0</v>
      </c>
      <c r="CK349">
        <f>+Casos_PN_CORR[[#This Row],[1-jun]]-Casos_PN_CORR[[#This Row],[31-may]]</f>
        <v>0</v>
      </c>
      <c r="CL349">
        <f>+Casos_PN_CORR[[#This Row],[2-jun]]-Casos_PN_CORR[[#This Row],[1-jun]]</f>
        <v>0</v>
      </c>
      <c r="CM349">
        <f>+Casos_PN_CORR[[#This Row],[3-jun]]-Casos_PN_CORR[[#This Row],[2-jun]]</f>
        <v>0</v>
      </c>
      <c r="CN349">
        <f>+Casos_PN_CORR[[#This Row],[4-jun]]-Casos_PN_CORR[[#This Row],[3-jun]]</f>
        <v>0</v>
      </c>
      <c r="CO349">
        <f>+Casos_PN_CORR[[#This Row],[5-jun]]-Casos_PN_CORR[[#This Row],[4-jun]]</f>
        <v>7</v>
      </c>
      <c r="CP349">
        <f>+Casos_PN_CORR[[#This Row],[6-jun]]-Casos_PN_CORR[[#This Row],[5-jun]]</f>
        <v>0</v>
      </c>
    </row>
    <row r="350" spans="1:94">
      <c r="A350">
        <v>41306</v>
      </c>
      <c r="B350" s="2" t="s">
        <v>115</v>
      </c>
      <c r="C350" s="2" t="s">
        <v>183</v>
      </c>
      <c r="D350" s="2" t="s">
        <v>497</v>
      </c>
      <c r="E350" s="4">
        <f t="shared" si="5"/>
        <v>0</v>
      </c>
      <c r="F350">
        <f>+Casos_PN_CORR[[#This Row],[10-mar]]</f>
        <v>0</v>
      </c>
      <c r="G350">
        <f>+Casos_PN_CORR[[#This Row],[11-mar]]-Casos_PN_CORR[[#This Row],[10-mar]]</f>
        <v>0</v>
      </c>
      <c r="H350">
        <f>+Casos_PN_CORR[[#This Row],[12-mar]]-Casos_PN_CORR[[#This Row],[11-mar]]</f>
        <v>0</v>
      </c>
      <c r="I350">
        <f>+Casos_PN_CORR[[#This Row],[13-mar]]-Casos_PN_CORR[[#This Row],[12-mar]]</f>
        <v>0</v>
      </c>
      <c r="J350">
        <f>+Casos_PN_CORR[[#This Row],[14-mar]]-Casos_PN_CORR[[#This Row],[13-mar]]</f>
        <v>0</v>
      </c>
      <c r="K350">
        <f>+Casos_PN_CORR[[#This Row],[15-mar]]-Casos_PN_CORR[[#This Row],[14-mar]]</f>
        <v>0</v>
      </c>
      <c r="L350">
        <f>+Casos_PN_CORR[[#This Row],[16-mar]]-Casos_PN_CORR[[#This Row],[15-mar]]</f>
        <v>0</v>
      </c>
      <c r="M350">
        <f>+Casos_PN_CORR[[#This Row],[17-mar]]-Casos_PN_CORR[[#This Row],[16-mar]]</f>
        <v>0</v>
      </c>
      <c r="N350">
        <f>+Casos_PN_CORR[[#This Row],[18-mar]]-Casos_PN_CORR[[#This Row],[17-mar]]</f>
        <v>0</v>
      </c>
      <c r="O350">
        <f>+Casos_PN_CORR[[#This Row],[19-mar]]-Casos_PN_CORR[[#This Row],[18-mar]]</f>
        <v>0</v>
      </c>
      <c r="P350">
        <f>+Casos_PN_CORR[[#This Row],[20-mar]]-Casos_PN_CORR[[#This Row],[19-mar]]</f>
        <v>0</v>
      </c>
      <c r="Q350">
        <f>+Casos_PN_CORR[[#This Row],[21-mar]]-Casos_PN_CORR[[#This Row],[20-mar]]</f>
        <v>0</v>
      </c>
      <c r="R350">
        <f>+Casos_PN_CORR[[#This Row],[22-mar]]-Casos_PN_CORR[[#This Row],[21-mar]]</f>
        <v>0</v>
      </c>
      <c r="S350">
        <f>+Casos_PN_CORR[[#This Row],[23-mar]]-Casos_PN_CORR[[#This Row],[22-mar]]</f>
        <v>0</v>
      </c>
      <c r="T350">
        <f>+Casos_PN_CORR[[#This Row],[24-mar]]-Casos_PN_CORR[[#This Row],[23-mar]]</f>
        <v>0</v>
      </c>
      <c r="U350">
        <f>+Casos_PN_CORR[[#This Row],[25-mar]]-Casos_PN_CORR[[#This Row],[24-mar]]</f>
        <v>0</v>
      </c>
      <c r="V350">
        <f>+Casos_PN_CORR[[#This Row],[26-mar]]-Casos_PN_CORR[[#This Row],[25-mar]]</f>
        <v>0</v>
      </c>
      <c r="W350">
        <f>+Casos_PN_CORR[[#This Row],[27-mar]]-Casos_PN_CORR[[#This Row],[26-mar]]</f>
        <v>0</v>
      </c>
      <c r="X350">
        <f>+Casos_PN_CORR[[#This Row],[28-mar]]-Casos_PN_CORR[[#This Row],[27-mar]]</f>
        <v>0</v>
      </c>
      <c r="Y350">
        <f>+Casos_PN_CORR[[#This Row],[29-mar]]-Casos_PN_CORR[[#This Row],[28-mar]]</f>
        <v>0</v>
      </c>
      <c r="Z350">
        <f>+Casos_PN_CORR[[#This Row],[30-mar]]-Casos_PN_CORR[[#This Row],[29-mar]]</f>
        <v>0</v>
      </c>
      <c r="AA350">
        <f>+Casos_PN_CORR[[#This Row],[31-mar]]-Casos_PN_CORR[[#This Row],[30-mar]]</f>
        <v>0</v>
      </c>
      <c r="AB350">
        <f>+Casos_PN_CORR[[#This Row],[1-abr]]-Casos_PN_CORR[[#This Row],[31-mar]]</f>
        <v>0</v>
      </c>
      <c r="AC350">
        <f>+Casos_PN_CORR[[#This Row],[2-abr]]-Casos_PN_CORR[[#This Row],[1-abr]]</f>
        <v>0</v>
      </c>
      <c r="AD350">
        <f>+Casos_PN_CORR[[#This Row],[3-abr]]-Casos_PN_CORR[[#This Row],[2-abr]]</f>
        <v>0</v>
      </c>
      <c r="AE350">
        <f>+Casos_PN_CORR[[#This Row],[4-abr]]-Casos_PN_CORR[[#This Row],[3-abr]]</f>
        <v>0</v>
      </c>
      <c r="AF350">
        <f>+Casos_PN_CORR[[#This Row],[5-abr]]-Casos_PN_CORR[[#This Row],[4-abr]]</f>
        <v>0</v>
      </c>
      <c r="AG350">
        <f>+Casos_PN_CORR[[#This Row],[6-abr]]-Casos_PN_CORR[[#This Row],[5-abr]]</f>
        <v>0</v>
      </c>
      <c r="AH350">
        <f>+Casos_PN_CORR[[#This Row],[7-abr]]-Casos_PN_CORR[[#This Row],[6-abr]]</f>
        <v>0</v>
      </c>
      <c r="AI350">
        <f>+Casos_PN_CORR[[#This Row],[8-abr]]-Casos_PN_CORR[[#This Row],[7-abr]]</f>
        <v>0</v>
      </c>
      <c r="AJ350">
        <f>+Casos_PN_CORR[[#This Row],[9-abr]]-Casos_PN_CORR[[#This Row],[8-abr]]</f>
        <v>0</v>
      </c>
      <c r="AK350">
        <f>+Casos_PN_CORR[[#This Row],[10-abr]]-Casos_PN_CORR[[#This Row],[9-abr]]</f>
        <v>0</v>
      </c>
      <c r="AL350">
        <f>+Casos_PN_CORR[[#This Row],[11-abr]]-Casos_PN_CORR[[#This Row],[10-abr]]</f>
        <v>0</v>
      </c>
      <c r="AM350">
        <f>+Casos_PN_CORR[[#This Row],[12-abr]]-Casos_PN_CORR[[#This Row],[11-abr]]</f>
        <v>0</v>
      </c>
      <c r="AN350">
        <f>+Casos_PN_CORR[[#This Row],[13-abr]]-Casos_PN_CORR[[#This Row],[12-abr]]</f>
        <v>0</v>
      </c>
      <c r="AO350">
        <f>+Casos_PN_CORR[[#This Row],[14-abr]]-Casos_PN_CORR[[#This Row],[13-abr]]</f>
        <v>0</v>
      </c>
      <c r="AP350">
        <f>+Casos_PN_CORR[[#This Row],[15-abr]]-Casos_PN_CORR[[#This Row],[14-abr]]</f>
        <v>0</v>
      </c>
      <c r="AQ350">
        <f>+Casos_PN_CORR[[#This Row],[16-abr]]-Casos_PN_CORR[[#This Row],[15-abr]]</f>
        <v>0</v>
      </c>
      <c r="AR350">
        <f>+Casos_PN_CORR[[#This Row],[17-abr]]-Casos_PN_CORR[[#This Row],[16-abr]]</f>
        <v>0</v>
      </c>
      <c r="AS350">
        <f>+Casos_PN_CORR[[#This Row],[18-abr]]-Casos_PN_CORR[[#This Row],[17-abr]]</f>
        <v>0</v>
      </c>
      <c r="AT350">
        <f>+Casos_PN_CORR[[#This Row],[19-abr]]-Casos_PN_CORR[[#This Row],[18-abr]]</f>
        <v>0</v>
      </c>
      <c r="AU350">
        <f>+Casos_PN_CORR[[#This Row],[20-abr]]-Casos_PN_CORR[[#This Row],[19-abr]]</f>
        <v>0</v>
      </c>
      <c r="AV350">
        <f>+Casos_PN_CORR[[#This Row],[21-abr]]-Casos_PN_CORR[[#This Row],[20-abr]]</f>
        <v>0</v>
      </c>
      <c r="AW350">
        <f>+Casos_PN_CORR[[#This Row],[22-abr]]-Casos_PN_CORR[[#This Row],[21-abr]]</f>
        <v>0</v>
      </c>
      <c r="AX350">
        <f>+Casos_PN_CORR[[#This Row],[23-abr]]-Casos_PN_CORR[[#This Row],[22-abr]]</f>
        <v>0</v>
      </c>
      <c r="AY350">
        <f>+Casos_PN_CORR[[#This Row],[24-abr]]-Casos_PN_CORR[[#This Row],[23-abr]]</f>
        <v>0</v>
      </c>
      <c r="AZ350">
        <f>+Casos_PN_CORR[[#This Row],[25-abr]]-Casos_PN_CORR[[#This Row],[24-abr]]</f>
        <v>0</v>
      </c>
      <c r="BA350">
        <f>+Casos_PN_CORR[[#This Row],[26-abr]]-Casos_PN_CORR[[#This Row],[25-abr]]</f>
        <v>0</v>
      </c>
      <c r="BB350">
        <f>+Casos_PN_CORR[[#This Row],[27-abr]]-Casos_PN_CORR[[#This Row],[26-abr]]</f>
        <v>0</v>
      </c>
      <c r="BC350">
        <f>+Casos_PN_CORR[[#This Row],[28-abr]]-Casos_PN_CORR[[#This Row],[27-abr]]</f>
        <v>0</v>
      </c>
      <c r="BD350">
        <f>+Casos_PN_CORR[[#This Row],[29-abr]]-Casos_PN_CORR[[#This Row],[28-abr]]</f>
        <v>0</v>
      </c>
      <c r="BE350">
        <f>+Casos_PN_CORR[[#This Row],[30-abr]]-Casos_PN_CORR[[#This Row],[29-abr]]</f>
        <v>0</v>
      </c>
      <c r="BF350">
        <f>+Casos_PN_CORR[[#This Row],[1-may]]-Casos_PN_CORR[[#This Row],[30-abr]]</f>
        <v>0</v>
      </c>
      <c r="BG350">
        <f>+Casos_PN_CORR[[#This Row],[2-may]]-Casos_PN_CORR[[#This Row],[1-may]]</f>
        <v>0</v>
      </c>
      <c r="BH350">
        <f>+Casos_PN_CORR[[#This Row],[3-may]]-Casos_PN_CORR[[#This Row],[2-may]]</f>
        <v>0</v>
      </c>
      <c r="BI350">
        <f>+Casos_PN_CORR[[#This Row],[4-may]]-Casos_PN_CORR[[#This Row],[3-may]]</f>
        <v>0</v>
      </c>
      <c r="BJ350">
        <f>+Casos_PN_CORR[[#This Row],[5-may]]-Casos_PN_CORR[[#This Row],[4-may]]</f>
        <v>0</v>
      </c>
      <c r="BK350">
        <f>+Casos_PN_CORR[[#This Row],[6-may]]-Casos_PN_CORR[[#This Row],[5-may]]</f>
        <v>0</v>
      </c>
      <c r="BL350">
        <f>+Casos_PN_CORR[[#This Row],[7-may]]-Casos_PN_CORR[[#This Row],[6-may]]</f>
        <v>0</v>
      </c>
      <c r="BM350">
        <f>+Casos_PN_CORR[[#This Row],[8-may]]-Casos_PN_CORR[[#This Row],[7-may]]</f>
        <v>0</v>
      </c>
      <c r="BN350">
        <f>+Casos_PN_CORR[[#This Row],[9-may]]-Casos_PN_CORR[[#This Row],[8-may]]</f>
        <v>0</v>
      </c>
      <c r="BO350">
        <f>+Casos_PN_CORR[[#This Row],[10-may]]-Casos_PN_CORR[[#This Row],[9-may]]</f>
        <v>0</v>
      </c>
      <c r="BP350">
        <f>+Casos_PN_CORR[[#This Row],[11-may]]-Casos_PN_CORR[[#This Row],[10-may]]</f>
        <v>0</v>
      </c>
      <c r="BQ350">
        <f>+Casos_PN_CORR[[#This Row],[12-may]]-Casos_PN_CORR[[#This Row],[11-may]]</f>
        <v>0</v>
      </c>
      <c r="BR350">
        <f>+Casos_PN_CORR[[#This Row],[13-may]]-Casos_PN_CORR[[#This Row],[12-may]]</f>
        <v>0</v>
      </c>
      <c r="BS350">
        <f>+Casos_PN_CORR[[#This Row],[14-may]]-Casos_PN_CORR[[#This Row],[13-may]]</f>
        <v>0</v>
      </c>
      <c r="BT350">
        <f>+Casos_PN_CORR[[#This Row],[15-may]]-Casos_PN_CORR[[#This Row],[14-may]]</f>
        <v>0</v>
      </c>
      <c r="BU350">
        <f>+Casos_PN_CORR[[#This Row],[16-may]]-Casos_PN_CORR[[#This Row],[15-may]]</f>
        <v>0</v>
      </c>
      <c r="BV350">
        <f>+Casos_PN_CORR[[#This Row],[17-may]]-Casos_PN_CORR[[#This Row],[16-may]]</f>
        <v>0</v>
      </c>
      <c r="BW350">
        <f>+Casos_PN_CORR[[#This Row],[18-may]]-Casos_PN_CORR[[#This Row],[17-may]]</f>
        <v>0</v>
      </c>
      <c r="BX350">
        <f>+Casos_PN_CORR[[#This Row],[19-may]]-Casos_PN_CORR[[#This Row],[18-may]]</f>
        <v>0</v>
      </c>
      <c r="BY350">
        <f>+Casos_PN_CORR[[#This Row],[20-may]]-Casos_PN_CORR[[#This Row],[19-may]]</f>
        <v>0</v>
      </c>
      <c r="BZ350">
        <f>+Casos_PN_CORR[[#This Row],[21-may]]-Casos_PN_CORR[[#This Row],[20-may]]</f>
        <v>0</v>
      </c>
      <c r="CA350">
        <f>+Casos_PN_CORR[[#This Row],[22-may]]-Casos_PN_CORR[[#This Row],[21-may]]</f>
        <v>0</v>
      </c>
      <c r="CB350">
        <f>+Casos_PN_CORR[[#This Row],[23-may]]-Casos_PN_CORR[[#This Row],[22-may]]</f>
        <v>0</v>
      </c>
      <c r="CC350">
        <f>+Casos_PN_CORR[[#This Row],[24-may]]-Casos_PN_CORR[[#This Row],[23-may]]</f>
        <v>0</v>
      </c>
      <c r="CD350">
        <f>+Casos_PN_CORR[[#This Row],[25-may]]-Casos_PN_CORR[[#This Row],[24-may]]</f>
        <v>0</v>
      </c>
      <c r="CE350">
        <f>+Casos_PN_CORR[[#This Row],[26-may]]-Casos_PN_CORR[[#This Row],[25-may]]</f>
        <v>0</v>
      </c>
      <c r="CF350">
        <f>+Casos_PN_CORR[[#This Row],[27-may]]-Casos_PN_CORR[[#This Row],[26-may]]</f>
        <v>0</v>
      </c>
      <c r="CG350">
        <f>+Casos_PN_CORR[[#This Row],[28-may]]-Casos_PN_CORR[[#This Row],[27-may]]</f>
        <v>0</v>
      </c>
      <c r="CH350">
        <f>+Casos_PN_CORR[[#This Row],[29-may]]-Casos_PN_CORR[[#This Row],[28-may]]</f>
        <v>0</v>
      </c>
      <c r="CI350">
        <f>+Casos_PN_CORR[[#This Row],[30-may]]-Casos_PN_CORR[[#This Row],[29-may]]</f>
        <v>0</v>
      </c>
      <c r="CJ350">
        <f>+Casos_PN_CORR[[#This Row],[31-may]]-Casos_PN_CORR[[#This Row],[30-may]]</f>
        <v>0</v>
      </c>
      <c r="CK350">
        <f>+Casos_PN_CORR[[#This Row],[1-jun]]-Casos_PN_CORR[[#This Row],[31-may]]</f>
        <v>0</v>
      </c>
      <c r="CL350">
        <f>+Casos_PN_CORR[[#This Row],[2-jun]]-Casos_PN_CORR[[#This Row],[1-jun]]</f>
        <v>0</v>
      </c>
      <c r="CM350">
        <f>+Casos_PN_CORR[[#This Row],[3-jun]]-Casos_PN_CORR[[#This Row],[2-jun]]</f>
        <v>0</v>
      </c>
      <c r="CN350">
        <f>+Casos_PN_CORR[[#This Row],[4-jun]]-Casos_PN_CORR[[#This Row],[3-jun]]</f>
        <v>0</v>
      </c>
      <c r="CO350">
        <f>+Casos_PN_CORR[[#This Row],[5-jun]]-Casos_PN_CORR[[#This Row],[4-jun]]</f>
        <v>0</v>
      </c>
      <c r="CP350">
        <f>+Casos_PN_CORR[[#This Row],[6-jun]]-Casos_PN_CORR[[#This Row],[5-jun]]</f>
        <v>0</v>
      </c>
    </row>
    <row r="351" spans="1:94">
      <c r="A351">
        <v>120404</v>
      </c>
      <c r="B351" s="2" t="s">
        <v>104</v>
      </c>
      <c r="C351" s="2" t="s">
        <v>261</v>
      </c>
      <c r="D351" s="2" t="s">
        <v>498</v>
      </c>
      <c r="E351" s="4">
        <f t="shared" si="5"/>
        <v>0</v>
      </c>
      <c r="F351">
        <f>+Casos_PN_CORR[[#This Row],[10-mar]]</f>
        <v>0</v>
      </c>
      <c r="G351">
        <f>+Casos_PN_CORR[[#This Row],[11-mar]]-Casos_PN_CORR[[#This Row],[10-mar]]</f>
        <v>0</v>
      </c>
      <c r="H351">
        <f>+Casos_PN_CORR[[#This Row],[12-mar]]-Casos_PN_CORR[[#This Row],[11-mar]]</f>
        <v>0</v>
      </c>
      <c r="I351">
        <f>+Casos_PN_CORR[[#This Row],[13-mar]]-Casos_PN_CORR[[#This Row],[12-mar]]</f>
        <v>0</v>
      </c>
      <c r="J351">
        <f>+Casos_PN_CORR[[#This Row],[14-mar]]-Casos_PN_CORR[[#This Row],[13-mar]]</f>
        <v>0</v>
      </c>
      <c r="K351">
        <f>+Casos_PN_CORR[[#This Row],[15-mar]]-Casos_PN_CORR[[#This Row],[14-mar]]</f>
        <v>0</v>
      </c>
      <c r="L351">
        <f>+Casos_PN_CORR[[#This Row],[16-mar]]-Casos_PN_CORR[[#This Row],[15-mar]]</f>
        <v>0</v>
      </c>
      <c r="M351">
        <f>+Casos_PN_CORR[[#This Row],[17-mar]]-Casos_PN_CORR[[#This Row],[16-mar]]</f>
        <v>0</v>
      </c>
      <c r="N351">
        <f>+Casos_PN_CORR[[#This Row],[18-mar]]-Casos_PN_CORR[[#This Row],[17-mar]]</f>
        <v>0</v>
      </c>
      <c r="O351">
        <f>+Casos_PN_CORR[[#This Row],[19-mar]]-Casos_PN_CORR[[#This Row],[18-mar]]</f>
        <v>0</v>
      </c>
      <c r="P351">
        <f>+Casos_PN_CORR[[#This Row],[20-mar]]-Casos_PN_CORR[[#This Row],[19-mar]]</f>
        <v>0</v>
      </c>
      <c r="Q351">
        <f>+Casos_PN_CORR[[#This Row],[21-mar]]-Casos_PN_CORR[[#This Row],[20-mar]]</f>
        <v>0</v>
      </c>
      <c r="R351">
        <f>+Casos_PN_CORR[[#This Row],[22-mar]]-Casos_PN_CORR[[#This Row],[21-mar]]</f>
        <v>0</v>
      </c>
      <c r="S351">
        <f>+Casos_PN_CORR[[#This Row],[23-mar]]-Casos_PN_CORR[[#This Row],[22-mar]]</f>
        <v>0</v>
      </c>
      <c r="T351">
        <f>+Casos_PN_CORR[[#This Row],[24-mar]]-Casos_PN_CORR[[#This Row],[23-mar]]</f>
        <v>0</v>
      </c>
      <c r="U351">
        <f>+Casos_PN_CORR[[#This Row],[25-mar]]-Casos_PN_CORR[[#This Row],[24-mar]]</f>
        <v>0</v>
      </c>
      <c r="V351">
        <f>+Casos_PN_CORR[[#This Row],[26-mar]]-Casos_PN_CORR[[#This Row],[25-mar]]</f>
        <v>0</v>
      </c>
      <c r="W351">
        <f>+Casos_PN_CORR[[#This Row],[27-mar]]-Casos_PN_CORR[[#This Row],[26-mar]]</f>
        <v>0</v>
      </c>
      <c r="X351">
        <f>+Casos_PN_CORR[[#This Row],[28-mar]]-Casos_PN_CORR[[#This Row],[27-mar]]</f>
        <v>0</v>
      </c>
      <c r="Y351">
        <f>+Casos_PN_CORR[[#This Row],[29-mar]]-Casos_PN_CORR[[#This Row],[28-mar]]</f>
        <v>0</v>
      </c>
      <c r="Z351">
        <f>+Casos_PN_CORR[[#This Row],[30-mar]]-Casos_PN_CORR[[#This Row],[29-mar]]</f>
        <v>0</v>
      </c>
      <c r="AA351">
        <f>+Casos_PN_CORR[[#This Row],[31-mar]]-Casos_PN_CORR[[#This Row],[30-mar]]</f>
        <v>0</v>
      </c>
      <c r="AB351">
        <f>+Casos_PN_CORR[[#This Row],[1-abr]]-Casos_PN_CORR[[#This Row],[31-mar]]</f>
        <v>0</v>
      </c>
      <c r="AC351">
        <f>+Casos_PN_CORR[[#This Row],[2-abr]]-Casos_PN_CORR[[#This Row],[1-abr]]</f>
        <v>0</v>
      </c>
      <c r="AD351">
        <f>+Casos_PN_CORR[[#This Row],[3-abr]]-Casos_PN_CORR[[#This Row],[2-abr]]</f>
        <v>0</v>
      </c>
      <c r="AE351">
        <f>+Casos_PN_CORR[[#This Row],[4-abr]]-Casos_PN_CORR[[#This Row],[3-abr]]</f>
        <v>0</v>
      </c>
      <c r="AF351">
        <f>+Casos_PN_CORR[[#This Row],[5-abr]]-Casos_PN_CORR[[#This Row],[4-abr]]</f>
        <v>0</v>
      </c>
      <c r="AG351">
        <f>+Casos_PN_CORR[[#This Row],[6-abr]]-Casos_PN_CORR[[#This Row],[5-abr]]</f>
        <v>0</v>
      </c>
      <c r="AH351">
        <f>+Casos_PN_CORR[[#This Row],[7-abr]]-Casos_PN_CORR[[#This Row],[6-abr]]</f>
        <v>0</v>
      </c>
      <c r="AI351">
        <f>+Casos_PN_CORR[[#This Row],[8-abr]]-Casos_PN_CORR[[#This Row],[7-abr]]</f>
        <v>0</v>
      </c>
      <c r="AJ351">
        <f>+Casos_PN_CORR[[#This Row],[9-abr]]-Casos_PN_CORR[[#This Row],[8-abr]]</f>
        <v>0</v>
      </c>
      <c r="AK351">
        <f>+Casos_PN_CORR[[#This Row],[10-abr]]-Casos_PN_CORR[[#This Row],[9-abr]]</f>
        <v>0</v>
      </c>
      <c r="AL351">
        <f>+Casos_PN_CORR[[#This Row],[11-abr]]-Casos_PN_CORR[[#This Row],[10-abr]]</f>
        <v>0</v>
      </c>
      <c r="AM351">
        <f>+Casos_PN_CORR[[#This Row],[12-abr]]-Casos_PN_CORR[[#This Row],[11-abr]]</f>
        <v>0</v>
      </c>
      <c r="AN351">
        <f>+Casos_PN_CORR[[#This Row],[13-abr]]-Casos_PN_CORR[[#This Row],[12-abr]]</f>
        <v>0</v>
      </c>
      <c r="AO351">
        <f>+Casos_PN_CORR[[#This Row],[14-abr]]-Casos_PN_CORR[[#This Row],[13-abr]]</f>
        <v>0</v>
      </c>
      <c r="AP351">
        <f>+Casos_PN_CORR[[#This Row],[15-abr]]-Casos_PN_CORR[[#This Row],[14-abr]]</f>
        <v>0</v>
      </c>
      <c r="AQ351">
        <f>+Casos_PN_CORR[[#This Row],[16-abr]]-Casos_PN_CORR[[#This Row],[15-abr]]</f>
        <v>0</v>
      </c>
      <c r="AR351">
        <f>+Casos_PN_CORR[[#This Row],[17-abr]]-Casos_PN_CORR[[#This Row],[16-abr]]</f>
        <v>0</v>
      </c>
      <c r="AS351">
        <f>+Casos_PN_CORR[[#This Row],[18-abr]]-Casos_PN_CORR[[#This Row],[17-abr]]</f>
        <v>0</v>
      </c>
      <c r="AT351">
        <f>+Casos_PN_CORR[[#This Row],[19-abr]]-Casos_PN_CORR[[#This Row],[18-abr]]</f>
        <v>0</v>
      </c>
      <c r="AU351">
        <f>+Casos_PN_CORR[[#This Row],[20-abr]]-Casos_PN_CORR[[#This Row],[19-abr]]</f>
        <v>0</v>
      </c>
      <c r="AV351">
        <f>+Casos_PN_CORR[[#This Row],[21-abr]]-Casos_PN_CORR[[#This Row],[20-abr]]</f>
        <v>0</v>
      </c>
      <c r="AW351">
        <f>+Casos_PN_CORR[[#This Row],[22-abr]]-Casos_PN_CORR[[#This Row],[21-abr]]</f>
        <v>0</v>
      </c>
      <c r="AX351">
        <f>+Casos_PN_CORR[[#This Row],[23-abr]]-Casos_PN_CORR[[#This Row],[22-abr]]</f>
        <v>0</v>
      </c>
      <c r="AY351">
        <f>+Casos_PN_CORR[[#This Row],[24-abr]]-Casos_PN_CORR[[#This Row],[23-abr]]</f>
        <v>0</v>
      </c>
      <c r="AZ351">
        <f>+Casos_PN_CORR[[#This Row],[25-abr]]-Casos_PN_CORR[[#This Row],[24-abr]]</f>
        <v>0</v>
      </c>
      <c r="BA351">
        <f>+Casos_PN_CORR[[#This Row],[26-abr]]-Casos_PN_CORR[[#This Row],[25-abr]]</f>
        <v>0</v>
      </c>
      <c r="BB351">
        <f>+Casos_PN_CORR[[#This Row],[27-abr]]-Casos_PN_CORR[[#This Row],[26-abr]]</f>
        <v>0</v>
      </c>
      <c r="BC351">
        <f>+Casos_PN_CORR[[#This Row],[28-abr]]-Casos_PN_CORR[[#This Row],[27-abr]]</f>
        <v>0</v>
      </c>
      <c r="BD351">
        <f>+Casos_PN_CORR[[#This Row],[29-abr]]-Casos_PN_CORR[[#This Row],[28-abr]]</f>
        <v>0</v>
      </c>
      <c r="BE351">
        <f>+Casos_PN_CORR[[#This Row],[30-abr]]-Casos_PN_CORR[[#This Row],[29-abr]]</f>
        <v>0</v>
      </c>
      <c r="BF351">
        <f>+Casos_PN_CORR[[#This Row],[1-may]]-Casos_PN_CORR[[#This Row],[30-abr]]</f>
        <v>0</v>
      </c>
      <c r="BG351">
        <f>+Casos_PN_CORR[[#This Row],[2-may]]-Casos_PN_CORR[[#This Row],[1-may]]</f>
        <v>0</v>
      </c>
      <c r="BH351">
        <f>+Casos_PN_CORR[[#This Row],[3-may]]-Casos_PN_CORR[[#This Row],[2-may]]</f>
        <v>0</v>
      </c>
      <c r="BI351">
        <f>+Casos_PN_CORR[[#This Row],[4-may]]-Casos_PN_CORR[[#This Row],[3-may]]</f>
        <v>0</v>
      </c>
      <c r="BJ351">
        <f>+Casos_PN_CORR[[#This Row],[5-may]]-Casos_PN_CORR[[#This Row],[4-may]]</f>
        <v>0</v>
      </c>
      <c r="BK351">
        <f>+Casos_PN_CORR[[#This Row],[6-may]]-Casos_PN_CORR[[#This Row],[5-may]]</f>
        <v>0</v>
      </c>
      <c r="BL351">
        <f>+Casos_PN_CORR[[#This Row],[7-may]]-Casos_PN_CORR[[#This Row],[6-may]]</f>
        <v>0</v>
      </c>
      <c r="BM351">
        <f>+Casos_PN_CORR[[#This Row],[8-may]]-Casos_PN_CORR[[#This Row],[7-may]]</f>
        <v>0</v>
      </c>
      <c r="BN351">
        <f>+Casos_PN_CORR[[#This Row],[9-may]]-Casos_PN_CORR[[#This Row],[8-may]]</f>
        <v>0</v>
      </c>
      <c r="BO351">
        <f>+Casos_PN_CORR[[#This Row],[10-may]]-Casos_PN_CORR[[#This Row],[9-may]]</f>
        <v>0</v>
      </c>
      <c r="BP351">
        <f>+Casos_PN_CORR[[#This Row],[11-may]]-Casos_PN_CORR[[#This Row],[10-may]]</f>
        <v>0</v>
      </c>
      <c r="BQ351">
        <f>+Casos_PN_CORR[[#This Row],[12-may]]-Casos_PN_CORR[[#This Row],[11-may]]</f>
        <v>0</v>
      </c>
      <c r="BR351">
        <f>+Casos_PN_CORR[[#This Row],[13-may]]-Casos_PN_CORR[[#This Row],[12-may]]</f>
        <v>0</v>
      </c>
      <c r="BS351">
        <f>+Casos_PN_CORR[[#This Row],[14-may]]-Casos_PN_CORR[[#This Row],[13-may]]</f>
        <v>0</v>
      </c>
      <c r="BT351">
        <f>+Casos_PN_CORR[[#This Row],[15-may]]-Casos_PN_CORR[[#This Row],[14-may]]</f>
        <v>0</v>
      </c>
      <c r="BU351">
        <f>+Casos_PN_CORR[[#This Row],[16-may]]-Casos_PN_CORR[[#This Row],[15-may]]</f>
        <v>0</v>
      </c>
      <c r="BV351">
        <f>+Casos_PN_CORR[[#This Row],[17-may]]-Casos_PN_CORR[[#This Row],[16-may]]</f>
        <v>0</v>
      </c>
      <c r="BW351">
        <f>+Casos_PN_CORR[[#This Row],[18-may]]-Casos_PN_CORR[[#This Row],[17-may]]</f>
        <v>0</v>
      </c>
      <c r="BX351">
        <f>+Casos_PN_CORR[[#This Row],[19-may]]-Casos_PN_CORR[[#This Row],[18-may]]</f>
        <v>0</v>
      </c>
      <c r="BY351">
        <f>+Casos_PN_CORR[[#This Row],[20-may]]-Casos_PN_CORR[[#This Row],[19-may]]</f>
        <v>0</v>
      </c>
      <c r="BZ351">
        <f>+Casos_PN_CORR[[#This Row],[21-may]]-Casos_PN_CORR[[#This Row],[20-may]]</f>
        <v>0</v>
      </c>
      <c r="CA351">
        <f>+Casos_PN_CORR[[#This Row],[22-may]]-Casos_PN_CORR[[#This Row],[21-may]]</f>
        <v>0</v>
      </c>
      <c r="CB351">
        <f>+Casos_PN_CORR[[#This Row],[23-may]]-Casos_PN_CORR[[#This Row],[22-may]]</f>
        <v>0</v>
      </c>
      <c r="CC351">
        <f>+Casos_PN_CORR[[#This Row],[24-may]]-Casos_PN_CORR[[#This Row],[23-may]]</f>
        <v>0</v>
      </c>
      <c r="CD351">
        <f>+Casos_PN_CORR[[#This Row],[25-may]]-Casos_PN_CORR[[#This Row],[24-may]]</f>
        <v>0</v>
      </c>
      <c r="CE351">
        <f>+Casos_PN_CORR[[#This Row],[26-may]]-Casos_PN_CORR[[#This Row],[25-may]]</f>
        <v>0</v>
      </c>
      <c r="CF351">
        <f>+Casos_PN_CORR[[#This Row],[27-may]]-Casos_PN_CORR[[#This Row],[26-may]]</f>
        <v>0</v>
      </c>
      <c r="CG351">
        <f>+Casos_PN_CORR[[#This Row],[28-may]]-Casos_PN_CORR[[#This Row],[27-may]]</f>
        <v>0</v>
      </c>
      <c r="CH351">
        <f>+Casos_PN_CORR[[#This Row],[29-may]]-Casos_PN_CORR[[#This Row],[28-may]]</f>
        <v>0</v>
      </c>
      <c r="CI351">
        <f>+Casos_PN_CORR[[#This Row],[30-may]]-Casos_PN_CORR[[#This Row],[29-may]]</f>
        <v>0</v>
      </c>
      <c r="CJ351">
        <f>+Casos_PN_CORR[[#This Row],[31-may]]-Casos_PN_CORR[[#This Row],[30-may]]</f>
        <v>0</v>
      </c>
      <c r="CK351">
        <f>+Casos_PN_CORR[[#This Row],[1-jun]]-Casos_PN_CORR[[#This Row],[31-may]]</f>
        <v>0</v>
      </c>
      <c r="CL351">
        <f>+Casos_PN_CORR[[#This Row],[2-jun]]-Casos_PN_CORR[[#This Row],[1-jun]]</f>
        <v>0</v>
      </c>
      <c r="CM351">
        <f>+Casos_PN_CORR[[#This Row],[3-jun]]-Casos_PN_CORR[[#This Row],[2-jun]]</f>
        <v>0</v>
      </c>
      <c r="CN351">
        <f>+Casos_PN_CORR[[#This Row],[4-jun]]-Casos_PN_CORR[[#This Row],[3-jun]]</f>
        <v>0</v>
      </c>
      <c r="CO351">
        <f>+Casos_PN_CORR[[#This Row],[5-jun]]-Casos_PN_CORR[[#This Row],[4-jun]]</f>
        <v>0</v>
      </c>
      <c r="CP351">
        <f>+Casos_PN_CORR[[#This Row],[6-jun]]-Casos_PN_CORR[[#This Row],[5-jun]]</f>
        <v>0</v>
      </c>
    </row>
    <row r="352" spans="1:94">
      <c r="A352">
        <v>60602</v>
      </c>
      <c r="B352" s="2" t="s">
        <v>214</v>
      </c>
      <c r="C352" s="2" t="s">
        <v>328</v>
      </c>
      <c r="D352" s="2" t="s">
        <v>499</v>
      </c>
      <c r="E352" s="4">
        <f t="shared" si="5"/>
        <v>0</v>
      </c>
      <c r="F352">
        <f>+Casos_PN_CORR[[#This Row],[10-mar]]</f>
        <v>0</v>
      </c>
      <c r="G352">
        <f>+Casos_PN_CORR[[#This Row],[11-mar]]-Casos_PN_CORR[[#This Row],[10-mar]]</f>
        <v>0</v>
      </c>
      <c r="H352">
        <f>+Casos_PN_CORR[[#This Row],[12-mar]]-Casos_PN_CORR[[#This Row],[11-mar]]</f>
        <v>0</v>
      </c>
      <c r="I352">
        <f>+Casos_PN_CORR[[#This Row],[13-mar]]-Casos_PN_CORR[[#This Row],[12-mar]]</f>
        <v>0</v>
      </c>
      <c r="J352">
        <f>+Casos_PN_CORR[[#This Row],[14-mar]]-Casos_PN_CORR[[#This Row],[13-mar]]</f>
        <v>0</v>
      </c>
      <c r="K352">
        <f>+Casos_PN_CORR[[#This Row],[15-mar]]-Casos_PN_CORR[[#This Row],[14-mar]]</f>
        <v>0</v>
      </c>
      <c r="L352">
        <f>+Casos_PN_CORR[[#This Row],[16-mar]]-Casos_PN_CORR[[#This Row],[15-mar]]</f>
        <v>0</v>
      </c>
      <c r="M352">
        <f>+Casos_PN_CORR[[#This Row],[17-mar]]-Casos_PN_CORR[[#This Row],[16-mar]]</f>
        <v>0</v>
      </c>
      <c r="N352">
        <f>+Casos_PN_CORR[[#This Row],[18-mar]]-Casos_PN_CORR[[#This Row],[17-mar]]</f>
        <v>0</v>
      </c>
      <c r="O352">
        <f>+Casos_PN_CORR[[#This Row],[19-mar]]-Casos_PN_CORR[[#This Row],[18-mar]]</f>
        <v>0</v>
      </c>
      <c r="P352">
        <f>+Casos_PN_CORR[[#This Row],[20-mar]]-Casos_PN_CORR[[#This Row],[19-mar]]</f>
        <v>0</v>
      </c>
      <c r="Q352">
        <f>+Casos_PN_CORR[[#This Row],[21-mar]]-Casos_PN_CORR[[#This Row],[20-mar]]</f>
        <v>0</v>
      </c>
      <c r="R352">
        <f>+Casos_PN_CORR[[#This Row],[22-mar]]-Casos_PN_CORR[[#This Row],[21-mar]]</f>
        <v>0</v>
      </c>
      <c r="S352">
        <f>+Casos_PN_CORR[[#This Row],[23-mar]]-Casos_PN_CORR[[#This Row],[22-mar]]</f>
        <v>0</v>
      </c>
      <c r="T352">
        <f>+Casos_PN_CORR[[#This Row],[24-mar]]-Casos_PN_CORR[[#This Row],[23-mar]]</f>
        <v>0</v>
      </c>
      <c r="U352">
        <f>+Casos_PN_CORR[[#This Row],[25-mar]]-Casos_PN_CORR[[#This Row],[24-mar]]</f>
        <v>0</v>
      </c>
      <c r="V352">
        <f>+Casos_PN_CORR[[#This Row],[26-mar]]-Casos_PN_CORR[[#This Row],[25-mar]]</f>
        <v>0</v>
      </c>
      <c r="W352">
        <f>+Casos_PN_CORR[[#This Row],[27-mar]]-Casos_PN_CORR[[#This Row],[26-mar]]</f>
        <v>0</v>
      </c>
      <c r="X352">
        <f>+Casos_PN_CORR[[#This Row],[28-mar]]-Casos_PN_CORR[[#This Row],[27-mar]]</f>
        <v>0</v>
      </c>
      <c r="Y352">
        <f>+Casos_PN_CORR[[#This Row],[29-mar]]-Casos_PN_CORR[[#This Row],[28-mar]]</f>
        <v>0</v>
      </c>
      <c r="Z352">
        <f>+Casos_PN_CORR[[#This Row],[30-mar]]-Casos_PN_CORR[[#This Row],[29-mar]]</f>
        <v>0</v>
      </c>
      <c r="AA352">
        <f>+Casos_PN_CORR[[#This Row],[31-mar]]-Casos_PN_CORR[[#This Row],[30-mar]]</f>
        <v>0</v>
      </c>
      <c r="AB352">
        <f>+Casos_PN_CORR[[#This Row],[1-abr]]-Casos_PN_CORR[[#This Row],[31-mar]]</f>
        <v>0</v>
      </c>
      <c r="AC352">
        <f>+Casos_PN_CORR[[#This Row],[2-abr]]-Casos_PN_CORR[[#This Row],[1-abr]]</f>
        <v>0</v>
      </c>
      <c r="AD352">
        <f>+Casos_PN_CORR[[#This Row],[3-abr]]-Casos_PN_CORR[[#This Row],[2-abr]]</f>
        <v>0</v>
      </c>
      <c r="AE352">
        <f>+Casos_PN_CORR[[#This Row],[4-abr]]-Casos_PN_CORR[[#This Row],[3-abr]]</f>
        <v>0</v>
      </c>
      <c r="AF352">
        <f>+Casos_PN_CORR[[#This Row],[5-abr]]-Casos_PN_CORR[[#This Row],[4-abr]]</f>
        <v>0</v>
      </c>
      <c r="AG352">
        <f>+Casos_PN_CORR[[#This Row],[6-abr]]-Casos_PN_CORR[[#This Row],[5-abr]]</f>
        <v>0</v>
      </c>
      <c r="AH352">
        <f>+Casos_PN_CORR[[#This Row],[7-abr]]-Casos_PN_CORR[[#This Row],[6-abr]]</f>
        <v>0</v>
      </c>
      <c r="AI352">
        <f>+Casos_PN_CORR[[#This Row],[8-abr]]-Casos_PN_CORR[[#This Row],[7-abr]]</f>
        <v>0</v>
      </c>
      <c r="AJ352">
        <f>+Casos_PN_CORR[[#This Row],[9-abr]]-Casos_PN_CORR[[#This Row],[8-abr]]</f>
        <v>0</v>
      </c>
      <c r="AK352">
        <f>+Casos_PN_CORR[[#This Row],[10-abr]]-Casos_PN_CORR[[#This Row],[9-abr]]</f>
        <v>0</v>
      </c>
      <c r="AL352">
        <f>+Casos_PN_CORR[[#This Row],[11-abr]]-Casos_PN_CORR[[#This Row],[10-abr]]</f>
        <v>0</v>
      </c>
      <c r="AM352">
        <f>+Casos_PN_CORR[[#This Row],[12-abr]]-Casos_PN_CORR[[#This Row],[11-abr]]</f>
        <v>0</v>
      </c>
      <c r="AN352">
        <f>+Casos_PN_CORR[[#This Row],[13-abr]]-Casos_PN_CORR[[#This Row],[12-abr]]</f>
        <v>0</v>
      </c>
      <c r="AO352">
        <f>+Casos_PN_CORR[[#This Row],[14-abr]]-Casos_PN_CORR[[#This Row],[13-abr]]</f>
        <v>0</v>
      </c>
      <c r="AP352">
        <f>+Casos_PN_CORR[[#This Row],[15-abr]]-Casos_PN_CORR[[#This Row],[14-abr]]</f>
        <v>0</v>
      </c>
      <c r="AQ352">
        <f>+Casos_PN_CORR[[#This Row],[16-abr]]-Casos_PN_CORR[[#This Row],[15-abr]]</f>
        <v>0</v>
      </c>
      <c r="AR352">
        <f>+Casos_PN_CORR[[#This Row],[17-abr]]-Casos_PN_CORR[[#This Row],[16-abr]]</f>
        <v>0</v>
      </c>
      <c r="AS352">
        <f>+Casos_PN_CORR[[#This Row],[18-abr]]-Casos_PN_CORR[[#This Row],[17-abr]]</f>
        <v>0</v>
      </c>
      <c r="AT352">
        <f>+Casos_PN_CORR[[#This Row],[19-abr]]-Casos_PN_CORR[[#This Row],[18-abr]]</f>
        <v>0</v>
      </c>
      <c r="AU352">
        <f>+Casos_PN_CORR[[#This Row],[20-abr]]-Casos_PN_CORR[[#This Row],[19-abr]]</f>
        <v>0</v>
      </c>
      <c r="AV352">
        <f>+Casos_PN_CORR[[#This Row],[21-abr]]-Casos_PN_CORR[[#This Row],[20-abr]]</f>
        <v>0</v>
      </c>
      <c r="AW352">
        <f>+Casos_PN_CORR[[#This Row],[22-abr]]-Casos_PN_CORR[[#This Row],[21-abr]]</f>
        <v>0</v>
      </c>
      <c r="AX352">
        <f>+Casos_PN_CORR[[#This Row],[23-abr]]-Casos_PN_CORR[[#This Row],[22-abr]]</f>
        <v>0</v>
      </c>
      <c r="AY352">
        <f>+Casos_PN_CORR[[#This Row],[24-abr]]-Casos_PN_CORR[[#This Row],[23-abr]]</f>
        <v>0</v>
      </c>
      <c r="AZ352">
        <f>+Casos_PN_CORR[[#This Row],[25-abr]]-Casos_PN_CORR[[#This Row],[24-abr]]</f>
        <v>0</v>
      </c>
      <c r="BA352">
        <f>+Casos_PN_CORR[[#This Row],[26-abr]]-Casos_PN_CORR[[#This Row],[25-abr]]</f>
        <v>0</v>
      </c>
      <c r="BB352">
        <f>+Casos_PN_CORR[[#This Row],[27-abr]]-Casos_PN_CORR[[#This Row],[26-abr]]</f>
        <v>0</v>
      </c>
      <c r="BC352">
        <f>+Casos_PN_CORR[[#This Row],[28-abr]]-Casos_PN_CORR[[#This Row],[27-abr]]</f>
        <v>0</v>
      </c>
      <c r="BD352">
        <f>+Casos_PN_CORR[[#This Row],[29-abr]]-Casos_PN_CORR[[#This Row],[28-abr]]</f>
        <v>0</v>
      </c>
      <c r="BE352">
        <f>+Casos_PN_CORR[[#This Row],[30-abr]]-Casos_PN_CORR[[#This Row],[29-abr]]</f>
        <v>0</v>
      </c>
      <c r="BF352">
        <f>+Casos_PN_CORR[[#This Row],[1-may]]-Casos_PN_CORR[[#This Row],[30-abr]]</f>
        <v>0</v>
      </c>
      <c r="BG352">
        <f>+Casos_PN_CORR[[#This Row],[2-may]]-Casos_PN_CORR[[#This Row],[1-may]]</f>
        <v>0</v>
      </c>
      <c r="BH352">
        <f>+Casos_PN_CORR[[#This Row],[3-may]]-Casos_PN_CORR[[#This Row],[2-may]]</f>
        <v>0</v>
      </c>
      <c r="BI352">
        <f>+Casos_PN_CORR[[#This Row],[4-may]]-Casos_PN_CORR[[#This Row],[3-may]]</f>
        <v>0</v>
      </c>
      <c r="BJ352">
        <f>+Casos_PN_CORR[[#This Row],[5-may]]-Casos_PN_CORR[[#This Row],[4-may]]</f>
        <v>0</v>
      </c>
      <c r="BK352">
        <f>+Casos_PN_CORR[[#This Row],[6-may]]-Casos_PN_CORR[[#This Row],[5-may]]</f>
        <v>0</v>
      </c>
      <c r="BL352">
        <f>+Casos_PN_CORR[[#This Row],[7-may]]-Casos_PN_CORR[[#This Row],[6-may]]</f>
        <v>0</v>
      </c>
      <c r="BM352">
        <f>+Casos_PN_CORR[[#This Row],[8-may]]-Casos_PN_CORR[[#This Row],[7-may]]</f>
        <v>0</v>
      </c>
      <c r="BN352">
        <f>+Casos_PN_CORR[[#This Row],[9-may]]-Casos_PN_CORR[[#This Row],[8-may]]</f>
        <v>0</v>
      </c>
      <c r="BO352">
        <f>+Casos_PN_CORR[[#This Row],[10-may]]-Casos_PN_CORR[[#This Row],[9-may]]</f>
        <v>0</v>
      </c>
      <c r="BP352">
        <f>+Casos_PN_CORR[[#This Row],[11-may]]-Casos_PN_CORR[[#This Row],[10-may]]</f>
        <v>0</v>
      </c>
      <c r="BQ352">
        <f>+Casos_PN_CORR[[#This Row],[12-may]]-Casos_PN_CORR[[#This Row],[11-may]]</f>
        <v>0</v>
      </c>
      <c r="BR352">
        <f>+Casos_PN_CORR[[#This Row],[13-may]]-Casos_PN_CORR[[#This Row],[12-may]]</f>
        <v>0</v>
      </c>
      <c r="BS352">
        <f>+Casos_PN_CORR[[#This Row],[14-may]]-Casos_PN_CORR[[#This Row],[13-may]]</f>
        <v>0</v>
      </c>
      <c r="BT352">
        <f>+Casos_PN_CORR[[#This Row],[15-may]]-Casos_PN_CORR[[#This Row],[14-may]]</f>
        <v>0</v>
      </c>
      <c r="BU352">
        <f>+Casos_PN_CORR[[#This Row],[16-may]]-Casos_PN_CORR[[#This Row],[15-may]]</f>
        <v>0</v>
      </c>
      <c r="BV352">
        <f>+Casos_PN_CORR[[#This Row],[17-may]]-Casos_PN_CORR[[#This Row],[16-may]]</f>
        <v>0</v>
      </c>
      <c r="BW352">
        <f>+Casos_PN_CORR[[#This Row],[18-may]]-Casos_PN_CORR[[#This Row],[17-may]]</f>
        <v>0</v>
      </c>
      <c r="BX352">
        <f>+Casos_PN_CORR[[#This Row],[19-may]]-Casos_PN_CORR[[#This Row],[18-may]]</f>
        <v>0</v>
      </c>
      <c r="BY352">
        <f>+Casos_PN_CORR[[#This Row],[20-may]]-Casos_PN_CORR[[#This Row],[19-may]]</f>
        <v>0</v>
      </c>
      <c r="BZ352">
        <f>+Casos_PN_CORR[[#This Row],[21-may]]-Casos_PN_CORR[[#This Row],[20-may]]</f>
        <v>0</v>
      </c>
      <c r="CA352">
        <f>+Casos_PN_CORR[[#This Row],[22-may]]-Casos_PN_CORR[[#This Row],[21-may]]</f>
        <v>0</v>
      </c>
      <c r="CB352">
        <f>+Casos_PN_CORR[[#This Row],[23-may]]-Casos_PN_CORR[[#This Row],[22-may]]</f>
        <v>0</v>
      </c>
      <c r="CC352">
        <f>+Casos_PN_CORR[[#This Row],[24-may]]-Casos_PN_CORR[[#This Row],[23-may]]</f>
        <v>0</v>
      </c>
      <c r="CD352">
        <f>+Casos_PN_CORR[[#This Row],[25-may]]-Casos_PN_CORR[[#This Row],[24-may]]</f>
        <v>0</v>
      </c>
      <c r="CE352">
        <f>+Casos_PN_CORR[[#This Row],[26-may]]-Casos_PN_CORR[[#This Row],[25-may]]</f>
        <v>0</v>
      </c>
      <c r="CF352">
        <f>+Casos_PN_CORR[[#This Row],[27-may]]-Casos_PN_CORR[[#This Row],[26-may]]</f>
        <v>0</v>
      </c>
      <c r="CG352">
        <f>+Casos_PN_CORR[[#This Row],[28-may]]-Casos_PN_CORR[[#This Row],[27-may]]</f>
        <v>0</v>
      </c>
      <c r="CH352">
        <f>+Casos_PN_CORR[[#This Row],[29-may]]-Casos_PN_CORR[[#This Row],[28-may]]</f>
        <v>0</v>
      </c>
      <c r="CI352">
        <f>+Casos_PN_CORR[[#This Row],[30-may]]-Casos_PN_CORR[[#This Row],[29-may]]</f>
        <v>0</v>
      </c>
      <c r="CJ352">
        <f>+Casos_PN_CORR[[#This Row],[31-may]]-Casos_PN_CORR[[#This Row],[30-may]]</f>
        <v>0</v>
      </c>
      <c r="CK352">
        <f>+Casos_PN_CORR[[#This Row],[1-jun]]-Casos_PN_CORR[[#This Row],[31-may]]</f>
        <v>0</v>
      </c>
      <c r="CL352">
        <f>+Casos_PN_CORR[[#This Row],[2-jun]]-Casos_PN_CORR[[#This Row],[1-jun]]</f>
        <v>0</v>
      </c>
      <c r="CM352">
        <f>+Casos_PN_CORR[[#This Row],[3-jun]]-Casos_PN_CORR[[#This Row],[2-jun]]</f>
        <v>0</v>
      </c>
      <c r="CN352">
        <f>+Casos_PN_CORR[[#This Row],[4-jun]]-Casos_PN_CORR[[#This Row],[3-jun]]</f>
        <v>0</v>
      </c>
      <c r="CO352">
        <f>+Casos_PN_CORR[[#This Row],[5-jun]]-Casos_PN_CORR[[#This Row],[4-jun]]</f>
        <v>0</v>
      </c>
      <c r="CP352">
        <f>+Casos_PN_CORR[[#This Row],[6-jun]]-Casos_PN_CORR[[#This Row],[5-jun]]</f>
        <v>0</v>
      </c>
    </row>
    <row r="353" spans="1:94">
      <c r="A353">
        <v>70305</v>
      </c>
      <c r="B353" s="2" t="s">
        <v>102</v>
      </c>
      <c r="C353" s="2" t="s">
        <v>102</v>
      </c>
      <c r="D353" s="2" t="s">
        <v>500</v>
      </c>
      <c r="E353" s="4">
        <f t="shared" si="5"/>
        <v>0</v>
      </c>
      <c r="F353">
        <f>+Casos_PN_CORR[[#This Row],[10-mar]]</f>
        <v>0</v>
      </c>
      <c r="G353">
        <f>+Casos_PN_CORR[[#This Row],[11-mar]]-Casos_PN_CORR[[#This Row],[10-mar]]</f>
        <v>0</v>
      </c>
      <c r="H353">
        <f>+Casos_PN_CORR[[#This Row],[12-mar]]-Casos_PN_CORR[[#This Row],[11-mar]]</f>
        <v>0</v>
      </c>
      <c r="I353">
        <f>+Casos_PN_CORR[[#This Row],[13-mar]]-Casos_PN_CORR[[#This Row],[12-mar]]</f>
        <v>0</v>
      </c>
      <c r="J353">
        <f>+Casos_PN_CORR[[#This Row],[14-mar]]-Casos_PN_CORR[[#This Row],[13-mar]]</f>
        <v>0</v>
      </c>
      <c r="K353">
        <f>+Casos_PN_CORR[[#This Row],[15-mar]]-Casos_PN_CORR[[#This Row],[14-mar]]</f>
        <v>0</v>
      </c>
      <c r="L353">
        <f>+Casos_PN_CORR[[#This Row],[16-mar]]-Casos_PN_CORR[[#This Row],[15-mar]]</f>
        <v>0</v>
      </c>
      <c r="M353">
        <f>+Casos_PN_CORR[[#This Row],[17-mar]]-Casos_PN_CORR[[#This Row],[16-mar]]</f>
        <v>0</v>
      </c>
      <c r="N353">
        <f>+Casos_PN_CORR[[#This Row],[18-mar]]-Casos_PN_CORR[[#This Row],[17-mar]]</f>
        <v>0</v>
      </c>
      <c r="O353">
        <f>+Casos_PN_CORR[[#This Row],[19-mar]]-Casos_PN_CORR[[#This Row],[18-mar]]</f>
        <v>0</v>
      </c>
      <c r="P353">
        <f>+Casos_PN_CORR[[#This Row],[20-mar]]-Casos_PN_CORR[[#This Row],[19-mar]]</f>
        <v>0</v>
      </c>
      <c r="Q353">
        <f>+Casos_PN_CORR[[#This Row],[21-mar]]-Casos_PN_CORR[[#This Row],[20-mar]]</f>
        <v>0</v>
      </c>
      <c r="R353">
        <f>+Casos_PN_CORR[[#This Row],[22-mar]]-Casos_PN_CORR[[#This Row],[21-mar]]</f>
        <v>0</v>
      </c>
      <c r="S353">
        <f>+Casos_PN_CORR[[#This Row],[23-mar]]-Casos_PN_CORR[[#This Row],[22-mar]]</f>
        <v>0</v>
      </c>
      <c r="T353">
        <f>+Casos_PN_CORR[[#This Row],[24-mar]]-Casos_PN_CORR[[#This Row],[23-mar]]</f>
        <v>0</v>
      </c>
      <c r="U353">
        <f>+Casos_PN_CORR[[#This Row],[25-mar]]-Casos_PN_CORR[[#This Row],[24-mar]]</f>
        <v>0</v>
      </c>
      <c r="V353">
        <f>+Casos_PN_CORR[[#This Row],[26-mar]]-Casos_PN_CORR[[#This Row],[25-mar]]</f>
        <v>0</v>
      </c>
      <c r="W353">
        <f>+Casos_PN_CORR[[#This Row],[27-mar]]-Casos_PN_CORR[[#This Row],[26-mar]]</f>
        <v>0</v>
      </c>
      <c r="X353">
        <f>+Casos_PN_CORR[[#This Row],[28-mar]]-Casos_PN_CORR[[#This Row],[27-mar]]</f>
        <v>0</v>
      </c>
      <c r="Y353">
        <f>+Casos_PN_CORR[[#This Row],[29-mar]]-Casos_PN_CORR[[#This Row],[28-mar]]</f>
        <v>0</v>
      </c>
      <c r="Z353">
        <f>+Casos_PN_CORR[[#This Row],[30-mar]]-Casos_PN_CORR[[#This Row],[29-mar]]</f>
        <v>0</v>
      </c>
      <c r="AA353">
        <f>+Casos_PN_CORR[[#This Row],[31-mar]]-Casos_PN_CORR[[#This Row],[30-mar]]</f>
        <v>0</v>
      </c>
      <c r="AB353">
        <f>+Casos_PN_CORR[[#This Row],[1-abr]]-Casos_PN_CORR[[#This Row],[31-mar]]</f>
        <v>0</v>
      </c>
      <c r="AC353">
        <f>+Casos_PN_CORR[[#This Row],[2-abr]]-Casos_PN_CORR[[#This Row],[1-abr]]</f>
        <v>0</v>
      </c>
      <c r="AD353">
        <f>+Casos_PN_CORR[[#This Row],[3-abr]]-Casos_PN_CORR[[#This Row],[2-abr]]</f>
        <v>0</v>
      </c>
      <c r="AE353">
        <f>+Casos_PN_CORR[[#This Row],[4-abr]]-Casos_PN_CORR[[#This Row],[3-abr]]</f>
        <v>0</v>
      </c>
      <c r="AF353">
        <f>+Casos_PN_CORR[[#This Row],[5-abr]]-Casos_PN_CORR[[#This Row],[4-abr]]</f>
        <v>0</v>
      </c>
      <c r="AG353">
        <f>+Casos_PN_CORR[[#This Row],[6-abr]]-Casos_PN_CORR[[#This Row],[5-abr]]</f>
        <v>0</v>
      </c>
      <c r="AH353">
        <f>+Casos_PN_CORR[[#This Row],[7-abr]]-Casos_PN_CORR[[#This Row],[6-abr]]</f>
        <v>0</v>
      </c>
      <c r="AI353">
        <f>+Casos_PN_CORR[[#This Row],[8-abr]]-Casos_PN_CORR[[#This Row],[7-abr]]</f>
        <v>0</v>
      </c>
      <c r="AJ353">
        <f>+Casos_PN_CORR[[#This Row],[9-abr]]-Casos_PN_CORR[[#This Row],[8-abr]]</f>
        <v>0</v>
      </c>
      <c r="AK353">
        <f>+Casos_PN_CORR[[#This Row],[10-abr]]-Casos_PN_CORR[[#This Row],[9-abr]]</f>
        <v>0</v>
      </c>
      <c r="AL353">
        <f>+Casos_PN_CORR[[#This Row],[11-abr]]-Casos_PN_CORR[[#This Row],[10-abr]]</f>
        <v>0</v>
      </c>
      <c r="AM353">
        <f>+Casos_PN_CORR[[#This Row],[12-abr]]-Casos_PN_CORR[[#This Row],[11-abr]]</f>
        <v>0</v>
      </c>
      <c r="AN353">
        <f>+Casos_PN_CORR[[#This Row],[13-abr]]-Casos_PN_CORR[[#This Row],[12-abr]]</f>
        <v>0</v>
      </c>
      <c r="AO353">
        <f>+Casos_PN_CORR[[#This Row],[14-abr]]-Casos_PN_CORR[[#This Row],[13-abr]]</f>
        <v>0</v>
      </c>
      <c r="AP353">
        <f>+Casos_PN_CORR[[#This Row],[15-abr]]-Casos_PN_CORR[[#This Row],[14-abr]]</f>
        <v>0</v>
      </c>
      <c r="AQ353">
        <f>+Casos_PN_CORR[[#This Row],[16-abr]]-Casos_PN_CORR[[#This Row],[15-abr]]</f>
        <v>0</v>
      </c>
      <c r="AR353">
        <f>+Casos_PN_CORR[[#This Row],[17-abr]]-Casos_PN_CORR[[#This Row],[16-abr]]</f>
        <v>0</v>
      </c>
      <c r="AS353">
        <f>+Casos_PN_CORR[[#This Row],[18-abr]]-Casos_PN_CORR[[#This Row],[17-abr]]</f>
        <v>0</v>
      </c>
      <c r="AT353">
        <f>+Casos_PN_CORR[[#This Row],[19-abr]]-Casos_PN_CORR[[#This Row],[18-abr]]</f>
        <v>0</v>
      </c>
      <c r="AU353">
        <f>+Casos_PN_CORR[[#This Row],[20-abr]]-Casos_PN_CORR[[#This Row],[19-abr]]</f>
        <v>0</v>
      </c>
      <c r="AV353">
        <f>+Casos_PN_CORR[[#This Row],[21-abr]]-Casos_PN_CORR[[#This Row],[20-abr]]</f>
        <v>0</v>
      </c>
      <c r="AW353">
        <f>+Casos_PN_CORR[[#This Row],[22-abr]]-Casos_PN_CORR[[#This Row],[21-abr]]</f>
        <v>0</v>
      </c>
      <c r="AX353">
        <f>+Casos_PN_CORR[[#This Row],[23-abr]]-Casos_PN_CORR[[#This Row],[22-abr]]</f>
        <v>0</v>
      </c>
      <c r="AY353">
        <f>+Casos_PN_CORR[[#This Row],[24-abr]]-Casos_PN_CORR[[#This Row],[23-abr]]</f>
        <v>0</v>
      </c>
      <c r="AZ353">
        <f>+Casos_PN_CORR[[#This Row],[25-abr]]-Casos_PN_CORR[[#This Row],[24-abr]]</f>
        <v>0</v>
      </c>
      <c r="BA353">
        <f>+Casos_PN_CORR[[#This Row],[26-abr]]-Casos_PN_CORR[[#This Row],[25-abr]]</f>
        <v>0</v>
      </c>
      <c r="BB353">
        <f>+Casos_PN_CORR[[#This Row],[27-abr]]-Casos_PN_CORR[[#This Row],[26-abr]]</f>
        <v>0</v>
      </c>
      <c r="BC353">
        <f>+Casos_PN_CORR[[#This Row],[28-abr]]-Casos_PN_CORR[[#This Row],[27-abr]]</f>
        <v>0</v>
      </c>
      <c r="BD353">
        <f>+Casos_PN_CORR[[#This Row],[29-abr]]-Casos_PN_CORR[[#This Row],[28-abr]]</f>
        <v>0</v>
      </c>
      <c r="BE353">
        <f>+Casos_PN_CORR[[#This Row],[30-abr]]-Casos_PN_CORR[[#This Row],[29-abr]]</f>
        <v>0</v>
      </c>
      <c r="BF353">
        <f>+Casos_PN_CORR[[#This Row],[1-may]]-Casos_PN_CORR[[#This Row],[30-abr]]</f>
        <v>0</v>
      </c>
      <c r="BG353">
        <f>+Casos_PN_CORR[[#This Row],[2-may]]-Casos_PN_CORR[[#This Row],[1-may]]</f>
        <v>0</v>
      </c>
      <c r="BH353">
        <f>+Casos_PN_CORR[[#This Row],[3-may]]-Casos_PN_CORR[[#This Row],[2-may]]</f>
        <v>0</v>
      </c>
      <c r="BI353">
        <f>+Casos_PN_CORR[[#This Row],[4-may]]-Casos_PN_CORR[[#This Row],[3-may]]</f>
        <v>0</v>
      </c>
      <c r="BJ353">
        <f>+Casos_PN_CORR[[#This Row],[5-may]]-Casos_PN_CORR[[#This Row],[4-may]]</f>
        <v>0</v>
      </c>
      <c r="BK353">
        <f>+Casos_PN_CORR[[#This Row],[6-may]]-Casos_PN_CORR[[#This Row],[5-may]]</f>
        <v>0</v>
      </c>
      <c r="BL353">
        <f>+Casos_PN_CORR[[#This Row],[7-may]]-Casos_PN_CORR[[#This Row],[6-may]]</f>
        <v>0</v>
      </c>
      <c r="BM353">
        <f>+Casos_PN_CORR[[#This Row],[8-may]]-Casos_PN_CORR[[#This Row],[7-may]]</f>
        <v>0</v>
      </c>
      <c r="BN353">
        <f>+Casos_PN_CORR[[#This Row],[9-may]]-Casos_PN_CORR[[#This Row],[8-may]]</f>
        <v>0</v>
      </c>
      <c r="BO353">
        <f>+Casos_PN_CORR[[#This Row],[10-may]]-Casos_PN_CORR[[#This Row],[9-may]]</f>
        <v>0</v>
      </c>
      <c r="BP353">
        <f>+Casos_PN_CORR[[#This Row],[11-may]]-Casos_PN_CORR[[#This Row],[10-may]]</f>
        <v>0</v>
      </c>
      <c r="BQ353">
        <f>+Casos_PN_CORR[[#This Row],[12-may]]-Casos_PN_CORR[[#This Row],[11-may]]</f>
        <v>0</v>
      </c>
      <c r="BR353">
        <f>+Casos_PN_CORR[[#This Row],[13-may]]-Casos_PN_CORR[[#This Row],[12-may]]</f>
        <v>0</v>
      </c>
      <c r="BS353">
        <f>+Casos_PN_CORR[[#This Row],[14-may]]-Casos_PN_CORR[[#This Row],[13-may]]</f>
        <v>0</v>
      </c>
      <c r="BT353">
        <f>+Casos_PN_CORR[[#This Row],[15-may]]-Casos_PN_CORR[[#This Row],[14-may]]</f>
        <v>0</v>
      </c>
      <c r="BU353">
        <f>+Casos_PN_CORR[[#This Row],[16-may]]-Casos_PN_CORR[[#This Row],[15-may]]</f>
        <v>0</v>
      </c>
      <c r="BV353">
        <f>+Casos_PN_CORR[[#This Row],[17-may]]-Casos_PN_CORR[[#This Row],[16-may]]</f>
        <v>0</v>
      </c>
      <c r="BW353">
        <f>+Casos_PN_CORR[[#This Row],[18-may]]-Casos_PN_CORR[[#This Row],[17-may]]</f>
        <v>0</v>
      </c>
      <c r="BX353">
        <f>+Casos_PN_CORR[[#This Row],[19-may]]-Casos_PN_CORR[[#This Row],[18-may]]</f>
        <v>0</v>
      </c>
      <c r="BY353">
        <f>+Casos_PN_CORR[[#This Row],[20-may]]-Casos_PN_CORR[[#This Row],[19-may]]</f>
        <v>0</v>
      </c>
      <c r="BZ353">
        <f>+Casos_PN_CORR[[#This Row],[21-may]]-Casos_PN_CORR[[#This Row],[20-may]]</f>
        <v>0</v>
      </c>
      <c r="CA353">
        <f>+Casos_PN_CORR[[#This Row],[22-may]]-Casos_PN_CORR[[#This Row],[21-may]]</f>
        <v>0</v>
      </c>
      <c r="CB353">
        <f>+Casos_PN_CORR[[#This Row],[23-may]]-Casos_PN_CORR[[#This Row],[22-may]]</f>
        <v>0</v>
      </c>
      <c r="CC353">
        <f>+Casos_PN_CORR[[#This Row],[24-may]]-Casos_PN_CORR[[#This Row],[23-may]]</f>
        <v>0</v>
      </c>
      <c r="CD353">
        <f>+Casos_PN_CORR[[#This Row],[25-may]]-Casos_PN_CORR[[#This Row],[24-may]]</f>
        <v>0</v>
      </c>
      <c r="CE353">
        <f>+Casos_PN_CORR[[#This Row],[26-may]]-Casos_PN_CORR[[#This Row],[25-may]]</f>
        <v>0</v>
      </c>
      <c r="CF353">
        <f>+Casos_PN_CORR[[#This Row],[27-may]]-Casos_PN_CORR[[#This Row],[26-may]]</f>
        <v>0</v>
      </c>
      <c r="CG353">
        <f>+Casos_PN_CORR[[#This Row],[28-may]]-Casos_PN_CORR[[#This Row],[27-may]]</f>
        <v>0</v>
      </c>
      <c r="CH353">
        <f>+Casos_PN_CORR[[#This Row],[29-may]]-Casos_PN_CORR[[#This Row],[28-may]]</f>
        <v>0</v>
      </c>
      <c r="CI353">
        <f>+Casos_PN_CORR[[#This Row],[30-may]]-Casos_PN_CORR[[#This Row],[29-may]]</f>
        <v>0</v>
      </c>
      <c r="CJ353">
        <f>+Casos_PN_CORR[[#This Row],[31-may]]-Casos_PN_CORR[[#This Row],[30-may]]</f>
        <v>0</v>
      </c>
      <c r="CK353">
        <f>+Casos_PN_CORR[[#This Row],[1-jun]]-Casos_PN_CORR[[#This Row],[31-may]]</f>
        <v>0</v>
      </c>
      <c r="CL353">
        <f>+Casos_PN_CORR[[#This Row],[2-jun]]-Casos_PN_CORR[[#This Row],[1-jun]]</f>
        <v>0</v>
      </c>
      <c r="CM353">
        <f>+Casos_PN_CORR[[#This Row],[3-jun]]-Casos_PN_CORR[[#This Row],[2-jun]]</f>
        <v>0</v>
      </c>
      <c r="CN353">
        <f>+Casos_PN_CORR[[#This Row],[4-jun]]-Casos_PN_CORR[[#This Row],[3-jun]]</f>
        <v>0</v>
      </c>
      <c r="CO353">
        <f>+Casos_PN_CORR[[#This Row],[5-jun]]-Casos_PN_CORR[[#This Row],[4-jun]]</f>
        <v>0</v>
      </c>
      <c r="CP353">
        <f>+Casos_PN_CORR[[#This Row],[6-jun]]-Casos_PN_CORR[[#This Row],[5-jun]]</f>
        <v>0</v>
      </c>
    </row>
    <row r="354" spans="1:94">
      <c r="A354">
        <v>90308</v>
      </c>
      <c r="B354" s="2" t="s">
        <v>139</v>
      </c>
      <c r="C354" s="2" t="s">
        <v>238</v>
      </c>
      <c r="D354" s="2" t="s">
        <v>500</v>
      </c>
      <c r="E354" s="4">
        <f t="shared" si="5"/>
        <v>0</v>
      </c>
      <c r="F354">
        <f>+Casos_PN_CORR[[#This Row],[10-mar]]</f>
        <v>0</v>
      </c>
      <c r="G354">
        <f>+Casos_PN_CORR[[#This Row],[11-mar]]-Casos_PN_CORR[[#This Row],[10-mar]]</f>
        <v>0</v>
      </c>
      <c r="H354">
        <f>+Casos_PN_CORR[[#This Row],[12-mar]]-Casos_PN_CORR[[#This Row],[11-mar]]</f>
        <v>0</v>
      </c>
      <c r="I354">
        <f>+Casos_PN_CORR[[#This Row],[13-mar]]-Casos_PN_CORR[[#This Row],[12-mar]]</f>
        <v>0</v>
      </c>
      <c r="J354">
        <f>+Casos_PN_CORR[[#This Row],[14-mar]]-Casos_PN_CORR[[#This Row],[13-mar]]</f>
        <v>0</v>
      </c>
      <c r="K354">
        <f>+Casos_PN_CORR[[#This Row],[15-mar]]-Casos_PN_CORR[[#This Row],[14-mar]]</f>
        <v>0</v>
      </c>
      <c r="L354">
        <f>+Casos_PN_CORR[[#This Row],[16-mar]]-Casos_PN_CORR[[#This Row],[15-mar]]</f>
        <v>0</v>
      </c>
      <c r="M354">
        <f>+Casos_PN_CORR[[#This Row],[17-mar]]-Casos_PN_CORR[[#This Row],[16-mar]]</f>
        <v>0</v>
      </c>
      <c r="N354">
        <f>+Casos_PN_CORR[[#This Row],[18-mar]]-Casos_PN_CORR[[#This Row],[17-mar]]</f>
        <v>0</v>
      </c>
      <c r="O354">
        <f>+Casos_PN_CORR[[#This Row],[19-mar]]-Casos_PN_CORR[[#This Row],[18-mar]]</f>
        <v>0</v>
      </c>
      <c r="P354">
        <f>+Casos_PN_CORR[[#This Row],[20-mar]]-Casos_PN_CORR[[#This Row],[19-mar]]</f>
        <v>0</v>
      </c>
      <c r="Q354">
        <f>+Casos_PN_CORR[[#This Row],[21-mar]]-Casos_PN_CORR[[#This Row],[20-mar]]</f>
        <v>0</v>
      </c>
      <c r="R354">
        <f>+Casos_PN_CORR[[#This Row],[22-mar]]-Casos_PN_CORR[[#This Row],[21-mar]]</f>
        <v>0</v>
      </c>
      <c r="S354">
        <f>+Casos_PN_CORR[[#This Row],[23-mar]]-Casos_PN_CORR[[#This Row],[22-mar]]</f>
        <v>0</v>
      </c>
      <c r="T354">
        <f>+Casos_PN_CORR[[#This Row],[24-mar]]-Casos_PN_CORR[[#This Row],[23-mar]]</f>
        <v>0</v>
      </c>
      <c r="U354">
        <f>+Casos_PN_CORR[[#This Row],[25-mar]]-Casos_PN_CORR[[#This Row],[24-mar]]</f>
        <v>0</v>
      </c>
      <c r="V354">
        <f>+Casos_PN_CORR[[#This Row],[26-mar]]-Casos_PN_CORR[[#This Row],[25-mar]]</f>
        <v>0</v>
      </c>
      <c r="W354">
        <f>+Casos_PN_CORR[[#This Row],[27-mar]]-Casos_PN_CORR[[#This Row],[26-mar]]</f>
        <v>0</v>
      </c>
      <c r="X354">
        <f>+Casos_PN_CORR[[#This Row],[28-mar]]-Casos_PN_CORR[[#This Row],[27-mar]]</f>
        <v>0</v>
      </c>
      <c r="Y354">
        <f>+Casos_PN_CORR[[#This Row],[29-mar]]-Casos_PN_CORR[[#This Row],[28-mar]]</f>
        <v>0</v>
      </c>
      <c r="Z354">
        <f>+Casos_PN_CORR[[#This Row],[30-mar]]-Casos_PN_CORR[[#This Row],[29-mar]]</f>
        <v>0</v>
      </c>
      <c r="AA354">
        <f>+Casos_PN_CORR[[#This Row],[31-mar]]-Casos_PN_CORR[[#This Row],[30-mar]]</f>
        <v>0</v>
      </c>
      <c r="AB354">
        <f>+Casos_PN_CORR[[#This Row],[1-abr]]-Casos_PN_CORR[[#This Row],[31-mar]]</f>
        <v>0</v>
      </c>
      <c r="AC354">
        <f>+Casos_PN_CORR[[#This Row],[2-abr]]-Casos_PN_CORR[[#This Row],[1-abr]]</f>
        <v>0</v>
      </c>
      <c r="AD354">
        <f>+Casos_PN_CORR[[#This Row],[3-abr]]-Casos_PN_CORR[[#This Row],[2-abr]]</f>
        <v>0</v>
      </c>
      <c r="AE354">
        <f>+Casos_PN_CORR[[#This Row],[4-abr]]-Casos_PN_CORR[[#This Row],[3-abr]]</f>
        <v>0</v>
      </c>
      <c r="AF354">
        <f>+Casos_PN_CORR[[#This Row],[5-abr]]-Casos_PN_CORR[[#This Row],[4-abr]]</f>
        <v>0</v>
      </c>
      <c r="AG354">
        <f>+Casos_PN_CORR[[#This Row],[6-abr]]-Casos_PN_CORR[[#This Row],[5-abr]]</f>
        <v>0</v>
      </c>
      <c r="AH354">
        <f>+Casos_PN_CORR[[#This Row],[7-abr]]-Casos_PN_CORR[[#This Row],[6-abr]]</f>
        <v>0</v>
      </c>
      <c r="AI354">
        <f>+Casos_PN_CORR[[#This Row],[8-abr]]-Casos_PN_CORR[[#This Row],[7-abr]]</f>
        <v>0</v>
      </c>
      <c r="AJ354">
        <f>+Casos_PN_CORR[[#This Row],[9-abr]]-Casos_PN_CORR[[#This Row],[8-abr]]</f>
        <v>0</v>
      </c>
      <c r="AK354">
        <f>+Casos_PN_CORR[[#This Row],[10-abr]]-Casos_PN_CORR[[#This Row],[9-abr]]</f>
        <v>0</v>
      </c>
      <c r="AL354">
        <f>+Casos_PN_CORR[[#This Row],[11-abr]]-Casos_PN_CORR[[#This Row],[10-abr]]</f>
        <v>0</v>
      </c>
      <c r="AM354">
        <f>+Casos_PN_CORR[[#This Row],[12-abr]]-Casos_PN_CORR[[#This Row],[11-abr]]</f>
        <v>0</v>
      </c>
      <c r="AN354">
        <f>+Casos_PN_CORR[[#This Row],[13-abr]]-Casos_PN_CORR[[#This Row],[12-abr]]</f>
        <v>0</v>
      </c>
      <c r="AO354">
        <f>+Casos_PN_CORR[[#This Row],[14-abr]]-Casos_PN_CORR[[#This Row],[13-abr]]</f>
        <v>0</v>
      </c>
      <c r="AP354">
        <f>+Casos_PN_CORR[[#This Row],[15-abr]]-Casos_PN_CORR[[#This Row],[14-abr]]</f>
        <v>0</v>
      </c>
      <c r="AQ354">
        <f>+Casos_PN_CORR[[#This Row],[16-abr]]-Casos_PN_CORR[[#This Row],[15-abr]]</f>
        <v>0</v>
      </c>
      <c r="AR354">
        <f>+Casos_PN_CORR[[#This Row],[17-abr]]-Casos_PN_CORR[[#This Row],[16-abr]]</f>
        <v>0</v>
      </c>
      <c r="AS354">
        <f>+Casos_PN_CORR[[#This Row],[18-abr]]-Casos_PN_CORR[[#This Row],[17-abr]]</f>
        <v>0</v>
      </c>
      <c r="AT354">
        <f>+Casos_PN_CORR[[#This Row],[19-abr]]-Casos_PN_CORR[[#This Row],[18-abr]]</f>
        <v>0</v>
      </c>
      <c r="AU354">
        <f>+Casos_PN_CORR[[#This Row],[20-abr]]-Casos_PN_CORR[[#This Row],[19-abr]]</f>
        <v>0</v>
      </c>
      <c r="AV354">
        <f>+Casos_PN_CORR[[#This Row],[21-abr]]-Casos_PN_CORR[[#This Row],[20-abr]]</f>
        <v>0</v>
      </c>
      <c r="AW354">
        <f>+Casos_PN_CORR[[#This Row],[22-abr]]-Casos_PN_CORR[[#This Row],[21-abr]]</f>
        <v>0</v>
      </c>
      <c r="AX354">
        <f>+Casos_PN_CORR[[#This Row],[23-abr]]-Casos_PN_CORR[[#This Row],[22-abr]]</f>
        <v>0</v>
      </c>
      <c r="AY354">
        <f>+Casos_PN_CORR[[#This Row],[24-abr]]-Casos_PN_CORR[[#This Row],[23-abr]]</f>
        <v>0</v>
      </c>
      <c r="AZ354">
        <f>+Casos_PN_CORR[[#This Row],[25-abr]]-Casos_PN_CORR[[#This Row],[24-abr]]</f>
        <v>0</v>
      </c>
      <c r="BA354">
        <f>+Casos_PN_CORR[[#This Row],[26-abr]]-Casos_PN_CORR[[#This Row],[25-abr]]</f>
        <v>0</v>
      </c>
      <c r="BB354">
        <f>+Casos_PN_CORR[[#This Row],[27-abr]]-Casos_PN_CORR[[#This Row],[26-abr]]</f>
        <v>0</v>
      </c>
      <c r="BC354">
        <f>+Casos_PN_CORR[[#This Row],[28-abr]]-Casos_PN_CORR[[#This Row],[27-abr]]</f>
        <v>0</v>
      </c>
      <c r="BD354">
        <f>+Casos_PN_CORR[[#This Row],[29-abr]]-Casos_PN_CORR[[#This Row],[28-abr]]</f>
        <v>0</v>
      </c>
      <c r="BE354">
        <f>+Casos_PN_CORR[[#This Row],[30-abr]]-Casos_PN_CORR[[#This Row],[29-abr]]</f>
        <v>0</v>
      </c>
      <c r="BF354">
        <f>+Casos_PN_CORR[[#This Row],[1-may]]-Casos_PN_CORR[[#This Row],[30-abr]]</f>
        <v>0</v>
      </c>
      <c r="BG354">
        <f>+Casos_PN_CORR[[#This Row],[2-may]]-Casos_PN_CORR[[#This Row],[1-may]]</f>
        <v>0</v>
      </c>
      <c r="BH354">
        <f>+Casos_PN_CORR[[#This Row],[3-may]]-Casos_PN_CORR[[#This Row],[2-may]]</f>
        <v>0</v>
      </c>
      <c r="BI354">
        <f>+Casos_PN_CORR[[#This Row],[4-may]]-Casos_PN_CORR[[#This Row],[3-may]]</f>
        <v>0</v>
      </c>
      <c r="BJ354">
        <f>+Casos_PN_CORR[[#This Row],[5-may]]-Casos_PN_CORR[[#This Row],[4-may]]</f>
        <v>0</v>
      </c>
      <c r="BK354">
        <f>+Casos_PN_CORR[[#This Row],[6-may]]-Casos_PN_CORR[[#This Row],[5-may]]</f>
        <v>0</v>
      </c>
      <c r="BL354">
        <f>+Casos_PN_CORR[[#This Row],[7-may]]-Casos_PN_CORR[[#This Row],[6-may]]</f>
        <v>0</v>
      </c>
      <c r="BM354">
        <f>+Casos_PN_CORR[[#This Row],[8-may]]-Casos_PN_CORR[[#This Row],[7-may]]</f>
        <v>0</v>
      </c>
      <c r="BN354">
        <f>+Casos_PN_CORR[[#This Row],[9-may]]-Casos_PN_CORR[[#This Row],[8-may]]</f>
        <v>0</v>
      </c>
      <c r="BO354">
        <f>+Casos_PN_CORR[[#This Row],[10-may]]-Casos_PN_CORR[[#This Row],[9-may]]</f>
        <v>0</v>
      </c>
      <c r="BP354">
        <f>+Casos_PN_CORR[[#This Row],[11-may]]-Casos_PN_CORR[[#This Row],[10-may]]</f>
        <v>0</v>
      </c>
      <c r="BQ354">
        <f>+Casos_PN_CORR[[#This Row],[12-may]]-Casos_PN_CORR[[#This Row],[11-may]]</f>
        <v>0</v>
      </c>
      <c r="BR354">
        <f>+Casos_PN_CORR[[#This Row],[13-may]]-Casos_PN_CORR[[#This Row],[12-may]]</f>
        <v>0</v>
      </c>
      <c r="BS354">
        <f>+Casos_PN_CORR[[#This Row],[14-may]]-Casos_PN_CORR[[#This Row],[13-may]]</f>
        <v>0</v>
      </c>
      <c r="BT354">
        <f>+Casos_PN_CORR[[#This Row],[15-may]]-Casos_PN_CORR[[#This Row],[14-may]]</f>
        <v>0</v>
      </c>
      <c r="BU354">
        <f>+Casos_PN_CORR[[#This Row],[16-may]]-Casos_PN_CORR[[#This Row],[15-may]]</f>
        <v>0</v>
      </c>
      <c r="BV354">
        <f>+Casos_PN_CORR[[#This Row],[17-may]]-Casos_PN_CORR[[#This Row],[16-may]]</f>
        <v>0</v>
      </c>
      <c r="BW354">
        <f>+Casos_PN_CORR[[#This Row],[18-may]]-Casos_PN_CORR[[#This Row],[17-may]]</f>
        <v>0</v>
      </c>
      <c r="BX354">
        <f>+Casos_PN_CORR[[#This Row],[19-may]]-Casos_PN_CORR[[#This Row],[18-may]]</f>
        <v>0</v>
      </c>
      <c r="BY354">
        <f>+Casos_PN_CORR[[#This Row],[20-may]]-Casos_PN_CORR[[#This Row],[19-may]]</f>
        <v>0</v>
      </c>
      <c r="BZ354">
        <f>+Casos_PN_CORR[[#This Row],[21-may]]-Casos_PN_CORR[[#This Row],[20-may]]</f>
        <v>0</v>
      </c>
      <c r="CA354">
        <f>+Casos_PN_CORR[[#This Row],[22-may]]-Casos_PN_CORR[[#This Row],[21-may]]</f>
        <v>0</v>
      </c>
      <c r="CB354">
        <f>+Casos_PN_CORR[[#This Row],[23-may]]-Casos_PN_CORR[[#This Row],[22-may]]</f>
        <v>0</v>
      </c>
      <c r="CC354">
        <f>+Casos_PN_CORR[[#This Row],[24-may]]-Casos_PN_CORR[[#This Row],[23-may]]</f>
        <v>0</v>
      </c>
      <c r="CD354">
        <f>+Casos_PN_CORR[[#This Row],[25-may]]-Casos_PN_CORR[[#This Row],[24-may]]</f>
        <v>0</v>
      </c>
      <c r="CE354">
        <f>+Casos_PN_CORR[[#This Row],[26-may]]-Casos_PN_CORR[[#This Row],[25-may]]</f>
        <v>0</v>
      </c>
      <c r="CF354">
        <f>+Casos_PN_CORR[[#This Row],[27-may]]-Casos_PN_CORR[[#This Row],[26-may]]</f>
        <v>0</v>
      </c>
      <c r="CG354">
        <f>+Casos_PN_CORR[[#This Row],[28-may]]-Casos_PN_CORR[[#This Row],[27-may]]</f>
        <v>0</v>
      </c>
      <c r="CH354">
        <f>+Casos_PN_CORR[[#This Row],[29-may]]-Casos_PN_CORR[[#This Row],[28-may]]</f>
        <v>0</v>
      </c>
      <c r="CI354">
        <f>+Casos_PN_CORR[[#This Row],[30-may]]-Casos_PN_CORR[[#This Row],[29-may]]</f>
        <v>0</v>
      </c>
      <c r="CJ354">
        <f>+Casos_PN_CORR[[#This Row],[31-may]]-Casos_PN_CORR[[#This Row],[30-may]]</f>
        <v>0</v>
      </c>
      <c r="CK354">
        <f>+Casos_PN_CORR[[#This Row],[1-jun]]-Casos_PN_CORR[[#This Row],[31-may]]</f>
        <v>0</v>
      </c>
      <c r="CL354">
        <f>+Casos_PN_CORR[[#This Row],[2-jun]]-Casos_PN_CORR[[#This Row],[1-jun]]</f>
        <v>0</v>
      </c>
      <c r="CM354">
        <f>+Casos_PN_CORR[[#This Row],[3-jun]]-Casos_PN_CORR[[#This Row],[2-jun]]</f>
        <v>0</v>
      </c>
      <c r="CN354">
        <f>+Casos_PN_CORR[[#This Row],[4-jun]]-Casos_PN_CORR[[#This Row],[3-jun]]</f>
        <v>0</v>
      </c>
      <c r="CO354">
        <f>+Casos_PN_CORR[[#This Row],[5-jun]]-Casos_PN_CORR[[#This Row],[4-jun]]</f>
        <v>0</v>
      </c>
      <c r="CP354">
        <f>+Casos_PN_CORR[[#This Row],[6-jun]]-Casos_PN_CORR[[#This Row],[5-jun]]</f>
        <v>0</v>
      </c>
    </row>
    <row r="355" spans="1:94">
      <c r="A355">
        <v>80816</v>
      </c>
      <c r="B355" s="2" t="s">
        <v>97</v>
      </c>
      <c r="C355" s="2" t="s">
        <v>97</v>
      </c>
      <c r="D355" s="2" t="s">
        <v>501</v>
      </c>
      <c r="E355" s="4">
        <f t="shared" si="5"/>
        <v>238</v>
      </c>
      <c r="F355">
        <f>+Casos_PN_CORR[[#This Row],[10-mar]]</f>
        <v>0</v>
      </c>
      <c r="G355">
        <f>+Casos_PN_CORR[[#This Row],[11-mar]]-Casos_PN_CORR[[#This Row],[10-mar]]</f>
        <v>0</v>
      </c>
      <c r="H355">
        <f>+Casos_PN_CORR[[#This Row],[12-mar]]-Casos_PN_CORR[[#This Row],[11-mar]]</f>
        <v>0</v>
      </c>
      <c r="I355">
        <f>+Casos_PN_CORR[[#This Row],[13-mar]]-Casos_PN_CORR[[#This Row],[12-mar]]</f>
        <v>0</v>
      </c>
      <c r="J355">
        <f>+Casos_PN_CORR[[#This Row],[14-mar]]-Casos_PN_CORR[[#This Row],[13-mar]]</f>
        <v>0</v>
      </c>
      <c r="K355">
        <f>+Casos_PN_CORR[[#This Row],[15-mar]]-Casos_PN_CORR[[#This Row],[14-mar]]</f>
        <v>0</v>
      </c>
      <c r="L355">
        <f>+Casos_PN_CORR[[#This Row],[16-mar]]-Casos_PN_CORR[[#This Row],[15-mar]]</f>
        <v>0</v>
      </c>
      <c r="M355">
        <f>+Casos_PN_CORR[[#This Row],[17-mar]]-Casos_PN_CORR[[#This Row],[16-mar]]</f>
        <v>0</v>
      </c>
      <c r="N355">
        <f>+Casos_PN_CORR[[#This Row],[18-mar]]-Casos_PN_CORR[[#This Row],[17-mar]]</f>
        <v>0</v>
      </c>
      <c r="O355">
        <f>+Casos_PN_CORR[[#This Row],[19-mar]]-Casos_PN_CORR[[#This Row],[18-mar]]</f>
        <v>0</v>
      </c>
      <c r="P355">
        <f>+Casos_PN_CORR[[#This Row],[20-mar]]-Casos_PN_CORR[[#This Row],[19-mar]]</f>
        <v>0</v>
      </c>
      <c r="Q355">
        <f>+Casos_PN_CORR[[#This Row],[21-mar]]-Casos_PN_CORR[[#This Row],[20-mar]]</f>
        <v>0</v>
      </c>
      <c r="R355">
        <f>+Casos_PN_CORR[[#This Row],[22-mar]]-Casos_PN_CORR[[#This Row],[21-mar]]</f>
        <v>0</v>
      </c>
      <c r="S355">
        <f>+Casos_PN_CORR[[#This Row],[23-mar]]-Casos_PN_CORR[[#This Row],[22-mar]]</f>
        <v>0</v>
      </c>
      <c r="T355">
        <f>+Casos_PN_CORR[[#This Row],[24-mar]]-Casos_PN_CORR[[#This Row],[23-mar]]</f>
        <v>0</v>
      </c>
      <c r="U355">
        <f>+Casos_PN_CORR[[#This Row],[25-mar]]-Casos_PN_CORR[[#This Row],[24-mar]]</f>
        <v>0</v>
      </c>
      <c r="V355">
        <f>+Casos_PN_CORR[[#This Row],[26-mar]]-Casos_PN_CORR[[#This Row],[25-mar]]</f>
        <v>0</v>
      </c>
      <c r="W355">
        <f>+Casos_PN_CORR[[#This Row],[27-mar]]-Casos_PN_CORR[[#This Row],[26-mar]]</f>
        <v>0</v>
      </c>
      <c r="X355">
        <f>+Casos_PN_CORR[[#This Row],[28-mar]]-Casos_PN_CORR[[#This Row],[27-mar]]</f>
        <v>0</v>
      </c>
      <c r="Y355">
        <f>+Casos_PN_CORR[[#This Row],[29-mar]]-Casos_PN_CORR[[#This Row],[28-mar]]</f>
        <v>0</v>
      </c>
      <c r="Z355">
        <f>+Casos_PN_CORR[[#This Row],[30-mar]]-Casos_PN_CORR[[#This Row],[29-mar]]</f>
        <v>0</v>
      </c>
      <c r="AA355">
        <f>+Casos_PN_CORR[[#This Row],[31-mar]]-Casos_PN_CORR[[#This Row],[30-mar]]</f>
        <v>0</v>
      </c>
      <c r="AB355">
        <f>+Casos_PN_CORR[[#This Row],[1-abr]]-Casos_PN_CORR[[#This Row],[31-mar]]</f>
        <v>0</v>
      </c>
      <c r="AC355">
        <f>+Casos_PN_CORR[[#This Row],[2-abr]]-Casos_PN_CORR[[#This Row],[1-abr]]</f>
        <v>0</v>
      </c>
      <c r="AD355">
        <f>+Casos_PN_CORR[[#This Row],[3-abr]]-Casos_PN_CORR[[#This Row],[2-abr]]</f>
        <v>0</v>
      </c>
      <c r="AE355">
        <f>+Casos_PN_CORR[[#This Row],[4-abr]]-Casos_PN_CORR[[#This Row],[3-abr]]</f>
        <v>0</v>
      </c>
      <c r="AF355">
        <f>+Casos_PN_CORR[[#This Row],[5-abr]]-Casos_PN_CORR[[#This Row],[4-abr]]</f>
        <v>0</v>
      </c>
      <c r="AG355">
        <f>+Casos_PN_CORR[[#This Row],[6-abr]]-Casos_PN_CORR[[#This Row],[5-abr]]</f>
        <v>0</v>
      </c>
      <c r="AH355">
        <f>+Casos_PN_CORR[[#This Row],[7-abr]]-Casos_PN_CORR[[#This Row],[6-abr]]</f>
        <v>0</v>
      </c>
      <c r="AI355">
        <f>+Casos_PN_CORR[[#This Row],[8-abr]]-Casos_PN_CORR[[#This Row],[7-abr]]</f>
        <v>0</v>
      </c>
      <c r="AJ355">
        <f>+Casos_PN_CORR[[#This Row],[9-abr]]-Casos_PN_CORR[[#This Row],[8-abr]]</f>
        <v>0</v>
      </c>
      <c r="AK355">
        <f>+Casos_PN_CORR[[#This Row],[10-abr]]-Casos_PN_CORR[[#This Row],[9-abr]]</f>
        <v>0</v>
      </c>
      <c r="AL355">
        <f>+Casos_PN_CORR[[#This Row],[11-abr]]-Casos_PN_CORR[[#This Row],[10-abr]]</f>
        <v>0</v>
      </c>
      <c r="AM355">
        <f>+Casos_PN_CORR[[#This Row],[12-abr]]-Casos_PN_CORR[[#This Row],[11-abr]]</f>
        <v>0</v>
      </c>
      <c r="AN355">
        <f>+Casos_PN_CORR[[#This Row],[13-abr]]-Casos_PN_CORR[[#This Row],[12-abr]]</f>
        <v>0</v>
      </c>
      <c r="AO355">
        <f>+Casos_PN_CORR[[#This Row],[14-abr]]-Casos_PN_CORR[[#This Row],[13-abr]]</f>
        <v>0</v>
      </c>
      <c r="AP355">
        <f>+Casos_PN_CORR[[#This Row],[15-abr]]-Casos_PN_CORR[[#This Row],[14-abr]]</f>
        <v>0</v>
      </c>
      <c r="AQ355">
        <f>+Casos_PN_CORR[[#This Row],[16-abr]]-Casos_PN_CORR[[#This Row],[15-abr]]</f>
        <v>0</v>
      </c>
      <c r="AR355">
        <f>+Casos_PN_CORR[[#This Row],[17-abr]]-Casos_PN_CORR[[#This Row],[16-abr]]</f>
        <v>0</v>
      </c>
      <c r="AS355">
        <f>+Casos_PN_CORR[[#This Row],[18-abr]]-Casos_PN_CORR[[#This Row],[17-abr]]</f>
        <v>0</v>
      </c>
      <c r="AT355">
        <f>+Casos_PN_CORR[[#This Row],[19-abr]]-Casos_PN_CORR[[#This Row],[18-abr]]</f>
        <v>0</v>
      </c>
      <c r="AU355">
        <f>+Casos_PN_CORR[[#This Row],[20-abr]]-Casos_PN_CORR[[#This Row],[19-abr]]</f>
        <v>0</v>
      </c>
      <c r="AV355">
        <f>+Casos_PN_CORR[[#This Row],[21-abr]]-Casos_PN_CORR[[#This Row],[20-abr]]</f>
        <v>0</v>
      </c>
      <c r="AW355">
        <f>+Casos_PN_CORR[[#This Row],[22-abr]]-Casos_PN_CORR[[#This Row],[21-abr]]</f>
        <v>0</v>
      </c>
      <c r="AX355">
        <f>+Casos_PN_CORR[[#This Row],[23-abr]]-Casos_PN_CORR[[#This Row],[22-abr]]</f>
        <v>0</v>
      </c>
      <c r="AY355">
        <f>+Casos_PN_CORR[[#This Row],[24-abr]]-Casos_PN_CORR[[#This Row],[23-abr]]</f>
        <v>0</v>
      </c>
      <c r="AZ355">
        <f>+Casos_PN_CORR[[#This Row],[25-abr]]-Casos_PN_CORR[[#This Row],[24-abr]]</f>
        <v>0</v>
      </c>
      <c r="BA355">
        <f>+Casos_PN_CORR[[#This Row],[26-abr]]-Casos_PN_CORR[[#This Row],[25-abr]]</f>
        <v>0</v>
      </c>
      <c r="BB355">
        <f>+Casos_PN_CORR[[#This Row],[27-abr]]-Casos_PN_CORR[[#This Row],[26-abr]]</f>
        <v>0</v>
      </c>
      <c r="BC355">
        <f>+Casos_PN_CORR[[#This Row],[28-abr]]-Casos_PN_CORR[[#This Row],[27-abr]]</f>
        <v>0</v>
      </c>
      <c r="BD355">
        <f>+Casos_PN_CORR[[#This Row],[29-abr]]-Casos_PN_CORR[[#This Row],[28-abr]]</f>
        <v>0</v>
      </c>
      <c r="BE355">
        <f>+Casos_PN_CORR[[#This Row],[30-abr]]-Casos_PN_CORR[[#This Row],[29-abr]]</f>
        <v>0</v>
      </c>
      <c r="BF355">
        <f>+Casos_PN_CORR[[#This Row],[1-may]]-Casos_PN_CORR[[#This Row],[30-abr]]</f>
        <v>0</v>
      </c>
      <c r="BG355">
        <f>+Casos_PN_CORR[[#This Row],[2-may]]-Casos_PN_CORR[[#This Row],[1-may]]</f>
        <v>0</v>
      </c>
      <c r="BH355">
        <f>+Casos_PN_CORR[[#This Row],[3-may]]-Casos_PN_CORR[[#This Row],[2-may]]</f>
        <v>0</v>
      </c>
      <c r="BI355">
        <f>+Casos_PN_CORR[[#This Row],[4-may]]-Casos_PN_CORR[[#This Row],[3-may]]</f>
        <v>0</v>
      </c>
      <c r="BJ355">
        <f>+Casos_PN_CORR[[#This Row],[5-may]]-Casos_PN_CORR[[#This Row],[4-may]]</f>
        <v>0</v>
      </c>
      <c r="BK355">
        <f>+Casos_PN_CORR[[#This Row],[6-may]]-Casos_PN_CORR[[#This Row],[5-may]]</f>
        <v>0</v>
      </c>
      <c r="BL355">
        <f>+Casos_PN_CORR[[#This Row],[7-may]]-Casos_PN_CORR[[#This Row],[6-may]]</f>
        <v>0</v>
      </c>
      <c r="BM355">
        <f>+Casos_PN_CORR[[#This Row],[8-may]]-Casos_PN_CORR[[#This Row],[7-may]]</f>
        <v>0</v>
      </c>
      <c r="BN355">
        <f>+Casos_PN_CORR[[#This Row],[9-may]]-Casos_PN_CORR[[#This Row],[8-may]]</f>
        <v>0</v>
      </c>
      <c r="BO355">
        <f>+Casos_PN_CORR[[#This Row],[10-may]]-Casos_PN_CORR[[#This Row],[9-may]]</f>
        <v>0</v>
      </c>
      <c r="BP355">
        <f>+Casos_PN_CORR[[#This Row],[11-may]]-Casos_PN_CORR[[#This Row],[10-may]]</f>
        <v>0</v>
      </c>
      <c r="BQ355">
        <f>+Casos_PN_CORR[[#This Row],[12-may]]-Casos_PN_CORR[[#This Row],[11-may]]</f>
        <v>0</v>
      </c>
      <c r="BR355">
        <f>+Casos_PN_CORR[[#This Row],[13-may]]-Casos_PN_CORR[[#This Row],[12-may]]</f>
        <v>0</v>
      </c>
      <c r="BS355">
        <f>+Casos_PN_CORR[[#This Row],[14-may]]-Casos_PN_CORR[[#This Row],[13-may]]</f>
        <v>0</v>
      </c>
      <c r="BT355">
        <f>+Casos_PN_CORR[[#This Row],[15-may]]-Casos_PN_CORR[[#This Row],[14-may]]</f>
        <v>0</v>
      </c>
      <c r="BU355">
        <f>+Casos_PN_CORR[[#This Row],[16-may]]-Casos_PN_CORR[[#This Row],[15-may]]</f>
        <v>0</v>
      </c>
      <c r="BV355">
        <f>+Casos_PN_CORR[[#This Row],[17-may]]-Casos_PN_CORR[[#This Row],[16-may]]</f>
        <v>0</v>
      </c>
      <c r="BW355">
        <f>+Casos_PN_CORR[[#This Row],[18-may]]-Casos_PN_CORR[[#This Row],[17-may]]</f>
        <v>0</v>
      </c>
      <c r="BX355">
        <f>+Casos_PN_CORR[[#This Row],[19-may]]-Casos_PN_CORR[[#This Row],[18-may]]</f>
        <v>0</v>
      </c>
      <c r="BY355">
        <f>+Casos_PN_CORR[[#This Row],[20-may]]-Casos_PN_CORR[[#This Row],[19-may]]</f>
        <v>0</v>
      </c>
      <c r="BZ355">
        <f>+Casos_PN_CORR[[#This Row],[21-may]]-Casos_PN_CORR[[#This Row],[20-may]]</f>
        <v>0</v>
      </c>
      <c r="CA355">
        <f>+Casos_PN_CORR[[#This Row],[22-may]]-Casos_PN_CORR[[#This Row],[21-may]]</f>
        <v>0</v>
      </c>
      <c r="CB355">
        <f>+Casos_PN_CORR[[#This Row],[23-may]]-Casos_PN_CORR[[#This Row],[22-may]]</f>
        <v>0</v>
      </c>
      <c r="CC355">
        <f>+Casos_PN_CORR[[#This Row],[24-may]]-Casos_PN_CORR[[#This Row],[23-may]]</f>
        <v>0</v>
      </c>
      <c r="CD355">
        <f>+Casos_PN_CORR[[#This Row],[25-may]]-Casos_PN_CORR[[#This Row],[24-may]]</f>
        <v>0</v>
      </c>
      <c r="CE355">
        <f>+Casos_PN_CORR[[#This Row],[26-may]]-Casos_PN_CORR[[#This Row],[25-may]]</f>
        <v>0</v>
      </c>
      <c r="CF355">
        <f>+Casos_PN_CORR[[#This Row],[27-may]]-Casos_PN_CORR[[#This Row],[26-may]]</f>
        <v>0</v>
      </c>
      <c r="CG355">
        <f>+Casos_PN_CORR[[#This Row],[28-may]]-Casos_PN_CORR[[#This Row],[27-may]]</f>
        <v>0</v>
      </c>
      <c r="CH355">
        <f>+Casos_PN_CORR[[#This Row],[29-may]]-Casos_PN_CORR[[#This Row],[28-may]]</f>
        <v>0</v>
      </c>
      <c r="CI355">
        <f>+Casos_PN_CORR[[#This Row],[30-may]]-Casos_PN_CORR[[#This Row],[29-may]]</f>
        <v>0</v>
      </c>
      <c r="CJ355">
        <f>+Casos_PN_CORR[[#This Row],[31-may]]-Casos_PN_CORR[[#This Row],[30-may]]</f>
        <v>0</v>
      </c>
      <c r="CK355">
        <f>+Casos_PN_CORR[[#This Row],[1-jun]]-Casos_PN_CORR[[#This Row],[31-may]]</f>
        <v>0</v>
      </c>
      <c r="CL355">
        <f>+Casos_PN_CORR[[#This Row],[2-jun]]-Casos_PN_CORR[[#This Row],[1-jun]]</f>
        <v>0</v>
      </c>
      <c r="CM355">
        <f>+Casos_PN_CORR[[#This Row],[3-jun]]-Casos_PN_CORR[[#This Row],[2-jun]]</f>
        <v>0</v>
      </c>
      <c r="CN355">
        <f>+Casos_PN_CORR[[#This Row],[4-jun]]-Casos_PN_CORR[[#This Row],[3-jun]]</f>
        <v>0</v>
      </c>
      <c r="CO355">
        <f>+Casos_PN_CORR[[#This Row],[5-jun]]-Casos_PN_CORR[[#This Row],[4-jun]]</f>
        <v>238</v>
      </c>
      <c r="CP355">
        <f>+Casos_PN_CORR[[#This Row],[6-jun]]-Casos_PN_CORR[[#This Row],[5-jun]]</f>
        <v>0</v>
      </c>
    </row>
    <row r="356" spans="1:94">
      <c r="A356">
        <v>10210</v>
      </c>
      <c r="B356" s="2" t="s">
        <v>119</v>
      </c>
      <c r="C356" s="2" t="s">
        <v>167</v>
      </c>
      <c r="D356" s="2" t="s">
        <v>502</v>
      </c>
      <c r="E356" s="4">
        <f t="shared" si="5"/>
        <v>0</v>
      </c>
      <c r="F356">
        <f>+Casos_PN_CORR[[#This Row],[10-mar]]</f>
        <v>0</v>
      </c>
      <c r="G356">
        <f>+Casos_PN_CORR[[#This Row],[11-mar]]-Casos_PN_CORR[[#This Row],[10-mar]]</f>
        <v>0</v>
      </c>
      <c r="H356">
        <f>+Casos_PN_CORR[[#This Row],[12-mar]]-Casos_PN_CORR[[#This Row],[11-mar]]</f>
        <v>0</v>
      </c>
      <c r="I356">
        <f>+Casos_PN_CORR[[#This Row],[13-mar]]-Casos_PN_CORR[[#This Row],[12-mar]]</f>
        <v>0</v>
      </c>
      <c r="J356">
        <f>+Casos_PN_CORR[[#This Row],[14-mar]]-Casos_PN_CORR[[#This Row],[13-mar]]</f>
        <v>0</v>
      </c>
      <c r="K356">
        <f>+Casos_PN_CORR[[#This Row],[15-mar]]-Casos_PN_CORR[[#This Row],[14-mar]]</f>
        <v>0</v>
      </c>
      <c r="L356">
        <f>+Casos_PN_CORR[[#This Row],[16-mar]]-Casos_PN_CORR[[#This Row],[15-mar]]</f>
        <v>0</v>
      </c>
      <c r="M356">
        <f>+Casos_PN_CORR[[#This Row],[17-mar]]-Casos_PN_CORR[[#This Row],[16-mar]]</f>
        <v>0</v>
      </c>
      <c r="N356">
        <f>+Casos_PN_CORR[[#This Row],[18-mar]]-Casos_PN_CORR[[#This Row],[17-mar]]</f>
        <v>0</v>
      </c>
      <c r="O356">
        <f>+Casos_PN_CORR[[#This Row],[19-mar]]-Casos_PN_CORR[[#This Row],[18-mar]]</f>
        <v>0</v>
      </c>
      <c r="P356">
        <f>+Casos_PN_CORR[[#This Row],[20-mar]]-Casos_PN_CORR[[#This Row],[19-mar]]</f>
        <v>0</v>
      </c>
      <c r="Q356">
        <f>+Casos_PN_CORR[[#This Row],[21-mar]]-Casos_PN_CORR[[#This Row],[20-mar]]</f>
        <v>0</v>
      </c>
      <c r="R356">
        <f>+Casos_PN_CORR[[#This Row],[22-mar]]-Casos_PN_CORR[[#This Row],[21-mar]]</f>
        <v>0</v>
      </c>
      <c r="S356">
        <f>+Casos_PN_CORR[[#This Row],[23-mar]]-Casos_PN_CORR[[#This Row],[22-mar]]</f>
        <v>0</v>
      </c>
      <c r="T356">
        <f>+Casos_PN_CORR[[#This Row],[24-mar]]-Casos_PN_CORR[[#This Row],[23-mar]]</f>
        <v>0</v>
      </c>
      <c r="U356">
        <f>+Casos_PN_CORR[[#This Row],[25-mar]]-Casos_PN_CORR[[#This Row],[24-mar]]</f>
        <v>0</v>
      </c>
      <c r="V356">
        <f>+Casos_PN_CORR[[#This Row],[26-mar]]-Casos_PN_CORR[[#This Row],[25-mar]]</f>
        <v>0</v>
      </c>
      <c r="W356">
        <f>+Casos_PN_CORR[[#This Row],[27-mar]]-Casos_PN_CORR[[#This Row],[26-mar]]</f>
        <v>0</v>
      </c>
      <c r="X356">
        <f>+Casos_PN_CORR[[#This Row],[28-mar]]-Casos_PN_CORR[[#This Row],[27-mar]]</f>
        <v>0</v>
      </c>
      <c r="Y356">
        <f>+Casos_PN_CORR[[#This Row],[29-mar]]-Casos_PN_CORR[[#This Row],[28-mar]]</f>
        <v>0</v>
      </c>
      <c r="Z356">
        <f>+Casos_PN_CORR[[#This Row],[30-mar]]-Casos_PN_CORR[[#This Row],[29-mar]]</f>
        <v>0</v>
      </c>
      <c r="AA356">
        <f>+Casos_PN_CORR[[#This Row],[31-mar]]-Casos_PN_CORR[[#This Row],[30-mar]]</f>
        <v>0</v>
      </c>
      <c r="AB356">
        <f>+Casos_PN_CORR[[#This Row],[1-abr]]-Casos_PN_CORR[[#This Row],[31-mar]]</f>
        <v>0</v>
      </c>
      <c r="AC356">
        <f>+Casos_PN_CORR[[#This Row],[2-abr]]-Casos_PN_CORR[[#This Row],[1-abr]]</f>
        <v>0</v>
      </c>
      <c r="AD356">
        <f>+Casos_PN_CORR[[#This Row],[3-abr]]-Casos_PN_CORR[[#This Row],[2-abr]]</f>
        <v>0</v>
      </c>
      <c r="AE356">
        <f>+Casos_PN_CORR[[#This Row],[4-abr]]-Casos_PN_CORR[[#This Row],[3-abr]]</f>
        <v>0</v>
      </c>
      <c r="AF356">
        <f>+Casos_PN_CORR[[#This Row],[5-abr]]-Casos_PN_CORR[[#This Row],[4-abr]]</f>
        <v>0</v>
      </c>
      <c r="AG356">
        <f>+Casos_PN_CORR[[#This Row],[6-abr]]-Casos_PN_CORR[[#This Row],[5-abr]]</f>
        <v>0</v>
      </c>
      <c r="AH356">
        <f>+Casos_PN_CORR[[#This Row],[7-abr]]-Casos_PN_CORR[[#This Row],[6-abr]]</f>
        <v>0</v>
      </c>
      <c r="AI356">
        <f>+Casos_PN_CORR[[#This Row],[8-abr]]-Casos_PN_CORR[[#This Row],[7-abr]]</f>
        <v>0</v>
      </c>
      <c r="AJ356">
        <f>+Casos_PN_CORR[[#This Row],[9-abr]]-Casos_PN_CORR[[#This Row],[8-abr]]</f>
        <v>0</v>
      </c>
      <c r="AK356">
        <f>+Casos_PN_CORR[[#This Row],[10-abr]]-Casos_PN_CORR[[#This Row],[9-abr]]</f>
        <v>0</v>
      </c>
      <c r="AL356">
        <f>+Casos_PN_CORR[[#This Row],[11-abr]]-Casos_PN_CORR[[#This Row],[10-abr]]</f>
        <v>0</v>
      </c>
      <c r="AM356">
        <f>+Casos_PN_CORR[[#This Row],[12-abr]]-Casos_PN_CORR[[#This Row],[11-abr]]</f>
        <v>0</v>
      </c>
      <c r="AN356">
        <f>+Casos_PN_CORR[[#This Row],[13-abr]]-Casos_PN_CORR[[#This Row],[12-abr]]</f>
        <v>0</v>
      </c>
      <c r="AO356">
        <f>+Casos_PN_CORR[[#This Row],[14-abr]]-Casos_PN_CORR[[#This Row],[13-abr]]</f>
        <v>0</v>
      </c>
      <c r="AP356">
        <f>+Casos_PN_CORR[[#This Row],[15-abr]]-Casos_PN_CORR[[#This Row],[14-abr]]</f>
        <v>0</v>
      </c>
      <c r="AQ356">
        <f>+Casos_PN_CORR[[#This Row],[16-abr]]-Casos_PN_CORR[[#This Row],[15-abr]]</f>
        <v>0</v>
      </c>
      <c r="AR356">
        <f>+Casos_PN_CORR[[#This Row],[17-abr]]-Casos_PN_CORR[[#This Row],[16-abr]]</f>
        <v>0</v>
      </c>
      <c r="AS356">
        <f>+Casos_PN_CORR[[#This Row],[18-abr]]-Casos_PN_CORR[[#This Row],[17-abr]]</f>
        <v>0</v>
      </c>
      <c r="AT356">
        <f>+Casos_PN_CORR[[#This Row],[19-abr]]-Casos_PN_CORR[[#This Row],[18-abr]]</f>
        <v>0</v>
      </c>
      <c r="AU356">
        <f>+Casos_PN_CORR[[#This Row],[20-abr]]-Casos_PN_CORR[[#This Row],[19-abr]]</f>
        <v>0</v>
      </c>
      <c r="AV356">
        <f>+Casos_PN_CORR[[#This Row],[21-abr]]-Casos_PN_CORR[[#This Row],[20-abr]]</f>
        <v>0</v>
      </c>
      <c r="AW356">
        <f>+Casos_PN_CORR[[#This Row],[22-abr]]-Casos_PN_CORR[[#This Row],[21-abr]]</f>
        <v>0</v>
      </c>
      <c r="AX356">
        <f>+Casos_PN_CORR[[#This Row],[23-abr]]-Casos_PN_CORR[[#This Row],[22-abr]]</f>
        <v>0</v>
      </c>
      <c r="AY356">
        <f>+Casos_PN_CORR[[#This Row],[24-abr]]-Casos_PN_CORR[[#This Row],[23-abr]]</f>
        <v>0</v>
      </c>
      <c r="AZ356">
        <f>+Casos_PN_CORR[[#This Row],[25-abr]]-Casos_PN_CORR[[#This Row],[24-abr]]</f>
        <v>0</v>
      </c>
      <c r="BA356">
        <f>+Casos_PN_CORR[[#This Row],[26-abr]]-Casos_PN_CORR[[#This Row],[25-abr]]</f>
        <v>0</v>
      </c>
      <c r="BB356">
        <f>+Casos_PN_CORR[[#This Row],[27-abr]]-Casos_PN_CORR[[#This Row],[26-abr]]</f>
        <v>0</v>
      </c>
      <c r="BC356">
        <f>+Casos_PN_CORR[[#This Row],[28-abr]]-Casos_PN_CORR[[#This Row],[27-abr]]</f>
        <v>0</v>
      </c>
      <c r="BD356">
        <f>+Casos_PN_CORR[[#This Row],[29-abr]]-Casos_PN_CORR[[#This Row],[28-abr]]</f>
        <v>0</v>
      </c>
      <c r="BE356">
        <f>+Casos_PN_CORR[[#This Row],[30-abr]]-Casos_PN_CORR[[#This Row],[29-abr]]</f>
        <v>0</v>
      </c>
      <c r="BF356">
        <f>+Casos_PN_CORR[[#This Row],[1-may]]-Casos_PN_CORR[[#This Row],[30-abr]]</f>
        <v>0</v>
      </c>
      <c r="BG356">
        <f>+Casos_PN_CORR[[#This Row],[2-may]]-Casos_PN_CORR[[#This Row],[1-may]]</f>
        <v>0</v>
      </c>
      <c r="BH356">
        <f>+Casos_PN_CORR[[#This Row],[3-may]]-Casos_PN_CORR[[#This Row],[2-may]]</f>
        <v>0</v>
      </c>
      <c r="BI356">
        <f>+Casos_PN_CORR[[#This Row],[4-may]]-Casos_PN_CORR[[#This Row],[3-may]]</f>
        <v>0</v>
      </c>
      <c r="BJ356">
        <f>+Casos_PN_CORR[[#This Row],[5-may]]-Casos_PN_CORR[[#This Row],[4-may]]</f>
        <v>0</v>
      </c>
      <c r="BK356">
        <f>+Casos_PN_CORR[[#This Row],[6-may]]-Casos_PN_CORR[[#This Row],[5-may]]</f>
        <v>0</v>
      </c>
      <c r="BL356">
        <f>+Casos_PN_CORR[[#This Row],[7-may]]-Casos_PN_CORR[[#This Row],[6-may]]</f>
        <v>0</v>
      </c>
      <c r="BM356">
        <f>+Casos_PN_CORR[[#This Row],[8-may]]-Casos_PN_CORR[[#This Row],[7-may]]</f>
        <v>0</v>
      </c>
      <c r="BN356">
        <f>+Casos_PN_CORR[[#This Row],[9-may]]-Casos_PN_CORR[[#This Row],[8-may]]</f>
        <v>0</v>
      </c>
      <c r="BO356">
        <f>+Casos_PN_CORR[[#This Row],[10-may]]-Casos_PN_CORR[[#This Row],[9-may]]</f>
        <v>0</v>
      </c>
      <c r="BP356">
        <f>+Casos_PN_CORR[[#This Row],[11-may]]-Casos_PN_CORR[[#This Row],[10-may]]</f>
        <v>0</v>
      </c>
      <c r="BQ356">
        <f>+Casos_PN_CORR[[#This Row],[12-may]]-Casos_PN_CORR[[#This Row],[11-may]]</f>
        <v>0</v>
      </c>
      <c r="BR356">
        <f>+Casos_PN_CORR[[#This Row],[13-may]]-Casos_PN_CORR[[#This Row],[12-may]]</f>
        <v>0</v>
      </c>
      <c r="BS356">
        <f>+Casos_PN_CORR[[#This Row],[14-may]]-Casos_PN_CORR[[#This Row],[13-may]]</f>
        <v>0</v>
      </c>
      <c r="BT356">
        <f>+Casos_PN_CORR[[#This Row],[15-may]]-Casos_PN_CORR[[#This Row],[14-may]]</f>
        <v>0</v>
      </c>
      <c r="BU356">
        <f>+Casos_PN_CORR[[#This Row],[16-may]]-Casos_PN_CORR[[#This Row],[15-may]]</f>
        <v>0</v>
      </c>
      <c r="BV356">
        <f>+Casos_PN_CORR[[#This Row],[17-may]]-Casos_PN_CORR[[#This Row],[16-may]]</f>
        <v>0</v>
      </c>
      <c r="BW356">
        <f>+Casos_PN_CORR[[#This Row],[18-may]]-Casos_PN_CORR[[#This Row],[17-may]]</f>
        <v>0</v>
      </c>
      <c r="BX356">
        <f>+Casos_PN_CORR[[#This Row],[19-may]]-Casos_PN_CORR[[#This Row],[18-may]]</f>
        <v>0</v>
      </c>
      <c r="BY356">
        <f>+Casos_PN_CORR[[#This Row],[20-may]]-Casos_PN_CORR[[#This Row],[19-may]]</f>
        <v>0</v>
      </c>
      <c r="BZ356">
        <f>+Casos_PN_CORR[[#This Row],[21-may]]-Casos_PN_CORR[[#This Row],[20-may]]</f>
        <v>0</v>
      </c>
      <c r="CA356">
        <f>+Casos_PN_CORR[[#This Row],[22-may]]-Casos_PN_CORR[[#This Row],[21-may]]</f>
        <v>0</v>
      </c>
      <c r="CB356">
        <f>+Casos_PN_CORR[[#This Row],[23-may]]-Casos_PN_CORR[[#This Row],[22-may]]</f>
        <v>0</v>
      </c>
      <c r="CC356">
        <f>+Casos_PN_CORR[[#This Row],[24-may]]-Casos_PN_CORR[[#This Row],[23-may]]</f>
        <v>0</v>
      </c>
      <c r="CD356">
        <f>+Casos_PN_CORR[[#This Row],[25-may]]-Casos_PN_CORR[[#This Row],[24-may]]</f>
        <v>0</v>
      </c>
      <c r="CE356">
        <f>+Casos_PN_CORR[[#This Row],[26-may]]-Casos_PN_CORR[[#This Row],[25-may]]</f>
        <v>0</v>
      </c>
      <c r="CF356">
        <f>+Casos_PN_CORR[[#This Row],[27-may]]-Casos_PN_CORR[[#This Row],[26-may]]</f>
        <v>0</v>
      </c>
      <c r="CG356">
        <f>+Casos_PN_CORR[[#This Row],[28-may]]-Casos_PN_CORR[[#This Row],[27-may]]</f>
        <v>0</v>
      </c>
      <c r="CH356">
        <f>+Casos_PN_CORR[[#This Row],[29-may]]-Casos_PN_CORR[[#This Row],[28-may]]</f>
        <v>0</v>
      </c>
      <c r="CI356">
        <f>+Casos_PN_CORR[[#This Row],[30-may]]-Casos_PN_CORR[[#This Row],[29-may]]</f>
        <v>0</v>
      </c>
      <c r="CJ356">
        <f>+Casos_PN_CORR[[#This Row],[31-may]]-Casos_PN_CORR[[#This Row],[30-may]]</f>
        <v>0</v>
      </c>
      <c r="CK356">
        <f>+Casos_PN_CORR[[#This Row],[1-jun]]-Casos_PN_CORR[[#This Row],[31-may]]</f>
        <v>0</v>
      </c>
      <c r="CL356">
        <f>+Casos_PN_CORR[[#This Row],[2-jun]]-Casos_PN_CORR[[#This Row],[1-jun]]</f>
        <v>0</v>
      </c>
      <c r="CM356">
        <f>+Casos_PN_CORR[[#This Row],[3-jun]]-Casos_PN_CORR[[#This Row],[2-jun]]</f>
        <v>0</v>
      </c>
      <c r="CN356">
        <f>+Casos_PN_CORR[[#This Row],[4-jun]]-Casos_PN_CORR[[#This Row],[3-jun]]</f>
        <v>0</v>
      </c>
      <c r="CO356">
        <f>+Casos_PN_CORR[[#This Row],[5-jun]]-Casos_PN_CORR[[#This Row],[4-jun]]</f>
        <v>0</v>
      </c>
      <c r="CP356">
        <f>+Casos_PN_CORR[[#This Row],[6-jun]]-Casos_PN_CORR[[#This Row],[5-jun]]</f>
        <v>0</v>
      </c>
    </row>
    <row r="357" spans="1:94">
      <c r="A357">
        <v>70306</v>
      </c>
      <c r="B357" s="2" t="s">
        <v>102</v>
      </c>
      <c r="C357" s="2" t="s">
        <v>102</v>
      </c>
      <c r="D357" s="2" t="s">
        <v>503</v>
      </c>
      <c r="E357" s="4">
        <f t="shared" si="5"/>
        <v>0</v>
      </c>
      <c r="F357">
        <f>+Casos_PN_CORR[[#This Row],[10-mar]]</f>
        <v>0</v>
      </c>
      <c r="G357">
        <f>+Casos_PN_CORR[[#This Row],[11-mar]]-Casos_PN_CORR[[#This Row],[10-mar]]</f>
        <v>0</v>
      </c>
      <c r="H357">
        <f>+Casos_PN_CORR[[#This Row],[12-mar]]-Casos_PN_CORR[[#This Row],[11-mar]]</f>
        <v>0</v>
      </c>
      <c r="I357">
        <f>+Casos_PN_CORR[[#This Row],[13-mar]]-Casos_PN_CORR[[#This Row],[12-mar]]</f>
        <v>0</v>
      </c>
      <c r="J357">
        <f>+Casos_PN_CORR[[#This Row],[14-mar]]-Casos_PN_CORR[[#This Row],[13-mar]]</f>
        <v>0</v>
      </c>
      <c r="K357">
        <f>+Casos_PN_CORR[[#This Row],[15-mar]]-Casos_PN_CORR[[#This Row],[14-mar]]</f>
        <v>0</v>
      </c>
      <c r="L357">
        <f>+Casos_PN_CORR[[#This Row],[16-mar]]-Casos_PN_CORR[[#This Row],[15-mar]]</f>
        <v>0</v>
      </c>
      <c r="M357">
        <f>+Casos_PN_CORR[[#This Row],[17-mar]]-Casos_PN_CORR[[#This Row],[16-mar]]</f>
        <v>0</v>
      </c>
      <c r="N357">
        <f>+Casos_PN_CORR[[#This Row],[18-mar]]-Casos_PN_CORR[[#This Row],[17-mar]]</f>
        <v>0</v>
      </c>
      <c r="O357">
        <f>+Casos_PN_CORR[[#This Row],[19-mar]]-Casos_PN_CORR[[#This Row],[18-mar]]</f>
        <v>0</v>
      </c>
      <c r="P357">
        <f>+Casos_PN_CORR[[#This Row],[20-mar]]-Casos_PN_CORR[[#This Row],[19-mar]]</f>
        <v>0</v>
      </c>
      <c r="Q357">
        <f>+Casos_PN_CORR[[#This Row],[21-mar]]-Casos_PN_CORR[[#This Row],[20-mar]]</f>
        <v>0</v>
      </c>
      <c r="R357">
        <f>+Casos_PN_CORR[[#This Row],[22-mar]]-Casos_PN_CORR[[#This Row],[21-mar]]</f>
        <v>0</v>
      </c>
      <c r="S357">
        <f>+Casos_PN_CORR[[#This Row],[23-mar]]-Casos_PN_CORR[[#This Row],[22-mar]]</f>
        <v>0</v>
      </c>
      <c r="T357">
        <f>+Casos_PN_CORR[[#This Row],[24-mar]]-Casos_PN_CORR[[#This Row],[23-mar]]</f>
        <v>0</v>
      </c>
      <c r="U357">
        <f>+Casos_PN_CORR[[#This Row],[25-mar]]-Casos_PN_CORR[[#This Row],[24-mar]]</f>
        <v>0</v>
      </c>
      <c r="V357">
        <f>+Casos_PN_CORR[[#This Row],[26-mar]]-Casos_PN_CORR[[#This Row],[25-mar]]</f>
        <v>0</v>
      </c>
      <c r="W357">
        <f>+Casos_PN_CORR[[#This Row],[27-mar]]-Casos_PN_CORR[[#This Row],[26-mar]]</f>
        <v>0</v>
      </c>
      <c r="X357">
        <f>+Casos_PN_CORR[[#This Row],[28-mar]]-Casos_PN_CORR[[#This Row],[27-mar]]</f>
        <v>0</v>
      </c>
      <c r="Y357">
        <f>+Casos_PN_CORR[[#This Row],[29-mar]]-Casos_PN_CORR[[#This Row],[28-mar]]</f>
        <v>0</v>
      </c>
      <c r="Z357">
        <f>+Casos_PN_CORR[[#This Row],[30-mar]]-Casos_PN_CORR[[#This Row],[29-mar]]</f>
        <v>0</v>
      </c>
      <c r="AA357">
        <f>+Casos_PN_CORR[[#This Row],[31-mar]]-Casos_PN_CORR[[#This Row],[30-mar]]</f>
        <v>0</v>
      </c>
      <c r="AB357">
        <f>+Casos_PN_CORR[[#This Row],[1-abr]]-Casos_PN_CORR[[#This Row],[31-mar]]</f>
        <v>0</v>
      </c>
      <c r="AC357">
        <f>+Casos_PN_CORR[[#This Row],[2-abr]]-Casos_PN_CORR[[#This Row],[1-abr]]</f>
        <v>0</v>
      </c>
      <c r="AD357">
        <f>+Casos_PN_CORR[[#This Row],[3-abr]]-Casos_PN_CORR[[#This Row],[2-abr]]</f>
        <v>0</v>
      </c>
      <c r="AE357">
        <f>+Casos_PN_CORR[[#This Row],[4-abr]]-Casos_PN_CORR[[#This Row],[3-abr]]</f>
        <v>0</v>
      </c>
      <c r="AF357">
        <f>+Casos_PN_CORR[[#This Row],[5-abr]]-Casos_PN_CORR[[#This Row],[4-abr]]</f>
        <v>0</v>
      </c>
      <c r="AG357">
        <f>+Casos_PN_CORR[[#This Row],[6-abr]]-Casos_PN_CORR[[#This Row],[5-abr]]</f>
        <v>0</v>
      </c>
      <c r="AH357">
        <f>+Casos_PN_CORR[[#This Row],[7-abr]]-Casos_PN_CORR[[#This Row],[6-abr]]</f>
        <v>0</v>
      </c>
      <c r="AI357">
        <f>+Casos_PN_CORR[[#This Row],[8-abr]]-Casos_PN_CORR[[#This Row],[7-abr]]</f>
        <v>0</v>
      </c>
      <c r="AJ357">
        <f>+Casos_PN_CORR[[#This Row],[9-abr]]-Casos_PN_CORR[[#This Row],[8-abr]]</f>
        <v>0</v>
      </c>
      <c r="AK357">
        <f>+Casos_PN_CORR[[#This Row],[10-abr]]-Casos_PN_CORR[[#This Row],[9-abr]]</f>
        <v>0</v>
      </c>
      <c r="AL357">
        <f>+Casos_PN_CORR[[#This Row],[11-abr]]-Casos_PN_CORR[[#This Row],[10-abr]]</f>
        <v>0</v>
      </c>
      <c r="AM357">
        <f>+Casos_PN_CORR[[#This Row],[12-abr]]-Casos_PN_CORR[[#This Row],[11-abr]]</f>
        <v>0</v>
      </c>
      <c r="AN357">
        <f>+Casos_PN_CORR[[#This Row],[13-abr]]-Casos_PN_CORR[[#This Row],[12-abr]]</f>
        <v>0</v>
      </c>
      <c r="AO357">
        <f>+Casos_PN_CORR[[#This Row],[14-abr]]-Casos_PN_CORR[[#This Row],[13-abr]]</f>
        <v>0</v>
      </c>
      <c r="AP357">
        <f>+Casos_PN_CORR[[#This Row],[15-abr]]-Casos_PN_CORR[[#This Row],[14-abr]]</f>
        <v>0</v>
      </c>
      <c r="AQ357">
        <f>+Casos_PN_CORR[[#This Row],[16-abr]]-Casos_PN_CORR[[#This Row],[15-abr]]</f>
        <v>0</v>
      </c>
      <c r="AR357">
        <f>+Casos_PN_CORR[[#This Row],[17-abr]]-Casos_PN_CORR[[#This Row],[16-abr]]</f>
        <v>0</v>
      </c>
      <c r="AS357">
        <f>+Casos_PN_CORR[[#This Row],[18-abr]]-Casos_PN_CORR[[#This Row],[17-abr]]</f>
        <v>0</v>
      </c>
      <c r="AT357">
        <f>+Casos_PN_CORR[[#This Row],[19-abr]]-Casos_PN_CORR[[#This Row],[18-abr]]</f>
        <v>0</v>
      </c>
      <c r="AU357">
        <f>+Casos_PN_CORR[[#This Row],[20-abr]]-Casos_PN_CORR[[#This Row],[19-abr]]</f>
        <v>0</v>
      </c>
      <c r="AV357">
        <f>+Casos_PN_CORR[[#This Row],[21-abr]]-Casos_PN_CORR[[#This Row],[20-abr]]</f>
        <v>0</v>
      </c>
      <c r="AW357">
        <f>+Casos_PN_CORR[[#This Row],[22-abr]]-Casos_PN_CORR[[#This Row],[21-abr]]</f>
        <v>0</v>
      </c>
      <c r="AX357">
        <f>+Casos_PN_CORR[[#This Row],[23-abr]]-Casos_PN_CORR[[#This Row],[22-abr]]</f>
        <v>0</v>
      </c>
      <c r="AY357">
        <f>+Casos_PN_CORR[[#This Row],[24-abr]]-Casos_PN_CORR[[#This Row],[23-abr]]</f>
        <v>0</v>
      </c>
      <c r="AZ357">
        <f>+Casos_PN_CORR[[#This Row],[25-abr]]-Casos_PN_CORR[[#This Row],[24-abr]]</f>
        <v>0</v>
      </c>
      <c r="BA357">
        <f>+Casos_PN_CORR[[#This Row],[26-abr]]-Casos_PN_CORR[[#This Row],[25-abr]]</f>
        <v>0</v>
      </c>
      <c r="BB357">
        <f>+Casos_PN_CORR[[#This Row],[27-abr]]-Casos_PN_CORR[[#This Row],[26-abr]]</f>
        <v>0</v>
      </c>
      <c r="BC357">
        <f>+Casos_PN_CORR[[#This Row],[28-abr]]-Casos_PN_CORR[[#This Row],[27-abr]]</f>
        <v>0</v>
      </c>
      <c r="BD357">
        <f>+Casos_PN_CORR[[#This Row],[29-abr]]-Casos_PN_CORR[[#This Row],[28-abr]]</f>
        <v>0</v>
      </c>
      <c r="BE357">
        <f>+Casos_PN_CORR[[#This Row],[30-abr]]-Casos_PN_CORR[[#This Row],[29-abr]]</f>
        <v>0</v>
      </c>
      <c r="BF357">
        <f>+Casos_PN_CORR[[#This Row],[1-may]]-Casos_PN_CORR[[#This Row],[30-abr]]</f>
        <v>0</v>
      </c>
      <c r="BG357">
        <f>+Casos_PN_CORR[[#This Row],[2-may]]-Casos_PN_CORR[[#This Row],[1-may]]</f>
        <v>0</v>
      </c>
      <c r="BH357">
        <f>+Casos_PN_CORR[[#This Row],[3-may]]-Casos_PN_CORR[[#This Row],[2-may]]</f>
        <v>0</v>
      </c>
      <c r="BI357">
        <f>+Casos_PN_CORR[[#This Row],[4-may]]-Casos_PN_CORR[[#This Row],[3-may]]</f>
        <v>0</v>
      </c>
      <c r="BJ357">
        <f>+Casos_PN_CORR[[#This Row],[5-may]]-Casos_PN_CORR[[#This Row],[4-may]]</f>
        <v>0</v>
      </c>
      <c r="BK357">
        <f>+Casos_PN_CORR[[#This Row],[6-may]]-Casos_PN_CORR[[#This Row],[5-may]]</f>
        <v>0</v>
      </c>
      <c r="BL357">
        <f>+Casos_PN_CORR[[#This Row],[7-may]]-Casos_PN_CORR[[#This Row],[6-may]]</f>
        <v>0</v>
      </c>
      <c r="BM357">
        <f>+Casos_PN_CORR[[#This Row],[8-may]]-Casos_PN_CORR[[#This Row],[7-may]]</f>
        <v>0</v>
      </c>
      <c r="BN357">
        <f>+Casos_PN_CORR[[#This Row],[9-may]]-Casos_PN_CORR[[#This Row],[8-may]]</f>
        <v>0</v>
      </c>
      <c r="BO357">
        <f>+Casos_PN_CORR[[#This Row],[10-may]]-Casos_PN_CORR[[#This Row],[9-may]]</f>
        <v>0</v>
      </c>
      <c r="BP357">
        <f>+Casos_PN_CORR[[#This Row],[11-may]]-Casos_PN_CORR[[#This Row],[10-may]]</f>
        <v>0</v>
      </c>
      <c r="BQ357">
        <f>+Casos_PN_CORR[[#This Row],[12-may]]-Casos_PN_CORR[[#This Row],[11-may]]</f>
        <v>0</v>
      </c>
      <c r="BR357">
        <f>+Casos_PN_CORR[[#This Row],[13-may]]-Casos_PN_CORR[[#This Row],[12-may]]</f>
        <v>0</v>
      </c>
      <c r="BS357">
        <f>+Casos_PN_CORR[[#This Row],[14-may]]-Casos_PN_CORR[[#This Row],[13-may]]</f>
        <v>0</v>
      </c>
      <c r="BT357">
        <f>+Casos_PN_CORR[[#This Row],[15-may]]-Casos_PN_CORR[[#This Row],[14-may]]</f>
        <v>0</v>
      </c>
      <c r="BU357">
        <f>+Casos_PN_CORR[[#This Row],[16-may]]-Casos_PN_CORR[[#This Row],[15-may]]</f>
        <v>0</v>
      </c>
      <c r="BV357">
        <f>+Casos_PN_CORR[[#This Row],[17-may]]-Casos_PN_CORR[[#This Row],[16-may]]</f>
        <v>0</v>
      </c>
      <c r="BW357">
        <f>+Casos_PN_CORR[[#This Row],[18-may]]-Casos_PN_CORR[[#This Row],[17-may]]</f>
        <v>0</v>
      </c>
      <c r="BX357">
        <f>+Casos_PN_CORR[[#This Row],[19-may]]-Casos_PN_CORR[[#This Row],[18-may]]</f>
        <v>0</v>
      </c>
      <c r="BY357">
        <f>+Casos_PN_CORR[[#This Row],[20-may]]-Casos_PN_CORR[[#This Row],[19-may]]</f>
        <v>0</v>
      </c>
      <c r="BZ357">
        <f>+Casos_PN_CORR[[#This Row],[21-may]]-Casos_PN_CORR[[#This Row],[20-may]]</f>
        <v>0</v>
      </c>
      <c r="CA357">
        <f>+Casos_PN_CORR[[#This Row],[22-may]]-Casos_PN_CORR[[#This Row],[21-may]]</f>
        <v>0</v>
      </c>
      <c r="CB357">
        <f>+Casos_PN_CORR[[#This Row],[23-may]]-Casos_PN_CORR[[#This Row],[22-may]]</f>
        <v>0</v>
      </c>
      <c r="CC357">
        <f>+Casos_PN_CORR[[#This Row],[24-may]]-Casos_PN_CORR[[#This Row],[23-may]]</f>
        <v>0</v>
      </c>
      <c r="CD357">
        <f>+Casos_PN_CORR[[#This Row],[25-may]]-Casos_PN_CORR[[#This Row],[24-may]]</f>
        <v>0</v>
      </c>
      <c r="CE357">
        <f>+Casos_PN_CORR[[#This Row],[26-may]]-Casos_PN_CORR[[#This Row],[25-may]]</f>
        <v>0</v>
      </c>
      <c r="CF357">
        <f>+Casos_PN_CORR[[#This Row],[27-may]]-Casos_PN_CORR[[#This Row],[26-may]]</f>
        <v>0</v>
      </c>
      <c r="CG357">
        <f>+Casos_PN_CORR[[#This Row],[28-may]]-Casos_PN_CORR[[#This Row],[27-may]]</f>
        <v>0</v>
      </c>
      <c r="CH357">
        <f>+Casos_PN_CORR[[#This Row],[29-may]]-Casos_PN_CORR[[#This Row],[28-may]]</f>
        <v>0</v>
      </c>
      <c r="CI357">
        <f>+Casos_PN_CORR[[#This Row],[30-may]]-Casos_PN_CORR[[#This Row],[29-may]]</f>
        <v>0</v>
      </c>
      <c r="CJ357">
        <f>+Casos_PN_CORR[[#This Row],[31-may]]-Casos_PN_CORR[[#This Row],[30-may]]</f>
        <v>0</v>
      </c>
      <c r="CK357">
        <f>+Casos_PN_CORR[[#This Row],[1-jun]]-Casos_PN_CORR[[#This Row],[31-may]]</f>
        <v>0</v>
      </c>
      <c r="CL357">
        <f>+Casos_PN_CORR[[#This Row],[2-jun]]-Casos_PN_CORR[[#This Row],[1-jun]]</f>
        <v>0</v>
      </c>
      <c r="CM357">
        <f>+Casos_PN_CORR[[#This Row],[3-jun]]-Casos_PN_CORR[[#This Row],[2-jun]]</f>
        <v>0</v>
      </c>
      <c r="CN357">
        <f>+Casos_PN_CORR[[#This Row],[4-jun]]-Casos_PN_CORR[[#This Row],[3-jun]]</f>
        <v>0</v>
      </c>
      <c r="CO357">
        <f>+Casos_PN_CORR[[#This Row],[5-jun]]-Casos_PN_CORR[[#This Row],[4-jun]]</f>
        <v>0</v>
      </c>
      <c r="CP357">
        <f>+Casos_PN_CORR[[#This Row],[6-jun]]-Casos_PN_CORR[[#This Row],[5-jun]]</f>
        <v>0</v>
      </c>
    </row>
    <row r="358" spans="1:94">
      <c r="A358">
        <v>90210</v>
      </c>
      <c r="B358" s="2" t="s">
        <v>139</v>
      </c>
      <c r="C358" s="2" t="s">
        <v>165</v>
      </c>
      <c r="D358" s="2" t="s">
        <v>504</v>
      </c>
      <c r="E358" s="4">
        <f t="shared" si="5"/>
        <v>0</v>
      </c>
      <c r="F358">
        <f>+Casos_PN_CORR[[#This Row],[10-mar]]</f>
        <v>0</v>
      </c>
      <c r="G358">
        <f>+Casos_PN_CORR[[#This Row],[11-mar]]-Casos_PN_CORR[[#This Row],[10-mar]]</f>
        <v>0</v>
      </c>
      <c r="H358">
        <f>+Casos_PN_CORR[[#This Row],[12-mar]]-Casos_PN_CORR[[#This Row],[11-mar]]</f>
        <v>0</v>
      </c>
      <c r="I358">
        <f>+Casos_PN_CORR[[#This Row],[13-mar]]-Casos_PN_CORR[[#This Row],[12-mar]]</f>
        <v>0</v>
      </c>
      <c r="J358">
        <f>+Casos_PN_CORR[[#This Row],[14-mar]]-Casos_PN_CORR[[#This Row],[13-mar]]</f>
        <v>0</v>
      </c>
      <c r="K358">
        <f>+Casos_PN_CORR[[#This Row],[15-mar]]-Casos_PN_CORR[[#This Row],[14-mar]]</f>
        <v>0</v>
      </c>
      <c r="L358">
        <f>+Casos_PN_CORR[[#This Row],[16-mar]]-Casos_PN_CORR[[#This Row],[15-mar]]</f>
        <v>0</v>
      </c>
      <c r="M358">
        <f>+Casos_PN_CORR[[#This Row],[17-mar]]-Casos_PN_CORR[[#This Row],[16-mar]]</f>
        <v>0</v>
      </c>
      <c r="N358">
        <f>+Casos_PN_CORR[[#This Row],[18-mar]]-Casos_PN_CORR[[#This Row],[17-mar]]</f>
        <v>0</v>
      </c>
      <c r="O358">
        <f>+Casos_PN_CORR[[#This Row],[19-mar]]-Casos_PN_CORR[[#This Row],[18-mar]]</f>
        <v>0</v>
      </c>
      <c r="P358">
        <f>+Casos_PN_CORR[[#This Row],[20-mar]]-Casos_PN_CORR[[#This Row],[19-mar]]</f>
        <v>0</v>
      </c>
      <c r="Q358">
        <f>+Casos_PN_CORR[[#This Row],[21-mar]]-Casos_PN_CORR[[#This Row],[20-mar]]</f>
        <v>0</v>
      </c>
      <c r="R358">
        <f>+Casos_PN_CORR[[#This Row],[22-mar]]-Casos_PN_CORR[[#This Row],[21-mar]]</f>
        <v>0</v>
      </c>
      <c r="S358">
        <f>+Casos_PN_CORR[[#This Row],[23-mar]]-Casos_PN_CORR[[#This Row],[22-mar]]</f>
        <v>0</v>
      </c>
      <c r="T358">
        <f>+Casos_PN_CORR[[#This Row],[24-mar]]-Casos_PN_CORR[[#This Row],[23-mar]]</f>
        <v>0</v>
      </c>
      <c r="U358">
        <f>+Casos_PN_CORR[[#This Row],[25-mar]]-Casos_PN_CORR[[#This Row],[24-mar]]</f>
        <v>0</v>
      </c>
      <c r="V358">
        <f>+Casos_PN_CORR[[#This Row],[26-mar]]-Casos_PN_CORR[[#This Row],[25-mar]]</f>
        <v>0</v>
      </c>
      <c r="W358">
        <f>+Casos_PN_CORR[[#This Row],[27-mar]]-Casos_PN_CORR[[#This Row],[26-mar]]</f>
        <v>0</v>
      </c>
      <c r="X358">
        <f>+Casos_PN_CORR[[#This Row],[28-mar]]-Casos_PN_CORR[[#This Row],[27-mar]]</f>
        <v>0</v>
      </c>
      <c r="Y358">
        <f>+Casos_PN_CORR[[#This Row],[29-mar]]-Casos_PN_CORR[[#This Row],[28-mar]]</f>
        <v>0</v>
      </c>
      <c r="Z358">
        <f>+Casos_PN_CORR[[#This Row],[30-mar]]-Casos_PN_CORR[[#This Row],[29-mar]]</f>
        <v>0</v>
      </c>
      <c r="AA358">
        <f>+Casos_PN_CORR[[#This Row],[31-mar]]-Casos_PN_CORR[[#This Row],[30-mar]]</f>
        <v>0</v>
      </c>
      <c r="AB358">
        <f>+Casos_PN_CORR[[#This Row],[1-abr]]-Casos_PN_CORR[[#This Row],[31-mar]]</f>
        <v>0</v>
      </c>
      <c r="AC358">
        <f>+Casos_PN_CORR[[#This Row],[2-abr]]-Casos_PN_CORR[[#This Row],[1-abr]]</f>
        <v>0</v>
      </c>
      <c r="AD358">
        <f>+Casos_PN_CORR[[#This Row],[3-abr]]-Casos_PN_CORR[[#This Row],[2-abr]]</f>
        <v>0</v>
      </c>
      <c r="AE358">
        <f>+Casos_PN_CORR[[#This Row],[4-abr]]-Casos_PN_CORR[[#This Row],[3-abr]]</f>
        <v>0</v>
      </c>
      <c r="AF358">
        <f>+Casos_PN_CORR[[#This Row],[5-abr]]-Casos_PN_CORR[[#This Row],[4-abr]]</f>
        <v>0</v>
      </c>
      <c r="AG358">
        <f>+Casos_PN_CORR[[#This Row],[6-abr]]-Casos_PN_CORR[[#This Row],[5-abr]]</f>
        <v>0</v>
      </c>
      <c r="AH358">
        <f>+Casos_PN_CORR[[#This Row],[7-abr]]-Casos_PN_CORR[[#This Row],[6-abr]]</f>
        <v>0</v>
      </c>
      <c r="AI358">
        <f>+Casos_PN_CORR[[#This Row],[8-abr]]-Casos_PN_CORR[[#This Row],[7-abr]]</f>
        <v>0</v>
      </c>
      <c r="AJ358">
        <f>+Casos_PN_CORR[[#This Row],[9-abr]]-Casos_PN_CORR[[#This Row],[8-abr]]</f>
        <v>0</v>
      </c>
      <c r="AK358">
        <f>+Casos_PN_CORR[[#This Row],[10-abr]]-Casos_PN_CORR[[#This Row],[9-abr]]</f>
        <v>0</v>
      </c>
      <c r="AL358">
        <f>+Casos_PN_CORR[[#This Row],[11-abr]]-Casos_PN_CORR[[#This Row],[10-abr]]</f>
        <v>0</v>
      </c>
      <c r="AM358">
        <f>+Casos_PN_CORR[[#This Row],[12-abr]]-Casos_PN_CORR[[#This Row],[11-abr]]</f>
        <v>0</v>
      </c>
      <c r="AN358">
        <f>+Casos_PN_CORR[[#This Row],[13-abr]]-Casos_PN_CORR[[#This Row],[12-abr]]</f>
        <v>0</v>
      </c>
      <c r="AO358">
        <f>+Casos_PN_CORR[[#This Row],[14-abr]]-Casos_PN_CORR[[#This Row],[13-abr]]</f>
        <v>0</v>
      </c>
      <c r="AP358">
        <f>+Casos_PN_CORR[[#This Row],[15-abr]]-Casos_PN_CORR[[#This Row],[14-abr]]</f>
        <v>0</v>
      </c>
      <c r="AQ358">
        <f>+Casos_PN_CORR[[#This Row],[16-abr]]-Casos_PN_CORR[[#This Row],[15-abr]]</f>
        <v>0</v>
      </c>
      <c r="AR358">
        <f>+Casos_PN_CORR[[#This Row],[17-abr]]-Casos_PN_CORR[[#This Row],[16-abr]]</f>
        <v>0</v>
      </c>
      <c r="AS358">
        <f>+Casos_PN_CORR[[#This Row],[18-abr]]-Casos_PN_CORR[[#This Row],[17-abr]]</f>
        <v>0</v>
      </c>
      <c r="AT358">
        <f>+Casos_PN_CORR[[#This Row],[19-abr]]-Casos_PN_CORR[[#This Row],[18-abr]]</f>
        <v>0</v>
      </c>
      <c r="AU358">
        <f>+Casos_PN_CORR[[#This Row],[20-abr]]-Casos_PN_CORR[[#This Row],[19-abr]]</f>
        <v>0</v>
      </c>
      <c r="AV358">
        <f>+Casos_PN_CORR[[#This Row],[21-abr]]-Casos_PN_CORR[[#This Row],[20-abr]]</f>
        <v>0</v>
      </c>
      <c r="AW358">
        <f>+Casos_PN_CORR[[#This Row],[22-abr]]-Casos_PN_CORR[[#This Row],[21-abr]]</f>
        <v>0</v>
      </c>
      <c r="AX358">
        <f>+Casos_PN_CORR[[#This Row],[23-abr]]-Casos_PN_CORR[[#This Row],[22-abr]]</f>
        <v>0</v>
      </c>
      <c r="AY358">
        <f>+Casos_PN_CORR[[#This Row],[24-abr]]-Casos_PN_CORR[[#This Row],[23-abr]]</f>
        <v>0</v>
      </c>
      <c r="AZ358">
        <f>+Casos_PN_CORR[[#This Row],[25-abr]]-Casos_PN_CORR[[#This Row],[24-abr]]</f>
        <v>0</v>
      </c>
      <c r="BA358">
        <f>+Casos_PN_CORR[[#This Row],[26-abr]]-Casos_PN_CORR[[#This Row],[25-abr]]</f>
        <v>0</v>
      </c>
      <c r="BB358">
        <f>+Casos_PN_CORR[[#This Row],[27-abr]]-Casos_PN_CORR[[#This Row],[26-abr]]</f>
        <v>0</v>
      </c>
      <c r="BC358">
        <f>+Casos_PN_CORR[[#This Row],[28-abr]]-Casos_PN_CORR[[#This Row],[27-abr]]</f>
        <v>0</v>
      </c>
      <c r="BD358">
        <f>+Casos_PN_CORR[[#This Row],[29-abr]]-Casos_PN_CORR[[#This Row],[28-abr]]</f>
        <v>0</v>
      </c>
      <c r="BE358">
        <f>+Casos_PN_CORR[[#This Row],[30-abr]]-Casos_PN_CORR[[#This Row],[29-abr]]</f>
        <v>0</v>
      </c>
      <c r="BF358">
        <f>+Casos_PN_CORR[[#This Row],[1-may]]-Casos_PN_CORR[[#This Row],[30-abr]]</f>
        <v>0</v>
      </c>
      <c r="BG358">
        <f>+Casos_PN_CORR[[#This Row],[2-may]]-Casos_PN_CORR[[#This Row],[1-may]]</f>
        <v>0</v>
      </c>
      <c r="BH358">
        <f>+Casos_PN_CORR[[#This Row],[3-may]]-Casos_PN_CORR[[#This Row],[2-may]]</f>
        <v>0</v>
      </c>
      <c r="BI358">
        <f>+Casos_PN_CORR[[#This Row],[4-may]]-Casos_PN_CORR[[#This Row],[3-may]]</f>
        <v>0</v>
      </c>
      <c r="BJ358">
        <f>+Casos_PN_CORR[[#This Row],[5-may]]-Casos_PN_CORR[[#This Row],[4-may]]</f>
        <v>0</v>
      </c>
      <c r="BK358">
        <f>+Casos_PN_CORR[[#This Row],[6-may]]-Casos_PN_CORR[[#This Row],[5-may]]</f>
        <v>0</v>
      </c>
      <c r="BL358">
        <f>+Casos_PN_CORR[[#This Row],[7-may]]-Casos_PN_CORR[[#This Row],[6-may]]</f>
        <v>0</v>
      </c>
      <c r="BM358">
        <f>+Casos_PN_CORR[[#This Row],[8-may]]-Casos_PN_CORR[[#This Row],[7-may]]</f>
        <v>0</v>
      </c>
      <c r="BN358">
        <f>+Casos_PN_CORR[[#This Row],[9-may]]-Casos_PN_CORR[[#This Row],[8-may]]</f>
        <v>0</v>
      </c>
      <c r="BO358">
        <f>+Casos_PN_CORR[[#This Row],[10-may]]-Casos_PN_CORR[[#This Row],[9-may]]</f>
        <v>0</v>
      </c>
      <c r="BP358">
        <f>+Casos_PN_CORR[[#This Row],[11-may]]-Casos_PN_CORR[[#This Row],[10-may]]</f>
        <v>0</v>
      </c>
      <c r="BQ358">
        <f>+Casos_PN_CORR[[#This Row],[12-may]]-Casos_PN_CORR[[#This Row],[11-may]]</f>
        <v>0</v>
      </c>
      <c r="BR358">
        <f>+Casos_PN_CORR[[#This Row],[13-may]]-Casos_PN_CORR[[#This Row],[12-may]]</f>
        <v>0</v>
      </c>
      <c r="BS358">
        <f>+Casos_PN_CORR[[#This Row],[14-may]]-Casos_PN_CORR[[#This Row],[13-may]]</f>
        <v>0</v>
      </c>
      <c r="BT358">
        <f>+Casos_PN_CORR[[#This Row],[15-may]]-Casos_PN_CORR[[#This Row],[14-may]]</f>
        <v>0</v>
      </c>
      <c r="BU358">
        <f>+Casos_PN_CORR[[#This Row],[16-may]]-Casos_PN_CORR[[#This Row],[15-may]]</f>
        <v>0</v>
      </c>
      <c r="BV358">
        <f>+Casos_PN_CORR[[#This Row],[17-may]]-Casos_PN_CORR[[#This Row],[16-may]]</f>
        <v>0</v>
      </c>
      <c r="BW358">
        <f>+Casos_PN_CORR[[#This Row],[18-may]]-Casos_PN_CORR[[#This Row],[17-may]]</f>
        <v>0</v>
      </c>
      <c r="BX358">
        <f>+Casos_PN_CORR[[#This Row],[19-may]]-Casos_PN_CORR[[#This Row],[18-may]]</f>
        <v>0</v>
      </c>
      <c r="BY358">
        <f>+Casos_PN_CORR[[#This Row],[20-may]]-Casos_PN_CORR[[#This Row],[19-may]]</f>
        <v>0</v>
      </c>
      <c r="BZ358">
        <f>+Casos_PN_CORR[[#This Row],[21-may]]-Casos_PN_CORR[[#This Row],[20-may]]</f>
        <v>0</v>
      </c>
      <c r="CA358">
        <f>+Casos_PN_CORR[[#This Row],[22-may]]-Casos_PN_CORR[[#This Row],[21-may]]</f>
        <v>0</v>
      </c>
      <c r="CB358">
        <f>+Casos_PN_CORR[[#This Row],[23-may]]-Casos_PN_CORR[[#This Row],[22-may]]</f>
        <v>0</v>
      </c>
      <c r="CC358">
        <f>+Casos_PN_CORR[[#This Row],[24-may]]-Casos_PN_CORR[[#This Row],[23-may]]</f>
        <v>0</v>
      </c>
      <c r="CD358">
        <f>+Casos_PN_CORR[[#This Row],[25-may]]-Casos_PN_CORR[[#This Row],[24-may]]</f>
        <v>0</v>
      </c>
      <c r="CE358">
        <f>+Casos_PN_CORR[[#This Row],[26-may]]-Casos_PN_CORR[[#This Row],[25-may]]</f>
        <v>0</v>
      </c>
      <c r="CF358">
        <f>+Casos_PN_CORR[[#This Row],[27-may]]-Casos_PN_CORR[[#This Row],[26-may]]</f>
        <v>0</v>
      </c>
      <c r="CG358">
        <f>+Casos_PN_CORR[[#This Row],[28-may]]-Casos_PN_CORR[[#This Row],[27-may]]</f>
        <v>0</v>
      </c>
      <c r="CH358">
        <f>+Casos_PN_CORR[[#This Row],[29-may]]-Casos_PN_CORR[[#This Row],[28-may]]</f>
        <v>0</v>
      </c>
      <c r="CI358">
        <f>+Casos_PN_CORR[[#This Row],[30-may]]-Casos_PN_CORR[[#This Row],[29-may]]</f>
        <v>0</v>
      </c>
      <c r="CJ358">
        <f>+Casos_PN_CORR[[#This Row],[31-may]]-Casos_PN_CORR[[#This Row],[30-may]]</f>
        <v>0</v>
      </c>
      <c r="CK358">
        <f>+Casos_PN_CORR[[#This Row],[1-jun]]-Casos_PN_CORR[[#This Row],[31-may]]</f>
        <v>0</v>
      </c>
      <c r="CL358">
        <f>+Casos_PN_CORR[[#This Row],[2-jun]]-Casos_PN_CORR[[#This Row],[1-jun]]</f>
        <v>0</v>
      </c>
      <c r="CM358">
        <f>+Casos_PN_CORR[[#This Row],[3-jun]]-Casos_PN_CORR[[#This Row],[2-jun]]</f>
        <v>0</v>
      </c>
      <c r="CN358">
        <f>+Casos_PN_CORR[[#This Row],[4-jun]]-Casos_PN_CORR[[#This Row],[3-jun]]</f>
        <v>0</v>
      </c>
      <c r="CO358">
        <f>+Casos_PN_CORR[[#This Row],[5-jun]]-Casos_PN_CORR[[#This Row],[4-jun]]</f>
        <v>0</v>
      </c>
      <c r="CP358">
        <f>+Casos_PN_CORR[[#This Row],[6-jun]]-Casos_PN_CORR[[#This Row],[5-jun]]</f>
        <v>0</v>
      </c>
    </row>
    <row r="359" spans="1:94">
      <c r="A359">
        <v>20405</v>
      </c>
      <c r="B359" s="2" t="s">
        <v>110</v>
      </c>
      <c r="C359" s="2" t="s">
        <v>242</v>
      </c>
      <c r="D359" s="2" t="s">
        <v>505</v>
      </c>
      <c r="E359" s="4">
        <f t="shared" si="5"/>
        <v>0</v>
      </c>
      <c r="F359">
        <f>+Casos_PN_CORR[[#This Row],[10-mar]]</f>
        <v>0</v>
      </c>
      <c r="G359">
        <f>+Casos_PN_CORR[[#This Row],[11-mar]]-Casos_PN_CORR[[#This Row],[10-mar]]</f>
        <v>0</v>
      </c>
      <c r="H359">
        <f>+Casos_PN_CORR[[#This Row],[12-mar]]-Casos_PN_CORR[[#This Row],[11-mar]]</f>
        <v>0</v>
      </c>
      <c r="I359">
        <f>+Casos_PN_CORR[[#This Row],[13-mar]]-Casos_PN_CORR[[#This Row],[12-mar]]</f>
        <v>0</v>
      </c>
      <c r="J359">
        <f>+Casos_PN_CORR[[#This Row],[14-mar]]-Casos_PN_CORR[[#This Row],[13-mar]]</f>
        <v>0</v>
      </c>
      <c r="K359">
        <f>+Casos_PN_CORR[[#This Row],[15-mar]]-Casos_PN_CORR[[#This Row],[14-mar]]</f>
        <v>0</v>
      </c>
      <c r="L359">
        <f>+Casos_PN_CORR[[#This Row],[16-mar]]-Casos_PN_CORR[[#This Row],[15-mar]]</f>
        <v>0</v>
      </c>
      <c r="M359">
        <f>+Casos_PN_CORR[[#This Row],[17-mar]]-Casos_PN_CORR[[#This Row],[16-mar]]</f>
        <v>0</v>
      </c>
      <c r="N359">
        <f>+Casos_PN_CORR[[#This Row],[18-mar]]-Casos_PN_CORR[[#This Row],[17-mar]]</f>
        <v>0</v>
      </c>
      <c r="O359">
        <f>+Casos_PN_CORR[[#This Row],[19-mar]]-Casos_PN_CORR[[#This Row],[18-mar]]</f>
        <v>0</v>
      </c>
      <c r="P359">
        <f>+Casos_PN_CORR[[#This Row],[20-mar]]-Casos_PN_CORR[[#This Row],[19-mar]]</f>
        <v>0</v>
      </c>
      <c r="Q359">
        <f>+Casos_PN_CORR[[#This Row],[21-mar]]-Casos_PN_CORR[[#This Row],[20-mar]]</f>
        <v>0</v>
      </c>
      <c r="R359">
        <f>+Casos_PN_CORR[[#This Row],[22-mar]]-Casos_PN_CORR[[#This Row],[21-mar]]</f>
        <v>0</v>
      </c>
      <c r="S359">
        <f>+Casos_PN_CORR[[#This Row],[23-mar]]-Casos_PN_CORR[[#This Row],[22-mar]]</f>
        <v>0</v>
      </c>
      <c r="T359">
        <f>+Casos_PN_CORR[[#This Row],[24-mar]]-Casos_PN_CORR[[#This Row],[23-mar]]</f>
        <v>0</v>
      </c>
      <c r="U359">
        <f>+Casos_PN_CORR[[#This Row],[25-mar]]-Casos_PN_CORR[[#This Row],[24-mar]]</f>
        <v>0</v>
      </c>
      <c r="V359">
        <f>+Casos_PN_CORR[[#This Row],[26-mar]]-Casos_PN_CORR[[#This Row],[25-mar]]</f>
        <v>0</v>
      </c>
      <c r="W359">
        <f>+Casos_PN_CORR[[#This Row],[27-mar]]-Casos_PN_CORR[[#This Row],[26-mar]]</f>
        <v>0</v>
      </c>
      <c r="X359">
        <f>+Casos_PN_CORR[[#This Row],[28-mar]]-Casos_PN_CORR[[#This Row],[27-mar]]</f>
        <v>0</v>
      </c>
      <c r="Y359">
        <f>+Casos_PN_CORR[[#This Row],[29-mar]]-Casos_PN_CORR[[#This Row],[28-mar]]</f>
        <v>0</v>
      </c>
      <c r="Z359">
        <f>+Casos_PN_CORR[[#This Row],[30-mar]]-Casos_PN_CORR[[#This Row],[29-mar]]</f>
        <v>0</v>
      </c>
      <c r="AA359">
        <f>+Casos_PN_CORR[[#This Row],[31-mar]]-Casos_PN_CORR[[#This Row],[30-mar]]</f>
        <v>0</v>
      </c>
      <c r="AB359">
        <f>+Casos_PN_CORR[[#This Row],[1-abr]]-Casos_PN_CORR[[#This Row],[31-mar]]</f>
        <v>0</v>
      </c>
      <c r="AC359">
        <f>+Casos_PN_CORR[[#This Row],[2-abr]]-Casos_PN_CORR[[#This Row],[1-abr]]</f>
        <v>0</v>
      </c>
      <c r="AD359">
        <f>+Casos_PN_CORR[[#This Row],[3-abr]]-Casos_PN_CORR[[#This Row],[2-abr]]</f>
        <v>0</v>
      </c>
      <c r="AE359">
        <f>+Casos_PN_CORR[[#This Row],[4-abr]]-Casos_PN_CORR[[#This Row],[3-abr]]</f>
        <v>0</v>
      </c>
      <c r="AF359">
        <f>+Casos_PN_CORR[[#This Row],[5-abr]]-Casos_PN_CORR[[#This Row],[4-abr]]</f>
        <v>0</v>
      </c>
      <c r="AG359">
        <f>+Casos_PN_CORR[[#This Row],[6-abr]]-Casos_PN_CORR[[#This Row],[5-abr]]</f>
        <v>0</v>
      </c>
      <c r="AH359">
        <f>+Casos_PN_CORR[[#This Row],[7-abr]]-Casos_PN_CORR[[#This Row],[6-abr]]</f>
        <v>0</v>
      </c>
      <c r="AI359">
        <f>+Casos_PN_CORR[[#This Row],[8-abr]]-Casos_PN_CORR[[#This Row],[7-abr]]</f>
        <v>0</v>
      </c>
      <c r="AJ359">
        <f>+Casos_PN_CORR[[#This Row],[9-abr]]-Casos_PN_CORR[[#This Row],[8-abr]]</f>
        <v>0</v>
      </c>
      <c r="AK359">
        <f>+Casos_PN_CORR[[#This Row],[10-abr]]-Casos_PN_CORR[[#This Row],[9-abr]]</f>
        <v>0</v>
      </c>
      <c r="AL359">
        <f>+Casos_PN_CORR[[#This Row],[11-abr]]-Casos_PN_CORR[[#This Row],[10-abr]]</f>
        <v>0</v>
      </c>
      <c r="AM359">
        <f>+Casos_PN_CORR[[#This Row],[12-abr]]-Casos_PN_CORR[[#This Row],[11-abr]]</f>
        <v>0</v>
      </c>
      <c r="AN359">
        <f>+Casos_PN_CORR[[#This Row],[13-abr]]-Casos_PN_CORR[[#This Row],[12-abr]]</f>
        <v>0</v>
      </c>
      <c r="AO359">
        <f>+Casos_PN_CORR[[#This Row],[14-abr]]-Casos_PN_CORR[[#This Row],[13-abr]]</f>
        <v>0</v>
      </c>
      <c r="AP359">
        <f>+Casos_PN_CORR[[#This Row],[15-abr]]-Casos_PN_CORR[[#This Row],[14-abr]]</f>
        <v>0</v>
      </c>
      <c r="AQ359">
        <f>+Casos_PN_CORR[[#This Row],[16-abr]]-Casos_PN_CORR[[#This Row],[15-abr]]</f>
        <v>0</v>
      </c>
      <c r="AR359">
        <f>+Casos_PN_CORR[[#This Row],[17-abr]]-Casos_PN_CORR[[#This Row],[16-abr]]</f>
        <v>0</v>
      </c>
      <c r="AS359">
        <f>+Casos_PN_CORR[[#This Row],[18-abr]]-Casos_PN_CORR[[#This Row],[17-abr]]</f>
        <v>0</v>
      </c>
      <c r="AT359">
        <f>+Casos_PN_CORR[[#This Row],[19-abr]]-Casos_PN_CORR[[#This Row],[18-abr]]</f>
        <v>0</v>
      </c>
      <c r="AU359">
        <f>+Casos_PN_CORR[[#This Row],[20-abr]]-Casos_PN_CORR[[#This Row],[19-abr]]</f>
        <v>0</v>
      </c>
      <c r="AV359">
        <f>+Casos_PN_CORR[[#This Row],[21-abr]]-Casos_PN_CORR[[#This Row],[20-abr]]</f>
        <v>0</v>
      </c>
      <c r="AW359">
        <f>+Casos_PN_CORR[[#This Row],[22-abr]]-Casos_PN_CORR[[#This Row],[21-abr]]</f>
        <v>0</v>
      </c>
      <c r="AX359">
        <f>+Casos_PN_CORR[[#This Row],[23-abr]]-Casos_PN_CORR[[#This Row],[22-abr]]</f>
        <v>0</v>
      </c>
      <c r="AY359">
        <f>+Casos_PN_CORR[[#This Row],[24-abr]]-Casos_PN_CORR[[#This Row],[23-abr]]</f>
        <v>0</v>
      </c>
      <c r="AZ359">
        <f>+Casos_PN_CORR[[#This Row],[25-abr]]-Casos_PN_CORR[[#This Row],[24-abr]]</f>
        <v>0</v>
      </c>
      <c r="BA359">
        <f>+Casos_PN_CORR[[#This Row],[26-abr]]-Casos_PN_CORR[[#This Row],[25-abr]]</f>
        <v>0</v>
      </c>
      <c r="BB359">
        <f>+Casos_PN_CORR[[#This Row],[27-abr]]-Casos_PN_CORR[[#This Row],[26-abr]]</f>
        <v>0</v>
      </c>
      <c r="BC359">
        <f>+Casos_PN_CORR[[#This Row],[28-abr]]-Casos_PN_CORR[[#This Row],[27-abr]]</f>
        <v>0</v>
      </c>
      <c r="BD359">
        <f>+Casos_PN_CORR[[#This Row],[29-abr]]-Casos_PN_CORR[[#This Row],[28-abr]]</f>
        <v>0</v>
      </c>
      <c r="BE359">
        <f>+Casos_PN_CORR[[#This Row],[30-abr]]-Casos_PN_CORR[[#This Row],[29-abr]]</f>
        <v>0</v>
      </c>
      <c r="BF359">
        <f>+Casos_PN_CORR[[#This Row],[1-may]]-Casos_PN_CORR[[#This Row],[30-abr]]</f>
        <v>0</v>
      </c>
      <c r="BG359">
        <f>+Casos_PN_CORR[[#This Row],[2-may]]-Casos_PN_CORR[[#This Row],[1-may]]</f>
        <v>0</v>
      </c>
      <c r="BH359">
        <f>+Casos_PN_CORR[[#This Row],[3-may]]-Casos_PN_CORR[[#This Row],[2-may]]</f>
        <v>0</v>
      </c>
      <c r="BI359">
        <f>+Casos_PN_CORR[[#This Row],[4-may]]-Casos_PN_CORR[[#This Row],[3-may]]</f>
        <v>0</v>
      </c>
      <c r="BJ359">
        <f>+Casos_PN_CORR[[#This Row],[5-may]]-Casos_PN_CORR[[#This Row],[4-may]]</f>
        <v>0</v>
      </c>
      <c r="BK359">
        <f>+Casos_PN_CORR[[#This Row],[6-may]]-Casos_PN_CORR[[#This Row],[5-may]]</f>
        <v>0</v>
      </c>
      <c r="BL359">
        <f>+Casos_PN_CORR[[#This Row],[7-may]]-Casos_PN_CORR[[#This Row],[6-may]]</f>
        <v>0</v>
      </c>
      <c r="BM359">
        <f>+Casos_PN_CORR[[#This Row],[8-may]]-Casos_PN_CORR[[#This Row],[7-may]]</f>
        <v>0</v>
      </c>
      <c r="BN359">
        <f>+Casos_PN_CORR[[#This Row],[9-may]]-Casos_PN_CORR[[#This Row],[8-may]]</f>
        <v>0</v>
      </c>
      <c r="BO359">
        <f>+Casos_PN_CORR[[#This Row],[10-may]]-Casos_PN_CORR[[#This Row],[9-may]]</f>
        <v>0</v>
      </c>
      <c r="BP359">
        <f>+Casos_PN_CORR[[#This Row],[11-may]]-Casos_PN_CORR[[#This Row],[10-may]]</f>
        <v>0</v>
      </c>
      <c r="BQ359">
        <f>+Casos_PN_CORR[[#This Row],[12-may]]-Casos_PN_CORR[[#This Row],[11-may]]</f>
        <v>0</v>
      </c>
      <c r="BR359">
        <f>+Casos_PN_CORR[[#This Row],[13-may]]-Casos_PN_CORR[[#This Row],[12-may]]</f>
        <v>0</v>
      </c>
      <c r="BS359">
        <f>+Casos_PN_CORR[[#This Row],[14-may]]-Casos_PN_CORR[[#This Row],[13-may]]</f>
        <v>0</v>
      </c>
      <c r="BT359">
        <f>+Casos_PN_CORR[[#This Row],[15-may]]-Casos_PN_CORR[[#This Row],[14-may]]</f>
        <v>0</v>
      </c>
      <c r="BU359">
        <f>+Casos_PN_CORR[[#This Row],[16-may]]-Casos_PN_CORR[[#This Row],[15-may]]</f>
        <v>0</v>
      </c>
      <c r="BV359">
        <f>+Casos_PN_CORR[[#This Row],[17-may]]-Casos_PN_CORR[[#This Row],[16-may]]</f>
        <v>0</v>
      </c>
      <c r="BW359">
        <f>+Casos_PN_CORR[[#This Row],[18-may]]-Casos_PN_CORR[[#This Row],[17-may]]</f>
        <v>0</v>
      </c>
      <c r="BX359">
        <f>+Casos_PN_CORR[[#This Row],[19-may]]-Casos_PN_CORR[[#This Row],[18-may]]</f>
        <v>0</v>
      </c>
      <c r="BY359">
        <f>+Casos_PN_CORR[[#This Row],[20-may]]-Casos_PN_CORR[[#This Row],[19-may]]</f>
        <v>0</v>
      </c>
      <c r="BZ359">
        <f>+Casos_PN_CORR[[#This Row],[21-may]]-Casos_PN_CORR[[#This Row],[20-may]]</f>
        <v>0</v>
      </c>
      <c r="CA359">
        <f>+Casos_PN_CORR[[#This Row],[22-may]]-Casos_PN_CORR[[#This Row],[21-may]]</f>
        <v>0</v>
      </c>
      <c r="CB359">
        <f>+Casos_PN_CORR[[#This Row],[23-may]]-Casos_PN_CORR[[#This Row],[22-may]]</f>
        <v>0</v>
      </c>
      <c r="CC359">
        <f>+Casos_PN_CORR[[#This Row],[24-may]]-Casos_PN_CORR[[#This Row],[23-may]]</f>
        <v>0</v>
      </c>
      <c r="CD359">
        <f>+Casos_PN_CORR[[#This Row],[25-may]]-Casos_PN_CORR[[#This Row],[24-may]]</f>
        <v>0</v>
      </c>
      <c r="CE359">
        <f>+Casos_PN_CORR[[#This Row],[26-may]]-Casos_PN_CORR[[#This Row],[25-may]]</f>
        <v>0</v>
      </c>
      <c r="CF359">
        <f>+Casos_PN_CORR[[#This Row],[27-may]]-Casos_PN_CORR[[#This Row],[26-may]]</f>
        <v>0</v>
      </c>
      <c r="CG359">
        <f>+Casos_PN_CORR[[#This Row],[28-may]]-Casos_PN_CORR[[#This Row],[27-may]]</f>
        <v>0</v>
      </c>
      <c r="CH359">
        <f>+Casos_PN_CORR[[#This Row],[29-may]]-Casos_PN_CORR[[#This Row],[28-may]]</f>
        <v>0</v>
      </c>
      <c r="CI359">
        <f>+Casos_PN_CORR[[#This Row],[30-may]]-Casos_PN_CORR[[#This Row],[29-may]]</f>
        <v>0</v>
      </c>
      <c r="CJ359">
        <f>+Casos_PN_CORR[[#This Row],[31-may]]-Casos_PN_CORR[[#This Row],[30-may]]</f>
        <v>0</v>
      </c>
      <c r="CK359">
        <f>+Casos_PN_CORR[[#This Row],[1-jun]]-Casos_PN_CORR[[#This Row],[31-may]]</f>
        <v>0</v>
      </c>
      <c r="CL359">
        <f>+Casos_PN_CORR[[#This Row],[2-jun]]-Casos_PN_CORR[[#This Row],[1-jun]]</f>
        <v>0</v>
      </c>
      <c r="CM359">
        <f>+Casos_PN_CORR[[#This Row],[3-jun]]-Casos_PN_CORR[[#This Row],[2-jun]]</f>
        <v>0</v>
      </c>
      <c r="CN359">
        <f>+Casos_PN_CORR[[#This Row],[4-jun]]-Casos_PN_CORR[[#This Row],[3-jun]]</f>
        <v>0</v>
      </c>
      <c r="CO359">
        <f>+Casos_PN_CORR[[#This Row],[5-jun]]-Casos_PN_CORR[[#This Row],[4-jun]]</f>
        <v>0</v>
      </c>
      <c r="CP359">
        <f>+Casos_PN_CORR[[#This Row],[6-jun]]-Casos_PN_CORR[[#This Row],[5-jun]]</f>
        <v>0</v>
      </c>
    </row>
    <row r="360" spans="1:94">
      <c r="A360">
        <v>90702</v>
      </c>
      <c r="B360" s="2" t="s">
        <v>139</v>
      </c>
      <c r="C360" s="2" t="s">
        <v>250</v>
      </c>
      <c r="D360" s="2" t="s">
        <v>505</v>
      </c>
      <c r="E360" s="4">
        <f t="shared" si="5"/>
        <v>0</v>
      </c>
      <c r="F360">
        <f>+Casos_PN_CORR[[#This Row],[10-mar]]</f>
        <v>0</v>
      </c>
      <c r="G360">
        <f>+Casos_PN_CORR[[#This Row],[11-mar]]-Casos_PN_CORR[[#This Row],[10-mar]]</f>
        <v>0</v>
      </c>
      <c r="H360">
        <f>+Casos_PN_CORR[[#This Row],[12-mar]]-Casos_PN_CORR[[#This Row],[11-mar]]</f>
        <v>0</v>
      </c>
      <c r="I360">
        <f>+Casos_PN_CORR[[#This Row],[13-mar]]-Casos_PN_CORR[[#This Row],[12-mar]]</f>
        <v>0</v>
      </c>
      <c r="J360">
        <f>+Casos_PN_CORR[[#This Row],[14-mar]]-Casos_PN_CORR[[#This Row],[13-mar]]</f>
        <v>0</v>
      </c>
      <c r="K360">
        <f>+Casos_PN_CORR[[#This Row],[15-mar]]-Casos_PN_CORR[[#This Row],[14-mar]]</f>
        <v>0</v>
      </c>
      <c r="L360">
        <f>+Casos_PN_CORR[[#This Row],[16-mar]]-Casos_PN_CORR[[#This Row],[15-mar]]</f>
        <v>0</v>
      </c>
      <c r="M360">
        <f>+Casos_PN_CORR[[#This Row],[17-mar]]-Casos_PN_CORR[[#This Row],[16-mar]]</f>
        <v>0</v>
      </c>
      <c r="N360">
        <f>+Casos_PN_CORR[[#This Row],[18-mar]]-Casos_PN_CORR[[#This Row],[17-mar]]</f>
        <v>0</v>
      </c>
      <c r="O360">
        <f>+Casos_PN_CORR[[#This Row],[19-mar]]-Casos_PN_CORR[[#This Row],[18-mar]]</f>
        <v>0</v>
      </c>
      <c r="P360">
        <f>+Casos_PN_CORR[[#This Row],[20-mar]]-Casos_PN_CORR[[#This Row],[19-mar]]</f>
        <v>0</v>
      </c>
      <c r="Q360">
        <f>+Casos_PN_CORR[[#This Row],[21-mar]]-Casos_PN_CORR[[#This Row],[20-mar]]</f>
        <v>0</v>
      </c>
      <c r="R360">
        <f>+Casos_PN_CORR[[#This Row],[22-mar]]-Casos_PN_CORR[[#This Row],[21-mar]]</f>
        <v>0</v>
      </c>
      <c r="S360">
        <f>+Casos_PN_CORR[[#This Row],[23-mar]]-Casos_PN_CORR[[#This Row],[22-mar]]</f>
        <v>0</v>
      </c>
      <c r="T360">
        <f>+Casos_PN_CORR[[#This Row],[24-mar]]-Casos_PN_CORR[[#This Row],[23-mar]]</f>
        <v>0</v>
      </c>
      <c r="U360">
        <f>+Casos_PN_CORR[[#This Row],[25-mar]]-Casos_PN_CORR[[#This Row],[24-mar]]</f>
        <v>0</v>
      </c>
      <c r="V360">
        <f>+Casos_PN_CORR[[#This Row],[26-mar]]-Casos_PN_CORR[[#This Row],[25-mar]]</f>
        <v>0</v>
      </c>
      <c r="W360">
        <f>+Casos_PN_CORR[[#This Row],[27-mar]]-Casos_PN_CORR[[#This Row],[26-mar]]</f>
        <v>0</v>
      </c>
      <c r="X360">
        <f>+Casos_PN_CORR[[#This Row],[28-mar]]-Casos_PN_CORR[[#This Row],[27-mar]]</f>
        <v>0</v>
      </c>
      <c r="Y360">
        <f>+Casos_PN_CORR[[#This Row],[29-mar]]-Casos_PN_CORR[[#This Row],[28-mar]]</f>
        <v>0</v>
      </c>
      <c r="Z360">
        <f>+Casos_PN_CORR[[#This Row],[30-mar]]-Casos_PN_CORR[[#This Row],[29-mar]]</f>
        <v>0</v>
      </c>
      <c r="AA360">
        <f>+Casos_PN_CORR[[#This Row],[31-mar]]-Casos_PN_CORR[[#This Row],[30-mar]]</f>
        <v>0</v>
      </c>
      <c r="AB360">
        <f>+Casos_PN_CORR[[#This Row],[1-abr]]-Casos_PN_CORR[[#This Row],[31-mar]]</f>
        <v>0</v>
      </c>
      <c r="AC360">
        <f>+Casos_PN_CORR[[#This Row],[2-abr]]-Casos_PN_CORR[[#This Row],[1-abr]]</f>
        <v>0</v>
      </c>
      <c r="AD360">
        <f>+Casos_PN_CORR[[#This Row],[3-abr]]-Casos_PN_CORR[[#This Row],[2-abr]]</f>
        <v>0</v>
      </c>
      <c r="AE360">
        <f>+Casos_PN_CORR[[#This Row],[4-abr]]-Casos_PN_CORR[[#This Row],[3-abr]]</f>
        <v>0</v>
      </c>
      <c r="AF360">
        <f>+Casos_PN_CORR[[#This Row],[5-abr]]-Casos_PN_CORR[[#This Row],[4-abr]]</f>
        <v>0</v>
      </c>
      <c r="AG360">
        <f>+Casos_PN_CORR[[#This Row],[6-abr]]-Casos_PN_CORR[[#This Row],[5-abr]]</f>
        <v>0</v>
      </c>
      <c r="AH360">
        <f>+Casos_PN_CORR[[#This Row],[7-abr]]-Casos_PN_CORR[[#This Row],[6-abr]]</f>
        <v>0</v>
      </c>
      <c r="AI360">
        <f>+Casos_PN_CORR[[#This Row],[8-abr]]-Casos_PN_CORR[[#This Row],[7-abr]]</f>
        <v>0</v>
      </c>
      <c r="AJ360">
        <f>+Casos_PN_CORR[[#This Row],[9-abr]]-Casos_PN_CORR[[#This Row],[8-abr]]</f>
        <v>0</v>
      </c>
      <c r="AK360">
        <f>+Casos_PN_CORR[[#This Row],[10-abr]]-Casos_PN_CORR[[#This Row],[9-abr]]</f>
        <v>0</v>
      </c>
      <c r="AL360">
        <f>+Casos_PN_CORR[[#This Row],[11-abr]]-Casos_PN_CORR[[#This Row],[10-abr]]</f>
        <v>0</v>
      </c>
      <c r="AM360">
        <f>+Casos_PN_CORR[[#This Row],[12-abr]]-Casos_PN_CORR[[#This Row],[11-abr]]</f>
        <v>0</v>
      </c>
      <c r="AN360">
        <f>+Casos_PN_CORR[[#This Row],[13-abr]]-Casos_PN_CORR[[#This Row],[12-abr]]</f>
        <v>0</v>
      </c>
      <c r="AO360">
        <f>+Casos_PN_CORR[[#This Row],[14-abr]]-Casos_PN_CORR[[#This Row],[13-abr]]</f>
        <v>0</v>
      </c>
      <c r="AP360">
        <f>+Casos_PN_CORR[[#This Row],[15-abr]]-Casos_PN_CORR[[#This Row],[14-abr]]</f>
        <v>0</v>
      </c>
      <c r="AQ360">
        <f>+Casos_PN_CORR[[#This Row],[16-abr]]-Casos_PN_CORR[[#This Row],[15-abr]]</f>
        <v>0</v>
      </c>
      <c r="AR360">
        <f>+Casos_PN_CORR[[#This Row],[17-abr]]-Casos_PN_CORR[[#This Row],[16-abr]]</f>
        <v>0</v>
      </c>
      <c r="AS360">
        <f>+Casos_PN_CORR[[#This Row],[18-abr]]-Casos_PN_CORR[[#This Row],[17-abr]]</f>
        <v>0</v>
      </c>
      <c r="AT360">
        <f>+Casos_PN_CORR[[#This Row],[19-abr]]-Casos_PN_CORR[[#This Row],[18-abr]]</f>
        <v>0</v>
      </c>
      <c r="AU360">
        <f>+Casos_PN_CORR[[#This Row],[20-abr]]-Casos_PN_CORR[[#This Row],[19-abr]]</f>
        <v>0</v>
      </c>
      <c r="AV360">
        <f>+Casos_PN_CORR[[#This Row],[21-abr]]-Casos_PN_CORR[[#This Row],[20-abr]]</f>
        <v>0</v>
      </c>
      <c r="AW360">
        <f>+Casos_PN_CORR[[#This Row],[22-abr]]-Casos_PN_CORR[[#This Row],[21-abr]]</f>
        <v>0</v>
      </c>
      <c r="AX360">
        <f>+Casos_PN_CORR[[#This Row],[23-abr]]-Casos_PN_CORR[[#This Row],[22-abr]]</f>
        <v>0</v>
      </c>
      <c r="AY360">
        <f>+Casos_PN_CORR[[#This Row],[24-abr]]-Casos_PN_CORR[[#This Row],[23-abr]]</f>
        <v>0</v>
      </c>
      <c r="AZ360">
        <f>+Casos_PN_CORR[[#This Row],[25-abr]]-Casos_PN_CORR[[#This Row],[24-abr]]</f>
        <v>0</v>
      </c>
      <c r="BA360">
        <f>+Casos_PN_CORR[[#This Row],[26-abr]]-Casos_PN_CORR[[#This Row],[25-abr]]</f>
        <v>0</v>
      </c>
      <c r="BB360">
        <f>+Casos_PN_CORR[[#This Row],[27-abr]]-Casos_PN_CORR[[#This Row],[26-abr]]</f>
        <v>0</v>
      </c>
      <c r="BC360">
        <f>+Casos_PN_CORR[[#This Row],[28-abr]]-Casos_PN_CORR[[#This Row],[27-abr]]</f>
        <v>0</v>
      </c>
      <c r="BD360">
        <f>+Casos_PN_CORR[[#This Row],[29-abr]]-Casos_PN_CORR[[#This Row],[28-abr]]</f>
        <v>0</v>
      </c>
      <c r="BE360">
        <f>+Casos_PN_CORR[[#This Row],[30-abr]]-Casos_PN_CORR[[#This Row],[29-abr]]</f>
        <v>0</v>
      </c>
      <c r="BF360">
        <f>+Casos_PN_CORR[[#This Row],[1-may]]-Casos_PN_CORR[[#This Row],[30-abr]]</f>
        <v>0</v>
      </c>
      <c r="BG360">
        <f>+Casos_PN_CORR[[#This Row],[2-may]]-Casos_PN_CORR[[#This Row],[1-may]]</f>
        <v>0</v>
      </c>
      <c r="BH360">
        <f>+Casos_PN_CORR[[#This Row],[3-may]]-Casos_PN_CORR[[#This Row],[2-may]]</f>
        <v>0</v>
      </c>
      <c r="BI360">
        <f>+Casos_PN_CORR[[#This Row],[4-may]]-Casos_PN_CORR[[#This Row],[3-may]]</f>
        <v>0</v>
      </c>
      <c r="BJ360">
        <f>+Casos_PN_CORR[[#This Row],[5-may]]-Casos_PN_CORR[[#This Row],[4-may]]</f>
        <v>0</v>
      </c>
      <c r="BK360">
        <f>+Casos_PN_CORR[[#This Row],[6-may]]-Casos_PN_CORR[[#This Row],[5-may]]</f>
        <v>0</v>
      </c>
      <c r="BL360">
        <f>+Casos_PN_CORR[[#This Row],[7-may]]-Casos_PN_CORR[[#This Row],[6-may]]</f>
        <v>0</v>
      </c>
      <c r="BM360">
        <f>+Casos_PN_CORR[[#This Row],[8-may]]-Casos_PN_CORR[[#This Row],[7-may]]</f>
        <v>0</v>
      </c>
      <c r="BN360">
        <f>+Casos_PN_CORR[[#This Row],[9-may]]-Casos_PN_CORR[[#This Row],[8-may]]</f>
        <v>0</v>
      </c>
      <c r="BO360">
        <f>+Casos_PN_CORR[[#This Row],[10-may]]-Casos_PN_CORR[[#This Row],[9-may]]</f>
        <v>0</v>
      </c>
      <c r="BP360">
        <f>+Casos_PN_CORR[[#This Row],[11-may]]-Casos_PN_CORR[[#This Row],[10-may]]</f>
        <v>0</v>
      </c>
      <c r="BQ360">
        <f>+Casos_PN_CORR[[#This Row],[12-may]]-Casos_PN_CORR[[#This Row],[11-may]]</f>
        <v>0</v>
      </c>
      <c r="BR360">
        <f>+Casos_PN_CORR[[#This Row],[13-may]]-Casos_PN_CORR[[#This Row],[12-may]]</f>
        <v>0</v>
      </c>
      <c r="BS360">
        <f>+Casos_PN_CORR[[#This Row],[14-may]]-Casos_PN_CORR[[#This Row],[13-may]]</f>
        <v>0</v>
      </c>
      <c r="BT360">
        <f>+Casos_PN_CORR[[#This Row],[15-may]]-Casos_PN_CORR[[#This Row],[14-may]]</f>
        <v>0</v>
      </c>
      <c r="BU360">
        <f>+Casos_PN_CORR[[#This Row],[16-may]]-Casos_PN_CORR[[#This Row],[15-may]]</f>
        <v>0</v>
      </c>
      <c r="BV360">
        <f>+Casos_PN_CORR[[#This Row],[17-may]]-Casos_PN_CORR[[#This Row],[16-may]]</f>
        <v>0</v>
      </c>
      <c r="BW360">
        <f>+Casos_PN_CORR[[#This Row],[18-may]]-Casos_PN_CORR[[#This Row],[17-may]]</f>
        <v>0</v>
      </c>
      <c r="BX360">
        <f>+Casos_PN_CORR[[#This Row],[19-may]]-Casos_PN_CORR[[#This Row],[18-may]]</f>
        <v>0</v>
      </c>
      <c r="BY360">
        <f>+Casos_PN_CORR[[#This Row],[20-may]]-Casos_PN_CORR[[#This Row],[19-may]]</f>
        <v>0</v>
      </c>
      <c r="BZ360">
        <f>+Casos_PN_CORR[[#This Row],[21-may]]-Casos_PN_CORR[[#This Row],[20-may]]</f>
        <v>0</v>
      </c>
      <c r="CA360">
        <f>+Casos_PN_CORR[[#This Row],[22-may]]-Casos_PN_CORR[[#This Row],[21-may]]</f>
        <v>0</v>
      </c>
      <c r="CB360">
        <f>+Casos_PN_CORR[[#This Row],[23-may]]-Casos_PN_CORR[[#This Row],[22-may]]</f>
        <v>0</v>
      </c>
      <c r="CC360">
        <f>+Casos_PN_CORR[[#This Row],[24-may]]-Casos_PN_CORR[[#This Row],[23-may]]</f>
        <v>0</v>
      </c>
      <c r="CD360">
        <f>+Casos_PN_CORR[[#This Row],[25-may]]-Casos_PN_CORR[[#This Row],[24-may]]</f>
        <v>0</v>
      </c>
      <c r="CE360">
        <f>+Casos_PN_CORR[[#This Row],[26-may]]-Casos_PN_CORR[[#This Row],[25-may]]</f>
        <v>0</v>
      </c>
      <c r="CF360">
        <f>+Casos_PN_CORR[[#This Row],[27-may]]-Casos_PN_CORR[[#This Row],[26-may]]</f>
        <v>0</v>
      </c>
      <c r="CG360">
        <f>+Casos_PN_CORR[[#This Row],[28-may]]-Casos_PN_CORR[[#This Row],[27-may]]</f>
        <v>0</v>
      </c>
      <c r="CH360">
        <f>+Casos_PN_CORR[[#This Row],[29-may]]-Casos_PN_CORR[[#This Row],[28-may]]</f>
        <v>0</v>
      </c>
      <c r="CI360">
        <f>+Casos_PN_CORR[[#This Row],[30-may]]-Casos_PN_CORR[[#This Row],[29-may]]</f>
        <v>0</v>
      </c>
      <c r="CJ360">
        <f>+Casos_PN_CORR[[#This Row],[31-may]]-Casos_PN_CORR[[#This Row],[30-may]]</f>
        <v>0</v>
      </c>
      <c r="CK360">
        <f>+Casos_PN_CORR[[#This Row],[1-jun]]-Casos_PN_CORR[[#This Row],[31-may]]</f>
        <v>0</v>
      </c>
      <c r="CL360">
        <f>+Casos_PN_CORR[[#This Row],[2-jun]]-Casos_PN_CORR[[#This Row],[1-jun]]</f>
        <v>0</v>
      </c>
      <c r="CM360">
        <f>+Casos_PN_CORR[[#This Row],[3-jun]]-Casos_PN_CORR[[#This Row],[2-jun]]</f>
        <v>0</v>
      </c>
      <c r="CN360">
        <f>+Casos_PN_CORR[[#This Row],[4-jun]]-Casos_PN_CORR[[#This Row],[3-jun]]</f>
        <v>0</v>
      </c>
      <c r="CO360">
        <f>+Casos_PN_CORR[[#This Row],[5-jun]]-Casos_PN_CORR[[#This Row],[4-jun]]</f>
        <v>0</v>
      </c>
      <c r="CP360">
        <f>+Casos_PN_CORR[[#This Row],[6-jun]]-Casos_PN_CORR[[#This Row],[5-jun]]</f>
        <v>0</v>
      </c>
    </row>
    <row r="361" spans="1:94">
      <c r="A361">
        <v>41101</v>
      </c>
      <c r="B361" s="2" t="s">
        <v>115</v>
      </c>
      <c r="C361" s="2" t="s">
        <v>451</v>
      </c>
      <c r="D361" s="2" t="s">
        <v>506</v>
      </c>
      <c r="E361" s="4">
        <f t="shared" si="5"/>
        <v>1</v>
      </c>
      <c r="F361">
        <f>+Casos_PN_CORR[[#This Row],[10-mar]]</f>
        <v>0</v>
      </c>
      <c r="G361">
        <f>+Casos_PN_CORR[[#This Row],[11-mar]]-Casos_PN_CORR[[#This Row],[10-mar]]</f>
        <v>0</v>
      </c>
      <c r="H361">
        <f>+Casos_PN_CORR[[#This Row],[12-mar]]-Casos_PN_CORR[[#This Row],[11-mar]]</f>
        <v>0</v>
      </c>
      <c r="I361">
        <f>+Casos_PN_CORR[[#This Row],[13-mar]]-Casos_PN_CORR[[#This Row],[12-mar]]</f>
        <v>0</v>
      </c>
      <c r="J361">
        <f>+Casos_PN_CORR[[#This Row],[14-mar]]-Casos_PN_CORR[[#This Row],[13-mar]]</f>
        <v>0</v>
      </c>
      <c r="K361">
        <f>+Casos_PN_CORR[[#This Row],[15-mar]]-Casos_PN_CORR[[#This Row],[14-mar]]</f>
        <v>0</v>
      </c>
      <c r="L361">
        <f>+Casos_PN_CORR[[#This Row],[16-mar]]-Casos_PN_CORR[[#This Row],[15-mar]]</f>
        <v>0</v>
      </c>
      <c r="M361">
        <f>+Casos_PN_CORR[[#This Row],[17-mar]]-Casos_PN_CORR[[#This Row],[16-mar]]</f>
        <v>0</v>
      </c>
      <c r="N361">
        <f>+Casos_PN_CORR[[#This Row],[18-mar]]-Casos_PN_CORR[[#This Row],[17-mar]]</f>
        <v>0</v>
      </c>
      <c r="O361">
        <f>+Casos_PN_CORR[[#This Row],[19-mar]]-Casos_PN_CORR[[#This Row],[18-mar]]</f>
        <v>0</v>
      </c>
      <c r="P361">
        <f>+Casos_PN_CORR[[#This Row],[20-mar]]-Casos_PN_CORR[[#This Row],[19-mar]]</f>
        <v>0</v>
      </c>
      <c r="Q361">
        <f>+Casos_PN_CORR[[#This Row],[21-mar]]-Casos_PN_CORR[[#This Row],[20-mar]]</f>
        <v>0</v>
      </c>
      <c r="R361">
        <f>+Casos_PN_CORR[[#This Row],[22-mar]]-Casos_PN_CORR[[#This Row],[21-mar]]</f>
        <v>0</v>
      </c>
      <c r="S361">
        <f>+Casos_PN_CORR[[#This Row],[23-mar]]-Casos_PN_CORR[[#This Row],[22-mar]]</f>
        <v>0</v>
      </c>
      <c r="T361">
        <f>+Casos_PN_CORR[[#This Row],[24-mar]]-Casos_PN_CORR[[#This Row],[23-mar]]</f>
        <v>0</v>
      </c>
      <c r="U361">
        <f>+Casos_PN_CORR[[#This Row],[25-mar]]-Casos_PN_CORR[[#This Row],[24-mar]]</f>
        <v>0</v>
      </c>
      <c r="V361">
        <f>+Casos_PN_CORR[[#This Row],[26-mar]]-Casos_PN_CORR[[#This Row],[25-mar]]</f>
        <v>0</v>
      </c>
      <c r="W361">
        <f>+Casos_PN_CORR[[#This Row],[27-mar]]-Casos_PN_CORR[[#This Row],[26-mar]]</f>
        <v>0</v>
      </c>
      <c r="X361">
        <f>+Casos_PN_CORR[[#This Row],[28-mar]]-Casos_PN_CORR[[#This Row],[27-mar]]</f>
        <v>0</v>
      </c>
      <c r="Y361">
        <f>+Casos_PN_CORR[[#This Row],[29-mar]]-Casos_PN_CORR[[#This Row],[28-mar]]</f>
        <v>0</v>
      </c>
      <c r="Z361">
        <f>+Casos_PN_CORR[[#This Row],[30-mar]]-Casos_PN_CORR[[#This Row],[29-mar]]</f>
        <v>0</v>
      </c>
      <c r="AA361">
        <f>+Casos_PN_CORR[[#This Row],[31-mar]]-Casos_PN_CORR[[#This Row],[30-mar]]</f>
        <v>0</v>
      </c>
      <c r="AB361">
        <f>+Casos_PN_CORR[[#This Row],[1-abr]]-Casos_PN_CORR[[#This Row],[31-mar]]</f>
        <v>0</v>
      </c>
      <c r="AC361">
        <f>+Casos_PN_CORR[[#This Row],[2-abr]]-Casos_PN_CORR[[#This Row],[1-abr]]</f>
        <v>0</v>
      </c>
      <c r="AD361">
        <f>+Casos_PN_CORR[[#This Row],[3-abr]]-Casos_PN_CORR[[#This Row],[2-abr]]</f>
        <v>0</v>
      </c>
      <c r="AE361">
        <f>+Casos_PN_CORR[[#This Row],[4-abr]]-Casos_PN_CORR[[#This Row],[3-abr]]</f>
        <v>0</v>
      </c>
      <c r="AF361">
        <f>+Casos_PN_CORR[[#This Row],[5-abr]]-Casos_PN_CORR[[#This Row],[4-abr]]</f>
        <v>0</v>
      </c>
      <c r="AG361">
        <f>+Casos_PN_CORR[[#This Row],[6-abr]]-Casos_PN_CORR[[#This Row],[5-abr]]</f>
        <v>0</v>
      </c>
      <c r="AH361">
        <f>+Casos_PN_CORR[[#This Row],[7-abr]]-Casos_PN_CORR[[#This Row],[6-abr]]</f>
        <v>0</v>
      </c>
      <c r="AI361">
        <f>+Casos_PN_CORR[[#This Row],[8-abr]]-Casos_PN_CORR[[#This Row],[7-abr]]</f>
        <v>0</v>
      </c>
      <c r="AJ361">
        <f>+Casos_PN_CORR[[#This Row],[9-abr]]-Casos_PN_CORR[[#This Row],[8-abr]]</f>
        <v>0</v>
      </c>
      <c r="AK361">
        <f>+Casos_PN_CORR[[#This Row],[10-abr]]-Casos_PN_CORR[[#This Row],[9-abr]]</f>
        <v>0</v>
      </c>
      <c r="AL361">
        <f>+Casos_PN_CORR[[#This Row],[11-abr]]-Casos_PN_CORR[[#This Row],[10-abr]]</f>
        <v>0</v>
      </c>
      <c r="AM361">
        <f>+Casos_PN_CORR[[#This Row],[12-abr]]-Casos_PN_CORR[[#This Row],[11-abr]]</f>
        <v>0</v>
      </c>
      <c r="AN361">
        <f>+Casos_PN_CORR[[#This Row],[13-abr]]-Casos_PN_CORR[[#This Row],[12-abr]]</f>
        <v>0</v>
      </c>
      <c r="AO361">
        <f>+Casos_PN_CORR[[#This Row],[14-abr]]-Casos_PN_CORR[[#This Row],[13-abr]]</f>
        <v>0</v>
      </c>
      <c r="AP361">
        <f>+Casos_PN_CORR[[#This Row],[15-abr]]-Casos_PN_CORR[[#This Row],[14-abr]]</f>
        <v>0</v>
      </c>
      <c r="AQ361">
        <f>+Casos_PN_CORR[[#This Row],[16-abr]]-Casos_PN_CORR[[#This Row],[15-abr]]</f>
        <v>0</v>
      </c>
      <c r="AR361">
        <f>+Casos_PN_CORR[[#This Row],[17-abr]]-Casos_PN_CORR[[#This Row],[16-abr]]</f>
        <v>0</v>
      </c>
      <c r="AS361">
        <f>+Casos_PN_CORR[[#This Row],[18-abr]]-Casos_PN_CORR[[#This Row],[17-abr]]</f>
        <v>0</v>
      </c>
      <c r="AT361">
        <f>+Casos_PN_CORR[[#This Row],[19-abr]]-Casos_PN_CORR[[#This Row],[18-abr]]</f>
        <v>0</v>
      </c>
      <c r="AU361">
        <f>+Casos_PN_CORR[[#This Row],[20-abr]]-Casos_PN_CORR[[#This Row],[19-abr]]</f>
        <v>0</v>
      </c>
      <c r="AV361">
        <f>+Casos_PN_CORR[[#This Row],[21-abr]]-Casos_PN_CORR[[#This Row],[20-abr]]</f>
        <v>0</v>
      </c>
      <c r="AW361">
        <f>+Casos_PN_CORR[[#This Row],[22-abr]]-Casos_PN_CORR[[#This Row],[21-abr]]</f>
        <v>0</v>
      </c>
      <c r="AX361">
        <f>+Casos_PN_CORR[[#This Row],[23-abr]]-Casos_PN_CORR[[#This Row],[22-abr]]</f>
        <v>0</v>
      </c>
      <c r="AY361">
        <f>+Casos_PN_CORR[[#This Row],[24-abr]]-Casos_PN_CORR[[#This Row],[23-abr]]</f>
        <v>0</v>
      </c>
      <c r="AZ361">
        <f>+Casos_PN_CORR[[#This Row],[25-abr]]-Casos_PN_CORR[[#This Row],[24-abr]]</f>
        <v>0</v>
      </c>
      <c r="BA361">
        <f>+Casos_PN_CORR[[#This Row],[26-abr]]-Casos_PN_CORR[[#This Row],[25-abr]]</f>
        <v>0</v>
      </c>
      <c r="BB361">
        <f>+Casos_PN_CORR[[#This Row],[27-abr]]-Casos_PN_CORR[[#This Row],[26-abr]]</f>
        <v>0</v>
      </c>
      <c r="BC361">
        <f>+Casos_PN_CORR[[#This Row],[28-abr]]-Casos_PN_CORR[[#This Row],[27-abr]]</f>
        <v>0</v>
      </c>
      <c r="BD361">
        <f>+Casos_PN_CORR[[#This Row],[29-abr]]-Casos_PN_CORR[[#This Row],[28-abr]]</f>
        <v>0</v>
      </c>
      <c r="BE361">
        <f>+Casos_PN_CORR[[#This Row],[30-abr]]-Casos_PN_CORR[[#This Row],[29-abr]]</f>
        <v>0</v>
      </c>
      <c r="BF361">
        <f>+Casos_PN_CORR[[#This Row],[1-may]]-Casos_PN_CORR[[#This Row],[30-abr]]</f>
        <v>0</v>
      </c>
      <c r="BG361">
        <f>+Casos_PN_CORR[[#This Row],[2-may]]-Casos_PN_CORR[[#This Row],[1-may]]</f>
        <v>0</v>
      </c>
      <c r="BH361">
        <f>+Casos_PN_CORR[[#This Row],[3-may]]-Casos_PN_CORR[[#This Row],[2-may]]</f>
        <v>0</v>
      </c>
      <c r="BI361">
        <f>+Casos_PN_CORR[[#This Row],[4-may]]-Casos_PN_CORR[[#This Row],[3-may]]</f>
        <v>0</v>
      </c>
      <c r="BJ361">
        <f>+Casos_PN_CORR[[#This Row],[5-may]]-Casos_PN_CORR[[#This Row],[4-may]]</f>
        <v>0</v>
      </c>
      <c r="BK361">
        <f>+Casos_PN_CORR[[#This Row],[6-may]]-Casos_PN_CORR[[#This Row],[5-may]]</f>
        <v>0</v>
      </c>
      <c r="BL361">
        <f>+Casos_PN_CORR[[#This Row],[7-may]]-Casos_PN_CORR[[#This Row],[6-may]]</f>
        <v>0</v>
      </c>
      <c r="BM361">
        <f>+Casos_PN_CORR[[#This Row],[8-may]]-Casos_PN_CORR[[#This Row],[7-may]]</f>
        <v>0</v>
      </c>
      <c r="BN361">
        <f>+Casos_PN_CORR[[#This Row],[9-may]]-Casos_PN_CORR[[#This Row],[8-may]]</f>
        <v>0</v>
      </c>
      <c r="BO361">
        <f>+Casos_PN_CORR[[#This Row],[10-may]]-Casos_PN_CORR[[#This Row],[9-may]]</f>
        <v>0</v>
      </c>
      <c r="BP361">
        <f>+Casos_PN_CORR[[#This Row],[11-may]]-Casos_PN_CORR[[#This Row],[10-may]]</f>
        <v>0</v>
      </c>
      <c r="BQ361">
        <f>+Casos_PN_CORR[[#This Row],[12-may]]-Casos_PN_CORR[[#This Row],[11-may]]</f>
        <v>0</v>
      </c>
      <c r="BR361">
        <f>+Casos_PN_CORR[[#This Row],[13-may]]-Casos_PN_CORR[[#This Row],[12-may]]</f>
        <v>0</v>
      </c>
      <c r="BS361">
        <f>+Casos_PN_CORR[[#This Row],[14-may]]-Casos_PN_CORR[[#This Row],[13-may]]</f>
        <v>0</v>
      </c>
      <c r="BT361">
        <f>+Casos_PN_CORR[[#This Row],[15-may]]-Casos_PN_CORR[[#This Row],[14-may]]</f>
        <v>0</v>
      </c>
      <c r="BU361">
        <f>+Casos_PN_CORR[[#This Row],[16-may]]-Casos_PN_CORR[[#This Row],[15-may]]</f>
        <v>0</v>
      </c>
      <c r="BV361">
        <f>+Casos_PN_CORR[[#This Row],[17-may]]-Casos_PN_CORR[[#This Row],[16-may]]</f>
        <v>0</v>
      </c>
      <c r="BW361">
        <f>+Casos_PN_CORR[[#This Row],[18-may]]-Casos_PN_CORR[[#This Row],[17-may]]</f>
        <v>0</v>
      </c>
      <c r="BX361">
        <f>+Casos_PN_CORR[[#This Row],[19-may]]-Casos_PN_CORR[[#This Row],[18-may]]</f>
        <v>0</v>
      </c>
      <c r="BY361">
        <f>+Casos_PN_CORR[[#This Row],[20-may]]-Casos_PN_CORR[[#This Row],[19-may]]</f>
        <v>0</v>
      </c>
      <c r="BZ361">
        <f>+Casos_PN_CORR[[#This Row],[21-may]]-Casos_PN_CORR[[#This Row],[20-may]]</f>
        <v>0</v>
      </c>
      <c r="CA361">
        <f>+Casos_PN_CORR[[#This Row],[22-may]]-Casos_PN_CORR[[#This Row],[21-may]]</f>
        <v>0</v>
      </c>
      <c r="CB361">
        <f>+Casos_PN_CORR[[#This Row],[23-may]]-Casos_PN_CORR[[#This Row],[22-may]]</f>
        <v>0</v>
      </c>
      <c r="CC361">
        <f>+Casos_PN_CORR[[#This Row],[24-may]]-Casos_PN_CORR[[#This Row],[23-may]]</f>
        <v>0</v>
      </c>
      <c r="CD361">
        <f>+Casos_PN_CORR[[#This Row],[25-may]]-Casos_PN_CORR[[#This Row],[24-may]]</f>
        <v>0</v>
      </c>
      <c r="CE361">
        <f>+Casos_PN_CORR[[#This Row],[26-may]]-Casos_PN_CORR[[#This Row],[25-may]]</f>
        <v>0</v>
      </c>
      <c r="CF361">
        <f>+Casos_PN_CORR[[#This Row],[27-may]]-Casos_PN_CORR[[#This Row],[26-may]]</f>
        <v>0</v>
      </c>
      <c r="CG361">
        <f>+Casos_PN_CORR[[#This Row],[28-may]]-Casos_PN_CORR[[#This Row],[27-may]]</f>
        <v>0</v>
      </c>
      <c r="CH361">
        <f>+Casos_PN_CORR[[#This Row],[29-may]]-Casos_PN_CORR[[#This Row],[28-may]]</f>
        <v>0</v>
      </c>
      <c r="CI361">
        <f>+Casos_PN_CORR[[#This Row],[30-may]]-Casos_PN_CORR[[#This Row],[29-may]]</f>
        <v>0</v>
      </c>
      <c r="CJ361">
        <f>+Casos_PN_CORR[[#This Row],[31-may]]-Casos_PN_CORR[[#This Row],[30-may]]</f>
        <v>0</v>
      </c>
      <c r="CK361">
        <f>+Casos_PN_CORR[[#This Row],[1-jun]]-Casos_PN_CORR[[#This Row],[31-may]]</f>
        <v>0</v>
      </c>
      <c r="CL361">
        <f>+Casos_PN_CORR[[#This Row],[2-jun]]-Casos_PN_CORR[[#This Row],[1-jun]]</f>
        <v>0</v>
      </c>
      <c r="CM361">
        <f>+Casos_PN_CORR[[#This Row],[3-jun]]-Casos_PN_CORR[[#This Row],[2-jun]]</f>
        <v>0</v>
      </c>
      <c r="CN361">
        <f>+Casos_PN_CORR[[#This Row],[4-jun]]-Casos_PN_CORR[[#This Row],[3-jun]]</f>
        <v>0</v>
      </c>
      <c r="CO361">
        <f>+Casos_PN_CORR[[#This Row],[5-jun]]-Casos_PN_CORR[[#This Row],[4-jun]]</f>
        <v>1</v>
      </c>
      <c r="CP361">
        <f>+Casos_PN_CORR[[#This Row],[6-jun]]-Casos_PN_CORR[[#This Row],[5-jun]]</f>
        <v>0</v>
      </c>
    </row>
    <row r="362" spans="1:94">
      <c r="A362">
        <v>130407</v>
      </c>
      <c r="B362" s="2" t="s">
        <v>131</v>
      </c>
      <c r="C362" s="2" t="s">
        <v>178</v>
      </c>
      <c r="D362" s="2" t="s">
        <v>506</v>
      </c>
      <c r="E362" s="4">
        <f t="shared" si="5"/>
        <v>0</v>
      </c>
      <c r="F362">
        <f>+Casos_PN_CORR[[#This Row],[10-mar]]</f>
        <v>0</v>
      </c>
      <c r="G362">
        <f>+Casos_PN_CORR[[#This Row],[11-mar]]-Casos_PN_CORR[[#This Row],[10-mar]]</f>
        <v>0</v>
      </c>
      <c r="H362">
        <f>+Casos_PN_CORR[[#This Row],[12-mar]]-Casos_PN_CORR[[#This Row],[11-mar]]</f>
        <v>0</v>
      </c>
      <c r="I362">
        <f>+Casos_PN_CORR[[#This Row],[13-mar]]-Casos_PN_CORR[[#This Row],[12-mar]]</f>
        <v>0</v>
      </c>
      <c r="J362">
        <f>+Casos_PN_CORR[[#This Row],[14-mar]]-Casos_PN_CORR[[#This Row],[13-mar]]</f>
        <v>0</v>
      </c>
      <c r="K362">
        <f>+Casos_PN_CORR[[#This Row],[15-mar]]-Casos_PN_CORR[[#This Row],[14-mar]]</f>
        <v>0</v>
      </c>
      <c r="L362">
        <f>+Casos_PN_CORR[[#This Row],[16-mar]]-Casos_PN_CORR[[#This Row],[15-mar]]</f>
        <v>0</v>
      </c>
      <c r="M362">
        <f>+Casos_PN_CORR[[#This Row],[17-mar]]-Casos_PN_CORR[[#This Row],[16-mar]]</f>
        <v>0</v>
      </c>
      <c r="N362">
        <f>+Casos_PN_CORR[[#This Row],[18-mar]]-Casos_PN_CORR[[#This Row],[17-mar]]</f>
        <v>0</v>
      </c>
      <c r="O362">
        <f>+Casos_PN_CORR[[#This Row],[19-mar]]-Casos_PN_CORR[[#This Row],[18-mar]]</f>
        <v>0</v>
      </c>
      <c r="P362">
        <f>+Casos_PN_CORR[[#This Row],[20-mar]]-Casos_PN_CORR[[#This Row],[19-mar]]</f>
        <v>0</v>
      </c>
      <c r="Q362">
        <f>+Casos_PN_CORR[[#This Row],[21-mar]]-Casos_PN_CORR[[#This Row],[20-mar]]</f>
        <v>0</v>
      </c>
      <c r="R362">
        <f>+Casos_PN_CORR[[#This Row],[22-mar]]-Casos_PN_CORR[[#This Row],[21-mar]]</f>
        <v>0</v>
      </c>
      <c r="S362">
        <f>+Casos_PN_CORR[[#This Row],[23-mar]]-Casos_PN_CORR[[#This Row],[22-mar]]</f>
        <v>0</v>
      </c>
      <c r="T362">
        <f>+Casos_PN_CORR[[#This Row],[24-mar]]-Casos_PN_CORR[[#This Row],[23-mar]]</f>
        <v>0</v>
      </c>
      <c r="U362">
        <f>+Casos_PN_CORR[[#This Row],[25-mar]]-Casos_PN_CORR[[#This Row],[24-mar]]</f>
        <v>0</v>
      </c>
      <c r="V362">
        <f>+Casos_PN_CORR[[#This Row],[26-mar]]-Casos_PN_CORR[[#This Row],[25-mar]]</f>
        <v>0</v>
      </c>
      <c r="W362">
        <f>+Casos_PN_CORR[[#This Row],[27-mar]]-Casos_PN_CORR[[#This Row],[26-mar]]</f>
        <v>0</v>
      </c>
      <c r="X362">
        <f>+Casos_PN_CORR[[#This Row],[28-mar]]-Casos_PN_CORR[[#This Row],[27-mar]]</f>
        <v>0</v>
      </c>
      <c r="Y362">
        <f>+Casos_PN_CORR[[#This Row],[29-mar]]-Casos_PN_CORR[[#This Row],[28-mar]]</f>
        <v>0</v>
      </c>
      <c r="Z362">
        <f>+Casos_PN_CORR[[#This Row],[30-mar]]-Casos_PN_CORR[[#This Row],[29-mar]]</f>
        <v>0</v>
      </c>
      <c r="AA362">
        <f>+Casos_PN_CORR[[#This Row],[31-mar]]-Casos_PN_CORR[[#This Row],[30-mar]]</f>
        <v>0</v>
      </c>
      <c r="AB362">
        <f>+Casos_PN_CORR[[#This Row],[1-abr]]-Casos_PN_CORR[[#This Row],[31-mar]]</f>
        <v>0</v>
      </c>
      <c r="AC362">
        <f>+Casos_PN_CORR[[#This Row],[2-abr]]-Casos_PN_CORR[[#This Row],[1-abr]]</f>
        <v>0</v>
      </c>
      <c r="AD362">
        <f>+Casos_PN_CORR[[#This Row],[3-abr]]-Casos_PN_CORR[[#This Row],[2-abr]]</f>
        <v>0</v>
      </c>
      <c r="AE362">
        <f>+Casos_PN_CORR[[#This Row],[4-abr]]-Casos_PN_CORR[[#This Row],[3-abr]]</f>
        <v>0</v>
      </c>
      <c r="AF362">
        <f>+Casos_PN_CORR[[#This Row],[5-abr]]-Casos_PN_CORR[[#This Row],[4-abr]]</f>
        <v>0</v>
      </c>
      <c r="AG362">
        <f>+Casos_PN_CORR[[#This Row],[6-abr]]-Casos_PN_CORR[[#This Row],[5-abr]]</f>
        <v>0</v>
      </c>
      <c r="AH362">
        <f>+Casos_PN_CORR[[#This Row],[7-abr]]-Casos_PN_CORR[[#This Row],[6-abr]]</f>
        <v>0</v>
      </c>
      <c r="AI362">
        <f>+Casos_PN_CORR[[#This Row],[8-abr]]-Casos_PN_CORR[[#This Row],[7-abr]]</f>
        <v>0</v>
      </c>
      <c r="AJ362">
        <f>+Casos_PN_CORR[[#This Row],[9-abr]]-Casos_PN_CORR[[#This Row],[8-abr]]</f>
        <v>0</v>
      </c>
      <c r="AK362">
        <f>+Casos_PN_CORR[[#This Row],[10-abr]]-Casos_PN_CORR[[#This Row],[9-abr]]</f>
        <v>0</v>
      </c>
      <c r="AL362">
        <f>+Casos_PN_CORR[[#This Row],[11-abr]]-Casos_PN_CORR[[#This Row],[10-abr]]</f>
        <v>0</v>
      </c>
      <c r="AM362">
        <f>+Casos_PN_CORR[[#This Row],[12-abr]]-Casos_PN_CORR[[#This Row],[11-abr]]</f>
        <v>0</v>
      </c>
      <c r="AN362">
        <f>+Casos_PN_CORR[[#This Row],[13-abr]]-Casos_PN_CORR[[#This Row],[12-abr]]</f>
        <v>0</v>
      </c>
      <c r="AO362">
        <f>+Casos_PN_CORR[[#This Row],[14-abr]]-Casos_PN_CORR[[#This Row],[13-abr]]</f>
        <v>0</v>
      </c>
      <c r="AP362">
        <f>+Casos_PN_CORR[[#This Row],[15-abr]]-Casos_PN_CORR[[#This Row],[14-abr]]</f>
        <v>0</v>
      </c>
      <c r="AQ362">
        <f>+Casos_PN_CORR[[#This Row],[16-abr]]-Casos_PN_CORR[[#This Row],[15-abr]]</f>
        <v>0</v>
      </c>
      <c r="AR362">
        <f>+Casos_PN_CORR[[#This Row],[17-abr]]-Casos_PN_CORR[[#This Row],[16-abr]]</f>
        <v>0</v>
      </c>
      <c r="AS362">
        <f>+Casos_PN_CORR[[#This Row],[18-abr]]-Casos_PN_CORR[[#This Row],[17-abr]]</f>
        <v>0</v>
      </c>
      <c r="AT362">
        <f>+Casos_PN_CORR[[#This Row],[19-abr]]-Casos_PN_CORR[[#This Row],[18-abr]]</f>
        <v>0</v>
      </c>
      <c r="AU362">
        <f>+Casos_PN_CORR[[#This Row],[20-abr]]-Casos_PN_CORR[[#This Row],[19-abr]]</f>
        <v>0</v>
      </c>
      <c r="AV362">
        <f>+Casos_PN_CORR[[#This Row],[21-abr]]-Casos_PN_CORR[[#This Row],[20-abr]]</f>
        <v>0</v>
      </c>
      <c r="AW362">
        <f>+Casos_PN_CORR[[#This Row],[22-abr]]-Casos_PN_CORR[[#This Row],[21-abr]]</f>
        <v>0</v>
      </c>
      <c r="AX362">
        <f>+Casos_PN_CORR[[#This Row],[23-abr]]-Casos_PN_CORR[[#This Row],[22-abr]]</f>
        <v>0</v>
      </c>
      <c r="AY362">
        <f>+Casos_PN_CORR[[#This Row],[24-abr]]-Casos_PN_CORR[[#This Row],[23-abr]]</f>
        <v>0</v>
      </c>
      <c r="AZ362">
        <f>+Casos_PN_CORR[[#This Row],[25-abr]]-Casos_PN_CORR[[#This Row],[24-abr]]</f>
        <v>0</v>
      </c>
      <c r="BA362">
        <f>+Casos_PN_CORR[[#This Row],[26-abr]]-Casos_PN_CORR[[#This Row],[25-abr]]</f>
        <v>0</v>
      </c>
      <c r="BB362">
        <f>+Casos_PN_CORR[[#This Row],[27-abr]]-Casos_PN_CORR[[#This Row],[26-abr]]</f>
        <v>0</v>
      </c>
      <c r="BC362">
        <f>+Casos_PN_CORR[[#This Row],[28-abr]]-Casos_PN_CORR[[#This Row],[27-abr]]</f>
        <v>0</v>
      </c>
      <c r="BD362">
        <f>+Casos_PN_CORR[[#This Row],[29-abr]]-Casos_PN_CORR[[#This Row],[28-abr]]</f>
        <v>0</v>
      </c>
      <c r="BE362">
        <f>+Casos_PN_CORR[[#This Row],[30-abr]]-Casos_PN_CORR[[#This Row],[29-abr]]</f>
        <v>0</v>
      </c>
      <c r="BF362">
        <f>+Casos_PN_CORR[[#This Row],[1-may]]-Casos_PN_CORR[[#This Row],[30-abr]]</f>
        <v>0</v>
      </c>
      <c r="BG362">
        <f>+Casos_PN_CORR[[#This Row],[2-may]]-Casos_PN_CORR[[#This Row],[1-may]]</f>
        <v>0</v>
      </c>
      <c r="BH362">
        <f>+Casos_PN_CORR[[#This Row],[3-may]]-Casos_PN_CORR[[#This Row],[2-may]]</f>
        <v>0</v>
      </c>
      <c r="BI362">
        <f>+Casos_PN_CORR[[#This Row],[4-may]]-Casos_PN_CORR[[#This Row],[3-may]]</f>
        <v>0</v>
      </c>
      <c r="BJ362">
        <f>+Casos_PN_CORR[[#This Row],[5-may]]-Casos_PN_CORR[[#This Row],[4-may]]</f>
        <v>0</v>
      </c>
      <c r="BK362">
        <f>+Casos_PN_CORR[[#This Row],[6-may]]-Casos_PN_CORR[[#This Row],[5-may]]</f>
        <v>0</v>
      </c>
      <c r="BL362">
        <f>+Casos_PN_CORR[[#This Row],[7-may]]-Casos_PN_CORR[[#This Row],[6-may]]</f>
        <v>0</v>
      </c>
      <c r="BM362">
        <f>+Casos_PN_CORR[[#This Row],[8-may]]-Casos_PN_CORR[[#This Row],[7-may]]</f>
        <v>0</v>
      </c>
      <c r="BN362">
        <f>+Casos_PN_CORR[[#This Row],[9-may]]-Casos_PN_CORR[[#This Row],[8-may]]</f>
        <v>0</v>
      </c>
      <c r="BO362">
        <f>+Casos_PN_CORR[[#This Row],[10-may]]-Casos_PN_CORR[[#This Row],[9-may]]</f>
        <v>0</v>
      </c>
      <c r="BP362">
        <f>+Casos_PN_CORR[[#This Row],[11-may]]-Casos_PN_CORR[[#This Row],[10-may]]</f>
        <v>0</v>
      </c>
      <c r="BQ362">
        <f>+Casos_PN_CORR[[#This Row],[12-may]]-Casos_PN_CORR[[#This Row],[11-may]]</f>
        <v>0</v>
      </c>
      <c r="BR362">
        <f>+Casos_PN_CORR[[#This Row],[13-may]]-Casos_PN_CORR[[#This Row],[12-may]]</f>
        <v>0</v>
      </c>
      <c r="BS362">
        <f>+Casos_PN_CORR[[#This Row],[14-may]]-Casos_PN_CORR[[#This Row],[13-may]]</f>
        <v>0</v>
      </c>
      <c r="BT362">
        <f>+Casos_PN_CORR[[#This Row],[15-may]]-Casos_PN_CORR[[#This Row],[14-may]]</f>
        <v>0</v>
      </c>
      <c r="BU362">
        <f>+Casos_PN_CORR[[#This Row],[16-may]]-Casos_PN_CORR[[#This Row],[15-may]]</f>
        <v>0</v>
      </c>
      <c r="BV362">
        <f>+Casos_PN_CORR[[#This Row],[17-may]]-Casos_PN_CORR[[#This Row],[16-may]]</f>
        <v>0</v>
      </c>
      <c r="BW362">
        <f>+Casos_PN_CORR[[#This Row],[18-may]]-Casos_PN_CORR[[#This Row],[17-may]]</f>
        <v>0</v>
      </c>
      <c r="BX362">
        <f>+Casos_PN_CORR[[#This Row],[19-may]]-Casos_PN_CORR[[#This Row],[18-may]]</f>
        <v>0</v>
      </c>
      <c r="BY362">
        <f>+Casos_PN_CORR[[#This Row],[20-may]]-Casos_PN_CORR[[#This Row],[19-may]]</f>
        <v>0</v>
      </c>
      <c r="BZ362">
        <f>+Casos_PN_CORR[[#This Row],[21-may]]-Casos_PN_CORR[[#This Row],[20-may]]</f>
        <v>0</v>
      </c>
      <c r="CA362">
        <f>+Casos_PN_CORR[[#This Row],[22-may]]-Casos_PN_CORR[[#This Row],[21-may]]</f>
        <v>0</v>
      </c>
      <c r="CB362">
        <f>+Casos_PN_CORR[[#This Row],[23-may]]-Casos_PN_CORR[[#This Row],[22-may]]</f>
        <v>0</v>
      </c>
      <c r="CC362">
        <f>+Casos_PN_CORR[[#This Row],[24-may]]-Casos_PN_CORR[[#This Row],[23-may]]</f>
        <v>0</v>
      </c>
      <c r="CD362">
        <f>+Casos_PN_CORR[[#This Row],[25-may]]-Casos_PN_CORR[[#This Row],[24-may]]</f>
        <v>0</v>
      </c>
      <c r="CE362">
        <f>+Casos_PN_CORR[[#This Row],[26-may]]-Casos_PN_CORR[[#This Row],[25-may]]</f>
        <v>0</v>
      </c>
      <c r="CF362">
        <f>+Casos_PN_CORR[[#This Row],[27-may]]-Casos_PN_CORR[[#This Row],[26-may]]</f>
        <v>0</v>
      </c>
      <c r="CG362">
        <f>+Casos_PN_CORR[[#This Row],[28-may]]-Casos_PN_CORR[[#This Row],[27-may]]</f>
        <v>0</v>
      </c>
      <c r="CH362">
        <f>+Casos_PN_CORR[[#This Row],[29-may]]-Casos_PN_CORR[[#This Row],[28-may]]</f>
        <v>0</v>
      </c>
      <c r="CI362">
        <f>+Casos_PN_CORR[[#This Row],[30-may]]-Casos_PN_CORR[[#This Row],[29-may]]</f>
        <v>0</v>
      </c>
      <c r="CJ362">
        <f>+Casos_PN_CORR[[#This Row],[31-may]]-Casos_PN_CORR[[#This Row],[30-may]]</f>
        <v>0</v>
      </c>
      <c r="CK362">
        <f>+Casos_PN_CORR[[#This Row],[1-jun]]-Casos_PN_CORR[[#This Row],[31-may]]</f>
        <v>0</v>
      </c>
      <c r="CL362">
        <f>+Casos_PN_CORR[[#This Row],[2-jun]]-Casos_PN_CORR[[#This Row],[1-jun]]</f>
        <v>0</v>
      </c>
      <c r="CM362">
        <f>+Casos_PN_CORR[[#This Row],[3-jun]]-Casos_PN_CORR[[#This Row],[2-jun]]</f>
        <v>0</v>
      </c>
      <c r="CN362">
        <f>+Casos_PN_CORR[[#This Row],[4-jun]]-Casos_PN_CORR[[#This Row],[3-jun]]</f>
        <v>0</v>
      </c>
      <c r="CO362">
        <f>+Casos_PN_CORR[[#This Row],[5-jun]]-Casos_PN_CORR[[#This Row],[4-jun]]</f>
        <v>0</v>
      </c>
      <c r="CP362">
        <f>+Casos_PN_CORR[[#This Row],[6-jun]]-Casos_PN_CORR[[#This Row],[5-jun]]</f>
        <v>0</v>
      </c>
    </row>
    <row r="363" spans="1:94">
      <c r="A363">
        <v>60309</v>
      </c>
      <c r="B363" s="2" t="s">
        <v>214</v>
      </c>
      <c r="C363" s="2" t="s">
        <v>334</v>
      </c>
      <c r="D363" s="2" t="s">
        <v>507</v>
      </c>
      <c r="E363" s="4">
        <f t="shared" si="5"/>
        <v>0</v>
      </c>
      <c r="F363">
        <f>+Casos_PN_CORR[[#This Row],[10-mar]]</f>
        <v>0</v>
      </c>
      <c r="G363">
        <f>+Casos_PN_CORR[[#This Row],[11-mar]]-Casos_PN_CORR[[#This Row],[10-mar]]</f>
        <v>0</v>
      </c>
      <c r="H363">
        <f>+Casos_PN_CORR[[#This Row],[12-mar]]-Casos_PN_CORR[[#This Row],[11-mar]]</f>
        <v>0</v>
      </c>
      <c r="I363">
        <f>+Casos_PN_CORR[[#This Row],[13-mar]]-Casos_PN_CORR[[#This Row],[12-mar]]</f>
        <v>0</v>
      </c>
      <c r="J363">
        <f>+Casos_PN_CORR[[#This Row],[14-mar]]-Casos_PN_CORR[[#This Row],[13-mar]]</f>
        <v>0</v>
      </c>
      <c r="K363">
        <f>+Casos_PN_CORR[[#This Row],[15-mar]]-Casos_PN_CORR[[#This Row],[14-mar]]</f>
        <v>0</v>
      </c>
      <c r="L363">
        <f>+Casos_PN_CORR[[#This Row],[16-mar]]-Casos_PN_CORR[[#This Row],[15-mar]]</f>
        <v>0</v>
      </c>
      <c r="M363">
        <f>+Casos_PN_CORR[[#This Row],[17-mar]]-Casos_PN_CORR[[#This Row],[16-mar]]</f>
        <v>0</v>
      </c>
      <c r="N363">
        <f>+Casos_PN_CORR[[#This Row],[18-mar]]-Casos_PN_CORR[[#This Row],[17-mar]]</f>
        <v>0</v>
      </c>
      <c r="O363">
        <f>+Casos_PN_CORR[[#This Row],[19-mar]]-Casos_PN_CORR[[#This Row],[18-mar]]</f>
        <v>0</v>
      </c>
      <c r="P363">
        <f>+Casos_PN_CORR[[#This Row],[20-mar]]-Casos_PN_CORR[[#This Row],[19-mar]]</f>
        <v>0</v>
      </c>
      <c r="Q363">
        <f>+Casos_PN_CORR[[#This Row],[21-mar]]-Casos_PN_CORR[[#This Row],[20-mar]]</f>
        <v>0</v>
      </c>
      <c r="R363">
        <f>+Casos_PN_CORR[[#This Row],[22-mar]]-Casos_PN_CORR[[#This Row],[21-mar]]</f>
        <v>0</v>
      </c>
      <c r="S363">
        <f>+Casos_PN_CORR[[#This Row],[23-mar]]-Casos_PN_CORR[[#This Row],[22-mar]]</f>
        <v>0</v>
      </c>
      <c r="T363">
        <f>+Casos_PN_CORR[[#This Row],[24-mar]]-Casos_PN_CORR[[#This Row],[23-mar]]</f>
        <v>0</v>
      </c>
      <c r="U363">
        <f>+Casos_PN_CORR[[#This Row],[25-mar]]-Casos_PN_CORR[[#This Row],[24-mar]]</f>
        <v>0</v>
      </c>
      <c r="V363">
        <f>+Casos_PN_CORR[[#This Row],[26-mar]]-Casos_PN_CORR[[#This Row],[25-mar]]</f>
        <v>0</v>
      </c>
      <c r="W363">
        <f>+Casos_PN_CORR[[#This Row],[27-mar]]-Casos_PN_CORR[[#This Row],[26-mar]]</f>
        <v>0</v>
      </c>
      <c r="X363">
        <f>+Casos_PN_CORR[[#This Row],[28-mar]]-Casos_PN_CORR[[#This Row],[27-mar]]</f>
        <v>0</v>
      </c>
      <c r="Y363">
        <f>+Casos_PN_CORR[[#This Row],[29-mar]]-Casos_PN_CORR[[#This Row],[28-mar]]</f>
        <v>0</v>
      </c>
      <c r="Z363">
        <f>+Casos_PN_CORR[[#This Row],[30-mar]]-Casos_PN_CORR[[#This Row],[29-mar]]</f>
        <v>0</v>
      </c>
      <c r="AA363">
        <f>+Casos_PN_CORR[[#This Row],[31-mar]]-Casos_PN_CORR[[#This Row],[30-mar]]</f>
        <v>0</v>
      </c>
      <c r="AB363">
        <f>+Casos_PN_CORR[[#This Row],[1-abr]]-Casos_PN_CORR[[#This Row],[31-mar]]</f>
        <v>0</v>
      </c>
      <c r="AC363">
        <f>+Casos_PN_CORR[[#This Row],[2-abr]]-Casos_PN_CORR[[#This Row],[1-abr]]</f>
        <v>0</v>
      </c>
      <c r="AD363">
        <f>+Casos_PN_CORR[[#This Row],[3-abr]]-Casos_PN_CORR[[#This Row],[2-abr]]</f>
        <v>0</v>
      </c>
      <c r="AE363">
        <f>+Casos_PN_CORR[[#This Row],[4-abr]]-Casos_PN_CORR[[#This Row],[3-abr]]</f>
        <v>0</v>
      </c>
      <c r="AF363">
        <f>+Casos_PN_CORR[[#This Row],[5-abr]]-Casos_PN_CORR[[#This Row],[4-abr]]</f>
        <v>0</v>
      </c>
      <c r="AG363">
        <f>+Casos_PN_CORR[[#This Row],[6-abr]]-Casos_PN_CORR[[#This Row],[5-abr]]</f>
        <v>0</v>
      </c>
      <c r="AH363">
        <f>+Casos_PN_CORR[[#This Row],[7-abr]]-Casos_PN_CORR[[#This Row],[6-abr]]</f>
        <v>0</v>
      </c>
      <c r="AI363">
        <f>+Casos_PN_CORR[[#This Row],[8-abr]]-Casos_PN_CORR[[#This Row],[7-abr]]</f>
        <v>0</v>
      </c>
      <c r="AJ363">
        <f>+Casos_PN_CORR[[#This Row],[9-abr]]-Casos_PN_CORR[[#This Row],[8-abr]]</f>
        <v>0</v>
      </c>
      <c r="AK363">
        <f>+Casos_PN_CORR[[#This Row],[10-abr]]-Casos_PN_CORR[[#This Row],[9-abr]]</f>
        <v>0</v>
      </c>
      <c r="AL363">
        <f>+Casos_PN_CORR[[#This Row],[11-abr]]-Casos_PN_CORR[[#This Row],[10-abr]]</f>
        <v>0</v>
      </c>
      <c r="AM363">
        <f>+Casos_PN_CORR[[#This Row],[12-abr]]-Casos_PN_CORR[[#This Row],[11-abr]]</f>
        <v>0</v>
      </c>
      <c r="AN363">
        <f>+Casos_PN_CORR[[#This Row],[13-abr]]-Casos_PN_CORR[[#This Row],[12-abr]]</f>
        <v>0</v>
      </c>
      <c r="AO363">
        <f>+Casos_PN_CORR[[#This Row],[14-abr]]-Casos_PN_CORR[[#This Row],[13-abr]]</f>
        <v>0</v>
      </c>
      <c r="AP363">
        <f>+Casos_PN_CORR[[#This Row],[15-abr]]-Casos_PN_CORR[[#This Row],[14-abr]]</f>
        <v>0</v>
      </c>
      <c r="AQ363">
        <f>+Casos_PN_CORR[[#This Row],[16-abr]]-Casos_PN_CORR[[#This Row],[15-abr]]</f>
        <v>0</v>
      </c>
      <c r="AR363">
        <f>+Casos_PN_CORR[[#This Row],[17-abr]]-Casos_PN_CORR[[#This Row],[16-abr]]</f>
        <v>0</v>
      </c>
      <c r="AS363">
        <f>+Casos_PN_CORR[[#This Row],[18-abr]]-Casos_PN_CORR[[#This Row],[17-abr]]</f>
        <v>0</v>
      </c>
      <c r="AT363">
        <f>+Casos_PN_CORR[[#This Row],[19-abr]]-Casos_PN_CORR[[#This Row],[18-abr]]</f>
        <v>0</v>
      </c>
      <c r="AU363">
        <f>+Casos_PN_CORR[[#This Row],[20-abr]]-Casos_PN_CORR[[#This Row],[19-abr]]</f>
        <v>0</v>
      </c>
      <c r="AV363">
        <f>+Casos_PN_CORR[[#This Row],[21-abr]]-Casos_PN_CORR[[#This Row],[20-abr]]</f>
        <v>0</v>
      </c>
      <c r="AW363">
        <f>+Casos_PN_CORR[[#This Row],[22-abr]]-Casos_PN_CORR[[#This Row],[21-abr]]</f>
        <v>0</v>
      </c>
      <c r="AX363">
        <f>+Casos_PN_CORR[[#This Row],[23-abr]]-Casos_PN_CORR[[#This Row],[22-abr]]</f>
        <v>0</v>
      </c>
      <c r="AY363">
        <f>+Casos_PN_CORR[[#This Row],[24-abr]]-Casos_PN_CORR[[#This Row],[23-abr]]</f>
        <v>0</v>
      </c>
      <c r="AZ363">
        <f>+Casos_PN_CORR[[#This Row],[25-abr]]-Casos_PN_CORR[[#This Row],[24-abr]]</f>
        <v>0</v>
      </c>
      <c r="BA363">
        <f>+Casos_PN_CORR[[#This Row],[26-abr]]-Casos_PN_CORR[[#This Row],[25-abr]]</f>
        <v>0</v>
      </c>
      <c r="BB363">
        <f>+Casos_PN_CORR[[#This Row],[27-abr]]-Casos_PN_CORR[[#This Row],[26-abr]]</f>
        <v>0</v>
      </c>
      <c r="BC363">
        <f>+Casos_PN_CORR[[#This Row],[28-abr]]-Casos_PN_CORR[[#This Row],[27-abr]]</f>
        <v>0</v>
      </c>
      <c r="BD363">
        <f>+Casos_PN_CORR[[#This Row],[29-abr]]-Casos_PN_CORR[[#This Row],[28-abr]]</f>
        <v>0</v>
      </c>
      <c r="BE363">
        <f>+Casos_PN_CORR[[#This Row],[30-abr]]-Casos_PN_CORR[[#This Row],[29-abr]]</f>
        <v>0</v>
      </c>
      <c r="BF363">
        <f>+Casos_PN_CORR[[#This Row],[1-may]]-Casos_PN_CORR[[#This Row],[30-abr]]</f>
        <v>0</v>
      </c>
      <c r="BG363">
        <f>+Casos_PN_CORR[[#This Row],[2-may]]-Casos_PN_CORR[[#This Row],[1-may]]</f>
        <v>0</v>
      </c>
      <c r="BH363">
        <f>+Casos_PN_CORR[[#This Row],[3-may]]-Casos_PN_CORR[[#This Row],[2-may]]</f>
        <v>0</v>
      </c>
      <c r="BI363">
        <f>+Casos_PN_CORR[[#This Row],[4-may]]-Casos_PN_CORR[[#This Row],[3-may]]</f>
        <v>0</v>
      </c>
      <c r="BJ363">
        <f>+Casos_PN_CORR[[#This Row],[5-may]]-Casos_PN_CORR[[#This Row],[4-may]]</f>
        <v>0</v>
      </c>
      <c r="BK363">
        <f>+Casos_PN_CORR[[#This Row],[6-may]]-Casos_PN_CORR[[#This Row],[5-may]]</f>
        <v>0</v>
      </c>
      <c r="BL363">
        <f>+Casos_PN_CORR[[#This Row],[7-may]]-Casos_PN_CORR[[#This Row],[6-may]]</f>
        <v>0</v>
      </c>
      <c r="BM363">
        <f>+Casos_PN_CORR[[#This Row],[8-may]]-Casos_PN_CORR[[#This Row],[7-may]]</f>
        <v>0</v>
      </c>
      <c r="BN363">
        <f>+Casos_PN_CORR[[#This Row],[9-may]]-Casos_PN_CORR[[#This Row],[8-may]]</f>
        <v>0</v>
      </c>
      <c r="BO363">
        <f>+Casos_PN_CORR[[#This Row],[10-may]]-Casos_PN_CORR[[#This Row],[9-may]]</f>
        <v>0</v>
      </c>
      <c r="BP363">
        <f>+Casos_PN_CORR[[#This Row],[11-may]]-Casos_PN_CORR[[#This Row],[10-may]]</f>
        <v>0</v>
      </c>
      <c r="BQ363">
        <f>+Casos_PN_CORR[[#This Row],[12-may]]-Casos_PN_CORR[[#This Row],[11-may]]</f>
        <v>0</v>
      </c>
      <c r="BR363">
        <f>+Casos_PN_CORR[[#This Row],[13-may]]-Casos_PN_CORR[[#This Row],[12-may]]</f>
        <v>0</v>
      </c>
      <c r="BS363">
        <f>+Casos_PN_CORR[[#This Row],[14-may]]-Casos_PN_CORR[[#This Row],[13-may]]</f>
        <v>0</v>
      </c>
      <c r="BT363">
        <f>+Casos_PN_CORR[[#This Row],[15-may]]-Casos_PN_CORR[[#This Row],[14-may]]</f>
        <v>0</v>
      </c>
      <c r="BU363">
        <f>+Casos_PN_CORR[[#This Row],[16-may]]-Casos_PN_CORR[[#This Row],[15-may]]</f>
        <v>0</v>
      </c>
      <c r="BV363">
        <f>+Casos_PN_CORR[[#This Row],[17-may]]-Casos_PN_CORR[[#This Row],[16-may]]</f>
        <v>0</v>
      </c>
      <c r="BW363">
        <f>+Casos_PN_CORR[[#This Row],[18-may]]-Casos_PN_CORR[[#This Row],[17-may]]</f>
        <v>0</v>
      </c>
      <c r="BX363">
        <f>+Casos_PN_CORR[[#This Row],[19-may]]-Casos_PN_CORR[[#This Row],[18-may]]</f>
        <v>0</v>
      </c>
      <c r="BY363">
        <f>+Casos_PN_CORR[[#This Row],[20-may]]-Casos_PN_CORR[[#This Row],[19-may]]</f>
        <v>0</v>
      </c>
      <c r="BZ363">
        <f>+Casos_PN_CORR[[#This Row],[21-may]]-Casos_PN_CORR[[#This Row],[20-may]]</f>
        <v>0</v>
      </c>
      <c r="CA363">
        <f>+Casos_PN_CORR[[#This Row],[22-may]]-Casos_PN_CORR[[#This Row],[21-may]]</f>
        <v>0</v>
      </c>
      <c r="CB363">
        <f>+Casos_PN_CORR[[#This Row],[23-may]]-Casos_PN_CORR[[#This Row],[22-may]]</f>
        <v>0</v>
      </c>
      <c r="CC363">
        <f>+Casos_PN_CORR[[#This Row],[24-may]]-Casos_PN_CORR[[#This Row],[23-may]]</f>
        <v>0</v>
      </c>
      <c r="CD363">
        <f>+Casos_PN_CORR[[#This Row],[25-may]]-Casos_PN_CORR[[#This Row],[24-may]]</f>
        <v>0</v>
      </c>
      <c r="CE363">
        <f>+Casos_PN_CORR[[#This Row],[26-may]]-Casos_PN_CORR[[#This Row],[25-may]]</f>
        <v>0</v>
      </c>
      <c r="CF363">
        <f>+Casos_PN_CORR[[#This Row],[27-may]]-Casos_PN_CORR[[#This Row],[26-may]]</f>
        <v>0</v>
      </c>
      <c r="CG363">
        <f>+Casos_PN_CORR[[#This Row],[28-may]]-Casos_PN_CORR[[#This Row],[27-may]]</f>
        <v>0</v>
      </c>
      <c r="CH363">
        <f>+Casos_PN_CORR[[#This Row],[29-may]]-Casos_PN_CORR[[#This Row],[28-may]]</f>
        <v>0</v>
      </c>
      <c r="CI363">
        <f>+Casos_PN_CORR[[#This Row],[30-may]]-Casos_PN_CORR[[#This Row],[29-may]]</f>
        <v>0</v>
      </c>
      <c r="CJ363">
        <f>+Casos_PN_CORR[[#This Row],[31-may]]-Casos_PN_CORR[[#This Row],[30-may]]</f>
        <v>0</v>
      </c>
      <c r="CK363">
        <f>+Casos_PN_CORR[[#This Row],[1-jun]]-Casos_PN_CORR[[#This Row],[31-may]]</f>
        <v>0</v>
      </c>
      <c r="CL363">
        <f>+Casos_PN_CORR[[#This Row],[2-jun]]-Casos_PN_CORR[[#This Row],[1-jun]]</f>
        <v>0</v>
      </c>
      <c r="CM363">
        <f>+Casos_PN_CORR[[#This Row],[3-jun]]-Casos_PN_CORR[[#This Row],[2-jun]]</f>
        <v>0</v>
      </c>
      <c r="CN363">
        <f>+Casos_PN_CORR[[#This Row],[4-jun]]-Casos_PN_CORR[[#This Row],[3-jun]]</f>
        <v>0</v>
      </c>
      <c r="CO363">
        <f>+Casos_PN_CORR[[#This Row],[5-jun]]-Casos_PN_CORR[[#This Row],[4-jun]]</f>
        <v>0</v>
      </c>
      <c r="CP363">
        <f>+Casos_PN_CORR[[#This Row],[6-jun]]-Casos_PN_CORR[[#This Row],[5-jun]]</f>
        <v>0</v>
      </c>
    </row>
    <row r="364" spans="1:94">
      <c r="A364">
        <v>20306</v>
      </c>
      <c r="B364" s="2" t="s">
        <v>110</v>
      </c>
      <c r="C364" s="2" t="s">
        <v>361</v>
      </c>
      <c r="D364" s="2" t="s">
        <v>508</v>
      </c>
      <c r="E364" s="4">
        <f t="shared" si="5"/>
        <v>10</v>
      </c>
      <c r="F364">
        <f>+Casos_PN_CORR[[#This Row],[10-mar]]</f>
        <v>0</v>
      </c>
      <c r="G364">
        <f>+Casos_PN_CORR[[#This Row],[11-mar]]-Casos_PN_CORR[[#This Row],[10-mar]]</f>
        <v>0</v>
      </c>
      <c r="H364">
        <f>+Casos_PN_CORR[[#This Row],[12-mar]]-Casos_PN_CORR[[#This Row],[11-mar]]</f>
        <v>0</v>
      </c>
      <c r="I364">
        <f>+Casos_PN_CORR[[#This Row],[13-mar]]-Casos_PN_CORR[[#This Row],[12-mar]]</f>
        <v>0</v>
      </c>
      <c r="J364">
        <f>+Casos_PN_CORR[[#This Row],[14-mar]]-Casos_PN_CORR[[#This Row],[13-mar]]</f>
        <v>0</v>
      </c>
      <c r="K364">
        <f>+Casos_PN_CORR[[#This Row],[15-mar]]-Casos_PN_CORR[[#This Row],[14-mar]]</f>
        <v>0</v>
      </c>
      <c r="L364">
        <f>+Casos_PN_CORR[[#This Row],[16-mar]]-Casos_PN_CORR[[#This Row],[15-mar]]</f>
        <v>0</v>
      </c>
      <c r="M364">
        <f>+Casos_PN_CORR[[#This Row],[17-mar]]-Casos_PN_CORR[[#This Row],[16-mar]]</f>
        <v>0</v>
      </c>
      <c r="N364">
        <f>+Casos_PN_CORR[[#This Row],[18-mar]]-Casos_PN_CORR[[#This Row],[17-mar]]</f>
        <v>0</v>
      </c>
      <c r="O364">
        <f>+Casos_PN_CORR[[#This Row],[19-mar]]-Casos_PN_CORR[[#This Row],[18-mar]]</f>
        <v>0</v>
      </c>
      <c r="P364">
        <f>+Casos_PN_CORR[[#This Row],[20-mar]]-Casos_PN_CORR[[#This Row],[19-mar]]</f>
        <v>0</v>
      </c>
      <c r="Q364">
        <f>+Casos_PN_CORR[[#This Row],[21-mar]]-Casos_PN_CORR[[#This Row],[20-mar]]</f>
        <v>0</v>
      </c>
      <c r="R364">
        <f>+Casos_PN_CORR[[#This Row],[22-mar]]-Casos_PN_CORR[[#This Row],[21-mar]]</f>
        <v>0</v>
      </c>
      <c r="S364">
        <f>+Casos_PN_CORR[[#This Row],[23-mar]]-Casos_PN_CORR[[#This Row],[22-mar]]</f>
        <v>0</v>
      </c>
      <c r="T364">
        <f>+Casos_PN_CORR[[#This Row],[24-mar]]-Casos_PN_CORR[[#This Row],[23-mar]]</f>
        <v>0</v>
      </c>
      <c r="U364">
        <f>+Casos_PN_CORR[[#This Row],[25-mar]]-Casos_PN_CORR[[#This Row],[24-mar]]</f>
        <v>0</v>
      </c>
      <c r="V364">
        <f>+Casos_PN_CORR[[#This Row],[26-mar]]-Casos_PN_CORR[[#This Row],[25-mar]]</f>
        <v>0</v>
      </c>
      <c r="W364">
        <f>+Casos_PN_CORR[[#This Row],[27-mar]]-Casos_PN_CORR[[#This Row],[26-mar]]</f>
        <v>0</v>
      </c>
      <c r="X364">
        <f>+Casos_PN_CORR[[#This Row],[28-mar]]-Casos_PN_CORR[[#This Row],[27-mar]]</f>
        <v>0</v>
      </c>
      <c r="Y364">
        <f>+Casos_PN_CORR[[#This Row],[29-mar]]-Casos_PN_CORR[[#This Row],[28-mar]]</f>
        <v>0</v>
      </c>
      <c r="Z364">
        <f>+Casos_PN_CORR[[#This Row],[30-mar]]-Casos_PN_CORR[[#This Row],[29-mar]]</f>
        <v>0</v>
      </c>
      <c r="AA364">
        <f>+Casos_PN_CORR[[#This Row],[31-mar]]-Casos_PN_CORR[[#This Row],[30-mar]]</f>
        <v>0</v>
      </c>
      <c r="AB364">
        <f>+Casos_PN_CORR[[#This Row],[1-abr]]-Casos_PN_CORR[[#This Row],[31-mar]]</f>
        <v>0</v>
      </c>
      <c r="AC364">
        <f>+Casos_PN_CORR[[#This Row],[2-abr]]-Casos_PN_CORR[[#This Row],[1-abr]]</f>
        <v>0</v>
      </c>
      <c r="AD364">
        <f>+Casos_PN_CORR[[#This Row],[3-abr]]-Casos_PN_CORR[[#This Row],[2-abr]]</f>
        <v>0</v>
      </c>
      <c r="AE364">
        <f>+Casos_PN_CORR[[#This Row],[4-abr]]-Casos_PN_CORR[[#This Row],[3-abr]]</f>
        <v>0</v>
      </c>
      <c r="AF364">
        <f>+Casos_PN_CORR[[#This Row],[5-abr]]-Casos_PN_CORR[[#This Row],[4-abr]]</f>
        <v>0</v>
      </c>
      <c r="AG364">
        <f>+Casos_PN_CORR[[#This Row],[6-abr]]-Casos_PN_CORR[[#This Row],[5-abr]]</f>
        <v>0</v>
      </c>
      <c r="AH364">
        <f>+Casos_PN_CORR[[#This Row],[7-abr]]-Casos_PN_CORR[[#This Row],[6-abr]]</f>
        <v>0</v>
      </c>
      <c r="AI364">
        <f>+Casos_PN_CORR[[#This Row],[8-abr]]-Casos_PN_CORR[[#This Row],[7-abr]]</f>
        <v>0</v>
      </c>
      <c r="AJ364">
        <f>+Casos_PN_CORR[[#This Row],[9-abr]]-Casos_PN_CORR[[#This Row],[8-abr]]</f>
        <v>0</v>
      </c>
      <c r="AK364">
        <f>+Casos_PN_CORR[[#This Row],[10-abr]]-Casos_PN_CORR[[#This Row],[9-abr]]</f>
        <v>0</v>
      </c>
      <c r="AL364">
        <f>+Casos_PN_CORR[[#This Row],[11-abr]]-Casos_PN_CORR[[#This Row],[10-abr]]</f>
        <v>0</v>
      </c>
      <c r="AM364">
        <f>+Casos_PN_CORR[[#This Row],[12-abr]]-Casos_PN_CORR[[#This Row],[11-abr]]</f>
        <v>0</v>
      </c>
      <c r="AN364">
        <f>+Casos_PN_CORR[[#This Row],[13-abr]]-Casos_PN_CORR[[#This Row],[12-abr]]</f>
        <v>0</v>
      </c>
      <c r="AO364">
        <f>+Casos_PN_CORR[[#This Row],[14-abr]]-Casos_PN_CORR[[#This Row],[13-abr]]</f>
        <v>0</v>
      </c>
      <c r="AP364">
        <f>+Casos_PN_CORR[[#This Row],[15-abr]]-Casos_PN_CORR[[#This Row],[14-abr]]</f>
        <v>0</v>
      </c>
      <c r="AQ364">
        <f>+Casos_PN_CORR[[#This Row],[16-abr]]-Casos_PN_CORR[[#This Row],[15-abr]]</f>
        <v>0</v>
      </c>
      <c r="AR364">
        <f>+Casos_PN_CORR[[#This Row],[17-abr]]-Casos_PN_CORR[[#This Row],[16-abr]]</f>
        <v>0</v>
      </c>
      <c r="AS364">
        <f>+Casos_PN_CORR[[#This Row],[18-abr]]-Casos_PN_CORR[[#This Row],[17-abr]]</f>
        <v>0</v>
      </c>
      <c r="AT364">
        <f>+Casos_PN_CORR[[#This Row],[19-abr]]-Casos_PN_CORR[[#This Row],[18-abr]]</f>
        <v>0</v>
      </c>
      <c r="AU364">
        <f>+Casos_PN_CORR[[#This Row],[20-abr]]-Casos_PN_CORR[[#This Row],[19-abr]]</f>
        <v>0</v>
      </c>
      <c r="AV364">
        <f>+Casos_PN_CORR[[#This Row],[21-abr]]-Casos_PN_CORR[[#This Row],[20-abr]]</f>
        <v>0</v>
      </c>
      <c r="AW364">
        <f>+Casos_PN_CORR[[#This Row],[22-abr]]-Casos_PN_CORR[[#This Row],[21-abr]]</f>
        <v>0</v>
      </c>
      <c r="AX364">
        <f>+Casos_PN_CORR[[#This Row],[23-abr]]-Casos_PN_CORR[[#This Row],[22-abr]]</f>
        <v>0</v>
      </c>
      <c r="AY364">
        <f>+Casos_PN_CORR[[#This Row],[24-abr]]-Casos_PN_CORR[[#This Row],[23-abr]]</f>
        <v>0</v>
      </c>
      <c r="AZ364">
        <f>+Casos_PN_CORR[[#This Row],[25-abr]]-Casos_PN_CORR[[#This Row],[24-abr]]</f>
        <v>0</v>
      </c>
      <c r="BA364">
        <f>+Casos_PN_CORR[[#This Row],[26-abr]]-Casos_PN_CORR[[#This Row],[25-abr]]</f>
        <v>0</v>
      </c>
      <c r="BB364">
        <f>+Casos_PN_CORR[[#This Row],[27-abr]]-Casos_PN_CORR[[#This Row],[26-abr]]</f>
        <v>0</v>
      </c>
      <c r="BC364">
        <f>+Casos_PN_CORR[[#This Row],[28-abr]]-Casos_PN_CORR[[#This Row],[27-abr]]</f>
        <v>0</v>
      </c>
      <c r="BD364">
        <f>+Casos_PN_CORR[[#This Row],[29-abr]]-Casos_PN_CORR[[#This Row],[28-abr]]</f>
        <v>0</v>
      </c>
      <c r="BE364">
        <f>+Casos_PN_CORR[[#This Row],[30-abr]]-Casos_PN_CORR[[#This Row],[29-abr]]</f>
        <v>0</v>
      </c>
      <c r="BF364">
        <f>+Casos_PN_CORR[[#This Row],[1-may]]-Casos_PN_CORR[[#This Row],[30-abr]]</f>
        <v>0</v>
      </c>
      <c r="BG364">
        <f>+Casos_PN_CORR[[#This Row],[2-may]]-Casos_PN_CORR[[#This Row],[1-may]]</f>
        <v>0</v>
      </c>
      <c r="BH364">
        <f>+Casos_PN_CORR[[#This Row],[3-may]]-Casos_PN_CORR[[#This Row],[2-may]]</f>
        <v>0</v>
      </c>
      <c r="BI364">
        <f>+Casos_PN_CORR[[#This Row],[4-may]]-Casos_PN_CORR[[#This Row],[3-may]]</f>
        <v>0</v>
      </c>
      <c r="BJ364">
        <f>+Casos_PN_CORR[[#This Row],[5-may]]-Casos_PN_CORR[[#This Row],[4-may]]</f>
        <v>0</v>
      </c>
      <c r="BK364">
        <f>+Casos_PN_CORR[[#This Row],[6-may]]-Casos_PN_CORR[[#This Row],[5-may]]</f>
        <v>0</v>
      </c>
      <c r="BL364">
        <f>+Casos_PN_CORR[[#This Row],[7-may]]-Casos_PN_CORR[[#This Row],[6-may]]</f>
        <v>0</v>
      </c>
      <c r="BM364">
        <f>+Casos_PN_CORR[[#This Row],[8-may]]-Casos_PN_CORR[[#This Row],[7-may]]</f>
        <v>0</v>
      </c>
      <c r="BN364">
        <f>+Casos_PN_CORR[[#This Row],[9-may]]-Casos_PN_CORR[[#This Row],[8-may]]</f>
        <v>0</v>
      </c>
      <c r="BO364">
        <f>+Casos_PN_CORR[[#This Row],[10-may]]-Casos_PN_CORR[[#This Row],[9-may]]</f>
        <v>0</v>
      </c>
      <c r="BP364">
        <f>+Casos_PN_CORR[[#This Row],[11-may]]-Casos_PN_CORR[[#This Row],[10-may]]</f>
        <v>0</v>
      </c>
      <c r="BQ364">
        <f>+Casos_PN_CORR[[#This Row],[12-may]]-Casos_PN_CORR[[#This Row],[11-may]]</f>
        <v>0</v>
      </c>
      <c r="BR364">
        <f>+Casos_PN_CORR[[#This Row],[13-may]]-Casos_PN_CORR[[#This Row],[12-may]]</f>
        <v>0</v>
      </c>
      <c r="BS364">
        <f>+Casos_PN_CORR[[#This Row],[14-may]]-Casos_PN_CORR[[#This Row],[13-may]]</f>
        <v>0</v>
      </c>
      <c r="BT364">
        <f>+Casos_PN_CORR[[#This Row],[15-may]]-Casos_PN_CORR[[#This Row],[14-may]]</f>
        <v>0</v>
      </c>
      <c r="BU364">
        <f>+Casos_PN_CORR[[#This Row],[16-may]]-Casos_PN_CORR[[#This Row],[15-may]]</f>
        <v>0</v>
      </c>
      <c r="BV364">
        <f>+Casos_PN_CORR[[#This Row],[17-may]]-Casos_PN_CORR[[#This Row],[16-may]]</f>
        <v>0</v>
      </c>
      <c r="BW364">
        <f>+Casos_PN_CORR[[#This Row],[18-may]]-Casos_PN_CORR[[#This Row],[17-may]]</f>
        <v>0</v>
      </c>
      <c r="BX364">
        <f>+Casos_PN_CORR[[#This Row],[19-may]]-Casos_PN_CORR[[#This Row],[18-may]]</f>
        <v>0</v>
      </c>
      <c r="BY364">
        <f>+Casos_PN_CORR[[#This Row],[20-may]]-Casos_PN_CORR[[#This Row],[19-may]]</f>
        <v>0</v>
      </c>
      <c r="BZ364">
        <f>+Casos_PN_CORR[[#This Row],[21-may]]-Casos_PN_CORR[[#This Row],[20-may]]</f>
        <v>0</v>
      </c>
      <c r="CA364">
        <f>+Casos_PN_CORR[[#This Row],[22-may]]-Casos_PN_CORR[[#This Row],[21-may]]</f>
        <v>0</v>
      </c>
      <c r="CB364">
        <f>+Casos_PN_CORR[[#This Row],[23-may]]-Casos_PN_CORR[[#This Row],[22-may]]</f>
        <v>0</v>
      </c>
      <c r="CC364">
        <f>+Casos_PN_CORR[[#This Row],[24-may]]-Casos_PN_CORR[[#This Row],[23-may]]</f>
        <v>0</v>
      </c>
      <c r="CD364">
        <f>+Casos_PN_CORR[[#This Row],[25-may]]-Casos_PN_CORR[[#This Row],[24-may]]</f>
        <v>0</v>
      </c>
      <c r="CE364">
        <f>+Casos_PN_CORR[[#This Row],[26-may]]-Casos_PN_CORR[[#This Row],[25-may]]</f>
        <v>0</v>
      </c>
      <c r="CF364">
        <f>+Casos_PN_CORR[[#This Row],[27-may]]-Casos_PN_CORR[[#This Row],[26-may]]</f>
        <v>0</v>
      </c>
      <c r="CG364">
        <f>+Casos_PN_CORR[[#This Row],[28-may]]-Casos_PN_CORR[[#This Row],[27-may]]</f>
        <v>0</v>
      </c>
      <c r="CH364">
        <f>+Casos_PN_CORR[[#This Row],[29-may]]-Casos_PN_CORR[[#This Row],[28-may]]</f>
        <v>0</v>
      </c>
      <c r="CI364">
        <f>+Casos_PN_CORR[[#This Row],[30-may]]-Casos_PN_CORR[[#This Row],[29-may]]</f>
        <v>0</v>
      </c>
      <c r="CJ364">
        <f>+Casos_PN_CORR[[#This Row],[31-may]]-Casos_PN_CORR[[#This Row],[30-may]]</f>
        <v>0</v>
      </c>
      <c r="CK364">
        <f>+Casos_PN_CORR[[#This Row],[1-jun]]-Casos_PN_CORR[[#This Row],[31-may]]</f>
        <v>0</v>
      </c>
      <c r="CL364">
        <f>+Casos_PN_CORR[[#This Row],[2-jun]]-Casos_PN_CORR[[#This Row],[1-jun]]</f>
        <v>0</v>
      </c>
      <c r="CM364">
        <f>+Casos_PN_CORR[[#This Row],[3-jun]]-Casos_PN_CORR[[#This Row],[2-jun]]</f>
        <v>0</v>
      </c>
      <c r="CN364">
        <f>+Casos_PN_CORR[[#This Row],[4-jun]]-Casos_PN_CORR[[#This Row],[3-jun]]</f>
        <v>0</v>
      </c>
      <c r="CO364">
        <f>+Casos_PN_CORR[[#This Row],[5-jun]]-Casos_PN_CORR[[#This Row],[4-jun]]</f>
        <v>10</v>
      </c>
      <c r="CP364">
        <f>+Casos_PN_CORR[[#This Row],[6-jun]]-Casos_PN_CORR[[#This Row],[5-jun]]</f>
        <v>0</v>
      </c>
    </row>
    <row r="365" spans="1:94">
      <c r="A365">
        <v>40606</v>
      </c>
      <c r="B365" s="2" t="s">
        <v>115</v>
      </c>
      <c r="C365" s="2" t="s">
        <v>185</v>
      </c>
      <c r="D365" s="2" t="s">
        <v>508</v>
      </c>
      <c r="E365" s="4">
        <f t="shared" si="5"/>
        <v>0</v>
      </c>
      <c r="F365">
        <f>+Casos_PN_CORR[[#This Row],[10-mar]]</f>
        <v>0</v>
      </c>
      <c r="G365">
        <f>+Casos_PN_CORR[[#This Row],[11-mar]]-Casos_PN_CORR[[#This Row],[10-mar]]</f>
        <v>0</v>
      </c>
      <c r="H365">
        <f>+Casos_PN_CORR[[#This Row],[12-mar]]-Casos_PN_CORR[[#This Row],[11-mar]]</f>
        <v>0</v>
      </c>
      <c r="I365">
        <f>+Casos_PN_CORR[[#This Row],[13-mar]]-Casos_PN_CORR[[#This Row],[12-mar]]</f>
        <v>0</v>
      </c>
      <c r="J365">
        <f>+Casos_PN_CORR[[#This Row],[14-mar]]-Casos_PN_CORR[[#This Row],[13-mar]]</f>
        <v>0</v>
      </c>
      <c r="K365">
        <f>+Casos_PN_CORR[[#This Row],[15-mar]]-Casos_PN_CORR[[#This Row],[14-mar]]</f>
        <v>0</v>
      </c>
      <c r="L365">
        <f>+Casos_PN_CORR[[#This Row],[16-mar]]-Casos_PN_CORR[[#This Row],[15-mar]]</f>
        <v>0</v>
      </c>
      <c r="M365">
        <f>+Casos_PN_CORR[[#This Row],[17-mar]]-Casos_PN_CORR[[#This Row],[16-mar]]</f>
        <v>0</v>
      </c>
      <c r="N365">
        <f>+Casos_PN_CORR[[#This Row],[18-mar]]-Casos_PN_CORR[[#This Row],[17-mar]]</f>
        <v>0</v>
      </c>
      <c r="O365">
        <f>+Casos_PN_CORR[[#This Row],[19-mar]]-Casos_PN_CORR[[#This Row],[18-mar]]</f>
        <v>0</v>
      </c>
      <c r="P365">
        <f>+Casos_PN_CORR[[#This Row],[20-mar]]-Casos_PN_CORR[[#This Row],[19-mar]]</f>
        <v>0</v>
      </c>
      <c r="Q365">
        <f>+Casos_PN_CORR[[#This Row],[21-mar]]-Casos_PN_CORR[[#This Row],[20-mar]]</f>
        <v>0</v>
      </c>
      <c r="R365">
        <f>+Casos_PN_CORR[[#This Row],[22-mar]]-Casos_PN_CORR[[#This Row],[21-mar]]</f>
        <v>0</v>
      </c>
      <c r="S365">
        <f>+Casos_PN_CORR[[#This Row],[23-mar]]-Casos_PN_CORR[[#This Row],[22-mar]]</f>
        <v>0</v>
      </c>
      <c r="T365">
        <f>+Casos_PN_CORR[[#This Row],[24-mar]]-Casos_PN_CORR[[#This Row],[23-mar]]</f>
        <v>0</v>
      </c>
      <c r="U365">
        <f>+Casos_PN_CORR[[#This Row],[25-mar]]-Casos_PN_CORR[[#This Row],[24-mar]]</f>
        <v>0</v>
      </c>
      <c r="V365">
        <f>+Casos_PN_CORR[[#This Row],[26-mar]]-Casos_PN_CORR[[#This Row],[25-mar]]</f>
        <v>0</v>
      </c>
      <c r="W365">
        <f>+Casos_PN_CORR[[#This Row],[27-mar]]-Casos_PN_CORR[[#This Row],[26-mar]]</f>
        <v>0</v>
      </c>
      <c r="X365">
        <f>+Casos_PN_CORR[[#This Row],[28-mar]]-Casos_PN_CORR[[#This Row],[27-mar]]</f>
        <v>0</v>
      </c>
      <c r="Y365">
        <f>+Casos_PN_CORR[[#This Row],[29-mar]]-Casos_PN_CORR[[#This Row],[28-mar]]</f>
        <v>0</v>
      </c>
      <c r="Z365">
        <f>+Casos_PN_CORR[[#This Row],[30-mar]]-Casos_PN_CORR[[#This Row],[29-mar]]</f>
        <v>0</v>
      </c>
      <c r="AA365">
        <f>+Casos_PN_CORR[[#This Row],[31-mar]]-Casos_PN_CORR[[#This Row],[30-mar]]</f>
        <v>0</v>
      </c>
      <c r="AB365">
        <f>+Casos_PN_CORR[[#This Row],[1-abr]]-Casos_PN_CORR[[#This Row],[31-mar]]</f>
        <v>0</v>
      </c>
      <c r="AC365">
        <f>+Casos_PN_CORR[[#This Row],[2-abr]]-Casos_PN_CORR[[#This Row],[1-abr]]</f>
        <v>0</v>
      </c>
      <c r="AD365">
        <f>+Casos_PN_CORR[[#This Row],[3-abr]]-Casos_PN_CORR[[#This Row],[2-abr]]</f>
        <v>0</v>
      </c>
      <c r="AE365">
        <f>+Casos_PN_CORR[[#This Row],[4-abr]]-Casos_PN_CORR[[#This Row],[3-abr]]</f>
        <v>0</v>
      </c>
      <c r="AF365">
        <f>+Casos_PN_CORR[[#This Row],[5-abr]]-Casos_PN_CORR[[#This Row],[4-abr]]</f>
        <v>0</v>
      </c>
      <c r="AG365">
        <f>+Casos_PN_CORR[[#This Row],[6-abr]]-Casos_PN_CORR[[#This Row],[5-abr]]</f>
        <v>0</v>
      </c>
      <c r="AH365">
        <f>+Casos_PN_CORR[[#This Row],[7-abr]]-Casos_PN_CORR[[#This Row],[6-abr]]</f>
        <v>0</v>
      </c>
      <c r="AI365">
        <f>+Casos_PN_CORR[[#This Row],[8-abr]]-Casos_PN_CORR[[#This Row],[7-abr]]</f>
        <v>0</v>
      </c>
      <c r="AJ365">
        <f>+Casos_PN_CORR[[#This Row],[9-abr]]-Casos_PN_CORR[[#This Row],[8-abr]]</f>
        <v>0</v>
      </c>
      <c r="AK365">
        <f>+Casos_PN_CORR[[#This Row],[10-abr]]-Casos_PN_CORR[[#This Row],[9-abr]]</f>
        <v>0</v>
      </c>
      <c r="AL365">
        <f>+Casos_PN_CORR[[#This Row],[11-abr]]-Casos_PN_CORR[[#This Row],[10-abr]]</f>
        <v>0</v>
      </c>
      <c r="AM365">
        <f>+Casos_PN_CORR[[#This Row],[12-abr]]-Casos_PN_CORR[[#This Row],[11-abr]]</f>
        <v>0</v>
      </c>
      <c r="AN365">
        <f>+Casos_PN_CORR[[#This Row],[13-abr]]-Casos_PN_CORR[[#This Row],[12-abr]]</f>
        <v>0</v>
      </c>
      <c r="AO365">
        <f>+Casos_PN_CORR[[#This Row],[14-abr]]-Casos_PN_CORR[[#This Row],[13-abr]]</f>
        <v>0</v>
      </c>
      <c r="AP365">
        <f>+Casos_PN_CORR[[#This Row],[15-abr]]-Casos_PN_CORR[[#This Row],[14-abr]]</f>
        <v>0</v>
      </c>
      <c r="AQ365">
        <f>+Casos_PN_CORR[[#This Row],[16-abr]]-Casos_PN_CORR[[#This Row],[15-abr]]</f>
        <v>0</v>
      </c>
      <c r="AR365">
        <f>+Casos_PN_CORR[[#This Row],[17-abr]]-Casos_PN_CORR[[#This Row],[16-abr]]</f>
        <v>0</v>
      </c>
      <c r="AS365">
        <f>+Casos_PN_CORR[[#This Row],[18-abr]]-Casos_PN_CORR[[#This Row],[17-abr]]</f>
        <v>0</v>
      </c>
      <c r="AT365">
        <f>+Casos_PN_CORR[[#This Row],[19-abr]]-Casos_PN_CORR[[#This Row],[18-abr]]</f>
        <v>0</v>
      </c>
      <c r="AU365">
        <f>+Casos_PN_CORR[[#This Row],[20-abr]]-Casos_PN_CORR[[#This Row],[19-abr]]</f>
        <v>0</v>
      </c>
      <c r="AV365">
        <f>+Casos_PN_CORR[[#This Row],[21-abr]]-Casos_PN_CORR[[#This Row],[20-abr]]</f>
        <v>0</v>
      </c>
      <c r="AW365">
        <f>+Casos_PN_CORR[[#This Row],[22-abr]]-Casos_PN_CORR[[#This Row],[21-abr]]</f>
        <v>0</v>
      </c>
      <c r="AX365">
        <f>+Casos_PN_CORR[[#This Row],[23-abr]]-Casos_PN_CORR[[#This Row],[22-abr]]</f>
        <v>0</v>
      </c>
      <c r="AY365">
        <f>+Casos_PN_CORR[[#This Row],[24-abr]]-Casos_PN_CORR[[#This Row],[23-abr]]</f>
        <v>0</v>
      </c>
      <c r="AZ365">
        <f>+Casos_PN_CORR[[#This Row],[25-abr]]-Casos_PN_CORR[[#This Row],[24-abr]]</f>
        <v>0</v>
      </c>
      <c r="BA365">
        <f>+Casos_PN_CORR[[#This Row],[26-abr]]-Casos_PN_CORR[[#This Row],[25-abr]]</f>
        <v>0</v>
      </c>
      <c r="BB365">
        <f>+Casos_PN_CORR[[#This Row],[27-abr]]-Casos_PN_CORR[[#This Row],[26-abr]]</f>
        <v>0</v>
      </c>
      <c r="BC365">
        <f>+Casos_PN_CORR[[#This Row],[28-abr]]-Casos_PN_CORR[[#This Row],[27-abr]]</f>
        <v>0</v>
      </c>
      <c r="BD365">
        <f>+Casos_PN_CORR[[#This Row],[29-abr]]-Casos_PN_CORR[[#This Row],[28-abr]]</f>
        <v>0</v>
      </c>
      <c r="BE365">
        <f>+Casos_PN_CORR[[#This Row],[30-abr]]-Casos_PN_CORR[[#This Row],[29-abr]]</f>
        <v>0</v>
      </c>
      <c r="BF365">
        <f>+Casos_PN_CORR[[#This Row],[1-may]]-Casos_PN_CORR[[#This Row],[30-abr]]</f>
        <v>0</v>
      </c>
      <c r="BG365">
        <f>+Casos_PN_CORR[[#This Row],[2-may]]-Casos_PN_CORR[[#This Row],[1-may]]</f>
        <v>0</v>
      </c>
      <c r="BH365">
        <f>+Casos_PN_CORR[[#This Row],[3-may]]-Casos_PN_CORR[[#This Row],[2-may]]</f>
        <v>0</v>
      </c>
      <c r="BI365">
        <f>+Casos_PN_CORR[[#This Row],[4-may]]-Casos_PN_CORR[[#This Row],[3-may]]</f>
        <v>0</v>
      </c>
      <c r="BJ365">
        <f>+Casos_PN_CORR[[#This Row],[5-may]]-Casos_PN_CORR[[#This Row],[4-may]]</f>
        <v>0</v>
      </c>
      <c r="BK365">
        <f>+Casos_PN_CORR[[#This Row],[6-may]]-Casos_PN_CORR[[#This Row],[5-may]]</f>
        <v>0</v>
      </c>
      <c r="BL365">
        <f>+Casos_PN_CORR[[#This Row],[7-may]]-Casos_PN_CORR[[#This Row],[6-may]]</f>
        <v>0</v>
      </c>
      <c r="BM365">
        <f>+Casos_PN_CORR[[#This Row],[8-may]]-Casos_PN_CORR[[#This Row],[7-may]]</f>
        <v>0</v>
      </c>
      <c r="BN365">
        <f>+Casos_PN_CORR[[#This Row],[9-may]]-Casos_PN_CORR[[#This Row],[8-may]]</f>
        <v>0</v>
      </c>
      <c r="BO365">
        <f>+Casos_PN_CORR[[#This Row],[10-may]]-Casos_PN_CORR[[#This Row],[9-may]]</f>
        <v>0</v>
      </c>
      <c r="BP365">
        <f>+Casos_PN_CORR[[#This Row],[11-may]]-Casos_PN_CORR[[#This Row],[10-may]]</f>
        <v>0</v>
      </c>
      <c r="BQ365">
        <f>+Casos_PN_CORR[[#This Row],[12-may]]-Casos_PN_CORR[[#This Row],[11-may]]</f>
        <v>0</v>
      </c>
      <c r="BR365">
        <f>+Casos_PN_CORR[[#This Row],[13-may]]-Casos_PN_CORR[[#This Row],[12-may]]</f>
        <v>0</v>
      </c>
      <c r="BS365">
        <f>+Casos_PN_CORR[[#This Row],[14-may]]-Casos_PN_CORR[[#This Row],[13-may]]</f>
        <v>0</v>
      </c>
      <c r="BT365">
        <f>+Casos_PN_CORR[[#This Row],[15-may]]-Casos_PN_CORR[[#This Row],[14-may]]</f>
        <v>0</v>
      </c>
      <c r="BU365">
        <f>+Casos_PN_CORR[[#This Row],[16-may]]-Casos_PN_CORR[[#This Row],[15-may]]</f>
        <v>0</v>
      </c>
      <c r="BV365">
        <f>+Casos_PN_CORR[[#This Row],[17-may]]-Casos_PN_CORR[[#This Row],[16-may]]</f>
        <v>0</v>
      </c>
      <c r="BW365">
        <f>+Casos_PN_CORR[[#This Row],[18-may]]-Casos_PN_CORR[[#This Row],[17-may]]</f>
        <v>0</v>
      </c>
      <c r="BX365">
        <f>+Casos_PN_CORR[[#This Row],[19-may]]-Casos_PN_CORR[[#This Row],[18-may]]</f>
        <v>0</v>
      </c>
      <c r="BY365">
        <f>+Casos_PN_CORR[[#This Row],[20-may]]-Casos_PN_CORR[[#This Row],[19-may]]</f>
        <v>0</v>
      </c>
      <c r="BZ365">
        <f>+Casos_PN_CORR[[#This Row],[21-may]]-Casos_PN_CORR[[#This Row],[20-may]]</f>
        <v>0</v>
      </c>
      <c r="CA365">
        <f>+Casos_PN_CORR[[#This Row],[22-may]]-Casos_PN_CORR[[#This Row],[21-may]]</f>
        <v>0</v>
      </c>
      <c r="CB365">
        <f>+Casos_PN_CORR[[#This Row],[23-may]]-Casos_PN_CORR[[#This Row],[22-may]]</f>
        <v>0</v>
      </c>
      <c r="CC365">
        <f>+Casos_PN_CORR[[#This Row],[24-may]]-Casos_PN_CORR[[#This Row],[23-may]]</f>
        <v>0</v>
      </c>
      <c r="CD365">
        <f>+Casos_PN_CORR[[#This Row],[25-may]]-Casos_PN_CORR[[#This Row],[24-may]]</f>
        <v>0</v>
      </c>
      <c r="CE365">
        <f>+Casos_PN_CORR[[#This Row],[26-may]]-Casos_PN_CORR[[#This Row],[25-may]]</f>
        <v>0</v>
      </c>
      <c r="CF365">
        <f>+Casos_PN_CORR[[#This Row],[27-may]]-Casos_PN_CORR[[#This Row],[26-may]]</f>
        <v>0</v>
      </c>
      <c r="CG365">
        <f>+Casos_PN_CORR[[#This Row],[28-may]]-Casos_PN_CORR[[#This Row],[27-may]]</f>
        <v>0</v>
      </c>
      <c r="CH365">
        <f>+Casos_PN_CORR[[#This Row],[29-may]]-Casos_PN_CORR[[#This Row],[28-may]]</f>
        <v>0</v>
      </c>
      <c r="CI365">
        <f>+Casos_PN_CORR[[#This Row],[30-may]]-Casos_PN_CORR[[#This Row],[29-may]]</f>
        <v>0</v>
      </c>
      <c r="CJ365">
        <f>+Casos_PN_CORR[[#This Row],[31-may]]-Casos_PN_CORR[[#This Row],[30-may]]</f>
        <v>0</v>
      </c>
      <c r="CK365">
        <f>+Casos_PN_CORR[[#This Row],[1-jun]]-Casos_PN_CORR[[#This Row],[31-may]]</f>
        <v>0</v>
      </c>
      <c r="CL365">
        <f>+Casos_PN_CORR[[#This Row],[2-jun]]-Casos_PN_CORR[[#This Row],[1-jun]]</f>
        <v>0</v>
      </c>
      <c r="CM365">
        <f>+Casos_PN_CORR[[#This Row],[3-jun]]-Casos_PN_CORR[[#This Row],[2-jun]]</f>
        <v>0</v>
      </c>
      <c r="CN365">
        <f>+Casos_PN_CORR[[#This Row],[4-jun]]-Casos_PN_CORR[[#This Row],[3-jun]]</f>
        <v>0</v>
      </c>
      <c r="CO365">
        <f>+Casos_PN_CORR[[#This Row],[5-jun]]-Casos_PN_CORR[[#This Row],[4-jun]]</f>
        <v>0</v>
      </c>
      <c r="CP365">
        <f>+Casos_PN_CORR[[#This Row],[6-jun]]-Casos_PN_CORR[[#This Row],[5-jun]]</f>
        <v>0</v>
      </c>
    </row>
    <row r="366" spans="1:94">
      <c r="A366">
        <v>80820</v>
      </c>
      <c r="B366" s="2" t="s">
        <v>97</v>
      </c>
      <c r="C366" s="2" t="s">
        <v>97</v>
      </c>
      <c r="D366" s="2" t="s">
        <v>509</v>
      </c>
      <c r="E366" s="4">
        <f t="shared" si="5"/>
        <v>285</v>
      </c>
      <c r="F366">
        <f>+Casos_PN_CORR[[#This Row],[10-mar]]</f>
        <v>0</v>
      </c>
      <c r="G366">
        <f>+Casos_PN_CORR[[#This Row],[11-mar]]-Casos_PN_CORR[[#This Row],[10-mar]]</f>
        <v>0</v>
      </c>
      <c r="H366">
        <f>+Casos_PN_CORR[[#This Row],[12-mar]]-Casos_PN_CORR[[#This Row],[11-mar]]</f>
        <v>0</v>
      </c>
      <c r="I366">
        <f>+Casos_PN_CORR[[#This Row],[13-mar]]-Casos_PN_CORR[[#This Row],[12-mar]]</f>
        <v>0</v>
      </c>
      <c r="J366">
        <f>+Casos_PN_CORR[[#This Row],[14-mar]]-Casos_PN_CORR[[#This Row],[13-mar]]</f>
        <v>0</v>
      </c>
      <c r="K366">
        <f>+Casos_PN_CORR[[#This Row],[15-mar]]-Casos_PN_CORR[[#This Row],[14-mar]]</f>
        <v>0</v>
      </c>
      <c r="L366">
        <f>+Casos_PN_CORR[[#This Row],[16-mar]]-Casos_PN_CORR[[#This Row],[15-mar]]</f>
        <v>0</v>
      </c>
      <c r="M366">
        <f>+Casos_PN_CORR[[#This Row],[17-mar]]-Casos_PN_CORR[[#This Row],[16-mar]]</f>
        <v>0</v>
      </c>
      <c r="N366">
        <f>+Casos_PN_CORR[[#This Row],[18-mar]]-Casos_PN_CORR[[#This Row],[17-mar]]</f>
        <v>0</v>
      </c>
      <c r="O366">
        <f>+Casos_PN_CORR[[#This Row],[19-mar]]-Casos_PN_CORR[[#This Row],[18-mar]]</f>
        <v>0</v>
      </c>
      <c r="P366">
        <f>+Casos_PN_CORR[[#This Row],[20-mar]]-Casos_PN_CORR[[#This Row],[19-mar]]</f>
        <v>0</v>
      </c>
      <c r="Q366">
        <f>+Casos_PN_CORR[[#This Row],[21-mar]]-Casos_PN_CORR[[#This Row],[20-mar]]</f>
        <v>0</v>
      </c>
      <c r="R366">
        <f>+Casos_PN_CORR[[#This Row],[22-mar]]-Casos_PN_CORR[[#This Row],[21-mar]]</f>
        <v>0</v>
      </c>
      <c r="S366">
        <f>+Casos_PN_CORR[[#This Row],[23-mar]]-Casos_PN_CORR[[#This Row],[22-mar]]</f>
        <v>0</v>
      </c>
      <c r="T366">
        <f>+Casos_PN_CORR[[#This Row],[24-mar]]-Casos_PN_CORR[[#This Row],[23-mar]]</f>
        <v>0</v>
      </c>
      <c r="U366">
        <f>+Casos_PN_CORR[[#This Row],[25-mar]]-Casos_PN_CORR[[#This Row],[24-mar]]</f>
        <v>0</v>
      </c>
      <c r="V366">
        <f>+Casos_PN_CORR[[#This Row],[26-mar]]-Casos_PN_CORR[[#This Row],[25-mar]]</f>
        <v>0</v>
      </c>
      <c r="W366">
        <f>+Casos_PN_CORR[[#This Row],[27-mar]]-Casos_PN_CORR[[#This Row],[26-mar]]</f>
        <v>0</v>
      </c>
      <c r="X366">
        <f>+Casos_PN_CORR[[#This Row],[28-mar]]-Casos_PN_CORR[[#This Row],[27-mar]]</f>
        <v>0</v>
      </c>
      <c r="Y366">
        <f>+Casos_PN_CORR[[#This Row],[29-mar]]-Casos_PN_CORR[[#This Row],[28-mar]]</f>
        <v>0</v>
      </c>
      <c r="Z366">
        <f>+Casos_PN_CORR[[#This Row],[30-mar]]-Casos_PN_CORR[[#This Row],[29-mar]]</f>
        <v>0</v>
      </c>
      <c r="AA366">
        <f>+Casos_PN_CORR[[#This Row],[31-mar]]-Casos_PN_CORR[[#This Row],[30-mar]]</f>
        <v>0</v>
      </c>
      <c r="AB366">
        <f>+Casos_PN_CORR[[#This Row],[1-abr]]-Casos_PN_CORR[[#This Row],[31-mar]]</f>
        <v>0</v>
      </c>
      <c r="AC366">
        <f>+Casos_PN_CORR[[#This Row],[2-abr]]-Casos_PN_CORR[[#This Row],[1-abr]]</f>
        <v>0</v>
      </c>
      <c r="AD366">
        <f>+Casos_PN_CORR[[#This Row],[3-abr]]-Casos_PN_CORR[[#This Row],[2-abr]]</f>
        <v>0</v>
      </c>
      <c r="AE366">
        <f>+Casos_PN_CORR[[#This Row],[4-abr]]-Casos_PN_CORR[[#This Row],[3-abr]]</f>
        <v>0</v>
      </c>
      <c r="AF366">
        <f>+Casos_PN_CORR[[#This Row],[5-abr]]-Casos_PN_CORR[[#This Row],[4-abr]]</f>
        <v>0</v>
      </c>
      <c r="AG366">
        <f>+Casos_PN_CORR[[#This Row],[6-abr]]-Casos_PN_CORR[[#This Row],[5-abr]]</f>
        <v>0</v>
      </c>
      <c r="AH366">
        <f>+Casos_PN_CORR[[#This Row],[7-abr]]-Casos_PN_CORR[[#This Row],[6-abr]]</f>
        <v>0</v>
      </c>
      <c r="AI366">
        <f>+Casos_PN_CORR[[#This Row],[8-abr]]-Casos_PN_CORR[[#This Row],[7-abr]]</f>
        <v>0</v>
      </c>
      <c r="AJ366">
        <f>+Casos_PN_CORR[[#This Row],[9-abr]]-Casos_PN_CORR[[#This Row],[8-abr]]</f>
        <v>0</v>
      </c>
      <c r="AK366">
        <f>+Casos_PN_CORR[[#This Row],[10-abr]]-Casos_PN_CORR[[#This Row],[9-abr]]</f>
        <v>0</v>
      </c>
      <c r="AL366">
        <f>+Casos_PN_CORR[[#This Row],[11-abr]]-Casos_PN_CORR[[#This Row],[10-abr]]</f>
        <v>0</v>
      </c>
      <c r="AM366">
        <f>+Casos_PN_CORR[[#This Row],[12-abr]]-Casos_PN_CORR[[#This Row],[11-abr]]</f>
        <v>0</v>
      </c>
      <c r="AN366">
        <f>+Casos_PN_CORR[[#This Row],[13-abr]]-Casos_PN_CORR[[#This Row],[12-abr]]</f>
        <v>0</v>
      </c>
      <c r="AO366">
        <f>+Casos_PN_CORR[[#This Row],[14-abr]]-Casos_PN_CORR[[#This Row],[13-abr]]</f>
        <v>0</v>
      </c>
      <c r="AP366">
        <f>+Casos_PN_CORR[[#This Row],[15-abr]]-Casos_PN_CORR[[#This Row],[14-abr]]</f>
        <v>0</v>
      </c>
      <c r="AQ366">
        <f>+Casos_PN_CORR[[#This Row],[16-abr]]-Casos_PN_CORR[[#This Row],[15-abr]]</f>
        <v>0</v>
      </c>
      <c r="AR366">
        <f>+Casos_PN_CORR[[#This Row],[17-abr]]-Casos_PN_CORR[[#This Row],[16-abr]]</f>
        <v>0</v>
      </c>
      <c r="AS366">
        <f>+Casos_PN_CORR[[#This Row],[18-abr]]-Casos_PN_CORR[[#This Row],[17-abr]]</f>
        <v>0</v>
      </c>
      <c r="AT366">
        <f>+Casos_PN_CORR[[#This Row],[19-abr]]-Casos_PN_CORR[[#This Row],[18-abr]]</f>
        <v>0</v>
      </c>
      <c r="AU366">
        <f>+Casos_PN_CORR[[#This Row],[20-abr]]-Casos_PN_CORR[[#This Row],[19-abr]]</f>
        <v>0</v>
      </c>
      <c r="AV366">
        <f>+Casos_PN_CORR[[#This Row],[21-abr]]-Casos_PN_CORR[[#This Row],[20-abr]]</f>
        <v>0</v>
      </c>
      <c r="AW366">
        <f>+Casos_PN_CORR[[#This Row],[22-abr]]-Casos_PN_CORR[[#This Row],[21-abr]]</f>
        <v>0</v>
      </c>
      <c r="AX366">
        <f>+Casos_PN_CORR[[#This Row],[23-abr]]-Casos_PN_CORR[[#This Row],[22-abr]]</f>
        <v>0</v>
      </c>
      <c r="AY366">
        <f>+Casos_PN_CORR[[#This Row],[24-abr]]-Casos_PN_CORR[[#This Row],[23-abr]]</f>
        <v>0</v>
      </c>
      <c r="AZ366">
        <f>+Casos_PN_CORR[[#This Row],[25-abr]]-Casos_PN_CORR[[#This Row],[24-abr]]</f>
        <v>0</v>
      </c>
      <c r="BA366">
        <f>+Casos_PN_CORR[[#This Row],[26-abr]]-Casos_PN_CORR[[#This Row],[25-abr]]</f>
        <v>0</v>
      </c>
      <c r="BB366">
        <f>+Casos_PN_CORR[[#This Row],[27-abr]]-Casos_PN_CORR[[#This Row],[26-abr]]</f>
        <v>0</v>
      </c>
      <c r="BC366">
        <f>+Casos_PN_CORR[[#This Row],[28-abr]]-Casos_PN_CORR[[#This Row],[27-abr]]</f>
        <v>0</v>
      </c>
      <c r="BD366">
        <f>+Casos_PN_CORR[[#This Row],[29-abr]]-Casos_PN_CORR[[#This Row],[28-abr]]</f>
        <v>0</v>
      </c>
      <c r="BE366">
        <f>+Casos_PN_CORR[[#This Row],[30-abr]]-Casos_PN_CORR[[#This Row],[29-abr]]</f>
        <v>0</v>
      </c>
      <c r="BF366">
        <f>+Casos_PN_CORR[[#This Row],[1-may]]-Casos_PN_CORR[[#This Row],[30-abr]]</f>
        <v>0</v>
      </c>
      <c r="BG366">
        <f>+Casos_PN_CORR[[#This Row],[2-may]]-Casos_PN_CORR[[#This Row],[1-may]]</f>
        <v>0</v>
      </c>
      <c r="BH366">
        <f>+Casos_PN_CORR[[#This Row],[3-may]]-Casos_PN_CORR[[#This Row],[2-may]]</f>
        <v>0</v>
      </c>
      <c r="BI366">
        <f>+Casos_PN_CORR[[#This Row],[4-may]]-Casos_PN_CORR[[#This Row],[3-may]]</f>
        <v>0</v>
      </c>
      <c r="BJ366">
        <f>+Casos_PN_CORR[[#This Row],[5-may]]-Casos_PN_CORR[[#This Row],[4-may]]</f>
        <v>0</v>
      </c>
      <c r="BK366">
        <f>+Casos_PN_CORR[[#This Row],[6-may]]-Casos_PN_CORR[[#This Row],[5-may]]</f>
        <v>0</v>
      </c>
      <c r="BL366">
        <f>+Casos_PN_CORR[[#This Row],[7-may]]-Casos_PN_CORR[[#This Row],[6-may]]</f>
        <v>0</v>
      </c>
      <c r="BM366">
        <f>+Casos_PN_CORR[[#This Row],[8-may]]-Casos_PN_CORR[[#This Row],[7-may]]</f>
        <v>0</v>
      </c>
      <c r="BN366">
        <f>+Casos_PN_CORR[[#This Row],[9-may]]-Casos_PN_CORR[[#This Row],[8-may]]</f>
        <v>0</v>
      </c>
      <c r="BO366">
        <f>+Casos_PN_CORR[[#This Row],[10-may]]-Casos_PN_CORR[[#This Row],[9-may]]</f>
        <v>0</v>
      </c>
      <c r="BP366">
        <f>+Casos_PN_CORR[[#This Row],[11-may]]-Casos_PN_CORR[[#This Row],[10-may]]</f>
        <v>0</v>
      </c>
      <c r="BQ366">
        <f>+Casos_PN_CORR[[#This Row],[12-may]]-Casos_PN_CORR[[#This Row],[11-may]]</f>
        <v>0</v>
      </c>
      <c r="BR366">
        <f>+Casos_PN_CORR[[#This Row],[13-may]]-Casos_PN_CORR[[#This Row],[12-may]]</f>
        <v>0</v>
      </c>
      <c r="BS366">
        <f>+Casos_PN_CORR[[#This Row],[14-may]]-Casos_PN_CORR[[#This Row],[13-may]]</f>
        <v>0</v>
      </c>
      <c r="BT366">
        <f>+Casos_PN_CORR[[#This Row],[15-may]]-Casos_PN_CORR[[#This Row],[14-may]]</f>
        <v>0</v>
      </c>
      <c r="BU366">
        <f>+Casos_PN_CORR[[#This Row],[16-may]]-Casos_PN_CORR[[#This Row],[15-may]]</f>
        <v>0</v>
      </c>
      <c r="BV366">
        <f>+Casos_PN_CORR[[#This Row],[17-may]]-Casos_PN_CORR[[#This Row],[16-may]]</f>
        <v>0</v>
      </c>
      <c r="BW366">
        <f>+Casos_PN_CORR[[#This Row],[18-may]]-Casos_PN_CORR[[#This Row],[17-may]]</f>
        <v>0</v>
      </c>
      <c r="BX366">
        <f>+Casos_PN_CORR[[#This Row],[19-may]]-Casos_PN_CORR[[#This Row],[18-may]]</f>
        <v>0</v>
      </c>
      <c r="BY366">
        <f>+Casos_PN_CORR[[#This Row],[20-may]]-Casos_PN_CORR[[#This Row],[19-may]]</f>
        <v>0</v>
      </c>
      <c r="BZ366">
        <f>+Casos_PN_CORR[[#This Row],[21-may]]-Casos_PN_CORR[[#This Row],[20-may]]</f>
        <v>0</v>
      </c>
      <c r="CA366">
        <f>+Casos_PN_CORR[[#This Row],[22-may]]-Casos_PN_CORR[[#This Row],[21-may]]</f>
        <v>0</v>
      </c>
      <c r="CB366">
        <f>+Casos_PN_CORR[[#This Row],[23-may]]-Casos_PN_CORR[[#This Row],[22-may]]</f>
        <v>0</v>
      </c>
      <c r="CC366">
        <f>+Casos_PN_CORR[[#This Row],[24-may]]-Casos_PN_CORR[[#This Row],[23-may]]</f>
        <v>0</v>
      </c>
      <c r="CD366">
        <f>+Casos_PN_CORR[[#This Row],[25-may]]-Casos_PN_CORR[[#This Row],[24-may]]</f>
        <v>0</v>
      </c>
      <c r="CE366">
        <f>+Casos_PN_CORR[[#This Row],[26-may]]-Casos_PN_CORR[[#This Row],[25-may]]</f>
        <v>0</v>
      </c>
      <c r="CF366">
        <f>+Casos_PN_CORR[[#This Row],[27-may]]-Casos_PN_CORR[[#This Row],[26-may]]</f>
        <v>0</v>
      </c>
      <c r="CG366">
        <f>+Casos_PN_CORR[[#This Row],[28-may]]-Casos_PN_CORR[[#This Row],[27-may]]</f>
        <v>0</v>
      </c>
      <c r="CH366">
        <f>+Casos_PN_CORR[[#This Row],[29-may]]-Casos_PN_CORR[[#This Row],[28-may]]</f>
        <v>0</v>
      </c>
      <c r="CI366">
        <f>+Casos_PN_CORR[[#This Row],[30-may]]-Casos_PN_CORR[[#This Row],[29-may]]</f>
        <v>0</v>
      </c>
      <c r="CJ366">
        <f>+Casos_PN_CORR[[#This Row],[31-may]]-Casos_PN_CORR[[#This Row],[30-may]]</f>
        <v>0</v>
      </c>
      <c r="CK366">
        <f>+Casos_PN_CORR[[#This Row],[1-jun]]-Casos_PN_CORR[[#This Row],[31-may]]</f>
        <v>0</v>
      </c>
      <c r="CL366">
        <f>+Casos_PN_CORR[[#This Row],[2-jun]]-Casos_PN_CORR[[#This Row],[1-jun]]</f>
        <v>0</v>
      </c>
      <c r="CM366">
        <f>+Casos_PN_CORR[[#This Row],[3-jun]]-Casos_PN_CORR[[#This Row],[2-jun]]</f>
        <v>0</v>
      </c>
      <c r="CN366">
        <f>+Casos_PN_CORR[[#This Row],[4-jun]]-Casos_PN_CORR[[#This Row],[3-jun]]</f>
        <v>0</v>
      </c>
      <c r="CO366">
        <f>+Casos_PN_CORR[[#This Row],[5-jun]]-Casos_PN_CORR[[#This Row],[4-jun]]</f>
        <v>285</v>
      </c>
      <c r="CP366">
        <f>+Casos_PN_CORR[[#This Row],[6-jun]]-Casos_PN_CORR[[#This Row],[5-jun]]</f>
        <v>0</v>
      </c>
    </row>
    <row r="367" spans="1:94">
      <c r="A367">
        <v>80505</v>
      </c>
      <c r="B367" s="2" t="s">
        <v>97</v>
      </c>
      <c r="C367" s="2" t="s">
        <v>240</v>
      </c>
      <c r="D367" s="2" t="s">
        <v>510</v>
      </c>
      <c r="E367" s="4">
        <f t="shared" si="5"/>
        <v>16</v>
      </c>
      <c r="F367">
        <f>+Casos_PN_CORR[[#This Row],[10-mar]]</f>
        <v>0</v>
      </c>
      <c r="G367">
        <f>+Casos_PN_CORR[[#This Row],[11-mar]]-Casos_PN_CORR[[#This Row],[10-mar]]</f>
        <v>0</v>
      </c>
      <c r="H367">
        <f>+Casos_PN_CORR[[#This Row],[12-mar]]-Casos_PN_CORR[[#This Row],[11-mar]]</f>
        <v>0</v>
      </c>
      <c r="I367">
        <f>+Casos_PN_CORR[[#This Row],[13-mar]]-Casos_PN_CORR[[#This Row],[12-mar]]</f>
        <v>0</v>
      </c>
      <c r="J367">
        <f>+Casos_PN_CORR[[#This Row],[14-mar]]-Casos_PN_CORR[[#This Row],[13-mar]]</f>
        <v>0</v>
      </c>
      <c r="K367">
        <f>+Casos_PN_CORR[[#This Row],[15-mar]]-Casos_PN_CORR[[#This Row],[14-mar]]</f>
        <v>0</v>
      </c>
      <c r="L367">
        <f>+Casos_PN_CORR[[#This Row],[16-mar]]-Casos_PN_CORR[[#This Row],[15-mar]]</f>
        <v>0</v>
      </c>
      <c r="M367">
        <f>+Casos_PN_CORR[[#This Row],[17-mar]]-Casos_PN_CORR[[#This Row],[16-mar]]</f>
        <v>0</v>
      </c>
      <c r="N367">
        <f>+Casos_PN_CORR[[#This Row],[18-mar]]-Casos_PN_CORR[[#This Row],[17-mar]]</f>
        <v>0</v>
      </c>
      <c r="O367">
        <f>+Casos_PN_CORR[[#This Row],[19-mar]]-Casos_PN_CORR[[#This Row],[18-mar]]</f>
        <v>0</v>
      </c>
      <c r="P367">
        <f>+Casos_PN_CORR[[#This Row],[20-mar]]-Casos_PN_CORR[[#This Row],[19-mar]]</f>
        <v>0</v>
      </c>
      <c r="Q367">
        <f>+Casos_PN_CORR[[#This Row],[21-mar]]-Casos_PN_CORR[[#This Row],[20-mar]]</f>
        <v>0</v>
      </c>
      <c r="R367">
        <f>+Casos_PN_CORR[[#This Row],[22-mar]]-Casos_PN_CORR[[#This Row],[21-mar]]</f>
        <v>0</v>
      </c>
      <c r="S367">
        <f>+Casos_PN_CORR[[#This Row],[23-mar]]-Casos_PN_CORR[[#This Row],[22-mar]]</f>
        <v>0</v>
      </c>
      <c r="T367">
        <f>+Casos_PN_CORR[[#This Row],[24-mar]]-Casos_PN_CORR[[#This Row],[23-mar]]</f>
        <v>0</v>
      </c>
      <c r="U367">
        <f>+Casos_PN_CORR[[#This Row],[25-mar]]-Casos_PN_CORR[[#This Row],[24-mar]]</f>
        <v>0</v>
      </c>
      <c r="V367">
        <f>+Casos_PN_CORR[[#This Row],[26-mar]]-Casos_PN_CORR[[#This Row],[25-mar]]</f>
        <v>0</v>
      </c>
      <c r="W367">
        <f>+Casos_PN_CORR[[#This Row],[27-mar]]-Casos_PN_CORR[[#This Row],[26-mar]]</f>
        <v>0</v>
      </c>
      <c r="X367">
        <f>+Casos_PN_CORR[[#This Row],[28-mar]]-Casos_PN_CORR[[#This Row],[27-mar]]</f>
        <v>0</v>
      </c>
      <c r="Y367">
        <f>+Casos_PN_CORR[[#This Row],[29-mar]]-Casos_PN_CORR[[#This Row],[28-mar]]</f>
        <v>0</v>
      </c>
      <c r="Z367">
        <f>+Casos_PN_CORR[[#This Row],[30-mar]]-Casos_PN_CORR[[#This Row],[29-mar]]</f>
        <v>0</v>
      </c>
      <c r="AA367">
        <f>+Casos_PN_CORR[[#This Row],[31-mar]]-Casos_PN_CORR[[#This Row],[30-mar]]</f>
        <v>0</v>
      </c>
      <c r="AB367">
        <f>+Casos_PN_CORR[[#This Row],[1-abr]]-Casos_PN_CORR[[#This Row],[31-mar]]</f>
        <v>0</v>
      </c>
      <c r="AC367">
        <f>+Casos_PN_CORR[[#This Row],[2-abr]]-Casos_PN_CORR[[#This Row],[1-abr]]</f>
        <v>0</v>
      </c>
      <c r="AD367">
        <f>+Casos_PN_CORR[[#This Row],[3-abr]]-Casos_PN_CORR[[#This Row],[2-abr]]</f>
        <v>0</v>
      </c>
      <c r="AE367">
        <f>+Casos_PN_CORR[[#This Row],[4-abr]]-Casos_PN_CORR[[#This Row],[3-abr]]</f>
        <v>0</v>
      </c>
      <c r="AF367">
        <f>+Casos_PN_CORR[[#This Row],[5-abr]]-Casos_PN_CORR[[#This Row],[4-abr]]</f>
        <v>0</v>
      </c>
      <c r="AG367">
        <f>+Casos_PN_CORR[[#This Row],[6-abr]]-Casos_PN_CORR[[#This Row],[5-abr]]</f>
        <v>0</v>
      </c>
      <c r="AH367">
        <f>+Casos_PN_CORR[[#This Row],[7-abr]]-Casos_PN_CORR[[#This Row],[6-abr]]</f>
        <v>0</v>
      </c>
      <c r="AI367">
        <f>+Casos_PN_CORR[[#This Row],[8-abr]]-Casos_PN_CORR[[#This Row],[7-abr]]</f>
        <v>0</v>
      </c>
      <c r="AJ367">
        <f>+Casos_PN_CORR[[#This Row],[9-abr]]-Casos_PN_CORR[[#This Row],[8-abr]]</f>
        <v>0</v>
      </c>
      <c r="AK367">
        <f>+Casos_PN_CORR[[#This Row],[10-abr]]-Casos_PN_CORR[[#This Row],[9-abr]]</f>
        <v>0</v>
      </c>
      <c r="AL367">
        <f>+Casos_PN_CORR[[#This Row],[11-abr]]-Casos_PN_CORR[[#This Row],[10-abr]]</f>
        <v>0</v>
      </c>
      <c r="AM367">
        <f>+Casos_PN_CORR[[#This Row],[12-abr]]-Casos_PN_CORR[[#This Row],[11-abr]]</f>
        <v>0</v>
      </c>
      <c r="AN367">
        <f>+Casos_PN_CORR[[#This Row],[13-abr]]-Casos_PN_CORR[[#This Row],[12-abr]]</f>
        <v>0</v>
      </c>
      <c r="AO367">
        <f>+Casos_PN_CORR[[#This Row],[14-abr]]-Casos_PN_CORR[[#This Row],[13-abr]]</f>
        <v>0</v>
      </c>
      <c r="AP367">
        <f>+Casos_PN_CORR[[#This Row],[15-abr]]-Casos_PN_CORR[[#This Row],[14-abr]]</f>
        <v>0</v>
      </c>
      <c r="AQ367">
        <f>+Casos_PN_CORR[[#This Row],[16-abr]]-Casos_PN_CORR[[#This Row],[15-abr]]</f>
        <v>0</v>
      </c>
      <c r="AR367">
        <f>+Casos_PN_CORR[[#This Row],[17-abr]]-Casos_PN_CORR[[#This Row],[16-abr]]</f>
        <v>0</v>
      </c>
      <c r="AS367">
        <f>+Casos_PN_CORR[[#This Row],[18-abr]]-Casos_PN_CORR[[#This Row],[17-abr]]</f>
        <v>0</v>
      </c>
      <c r="AT367">
        <f>+Casos_PN_CORR[[#This Row],[19-abr]]-Casos_PN_CORR[[#This Row],[18-abr]]</f>
        <v>0</v>
      </c>
      <c r="AU367">
        <f>+Casos_PN_CORR[[#This Row],[20-abr]]-Casos_PN_CORR[[#This Row],[19-abr]]</f>
        <v>0</v>
      </c>
      <c r="AV367">
        <f>+Casos_PN_CORR[[#This Row],[21-abr]]-Casos_PN_CORR[[#This Row],[20-abr]]</f>
        <v>0</v>
      </c>
      <c r="AW367">
        <f>+Casos_PN_CORR[[#This Row],[22-abr]]-Casos_PN_CORR[[#This Row],[21-abr]]</f>
        <v>0</v>
      </c>
      <c r="AX367">
        <f>+Casos_PN_CORR[[#This Row],[23-abr]]-Casos_PN_CORR[[#This Row],[22-abr]]</f>
        <v>0</v>
      </c>
      <c r="AY367">
        <f>+Casos_PN_CORR[[#This Row],[24-abr]]-Casos_PN_CORR[[#This Row],[23-abr]]</f>
        <v>0</v>
      </c>
      <c r="AZ367">
        <f>+Casos_PN_CORR[[#This Row],[25-abr]]-Casos_PN_CORR[[#This Row],[24-abr]]</f>
        <v>0</v>
      </c>
      <c r="BA367">
        <f>+Casos_PN_CORR[[#This Row],[26-abr]]-Casos_PN_CORR[[#This Row],[25-abr]]</f>
        <v>0</v>
      </c>
      <c r="BB367">
        <f>+Casos_PN_CORR[[#This Row],[27-abr]]-Casos_PN_CORR[[#This Row],[26-abr]]</f>
        <v>0</v>
      </c>
      <c r="BC367">
        <f>+Casos_PN_CORR[[#This Row],[28-abr]]-Casos_PN_CORR[[#This Row],[27-abr]]</f>
        <v>0</v>
      </c>
      <c r="BD367">
        <f>+Casos_PN_CORR[[#This Row],[29-abr]]-Casos_PN_CORR[[#This Row],[28-abr]]</f>
        <v>0</v>
      </c>
      <c r="BE367">
        <f>+Casos_PN_CORR[[#This Row],[30-abr]]-Casos_PN_CORR[[#This Row],[29-abr]]</f>
        <v>0</v>
      </c>
      <c r="BF367">
        <f>+Casos_PN_CORR[[#This Row],[1-may]]-Casos_PN_CORR[[#This Row],[30-abr]]</f>
        <v>0</v>
      </c>
      <c r="BG367">
        <f>+Casos_PN_CORR[[#This Row],[2-may]]-Casos_PN_CORR[[#This Row],[1-may]]</f>
        <v>0</v>
      </c>
      <c r="BH367">
        <f>+Casos_PN_CORR[[#This Row],[3-may]]-Casos_PN_CORR[[#This Row],[2-may]]</f>
        <v>0</v>
      </c>
      <c r="BI367">
        <f>+Casos_PN_CORR[[#This Row],[4-may]]-Casos_PN_CORR[[#This Row],[3-may]]</f>
        <v>0</v>
      </c>
      <c r="BJ367">
        <f>+Casos_PN_CORR[[#This Row],[5-may]]-Casos_PN_CORR[[#This Row],[4-may]]</f>
        <v>0</v>
      </c>
      <c r="BK367">
        <f>+Casos_PN_CORR[[#This Row],[6-may]]-Casos_PN_CORR[[#This Row],[5-may]]</f>
        <v>0</v>
      </c>
      <c r="BL367">
        <f>+Casos_PN_CORR[[#This Row],[7-may]]-Casos_PN_CORR[[#This Row],[6-may]]</f>
        <v>0</v>
      </c>
      <c r="BM367">
        <f>+Casos_PN_CORR[[#This Row],[8-may]]-Casos_PN_CORR[[#This Row],[7-may]]</f>
        <v>0</v>
      </c>
      <c r="BN367">
        <f>+Casos_PN_CORR[[#This Row],[9-may]]-Casos_PN_CORR[[#This Row],[8-may]]</f>
        <v>0</v>
      </c>
      <c r="BO367">
        <f>+Casos_PN_CORR[[#This Row],[10-may]]-Casos_PN_CORR[[#This Row],[9-may]]</f>
        <v>0</v>
      </c>
      <c r="BP367">
        <f>+Casos_PN_CORR[[#This Row],[11-may]]-Casos_PN_CORR[[#This Row],[10-may]]</f>
        <v>0</v>
      </c>
      <c r="BQ367">
        <f>+Casos_PN_CORR[[#This Row],[12-may]]-Casos_PN_CORR[[#This Row],[11-may]]</f>
        <v>0</v>
      </c>
      <c r="BR367">
        <f>+Casos_PN_CORR[[#This Row],[13-may]]-Casos_PN_CORR[[#This Row],[12-may]]</f>
        <v>0</v>
      </c>
      <c r="BS367">
        <f>+Casos_PN_CORR[[#This Row],[14-may]]-Casos_PN_CORR[[#This Row],[13-may]]</f>
        <v>0</v>
      </c>
      <c r="BT367">
        <f>+Casos_PN_CORR[[#This Row],[15-may]]-Casos_PN_CORR[[#This Row],[14-may]]</f>
        <v>0</v>
      </c>
      <c r="BU367">
        <f>+Casos_PN_CORR[[#This Row],[16-may]]-Casos_PN_CORR[[#This Row],[15-may]]</f>
        <v>0</v>
      </c>
      <c r="BV367">
        <f>+Casos_PN_CORR[[#This Row],[17-may]]-Casos_PN_CORR[[#This Row],[16-may]]</f>
        <v>0</v>
      </c>
      <c r="BW367">
        <f>+Casos_PN_CORR[[#This Row],[18-may]]-Casos_PN_CORR[[#This Row],[17-may]]</f>
        <v>0</v>
      </c>
      <c r="BX367">
        <f>+Casos_PN_CORR[[#This Row],[19-may]]-Casos_PN_CORR[[#This Row],[18-may]]</f>
        <v>0</v>
      </c>
      <c r="BY367">
        <f>+Casos_PN_CORR[[#This Row],[20-may]]-Casos_PN_CORR[[#This Row],[19-may]]</f>
        <v>0</v>
      </c>
      <c r="BZ367">
        <f>+Casos_PN_CORR[[#This Row],[21-may]]-Casos_PN_CORR[[#This Row],[20-may]]</f>
        <v>0</v>
      </c>
      <c r="CA367">
        <f>+Casos_PN_CORR[[#This Row],[22-may]]-Casos_PN_CORR[[#This Row],[21-may]]</f>
        <v>0</v>
      </c>
      <c r="CB367">
        <f>+Casos_PN_CORR[[#This Row],[23-may]]-Casos_PN_CORR[[#This Row],[22-may]]</f>
        <v>0</v>
      </c>
      <c r="CC367">
        <f>+Casos_PN_CORR[[#This Row],[24-may]]-Casos_PN_CORR[[#This Row],[23-may]]</f>
        <v>0</v>
      </c>
      <c r="CD367">
        <f>+Casos_PN_CORR[[#This Row],[25-may]]-Casos_PN_CORR[[#This Row],[24-may]]</f>
        <v>0</v>
      </c>
      <c r="CE367">
        <f>+Casos_PN_CORR[[#This Row],[26-may]]-Casos_PN_CORR[[#This Row],[25-may]]</f>
        <v>0</v>
      </c>
      <c r="CF367">
        <f>+Casos_PN_CORR[[#This Row],[27-may]]-Casos_PN_CORR[[#This Row],[26-may]]</f>
        <v>0</v>
      </c>
      <c r="CG367">
        <f>+Casos_PN_CORR[[#This Row],[28-may]]-Casos_PN_CORR[[#This Row],[27-may]]</f>
        <v>0</v>
      </c>
      <c r="CH367">
        <f>+Casos_PN_CORR[[#This Row],[29-may]]-Casos_PN_CORR[[#This Row],[28-may]]</f>
        <v>0</v>
      </c>
      <c r="CI367">
        <f>+Casos_PN_CORR[[#This Row],[30-may]]-Casos_PN_CORR[[#This Row],[29-may]]</f>
        <v>0</v>
      </c>
      <c r="CJ367">
        <f>+Casos_PN_CORR[[#This Row],[31-may]]-Casos_PN_CORR[[#This Row],[30-may]]</f>
        <v>0</v>
      </c>
      <c r="CK367">
        <f>+Casos_PN_CORR[[#This Row],[1-jun]]-Casos_PN_CORR[[#This Row],[31-may]]</f>
        <v>0</v>
      </c>
      <c r="CL367">
        <f>+Casos_PN_CORR[[#This Row],[2-jun]]-Casos_PN_CORR[[#This Row],[1-jun]]</f>
        <v>0</v>
      </c>
      <c r="CM367">
        <f>+Casos_PN_CORR[[#This Row],[3-jun]]-Casos_PN_CORR[[#This Row],[2-jun]]</f>
        <v>0</v>
      </c>
      <c r="CN367">
        <f>+Casos_PN_CORR[[#This Row],[4-jun]]-Casos_PN_CORR[[#This Row],[3-jun]]</f>
        <v>0</v>
      </c>
      <c r="CO367">
        <f>+Casos_PN_CORR[[#This Row],[5-jun]]-Casos_PN_CORR[[#This Row],[4-jun]]</f>
        <v>16</v>
      </c>
      <c r="CP367">
        <f>+Casos_PN_CORR[[#This Row],[6-jun]]-Casos_PN_CORR[[#This Row],[5-jun]]</f>
        <v>0</v>
      </c>
    </row>
    <row r="368" spans="1:94">
      <c r="A368">
        <v>60201</v>
      </c>
      <c r="B368" s="2" t="s">
        <v>214</v>
      </c>
      <c r="C368" s="2" t="s">
        <v>274</v>
      </c>
      <c r="D368" s="2" t="s">
        <v>511</v>
      </c>
      <c r="E368" s="4">
        <f t="shared" si="5"/>
        <v>0</v>
      </c>
      <c r="F368">
        <f>+Casos_PN_CORR[[#This Row],[10-mar]]</f>
        <v>0</v>
      </c>
      <c r="G368">
        <f>+Casos_PN_CORR[[#This Row],[11-mar]]-Casos_PN_CORR[[#This Row],[10-mar]]</f>
        <v>0</v>
      </c>
      <c r="H368">
        <f>+Casos_PN_CORR[[#This Row],[12-mar]]-Casos_PN_CORR[[#This Row],[11-mar]]</f>
        <v>0</v>
      </c>
      <c r="I368">
        <f>+Casos_PN_CORR[[#This Row],[13-mar]]-Casos_PN_CORR[[#This Row],[12-mar]]</f>
        <v>0</v>
      </c>
      <c r="J368">
        <f>+Casos_PN_CORR[[#This Row],[14-mar]]-Casos_PN_CORR[[#This Row],[13-mar]]</f>
        <v>0</v>
      </c>
      <c r="K368">
        <f>+Casos_PN_CORR[[#This Row],[15-mar]]-Casos_PN_CORR[[#This Row],[14-mar]]</f>
        <v>0</v>
      </c>
      <c r="L368">
        <f>+Casos_PN_CORR[[#This Row],[16-mar]]-Casos_PN_CORR[[#This Row],[15-mar]]</f>
        <v>0</v>
      </c>
      <c r="M368">
        <f>+Casos_PN_CORR[[#This Row],[17-mar]]-Casos_PN_CORR[[#This Row],[16-mar]]</f>
        <v>0</v>
      </c>
      <c r="N368">
        <f>+Casos_PN_CORR[[#This Row],[18-mar]]-Casos_PN_CORR[[#This Row],[17-mar]]</f>
        <v>0</v>
      </c>
      <c r="O368">
        <f>+Casos_PN_CORR[[#This Row],[19-mar]]-Casos_PN_CORR[[#This Row],[18-mar]]</f>
        <v>0</v>
      </c>
      <c r="P368">
        <f>+Casos_PN_CORR[[#This Row],[20-mar]]-Casos_PN_CORR[[#This Row],[19-mar]]</f>
        <v>0</v>
      </c>
      <c r="Q368">
        <f>+Casos_PN_CORR[[#This Row],[21-mar]]-Casos_PN_CORR[[#This Row],[20-mar]]</f>
        <v>0</v>
      </c>
      <c r="R368">
        <f>+Casos_PN_CORR[[#This Row],[22-mar]]-Casos_PN_CORR[[#This Row],[21-mar]]</f>
        <v>0</v>
      </c>
      <c r="S368">
        <f>+Casos_PN_CORR[[#This Row],[23-mar]]-Casos_PN_CORR[[#This Row],[22-mar]]</f>
        <v>0</v>
      </c>
      <c r="T368">
        <f>+Casos_PN_CORR[[#This Row],[24-mar]]-Casos_PN_CORR[[#This Row],[23-mar]]</f>
        <v>0</v>
      </c>
      <c r="U368">
        <f>+Casos_PN_CORR[[#This Row],[25-mar]]-Casos_PN_CORR[[#This Row],[24-mar]]</f>
        <v>0</v>
      </c>
      <c r="V368">
        <f>+Casos_PN_CORR[[#This Row],[26-mar]]-Casos_PN_CORR[[#This Row],[25-mar]]</f>
        <v>0</v>
      </c>
      <c r="W368">
        <f>+Casos_PN_CORR[[#This Row],[27-mar]]-Casos_PN_CORR[[#This Row],[26-mar]]</f>
        <v>0</v>
      </c>
      <c r="X368">
        <f>+Casos_PN_CORR[[#This Row],[28-mar]]-Casos_PN_CORR[[#This Row],[27-mar]]</f>
        <v>0</v>
      </c>
      <c r="Y368">
        <f>+Casos_PN_CORR[[#This Row],[29-mar]]-Casos_PN_CORR[[#This Row],[28-mar]]</f>
        <v>0</v>
      </c>
      <c r="Z368">
        <f>+Casos_PN_CORR[[#This Row],[30-mar]]-Casos_PN_CORR[[#This Row],[29-mar]]</f>
        <v>0</v>
      </c>
      <c r="AA368">
        <f>+Casos_PN_CORR[[#This Row],[31-mar]]-Casos_PN_CORR[[#This Row],[30-mar]]</f>
        <v>0</v>
      </c>
      <c r="AB368">
        <f>+Casos_PN_CORR[[#This Row],[1-abr]]-Casos_PN_CORR[[#This Row],[31-mar]]</f>
        <v>0</v>
      </c>
      <c r="AC368">
        <f>+Casos_PN_CORR[[#This Row],[2-abr]]-Casos_PN_CORR[[#This Row],[1-abr]]</f>
        <v>0</v>
      </c>
      <c r="AD368">
        <f>+Casos_PN_CORR[[#This Row],[3-abr]]-Casos_PN_CORR[[#This Row],[2-abr]]</f>
        <v>0</v>
      </c>
      <c r="AE368">
        <f>+Casos_PN_CORR[[#This Row],[4-abr]]-Casos_PN_CORR[[#This Row],[3-abr]]</f>
        <v>0</v>
      </c>
      <c r="AF368">
        <f>+Casos_PN_CORR[[#This Row],[5-abr]]-Casos_PN_CORR[[#This Row],[4-abr]]</f>
        <v>0</v>
      </c>
      <c r="AG368">
        <f>+Casos_PN_CORR[[#This Row],[6-abr]]-Casos_PN_CORR[[#This Row],[5-abr]]</f>
        <v>0</v>
      </c>
      <c r="AH368">
        <f>+Casos_PN_CORR[[#This Row],[7-abr]]-Casos_PN_CORR[[#This Row],[6-abr]]</f>
        <v>0</v>
      </c>
      <c r="AI368">
        <f>+Casos_PN_CORR[[#This Row],[8-abr]]-Casos_PN_CORR[[#This Row],[7-abr]]</f>
        <v>0</v>
      </c>
      <c r="AJ368">
        <f>+Casos_PN_CORR[[#This Row],[9-abr]]-Casos_PN_CORR[[#This Row],[8-abr]]</f>
        <v>0</v>
      </c>
      <c r="AK368">
        <f>+Casos_PN_CORR[[#This Row],[10-abr]]-Casos_PN_CORR[[#This Row],[9-abr]]</f>
        <v>0</v>
      </c>
      <c r="AL368">
        <f>+Casos_PN_CORR[[#This Row],[11-abr]]-Casos_PN_CORR[[#This Row],[10-abr]]</f>
        <v>0</v>
      </c>
      <c r="AM368">
        <f>+Casos_PN_CORR[[#This Row],[12-abr]]-Casos_PN_CORR[[#This Row],[11-abr]]</f>
        <v>0</v>
      </c>
      <c r="AN368">
        <f>+Casos_PN_CORR[[#This Row],[13-abr]]-Casos_PN_CORR[[#This Row],[12-abr]]</f>
        <v>0</v>
      </c>
      <c r="AO368">
        <f>+Casos_PN_CORR[[#This Row],[14-abr]]-Casos_PN_CORR[[#This Row],[13-abr]]</f>
        <v>0</v>
      </c>
      <c r="AP368">
        <f>+Casos_PN_CORR[[#This Row],[15-abr]]-Casos_PN_CORR[[#This Row],[14-abr]]</f>
        <v>0</v>
      </c>
      <c r="AQ368">
        <f>+Casos_PN_CORR[[#This Row],[16-abr]]-Casos_PN_CORR[[#This Row],[15-abr]]</f>
        <v>0</v>
      </c>
      <c r="AR368">
        <f>+Casos_PN_CORR[[#This Row],[17-abr]]-Casos_PN_CORR[[#This Row],[16-abr]]</f>
        <v>0</v>
      </c>
      <c r="AS368">
        <f>+Casos_PN_CORR[[#This Row],[18-abr]]-Casos_PN_CORR[[#This Row],[17-abr]]</f>
        <v>0</v>
      </c>
      <c r="AT368">
        <f>+Casos_PN_CORR[[#This Row],[19-abr]]-Casos_PN_CORR[[#This Row],[18-abr]]</f>
        <v>0</v>
      </c>
      <c r="AU368">
        <f>+Casos_PN_CORR[[#This Row],[20-abr]]-Casos_PN_CORR[[#This Row],[19-abr]]</f>
        <v>0</v>
      </c>
      <c r="AV368">
        <f>+Casos_PN_CORR[[#This Row],[21-abr]]-Casos_PN_CORR[[#This Row],[20-abr]]</f>
        <v>0</v>
      </c>
      <c r="AW368">
        <f>+Casos_PN_CORR[[#This Row],[22-abr]]-Casos_PN_CORR[[#This Row],[21-abr]]</f>
        <v>0</v>
      </c>
      <c r="AX368">
        <f>+Casos_PN_CORR[[#This Row],[23-abr]]-Casos_PN_CORR[[#This Row],[22-abr]]</f>
        <v>0</v>
      </c>
      <c r="AY368">
        <f>+Casos_PN_CORR[[#This Row],[24-abr]]-Casos_PN_CORR[[#This Row],[23-abr]]</f>
        <v>0</v>
      </c>
      <c r="AZ368">
        <f>+Casos_PN_CORR[[#This Row],[25-abr]]-Casos_PN_CORR[[#This Row],[24-abr]]</f>
        <v>0</v>
      </c>
      <c r="BA368">
        <f>+Casos_PN_CORR[[#This Row],[26-abr]]-Casos_PN_CORR[[#This Row],[25-abr]]</f>
        <v>0</v>
      </c>
      <c r="BB368">
        <f>+Casos_PN_CORR[[#This Row],[27-abr]]-Casos_PN_CORR[[#This Row],[26-abr]]</f>
        <v>0</v>
      </c>
      <c r="BC368">
        <f>+Casos_PN_CORR[[#This Row],[28-abr]]-Casos_PN_CORR[[#This Row],[27-abr]]</f>
        <v>0</v>
      </c>
      <c r="BD368">
        <f>+Casos_PN_CORR[[#This Row],[29-abr]]-Casos_PN_CORR[[#This Row],[28-abr]]</f>
        <v>0</v>
      </c>
      <c r="BE368">
        <f>+Casos_PN_CORR[[#This Row],[30-abr]]-Casos_PN_CORR[[#This Row],[29-abr]]</f>
        <v>0</v>
      </c>
      <c r="BF368">
        <f>+Casos_PN_CORR[[#This Row],[1-may]]-Casos_PN_CORR[[#This Row],[30-abr]]</f>
        <v>0</v>
      </c>
      <c r="BG368">
        <f>+Casos_PN_CORR[[#This Row],[2-may]]-Casos_PN_CORR[[#This Row],[1-may]]</f>
        <v>0</v>
      </c>
      <c r="BH368">
        <f>+Casos_PN_CORR[[#This Row],[3-may]]-Casos_PN_CORR[[#This Row],[2-may]]</f>
        <v>0</v>
      </c>
      <c r="BI368">
        <f>+Casos_PN_CORR[[#This Row],[4-may]]-Casos_PN_CORR[[#This Row],[3-may]]</f>
        <v>0</v>
      </c>
      <c r="BJ368">
        <f>+Casos_PN_CORR[[#This Row],[5-may]]-Casos_PN_CORR[[#This Row],[4-may]]</f>
        <v>0</v>
      </c>
      <c r="BK368">
        <f>+Casos_PN_CORR[[#This Row],[6-may]]-Casos_PN_CORR[[#This Row],[5-may]]</f>
        <v>0</v>
      </c>
      <c r="BL368">
        <f>+Casos_PN_CORR[[#This Row],[7-may]]-Casos_PN_CORR[[#This Row],[6-may]]</f>
        <v>0</v>
      </c>
      <c r="BM368">
        <f>+Casos_PN_CORR[[#This Row],[8-may]]-Casos_PN_CORR[[#This Row],[7-may]]</f>
        <v>0</v>
      </c>
      <c r="BN368">
        <f>+Casos_PN_CORR[[#This Row],[9-may]]-Casos_PN_CORR[[#This Row],[8-may]]</f>
        <v>0</v>
      </c>
      <c r="BO368">
        <f>+Casos_PN_CORR[[#This Row],[10-may]]-Casos_PN_CORR[[#This Row],[9-may]]</f>
        <v>0</v>
      </c>
      <c r="BP368">
        <f>+Casos_PN_CORR[[#This Row],[11-may]]-Casos_PN_CORR[[#This Row],[10-may]]</f>
        <v>0</v>
      </c>
      <c r="BQ368">
        <f>+Casos_PN_CORR[[#This Row],[12-may]]-Casos_PN_CORR[[#This Row],[11-may]]</f>
        <v>0</v>
      </c>
      <c r="BR368">
        <f>+Casos_PN_CORR[[#This Row],[13-may]]-Casos_PN_CORR[[#This Row],[12-may]]</f>
        <v>0</v>
      </c>
      <c r="BS368">
        <f>+Casos_PN_CORR[[#This Row],[14-may]]-Casos_PN_CORR[[#This Row],[13-may]]</f>
        <v>0</v>
      </c>
      <c r="BT368">
        <f>+Casos_PN_CORR[[#This Row],[15-may]]-Casos_PN_CORR[[#This Row],[14-may]]</f>
        <v>0</v>
      </c>
      <c r="BU368">
        <f>+Casos_PN_CORR[[#This Row],[16-may]]-Casos_PN_CORR[[#This Row],[15-may]]</f>
        <v>0</v>
      </c>
      <c r="BV368">
        <f>+Casos_PN_CORR[[#This Row],[17-may]]-Casos_PN_CORR[[#This Row],[16-may]]</f>
        <v>0</v>
      </c>
      <c r="BW368">
        <f>+Casos_PN_CORR[[#This Row],[18-may]]-Casos_PN_CORR[[#This Row],[17-may]]</f>
        <v>0</v>
      </c>
      <c r="BX368">
        <f>+Casos_PN_CORR[[#This Row],[19-may]]-Casos_PN_CORR[[#This Row],[18-may]]</f>
        <v>0</v>
      </c>
      <c r="BY368">
        <f>+Casos_PN_CORR[[#This Row],[20-may]]-Casos_PN_CORR[[#This Row],[19-may]]</f>
        <v>0</v>
      </c>
      <c r="BZ368">
        <f>+Casos_PN_CORR[[#This Row],[21-may]]-Casos_PN_CORR[[#This Row],[20-may]]</f>
        <v>0</v>
      </c>
      <c r="CA368">
        <f>+Casos_PN_CORR[[#This Row],[22-may]]-Casos_PN_CORR[[#This Row],[21-may]]</f>
        <v>0</v>
      </c>
      <c r="CB368">
        <f>+Casos_PN_CORR[[#This Row],[23-may]]-Casos_PN_CORR[[#This Row],[22-may]]</f>
        <v>0</v>
      </c>
      <c r="CC368">
        <f>+Casos_PN_CORR[[#This Row],[24-may]]-Casos_PN_CORR[[#This Row],[23-may]]</f>
        <v>0</v>
      </c>
      <c r="CD368">
        <f>+Casos_PN_CORR[[#This Row],[25-may]]-Casos_PN_CORR[[#This Row],[24-may]]</f>
        <v>0</v>
      </c>
      <c r="CE368">
        <f>+Casos_PN_CORR[[#This Row],[26-may]]-Casos_PN_CORR[[#This Row],[25-may]]</f>
        <v>0</v>
      </c>
      <c r="CF368">
        <f>+Casos_PN_CORR[[#This Row],[27-may]]-Casos_PN_CORR[[#This Row],[26-may]]</f>
        <v>0</v>
      </c>
      <c r="CG368">
        <f>+Casos_PN_CORR[[#This Row],[28-may]]-Casos_PN_CORR[[#This Row],[27-may]]</f>
        <v>0</v>
      </c>
      <c r="CH368">
        <f>+Casos_PN_CORR[[#This Row],[29-may]]-Casos_PN_CORR[[#This Row],[28-may]]</f>
        <v>0</v>
      </c>
      <c r="CI368">
        <f>+Casos_PN_CORR[[#This Row],[30-may]]-Casos_PN_CORR[[#This Row],[29-may]]</f>
        <v>0</v>
      </c>
      <c r="CJ368">
        <f>+Casos_PN_CORR[[#This Row],[31-may]]-Casos_PN_CORR[[#This Row],[30-may]]</f>
        <v>0</v>
      </c>
      <c r="CK368">
        <f>+Casos_PN_CORR[[#This Row],[1-jun]]-Casos_PN_CORR[[#This Row],[31-may]]</f>
        <v>0</v>
      </c>
      <c r="CL368">
        <f>+Casos_PN_CORR[[#This Row],[2-jun]]-Casos_PN_CORR[[#This Row],[1-jun]]</f>
        <v>0</v>
      </c>
      <c r="CM368">
        <f>+Casos_PN_CORR[[#This Row],[3-jun]]-Casos_PN_CORR[[#This Row],[2-jun]]</f>
        <v>0</v>
      </c>
      <c r="CN368">
        <f>+Casos_PN_CORR[[#This Row],[4-jun]]-Casos_PN_CORR[[#This Row],[3-jun]]</f>
        <v>0</v>
      </c>
      <c r="CO368">
        <f>+Casos_PN_CORR[[#This Row],[5-jun]]-Casos_PN_CORR[[#This Row],[4-jun]]</f>
        <v>0</v>
      </c>
      <c r="CP368">
        <f>+Casos_PN_CORR[[#This Row],[6-jun]]-Casos_PN_CORR[[#This Row],[5-jun]]</f>
        <v>0</v>
      </c>
    </row>
    <row r="369" spans="1:94">
      <c r="A369">
        <v>130309</v>
      </c>
      <c r="B369" s="2" t="s">
        <v>131</v>
      </c>
      <c r="C369" s="2" t="s">
        <v>219</v>
      </c>
      <c r="D369" s="2" t="s">
        <v>512</v>
      </c>
      <c r="E369" s="4">
        <f t="shared" si="5"/>
        <v>4</v>
      </c>
      <c r="F369">
        <f>+Casos_PN_CORR[[#This Row],[10-mar]]</f>
        <v>0</v>
      </c>
      <c r="G369">
        <f>+Casos_PN_CORR[[#This Row],[11-mar]]-Casos_PN_CORR[[#This Row],[10-mar]]</f>
        <v>0</v>
      </c>
      <c r="H369">
        <f>+Casos_PN_CORR[[#This Row],[12-mar]]-Casos_PN_CORR[[#This Row],[11-mar]]</f>
        <v>0</v>
      </c>
      <c r="I369">
        <f>+Casos_PN_CORR[[#This Row],[13-mar]]-Casos_PN_CORR[[#This Row],[12-mar]]</f>
        <v>0</v>
      </c>
      <c r="J369">
        <f>+Casos_PN_CORR[[#This Row],[14-mar]]-Casos_PN_CORR[[#This Row],[13-mar]]</f>
        <v>0</v>
      </c>
      <c r="K369">
        <f>+Casos_PN_CORR[[#This Row],[15-mar]]-Casos_PN_CORR[[#This Row],[14-mar]]</f>
        <v>0</v>
      </c>
      <c r="L369">
        <f>+Casos_PN_CORR[[#This Row],[16-mar]]-Casos_PN_CORR[[#This Row],[15-mar]]</f>
        <v>0</v>
      </c>
      <c r="M369">
        <f>+Casos_PN_CORR[[#This Row],[17-mar]]-Casos_PN_CORR[[#This Row],[16-mar]]</f>
        <v>0</v>
      </c>
      <c r="N369">
        <f>+Casos_PN_CORR[[#This Row],[18-mar]]-Casos_PN_CORR[[#This Row],[17-mar]]</f>
        <v>0</v>
      </c>
      <c r="O369">
        <f>+Casos_PN_CORR[[#This Row],[19-mar]]-Casos_PN_CORR[[#This Row],[18-mar]]</f>
        <v>0</v>
      </c>
      <c r="P369">
        <f>+Casos_PN_CORR[[#This Row],[20-mar]]-Casos_PN_CORR[[#This Row],[19-mar]]</f>
        <v>0</v>
      </c>
      <c r="Q369">
        <f>+Casos_PN_CORR[[#This Row],[21-mar]]-Casos_PN_CORR[[#This Row],[20-mar]]</f>
        <v>0</v>
      </c>
      <c r="R369">
        <f>+Casos_PN_CORR[[#This Row],[22-mar]]-Casos_PN_CORR[[#This Row],[21-mar]]</f>
        <v>0</v>
      </c>
      <c r="S369">
        <f>+Casos_PN_CORR[[#This Row],[23-mar]]-Casos_PN_CORR[[#This Row],[22-mar]]</f>
        <v>0</v>
      </c>
      <c r="T369">
        <f>+Casos_PN_CORR[[#This Row],[24-mar]]-Casos_PN_CORR[[#This Row],[23-mar]]</f>
        <v>0</v>
      </c>
      <c r="U369">
        <f>+Casos_PN_CORR[[#This Row],[25-mar]]-Casos_PN_CORR[[#This Row],[24-mar]]</f>
        <v>0</v>
      </c>
      <c r="V369">
        <f>+Casos_PN_CORR[[#This Row],[26-mar]]-Casos_PN_CORR[[#This Row],[25-mar]]</f>
        <v>0</v>
      </c>
      <c r="W369">
        <f>+Casos_PN_CORR[[#This Row],[27-mar]]-Casos_PN_CORR[[#This Row],[26-mar]]</f>
        <v>0</v>
      </c>
      <c r="X369">
        <f>+Casos_PN_CORR[[#This Row],[28-mar]]-Casos_PN_CORR[[#This Row],[27-mar]]</f>
        <v>0</v>
      </c>
      <c r="Y369">
        <f>+Casos_PN_CORR[[#This Row],[29-mar]]-Casos_PN_CORR[[#This Row],[28-mar]]</f>
        <v>0</v>
      </c>
      <c r="Z369">
        <f>+Casos_PN_CORR[[#This Row],[30-mar]]-Casos_PN_CORR[[#This Row],[29-mar]]</f>
        <v>0</v>
      </c>
      <c r="AA369">
        <f>+Casos_PN_CORR[[#This Row],[31-mar]]-Casos_PN_CORR[[#This Row],[30-mar]]</f>
        <v>0</v>
      </c>
      <c r="AB369">
        <f>+Casos_PN_CORR[[#This Row],[1-abr]]-Casos_PN_CORR[[#This Row],[31-mar]]</f>
        <v>0</v>
      </c>
      <c r="AC369">
        <f>+Casos_PN_CORR[[#This Row],[2-abr]]-Casos_PN_CORR[[#This Row],[1-abr]]</f>
        <v>0</v>
      </c>
      <c r="AD369">
        <f>+Casos_PN_CORR[[#This Row],[3-abr]]-Casos_PN_CORR[[#This Row],[2-abr]]</f>
        <v>0</v>
      </c>
      <c r="AE369">
        <f>+Casos_PN_CORR[[#This Row],[4-abr]]-Casos_PN_CORR[[#This Row],[3-abr]]</f>
        <v>0</v>
      </c>
      <c r="AF369">
        <f>+Casos_PN_CORR[[#This Row],[5-abr]]-Casos_PN_CORR[[#This Row],[4-abr]]</f>
        <v>0</v>
      </c>
      <c r="AG369">
        <f>+Casos_PN_CORR[[#This Row],[6-abr]]-Casos_PN_CORR[[#This Row],[5-abr]]</f>
        <v>0</v>
      </c>
      <c r="AH369">
        <f>+Casos_PN_CORR[[#This Row],[7-abr]]-Casos_PN_CORR[[#This Row],[6-abr]]</f>
        <v>0</v>
      </c>
      <c r="AI369">
        <f>+Casos_PN_CORR[[#This Row],[8-abr]]-Casos_PN_CORR[[#This Row],[7-abr]]</f>
        <v>0</v>
      </c>
      <c r="AJ369">
        <f>+Casos_PN_CORR[[#This Row],[9-abr]]-Casos_PN_CORR[[#This Row],[8-abr]]</f>
        <v>0</v>
      </c>
      <c r="AK369">
        <f>+Casos_PN_CORR[[#This Row],[10-abr]]-Casos_PN_CORR[[#This Row],[9-abr]]</f>
        <v>0</v>
      </c>
      <c r="AL369">
        <f>+Casos_PN_CORR[[#This Row],[11-abr]]-Casos_PN_CORR[[#This Row],[10-abr]]</f>
        <v>0</v>
      </c>
      <c r="AM369">
        <f>+Casos_PN_CORR[[#This Row],[12-abr]]-Casos_PN_CORR[[#This Row],[11-abr]]</f>
        <v>0</v>
      </c>
      <c r="AN369">
        <f>+Casos_PN_CORR[[#This Row],[13-abr]]-Casos_PN_CORR[[#This Row],[12-abr]]</f>
        <v>0</v>
      </c>
      <c r="AO369">
        <f>+Casos_PN_CORR[[#This Row],[14-abr]]-Casos_PN_CORR[[#This Row],[13-abr]]</f>
        <v>0</v>
      </c>
      <c r="AP369">
        <f>+Casos_PN_CORR[[#This Row],[15-abr]]-Casos_PN_CORR[[#This Row],[14-abr]]</f>
        <v>0</v>
      </c>
      <c r="AQ369">
        <f>+Casos_PN_CORR[[#This Row],[16-abr]]-Casos_PN_CORR[[#This Row],[15-abr]]</f>
        <v>0</v>
      </c>
      <c r="AR369">
        <f>+Casos_PN_CORR[[#This Row],[17-abr]]-Casos_PN_CORR[[#This Row],[16-abr]]</f>
        <v>0</v>
      </c>
      <c r="AS369">
        <f>+Casos_PN_CORR[[#This Row],[18-abr]]-Casos_PN_CORR[[#This Row],[17-abr]]</f>
        <v>0</v>
      </c>
      <c r="AT369">
        <f>+Casos_PN_CORR[[#This Row],[19-abr]]-Casos_PN_CORR[[#This Row],[18-abr]]</f>
        <v>0</v>
      </c>
      <c r="AU369">
        <f>+Casos_PN_CORR[[#This Row],[20-abr]]-Casos_PN_CORR[[#This Row],[19-abr]]</f>
        <v>0</v>
      </c>
      <c r="AV369">
        <f>+Casos_PN_CORR[[#This Row],[21-abr]]-Casos_PN_CORR[[#This Row],[20-abr]]</f>
        <v>0</v>
      </c>
      <c r="AW369">
        <f>+Casos_PN_CORR[[#This Row],[22-abr]]-Casos_PN_CORR[[#This Row],[21-abr]]</f>
        <v>0</v>
      </c>
      <c r="AX369">
        <f>+Casos_PN_CORR[[#This Row],[23-abr]]-Casos_PN_CORR[[#This Row],[22-abr]]</f>
        <v>0</v>
      </c>
      <c r="AY369">
        <f>+Casos_PN_CORR[[#This Row],[24-abr]]-Casos_PN_CORR[[#This Row],[23-abr]]</f>
        <v>0</v>
      </c>
      <c r="AZ369">
        <f>+Casos_PN_CORR[[#This Row],[25-abr]]-Casos_PN_CORR[[#This Row],[24-abr]]</f>
        <v>0</v>
      </c>
      <c r="BA369">
        <f>+Casos_PN_CORR[[#This Row],[26-abr]]-Casos_PN_CORR[[#This Row],[25-abr]]</f>
        <v>0</v>
      </c>
      <c r="BB369">
        <f>+Casos_PN_CORR[[#This Row],[27-abr]]-Casos_PN_CORR[[#This Row],[26-abr]]</f>
        <v>0</v>
      </c>
      <c r="BC369">
        <f>+Casos_PN_CORR[[#This Row],[28-abr]]-Casos_PN_CORR[[#This Row],[27-abr]]</f>
        <v>0</v>
      </c>
      <c r="BD369">
        <f>+Casos_PN_CORR[[#This Row],[29-abr]]-Casos_PN_CORR[[#This Row],[28-abr]]</f>
        <v>0</v>
      </c>
      <c r="BE369">
        <f>+Casos_PN_CORR[[#This Row],[30-abr]]-Casos_PN_CORR[[#This Row],[29-abr]]</f>
        <v>0</v>
      </c>
      <c r="BF369">
        <f>+Casos_PN_CORR[[#This Row],[1-may]]-Casos_PN_CORR[[#This Row],[30-abr]]</f>
        <v>0</v>
      </c>
      <c r="BG369">
        <f>+Casos_PN_CORR[[#This Row],[2-may]]-Casos_PN_CORR[[#This Row],[1-may]]</f>
        <v>0</v>
      </c>
      <c r="BH369">
        <f>+Casos_PN_CORR[[#This Row],[3-may]]-Casos_PN_CORR[[#This Row],[2-may]]</f>
        <v>0</v>
      </c>
      <c r="BI369">
        <f>+Casos_PN_CORR[[#This Row],[4-may]]-Casos_PN_CORR[[#This Row],[3-may]]</f>
        <v>0</v>
      </c>
      <c r="BJ369">
        <f>+Casos_PN_CORR[[#This Row],[5-may]]-Casos_PN_CORR[[#This Row],[4-may]]</f>
        <v>0</v>
      </c>
      <c r="BK369">
        <f>+Casos_PN_CORR[[#This Row],[6-may]]-Casos_PN_CORR[[#This Row],[5-may]]</f>
        <v>0</v>
      </c>
      <c r="BL369">
        <f>+Casos_PN_CORR[[#This Row],[7-may]]-Casos_PN_CORR[[#This Row],[6-may]]</f>
        <v>0</v>
      </c>
      <c r="BM369">
        <f>+Casos_PN_CORR[[#This Row],[8-may]]-Casos_PN_CORR[[#This Row],[7-may]]</f>
        <v>0</v>
      </c>
      <c r="BN369">
        <f>+Casos_PN_CORR[[#This Row],[9-may]]-Casos_PN_CORR[[#This Row],[8-may]]</f>
        <v>0</v>
      </c>
      <c r="BO369">
        <f>+Casos_PN_CORR[[#This Row],[10-may]]-Casos_PN_CORR[[#This Row],[9-may]]</f>
        <v>0</v>
      </c>
      <c r="BP369">
        <f>+Casos_PN_CORR[[#This Row],[11-may]]-Casos_PN_CORR[[#This Row],[10-may]]</f>
        <v>0</v>
      </c>
      <c r="BQ369">
        <f>+Casos_PN_CORR[[#This Row],[12-may]]-Casos_PN_CORR[[#This Row],[11-may]]</f>
        <v>0</v>
      </c>
      <c r="BR369">
        <f>+Casos_PN_CORR[[#This Row],[13-may]]-Casos_PN_CORR[[#This Row],[12-may]]</f>
        <v>0</v>
      </c>
      <c r="BS369">
        <f>+Casos_PN_CORR[[#This Row],[14-may]]-Casos_PN_CORR[[#This Row],[13-may]]</f>
        <v>0</v>
      </c>
      <c r="BT369">
        <f>+Casos_PN_CORR[[#This Row],[15-may]]-Casos_PN_CORR[[#This Row],[14-may]]</f>
        <v>0</v>
      </c>
      <c r="BU369">
        <f>+Casos_PN_CORR[[#This Row],[16-may]]-Casos_PN_CORR[[#This Row],[15-may]]</f>
        <v>0</v>
      </c>
      <c r="BV369">
        <f>+Casos_PN_CORR[[#This Row],[17-may]]-Casos_PN_CORR[[#This Row],[16-may]]</f>
        <v>0</v>
      </c>
      <c r="BW369">
        <f>+Casos_PN_CORR[[#This Row],[18-may]]-Casos_PN_CORR[[#This Row],[17-may]]</f>
        <v>0</v>
      </c>
      <c r="BX369">
        <f>+Casos_PN_CORR[[#This Row],[19-may]]-Casos_PN_CORR[[#This Row],[18-may]]</f>
        <v>0</v>
      </c>
      <c r="BY369">
        <f>+Casos_PN_CORR[[#This Row],[20-may]]-Casos_PN_CORR[[#This Row],[19-may]]</f>
        <v>0</v>
      </c>
      <c r="BZ369">
        <f>+Casos_PN_CORR[[#This Row],[21-may]]-Casos_PN_CORR[[#This Row],[20-may]]</f>
        <v>0</v>
      </c>
      <c r="CA369">
        <f>+Casos_PN_CORR[[#This Row],[22-may]]-Casos_PN_CORR[[#This Row],[21-may]]</f>
        <v>0</v>
      </c>
      <c r="CB369">
        <f>+Casos_PN_CORR[[#This Row],[23-may]]-Casos_PN_CORR[[#This Row],[22-may]]</f>
        <v>0</v>
      </c>
      <c r="CC369">
        <f>+Casos_PN_CORR[[#This Row],[24-may]]-Casos_PN_CORR[[#This Row],[23-may]]</f>
        <v>0</v>
      </c>
      <c r="CD369">
        <f>+Casos_PN_CORR[[#This Row],[25-may]]-Casos_PN_CORR[[#This Row],[24-may]]</f>
        <v>0</v>
      </c>
      <c r="CE369">
        <f>+Casos_PN_CORR[[#This Row],[26-may]]-Casos_PN_CORR[[#This Row],[25-may]]</f>
        <v>0</v>
      </c>
      <c r="CF369">
        <f>+Casos_PN_CORR[[#This Row],[27-may]]-Casos_PN_CORR[[#This Row],[26-may]]</f>
        <v>0</v>
      </c>
      <c r="CG369">
        <f>+Casos_PN_CORR[[#This Row],[28-may]]-Casos_PN_CORR[[#This Row],[27-may]]</f>
        <v>0</v>
      </c>
      <c r="CH369">
        <f>+Casos_PN_CORR[[#This Row],[29-may]]-Casos_PN_CORR[[#This Row],[28-may]]</f>
        <v>0</v>
      </c>
      <c r="CI369">
        <f>+Casos_PN_CORR[[#This Row],[30-may]]-Casos_PN_CORR[[#This Row],[29-may]]</f>
        <v>0</v>
      </c>
      <c r="CJ369">
        <f>+Casos_PN_CORR[[#This Row],[31-may]]-Casos_PN_CORR[[#This Row],[30-may]]</f>
        <v>0</v>
      </c>
      <c r="CK369">
        <f>+Casos_PN_CORR[[#This Row],[1-jun]]-Casos_PN_CORR[[#This Row],[31-may]]</f>
        <v>0</v>
      </c>
      <c r="CL369">
        <f>+Casos_PN_CORR[[#This Row],[2-jun]]-Casos_PN_CORR[[#This Row],[1-jun]]</f>
        <v>0</v>
      </c>
      <c r="CM369">
        <f>+Casos_PN_CORR[[#This Row],[3-jun]]-Casos_PN_CORR[[#This Row],[2-jun]]</f>
        <v>0</v>
      </c>
      <c r="CN369">
        <f>+Casos_PN_CORR[[#This Row],[4-jun]]-Casos_PN_CORR[[#This Row],[3-jun]]</f>
        <v>0</v>
      </c>
      <c r="CO369">
        <f>+Casos_PN_CORR[[#This Row],[5-jun]]-Casos_PN_CORR[[#This Row],[4-jun]]</f>
        <v>4</v>
      </c>
      <c r="CP369">
        <f>+Casos_PN_CORR[[#This Row],[6-jun]]-Casos_PN_CORR[[#This Row],[5-jun]]</f>
        <v>0</v>
      </c>
    </row>
    <row r="370" spans="1:94">
      <c r="A370">
        <v>70409</v>
      </c>
      <c r="B370" s="2" t="s">
        <v>102</v>
      </c>
      <c r="C370" s="2" t="s">
        <v>158</v>
      </c>
      <c r="D370" s="2" t="s">
        <v>258</v>
      </c>
      <c r="E370" s="4">
        <f t="shared" si="5"/>
        <v>0</v>
      </c>
      <c r="F370">
        <f>+Casos_PN_CORR[[#This Row],[10-mar]]</f>
        <v>0</v>
      </c>
      <c r="G370">
        <f>+Casos_PN_CORR[[#This Row],[11-mar]]-Casos_PN_CORR[[#This Row],[10-mar]]</f>
        <v>0</v>
      </c>
      <c r="H370">
        <f>+Casos_PN_CORR[[#This Row],[12-mar]]-Casos_PN_CORR[[#This Row],[11-mar]]</f>
        <v>0</v>
      </c>
      <c r="I370">
        <f>+Casos_PN_CORR[[#This Row],[13-mar]]-Casos_PN_CORR[[#This Row],[12-mar]]</f>
        <v>0</v>
      </c>
      <c r="J370">
        <f>+Casos_PN_CORR[[#This Row],[14-mar]]-Casos_PN_CORR[[#This Row],[13-mar]]</f>
        <v>0</v>
      </c>
      <c r="K370">
        <f>+Casos_PN_CORR[[#This Row],[15-mar]]-Casos_PN_CORR[[#This Row],[14-mar]]</f>
        <v>0</v>
      </c>
      <c r="L370">
        <f>+Casos_PN_CORR[[#This Row],[16-mar]]-Casos_PN_CORR[[#This Row],[15-mar]]</f>
        <v>0</v>
      </c>
      <c r="M370">
        <f>+Casos_PN_CORR[[#This Row],[17-mar]]-Casos_PN_CORR[[#This Row],[16-mar]]</f>
        <v>0</v>
      </c>
      <c r="N370">
        <f>+Casos_PN_CORR[[#This Row],[18-mar]]-Casos_PN_CORR[[#This Row],[17-mar]]</f>
        <v>0</v>
      </c>
      <c r="O370">
        <f>+Casos_PN_CORR[[#This Row],[19-mar]]-Casos_PN_CORR[[#This Row],[18-mar]]</f>
        <v>0</v>
      </c>
      <c r="P370">
        <f>+Casos_PN_CORR[[#This Row],[20-mar]]-Casos_PN_CORR[[#This Row],[19-mar]]</f>
        <v>0</v>
      </c>
      <c r="Q370">
        <f>+Casos_PN_CORR[[#This Row],[21-mar]]-Casos_PN_CORR[[#This Row],[20-mar]]</f>
        <v>0</v>
      </c>
      <c r="R370">
        <f>+Casos_PN_CORR[[#This Row],[22-mar]]-Casos_PN_CORR[[#This Row],[21-mar]]</f>
        <v>0</v>
      </c>
      <c r="S370">
        <f>+Casos_PN_CORR[[#This Row],[23-mar]]-Casos_PN_CORR[[#This Row],[22-mar]]</f>
        <v>0</v>
      </c>
      <c r="T370">
        <f>+Casos_PN_CORR[[#This Row],[24-mar]]-Casos_PN_CORR[[#This Row],[23-mar]]</f>
        <v>0</v>
      </c>
      <c r="U370">
        <f>+Casos_PN_CORR[[#This Row],[25-mar]]-Casos_PN_CORR[[#This Row],[24-mar]]</f>
        <v>0</v>
      </c>
      <c r="V370">
        <f>+Casos_PN_CORR[[#This Row],[26-mar]]-Casos_PN_CORR[[#This Row],[25-mar]]</f>
        <v>0</v>
      </c>
      <c r="W370">
        <f>+Casos_PN_CORR[[#This Row],[27-mar]]-Casos_PN_CORR[[#This Row],[26-mar]]</f>
        <v>0</v>
      </c>
      <c r="X370">
        <f>+Casos_PN_CORR[[#This Row],[28-mar]]-Casos_PN_CORR[[#This Row],[27-mar]]</f>
        <v>0</v>
      </c>
      <c r="Y370">
        <f>+Casos_PN_CORR[[#This Row],[29-mar]]-Casos_PN_CORR[[#This Row],[28-mar]]</f>
        <v>0</v>
      </c>
      <c r="Z370">
        <f>+Casos_PN_CORR[[#This Row],[30-mar]]-Casos_PN_CORR[[#This Row],[29-mar]]</f>
        <v>0</v>
      </c>
      <c r="AA370">
        <f>+Casos_PN_CORR[[#This Row],[31-mar]]-Casos_PN_CORR[[#This Row],[30-mar]]</f>
        <v>0</v>
      </c>
      <c r="AB370">
        <f>+Casos_PN_CORR[[#This Row],[1-abr]]-Casos_PN_CORR[[#This Row],[31-mar]]</f>
        <v>0</v>
      </c>
      <c r="AC370">
        <f>+Casos_PN_CORR[[#This Row],[2-abr]]-Casos_PN_CORR[[#This Row],[1-abr]]</f>
        <v>0</v>
      </c>
      <c r="AD370">
        <f>+Casos_PN_CORR[[#This Row],[3-abr]]-Casos_PN_CORR[[#This Row],[2-abr]]</f>
        <v>0</v>
      </c>
      <c r="AE370">
        <f>+Casos_PN_CORR[[#This Row],[4-abr]]-Casos_PN_CORR[[#This Row],[3-abr]]</f>
        <v>0</v>
      </c>
      <c r="AF370">
        <f>+Casos_PN_CORR[[#This Row],[5-abr]]-Casos_PN_CORR[[#This Row],[4-abr]]</f>
        <v>0</v>
      </c>
      <c r="AG370">
        <f>+Casos_PN_CORR[[#This Row],[6-abr]]-Casos_PN_CORR[[#This Row],[5-abr]]</f>
        <v>0</v>
      </c>
      <c r="AH370">
        <f>+Casos_PN_CORR[[#This Row],[7-abr]]-Casos_PN_CORR[[#This Row],[6-abr]]</f>
        <v>0</v>
      </c>
      <c r="AI370">
        <f>+Casos_PN_CORR[[#This Row],[8-abr]]-Casos_PN_CORR[[#This Row],[7-abr]]</f>
        <v>0</v>
      </c>
      <c r="AJ370">
        <f>+Casos_PN_CORR[[#This Row],[9-abr]]-Casos_PN_CORR[[#This Row],[8-abr]]</f>
        <v>0</v>
      </c>
      <c r="AK370">
        <f>+Casos_PN_CORR[[#This Row],[10-abr]]-Casos_PN_CORR[[#This Row],[9-abr]]</f>
        <v>0</v>
      </c>
      <c r="AL370">
        <f>+Casos_PN_CORR[[#This Row],[11-abr]]-Casos_PN_CORR[[#This Row],[10-abr]]</f>
        <v>0</v>
      </c>
      <c r="AM370">
        <f>+Casos_PN_CORR[[#This Row],[12-abr]]-Casos_PN_CORR[[#This Row],[11-abr]]</f>
        <v>0</v>
      </c>
      <c r="AN370">
        <f>+Casos_PN_CORR[[#This Row],[13-abr]]-Casos_PN_CORR[[#This Row],[12-abr]]</f>
        <v>0</v>
      </c>
      <c r="AO370">
        <f>+Casos_PN_CORR[[#This Row],[14-abr]]-Casos_PN_CORR[[#This Row],[13-abr]]</f>
        <v>0</v>
      </c>
      <c r="AP370">
        <f>+Casos_PN_CORR[[#This Row],[15-abr]]-Casos_PN_CORR[[#This Row],[14-abr]]</f>
        <v>0</v>
      </c>
      <c r="AQ370">
        <f>+Casos_PN_CORR[[#This Row],[16-abr]]-Casos_PN_CORR[[#This Row],[15-abr]]</f>
        <v>0</v>
      </c>
      <c r="AR370">
        <f>+Casos_PN_CORR[[#This Row],[17-abr]]-Casos_PN_CORR[[#This Row],[16-abr]]</f>
        <v>0</v>
      </c>
      <c r="AS370">
        <f>+Casos_PN_CORR[[#This Row],[18-abr]]-Casos_PN_CORR[[#This Row],[17-abr]]</f>
        <v>0</v>
      </c>
      <c r="AT370">
        <f>+Casos_PN_CORR[[#This Row],[19-abr]]-Casos_PN_CORR[[#This Row],[18-abr]]</f>
        <v>0</v>
      </c>
      <c r="AU370">
        <f>+Casos_PN_CORR[[#This Row],[20-abr]]-Casos_PN_CORR[[#This Row],[19-abr]]</f>
        <v>0</v>
      </c>
      <c r="AV370">
        <f>+Casos_PN_CORR[[#This Row],[21-abr]]-Casos_PN_CORR[[#This Row],[20-abr]]</f>
        <v>0</v>
      </c>
      <c r="AW370">
        <f>+Casos_PN_CORR[[#This Row],[22-abr]]-Casos_PN_CORR[[#This Row],[21-abr]]</f>
        <v>0</v>
      </c>
      <c r="AX370">
        <f>+Casos_PN_CORR[[#This Row],[23-abr]]-Casos_PN_CORR[[#This Row],[22-abr]]</f>
        <v>0</v>
      </c>
      <c r="AY370">
        <f>+Casos_PN_CORR[[#This Row],[24-abr]]-Casos_PN_CORR[[#This Row],[23-abr]]</f>
        <v>0</v>
      </c>
      <c r="AZ370">
        <f>+Casos_PN_CORR[[#This Row],[25-abr]]-Casos_PN_CORR[[#This Row],[24-abr]]</f>
        <v>0</v>
      </c>
      <c r="BA370">
        <f>+Casos_PN_CORR[[#This Row],[26-abr]]-Casos_PN_CORR[[#This Row],[25-abr]]</f>
        <v>0</v>
      </c>
      <c r="BB370">
        <f>+Casos_PN_CORR[[#This Row],[27-abr]]-Casos_PN_CORR[[#This Row],[26-abr]]</f>
        <v>0</v>
      </c>
      <c r="BC370">
        <f>+Casos_PN_CORR[[#This Row],[28-abr]]-Casos_PN_CORR[[#This Row],[27-abr]]</f>
        <v>0</v>
      </c>
      <c r="BD370">
        <f>+Casos_PN_CORR[[#This Row],[29-abr]]-Casos_PN_CORR[[#This Row],[28-abr]]</f>
        <v>0</v>
      </c>
      <c r="BE370">
        <f>+Casos_PN_CORR[[#This Row],[30-abr]]-Casos_PN_CORR[[#This Row],[29-abr]]</f>
        <v>0</v>
      </c>
      <c r="BF370">
        <f>+Casos_PN_CORR[[#This Row],[1-may]]-Casos_PN_CORR[[#This Row],[30-abr]]</f>
        <v>0</v>
      </c>
      <c r="BG370">
        <f>+Casos_PN_CORR[[#This Row],[2-may]]-Casos_PN_CORR[[#This Row],[1-may]]</f>
        <v>0</v>
      </c>
      <c r="BH370">
        <f>+Casos_PN_CORR[[#This Row],[3-may]]-Casos_PN_CORR[[#This Row],[2-may]]</f>
        <v>0</v>
      </c>
      <c r="BI370">
        <f>+Casos_PN_CORR[[#This Row],[4-may]]-Casos_PN_CORR[[#This Row],[3-may]]</f>
        <v>0</v>
      </c>
      <c r="BJ370">
        <f>+Casos_PN_CORR[[#This Row],[5-may]]-Casos_PN_CORR[[#This Row],[4-may]]</f>
        <v>0</v>
      </c>
      <c r="BK370">
        <f>+Casos_PN_CORR[[#This Row],[6-may]]-Casos_PN_CORR[[#This Row],[5-may]]</f>
        <v>0</v>
      </c>
      <c r="BL370">
        <f>+Casos_PN_CORR[[#This Row],[7-may]]-Casos_PN_CORR[[#This Row],[6-may]]</f>
        <v>0</v>
      </c>
      <c r="BM370">
        <f>+Casos_PN_CORR[[#This Row],[8-may]]-Casos_PN_CORR[[#This Row],[7-may]]</f>
        <v>0</v>
      </c>
      <c r="BN370">
        <f>+Casos_PN_CORR[[#This Row],[9-may]]-Casos_PN_CORR[[#This Row],[8-may]]</f>
        <v>0</v>
      </c>
      <c r="BO370">
        <f>+Casos_PN_CORR[[#This Row],[10-may]]-Casos_PN_CORR[[#This Row],[9-may]]</f>
        <v>0</v>
      </c>
      <c r="BP370">
        <f>+Casos_PN_CORR[[#This Row],[11-may]]-Casos_PN_CORR[[#This Row],[10-may]]</f>
        <v>0</v>
      </c>
      <c r="BQ370">
        <f>+Casos_PN_CORR[[#This Row],[12-may]]-Casos_PN_CORR[[#This Row],[11-may]]</f>
        <v>0</v>
      </c>
      <c r="BR370">
        <f>+Casos_PN_CORR[[#This Row],[13-may]]-Casos_PN_CORR[[#This Row],[12-may]]</f>
        <v>0</v>
      </c>
      <c r="BS370">
        <f>+Casos_PN_CORR[[#This Row],[14-may]]-Casos_PN_CORR[[#This Row],[13-may]]</f>
        <v>0</v>
      </c>
      <c r="BT370">
        <f>+Casos_PN_CORR[[#This Row],[15-may]]-Casos_PN_CORR[[#This Row],[14-may]]</f>
        <v>0</v>
      </c>
      <c r="BU370">
        <f>+Casos_PN_CORR[[#This Row],[16-may]]-Casos_PN_CORR[[#This Row],[15-may]]</f>
        <v>0</v>
      </c>
      <c r="BV370">
        <f>+Casos_PN_CORR[[#This Row],[17-may]]-Casos_PN_CORR[[#This Row],[16-may]]</f>
        <v>0</v>
      </c>
      <c r="BW370">
        <f>+Casos_PN_CORR[[#This Row],[18-may]]-Casos_PN_CORR[[#This Row],[17-may]]</f>
        <v>0</v>
      </c>
      <c r="BX370">
        <f>+Casos_PN_CORR[[#This Row],[19-may]]-Casos_PN_CORR[[#This Row],[18-may]]</f>
        <v>0</v>
      </c>
      <c r="BY370">
        <f>+Casos_PN_CORR[[#This Row],[20-may]]-Casos_PN_CORR[[#This Row],[19-may]]</f>
        <v>0</v>
      </c>
      <c r="BZ370">
        <f>+Casos_PN_CORR[[#This Row],[21-may]]-Casos_PN_CORR[[#This Row],[20-may]]</f>
        <v>0</v>
      </c>
      <c r="CA370">
        <f>+Casos_PN_CORR[[#This Row],[22-may]]-Casos_PN_CORR[[#This Row],[21-may]]</f>
        <v>0</v>
      </c>
      <c r="CB370">
        <f>+Casos_PN_CORR[[#This Row],[23-may]]-Casos_PN_CORR[[#This Row],[22-may]]</f>
        <v>0</v>
      </c>
      <c r="CC370">
        <f>+Casos_PN_CORR[[#This Row],[24-may]]-Casos_PN_CORR[[#This Row],[23-may]]</f>
        <v>0</v>
      </c>
      <c r="CD370">
        <f>+Casos_PN_CORR[[#This Row],[25-may]]-Casos_PN_CORR[[#This Row],[24-may]]</f>
        <v>0</v>
      </c>
      <c r="CE370">
        <f>+Casos_PN_CORR[[#This Row],[26-may]]-Casos_PN_CORR[[#This Row],[25-may]]</f>
        <v>0</v>
      </c>
      <c r="CF370">
        <f>+Casos_PN_CORR[[#This Row],[27-may]]-Casos_PN_CORR[[#This Row],[26-may]]</f>
        <v>0</v>
      </c>
      <c r="CG370">
        <f>+Casos_PN_CORR[[#This Row],[28-may]]-Casos_PN_CORR[[#This Row],[27-may]]</f>
        <v>0</v>
      </c>
      <c r="CH370">
        <f>+Casos_PN_CORR[[#This Row],[29-may]]-Casos_PN_CORR[[#This Row],[28-may]]</f>
        <v>0</v>
      </c>
      <c r="CI370">
        <f>+Casos_PN_CORR[[#This Row],[30-may]]-Casos_PN_CORR[[#This Row],[29-may]]</f>
        <v>0</v>
      </c>
      <c r="CJ370">
        <f>+Casos_PN_CORR[[#This Row],[31-may]]-Casos_PN_CORR[[#This Row],[30-may]]</f>
        <v>0</v>
      </c>
      <c r="CK370">
        <f>+Casos_PN_CORR[[#This Row],[1-jun]]-Casos_PN_CORR[[#This Row],[31-may]]</f>
        <v>0</v>
      </c>
      <c r="CL370">
        <f>+Casos_PN_CORR[[#This Row],[2-jun]]-Casos_PN_CORR[[#This Row],[1-jun]]</f>
        <v>0</v>
      </c>
      <c r="CM370">
        <f>+Casos_PN_CORR[[#This Row],[3-jun]]-Casos_PN_CORR[[#This Row],[2-jun]]</f>
        <v>0</v>
      </c>
      <c r="CN370">
        <f>+Casos_PN_CORR[[#This Row],[4-jun]]-Casos_PN_CORR[[#This Row],[3-jun]]</f>
        <v>0</v>
      </c>
      <c r="CO370">
        <f>+Casos_PN_CORR[[#This Row],[5-jun]]-Casos_PN_CORR[[#This Row],[4-jun]]</f>
        <v>0</v>
      </c>
      <c r="CP370">
        <f>+Casos_PN_CORR[[#This Row],[6-jun]]-Casos_PN_CORR[[#This Row],[5-jun]]</f>
        <v>0</v>
      </c>
    </row>
    <row r="371" spans="1:94">
      <c r="A371">
        <v>90501</v>
      </c>
      <c r="B371" s="2" t="s">
        <v>139</v>
      </c>
      <c r="C371" s="2" t="s">
        <v>258</v>
      </c>
      <c r="D371" s="2" t="s">
        <v>513</v>
      </c>
      <c r="E371" s="4">
        <f t="shared" si="5"/>
        <v>3</v>
      </c>
      <c r="F371">
        <f>+Casos_PN_CORR[[#This Row],[10-mar]]</f>
        <v>0</v>
      </c>
      <c r="G371">
        <f>+Casos_PN_CORR[[#This Row],[11-mar]]-Casos_PN_CORR[[#This Row],[10-mar]]</f>
        <v>0</v>
      </c>
      <c r="H371">
        <f>+Casos_PN_CORR[[#This Row],[12-mar]]-Casos_PN_CORR[[#This Row],[11-mar]]</f>
        <v>0</v>
      </c>
      <c r="I371">
        <f>+Casos_PN_CORR[[#This Row],[13-mar]]-Casos_PN_CORR[[#This Row],[12-mar]]</f>
        <v>0</v>
      </c>
      <c r="J371">
        <f>+Casos_PN_CORR[[#This Row],[14-mar]]-Casos_PN_CORR[[#This Row],[13-mar]]</f>
        <v>0</v>
      </c>
      <c r="K371">
        <f>+Casos_PN_CORR[[#This Row],[15-mar]]-Casos_PN_CORR[[#This Row],[14-mar]]</f>
        <v>0</v>
      </c>
      <c r="L371">
        <f>+Casos_PN_CORR[[#This Row],[16-mar]]-Casos_PN_CORR[[#This Row],[15-mar]]</f>
        <v>0</v>
      </c>
      <c r="M371">
        <f>+Casos_PN_CORR[[#This Row],[17-mar]]-Casos_PN_CORR[[#This Row],[16-mar]]</f>
        <v>0</v>
      </c>
      <c r="N371">
        <f>+Casos_PN_CORR[[#This Row],[18-mar]]-Casos_PN_CORR[[#This Row],[17-mar]]</f>
        <v>0</v>
      </c>
      <c r="O371">
        <f>+Casos_PN_CORR[[#This Row],[19-mar]]-Casos_PN_CORR[[#This Row],[18-mar]]</f>
        <v>0</v>
      </c>
      <c r="P371">
        <f>+Casos_PN_CORR[[#This Row],[20-mar]]-Casos_PN_CORR[[#This Row],[19-mar]]</f>
        <v>0</v>
      </c>
      <c r="Q371">
        <f>+Casos_PN_CORR[[#This Row],[21-mar]]-Casos_PN_CORR[[#This Row],[20-mar]]</f>
        <v>0</v>
      </c>
      <c r="R371">
        <f>+Casos_PN_CORR[[#This Row],[22-mar]]-Casos_PN_CORR[[#This Row],[21-mar]]</f>
        <v>0</v>
      </c>
      <c r="S371">
        <f>+Casos_PN_CORR[[#This Row],[23-mar]]-Casos_PN_CORR[[#This Row],[22-mar]]</f>
        <v>0</v>
      </c>
      <c r="T371">
        <f>+Casos_PN_CORR[[#This Row],[24-mar]]-Casos_PN_CORR[[#This Row],[23-mar]]</f>
        <v>0</v>
      </c>
      <c r="U371">
        <f>+Casos_PN_CORR[[#This Row],[25-mar]]-Casos_PN_CORR[[#This Row],[24-mar]]</f>
        <v>0</v>
      </c>
      <c r="V371">
        <f>+Casos_PN_CORR[[#This Row],[26-mar]]-Casos_PN_CORR[[#This Row],[25-mar]]</f>
        <v>0</v>
      </c>
      <c r="W371">
        <f>+Casos_PN_CORR[[#This Row],[27-mar]]-Casos_PN_CORR[[#This Row],[26-mar]]</f>
        <v>0</v>
      </c>
      <c r="X371">
        <f>+Casos_PN_CORR[[#This Row],[28-mar]]-Casos_PN_CORR[[#This Row],[27-mar]]</f>
        <v>0</v>
      </c>
      <c r="Y371">
        <f>+Casos_PN_CORR[[#This Row],[29-mar]]-Casos_PN_CORR[[#This Row],[28-mar]]</f>
        <v>0</v>
      </c>
      <c r="Z371">
        <f>+Casos_PN_CORR[[#This Row],[30-mar]]-Casos_PN_CORR[[#This Row],[29-mar]]</f>
        <v>0</v>
      </c>
      <c r="AA371">
        <f>+Casos_PN_CORR[[#This Row],[31-mar]]-Casos_PN_CORR[[#This Row],[30-mar]]</f>
        <v>0</v>
      </c>
      <c r="AB371">
        <f>+Casos_PN_CORR[[#This Row],[1-abr]]-Casos_PN_CORR[[#This Row],[31-mar]]</f>
        <v>0</v>
      </c>
      <c r="AC371">
        <f>+Casos_PN_CORR[[#This Row],[2-abr]]-Casos_PN_CORR[[#This Row],[1-abr]]</f>
        <v>0</v>
      </c>
      <c r="AD371">
        <f>+Casos_PN_CORR[[#This Row],[3-abr]]-Casos_PN_CORR[[#This Row],[2-abr]]</f>
        <v>0</v>
      </c>
      <c r="AE371">
        <f>+Casos_PN_CORR[[#This Row],[4-abr]]-Casos_PN_CORR[[#This Row],[3-abr]]</f>
        <v>0</v>
      </c>
      <c r="AF371">
        <f>+Casos_PN_CORR[[#This Row],[5-abr]]-Casos_PN_CORR[[#This Row],[4-abr]]</f>
        <v>0</v>
      </c>
      <c r="AG371">
        <f>+Casos_PN_CORR[[#This Row],[6-abr]]-Casos_PN_CORR[[#This Row],[5-abr]]</f>
        <v>0</v>
      </c>
      <c r="AH371">
        <f>+Casos_PN_CORR[[#This Row],[7-abr]]-Casos_PN_CORR[[#This Row],[6-abr]]</f>
        <v>0</v>
      </c>
      <c r="AI371">
        <f>+Casos_PN_CORR[[#This Row],[8-abr]]-Casos_PN_CORR[[#This Row],[7-abr]]</f>
        <v>0</v>
      </c>
      <c r="AJ371">
        <f>+Casos_PN_CORR[[#This Row],[9-abr]]-Casos_PN_CORR[[#This Row],[8-abr]]</f>
        <v>0</v>
      </c>
      <c r="AK371">
        <f>+Casos_PN_CORR[[#This Row],[10-abr]]-Casos_PN_CORR[[#This Row],[9-abr]]</f>
        <v>0</v>
      </c>
      <c r="AL371">
        <f>+Casos_PN_CORR[[#This Row],[11-abr]]-Casos_PN_CORR[[#This Row],[10-abr]]</f>
        <v>0</v>
      </c>
      <c r="AM371">
        <f>+Casos_PN_CORR[[#This Row],[12-abr]]-Casos_PN_CORR[[#This Row],[11-abr]]</f>
        <v>0</v>
      </c>
      <c r="AN371">
        <f>+Casos_PN_CORR[[#This Row],[13-abr]]-Casos_PN_CORR[[#This Row],[12-abr]]</f>
        <v>0</v>
      </c>
      <c r="AO371">
        <f>+Casos_PN_CORR[[#This Row],[14-abr]]-Casos_PN_CORR[[#This Row],[13-abr]]</f>
        <v>0</v>
      </c>
      <c r="AP371">
        <f>+Casos_PN_CORR[[#This Row],[15-abr]]-Casos_PN_CORR[[#This Row],[14-abr]]</f>
        <v>0</v>
      </c>
      <c r="AQ371">
        <f>+Casos_PN_CORR[[#This Row],[16-abr]]-Casos_PN_CORR[[#This Row],[15-abr]]</f>
        <v>0</v>
      </c>
      <c r="AR371">
        <f>+Casos_PN_CORR[[#This Row],[17-abr]]-Casos_PN_CORR[[#This Row],[16-abr]]</f>
        <v>0</v>
      </c>
      <c r="AS371">
        <f>+Casos_PN_CORR[[#This Row],[18-abr]]-Casos_PN_CORR[[#This Row],[17-abr]]</f>
        <v>0</v>
      </c>
      <c r="AT371">
        <f>+Casos_PN_CORR[[#This Row],[19-abr]]-Casos_PN_CORR[[#This Row],[18-abr]]</f>
        <v>0</v>
      </c>
      <c r="AU371">
        <f>+Casos_PN_CORR[[#This Row],[20-abr]]-Casos_PN_CORR[[#This Row],[19-abr]]</f>
        <v>0</v>
      </c>
      <c r="AV371">
        <f>+Casos_PN_CORR[[#This Row],[21-abr]]-Casos_PN_CORR[[#This Row],[20-abr]]</f>
        <v>0</v>
      </c>
      <c r="AW371">
        <f>+Casos_PN_CORR[[#This Row],[22-abr]]-Casos_PN_CORR[[#This Row],[21-abr]]</f>
        <v>0</v>
      </c>
      <c r="AX371">
        <f>+Casos_PN_CORR[[#This Row],[23-abr]]-Casos_PN_CORR[[#This Row],[22-abr]]</f>
        <v>0</v>
      </c>
      <c r="AY371">
        <f>+Casos_PN_CORR[[#This Row],[24-abr]]-Casos_PN_CORR[[#This Row],[23-abr]]</f>
        <v>0</v>
      </c>
      <c r="AZ371">
        <f>+Casos_PN_CORR[[#This Row],[25-abr]]-Casos_PN_CORR[[#This Row],[24-abr]]</f>
        <v>0</v>
      </c>
      <c r="BA371">
        <f>+Casos_PN_CORR[[#This Row],[26-abr]]-Casos_PN_CORR[[#This Row],[25-abr]]</f>
        <v>0</v>
      </c>
      <c r="BB371">
        <f>+Casos_PN_CORR[[#This Row],[27-abr]]-Casos_PN_CORR[[#This Row],[26-abr]]</f>
        <v>0</v>
      </c>
      <c r="BC371">
        <f>+Casos_PN_CORR[[#This Row],[28-abr]]-Casos_PN_CORR[[#This Row],[27-abr]]</f>
        <v>0</v>
      </c>
      <c r="BD371">
        <f>+Casos_PN_CORR[[#This Row],[29-abr]]-Casos_PN_CORR[[#This Row],[28-abr]]</f>
        <v>0</v>
      </c>
      <c r="BE371">
        <f>+Casos_PN_CORR[[#This Row],[30-abr]]-Casos_PN_CORR[[#This Row],[29-abr]]</f>
        <v>0</v>
      </c>
      <c r="BF371">
        <f>+Casos_PN_CORR[[#This Row],[1-may]]-Casos_PN_CORR[[#This Row],[30-abr]]</f>
        <v>0</v>
      </c>
      <c r="BG371">
        <f>+Casos_PN_CORR[[#This Row],[2-may]]-Casos_PN_CORR[[#This Row],[1-may]]</f>
        <v>0</v>
      </c>
      <c r="BH371">
        <f>+Casos_PN_CORR[[#This Row],[3-may]]-Casos_PN_CORR[[#This Row],[2-may]]</f>
        <v>0</v>
      </c>
      <c r="BI371">
        <f>+Casos_PN_CORR[[#This Row],[4-may]]-Casos_PN_CORR[[#This Row],[3-may]]</f>
        <v>0</v>
      </c>
      <c r="BJ371">
        <f>+Casos_PN_CORR[[#This Row],[5-may]]-Casos_PN_CORR[[#This Row],[4-may]]</f>
        <v>0</v>
      </c>
      <c r="BK371">
        <f>+Casos_PN_CORR[[#This Row],[6-may]]-Casos_PN_CORR[[#This Row],[5-may]]</f>
        <v>0</v>
      </c>
      <c r="BL371">
        <f>+Casos_PN_CORR[[#This Row],[7-may]]-Casos_PN_CORR[[#This Row],[6-may]]</f>
        <v>0</v>
      </c>
      <c r="BM371">
        <f>+Casos_PN_CORR[[#This Row],[8-may]]-Casos_PN_CORR[[#This Row],[7-may]]</f>
        <v>0</v>
      </c>
      <c r="BN371">
        <f>+Casos_PN_CORR[[#This Row],[9-may]]-Casos_PN_CORR[[#This Row],[8-may]]</f>
        <v>0</v>
      </c>
      <c r="BO371">
        <f>+Casos_PN_CORR[[#This Row],[10-may]]-Casos_PN_CORR[[#This Row],[9-may]]</f>
        <v>0</v>
      </c>
      <c r="BP371">
        <f>+Casos_PN_CORR[[#This Row],[11-may]]-Casos_PN_CORR[[#This Row],[10-may]]</f>
        <v>0</v>
      </c>
      <c r="BQ371">
        <f>+Casos_PN_CORR[[#This Row],[12-may]]-Casos_PN_CORR[[#This Row],[11-may]]</f>
        <v>0</v>
      </c>
      <c r="BR371">
        <f>+Casos_PN_CORR[[#This Row],[13-may]]-Casos_PN_CORR[[#This Row],[12-may]]</f>
        <v>0</v>
      </c>
      <c r="BS371">
        <f>+Casos_PN_CORR[[#This Row],[14-may]]-Casos_PN_CORR[[#This Row],[13-may]]</f>
        <v>0</v>
      </c>
      <c r="BT371">
        <f>+Casos_PN_CORR[[#This Row],[15-may]]-Casos_PN_CORR[[#This Row],[14-may]]</f>
        <v>0</v>
      </c>
      <c r="BU371">
        <f>+Casos_PN_CORR[[#This Row],[16-may]]-Casos_PN_CORR[[#This Row],[15-may]]</f>
        <v>0</v>
      </c>
      <c r="BV371">
        <f>+Casos_PN_CORR[[#This Row],[17-may]]-Casos_PN_CORR[[#This Row],[16-may]]</f>
        <v>0</v>
      </c>
      <c r="BW371">
        <f>+Casos_PN_CORR[[#This Row],[18-may]]-Casos_PN_CORR[[#This Row],[17-may]]</f>
        <v>0</v>
      </c>
      <c r="BX371">
        <f>+Casos_PN_CORR[[#This Row],[19-may]]-Casos_PN_CORR[[#This Row],[18-may]]</f>
        <v>0</v>
      </c>
      <c r="BY371">
        <f>+Casos_PN_CORR[[#This Row],[20-may]]-Casos_PN_CORR[[#This Row],[19-may]]</f>
        <v>0</v>
      </c>
      <c r="BZ371">
        <f>+Casos_PN_CORR[[#This Row],[21-may]]-Casos_PN_CORR[[#This Row],[20-may]]</f>
        <v>0</v>
      </c>
      <c r="CA371">
        <f>+Casos_PN_CORR[[#This Row],[22-may]]-Casos_PN_CORR[[#This Row],[21-may]]</f>
        <v>0</v>
      </c>
      <c r="CB371">
        <f>+Casos_PN_CORR[[#This Row],[23-may]]-Casos_PN_CORR[[#This Row],[22-may]]</f>
        <v>0</v>
      </c>
      <c r="CC371">
        <f>+Casos_PN_CORR[[#This Row],[24-may]]-Casos_PN_CORR[[#This Row],[23-may]]</f>
        <v>0</v>
      </c>
      <c r="CD371">
        <f>+Casos_PN_CORR[[#This Row],[25-may]]-Casos_PN_CORR[[#This Row],[24-may]]</f>
        <v>0</v>
      </c>
      <c r="CE371">
        <f>+Casos_PN_CORR[[#This Row],[26-may]]-Casos_PN_CORR[[#This Row],[25-may]]</f>
        <v>0</v>
      </c>
      <c r="CF371">
        <f>+Casos_PN_CORR[[#This Row],[27-may]]-Casos_PN_CORR[[#This Row],[26-may]]</f>
        <v>0</v>
      </c>
      <c r="CG371">
        <f>+Casos_PN_CORR[[#This Row],[28-may]]-Casos_PN_CORR[[#This Row],[27-may]]</f>
        <v>0</v>
      </c>
      <c r="CH371">
        <f>+Casos_PN_CORR[[#This Row],[29-may]]-Casos_PN_CORR[[#This Row],[28-may]]</f>
        <v>0</v>
      </c>
      <c r="CI371">
        <f>+Casos_PN_CORR[[#This Row],[30-may]]-Casos_PN_CORR[[#This Row],[29-may]]</f>
        <v>0</v>
      </c>
      <c r="CJ371">
        <f>+Casos_PN_CORR[[#This Row],[31-may]]-Casos_PN_CORR[[#This Row],[30-may]]</f>
        <v>0</v>
      </c>
      <c r="CK371">
        <f>+Casos_PN_CORR[[#This Row],[1-jun]]-Casos_PN_CORR[[#This Row],[31-may]]</f>
        <v>0</v>
      </c>
      <c r="CL371">
        <f>+Casos_PN_CORR[[#This Row],[2-jun]]-Casos_PN_CORR[[#This Row],[1-jun]]</f>
        <v>0</v>
      </c>
      <c r="CM371">
        <f>+Casos_PN_CORR[[#This Row],[3-jun]]-Casos_PN_CORR[[#This Row],[2-jun]]</f>
        <v>0</v>
      </c>
      <c r="CN371">
        <f>+Casos_PN_CORR[[#This Row],[4-jun]]-Casos_PN_CORR[[#This Row],[3-jun]]</f>
        <v>0</v>
      </c>
      <c r="CO371">
        <f>+Casos_PN_CORR[[#This Row],[5-jun]]-Casos_PN_CORR[[#This Row],[4-jun]]</f>
        <v>3</v>
      </c>
      <c r="CP371">
        <f>+Casos_PN_CORR[[#This Row],[6-jun]]-Casos_PN_CORR[[#This Row],[5-jun]]</f>
        <v>0</v>
      </c>
    </row>
    <row r="372" spans="1:94">
      <c r="A372">
        <v>70213</v>
      </c>
      <c r="B372" s="2" t="s">
        <v>102</v>
      </c>
      <c r="C372" s="2" t="s">
        <v>161</v>
      </c>
      <c r="D372" s="2" t="s">
        <v>514</v>
      </c>
      <c r="E372" s="4">
        <f t="shared" si="5"/>
        <v>0</v>
      </c>
      <c r="F372">
        <f>+Casos_PN_CORR[[#This Row],[10-mar]]</f>
        <v>0</v>
      </c>
      <c r="G372">
        <f>+Casos_PN_CORR[[#This Row],[11-mar]]-Casos_PN_CORR[[#This Row],[10-mar]]</f>
        <v>0</v>
      </c>
      <c r="H372">
        <f>+Casos_PN_CORR[[#This Row],[12-mar]]-Casos_PN_CORR[[#This Row],[11-mar]]</f>
        <v>0</v>
      </c>
      <c r="I372">
        <f>+Casos_PN_CORR[[#This Row],[13-mar]]-Casos_PN_CORR[[#This Row],[12-mar]]</f>
        <v>0</v>
      </c>
      <c r="J372">
        <f>+Casos_PN_CORR[[#This Row],[14-mar]]-Casos_PN_CORR[[#This Row],[13-mar]]</f>
        <v>0</v>
      </c>
      <c r="K372">
        <f>+Casos_PN_CORR[[#This Row],[15-mar]]-Casos_PN_CORR[[#This Row],[14-mar]]</f>
        <v>0</v>
      </c>
      <c r="L372">
        <f>+Casos_PN_CORR[[#This Row],[16-mar]]-Casos_PN_CORR[[#This Row],[15-mar]]</f>
        <v>0</v>
      </c>
      <c r="M372">
        <f>+Casos_PN_CORR[[#This Row],[17-mar]]-Casos_PN_CORR[[#This Row],[16-mar]]</f>
        <v>0</v>
      </c>
      <c r="N372">
        <f>+Casos_PN_CORR[[#This Row],[18-mar]]-Casos_PN_CORR[[#This Row],[17-mar]]</f>
        <v>0</v>
      </c>
      <c r="O372">
        <f>+Casos_PN_CORR[[#This Row],[19-mar]]-Casos_PN_CORR[[#This Row],[18-mar]]</f>
        <v>0</v>
      </c>
      <c r="P372">
        <f>+Casos_PN_CORR[[#This Row],[20-mar]]-Casos_PN_CORR[[#This Row],[19-mar]]</f>
        <v>0</v>
      </c>
      <c r="Q372">
        <f>+Casos_PN_CORR[[#This Row],[21-mar]]-Casos_PN_CORR[[#This Row],[20-mar]]</f>
        <v>0</v>
      </c>
      <c r="R372">
        <f>+Casos_PN_CORR[[#This Row],[22-mar]]-Casos_PN_CORR[[#This Row],[21-mar]]</f>
        <v>0</v>
      </c>
      <c r="S372">
        <f>+Casos_PN_CORR[[#This Row],[23-mar]]-Casos_PN_CORR[[#This Row],[22-mar]]</f>
        <v>0</v>
      </c>
      <c r="T372">
        <f>+Casos_PN_CORR[[#This Row],[24-mar]]-Casos_PN_CORR[[#This Row],[23-mar]]</f>
        <v>0</v>
      </c>
      <c r="U372">
        <f>+Casos_PN_CORR[[#This Row],[25-mar]]-Casos_PN_CORR[[#This Row],[24-mar]]</f>
        <v>0</v>
      </c>
      <c r="V372">
        <f>+Casos_PN_CORR[[#This Row],[26-mar]]-Casos_PN_CORR[[#This Row],[25-mar]]</f>
        <v>0</v>
      </c>
      <c r="W372">
        <f>+Casos_PN_CORR[[#This Row],[27-mar]]-Casos_PN_CORR[[#This Row],[26-mar]]</f>
        <v>0</v>
      </c>
      <c r="X372">
        <f>+Casos_PN_CORR[[#This Row],[28-mar]]-Casos_PN_CORR[[#This Row],[27-mar]]</f>
        <v>0</v>
      </c>
      <c r="Y372">
        <f>+Casos_PN_CORR[[#This Row],[29-mar]]-Casos_PN_CORR[[#This Row],[28-mar]]</f>
        <v>0</v>
      </c>
      <c r="Z372">
        <f>+Casos_PN_CORR[[#This Row],[30-mar]]-Casos_PN_CORR[[#This Row],[29-mar]]</f>
        <v>0</v>
      </c>
      <c r="AA372">
        <f>+Casos_PN_CORR[[#This Row],[31-mar]]-Casos_PN_CORR[[#This Row],[30-mar]]</f>
        <v>0</v>
      </c>
      <c r="AB372">
        <f>+Casos_PN_CORR[[#This Row],[1-abr]]-Casos_PN_CORR[[#This Row],[31-mar]]</f>
        <v>0</v>
      </c>
      <c r="AC372">
        <f>+Casos_PN_CORR[[#This Row],[2-abr]]-Casos_PN_CORR[[#This Row],[1-abr]]</f>
        <v>0</v>
      </c>
      <c r="AD372">
        <f>+Casos_PN_CORR[[#This Row],[3-abr]]-Casos_PN_CORR[[#This Row],[2-abr]]</f>
        <v>0</v>
      </c>
      <c r="AE372">
        <f>+Casos_PN_CORR[[#This Row],[4-abr]]-Casos_PN_CORR[[#This Row],[3-abr]]</f>
        <v>0</v>
      </c>
      <c r="AF372">
        <f>+Casos_PN_CORR[[#This Row],[5-abr]]-Casos_PN_CORR[[#This Row],[4-abr]]</f>
        <v>0</v>
      </c>
      <c r="AG372">
        <f>+Casos_PN_CORR[[#This Row],[6-abr]]-Casos_PN_CORR[[#This Row],[5-abr]]</f>
        <v>0</v>
      </c>
      <c r="AH372">
        <f>+Casos_PN_CORR[[#This Row],[7-abr]]-Casos_PN_CORR[[#This Row],[6-abr]]</f>
        <v>0</v>
      </c>
      <c r="AI372">
        <f>+Casos_PN_CORR[[#This Row],[8-abr]]-Casos_PN_CORR[[#This Row],[7-abr]]</f>
        <v>0</v>
      </c>
      <c r="AJ372">
        <f>+Casos_PN_CORR[[#This Row],[9-abr]]-Casos_PN_CORR[[#This Row],[8-abr]]</f>
        <v>0</v>
      </c>
      <c r="AK372">
        <f>+Casos_PN_CORR[[#This Row],[10-abr]]-Casos_PN_CORR[[#This Row],[9-abr]]</f>
        <v>0</v>
      </c>
      <c r="AL372">
        <f>+Casos_PN_CORR[[#This Row],[11-abr]]-Casos_PN_CORR[[#This Row],[10-abr]]</f>
        <v>0</v>
      </c>
      <c r="AM372">
        <f>+Casos_PN_CORR[[#This Row],[12-abr]]-Casos_PN_CORR[[#This Row],[11-abr]]</f>
        <v>0</v>
      </c>
      <c r="AN372">
        <f>+Casos_PN_CORR[[#This Row],[13-abr]]-Casos_PN_CORR[[#This Row],[12-abr]]</f>
        <v>0</v>
      </c>
      <c r="AO372">
        <f>+Casos_PN_CORR[[#This Row],[14-abr]]-Casos_PN_CORR[[#This Row],[13-abr]]</f>
        <v>0</v>
      </c>
      <c r="AP372">
        <f>+Casos_PN_CORR[[#This Row],[15-abr]]-Casos_PN_CORR[[#This Row],[14-abr]]</f>
        <v>0</v>
      </c>
      <c r="AQ372">
        <f>+Casos_PN_CORR[[#This Row],[16-abr]]-Casos_PN_CORR[[#This Row],[15-abr]]</f>
        <v>0</v>
      </c>
      <c r="AR372">
        <f>+Casos_PN_CORR[[#This Row],[17-abr]]-Casos_PN_CORR[[#This Row],[16-abr]]</f>
        <v>0</v>
      </c>
      <c r="AS372">
        <f>+Casos_PN_CORR[[#This Row],[18-abr]]-Casos_PN_CORR[[#This Row],[17-abr]]</f>
        <v>0</v>
      </c>
      <c r="AT372">
        <f>+Casos_PN_CORR[[#This Row],[19-abr]]-Casos_PN_CORR[[#This Row],[18-abr]]</f>
        <v>0</v>
      </c>
      <c r="AU372">
        <f>+Casos_PN_CORR[[#This Row],[20-abr]]-Casos_PN_CORR[[#This Row],[19-abr]]</f>
        <v>0</v>
      </c>
      <c r="AV372">
        <f>+Casos_PN_CORR[[#This Row],[21-abr]]-Casos_PN_CORR[[#This Row],[20-abr]]</f>
        <v>0</v>
      </c>
      <c r="AW372">
        <f>+Casos_PN_CORR[[#This Row],[22-abr]]-Casos_PN_CORR[[#This Row],[21-abr]]</f>
        <v>0</v>
      </c>
      <c r="AX372">
        <f>+Casos_PN_CORR[[#This Row],[23-abr]]-Casos_PN_CORR[[#This Row],[22-abr]]</f>
        <v>0</v>
      </c>
      <c r="AY372">
        <f>+Casos_PN_CORR[[#This Row],[24-abr]]-Casos_PN_CORR[[#This Row],[23-abr]]</f>
        <v>0</v>
      </c>
      <c r="AZ372">
        <f>+Casos_PN_CORR[[#This Row],[25-abr]]-Casos_PN_CORR[[#This Row],[24-abr]]</f>
        <v>0</v>
      </c>
      <c r="BA372">
        <f>+Casos_PN_CORR[[#This Row],[26-abr]]-Casos_PN_CORR[[#This Row],[25-abr]]</f>
        <v>0</v>
      </c>
      <c r="BB372">
        <f>+Casos_PN_CORR[[#This Row],[27-abr]]-Casos_PN_CORR[[#This Row],[26-abr]]</f>
        <v>0</v>
      </c>
      <c r="BC372">
        <f>+Casos_PN_CORR[[#This Row],[28-abr]]-Casos_PN_CORR[[#This Row],[27-abr]]</f>
        <v>0</v>
      </c>
      <c r="BD372">
        <f>+Casos_PN_CORR[[#This Row],[29-abr]]-Casos_PN_CORR[[#This Row],[28-abr]]</f>
        <v>0</v>
      </c>
      <c r="BE372">
        <f>+Casos_PN_CORR[[#This Row],[30-abr]]-Casos_PN_CORR[[#This Row],[29-abr]]</f>
        <v>0</v>
      </c>
      <c r="BF372">
        <f>+Casos_PN_CORR[[#This Row],[1-may]]-Casos_PN_CORR[[#This Row],[30-abr]]</f>
        <v>0</v>
      </c>
      <c r="BG372">
        <f>+Casos_PN_CORR[[#This Row],[2-may]]-Casos_PN_CORR[[#This Row],[1-may]]</f>
        <v>0</v>
      </c>
      <c r="BH372">
        <f>+Casos_PN_CORR[[#This Row],[3-may]]-Casos_PN_CORR[[#This Row],[2-may]]</f>
        <v>0</v>
      </c>
      <c r="BI372">
        <f>+Casos_PN_CORR[[#This Row],[4-may]]-Casos_PN_CORR[[#This Row],[3-may]]</f>
        <v>0</v>
      </c>
      <c r="BJ372">
        <f>+Casos_PN_CORR[[#This Row],[5-may]]-Casos_PN_CORR[[#This Row],[4-may]]</f>
        <v>0</v>
      </c>
      <c r="BK372">
        <f>+Casos_PN_CORR[[#This Row],[6-may]]-Casos_PN_CORR[[#This Row],[5-may]]</f>
        <v>0</v>
      </c>
      <c r="BL372">
        <f>+Casos_PN_CORR[[#This Row],[7-may]]-Casos_PN_CORR[[#This Row],[6-may]]</f>
        <v>0</v>
      </c>
      <c r="BM372">
        <f>+Casos_PN_CORR[[#This Row],[8-may]]-Casos_PN_CORR[[#This Row],[7-may]]</f>
        <v>0</v>
      </c>
      <c r="BN372">
        <f>+Casos_PN_CORR[[#This Row],[9-may]]-Casos_PN_CORR[[#This Row],[8-may]]</f>
        <v>0</v>
      </c>
      <c r="BO372">
        <f>+Casos_PN_CORR[[#This Row],[10-may]]-Casos_PN_CORR[[#This Row],[9-may]]</f>
        <v>0</v>
      </c>
      <c r="BP372">
        <f>+Casos_PN_CORR[[#This Row],[11-may]]-Casos_PN_CORR[[#This Row],[10-may]]</f>
        <v>0</v>
      </c>
      <c r="BQ372">
        <f>+Casos_PN_CORR[[#This Row],[12-may]]-Casos_PN_CORR[[#This Row],[11-may]]</f>
        <v>0</v>
      </c>
      <c r="BR372">
        <f>+Casos_PN_CORR[[#This Row],[13-may]]-Casos_PN_CORR[[#This Row],[12-may]]</f>
        <v>0</v>
      </c>
      <c r="BS372">
        <f>+Casos_PN_CORR[[#This Row],[14-may]]-Casos_PN_CORR[[#This Row],[13-may]]</f>
        <v>0</v>
      </c>
      <c r="BT372">
        <f>+Casos_PN_CORR[[#This Row],[15-may]]-Casos_PN_CORR[[#This Row],[14-may]]</f>
        <v>0</v>
      </c>
      <c r="BU372">
        <f>+Casos_PN_CORR[[#This Row],[16-may]]-Casos_PN_CORR[[#This Row],[15-may]]</f>
        <v>0</v>
      </c>
      <c r="BV372">
        <f>+Casos_PN_CORR[[#This Row],[17-may]]-Casos_PN_CORR[[#This Row],[16-may]]</f>
        <v>0</v>
      </c>
      <c r="BW372">
        <f>+Casos_PN_CORR[[#This Row],[18-may]]-Casos_PN_CORR[[#This Row],[17-may]]</f>
        <v>0</v>
      </c>
      <c r="BX372">
        <f>+Casos_PN_CORR[[#This Row],[19-may]]-Casos_PN_CORR[[#This Row],[18-may]]</f>
        <v>0</v>
      </c>
      <c r="BY372">
        <f>+Casos_PN_CORR[[#This Row],[20-may]]-Casos_PN_CORR[[#This Row],[19-may]]</f>
        <v>0</v>
      </c>
      <c r="BZ372">
        <f>+Casos_PN_CORR[[#This Row],[21-may]]-Casos_PN_CORR[[#This Row],[20-may]]</f>
        <v>0</v>
      </c>
      <c r="CA372">
        <f>+Casos_PN_CORR[[#This Row],[22-may]]-Casos_PN_CORR[[#This Row],[21-may]]</f>
        <v>0</v>
      </c>
      <c r="CB372">
        <f>+Casos_PN_CORR[[#This Row],[23-may]]-Casos_PN_CORR[[#This Row],[22-may]]</f>
        <v>0</v>
      </c>
      <c r="CC372">
        <f>+Casos_PN_CORR[[#This Row],[24-may]]-Casos_PN_CORR[[#This Row],[23-may]]</f>
        <v>0</v>
      </c>
      <c r="CD372">
        <f>+Casos_PN_CORR[[#This Row],[25-may]]-Casos_PN_CORR[[#This Row],[24-may]]</f>
        <v>0</v>
      </c>
      <c r="CE372">
        <f>+Casos_PN_CORR[[#This Row],[26-may]]-Casos_PN_CORR[[#This Row],[25-may]]</f>
        <v>0</v>
      </c>
      <c r="CF372">
        <f>+Casos_PN_CORR[[#This Row],[27-may]]-Casos_PN_CORR[[#This Row],[26-may]]</f>
        <v>0</v>
      </c>
      <c r="CG372">
        <f>+Casos_PN_CORR[[#This Row],[28-may]]-Casos_PN_CORR[[#This Row],[27-may]]</f>
        <v>0</v>
      </c>
      <c r="CH372">
        <f>+Casos_PN_CORR[[#This Row],[29-may]]-Casos_PN_CORR[[#This Row],[28-may]]</f>
        <v>0</v>
      </c>
      <c r="CI372">
        <f>+Casos_PN_CORR[[#This Row],[30-may]]-Casos_PN_CORR[[#This Row],[29-may]]</f>
        <v>0</v>
      </c>
      <c r="CJ372">
        <f>+Casos_PN_CORR[[#This Row],[31-may]]-Casos_PN_CORR[[#This Row],[30-may]]</f>
        <v>0</v>
      </c>
      <c r="CK372">
        <f>+Casos_PN_CORR[[#This Row],[1-jun]]-Casos_PN_CORR[[#This Row],[31-may]]</f>
        <v>0</v>
      </c>
      <c r="CL372">
        <f>+Casos_PN_CORR[[#This Row],[2-jun]]-Casos_PN_CORR[[#This Row],[1-jun]]</f>
        <v>0</v>
      </c>
      <c r="CM372">
        <f>+Casos_PN_CORR[[#This Row],[3-jun]]-Casos_PN_CORR[[#This Row],[2-jun]]</f>
        <v>0</v>
      </c>
      <c r="CN372">
        <f>+Casos_PN_CORR[[#This Row],[4-jun]]-Casos_PN_CORR[[#This Row],[3-jun]]</f>
        <v>0</v>
      </c>
      <c r="CO372">
        <f>+Casos_PN_CORR[[#This Row],[5-jun]]-Casos_PN_CORR[[#This Row],[4-jun]]</f>
        <v>0</v>
      </c>
      <c r="CP372">
        <f>+Casos_PN_CORR[[#This Row],[6-jun]]-Casos_PN_CORR[[#This Row],[5-jun]]</f>
        <v>0</v>
      </c>
    </row>
    <row r="373" spans="1:94">
      <c r="A373">
        <v>10207</v>
      </c>
      <c r="B373" s="2" t="s">
        <v>119</v>
      </c>
      <c r="C373" s="2" t="s">
        <v>167</v>
      </c>
      <c r="D373" s="2" t="s">
        <v>161</v>
      </c>
      <c r="E373" s="4">
        <f t="shared" si="5"/>
        <v>1</v>
      </c>
      <c r="F373">
        <f>+Casos_PN_CORR[[#This Row],[10-mar]]</f>
        <v>0</v>
      </c>
      <c r="G373">
        <f>+Casos_PN_CORR[[#This Row],[11-mar]]-Casos_PN_CORR[[#This Row],[10-mar]]</f>
        <v>0</v>
      </c>
      <c r="H373">
        <f>+Casos_PN_CORR[[#This Row],[12-mar]]-Casos_PN_CORR[[#This Row],[11-mar]]</f>
        <v>0</v>
      </c>
      <c r="I373">
        <f>+Casos_PN_CORR[[#This Row],[13-mar]]-Casos_PN_CORR[[#This Row],[12-mar]]</f>
        <v>0</v>
      </c>
      <c r="J373">
        <f>+Casos_PN_CORR[[#This Row],[14-mar]]-Casos_PN_CORR[[#This Row],[13-mar]]</f>
        <v>0</v>
      </c>
      <c r="K373">
        <f>+Casos_PN_CORR[[#This Row],[15-mar]]-Casos_PN_CORR[[#This Row],[14-mar]]</f>
        <v>0</v>
      </c>
      <c r="L373">
        <f>+Casos_PN_CORR[[#This Row],[16-mar]]-Casos_PN_CORR[[#This Row],[15-mar]]</f>
        <v>0</v>
      </c>
      <c r="M373">
        <f>+Casos_PN_CORR[[#This Row],[17-mar]]-Casos_PN_CORR[[#This Row],[16-mar]]</f>
        <v>0</v>
      </c>
      <c r="N373">
        <f>+Casos_PN_CORR[[#This Row],[18-mar]]-Casos_PN_CORR[[#This Row],[17-mar]]</f>
        <v>0</v>
      </c>
      <c r="O373">
        <f>+Casos_PN_CORR[[#This Row],[19-mar]]-Casos_PN_CORR[[#This Row],[18-mar]]</f>
        <v>0</v>
      </c>
      <c r="P373">
        <f>+Casos_PN_CORR[[#This Row],[20-mar]]-Casos_PN_CORR[[#This Row],[19-mar]]</f>
        <v>0</v>
      </c>
      <c r="Q373">
        <f>+Casos_PN_CORR[[#This Row],[21-mar]]-Casos_PN_CORR[[#This Row],[20-mar]]</f>
        <v>0</v>
      </c>
      <c r="R373">
        <f>+Casos_PN_CORR[[#This Row],[22-mar]]-Casos_PN_CORR[[#This Row],[21-mar]]</f>
        <v>0</v>
      </c>
      <c r="S373">
        <f>+Casos_PN_CORR[[#This Row],[23-mar]]-Casos_PN_CORR[[#This Row],[22-mar]]</f>
        <v>0</v>
      </c>
      <c r="T373">
        <f>+Casos_PN_CORR[[#This Row],[24-mar]]-Casos_PN_CORR[[#This Row],[23-mar]]</f>
        <v>0</v>
      </c>
      <c r="U373">
        <f>+Casos_PN_CORR[[#This Row],[25-mar]]-Casos_PN_CORR[[#This Row],[24-mar]]</f>
        <v>0</v>
      </c>
      <c r="V373">
        <f>+Casos_PN_CORR[[#This Row],[26-mar]]-Casos_PN_CORR[[#This Row],[25-mar]]</f>
        <v>0</v>
      </c>
      <c r="W373">
        <f>+Casos_PN_CORR[[#This Row],[27-mar]]-Casos_PN_CORR[[#This Row],[26-mar]]</f>
        <v>0</v>
      </c>
      <c r="X373">
        <f>+Casos_PN_CORR[[#This Row],[28-mar]]-Casos_PN_CORR[[#This Row],[27-mar]]</f>
        <v>0</v>
      </c>
      <c r="Y373">
        <f>+Casos_PN_CORR[[#This Row],[29-mar]]-Casos_PN_CORR[[#This Row],[28-mar]]</f>
        <v>0</v>
      </c>
      <c r="Z373">
        <f>+Casos_PN_CORR[[#This Row],[30-mar]]-Casos_PN_CORR[[#This Row],[29-mar]]</f>
        <v>0</v>
      </c>
      <c r="AA373">
        <f>+Casos_PN_CORR[[#This Row],[31-mar]]-Casos_PN_CORR[[#This Row],[30-mar]]</f>
        <v>0</v>
      </c>
      <c r="AB373">
        <f>+Casos_PN_CORR[[#This Row],[1-abr]]-Casos_PN_CORR[[#This Row],[31-mar]]</f>
        <v>0</v>
      </c>
      <c r="AC373">
        <f>+Casos_PN_CORR[[#This Row],[2-abr]]-Casos_PN_CORR[[#This Row],[1-abr]]</f>
        <v>0</v>
      </c>
      <c r="AD373">
        <f>+Casos_PN_CORR[[#This Row],[3-abr]]-Casos_PN_CORR[[#This Row],[2-abr]]</f>
        <v>0</v>
      </c>
      <c r="AE373">
        <f>+Casos_PN_CORR[[#This Row],[4-abr]]-Casos_PN_CORR[[#This Row],[3-abr]]</f>
        <v>0</v>
      </c>
      <c r="AF373">
        <f>+Casos_PN_CORR[[#This Row],[5-abr]]-Casos_PN_CORR[[#This Row],[4-abr]]</f>
        <v>0</v>
      </c>
      <c r="AG373">
        <f>+Casos_PN_CORR[[#This Row],[6-abr]]-Casos_PN_CORR[[#This Row],[5-abr]]</f>
        <v>0</v>
      </c>
      <c r="AH373">
        <f>+Casos_PN_CORR[[#This Row],[7-abr]]-Casos_PN_CORR[[#This Row],[6-abr]]</f>
        <v>0</v>
      </c>
      <c r="AI373">
        <f>+Casos_PN_CORR[[#This Row],[8-abr]]-Casos_PN_CORR[[#This Row],[7-abr]]</f>
        <v>0</v>
      </c>
      <c r="AJ373">
        <f>+Casos_PN_CORR[[#This Row],[9-abr]]-Casos_PN_CORR[[#This Row],[8-abr]]</f>
        <v>0</v>
      </c>
      <c r="AK373">
        <f>+Casos_PN_CORR[[#This Row],[10-abr]]-Casos_PN_CORR[[#This Row],[9-abr]]</f>
        <v>0</v>
      </c>
      <c r="AL373">
        <f>+Casos_PN_CORR[[#This Row],[11-abr]]-Casos_PN_CORR[[#This Row],[10-abr]]</f>
        <v>0</v>
      </c>
      <c r="AM373">
        <f>+Casos_PN_CORR[[#This Row],[12-abr]]-Casos_PN_CORR[[#This Row],[11-abr]]</f>
        <v>0</v>
      </c>
      <c r="AN373">
        <f>+Casos_PN_CORR[[#This Row],[13-abr]]-Casos_PN_CORR[[#This Row],[12-abr]]</f>
        <v>0</v>
      </c>
      <c r="AO373">
        <f>+Casos_PN_CORR[[#This Row],[14-abr]]-Casos_PN_CORR[[#This Row],[13-abr]]</f>
        <v>0</v>
      </c>
      <c r="AP373">
        <f>+Casos_PN_CORR[[#This Row],[15-abr]]-Casos_PN_CORR[[#This Row],[14-abr]]</f>
        <v>0</v>
      </c>
      <c r="AQ373">
        <f>+Casos_PN_CORR[[#This Row],[16-abr]]-Casos_PN_CORR[[#This Row],[15-abr]]</f>
        <v>0</v>
      </c>
      <c r="AR373">
        <f>+Casos_PN_CORR[[#This Row],[17-abr]]-Casos_PN_CORR[[#This Row],[16-abr]]</f>
        <v>0</v>
      </c>
      <c r="AS373">
        <f>+Casos_PN_CORR[[#This Row],[18-abr]]-Casos_PN_CORR[[#This Row],[17-abr]]</f>
        <v>0</v>
      </c>
      <c r="AT373">
        <f>+Casos_PN_CORR[[#This Row],[19-abr]]-Casos_PN_CORR[[#This Row],[18-abr]]</f>
        <v>0</v>
      </c>
      <c r="AU373">
        <f>+Casos_PN_CORR[[#This Row],[20-abr]]-Casos_PN_CORR[[#This Row],[19-abr]]</f>
        <v>0</v>
      </c>
      <c r="AV373">
        <f>+Casos_PN_CORR[[#This Row],[21-abr]]-Casos_PN_CORR[[#This Row],[20-abr]]</f>
        <v>0</v>
      </c>
      <c r="AW373">
        <f>+Casos_PN_CORR[[#This Row],[22-abr]]-Casos_PN_CORR[[#This Row],[21-abr]]</f>
        <v>0</v>
      </c>
      <c r="AX373">
        <f>+Casos_PN_CORR[[#This Row],[23-abr]]-Casos_PN_CORR[[#This Row],[22-abr]]</f>
        <v>0</v>
      </c>
      <c r="AY373">
        <f>+Casos_PN_CORR[[#This Row],[24-abr]]-Casos_PN_CORR[[#This Row],[23-abr]]</f>
        <v>0</v>
      </c>
      <c r="AZ373">
        <f>+Casos_PN_CORR[[#This Row],[25-abr]]-Casos_PN_CORR[[#This Row],[24-abr]]</f>
        <v>0</v>
      </c>
      <c r="BA373">
        <f>+Casos_PN_CORR[[#This Row],[26-abr]]-Casos_PN_CORR[[#This Row],[25-abr]]</f>
        <v>0</v>
      </c>
      <c r="BB373">
        <f>+Casos_PN_CORR[[#This Row],[27-abr]]-Casos_PN_CORR[[#This Row],[26-abr]]</f>
        <v>0</v>
      </c>
      <c r="BC373">
        <f>+Casos_PN_CORR[[#This Row],[28-abr]]-Casos_PN_CORR[[#This Row],[27-abr]]</f>
        <v>0</v>
      </c>
      <c r="BD373">
        <f>+Casos_PN_CORR[[#This Row],[29-abr]]-Casos_PN_CORR[[#This Row],[28-abr]]</f>
        <v>0</v>
      </c>
      <c r="BE373">
        <f>+Casos_PN_CORR[[#This Row],[30-abr]]-Casos_PN_CORR[[#This Row],[29-abr]]</f>
        <v>0</v>
      </c>
      <c r="BF373">
        <f>+Casos_PN_CORR[[#This Row],[1-may]]-Casos_PN_CORR[[#This Row],[30-abr]]</f>
        <v>0</v>
      </c>
      <c r="BG373">
        <f>+Casos_PN_CORR[[#This Row],[2-may]]-Casos_PN_CORR[[#This Row],[1-may]]</f>
        <v>0</v>
      </c>
      <c r="BH373">
        <f>+Casos_PN_CORR[[#This Row],[3-may]]-Casos_PN_CORR[[#This Row],[2-may]]</f>
        <v>0</v>
      </c>
      <c r="BI373">
        <f>+Casos_PN_CORR[[#This Row],[4-may]]-Casos_PN_CORR[[#This Row],[3-may]]</f>
        <v>0</v>
      </c>
      <c r="BJ373">
        <f>+Casos_PN_CORR[[#This Row],[5-may]]-Casos_PN_CORR[[#This Row],[4-may]]</f>
        <v>0</v>
      </c>
      <c r="BK373">
        <f>+Casos_PN_CORR[[#This Row],[6-may]]-Casos_PN_CORR[[#This Row],[5-may]]</f>
        <v>0</v>
      </c>
      <c r="BL373">
        <f>+Casos_PN_CORR[[#This Row],[7-may]]-Casos_PN_CORR[[#This Row],[6-may]]</f>
        <v>0</v>
      </c>
      <c r="BM373">
        <f>+Casos_PN_CORR[[#This Row],[8-may]]-Casos_PN_CORR[[#This Row],[7-may]]</f>
        <v>0</v>
      </c>
      <c r="BN373">
        <f>+Casos_PN_CORR[[#This Row],[9-may]]-Casos_PN_CORR[[#This Row],[8-may]]</f>
        <v>0</v>
      </c>
      <c r="BO373">
        <f>+Casos_PN_CORR[[#This Row],[10-may]]-Casos_PN_CORR[[#This Row],[9-may]]</f>
        <v>0</v>
      </c>
      <c r="BP373">
        <f>+Casos_PN_CORR[[#This Row],[11-may]]-Casos_PN_CORR[[#This Row],[10-may]]</f>
        <v>0</v>
      </c>
      <c r="BQ373">
        <f>+Casos_PN_CORR[[#This Row],[12-may]]-Casos_PN_CORR[[#This Row],[11-may]]</f>
        <v>0</v>
      </c>
      <c r="BR373">
        <f>+Casos_PN_CORR[[#This Row],[13-may]]-Casos_PN_CORR[[#This Row],[12-may]]</f>
        <v>0</v>
      </c>
      <c r="BS373">
        <f>+Casos_PN_CORR[[#This Row],[14-may]]-Casos_PN_CORR[[#This Row],[13-may]]</f>
        <v>0</v>
      </c>
      <c r="BT373">
        <f>+Casos_PN_CORR[[#This Row],[15-may]]-Casos_PN_CORR[[#This Row],[14-may]]</f>
        <v>0</v>
      </c>
      <c r="BU373">
        <f>+Casos_PN_CORR[[#This Row],[16-may]]-Casos_PN_CORR[[#This Row],[15-may]]</f>
        <v>0</v>
      </c>
      <c r="BV373">
        <f>+Casos_PN_CORR[[#This Row],[17-may]]-Casos_PN_CORR[[#This Row],[16-may]]</f>
        <v>0</v>
      </c>
      <c r="BW373">
        <f>+Casos_PN_CORR[[#This Row],[18-may]]-Casos_PN_CORR[[#This Row],[17-may]]</f>
        <v>0</v>
      </c>
      <c r="BX373">
        <f>+Casos_PN_CORR[[#This Row],[19-may]]-Casos_PN_CORR[[#This Row],[18-may]]</f>
        <v>0</v>
      </c>
      <c r="BY373">
        <f>+Casos_PN_CORR[[#This Row],[20-may]]-Casos_PN_CORR[[#This Row],[19-may]]</f>
        <v>0</v>
      </c>
      <c r="BZ373">
        <f>+Casos_PN_CORR[[#This Row],[21-may]]-Casos_PN_CORR[[#This Row],[20-may]]</f>
        <v>0</v>
      </c>
      <c r="CA373">
        <f>+Casos_PN_CORR[[#This Row],[22-may]]-Casos_PN_CORR[[#This Row],[21-may]]</f>
        <v>0</v>
      </c>
      <c r="CB373">
        <f>+Casos_PN_CORR[[#This Row],[23-may]]-Casos_PN_CORR[[#This Row],[22-may]]</f>
        <v>0</v>
      </c>
      <c r="CC373">
        <f>+Casos_PN_CORR[[#This Row],[24-may]]-Casos_PN_CORR[[#This Row],[23-may]]</f>
        <v>0</v>
      </c>
      <c r="CD373">
        <f>+Casos_PN_CORR[[#This Row],[25-may]]-Casos_PN_CORR[[#This Row],[24-may]]</f>
        <v>0</v>
      </c>
      <c r="CE373">
        <f>+Casos_PN_CORR[[#This Row],[26-may]]-Casos_PN_CORR[[#This Row],[25-may]]</f>
        <v>0</v>
      </c>
      <c r="CF373">
        <f>+Casos_PN_CORR[[#This Row],[27-may]]-Casos_PN_CORR[[#This Row],[26-may]]</f>
        <v>0</v>
      </c>
      <c r="CG373">
        <f>+Casos_PN_CORR[[#This Row],[28-may]]-Casos_PN_CORR[[#This Row],[27-may]]</f>
        <v>0</v>
      </c>
      <c r="CH373">
        <f>+Casos_PN_CORR[[#This Row],[29-may]]-Casos_PN_CORR[[#This Row],[28-may]]</f>
        <v>0</v>
      </c>
      <c r="CI373">
        <f>+Casos_PN_CORR[[#This Row],[30-may]]-Casos_PN_CORR[[#This Row],[29-may]]</f>
        <v>0</v>
      </c>
      <c r="CJ373">
        <f>+Casos_PN_CORR[[#This Row],[31-may]]-Casos_PN_CORR[[#This Row],[30-may]]</f>
        <v>0</v>
      </c>
      <c r="CK373">
        <f>+Casos_PN_CORR[[#This Row],[1-jun]]-Casos_PN_CORR[[#This Row],[31-may]]</f>
        <v>0</v>
      </c>
      <c r="CL373">
        <f>+Casos_PN_CORR[[#This Row],[2-jun]]-Casos_PN_CORR[[#This Row],[1-jun]]</f>
        <v>0</v>
      </c>
      <c r="CM373">
        <f>+Casos_PN_CORR[[#This Row],[3-jun]]-Casos_PN_CORR[[#This Row],[2-jun]]</f>
        <v>0</v>
      </c>
      <c r="CN373">
        <f>+Casos_PN_CORR[[#This Row],[4-jun]]-Casos_PN_CORR[[#This Row],[3-jun]]</f>
        <v>0</v>
      </c>
      <c r="CO373">
        <f>+Casos_PN_CORR[[#This Row],[5-jun]]-Casos_PN_CORR[[#This Row],[4-jun]]</f>
        <v>1</v>
      </c>
      <c r="CP373">
        <f>+Casos_PN_CORR[[#This Row],[6-jun]]-Casos_PN_CORR[[#This Row],[5-jun]]</f>
        <v>0</v>
      </c>
    </row>
    <row r="374" spans="1:94">
      <c r="A374">
        <v>70201</v>
      </c>
      <c r="B374" s="2" t="s">
        <v>102</v>
      </c>
      <c r="C374" s="2" t="s">
        <v>161</v>
      </c>
      <c r="D374" s="2" t="s">
        <v>515</v>
      </c>
      <c r="E374" s="4">
        <f t="shared" si="5"/>
        <v>2</v>
      </c>
      <c r="F374">
        <f>+Casos_PN_CORR[[#This Row],[10-mar]]</f>
        <v>0</v>
      </c>
      <c r="G374">
        <f>+Casos_PN_CORR[[#This Row],[11-mar]]-Casos_PN_CORR[[#This Row],[10-mar]]</f>
        <v>0</v>
      </c>
      <c r="H374">
        <f>+Casos_PN_CORR[[#This Row],[12-mar]]-Casos_PN_CORR[[#This Row],[11-mar]]</f>
        <v>0</v>
      </c>
      <c r="I374">
        <f>+Casos_PN_CORR[[#This Row],[13-mar]]-Casos_PN_CORR[[#This Row],[12-mar]]</f>
        <v>0</v>
      </c>
      <c r="J374">
        <f>+Casos_PN_CORR[[#This Row],[14-mar]]-Casos_PN_CORR[[#This Row],[13-mar]]</f>
        <v>0</v>
      </c>
      <c r="K374">
        <f>+Casos_PN_CORR[[#This Row],[15-mar]]-Casos_PN_CORR[[#This Row],[14-mar]]</f>
        <v>0</v>
      </c>
      <c r="L374">
        <f>+Casos_PN_CORR[[#This Row],[16-mar]]-Casos_PN_CORR[[#This Row],[15-mar]]</f>
        <v>0</v>
      </c>
      <c r="M374">
        <f>+Casos_PN_CORR[[#This Row],[17-mar]]-Casos_PN_CORR[[#This Row],[16-mar]]</f>
        <v>0</v>
      </c>
      <c r="N374">
        <f>+Casos_PN_CORR[[#This Row],[18-mar]]-Casos_PN_CORR[[#This Row],[17-mar]]</f>
        <v>0</v>
      </c>
      <c r="O374">
        <f>+Casos_PN_CORR[[#This Row],[19-mar]]-Casos_PN_CORR[[#This Row],[18-mar]]</f>
        <v>0</v>
      </c>
      <c r="P374">
        <f>+Casos_PN_CORR[[#This Row],[20-mar]]-Casos_PN_CORR[[#This Row],[19-mar]]</f>
        <v>0</v>
      </c>
      <c r="Q374">
        <f>+Casos_PN_CORR[[#This Row],[21-mar]]-Casos_PN_CORR[[#This Row],[20-mar]]</f>
        <v>0</v>
      </c>
      <c r="R374">
        <f>+Casos_PN_CORR[[#This Row],[22-mar]]-Casos_PN_CORR[[#This Row],[21-mar]]</f>
        <v>0</v>
      </c>
      <c r="S374">
        <f>+Casos_PN_CORR[[#This Row],[23-mar]]-Casos_PN_CORR[[#This Row],[22-mar]]</f>
        <v>0</v>
      </c>
      <c r="T374">
        <f>+Casos_PN_CORR[[#This Row],[24-mar]]-Casos_PN_CORR[[#This Row],[23-mar]]</f>
        <v>0</v>
      </c>
      <c r="U374">
        <f>+Casos_PN_CORR[[#This Row],[25-mar]]-Casos_PN_CORR[[#This Row],[24-mar]]</f>
        <v>0</v>
      </c>
      <c r="V374">
        <f>+Casos_PN_CORR[[#This Row],[26-mar]]-Casos_PN_CORR[[#This Row],[25-mar]]</f>
        <v>0</v>
      </c>
      <c r="W374">
        <f>+Casos_PN_CORR[[#This Row],[27-mar]]-Casos_PN_CORR[[#This Row],[26-mar]]</f>
        <v>0</v>
      </c>
      <c r="X374">
        <f>+Casos_PN_CORR[[#This Row],[28-mar]]-Casos_PN_CORR[[#This Row],[27-mar]]</f>
        <v>0</v>
      </c>
      <c r="Y374">
        <f>+Casos_PN_CORR[[#This Row],[29-mar]]-Casos_PN_CORR[[#This Row],[28-mar]]</f>
        <v>0</v>
      </c>
      <c r="Z374">
        <f>+Casos_PN_CORR[[#This Row],[30-mar]]-Casos_PN_CORR[[#This Row],[29-mar]]</f>
        <v>0</v>
      </c>
      <c r="AA374">
        <f>+Casos_PN_CORR[[#This Row],[31-mar]]-Casos_PN_CORR[[#This Row],[30-mar]]</f>
        <v>0</v>
      </c>
      <c r="AB374">
        <f>+Casos_PN_CORR[[#This Row],[1-abr]]-Casos_PN_CORR[[#This Row],[31-mar]]</f>
        <v>0</v>
      </c>
      <c r="AC374">
        <f>+Casos_PN_CORR[[#This Row],[2-abr]]-Casos_PN_CORR[[#This Row],[1-abr]]</f>
        <v>0</v>
      </c>
      <c r="AD374">
        <f>+Casos_PN_CORR[[#This Row],[3-abr]]-Casos_PN_CORR[[#This Row],[2-abr]]</f>
        <v>0</v>
      </c>
      <c r="AE374">
        <f>+Casos_PN_CORR[[#This Row],[4-abr]]-Casos_PN_CORR[[#This Row],[3-abr]]</f>
        <v>0</v>
      </c>
      <c r="AF374">
        <f>+Casos_PN_CORR[[#This Row],[5-abr]]-Casos_PN_CORR[[#This Row],[4-abr]]</f>
        <v>0</v>
      </c>
      <c r="AG374">
        <f>+Casos_PN_CORR[[#This Row],[6-abr]]-Casos_PN_CORR[[#This Row],[5-abr]]</f>
        <v>0</v>
      </c>
      <c r="AH374">
        <f>+Casos_PN_CORR[[#This Row],[7-abr]]-Casos_PN_CORR[[#This Row],[6-abr]]</f>
        <v>0</v>
      </c>
      <c r="AI374">
        <f>+Casos_PN_CORR[[#This Row],[8-abr]]-Casos_PN_CORR[[#This Row],[7-abr]]</f>
        <v>0</v>
      </c>
      <c r="AJ374">
        <f>+Casos_PN_CORR[[#This Row],[9-abr]]-Casos_PN_CORR[[#This Row],[8-abr]]</f>
        <v>0</v>
      </c>
      <c r="AK374">
        <f>+Casos_PN_CORR[[#This Row],[10-abr]]-Casos_PN_CORR[[#This Row],[9-abr]]</f>
        <v>0</v>
      </c>
      <c r="AL374">
        <f>+Casos_PN_CORR[[#This Row],[11-abr]]-Casos_PN_CORR[[#This Row],[10-abr]]</f>
        <v>0</v>
      </c>
      <c r="AM374">
        <f>+Casos_PN_CORR[[#This Row],[12-abr]]-Casos_PN_CORR[[#This Row],[11-abr]]</f>
        <v>0</v>
      </c>
      <c r="AN374">
        <f>+Casos_PN_CORR[[#This Row],[13-abr]]-Casos_PN_CORR[[#This Row],[12-abr]]</f>
        <v>0</v>
      </c>
      <c r="AO374">
        <f>+Casos_PN_CORR[[#This Row],[14-abr]]-Casos_PN_CORR[[#This Row],[13-abr]]</f>
        <v>0</v>
      </c>
      <c r="AP374">
        <f>+Casos_PN_CORR[[#This Row],[15-abr]]-Casos_PN_CORR[[#This Row],[14-abr]]</f>
        <v>0</v>
      </c>
      <c r="AQ374">
        <f>+Casos_PN_CORR[[#This Row],[16-abr]]-Casos_PN_CORR[[#This Row],[15-abr]]</f>
        <v>0</v>
      </c>
      <c r="AR374">
        <f>+Casos_PN_CORR[[#This Row],[17-abr]]-Casos_PN_CORR[[#This Row],[16-abr]]</f>
        <v>0</v>
      </c>
      <c r="AS374">
        <f>+Casos_PN_CORR[[#This Row],[18-abr]]-Casos_PN_CORR[[#This Row],[17-abr]]</f>
        <v>0</v>
      </c>
      <c r="AT374">
        <f>+Casos_PN_CORR[[#This Row],[19-abr]]-Casos_PN_CORR[[#This Row],[18-abr]]</f>
        <v>0</v>
      </c>
      <c r="AU374">
        <f>+Casos_PN_CORR[[#This Row],[20-abr]]-Casos_PN_CORR[[#This Row],[19-abr]]</f>
        <v>0</v>
      </c>
      <c r="AV374">
        <f>+Casos_PN_CORR[[#This Row],[21-abr]]-Casos_PN_CORR[[#This Row],[20-abr]]</f>
        <v>0</v>
      </c>
      <c r="AW374">
        <f>+Casos_PN_CORR[[#This Row],[22-abr]]-Casos_PN_CORR[[#This Row],[21-abr]]</f>
        <v>0</v>
      </c>
      <c r="AX374">
        <f>+Casos_PN_CORR[[#This Row],[23-abr]]-Casos_PN_CORR[[#This Row],[22-abr]]</f>
        <v>0</v>
      </c>
      <c r="AY374">
        <f>+Casos_PN_CORR[[#This Row],[24-abr]]-Casos_PN_CORR[[#This Row],[23-abr]]</f>
        <v>0</v>
      </c>
      <c r="AZ374">
        <f>+Casos_PN_CORR[[#This Row],[25-abr]]-Casos_PN_CORR[[#This Row],[24-abr]]</f>
        <v>0</v>
      </c>
      <c r="BA374">
        <f>+Casos_PN_CORR[[#This Row],[26-abr]]-Casos_PN_CORR[[#This Row],[25-abr]]</f>
        <v>0</v>
      </c>
      <c r="BB374">
        <f>+Casos_PN_CORR[[#This Row],[27-abr]]-Casos_PN_CORR[[#This Row],[26-abr]]</f>
        <v>0</v>
      </c>
      <c r="BC374">
        <f>+Casos_PN_CORR[[#This Row],[28-abr]]-Casos_PN_CORR[[#This Row],[27-abr]]</f>
        <v>0</v>
      </c>
      <c r="BD374">
        <f>+Casos_PN_CORR[[#This Row],[29-abr]]-Casos_PN_CORR[[#This Row],[28-abr]]</f>
        <v>0</v>
      </c>
      <c r="BE374">
        <f>+Casos_PN_CORR[[#This Row],[30-abr]]-Casos_PN_CORR[[#This Row],[29-abr]]</f>
        <v>0</v>
      </c>
      <c r="BF374">
        <f>+Casos_PN_CORR[[#This Row],[1-may]]-Casos_PN_CORR[[#This Row],[30-abr]]</f>
        <v>0</v>
      </c>
      <c r="BG374">
        <f>+Casos_PN_CORR[[#This Row],[2-may]]-Casos_PN_CORR[[#This Row],[1-may]]</f>
        <v>0</v>
      </c>
      <c r="BH374">
        <f>+Casos_PN_CORR[[#This Row],[3-may]]-Casos_PN_CORR[[#This Row],[2-may]]</f>
        <v>0</v>
      </c>
      <c r="BI374">
        <f>+Casos_PN_CORR[[#This Row],[4-may]]-Casos_PN_CORR[[#This Row],[3-may]]</f>
        <v>0</v>
      </c>
      <c r="BJ374">
        <f>+Casos_PN_CORR[[#This Row],[5-may]]-Casos_PN_CORR[[#This Row],[4-may]]</f>
        <v>0</v>
      </c>
      <c r="BK374">
        <f>+Casos_PN_CORR[[#This Row],[6-may]]-Casos_PN_CORR[[#This Row],[5-may]]</f>
        <v>0</v>
      </c>
      <c r="BL374">
        <f>+Casos_PN_CORR[[#This Row],[7-may]]-Casos_PN_CORR[[#This Row],[6-may]]</f>
        <v>0</v>
      </c>
      <c r="BM374">
        <f>+Casos_PN_CORR[[#This Row],[8-may]]-Casos_PN_CORR[[#This Row],[7-may]]</f>
        <v>0</v>
      </c>
      <c r="BN374">
        <f>+Casos_PN_CORR[[#This Row],[9-may]]-Casos_PN_CORR[[#This Row],[8-may]]</f>
        <v>0</v>
      </c>
      <c r="BO374">
        <f>+Casos_PN_CORR[[#This Row],[10-may]]-Casos_PN_CORR[[#This Row],[9-may]]</f>
        <v>0</v>
      </c>
      <c r="BP374">
        <f>+Casos_PN_CORR[[#This Row],[11-may]]-Casos_PN_CORR[[#This Row],[10-may]]</f>
        <v>0</v>
      </c>
      <c r="BQ374">
        <f>+Casos_PN_CORR[[#This Row],[12-may]]-Casos_PN_CORR[[#This Row],[11-may]]</f>
        <v>0</v>
      </c>
      <c r="BR374">
        <f>+Casos_PN_CORR[[#This Row],[13-may]]-Casos_PN_CORR[[#This Row],[12-may]]</f>
        <v>0</v>
      </c>
      <c r="BS374">
        <f>+Casos_PN_CORR[[#This Row],[14-may]]-Casos_PN_CORR[[#This Row],[13-may]]</f>
        <v>0</v>
      </c>
      <c r="BT374">
        <f>+Casos_PN_CORR[[#This Row],[15-may]]-Casos_PN_CORR[[#This Row],[14-may]]</f>
        <v>0</v>
      </c>
      <c r="BU374">
        <f>+Casos_PN_CORR[[#This Row],[16-may]]-Casos_PN_CORR[[#This Row],[15-may]]</f>
        <v>0</v>
      </c>
      <c r="BV374">
        <f>+Casos_PN_CORR[[#This Row],[17-may]]-Casos_PN_CORR[[#This Row],[16-may]]</f>
        <v>0</v>
      </c>
      <c r="BW374">
        <f>+Casos_PN_CORR[[#This Row],[18-may]]-Casos_PN_CORR[[#This Row],[17-may]]</f>
        <v>0</v>
      </c>
      <c r="BX374">
        <f>+Casos_PN_CORR[[#This Row],[19-may]]-Casos_PN_CORR[[#This Row],[18-may]]</f>
        <v>0</v>
      </c>
      <c r="BY374">
        <f>+Casos_PN_CORR[[#This Row],[20-may]]-Casos_PN_CORR[[#This Row],[19-may]]</f>
        <v>0</v>
      </c>
      <c r="BZ374">
        <f>+Casos_PN_CORR[[#This Row],[21-may]]-Casos_PN_CORR[[#This Row],[20-may]]</f>
        <v>0</v>
      </c>
      <c r="CA374">
        <f>+Casos_PN_CORR[[#This Row],[22-may]]-Casos_PN_CORR[[#This Row],[21-may]]</f>
        <v>0</v>
      </c>
      <c r="CB374">
        <f>+Casos_PN_CORR[[#This Row],[23-may]]-Casos_PN_CORR[[#This Row],[22-may]]</f>
        <v>0</v>
      </c>
      <c r="CC374">
        <f>+Casos_PN_CORR[[#This Row],[24-may]]-Casos_PN_CORR[[#This Row],[23-may]]</f>
        <v>0</v>
      </c>
      <c r="CD374">
        <f>+Casos_PN_CORR[[#This Row],[25-may]]-Casos_PN_CORR[[#This Row],[24-may]]</f>
        <v>0</v>
      </c>
      <c r="CE374">
        <f>+Casos_PN_CORR[[#This Row],[26-may]]-Casos_PN_CORR[[#This Row],[25-may]]</f>
        <v>0</v>
      </c>
      <c r="CF374">
        <f>+Casos_PN_CORR[[#This Row],[27-may]]-Casos_PN_CORR[[#This Row],[26-may]]</f>
        <v>0</v>
      </c>
      <c r="CG374">
        <f>+Casos_PN_CORR[[#This Row],[28-may]]-Casos_PN_CORR[[#This Row],[27-may]]</f>
        <v>0</v>
      </c>
      <c r="CH374">
        <f>+Casos_PN_CORR[[#This Row],[29-may]]-Casos_PN_CORR[[#This Row],[28-may]]</f>
        <v>0</v>
      </c>
      <c r="CI374">
        <f>+Casos_PN_CORR[[#This Row],[30-may]]-Casos_PN_CORR[[#This Row],[29-may]]</f>
        <v>0</v>
      </c>
      <c r="CJ374">
        <f>+Casos_PN_CORR[[#This Row],[31-may]]-Casos_PN_CORR[[#This Row],[30-may]]</f>
        <v>0</v>
      </c>
      <c r="CK374">
        <f>+Casos_PN_CORR[[#This Row],[1-jun]]-Casos_PN_CORR[[#This Row],[31-may]]</f>
        <v>0</v>
      </c>
      <c r="CL374">
        <f>+Casos_PN_CORR[[#This Row],[2-jun]]-Casos_PN_CORR[[#This Row],[1-jun]]</f>
        <v>0</v>
      </c>
      <c r="CM374">
        <f>+Casos_PN_CORR[[#This Row],[3-jun]]-Casos_PN_CORR[[#This Row],[2-jun]]</f>
        <v>0</v>
      </c>
      <c r="CN374">
        <f>+Casos_PN_CORR[[#This Row],[4-jun]]-Casos_PN_CORR[[#This Row],[3-jun]]</f>
        <v>0</v>
      </c>
      <c r="CO374">
        <f>+Casos_PN_CORR[[#This Row],[5-jun]]-Casos_PN_CORR[[#This Row],[4-jun]]</f>
        <v>2</v>
      </c>
      <c r="CP374">
        <f>+Casos_PN_CORR[[#This Row],[6-jun]]-Casos_PN_CORR[[#This Row],[5-jun]]</f>
        <v>0</v>
      </c>
    </row>
    <row r="375" spans="1:94">
      <c r="A375">
        <v>70214</v>
      </c>
      <c r="B375" s="2" t="s">
        <v>102</v>
      </c>
      <c r="C375" s="2" t="s">
        <v>161</v>
      </c>
      <c r="D375" s="2" t="s">
        <v>516</v>
      </c>
      <c r="E375" s="4">
        <f t="shared" si="5"/>
        <v>0</v>
      </c>
      <c r="F375">
        <f>+Casos_PN_CORR[[#This Row],[10-mar]]</f>
        <v>0</v>
      </c>
      <c r="G375">
        <f>+Casos_PN_CORR[[#This Row],[11-mar]]-Casos_PN_CORR[[#This Row],[10-mar]]</f>
        <v>0</v>
      </c>
      <c r="H375">
        <f>+Casos_PN_CORR[[#This Row],[12-mar]]-Casos_PN_CORR[[#This Row],[11-mar]]</f>
        <v>0</v>
      </c>
      <c r="I375">
        <f>+Casos_PN_CORR[[#This Row],[13-mar]]-Casos_PN_CORR[[#This Row],[12-mar]]</f>
        <v>0</v>
      </c>
      <c r="J375">
        <f>+Casos_PN_CORR[[#This Row],[14-mar]]-Casos_PN_CORR[[#This Row],[13-mar]]</f>
        <v>0</v>
      </c>
      <c r="K375">
        <f>+Casos_PN_CORR[[#This Row],[15-mar]]-Casos_PN_CORR[[#This Row],[14-mar]]</f>
        <v>0</v>
      </c>
      <c r="L375">
        <f>+Casos_PN_CORR[[#This Row],[16-mar]]-Casos_PN_CORR[[#This Row],[15-mar]]</f>
        <v>0</v>
      </c>
      <c r="M375">
        <f>+Casos_PN_CORR[[#This Row],[17-mar]]-Casos_PN_CORR[[#This Row],[16-mar]]</f>
        <v>0</v>
      </c>
      <c r="N375">
        <f>+Casos_PN_CORR[[#This Row],[18-mar]]-Casos_PN_CORR[[#This Row],[17-mar]]</f>
        <v>0</v>
      </c>
      <c r="O375">
        <f>+Casos_PN_CORR[[#This Row],[19-mar]]-Casos_PN_CORR[[#This Row],[18-mar]]</f>
        <v>0</v>
      </c>
      <c r="P375">
        <f>+Casos_PN_CORR[[#This Row],[20-mar]]-Casos_PN_CORR[[#This Row],[19-mar]]</f>
        <v>0</v>
      </c>
      <c r="Q375">
        <f>+Casos_PN_CORR[[#This Row],[21-mar]]-Casos_PN_CORR[[#This Row],[20-mar]]</f>
        <v>0</v>
      </c>
      <c r="R375">
        <f>+Casos_PN_CORR[[#This Row],[22-mar]]-Casos_PN_CORR[[#This Row],[21-mar]]</f>
        <v>0</v>
      </c>
      <c r="S375">
        <f>+Casos_PN_CORR[[#This Row],[23-mar]]-Casos_PN_CORR[[#This Row],[22-mar]]</f>
        <v>0</v>
      </c>
      <c r="T375">
        <f>+Casos_PN_CORR[[#This Row],[24-mar]]-Casos_PN_CORR[[#This Row],[23-mar]]</f>
        <v>0</v>
      </c>
      <c r="U375">
        <f>+Casos_PN_CORR[[#This Row],[25-mar]]-Casos_PN_CORR[[#This Row],[24-mar]]</f>
        <v>0</v>
      </c>
      <c r="V375">
        <f>+Casos_PN_CORR[[#This Row],[26-mar]]-Casos_PN_CORR[[#This Row],[25-mar]]</f>
        <v>0</v>
      </c>
      <c r="W375">
        <f>+Casos_PN_CORR[[#This Row],[27-mar]]-Casos_PN_CORR[[#This Row],[26-mar]]</f>
        <v>0</v>
      </c>
      <c r="X375">
        <f>+Casos_PN_CORR[[#This Row],[28-mar]]-Casos_PN_CORR[[#This Row],[27-mar]]</f>
        <v>0</v>
      </c>
      <c r="Y375">
        <f>+Casos_PN_CORR[[#This Row],[29-mar]]-Casos_PN_CORR[[#This Row],[28-mar]]</f>
        <v>0</v>
      </c>
      <c r="Z375">
        <f>+Casos_PN_CORR[[#This Row],[30-mar]]-Casos_PN_CORR[[#This Row],[29-mar]]</f>
        <v>0</v>
      </c>
      <c r="AA375">
        <f>+Casos_PN_CORR[[#This Row],[31-mar]]-Casos_PN_CORR[[#This Row],[30-mar]]</f>
        <v>0</v>
      </c>
      <c r="AB375">
        <f>+Casos_PN_CORR[[#This Row],[1-abr]]-Casos_PN_CORR[[#This Row],[31-mar]]</f>
        <v>0</v>
      </c>
      <c r="AC375">
        <f>+Casos_PN_CORR[[#This Row],[2-abr]]-Casos_PN_CORR[[#This Row],[1-abr]]</f>
        <v>0</v>
      </c>
      <c r="AD375">
        <f>+Casos_PN_CORR[[#This Row],[3-abr]]-Casos_PN_CORR[[#This Row],[2-abr]]</f>
        <v>0</v>
      </c>
      <c r="AE375">
        <f>+Casos_PN_CORR[[#This Row],[4-abr]]-Casos_PN_CORR[[#This Row],[3-abr]]</f>
        <v>0</v>
      </c>
      <c r="AF375">
        <f>+Casos_PN_CORR[[#This Row],[5-abr]]-Casos_PN_CORR[[#This Row],[4-abr]]</f>
        <v>0</v>
      </c>
      <c r="AG375">
        <f>+Casos_PN_CORR[[#This Row],[6-abr]]-Casos_PN_CORR[[#This Row],[5-abr]]</f>
        <v>0</v>
      </c>
      <c r="AH375">
        <f>+Casos_PN_CORR[[#This Row],[7-abr]]-Casos_PN_CORR[[#This Row],[6-abr]]</f>
        <v>0</v>
      </c>
      <c r="AI375">
        <f>+Casos_PN_CORR[[#This Row],[8-abr]]-Casos_PN_CORR[[#This Row],[7-abr]]</f>
        <v>0</v>
      </c>
      <c r="AJ375">
        <f>+Casos_PN_CORR[[#This Row],[9-abr]]-Casos_PN_CORR[[#This Row],[8-abr]]</f>
        <v>0</v>
      </c>
      <c r="AK375">
        <f>+Casos_PN_CORR[[#This Row],[10-abr]]-Casos_PN_CORR[[#This Row],[9-abr]]</f>
        <v>0</v>
      </c>
      <c r="AL375">
        <f>+Casos_PN_CORR[[#This Row],[11-abr]]-Casos_PN_CORR[[#This Row],[10-abr]]</f>
        <v>0</v>
      </c>
      <c r="AM375">
        <f>+Casos_PN_CORR[[#This Row],[12-abr]]-Casos_PN_CORR[[#This Row],[11-abr]]</f>
        <v>0</v>
      </c>
      <c r="AN375">
        <f>+Casos_PN_CORR[[#This Row],[13-abr]]-Casos_PN_CORR[[#This Row],[12-abr]]</f>
        <v>0</v>
      </c>
      <c r="AO375">
        <f>+Casos_PN_CORR[[#This Row],[14-abr]]-Casos_PN_CORR[[#This Row],[13-abr]]</f>
        <v>0</v>
      </c>
      <c r="AP375">
        <f>+Casos_PN_CORR[[#This Row],[15-abr]]-Casos_PN_CORR[[#This Row],[14-abr]]</f>
        <v>0</v>
      </c>
      <c r="AQ375">
        <f>+Casos_PN_CORR[[#This Row],[16-abr]]-Casos_PN_CORR[[#This Row],[15-abr]]</f>
        <v>0</v>
      </c>
      <c r="AR375">
        <f>+Casos_PN_CORR[[#This Row],[17-abr]]-Casos_PN_CORR[[#This Row],[16-abr]]</f>
        <v>0</v>
      </c>
      <c r="AS375">
        <f>+Casos_PN_CORR[[#This Row],[18-abr]]-Casos_PN_CORR[[#This Row],[17-abr]]</f>
        <v>0</v>
      </c>
      <c r="AT375">
        <f>+Casos_PN_CORR[[#This Row],[19-abr]]-Casos_PN_CORR[[#This Row],[18-abr]]</f>
        <v>0</v>
      </c>
      <c r="AU375">
        <f>+Casos_PN_CORR[[#This Row],[20-abr]]-Casos_PN_CORR[[#This Row],[19-abr]]</f>
        <v>0</v>
      </c>
      <c r="AV375">
        <f>+Casos_PN_CORR[[#This Row],[21-abr]]-Casos_PN_CORR[[#This Row],[20-abr]]</f>
        <v>0</v>
      </c>
      <c r="AW375">
        <f>+Casos_PN_CORR[[#This Row],[22-abr]]-Casos_PN_CORR[[#This Row],[21-abr]]</f>
        <v>0</v>
      </c>
      <c r="AX375">
        <f>+Casos_PN_CORR[[#This Row],[23-abr]]-Casos_PN_CORR[[#This Row],[22-abr]]</f>
        <v>0</v>
      </c>
      <c r="AY375">
        <f>+Casos_PN_CORR[[#This Row],[24-abr]]-Casos_PN_CORR[[#This Row],[23-abr]]</f>
        <v>0</v>
      </c>
      <c r="AZ375">
        <f>+Casos_PN_CORR[[#This Row],[25-abr]]-Casos_PN_CORR[[#This Row],[24-abr]]</f>
        <v>0</v>
      </c>
      <c r="BA375">
        <f>+Casos_PN_CORR[[#This Row],[26-abr]]-Casos_PN_CORR[[#This Row],[25-abr]]</f>
        <v>0</v>
      </c>
      <c r="BB375">
        <f>+Casos_PN_CORR[[#This Row],[27-abr]]-Casos_PN_CORR[[#This Row],[26-abr]]</f>
        <v>0</v>
      </c>
      <c r="BC375">
        <f>+Casos_PN_CORR[[#This Row],[28-abr]]-Casos_PN_CORR[[#This Row],[27-abr]]</f>
        <v>0</v>
      </c>
      <c r="BD375">
        <f>+Casos_PN_CORR[[#This Row],[29-abr]]-Casos_PN_CORR[[#This Row],[28-abr]]</f>
        <v>0</v>
      </c>
      <c r="BE375">
        <f>+Casos_PN_CORR[[#This Row],[30-abr]]-Casos_PN_CORR[[#This Row],[29-abr]]</f>
        <v>0</v>
      </c>
      <c r="BF375">
        <f>+Casos_PN_CORR[[#This Row],[1-may]]-Casos_PN_CORR[[#This Row],[30-abr]]</f>
        <v>0</v>
      </c>
      <c r="BG375">
        <f>+Casos_PN_CORR[[#This Row],[2-may]]-Casos_PN_CORR[[#This Row],[1-may]]</f>
        <v>0</v>
      </c>
      <c r="BH375">
        <f>+Casos_PN_CORR[[#This Row],[3-may]]-Casos_PN_CORR[[#This Row],[2-may]]</f>
        <v>0</v>
      </c>
      <c r="BI375">
        <f>+Casos_PN_CORR[[#This Row],[4-may]]-Casos_PN_CORR[[#This Row],[3-may]]</f>
        <v>0</v>
      </c>
      <c r="BJ375">
        <f>+Casos_PN_CORR[[#This Row],[5-may]]-Casos_PN_CORR[[#This Row],[4-may]]</f>
        <v>0</v>
      </c>
      <c r="BK375">
        <f>+Casos_PN_CORR[[#This Row],[6-may]]-Casos_PN_CORR[[#This Row],[5-may]]</f>
        <v>0</v>
      </c>
      <c r="BL375">
        <f>+Casos_PN_CORR[[#This Row],[7-may]]-Casos_PN_CORR[[#This Row],[6-may]]</f>
        <v>0</v>
      </c>
      <c r="BM375">
        <f>+Casos_PN_CORR[[#This Row],[8-may]]-Casos_PN_CORR[[#This Row],[7-may]]</f>
        <v>0</v>
      </c>
      <c r="BN375">
        <f>+Casos_PN_CORR[[#This Row],[9-may]]-Casos_PN_CORR[[#This Row],[8-may]]</f>
        <v>0</v>
      </c>
      <c r="BO375">
        <f>+Casos_PN_CORR[[#This Row],[10-may]]-Casos_PN_CORR[[#This Row],[9-may]]</f>
        <v>0</v>
      </c>
      <c r="BP375">
        <f>+Casos_PN_CORR[[#This Row],[11-may]]-Casos_PN_CORR[[#This Row],[10-may]]</f>
        <v>0</v>
      </c>
      <c r="BQ375">
        <f>+Casos_PN_CORR[[#This Row],[12-may]]-Casos_PN_CORR[[#This Row],[11-may]]</f>
        <v>0</v>
      </c>
      <c r="BR375">
        <f>+Casos_PN_CORR[[#This Row],[13-may]]-Casos_PN_CORR[[#This Row],[12-may]]</f>
        <v>0</v>
      </c>
      <c r="BS375">
        <f>+Casos_PN_CORR[[#This Row],[14-may]]-Casos_PN_CORR[[#This Row],[13-may]]</f>
        <v>0</v>
      </c>
      <c r="BT375">
        <f>+Casos_PN_CORR[[#This Row],[15-may]]-Casos_PN_CORR[[#This Row],[14-may]]</f>
        <v>0</v>
      </c>
      <c r="BU375">
        <f>+Casos_PN_CORR[[#This Row],[16-may]]-Casos_PN_CORR[[#This Row],[15-may]]</f>
        <v>0</v>
      </c>
      <c r="BV375">
        <f>+Casos_PN_CORR[[#This Row],[17-may]]-Casos_PN_CORR[[#This Row],[16-may]]</f>
        <v>0</v>
      </c>
      <c r="BW375">
        <f>+Casos_PN_CORR[[#This Row],[18-may]]-Casos_PN_CORR[[#This Row],[17-may]]</f>
        <v>0</v>
      </c>
      <c r="BX375">
        <f>+Casos_PN_CORR[[#This Row],[19-may]]-Casos_PN_CORR[[#This Row],[18-may]]</f>
        <v>0</v>
      </c>
      <c r="BY375">
        <f>+Casos_PN_CORR[[#This Row],[20-may]]-Casos_PN_CORR[[#This Row],[19-may]]</f>
        <v>0</v>
      </c>
      <c r="BZ375">
        <f>+Casos_PN_CORR[[#This Row],[21-may]]-Casos_PN_CORR[[#This Row],[20-may]]</f>
        <v>0</v>
      </c>
      <c r="CA375">
        <f>+Casos_PN_CORR[[#This Row],[22-may]]-Casos_PN_CORR[[#This Row],[21-may]]</f>
        <v>0</v>
      </c>
      <c r="CB375">
        <f>+Casos_PN_CORR[[#This Row],[23-may]]-Casos_PN_CORR[[#This Row],[22-may]]</f>
        <v>0</v>
      </c>
      <c r="CC375">
        <f>+Casos_PN_CORR[[#This Row],[24-may]]-Casos_PN_CORR[[#This Row],[23-may]]</f>
        <v>0</v>
      </c>
      <c r="CD375">
        <f>+Casos_PN_CORR[[#This Row],[25-may]]-Casos_PN_CORR[[#This Row],[24-may]]</f>
        <v>0</v>
      </c>
      <c r="CE375">
        <f>+Casos_PN_CORR[[#This Row],[26-may]]-Casos_PN_CORR[[#This Row],[25-may]]</f>
        <v>0</v>
      </c>
      <c r="CF375">
        <f>+Casos_PN_CORR[[#This Row],[27-may]]-Casos_PN_CORR[[#This Row],[26-may]]</f>
        <v>0</v>
      </c>
      <c r="CG375">
        <f>+Casos_PN_CORR[[#This Row],[28-may]]-Casos_PN_CORR[[#This Row],[27-may]]</f>
        <v>0</v>
      </c>
      <c r="CH375">
        <f>+Casos_PN_CORR[[#This Row],[29-may]]-Casos_PN_CORR[[#This Row],[28-may]]</f>
        <v>0</v>
      </c>
      <c r="CI375">
        <f>+Casos_PN_CORR[[#This Row],[30-may]]-Casos_PN_CORR[[#This Row],[29-may]]</f>
        <v>0</v>
      </c>
      <c r="CJ375">
        <f>+Casos_PN_CORR[[#This Row],[31-may]]-Casos_PN_CORR[[#This Row],[30-may]]</f>
        <v>0</v>
      </c>
      <c r="CK375">
        <f>+Casos_PN_CORR[[#This Row],[1-jun]]-Casos_PN_CORR[[#This Row],[31-may]]</f>
        <v>0</v>
      </c>
      <c r="CL375">
        <f>+Casos_PN_CORR[[#This Row],[2-jun]]-Casos_PN_CORR[[#This Row],[1-jun]]</f>
        <v>0</v>
      </c>
      <c r="CM375">
        <f>+Casos_PN_CORR[[#This Row],[3-jun]]-Casos_PN_CORR[[#This Row],[2-jun]]</f>
        <v>0</v>
      </c>
      <c r="CN375">
        <f>+Casos_PN_CORR[[#This Row],[4-jun]]-Casos_PN_CORR[[#This Row],[3-jun]]</f>
        <v>0</v>
      </c>
      <c r="CO375">
        <f>+Casos_PN_CORR[[#This Row],[5-jun]]-Casos_PN_CORR[[#This Row],[4-jun]]</f>
        <v>0</v>
      </c>
      <c r="CP375">
        <f>+Casos_PN_CORR[[#This Row],[6-jun]]-Casos_PN_CORR[[#This Row],[5-jun]]</f>
        <v>0</v>
      </c>
    </row>
    <row r="376" spans="1:94">
      <c r="A376">
        <v>70107</v>
      </c>
      <c r="B376" s="2" t="s">
        <v>102</v>
      </c>
      <c r="C376" s="2" t="s">
        <v>355</v>
      </c>
      <c r="D376" s="2" t="s">
        <v>517</v>
      </c>
      <c r="E376" s="4">
        <f t="shared" si="5"/>
        <v>0</v>
      </c>
      <c r="F376">
        <f>+Casos_PN_CORR[[#This Row],[10-mar]]</f>
        <v>0</v>
      </c>
      <c r="G376">
        <f>+Casos_PN_CORR[[#This Row],[11-mar]]-Casos_PN_CORR[[#This Row],[10-mar]]</f>
        <v>0</v>
      </c>
      <c r="H376">
        <f>+Casos_PN_CORR[[#This Row],[12-mar]]-Casos_PN_CORR[[#This Row],[11-mar]]</f>
        <v>0</v>
      </c>
      <c r="I376">
        <f>+Casos_PN_CORR[[#This Row],[13-mar]]-Casos_PN_CORR[[#This Row],[12-mar]]</f>
        <v>0</v>
      </c>
      <c r="J376">
        <f>+Casos_PN_CORR[[#This Row],[14-mar]]-Casos_PN_CORR[[#This Row],[13-mar]]</f>
        <v>0</v>
      </c>
      <c r="K376">
        <f>+Casos_PN_CORR[[#This Row],[15-mar]]-Casos_PN_CORR[[#This Row],[14-mar]]</f>
        <v>0</v>
      </c>
      <c r="L376">
        <f>+Casos_PN_CORR[[#This Row],[16-mar]]-Casos_PN_CORR[[#This Row],[15-mar]]</f>
        <v>0</v>
      </c>
      <c r="M376">
        <f>+Casos_PN_CORR[[#This Row],[17-mar]]-Casos_PN_CORR[[#This Row],[16-mar]]</f>
        <v>0</v>
      </c>
      <c r="N376">
        <f>+Casos_PN_CORR[[#This Row],[18-mar]]-Casos_PN_CORR[[#This Row],[17-mar]]</f>
        <v>0</v>
      </c>
      <c r="O376">
        <f>+Casos_PN_CORR[[#This Row],[19-mar]]-Casos_PN_CORR[[#This Row],[18-mar]]</f>
        <v>0</v>
      </c>
      <c r="P376">
        <f>+Casos_PN_CORR[[#This Row],[20-mar]]-Casos_PN_CORR[[#This Row],[19-mar]]</f>
        <v>0</v>
      </c>
      <c r="Q376">
        <f>+Casos_PN_CORR[[#This Row],[21-mar]]-Casos_PN_CORR[[#This Row],[20-mar]]</f>
        <v>0</v>
      </c>
      <c r="R376">
        <f>+Casos_PN_CORR[[#This Row],[22-mar]]-Casos_PN_CORR[[#This Row],[21-mar]]</f>
        <v>0</v>
      </c>
      <c r="S376">
        <f>+Casos_PN_CORR[[#This Row],[23-mar]]-Casos_PN_CORR[[#This Row],[22-mar]]</f>
        <v>0</v>
      </c>
      <c r="T376">
        <f>+Casos_PN_CORR[[#This Row],[24-mar]]-Casos_PN_CORR[[#This Row],[23-mar]]</f>
        <v>0</v>
      </c>
      <c r="U376">
        <f>+Casos_PN_CORR[[#This Row],[25-mar]]-Casos_PN_CORR[[#This Row],[24-mar]]</f>
        <v>0</v>
      </c>
      <c r="V376">
        <f>+Casos_PN_CORR[[#This Row],[26-mar]]-Casos_PN_CORR[[#This Row],[25-mar]]</f>
        <v>0</v>
      </c>
      <c r="W376">
        <f>+Casos_PN_CORR[[#This Row],[27-mar]]-Casos_PN_CORR[[#This Row],[26-mar]]</f>
        <v>0</v>
      </c>
      <c r="X376">
        <f>+Casos_PN_CORR[[#This Row],[28-mar]]-Casos_PN_CORR[[#This Row],[27-mar]]</f>
        <v>0</v>
      </c>
      <c r="Y376">
        <f>+Casos_PN_CORR[[#This Row],[29-mar]]-Casos_PN_CORR[[#This Row],[28-mar]]</f>
        <v>0</v>
      </c>
      <c r="Z376">
        <f>+Casos_PN_CORR[[#This Row],[30-mar]]-Casos_PN_CORR[[#This Row],[29-mar]]</f>
        <v>0</v>
      </c>
      <c r="AA376">
        <f>+Casos_PN_CORR[[#This Row],[31-mar]]-Casos_PN_CORR[[#This Row],[30-mar]]</f>
        <v>0</v>
      </c>
      <c r="AB376">
        <f>+Casos_PN_CORR[[#This Row],[1-abr]]-Casos_PN_CORR[[#This Row],[31-mar]]</f>
        <v>0</v>
      </c>
      <c r="AC376">
        <f>+Casos_PN_CORR[[#This Row],[2-abr]]-Casos_PN_CORR[[#This Row],[1-abr]]</f>
        <v>0</v>
      </c>
      <c r="AD376">
        <f>+Casos_PN_CORR[[#This Row],[3-abr]]-Casos_PN_CORR[[#This Row],[2-abr]]</f>
        <v>0</v>
      </c>
      <c r="AE376">
        <f>+Casos_PN_CORR[[#This Row],[4-abr]]-Casos_PN_CORR[[#This Row],[3-abr]]</f>
        <v>0</v>
      </c>
      <c r="AF376">
        <f>+Casos_PN_CORR[[#This Row],[5-abr]]-Casos_PN_CORR[[#This Row],[4-abr]]</f>
        <v>0</v>
      </c>
      <c r="AG376">
        <f>+Casos_PN_CORR[[#This Row],[6-abr]]-Casos_PN_CORR[[#This Row],[5-abr]]</f>
        <v>0</v>
      </c>
      <c r="AH376">
        <f>+Casos_PN_CORR[[#This Row],[7-abr]]-Casos_PN_CORR[[#This Row],[6-abr]]</f>
        <v>0</v>
      </c>
      <c r="AI376">
        <f>+Casos_PN_CORR[[#This Row],[8-abr]]-Casos_PN_CORR[[#This Row],[7-abr]]</f>
        <v>0</v>
      </c>
      <c r="AJ376">
        <f>+Casos_PN_CORR[[#This Row],[9-abr]]-Casos_PN_CORR[[#This Row],[8-abr]]</f>
        <v>0</v>
      </c>
      <c r="AK376">
        <f>+Casos_PN_CORR[[#This Row],[10-abr]]-Casos_PN_CORR[[#This Row],[9-abr]]</f>
        <v>0</v>
      </c>
      <c r="AL376">
        <f>+Casos_PN_CORR[[#This Row],[11-abr]]-Casos_PN_CORR[[#This Row],[10-abr]]</f>
        <v>0</v>
      </c>
      <c r="AM376">
        <f>+Casos_PN_CORR[[#This Row],[12-abr]]-Casos_PN_CORR[[#This Row],[11-abr]]</f>
        <v>0</v>
      </c>
      <c r="AN376">
        <f>+Casos_PN_CORR[[#This Row],[13-abr]]-Casos_PN_CORR[[#This Row],[12-abr]]</f>
        <v>0</v>
      </c>
      <c r="AO376">
        <f>+Casos_PN_CORR[[#This Row],[14-abr]]-Casos_PN_CORR[[#This Row],[13-abr]]</f>
        <v>0</v>
      </c>
      <c r="AP376">
        <f>+Casos_PN_CORR[[#This Row],[15-abr]]-Casos_PN_CORR[[#This Row],[14-abr]]</f>
        <v>0</v>
      </c>
      <c r="AQ376">
        <f>+Casos_PN_CORR[[#This Row],[16-abr]]-Casos_PN_CORR[[#This Row],[15-abr]]</f>
        <v>0</v>
      </c>
      <c r="AR376">
        <f>+Casos_PN_CORR[[#This Row],[17-abr]]-Casos_PN_CORR[[#This Row],[16-abr]]</f>
        <v>0</v>
      </c>
      <c r="AS376">
        <f>+Casos_PN_CORR[[#This Row],[18-abr]]-Casos_PN_CORR[[#This Row],[17-abr]]</f>
        <v>0</v>
      </c>
      <c r="AT376">
        <f>+Casos_PN_CORR[[#This Row],[19-abr]]-Casos_PN_CORR[[#This Row],[18-abr]]</f>
        <v>0</v>
      </c>
      <c r="AU376">
        <f>+Casos_PN_CORR[[#This Row],[20-abr]]-Casos_PN_CORR[[#This Row],[19-abr]]</f>
        <v>0</v>
      </c>
      <c r="AV376">
        <f>+Casos_PN_CORR[[#This Row],[21-abr]]-Casos_PN_CORR[[#This Row],[20-abr]]</f>
        <v>0</v>
      </c>
      <c r="AW376">
        <f>+Casos_PN_CORR[[#This Row],[22-abr]]-Casos_PN_CORR[[#This Row],[21-abr]]</f>
        <v>0</v>
      </c>
      <c r="AX376">
        <f>+Casos_PN_CORR[[#This Row],[23-abr]]-Casos_PN_CORR[[#This Row],[22-abr]]</f>
        <v>0</v>
      </c>
      <c r="AY376">
        <f>+Casos_PN_CORR[[#This Row],[24-abr]]-Casos_PN_CORR[[#This Row],[23-abr]]</f>
        <v>0</v>
      </c>
      <c r="AZ376">
        <f>+Casos_PN_CORR[[#This Row],[25-abr]]-Casos_PN_CORR[[#This Row],[24-abr]]</f>
        <v>0</v>
      </c>
      <c r="BA376">
        <f>+Casos_PN_CORR[[#This Row],[26-abr]]-Casos_PN_CORR[[#This Row],[25-abr]]</f>
        <v>0</v>
      </c>
      <c r="BB376">
        <f>+Casos_PN_CORR[[#This Row],[27-abr]]-Casos_PN_CORR[[#This Row],[26-abr]]</f>
        <v>0</v>
      </c>
      <c r="BC376">
        <f>+Casos_PN_CORR[[#This Row],[28-abr]]-Casos_PN_CORR[[#This Row],[27-abr]]</f>
        <v>0</v>
      </c>
      <c r="BD376">
        <f>+Casos_PN_CORR[[#This Row],[29-abr]]-Casos_PN_CORR[[#This Row],[28-abr]]</f>
        <v>0</v>
      </c>
      <c r="BE376">
        <f>+Casos_PN_CORR[[#This Row],[30-abr]]-Casos_PN_CORR[[#This Row],[29-abr]]</f>
        <v>0</v>
      </c>
      <c r="BF376">
        <f>+Casos_PN_CORR[[#This Row],[1-may]]-Casos_PN_CORR[[#This Row],[30-abr]]</f>
        <v>0</v>
      </c>
      <c r="BG376">
        <f>+Casos_PN_CORR[[#This Row],[2-may]]-Casos_PN_CORR[[#This Row],[1-may]]</f>
        <v>0</v>
      </c>
      <c r="BH376">
        <f>+Casos_PN_CORR[[#This Row],[3-may]]-Casos_PN_CORR[[#This Row],[2-may]]</f>
        <v>0</v>
      </c>
      <c r="BI376">
        <f>+Casos_PN_CORR[[#This Row],[4-may]]-Casos_PN_CORR[[#This Row],[3-may]]</f>
        <v>0</v>
      </c>
      <c r="BJ376">
        <f>+Casos_PN_CORR[[#This Row],[5-may]]-Casos_PN_CORR[[#This Row],[4-may]]</f>
        <v>0</v>
      </c>
      <c r="BK376">
        <f>+Casos_PN_CORR[[#This Row],[6-may]]-Casos_PN_CORR[[#This Row],[5-may]]</f>
        <v>0</v>
      </c>
      <c r="BL376">
        <f>+Casos_PN_CORR[[#This Row],[7-may]]-Casos_PN_CORR[[#This Row],[6-may]]</f>
        <v>0</v>
      </c>
      <c r="BM376">
        <f>+Casos_PN_CORR[[#This Row],[8-may]]-Casos_PN_CORR[[#This Row],[7-may]]</f>
        <v>0</v>
      </c>
      <c r="BN376">
        <f>+Casos_PN_CORR[[#This Row],[9-may]]-Casos_PN_CORR[[#This Row],[8-may]]</f>
        <v>0</v>
      </c>
      <c r="BO376">
        <f>+Casos_PN_CORR[[#This Row],[10-may]]-Casos_PN_CORR[[#This Row],[9-may]]</f>
        <v>0</v>
      </c>
      <c r="BP376">
        <f>+Casos_PN_CORR[[#This Row],[11-may]]-Casos_PN_CORR[[#This Row],[10-may]]</f>
        <v>0</v>
      </c>
      <c r="BQ376">
        <f>+Casos_PN_CORR[[#This Row],[12-may]]-Casos_PN_CORR[[#This Row],[11-may]]</f>
        <v>0</v>
      </c>
      <c r="BR376">
        <f>+Casos_PN_CORR[[#This Row],[13-may]]-Casos_PN_CORR[[#This Row],[12-may]]</f>
        <v>0</v>
      </c>
      <c r="BS376">
        <f>+Casos_PN_CORR[[#This Row],[14-may]]-Casos_PN_CORR[[#This Row],[13-may]]</f>
        <v>0</v>
      </c>
      <c r="BT376">
        <f>+Casos_PN_CORR[[#This Row],[15-may]]-Casos_PN_CORR[[#This Row],[14-may]]</f>
        <v>0</v>
      </c>
      <c r="BU376">
        <f>+Casos_PN_CORR[[#This Row],[16-may]]-Casos_PN_CORR[[#This Row],[15-may]]</f>
        <v>0</v>
      </c>
      <c r="BV376">
        <f>+Casos_PN_CORR[[#This Row],[17-may]]-Casos_PN_CORR[[#This Row],[16-may]]</f>
        <v>0</v>
      </c>
      <c r="BW376">
        <f>+Casos_PN_CORR[[#This Row],[18-may]]-Casos_PN_CORR[[#This Row],[17-may]]</f>
        <v>0</v>
      </c>
      <c r="BX376">
        <f>+Casos_PN_CORR[[#This Row],[19-may]]-Casos_PN_CORR[[#This Row],[18-may]]</f>
        <v>0</v>
      </c>
      <c r="BY376">
        <f>+Casos_PN_CORR[[#This Row],[20-may]]-Casos_PN_CORR[[#This Row],[19-may]]</f>
        <v>0</v>
      </c>
      <c r="BZ376">
        <f>+Casos_PN_CORR[[#This Row],[21-may]]-Casos_PN_CORR[[#This Row],[20-may]]</f>
        <v>0</v>
      </c>
      <c r="CA376">
        <f>+Casos_PN_CORR[[#This Row],[22-may]]-Casos_PN_CORR[[#This Row],[21-may]]</f>
        <v>0</v>
      </c>
      <c r="CB376">
        <f>+Casos_PN_CORR[[#This Row],[23-may]]-Casos_PN_CORR[[#This Row],[22-may]]</f>
        <v>0</v>
      </c>
      <c r="CC376">
        <f>+Casos_PN_CORR[[#This Row],[24-may]]-Casos_PN_CORR[[#This Row],[23-may]]</f>
        <v>0</v>
      </c>
      <c r="CD376">
        <f>+Casos_PN_CORR[[#This Row],[25-may]]-Casos_PN_CORR[[#This Row],[24-may]]</f>
        <v>0</v>
      </c>
      <c r="CE376">
        <f>+Casos_PN_CORR[[#This Row],[26-may]]-Casos_PN_CORR[[#This Row],[25-may]]</f>
        <v>0</v>
      </c>
      <c r="CF376">
        <f>+Casos_PN_CORR[[#This Row],[27-may]]-Casos_PN_CORR[[#This Row],[26-may]]</f>
        <v>0</v>
      </c>
      <c r="CG376">
        <f>+Casos_PN_CORR[[#This Row],[28-may]]-Casos_PN_CORR[[#This Row],[27-may]]</f>
        <v>0</v>
      </c>
      <c r="CH376">
        <f>+Casos_PN_CORR[[#This Row],[29-may]]-Casos_PN_CORR[[#This Row],[28-may]]</f>
        <v>0</v>
      </c>
      <c r="CI376">
        <f>+Casos_PN_CORR[[#This Row],[30-may]]-Casos_PN_CORR[[#This Row],[29-may]]</f>
        <v>0</v>
      </c>
      <c r="CJ376">
        <f>+Casos_PN_CORR[[#This Row],[31-may]]-Casos_PN_CORR[[#This Row],[30-may]]</f>
        <v>0</v>
      </c>
      <c r="CK376">
        <f>+Casos_PN_CORR[[#This Row],[1-jun]]-Casos_PN_CORR[[#This Row],[31-may]]</f>
        <v>0</v>
      </c>
      <c r="CL376">
        <f>+Casos_PN_CORR[[#This Row],[2-jun]]-Casos_PN_CORR[[#This Row],[1-jun]]</f>
        <v>0</v>
      </c>
      <c r="CM376">
        <f>+Casos_PN_CORR[[#This Row],[3-jun]]-Casos_PN_CORR[[#This Row],[2-jun]]</f>
        <v>0</v>
      </c>
      <c r="CN376">
        <f>+Casos_PN_CORR[[#This Row],[4-jun]]-Casos_PN_CORR[[#This Row],[3-jun]]</f>
        <v>0</v>
      </c>
      <c r="CO376">
        <f>+Casos_PN_CORR[[#This Row],[5-jun]]-Casos_PN_CORR[[#This Row],[4-jun]]</f>
        <v>0</v>
      </c>
      <c r="CP376">
        <f>+Casos_PN_CORR[[#This Row],[6-jun]]-Casos_PN_CORR[[#This Row],[5-jun]]</f>
        <v>0</v>
      </c>
    </row>
    <row r="377" spans="1:94">
      <c r="A377">
        <v>130907</v>
      </c>
      <c r="B377" s="2" t="s">
        <v>131</v>
      </c>
      <c r="C377" s="2" t="s">
        <v>357</v>
      </c>
      <c r="D377" s="2" t="s">
        <v>518</v>
      </c>
      <c r="E377" s="4">
        <f t="shared" si="5"/>
        <v>0</v>
      </c>
      <c r="F377">
        <f>+Casos_PN_CORR[[#This Row],[10-mar]]</f>
        <v>0</v>
      </c>
      <c r="G377">
        <f>+Casos_PN_CORR[[#This Row],[11-mar]]-Casos_PN_CORR[[#This Row],[10-mar]]</f>
        <v>0</v>
      </c>
      <c r="H377">
        <f>+Casos_PN_CORR[[#This Row],[12-mar]]-Casos_PN_CORR[[#This Row],[11-mar]]</f>
        <v>0</v>
      </c>
      <c r="I377">
        <f>+Casos_PN_CORR[[#This Row],[13-mar]]-Casos_PN_CORR[[#This Row],[12-mar]]</f>
        <v>0</v>
      </c>
      <c r="J377">
        <f>+Casos_PN_CORR[[#This Row],[14-mar]]-Casos_PN_CORR[[#This Row],[13-mar]]</f>
        <v>0</v>
      </c>
      <c r="K377">
        <f>+Casos_PN_CORR[[#This Row],[15-mar]]-Casos_PN_CORR[[#This Row],[14-mar]]</f>
        <v>0</v>
      </c>
      <c r="L377">
        <f>+Casos_PN_CORR[[#This Row],[16-mar]]-Casos_PN_CORR[[#This Row],[15-mar]]</f>
        <v>0</v>
      </c>
      <c r="M377">
        <f>+Casos_PN_CORR[[#This Row],[17-mar]]-Casos_PN_CORR[[#This Row],[16-mar]]</f>
        <v>0</v>
      </c>
      <c r="N377">
        <f>+Casos_PN_CORR[[#This Row],[18-mar]]-Casos_PN_CORR[[#This Row],[17-mar]]</f>
        <v>0</v>
      </c>
      <c r="O377">
        <f>+Casos_PN_CORR[[#This Row],[19-mar]]-Casos_PN_CORR[[#This Row],[18-mar]]</f>
        <v>0</v>
      </c>
      <c r="P377">
        <f>+Casos_PN_CORR[[#This Row],[20-mar]]-Casos_PN_CORR[[#This Row],[19-mar]]</f>
        <v>0</v>
      </c>
      <c r="Q377">
        <f>+Casos_PN_CORR[[#This Row],[21-mar]]-Casos_PN_CORR[[#This Row],[20-mar]]</f>
        <v>0</v>
      </c>
      <c r="R377">
        <f>+Casos_PN_CORR[[#This Row],[22-mar]]-Casos_PN_CORR[[#This Row],[21-mar]]</f>
        <v>0</v>
      </c>
      <c r="S377">
        <f>+Casos_PN_CORR[[#This Row],[23-mar]]-Casos_PN_CORR[[#This Row],[22-mar]]</f>
        <v>0</v>
      </c>
      <c r="T377">
        <f>+Casos_PN_CORR[[#This Row],[24-mar]]-Casos_PN_CORR[[#This Row],[23-mar]]</f>
        <v>0</v>
      </c>
      <c r="U377">
        <f>+Casos_PN_CORR[[#This Row],[25-mar]]-Casos_PN_CORR[[#This Row],[24-mar]]</f>
        <v>0</v>
      </c>
      <c r="V377">
        <f>+Casos_PN_CORR[[#This Row],[26-mar]]-Casos_PN_CORR[[#This Row],[25-mar]]</f>
        <v>0</v>
      </c>
      <c r="W377">
        <f>+Casos_PN_CORR[[#This Row],[27-mar]]-Casos_PN_CORR[[#This Row],[26-mar]]</f>
        <v>0</v>
      </c>
      <c r="X377">
        <f>+Casos_PN_CORR[[#This Row],[28-mar]]-Casos_PN_CORR[[#This Row],[27-mar]]</f>
        <v>0</v>
      </c>
      <c r="Y377">
        <f>+Casos_PN_CORR[[#This Row],[29-mar]]-Casos_PN_CORR[[#This Row],[28-mar]]</f>
        <v>0</v>
      </c>
      <c r="Z377">
        <f>+Casos_PN_CORR[[#This Row],[30-mar]]-Casos_PN_CORR[[#This Row],[29-mar]]</f>
        <v>0</v>
      </c>
      <c r="AA377">
        <f>+Casos_PN_CORR[[#This Row],[31-mar]]-Casos_PN_CORR[[#This Row],[30-mar]]</f>
        <v>0</v>
      </c>
      <c r="AB377">
        <f>+Casos_PN_CORR[[#This Row],[1-abr]]-Casos_PN_CORR[[#This Row],[31-mar]]</f>
        <v>0</v>
      </c>
      <c r="AC377">
        <f>+Casos_PN_CORR[[#This Row],[2-abr]]-Casos_PN_CORR[[#This Row],[1-abr]]</f>
        <v>0</v>
      </c>
      <c r="AD377">
        <f>+Casos_PN_CORR[[#This Row],[3-abr]]-Casos_PN_CORR[[#This Row],[2-abr]]</f>
        <v>0</v>
      </c>
      <c r="AE377">
        <f>+Casos_PN_CORR[[#This Row],[4-abr]]-Casos_PN_CORR[[#This Row],[3-abr]]</f>
        <v>0</v>
      </c>
      <c r="AF377">
        <f>+Casos_PN_CORR[[#This Row],[5-abr]]-Casos_PN_CORR[[#This Row],[4-abr]]</f>
        <v>0</v>
      </c>
      <c r="AG377">
        <f>+Casos_PN_CORR[[#This Row],[6-abr]]-Casos_PN_CORR[[#This Row],[5-abr]]</f>
        <v>0</v>
      </c>
      <c r="AH377">
        <f>+Casos_PN_CORR[[#This Row],[7-abr]]-Casos_PN_CORR[[#This Row],[6-abr]]</f>
        <v>0</v>
      </c>
      <c r="AI377">
        <f>+Casos_PN_CORR[[#This Row],[8-abr]]-Casos_PN_CORR[[#This Row],[7-abr]]</f>
        <v>0</v>
      </c>
      <c r="AJ377">
        <f>+Casos_PN_CORR[[#This Row],[9-abr]]-Casos_PN_CORR[[#This Row],[8-abr]]</f>
        <v>0</v>
      </c>
      <c r="AK377">
        <f>+Casos_PN_CORR[[#This Row],[10-abr]]-Casos_PN_CORR[[#This Row],[9-abr]]</f>
        <v>0</v>
      </c>
      <c r="AL377">
        <f>+Casos_PN_CORR[[#This Row],[11-abr]]-Casos_PN_CORR[[#This Row],[10-abr]]</f>
        <v>0</v>
      </c>
      <c r="AM377">
        <f>+Casos_PN_CORR[[#This Row],[12-abr]]-Casos_PN_CORR[[#This Row],[11-abr]]</f>
        <v>0</v>
      </c>
      <c r="AN377">
        <f>+Casos_PN_CORR[[#This Row],[13-abr]]-Casos_PN_CORR[[#This Row],[12-abr]]</f>
        <v>0</v>
      </c>
      <c r="AO377">
        <f>+Casos_PN_CORR[[#This Row],[14-abr]]-Casos_PN_CORR[[#This Row],[13-abr]]</f>
        <v>0</v>
      </c>
      <c r="AP377">
        <f>+Casos_PN_CORR[[#This Row],[15-abr]]-Casos_PN_CORR[[#This Row],[14-abr]]</f>
        <v>0</v>
      </c>
      <c r="AQ377">
        <f>+Casos_PN_CORR[[#This Row],[16-abr]]-Casos_PN_CORR[[#This Row],[15-abr]]</f>
        <v>0</v>
      </c>
      <c r="AR377">
        <f>+Casos_PN_CORR[[#This Row],[17-abr]]-Casos_PN_CORR[[#This Row],[16-abr]]</f>
        <v>0</v>
      </c>
      <c r="AS377">
        <f>+Casos_PN_CORR[[#This Row],[18-abr]]-Casos_PN_CORR[[#This Row],[17-abr]]</f>
        <v>0</v>
      </c>
      <c r="AT377">
        <f>+Casos_PN_CORR[[#This Row],[19-abr]]-Casos_PN_CORR[[#This Row],[18-abr]]</f>
        <v>0</v>
      </c>
      <c r="AU377">
        <f>+Casos_PN_CORR[[#This Row],[20-abr]]-Casos_PN_CORR[[#This Row],[19-abr]]</f>
        <v>0</v>
      </c>
      <c r="AV377">
        <f>+Casos_PN_CORR[[#This Row],[21-abr]]-Casos_PN_CORR[[#This Row],[20-abr]]</f>
        <v>0</v>
      </c>
      <c r="AW377">
        <f>+Casos_PN_CORR[[#This Row],[22-abr]]-Casos_PN_CORR[[#This Row],[21-abr]]</f>
        <v>0</v>
      </c>
      <c r="AX377">
        <f>+Casos_PN_CORR[[#This Row],[23-abr]]-Casos_PN_CORR[[#This Row],[22-abr]]</f>
        <v>0</v>
      </c>
      <c r="AY377">
        <f>+Casos_PN_CORR[[#This Row],[24-abr]]-Casos_PN_CORR[[#This Row],[23-abr]]</f>
        <v>0</v>
      </c>
      <c r="AZ377">
        <f>+Casos_PN_CORR[[#This Row],[25-abr]]-Casos_PN_CORR[[#This Row],[24-abr]]</f>
        <v>0</v>
      </c>
      <c r="BA377">
        <f>+Casos_PN_CORR[[#This Row],[26-abr]]-Casos_PN_CORR[[#This Row],[25-abr]]</f>
        <v>0</v>
      </c>
      <c r="BB377">
        <f>+Casos_PN_CORR[[#This Row],[27-abr]]-Casos_PN_CORR[[#This Row],[26-abr]]</f>
        <v>0</v>
      </c>
      <c r="BC377">
        <f>+Casos_PN_CORR[[#This Row],[28-abr]]-Casos_PN_CORR[[#This Row],[27-abr]]</f>
        <v>0</v>
      </c>
      <c r="BD377">
        <f>+Casos_PN_CORR[[#This Row],[29-abr]]-Casos_PN_CORR[[#This Row],[28-abr]]</f>
        <v>0</v>
      </c>
      <c r="BE377">
        <f>+Casos_PN_CORR[[#This Row],[30-abr]]-Casos_PN_CORR[[#This Row],[29-abr]]</f>
        <v>0</v>
      </c>
      <c r="BF377">
        <f>+Casos_PN_CORR[[#This Row],[1-may]]-Casos_PN_CORR[[#This Row],[30-abr]]</f>
        <v>0</v>
      </c>
      <c r="BG377">
        <f>+Casos_PN_CORR[[#This Row],[2-may]]-Casos_PN_CORR[[#This Row],[1-may]]</f>
        <v>0</v>
      </c>
      <c r="BH377">
        <f>+Casos_PN_CORR[[#This Row],[3-may]]-Casos_PN_CORR[[#This Row],[2-may]]</f>
        <v>0</v>
      </c>
      <c r="BI377">
        <f>+Casos_PN_CORR[[#This Row],[4-may]]-Casos_PN_CORR[[#This Row],[3-may]]</f>
        <v>0</v>
      </c>
      <c r="BJ377">
        <f>+Casos_PN_CORR[[#This Row],[5-may]]-Casos_PN_CORR[[#This Row],[4-may]]</f>
        <v>0</v>
      </c>
      <c r="BK377">
        <f>+Casos_PN_CORR[[#This Row],[6-may]]-Casos_PN_CORR[[#This Row],[5-may]]</f>
        <v>0</v>
      </c>
      <c r="BL377">
        <f>+Casos_PN_CORR[[#This Row],[7-may]]-Casos_PN_CORR[[#This Row],[6-may]]</f>
        <v>0</v>
      </c>
      <c r="BM377">
        <f>+Casos_PN_CORR[[#This Row],[8-may]]-Casos_PN_CORR[[#This Row],[7-may]]</f>
        <v>0</v>
      </c>
      <c r="BN377">
        <f>+Casos_PN_CORR[[#This Row],[9-may]]-Casos_PN_CORR[[#This Row],[8-may]]</f>
        <v>0</v>
      </c>
      <c r="BO377">
        <f>+Casos_PN_CORR[[#This Row],[10-may]]-Casos_PN_CORR[[#This Row],[9-may]]</f>
        <v>0</v>
      </c>
      <c r="BP377">
        <f>+Casos_PN_CORR[[#This Row],[11-may]]-Casos_PN_CORR[[#This Row],[10-may]]</f>
        <v>0</v>
      </c>
      <c r="BQ377">
        <f>+Casos_PN_CORR[[#This Row],[12-may]]-Casos_PN_CORR[[#This Row],[11-may]]</f>
        <v>0</v>
      </c>
      <c r="BR377">
        <f>+Casos_PN_CORR[[#This Row],[13-may]]-Casos_PN_CORR[[#This Row],[12-may]]</f>
        <v>0</v>
      </c>
      <c r="BS377">
        <f>+Casos_PN_CORR[[#This Row],[14-may]]-Casos_PN_CORR[[#This Row],[13-may]]</f>
        <v>0</v>
      </c>
      <c r="BT377">
        <f>+Casos_PN_CORR[[#This Row],[15-may]]-Casos_PN_CORR[[#This Row],[14-may]]</f>
        <v>0</v>
      </c>
      <c r="BU377">
        <f>+Casos_PN_CORR[[#This Row],[16-may]]-Casos_PN_CORR[[#This Row],[15-may]]</f>
        <v>0</v>
      </c>
      <c r="BV377">
        <f>+Casos_PN_CORR[[#This Row],[17-may]]-Casos_PN_CORR[[#This Row],[16-may]]</f>
        <v>0</v>
      </c>
      <c r="BW377">
        <f>+Casos_PN_CORR[[#This Row],[18-may]]-Casos_PN_CORR[[#This Row],[17-may]]</f>
        <v>0</v>
      </c>
      <c r="BX377">
        <f>+Casos_PN_CORR[[#This Row],[19-may]]-Casos_PN_CORR[[#This Row],[18-may]]</f>
        <v>0</v>
      </c>
      <c r="BY377">
        <f>+Casos_PN_CORR[[#This Row],[20-may]]-Casos_PN_CORR[[#This Row],[19-may]]</f>
        <v>0</v>
      </c>
      <c r="BZ377">
        <f>+Casos_PN_CORR[[#This Row],[21-may]]-Casos_PN_CORR[[#This Row],[20-may]]</f>
        <v>0</v>
      </c>
      <c r="CA377">
        <f>+Casos_PN_CORR[[#This Row],[22-may]]-Casos_PN_CORR[[#This Row],[21-may]]</f>
        <v>0</v>
      </c>
      <c r="CB377">
        <f>+Casos_PN_CORR[[#This Row],[23-may]]-Casos_PN_CORR[[#This Row],[22-may]]</f>
        <v>0</v>
      </c>
      <c r="CC377">
        <f>+Casos_PN_CORR[[#This Row],[24-may]]-Casos_PN_CORR[[#This Row],[23-may]]</f>
        <v>0</v>
      </c>
      <c r="CD377">
        <f>+Casos_PN_CORR[[#This Row],[25-may]]-Casos_PN_CORR[[#This Row],[24-may]]</f>
        <v>0</v>
      </c>
      <c r="CE377">
        <f>+Casos_PN_CORR[[#This Row],[26-may]]-Casos_PN_CORR[[#This Row],[25-may]]</f>
        <v>0</v>
      </c>
      <c r="CF377">
        <f>+Casos_PN_CORR[[#This Row],[27-may]]-Casos_PN_CORR[[#This Row],[26-may]]</f>
        <v>0</v>
      </c>
      <c r="CG377">
        <f>+Casos_PN_CORR[[#This Row],[28-may]]-Casos_PN_CORR[[#This Row],[27-may]]</f>
        <v>0</v>
      </c>
      <c r="CH377">
        <f>+Casos_PN_CORR[[#This Row],[29-may]]-Casos_PN_CORR[[#This Row],[28-may]]</f>
        <v>0</v>
      </c>
      <c r="CI377">
        <f>+Casos_PN_CORR[[#This Row],[30-may]]-Casos_PN_CORR[[#This Row],[29-may]]</f>
        <v>0</v>
      </c>
      <c r="CJ377">
        <f>+Casos_PN_CORR[[#This Row],[31-may]]-Casos_PN_CORR[[#This Row],[30-may]]</f>
        <v>0</v>
      </c>
      <c r="CK377">
        <f>+Casos_PN_CORR[[#This Row],[1-jun]]-Casos_PN_CORR[[#This Row],[31-may]]</f>
        <v>0</v>
      </c>
      <c r="CL377">
        <f>+Casos_PN_CORR[[#This Row],[2-jun]]-Casos_PN_CORR[[#This Row],[1-jun]]</f>
        <v>0</v>
      </c>
      <c r="CM377">
        <f>+Casos_PN_CORR[[#This Row],[3-jun]]-Casos_PN_CORR[[#This Row],[2-jun]]</f>
        <v>0</v>
      </c>
      <c r="CN377">
        <f>+Casos_PN_CORR[[#This Row],[4-jun]]-Casos_PN_CORR[[#This Row],[3-jun]]</f>
        <v>0</v>
      </c>
      <c r="CO377">
        <f>+Casos_PN_CORR[[#This Row],[5-jun]]-Casos_PN_CORR[[#This Row],[4-jun]]</f>
        <v>0</v>
      </c>
      <c r="CP377">
        <f>+Casos_PN_CORR[[#This Row],[6-jun]]-Casos_PN_CORR[[#This Row],[5-jun]]</f>
        <v>0</v>
      </c>
    </row>
    <row r="378" spans="1:94">
      <c r="A378">
        <v>60205</v>
      </c>
      <c r="B378" s="2" t="s">
        <v>214</v>
      </c>
      <c r="C378" s="2" t="s">
        <v>274</v>
      </c>
      <c r="D378" s="2" t="s">
        <v>519</v>
      </c>
      <c r="E378" s="4">
        <f t="shared" si="5"/>
        <v>2</v>
      </c>
      <c r="F378">
        <f>+Casos_PN_CORR[[#This Row],[10-mar]]</f>
        <v>0</v>
      </c>
      <c r="G378">
        <f>+Casos_PN_CORR[[#This Row],[11-mar]]-Casos_PN_CORR[[#This Row],[10-mar]]</f>
        <v>0</v>
      </c>
      <c r="H378">
        <f>+Casos_PN_CORR[[#This Row],[12-mar]]-Casos_PN_CORR[[#This Row],[11-mar]]</f>
        <v>0</v>
      </c>
      <c r="I378">
        <f>+Casos_PN_CORR[[#This Row],[13-mar]]-Casos_PN_CORR[[#This Row],[12-mar]]</f>
        <v>0</v>
      </c>
      <c r="J378">
        <f>+Casos_PN_CORR[[#This Row],[14-mar]]-Casos_PN_CORR[[#This Row],[13-mar]]</f>
        <v>0</v>
      </c>
      <c r="K378">
        <f>+Casos_PN_CORR[[#This Row],[15-mar]]-Casos_PN_CORR[[#This Row],[14-mar]]</f>
        <v>0</v>
      </c>
      <c r="L378">
        <f>+Casos_PN_CORR[[#This Row],[16-mar]]-Casos_PN_CORR[[#This Row],[15-mar]]</f>
        <v>0</v>
      </c>
      <c r="M378">
        <f>+Casos_PN_CORR[[#This Row],[17-mar]]-Casos_PN_CORR[[#This Row],[16-mar]]</f>
        <v>0</v>
      </c>
      <c r="N378">
        <f>+Casos_PN_CORR[[#This Row],[18-mar]]-Casos_PN_CORR[[#This Row],[17-mar]]</f>
        <v>0</v>
      </c>
      <c r="O378">
        <f>+Casos_PN_CORR[[#This Row],[19-mar]]-Casos_PN_CORR[[#This Row],[18-mar]]</f>
        <v>0</v>
      </c>
      <c r="P378">
        <f>+Casos_PN_CORR[[#This Row],[20-mar]]-Casos_PN_CORR[[#This Row],[19-mar]]</f>
        <v>0</v>
      </c>
      <c r="Q378">
        <f>+Casos_PN_CORR[[#This Row],[21-mar]]-Casos_PN_CORR[[#This Row],[20-mar]]</f>
        <v>0</v>
      </c>
      <c r="R378">
        <f>+Casos_PN_CORR[[#This Row],[22-mar]]-Casos_PN_CORR[[#This Row],[21-mar]]</f>
        <v>0</v>
      </c>
      <c r="S378">
        <f>+Casos_PN_CORR[[#This Row],[23-mar]]-Casos_PN_CORR[[#This Row],[22-mar]]</f>
        <v>0</v>
      </c>
      <c r="T378">
        <f>+Casos_PN_CORR[[#This Row],[24-mar]]-Casos_PN_CORR[[#This Row],[23-mar]]</f>
        <v>0</v>
      </c>
      <c r="U378">
        <f>+Casos_PN_CORR[[#This Row],[25-mar]]-Casos_PN_CORR[[#This Row],[24-mar]]</f>
        <v>0</v>
      </c>
      <c r="V378">
        <f>+Casos_PN_CORR[[#This Row],[26-mar]]-Casos_PN_CORR[[#This Row],[25-mar]]</f>
        <v>0</v>
      </c>
      <c r="W378">
        <f>+Casos_PN_CORR[[#This Row],[27-mar]]-Casos_PN_CORR[[#This Row],[26-mar]]</f>
        <v>0</v>
      </c>
      <c r="X378">
        <f>+Casos_PN_CORR[[#This Row],[28-mar]]-Casos_PN_CORR[[#This Row],[27-mar]]</f>
        <v>0</v>
      </c>
      <c r="Y378">
        <f>+Casos_PN_CORR[[#This Row],[29-mar]]-Casos_PN_CORR[[#This Row],[28-mar]]</f>
        <v>0</v>
      </c>
      <c r="Z378">
        <f>+Casos_PN_CORR[[#This Row],[30-mar]]-Casos_PN_CORR[[#This Row],[29-mar]]</f>
        <v>0</v>
      </c>
      <c r="AA378">
        <f>+Casos_PN_CORR[[#This Row],[31-mar]]-Casos_PN_CORR[[#This Row],[30-mar]]</f>
        <v>0</v>
      </c>
      <c r="AB378">
        <f>+Casos_PN_CORR[[#This Row],[1-abr]]-Casos_PN_CORR[[#This Row],[31-mar]]</f>
        <v>0</v>
      </c>
      <c r="AC378">
        <f>+Casos_PN_CORR[[#This Row],[2-abr]]-Casos_PN_CORR[[#This Row],[1-abr]]</f>
        <v>0</v>
      </c>
      <c r="AD378">
        <f>+Casos_PN_CORR[[#This Row],[3-abr]]-Casos_PN_CORR[[#This Row],[2-abr]]</f>
        <v>0</v>
      </c>
      <c r="AE378">
        <f>+Casos_PN_CORR[[#This Row],[4-abr]]-Casos_PN_CORR[[#This Row],[3-abr]]</f>
        <v>0</v>
      </c>
      <c r="AF378">
        <f>+Casos_PN_CORR[[#This Row],[5-abr]]-Casos_PN_CORR[[#This Row],[4-abr]]</f>
        <v>0</v>
      </c>
      <c r="AG378">
        <f>+Casos_PN_CORR[[#This Row],[6-abr]]-Casos_PN_CORR[[#This Row],[5-abr]]</f>
        <v>0</v>
      </c>
      <c r="AH378">
        <f>+Casos_PN_CORR[[#This Row],[7-abr]]-Casos_PN_CORR[[#This Row],[6-abr]]</f>
        <v>0</v>
      </c>
      <c r="AI378">
        <f>+Casos_PN_CORR[[#This Row],[8-abr]]-Casos_PN_CORR[[#This Row],[7-abr]]</f>
        <v>0</v>
      </c>
      <c r="AJ378">
        <f>+Casos_PN_CORR[[#This Row],[9-abr]]-Casos_PN_CORR[[#This Row],[8-abr]]</f>
        <v>0</v>
      </c>
      <c r="AK378">
        <f>+Casos_PN_CORR[[#This Row],[10-abr]]-Casos_PN_CORR[[#This Row],[9-abr]]</f>
        <v>0</v>
      </c>
      <c r="AL378">
        <f>+Casos_PN_CORR[[#This Row],[11-abr]]-Casos_PN_CORR[[#This Row],[10-abr]]</f>
        <v>0</v>
      </c>
      <c r="AM378">
        <f>+Casos_PN_CORR[[#This Row],[12-abr]]-Casos_PN_CORR[[#This Row],[11-abr]]</f>
        <v>0</v>
      </c>
      <c r="AN378">
        <f>+Casos_PN_CORR[[#This Row],[13-abr]]-Casos_PN_CORR[[#This Row],[12-abr]]</f>
        <v>0</v>
      </c>
      <c r="AO378">
        <f>+Casos_PN_CORR[[#This Row],[14-abr]]-Casos_PN_CORR[[#This Row],[13-abr]]</f>
        <v>0</v>
      </c>
      <c r="AP378">
        <f>+Casos_PN_CORR[[#This Row],[15-abr]]-Casos_PN_CORR[[#This Row],[14-abr]]</f>
        <v>0</v>
      </c>
      <c r="AQ378">
        <f>+Casos_PN_CORR[[#This Row],[16-abr]]-Casos_PN_CORR[[#This Row],[15-abr]]</f>
        <v>0</v>
      </c>
      <c r="AR378">
        <f>+Casos_PN_CORR[[#This Row],[17-abr]]-Casos_PN_CORR[[#This Row],[16-abr]]</f>
        <v>0</v>
      </c>
      <c r="AS378">
        <f>+Casos_PN_CORR[[#This Row],[18-abr]]-Casos_PN_CORR[[#This Row],[17-abr]]</f>
        <v>0</v>
      </c>
      <c r="AT378">
        <f>+Casos_PN_CORR[[#This Row],[19-abr]]-Casos_PN_CORR[[#This Row],[18-abr]]</f>
        <v>0</v>
      </c>
      <c r="AU378">
        <f>+Casos_PN_CORR[[#This Row],[20-abr]]-Casos_PN_CORR[[#This Row],[19-abr]]</f>
        <v>0</v>
      </c>
      <c r="AV378">
        <f>+Casos_PN_CORR[[#This Row],[21-abr]]-Casos_PN_CORR[[#This Row],[20-abr]]</f>
        <v>0</v>
      </c>
      <c r="AW378">
        <f>+Casos_PN_CORR[[#This Row],[22-abr]]-Casos_PN_CORR[[#This Row],[21-abr]]</f>
        <v>0</v>
      </c>
      <c r="AX378">
        <f>+Casos_PN_CORR[[#This Row],[23-abr]]-Casos_PN_CORR[[#This Row],[22-abr]]</f>
        <v>0</v>
      </c>
      <c r="AY378">
        <f>+Casos_PN_CORR[[#This Row],[24-abr]]-Casos_PN_CORR[[#This Row],[23-abr]]</f>
        <v>0</v>
      </c>
      <c r="AZ378">
        <f>+Casos_PN_CORR[[#This Row],[25-abr]]-Casos_PN_CORR[[#This Row],[24-abr]]</f>
        <v>0</v>
      </c>
      <c r="BA378">
        <f>+Casos_PN_CORR[[#This Row],[26-abr]]-Casos_PN_CORR[[#This Row],[25-abr]]</f>
        <v>0</v>
      </c>
      <c r="BB378">
        <f>+Casos_PN_CORR[[#This Row],[27-abr]]-Casos_PN_CORR[[#This Row],[26-abr]]</f>
        <v>0</v>
      </c>
      <c r="BC378">
        <f>+Casos_PN_CORR[[#This Row],[28-abr]]-Casos_PN_CORR[[#This Row],[27-abr]]</f>
        <v>0</v>
      </c>
      <c r="BD378">
        <f>+Casos_PN_CORR[[#This Row],[29-abr]]-Casos_PN_CORR[[#This Row],[28-abr]]</f>
        <v>0</v>
      </c>
      <c r="BE378">
        <f>+Casos_PN_CORR[[#This Row],[30-abr]]-Casos_PN_CORR[[#This Row],[29-abr]]</f>
        <v>0</v>
      </c>
      <c r="BF378">
        <f>+Casos_PN_CORR[[#This Row],[1-may]]-Casos_PN_CORR[[#This Row],[30-abr]]</f>
        <v>0</v>
      </c>
      <c r="BG378">
        <f>+Casos_PN_CORR[[#This Row],[2-may]]-Casos_PN_CORR[[#This Row],[1-may]]</f>
        <v>0</v>
      </c>
      <c r="BH378">
        <f>+Casos_PN_CORR[[#This Row],[3-may]]-Casos_PN_CORR[[#This Row],[2-may]]</f>
        <v>0</v>
      </c>
      <c r="BI378">
        <f>+Casos_PN_CORR[[#This Row],[4-may]]-Casos_PN_CORR[[#This Row],[3-may]]</f>
        <v>0</v>
      </c>
      <c r="BJ378">
        <f>+Casos_PN_CORR[[#This Row],[5-may]]-Casos_PN_CORR[[#This Row],[4-may]]</f>
        <v>0</v>
      </c>
      <c r="BK378">
        <f>+Casos_PN_CORR[[#This Row],[6-may]]-Casos_PN_CORR[[#This Row],[5-may]]</f>
        <v>0</v>
      </c>
      <c r="BL378">
        <f>+Casos_PN_CORR[[#This Row],[7-may]]-Casos_PN_CORR[[#This Row],[6-may]]</f>
        <v>0</v>
      </c>
      <c r="BM378">
        <f>+Casos_PN_CORR[[#This Row],[8-may]]-Casos_PN_CORR[[#This Row],[7-may]]</f>
        <v>0</v>
      </c>
      <c r="BN378">
        <f>+Casos_PN_CORR[[#This Row],[9-may]]-Casos_PN_CORR[[#This Row],[8-may]]</f>
        <v>0</v>
      </c>
      <c r="BO378">
        <f>+Casos_PN_CORR[[#This Row],[10-may]]-Casos_PN_CORR[[#This Row],[9-may]]</f>
        <v>0</v>
      </c>
      <c r="BP378">
        <f>+Casos_PN_CORR[[#This Row],[11-may]]-Casos_PN_CORR[[#This Row],[10-may]]</f>
        <v>0</v>
      </c>
      <c r="BQ378">
        <f>+Casos_PN_CORR[[#This Row],[12-may]]-Casos_PN_CORR[[#This Row],[11-may]]</f>
        <v>0</v>
      </c>
      <c r="BR378">
        <f>+Casos_PN_CORR[[#This Row],[13-may]]-Casos_PN_CORR[[#This Row],[12-may]]</f>
        <v>0</v>
      </c>
      <c r="BS378">
        <f>+Casos_PN_CORR[[#This Row],[14-may]]-Casos_PN_CORR[[#This Row],[13-may]]</f>
        <v>0</v>
      </c>
      <c r="BT378">
        <f>+Casos_PN_CORR[[#This Row],[15-may]]-Casos_PN_CORR[[#This Row],[14-may]]</f>
        <v>0</v>
      </c>
      <c r="BU378">
        <f>+Casos_PN_CORR[[#This Row],[16-may]]-Casos_PN_CORR[[#This Row],[15-may]]</f>
        <v>0</v>
      </c>
      <c r="BV378">
        <f>+Casos_PN_CORR[[#This Row],[17-may]]-Casos_PN_CORR[[#This Row],[16-may]]</f>
        <v>0</v>
      </c>
      <c r="BW378">
        <f>+Casos_PN_CORR[[#This Row],[18-may]]-Casos_PN_CORR[[#This Row],[17-may]]</f>
        <v>0</v>
      </c>
      <c r="BX378">
        <f>+Casos_PN_CORR[[#This Row],[19-may]]-Casos_PN_CORR[[#This Row],[18-may]]</f>
        <v>0</v>
      </c>
      <c r="BY378">
        <f>+Casos_PN_CORR[[#This Row],[20-may]]-Casos_PN_CORR[[#This Row],[19-may]]</f>
        <v>0</v>
      </c>
      <c r="BZ378">
        <f>+Casos_PN_CORR[[#This Row],[21-may]]-Casos_PN_CORR[[#This Row],[20-may]]</f>
        <v>0</v>
      </c>
      <c r="CA378">
        <f>+Casos_PN_CORR[[#This Row],[22-may]]-Casos_PN_CORR[[#This Row],[21-may]]</f>
        <v>0</v>
      </c>
      <c r="CB378">
        <f>+Casos_PN_CORR[[#This Row],[23-may]]-Casos_PN_CORR[[#This Row],[22-may]]</f>
        <v>0</v>
      </c>
      <c r="CC378">
        <f>+Casos_PN_CORR[[#This Row],[24-may]]-Casos_PN_CORR[[#This Row],[23-may]]</f>
        <v>0</v>
      </c>
      <c r="CD378">
        <f>+Casos_PN_CORR[[#This Row],[25-may]]-Casos_PN_CORR[[#This Row],[24-may]]</f>
        <v>0</v>
      </c>
      <c r="CE378">
        <f>+Casos_PN_CORR[[#This Row],[26-may]]-Casos_PN_CORR[[#This Row],[25-may]]</f>
        <v>0</v>
      </c>
      <c r="CF378">
        <f>+Casos_PN_CORR[[#This Row],[27-may]]-Casos_PN_CORR[[#This Row],[26-may]]</f>
        <v>0</v>
      </c>
      <c r="CG378">
        <f>+Casos_PN_CORR[[#This Row],[28-may]]-Casos_PN_CORR[[#This Row],[27-may]]</f>
        <v>0</v>
      </c>
      <c r="CH378">
        <f>+Casos_PN_CORR[[#This Row],[29-may]]-Casos_PN_CORR[[#This Row],[28-may]]</f>
        <v>0</v>
      </c>
      <c r="CI378">
        <f>+Casos_PN_CORR[[#This Row],[30-may]]-Casos_PN_CORR[[#This Row],[29-may]]</f>
        <v>0</v>
      </c>
      <c r="CJ378">
        <f>+Casos_PN_CORR[[#This Row],[31-may]]-Casos_PN_CORR[[#This Row],[30-may]]</f>
        <v>0</v>
      </c>
      <c r="CK378">
        <f>+Casos_PN_CORR[[#This Row],[1-jun]]-Casos_PN_CORR[[#This Row],[31-may]]</f>
        <v>0</v>
      </c>
      <c r="CL378">
        <f>+Casos_PN_CORR[[#This Row],[2-jun]]-Casos_PN_CORR[[#This Row],[1-jun]]</f>
        <v>0</v>
      </c>
      <c r="CM378">
        <f>+Casos_PN_CORR[[#This Row],[3-jun]]-Casos_PN_CORR[[#This Row],[2-jun]]</f>
        <v>0</v>
      </c>
      <c r="CN378">
        <f>+Casos_PN_CORR[[#This Row],[4-jun]]-Casos_PN_CORR[[#This Row],[3-jun]]</f>
        <v>0</v>
      </c>
      <c r="CO378">
        <f>+Casos_PN_CORR[[#This Row],[5-jun]]-Casos_PN_CORR[[#This Row],[4-jun]]</f>
        <v>2</v>
      </c>
      <c r="CP378">
        <f>+Casos_PN_CORR[[#This Row],[6-jun]]-Casos_PN_CORR[[#This Row],[5-jun]]</f>
        <v>0</v>
      </c>
    </row>
    <row r="379" spans="1:94">
      <c r="A379">
        <v>90604</v>
      </c>
      <c r="B379" s="2" t="s">
        <v>139</v>
      </c>
      <c r="C379" s="2" t="s">
        <v>253</v>
      </c>
      <c r="D379" s="2" t="s">
        <v>519</v>
      </c>
      <c r="E379" s="4">
        <f t="shared" si="5"/>
        <v>0</v>
      </c>
      <c r="F379">
        <f>+Casos_PN_CORR[[#This Row],[10-mar]]</f>
        <v>0</v>
      </c>
      <c r="G379">
        <f>+Casos_PN_CORR[[#This Row],[11-mar]]-Casos_PN_CORR[[#This Row],[10-mar]]</f>
        <v>0</v>
      </c>
      <c r="H379">
        <f>+Casos_PN_CORR[[#This Row],[12-mar]]-Casos_PN_CORR[[#This Row],[11-mar]]</f>
        <v>0</v>
      </c>
      <c r="I379">
        <f>+Casos_PN_CORR[[#This Row],[13-mar]]-Casos_PN_CORR[[#This Row],[12-mar]]</f>
        <v>0</v>
      </c>
      <c r="J379">
        <f>+Casos_PN_CORR[[#This Row],[14-mar]]-Casos_PN_CORR[[#This Row],[13-mar]]</f>
        <v>0</v>
      </c>
      <c r="K379">
        <f>+Casos_PN_CORR[[#This Row],[15-mar]]-Casos_PN_CORR[[#This Row],[14-mar]]</f>
        <v>0</v>
      </c>
      <c r="L379">
        <f>+Casos_PN_CORR[[#This Row],[16-mar]]-Casos_PN_CORR[[#This Row],[15-mar]]</f>
        <v>0</v>
      </c>
      <c r="M379">
        <f>+Casos_PN_CORR[[#This Row],[17-mar]]-Casos_PN_CORR[[#This Row],[16-mar]]</f>
        <v>0</v>
      </c>
      <c r="N379">
        <f>+Casos_PN_CORR[[#This Row],[18-mar]]-Casos_PN_CORR[[#This Row],[17-mar]]</f>
        <v>0</v>
      </c>
      <c r="O379">
        <f>+Casos_PN_CORR[[#This Row],[19-mar]]-Casos_PN_CORR[[#This Row],[18-mar]]</f>
        <v>0</v>
      </c>
      <c r="P379">
        <f>+Casos_PN_CORR[[#This Row],[20-mar]]-Casos_PN_CORR[[#This Row],[19-mar]]</f>
        <v>0</v>
      </c>
      <c r="Q379">
        <f>+Casos_PN_CORR[[#This Row],[21-mar]]-Casos_PN_CORR[[#This Row],[20-mar]]</f>
        <v>0</v>
      </c>
      <c r="R379">
        <f>+Casos_PN_CORR[[#This Row],[22-mar]]-Casos_PN_CORR[[#This Row],[21-mar]]</f>
        <v>0</v>
      </c>
      <c r="S379">
        <f>+Casos_PN_CORR[[#This Row],[23-mar]]-Casos_PN_CORR[[#This Row],[22-mar]]</f>
        <v>0</v>
      </c>
      <c r="T379">
        <f>+Casos_PN_CORR[[#This Row],[24-mar]]-Casos_PN_CORR[[#This Row],[23-mar]]</f>
        <v>0</v>
      </c>
      <c r="U379">
        <f>+Casos_PN_CORR[[#This Row],[25-mar]]-Casos_PN_CORR[[#This Row],[24-mar]]</f>
        <v>0</v>
      </c>
      <c r="V379">
        <f>+Casos_PN_CORR[[#This Row],[26-mar]]-Casos_PN_CORR[[#This Row],[25-mar]]</f>
        <v>0</v>
      </c>
      <c r="W379">
        <f>+Casos_PN_CORR[[#This Row],[27-mar]]-Casos_PN_CORR[[#This Row],[26-mar]]</f>
        <v>0</v>
      </c>
      <c r="X379">
        <f>+Casos_PN_CORR[[#This Row],[28-mar]]-Casos_PN_CORR[[#This Row],[27-mar]]</f>
        <v>0</v>
      </c>
      <c r="Y379">
        <f>+Casos_PN_CORR[[#This Row],[29-mar]]-Casos_PN_CORR[[#This Row],[28-mar]]</f>
        <v>0</v>
      </c>
      <c r="Z379">
        <f>+Casos_PN_CORR[[#This Row],[30-mar]]-Casos_PN_CORR[[#This Row],[29-mar]]</f>
        <v>0</v>
      </c>
      <c r="AA379">
        <f>+Casos_PN_CORR[[#This Row],[31-mar]]-Casos_PN_CORR[[#This Row],[30-mar]]</f>
        <v>0</v>
      </c>
      <c r="AB379">
        <f>+Casos_PN_CORR[[#This Row],[1-abr]]-Casos_PN_CORR[[#This Row],[31-mar]]</f>
        <v>0</v>
      </c>
      <c r="AC379">
        <f>+Casos_PN_CORR[[#This Row],[2-abr]]-Casos_PN_CORR[[#This Row],[1-abr]]</f>
        <v>0</v>
      </c>
      <c r="AD379">
        <f>+Casos_PN_CORR[[#This Row],[3-abr]]-Casos_PN_CORR[[#This Row],[2-abr]]</f>
        <v>0</v>
      </c>
      <c r="AE379">
        <f>+Casos_PN_CORR[[#This Row],[4-abr]]-Casos_PN_CORR[[#This Row],[3-abr]]</f>
        <v>0</v>
      </c>
      <c r="AF379">
        <f>+Casos_PN_CORR[[#This Row],[5-abr]]-Casos_PN_CORR[[#This Row],[4-abr]]</f>
        <v>0</v>
      </c>
      <c r="AG379">
        <f>+Casos_PN_CORR[[#This Row],[6-abr]]-Casos_PN_CORR[[#This Row],[5-abr]]</f>
        <v>0</v>
      </c>
      <c r="AH379">
        <f>+Casos_PN_CORR[[#This Row],[7-abr]]-Casos_PN_CORR[[#This Row],[6-abr]]</f>
        <v>0</v>
      </c>
      <c r="AI379">
        <f>+Casos_PN_CORR[[#This Row],[8-abr]]-Casos_PN_CORR[[#This Row],[7-abr]]</f>
        <v>0</v>
      </c>
      <c r="AJ379">
        <f>+Casos_PN_CORR[[#This Row],[9-abr]]-Casos_PN_CORR[[#This Row],[8-abr]]</f>
        <v>0</v>
      </c>
      <c r="AK379">
        <f>+Casos_PN_CORR[[#This Row],[10-abr]]-Casos_PN_CORR[[#This Row],[9-abr]]</f>
        <v>0</v>
      </c>
      <c r="AL379">
        <f>+Casos_PN_CORR[[#This Row],[11-abr]]-Casos_PN_CORR[[#This Row],[10-abr]]</f>
        <v>0</v>
      </c>
      <c r="AM379">
        <f>+Casos_PN_CORR[[#This Row],[12-abr]]-Casos_PN_CORR[[#This Row],[11-abr]]</f>
        <v>0</v>
      </c>
      <c r="AN379">
        <f>+Casos_PN_CORR[[#This Row],[13-abr]]-Casos_PN_CORR[[#This Row],[12-abr]]</f>
        <v>0</v>
      </c>
      <c r="AO379">
        <f>+Casos_PN_CORR[[#This Row],[14-abr]]-Casos_PN_CORR[[#This Row],[13-abr]]</f>
        <v>0</v>
      </c>
      <c r="AP379">
        <f>+Casos_PN_CORR[[#This Row],[15-abr]]-Casos_PN_CORR[[#This Row],[14-abr]]</f>
        <v>0</v>
      </c>
      <c r="AQ379">
        <f>+Casos_PN_CORR[[#This Row],[16-abr]]-Casos_PN_CORR[[#This Row],[15-abr]]</f>
        <v>0</v>
      </c>
      <c r="AR379">
        <f>+Casos_PN_CORR[[#This Row],[17-abr]]-Casos_PN_CORR[[#This Row],[16-abr]]</f>
        <v>0</v>
      </c>
      <c r="AS379">
        <f>+Casos_PN_CORR[[#This Row],[18-abr]]-Casos_PN_CORR[[#This Row],[17-abr]]</f>
        <v>0</v>
      </c>
      <c r="AT379">
        <f>+Casos_PN_CORR[[#This Row],[19-abr]]-Casos_PN_CORR[[#This Row],[18-abr]]</f>
        <v>0</v>
      </c>
      <c r="AU379">
        <f>+Casos_PN_CORR[[#This Row],[20-abr]]-Casos_PN_CORR[[#This Row],[19-abr]]</f>
        <v>0</v>
      </c>
      <c r="AV379">
        <f>+Casos_PN_CORR[[#This Row],[21-abr]]-Casos_PN_CORR[[#This Row],[20-abr]]</f>
        <v>0</v>
      </c>
      <c r="AW379">
        <f>+Casos_PN_CORR[[#This Row],[22-abr]]-Casos_PN_CORR[[#This Row],[21-abr]]</f>
        <v>0</v>
      </c>
      <c r="AX379">
        <f>+Casos_PN_CORR[[#This Row],[23-abr]]-Casos_PN_CORR[[#This Row],[22-abr]]</f>
        <v>0</v>
      </c>
      <c r="AY379">
        <f>+Casos_PN_CORR[[#This Row],[24-abr]]-Casos_PN_CORR[[#This Row],[23-abr]]</f>
        <v>0</v>
      </c>
      <c r="AZ379">
        <f>+Casos_PN_CORR[[#This Row],[25-abr]]-Casos_PN_CORR[[#This Row],[24-abr]]</f>
        <v>0</v>
      </c>
      <c r="BA379">
        <f>+Casos_PN_CORR[[#This Row],[26-abr]]-Casos_PN_CORR[[#This Row],[25-abr]]</f>
        <v>0</v>
      </c>
      <c r="BB379">
        <f>+Casos_PN_CORR[[#This Row],[27-abr]]-Casos_PN_CORR[[#This Row],[26-abr]]</f>
        <v>0</v>
      </c>
      <c r="BC379">
        <f>+Casos_PN_CORR[[#This Row],[28-abr]]-Casos_PN_CORR[[#This Row],[27-abr]]</f>
        <v>0</v>
      </c>
      <c r="BD379">
        <f>+Casos_PN_CORR[[#This Row],[29-abr]]-Casos_PN_CORR[[#This Row],[28-abr]]</f>
        <v>0</v>
      </c>
      <c r="BE379">
        <f>+Casos_PN_CORR[[#This Row],[30-abr]]-Casos_PN_CORR[[#This Row],[29-abr]]</f>
        <v>0</v>
      </c>
      <c r="BF379">
        <f>+Casos_PN_CORR[[#This Row],[1-may]]-Casos_PN_CORR[[#This Row],[30-abr]]</f>
        <v>0</v>
      </c>
      <c r="BG379">
        <f>+Casos_PN_CORR[[#This Row],[2-may]]-Casos_PN_CORR[[#This Row],[1-may]]</f>
        <v>0</v>
      </c>
      <c r="BH379">
        <f>+Casos_PN_CORR[[#This Row],[3-may]]-Casos_PN_CORR[[#This Row],[2-may]]</f>
        <v>0</v>
      </c>
      <c r="BI379">
        <f>+Casos_PN_CORR[[#This Row],[4-may]]-Casos_PN_CORR[[#This Row],[3-may]]</f>
        <v>0</v>
      </c>
      <c r="BJ379">
        <f>+Casos_PN_CORR[[#This Row],[5-may]]-Casos_PN_CORR[[#This Row],[4-may]]</f>
        <v>0</v>
      </c>
      <c r="BK379">
        <f>+Casos_PN_CORR[[#This Row],[6-may]]-Casos_PN_CORR[[#This Row],[5-may]]</f>
        <v>0</v>
      </c>
      <c r="BL379">
        <f>+Casos_PN_CORR[[#This Row],[7-may]]-Casos_PN_CORR[[#This Row],[6-may]]</f>
        <v>0</v>
      </c>
      <c r="BM379">
        <f>+Casos_PN_CORR[[#This Row],[8-may]]-Casos_PN_CORR[[#This Row],[7-may]]</f>
        <v>0</v>
      </c>
      <c r="BN379">
        <f>+Casos_PN_CORR[[#This Row],[9-may]]-Casos_PN_CORR[[#This Row],[8-may]]</f>
        <v>0</v>
      </c>
      <c r="BO379">
        <f>+Casos_PN_CORR[[#This Row],[10-may]]-Casos_PN_CORR[[#This Row],[9-may]]</f>
        <v>0</v>
      </c>
      <c r="BP379">
        <f>+Casos_PN_CORR[[#This Row],[11-may]]-Casos_PN_CORR[[#This Row],[10-may]]</f>
        <v>0</v>
      </c>
      <c r="BQ379">
        <f>+Casos_PN_CORR[[#This Row],[12-may]]-Casos_PN_CORR[[#This Row],[11-may]]</f>
        <v>0</v>
      </c>
      <c r="BR379">
        <f>+Casos_PN_CORR[[#This Row],[13-may]]-Casos_PN_CORR[[#This Row],[12-may]]</f>
        <v>0</v>
      </c>
      <c r="BS379">
        <f>+Casos_PN_CORR[[#This Row],[14-may]]-Casos_PN_CORR[[#This Row],[13-may]]</f>
        <v>0</v>
      </c>
      <c r="BT379">
        <f>+Casos_PN_CORR[[#This Row],[15-may]]-Casos_PN_CORR[[#This Row],[14-may]]</f>
        <v>0</v>
      </c>
      <c r="BU379">
        <f>+Casos_PN_CORR[[#This Row],[16-may]]-Casos_PN_CORR[[#This Row],[15-may]]</f>
        <v>0</v>
      </c>
      <c r="BV379">
        <f>+Casos_PN_CORR[[#This Row],[17-may]]-Casos_PN_CORR[[#This Row],[16-may]]</f>
        <v>0</v>
      </c>
      <c r="BW379">
        <f>+Casos_PN_CORR[[#This Row],[18-may]]-Casos_PN_CORR[[#This Row],[17-may]]</f>
        <v>0</v>
      </c>
      <c r="BX379">
        <f>+Casos_PN_CORR[[#This Row],[19-may]]-Casos_PN_CORR[[#This Row],[18-may]]</f>
        <v>0</v>
      </c>
      <c r="BY379">
        <f>+Casos_PN_CORR[[#This Row],[20-may]]-Casos_PN_CORR[[#This Row],[19-may]]</f>
        <v>0</v>
      </c>
      <c r="BZ379">
        <f>+Casos_PN_CORR[[#This Row],[21-may]]-Casos_PN_CORR[[#This Row],[20-may]]</f>
        <v>0</v>
      </c>
      <c r="CA379">
        <f>+Casos_PN_CORR[[#This Row],[22-may]]-Casos_PN_CORR[[#This Row],[21-may]]</f>
        <v>0</v>
      </c>
      <c r="CB379">
        <f>+Casos_PN_CORR[[#This Row],[23-may]]-Casos_PN_CORR[[#This Row],[22-may]]</f>
        <v>0</v>
      </c>
      <c r="CC379">
        <f>+Casos_PN_CORR[[#This Row],[24-may]]-Casos_PN_CORR[[#This Row],[23-may]]</f>
        <v>0</v>
      </c>
      <c r="CD379">
        <f>+Casos_PN_CORR[[#This Row],[25-may]]-Casos_PN_CORR[[#This Row],[24-may]]</f>
        <v>0</v>
      </c>
      <c r="CE379">
        <f>+Casos_PN_CORR[[#This Row],[26-may]]-Casos_PN_CORR[[#This Row],[25-may]]</f>
        <v>0</v>
      </c>
      <c r="CF379">
        <f>+Casos_PN_CORR[[#This Row],[27-may]]-Casos_PN_CORR[[#This Row],[26-may]]</f>
        <v>0</v>
      </c>
      <c r="CG379">
        <f>+Casos_PN_CORR[[#This Row],[28-may]]-Casos_PN_CORR[[#This Row],[27-may]]</f>
        <v>0</v>
      </c>
      <c r="CH379">
        <f>+Casos_PN_CORR[[#This Row],[29-may]]-Casos_PN_CORR[[#This Row],[28-may]]</f>
        <v>0</v>
      </c>
      <c r="CI379">
        <f>+Casos_PN_CORR[[#This Row],[30-may]]-Casos_PN_CORR[[#This Row],[29-may]]</f>
        <v>0</v>
      </c>
      <c r="CJ379">
        <f>+Casos_PN_CORR[[#This Row],[31-may]]-Casos_PN_CORR[[#This Row],[30-may]]</f>
        <v>0</v>
      </c>
      <c r="CK379">
        <f>+Casos_PN_CORR[[#This Row],[1-jun]]-Casos_PN_CORR[[#This Row],[31-may]]</f>
        <v>0</v>
      </c>
      <c r="CL379">
        <f>+Casos_PN_CORR[[#This Row],[2-jun]]-Casos_PN_CORR[[#This Row],[1-jun]]</f>
        <v>0</v>
      </c>
      <c r="CM379">
        <f>+Casos_PN_CORR[[#This Row],[3-jun]]-Casos_PN_CORR[[#This Row],[2-jun]]</f>
        <v>0</v>
      </c>
      <c r="CN379">
        <f>+Casos_PN_CORR[[#This Row],[4-jun]]-Casos_PN_CORR[[#This Row],[3-jun]]</f>
        <v>0</v>
      </c>
      <c r="CO379">
        <f>+Casos_PN_CORR[[#This Row],[5-jun]]-Casos_PN_CORR[[#This Row],[4-jun]]</f>
        <v>0</v>
      </c>
      <c r="CP379">
        <f>+Casos_PN_CORR[[#This Row],[6-jun]]-Casos_PN_CORR[[#This Row],[5-jun]]</f>
        <v>0</v>
      </c>
    </row>
    <row r="380" spans="1:94">
      <c r="A380">
        <v>130310</v>
      </c>
      <c r="B380" s="2" t="s">
        <v>131</v>
      </c>
      <c r="C380" s="2" t="s">
        <v>219</v>
      </c>
      <c r="D380" s="2" t="s">
        <v>520</v>
      </c>
      <c r="E380" s="4">
        <f t="shared" si="5"/>
        <v>16</v>
      </c>
      <c r="F380">
        <f>+Casos_PN_CORR[[#This Row],[10-mar]]</f>
        <v>0</v>
      </c>
      <c r="G380">
        <f>+Casos_PN_CORR[[#This Row],[11-mar]]-Casos_PN_CORR[[#This Row],[10-mar]]</f>
        <v>0</v>
      </c>
      <c r="H380">
        <f>+Casos_PN_CORR[[#This Row],[12-mar]]-Casos_PN_CORR[[#This Row],[11-mar]]</f>
        <v>0</v>
      </c>
      <c r="I380">
        <f>+Casos_PN_CORR[[#This Row],[13-mar]]-Casos_PN_CORR[[#This Row],[12-mar]]</f>
        <v>0</v>
      </c>
      <c r="J380">
        <f>+Casos_PN_CORR[[#This Row],[14-mar]]-Casos_PN_CORR[[#This Row],[13-mar]]</f>
        <v>0</v>
      </c>
      <c r="K380">
        <f>+Casos_PN_CORR[[#This Row],[15-mar]]-Casos_PN_CORR[[#This Row],[14-mar]]</f>
        <v>0</v>
      </c>
      <c r="L380">
        <f>+Casos_PN_CORR[[#This Row],[16-mar]]-Casos_PN_CORR[[#This Row],[15-mar]]</f>
        <v>0</v>
      </c>
      <c r="M380">
        <f>+Casos_PN_CORR[[#This Row],[17-mar]]-Casos_PN_CORR[[#This Row],[16-mar]]</f>
        <v>0</v>
      </c>
      <c r="N380">
        <f>+Casos_PN_CORR[[#This Row],[18-mar]]-Casos_PN_CORR[[#This Row],[17-mar]]</f>
        <v>0</v>
      </c>
      <c r="O380">
        <f>+Casos_PN_CORR[[#This Row],[19-mar]]-Casos_PN_CORR[[#This Row],[18-mar]]</f>
        <v>0</v>
      </c>
      <c r="P380">
        <f>+Casos_PN_CORR[[#This Row],[20-mar]]-Casos_PN_CORR[[#This Row],[19-mar]]</f>
        <v>0</v>
      </c>
      <c r="Q380">
        <f>+Casos_PN_CORR[[#This Row],[21-mar]]-Casos_PN_CORR[[#This Row],[20-mar]]</f>
        <v>0</v>
      </c>
      <c r="R380">
        <f>+Casos_PN_CORR[[#This Row],[22-mar]]-Casos_PN_CORR[[#This Row],[21-mar]]</f>
        <v>0</v>
      </c>
      <c r="S380">
        <f>+Casos_PN_CORR[[#This Row],[23-mar]]-Casos_PN_CORR[[#This Row],[22-mar]]</f>
        <v>0</v>
      </c>
      <c r="T380">
        <f>+Casos_PN_CORR[[#This Row],[24-mar]]-Casos_PN_CORR[[#This Row],[23-mar]]</f>
        <v>0</v>
      </c>
      <c r="U380">
        <f>+Casos_PN_CORR[[#This Row],[25-mar]]-Casos_PN_CORR[[#This Row],[24-mar]]</f>
        <v>0</v>
      </c>
      <c r="V380">
        <f>+Casos_PN_CORR[[#This Row],[26-mar]]-Casos_PN_CORR[[#This Row],[25-mar]]</f>
        <v>0</v>
      </c>
      <c r="W380">
        <f>+Casos_PN_CORR[[#This Row],[27-mar]]-Casos_PN_CORR[[#This Row],[26-mar]]</f>
        <v>0</v>
      </c>
      <c r="X380">
        <f>+Casos_PN_CORR[[#This Row],[28-mar]]-Casos_PN_CORR[[#This Row],[27-mar]]</f>
        <v>0</v>
      </c>
      <c r="Y380">
        <f>+Casos_PN_CORR[[#This Row],[29-mar]]-Casos_PN_CORR[[#This Row],[28-mar]]</f>
        <v>0</v>
      </c>
      <c r="Z380">
        <f>+Casos_PN_CORR[[#This Row],[30-mar]]-Casos_PN_CORR[[#This Row],[29-mar]]</f>
        <v>0</v>
      </c>
      <c r="AA380">
        <f>+Casos_PN_CORR[[#This Row],[31-mar]]-Casos_PN_CORR[[#This Row],[30-mar]]</f>
        <v>0</v>
      </c>
      <c r="AB380">
        <f>+Casos_PN_CORR[[#This Row],[1-abr]]-Casos_PN_CORR[[#This Row],[31-mar]]</f>
        <v>0</v>
      </c>
      <c r="AC380">
        <f>+Casos_PN_CORR[[#This Row],[2-abr]]-Casos_PN_CORR[[#This Row],[1-abr]]</f>
        <v>0</v>
      </c>
      <c r="AD380">
        <f>+Casos_PN_CORR[[#This Row],[3-abr]]-Casos_PN_CORR[[#This Row],[2-abr]]</f>
        <v>0</v>
      </c>
      <c r="AE380">
        <f>+Casos_PN_CORR[[#This Row],[4-abr]]-Casos_PN_CORR[[#This Row],[3-abr]]</f>
        <v>0</v>
      </c>
      <c r="AF380">
        <f>+Casos_PN_CORR[[#This Row],[5-abr]]-Casos_PN_CORR[[#This Row],[4-abr]]</f>
        <v>0</v>
      </c>
      <c r="AG380">
        <f>+Casos_PN_CORR[[#This Row],[6-abr]]-Casos_PN_CORR[[#This Row],[5-abr]]</f>
        <v>0</v>
      </c>
      <c r="AH380">
        <f>+Casos_PN_CORR[[#This Row],[7-abr]]-Casos_PN_CORR[[#This Row],[6-abr]]</f>
        <v>0</v>
      </c>
      <c r="AI380">
        <f>+Casos_PN_CORR[[#This Row],[8-abr]]-Casos_PN_CORR[[#This Row],[7-abr]]</f>
        <v>0</v>
      </c>
      <c r="AJ380">
        <f>+Casos_PN_CORR[[#This Row],[9-abr]]-Casos_PN_CORR[[#This Row],[8-abr]]</f>
        <v>0</v>
      </c>
      <c r="AK380">
        <f>+Casos_PN_CORR[[#This Row],[10-abr]]-Casos_PN_CORR[[#This Row],[9-abr]]</f>
        <v>0</v>
      </c>
      <c r="AL380">
        <f>+Casos_PN_CORR[[#This Row],[11-abr]]-Casos_PN_CORR[[#This Row],[10-abr]]</f>
        <v>0</v>
      </c>
      <c r="AM380">
        <f>+Casos_PN_CORR[[#This Row],[12-abr]]-Casos_PN_CORR[[#This Row],[11-abr]]</f>
        <v>0</v>
      </c>
      <c r="AN380">
        <f>+Casos_PN_CORR[[#This Row],[13-abr]]-Casos_PN_CORR[[#This Row],[12-abr]]</f>
        <v>0</v>
      </c>
      <c r="AO380">
        <f>+Casos_PN_CORR[[#This Row],[14-abr]]-Casos_PN_CORR[[#This Row],[13-abr]]</f>
        <v>0</v>
      </c>
      <c r="AP380">
        <f>+Casos_PN_CORR[[#This Row],[15-abr]]-Casos_PN_CORR[[#This Row],[14-abr]]</f>
        <v>0</v>
      </c>
      <c r="AQ380">
        <f>+Casos_PN_CORR[[#This Row],[16-abr]]-Casos_PN_CORR[[#This Row],[15-abr]]</f>
        <v>0</v>
      </c>
      <c r="AR380">
        <f>+Casos_PN_CORR[[#This Row],[17-abr]]-Casos_PN_CORR[[#This Row],[16-abr]]</f>
        <v>0</v>
      </c>
      <c r="AS380">
        <f>+Casos_PN_CORR[[#This Row],[18-abr]]-Casos_PN_CORR[[#This Row],[17-abr]]</f>
        <v>0</v>
      </c>
      <c r="AT380">
        <f>+Casos_PN_CORR[[#This Row],[19-abr]]-Casos_PN_CORR[[#This Row],[18-abr]]</f>
        <v>0</v>
      </c>
      <c r="AU380">
        <f>+Casos_PN_CORR[[#This Row],[20-abr]]-Casos_PN_CORR[[#This Row],[19-abr]]</f>
        <v>0</v>
      </c>
      <c r="AV380">
        <f>+Casos_PN_CORR[[#This Row],[21-abr]]-Casos_PN_CORR[[#This Row],[20-abr]]</f>
        <v>0</v>
      </c>
      <c r="AW380">
        <f>+Casos_PN_CORR[[#This Row],[22-abr]]-Casos_PN_CORR[[#This Row],[21-abr]]</f>
        <v>0</v>
      </c>
      <c r="AX380">
        <f>+Casos_PN_CORR[[#This Row],[23-abr]]-Casos_PN_CORR[[#This Row],[22-abr]]</f>
        <v>0</v>
      </c>
      <c r="AY380">
        <f>+Casos_PN_CORR[[#This Row],[24-abr]]-Casos_PN_CORR[[#This Row],[23-abr]]</f>
        <v>0</v>
      </c>
      <c r="AZ380">
        <f>+Casos_PN_CORR[[#This Row],[25-abr]]-Casos_PN_CORR[[#This Row],[24-abr]]</f>
        <v>0</v>
      </c>
      <c r="BA380">
        <f>+Casos_PN_CORR[[#This Row],[26-abr]]-Casos_PN_CORR[[#This Row],[25-abr]]</f>
        <v>0</v>
      </c>
      <c r="BB380">
        <f>+Casos_PN_CORR[[#This Row],[27-abr]]-Casos_PN_CORR[[#This Row],[26-abr]]</f>
        <v>0</v>
      </c>
      <c r="BC380">
        <f>+Casos_PN_CORR[[#This Row],[28-abr]]-Casos_PN_CORR[[#This Row],[27-abr]]</f>
        <v>0</v>
      </c>
      <c r="BD380">
        <f>+Casos_PN_CORR[[#This Row],[29-abr]]-Casos_PN_CORR[[#This Row],[28-abr]]</f>
        <v>0</v>
      </c>
      <c r="BE380">
        <f>+Casos_PN_CORR[[#This Row],[30-abr]]-Casos_PN_CORR[[#This Row],[29-abr]]</f>
        <v>0</v>
      </c>
      <c r="BF380">
        <f>+Casos_PN_CORR[[#This Row],[1-may]]-Casos_PN_CORR[[#This Row],[30-abr]]</f>
        <v>0</v>
      </c>
      <c r="BG380">
        <f>+Casos_PN_CORR[[#This Row],[2-may]]-Casos_PN_CORR[[#This Row],[1-may]]</f>
        <v>0</v>
      </c>
      <c r="BH380">
        <f>+Casos_PN_CORR[[#This Row],[3-may]]-Casos_PN_CORR[[#This Row],[2-may]]</f>
        <v>0</v>
      </c>
      <c r="BI380">
        <f>+Casos_PN_CORR[[#This Row],[4-may]]-Casos_PN_CORR[[#This Row],[3-may]]</f>
        <v>0</v>
      </c>
      <c r="BJ380">
        <f>+Casos_PN_CORR[[#This Row],[5-may]]-Casos_PN_CORR[[#This Row],[4-may]]</f>
        <v>0</v>
      </c>
      <c r="BK380">
        <f>+Casos_PN_CORR[[#This Row],[6-may]]-Casos_PN_CORR[[#This Row],[5-may]]</f>
        <v>0</v>
      </c>
      <c r="BL380">
        <f>+Casos_PN_CORR[[#This Row],[7-may]]-Casos_PN_CORR[[#This Row],[6-may]]</f>
        <v>0</v>
      </c>
      <c r="BM380">
        <f>+Casos_PN_CORR[[#This Row],[8-may]]-Casos_PN_CORR[[#This Row],[7-may]]</f>
        <v>0</v>
      </c>
      <c r="BN380">
        <f>+Casos_PN_CORR[[#This Row],[9-may]]-Casos_PN_CORR[[#This Row],[8-may]]</f>
        <v>0</v>
      </c>
      <c r="BO380">
        <f>+Casos_PN_CORR[[#This Row],[10-may]]-Casos_PN_CORR[[#This Row],[9-may]]</f>
        <v>0</v>
      </c>
      <c r="BP380">
        <f>+Casos_PN_CORR[[#This Row],[11-may]]-Casos_PN_CORR[[#This Row],[10-may]]</f>
        <v>0</v>
      </c>
      <c r="BQ380">
        <f>+Casos_PN_CORR[[#This Row],[12-may]]-Casos_PN_CORR[[#This Row],[11-may]]</f>
        <v>0</v>
      </c>
      <c r="BR380">
        <f>+Casos_PN_CORR[[#This Row],[13-may]]-Casos_PN_CORR[[#This Row],[12-may]]</f>
        <v>0</v>
      </c>
      <c r="BS380">
        <f>+Casos_PN_CORR[[#This Row],[14-may]]-Casos_PN_CORR[[#This Row],[13-may]]</f>
        <v>0</v>
      </c>
      <c r="BT380">
        <f>+Casos_PN_CORR[[#This Row],[15-may]]-Casos_PN_CORR[[#This Row],[14-may]]</f>
        <v>0</v>
      </c>
      <c r="BU380">
        <f>+Casos_PN_CORR[[#This Row],[16-may]]-Casos_PN_CORR[[#This Row],[15-may]]</f>
        <v>0</v>
      </c>
      <c r="BV380">
        <f>+Casos_PN_CORR[[#This Row],[17-may]]-Casos_PN_CORR[[#This Row],[16-may]]</f>
        <v>0</v>
      </c>
      <c r="BW380">
        <f>+Casos_PN_CORR[[#This Row],[18-may]]-Casos_PN_CORR[[#This Row],[17-may]]</f>
        <v>0</v>
      </c>
      <c r="BX380">
        <f>+Casos_PN_CORR[[#This Row],[19-may]]-Casos_PN_CORR[[#This Row],[18-may]]</f>
        <v>0</v>
      </c>
      <c r="BY380">
        <f>+Casos_PN_CORR[[#This Row],[20-may]]-Casos_PN_CORR[[#This Row],[19-may]]</f>
        <v>0</v>
      </c>
      <c r="BZ380">
        <f>+Casos_PN_CORR[[#This Row],[21-may]]-Casos_PN_CORR[[#This Row],[20-may]]</f>
        <v>0</v>
      </c>
      <c r="CA380">
        <f>+Casos_PN_CORR[[#This Row],[22-may]]-Casos_PN_CORR[[#This Row],[21-may]]</f>
        <v>0</v>
      </c>
      <c r="CB380">
        <f>+Casos_PN_CORR[[#This Row],[23-may]]-Casos_PN_CORR[[#This Row],[22-may]]</f>
        <v>0</v>
      </c>
      <c r="CC380">
        <f>+Casos_PN_CORR[[#This Row],[24-may]]-Casos_PN_CORR[[#This Row],[23-may]]</f>
        <v>0</v>
      </c>
      <c r="CD380">
        <f>+Casos_PN_CORR[[#This Row],[25-may]]-Casos_PN_CORR[[#This Row],[24-may]]</f>
        <v>0</v>
      </c>
      <c r="CE380">
        <f>+Casos_PN_CORR[[#This Row],[26-may]]-Casos_PN_CORR[[#This Row],[25-may]]</f>
        <v>0</v>
      </c>
      <c r="CF380">
        <f>+Casos_PN_CORR[[#This Row],[27-may]]-Casos_PN_CORR[[#This Row],[26-may]]</f>
        <v>0</v>
      </c>
      <c r="CG380">
        <f>+Casos_PN_CORR[[#This Row],[28-may]]-Casos_PN_CORR[[#This Row],[27-may]]</f>
        <v>0</v>
      </c>
      <c r="CH380">
        <f>+Casos_PN_CORR[[#This Row],[29-may]]-Casos_PN_CORR[[#This Row],[28-may]]</f>
        <v>0</v>
      </c>
      <c r="CI380">
        <f>+Casos_PN_CORR[[#This Row],[30-may]]-Casos_PN_CORR[[#This Row],[29-may]]</f>
        <v>0</v>
      </c>
      <c r="CJ380">
        <f>+Casos_PN_CORR[[#This Row],[31-may]]-Casos_PN_CORR[[#This Row],[30-may]]</f>
        <v>0</v>
      </c>
      <c r="CK380">
        <f>+Casos_PN_CORR[[#This Row],[1-jun]]-Casos_PN_CORR[[#This Row],[31-may]]</f>
        <v>0</v>
      </c>
      <c r="CL380">
        <f>+Casos_PN_CORR[[#This Row],[2-jun]]-Casos_PN_CORR[[#This Row],[1-jun]]</f>
        <v>0</v>
      </c>
      <c r="CM380">
        <f>+Casos_PN_CORR[[#This Row],[3-jun]]-Casos_PN_CORR[[#This Row],[2-jun]]</f>
        <v>0</v>
      </c>
      <c r="CN380">
        <f>+Casos_PN_CORR[[#This Row],[4-jun]]-Casos_PN_CORR[[#This Row],[3-jun]]</f>
        <v>0</v>
      </c>
      <c r="CO380">
        <f>+Casos_PN_CORR[[#This Row],[5-jun]]-Casos_PN_CORR[[#This Row],[4-jun]]</f>
        <v>16</v>
      </c>
      <c r="CP380">
        <f>+Casos_PN_CORR[[#This Row],[6-jun]]-Casos_PN_CORR[[#This Row],[5-jun]]</f>
        <v>0</v>
      </c>
    </row>
    <row r="381" spans="1:94">
      <c r="A381">
        <v>30108</v>
      </c>
      <c r="B381" s="2" t="s">
        <v>99</v>
      </c>
      <c r="C381" s="2" t="s">
        <v>99</v>
      </c>
      <c r="D381" s="2" t="s">
        <v>521</v>
      </c>
      <c r="E381" s="4">
        <f t="shared" si="5"/>
        <v>4</v>
      </c>
      <c r="F381">
        <f>+Casos_PN_CORR[[#This Row],[10-mar]]</f>
        <v>0</v>
      </c>
      <c r="G381">
        <f>+Casos_PN_CORR[[#This Row],[11-mar]]-Casos_PN_CORR[[#This Row],[10-mar]]</f>
        <v>0</v>
      </c>
      <c r="H381">
        <f>+Casos_PN_CORR[[#This Row],[12-mar]]-Casos_PN_CORR[[#This Row],[11-mar]]</f>
        <v>0</v>
      </c>
      <c r="I381">
        <f>+Casos_PN_CORR[[#This Row],[13-mar]]-Casos_PN_CORR[[#This Row],[12-mar]]</f>
        <v>0</v>
      </c>
      <c r="J381">
        <f>+Casos_PN_CORR[[#This Row],[14-mar]]-Casos_PN_CORR[[#This Row],[13-mar]]</f>
        <v>0</v>
      </c>
      <c r="K381">
        <f>+Casos_PN_CORR[[#This Row],[15-mar]]-Casos_PN_CORR[[#This Row],[14-mar]]</f>
        <v>0</v>
      </c>
      <c r="L381">
        <f>+Casos_PN_CORR[[#This Row],[16-mar]]-Casos_PN_CORR[[#This Row],[15-mar]]</f>
        <v>0</v>
      </c>
      <c r="M381">
        <f>+Casos_PN_CORR[[#This Row],[17-mar]]-Casos_PN_CORR[[#This Row],[16-mar]]</f>
        <v>0</v>
      </c>
      <c r="N381">
        <f>+Casos_PN_CORR[[#This Row],[18-mar]]-Casos_PN_CORR[[#This Row],[17-mar]]</f>
        <v>0</v>
      </c>
      <c r="O381">
        <f>+Casos_PN_CORR[[#This Row],[19-mar]]-Casos_PN_CORR[[#This Row],[18-mar]]</f>
        <v>0</v>
      </c>
      <c r="P381">
        <f>+Casos_PN_CORR[[#This Row],[20-mar]]-Casos_PN_CORR[[#This Row],[19-mar]]</f>
        <v>0</v>
      </c>
      <c r="Q381">
        <f>+Casos_PN_CORR[[#This Row],[21-mar]]-Casos_PN_CORR[[#This Row],[20-mar]]</f>
        <v>0</v>
      </c>
      <c r="R381">
        <f>+Casos_PN_CORR[[#This Row],[22-mar]]-Casos_PN_CORR[[#This Row],[21-mar]]</f>
        <v>0</v>
      </c>
      <c r="S381">
        <f>+Casos_PN_CORR[[#This Row],[23-mar]]-Casos_PN_CORR[[#This Row],[22-mar]]</f>
        <v>0</v>
      </c>
      <c r="T381">
        <f>+Casos_PN_CORR[[#This Row],[24-mar]]-Casos_PN_CORR[[#This Row],[23-mar]]</f>
        <v>0</v>
      </c>
      <c r="U381">
        <f>+Casos_PN_CORR[[#This Row],[25-mar]]-Casos_PN_CORR[[#This Row],[24-mar]]</f>
        <v>0</v>
      </c>
      <c r="V381">
        <f>+Casos_PN_CORR[[#This Row],[26-mar]]-Casos_PN_CORR[[#This Row],[25-mar]]</f>
        <v>0</v>
      </c>
      <c r="W381">
        <f>+Casos_PN_CORR[[#This Row],[27-mar]]-Casos_PN_CORR[[#This Row],[26-mar]]</f>
        <v>0</v>
      </c>
      <c r="X381">
        <f>+Casos_PN_CORR[[#This Row],[28-mar]]-Casos_PN_CORR[[#This Row],[27-mar]]</f>
        <v>0</v>
      </c>
      <c r="Y381">
        <f>+Casos_PN_CORR[[#This Row],[29-mar]]-Casos_PN_CORR[[#This Row],[28-mar]]</f>
        <v>0</v>
      </c>
      <c r="Z381">
        <f>+Casos_PN_CORR[[#This Row],[30-mar]]-Casos_PN_CORR[[#This Row],[29-mar]]</f>
        <v>0</v>
      </c>
      <c r="AA381">
        <f>+Casos_PN_CORR[[#This Row],[31-mar]]-Casos_PN_CORR[[#This Row],[30-mar]]</f>
        <v>0</v>
      </c>
      <c r="AB381">
        <f>+Casos_PN_CORR[[#This Row],[1-abr]]-Casos_PN_CORR[[#This Row],[31-mar]]</f>
        <v>0</v>
      </c>
      <c r="AC381">
        <f>+Casos_PN_CORR[[#This Row],[2-abr]]-Casos_PN_CORR[[#This Row],[1-abr]]</f>
        <v>0</v>
      </c>
      <c r="AD381">
        <f>+Casos_PN_CORR[[#This Row],[3-abr]]-Casos_PN_CORR[[#This Row],[2-abr]]</f>
        <v>0</v>
      </c>
      <c r="AE381">
        <f>+Casos_PN_CORR[[#This Row],[4-abr]]-Casos_PN_CORR[[#This Row],[3-abr]]</f>
        <v>0</v>
      </c>
      <c r="AF381">
        <f>+Casos_PN_CORR[[#This Row],[5-abr]]-Casos_PN_CORR[[#This Row],[4-abr]]</f>
        <v>0</v>
      </c>
      <c r="AG381">
        <f>+Casos_PN_CORR[[#This Row],[6-abr]]-Casos_PN_CORR[[#This Row],[5-abr]]</f>
        <v>0</v>
      </c>
      <c r="AH381">
        <f>+Casos_PN_CORR[[#This Row],[7-abr]]-Casos_PN_CORR[[#This Row],[6-abr]]</f>
        <v>0</v>
      </c>
      <c r="AI381">
        <f>+Casos_PN_CORR[[#This Row],[8-abr]]-Casos_PN_CORR[[#This Row],[7-abr]]</f>
        <v>0</v>
      </c>
      <c r="AJ381">
        <f>+Casos_PN_CORR[[#This Row],[9-abr]]-Casos_PN_CORR[[#This Row],[8-abr]]</f>
        <v>0</v>
      </c>
      <c r="AK381">
        <f>+Casos_PN_CORR[[#This Row],[10-abr]]-Casos_PN_CORR[[#This Row],[9-abr]]</f>
        <v>0</v>
      </c>
      <c r="AL381">
        <f>+Casos_PN_CORR[[#This Row],[11-abr]]-Casos_PN_CORR[[#This Row],[10-abr]]</f>
        <v>0</v>
      </c>
      <c r="AM381">
        <f>+Casos_PN_CORR[[#This Row],[12-abr]]-Casos_PN_CORR[[#This Row],[11-abr]]</f>
        <v>0</v>
      </c>
      <c r="AN381">
        <f>+Casos_PN_CORR[[#This Row],[13-abr]]-Casos_PN_CORR[[#This Row],[12-abr]]</f>
        <v>0</v>
      </c>
      <c r="AO381">
        <f>+Casos_PN_CORR[[#This Row],[14-abr]]-Casos_PN_CORR[[#This Row],[13-abr]]</f>
        <v>0</v>
      </c>
      <c r="AP381">
        <f>+Casos_PN_CORR[[#This Row],[15-abr]]-Casos_PN_CORR[[#This Row],[14-abr]]</f>
        <v>0</v>
      </c>
      <c r="AQ381">
        <f>+Casos_PN_CORR[[#This Row],[16-abr]]-Casos_PN_CORR[[#This Row],[15-abr]]</f>
        <v>0</v>
      </c>
      <c r="AR381">
        <f>+Casos_PN_CORR[[#This Row],[17-abr]]-Casos_PN_CORR[[#This Row],[16-abr]]</f>
        <v>0</v>
      </c>
      <c r="AS381">
        <f>+Casos_PN_CORR[[#This Row],[18-abr]]-Casos_PN_CORR[[#This Row],[17-abr]]</f>
        <v>0</v>
      </c>
      <c r="AT381">
        <f>+Casos_PN_CORR[[#This Row],[19-abr]]-Casos_PN_CORR[[#This Row],[18-abr]]</f>
        <v>0</v>
      </c>
      <c r="AU381">
        <f>+Casos_PN_CORR[[#This Row],[20-abr]]-Casos_PN_CORR[[#This Row],[19-abr]]</f>
        <v>0</v>
      </c>
      <c r="AV381">
        <f>+Casos_PN_CORR[[#This Row],[21-abr]]-Casos_PN_CORR[[#This Row],[20-abr]]</f>
        <v>0</v>
      </c>
      <c r="AW381">
        <f>+Casos_PN_CORR[[#This Row],[22-abr]]-Casos_PN_CORR[[#This Row],[21-abr]]</f>
        <v>0</v>
      </c>
      <c r="AX381">
        <f>+Casos_PN_CORR[[#This Row],[23-abr]]-Casos_PN_CORR[[#This Row],[22-abr]]</f>
        <v>0</v>
      </c>
      <c r="AY381">
        <f>+Casos_PN_CORR[[#This Row],[24-abr]]-Casos_PN_CORR[[#This Row],[23-abr]]</f>
        <v>0</v>
      </c>
      <c r="AZ381">
        <f>+Casos_PN_CORR[[#This Row],[25-abr]]-Casos_PN_CORR[[#This Row],[24-abr]]</f>
        <v>0</v>
      </c>
      <c r="BA381">
        <f>+Casos_PN_CORR[[#This Row],[26-abr]]-Casos_PN_CORR[[#This Row],[25-abr]]</f>
        <v>0</v>
      </c>
      <c r="BB381">
        <f>+Casos_PN_CORR[[#This Row],[27-abr]]-Casos_PN_CORR[[#This Row],[26-abr]]</f>
        <v>0</v>
      </c>
      <c r="BC381">
        <f>+Casos_PN_CORR[[#This Row],[28-abr]]-Casos_PN_CORR[[#This Row],[27-abr]]</f>
        <v>0</v>
      </c>
      <c r="BD381">
        <f>+Casos_PN_CORR[[#This Row],[29-abr]]-Casos_PN_CORR[[#This Row],[28-abr]]</f>
        <v>0</v>
      </c>
      <c r="BE381">
        <f>+Casos_PN_CORR[[#This Row],[30-abr]]-Casos_PN_CORR[[#This Row],[29-abr]]</f>
        <v>0</v>
      </c>
      <c r="BF381">
        <f>+Casos_PN_CORR[[#This Row],[1-may]]-Casos_PN_CORR[[#This Row],[30-abr]]</f>
        <v>0</v>
      </c>
      <c r="BG381">
        <f>+Casos_PN_CORR[[#This Row],[2-may]]-Casos_PN_CORR[[#This Row],[1-may]]</f>
        <v>0</v>
      </c>
      <c r="BH381">
        <f>+Casos_PN_CORR[[#This Row],[3-may]]-Casos_PN_CORR[[#This Row],[2-may]]</f>
        <v>0</v>
      </c>
      <c r="BI381">
        <f>+Casos_PN_CORR[[#This Row],[4-may]]-Casos_PN_CORR[[#This Row],[3-may]]</f>
        <v>0</v>
      </c>
      <c r="BJ381">
        <f>+Casos_PN_CORR[[#This Row],[5-may]]-Casos_PN_CORR[[#This Row],[4-may]]</f>
        <v>0</v>
      </c>
      <c r="BK381">
        <f>+Casos_PN_CORR[[#This Row],[6-may]]-Casos_PN_CORR[[#This Row],[5-may]]</f>
        <v>0</v>
      </c>
      <c r="BL381">
        <f>+Casos_PN_CORR[[#This Row],[7-may]]-Casos_PN_CORR[[#This Row],[6-may]]</f>
        <v>0</v>
      </c>
      <c r="BM381">
        <f>+Casos_PN_CORR[[#This Row],[8-may]]-Casos_PN_CORR[[#This Row],[7-may]]</f>
        <v>0</v>
      </c>
      <c r="BN381">
        <f>+Casos_PN_CORR[[#This Row],[9-may]]-Casos_PN_CORR[[#This Row],[8-may]]</f>
        <v>0</v>
      </c>
      <c r="BO381">
        <f>+Casos_PN_CORR[[#This Row],[10-may]]-Casos_PN_CORR[[#This Row],[9-may]]</f>
        <v>0</v>
      </c>
      <c r="BP381">
        <f>+Casos_PN_CORR[[#This Row],[11-may]]-Casos_PN_CORR[[#This Row],[10-may]]</f>
        <v>0</v>
      </c>
      <c r="BQ381">
        <f>+Casos_PN_CORR[[#This Row],[12-may]]-Casos_PN_CORR[[#This Row],[11-may]]</f>
        <v>0</v>
      </c>
      <c r="BR381">
        <f>+Casos_PN_CORR[[#This Row],[13-may]]-Casos_PN_CORR[[#This Row],[12-may]]</f>
        <v>0</v>
      </c>
      <c r="BS381">
        <f>+Casos_PN_CORR[[#This Row],[14-may]]-Casos_PN_CORR[[#This Row],[13-may]]</f>
        <v>0</v>
      </c>
      <c r="BT381">
        <f>+Casos_PN_CORR[[#This Row],[15-may]]-Casos_PN_CORR[[#This Row],[14-may]]</f>
        <v>0</v>
      </c>
      <c r="BU381">
        <f>+Casos_PN_CORR[[#This Row],[16-may]]-Casos_PN_CORR[[#This Row],[15-may]]</f>
        <v>0</v>
      </c>
      <c r="BV381">
        <f>+Casos_PN_CORR[[#This Row],[17-may]]-Casos_PN_CORR[[#This Row],[16-may]]</f>
        <v>0</v>
      </c>
      <c r="BW381">
        <f>+Casos_PN_CORR[[#This Row],[18-may]]-Casos_PN_CORR[[#This Row],[17-may]]</f>
        <v>0</v>
      </c>
      <c r="BX381">
        <f>+Casos_PN_CORR[[#This Row],[19-may]]-Casos_PN_CORR[[#This Row],[18-may]]</f>
        <v>0</v>
      </c>
      <c r="BY381">
        <f>+Casos_PN_CORR[[#This Row],[20-may]]-Casos_PN_CORR[[#This Row],[19-may]]</f>
        <v>0</v>
      </c>
      <c r="BZ381">
        <f>+Casos_PN_CORR[[#This Row],[21-may]]-Casos_PN_CORR[[#This Row],[20-may]]</f>
        <v>0</v>
      </c>
      <c r="CA381">
        <f>+Casos_PN_CORR[[#This Row],[22-may]]-Casos_PN_CORR[[#This Row],[21-may]]</f>
        <v>0</v>
      </c>
      <c r="CB381">
        <f>+Casos_PN_CORR[[#This Row],[23-may]]-Casos_PN_CORR[[#This Row],[22-may]]</f>
        <v>0</v>
      </c>
      <c r="CC381">
        <f>+Casos_PN_CORR[[#This Row],[24-may]]-Casos_PN_CORR[[#This Row],[23-may]]</f>
        <v>0</v>
      </c>
      <c r="CD381">
        <f>+Casos_PN_CORR[[#This Row],[25-may]]-Casos_PN_CORR[[#This Row],[24-may]]</f>
        <v>0</v>
      </c>
      <c r="CE381">
        <f>+Casos_PN_CORR[[#This Row],[26-may]]-Casos_PN_CORR[[#This Row],[25-may]]</f>
        <v>0</v>
      </c>
      <c r="CF381">
        <f>+Casos_PN_CORR[[#This Row],[27-may]]-Casos_PN_CORR[[#This Row],[26-may]]</f>
        <v>0</v>
      </c>
      <c r="CG381">
        <f>+Casos_PN_CORR[[#This Row],[28-may]]-Casos_PN_CORR[[#This Row],[27-may]]</f>
        <v>0</v>
      </c>
      <c r="CH381">
        <f>+Casos_PN_CORR[[#This Row],[29-may]]-Casos_PN_CORR[[#This Row],[28-may]]</f>
        <v>0</v>
      </c>
      <c r="CI381">
        <f>+Casos_PN_CORR[[#This Row],[30-may]]-Casos_PN_CORR[[#This Row],[29-may]]</f>
        <v>0</v>
      </c>
      <c r="CJ381">
        <f>+Casos_PN_CORR[[#This Row],[31-may]]-Casos_PN_CORR[[#This Row],[30-may]]</f>
        <v>0</v>
      </c>
      <c r="CK381">
        <f>+Casos_PN_CORR[[#This Row],[1-jun]]-Casos_PN_CORR[[#This Row],[31-may]]</f>
        <v>0</v>
      </c>
      <c r="CL381">
        <f>+Casos_PN_CORR[[#This Row],[2-jun]]-Casos_PN_CORR[[#This Row],[1-jun]]</f>
        <v>0</v>
      </c>
      <c r="CM381">
        <f>+Casos_PN_CORR[[#This Row],[3-jun]]-Casos_PN_CORR[[#This Row],[2-jun]]</f>
        <v>0</v>
      </c>
      <c r="CN381">
        <f>+Casos_PN_CORR[[#This Row],[4-jun]]-Casos_PN_CORR[[#This Row],[3-jun]]</f>
        <v>0</v>
      </c>
      <c r="CO381">
        <f>+Casos_PN_CORR[[#This Row],[5-jun]]-Casos_PN_CORR[[#This Row],[4-jun]]</f>
        <v>4</v>
      </c>
      <c r="CP381">
        <f>+Casos_PN_CORR[[#This Row],[6-jun]]-Casos_PN_CORR[[#This Row],[5-jun]]</f>
        <v>0</v>
      </c>
    </row>
    <row r="382" spans="1:94">
      <c r="A382">
        <v>40202</v>
      </c>
      <c r="B382" s="2" t="s">
        <v>115</v>
      </c>
      <c r="C382" s="2" t="s">
        <v>150</v>
      </c>
      <c r="D382" s="2" t="s">
        <v>522</v>
      </c>
      <c r="E382" s="4">
        <f t="shared" si="5"/>
        <v>0</v>
      </c>
      <c r="F382">
        <f>+Casos_PN_CORR[[#This Row],[10-mar]]</f>
        <v>0</v>
      </c>
      <c r="G382">
        <f>+Casos_PN_CORR[[#This Row],[11-mar]]-Casos_PN_CORR[[#This Row],[10-mar]]</f>
        <v>0</v>
      </c>
      <c r="H382">
        <f>+Casos_PN_CORR[[#This Row],[12-mar]]-Casos_PN_CORR[[#This Row],[11-mar]]</f>
        <v>0</v>
      </c>
      <c r="I382">
        <f>+Casos_PN_CORR[[#This Row],[13-mar]]-Casos_PN_CORR[[#This Row],[12-mar]]</f>
        <v>0</v>
      </c>
      <c r="J382">
        <f>+Casos_PN_CORR[[#This Row],[14-mar]]-Casos_PN_CORR[[#This Row],[13-mar]]</f>
        <v>0</v>
      </c>
      <c r="K382">
        <f>+Casos_PN_CORR[[#This Row],[15-mar]]-Casos_PN_CORR[[#This Row],[14-mar]]</f>
        <v>0</v>
      </c>
      <c r="L382">
        <f>+Casos_PN_CORR[[#This Row],[16-mar]]-Casos_PN_CORR[[#This Row],[15-mar]]</f>
        <v>0</v>
      </c>
      <c r="M382">
        <f>+Casos_PN_CORR[[#This Row],[17-mar]]-Casos_PN_CORR[[#This Row],[16-mar]]</f>
        <v>0</v>
      </c>
      <c r="N382">
        <f>+Casos_PN_CORR[[#This Row],[18-mar]]-Casos_PN_CORR[[#This Row],[17-mar]]</f>
        <v>0</v>
      </c>
      <c r="O382">
        <f>+Casos_PN_CORR[[#This Row],[19-mar]]-Casos_PN_CORR[[#This Row],[18-mar]]</f>
        <v>0</v>
      </c>
      <c r="P382">
        <f>+Casos_PN_CORR[[#This Row],[20-mar]]-Casos_PN_CORR[[#This Row],[19-mar]]</f>
        <v>0</v>
      </c>
      <c r="Q382">
        <f>+Casos_PN_CORR[[#This Row],[21-mar]]-Casos_PN_CORR[[#This Row],[20-mar]]</f>
        <v>0</v>
      </c>
      <c r="R382">
        <f>+Casos_PN_CORR[[#This Row],[22-mar]]-Casos_PN_CORR[[#This Row],[21-mar]]</f>
        <v>0</v>
      </c>
      <c r="S382">
        <f>+Casos_PN_CORR[[#This Row],[23-mar]]-Casos_PN_CORR[[#This Row],[22-mar]]</f>
        <v>0</v>
      </c>
      <c r="T382">
        <f>+Casos_PN_CORR[[#This Row],[24-mar]]-Casos_PN_CORR[[#This Row],[23-mar]]</f>
        <v>0</v>
      </c>
      <c r="U382">
        <f>+Casos_PN_CORR[[#This Row],[25-mar]]-Casos_PN_CORR[[#This Row],[24-mar]]</f>
        <v>0</v>
      </c>
      <c r="V382">
        <f>+Casos_PN_CORR[[#This Row],[26-mar]]-Casos_PN_CORR[[#This Row],[25-mar]]</f>
        <v>0</v>
      </c>
      <c r="W382">
        <f>+Casos_PN_CORR[[#This Row],[27-mar]]-Casos_PN_CORR[[#This Row],[26-mar]]</f>
        <v>0</v>
      </c>
      <c r="X382">
        <f>+Casos_PN_CORR[[#This Row],[28-mar]]-Casos_PN_CORR[[#This Row],[27-mar]]</f>
        <v>0</v>
      </c>
      <c r="Y382">
        <f>+Casos_PN_CORR[[#This Row],[29-mar]]-Casos_PN_CORR[[#This Row],[28-mar]]</f>
        <v>0</v>
      </c>
      <c r="Z382">
        <f>+Casos_PN_CORR[[#This Row],[30-mar]]-Casos_PN_CORR[[#This Row],[29-mar]]</f>
        <v>0</v>
      </c>
      <c r="AA382">
        <f>+Casos_PN_CORR[[#This Row],[31-mar]]-Casos_PN_CORR[[#This Row],[30-mar]]</f>
        <v>0</v>
      </c>
      <c r="AB382">
        <f>+Casos_PN_CORR[[#This Row],[1-abr]]-Casos_PN_CORR[[#This Row],[31-mar]]</f>
        <v>0</v>
      </c>
      <c r="AC382">
        <f>+Casos_PN_CORR[[#This Row],[2-abr]]-Casos_PN_CORR[[#This Row],[1-abr]]</f>
        <v>0</v>
      </c>
      <c r="AD382">
        <f>+Casos_PN_CORR[[#This Row],[3-abr]]-Casos_PN_CORR[[#This Row],[2-abr]]</f>
        <v>0</v>
      </c>
      <c r="AE382">
        <f>+Casos_PN_CORR[[#This Row],[4-abr]]-Casos_PN_CORR[[#This Row],[3-abr]]</f>
        <v>0</v>
      </c>
      <c r="AF382">
        <f>+Casos_PN_CORR[[#This Row],[5-abr]]-Casos_PN_CORR[[#This Row],[4-abr]]</f>
        <v>0</v>
      </c>
      <c r="AG382">
        <f>+Casos_PN_CORR[[#This Row],[6-abr]]-Casos_PN_CORR[[#This Row],[5-abr]]</f>
        <v>0</v>
      </c>
      <c r="AH382">
        <f>+Casos_PN_CORR[[#This Row],[7-abr]]-Casos_PN_CORR[[#This Row],[6-abr]]</f>
        <v>0</v>
      </c>
      <c r="AI382">
        <f>+Casos_PN_CORR[[#This Row],[8-abr]]-Casos_PN_CORR[[#This Row],[7-abr]]</f>
        <v>0</v>
      </c>
      <c r="AJ382">
        <f>+Casos_PN_CORR[[#This Row],[9-abr]]-Casos_PN_CORR[[#This Row],[8-abr]]</f>
        <v>0</v>
      </c>
      <c r="AK382">
        <f>+Casos_PN_CORR[[#This Row],[10-abr]]-Casos_PN_CORR[[#This Row],[9-abr]]</f>
        <v>0</v>
      </c>
      <c r="AL382">
        <f>+Casos_PN_CORR[[#This Row],[11-abr]]-Casos_PN_CORR[[#This Row],[10-abr]]</f>
        <v>0</v>
      </c>
      <c r="AM382">
        <f>+Casos_PN_CORR[[#This Row],[12-abr]]-Casos_PN_CORR[[#This Row],[11-abr]]</f>
        <v>0</v>
      </c>
      <c r="AN382">
        <f>+Casos_PN_CORR[[#This Row],[13-abr]]-Casos_PN_CORR[[#This Row],[12-abr]]</f>
        <v>0</v>
      </c>
      <c r="AO382">
        <f>+Casos_PN_CORR[[#This Row],[14-abr]]-Casos_PN_CORR[[#This Row],[13-abr]]</f>
        <v>0</v>
      </c>
      <c r="AP382">
        <f>+Casos_PN_CORR[[#This Row],[15-abr]]-Casos_PN_CORR[[#This Row],[14-abr]]</f>
        <v>0</v>
      </c>
      <c r="AQ382">
        <f>+Casos_PN_CORR[[#This Row],[16-abr]]-Casos_PN_CORR[[#This Row],[15-abr]]</f>
        <v>0</v>
      </c>
      <c r="AR382">
        <f>+Casos_PN_CORR[[#This Row],[17-abr]]-Casos_PN_CORR[[#This Row],[16-abr]]</f>
        <v>0</v>
      </c>
      <c r="AS382">
        <f>+Casos_PN_CORR[[#This Row],[18-abr]]-Casos_PN_CORR[[#This Row],[17-abr]]</f>
        <v>0</v>
      </c>
      <c r="AT382">
        <f>+Casos_PN_CORR[[#This Row],[19-abr]]-Casos_PN_CORR[[#This Row],[18-abr]]</f>
        <v>0</v>
      </c>
      <c r="AU382">
        <f>+Casos_PN_CORR[[#This Row],[20-abr]]-Casos_PN_CORR[[#This Row],[19-abr]]</f>
        <v>0</v>
      </c>
      <c r="AV382">
        <f>+Casos_PN_CORR[[#This Row],[21-abr]]-Casos_PN_CORR[[#This Row],[20-abr]]</f>
        <v>0</v>
      </c>
      <c r="AW382">
        <f>+Casos_PN_CORR[[#This Row],[22-abr]]-Casos_PN_CORR[[#This Row],[21-abr]]</f>
        <v>0</v>
      </c>
      <c r="AX382">
        <f>+Casos_PN_CORR[[#This Row],[23-abr]]-Casos_PN_CORR[[#This Row],[22-abr]]</f>
        <v>0</v>
      </c>
      <c r="AY382">
        <f>+Casos_PN_CORR[[#This Row],[24-abr]]-Casos_PN_CORR[[#This Row],[23-abr]]</f>
        <v>0</v>
      </c>
      <c r="AZ382">
        <f>+Casos_PN_CORR[[#This Row],[25-abr]]-Casos_PN_CORR[[#This Row],[24-abr]]</f>
        <v>0</v>
      </c>
      <c r="BA382">
        <f>+Casos_PN_CORR[[#This Row],[26-abr]]-Casos_PN_CORR[[#This Row],[25-abr]]</f>
        <v>0</v>
      </c>
      <c r="BB382">
        <f>+Casos_PN_CORR[[#This Row],[27-abr]]-Casos_PN_CORR[[#This Row],[26-abr]]</f>
        <v>0</v>
      </c>
      <c r="BC382">
        <f>+Casos_PN_CORR[[#This Row],[28-abr]]-Casos_PN_CORR[[#This Row],[27-abr]]</f>
        <v>0</v>
      </c>
      <c r="BD382">
        <f>+Casos_PN_CORR[[#This Row],[29-abr]]-Casos_PN_CORR[[#This Row],[28-abr]]</f>
        <v>0</v>
      </c>
      <c r="BE382">
        <f>+Casos_PN_CORR[[#This Row],[30-abr]]-Casos_PN_CORR[[#This Row],[29-abr]]</f>
        <v>0</v>
      </c>
      <c r="BF382">
        <f>+Casos_PN_CORR[[#This Row],[1-may]]-Casos_PN_CORR[[#This Row],[30-abr]]</f>
        <v>0</v>
      </c>
      <c r="BG382">
        <f>+Casos_PN_CORR[[#This Row],[2-may]]-Casos_PN_CORR[[#This Row],[1-may]]</f>
        <v>0</v>
      </c>
      <c r="BH382">
        <f>+Casos_PN_CORR[[#This Row],[3-may]]-Casos_PN_CORR[[#This Row],[2-may]]</f>
        <v>0</v>
      </c>
      <c r="BI382">
        <f>+Casos_PN_CORR[[#This Row],[4-may]]-Casos_PN_CORR[[#This Row],[3-may]]</f>
        <v>0</v>
      </c>
      <c r="BJ382">
        <f>+Casos_PN_CORR[[#This Row],[5-may]]-Casos_PN_CORR[[#This Row],[4-may]]</f>
        <v>0</v>
      </c>
      <c r="BK382">
        <f>+Casos_PN_CORR[[#This Row],[6-may]]-Casos_PN_CORR[[#This Row],[5-may]]</f>
        <v>0</v>
      </c>
      <c r="BL382">
        <f>+Casos_PN_CORR[[#This Row],[7-may]]-Casos_PN_CORR[[#This Row],[6-may]]</f>
        <v>0</v>
      </c>
      <c r="BM382">
        <f>+Casos_PN_CORR[[#This Row],[8-may]]-Casos_PN_CORR[[#This Row],[7-may]]</f>
        <v>0</v>
      </c>
      <c r="BN382">
        <f>+Casos_PN_CORR[[#This Row],[9-may]]-Casos_PN_CORR[[#This Row],[8-may]]</f>
        <v>0</v>
      </c>
      <c r="BO382">
        <f>+Casos_PN_CORR[[#This Row],[10-may]]-Casos_PN_CORR[[#This Row],[9-may]]</f>
        <v>0</v>
      </c>
      <c r="BP382">
        <f>+Casos_PN_CORR[[#This Row],[11-may]]-Casos_PN_CORR[[#This Row],[10-may]]</f>
        <v>0</v>
      </c>
      <c r="BQ382">
        <f>+Casos_PN_CORR[[#This Row],[12-may]]-Casos_PN_CORR[[#This Row],[11-may]]</f>
        <v>0</v>
      </c>
      <c r="BR382">
        <f>+Casos_PN_CORR[[#This Row],[13-may]]-Casos_PN_CORR[[#This Row],[12-may]]</f>
        <v>0</v>
      </c>
      <c r="BS382">
        <f>+Casos_PN_CORR[[#This Row],[14-may]]-Casos_PN_CORR[[#This Row],[13-may]]</f>
        <v>0</v>
      </c>
      <c r="BT382">
        <f>+Casos_PN_CORR[[#This Row],[15-may]]-Casos_PN_CORR[[#This Row],[14-may]]</f>
        <v>0</v>
      </c>
      <c r="BU382">
        <f>+Casos_PN_CORR[[#This Row],[16-may]]-Casos_PN_CORR[[#This Row],[15-may]]</f>
        <v>0</v>
      </c>
      <c r="BV382">
        <f>+Casos_PN_CORR[[#This Row],[17-may]]-Casos_PN_CORR[[#This Row],[16-may]]</f>
        <v>0</v>
      </c>
      <c r="BW382">
        <f>+Casos_PN_CORR[[#This Row],[18-may]]-Casos_PN_CORR[[#This Row],[17-may]]</f>
        <v>0</v>
      </c>
      <c r="BX382">
        <f>+Casos_PN_CORR[[#This Row],[19-may]]-Casos_PN_CORR[[#This Row],[18-may]]</f>
        <v>0</v>
      </c>
      <c r="BY382">
        <f>+Casos_PN_CORR[[#This Row],[20-may]]-Casos_PN_CORR[[#This Row],[19-may]]</f>
        <v>0</v>
      </c>
      <c r="BZ382">
        <f>+Casos_PN_CORR[[#This Row],[21-may]]-Casos_PN_CORR[[#This Row],[20-may]]</f>
        <v>0</v>
      </c>
      <c r="CA382">
        <f>+Casos_PN_CORR[[#This Row],[22-may]]-Casos_PN_CORR[[#This Row],[21-may]]</f>
        <v>0</v>
      </c>
      <c r="CB382">
        <f>+Casos_PN_CORR[[#This Row],[23-may]]-Casos_PN_CORR[[#This Row],[22-may]]</f>
        <v>0</v>
      </c>
      <c r="CC382">
        <f>+Casos_PN_CORR[[#This Row],[24-may]]-Casos_PN_CORR[[#This Row],[23-may]]</f>
        <v>0</v>
      </c>
      <c r="CD382">
        <f>+Casos_PN_CORR[[#This Row],[25-may]]-Casos_PN_CORR[[#This Row],[24-may]]</f>
        <v>0</v>
      </c>
      <c r="CE382">
        <f>+Casos_PN_CORR[[#This Row],[26-may]]-Casos_PN_CORR[[#This Row],[25-may]]</f>
        <v>0</v>
      </c>
      <c r="CF382">
        <f>+Casos_PN_CORR[[#This Row],[27-may]]-Casos_PN_CORR[[#This Row],[26-may]]</f>
        <v>0</v>
      </c>
      <c r="CG382">
        <f>+Casos_PN_CORR[[#This Row],[28-may]]-Casos_PN_CORR[[#This Row],[27-may]]</f>
        <v>0</v>
      </c>
      <c r="CH382">
        <f>+Casos_PN_CORR[[#This Row],[29-may]]-Casos_PN_CORR[[#This Row],[28-may]]</f>
        <v>0</v>
      </c>
      <c r="CI382">
        <f>+Casos_PN_CORR[[#This Row],[30-may]]-Casos_PN_CORR[[#This Row],[29-may]]</f>
        <v>0</v>
      </c>
      <c r="CJ382">
        <f>+Casos_PN_CORR[[#This Row],[31-may]]-Casos_PN_CORR[[#This Row],[30-may]]</f>
        <v>0</v>
      </c>
      <c r="CK382">
        <f>+Casos_PN_CORR[[#This Row],[1-jun]]-Casos_PN_CORR[[#This Row],[31-may]]</f>
        <v>0</v>
      </c>
      <c r="CL382">
        <f>+Casos_PN_CORR[[#This Row],[2-jun]]-Casos_PN_CORR[[#This Row],[1-jun]]</f>
        <v>0</v>
      </c>
      <c r="CM382">
        <f>+Casos_PN_CORR[[#This Row],[3-jun]]-Casos_PN_CORR[[#This Row],[2-jun]]</f>
        <v>0</v>
      </c>
      <c r="CN382">
        <f>+Casos_PN_CORR[[#This Row],[4-jun]]-Casos_PN_CORR[[#This Row],[3-jun]]</f>
        <v>0</v>
      </c>
      <c r="CO382">
        <f>+Casos_PN_CORR[[#This Row],[5-jun]]-Casos_PN_CORR[[#This Row],[4-jun]]</f>
        <v>0</v>
      </c>
      <c r="CP382">
        <f>+Casos_PN_CORR[[#This Row],[6-jun]]-Casos_PN_CORR[[#This Row],[5-jun]]</f>
        <v>0</v>
      </c>
    </row>
    <row r="383" spans="1:94">
      <c r="A383">
        <v>70108</v>
      </c>
      <c r="B383" s="2" t="s">
        <v>102</v>
      </c>
      <c r="C383" s="2" t="s">
        <v>355</v>
      </c>
      <c r="D383" s="2" t="s">
        <v>523</v>
      </c>
      <c r="E383" s="4">
        <f t="shared" si="5"/>
        <v>0</v>
      </c>
      <c r="F383">
        <f>+Casos_PN_CORR[[#This Row],[10-mar]]</f>
        <v>0</v>
      </c>
      <c r="G383">
        <f>+Casos_PN_CORR[[#This Row],[11-mar]]-Casos_PN_CORR[[#This Row],[10-mar]]</f>
        <v>0</v>
      </c>
      <c r="H383">
        <f>+Casos_PN_CORR[[#This Row],[12-mar]]-Casos_PN_CORR[[#This Row],[11-mar]]</f>
        <v>0</v>
      </c>
      <c r="I383">
        <f>+Casos_PN_CORR[[#This Row],[13-mar]]-Casos_PN_CORR[[#This Row],[12-mar]]</f>
        <v>0</v>
      </c>
      <c r="J383">
        <f>+Casos_PN_CORR[[#This Row],[14-mar]]-Casos_PN_CORR[[#This Row],[13-mar]]</f>
        <v>0</v>
      </c>
      <c r="K383">
        <f>+Casos_PN_CORR[[#This Row],[15-mar]]-Casos_PN_CORR[[#This Row],[14-mar]]</f>
        <v>0</v>
      </c>
      <c r="L383">
        <f>+Casos_PN_CORR[[#This Row],[16-mar]]-Casos_PN_CORR[[#This Row],[15-mar]]</f>
        <v>0</v>
      </c>
      <c r="M383">
        <f>+Casos_PN_CORR[[#This Row],[17-mar]]-Casos_PN_CORR[[#This Row],[16-mar]]</f>
        <v>0</v>
      </c>
      <c r="N383">
        <f>+Casos_PN_CORR[[#This Row],[18-mar]]-Casos_PN_CORR[[#This Row],[17-mar]]</f>
        <v>0</v>
      </c>
      <c r="O383">
        <f>+Casos_PN_CORR[[#This Row],[19-mar]]-Casos_PN_CORR[[#This Row],[18-mar]]</f>
        <v>0</v>
      </c>
      <c r="P383">
        <f>+Casos_PN_CORR[[#This Row],[20-mar]]-Casos_PN_CORR[[#This Row],[19-mar]]</f>
        <v>0</v>
      </c>
      <c r="Q383">
        <f>+Casos_PN_CORR[[#This Row],[21-mar]]-Casos_PN_CORR[[#This Row],[20-mar]]</f>
        <v>0</v>
      </c>
      <c r="R383">
        <f>+Casos_PN_CORR[[#This Row],[22-mar]]-Casos_PN_CORR[[#This Row],[21-mar]]</f>
        <v>0</v>
      </c>
      <c r="S383">
        <f>+Casos_PN_CORR[[#This Row],[23-mar]]-Casos_PN_CORR[[#This Row],[22-mar]]</f>
        <v>0</v>
      </c>
      <c r="T383">
        <f>+Casos_PN_CORR[[#This Row],[24-mar]]-Casos_PN_CORR[[#This Row],[23-mar]]</f>
        <v>0</v>
      </c>
      <c r="U383">
        <f>+Casos_PN_CORR[[#This Row],[25-mar]]-Casos_PN_CORR[[#This Row],[24-mar]]</f>
        <v>0</v>
      </c>
      <c r="V383">
        <f>+Casos_PN_CORR[[#This Row],[26-mar]]-Casos_PN_CORR[[#This Row],[25-mar]]</f>
        <v>0</v>
      </c>
      <c r="W383">
        <f>+Casos_PN_CORR[[#This Row],[27-mar]]-Casos_PN_CORR[[#This Row],[26-mar]]</f>
        <v>0</v>
      </c>
      <c r="X383">
        <f>+Casos_PN_CORR[[#This Row],[28-mar]]-Casos_PN_CORR[[#This Row],[27-mar]]</f>
        <v>0</v>
      </c>
      <c r="Y383">
        <f>+Casos_PN_CORR[[#This Row],[29-mar]]-Casos_PN_CORR[[#This Row],[28-mar]]</f>
        <v>0</v>
      </c>
      <c r="Z383">
        <f>+Casos_PN_CORR[[#This Row],[30-mar]]-Casos_PN_CORR[[#This Row],[29-mar]]</f>
        <v>0</v>
      </c>
      <c r="AA383">
        <f>+Casos_PN_CORR[[#This Row],[31-mar]]-Casos_PN_CORR[[#This Row],[30-mar]]</f>
        <v>0</v>
      </c>
      <c r="AB383">
        <f>+Casos_PN_CORR[[#This Row],[1-abr]]-Casos_PN_CORR[[#This Row],[31-mar]]</f>
        <v>0</v>
      </c>
      <c r="AC383">
        <f>+Casos_PN_CORR[[#This Row],[2-abr]]-Casos_PN_CORR[[#This Row],[1-abr]]</f>
        <v>0</v>
      </c>
      <c r="AD383">
        <f>+Casos_PN_CORR[[#This Row],[3-abr]]-Casos_PN_CORR[[#This Row],[2-abr]]</f>
        <v>0</v>
      </c>
      <c r="AE383">
        <f>+Casos_PN_CORR[[#This Row],[4-abr]]-Casos_PN_CORR[[#This Row],[3-abr]]</f>
        <v>0</v>
      </c>
      <c r="AF383">
        <f>+Casos_PN_CORR[[#This Row],[5-abr]]-Casos_PN_CORR[[#This Row],[4-abr]]</f>
        <v>0</v>
      </c>
      <c r="AG383">
        <f>+Casos_PN_CORR[[#This Row],[6-abr]]-Casos_PN_CORR[[#This Row],[5-abr]]</f>
        <v>0</v>
      </c>
      <c r="AH383">
        <f>+Casos_PN_CORR[[#This Row],[7-abr]]-Casos_PN_CORR[[#This Row],[6-abr]]</f>
        <v>0</v>
      </c>
      <c r="AI383">
        <f>+Casos_PN_CORR[[#This Row],[8-abr]]-Casos_PN_CORR[[#This Row],[7-abr]]</f>
        <v>0</v>
      </c>
      <c r="AJ383">
        <f>+Casos_PN_CORR[[#This Row],[9-abr]]-Casos_PN_CORR[[#This Row],[8-abr]]</f>
        <v>0</v>
      </c>
      <c r="AK383">
        <f>+Casos_PN_CORR[[#This Row],[10-abr]]-Casos_PN_CORR[[#This Row],[9-abr]]</f>
        <v>0</v>
      </c>
      <c r="AL383">
        <f>+Casos_PN_CORR[[#This Row],[11-abr]]-Casos_PN_CORR[[#This Row],[10-abr]]</f>
        <v>0</v>
      </c>
      <c r="AM383">
        <f>+Casos_PN_CORR[[#This Row],[12-abr]]-Casos_PN_CORR[[#This Row],[11-abr]]</f>
        <v>0</v>
      </c>
      <c r="AN383">
        <f>+Casos_PN_CORR[[#This Row],[13-abr]]-Casos_PN_CORR[[#This Row],[12-abr]]</f>
        <v>0</v>
      </c>
      <c r="AO383">
        <f>+Casos_PN_CORR[[#This Row],[14-abr]]-Casos_PN_CORR[[#This Row],[13-abr]]</f>
        <v>0</v>
      </c>
      <c r="AP383">
        <f>+Casos_PN_CORR[[#This Row],[15-abr]]-Casos_PN_CORR[[#This Row],[14-abr]]</f>
        <v>0</v>
      </c>
      <c r="AQ383">
        <f>+Casos_PN_CORR[[#This Row],[16-abr]]-Casos_PN_CORR[[#This Row],[15-abr]]</f>
        <v>0</v>
      </c>
      <c r="AR383">
        <f>+Casos_PN_CORR[[#This Row],[17-abr]]-Casos_PN_CORR[[#This Row],[16-abr]]</f>
        <v>0</v>
      </c>
      <c r="AS383">
        <f>+Casos_PN_CORR[[#This Row],[18-abr]]-Casos_PN_CORR[[#This Row],[17-abr]]</f>
        <v>0</v>
      </c>
      <c r="AT383">
        <f>+Casos_PN_CORR[[#This Row],[19-abr]]-Casos_PN_CORR[[#This Row],[18-abr]]</f>
        <v>0</v>
      </c>
      <c r="AU383">
        <f>+Casos_PN_CORR[[#This Row],[20-abr]]-Casos_PN_CORR[[#This Row],[19-abr]]</f>
        <v>0</v>
      </c>
      <c r="AV383">
        <f>+Casos_PN_CORR[[#This Row],[21-abr]]-Casos_PN_CORR[[#This Row],[20-abr]]</f>
        <v>0</v>
      </c>
      <c r="AW383">
        <f>+Casos_PN_CORR[[#This Row],[22-abr]]-Casos_PN_CORR[[#This Row],[21-abr]]</f>
        <v>0</v>
      </c>
      <c r="AX383">
        <f>+Casos_PN_CORR[[#This Row],[23-abr]]-Casos_PN_CORR[[#This Row],[22-abr]]</f>
        <v>0</v>
      </c>
      <c r="AY383">
        <f>+Casos_PN_CORR[[#This Row],[24-abr]]-Casos_PN_CORR[[#This Row],[23-abr]]</f>
        <v>0</v>
      </c>
      <c r="AZ383">
        <f>+Casos_PN_CORR[[#This Row],[25-abr]]-Casos_PN_CORR[[#This Row],[24-abr]]</f>
        <v>0</v>
      </c>
      <c r="BA383">
        <f>+Casos_PN_CORR[[#This Row],[26-abr]]-Casos_PN_CORR[[#This Row],[25-abr]]</f>
        <v>0</v>
      </c>
      <c r="BB383">
        <f>+Casos_PN_CORR[[#This Row],[27-abr]]-Casos_PN_CORR[[#This Row],[26-abr]]</f>
        <v>0</v>
      </c>
      <c r="BC383">
        <f>+Casos_PN_CORR[[#This Row],[28-abr]]-Casos_PN_CORR[[#This Row],[27-abr]]</f>
        <v>0</v>
      </c>
      <c r="BD383">
        <f>+Casos_PN_CORR[[#This Row],[29-abr]]-Casos_PN_CORR[[#This Row],[28-abr]]</f>
        <v>0</v>
      </c>
      <c r="BE383">
        <f>+Casos_PN_CORR[[#This Row],[30-abr]]-Casos_PN_CORR[[#This Row],[29-abr]]</f>
        <v>0</v>
      </c>
      <c r="BF383">
        <f>+Casos_PN_CORR[[#This Row],[1-may]]-Casos_PN_CORR[[#This Row],[30-abr]]</f>
        <v>0</v>
      </c>
      <c r="BG383">
        <f>+Casos_PN_CORR[[#This Row],[2-may]]-Casos_PN_CORR[[#This Row],[1-may]]</f>
        <v>0</v>
      </c>
      <c r="BH383">
        <f>+Casos_PN_CORR[[#This Row],[3-may]]-Casos_PN_CORR[[#This Row],[2-may]]</f>
        <v>0</v>
      </c>
      <c r="BI383">
        <f>+Casos_PN_CORR[[#This Row],[4-may]]-Casos_PN_CORR[[#This Row],[3-may]]</f>
        <v>0</v>
      </c>
      <c r="BJ383">
        <f>+Casos_PN_CORR[[#This Row],[5-may]]-Casos_PN_CORR[[#This Row],[4-may]]</f>
        <v>0</v>
      </c>
      <c r="BK383">
        <f>+Casos_PN_CORR[[#This Row],[6-may]]-Casos_PN_CORR[[#This Row],[5-may]]</f>
        <v>0</v>
      </c>
      <c r="BL383">
        <f>+Casos_PN_CORR[[#This Row],[7-may]]-Casos_PN_CORR[[#This Row],[6-may]]</f>
        <v>0</v>
      </c>
      <c r="BM383">
        <f>+Casos_PN_CORR[[#This Row],[8-may]]-Casos_PN_CORR[[#This Row],[7-may]]</f>
        <v>0</v>
      </c>
      <c r="BN383">
        <f>+Casos_PN_CORR[[#This Row],[9-may]]-Casos_PN_CORR[[#This Row],[8-may]]</f>
        <v>0</v>
      </c>
      <c r="BO383">
        <f>+Casos_PN_CORR[[#This Row],[10-may]]-Casos_PN_CORR[[#This Row],[9-may]]</f>
        <v>0</v>
      </c>
      <c r="BP383">
        <f>+Casos_PN_CORR[[#This Row],[11-may]]-Casos_PN_CORR[[#This Row],[10-may]]</f>
        <v>0</v>
      </c>
      <c r="BQ383">
        <f>+Casos_PN_CORR[[#This Row],[12-may]]-Casos_PN_CORR[[#This Row],[11-may]]</f>
        <v>0</v>
      </c>
      <c r="BR383">
        <f>+Casos_PN_CORR[[#This Row],[13-may]]-Casos_PN_CORR[[#This Row],[12-may]]</f>
        <v>0</v>
      </c>
      <c r="BS383">
        <f>+Casos_PN_CORR[[#This Row],[14-may]]-Casos_PN_CORR[[#This Row],[13-may]]</f>
        <v>0</v>
      </c>
      <c r="BT383">
        <f>+Casos_PN_CORR[[#This Row],[15-may]]-Casos_PN_CORR[[#This Row],[14-may]]</f>
        <v>0</v>
      </c>
      <c r="BU383">
        <f>+Casos_PN_CORR[[#This Row],[16-may]]-Casos_PN_CORR[[#This Row],[15-may]]</f>
        <v>0</v>
      </c>
      <c r="BV383">
        <f>+Casos_PN_CORR[[#This Row],[17-may]]-Casos_PN_CORR[[#This Row],[16-may]]</f>
        <v>0</v>
      </c>
      <c r="BW383">
        <f>+Casos_PN_CORR[[#This Row],[18-may]]-Casos_PN_CORR[[#This Row],[17-may]]</f>
        <v>0</v>
      </c>
      <c r="BX383">
        <f>+Casos_PN_CORR[[#This Row],[19-may]]-Casos_PN_CORR[[#This Row],[18-may]]</f>
        <v>0</v>
      </c>
      <c r="BY383">
        <f>+Casos_PN_CORR[[#This Row],[20-may]]-Casos_PN_CORR[[#This Row],[19-may]]</f>
        <v>0</v>
      </c>
      <c r="BZ383">
        <f>+Casos_PN_CORR[[#This Row],[21-may]]-Casos_PN_CORR[[#This Row],[20-may]]</f>
        <v>0</v>
      </c>
      <c r="CA383">
        <f>+Casos_PN_CORR[[#This Row],[22-may]]-Casos_PN_CORR[[#This Row],[21-may]]</f>
        <v>0</v>
      </c>
      <c r="CB383">
        <f>+Casos_PN_CORR[[#This Row],[23-may]]-Casos_PN_CORR[[#This Row],[22-may]]</f>
        <v>0</v>
      </c>
      <c r="CC383">
        <f>+Casos_PN_CORR[[#This Row],[24-may]]-Casos_PN_CORR[[#This Row],[23-may]]</f>
        <v>0</v>
      </c>
      <c r="CD383">
        <f>+Casos_PN_CORR[[#This Row],[25-may]]-Casos_PN_CORR[[#This Row],[24-may]]</f>
        <v>0</v>
      </c>
      <c r="CE383">
        <f>+Casos_PN_CORR[[#This Row],[26-may]]-Casos_PN_CORR[[#This Row],[25-may]]</f>
        <v>0</v>
      </c>
      <c r="CF383">
        <f>+Casos_PN_CORR[[#This Row],[27-may]]-Casos_PN_CORR[[#This Row],[26-may]]</f>
        <v>0</v>
      </c>
      <c r="CG383">
        <f>+Casos_PN_CORR[[#This Row],[28-may]]-Casos_PN_CORR[[#This Row],[27-may]]</f>
        <v>0</v>
      </c>
      <c r="CH383">
        <f>+Casos_PN_CORR[[#This Row],[29-may]]-Casos_PN_CORR[[#This Row],[28-may]]</f>
        <v>0</v>
      </c>
      <c r="CI383">
        <f>+Casos_PN_CORR[[#This Row],[30-may]]-Casos_PN_CORR[[#This Row],[29-may]]</f>
        <v>0</v>
      </c>
      <c r="CJ383">
        <f>+Casos_PN_CORR[[#This Row],[31-may]]-Casos_PN_CORR[[#This Row],[30-may]]</f>
        <v>0</v>
      </c>
      <c r="CK383">
        <f>+Casos_PN_CORR[[#This Row],[1-jun]]-Casos_PN_CORR[[#This Row],[31-may]]</f>
        <v>0</v>
      </c>
      <c r="CL383">
        <f>+Casos_PN_CORR[[#This Row],[2-jun]]-Casos_PN_CORR[[#This Row],[1-jun]]</f>
        <v>0</v>
      </c>
      <c r="CM383">
        <f>+Casos_PN_CORR[[#This Row],[3-jun]]-Casos_PN_CORR[[#This Row],[2-jun]]</f>
        <v>0</v>
      </c>
      <c r="CN383">
        <f>+Casos_PN_CORR[[#This Row],[4-jun]]-Casos_PN_CORR[[#This Row],[3-jun]]</f>
        <v>0</v>
      </c>
      <c r="CO383">
        <f>+Casos_PN_CORR[[#This Row],[5-jun]]-Casos_PN_CORR[[#This Row],[4-jun]]</f>
        <v>0</v>
      </c>
      <c r="CP383">
        <f>+Casos_PN_CORR[[#This Row],[6-jun]]-Casos_PN_CORR[[#This Row],[5-jun]]</f>
        <v>0</v>
      </c>
    </row>
    <row r="384" spans="1:94">
      <c r="A384">
        <v>60104</v>
      </c>
      <c r="B384" s="2" t="s">
        <v>214</v>
      </c>
      <c r="C384" s="2" t="s">
        <v>282</v>
      </c>
      <c r="D384" s="2" t="s">
        <v>524</v>
      </c>
      <c r="E384" s="4">
        <f t="shared" si="5"/>
        <v>1</v>
      </c>
      <c r="F384">
        <f>+Casos_PN_CORR[[#This Row],[10-mar]]</f>
        <v>0</v>
      </c>
      <c r="G384">
        <f>+Casos_PN_CORR[[#This Row],[11-mar]]-Casos_PN_CORR[[#This Row],[10-mar]]</f>
        <v>0</v>
      </c>
      <c r="H384">
        <f>+Casos_PN_CORR[[#This Row],[12-mar]]-Casos_PN_CORR[[#This Row],[11-mar]]</f>
        <v>0</v>
      </c>
      <c r="I384">
        <f>+Casos_PN_CORR[[#This Row],[13-mar]]-Casos_PN_CORR[[#This Row],[12-mar]]</f>
        <v>0</v>
      </c>
      <c r="J384">
        <f>+Casos_PN_CORR[[#This Row],[14-mar]]-Casos_PN_CORR[[#This Row],[13-mar]]</f>
        <v>0</v>
      </c>
      <c r="K384">
        <f>+Casos_PN_CORR[[#This Row],[15-mar]]-Casos_PN_CORR[[#This Row],[14-mar]]</f>
        <v>0</v>
      </c>
      <c r="L384">
        <f>+Casos_PN_CORR[[#This Row],[16-mar]]-Casos_PN_CORR[[#This Row],[15-mar]]</f>
        <v>0</v>
      </c>
      <c r="M384">
        <f>+Casos_PN_CORR[[#This Row],[17-mar]]-Casos_PN_CORR[[#This Row],[16-mar]]</f>
        <v>0</v>
      </c>
      <c r="N384">
        <f>+Casos_PN_CORR[[#This Row],[18-mar]]-Casos_PN_CORR[[#This Row],[17-mar]]</f>
        <v>0</v>
      </c>
      <c r="O384">
        <f>+Casos_PN_CORR[[#This Row],[19-mar]]-Casos_PN_CORR[[#This Row],[18-mar]]</f>
        <v>0</v>
      </c>
      <c r="P384">
        <f>+Casos_PN_CORR[[#This Row],[20-mar]]-Casos_PN_CORR[[#This Row],[19-mar]]</f>
        <v>0</v>
      </c>
      <c r="Q384">
        <f>+Casos_PN_CORR[[#This Row],[21-mar]]-Casos_PN_CORR[[#This Row],[20-mar]]</f>
        <v>0</v>
      </c>
      <c r="R384">
        <f>+Casos_PN_CORR[[#This Row],[22-mar]]-Casos_PN_CORR[[#This Row],[21-mar]]</f>
        <v>0</v>
      </c>
      <c r="S384">
        <f>+Casos_PN_CORR[[#This Row],[23-mar]]-Casos_PN_CORR[[#This Row],[22-mar]]</f>
        <v>0</v>
      </c>
      <c r="T384">
        <f>+Casos_PN_CORR[[#This Row],[24-mar]]-Casos_PN_CORR[[#This Row],[23-mar]]</f>
        <v>0</v>
      </c>
      <c r="U384">
        <f>+Casos_PN_CORR[[#This Row],[25-mar]]-Casos_PN_CORR[[#This Row],[24-mar]]</f>
        <v>0</v>
      </c>
      <c r="V384">
        <f>+Casos_PN_CORR[[#This Row],[26-mar]]-Casos_PN_CORR[[#This Row],[25-mar]]</f>
        <v>0</v>
      </c>
      <c r="W384">
        <f>+Casos_PN_CORR[[#This Row],[27-mar]]-Casos_PN_CORR[[#This Row],[26-mar]]</f>
        <v>0</v>
      </c>
      <c r="X384">
        <f>+Casos_PN_CORR[[#This Row],[28-mar]]-Casos_PN_CORR[[#This Row],[27-mar]]</f>
        <v>0</v>
      </c>
      <c r="Y384">
        <f>+Casos_PN_CORR[[#This Row],[29-mar]]-Casos_PN_CORR[[#This Row],[28-mar]]</f>
        <v>0</v>
      </c>
      <c r="Z384">
        <f>+Casos_PN_CORR[[#This Row],[30-mar]]-Casos_PN_CORR[[#This Row],[29-mar]]</f>
        <v>0</v>
      </c>
      <c r="AA384">
        <f>+Casos_PN_CORR[[#This Row],[31-mar]]-Casos_PN_CORR[[#This Row],[30-mar]]</f>
        <v>0</v>
      </c>
      <c r="AB384">
        <f>+Casos_PN_CORR[[#This Row],[1-abr]]-Casos_PN_CORR[[#This Row],[31-mar]]</f>
        <v>0</v>
      </c>
      <c r="AC384">
        <f>+Casos_PN_CORR[[#This Row],[2-abr]]-Casos_PN_CORR[[#This Row],[1-abr]]</f>
        <v>0</v>
      </c>
      <c r="AD384">
        <f>+Casos_PN_CORR[[#This Row],[3-abr]]-Casos_PN_CORR[[#This Row],[2-abr]]</f>
        <v>0</v>
      </c>
      <c r="AE384">
        <f>+Casos_PN_CORR[[#This Row],[4-abr]]-Casos_PN_CORR[[#This Row],[3-abr]]</f>
        <v>0</v>
      </c>
      <c r="AF384">
        <f>+Casos_PN_CORR[[#This Row],[5-abr]]-Casos_PN_CORR[[#This Row],[4-abr]]</f>
        <v>0</v>
      </c>
      <c r="AG384">
        <f>+Casos_PN_CORR[[#This Row],[6-abr]]-Casos_PN_CORR[[#This Row],[5-abr]]</f>
        <v>0</v>
      </c>
      <c r="AH384">
        <f>+Casos_PN_CORR[[#This Row],[7-abr]]-Casos_PN_CORR[[#This Row],[6-abr]]</f>
        <v>0</v>
      </c>
      <c r="AI384">
        <f>+Casos_PN_CORR[[#This Row],[8-abr]]-Casos_PN_CORR[[#This Row],[7-abr]]</f>
        <v>0</v>
      </c>
      <c r="AJ384">
        <f>+Casos_PN_CORR[[#This Row],[9-abr]]-Casos_PN_CORR[[#This Row],[8-abr]]</f>
        <v>0</v>
      </c>
      <c r="AK384">
        <f>+Casos_PN_CORR[[#This Row],[10-abr]]-Casos_PN_CORR[[#This Row],[9-abr]]</f>
        <v>0</v>
      </c>
      <c r="AL384">
        <f>+Casos_PN_CORR[[#This Row],[11-abr]]-Casos_PN_CORR[[#This Row],[10-abr]]</f>
        <v>0</v>
      </c>
      <c r="AM384">
        <f>+Casos_PN_CORR[[#This Row],[12-abr]]-Casos_PN_CORR[[#This Row],[11-abr]]</f>
        <v>0</v>
      </c>
      <c r="AN384">
        <f>+Casos_PN_CORR[[#This Row],[13-abr]]-Casos_PN_CORR[[#This Row],[12-abr]]</f>
        <v>0</v>
      </c>
      <c r="AO384">
        <f>+Casos_PN_CORR[[#This Row],[14-abr]]-Casos_PN_CORR[[#This Row],[13-abr]]</f>
        <v>0</v>
      </c>
      <c r="AP384">
        <f>+Casos_PN_CORR[[#This Row],[15-abr]]-Casos_PN_CORR[[#This Row],[14-abr]]</f>
        <v>0</v>
      </c>
      <c r="AQ384">
        <f>+Casos_PN_CORR[[#This Row],[16-abr]]-Casos_PN_CORR[[#This Row],[15-abr]]</f>
        <v>0</v>
      </c>
      <c r="AR384">
        <f>+Casos_PN_CORR[[#This Row],[17-abr]]-Casos_PN_CORR[[#This Row],[16-abr]]</f>
        <v>0</v>
      </c>
      <c r="AS384">
        <f>+Casos_PN_CORR[[#This Row],[18-abr]]-Casos_PN_CORR[[#This Row],[17-abr]]</f>
        <v>0</v>
      </c>
      <c r="AT384">
        <f>+Casos_PN_CORR[[#This Row],[19-abr]]-Casos_PN_CORR[[#This Row],[18-abr]]</f>
        <v>0</v>
      </c>
      <c r="AU384">
        <f>+Casos_PN_CORR[[#This Row],[20-abr]]-Casos_PN_CORR[[#This Row],[19-abr]]</f>
        <v>0</v>
      </c>
      <c r="AV384">
        <f>+Casos_PN_CORR[[#This Row],[21-abr]]-Casos_PN_CORR[[#This Row],[20-abr]]</f>
        <v>0</v>
      </c>
      <c r="AW384">
        <f>+Casos_PN_CORR[[#This Row],[22-abr]]-Casos_PN_CORR[[#This Row],[21-abr]]</f>
        <v>0</v>
      </c>
      <c r="AX384">
        <f>+Casos_PN_CORR[[#This Row],[23-abr]]-Casos_PN_CORR[[#This Row],[22-abr]]</f>
        <v>0</v>
      </c>
      <c r="AY384">
        <f>+Casos_PN_CORR[[#This Row],[24-abr]]-Casos_PN_CORR[[#This Row],[23-abr]]</f>
        <v>0</v>
      </c>
      <c r="AZ384">
        <f>+Casos_PN_CORR[[#This Row],[25-abr]]-Casos_PN_CORR[[#This Row],[24-abr]]</f>
        <v>0</v>
      </c>
      <c r="BA384">
        <f>+Casos_PN_CORR[[#This Row],[26-abr]]-Casos_PN_CORR[[#This Row],[25-abr]]</f>
        <v>0</v>
      </c>
      <c r="BB384">
        <f>+Casos_PN_CORR[[#This Row],[27-abr]]-Casos_PN_CORR[[#This Row],[26-abr]]</f>
        <v>0</v>
      </c>
      <c r="BC384">
        <f>+Casos_PN_CORR[[#This Row],[28-abr]]-Casos_PN_CORR[[#This Row],[27-abr]]</f>
        <v>0</v>
      </c>
      <c r="BD384">
        <f>+Casos_PN_CORR[[#This Row],[29-abr]]-Casos_PN_CORR[[#This Row],[28-abr]]</f>
        <v>0</v>
      </c>
      <c r="BE384">
        <f>+Casos_PN_CORR[[#This Row],[30-abr]]-Casos_PN_CORR[[#This Row],[29-abr]]</f>
        <v>0</v>
      </c>
      <c r="BF384">
        <f>+Casos_PN_CORR[[#This Row],[1-may]]-Casos_PN_CORR[[#This Row],[30-abr]]</f>
        <v>0</v>
      </c>
      <c r="BG384">
        <f>+Casos_PN_CORR[[#This Row],[2-may]]-Casos_PN_CORR[[#This Row],[1-may]]</f>
        <v>0</v>
      </c>
      <c r="BH384">
        <f>+Casos_PN_CORR[[#This Row],[3-may]]-Casos_PN_CORR[[#This Row],[2-may]]</f>
        <v>0</v>
      </c>
      <c r="BI384">
        <f>+Casos_PN_CORR[[#This Row],[4-may]]-Casos_PN_CORR[[#This Row],[3-may]]</f>
        <v>0</v>
      </c>
      <c r="BJ384">
        <f>+Casos_PN_CORR[[#This Row],[5-may]]-Casos_PN_CORR[[#This Row],[4-may]]</f>
        <v>0</v>
      </c>
      <c r="BK384">
        <f>+Casos_PN_CORR[[#This Row],[6-may]]-Casos_PN_CORR[[#This Row],[5-may]]</f>
        <v>0</v>
      </c>
      <c r="BL384">
        <f>+Casos_PN_CORR[[#This Row],[7-may]]-Casos_PN_CORR[[#This Row],[6-may]]</f>
        <v>0</v>
      </c>
      <c r="BM384">
        <f>+Casos_PN_CORR[[#This Row],[8-may]]-Casos_PN_CORR[[#This Row],[7-may]]</f>
        <v>0</v>
      </c>
      <c r="BN384">
        <f>+Casos_PN_CORR[[#This Row],[9-may]]-Casos_PN_CORR[[#This Row],[8-may]]</f>
        <v>0</v>
      </c>
      <c r="BO384">
        <f>+Casos_PN_CORR[[#This Row],[10-may]]-Casos_PN_CORR[[#This Row],[9-may]]</f>
        <v>0</v>
      </c>
      <c r="BP384">
        <f>+Casos_PN_CORR[[#This Row],[11-may]]-Casos_PN_CORR[[#This Row],[10-may]]</f>
        <v>0</v>
      </c>
      <c r="BQ384">
        <f>+Casos_PN_CORR[[#This Row],[12-may]]-Casos_PN_CORR[[#This Row],[11-may]]</f>
        <v>0</v>
      </c>
      <c r="BR384">
        <f>+Casos_PN_CORR[[#This Row],[13-may]]-Casos_PN_CORR[[#This Row],[12-may]]</f>
        <v>0</v>
      </c>
      <c r="BS384">
        <f>+Casos_PN_CORR[[#This Row],[14-may]]-Casos_PN_CORR[[#This Row],[13-may]]</f>
        <v>0</v>
      </c>
      <c r="BT384">
        <f>+Casos_PN_CORR[[#This Row],[15-may]]-Casos_PN_CORR[[#This Row],[14-may]]</f>
        <v>0</v>
      </c>
      <c r="BU384">
        <f>+Casos_PN_CORR[[#This Row],[16-may]]-Casos_PN_CORR[[#This Row],[15-may]]</f>
        <v>0</v>
      </c>
      <c r="BV384">
        <f>+Casos_PN_CORR[[#This Row],[17-may]]-Casos_PN_CORR[[#This Row],[16-may]]</f>
        <v>0</v>
      </c>
      <c r="BW384">
        <f>+Casos_PN_CORR[[#This Row],[18-may]]-Casos_PN_CORR[[#This Row],[17-may]]</f>
        <v>0</v>
      </c>
      <c r="BX384">
        <f>+Casos_PN_CORR[[#This Row],[19-may]]-Casos_PN_CORR[[#This Row],[18-may]]</f>
        <v>0</v>
      </c>
      <c r="BY384">
        <f>+Casos_PN_CORR[[#This Row],[20-may]]-Casos_PN_CORR[[#This Row],[19-may]]</f>
        <v>0</v>
      </c>
      <c r="BZ384">
        <f>+Casos_PN_CORR[[#This Row],[21-may]]-Casos_PN_CORR[[#This Row],[20-may]]</f>
        <v>0</v>
      </c>
      <c r="CA384">
        <f>+Casos_PN_CORR[[#This Row],[22-may]]-Casos_PN_CORR[[#This Row],[21-may]]</f>
        <v>0</v>
      </c>
      <c r="CB384">
        <f>+Casos_PN_CORR[[#This Row],[23-may]]-Casos_PN_CORR[[#This Row],[22-may]]</f>
        <v>0</v>
      </c>
      <c r="CC384">
        <f>+Casos_PN_CORR[[#This Row],[24-may]]-Casos_PN_CORR[[#This Row],[23-may]]</f>
        <v>0</v>
      </c>
      <c r="CD384">
        <f>+Casos_PN_CORR[[#This Row],[25-may]]-Casos_PN_CORR[[#This Row],[24-may]]</f>
        <v>0</v>
      </c>
      <c r="CE384">
        <f>+Casos_PN_CORR[[#This Row],[26-may]]-Casos_PN_CORR[[#This Row],[25-may]]</f>
        <v>0</v>
      </c>
      <c r="CF384">
        <f>+Casos_PN_CORR[[#This Row],[27-may]]-Casos_PN_CORR[[#This Row],[26-may]]</f>
        <v>0</v>
      </c>
      <c r="CG384">
        <f>+Casos_PN_CORR[[#This Row],[28-may]]-Casos_PN_CORR[[#This Row],[27-may]]</f>
        <v>0</v>
      </c>
      <c r="CH384">
        <f>+Casos_PN_CORR[[#This Row],[29-may]]-Casos_PN_CORR[[#This Row],[28-may]]</f>
        <v>0</v>
      </c>
      <c r="CI384">
        <f>+Casos_PN_CORR[[#This Row],[30-may]]-Casos_PN_CORR[[#This Row],[29-may]]</f>
        <v>0</v>
      </c>
      <c r="CJ384">
        <f>+Casos_PN_CORR[[#This Row],[31-may]]-Casos_PN_CORR[[#This Row],[30-may]]</f>
        <v>0</v>
      </c>
      <c r="CK384">
        <f>+Casos_PN_CORR[[#This Row],[1-jun]]-Casos_PN_CORR[[#This Row],[31-may]]</f>
        <v>0</v>
      </c>
      <c r="CL384">
        <f>+Casos_PN_CORR[[#This Row],[2-jun]]-Casos_PN_CORR[[#This Row],[1-jun]]</f>
        <v>0</v>
      </c>
      <c r="CM384">
        <f>+Casos_PN_CORR[[#This Row],[3-jun]]-Casos_PN_CORR[[#This Row],[2-jun]]</f>
        <v>0</v>
      </c>
      <c r="CN384">
        <f>+Casos_PN_CORR[[#This Row],[4-jun]]-Casos_PN_CORR[[#This Row],[3-jun]]</f>
        <v>0</v>
      </c>
      <c r="CO384">
        <f>+Casos_PN_CORR[[#This Row],[5-jun]]-Casos_PN_CORR[[#This Row],[4-jun]]</f>
        <v>1</v>
      </c>
      <c r="CP384">
        <f>+Casos_PN_CORR[[#This Row],[6-jun]]-Casos_PN_CORR[[#This Row],[5-jun]]</f>
        <v>0</v>
      </c>
    </row>
    <row r="385" spans="1:94" ht="24">
      <c r="A385">
        <v>91201</v>
      </c>
      <c r="B385" s="2" t="s">
        <v>139</v>
      </c>
      <c r="C385" s="2" t="s">
        <v>140</v>
      </c>
      <c r="D385" s="2" t="s">
        <v>525</v>
      </c>
      <c r="E385" s="4">
        <f t="shared" si="5"/>
        <v>3</v>
      </c>
      <c r="F385">
        <f>+Casos_PN_CORR[[#This Row],[10-mar]]</f>
        <v>0</v>
      </c>
      <c r="G385">
        <f>+Casos_PN_CORR[[#This Row],[11-mar]]-Casos_PN_CORR[[#This Row],[10-mar]]</f>
        <v>0</v>
      </c>
      <c r="H385">
        <f>+Casos_PN_CORR[[#This Row],[12-mar]]-Casos_PN_CORR[[#This Row],[11-mar]]</f>
        <v>0</v>
      </c>
      <c r="I385">
        <f>+Casos_PN_CORR[[#This Row],[13-mar]]-Casos_PN_CORR[[#This Row],[12-mar]]</f>
        <v>0</v>
      </c>
      <c r="J385">
        <f>+Casos_PN_CORR[[#This Row],[14-mar]]-Casos_PN_CORR[[#This Row],[13-mar]]</f>
        <v>0</v>
      </c>
      <c r="K385">
        <f>+Casos_PN_CORR[[#This Row],[15-mar]]-Casos_PN_CORR[[#This Row],[14-mar]]</f>
        <v>0</v>
      </c>
      <c r="L385">
        <f>+Casos_PN_CORR[[#This Row],[16-mar]]-Casos_PN_CORR[[#This Row],[15-mar]]</f>
        <v>0</v>
      </c>
      <c r="M385">
        <f>+Casos_PN_CORR[[#This Row],[17-mar]]-Casos_PN_CORR[[#This Row],[16-mar]]</f>
        <v>0</v>
      </c>
      <c r="N385">
        <f>+Casos_PN_CORR[[#This Row],[18-mar]]-Casos_PN_CORR[[#This Row],[17-mar]]</f>
        <v>0</v>
      </c>
      <c r="O385">
        <f>+Casos_PN_CORR[[#This Row],[19-mar]]-Casos_PN_CORR[[#This Row],[18-mar]]</f>
        <v>0</v>
      </c>
      <c r="P385">
        <f>+Casos_PN_CORR[[#This Row],[20-mar]]-Casos_PN_CORR[[#This Row],[19-mar]]</f>
        <v>0</v>
      </c>
      <c r="Q385">
        <f>+Casos_PN_CORR[[#This Row],[21-mar]]-Casos_PN_CORR[[#This Row],[20-mar]]</f>
        <v>0</v>
      </c>
      <c r="R385">
        <f>+Casos_PN_CORR[[#This Row],[22-mar]]-Casos_PN_CORR[[#This Row],[21-mar]]</f>
        <v>0</v>
      </c>
      <c r="S385">
        <f>+Casos_PN_CORR[[#This Row],[23-mar]]-Casos_PN_CORR[[#This Row],[22-mar]]</f>
        <v>0</v>
      </c>
      <c r="T385">
        <f>+Casos_PN_CORR[[#This Row],[24-mar]]-Casos_PN_CORR[[#This Row],[23-mar]]</f>
        <v>0</v>
      </c>
      <c r="U385">
        <f>+Casos_PN_CORR[[#This Row],[25-mar]]-Casos_PN_CORR[[#This Row],[24-mar]]</f>
        <v>0</v>
      </c>
      <c r="V385">
        <f>+Casos_PN_CORR[[#This Row],[26-mar]]-Casos_PN_CORR[[#This Row],[25-mar]]</f>
        <v>0</v>
      </c>
      <c r="W385">
        <f>+Casos_PN_CORR[[#This Row],[27-mar]]-Casos_PN_CORR[[#This Row],[26-mar]]</f>
        <v>0</v>
      </c>
      <c r="X385">
        <f>+Casos_PN_CORR[[#This Row],[28-mar]]-Casos_PN_CORR[[#This Row],[27-mar]]</f>
        <v>0</v>
      </c>
      <c r="Y385">
        <f>+Casos_PN_CORR[[#This Row],[29-mar]]-Casos_PN_CORR[[#This Row],[28-mar]]</f>
        <v>0</v>
      </c>
      <c r="Z385">
        <f>+Casos_PN_CORR[[#This Row],[30-mar]]-Casos_PN_CORR[[#This Row],[29-mar]]</f>
        <v>0</v>
      </c>
      <c r="AA385">
        <f>+Casos_PN_CORR[[#This Row],[31-mar]]-Casos_PN_CORR[[#This Row],[30-mar]]</f>
        <v>0</v>
      </c>
      <c r="AB385">
        <f>+Casos_PN_CORR[[#This Row],[1-abr]]-Casos_PN_CORR[[#This Row],[31-mar]]</f>
        <v>0</v>
      </c>
      <c r="AC385">
        <f>+Casos_PN_CORR[[#This Row],[2-abr]]-Casos_PN_CORR[[#This Row],[1-abr]]</f>
        <v>0</v>
      </c>
      <c r="AD385">
        <f>+Casos_PN_CORR[[#This Row],[3-abr]]-Casos_PN_CORR[[#This Row],[2-abr]]</f>
        <v>0</v>
      </c>
      <c r="AE385">
        <f>+Casos_PN_CORR[[#This Row],[4-abr]]-Casos_PN_CORR[[#This Row],[3-abr]]</f>
        <v>0</v>
      </c>
      <c r="AF385">
        <f>+Casos_PN_CORR[[#This Row],[5-abr]]-Casos_PN_CORR[[#This Row],[4-abr]]</f>
        <v>0</v>
      </c>
      <c r="AG385">
        <f>+Casos_PN_CORR[[#This Row],[6-abr]]-Casos_PN_CORR[[#This Row],[5-abr]]</f>
        <v>0</v>
      </c>
      <c r="AH385">
        <f>+Casos_PN_CORR[[#This Row],[7-abr]]-Casos_PN_CORR[[#This Row],[6-abr]]</f>
        <v>0</v>
      </c>
      <c r="AI385">
        <f>+Casos_PN_CORR[[#This Row],[8-abr]]-Casos_PN_CORR[[#This Row],[7-abr]]</f>
        <v>0</v>
      </c>
      <c r="AJ385">
        <f>+Casos_PN_CORR[[#This Row],[9-abr]]-Casos_PN_CORR[[#This Row],[8-abr]]</f>
        <v>0</v>
      </c>
      <c r="AK385">
        <f>+Casos_PN_CORR[[#This Row],[10-abr]]-Casos_PN_CORR[[#This Row],[9-abr]]</f>
        <v>0</v>
      </c>
      <c r="AL385">
        <f>+Casos_PN_CORR[[#This Row],[11-abr]]-Casos_PN_CORR[[#This Row],[10-abr]]</f>
        <v>0</v>
      </c>
      <c r="AM385">
        <f>+Casos_PN_CORR[[#This Row],[12-abr]]-Casos_PN_CORR[[#This Row],[11-abr]]</f>
        <v>0</v>
      </c>
      <c r="AN385">
        <f>+Casos_PN_CORR[[#This Row],[13-abr]]-Casos_PN_CORR[[#This Row],[12-abr]]</f>
        <v>0</v>
      </c>
      <c r="AO385">
        <f>+Casos_PN_CORR[[#This Row],[14-abr]]-Casos_PN_CORR[[#This Row],[13-abr]]</f>
        <v>0</v>
      </c>
      <c r="AP385">
        <f>+Casos_PN_CORR[[#This Row],[15-abr]]-Casos_PN_CORR[[#This Row],[14-abr]]</f>
        <v>0</v>
      </c>
      <c r="AQ385">
        <f>+Casos_PN_CORR[[#This Row],[16-abr]]-Casos_PN_CORR[[#This Row],[15-abr]]</f>
        <v>0</v>
      </c>
      <c r="AR385">
        <f>+Casos_PN_CORR[[#This Row],[17-abr]]-Casos_PN_CORR[[#This Row],[16-abr]]</f>
        <v>0</v>
      </c>
      <c r="AS385">
        <f>+Casos_PN_CORR[[#This Row],[18-abr]]-Casos_PN_CORR[[#This Row],[17-abr]]</f>
        <v>0</v>
      </c>
      <c r="AT385">
        <f>+Casos_PN_CORR[[#This Row],[19-abr]]-Casos_PN_CORR[[#This Row],[18-abr]]</f>
        <v>0</v>
      </c>
      <c r="AU385">
        <f>+Casos_PN_CORR[[#This Row],[20-abr]]-Casos_PN_CORR[[#This Row],[19-abr]]</f>
        <v>0</v>
      </c>
      <c r="AV385">
        <f>+Casos_PN_CORR[[#This Row],[21-abr]]-Casos_PN_CORR[[#This Row],[20-abr]]</f>
        <v>0</v>
      </c>
      <c r="AW385">
        <f>+Casos_PN_CORR[[#This Row],[22-abr]]-Casos_PN_CORR[[#This Row],[21-abr]]</f>
        <v>0</v>
      </c>
      <c r="AX385">
        <f>+Casos_PN_CORR[[#This Row],[23-abr]]-Casos_PN_CORR[[#This Row],[22-abr]]</f>
        <v>0</v>
      </c>
      <c r="AY385">
        <f>+Casos_PN_CORR[[#This Row],[24-abr]]-Casos_PN_CORR[[#This Row],[23-abr]]</f>
        <v>0</v>
      </c>
      <c r="AZ385">
        <f>+Casos_PN_CORR[[#This Row],[25-abr]]-Casos_PN_CORR[[#This Row],[24-abr]]</f>
        <v>0</v>
      </c>
      <c r="BA385">
        <f>+Casos_PN_CORR[[#This Row],[26-abr]]-Casos_PN_CORR[[#This Row],[25-abr]]</f>
        <v>0</v>
      </c>
      <c r="BB385">
        <f>+Casos_PN_CORR[[#This Row],[27-abr]]-Casos_PN_CORR[[#This Row],[26-abr]]</f>
        <v>0</v>
      </c>
      <c r="BC385">
        <f>+Casos_PN_CORR[[#This Row],[28-abr]]-Casos_PN_CORR[[#This Row],[27-abr]]</f>
        <v>0</v>
      </c>
      <c r="BD385">
        <f>+Casos_PN_CORR[[#This Row],[29-abr]]-Casos_PN_CORR[[#This Row],[28-abr]]</f>
        <v>0</v>
      </c>
      <c r="BE385">
        <f>+Casos_PN_CORR[[#This Row],[30-abr]]-Casos_PN_CORR[[#This Row],[29-abr]]</f>
        <v>0</v>
      </c>
      <c r="BF385">
        <f>+Casos_PN_CORR[[#This Row],[1-may]]-Casos_PN_CORR[[#This Row],[30-abr]]</f>
        <v>0</v>
      </c>
      <c r="BG385">
        <f>+Casos_PN_CORR[[#This Row],[2-may]]-Casos_PN_CORR[[#This Row],[1-may]]</f>
        <v>0</v>
      </c>
      <c r="BH385">
        <f>+Casos_PN_CORR[[#This Row],[3-may]]-Casos_PN_CORR[[#This Row],[2-may]]</f>
        <v>0</v>
      </c>
      <c r="BI385">
        <f>+Casos_PN_CORR[[#This Row],[4-may]]-Casos_PN_CORR[[#This Row],[3-may]]</f>
        <v>0</v>
      </c>
      <c r="BJ385">
        <f>+Casos_PN_CORR[[#This Row],[5-may]]-Casos_PN_CORR[[#This Row],[4-may]]</f>
        <v>0</v>
      </c>
      <c r="BK385">
        <f>+Casos_PN_CORR[[#This Row],[6-may]]-Casos_PN_CORR[[#This Row],[5-may]]</f>
        <v>0</v>
      </c>
      <c r="BL385">
        <f>+Casos_PN_CORR[[#This Row],[7-may]]-Casos_PN_CORR[[#This Row],[6-may]]</f>
        <v>0</v>
      </c>
      <c r="BM385">
        <f>+Casos_PN_CORR[[#This Row],[8-may]]-Casos_PN_CORR[[#This Row],[7-may]]</f>
        <v>0</v>
      </c>
      <c r="BN385">
        <f>+Casos_PN_CORR[[#This Row],[9-may]]-Casos_PN_CORR[[#This Row],[8-may]]</f>
        <v>0</v>
      </c>
      <c r="BO385">
        <f>+Casos_PN_CORR[[#This Row],[10-may]]-Casos_PN_CORR[[#This Row],[9-may]]</f>
        <v>0</v>
      </c>
      <c r="BP385">
        <f>+Casos_PN_CORR[[#This Row],[11-may]]-Casos_PN_CORR[[#This Row],[10-may]]</f>
        <v>0</v>
      </c>
      <c r="BQ385">
        <f>+Casos_PN_CORR[[#This Row],[12-may]]-Casos_PN_CORR[[#This Row],[11-may]]</f>
        <v>0</v>
      </c>
      <c r="BR385">
        <f>+Casos_PN_CORR[[#This Row],[13-may]]-Casos_PN_CORR[[#This Row],[12-may]]</f>
        <v>0</v>
      </c>
      <c r="BS385">
        <f>+Casos_PN_CORR[[#This Row],[14-may]]-Casos_PN_CORR[[#This Row],[13-may]]</f>
        <v>0</v>
      </c>
      <c r="BT385">
        <f>+Casos_PN_CORR[[#This Row],[15-may]]-Casos_PN_CORR[[#This Row],[14-may]]</f>
        <v>0</v>
      </c>
      <c r="BU385">
        <f>+Casos_PN_CORR[[#This Row],[16-may]]-Casos_PN_CORR[[#This Row],[15-may]]</f>
        <v>0</v>
      </c>
      <c r="BV385">
        <f>+Casos_PN_CORR[[#This Row],[17-may]]-Casos_PN_CORR[[#This Row],[16-may]]</f>
        <v>0</v>
      </c>
      <c r="BW385">
        <f>+Casos_PN_CORR[[#This Row],[18-may]]-Casos_PN_CORR[[#This Row],[17-may]]</f>
        <v>0</v>
      </c>
      <c r="BX385">
        <f>+Casos_PN_CORR[[#This Row],[19-may]]-Casos_PN_CORR[[#This Row],[18-may]]</f>
        <v>0</v>
      </c>
      <c r="BY385">
        <f>+Casos_PN_CORR[[#This Row],[20-may]]-Casos_PN_CORR[[#This Row],[19-may]]</f>
        <v>0</v>
      </c>
      <c r="BZ385">
        <f>+Casos_PN_CORR[[#This Row],[21-may]]-Casos_PN_CORR[[#This Row],[20-may]]</f>
        <v>0</v>
      </c>
      <c r="CA385">
        <f>+Casos_PN_CORR[[#This Row],[22-may]]-Casos_PN_CORR[[#This Row],[21-may]]</f>
        <v>0</v>
      </c>
      <c r="CB385">
        <f>+Casos_PN_CORR[[#This Row],[23-may]]-Casos_PN_CORR[[#This Row],[22-may]]</f>
        <v>0</v>
      </c>
      <c r="CC385">
        <f>+Casos_PN_CORR[[#This Row],[24-may]]-Casos_PN_CORR[[#This Row],[23-may]]</f>
        <v>0</v>
      </c>
      <c r="CD385">
        <f>+Casos_PN_CORR[[#This Row],[25-may]]-Casos_PN_CORR[[#This Row],[24-may]]</f>
        <v>0</v>
      </c>
      <c r="CE385">
        <f>+Casos_PN_CORR[[#This Row],[26-may]]-Casos_PN_CORR[[#This Row],[25-may]]</f>
        <v>0</v>
      </c>
      <c r="CF385">
        <f>+Casos_PN_CORR[[#This Row],[27-may]]-Casos_PN_CORR[[#This Row],[26-may]]</f>
        <v>0</v>
      </c>
      <c r="CG385">
        <f>+Casos_PN_CORR[[#This Row],[28-may]]-Casos_PN_CORR[[#This Row],[27-may]]</f>
        <v>0</v>
      </c>
      <c r="CH385">
        <f>+Casos_PN_CORR[[#This Row],[29-may]]-Casos_PN_CORR[[#This Row],[28-may]]</f>
        <v>0</v>
      </c>
      <c r="CI385">
        <f>+Casos_PN_CORR[[#This Row],[30-may]]-Casos_PN_CORR[[#This Row],[29-may]]</f>
        <v>0</v>
      </c>
      <c r="CJ385">
        <f>+Casos_PN_CORR[[#This Row],[31-may]]-Casos_PN_CORR[[#This Row],[30-may]]</f>
        <v>0</v>
      </c>
      <c r="CK385">
        <f>+Casos_PN_CORR[[#This Row],[1-jun]]-Casos_PN_CORR[[#This Row],[31-may]]</f>
        <v>0</v>
      </c>
      <c r="CL385">
        <f>+Casos_PN_CORR[[#This Row],[2-jun]]-Casos_PN_CORR[[#This Row],[1-jun]]</f>
        <v>0</v>
      </c>
      <c r="CM385">
        <f>+Casos_PN_CORR[[#This Row],[3-jun]]-Casos_PN_CORR[[#This Row],[2-jun]]</f>
        <v>0</v>
      </c>
      <c r="CN385">
        <f>+Casos_PN_CORR[[#This Row],[4-jun]]-Casos_PN_CORR[[#This Row],[3-jun]]</f>
        <v>0</v>
      </c>
      <c r="CO385">
        <f>+Casos_PN_CORR[[#This Row],[5-jun]]-Casos_PN_CORR[[#This Row],[4-jun]]</f>
        <v>3</v>
      </c>
      <c r="CP385">
        <f>+Casos_PN_CORR[[#This Row],[6-jun]]-Casos_PN_CORR[[#This Row],[5-jun]]</f>
        <v>0</v>
      </c>
    </row>
    <row r="386" spans="1:94">
      <c r="A386">
        <v>60504</v>
      </c>
      <c r="B386" s="2" t="s">
        <v>214</v>
      </c>
      <c r="C386" s="2" t="s">
        <v>215</v>
      </c>
      <c r="D386" s="2" t="s">
        <v>526</v>
      </c>
      <c r="E386" s="4">
        <f t="shared" si="5"/>
        <v>0</v>
      </c>
      <c r="F386">
        <f>+Casos_PN_CORR[[#This Row],[10-mar]]</f>
        <v>0</v>
      </c>
      <c r="G386">
        <f>+Casos_PN_CORR[[#This Row],[11-mar]]-Casos_PN_CORR[[#This Row],[10-mar]]</f>
        <v>0</v>
      </c>
      <c r="H386">
        <f>+Casos_PN_CORR[[#This Row],[12-mar]]-Casos_PN_CORR[[#This Row],[11-mar]]</f>
        <v>0</v>
      </c>
      <c r="I386">
        <f>+Casos_PN_CORR[[#This Row],[13-mar]]-Casos_PN_CORR[[#This Row],[12-mar]]</f>
        <v>0</v>
      </c>
      <c r="J386">
        <f>+Casos_PN_CORR[[#This Row],[14-mar]]-Casos_PN_CORR[[#This Row],[13-mar]]</f>
        <v>0</v>
      </c>
      <c r="K386">
        <f>+Casos_PN_CORR[[#This Row],[15-mar]]-Casos_PN_CORR[[#This Row],[14-mar]]</f>
        <v>0</v>
      </c>
      <c r="L386">
        <f>+Casos_PN_CORR[[#This Row],[16-mar]]-Casos_PN_CORR[[#This Row],[15-mar]]</f>
        <v>0</v>
      </c>
      <c r="M386">
        <f>+Casos_PN_CORR[[#This Row],[17-mar]]-Casos_PN_CORR[[#This Row],[16-mar]]</f>
        <v>0</v>
      </c>
      <c r="N386">
        <f>+Casos_PN_CORR[[#This Row],[18-mar]]-Casos_PN_CORR[[#This Row],[17-mar]]</f>
        <v>0</v>
      </c>
      <c r="O386">
        <f>+Casos_PN_CORR[[#This Row],[19-mar]]-Casos_PN_CORR[[#This Row],[18-mar]]</f>
        <v>0</v>
      </c>
      <c r="P386">
        <f>+Casos_PN_CORR[[#This Row],[20-mar]]-Casos_PN_CORR[[#This Row],[19-mar]]</f>
        <v>0</v>
      </c>
      <c r="Q386">
        <f>+Casos_PN_CORR[[#This Row],[21-mar]]-Casos_PN_CORR[[#This Row],[20-mar]]</f>
        <v>0</v>
      </c>
      <c r="R386">
        <f>+Casos_PN_CORR[[#This Row],[22-mar]]-Casos_PN_CORR[[#This Row],[21-mar]]</f>
        <v>0</v>
      </c>
      <c r="S386">
        <f>+Casos_PN_CORR[[#This Row],[23-mar]]-Casos_PN_CORR[[#This Row],[22-mar]]</f>
        <v>0</v>
      </c>
      <c r="T386">
        <f>+Casos_PN_CORR[[#This Row],[24-mar]]-Casos_PN_CORR[[#This Row],[23-mar]]</f>
        <v>0</v>
      </c>
      <c r="U386">
        <f>+Casos_PN_CORR[[#This Row],[25-mar]]-Casos_PN_CORR[[#This Row],[24-mar]]</f>
        <v>0</v>
      </c>
      <c r="V386">
        <f>+Casos_PN_CORR[[#This Row],[26-mar]]-Casos_PN_CORR[[#This Row],[25-mar]]</f>
        <v>0</v>
      </c>
      <c r="W386">
        <f>+Casos_PN_CORR[[#This Row],[27-mar]]-Casos_PN_CORR[[#This Row],[26-mar]]</f>
        <v>0</v>
      </c>
      <c r="X386">
        <f>+Casos_PN_CORR[[#This Row],[28-mar]]-Casos_PN_CORR[[#This Row],[27-mar]]</f>
        <v>0</v>
      </c>
      <c r="Y386">
        <f>+Casos_PN_CORR[[#This Row],[29-mar]]-Casos_PN_CORR[[#This Row],[28-mar]]</f>
        <v>0</v>
      </c>
      <c r="Z386">
        <f>+Casos_PN_CORR[[#This Row],[30-mar]]-Casos_PN_CORR[[#This Row],[29-mar]]</f>
        <v>0</v>
      </c>
      <c r="AA386">
        <f>+Casos_PN_CORR[[#This Row],[31-mar]]-Casos_PN_CORR[[#This Row],[30-mar]]</f>
        <v>0</v>
      </c>
      <c r="AB386">
        <f>+Casos_PN_CORR[[#This Row],[1-abr]]-Casos_PN_CORR[[#This Row],[31-mar]]</f>
        <v>0</v>
      </c>
      <c r="AC386">
        <f>+Casos_PN_CORR[[#This Row],[2-abr]]-Casos_PN_CORR[[#This Row],[1-abr]]</f>
        <v>0</v>
      </c>
      <c r="AD386">
        <f>+Casos_PN_CORR[[#This Row],[3-abr]]-Casos_PN_CORR[[#This Row],[2-abr]]</f>
        <v>0</v>
      </c>
      <c r="AE386">
        <f>+Casos_PN_CORR[[#This Row],[4-abr]]-Casos_PN_CORR[[#This Row],[3-abr]]</f>
        <v>0</v>
      </c>
      <c r="AF386">
        <f>+Casos_PN_CORR[[#This Row],[5-abr]]-Casos_PN_CORR[[#This Row],[4-abr]]</f>
        <v>0</v>
      </c>
      <c r="AG386">
        <f>+Casos_PN_CORR[[#This Row],[6-abr]]-Casos_PN_CORR[[#This Row],[5-abr]]</f>
        <v>0</v>
      </c>
      <c r="AH386">
        <f>+Casos_PN_CORR[[#This Row],[7-abr]]-Casos_PN_CORR[[#This Row],[6-abr]]</f>
        <v>0</v>
      </c>
      <c r="AI386">
        <f>+Casos_PN_CORR[[#This Row],[8-abr]]-Casos_PN_CORR[[#This Row],[7-abr]]</f>
        <v>0</v>
      </c>
      <c r="AJ386">
        <f>+Casos_PN_CORR[[#This Row],[9-abr]]-Casos_PN_CORR[[#This Row],[8-abr]]</f>
        <v>0</v>
      </c>
      <c r="AK386">
        <f>+Casos_PN_CORR[[#This Row],[10-abr]]-Casos_PN_CORR[[#This Row],[9-abr]]</f>
        <v>0</v>
      </c>
      <c r="AL386">
        <f>+Casos_PN_CORR[[#This Row],[11-abr]]-Casos_PN_CORR[[#This Row],[10-abr]]</f>
        <v>0</v>
      </c>
      <c r="AM386">
        <f>+Casos_PN_CORR[[#This Row],[12-abr]]-Casos_PN_CORR[[#This Row],[11-abr]]</f>
        <v>0</v>
      </c>
      <c r="AN386">
        <f>+Casos_PN_CORR[[#This Row],[13-abr]]-Casos_PN_CORR[[#This Row],[12-abr]]</f>
        <v>0</v>
      </c>
      <c r="AO386">
        <f>+Casos_PN_CORR[[#This Row],[14-abr]]-Casos_PN_CORR[[#This Row],[13-abr]]</f>
        <v>0</v>
      </c>
      <c r="AP386">
        <f>+Casos_PN_CORR[[#This Row],[15-abr]]-Casos_PN_CORR[[#This Row],[14-abr]]</f>
        <v>0</v>
      </c>
      <c r="AQ386">
        <f>+Casos_PN_CORR[[#This Row],[16-abr]]-Casos_PN_CORR[[#This Row],[15-abr]]</f>
        <v>0</v>
      </c>
      <c r="AR386">
        <f>+Casos_PN_CORR[[#This Row],[17-abr]]-Casos_PN_CORR[[#This Row],[16-abr]]</f>
        <v>0</v>
      </c>
      <c r="AS386">
        <f>+Casos_PN_CORR[[#This Row],[18-abr]]-Casos_PN_CORR[[#This Row],[17-abr]]</f>
        <v>0</v>
      </c>
      <c r="AT386">
        <f>+Casos_PN_CORR[[#This Row],[19-abr]]-Casos_PN_CORR[[#This Row],[18-abr]]</f>
        <v>0</v>
      </c>
      <c r="AU386">
        <f>+Casos_PN_CORR[[#This Row],[20-abr]]-Casos_PN_CORR[[#This Row],[19-abr]]</f>
        <v>0</v>
      </c>
      <c r="AV386">
        <f>+Casos_PN_CORR[[#This Row],[21-abr]]-Casos_PN_CORR[[#This Row],[20-abr]]</f>
        <v>0</v>
      </c>
      <c r="AW386">
        <f>+Casos_PN_CORR[[#This Row],[22-abr]]-Casos_PN_CORR[[#This Row],[21-abr]]</f>
        <v>0</v>
      </c>
      <c r="AX386">
        <f>+Casos_PN_CORR[[#This Row],[23-abr]]-Casos_PN_CORR[[#This Row],[22-abr]]</f>
        <v>0</v>
      </c>
      <c r="AY386">
        <f>+Casos_PN_CORR[[#This Row],[24-abr]]-Casos_PN_CORR[[#This Row],[23-abr]]</f>
        <v>0</v>
      </c>
      <c r="AZ386">
        <f>+Casos_PN_CORR[[#This Row],[25-abr]]-Casos_PN_CORR[[#This Row],[24-abr]]</f>
        <v>0</v>
      </c>
      <c r="BA386">
        <f>+Casos_PN_CORR[[#This Row],[26-abr]]-Casos_PN_CORR[[#This Row],[25-abr]]</f>
        <v>0</v>
      </c>
      <c r="BB386">
        <f>+Casos_PN_CORR[[#This Row],[27-abr]]-Casos_PN_CORR[[#This Row],[26-abr]]</f>
        <v>0</v>
      </c>
      <c r="BC386">
        <f>+Casos_PN_CORR[[#This Row],[28-abr]]-Casos_PN_CORR[[#This Row],[27-abr]]</f>
        <v>0</v>
      </c>
      <c r="BD386">
        <f>+Casos_PN_CORR[[#This Row],[29-abr]]-Casos_PN_CORR[[#This Row],[28-abr]]</f>
        <v>0</v>
      </c>
      <c r="BE386">
        <f>+Casos_PN_CORR[[#This Row],[30-abr]]-Casos_PN_CORR[[#This Row],[29-abr]]</f>
        <v>0</v>
      </c>
      <c r="BF386">
        <f>+Casos_PN_CORR[[#This Row],[1-may]]-Casos_PN_CORR[[#This Row],[30-abr]]</f>
        <v>0</v>
      </c>
      <c r="BG386">
        <f>+Casos_PN_CORR[[#This Row],[2-may]]-Casos_PN_CORR[[#This Row],[1-may]]</f>
        <v>0</v>
      </c>
      <c r="BH386">
        <f>+Casos_PN_CORR[[#This Row],[3-may]]-Casos_PN_CORR[[#This Row],[2-may]]</f>
        <v>0</v>
      </c>
      <c r="BI386">
        <f>+Casos_PN_CORR[[#This Row],[4-may]]-Casos_PN_CORR[[#This Row],[3-may]]</f>
        <v>0</v>
      </c>
      <c r="BJ386">
        <f>+Casos_PN_CORR[[#This Row],[5-may]]-Casos_PN_CORR[[#This Row],[4-may]]</f>
        <v>0</v>
      </c>
      <c r="BK386">
        <f>+Casos_PN_CORR[[#This Row],[6-may]]-Casos_PN_CORR[[#This Row],[5-may]]</f>
        <v>0</v>
      </c>
      <c r="BL386">
        <f>+Casos_PN_CORR[[#This Row],[7-may]]-Casos_PN_CORR[[#This Row],[6-may]]</f>
        <v>0</v>
      </c>
      <c r="BM386">
        <f>+Casos_PN_CORR[[#This Row],[8-may]]-Casos_PN_CORR[[#This Row],[7-may]]</f>
        <v>0</v>
      </c>
      <c r="BN386">
        <f>+Casos_PN_CORR[[#This Row],[9-may]]-Casos_PN_CORR[[#This Row],[8-may]]</f>
        <v>0</v>
      </c>
      <c r="BO386">
        <f>+Casos_PN_CORR[[#This Row],[10-may]]-Casos_PN_CORR[[#This Row],[9-may]]</f>
        <v>0</v>
      </c>
      <c r="BP386">
        <f>+Casos_PN_CORR[[#This Row],[11-may]]-Casos_PN_CORR[[#This Row],[10-may]]</f>
        <v>0</v>
      </c>
      <c r="BQ386">
        <f>+Casos_PN_CORR[[#This Row],[12-may]]-Casos_PN_CORR[[#This Row],[11-may]]</f>
        <v>0</v>
      </c>
      <c r="BR386">
        <f>+Casos_PN_CORR[[#This Row],[13-may]]-Casos_PN_CORR[[#This Row],[12-may]]</f>
        <v>0</v>
      </c>
      <c r="BS386">
        <f>+Casos_PN_CORR[[#This Row],[14-may]]-Casos_PN_CORR[[#This Row],[13-may]]</f>
        <v>0</v>
      </c>
      <c r="BT386">
        <f>+Casos_PN_CORR[[#This Row],[15-may]]-Casos_PN_CORR[[#This Row],[14-may]]</f>
        <v>0</v>
      </c>
      <c r="BU386">
        <f>+Casos_PN_CORR[[#This Row],[16-may]]-Casos_PN_CORR[[#This Row],[15-may]]</f>
        <v>0</v>
      </c>
      <c r="BV386">
        <f>+Casos_PN_CORR[[#This Row],[17-may]]-Casos_PN_CORR[[#This Row],[16-may]]</f>
        <v>0</v>
      </c>
      <c r="BW386">
        <f>+Casos_PN_CORR[[#This Row],[18-may]]-Casos_PN_CORR[[#This Row],[17-may]]</f>
        <v>0</v>
      </c>
      <c r="BX386">
        <f>+Casos_PN_CORR[[#This Row],[19-may]]-Casos_PN_CORR[[#This Row],[18-may]]</f>
        <v>0</v>
      </c>
      <c r="BY386">
        <f>+Casos_PN_CORR[[#This Row],[20-may]]-Casos_PN_CORR[[#This Row],[19-may]]</f>
        <v>0</v>
      </c>
      <c r="BZ386">
        <f>+Casos_PN_CORR[[#This Row],[21-may]]-Casos_PN_CORR[[#This Row],[20-may]]</f>
        <v>0</v>
      </c>
      <c r="CA386">
        <f>+Casos_PN_CORR[[#This Row],[22-may]]-Casos_PN_CORR[[#This Row],[21-may]]</f>
        <v>0</v>
      </c>
      <c r="CB386">
        <f>+Casos_PN_CORR[[#This Row],[23-may]]-Casos_PN_CORR[[#This Row],[22-may]]</f>
        <v>0</v>
      </c>
      <c r="CC386">
        <f>+Casos_PN_CORR[[#This Row],[24-may]]-Casos_PN_CORR[[#This Row],[23-may]]</f>
        <v>0</v>
      </c>
      <c r="CD386">
        <f>+Casos_PN_CORR[[#This Row],[25-may]]-Casos_PN_CORR[[#This Row],[24-may]]</f>
        <v>0</v>
      </c>
      <c r="CE386">
        <f>+Casos_PN_CORR[[#This Row],[26-may]]-Casos_PN_CORR[[#This Row],[25-may]]</f>
        <v>0</v>
      </c>
      <c r="CF386">
        <f>+Casos_PN_CORR[[#This Row],[27-may]]-Casos_PN_CORR[[#This Row],[26-may]]</f>
        <v>0</v>
      </c>
      <c r="CG386">
        <f>+Casos_PN_CORR[[#This Row],[28-may]]-Casos_PN_CORR[[#This Row],[27-may]]</f>
        <v>0</v>
      </c>
      <c r="CH386">
        <f>+Casos_PN_CORR[[#This Row],[29-may]]-Casos_PN_CORR[[#This Row],[28-may]]</f>
        <v>0</v>
      </c>
      <c r="CI386">
        <f>+Casos_PN_CORR[[#This Row],[30-may]]-Casos_PN_CORR[[#This Row],[29-may]]</f>
        <v>0</v>
      </c>
      <c r="CJ386">
        <f>+Casos_PN_CORR[[#This Row],[31-may]]-Casos_PN_CORR[[#This Row],[30-may]]</f>
        <v>0</v>
      </c>
      <c r="CK386">
        <f>+Casos_PN_CORR[[#This Row],[1-jun]]-Casos_PN_CORR[[#This Row],[31-may]]</f>
        <v>0</v>
      </c>
      <c r="CL386">
        <f>+Casos_PN_CORR[[#This Row],[2-jun]]-Casos_PN_CORR[[#This Row],[1-jun]]</f>
        <v>0</v>
      </c>
      <c r="CM386">
        <f>+Casos_PN_CORR[[#This Row],[3-jun]]-Casos_PN_CORR[[#This Row],[2-jun]]</f>
        <v>0</v>
      </c>
      <c r="CN386">
        <f>+Casos_PN_CORR[[#This Row],[4-jun]]-Casos_PN_CORR[[#This Row],[3-jun]]</f>
        <v>0</v>
      </c>
      <c r="CO386">
        <f>+Casos_PN_CORR[[#This Row],[5-jun]]-Casos_PN_CORR[[#This Row],[4-jun]]</f>
        <v>0</v>
      </c>
      <c r="CP386">
        <f>+Casos_PN_CORR[[#This Row],[6-jun]]-Casos_PN_CORR[[#This Row],[5-jun]]</f>
        <v>0</v>
      </c>
    </row>
    <row r="387" spans="1:94">
      <c r="A387">
        <v>70410</v>
      </c>
      <c r="B387" s="2" t="s">
        <v>102</v>
      </c>
      <c r="C387" s="2" t="s">
        <v>158</v>
      </c>
      <c r="D387" s="2" t="s">
        <v>527</v>
      </c>
      <c r="E387" s="4">
        <f t="shared" si="5"/>
        <v>0</v>
      </c>
      <c r="F387">
        <f>+Casos_PN_CORR[[#This Row],[10-mar]]</f>
        <v>0</v>
      </c>
      <c r="G387">
        <f>+Casos_PN_CORR[[#This Row],[11-mar]]-Casos_PN_CORR[[#This Row],[10-mar]]</f>
        <v>0</v>
      </c>
      <c r="H387">
        <f>+Casos_PN_CORR[[#This Row],[12-mar]]-Casos_PN_CORR[[#This Row],[11-mar]]</f>
        <v>0</v>
      </c>
      <c r="I387">
        <f>+Casos_PN_CORR[[#This Row],[13-mar]]-Casos_PN_CORR[[#This Row],[12-mar]]</f>
        <v>0</v>
      </c>
      <c r="J387">
        <f>+Casos_PN_CORR[[#This Row],[14-mar]]-Casos_PN_CORR[[#This Row],[13-mar]]</f>
        <v>0</v>
      </c>
      <c r="K387">
        <f>+Casos_PN_CORR[[#This Row],[15-mar]]-Casos_PN_CORR[[#This Row],[14-mar]]</f>
        <v>0</v>
      </c>
      <c r="L387">
        <f>+Casos_PN_CORR[[#This Row],[16-mar]]-Casos_PN_CORR[[#This Row],[15-mar]]</f>
        <v>0</v>
      </c>
      <c r="M387">
        <f>+Casos_PN_CORR[[#This Row],[17-mar]]-Casos_PN_CORR[[#This Row],[16-mar]]</f>
        <v>0</v>
      </c>
      <c r="N387">
        <f>+Casos_PN_CORR[[#This Row],[18-mar]]-Casos_PN_CORR[[#This Row],[17-mar]]</f>
        <v>0</v>
      </c>
      <c r="O387">
        <f>+Casos_PN_CORR[[#This Row],[19-mar]]-Casos_PN_CORR[[#This Row],[18-mar]]</f>
        <v>0</v>
      </c>
      <c r="P387">
        <f>+Casos_PN_CORR[[#This Row],[20-mar]]-Casos_PN_CORR[[#This Row],[19-mar]]</f>
        <v>0</v>
      </c>
      <c r="Q387">
        <f>+Casos_PN_CORR[[#This Row],[21-mar]]-Casos_PN_CORR[[#This Row],[20-mar]]</f>
        <v>0</v>
      </c>
      <c r="R387">
        <f>+Casos_PN_CORR[[#This Row],[22-mar]]-Casos_PN_CORR[[#This Row],[21-mar]]</f>
        <v>0</v>
      </c>
      <c r="S387">
        <f>+Casos_PN_CORR[[#This Row],[23-mar]]-Casos_PN_CORR[[#This Row],[22-mar]]</f>
        <v>0</v>
      </c>
      <c r="T387">
        <f>+Casos_PN_CORR[[#This Row],[24-mar]]-Casos_PN_CORR[[#This Row],[23-mar]]</f>
        <v>0</v>
      </c>
      <c r="U387">
        <f>+Casos_PN_CORR[[#This Row],[25-mar]]-Casos_PN_CORR[[#This Row],[24-mar]]</f>
        <v>0</v>
      </c>
      <c r="V387">
        <f>+Casos_PN_CORR[[#This Row],[26-mar]]-Casos_PN_CORR[[#This Row],[25-mar]]</f>
        <v>0</v>
      </c>
      <c r="W387">
        <f>+Casos_PN_CORR[[#This Row],[27-mar]]-Casos_PN_CORR[[#This Row],[26-mar]]</f>
        <v>0</v>
      </c>
      <c r="X387">
        <f>+Casos_PN_CORR[[#This Row],[28-mar]]-Casos_PN_CORR[[#This Row],[27-mar]]</f>
        <v>0</v>
      </c>
      <c r="Y387">
        <f>+Casos_PN_CORR[[#This Row],[29-mar]]-Casos_PN_CORR[[#This Row],[28-mar]]</f>
        <v>0</v>
      </c>
      <c r="Z387">
        <f>+Casos_PN_CORR[[#This Row],[30-mar]]-Casos_PN_CORR[[#This Row],[29-mar]]</f>
        <v>0</v>
      </c>
      <c r="AA387">
        <f>+Casos_PN_CORR[[#This Row],[31-mar]]-Casos_PN_CORR[[#This Row],[30-mar]]</f>
        <v>0</v>
      </c>
      <c r="AB387">
        <f>+Casos_PN_CORR[[#This Row],[1-abr]]-Casos_PN_CORR[[#This Row],[31-mar]]</f>
        <v>0</v>
      </c>
      <c r="AC387">
        <f>+Casos_PN_CORR[[#This Row],[2-abr]]-Casos_PN_CORR[[#This Row],[1-abr]]</f>
        <v>0</v>
      </c>
      <c r="AD387">
        <f>+Casos_PN_CORR[[#This Row],[3-abr]]-Casos_PN_CORR[[#This Row],[2-abr]]</f>
        <v>0</v>
      </c>
      <c r="AE387">
        <f>+Casos_PN_CORR[[#This Row],[4-abr]]-Casos_PN_CORR[[#This Row],[3-abr]]</f>
        <v>0</v>
      </c>
      <c r="AF387">
        <f>+Casos_PN_CORR[[#This Row],[5-abr]]-Casos_PN_CORR[[#This Row],[4-abr]]</f>
        <v>0</v>
      </c>
      <c r="AG387">
        <f>+Casos_PN_CORR[[#This Row],[6-abr]]-Casos_PN_CORR[[#This Row],[5-abr]]</f>
        <v>0</v>
      </c>
      <c r="AH387">
        <f>+Casos_PN_CORR[[#This Row],[7-abr]]-Casos_PN_CORR[[#This Row],[6-abr]]</f>
        <v>0</v>
      </c>
      <c r="AI387">
        <f>+Casos_PN_CORR[[#This Row],[8-abr]]-Casos_PN_CORR[[#This Row],[7-abr]]</f>
        <v>0</v>
      </c>
      <c r="AJ387">
        <f>+Casos_PN_CORR[[#This Row],[9-abr]]-Casos_PN_CORR[[#This Row],[8-abr]]</f>
        <v>0</v>
      </c>
      <c r="AK387">
        <f>+Casos_PN_CORR[[#This Row],[10-abr]]-Casos_PN_CORR[[#This Row],[9-abr]]</f>
        <v>0</v>
      </c>
      <c r="AL387">
        <f>+Casos_PN_CORR[[#This Row],[11-abr]]-Casos_PN_CORR[[#This Row],[10-abr]]</f>
        <v>0</v>
      </c>
      <c r="AM387">
        <f>+Casos_PN_CORR[[#This Row],[12-abr]]-Casos_PN_CORR[[#This Row],[11-abr]]</f>
        <v>0</v>
      </c>
      <c r="AN387">
        <f>+Casos_PN_CORR[[#This Row],[13-abr]]-Casos_PN_CORR[[#This Row],[12-abr]]</f>
        <v>0</v>
      </c>
      <c r="AO387">
        <f>+Casos_PN_CORR[[#This Row],[14-abr]]-Casos_PN_CORR[[#This Row],[13-abr]]</f>
        <v>0</v>
      </c>
      <c r="AP387">
        <f>+Casos_PN_CORR[[#This Row],[15-abr]]-Casos_PN_CORR[[#This Row],[14-abr]]</f>
        <v>0</v>
      </c>
      <c r="AQ387">
        <f>+Casos_PN_CORR[[#This Row],[16-abr]]-Casos_PN_CORR[[#This Row],[15-abr]]</f>
        <v>0</v>
      </c>
      <c r="AR387">
        <f>+Casos_PN_CORR[[#This Row],[17-abr]]-Casos_PN_CORR[[#This Row],[16-abr]]</f>
        <v>0</v>
      </c>
      <c r="AS387">
        <f>+Casos_PN_CORR[[#This Row],[18-abr]]-Casos_PN_CORR[[#This Row],[17-abr]]</f>
        <v>0</v>
      </c>
      <c r="AT387">
        <f>+Casos_PN_CORR[[#This Row],[19-abr]]-Casos_PN_CORR[[#This Row],[18-abr]]</f>
        <v>0</v>
      </c>
      <c r="AU387">
        <f>+Casos_PN_CORR[[#This Row],[20-abr]]-Casos_PN_CORR[[#This Row],[19-abr]]</f>
        <v>0</v>
      </c>
      <c r="AV387">
        <f>+Casos_PN_CORR[[#This Row],[21-abr]]-Casos_PN_CORR[[#This Row],[20-abr]]</f>
        <v>0</v>
      </c>
      <c r="AW387">
        <f>+Casos_PN_CORR[[#This Row],[22-abr]]-Casos_PN_CORR[[#This Row],[21-abr]]</f>
        <v>0</v>
      </c>
      <c r="AX387">
        <f>+Casos_PN_CORR[[#This Row],[23-abr]]-Casos_PN_CORR[[#This Row],[22-abr]]</f>
        <v>0</v>
      </c>
      <c r="AY387">
        <f>+Casos_PN_CORR[[#This Row],[24-abr]]-Casos_PN_CORR[[#This Row],[23-abr]]</f>
        <v>0</v>
      </c>
      <c r="AZ387">
        <f>+Casos_PN_CORR[[#This Row],[25-abr]]-Casos_PN_CORR[[#This Row],[24-abr]]</f>
        <v>0</v>
      </c>
      <c r="BA387">
        <f>+Casos_PN_CORR[[#This Row],[26-abr]]-Casos_PN_CORR[[#This Row],[25-abr]]</f>
        <v>0</v>
      </c>
      <c r="BB387">
        <f>+Casos_PN_CORR[[#This Row],[27-abr]]-Casos_PN_CORR[[#This Row],[26-abr]]</f>
        <v>0</v>
      </c>
      <c r="BC387">
        <f>+Casos_PN_CORR[[#This Row],[28-abr]]-Casos_PN_CORR[[#This Row],[27-abr]]</f>
        <v>0</v>
      </c>
      <c r="BD387">
        <f>+Casos_PN_CORR[[#This Row],[29-abr]]-Casos_PN_CORR[[#This Row],[28-abr]]</f>
        <v>0</v>
      </c>
      <c r="BE387">
        <f>+Casos_PN_CORR[[#This Row],[30-abr]]-Casos_PN_CORR[[#This Row],[29-abr]]</f>
        <v>0</v>
      </c>
      <c r="BF387">
        <f>+Casos_PN_CORR[[#This Row],[1-may]]-Casos_PN_CORR[[#This Row],[30-abr]]</f>
        <v>0</v>
      </c>
      <c r="BG387">
        <f>+Casos_PN_CORR[[#This Row],[2-may]]-Casos_PN_CORR[[#This Row],[1-may]]</f>
        <v>0</v>
      </c>
      <c r="BH387">
        <f>+Casos_PN_CORR[[#This Row],[3-may]]-Casos_PN_CORR[[#This Row],[2-may]]</f>
        <v>0</v>
      </c>
      <c r="BI387">
        <f>+Casos_PN_CORR[[#This Row],[4-may]]-Casos_PN_CORR[[#This Row],[3-may]]</f>
        <v>0</v>
      </c>
      <c r="BJ387">
        <f>+Casos_PN_CORR[[#This Row],[5-may]]-Casos_PN_CORR[[#This Row],[4-may]]</f>
        <v>0</v>
      </c>
      <c r="BK387">
        <f>+Casos_PN_CORR[[#This Row],[6-may]]-Casos_PN_CORR[[#This Row],[5-may]]</f>
        <v>0</v>
      </c>
      <c r="BL387">
        <f>+Casos_PN_CORR[[#This Row],[7-may]]-Casos_PN_CORR[[#This Row],[6-may]]</f>
        <v>0</v>
      </c>
      <c r="BM387">
        <f>+Casos_PN_CORR[[#This Row],[8-may]]-Casos_PN_CORR[[#This Row],[7-may]]</f>
        <v>0</v>
      </c>
      <c r="BN387">
        <f>+Casos_PN_CORR[[#This Row],[9-may]]-Casos_PN_CORR[[#This Row],[8-may]]</f>
        <v>0</v>
      </c>
      <c r="BO387">
        <f>+Casos_PN_CORR[[#This Row],[10-may]]-Casos_PN_CORR[[#This Row],[9-may]]</f>
        <v>0</v>
      </c>
      <c r="BP387">
        <f>+Casos_PN_CORR[[#This Row],[11-may]]-Casos_PN_CORR[[#This Row],[10-may]]</f>
        <v>0</v>
      </c>
      <c r="BQ387">
        <f>+Casos_PN_CORR[[#This Row],[12-may]]-Casos_PN_CORR[[#This Row],[11-may]]</f>
        <v>0</v>
      </c>
      <c r="BR387">
        <f>+Casos_PN_CORR[[#This Row],[13-may]]-Casos_PN_CORR[[#This Row],[12-may]]</f>
        <v>0</v>
      </c>
      <c r="BS387">
        <f>+Casos_PN_CORR[[#This Row],[14-may]]-Casos_PN_CORR[[#This Row],[13-may]]</f>
        <v>0</v>
      </c>
      <c r="BT387">
        <f>+Casos_PN_CORR[[#This Row],[15-may]]-Casos_PN_CORR[[#This Row],[14-may]]</f>
        <v>0</v>
      </c>
      <c r="BU387">
        <f>+Casos_PN_CORR[[#This Row],[16-may]]-Casos_PN_CORR[[#This Row],[15-may]]</f>
        <v>0</v>
      </c>
      <c r="BV387">
        <f>+Casos_PN_CORR[[#This Row],[17-may]]-Casos_PN_CORR[[#This Row],[16-may]]</f>
        <v>0</v>
      </c>
      <c r="BW387">
        <f>+Casos_PN_CORR[[#This Row],[18-may]]-Casos_PN_CORR[[#This Row],[17-may]]</f>
        <v>0</v>
      </c>
      <c r="BX387">
        <f>+Casos_PN_CORR[[#This Row],[19-may]]-Casos_PN_CORR[[#This Row],[18-may]]</f>
        <v>0</v>
      </c>
      <c r="BY387">
        <f>+Casos_PN_CORR[[#This Row],[20-may]]-Casos_PN_CORR[[#This Row],[19-may]]</f>
        <v>0</v>
      </c>
      <c r="BZ387">
        <f>+Casos_PN_CORR[[#This Row],[21-may]]-Casos_PN_CORR[[#This Row],[20-may]]</f>
        <v>0</v>
      </c>
      <c r="CA387">
        <f>+Casos_PN_CORR[[#This Row],[22-may]]-Casos_PN_CORR[[#This Row],[21-may]]</f>
        <v>0</v>
      </c>
      <c r="CB387">
        <f>+Casos_PN_CORR[[#This Row],[23-may]]-Casos_PN_CORR[[#This Row],[22-may]]</f>
        <v>0</v>
      </c>
      <c r="CC387">
        <f>+Casos_PN_CORR[[#This Row],[24-may]]-Casos_PN_CORR[[#This Row],[23-may]]</f>
        <v>0</v>
      </c>
      <c r="CD387">
        <f>+Casos_PN_CORR[[#This Row],[25-may]]-Casos_PN_CORR[[#This Row],[24-may]]</f>
        <v>0</v>
      </c>
      <c r="CE387">
        <f>+Casos_PN_CORR[[#This Row],[26-may]]-Casos_PN_CORR[[#This Row],[25-may]]</f>
        <v>0</v>
      </c>
      <c r="CF387">
        <f>+Casos_PN_CORR[[#This Row],[27-may]]-Casos_PN_CORR[[#This Row],[26-may]]</f>
        <v>0</v>
      </c>
      <c r="CG387">
        <f>+Casos_PN_CORR[[#This Row],[28-may]]-Casos_PN_CORR[[#This Row],[27-may]]</f>
        <v>0</v>
      </c>
      <c r="CH387">
        <f>+Casos_PN_CORR[[#This Row],[29-may]]-Casos_PN_CORR[[#This Row],[28-may]]</f>
        <v>0</v>
      </c>
      <c r="CI387">
        <f>+Casos_PN_CORR[[#This Row],[30-may]]-Casos_PN_CORR[[#This Row],[29-may]]</f>
        <v>0</v>
      </c>
      <c r="CJ387">
        <f>+Casos_PN_CORR[[#This Row],[31-may]]-Casos_PN_CORR[[#This Row],[30-may]]</f>
        <v>0</v>
      </c>
      <c r="CK387">
        <f>+Casos_PN_CORR[[#This Row],[1-jun]]-Casos_PN_CORR[[#This Row],[31-may]]</f>
        <v>0</v>
      </c>
      <c r="CL387">
        <f>+Casos_PN_CORR[[#This Row],[2-jun]]-Casos_PN_CORR[[#This Row],[1-jun]]</f>
        <v>0</v>
      </c>
      <c r="CM387">
        <f>+Casos_PN_CORR[[#This Row],[3-jun]]-Casos_PN_CORR[[#This Row],[2-jun]]</f>
        <v>0</v>
      </c>
      <c r="CN387">
        <f>+Casos_PN_CORR[[#This Row],[4-jun]]-Casos_PN_CORR[[#This Row],[3-jun]]</f>
        <v>0</v>
      </c>
      <c r="CO387">
        <f>+Casos_PN_CORR[[#This Row],[5-jun]]-Casos_PN_CORR[[#This Row],[4-jun]]</f>
        <v>0</v>
      </c>
      <c r="CP387">
        <f>+Casos_PN_CORR[[#This Row],[6-jun]]-Casos_PN_CORR[[#This Row],[5-jun]]</f>
        <v>0</v>
      </c>
    </row>
    <row r="388" spans="1:94">
      <c r="A388">
        <v>20304</v>
      </c>
      <c r="B388" s="2" t="s">
        <v>110</v>
      </c>
      <c r="C388" s="2" t="s">
        <v>361</v>
      </c>
      <c r="D388" s="2" t="s">
        <v>528</v>
      </c>
      <c r="E388" s="4">
        <f t="shared" ref="E388:E451" si="6">SUM(F388:AEZ388)</f>
        <v>0</v>
      </c>
      <c r="F388">
        <f>+Casos_PN_CORR[[#This Row],[10-mar]]</f>
        <v>0</v>
      </c>
      <c r="G388">
        <f>+Casos_PN_CORR[[#This Row],[11-mar]]-Casos_PN_CORR[[#This Row],[10-mar]]</f>
        <v>0</v>
      </c>
      <c r="H388">
        <f>+Casos_PN_CORR[[#This Row],[12-mar]]-Casos_PN_CORR[[#This Row],[11-mar]]</f>
        <v>0</v>
      </c>
      <c r="I388">
        <f>+Casos_PN_CORR[[#This Row],[13-mar]]-Casos_PN_CORR[[#This Row],[12-mar]]</f>
        <v>0</v>
      </c>
      <c r="J388">
        <f>+Casos_PN_CORR[[#This Row],[14-mar]]-Casos_PN_CORR[[#This Row],[13-mar]]</f>
        <v>0</v>
      </c>
      <c r="K388">
        <f>+Casos_PN_CORR[[#This Row],[15-mar]]-Casos_PN_CORR[[#This Row],[14-mar]]</f>
        <v>0</v>
      </c>
      <c r="L388">
        <f>+Casos_PN_CORR[[#This Row],[16-mar]]-Casos_PN_CORR[[#This Row],[15-mar]]</f>
        <v>0</v>
      </c>
      <c r="M388">
        <f>+Casos_PN_CORR[[#This Row],[17-mar]]-Casos_PN_CORR[[#This Row],[16-mar]]</f>
        <v>0</v>
      </c>
      <c r="N388">
        <f>+Casos_PN_CORR[[#This Row],[18-mar]]-Casos_PN_CORR[[#This Row],[17-mar]]</f>
        <v>0</v>
      </c>
      <c r="O388">
        <f>+Casos_PN_CORR[[#This Row],[19-mar]]-Casos_PN_CORR[[#This Row],[18-mar]]</f>
        <v>0</v>
      </c>
      <c r="P388">
        <f>+Casos_PN_CORR[[#This Row],[20-mar]]-Casos_PN_CORR[[#This Row],[19-mar]]</f>
        <v>0</v>
      </c>
      <c r="Q388">
        <f>+Casos_PN_CORR[[#This Row],[21-mar]]-Casos_PN_CORR[[#This Row],[20-mar]]</f>
        <v>0</v>
      </c>
      <c r="R388">
        <f>+Casos_PN_CORR[[#This Row],[22-mar]]-Casos_PN_CORR[[#This Row],[21-mar]]</f>
        <v>0</v>
      </c>
      <c r="S388">
        <f>+Casos_PN_CORR[[#This Row],[23-mar]]-Casos_PN_CORR[[#This Row],[22-mar]]</f>
        <v>0</v>
      </c>
      <c r="T388">
        <f>+Casos_PN_CORR[[#This Row],[24-mar]]-Casos_PN_CORR[[#This Row],[23-mar]]</f>
        <v>0</v>
      </c>
      <c r="U388">
        <f>+Casos_PN_CORR[[#This Row],[25-mar]]-Casos_PN_CORR[[#This Row],[24-mar]]</f>
        <v>0</v>
      </c>
      <c r="V388">
        <f>+Casos_PN_CORR[[#This Row],[26-mar]]-Casos_PN_CORR[[#This Row],[25-mar]]</f>
        <v>0</v>
      </c>
      <c r="W388">
        <f>+Casos_PN_CORR[[#This Row],[27-mar]]-Casos_PN_CORR[[#This Row],[26-mar]]</f>
        <v>0</v>
      </c>
      <c r="X388">
        <f>+Casos_PN_CORR[[#This Row],[28-mar]]-Casos_PN_CORR[[#This Row],[27-mar]]</f>
        <v>0</v>
      </c>
      <c r="Y388">
        <f>+Casos_PN_CORR[[#This Row],[29-mar]]-Casos_PN_CORR[[#This Row],[28-mar]]</f>
        <v>0</v>
      </c>
      <c r="Z388">
        <f>+Casos_PN_CORR[[#This Row],[30-mar]]-Casos_PN_CORR[[#This Row],[29-mar]]</f>
        <v>0</v>
      </c>
      <c r="AA388">
        <f>+Casos_PN_CORR[[#This Row],[31-mar]]-Casos_PN_CORR[[#This Row],[30-mar]]</f>
        <v>0</v>
      </c>
      <c r="AB388">
        <f>+Casos_PN_CORR[[#This Row],[1-abr]]-Casos_PN_CORR[[#This Row],[31-mar]]</f>
        <v>0</v>
      </c>
      <c r="AC388">
        <f>+Casos_PN_CORR[[#This Row],[2-abr]]-Casos_PN_CORR[[#This Row],[1-abr]]</f>
        <v>0</v>
      </c>
      <c r="AD388">
        <f>+Casos_PN_CORR[[#This Row],[3-abr]]-Casos_PN_CORR[[#This Row],[2-abr]]</f>
        <v>0</v>
      </c>
      <c r="AE388">
        <f>+Casos_PN_CORR[[#This Row],[4-abr]]-Casos_PN_CORR[[#This Row],[3-abr]]</f>
        <v>0</v>
      </c>
      <c r="AF388">
        <f>+Casos_PN_CORR[[#This Row],[5-abr]]-Casos_PN_CORR[[#This Row],[4-abr]]</f>
        <v>0</v>
      </c>
      <c r="AG388">
        <f>+Casos_PN_CORR[[#This Row],[6-abr]]-Casos_PN_CORR[[#This Row],[5-abr]]</f>
        <v>0</v>
      </c>
      <c r="AH388">
        <f>+Casos_PN_CORR[[#This Row],[7-abr]]-Casos_PN_CORR[[#This Row],[6-abr]]</f>
        <v>0</v>
      </c>
      <c r="AI388">
        <f>+Casos_PN_CORR[[#This Row],[8-abr]]-Casos_PN_CORR[[#This Row],[7-abr]]</f>
        <v>0</v>
      </c>
      <c r="AJ388">
        <f>+Casos_PN_CORR[[#This Row],[9-abr]]-Casos_PN_CORR[[#This Row],[8-abr]]</f>
        <v>0</v>
      </c>
      <c r="AK388">
        <f>+Casos_PN_CORR[[#This Row],[10-abr]]-Casos_PN_CORR[[#This Row],[9-abr]]</f>
        <v>0</v>
      </c>
      <c r="AL388">
        <f>+Casos_PN_CORR[[#This Row],[11-abr]]-Casos_PN_CORR[[#This Row],[10-abr]]</f>
        <v>0</v>
      </c>
      <c r="AM388">
        <f>+Casos_PN_CORR[[#This Row],[12-abr]]-Casos_PN_CORR[[#This Row],[11-abr]]</f>
        <v>0</v>
      </c>
      <c r="AN388">
        <f>+Casos_PN_CORR[[#This Row],[13-abr]]-Casos_PN_CORR[[#This Row],[12-abr]]</f>
        <v>0</v>
      </c>
      <c r="AO388">
        <f>+Casos_PN_CORR[[#This Row],[14-abr]]-Casos_PN_CORR[[#This Row],[13-abr]]</f>
        <v>0</v>
      </c>
      <c r="AP388">
        <f>+Casos_PN_CORR[[#This Row],[15-abr]]-Casos_PN_CORR[[#This Row],[14-abr]]</f>
        <v>0</v>
      </c>
      <c r="AQ388">
        <f>+Casos_PN_CORR[[#This Row],[16-abr]]-Casos_PN_CORR[[#This Row],[15-abr]]</f>
        <v>0</v>
      </c>
      <c r="AR388">
        <f>+Casos_PN_CORR[[#This Row],[17-abr]]-Casos_PN_CORR[[#This Row],[16-abr]]</f>
        <v>0</v>
      </c>
      <c r="AS388">
        <f>+Casos_PN_CORR[[#This Row],[18-abr]]-Casos_PN_CORR[[#This Row],[17-abr]]</f>
        <v>0</v>
      </c>
      <c r="AT388">
        <f>+Casos_PN_CORR[[#This Row],[19-abr]]-Casos_PN_CORR[[#This Row],[18-abr]]</f>
        <v>0</v>
      </c>
      <c r="AU388">
        <f>+Casos_PN_CORR[[#This Row],[20-abr]]-Casos_PN_CORR[[#This Row],[19-abr]]</f>
        <v>0</v>
      </c>
      <c r="AV388">
        <f>+Casos_PN_CORR[[#This Row],[21-abr]]-Casos_PN_CORR[[#This Row],[20-abr]]</f>
        <v>0</v>
      </c>
      <c r="AW388">
        <f>+Casos_PN_CORR[[#This Row],[22-abr]]-Casos_PN_CORR[[#This Row],[21-abr]]</f>
        <v>0</v>
      </c>
      <c r="AX388">
        <f>+Casos_PN_CORR[[#This Row],[23-abr]]-Casos_PN_CORR[[#This Row],[22-abr]]</f>
        <v>0</v>
      </c>
      <c r="AY388">
        <f>+Casos_PN_CORR[[#This Row],[24-abr]]-Casos_PN_CORR[[#This Row],[23-abr]]</f>
        <v>0</v>
      </c>
      <c r="AZ388">
        <f>+Casos_PN_CORR[[#This Row],[25-abr]]-Casos_PN_CORR[[#This Row],[24-abr]]</f>
        <v>0</v>
      </c>
      <c r="BA388">
        <f>+Casos_PN_CORR[[#This Row],[26-abr]]-Casos_PN_CORR[[#This Row],[25-abr]]</f>
        <v>0</v>
      </c>
      <c r="BB388">
        <f>+Casos_PN_CORR[[#This Row],[27-abr]]-Casos_PN_CORR[[#This Row],[26-abr]]</f>
        <v>0</v>
      </c>
      <c r="BC388">
        <f>+Casos_PN_CORR[[#This Row],[28-abr]]-Casos_PN_CORR[[#This Row],[27-abr]]</f>
        <v>0</v>
      </c>
      <c r="BD388">
        <f>+Casos_PN_CORR[[#This Row],[29-abr]]-Casos_PN_CORR[[#This Row],[28-abr]]</f>
        <v>0</v>
      </c>
      <c r="BE388">
        <f>+Casos_PN_CORR[[#This Row],[30-abr]]-Casos_PN_CORR[[#This Row],[29-abr]]</f>
        <v>0</v>
      </c>
      <c r="BF388">
        <f>+Casos_PN_CORR[[#This Row],[1-may]]-Casos_PN_CORR[[#This Row],[30-abr]]</f>
        <v>0</v>
      </c>
      <c r="BG388">
        <f>+Casos_PN_CORR[[#This Row],[2-may]]-Casos_PN_CORR[[#This Row],[1-may]]</f>
        <v>0</v>
      </c>
      <c r="BH388">
        <f>+Casos_PN_CORR[[#This Row],[3-may]]-Casos_PN_CORR[[#This Row],[2-may]]</f>
        <v>0</v>
      </c>
      <c r="BI388">
        <f>+Casos_PN_CORR[[#This Row],[4-may]]-Casos_PN_CORR[[#This Row],[3-may]]</f>
        <v>0</v>
      </c>
      <c r="BJ388">
        <f>+Casos_PN_CORR[[#This Row],[5-may]]-Casos_PN_CORR[[#This Row],[4-may]]</f>
        <v>0</v>
      </c>
      <c r="BK388">
        <f>+Casos_PN_CORR[[#This Row],[6-may]]-Casos_PN_CORR[[#This Row],[5-may]]</f>
        <v>0</v>
      </c>
      <c r="BL388">
        <f>+Casos_PN_CORR[[#This Row],[7-may]]-Casos_PN_CORR[[#This Row],[6-may]]</f>
        <v>0</v>
      </c>
      <c r="BM388">
        <f>+Casos_PN_CORR[[#This Row],[8-may]]-Casos_PN_CORR[[#This Row],[7-may]]</f>
        <v>0</v>
      </c>
      <c r="BN388">
        <f>+Casos_PN_CORR[[#This Row],[9-may]]-Casos_PN_CORR[[#This Row],[8-may]]</f>
        <v>0</v>
      </c>
      <c r="BO388">
        <f>+Casos_PN_CORR[[#This Row],[10-may]]-Casos_PN_CORR[[#This Row],[9-may]]</f>
        <v>0</v>
      </c>
      <c r="BP388">
        <f>+Casos_PN_CORR[[#This Row],[11-may]]-Casos_PN_CORR[[#This Row],[10-may]]</f>
        <v>0</v>
      </c>
      <c r="BQ388">
        <f>+Casos_PN_CORR[[#This Row],[12-may]]-Casos_PN_CORR[[#This Row],[11-may]]</f>
        <v>0</v>
      </c>
      <c r="BR388">
        <f>+Casos_PN_CORR[[#This Row],[13-may]]-Casos_PN_CORR[[#This Row],[12-may]]</f>
        <v>0</v>
      </c>
      <c r="BS388">
        <f>+Casos_PN_CORR[[#This Row],[14-may]]-Casos_PN_CORR[[#This Row],[13-may]]</f>
        <v>0</v>
      </c>
      <c r="BT388">
        <f>+Casos_PN_CORR[[#This Row],[15-may]]-Casos_PN_CORR[[#This Row],[14-may]]</f>
        <v>0</v>
      </c>
      <c r="BU388">
        <f>+Casos_PN_CORR[[#This Row],[16-may]]-Casos_PN_CORR[[#This Row],[15-may]]</f>
        <v>0</v>
      </c>
      <c r="BV388">
        <f>+Casos_PN_CORR[[#This Row],[17-may]]-Casos_PN_CORR[[#This Row],[16-may]]</f>
        <v>0</v>
      </c>
      <c r="BW388">
        <f>+Casos_PN_CORR[[#This Row],[18-may]]-Casos_PN_CORR[[#This Row],[17-may]]</f>
        <v>0</v>
      </c>
      <c r="BX388">
        <f>+Casos_PN_CORR[[#This Row],[19-may]]-Casos_PN_CORR[[#This Row],[18-may]]</f>
        <v>0</v>
      </c>
      <c r="BY388">
        <f>+Casos_PN_CORR[[#This Row],[20-may]]-Casos_PN_CORR[[#This Row],[19-may]]</f>
        <v>0</v>
      </c>
      <c r="BZ388">
        <f>+Casos_PN_CORR[[#This Row],[21-may]]-Casos_PN_CORR[[#This Row],[20-may]]</f>
        <v>0</v>
      </c>
      <c r="CA388">
        <f>+Casos_PN_CORR[[#This Row],[22-may]]-Casos_PN_CORR[[#This Row],[21-may]]</f>
        <v>0</v>
      </c>
      <c r="CB388">
        <f>+Casos_PN_CORR[[#This Row],[23-may]]-Casos_PN_CORR[[#This Row],[22-may]]</f>
        <v>0</v>
      </c>
      <c r="CC388">
        <f>+Casos_PN_CORR[[#This Row],[24-may]]-Casos_PN_CORR[[#This Row],[23-may]]</f>
        <v>0</v>
      </c>
      <c r="CD388">
        <f>+Casos_PN_CORR[[#This Row],[25-may]]-Casos_PN_CORR[[#This Row],[24-may]]</f>
        <v>0</v>
      </c>
      <c r="CE388">
        <f>+Casos_PN_CORR[[#This Row],[26-may]]-Casos_PN_CORR[[#This Row],[25-may]]</f>
        <v>0</v>
      </c>
      <c r="CF388">
        <f>+Casos_PN_CORR[[#This Row],[27-may]]-Casos_PN_CORR[[#This Row],[26-may]]</f>
        <v>0</v>
      </c>
      <c r="CG388">
        <f>+Casos_PN_CORR[[#This Row],[28-may]]-Casos_PN_CORR[[#This Row],[27-may]]</f>
        <v>0</v>
      </c>
      <c r="CH388">
        <f>+Casos_PN_CORR[[#This Row],[29-may]]-Casos_PN_CORR[[#This Row],[28-may]]</f>
        <v>0</v>
      </c>
      <c r="CI388">
        <f>+Casos_PN_CORR[[#This Row],[30-may]]-Casos_PN_CORR[[#This Row],[29-may]]</f>
        <v>0</v>
      </c>
      <c r="CJ388">
        <f>+Casos_PN_CORR[[#This Row],[31-may]]-Casos_PN_CORR[[#This Row],[30-may]]</f>
        <v>0</v>
      </c>
      <c r="CK388">
        <f>+Casos_PN_CORR[[#This Row],[1-jun]]-Casos_PN_CORR[[#This Row],[31-may]]</f>
        <v>0</v>
      </c>
      <c r="CL388">
        <f>+Casos_PN_CORR[[#This Row],[2-jun]]-Casos_PN_CORR[[#This Row],[1-jun]]</f>
        <v>0</v>
      </c>
      <c r="CM388">
        <f>+Casos_PN_CORR[[#This Row],[3-jun]]-Casos_PN_CORR[[#This Row],[2-jun]]</f>
        <v>0</v>
      </c>
      <c r="CN388">
        <f>+Casos_PN_CORR[[#This Row],[4-jun]]-Casos_PN_CORR[[#This Row],[3-jun]]</f>
        <v>0</v>
      </c>
      <c r="CO388">
        <f>+Casos_PN_CORR[[#This Row],[5-jun]]-Casos_PN_CORR[[#This Row],[4-jun]]</f>
        <v>0</v>
      </c>
      <c r="CP388">
        <f>+Casos_PN_CORR[[#This Row],[6-jun]]-Casos_PN_CORR[[#This Row],[5-jun]]</f>
        <v>0</v>
      </c>
    </row>
    <row r="389" spans="1:94">
      <c r="A389">
        <v>60404</v>
      </c>
      <c r="B389" s="2" t="s">
        <v>214</v>
      </c>
      <c r="C389" s="2" t="s">
        <v>263</v>
      </c>
      <c r="D389" s="2" t="s">
        <v>528</v>
      </c>
      <c r="E389" s="4">
        <f t="shared" si="6"/>
        <v>0</v>
      </c>
      <c r="F389">
        <f>+Casos_PN_CORR[[#This Row],[10-mar]]</f>
        <v>0</v>
      </c>
      <c r="G389">
        <f>+Casos_PN_CORR[[#This Row],[11-mar]]-Casos_PN_CORR[[#This Row],[10-mar]]</f>
        <v>0</v>
      </c>
      <c r="H389">
        <f>+Casos_PN_CORR[[#This Row],[12-mar]]-Casos_PN_CORR[[#This Row],[11-mar]]</f>
        <v>0</v>
      </c>
      <c r="I389">
        <f>+Casos_PN_CORR[[#This Row],[13-mar]]-Casos_PN_CORR[[#This Row],[12-mar]]</f>
        <v>0</v>
      </c>
      <c r="J389">
        <f>+Casos_PN_CORR[[#This Row],[14-mar]]-Casos_PN_CORR[[#This Row],[13-mar]]</f>
        <v>0</v>
      </c>
      <c r="K389">
        <f>+Casos_PN_CORR[[#This Row],[15-mar]]-Casos_PN_CORR[[#This Row],[14-mar]]</f>
        <v>0</v>
      </c>
      <c r="L389">
        <f>+Casos_PN_CORR[[#This Row],[16-mar]]-Casos_PN_CORR[[#This Row],[15-mar]]</f>
        <v>0</v>
      </c>
      <c r="M389">
        <f>+Casos_PN_CORR[[#This Row],[17-mar]]-Casos_PN_CORR[[#This Row],[16-mar]]</f>
        <v>0</v>
      </c>
      <c r="N389">
        <f>+Casos_PN_CORR[[#This Row],[18-mar]]-Casos_PN_CORR[[#This Row],[17-mar]]</f>
        <v>0</v>
      </c>
      <c r="O389">
        <f>+Casos_PN_CORR[[#This Row],[19-mar]]-Casos_PN_CORR[[#This Row],[18-mar]]</f>
        <v>0</v>
      </c>
      <c r="P389">
        <f>+Casos_PN_CORR[[#This Row],[20-mar]]-Casos_PN_CORR[[#This Row],[19-mar]]</f>
        <v>0</v>
      </c>
      <c r="Q389">
        <f>+Casos_PN_CORR[[#This Row],[21-mar]]-Casos_PN_CORR[[#This Row],[20-mar]]</f>
        <v>0</v>
      </c>
      <c r="R389">
        <f>+Casos_PN_CORR[[#This Row],[22-mar]]-Casos_PN_CORR[[#This Row],[21-mar]]</f>
        <v>0</v>
      </c>
      <c r="S389">
        <f>+Casos_PN_CORR[[#This Row],[23-mar]]-Casos_PN_CORR[[#This Row],[22-mar]]</f>
        <v>0</v>
      </c>
      <c r="T389">
        <f>+Casos_PN_CORR[[#This Row],[24-mar]]-Casos_PN_CORR[[#This Row],[23-mar]]</f>
        <v>0</v>
      </c>
      <c r="U389">
        <f>+Casos_PN_CORR[[#This Row],[25-mar]]-Casos_PN_CORR[[#This Row],[24-mar]]</f>
        <v>0</v>
      </c>
      <c r="V389">
        <f>+Casos_PN_CORR[[#This Row],[26-mar]]-Casos_PN_CORR[[#This Row],[25-mar]]</f>
        <v>0</v>
      </c>
      <c r="W389">
        <f>+Casos_PN_CORR[[#This Row],[27-mar]]-Casos_PN_CORR[[#This Row],[26-mar]]</f>
        <v>0</v>
      </c>
      <c r="X389">
        <f>+Casos_PN_CORR[[#This Row],[28-mar]]-Casos_PN_CORR[[#This Row],[27-mar]]</f>
        <v>0</v>
      </c>
      <c r="Y389">
        <f>+Casos_PN_CORR[[#This Row],[29-mar]]-Casos_PN_CORR[[#This Row],[28-mar]]</f>
        <v>0</v>
      </c>
      <c r="Z389">
        <f>+Casos_PN_CORR[[#This Row],[30-mar]]-Casos_PN_CORR[[#This Row],[29-mar]]</f>
        <v>0</v>
      </c>
      <c r="AA389">
        <f>+Casos_PN_CORR[[#This Row],[31-mar]]-Casos_PN_CORR[[#This Row],[30-mar]]</f>
        <v>0</v>
      </c>
      <c r="AB389">
        <f>+Casos_PN_CORR[[#This Row],[1-abr]]-Casos_PN_CORR[[#This Row],[31-mar]]</f>
        <v>0</v>
      </c>
      <c r="AC389">
        <f>+Casos_PN_CORR[[#This Row],[2-abr]]-Casos_PN_CORR[[#This Row],[1-abr]]</f>
        <v>0</v>
      </c>
      <c r="AD389">
        <f>+Casos_PN_CORR[[#This Row],[3-abr]]-Casos_PN_CORR[[#This Row],[2-abr]]</f>
        <v>0</v>
      </c>
      <c r="AE389">
        <f>+Casos_PN_CORR[[#This Row],[4-abr]]-Casos_PN_CORR[[#This Row],[3-abr]]</f>
        <v>0</v>
      </c>
      <c r="AF389">
        <f>+Casos_PN_CORR[[#This Row],[5-abr]]-Casos_PN_CORR[[#This Row],[4-abr]]</f>
        <v>0</v>
      </c>
      <c r="AG389">
        <f>+Casos_PN_CORR[[#This Row],[6-abr]]-Casos_PN_CORR[[#This Row],[5-abr]]</f>
        <v>0</v>
      </c>
      <c r="AH389">
        <f>+Casos_PN_CORR[[#This Row],[7-abr]]-Casos_PN_CORR[[#This Row],[6-abr]]</f>
        <v>0</v>
      </c>
      <c r="AI389">
        <f>+Casos_PN_CORR[[#This Row],[8-abr]]-Casos_PN_CORR[[#This Row],[7-abr]]</f>
        <v>0</v>
      </c>
      <c r="AJ389">
        <f>+Casos_PN_CORR[[#This Row],[9-abr]]-Casos_PN_CORR[[#This Row],[8-abr]]</f>
        <v>0</v>
      </c>
      <c r="AK389">
        <f>+Casos_PN_CORR[[#This Row],[10-abr]]-Casos_PN_CORR[[#This Row],[9-abr]]</f>
        <v>0</v>
      </c>
      <c r="AL389">
        <f>+Casos_PN_CORR[[#This Row],[11-abr]]-Casos_PN_CORR[[#This Row],[10-abr]]</f>
        <v>0</v>
      </c>
      <c r="AM389">
        <f>+Casos_PN_CORR[[#This Row],[12-abr]]-Casos_PN_CORR[[#This Row],[11-abr]]</f>
        <v>0</v>
      </c>
      <c r="AN389">
        <f>+Casos_PN_CORR[[#This Row],[13-abr]]-Casos_PN_CORR[[#This Row],[12-abr]]</f>
        <v>0</v>
      </c>
      <c r="AO389">
        <f>+Casos_PN_CORR[[#This Row],[14-abr]]-Casos_PN_CORR[[#This Row],[13-abr]]</f>
        <v>0</v>
      </c>
      <c r="AP389">
        <f>+Casos_PN_CORR[[#This Row],[15-abr]]-Casos_PN_CORR[[#This Row],[14-abr]]</f>
        <v>0</v>
      </c>
      <c r="AQ389">
        <f>+Casos_PN_CORR[[#This Row],[16-abr]]-Casos_PN_CORR[[#This Row],[15-abr]]</f>
        <v>0</v>
      </c>
      <c r="AR389">
        <f>+Casos_PN_CORR[[#This Row],[17-abr]]-Casos_PN_CORR[[#This Row],[16-abr]]</f>
        <v>0</v>
      </c>
      <c r="AS389">
        <f>+Casos_PN_CORR[[#This Row],[18-abr]]-Casos_PN_CORR[[#This Row],[17-abr]]</f>
        <v>0</v>
      </c>
      <c r="AT389">
        <f>+Casos_PN_CORR[[#This Row],[19-abr]]-Casos_PN_CORR[[#This Row],[18-abr]]</f>
        <v>0</v>
      </c>
      <c r="AU389">
        <f>+Casos_PN_CORR[[#This Row],[20-abr]]-Casos_PN_CORR[[#This Row],[19-abr]]</f>
        <v>0</v>
      </c>
      <c r="AV389">
        <f>+Casos_PN_CORR[[#This Row],[21-abr]]-Casos_PN_CORR[[#This Row],[20-abr]]</f>
        <v>0</v>
      </c>
      <c r="AW389">
        <f>+Casos_PN_CORR[[#This Row],[22-abr]]-Casos_PN_CORR[[#This Row],[21-abr]]</f>
        <v>0</v>
      </c>
      <c r="AX389">
        <f>+Casos_PN_CORR[[#This Row],[23-abr]]-Casos_PN_CORR[[#This Row],[22-abr]]</f>
        <v>0</v>
      </c>
      <c r="AY389">
        <f>+Casos_PN_CORR[[#This Row],[24-abr]]-Casos_PN_CORR[[#This Row],[23-abr]]</f>
        <v>0</v>
      </c>
      <c r="AZ389">
        <f>+Casos_PN_CORR[[#This Row],[25-abr]]-Casos_PN_CORR[[#This Row],[24-abr]]</f>
        <v>0</v>
      </c>
      <c r="BA389">
        <f>+Casos_PN_CORR[[#This Row],[26-abr]]-Casos_PN_CORR[[#This Row],[25-abr]]</f>
        <v>0</v>
      </c>
      <c r="BB389">
        <f>+Casos_PN_CORR[[#This Row],[27-abr]]-Casos_PN_CORR[[#This Row],[26-abr]]</f>
        <v>0</v>
      </c>
      <c r="BC389">
        <f>+Casos_PN_CORR[[#This Row],[28-abr]]-Casos_PN_CORR[[#This Row],[27-abr]]</f>
        <v>0</v>
      </c>
      <c r="BD389">
        <f>+Casos_PN_CORR[[#This Row],[29-abr]]-Casos_PN_CORR[[#This Row],[28-abr]]</f>
        <v>0</v>
      </c>
      <c r="BE389">
        <f>+Casos_PN_CORR[[#This Row],[30-abr]]-Casos_PN_CORR[[#This Row],[29-abr]]</f>
        <v>0</v>
      </c>
      <c r="BF389">
        <f>+Casos_PN_CORR[[#This Row],[1-may]]-Casos_PN_CORR[[#This Row],[30-abr]]</f>
        <v>0</v>
      </c>
      <c r="BG389">
        <f>+Casos_PN_CORR[[#This Row],[2-may]]-Casos_PN_CORR[[#This Row],[1-may]]</f>
        <v>0</v>
      </c>
      <c r="BH389">
        <f>+Casos_PN_CORR[[#This Row],[3-may]]-Casos_PN_CORR[[#This Row],[2-may]]</f>
        <v>0</v>
      </c>
      <c r="BI389">
        <f>+Casos_PN_CORR[[#This Row],[4-may]]-Casos_PN_CORR[[#This Row],[3-may]]</f>
        <v>0</v>
      </c>
      <c r="BJ389">
        <f>+Casos_PN_CORR[[#This Row],[5-may]]-Casos_PN_CORR[[#This Row],[4-may]]</f>
        <v>0</v>
      </c>
      <c r="BK389">
        <f>+Casos_PN_CORR[[#This Row],[6-may]]-Casos_PN_CORR[[#This Row],[5-may]]</f>
        <v>0</v>
      </c>
      <c r="BL389">
        <f>+Casos_PN_CORR[[#This Row],[7-may]]-Casos_PN_CORR[[#This Row],[6-may]]</f>
        <v>0</v>
      </c>
      <c r="BM389">
        <f>+Casos_PN_CORR[[#This Row],[8-may]]-Casos_PN_CORR[[#This Row],[7-may]]</f>
        <v>0</v>
      </c>
      <c r="BN389">
        <f>+Casos_PN_CORR[[#This Row],[9-may]]-Casos_PN_CORR[[#This Row],[8-may]]</f>
        <v>0</v>
      </c>
      <c r="BO389">
        <f>+Casos_PN_CORR[[#This Row],[10-may]]-Casos_PN_CORR[[#This Row],[9-may]]</f>
        <v>0</v>
      </c>
      <c r="BP389">
        <f>+Casos_PN_CORR[[#This Row],[11-may]]-Casos_PN_CORR[[#This Row],[10-may]]</f>
        <v>0</v>
      </c>
      <c r="BQ389">
        <f>+Casos_PN_CORR[[#This Row],[12-may]]-Casos_PN_CORR[[#This Row],[11-may]]</f>
        <v>0</v>
      </c>
      <c r="BR389">
        <f>+Casos_PN_CORR[[#This Row],[13-may]]-Casos_PN_CORR[[#This Row],[12-may]]</f>
        <v>0</v>
      </c>
      <c r="BS389">
        <f>+Casos_PN_CORR[[#This Row],[14-may]]-Casos_PN_CORR[[#This Row],[13-may]]</f>
        <v>0</v>
      </c>
      <c r="BT389">
        <f>+Casos_PN_CORR[[#This Row],[15-may]]-Casos_PN_CORR[[#This Row],[14-may]]</f>
        <v>0</v>
      </c>
      <c r="BU389">
        <f>+Casos_PN_CORR[[#This Row],[16-may]]-Casos_PN_CORR[[#This Row],[15-may]]</f>
        <v>0</v>
      </c>
      <c r="BV389">
        <f>+Casos_PN_CORR[[#This Row],[17-may]]-Casos_PN_CORR[[#This Row],[16-may]]</f>
        <v>0</v>
      </c>
      <c r="BW389">
        <f>+Casos_PN_CORR[[#This Row],[18-may]]-Casos_PN_CORR[[#This Row],[17-may]]</f>
        <v>0</v>
      </c>
      <c r="BX389">
        <f>+Casos_PN_CORR[[#This Row],[19-may]]-Casos_PN_CORR[[#This Row],[18-may]]</f>
        <v>0</v>
      </c>
      <c r="BY389">
        <f>+Casos_PN_CORR[[#This Row],[20-may]]-Casos_PN_CORR[[#This Row],[19-may]]</f>
        <v>0</v>
      </c>
      <c r="BZ389">
        <f>+Casos_PN_CORR[[#This Row],[21-may]]-Casos_PN_CORR[[#This Row],[20-may]]</f>
        <v>0</v>
      </c>
      <c r="CA389">
        <f>+Casos_PN_CORR[[#This Row],[22-may]]-Casos_PN_CORR[[#This Row],[21-may]]</f>
        <v>0</v>
      </c>
      <c r="CB389">
        <f>+Casos_PN_CORR[[#This Row],[23-may]]-Casos_PN_CORR[[#This Row],[22-may]]</f>
        <v>0</v>
      </c>
      <c r="CC389">
        <f>+Casos_PN_CORR[[#This Row],[24-may]]-Casos_PN_CORR[[#This Row],[23-may]]</f>
        <v>0</v>
      </c>
      <c r="CD389">
        <f>+Casos_PN_CORR[[#This Row],[25-may]]-Casos_PN_CORR[[#This Row],[24-may]]</f>
        <v>0</v>
      </c>
      <c r="CE389">
        <f>+Casos_PN_CORR[[#This Row],[26-may]]-Casos_PN_CORR[[#This Row],[25-may]]</f>
        <v>0</v>
      </c>
      <c r="CF389">
        <f>+Casos_PN_CORR[[#This Row],[27-may]]-Casos_PN_CORR[[#This Row],[26-may]]</f>
        <v>0</v>
      </c>
      <c r="CG389">
        <f>+Casos_PN_CORR[[#This Row],[28-may]]-Casos_PN_CORR[[#This Row],[27-may]]</f>
        <v>0</v>
      </c>
      <c r="CH389">
        <f>+Casos_PN_CORR[[#This Row],[29-may]]-Casos_PN_CORR[[#This Row],[28-may]]</f>
        <v>0</v>
      </c>
      <c r="CI389">
        <f>+Casos_PN_CORR[[#This Row],[30-may]]-Casos_PN_CORR[[#This Row],[29-may]]</f>
        <v>0</v>
      </c>
      <c r="CJ389">
        <f>+Casos_PN_CORR[[#This Row],[31-may]]-Casos_PN_CORR[[#This Row],[30-may]]</f>
        <v>0</v>
      </c>
      <c r="CK389">
        <f>+Casos_PN_CORR[[#This Row],[1-jun]]-Casos_PN_CORR[[#This Row],[31-may]]</f>
        <v>0</v>
      </c>
      <c r="CL389">
        <f>+Casos_PN_CORR[[#This Row],[2-jun]]-Casos_PN_CORR[[#This Row],[1-jun]]</f>
        <v>0</v>
      </c>
      <c r="CM389">
        <f>+Casos_PN_CORR[[#This Row],[3-jun]]-Casos_PN_CORR[[#This Row],[2-jun]]</f>
        <v>0</v>
      </c>
      <c r="CN389">
        <f>+Casos_PN_CORR[[#This Row],[4-jun]]-Casos_PN_CORR[[#This Row],[3-jun]]</f>
        <v>0</v>
      </c>
      <c r="CO389">
        <f>+Casos_PN_CORR[[#This Row],[5-jun]]-Casos_PN_CORR[[#This Row],[4-jun]]</f>
        <v>0</v>
      </c>
      <c r="CP389">
        <f>+Casos_PN_CORR[[#This Row],[6-jun]]-Casos_PN_CORR[[#This Row],[5-jun]]</f>
        <v>0</v>
      </c>
    </row>
    <row r="390" spans="1:94">
      <c r="A390">
        <v>90404</v>
      </c>
      <c r="B390" s="2" t="s">
        <v>139</v>
      </c>
      <c r="C390" s="2" t="s">
        <v>189</v>
      </c>
      <c r="D390" s="2" t="s">
        <v>528</v>
      </c>
      <c r="E390" s="4">
        <f t="shared" si="6"/>
        <v>0</v>
      </c>
      <c r="F390">
        <f>+Casos_PN_CORR[[#This Row],[10-mar]]</f>
        <v>0</v>
      </c>
      <c r="G390">
        <f>+Casos_PN_CORR[[#This Row],[11-mar]]-Casos_PN_CORR[[#This Row],[10-mar]]</f>
        <v>0</v>
      </c>
      <c r="H390">
        <f>+Casos_PN_CORR[[#This Row],[12-mar]]-Casos_PN_CORR[[#This Row],[11-mar]]</f>
        <v>0</v>
      </c>
      <c r="I390">
        <f>+Casos_PN_CORR[[#This Row],[13-mar]]-Casos_PN_CORR[[#This Row],[12-mar]]</f>
        <v>0</v>
      </c>
      <c r="J390">
        <f>+Casos_PN_CORR[[#This Row],[14-mar]]-Casos_PN_CORR[[#This Row],[13-mar]]</f>
        <v>0</v>
      </c>
      <c r="K390">
        <f>+Casos_PN_CORR[[#This Row],[15-mar]]-Casos_PN_CORR[[#This Row],[14-mar]]</f>
        <v>0</v>
      </c>
      <c r="L390">
        <f>+Casos_PN_CORR[[#This Row],[16-mar]]-Casos_PN_CORR[[#This Row],[15-mar]]</f>
        <v>0</v>
      </c>
      <c r="M390">
        <f>+Casos_PN_CORR[[#This Row],[17-mar]]-Casos_PN_CORR[[#This Row],[16-mar]]</f>
        <v>0</v>
      </c>
      <c r="N390">
        <f>+Casos_PN_CORR[[#This Row],[18-mar]]-Casos_PN_CORR[[#This Row],[17-mar]]</f>
        <v>0</v>
      </c>
      <c r="O390">
        <f>+Casos_PN_CORR[[#This Row],[19-mar]]-Casos_PN_CORR[[#This Row],[18-mar]]</f>
        <v>0</v>
      </c>
      <c r="P390">
        <f>+Casos_PN_CORR[[#This Row],[20-mar]]-Casos_PN_CORR[[#This Row],[19-mar]]</f>
        <v>0</v>
      </c>
      <c r="Q390">
        <f>+Casos_PN_CORR[[#This Row],[21-mar]]-Casos_PN_CORR[[#This Row],[20-mar]]</f>
        <v>0</v>
      </c>
      <c r="R390">
        <f>+Casos_PN_CORR[[#This Row],[22-mar]]-Casos_PN_CORR[[#This Row],[21-mar]]</f>
        <v>0</v>
      </c>
      <c r="S390">
        <f>+Casos_PN_CORR[[#This Row],[23-mar]]-Casos_PN_CORR[[#This Row],[22-mar]]</f>
        <v>0</v>
      </c>
      <c r="T390">
        <f>+Casos_PN_CORR[[#This Row],[24-mar]]-Casos_PN_CORR[[#This Row],[23-mar]]</f>
        <v>0</v>
      </c>
      <c r="U390">
        <f>+Casos_PN_CORR[[#This Row],[25-mar]]-Casos_PN_CORR[[#This Row],[24-mar]]</f>
        <v>0</v>
      </c>
      <c r="V390">
        <f>+Casos_PN_CORR[[#This Row],[26-mar]]-Casos_PN_CORR[[#This Row],[25-mar]]</f>
        <v>0</v>
      </c>
      <c r="W390">
        <f>+Casos_PN_CORR[[#This Row],[27-mar]]-Casos_PN_CORR[[#This Row],[26-mar]]</f>
        <v>0</v>
      </c>
      <c r="X390">
        <f>+Casos_PN_CORR[[#This Row],[28-mar]]-Casos_PN_CORR[[#This Row],[27-mar]]</f>
        <v>0</v>
      </c>
      <c r="Y390">
        <f>+Casos_PN_CORR[[#This Row],[29-mar]]-Casos_PN_CORR[[#This Row],[28-mar]]</f>
        <v>0</v>
      </c>
      <c r="Z390">
        <f>+Casos_PN_CORR[[#This Row],[30-mar]]-Casos_PN_CORR[[#This Row],[29-mar]]</f>
        <v>0</v>
      </c>
      <c r="AA390">
        <f>+Casos_PN_CORR[[#This Row],[31-mar]]-Casos_PN_CORR[[#This Row],[30-mar]]</f>
        <v>0</v>
      </c>
      <c r="AB390">
        <f>+Casos_PN_CORR[[#This Row],[1-abr]]-Casos_PN_CORR[[#This Row],[31-mar]]</f>
        <v>0</v>
      </c>
      <c r="AC390">
        <f>+Casos_PN_CORR[[#This Row],[2-abr]]-Casos_PN_CORR[[#This Row],[1-abr]]</f>
        <v>0</v>
      </c>
      <c r="AD390">
        <f>+Casos_PN_CORR[[#This Row],[3-abr]]-Casos_PN_CORR[[#This Row],[2-abr]]</f>
        <v>0</v>
      </c>
      <c r="AE390">
        <f>+Casos_PN_CORR[[#This Row],[4-abr]]-Casos_PN_CORR[[#This Row],[3-abr]]</f>
        <v>0</v>
      </c>
      <c r="AF390">
        <f>+Casos_PN_CORR[[#This Row],[5-abr]]-Casos_PN_CORR[[#This Row],[4-abr]]</f>
        <v>0</v>
      </c>
      <c r="AG390">
        <f>+Casos_PN_CORR[[#This Row],[6-abr]]-Casos_PN_CORR[[#This Row],[5-abr]]</f>
        <v>0</v>
      </c>
      <c r="AH390">
        <f>+Casos_PN_CORR[[#This Row],[7-abr]]-Casos_PN_CORR[[#This Row],[6-abr]]</f>
        <v>0</v>
      </c>
      <c r="AI390">
        <f>+Casos_PN_CORR[[#This Row],[8-abr]]-Casos_PN_CORR[[#This Row],[7-abr]]</f>
        <v>0</v>
      </c>
      <c r="AJ390">
        <f>+Casos_PN_CORR[[#This Row],[9-abr]]-Casos_PN_CORR[[#This Row],[8-abr]]</f>
        <v>0</v>
      </c>
      <c r="AK390">
        <f>+Casos_PN_CORR[[#This Row],[10-abr]]-Casos_PN_CORR[[#This Row],[9-abr]]</f>
        <v>0</v>
      </c>
      <c r="AL390">
        <f>+Casos_PN_CORR[[#This Row],[11-abr]]-Casos_PN_CORR[[#This Row],[10-abr]]</f>
        <v>0</v>
      </c>
      <c r="AM390">
        <f>+Casos_PN_CORR[[#This Row],[12-abr]]-Casos_PN_CORR[[#This Row],[11-abr]]</f>
        <v>0</v>
      </c>
      <c r="AN390">
        <f>+Casos_PN_CORR[[#This Row],[13-abr]]-Casos_PN_CORR[[#This Row],[12-abr]]</f>
        <v>0</v>
      </c>
      <c r="AO390">
        <f>+Casos_PN_CORR[[#This Row],[14-abr]]-Casos_PN_CORR[[#This Row],[13-abr]]</f>
        <v>0</v>
      </c>
      <c r="AP390">
        <f>+Casos_PN_CORR[[#This Row],[15-abr]]-Casos_PN_CORR[[#This Row],[14-abr]]</f>
        <v>0</v>
      </c>
      <c r="AQ390">
        <f>+Casos_PN_CORR[[#This Row],[16-abr]]-Casos_PN_CORR[[#This Row],[15-abr]]</f>
        <v>0</v>
      </c>
      <c r="AR390">
        <f>+Casos_PN_CORR[[#This Row],[17-abr]]-Casos_PN_CORR[[#This Row],[16-abr]]</f>
        <v>0</v>
      </c>
      <c r="AS390">
        <f>+Casos_PN_CORR[[#This Row],[18-abr]]-Casos_PN_CORR[[#This Row],[17-abr]]</f>
        <v>0</v>
      </c>
      <c r="AT390">
        <f>+Casos_PN_CORR[[#This Row],[19-abr]]-Casos_PN_CORR[[#This Row],[18-abr]]</f>
        <v>0</v>
      </c>
      <c r="AU390">
        <f>+Casos_PN_CORR[[#This Row],[20-abr]]-Casos_PN_CORR[[#This Row],[19-abr]]</f>
        <v>0</v>
      </c>
      <c r="AV390">
        <f>+Casos_PN_CORR[[#This Row],[21-abr]]-Casos_PN_CORR[[#This Row],[20-abr]]</f>
        <v>0</v>
      </c>
      <c r="AW390">
        <f>+Casos_PN_CORR[[#This Row],[22-abr]]-Casos_PN_CORR[[#This Row],[21-abr]]</f>
        <v>0</v>
      </c>
      <c r="AX390">
        <f>+Casos_PN_CORR[[#This Row],[23-abr]]-Casos_PN_CORR[[#This Row],[22-abr]]</f>
        <v>0</v>
      </c>
      <c r="AY390">
        <f>+Casos_PN_CORR[[#This Row],[24-abr]]-Casos_PN_CORR[[#This Row],[23-abr]]</f>
        <v>0</v>
      </c>
      <c r="AZ390">
        <f>+Casos_PN_CORR[[#This Row],[25-abr]]-Casos_PN_CORR[[#This Row],[24-abr]]</f>
        <v>0</v>
      </c>
      <c r="BA390">
        <f>+Casos_PN_CORR[[#This Row],[26-abr]]-Casos_PN_CORR[[#This Row],[25-abr]]</f>
        <v>0</v>
      </c>
      <c r="BB390">
        <f>+Casos_PN_CORR[[#This Row],[27-abr]]-Casos_PN_CORR[[#This Row],[26-abr]]</f>
        <v>0</v>
      </c>
      <c r="BC390">
        <f>+Casos_PN_CORR[[#This Row],[28-abr]]-Casos_PN_CORR[[#This Row],[27-abr]]</f>
        <v>0</v>
      </c>
      <c r="BD390">
        <f>+Casos_PN_CORR[[#This Row],[29-abr]]-Casos_PN_CORR[[#This Row],[28-abr]]</f>
        <v>0</v>
      </c>
      <c r="BE390">
        <f>+Casos_PN_CORR[[#This Row],[30-abr]]-Casos_PN_CORR[[#This Row],[29-abr]]</f>
        <v>0</v>
      </c>
      <c r="BF390">
        <f>+Casos_PN_CORR[[#This Row],[1-may]]-Casos_PN_CORR[[#This Row],[30-abr]]</f>
        <v>0</v>
      </c>
      <c r="BG390">
        <f>+Casos_PN_CORR[[#This Row],[2-may]]-Casos_PN_CORR[[#This Row],[1-may]]</f>
        <v>0</v>
      </c>
      <c r="BH390">
        <f>+Casos_PN_CORR[[#This Row],[3-may]]-Casos_PN_CORR[[#This Row],[2-may]]</f>
        <v>0</v>
      </c>
      <c r="BI390">
        <f>+Casos_PN_CORR[[#This Row],[4-may]]-Casos_PN_CORR[[#This Row],[3-may]]</f>
        <v>0</v>
      </c>
      <c r="BJ390">
        <f>+Casos_PN_CORR[[#This Row],[5-may]]-Casos_PN_CORR[[#This Row],[4-may]]</f>
        <v>0</v>
      </c>
      <c r="BK390">
        <f>+Casos_PN_CORR[[#This Row],[6-may]]-Casos_PN_CORR[[#This Row],[5-may]]</f>
        <v>0</v>
      </c>
      <c r="BL390">
        <f>+Casos_PN_CORR[[#This Row],[7-may]]-Casos_PN_CORR[[#This Row],[6-may]]</f>
        <v>0</v>
      </c>
      <c r="BM390">
        <f>+Casos_PN_CORR[[#This Row],[8-may]]-Casos_PN_CORR[[#This Row],[7-may]]</f>
        <v>0</v>
      </c>
      <c r="BN390">
        <f>+Casos_PN_CORR[[#This Row],[9-may]]-Casos_PN_CORR[[#This Row],[8-may]]</f>
        <v>0</v>
      </c>
      <c r="BO390">
        <f>+Casos_PN_CORR[[#This Row],[10-may]]-Casos_PN_CORR[[#This Row],[9-may]]</f>
        <v>0</v>
      </c>
      <c r="BP390">
        <f>+Casos_PN_CORR[[#This Row],[11-may]]-Casos_PN_CORR[[#This Row],[10-may]]</f>
        <v>0</v>
      </c>
      <c r="BQ390">
        <f>+Casos_PN_CORR[[#This Row],[12-may]]-Casos_PN_CORR[[#This Row],[11-may]]</f>
        <v>0</v>
      </c>
      <c r="BR390">
        <f>+Casos_PN_CORR[[#This Row],[13-may]]-Casos_PN_CORR[[#This Row],[12-may]]</f>
        <v>0</v>
      </c>
      <c r="BS390">
        <f>+Casos_PN_CORR[[#This Row],[14-may]]-Casos_PN_CORR[[#This Row],[13-may]]</f>
        <v>0</v>
      </c>
      <c r="BT390">
        <f>+Casos_PN_CORR[[#This Row],[15-may]]-Casos_PN_CORR[[#This Row],[14-may]]</f>
        <v>0</v>
      </c>
      <c r="BU390">
        <f>+Casos_PN_CORR[[#This Row],[16-may]]-Casos_PN_CORR[[#This Row],[15-may]]</f>
        <v>0</v>
      </c>
      <c r="BV390">
        <f>+Casos_PN_CORR[[#This Row],[17-may]]-Casos_PN_CORR[[#This Row],[16-may]]</f>
        <v>0</v>
      </c>
      <c r="BW390">
        <f>+Casos_PN_CORR[[#This Row],[18-may]]-Casos_PN_CORR[[#This Row],[17-may]]</f>
        <v>0</v>
      </c>
      <c r="BX390">
        <f>+Casos_PN_CORR[[#This Row],[19-may]]-Casos_PN_CORR[[#This Row],[18-may]]</f>
        <v>0</v>
      </c>
      <c r="BY390">
        <f>+Casos_PN_CORR[[#This Row],[20-may]]-Casos_PN_CORR[[#This Row],[19-may]]</f>
        <v>0</v>
      </c>
      <c r="BZ390">
        <f>+Casos_PN_CORR[[#This Row],[21-may]]-Casos_PN_CORR[[#This Row],[20-may]]</f>
        <v>0</v>
      </c>
      <c r="CA390">
        <f>+Casos_PN_CORR[[#This Row],[22-may]]-Casos_PN_CORR[[#This Row],[21-may]]</f>
        <v>0</v>
      </c>
      <c r="CB390">
        <f>+Casos_PN_CORR[[#This Row],[23-may]]-Casos_PN_CORR[[#This Row],[22-may]]</f>
        <v>0</v>
      </c>
      <c r="CC390">
        <f>+Casos_PN_CORR[[#This Row],[24-may]]-Casos_PN_CORR[[#This Row],[23-may]]</f>
        <v>0</v>
      </c>
      <c r="CD390">
        <f>+Casos_PN_CORR[[#This Row],[25-may]]-Casos_PN_CORR[[#This Row],[24-may]]</f>
        <v>0</v>
      </c>
      <c r="CE390">
        <f>+Casos_PN_CORR[[#This Row],[26-may]]-Casos_PN_CORR[[#This Row],[25-may]]</f>
        <v>0</v>
      </c>
      <c r="CF390">
        <f>+Casos_PN_CORR[[#This Row],[27-may]]-Casos_PN_CORR[[#This Row],[26-may]]</f>
        <v>0</v>
      </c>
      <c r="CG390">
        <f>+Casos_PN_CORR[[#This Row],[28-may]]-Casos_PN_CORR[[#This Row],[27-may]]</f>
        <v>0</v>
      </c>
      <c r="CH390">
        <f>+Casos_PN_CORR[[#This Row],[29-may]]-Casos_PN_CORR[[#This Row],[28-may]]</f>
        <v>0</v>
      </c>
      <c r="CI390">
        <f>+Casos_PN_CORR[[#This Row],[30-may]]-Casos_PN_CORR[[#This Row],[29-may]]</f>
        <v>0</v>
      </c>
      <c r="CJ390">
        <f>+Casos_PN_CORR[[#This Row],[31-may]]-Casos_PN_CORR[[#This Row],[30-may]]</f>
        <v>0</v>
      </c>
      <c r="CK390">
        <f>+Casos_PN_CORR[[#This Row],[1-jun]]-Casos_PN_CORR[[#This Row],[31-may]]</f>
        <v>0</v>
      </c>
      <c r="CL390">
        <f>+Casos_PN_CORR[[#This Row],[2-jun]]-Casos_PN_CORR[[#This Row],[1-jun]]</f>
        <v>0</v>
      </c>
      <c r="CM390">
        <f>+Casos_PN_CORR[[#This Row],[3-jun]]-Casos_PN_CORR[[#This Row],[2-jun]]</f>
        <v>0</v>
      </c>
      <c r="CN390">
        <f>+Casos_PN_CORR[[#This Row],[4-jun]]-Casos_PN_CORR[[#This Row],[3-jun]]</f>
        <v>0</v>
      </c>
      <c r="CO390">
        <f>+Casos_PN_CORR[[#This Row],[5-jun]]-Casos_PN_CORR[[#This Row],[4-jun]]</f>
        <v>0</v>
      </c>
      <c r="CP390">
        <f>+Casos_PN_CORR[[#This Row],[6-jun]]-Casos_PN_CORR[[#This Row],[5-jun]]</f>
        <v>0</v>
      </c>
    </row>
    <row r="391" spans="1:94">
      <c r="A391">
        <v>70309</v>
      </c>
      <c r="B391" s="2" t="s">
        <v>102</v>
      </c>
      <c r="C391" s="2" t="s">
        <v>102</v>
      </c>
      <c r="D391" s="2" t="s">
        <v>529</v>
      </c>
      <c r="E391" s="4">
        <f t="shared" si="6"/>
        <v>0</v>
      </c>
      <c r="F391">
        <f>+Casos_PN_CORR[[#This Row],[10-mar]]</f>
        <v>0</v>
      </c>
      <c r="G391">
        <f>+Casos_PN_CORR[[#This Row],[11-mar]]-Casos_PN_CORR[[#This Row],[10-mar]]</f>
        <v>0</v>
      </c>
      <c r="H391">
        <f>+Casos_PN_CORR[[#This Row],[12-mar]]-Casos_PN_CORR[[#This Row],[11-mar]]</f>
        <v>0</v>
      </c>
      <c r="I391">
        <f>+Casos_PN_CORR[[#This Row],[13-mar]]-Casos_PN_CORR[[#This Row],[12-mar]]</f>
        <v>0</v>
      </c>
      <c r="J391">
        <f>+Casos_PN_CORR[[#This Row],[14-mar]]-Casos_PN_CORR[[#This Row],[13-mar]]</f>
        <v>0</v>
      </c>
      <c r="K391">
        <f>+Casos_PN_CORR[[#This Row],[15-mar]]-Casos_PN_CORR[[#This Row],[14-mar]]</f>
        <v>0</v>
      </c>
      <c r="L391">
        <f>+Casos_PN_CORR[[#This Row],[16-mar]]-Casos_PN_CORR[[#This Row],[15-mar]]</f>
        <v>0</v>
      </c>
      <c r="M391">
        <f>+Casos_PN_CORR[[#This Row],[17-mar]]-Casos_PN_CORR[[#This Row],[16-mar]]</f>
        <v>0</v>
      </c>
      <c r="N391">
        <f>+Casos_PN_CORR[[#This Row],[18-mar]]-Casos_PN_CORR[[#This Row],[17-mar]]</f>
        <v>0</v>
      </c>
      <c r="O391">
        <f>+Casos_PN_CORR[[#This Row],[19-mar]]-Casos_PN_CORR[[#This Row],[18-mar]]</f>
        <v>0</v>
      </c>
      <c r="P391">
        <f>+Casos_PN_CORR[[#This Row],[20-mar]]-Casos_PN_CORR[[#This Row],[19-mar]]</f>
        <v>0</v>
      </c>
      <c r="Q391">
        <f>+Casos_PN_CORR[[#This Row],[21-mar]]-Casos_PN_CORR[[#This Row],[20-mar]]</f>
        <v>0</v>
      </c>
      <c r="R391">
        <f>+Casos_PN_CORR[[#This Row],[22-mar]]-Casos_PN_CORR[[#This Row],[21-mar]]</f>
        <v>0</v>
      </c>
      <c r="S391">
        <f>+Casos_PN_CORR[[#This Row],[23-mar]]-Casos_PN_CORR[[#This Row],[22-mar]]</f>
        <v>0</v>
      </c>
      <c r="T391">
        <f>+Casos_PN_CORR[[#This Row],[24-mar]]-Casos_PN_CORR[[#This Row],[23-mar]]</f>
        <v>0</v>
      </c>
      <c r="U391">
        <f>+Casos_PN_CORR[[#This Row],[25-mar]]-Casos_PN_CORR[[#This Row],[24-mar]]</f>
        <v>0</v>
      </c>
      <c r="V391">
        <f>+Casos_PN_CORR[[#This Row],[26-mar]]-Casos_PN_CORR[[#This Row],[25-mar]]</f>
        <v>0</v>
      </c>
      <c r="W391">
        <f>+Casos_PN_CORR[[#This Row],[27-mar]]-Casos_PN_CORR[[#This Row],[26-mar]]</f>
        <v>0</v>
      </c>
      <c r="X391">
        <f>+Casos_PN_CORR[[#This Row],[28-mar]]-Casos_PN_CORR[[#This Row],[27-mar]]</f>
        <v>0</v>
      </c>
      <c r="Y391">
        <f>+Casos_PN_CORR[[#This Row],[29-mar]]-Casos_PN_CORR[[#This Row],[28-mar]]</f>
        <v>0</v>
      </c>
      <c r="Z391">
        <f>+Casos_PN_CORR[[#This Row],[30-mar]]-Casos_PN_CORR[[#This Row],[29-mar]]</f>
        <v>0</v>
      </c>
      <c r="AA391">
        <f>+Casos_PN_CORR[[#This Row],[31-mar]]-Casos_PN_CORR[[#This Row],[30-mar]]</f>
        <v>0</v>
      </c>
      <c r="AB391">
        <f>+Casos_PN_CORR[[#This Row],[1-abr]]-Casos_PN_CORR[[#This Row],[31-mar]]</f>
        <v>0</v>
      </c>
      <c r="AC391">
        <f>+Casos_PN_CORR[[#This Row],[2-abr]]-Casos_PN_CORR[[#This Row],[1-abr]]</f>
        <v>0</v>
      </c>
      <c r="AD391">
        <f>+Casos_PN_CORR[[#This Row],[3-abr]]-Casos_PN_CORR[[#This Row],[2-abr]]</f>
        <v>0</v>
      </c>
      <c r="AE391">
        <f>+Casos_PN_CORR[[#This Row],[4-abr]]-Casos_PN_CORR[[#This Row],[3-abr]]</f>
        <v>0</v>
      </c>
      <c r="AF391">
        <f>+Casos_PN_CORR[[#This Row],[5-abr]]-Casos_PN_CORR[[#This Row],[4-abr]]</f>
        <v>0</v>
      </c>
      <c r="AG391">
        <f>+Casos_PN_CORR[[#This Row],[6-abr]]-Casos_PN_CORR[[#This Row],[5-abr]]</f>
        <v>0</v>
      </c>
      <c r="AH391">
        <f>+Casos_PN_CORR[[#This Row],[7-abr]]-Casos_PN_CORR[[#This Row],[6-abr]]</f>
        <v>0</v>
      </c>
      <c r="AI391">
        <f>+Casos_PN_CORR[[#This Row],[8-abr]]-Casos_PN_CORR[[#This Row],[7-abr]]</f>
        <v>0</v>
      </c>
      <c r="AJ391">
        <f>+Casos_PN_CORR[[#This Row],[9-abr]]-Casos_PN_CORR[[#This Row],[8-abr]]</f>
        <v>0</v>
      </c>
      <c r="AK391">
        <f>+Casos_PN_CORR[[#This Row],[10-abr]]-Casos_PN_CORR[[#This Row],[9-abr]]</f>
        <v>0</v>
      </c>
      <c r="AL391">
        <f>+Casos_PN_CORR[[#This Row],[11-abr]]-Casos_PN_CORR[[#This Row],[10-abr]]</f>
        <v>0</v>
      </c>
      <c r="AM391">
        <f>+Casos_PN_CORR[[#This Row],[12-abr]]-Casos_PN_CORR[[#This Row],[11-abr]]</f>
        <v>0</v>
      </c>
      <c r="AN391">
        <f>+Casos_PN_CORR[[#This Row],[13-abr]]-Casos_PN_CORR[[#This Row],[12-abr]]</f>
        <v>0</v>
      </c>
      <c r="AO391">
        <f>+Casos_PN_CORR[[#This Row],[14-abr]]-Casos_PN_CORR[[#This Row],[13-abr]]</f>
        <v>0</v>
      </c>
      <c r="AP391">
        <f>+Casos_PN_CORR[[#This Row],[15-abr]]-Casos_PN_CORR[[#This Row],[14-abr]]</f>
        <v>0</v>
      </c>
      <c r="AQ391">
        <f>+Casos_PN_CORR[[#This Row],[16-abr]]-Casos_PN_CORR[[#This Row],[15-abr]]</f>
        <v>0</v>
      </c>
      <c r="AR391">
        <f>+Casos_PN_CORR[[#This Row],[17-abr]]-Casos_PN_CORR[[#This Row],[16-abr]]</f>
        <v>0</v>
      </c>
      <c r="AS391">
        <f>+Casos_PN_CORR[[#This Row],[18-abr]]-Casos_PN_CORR[[#This Row],[17-abr]]</f>
        <v>0</v>
      </c>
      <c r="AT391">
        <f>+Casos_PN_CORR[[#This Row],[19-abr]]-Casos_PN_CORR[[#This Row],[18-abr]]</f>
        <v>0</v>
      </c>
      <c r="AU391">
        <f>+Casos_PN_CORR[[#This Row],[20-abr]]-Casos_PN_CORR[[#This Row],[19-abr]]</f>
        <v>0</v>
      </c>
      <c r="AV391">
        <f>+Casos_PN_CORR[[#This Row],[21-abr]]-Casos_PN_CORR[[#This Row],[20-abr]]</f>
        <v>0</v>
      </c>
      <c r="AW391">
        <f>+Casos_PN_CORR[[#This Row],[22-abr]]-Casos_PN_CORR[[#This Row],[21-abr]]</f>
        <v>0</v>
      </c>
      <c r="AX391">
        <f>+Casos_PN_CORR[[#This Row],[23-abr]]-Casos_PN_CORR[[#This Row],[22-abr]]</f>
        <v>0</v>
      </c>
      <c r="AY391">
        <f>+Casos_PN_CORR[[#This Row],[24-abr]]-Casos_PN_CORR[[#This Row],[23-abr]]</f>
        <v>0</v>
      </c>
      <c r="AZ391">
        <f>+Casos_PN_CORR[[#This Row],[25-abr]]-Casos_PN_CORR[[#This Row],[24-abr]]</f>
        <v>0</v>
      </c>
      <c r="BA391">
        <f>+Casos_PN_CORR[[#This Row],[26-abr]]-Casos_PN_CORR[[#This Row],[25-abr]]</f>
        <v>0</v>
      </c>
      <c r="BB391">
        <f>+Casos_PN_CORR[[#This Row],[27-abr]]-Casos_PN_CORR[[#This Row],[26-abr]]</f>
        <v>0</v>
      </c>
      <c r="BC391">
        <f>+Casos_PN_CORR[[#This Row],[28-abr]]-Casos_PN_CORR[[#This Row],[27-abr]]</f>
        <v>0</v>
      </c>
      <c r="BD391">
        <f>+Casos_PN_CORR[[#This Row],[29-abr]]-Casos_PN_CORR[[#This Row],[28-abr]]</f>
        <v>0</v>
      </c>
      <c r="BE391">
        <f>+Casos_PN_CORR[[#This Row],[30-abr]]-Casos_PN_CORR[[#This Row],[29-abr]]</f>
        <v>0</v>
      </c>
      <c r="BF391">
        <f>+Casos_PN_CORR[[#This Row],[1-may]]-Casos_PN_CORR[[#This Row],[30-abr]]</f>
        <v>0</v>
      </c>
      <c r="BG391">
        <f>+Casos_PN_CORR[[#This Row],[2-may]]-Casos_PN_CORR[[#This Row],[1-may]]</f>
        <v>0</v>
      </c>
      <c r="BH391">
        <f>+Casos_PN_CORR[[#This Row],[3-may]]-Casos_PN_CORR[[#This Row],[2-may]]</f>
        <v>0</v>
      </c>
      <c r="BI391">
        <f>+Casos_PN_CORR[[#This Row],[4-may]]-Casos_PN_CORR[[#This Row],[3-may]]</f>
        <v>0</v>
      </c>
      <c r="BJ391">
        <f>+Casos_PN_CORR[[#This Row],[5-may]]-Casos_PN_CORR[[#This Row],[4-may]]</f>
        <v>0</v>
      </c>
      <c r="BK391">
        <f>+Casos_PN_CORR[[#This Row],[6-may]]-Casos_PN_CORR[[#This Row],[5-may]]</f>
        <v>0</v>
      </c>
      <c r="BL391">
        <f>+Casos_PN_CORR[[#This Row],[7-may]]-Casos_PN_CORR[[#This Row],[6-may]]</f>
        <v>0</v>
      </c>
      <c r="BM391">
        <f>+Casos_PN_CORR[[#This Row],[8-may]]-Casos_PN_CORR[[#This Row],[7-may]]</f>
        <v>0</v>
      </c>
      <c r="BN391">
        <f>+Casos_PN_CORR[[#This Row],[9-may]]-Casos_PN_CORR[[#This Row],[8-may]]</f>
        <v>0</v>
      </c>
      <c r="BO391">
        <f>+Casos_PN_CORR[[#This Row],[10-may]]-Casos_PN_CORR[[#This Row],[9-may]]</f>
        <v>0</v>
      </c>
      <c r="BP391">
        <f>+Casos_PN_CORR[[#This Row],[11-may]]-Casos_PN_CORR[[#This Row],[10-may]]</f>
        <v>0</v>
      </c>
      <c r="BQ391">
        <f>+Casos_PN_CORR[[#This Row],[12-may]]-Casos_PN_CORR[[#This Row],[11-may]]</f>
        <v>0</v>
      </c>
      <c r="BR391">
        <f>+Casos_PN_CORR[[#This Row],[13-may]]-Casos_PN_CORR[[#This Row],[12-may]]</f>
        <v>0</v>
      </c>
      <c r="BS391">
        <f>+Casos_PN_CORR[[#This Row],[14-may]]-Casos_PN_CORR[[#This Row],[13-may]]</f>
        <v>0</v>
      </c>
      <c r="BT391">
        <f>+Casos_PN_CORR[[#This Row],[15-may]]-Casos_PN_CORR[[#This Row],[14-may]]</f>
        <v>0</v>
      </c>
      <c r="BU391">
        <f>+Casos_PN_CORR[[#This Row],[16-may]]-Casos_PN_CORR[[#This Row],[15-may]]</f>
        <v>0</v>
      </c>
      <c r="BV391">
        <f>+Casos_PN_CORR[[#This Row],[17-may]]-Casos_PN_CORR[[#This Row],[16-may]]</f>
        <v>0</v>
      </c>
      <c r="BW391">
        <f>+Casos_PN_CORR[[#This Row],[18-may]]-Casos_PN_CORR[[#This Row],[17-may]]</f>
        <v>0</v>
      </c>
      <c r="BX391">
        <f>+Casos_PN_CORR[[#This Row],[19-may]]-Casos_PN_CORR[[#This Row],[18-may]]</f>
        <v>0</v>
      </c>
      <c r="BY391">
        <f>+Casos_PN_CORR[[#This Row],[20-may]]-Casos_PN_CORR[[#This Row],[19-may]]</f>
        <v>0</v>
      </c>
      <c r="BZ391">
        <f>+Casos_PN_CORR[[#This Row],[21-may]]-Casos_PN_CORR[[#This Row],[20-may]]</f>
        <v>0</v>
      </c>
      <c r="CA391">
        <f>+Casos_PN_CORR[[#This Row],[22-may]]-Casos_PN_CORR[[#This Row],[21-may]]</f>
        <v>0</v>
      </c>
      <c r="CB391">
        <f>+Casos_PN_CORR[[#This Row],[23-may]]-Casos_PN_CORR[[#This Row],[22-may]]</f>
        <v>0</v>
      </c>
      <c r="CC391">
        <f>+Casos_PN_CORR[[#This Row],[24-may]]-Casos_PN_CORR[[#This Row],[23-may]]</f>
        <v>0</v>
      </c>
      <c r="CD391">
        <f>+Casos_PN_CORR[[#This Row],[25-may]]-Casos_PN_CORR[[#This Row],[24-may]]</f>
        <v>0</v>
      </c>
      <c r="CE391">
        <f>+Casos_PN_CORR[[#This Row],[26-may]]-Casos_PN_CORR[[#This Row],[25-may]]</f>
        <v>0</v>
      </c>
      <c r="CF391">
        <f>+Casos_PN_CORR[[#This Row],[27-may]]-Casos_PN_CORR[[#This Row],[26-may]]</f>
        <v>0</v>
      </c>
      <c r="CG391">
        <f>+Casos_PN_CORR[[#This Row],[28-may]]-Casos_PN_CORR[[#This Row],[27-may]]</f>
        <v>0</v>
      </c>
      <c r="CH391">
        <f>+Casos_PN_CORR[[#This Row],[29-may]]-Casos_PN_CORR[[#This Row],[28-may]]</f>
        <v>0</v>
      </c>
      <c r="CI391">
        <f>+Casos_PN_CORR[[#This Row],[30-may]]-Casos_PN_CORR[[#This Row],[29-may]]</f>
        <v>0</v>
      </c>
      <c r="CJ391">
        <f>+Casos_PN_CORR[[#This Row],[31-may]]-Casos_PN_CORR[[#This Row],[30-may]]</f>
        <v>0</v>
      </c>
      <c r="CK391">
        <f>+Casos_PN_CORR[[#This Row],[1-jun]]-Casos_PN_CORR[[#This Row],[31-may]]</f>
        <v>0</v>
      </c>
      <c r="CL391">
        <f>+Casos_PN_CORR[[#This Row],[2-jun]]-Casos_PN_CORR[[#This Row],[1-jun]]</f>
        <v>0</v>
      </c>
      <c r="CM391">
        <f>+Casos_PN_CORR[[#This Row],[3-jun]]-Casos_PN_CORR[[#This Row],[2-jun]]</f>
        <v>0</v>
      </c>
      <c r="CN391">
        <f>+Casos_PN_CORR[[#This Row],[4-jun]]-Casos_PN_CORR[[#This Row],[3-jun]]</f>
        <v>0</v>
      </c>
      <c r="CO391">
        <f>+Casos_PN_CORR[[#This Row],[5-jun]]-Casos_PN_CORR[[#This Row],[4-jun]]</f>
        <v>0</v>
      </c>
      <c r="CP391">
        <f>+Casos_PN_CORR[[#This Row],[6-jun]]-Casos_PN_CORR[[#This Row],[5-jun]]</f>
        <v>0</v>
      </c>
    </row>
    <row r="392" spans="1:94">
      <c r="A392">
        <v>20307</v>
      </c>
      <c r="B392" s="2" t="s">
        <v>110</v>
      </c>
      <c r="C392" s="2" t="s">
        <v>361</v>
      </c>
      <c r="D392" s="2" t="s">
        <v>530</v>
      </c>
      <c r="E392" s="4">
        <f t="shared" si="6"/>
        <v>0</v>
      </c>
      <c r="F392">
        <f>+Casos_PN_CORR[[#This Row],[10-mar]]</f>
        <v>0</v>
      </c>
      <c r="G392">
        <f>+Casos_PN_CORR[[#This Row],[11-mar]]-Casos_PN_CORR[[#This Row],[10-mar]]</f>
        <v>0</v>
      </c>
      <c r="H392">
        <f>+Casos_PN_CORR[[#This Row],[12-mar]]-Casos_PN_CORR[[#This Row],[11-mar]]</f>
        <v>0</v>
      </c>
      <c r="I392">
        <f>+Casos_PN_CORR[[#This Row],[13-mar]]-Casos_PN_CORR[[#This Row],[12-mar]]</f>
        <v>0</v>
      </c>
      <c r="J392">
        <f>+Casos_PN_CORR[[#This Row],[14-mar]]-Casos_PN_CORR[[#This Row],[13-mar]]</f>
        <v>0</v>
      </c>
      <c r="K392">
        <f>+Casos_PN_CORR[[#This Row],[15-mar]]-Casos_PN_CORR[[#This Row],[14-mar]]</f>
        <v>0</v>
      </c>
      <c r="L392">
        <f>+Casos_PN_CORR[[#This Row],[16-mar]]-Casos_PN_CORR[[#This Row],[15-mar]]</f>
        <v>0</v>
      </c>
      <c r="M392">
        <f>+Casos_PN_CORR[[#This Row],[17-mar]]-Casos_PN_CORR[[#This Row],[16-mar]]</f>
        <v>0</v>
      </c>
      <c r="N392">
        <f>+Casos_PN_CORR[[#This Row],[18-mar]]-Casos_PN_CORR[[#This Row],[17-mar]]</f>
        <v>0</v>
      </c>
      <c r="O392">
        <f>+Casos_PN_CORR[[#This Row],[19-mar]]-Casos_PN_CORR[[#This Row],[18-mar]]</f>
        <v>0</v>
      </c>
      <c r="P392">
        <f>+Casos_PN_CORR[[#This Row],[20-mar]]-Casos_PN_CORR[[#This Row],[19-mar]]</f>
        <v>0</v>
      </c>
      <c r="Q392">
        <f>+Casos_PN_CORR[[#This Row],[21-mar]]-Casos_PN_CORR[[#This Row],[20-mar]]</f>
        <v>0</v>
      </c>
      <c r="R392">
        <f>+Casos_PN_CORR[[#This Row],[22-mar]]-Casos_PN_CORR[[#This Row],[21-mar]]</f>
        <v>0</v>
      </c>
      <c r="S392">
        <f>+Casos_PN_CORR[[#This Row],[23-mar]]-Casos_PN_CORR[[#This Row],[22-mar]]</f>
        <v>0</v>
      </c>
      <c r="T392">
        <f>+Casos_PN_CORR[[#This Row],[24-mar]]-Casos_PN_CORR[[#This Row],[23-mar]]</f>
        <v>0</v>
      </c>
      <c r="U392">
        <f>+Casos_PN_CORR[[#This Row],[25-mar]]-Casos_PN_CORR[[#This Row],[24-mar]]</f>
        <v>0</v>
      </c>
      <c r="V392">
        <f>+Casos_PN_CORR[[#This Row],[26-mar]]-Casos_PN_CORR[[#This Row],[25-mar]]</f>
        <v>0</v>
      </c>
      <c r="W392">
        <f>+Casos_PN_CORR[[#This Row],[27-mar]]-Casos_PN_CORR[[#This Row],[26-mar]]</f>
        <v>0</v>
      </c>
      <c r="X392">
        <f>+Casos_PN_CORR[[#This Row],[28-mar]]-Casos_PN_CORR[[#This Row],[27-mar]]</f>
        <v>0</v>
      </c>
      <c r="Y392">
        <f>+Casos_PN_CORR[[#This Row],[29-mar]]-Casos_PN_CORR[[#This Row],[28-mar]]</f>
        <v>0</v>
      </c>
      <c r="Z392">
        <f>+Casos_PN_CORR[[#This Row],[30-mar]]-Casos_PN_CORR[[#This Row],[29-mar]]</f>
        <v>0</v>
      </c>
      <c r="AA392">
        <f>+Casos_PN_CORR[[#This Row],[31-mar]]-Casos_PN_CORR[[#This Row],[30-mar]]</f>
        <v>0</v>
      </c>
      <c r="AB392">
        <f>+Casos_PN_CORR[[#This Row],[1-abr]]-Casos_PN_CORR[[#This Row],[31-mar]]</f>
        <v>0</v>
      </c>
      <c r="AC392">
        <f>+Casos_PN_CORR[[#This Row],[2-abr]]-Casos_PN_CORR[[#This Row],[1-abr]]</f>
        <v>0</v>
      </c>
      <c r="AD392">
        <f>+Casos_PN_CORR[[#This Row],[3-abr]]-Casos_PN_CORR[[#This Row],[2-abr]]</f>
        <v>0</v>
      </c>
      <c r="AE392">
        <f>+Casos_PN_CORR[[#This Row],[4-abr]]-Casos_PN_CORR[[#This Row],[3-abr]]</f>
        <v>0</v>
      </c>
      <c r="AF392">
        <f>+Casos_PN_CORR[[#This Row],[5-abr]]-Casos_PN_CORR[[#This Row],[4-abr]]</f>
        <v>0</v>
      </c>
      <c r="AG392">
        <f>+Casos_PN_CORR[[#This Row],[6-abr]]-Casos_PN_CORR[[#This Row],[5-abr]]</f>
        <v>0</v>
      </c>
      <c r="AH392">
        <f>+Casos_PN_CORR[[#This Row],[7-abr]]-Casos_PN_CORR[[#This Row],[6-abr]]</f>
        <v>0</v>
      </c>
      <c r="AI392">
        <f>+Casos_PN_CORR[[#This Row],[8-abr]]-Casos_PN_CORR[[#This Row],[7-abr]]</f>
        <v>0</v>
      </c>
      <c r="AJ392">
        <f>+Casos_PN_CORR[[#This Row],[9-abr]]-Casos_PN_CORR[[#This Row],[8-abr]]</f>
        <v>0</v>
      </c>
      <c r="AK392">
        <f>+Casos_PN_CORR[[#This Row],[10-abr]]-Casos_PN_CORR[[#This Row],[9-abr]]</f>
        <v>0</v>
      </c>
      <c r="AL392">
        <f>+Casos_PN_CORR[[#This Row],[11-abr]]-Casos_PN_CORR[[#This Row],[10-abr]]</f>
        <v>0</v>
      </c>
      <c r="AM392">
        <f>+Casos_PN_CORR[[#This Row],[12-abr]]-Casos_PN_CORR[[#This Row],[11-abr]]</f>
        <v>0</v>
      </c>
      <c r="AN392">
        <f>+Casos_PN_CORR[[#This Row],[13-abr]]-Casos_PN_CORR[[#This Row],[12-abr]]</f>
        <v>0</v>
      </c>
      <c r="AO392">
        <f>+Casos_PN_CORR[[#This Row],[14-abr]]-Casos_PN_CORR[[#This Row],[13-abr]]</f>
        <v>0</v>
      </c>
      <c r="AP392">
        <f>+Casos_PN_CORR[[#This Row],[15-abr]]-Casos_PN_CORR[[#This Row],[14-abr]]</f>
        <v>0</v>
      </c>
      <c r="AQ392">
        <f>+Casos_PN_CORR[[#This Row],[16-abr]]-Casos_PN_CORR[[#This Row],[15-abr]]</f>
        <v>0</v>
      </c>
      <c r="AR392">
        <f>+Casos_PN_CORR[[#This Row],[17-abr]]-Casos_PN_CORR[[#This Row],[16-abr]]</f>
        <v>0</v>
      </c>
      <c r="AS392">
        <f>+Casos_PN_CORR[[#This Row],[18-abr]]-Casos_PN_CORR[[#This Row],[17-abr]]</f>
        <v>0</v>
      </c>
      <c r="AT392">
        <f>+Casos_PN_CORR[[#This Row],[19-abr]]-Casos_PN_CORR[[#This Row],[18-abr]]</f>
        <v>0</v>
      </c>
      <c r="AU392">
        <f>+Casos_PN_CORR[[#This Row],[20-abr]]-Casos_PN_CORR[[#This Row],[19-abr]]</f>
        <v>0</v>
      </c>
      <c r="AV392">
        <f>+Casos_PN_CORR[[#This Row],[21-abr]]-Casos_PN_CORR[[#This Row],[20-abr]]</f>
        <v>0</v>
      </c>
      <c r="AW392">
        <f>+Casos_PN_CORR[[#This Row],[22-abr]]-Casos_PN_CORR[[#This Row],[21-abr]]</f>
        <v>0</v>
      </c>
      <c r="AX392">
        <f>+Casos_PN_CORR[[#This Row],[23-abr]]-Casos_PN_CORR[[#This Row],[22-abr]]</f>
        <v>0</v>
      </c>
      <c r="AY392">
        <f>+Casos_PN_CORR[[#This Row],[24-abr]]-Casos_PN_CORR[[#This Row],[23-abr]]</f>
        <v>0</v>
      </c>
      <c r="AZ392">
        <f>+Casos_PN_CORR[[#This Row],[25-abr]]-Casos_PN_CORR[[#This Row],[24-abr]]</f>
        <v>0</v>
      </c>
      <c r="BA392">
        <f>+Casos_PN_CORR[[#This Row],[26-abr]]-Casos_PN_CORR[[#This Row],[25-abr]]</f>
        <v>0</v>
      </c>
      <c r="BB392">
        <f>+Casos_PN_CORR[[#This Row],[27-abr]]-Casos_PN_CORR[[#This Row],[26-abr]]</f>
        <v>0</v>
      </c>
      <c r="BC392">
        <f>+Casos_PN_CORR[[#This Row],[28-abr]]-Casos_PN_CORR[[#This Row],[27-abr]]</f>
        <v>0</v>
      </c>
      <c r="BD392">
        <f>+Casos_PN_CORR[[#This Row],[29-abr]]-Casos_PN_CORR[[#This Row],[28-abr]]</f>
        <v>0</v>
      </c>
      <c r="BE392">
        <f>+Casos_PN_CORR[[#This Row],[30-abr]]-Casos_PN_CORR[[#This Row],[29-abr]]</f>
        <v>0</v>
      </c>
      <c r="BF392">
        <f>+Casos_PN_CORR[[#This Row],[1-may]]-Casos_PN_CORR[[#This Row],[30-abr]]</f>
        <v>0</v>
      </c>
      <c r="BG392">
        <f>+Casos_PN_CORR[[#This Row],[2-may]]-Casos_PN_CORR[[#This Row],[1-may]]</f>
        <v>0</v>
      </c>
      <c r="BH392">
        <f>+Casos_PN_CORR[[#This Row],[3-may]]-Casos_PN_CORR[[#This Row],[2-may]]</f>
        <v>0</v>
      </c>
      <c r="BI392">
        <f>+Casos_PN_CORR[[#This Row],[4-may]]-Casos_PN_CORR[[#This Row],[3-may]]</f>
        <v>0</v>
      </c>
      <c r="BJ392">
        <f>+Casos_PN_CORR[[#This Row],[5-may]]-Casos_PN_CORR[[#This Row],[4-may]]</f>
        <v>0</v>
      </c>
      <c r="BK392">
        <f>+Casos_PN_CORR[[#This Row],[6-may]]-Casos_PN_CORR[[#This Row],[5-may]]</f>
        <v>0</v>
      </c>
      <c r="BL392">
        <f>+Casos_PN_CORR[[#This Row],[7-may]]-Casos_PN_CORR[[#This Row],[6-may]]</f>
        <v>0</v>
      </c>
      <c r="BM392">
        <f>+Casos_PN_CORR[[#This Row],[8-may]]-Casos_PN_CORR[[#This Row],[7-may]]</f>
        <v>0</v>
      </c>
      <c r="BN392">
        <f>+Casos_PN_CORR[[#This Row],[9-may]]-Casos_PN_CORR[[#This Row],[8-may]]</f>
        <v>0</v>
      </c>
      <c r="BO392">
        <f>+Casos_PN_CORR[[#This Row],[10-may]]-Casos_PN_CORR[[#This Row],[9-may]]</f>
        <v>0</v>
      </c>
      <c r="BP392">
        <f>+Casos_PN_CORR[[#This Row],[11-may]]-Casos_PN_CORR[[#This Row],[10-may]]</f>
        <v>0</v>
      </c>
      <c r="BQ392">
        <f>+Casos_PN_CORR[[#This Row],[12-may]]-Casos_PN_CORR[[#This Row],[11-may]]</f>
        <v>0</v>
      </c>
      <c r="BR392">
        <f>+Casos_PN_CORR[[#This Row],[13-may]]-Casos_PN_CORR[[#This Row],[12-may]]</f>
        <v>0</v>
      </c>
      <c r="BS392">
        <f>+Casos_PN_CORR[[#This Row],[14-may]]-Casos_PN_CORR[[#This Row],[13-may]]</f>
        <v>0</v>
      </c>
      <c r="BT392">
        <f>+Casos_PN_CORR[[#This Row],[15-may]]-Casos_PN_CORR[[#This Row],[14-may]]</f>
        <v>0</v>
      </c>
      <c r="BU392">
        <f>+Casos_PN_CORR[[#This Row],[16-may]]-Casos_PN_CORR[[#This Row],[15-may]]</f>
        <v>0</v>
      </c>
      <c r="BV392">
        <f>+Casos_PN_CORR[[#This Row],[17-may]]-Casos_PN_CORR[[#This Row],[16-may]]</f>
        <v>0</v>
      </c>
      <c r="BW392">
        <f>+Casos_PN_CORR[[#This Row],[18-may]]-Casos_PN_CORR[[#This Row],[17-may]]</f>
        <v>0</v>
      </c>
      <c r="BX392">
        <f>+Casos_PN_CORR[[#This Row],[19-may]]-Casos_PN_CORR[[#This Row],[18-may]]</f>
        <v>0</v>
      </c>
      <c r="BY392">
        <f>+Casos_PN_CORR[[#This Row],[20-may]]-Casos_PN_CORR[[#This Row],[19-may]]</f>
        <v>0</v>
      </c>
      <c r="BZ392">
        <f>+Casos_PN_CORR[[#This Row],[21-may]]-Casos_PN_CORR[[#This Row],[20-may]]</f>
        <v>0</v>
      </c>
      <c r="CA392">
        <f>+Casos_PN_CORR[[#This Row],[22-may]]-Casos_PN_CORR[[#This Row],[21-may]]</f>
        <v>0</v>
      </c>
      <c r="CB392">
        <f>+Casos_PN_CORR[[#This Row],[23-may]]-Casos_PN_CORR[[#This Row],[22-may]]</f>
        <v>0</v>
      </c>
      <c r="CC392">
        <f>+Casos_PN_CORR[[#This Row],[24-may]]-Casos_PN_CORR[[#This Row],[23-may]]</f>
        <v>0</v>
      </c>
      <c r="CD392">
        <f>+Casos_PN_CORR[[#This Row],[25-may]]-Casos_PN_CORR[[#This Row],[24-may]]</f>
        <v>0</v>
      </c>
      <c r="CE392">
        <f>+Casos_PN_CORR[[#This Row],[26-may]]-Casos_PN_CORR[[#This Row],[25-may]]</f>
        <v>0</v>
      </c>
      <c r="CF392">
        <f>+Casos_PN_CORR[[#This Row],[27-may]]-Casos_PN_CORR[[#This Row],[26-may]]</f>
        <v>0</v>
      </c>
      <c r="CG392">
        <f>+Casos_PN_CORR[[#This Row],[28-may]]-Casos_PN_CORR[[#This Row],[27-may]]</f>
        <v>0</v>
      </c>
      <c r="CH392">
        <f>+Casos_PN_CORR[[#This Row],[29-may]]-Casos_PN_CORR[[#This Row],[28-may]]</f>
        <v>0</v>
      </c>
      <c r="CI392">
        <f>+Casos_PN_CORR[[#This Row],[30-may]]-Casos_PN_CORR[[#This Row],[29-may]]</f>
        <v>0</v>
      </c>
      <c r="CJ392">
        <f>+Casos_PN_CORR[[#This Row],[31-may]]-Casos_PN_CORR[[#This Row],[30-may]]</f>
        <v>0</v>
      </c>
      <c r="CK392">
        <f>+Casos_PN_CORR[[#This Row],[1-jun]]-Casos_PN_CORR[[#This Row],[31-may]]</f>
        <v>0</v>
      </c>
      <c r="CL392">
        <f>+Casos_PN_CORR[[#This Row],[2-jun]]-Casos_PN_CORR[[#This Row],[1-jun]]</f>
        <v>0</v>
      </c>
      <c r="CM392">
        <f>+Casos_PN_CORR[[#This Row],[3-jun]]-Casos_PN_CORR[[#This Row],[2-jun]]</f>
        <v>0</v>
      </c>
      <c r="CN392">
        <f>+Casos_PN_CORR[[#This Row],[4-jun]]-Casos_PN_CORR[[#This Row],[3-jun]]</f>
        <v>0</v>
      </c>
      <c r="CO392">
        <f>+Casos_PN_CORR[[#This Row],[5-jun]]-Casos_PN_CORR[[#This Row],[4-jun]]</f>
        <v>0</v>
      </c>
      <c r="CP392">
        <f>+Casos_PN_CORR[[#This Row],[6-jun]]-Casos_PN_CORR[[#This Row],[5-jun]]</f>
        <v>0</v>
      </c>
    </row>
    <row r="393" spans="1:94">
      <c r="A393">
        <v>90507</v>
      </c>
      <c r="B393" s="2" t="s">
        <v>139</v>
      </c>
      <c r="C393" s="2" t="s">
        <v>258</v>
      </c>
      <c r="D393" s="2" t="s">
        <v>531</v>
      </c>
      <c r="E393" s="4">
        <f t="shared" si="6"/>
        <v>0</v>
      </c>
      <c r="F393">
        <f>+Casos_PN_CORR[[#This Row],[10-mar]]</f>
        <v>0</v>
      </c>
      <c r="G393">
        <f>+Casos_PN_CORR[[#This Row],[11-mar]]-Casos_PN_CORR[[#This Row],[10-mar]]</f>
        <v>0</v>
      </c>
      <c r="H393">
        <f>+Casos_PN_CORR[[#This Row],[12-mar]]-Casos_PN_CORR[[#This Row],[11-mar]]</f>
        <v>0</v>
      </c>
      <c r="I393">
        <f>+Casos_PN_CORR[[#This Row],[13-mar]]-Casos_PN_CORR[[#This Row],[12-mar]]</f>
        <v>0</v>
      </c>
      <c r="J393">
        <f>+Casos_PN_CORR[[#This Row],[14-mar]]-Casos_PN_CORR[[#This Row],[13-mar]]</f>
        <v>0</v>
      </c>
      <c r="K393">
        <f>+Casos_PN_CORR[[#This Row],[15-mar]]-Casos_PN_CORR[[#This Row],[14-mar]]</f>
        <v>0</v>
      </c>
      <c r="L393">
        <f>+Casos_PN_CORR[[#This Row],[16-mar]]-Casos_PN_CORR[[#This Row],[15-mar]]</f>
        <v>0</v>
      </c>
      <c r="M393">
        <f>+Casos_PN_CORR[[#This Row],[17-mar]]-Casos_PN_CORR[[#This Row],[16-mar]]</f>
        <v>0</v>
      </c>
      <c r="N393">
        <f>+Casos_PN_CORR[[#This Row],[18-mar]]-Casos_PN_CORR[[#This Row],[17-mar]]</f>
        <v>0</v>
      </c>
      <c r="O393">
        <f>+Casos_PN_CORR[[#This Row],[19-mar]]-Casos_PN_CORR[[#This Row],[18-mar]]</f>
        <v>0</v>
      </c>
      <c r="P393">
        <f>+Casos_PN_CORR[[#This Row],[20-mar]]-Casos_PN_CORR[[#This Row],[19-mar]]</f>
        <v>0</v>
      </c>
      <c r="Q393">
        <f>+Casos_PN_CORR[[#This Row],[21-mar]]-Casos_PN_CORR[[#This Row],[20-mar]]</f>
        <v>0</v>
      </c>
      <c r="R393">
        <f>+Casos_PN_CORR[[#This Row],[22-mar]]-Casos_PN_CORR[[#This Row],[21-mar]]</f>
        <v>0</v>
      </c>
      <c r="S393">
        <f>+Casos_PN_CORR[[#This Row],[23-mar]]-Casos_PN_CORR[[#This Row],[22-mar]]</f>
        <v>0</v>
      </c>
      <c r="T393">
        <f>+Casos_PN_CORR[[#This Row],[24-mar]]-Casos_PN_CORR[[#This Row],[23-mar]]</f>
        <v>0</v>
      </c>
      <c r="U393">
        <f>+Casos_PN_CORR[[#This Row],[25-mar]]-Casos_PN_CORR[[#This Row],[24-mar]]</f>
        <v>0</v>
      </c>
      <c r="V393">
        <f>+Casos_PN_CORR[[#This Row],[26-mar]]-Casos_PN_CORR[[#This Row],[25-mar]]</f>
        <v>0</v>
      </c>
      <c r="W393">
        <f>+Casos_PN_CORR[[#This Row],[27-mar]]-Casos_PN_CORR[[#This Row],[26-mar]]</f>
        <v>0</v>
      </c>
      <c r="X393">
        <f>+Casos_PN_CORR[[#This Row],[28-mar]]-Casos_PN_CORR[[#This Row],[27-mar]]</f>
        <v>0</v>
      </c>
      <c r="Y393">
        <f>+Casos_PN_CORR[[#This Row],[29-mar]]-Casos_PN_CORR[[#This Row],[28-mar]]</f>
        <v>0</v>
      </c>
      <c r="Z393">
        <f>+Casos_PN_CORR[[#This Row],[30-mar]]-Casos_PN_CORR[[#This Row],[29-mar]]</f>
        <v>0</v>
      </c>
      <c r="AA393">
        <f>+Casos_PN_CORR[[#This Row],[31-mar]]-Casos_PN_CORR[[#This Row],[30-mar]]</f>
        <v>0</v>
      </c>
      <c r="AB393">
        <f>+Casos_PN_CORR[[#This Row],[1-abr]]-Casos_PN_CORR[[#This Row],[31-mar]]</f>
        <v>0</v>
      </c>
      <c r="AC393">
        <f>+Casos_PN_CORR[[#This Row],[2-abr]]-Casos_PN_CORR[[#This Row],[1-abr]]</f>
        <v>0</v>
      </c>
      <c r="AD393">
        <f>+Casos_PN_CORR[[#This Row],[3-abr]]-Casos_PN_CORR[[#This Row],[2-abr]]</f>
        <v>0</v>
      </c>
      <c r="AE393">
        <f>+Casos_PN_CORR[[#This Row],[4-abr]]-Casos_PN_CORR[[#This Row],[3-abr]]</f>
        <v>0</v>
      </c>
      <c r="AF393">
        <f>+Casos_PN_CORR[[#This Row],[5-abr]]-Casos_PN_CORR[[#This Row],[4-abr]]</f>
        <v>0</v>
      </c>
      <c r="AG393">
        <f>+Casos_PN_CORR[[#This Row],[6-abr]]-Casos_PN_CORR[[#This Row],[5-abr]]</f>
        <v>0</v>
      </c>
      <c r="AH393">
        <f>+Casos_PN_CORR[[#This Row],[7-abr]]-Casos_PN_CORR[[#This Row],[6-abr]]</f>
        <v>0</v>
      </c>
      <c r="AI393">
        <f>+Casos_PN_CORR[[#This Row],[8-abr]]-Casos_PN_CORR[[#This Row],[7-abr]]</f>
        <v>0</v>
      </c>
      <c r="AJ393">
        <f>+Casos_PN_CORR[[#This Row],[9-abr]]-Casos_PN_CORR[[#This Row],[8-abr]]</f>
        <v>0</v>
      </c>
      <c r="AK393">
        <f>+Casos_PN_CORR[[#This Row],[10-abr]]-Casos_PN_CORR[[#This Row],[9-abr]]</f>
        <v>0</v>
      </c>
      <c r="AL393">
        <f>+Casos_PN_CORR[[#This Row],[11-abr]]-Casos_PN_CORR[[#This Row],[10-abr]]</f>
        <v>0</v>
      </c>
      <c r="AM393">
        <f>+Casos_PN_CORR[[#This Row],[12-abr]]-Casos_PN_CORR[[#This Row],[11-abr]]</f>
        <v>0</v>
      </c>
      <c r="AN393">
        <f>+Casos_PN_CORR[[#This Row],[13-abr]]-Casos_PN_CORR[[#This Row],[12-abr]]</f>
        <v>0</v>
      </c>
      <c r="AO393">
        <f>+Casos_PN_CORR[[#This Row],[14-abr]]-Casos_PN_CORR[[#This Row],[13-abr]]</f>
        <v>0</v>
      </c>
      <c r="AP393">
        <f>+Casos_PN_CORR[[#This Row],[15-abr]]-Casos_PN_CORR[[#This Row],[14-abr]]</f>
        <v>0</v>
      </c>
      <c r="AQ393">
        <f>+Casos_PN_CORR[[#This Row],[16-abr]]-Casos_PN_CORR[[#This Row],[15-abr]]</f>
        <v>0</v>
      </c>
      <c r="AR393">
        <f>+Casos_PN_CORR[[#This Row],[17-abr]]-Casos_PN_CORR[[#This Row],[16-abr]]</f>
        <v>0</v>
      </c>
      <c r="AS393">
        <f>+Casos_PN_CORR[[#This Row],[18-abr]]-Casos_PN_CORR[[#This Row],[17-abr]]</f>
        <v>0</v>
      </c>
      <c r="AT393">
        <f>+Casos_PN_CORR[[#This Row],[19-abr]]-Casos_PN_CORR[[#This Row],[18-abr]]</f>
        <v>0</v>
      </c>
      <c r="AU393">
        <f>+Casos_PN_CORR[[#This Row],[20-abr]]-Casos_PN_CORR[[#This Row],[19-abr]]</f>
        <v>0</v>
      </c>
      <c r="AV393">
        <f>+Casos_PN_CORR[[#This Row],[21-abr]]-Casos_PN_CORR[[#This Row],[20-abr]]</f>
        <v>0</v>
      </c>
      <c r="AW393">
        <f>+Casos_PN_CORR[[#This Row],[22-abr]]-Casos_PN_CORR[[#This Row],[21-abr]]</f>
        <v>0</v>
      </c>
      <c r="AX393">
        <f>+Casos_PN_CORR[[#This Row],[23-abr]]-Casos_PN_CORR[[#This Row],[22-abr]]</f>
        <v>0</v>
      </c>
      <c r="AY393">
        <f>+Casos_PN_CORR[[#This Row],[24-abr]]-Casos_PN_CORR[[#This Row],[23-abr]]</f>
        <v>0</v>
      </c>
      <c r="AZ393">
        <f>+Casos_PN_CORR[[#This Row],[25-abr]]-Casos_PN_CORR[[#This Row],[24-abr]]</f>
        <v>0</v>
      </c>
      <c r="BA393">
        <f>+Casos_PN_CORR[[#This Row],[26-abr]]-Casos_PN_CORR[[#This Row],[25-abr]]</f>
        <v>0</v>
      </c>
      <c r="BB393">
        <f>+Casos_PN_CORR[[#This Row],[27-abr]]-Casos_PN_CORR[[#This Row],[26-abr]]</f>
        <v>0</v>
      </c>
      <c r="BC393">
        <f>+Casos_PN_CORR[[#This Row],[28-abr]]-Casos_PN_CORR[[#This Row],[27-abr]]</f>
        <v>0</v>
      </c>
      <c r="BD393">
        <f>+Casos_PN_CORR[[#This Row],[29-abr]]-Casos_PN_CORR[[#This Row],[28-abr]]</f>
        <v>0</v>
      </c>
      <c r="BE393">
        <f>+Casos_PN_CORR[[#This Row],[30-abr]]-Casos_PN_CORR[[#This Row],[29-abr]]</f>
        <v>0</v>
      </c>
      <c r="BF393">
        <f>+Casos_PN_CORR[[#This Row],[1-may]]-Casos_PN_CORR[[#This Row],[30-abr]]</f>
        <v>0</v>
      </c>
      <c r="BG393">
        <f>+Casos_PN_CORR[[#This Row],[2-may]]-Casos_PN_CORR[[#This Row],[1-may]]</f>
        <v>0</v>
      </c>
      <c r="BH393">
        <f>+Casos_PN_CORR[[#This Row],[3-may]]-Casos_PN_CORR[[#This Row],[2-may]]</f>
        <v>0</v>
      </c>
      <c r="BI393">
        <f>+Casos_PN_CORR[[#This Row],[4-may]]-Casos_PN_CORR[[#This Row],[3-may]]</f>
        <v>0</v>
      </c>
      <c r="BJ393">
        <f>+Casos_PN_CORR[[#This Row],[5-may]]-Casos_PN_CORR[[#This Row],[4-may]]</f>
        <v>0</v>
      </c>
      <c r="BK393">
        <f>+Casos_PN_CORR[[#This Row],[6-may]]-Casos_PN_CORR[[#This Row],[5-may]]</f>
        <v>0</v>
      </c>
      <c r="BL393">
        <f>+Casos_PN_CORR[[#This Row],[7-may]]-Casos_PN_CORR[[#This Row],[6-may]]</f>
        <v>0</v>
      </c>
      <c r="BM393">
        <f>+Casos_PN_CORR[[#This Row],[8-may]]-Casos_PN_CORR[[#This Row],[7-may]]</f>
        <v>0</v>
      </c>
      <c r="BN393">
        <f>+Casos_PN_CORR[[#This Row],[9-may]]-Casos_PN_CORR[[#This Row],[8-may]]</f>
        <v>0</v>
      </c>
      <c r="BO393">
        <f>+Casos_PN_CORR[[#This Row],[10-may]]-Casos_PN_CORR[[#This Row],[9-may]]</f>
        <v>0</v>
      </c>
      <c r="BP393">
        <f>+Casos_PN_CORR[[#This Row],[11-may]]-Casos_PN_CORR[[#This Row],[10-may]]</f>
        <v>0</v>
      </c>
      <c r="BQ393">
        <f>+Casos_PN_CORR[[#This Row],[12-may]]-Casos_PN_CORR[[#This Row],[11-may]]</f>
        <v>0</v>
      </c>
      <c r="BR393">
        <f>+Casos_PN_CORR[[#This Row],[13-may]]-Casos_PN_CORR[[#This Row],[12-may]]</f>
        <v>0</v>
      </c>
      <c r="BS393">
        <f>+Casos_PN_CORR[[#This Row],[14-may]]-Casos_PN_CORR[[#This Row],[13-may]]</f>
        <v>0</v>
      </c>
      <c r="BT393">
        <f>+Casos_PN_CORR[[#This Row],[15-may]]-Casos_PN_CORR[[#This Row],[14-may]]</f>
        <v>0</v>
      </c>
      <c r="BU393">
        <f>+Casos_PN_CORR[[#This Row],[16-may]]-Casos_PN_CORR[[#This Row],[15-may]]</f>
        <v>0</v>
      </c>
      <c r="BV393">
        <f>+Casos_PN_CORR[[#This Row],[17-may]]-Casos_PN_CORR[[#This Row],[16-may]]</f>
        <v>0</v>
      </c>
      <c r="BW393">
        <f>+Casos_PN_CORR[[#This Row],[18-may]]-Casos_PN_CORR[[#This Row],[17-may]]</f>
        <v>0</v>
      </c>
      <c r="BX393">
        <f>+Casos_PN_CORR[[#This Row],[19-may]]-Casos_PN_CORR[[#This Row],[18-may]]</f>
        <v>0</v>
      </c>
      <c r="BY393">
        <f>+Casos_PN_CORR[[#This Row],[20-may]]-Casos_PN_CORR[[#This Row],[19-may]]</f>
        <v>0</v>
      </c>
      <c r="BZ393">
        <f>+Casos_PN_CORR[[#This Row],[21-may]]-Casos_PN_CORR[[#This Row],[20-may]]</f>
        <v>0</v>
      </c>
      <c r="CA393">
        <f>+Casos_PN_CORR[[#This Row],[22-may]]-Casos_PN_CORR[[#This Row],[21-may]]</f>
        <v>0</v>
      </c>
      <c r="CB393">
        <f>+Casos_PN_CORR[[#This Row],[23-may]]-Casos_PN_CORR[[#This Row],[22-may]]</f>
        <v>0</v>
      </c>
      <c r="CC393">
        <f>+Casos_PN_CORR[[#This Row],[24-may]]-Casos_PN_CORR[[#This Row],[23-may]]</f>
        <v>0</v>
      </c>
      <c r="CD393">
        <f>+Casos_PN_CORR[[#This Row],[25-may]]-Casos_PN_CORR[[#This Row],[24-may]]</f>
        <v>0</v>
      </c>
      <c r="CE393">
        <f>+Casos_PN_CORR[[#This Row],[26-may]]-Casos_PN_CORR[[#This Row],[25-may]]</f>
        <v>0</v>
      </c>
      <c r="CF393">
        <f>+Casos_PN_CORR[[#This Row],[27-may]]-Casos_PN_CORR[[#This Row],[26-may]]</f>
        <v>0</v>
      </c>
      <c r="CG393">
        <f>+Casos_PN_CORR[[#This Row],[28-may]]-Casos_PN_CORR[[#This Row],[27-may]]</f>
        <v>0</v>
      </c>
      <c r="CH393">
        <f>+Casos_PN_CORR[[#This Row],[29-may]]-Casos_PN_CORR[[#This Row],[28-may]]</f>
        <v>0</v>
      </c>
      <c r="CI393">
        <f>+Casos_PN_CORR[[#This Row],[30-may]]-Casos_PN_CORR[[#This Row],[29-may]]</f>
        <v>0</v>
      </c>
      <c r="CJ393">
        <f>+Casos_PN_CORR[[#This Row],[31-may]]-Casos_PN_CORR[[#This Row],[30-may]]</f>
        <v>0</v>
      </c>
      <c r="CK393">
        <f>+Casos_PN_CORR[[#This Row],[1-jun]]-Casos_PN_CORR[[#This Row],[31-may]]</f>
        <v>0</v>
      </c>
      <c r="CL393">
        <f>+Casos_PN_CORR[[#This Row],[2-jun]]-Casos_PN_CORR[[#This Row],[1-jun]]</f>
        <v>0</v>
      </c>
      <c r="CM393">
        <f>+Casos_PN_CORR[[#This Row],[3-jun]]-Casos_PN_CORR[[#This Row],[2-jun]]</f>
        <v>0</v>
      </c>
      <c r="CN393">
        <f>+Casos_PN_CORR[[#This Row],[4-jun]]-Casos_PN_CORR[[#This Row],[3-jun]]</f>
        <v>0</v>
      </c>
      <c r="CO393">
        <f>+Casos_PN_CORR[[#This Row],[5-jun]]-Casos_PN_CORR[[#This Row],[4-jun]]</f>
        <v>0</v>
      </c>
      <c r="CP393">
        <f>+Casos_PN_CORR[[#This Row],[6-jun]]-Casos_PN_CORR[[#This Row],[5-jun]]</f>
        <v>0</v>
      </c>
    </row>
    <row r="394" spans="1:94">
      <c r="A394">
        <v>120903</v>
      </c>
      <c r="B394" s="2" t="s">
        <v>104</v>
      </c>
      <c r="C394" s="2" t="s">
        <v>122</v>
      </c>
      <c r="D394" s="2" t="s">
        <v>532</v>
      </c>
      <c r="E394" s="4">
        <f t="shared" si="6"/>
        <v>0</v>
      </c>
      <c r="F394">
        <f>+Casos_PN_CORR[[#This Row],[10-mar]]</f>
        <v>0</v>
      </c>
      <c r="G394">
        <f>+Casos_PN_CORR[[#This Row],[11-mar]]-Casos_PN_CORR[[#This Row],[10-mar]]</f>
        <v>0</v>
      </c>
      <c r="H394">
        <f>+Casos_PN_CORR[[#This Row],[12-mar]]-Casos_PN_CORR[[#This Row],[11-mar]]</f>
        <v>0</v>
      </c>
      <c r="I394">
        <f>+Casos_PN_CORR[[#This Row],[13-mar]]-Casos_PN_CORR[[#This Row],[12-mar]]</f>
        <v>0</v>
      </c>
      <c r="J394">
        <f>+Casos_PN_CORR[[#This Row],[14-mar]]-Casos_PN_CORR[[#This Row],[13-mar]]</f>
        <v>0</v>
      </c>
      <c r="K394">
        <f>+Casos_PN_CORR[[#This Row],[15-mar]]-Casos_PN_CORR[[#This Row],[14-mar]]</f>
        <v>0</v>
      </c>
      <c r="L394">
        <f>+Casos_PN_CORR[[#This Row],[16-mar]]-Casos_PN_CORR[[#This Row],[15-mar]]</f>
        <v>0</v>
      </c>
      <c r="M394">
        <f>+Casos_PN_CORR[[#This Row],[17-mar]]-Casos_PN_CORR[[#This Row],[16-mar]]</f>
        <v>0</v>
      </c>
      <c r="N394">
        <f>+Casos_PN_CORR[[#This Row],[18-mar]]-Casos_PN_CORR[[#This Row],[17-mar]]</f>
        <v>0</v>
      </c>
      <c r="O394">
        <f>+Casos_PN_CORR[[#This Row],[19-mar]]-Casos_PN_CORR[[#This Row],[18-mar]]</f>
        <v>0</v>
      </c>
      <c r="P394">
        <f>+Casos_PN_CORR[[#This Row],[20-mar]]-Casos_PN_CORR[[#This Row],[19-mar]]</f>
        <v>0</v>
      </c>
      <c r="Q394">
        <f>+Casos_PN_CORR[[#This Row],[21-mar]]-Casos_PN_CORR[[#This Row],[20-mar]]</f>
        <v>0</v>
      </c>
      <c r="R394">
        <f>+Casos_PN_CORR[[#This Row],[22-mar]]-Casos_PN_CORR[[#This Row],[21-mar]]</f>
        <v>0</v>
      </c>
      <c r="S394">
        <f>+Casos_PN_CORR[[#This Row],[23-mar]]-Casos_PN_CORR[[#This Row],[22-mar]]</f>
        <v>0</v>
      </c>
      <c r="T394">
        <f>+Casos_PN_CORR[[#This Row],[24-mar]]-Casos_PN_CORR[[#This Row],[23-mar]]</f>
        <v>0</v>
      </c>
      <c r="U394">
        <f>+Casos_PN_CORR[[#This Row],[25-mar]]-Casos_PN_CORR[[#This Row],[24-mar]]</f>
        <v>0</v>
      </c>
      <c r="V394">
        <f>+Casos_PN_CORR[[#This Row],[26-mar]]-Casos_PN_CORR[[#This Row],[25-mar]]</f>
        <v>0</v>
      </c>
      <c r="W394">
        <f>+Casos_PN_CORR[[#This Row],[27-mar]]-Casos_PN_CORR[[#This Row],[26-mar]]</f>
        <v>0</v>
      </c>
      <c r="X394">
        <f>+Casos_PN_CORR[[#This Row],[28-mar]]-Casos_PN_CORR[[#This Row],[27-mar]]</f>
        <v>0</v>
      </c>
      <c r="Y394">
        <f>+Casos_PN_CORR[[#This Row],[29-mar]]-Casos_PN_CORR[[#This Row],[28-mar]]</f>
        <v>0</v>
      </c>
      <c r="Z394">
        <f>+Casos_PN_CORR[[#This Row],[30-mar]]-Casos_PN_CORR[[#This Row],[29-mar]]</f>
        <v>0</v>
      </c>
      <c r="AA394">
        <f>+Casos_PN_CORR[[#This Row],[31-mar]]-Casos_PN_CORR[[#This Row],[30-mar]]</f>
        <v>0</v>
      </c>
      <c r="AB394">
        <f>+Casos_PN_CORR[[#This Row],[1-abr]]-Casos_PN_CORR[[#This Row],[31-mar]]</f>
        <v>0</v>
      </c>
      <c r="AC394">
        <f>+Casos_PN_CORR[[#This Row],[2-abr]]-Casos_PN_CORR[[#This Row],[1-abr]]</f>
        <v>0</v>
      </c>
      <c r="AD394">
        <f>+Casos_PN_CORR[[#This Row],[3-abr]]-Casos_PN_CORR[[#This Row],[2-abr]]</f>
        <v>0</v>
      </c>
      <c r="AE394">
        <f>+Casos_PN_CORR[[#This Row],[4-abr]]-Casos_PN_CORR[[#This Row],[3-abr]]</f>
        <v>0</v>
      </c>
      <c r="AF394">
        <f>+Casos_PN_CORR[[#This Row],[5-abr]]-Casos_PN_CORR[[#This Row],[4-abr]]</f>
        <v>0</v>
      </c>
      <c r="AG394">
        <f>+Casos_PN_CORR[[#This Row],[6-abr]]-Casos_PN_CORR[[#This Row],[5-abr]]</f>
        <v>0</v>
      </c>
      <c r="AH394">
        <f>+Casos_PN_CORR[[#This Row],[7-abr]]-Casos_PN_CORR[[#This Row],[6-abr]]</f>
        <v>0</v>
      </c>
      <c r="AI394">
        <f>+Casos_PN_CORR[[#This Row],[8-abr]]-Casos_PN_CORR[[#This Row],[7-abr]]</f>
        <v>0</v>
      </c>
      <c r="AJ394">
        <f>+Casos_PN_CORR[[#This Row],[9-abr]]-Casos_PN_CORR[[#This Row],[8-abr]]</f>
        <v>0</v>
      </c>
      <c r="AK394">
        <f>+Casos_PN_CORR[[#This Row],[10-abr]]-Casos_PN_CORR[[#This Row],[9-abr]]</f>
        <v>0</v>
      </c>
      <c r="AL394">
        <f>+Casos_PN_CORR[[#This Row],[11-abr]]-Casos_PN_CORR[[#This Row],[10-abr]]</f>
        <v>0</v>
      </c>
      <c r="AM394">
        <f>+Casos_PN_CORR[[#This Row],[12-abr]]-Casos_PN_CORR[[#This Row],[11-abr]]</f>
        <v>0</v>
      </c>
      <c r="AN394">
        <f>+Casos_PN_CORR[[#This Row],[13-abr]]-Casos_PN_CORR[[#This Row],[12-abr]]</f>
        <v>0</v>
      </c>
      <c r="AO394">
        <f>+Casos_PN_CORR[[#This Row],[14-abr]]-Casos_PN_CORR[[#This Row],[13-abr]]</f>
        <v>0</v>
      </c>
      <c r="AP394">
        <f>+Casos_PN_CORR[[#This Row],[15-abr]]-Casos_PN_CORR[[#This Row],[14-abr]]</f>
        <v>0</v>
      </c>
      <c r="AQ394">
        <f>+Casos_PN_CORR[[#This Row],[16-abr]]-Casos_PN_CORR[[#This Row],[15-abr]]</f>
        <v>0</v>
      </c>
      <c r="AR394">
        <f>+Casos_PN_CORR[[#This Row],[17-abr]]-Casos_PN_CORR[[#This Row],[16-abr]]</f>
        <v>0</v>
      </c>
      <c r="AS394">
        <f>+Casos_PN_CORR[[#This Row],[18-abr]]-Casos_PN_CORR[[#This Row],[17-abr]]</f>
        <v>0</v>
      </c>
      <c r="AT394">
        <f>+Casos_PN_CORR[[#This Row],[19-abr]]-Casos_PN_CORR[[#This Row],[18-abr]]</f>
        <v>0</v>
      </c>
      <c r="AU394">
        <f>+Casos_PN_CORR[[#This Row],[20-abr]]-Casos_PN_CORR[[#This Row],[19-abr]]</f>
        <v>0</v>
      </c>
      <c r="AV394">
        <f>+Casos_PN_CORR[[#This Row],[21-abr]]-Casos_PN_CORR[[#This Row],[20-abr]]</f>
        <v>0</v>
      </c>
      <c r="AW394">
        <f>+Casos_PN_CORR[[#This Row],[22-abr]]-Casos_PN_CORR[[#This Row],[21-abr]]</f>
        <v>0</v>
      </c>
      <c r="AX394">
        <f>+Casos_PN_CORR[[#This Row],[23-abr]]-Casos_PN_CORR[[#This Row],[22-abr]]</f>
        <v>0</v>
      </c>
      <c r="AY394">
        <f>+Casos_PN_CORR[[#This Row],[24-abr]]-Casos_PN_CORR[[#This Row],[23-abr]]</f>
        <v>0</v>
      </c>
      <c r="AZ394">
        <f>+Casos_PN_CORR[[#This Row],[25-abr]]-Casos_PN_CORR[[#This Row],[24-abr]]</f>
        <v>0</v>
      </c>
      <c r="BA394">
        <f>+Casos_PN_CORR[[#This Row],[26-abr]]-Casos_PN_CORR[[#This Row],[25-abr]]</f>
        <v>0</v>
      </c>
      <c r="BB394">
        <f>+Casos_PN_CORR[[#This Row],[27-abr]]-Casos_PN_CORR[[#This Row],[26-abr]]</f>
        <v>0</v>
      </c>
      <c r="BC394">
        <f>+Casos_PN_CORR[[#This Row],[28-abr]]-Casos_PN_CORR[[#This Row],[27-abr]]</f>
        <v>0</v>
      </c>
      <c r="BD394">
        <f>+Casos_PN_CORR[[#This Row],[29-abr]]-Casos_PN_CORR[[#This Row],[28-abr]]</f>
        <v>0</v>
      </c>
      <c r="BE394">
        <f>+Casos_PN_CORR[[#This Row],[30-abr]]-Casos_PN_CORR[[#This Row],[29-abr]]</f>
        <v>0</v>
      </c>
      <c r="BF394">
        <f>+Casos_PN_CORR[[#This Row],[1-may]]-Casos_PN_CORR[[#This Row],[30-abr]]</f>
        <v>0</v>
      </c>
      <c r="BG394">
        <f>+Casos_PN_CORR[[#This Row],[2-may]]-Casos_PN_CORR[[#This Row],[1-may]]</f>
        <v>0</v>
      </c>
      <c r="BH394">
        <f>+Casos_PN_CORR[[#This Row],[3-may]]-Casos_PN_CORR[[#This Row],[2-may]]</f>
        <v>0</v>
      </c>
      <c r="BI394">
        <f>+Casos_PN_CORR[[#This Row],[4-may]]-Casos_PN_CORR[[#This Row],[3-may]]</f>
        <v>0</v>
      </c>
      <c r="BJ394">
        <f>+Casos_PN_CORR[[#This Row],[5-may]]-Casos_PN_CORR[[#This Row],[4-may]]</f>
        <v>0</v>
      </c>
      <c r="BK394">
        <f>+Casos_PN_CORR[[#This Row],[6-may]]-Casos_PN_CORR[[#This Row],[5-may]]</f>
        <v>0</v>
      </c>
      <c r="BL394">
        <f>+Casos_PN_CORR[[#This Row],[7-may]]-Casos_PN_CORR[[#This Row],[6-may]]</f>
        <v>0</v>
      </c>
      <c r="BM394">
        <f>+Casos_PN_CORR[[#This Row],[8-may]]-Casos_PN_CORR[[#This Row],[7-may]]</f>
        <v>0</v>
      </c>
      <c r="BN394">
        <f>+Casos_PN_CORR[[#This Row],[9-may]]-Casos_PN_CORR[[#This Row],[8-may]]</f>
        <v>0</v>
      </c>
      <c r="BO394">
        <f>+Casos_PN_CORR[[#This Row],[10-may]]-Casos_PN_CORR[[#This Row],[9-may]]</f>
        <v>0</v>
      </c>
      <c r="BP394">
        <f>+Casos_PN_CORR[[#This Row],[11-may]]-Casos_PN_CORR[[#This Row],[10-may]]</f>
        <v>0</v>
      </c>
      <c r="BQ394">
        <f>+Casos_PN_CORR[[#This Row],[12-may]]-Casos_PN_CORR[[#This Row],[11-may]]</f>
        <v>0</v>
      </c>
      <c r="BR394">
        <f>+Casos_PN_CORR[[#This Row],[13-may]]-Casos_PN_CORR[[#This Row],[12-may]]</f>
        <v>0</v>
      </c>
      <c r="BS394">
        <f>+Casos_PN_CORR[[#This Row],[14-may]]-Casos_PN_CORR[[#This Row],[13-may]]</f>
        <v>0</v>
      </c>
      <c r="BT394">
        <f>+Casos_PN_CORR[[#This Row],[15-may]]-Casos_PN_CORR[[#This Row],[14-may]]</f>
        <v>0</v>
      </c>
      <c r="BU394">
        <f>+Casos_PN_CORR[[#This Row],[16-may]]-Casos_PN_CORR[[#This Row],[15-may]]</f>
        <v>0</v>
      </c>
      <c r="BV394">
        <f>+Casos_PN_CORR[[#This Row],[17-may]]-Casos_PN_CORR[[#This Row],[16-may]]</f>
        <v>0</v>
      </c>
      <c r="BW394">
        <f>+Casos_PN_CORR[[#This Row],[18-may]]-Casos_PN_CORR[[#This Row],[17-may]]</f>
        <v>0</v>
      </c>
      <c r="BX394">
        <f>+Casos_PN_CORR[[#This Row],[19-may]]-Casos_PN_CORR[[#This Row],[18-may]]</f>
        <v>0</v>
      </c>
      <c r="BY394">
        <f>+Casos_PN_CORR[[#This Row],[20-may]]-Casos_PN_CORR[[#This Row],[19-may]]</f>
        <v>0</v>
      </c>
      <c r="BZ394">
        <f>+Casos_PN_CORR[[#This Row],[21-may]]-Casos_PN_CORR[[#This Row],[20-may]]</f>
        <v>0</v>
      </c>
      <c r="CA394">
        <f>+Casos_PN_CORR[[#This Row],[22-may]]-Casos_PN_CORR[[#This Row],[21-may]]</f>
        <v>0</v>
      </c>
      <c r="CB394">
        <f>+Casos_PN_CORR[[#This Row],[23-may]]-Casos_PN_CORR[[#This Row],[22-may]]</f>
        <v>0</v>
      </c>
      <c r="CC394">
        <f>+Casos_PN_CORR[[#This Row],[24-may]]-Casos_PN_CORR[[#This Row],[23-may]]</f>
        <v>0</v>
      </c>
      <c r="CD394">
        <f>+Casos_PN_CORR[[#This Row],[25-may]]-Casos_PN_CORR[[#This Row],[24-may]]</f>
        <v>0</v>
      </c>
      <c r="CE394">
        <f>+Casos_PN_CORR[[#This Row],[26-may]]-Casos_PN_CORR[[#This Row],[25-may]]</f>
        <v>0</v>
      </c>
      <c r="CF394">
        <f>+Casos_PN_CORR[[#This Row],[27-may]]-Casos_PN_CORR[[#This Row],[26-may]]</f>
        <v>0</v>
      </c>
      <c r="CG394">
        <f>+Casos_PN_CORR[[#This Row],[28-may]]-Casos_PN_CORR[[#This Row],[27-may]]</f>
        <v>0</v>
      </c>
      <c r="CH394">
        <f>+Casos_PN_CORR[[#This Row],[29-may]]-Casos_PN_CORR[[#This Row],[28-may]]</f>
        <v>0</v>
      </c>
      <c r="CI394">
        <f>+Casos_PN_CORR[[#This Row],[30-may]]-Casos_PN_CORR[[#This Row],[29-may]]</f>
        <v>0</v>
      </c>
      <c r="CJ394">
        <f>+Casos_PN_CORR[[#This Row],[31-may]]-Casos_PN_CORR[[#This Row],[30-may]]</f>
        <v>0</v>
      </c>
      <c r="CK394">
        <f>+Casos_PN_CORR[[#This Row],[1-jun]]-Casos_PN_CORR[[#This Row],[31-may]]</f>
        <v>0</v>
      </c>
      <c r="CL394">
        <f>+Casos_PN_CORR[[#This Row],[2-jun]]-Casos_PN_CORR[[#This Row],[1-jun]]</f>
        <v>0</v>
      </c>
      <c r="CM394">
        <f>+Casos_PN_CORR[[#This Row],[3-jun]]-Casos_PN_CORR[[#This Row],[2-jun]]</f>
        <v>0</v>
      </c>
      <c r="CN394">
        <f>+Casos_PN_CORR[[#This Row],[4-jun]]-Casos_PN_CORR[[#This Row],[3-jun]]</f>
        <v>0</v>
      </c>
      <c r="CO394">
        <f>+Casos_PN_CORR[[#This Row],[5-jun]]-Casos_PN_CORR[[#This Row],[4-jun]]</f>
        <v>0</v>
      </c>
      <c r="CP394">
        <f>+Casos_PN_CORR[[#This Row],[6-jun]]-Casos_PN_CORR[[#This Row],[5-jun]]</f>
        <v>0</v>
      </c>
    </row>
    <row r="395" spans="1:94">
      <c r="A395">
        <v>40708</v>
      </c>
      <c r="B395" s="2" t="s">
        <v>115</v>
      </c>
      <c r="C395" s="2" t="s">
        <v>318</v>
      </c>
      <c r="D395" s="2" t="s">
        <v>533</v>
      </c>
      <c r="E395" s="4">
        <f t="shared" si="6"/>
        <v>25</v>
      </c>
      <c r="F395">
        <f>+Casos_PN_CORR[[#This Row],[10-mar]]</f>
        <v>0</v>
      </c>
      <c r="G395">
        <f>+Casos_PN_CORR[[#This Row],[11-mar]]-Casos_PN_CORR[[#This Row],[10-mar]]</f>
        <v>0</v>
      </c>
      <c r="H395">
        <f>+Casos_PN_CORR[[#This Row],[12-mar]]-Casos_PN_CORR[[#This Row],[11-mar]]</f>
        <v>0</v>
      </c>
      <c r="I395">
        <f>+Casos_PN_CORR[[#This Row],[13-mar]]-Casos_PN_CORR[[#This Row],[12-mar]]</f>
        <v>0</v>
      </c>
      <c r="J395">
        <f>+Casos_PN_CORR[[#This Row],[14-mar]]-Casos_PN_CORR[[#This Row],[13-mar]]</f>
        <v>0</v>
      </c>
      <c r="K395">
        <f>+Casos_PN_CORR[[#This Row],[15-mar]]-Casos_PN_CORR[[#This Row],[14-mar]]</f>
        <v>0</v>
      </c>
      <c r="L395">
        <f>+Casos_PN_CORR[[#This Row],[16-mar]]-Casos_PN_CORR[[#This Row],[15-mar]]</f>
        <v>0</v>
      </c>
      <c r="M395">
        <f>+Casos_PN_CORR[[#This Row],[17-mar]]-Casos_PN_CORR[[#This Row],[16-mar]]</f>
        <v>0</v>
      </c>
      <c r="N395">
        <f>+Casos_PN_CORR[[#This Row],[18-mar]]-Casos_PN_CORR[[#This Row],[17-mar]]</f>
        <v>0</v>
      </c>
      <c r="O395">
        <f>+Casos_PN_CORR[[#This Row],[19-mar]]-Casos_PN_CORR[[#This Row],[18-mar]]</f>
        <v>0</v>
      </c>
      <c r="P395">
        <f>+Casos_PN_CORR[[#This Row],[20-mar]]-Casos_PN_CORR[[#This Row],[19-mar]]</f>
        <v>0</v>
      </c>
      <c r="Q395">
        <f>+Casos_PN_CORR[[#This Row],[21-mar]]-Casos_PN_CORR[[#This Row],[20-mar]]</f>
        <v>0</v>
      </c>
      <c r="R395">
        <f>+Casos_PN_CORR[[#This Row],[22-mar]]-Casos_PN_CORR[[#This Row],[21-mar]]</f>
        <v>0</v>
      </c>
      <c r="S395">
        <f>+Casos_PN_CORR[[#This Row],[23-mar]]-Casos_PN_CORR[[#This Row],[22-mar]]</f>
        <v>0</v>
      </c>
      <c r="T395">
        <f>+Casos_PN_CORR[[#This Row],[24-mar]]-Casos_PN_CORR[[#This Row],[23-mar]]</f>
        <v>0</v>
      </c>
      <c r="U395">
        <f>+Casos_PN_CORR[[#This Row],[25-mar]]-Casos_PN_CORR[[#This Row],[24-mar]]</f>
        <v>0</v>
      </c>
      <c r="V395">
        <f>+Casos_PN_CORR[[#This Row],[26-mar]]-Casos_PN_CORR[[#This Row],[25-mar]]</f>
        <v>0</v>
      </c>
      <c r="W395">
        <f>+Casos_PN_CORR[[#This Row],[27-mar]]-Casos_PN_CORR[[#This Row],[26-mar]]</f>
        <v>0</v>
      </c>
      <c r="X395">
        <f>+Casos_PN_CORR[[#This Row],[28-mar]]-Casos_PN_CORR[[#This Row],[27-mar]]</f>
        <v>0</v>
      </c>
      <c r="Y395">
        <f>+Casos_PN_CORR[[#This Row],[29-mar]]-Casos_PN_CORR[[#This Row],[28-mar]]</f>
        <v>0</v>
      </c>
      <c r="Z395">
        <f>+Casos_PN_CORR[[#This Row],[30-mar]]-Casos_PN_CORR[[#This Row],[29-mar]]</f>
        <v>0</v>
      </c>
      <c r="AA395">
        <f>+Casos_PN_CORR[[#This Row],[31-mar]]-Casos_PN_CORR[[#This Row],[30-mar]]</f>
        <v>0</v>
      </c>
      <c r="AB395">
        <f>+Casos_PN_CORR[[#This Row],[1-abr]]-Casos_PN_CORR[[#This Row],[31-mar]]</f>
        <v>0</v>
      </c>
      <c r="AC395">
        <f>+Casos_PN_CORR[[#This Row],[2-abr]]-Casos_PN_CORR[[#This Row],[1-abr]]</f>
        <v>0</v>
      </c>
      <c r="AD395">
        <f>+Casos_PN_CORR[[#This Row],[3-abr]]-Casos_PN_CORR[[#This Row],[2-abr]]</f>
        <v>0</v>
      </c>
      <c r="AE395">
        <f>+Casos_PN_CORR[[#This Row],[4-abr]]-Casos_PN_CORR[[#This Row],[3-abr]]</f>
        <v>0</v>
      </c>
      <c r="AF395">
        <f>+Casos_PN_CORR[[#This Row],[5-abr]]-Casos_PN_CORR[[#This Row],[4-abr]]</f>
        <v>0</v>
      </c>
      <c r="AG395">
        <f>+Casos_PN_CORR[[#This Row],[6-abr]]-Casos_PN_CORR[[#This Row],[5-abr]]</f>
        <v>0</v>
      </c>
      <c r="AH395">
        <f>+Casos_PN_CORR[[#This Row],[7-abr]]-Casos_PN_CORR[[#This Row],[6-abr]]</f>
        <v>0</v>
      </c>
      <c r="AI395">
        <f>+Casos_PN_CORR[[#This Row],[8-abr]]-Casos_PN_CORR[[#This Row],[7-abr]]</f>
        <v>0</v>
      </c>
      <c r="AJ395">
        <f>+Casos_PN_CORR[[#This Row],[9-abr]]-Casos_PN_CORR[[#This Row],[8-abr]]</f>
        <v>0</v>
      </c>
      <c r="AK395">
        <f>+Casos_PN_CORR[[#This Row],[10-abr]]-Casos_PN_CORR[[#This Row],[9-abr]]</f>
        <v>0</v>
      </c>
      <c r="AL395">
        <f>+Casos_PN_CORR[[#This Row],[11-abr]]-Casos_PN_CORR[[#This Row],[10-abr]]</f>
        <v>0</v>
      </c>
      <c r="AM395">
        <f>+Casos_PN_CORR[[#This Row],[12-abr]]-Casos_PN_CORR[[#This Row],[11-abr]]</f>
        <v>0</v>
      </c>
      <c r="AN395">
        <f>+Casos_PN_CORR[[#This Row],[13-abr]]-Casos_PN_CORR[[#This Row],[12-abr]]</f>
        <v>0</v>
      </c>
      <c r="AO395">
        <f>+Casos_PN_CORR[[#This Row],[14-abr]]-Casos_PN_CORR[[#This Row],[13-abr]]</f>
        <v>0</v>
      </c>
      <c r="AP395">
        <f>+Casos_PN_CORR[[#This Row],[15-abr]]-Casos_PN_CORR[[#This Row],[14-abr]]</f>
        <v>0</v>
      </c>
      <c r="AQ395">
        <f>+Casos_PN_CORR[[#This Row],[16-abr]]-Casos_PN_CORR[[#This Row],[15-abr]]</f>
        <v>0</v>
      </c>
      <c r="AR395">
        <f>+Casos_PN_CORR[[#This Row],[17-abr]]-Casos_PN_CORR[[#This Row],[16-abr]]</f>
        <v>0</v>
      </c>
      <c r="AS395">
        <f>+Casos_PN_CORR[[#This Row],[18-abr]]-Casos_PN_CORR[[#This Row],[17-abr]]</f>
        <v>0</v>
      </c>
      <c r="AT395">
        <f>+Casos_PN_CORR[[#This Row],[19-abr]]-Casos_PN_CORR[[#This Row],[18-abr]]</f>
        <v>0</v>
      </c>
      <c r="AU395">
        <f>+Casos_PN_CORR[[#This Row],[20-abr]]-Casos_PN_CORR[[#This Row],[19-abr]]</f>
        <v>0</v>
      </c>
      <c r="AV395">
        <f>+Casos_PN_CORR[[#This Row],[21-abr]]-Casos_PN_CORR[[#This Row],[20-abr]]</f>
        <v>0</v>
      </c>
      <c r="AW395">
        <f>+Casos_PN_CORR[[#This Row],[22-abr]]-Casos_PN_CORR[[#This Row],[21-abr]]</f>
        <v>0</v>
      </c>
      <c r="AX395">
        <f>+Casos_PN_CORR[[#This Row],[23-abr]]-Casos_PN_CORR[[#This Row],[22-abr]]</f>
        <v>0</v>
      </c>
      <c r="AY395">
        <f>+Casos_PN_CORR[[#This Row],[24-abr]]-Casos_PN_CORR[[#This Row],[23-abr]]</f>
        <v>0</v>
      </c>
      <c r="AZ395">
        <f>+Casos_PN_CORR[[#This Row],[25-abr]]-Casos_PN_CORR[[#This Row],[24-abr]]</f>
        <v>0</v>
      </c>
      <c r="BA395">
        <f>+Casos_PN_CORR[[#This Row],[26-abr]]-Casos_PN_CORR[[#This Row],[25-abr]]</f>
        <v>0</v>
      </c>
      <c r="BB395">
        <f>+Casos_PN_CORR[[#This Row],[27-abr]]-Casos_PN_CORR[[#This Row],[26-abr]]</f>
        <v>0</v>
      </c>
      <c r="BC395">
        <f>+Casos_PN_CORR[[#This Row],[28-abr]]-Casos_PN_CORR[[#This Row],[27-abr]]</f>
        <v>0</v>
      </c>
      <c r="BD395">
        <f>+Casos_PN_CORR[[#This Row],[29-abr]]-Casos_PN_CORR[[#This Row],[28-abr]]</f>
        <v>0</v>
      </c>
      <c r="BE395">
        <f>+Casos_PN_CORR[[#This Row],[30-abr]]-Casos_PN_CORR[[#This Row],[29-abr]]</f>
        <v>0</v>
      </c>
      <c r="BF395">
        <f>+Casos_PN_CORR[[#This Row],[1-may]]-Casos_PN_CORR[[#This Row],[30-abr]]</f>
        <v>0</v>
      </c>
      <c r="BG395">
        <f>+Casos_PN_CORR[[#This Row],[2-may]]-Casos_PN_CORR[[#This Row],[1-may]]</f>
        <v>0</v>
      </c>
      <c r="BH395">
        <f>+Casos_PN_CORR[[#This Row],[3-may]]-Casos_PN_CORR[[#This Row],[2-may]]</f>
        <v>0</v>
      </c>
      <c r="BI395">
        <f>+Casos_PN_CORR[[#This Row],[4-may]]-Casos_PN_CORR[[#This Row],[3-may]]</f>
        <v>0</v>
      </c>
      <c r="BJ395">
        <f>+Casos_PN_CORR[[#This Row],[5-may]]-Casos_PN_CORR[[#This Row],[4-may]]</f>
        <v>0</v>
      </c>
      <c r="BK395">
        <f>+Casos_PN_CORR[[#This Row],[6-may]]-Casos_PN_CORR[[#This Row],[5-may]]</f>
        <v>0</v>
      </c>
      <c r="BL395">
        <f>+Casos_PN_CORR[[#This Row],[7-may]]-Casos_PN_CORR[[#This Row],[6-may]]</f>
        <v>0</v>
      </c>
      <c r="BM395">
        <f>+Casos_PN_CORR[[#This Row],[8-may]]-Casos_PN_CORR[[#This Row],[7-may]]</f>
        <v>0</v>
      </c>
      <c r="BN395">
        <f>+Casos_PN_CORR[[#This Row],[9-may]]-Casos_PN_CORR[[#This Row],[8-may]]</f>
        <v>0</v>
      </c>
      <c r="BO395">
        <f>+Casos_PN_CORR[[#This Row],[10-may]]-Casos_PN_CORR[[#This Row],[9-may]]</f>
        <v>0</v>
      </c>
      <c r="BP395">
        <f>+Casos_PN_CORR[[#This Row],[11-may]]-Casos_PN_CORR[[#This Row],[10-may]]</f>
        <v>0</v>
      </c>
      <c r="BQ395">
        <f>+Casos_PN_CORR[[#This Row],[12-may]]-Casos_PN_CORR[[#This Row],[11-may]]</f>
        <v>0</v>
      </c>
      <c r="BR395">
        <f>+Casos_PN_CORR[[#This Row],[13-may]]-Casos_PN_CORR[[#This Row],[12-may]]</f>
        <v>0</v>
      </c>
      <c r="BS395">
        <f>+Casos_PN_CORR[[#This Row],[14-may]]-Casos_PN_CORR[[#This Row],[13-may]]</f>
        <v>0</v>
      </c>
      <c r="BT395">
        <f>+Casos_PN_CORR[[#This Row],[15-may]]-Casos_PN_CORR[[#This Row],[14-may]]</f>
        <v>0</v>
      </c>
      <c r="BU395">
        <f>+Casos_PN_CORR[[#This Row],[16-may]]-Casos_PN_CORR[[#This Row],[15-may]]</f>
        <v>0</v>
      </c>
      <c r="BV395">
        <f>+Casos_PN_CORR[[#This Row],[17-may]]-Casos_PN_CORR[[#This Row],[16-may]]</f>
        <v>0</v>
      </c>
      <c r="BW395">
        <f>+Casos_PN_CORR[[#This Row],[18-may]]-Casos_PN_CORR[[#This Row],[17-may]]</f>
        <v>0</v>
      </c>
      <c r="BX395">
        <f>+Casos_PN_CORR[[#This Row],[19-may]]-Casos_PN_CORR[[#This Row],[18-may]]</f>
        <v>0</v>
      </c>
      <c r="BY395">
        <f>+Casos_PN_CORR[[#This Row],[20-may]]-Casos_PN_CORR[[#This Row],[19-may]]</f>
        <v>0</v>
      </c>
      <c r="BZ395">
        <f>+Casos_PN_CORR[[#This Row],[21-may]]-Casos_PN_CORR[[#This Row],[20-may]]</f>
        <v>0</v>
      </c>
      <c r="CA395">
        <f>+Casos_PN_CORR[[#This Row],[22-may]]-Casos_PN_CORR[[#This Row],[21-may]]</f>
        <v>0</v>
      </c>
      <c r="CB395">
        <f>+Casos_PN_CORR[[#This Row],[23-may]]-Casos_PN_CORR[[#This Row],[22-may]]</f>
        <v>0</v>
      </c>
      <c r="CC395">
        <f>+Casos_PN_CORR[[#This Row],[24-may]]-Casos_PN_CORR[[#This Row],[23-may]]</f>
        <v>0</v>
      </c>
      <c r="CD395">
        <f>+Casos_PN_CORR[[#This Row],[25-may]]-Casos_PN_CORR[[#This Row],[24-may]]</f>
        <v>0</v>
      </c>
      <c r="CE395">
        <f>+Casos_PN_CORR[[#This Row],[26-may]]-Casos_PN_CORR[[#This Row],[25-may]]</f>
        <v>0</v>
      </c>
      <c r="CF395">
        <f>+Casos_PN_CORR[[#This Row],[27-may]]-Casos_PN_CORR[[#This Row],[26-may]]</f>
        <v>0</v>
      </c>
      <c r="CG395">
        <f>+Casos_PN_CORR[[#This Row],[28-may]]-Casos_PN_CORR[[#This Row],[27-may]]</f>
        <v>0</v>
      </c>
      <c r="CH395">
        <f>+Casos_PN_CORR[[#This Row],[29-may]]-Casos_PN_CORR[[#This Row],[28-may]]</f>
        <v>0</v>
      </c>
      <c r="CI395">
        <f>+Casos_PN_CORR[[#This Row],[30-may]]-Casos_PN_CORR[[#This Row],[29-may]]</f>
        <v>0</v>
      </c>
      <c r="CJ395">
        <f>+Casos_PN_CORR[[#This Row],[31-may]]-Casos_PN_CORR[[#This Row],[30-may]]</f>
        <v>0</v>
      </c>
      <c r="CK395">
        <f>+Casos_PN_CORR[[#This Row],[1-jun]]-Casos_PN_CORR[[#This Row],[31-may]]</f>
        <v>0</v>
      </c>
      <c r="CL395">
        <f>+Casos_PN_CORR[[#This Row],[2-jun]]-Casos_PN_CORR[[#This Row],[1-jun]]</f>
        <v>0</v>
      </c>
      <c r="CM395">
        <f>+Casos_PN_CORR[[#This Row],[3-jun]]-Casos_PN_CORR[[#This Row],[2-jun]]</f>
        <v>0</v>
      </c>
      <c r="CN395">
        <f>+Casos_PN_CORR[[#This Row],[4-jun]]-Casos_PN_CORR[[#This Row],[3-jun]]</f>
        <v>0</v>
      </c>
      <c r="CO395">
        <f>+Casos_PN_CORR[[#This Row],[5-jun]]-Casos_PN_CORR[[#This Row],[4-jun]]</f>
        <v>25</v>
      </c>
      <c r="CP395">
        <f>+Casos_PN_CORR[[#This Row],[6-jun]]-Casos_PN_CORR[[#This Row],[5-jun]]</f>
        <v>0</v>
      </c>
    </row>
    <row r="396" spans="1:94">
      <c r="A396">
        <v>91008</v>
      </c>
      <c r="B396" s="2" t="s">
        <v>139</v>
      </c>
      <c r="C396" s="2" t="s">
        <v>232</v>
      </c>
      <c r="D396" s="2" t="s">
        <v>533</v>
      </c>
      <c r="E396" s="4">
        <f t="shared" si="6"/>
        <v>4</v>
      </c>
      <c r="F396">
        <f>+Casos_PN_CORR[[#This Row],[10-mar]]</f>
        <v>0</v>
      </c>
      <c r="G396">
        <f>+Casos_PN_CORR[[#This Row],[11-mar]]-Casos_PN_CORR[[#This Row],[10-mar]]</f>
        <v>0</v>
      </c>
      <c r="H396">
        <f>+Casos_PN_CORR[[#This Row],[12-mar]]-Casos_PN_CORR[[#This Row],[11-mar]]</f>
        <v>0</v>
      </c>
      <c r="I396">
        <f>+Casos_PN_CORR[[#This Row],[13-mar]]-Casos_PN_CORR[[#This Row],[12-mar]]</f>
        <v>0</v>
      </c>
      <c r="J396">
        <f>+Casos_PN_CORR[[#This Row],[14-mar]]-Casos_PN_CORR[[#This Row],[13-mar]]</f>
        <v>0</v>
      </c>
      <c r="K396">
        <f>+Casos_PN_CORR[[#This Row],[15-mar]]-Casos_PN_CORR[[#This Row],[14-mar]]</f>
        <v>0</v>
      </c>
      <c r="L396">
        <f>+Casos_PN_CORR[[#This Row],[16-mar]]-Casos_PN_CORR[[#This Row],[15-mar]]</f>
        <v>0</v>
      </c>
      <c r="M396">
        <f>+Casos_PN_CORR[[#This Row],[17-mar]]-Casos_PN_CORR[[#This Row],[16-mar]]</f>
        <v>0</v>
      </c>
      <c r="N396">
        <f>+Casos_PN_CORR[[#This Row],[18-mar]]-Casos_PN_CORR[[#This Row],[17-mar]]</f>
        <v>0</v>
      </c>
      <c r="O396">
        <f>+Casos_PN_CORR[[#This Row],[19-mar]]-Casos_PN_CORR[[#This Row],[18-mar]]</f>
        <v>0</v>
      </c>
      <c r="P396">
        <f>+Casos_PN_CORR[[#This Row],[20-mar]]-Casos_PN_CORR[[#This Row],[19-mar]]</f>
        <v>0</v>
      </c>
      <c r="Q396">
        <f>+Casos_PN_CORR[[#This Row],[21-mar]]-Casos_PN_CORR[[#This Row],[20-mar]]</f>
        <v>0</v>
      </c>
      <c r="R396">
        <f>+Casos_PN_CORR[[#This Row],[22-mar]]-Casos_PN_CORR[[#This Row],[21-mar]]</f>
        <v>0</v>
      </c>
      <c r="S396">
        <f>+Casos_PN_CORR[[#This Row],[23-mar]]-Casos_PN_CORR[[#This Row],[22-mar]]</f>
        <v>0</v>
      </c>
      <c r="T396">
        <f>+Casos_PN_CORR[[#This Row],[24-mar]]-Casos_PN_CORR[[#This Row],[23-mar]]</f>
        <v>0</v>
      </c>
      <c r="U396">
        <f>+Casos_PN_CORR[[#This Row],[25-mar]]-Casos_PN_CORR[[#This Row],[24-mar]]</f>
        <v>0</v>
      </c>
      <c r="V396">
        <f>+Casos_PN_CORR[[#This Row],[26-mar]]-Casos_PN_CORR[[#This Row],[25-mar]]</f>
        <v>0</v>
      </c>
      <c r="W396">
        <f>+Casos_PN_CORR[[#This Row],[27-mar]]-Casos_PN_CORR[[#This Row],[26-mar]]</f>
        <v>0</v>
      </c>
      <c r="X396">
        <f>+Casos_PN_CORR[[#This Row],[28-mar]]-Casos_PN_CORR[[#This Row],[27-mar]]</f>
        <v>0</v>
      </c>
      <c r="Y396">
        <f>+Casos_PN_CORR[[#This Row],[29-mar]]-Casos_PN_CORR[[#This Row],[28-mar]]</f>
        <v>0</v>
      </c>
      <c r="Z396">
        <f>+Casos_PN_CORR[[#This Row],[30-mar]]-Casos_PN_CORR[[#This Row],[29-mar]]</f>
        <v>0</v>
      </c>
      <c r="AA396">
        <f>+Casos_PN_CORR[[#This Row],[31-mar]]-Casos_PN_CORR[[#This Row],[30-mar]]</f>
        <v>0</v>
      </c>
      <c r="AB396">
        <f>+Casos_PN_CORR[[#This Row],[1-abr]]-Casos_PN_CORR[[#This Row],[31-mar]]</f>
        <v>0</v>
      </c>
      <c r="AC396">
        <f>+Casos_PN_CORR[[#This Row],[2-abr]]-Casos_PN_CORR[[#This Row],[1-abr]]</f>
        <v>0</v>
      </c>
      <c r="AD396">
        <f>+Casos_PN_CORR[[#This Row],[3-abr]]-Casos_PN_CORR[[#This Row],[2-abr]]</f>
        <v>0</v>
      </c>
      <c r="AE396">
        <f>+Casos_PN_CORR[[#This Row],[4-abr]]-Casos_PN_CORR[[#This Row],[3-abr]]</f>
        <v>0</v>
      </c>
      <c r="AF396">
        <f>+Casos_PN_CORR[[#This Row],[5-abr]]-Casos_PN_CORR[[#This Row],[4-abr]]</f>
        <v>0</v>
      </c>
      <c r="AG396">
        <f>+Casos_PN_CORR[[#This Row],[6-abr]]-Casos_PN_CORR[[#This Row],[5-abr]]</f>
        <v>0</v>
      </c>
      <c r="AH396">
        <f>+Casos_PN_CORR[[#This Row],[7-abr]]-Casos_PN_CORR[[#This Row],[6-abr]]</f>
        <v>0</v>
      </c>
      <c r="AI396">
        <f>+Casos_PN_CORR[[#This Row],[8-abr]]-Casos_PN_CORR[[#This Row],[7-abr]]</f>
        <v>0</v>
      </c>
      <c r="AJ396">
        <f>+Casos_PN_CORR[[#This Row],[9-abr]]-Casos_PN_CORR[[#This Row],[8-abr]]</f>
        <v>0</v>
      </c>
      <c r="AK396">
        <f>+Casos_PN_CORR[[#This Row],[10-abr]]-Casos_PN_CORR[[#This Row],[9-abr]]</f>
        <v>0</v>
      </c>
      <c r="AL396">
        <f>+Casos_PN_CORR[[#This Row],[11-abr]]-Casos_PN_CORR[[#This Row],[10-abr]]</f>
        <v>0</v>
      </c>
      <c r="AM396">
        <f>+Casos_PN_CORR[[#This Row],[12-abr]]-Casos_PN_CORR[[#This Row],[11-abr]]</f>
        <v>0</v>
      </c>
      <c r="AN396">
        <f>+Casos_PN_CORR[[#This Row],[13-abr]]-Casos_PN_CORR[[#This Row],[12-abr]]</f>
        <v>0</v>
      </c>
      <c r="AO396">
        <f>+Casos_PN_CORR[[#This Row],[14-abr]]-Casos_PN_CORR[[#This Row],[13-abr]]</f>
        <v>0</v>
      </c>
      <c r="AP396">
        <f>+Casos_PN_CORR[[#This Row],[15-abr]]-Casos_PN_CORR[[#This Row],[14-abr]]</f>
        <v>0</v>
      </c>
      <c r="AQ396">
        <f>+Casos_PN_CORR[[#This Row],[16-abr]]-Casos_PN_CORR[[#This Row],[15-abr]]</f>
        <v>0</v>
      </c>
      <c r="AR396">
        <f>+Casos_PN_CORR[[#This Row],[17-abr]]-Casos_PN_CORR[[#This Row],[16-abr]]</f>
        <v>0</v>
      </c>
      <c r="AS396">
        <f>+Casos_PN_CORR[[#This Row],[18-abr]]-Casos_PN_CORR[[#This Row],[17-abr]]</f>
        <v>0</v>
      </c>
      <c r="AT396">
        <f>+Casos_PN_CORR[[#This Row],[19-abr]]-Casos_PN_CORR[[#This Row],[18-abr]]</f>
        <v>0</v>
      </c>
      <c r="AU396">
        <f>+Casos_PN_CORR[[#This Row],[20-abr]]-Casos_PN_CORR[[#This Row],[19-abr]]</f>
        <v>0</v>
      </c>
      <c r="AV396">
        <f>+Casos_PN_CORR[[#This Row],[21-abr]]-Casos_PN_CORR[[#This Row],[20-abr]]</f>
        <v>0</v>
      </c>
      <c r="AW396">
        <f>+Casos_PN_CORR[[#This Row],[22-abr]]-Casos_PN_CORR[[#This Row],[21-abr]]</f>
        <v>0</v>
      </c>
      <c r="AX396">
        <f>+Casos_PN_CORR[[#This Row],[23-abr]]-Casos_PN_CORR[[#This Row],[22-abr]]</f>
        <v>0</v>
      </c>
      <c r="AY396">
        <f>+Casos_PN_CORR[[#This Row],[24-abr]]-Casos_PN_CORR[[#This Row],[23-abr]]</f>
        <v>0</v>
      </c>
      <c r="AZ396">
        <f>+Casos_PN_CORR[[#This Row],[25-abr]]-Casos_PN_CORR[[#This Row],[24-abr]]</f>
        <v>0</v>
      </c>
      <c r="BA396">
        <f>+Casos_PN_CORR[[#This Row],[26-abr]]-Casos_PN_CORR[[#This Row],[25-abr]]</f>
        <v>0</v>
      </c>
      <c r="BB396">
        <f>+Casos_PN_CORR[[#This Row],[27-abr]]-Casos_PN_CORR[[#This Row],[26-abr]]</f>
        <v>0</v>
      </c>
      <c r="BC396">
        <f>+Casos_PN_CORR[[#This Row],[28-abr]]-Casos_PN_CORR[[#This Row],[27-abr]]</f>
        <v>0</v>
      </c>
      <c r="BD396">
        <f>+Casos_PN_CORR[[#This Row],[29-abr]]-Casos_PN_CORR[[#This Row],[28-abr]]</f>
        <v>0</v>
      </c>
      <c r="BE396">
        <f>+Casos_PN_CORR[[#This Row],[30-abr]]-Casos_PN_CORR[[#This Row],[29-abr]]</f>
        <v>0</v>
      </c>
      <c r="BF396">
        <f>+Casos_PN_CORR[[#This Row],[1-may]]-Casos_PN_CORR[[#This Row],[30-abr]]</f>
        <v>0</v>
      </c>
      <c r="BG396">
        <f>+Casos_PN_CORR[[#This Row],[2-may]]-Casos_PN_CORR[[#This Row],[1-may]]</f>
        <v>0</v>
      </c>
      <c r="BH396">
        <f>+Casos_PN_CORR[[#This Row],[3-may]]-Casos_PN_CORR[[#This Row],[2-may]]</f>
        <v>0</v>
      </c>
      <c r="BI396">
        <f>+Casos_PN_CORR[[#This Row],[4-may]]-Casos_PN_CORR[[#This Row],[3-may]]</f>
        <v>0</v>
      </c>
      <c r="BJ396">
        <f>+Casos_PN_CORR[[#This Row],[5-may]]-Casos_PN_CORR[[#This Row],[4-may]]</f>
        <v>0</v>
      </c>
      <c r="BK396">
        <f>+Casos_PN_CORR[[#This Row],[6-may]]-Casos_PN_CORR[[#This Row],[5-may]]</f>
        <v>0</v>
      </c>
      <c r="BL396">
        <f>+Casos_PN_CORR[[#This Row],[7-may]]-Casos_PN_CORR[[#This Row],[6-may]]</f>
        <v>0</v>
      </c>
      <c r="BM396">
        <f>+Casos_PN_CORR[[#This Row],[8-may]]-Casos_PN_CORR[[#This Row],[7-may]]</f>
        <v>0</v>
      </c>
      <c r="BN396">
        <f>+Casos_PN_CORR[[#This Row],[9-may]]-Casos_PN_CORR[[#This Row],[8-may]]</f>
        <v>0</v>
      </c>
      <c r="BO396">
        <f>+Casos_PN_CORR[[#This Row],[10-may]]-Casos_PN_CORR[[#This Row],[9-may]]</f>
        <v>0</v>
      </c>
      <c r="BP396">
        <f>+Casos_PN_CORR[[#This Row],[11-may]]-Casos_PN_CORR[[#This Row],[10-may]]</f>
        <v>0</v>
      </c>
      <c r="BQ396">
        <f>+Casos_PN_CORR[[#This Row],[12-may]]-Casos_PN_CORR[[#This Row],[11-may]]</f>
        <v>0</v>
      </c>
      <c r="BR396">
        <f>+Casos_PN_CORR[[#This Row],[13-may]]-Casos_PN_CORR[[#This Row],[12-may]]</f>
        <v>0</v>
      </c>
      <c r="BS396">
        <f>+Casos_PN_CORR[[#This Row],[14-may]]-Casos_PN_CORR[[#This Row],[13-may]]</f>
        <v>0</v>
      </c>
      <c r="BT396">
        <f>+Casos_PN_CORR[[#This Row],[15-may]]-Casos_PN_CORR[[#This Row],[14-may]]</f>
        <v>0</v>
      </c>
      <c r="BU396">
        <f>+Casos_PN_CORR[[#This Row],[16-may]]-Casos_PN_CORR[[#This Row],[15-may]]</f>
        <v>0</v>
      </c>
      <c r="BV396">
        <f>+Casos_PN_CORR[[#This Row],[17-may]]-Casos_PN_CORR[[#This Row],[16-may]]</f>
        <v>0</v>
      </c>
      <c r="BW396">
        <f>+Casos_PN_CORR[[#This Row],[18-may]]-Casos_PN_CORR[[#This Row],[17-may]]</f>
        <v>0</v>
      </c>
      <c r="BX396">
        <f>+Casos_PN_CORR[[#This Row],[19-may]]-Casos_PN_CORR[[#This Row],[18-may]]</f>
        <v>0</v>
      </c>
      <c r="BY396">
        <f>+Casos_PN_CORR[[#This Row],[20-may]]-Casos_PN_CORR[[#This Row],[19-may]]</f>
        <v>0</v>
      </c>
      <c r="BZ396">
        <f>+Casos_PN_CORR[[#This Row],[21-may]]-Casos_PN_CORR[[#This Row],[20-may]]</f>
        <v>0</v>
      </c>
      <c r="CA396">
        <f>+Casos_PN_CORR[[#This Row],[22-may]]-Casos_PN_CORR[[#This Row],[21-may]]</f>
        <v>0</v>
      </c>
      <c r="CB396">
        <f>+Casos_PN_CORR[[#This Row],[23-may]]-Casos_PN_CORR[[#This Row],[22-may]]</f>
        <v>0</v>
      </c>
      <c r="CC396">
        <f>+Casos_PN_CORR[[#This Row],[24-may]]-Casos_PN_CORR[[#This Row],[23-may]]</f>
        <v>0</v>
      </c>
      <c r="CD396">
        <f>+Casos_PN_CORR[[#This Row],[25-may]]-Casos_PN_CORR[[#This Row],[24-may]]</f>
        <v>0</v>
      </c>
      <c r="CE396">
        <f>+Casos_PN_CORR[[#This Row],[26-may]]-Casos_PN_CORR[[#This Row],[25-may]]</f>
        <v>0</v>
      </c>
      <c r="CF396">
        <f>+Casos_PN_CORR[[#This Row],[27-may]]-Casos_PN_CORR[[#This Row],[26-may]]</f>
        <v>0</v>
      </c>
      <c r="CG396">
        <f>+Casos_PN_CORR[[#This Row],[28-may]]-Casos_PN_CORR[[#This Row],[27-may]]</f>
        <v>0</v>
      </c>
      <c r="CH396">
        <f>+Casos_PN_CORR[[#This Row],[29-may]]-Casos_PN_CORR[[#This Row],[28-may]]</f>
        <v>0</v>
      </c>
      <c r="CI396">
        <f>+Casos_PN_CORR[[#This Row],[30-may]]-Casos_PN_CORR[[#This Row],[29-may]]</f>
        <v>0</v>
      </c>
      <c r="CJ396">
        <f>+Casos_PN_CORR[[#This Row],[31-may]]-Casos_PN_CORR[[#This Row],[30-may]]</f>
        <v>0</v>
      </c>
      <c r="CK396">
        <f>+Casos_PN_CORR[[#This Row],[1-jun]]-Casos_PN_CORR[[#This Row],[31-may]]</f>
        <v>0</v>
      </c>
      <c r="CL396">
        <f>+Casos_PN_CORR[[#This Row],[2-jun]]-Casos_PN_CORR[[#This Row],[1-jun]]</f>
        <v>0</v>
      </c>
      <c r="CM396">
        <f>+Casos_PN_CORR[[#This Row],[3-jun]]-Casos_PN_CORR[[#This Row],[2-jun]]</f>
        <v>0</v>
      </c>
      <c r="CN396">
        <f>+Casos_PN_CORR[[#This Row],[4-jun]]-Casos_PN_CORR[[#This Row],[3-jun]]</f>
        <v>0</v>
      </c>
      <c r="CO396">
        <f>+Casos_PN_CORR[[#This Row],[5-jun]]-Casos_PN_CORR[[#This Row],[4-jun]]</f>
        <v>4</v>
      </c>
      <c r="CP396">
        <f>+Casos_PN_CORR[[#This Row],[6-jun]]-Casos_PN_CORR[[#This Row],[5-jun]]</f>
        <v>0</v>
      </c>
    </row>
    <row r="397" spans="1:94">
      <c r="A397">
        <v>40703</v>
      </c>
      <c r="B397" s="2" t="s">
        <v>115</v>
      </c>
      <c r="C397" s="2" t="s">
        <v>318</v>
      </c>
      <c r="D397" s="2" t="s">
        <v>534</v>
      </c>
      <c r="E397" s="4">
        <f t="shared" si="6"/>
        <v>0</v>
      </c>
      <c r="F397">
        <f>+Casos_PN_CORR[[#This Row],[10-mar]]</f>
        <v>0</v>
      </c>
      <c r="G397">
        <f>+Casos_PN_CORR[[#This Row],[11-mar]]-Casos_PN_CORR[[#This Row],[10-mar]]</f>
        <v>0</v>
      </c>
      <c r="H397">
        <f>+Casos_PN_CORR[[#This Row],[12-mar]]-Casos_PN_CORR[[#This Row],[11-mar]]</f>
        <v>0</v>
      </c>
      <c r="I397">
        <f>+Casos_PN_CORR[[#This Row],[13-mar]]-Casos_PN_CORR[[#This Row],[12-mar]]</f>
        <v>0</v>
      </c>
      <c r="J397">
        <f>+Casos_PN_CORR[[#This Row],[14-mar]]-Casos_PN_CORR[[#This Row],[13-mar]]</f>
        <v>0</v>
      </c>
      <c r="K397">
        <f>+Casos_PN_CORR[[#This Row],[15-mar]]-Casos_PN_CORR[[#This Row],[14-mar]]</f>
        <v>0</v>
      </c>
      <c r="L397">
        <f>+Casos_PN_CORR[[#This Row],[16-mar]]-Casos_PN_CORR[[#This Row],[15-mar]]</f>
        <v>0</v>
      </c>
      <c r="M397">
        <f>+Casos_PN_CORR[[#This Row],[17-mar]]-Casos_PN_CORR[[#This Row],[16-mar]]</f>
        <v>0</v>
      </c>
      <c r="N397">
        <f>+Casos_PN_CORR[[#This Row],[18-mar]]-Casos_PN_CORR[[#This Row],[17-mar]]</f>
        <v>0</v>
      </c>
      <c r="O397">
        <f>+Casos_PN_CORR[[#This Row],[19-mar]]-Casos_PN_CORR[[#This Row],[18-mar]]</f>
        <v>0</v>
      </c>
      <c r="P397">
        <f>+Casos_PN_CORR[[#This Row],[20-mar]]-Casos_PN_CORR[[#This Row],[19-mar]]</f>
        <v>0</v>
      </c>
      <c r="Q397">
        <f>+Casos_PN_CORR[[#This Row],[21-mar]]-Casos_PN_CORR[[#This Row],[20-mar]]</f>
        <v>0</v>
      </c>
      <c r="R397">
        <f>+Casos_PN_CORR[[#This Row],[22-mar]]-Casos_PN_CORR[[#This Row],[21-mar]]</f>
        <v>0</v>
      </c>
      <c r="S397">
        <f>+Casos_PN_CORR[[#This Row],[23-mar]]-Casos_PN_CORR[[#This Row],[22-mar]]</f>
        <v>0</v>
      </c>
      <c r="T397">
        <f>+Casos_PN_CORR[[#This Row],[24-mar]]-Casos_PN_CORR[[#This Row],[23-mar]]</f>
        <v>0</v>
      </c>
      <c r="U397">
        <f>+Casos_PN_CORR[[#This Row],[25-mar]]-Casos_PN_CORR[[#This Row],[24-mar]]</f>
        <v>0</v>
      </c>
      <c r="V397">
        <f>+Casos_PN_CORR[[#This Row],[26-mar]]-Casos_PN_CORR[[#This Row],[25-mar]]</f>
        <v>0</v>
      </c>
      <c r="W397">
        <f>+Casos_PN_CORR[[#This Row],[27-mar]]-Casos_PN_CORR[[#This Row],[26-mar]]</f>
        <v>0</v>
      </c>
      <c r="X397">
        <f>+Casos_PN_CORR[[#This Row],[28-mar]]-Casos_PN_CORR[[#This Row],[27-mar]]</f>
        <v>0</v>
      </c>
      <c r="Y397">
        <f>+Casos_PN_CORR[[#This Row],[29-mar]]-Casos_PN_CORR[[#This Row],[28-mar]]</f>
        <v>0</v>
      </c>
      <c r="Z397">
        <f>+Casos_PN_CORR[[#This Row],[30-mar]]-Casos_PN_CORR[[#This Row],[29-mar]]</f>
        <v>0</v>
      </c>
      <c r="AA397">
        <f>+Casos_PN_CORR[[#This Row],[31-mar]]-Casos_PN_CORR[[#This Row],[30-mar]]</f>
        <v>0</v>
      </c>
      <c r="AB397">
        <f>+Casos_PN_CORR[[#This Row],[1-abr]]-Casos_PN_CORR[[#This Row],[31-mar]]</f>
        <v>0</v>
      </c>
      <c r="AC397">
        <f>+Casos_PN_CORR[[#This Row],[2-abr]]-Casos_PN_CORR[[#This Row],[1-abr]]</f>
        <v>0</v>
      </c>
      <c r="AD397">
        <f>+Casos_PN_CORR[[#This Row],[3-abr]]-Casos_PN_CORR[[#This Row],[2-abr]]</f>
        <v>0</v>
      </c>
      <c r="AE397">
        <f>+Casos_PN_CORR[[#This Row],[4-abr]]-Casos_PN_CORR[[#This Row],[3-abr]]</f>
        <v>0</v>
      </c>
      <c r="AF397">
        <f>+Casos_PN_CORR[[#This Row],[5-abr]]-Casos_PN_CORR[[#This Row],[4-abr]]</f>
        <v>0</v>
      </c>
      <c r="AG397">
        <f>+Casos_PN_CORR[[#This Row],[6-abr]]-Casos_PN_CORR[[#This Row],[5-abr]]</f>
        <v>0</v>
      </c>
      <c r="AH397">
        <f>+Casos_PN_CORR[[#This Row],[7-abr]]-Casos_PN_CORR[[#This Row],[6-abr]]</f>
        <v>0</v>
      </c>
      <c r="AI397">
        <f>+Casos_PN_CORR[[#This Row],[8-abr]]-Casos_PN_CORR[[#This Row],[7-abr]]</f>
        <v>0</v>
      </c>
      <c r="AJ397">
        <f>+Casos_PN_CORR[[#This Row],[9-abr]]-Casos_PN_CORR[[#This Row],[8-abr]]</f>
        <v>0</v>
      </c>
      <c r="AK397">
        <f>+Casos_PN_CORR[[#This Row],[10-abr]]-Casos_PN_CORR[[#This Row],[9-abr]]</f>
        <v>0</v>
      </c>
      <c r="AL397">
        <f>+Casos_PN_CORR[[#This Row],[11-abr]]-Casos_PN_CORR[[#This Row],[10-abr]]</f>
        <v>0</v>
      </c>
      <c r="AM397">
        <f>+Casos_PN_CORR[[#This Row],[12-abr]]-Casos_PN_CORR[[#This Row],[11-abr]]</f>
        <v>0</v>
      </c>
      <c r="AN397">
        <f>+Casos_PN_CORR[[#This Row],[13-abr]]-Casos_PN_CORR[[#This Row],[12-abr]]</f>
        <v>0</v>
      </c>
      <c r="AO397">
        <f>+Casos_PN_CORR[[#This Row],[14-abr]]-Casos_PN_CORR[[#This Row],[13-abr]]</f>
        <v>0</v>
      </c>
      <c r="AP397">
        <f>+Casos_PN_CORR[[#This Row],[15-abr]]-Casos_PN_CORR[[#This Row],[14-abr]]</f>
        <v>0</v>
      </c>
      <c r="AQ397">
        <f>+Casos_PN_CORR[[#This Row],[16-abr]]-Casos_PN_CORR[[#This Row],[15-abr]]</f>
        <v>0</v>
      </c>
      <c r="AR397">
        <f>+Casos_PN_CORR[[#This Row],[17-abr]]-Casos_PN_CORR[[#This Row],[16-abr]]</f>
        <v>0</v>
      </c>
      <c r="AS397">
        <f>+Casos_PN_CORR[[#This Row],[18-abr]]-Casos_PN_CORR[[#This Row],[17-abr]]</f>
        <v>0</v>
      </c>
      <c r="AT397">
        <f>+Casos_PN_CORR[[#This Row],[19-abr]]-Casos_PN_CORR[[#This Row],[18-abr]]</f>
        <v>0</v>
      </c>
      <c r="AU397">
        <f>+Casos_PN_CORR[[#This Row],[20-abr]]-Casos_PN_CORR[[#This Row],[19-abr]]</f>
        <v>0</v>
      </c>
      <c r="AV397">
        <f>+Casos_PN_CORR[[#This Row],[21-abr]]-Casos_PN_CORR[[#This Row],[20-abr]]</f>
        <v>0</v>
      </c>
      <c r="AW397">
        <f>+Casos_PN_CORR[[#This Row],[22-abr]]-Casos_PN_CORR[[#This Row],[21-abr]]</f>
        <v>0</v>
      </c>
      <c r="AX397">
        <f>+Casos_PN_CORR[[#This Row],[23-abr]]-Casos_PN_CORR[[#This Row],[22-abr]]</f>
        <v>0</v>
      </c>
      <c r="AY397">
        <f>+Casos_PN_CORR[[#This Row],[24-abr]]-Casos_PN_CORR[[#This Row],[23-abr]]</f>
        <v>0</v>
      </c>
      <c r="AZ397">
        <f>+Casos_PN_CORR[[#This Row],[25-abr]]-Casos_PN_CORR[[#This Row],[24-abr]]</f>
        <v>0</v>
      </c>
      <c r="BA397">
        <f>+Casos_PN_CORR[[#This Row],[26-abr]]-Casos_PN_CORR[[#This Row],[25-abr]]</f>
        <v>0</v>
      </c>
      <c r="BB397">
        <f>+Casos_PN_CORR[[#This Row],[27-abr]]-Casos_PN_CORR[[#This Row],[26-abr]]</f>
        <v>0</v>
      </c>
      <c r="BC397">
        <f>+Casos_PN_CORR[[#This Row],[28-abr]]-Casos_PN_CORR[[#This Row],[27-abr]]</f>
        <v>0</v>
      </c>
      <c r="BD397">
        <f>+Casos_PN_CORR[[#This Row],[29-abr]]-Casos_PN_CORR[[#This Row],[28-abr]]</f>
        <v>0</v>
      </c>
      <c r="BE397">
        <f>+Casos_PN_CORR[[#This Row],[30-abr]]-Casos_PN_CORR[[#This Row],[29-abr]]</f>
        <v>0</v>
      </c>
      <c r="BF397">
        <f>+Casos_PN_CORR[[#This Row],[1-may]]-Casos_PN_CORR[[#This Row],[30-abr]]</f>
        <v>0</v>
      </c>
      <c r="BG397">
        <f>+Casos_PN_CORR[[#This Row],[2-may]]-Casos_PN_CORR[[#This Row],[1-may]]</f>
        <v>0</v>
      </c>
      <c r="BH397">
        <f>+Casos_PN_CORR[[#This Row],[3-may]]-Casos_PN_CORR[[#This Row],[2-may]]</f>
        <v>0</v>
      </c>
      <c r="BI397">
        <f>+Casos_PN_CORR[[#This Row],[4-may]]-Casos_PN_CORR[[#This Row],[3-may]]</f>
        <v>0</v>
      </c>
      <c r="BJ397">
        <f>+Casos_PN_CORR[[#This Row],[5-may]]-Casos_PN_CORR[[#This Row],[4-may]]</f>
        <v>0</v>
      </c>
      <c r="BK397">
        <f>+Casos_PN_CORR[[#This Row],[6-may]]-Casos_PN_CORR[[#This Row],[5-may]]</f>
        <v>0</v>
      </c>
      <c r="BL397">
        <f>+Casos_PN_CORR[[#This Row],[7-may]]-Casos_PN_CORR[[#This Row],[6-may]]</f>
        <v>0</v>
      </c>
      <c r="BM397">
        <f>+Casos_PN_CORR[[#This Row],[8-may]]-Casos_PN_CORR[[#This Row],[7-may]]</f>
        <v>0</v>
      </c>
      <c r="BN397">
        <f>+Casos_PN_CORR[[#This Row],[9-may]]-Casos_PN_CORR[[#This Row],[8-may]]</f>
        <v>0</v>
      </c>
      <c r="BO397">
        <f>+Casos_PN_CORR[[#This Row],[10-may]]-Casos_PN_CORR[[#This Row],[9-may]]</f>
        <v>0</v>
      </c>
      <c r="BP397">
        <f>+Casos_PN_CORR[[#This Row],[11-may]]-Casos_PN_CORR[[#This Row],[10-may]]</f>
        <v>0</v>
      </c>
      <c r="BQ397">
        <f>+Casos_PN_CORR[[#This Row],[12-may]]-Casos_PN_CORR[[#This Row],[11-may]]</f>
        <v>0</v>
      </c>
      <c r="BR397">
        <f>+Casos_PN_CORR[[#This Row],[13-may]]-Casos_PN_CORR[[#This Row],[12-may]]</f>
        <v>0</v>
      </c>
      <c r="BS397">
        <f>+Casos_PN_CORR[[#This Row],[14-may]]-Casos_PN_CORR[[#This Row],[13-may]]</f>
        <v>0</v>
      </c>
      <c r="BT397">
        <f>+Casos_PN_CORR[[#This Row],[15-may]]-Casos_PN_CORR[[#This Row],[14-may]]</f>
        <v>0</v>
      </c>
      <c r="BU397">
        <f>+Casos_PN_CORR[[#This Row],[16-may]]-Casos_PN_CORR[[#This Row],[15-may]]</f>
        <v>0</v>
      </c>
      <c r="BV397">
        <f>+Casos_PN_CORR[[#This Row],[17-may]]-Casos_PN_CORR[[#This Row],[16-may]]</f>
        <v>0</v>
      </c>
      <c r="BW397">
        <f>+Casos_PN_CORR[[#This Row],[18-may]]-Casos_PN_CORR[[#This Row],[17-may]]</f>
        <v>0</v>
      </c>
      <c r="BX397">
        <f>+Casos_PN_CORR[[#This Row],[19-may]]-Casos_PN_CORR[[#This Row],[18-may]]</f>
        <v>0</v>
      </c>
      <c r="BY397">
        <f>+Casos_PN_CORR[[#This Row],[20-may]]-Casos_PN_CORR[[#This Row],[19-may]]</f>
        <v>0</v>
      </c>
      <c r="BZ397">
        <f>+Casos_PN_CORR[[#This Row],[21-may]]-Casos_PN_CORR[[#This Row],[20-may]]</f>
        <v>0</v>
      </c>
      <c r="CA397">
        <f>+Casos_PN_CORR[[#This Row],[22-may]]-Casos_PN_CORR[[#This Row],[21-may]]</f>
        <v>0</v>
      </c>
      <c r="CB397">
        <f>+Casos_PN_CORR[[#This Row],[23-may]]-Casos_PN_CORR[[#This Row],[22-may]]</f>
        <v>0</v>
      </c>
      <c r="CC397">
        <f>+Casos_PN_CORR[[#This Row],[24-may]]-Casos_PN_CORR[[#This Row],[23-may]]</f>
        <v>0</v>
      </c>
      <c r="CD397">
        <f>+Casos_PN_CORR[[#This Row],[25-may]]-Casos_PN_CORR[[#This Row],[24-may]]</f>
        <v>0</v>
      </c>
      <c r="CE397">
        <f>+Casos_PN_CORR[[#This Row],[26-may]]-Casos_PN_CORR[[#This Row],[25-may]]</f>
        <v>0</v>
      </c>
      <c r="CF397">
        <f>+Casos_PN_CORR[[#This Row],[27-may]]-Casos_PN_CORR[[#This Row],[26-may]]</f>
        <v>0</v>
      </c>
      <c r="CG397">
        <f>+Casos_PN_CORR[[#This Row],[28-may]]-Casos_PN_CORR[[#This Row],[27-may]]</f>
        <v>0</v>
      </c>
      <c r="CH397">
        <f>+Casos_PN_CORR[[#This Row],[29-may]]-Casos_PN_CORR[[#This Row],[28-may]]</f>
        <v>0</v>
      </c>
      <c r="CI397">
        <f>+Casos_PN_CORR[[#This Row],[30-may]]-Casos_PN_CORR[[#This Row],[29-may]]</f>
        <v>0</v>
      </c>
      <c r="CJ397">
        <f>+Casos_PN_CORR[[#This Row],[31-may]]-Casos_PN_CORR[[#This Row],[30-may]]</f>
        <v>0</v>
      </c>
      <c r="CK397">
        <f>+Casos_PN_CORR[[#This Row],[1-jun]]-Casos_PN_CORR[[#This Row],[31-may]]</f>
        <v>0</v>
      </c>
      <c r="CL397">
        <f>+Casos_PN_CORR[[#This Row],[2-jun]]-Casos_PN_CORR[[#This Row],[1-jun]]</f>
        <v>0</v>
      </c>
      <c r="CM397">
        <f>+Casos_PN_CORR[[#This Row],[3-jun]]-Casos_PN_CORR[[#This Row],[2-jun]]</f>
        <v>0</v>
      </c>
      <c r="CN397">
        <f>+Casos_PN_CORR[[#This Row],[4-jun]]-Casos_PN_CORR[[#This Row],[3-jun]]</f>
        <v>0</v>
      </c>
      <c r="CO397">
        <f>+Casos_PN_CORR[[#This Row],[5-jun]]-Casos_PN_CORR[[#This Row],[4-jun]]</f>
        <v>0</v>
      </c>
      <c r="CP397">
        <f>+Casos_PN_CORR[[#This Row],[6-jun]]-Casos_PN_CORR[[#This Row],[5-jun]]</f>
        <v>0</v>
      </c>
    </row>
    <row r="398" spans="1:94">
      <c r="A398">
        <v>40803</v>
      </c>
      <c r="B398" s="2" t="s">
        <v>115</v>
      </c>
      <c r="C398" s="2" t="s">
        <v>419</v>
      </c>
      <c r="D398" s="2" t="s">
        <v>535</v>
      </c>
      <c r="E398" s="4">
        <f t="shared" si="6"/>
        <v>2</v>
      </c>
      <c r="F398">
        <f>+Casos_PN_CORR[[#This Row],[10-mar]]</f>
        <v>0</v>
      </c>
      <c r="G398">
        <f>+Casos_PN_CORR[[#This Row],[11-mar]]-Casos_PN_CORR[[#This Row],[10-mar]]</f>
        <v>0</v>
      </c>
      <c r="H398">
        <f>+Casos_PN_CORR[[#This Row],[12-mar]]-Casos_PN_CORR[[#This Row],[11-mar]]</f>
        <v>0</v>
      </c>
      <c r="I398">
        <f>+Casos_PN_CORR[[#This Row],[13-mar]]-Casos_PN_CORR[[#This Row],[12-mar]]</f>
        <v>0</v>
      </c>
      <c r="J398">
        <f>+Casos_PN_CORR[[#This Row],[14-mar]]-Casos_PN_CORR[[#This Row],[13-mar]]</f>
        <v>0</v>
      </c>
      <c r="K398">
        <f>+Casos_PN_CORR[[#This Row],[15-mar]]-Casos_PN_CORR[[#This Row],[14-mar]]</f>
        <v>0</v>
      </c>
      <c r="L398">
        <f>+Casos_PN_CORR[[#This Row],[16-mar]]-Casos_PN_CORR[[#This Row],[15-mar]]</f>
        <v>0</v>
      </c>
      <c r="M398">
        <f>+Casos_PN_CORR[[#This Row],[17-mar]]-Casos_PN_CORR[[#This Row],[16-mar]]</f>
        <v>0</v>
      </c>
      <c r="N398">
        <f>+Casos_PN_CORR[[#This Row],[18-mar]]-Casos_PN_CORR[[#This Row],[17-mar]]</f>
        <v>0</v>
      </c>
      <c r="O398">
        <f>+Casos_PN_CORR[[#This Row],[19-mar]]-Casos_PN_CORR[[#This Row],[18-mar]]</f>
        <v>0</v>
      </c>
      <c r="P398">
        <f>+Casos_PN_CORR[[#This Row],[20-mar]]-Casos_PN_CORR[[#This Row],[19-mar]]</f>
        <v>0</v>
      </c>
      <c r="Q398">
        <f>+Casos_PN_CORR[[#This Row],[21-mar]]-Casos_PN_CORR[[#This Row],[20-mar]]</f>
        <v>0</v>
      </c>
      <c r="R398">
        <f>+Casos_PN_CORR[[#This Row],[22-mar]]-Casos_PN_CORR[[#This Row],[21-mar]]</f>
        <v>0</v>
      </c>
      <c r="S398">
        <f>+Casos_PN_CORR[[#This Row],[23-mar]]-Casos_PN_CORR[[#This Row],[22-mar]]</f>
        <v>0</v>
      </c>
      <c r="T398">
        <f>+Casos_PN_CORR[[#This Row],[24-mar]]-Casos_PN_CORR[[#This Row],[23-mar]]</f>
        <v>0</v>
      </c>
      <c r="U398">
        <f>+Casos_PN_CORR[[#This Row],[25-mar]]-Casos_PN_CORR[[#This Row],[24-mar]]</f>
        <v>0</v>
      </c>
      <c r="V398">
        <f>+Casos_PN_CORR[[#This Row],[26-mar]]-Casos_PN_CORR[[#This Row],[25-mar]]</f>
        <v>0</v>
      </c>
      <c r="W398">
        <f>+Casos_PN_CORR[[#This Row],[27-mar]]-Casos_PN_CORR[[#This Row],[26-mar]]</f>
        <v>0</v>
      </c>
      <c r="X398">
        <f>+Casos_PN_CORR[[#This Row],[28-mar]]-Casos_PN_CORR[[#This Row],[27-mar]]</f>
        <v>0</v>
      </c>
      <c r="Y398">
        <f>+Casos_PN_CORR[[#This Row],[29-mar]]-Casos_PN_CORR[[#This Row],[28-mar]]</f>
        <v>0</v>
      </c>
      <c r="Z398">
        <f>+Casos_PN_CORR[[#This Row],[30-mar]]-Casos_PN_CORR[[#This Row],[29-mar]]</f>
        <v>0</v>
      </c>
      <c r="AA398">
        <f>+Casos_PN_CORR[[#This Row],[31-mar]]-Casos_PN_CORR[[#This Row],[30-mar]]</f>
        <v>0</v>
      </c>
      <c r="AB398">
        <f>+Casos_PN_CORR[[#This Row],[1-abr]]-Casos_PN_CORR[[#This Row],[31-mar]]</f>
        <v>0</v>
      </c>
      <c r="AC398">
        <f>+Casos_PN_CORR[[#This Row],[2-abr]]-Casos_PN_CORR[[#This Row],[1-abr]]</f>
        <v>0</v>
      </c>
      <c r="AD398">
        <f>+Casos_PN_CORR[[#This Row],[3-abr]]-Casos_PN_CORR[[#This Row],[2-abr]]</f>
        <v>0</v>
      </c>
      <c r="AE398">
        <f>+Casos_PN_CORR[[#This Row],[4-abr]]-Casos_PN_CORR[[#This Row],[3-abr]]</f>
        <v>0</v>
      </c>
      <c r="AF398">
        <f>+Casos_PN_CORR[[#This Row],[5-abr]]-Casos_PN_CORR[[#This Row],[4-abr]]</f>
        <v>0</v>
      </c>
      <c r="AG398">
        <f>+Casos_PN_CORR[[#This Row],[6-abr]]-Casos_PN_CORR[[#This Row],[5-abr]]</f>
        <v>0</v>
      </c>
      <c r="AH398">
        <f>+Casos_PN_CORR[[#This Row],[7-abr]]-Casos_PN_CORR[[#This Row],[6-abr]]</f>
        <v>0</v>
      </c>
      <c r="AI398">
        <f>+Casos_PN_CORR[[#This Row],[8-abr]]-Casos_PN_CORR[[#This Row],[7-abr]]</f>
        <v>0</v>
      </c>
      <c r="AJ398">
        <f>+Casos_PN_CORR[[#This Row],[9-abr]]-Casos_PN_CORR[[#This Row],[8-abr]]</f>
        <v>0</v>
      </c>
      <c r="AK398">
        <f>+Casos_PN_CORR[[#This Row],[10-abr]]-Casos_PN_CORR[[#This Row],[9-abr]]</f>
        <v>0</v>
      </c>
      <c r="AL398">
        <f>+Casos_PN_CORR[[#This Row],[11-abr]]-Casos_PN_CORR[[#This Row],[10-abr]]</f>
        <v>0</v>
      </c>
      <c r="AM398">
        <f>+Casos_PN_CORR[[#This Row],[12-abr]]-Casos_PN_CORR[[#This Row],[11-abr]]</f>
        <v>0</v>
      </c>
      <c r="AN398">
        <f>+Casos_PN_CORR[[#This Row],[13-abr]]-Casos_PN_CORR[[#This Row],[12-abr]]</f>
        <v>0</v>
      </c>
      <c r="AO398">
        <f>+Casos_PN_CORR[[#This Row],[14-abr]]-Casos_PN_CORR[[#This Row],[13-abr]]</f>
        <v>0</v>
      </c>
      <c r="AP398">
        <f>+Casos_PN_CORR[[#This Row],[15-abr]]-Casos_PN_CORR[[#This Row],[14-abr]]</f>
        <v>0</v>
      </c>
      <c r="AQ398">
        <f>+Casos_PN_CORR[[#This Row],[16-abr]]-Casos_PN_CORR[[#This Row],[15-abr]]</f>
        <v>0</v>
      </c>
      <c r="AR398">
        <f>+Casos_PN_CORR[[#This Row],[17-abr]]-Casos_PN_CORR[[#This Row],[16-abr]]</f>
        <v>0</v>
      </c>
      <c r="AS398">
        <f>+Casos_PN_CORR[[#This Row],[18-abr]]-Casos_PN_CORR[[#This Row],[17-abr]]</f>
        <v>0</v>
      </c>
      <c r="AT398">
        <f>+Casos_PN_CORR[[#This Row],[19-abr]]-Casos_PN_CORR[[#This Row],[18-abr]]</f>
        <v>0</v>
      </c>
      <c r="AU398">
        <f>+Casos_PN_CORR[[#This Row],[20-abr]]-Casos_PN_CORR[[#This Row],[19-abr]]</f>
        <v>0</v>
      </c>
      <c r="AV398">
        <f>+Casos_PN_CORR[[#This Row],[21-abr]]-Casos_PN_CORR[[#This Row],[20-abr]]</f>
        <v>0</v>
      </c>
      <c r="AW398">
        <f>+Casos_PN_CORR[[#This Row],[22-abr]]-Casos_PN_CORR[[#This Row],[21-abr]]</f>
        <v>0</v>
      </c>
      <c r="AX398">
        <f>+Casos_PN_CORR[[#This Row],[23-abr]]-Casos_PN_CORR[[#This Row],[22-abr]]</f>
        <v>0</v>
      </c>
      <c r="AY398">
        <f>+Casos_PN_CORR[[#This Row],[24-abr]]-Casos_PN_CORR[[#This Row],[23-abr]]</f>
        <v>0</v>
      </c>
      <c r="AZ398">
        <f>+Casos_PN_CORR[[#This Row],[25-abr]]-Casos_PN_CORR[[#This Row],[24-abr]]</f>
        <v>0</v>
      </c>
      <c r="BA398">
        <f>+Casos_PN_CORR[[#This Row],[26-abr]]-Casos_PN_CORR[[#This Row],[25-abr]]</f>
        <v>0</v>
      </c>
      <c r="BB398">
        <f>+Casos_PN_CORR[[#This Row],[27-abr]]-Casos_PN_CORR[[#This Row],[26-abr]]</f>
        <v>0</v>
      </c>
      <c r="BC398">
        <f>+Casos_PN_CORR[[#This Row],[28-abr]]-Casos_PN_CORR[[#This Row],[27-abr]]</f>
        <v>0</v>
      </c>
      <c r="BD398">
        <f>+Casos_PN_CORR[[#This Row],[29-abr]]-Casos_PN_CORR[[#This Row],[28-abr]]</f>
        <v>0</v>
      </c>
      <c r="BE398">
        <f>+Casos_PN_CORR[[#This Row],[30-abr]]-Casos_PN_CORR[[#This Row],[29-abr]]</f>
        <v>0</v>
      </c>
      <c r="BF398">
        <f>+Casos_PN_CORR[[#This Row],[1-may]]-Casos_PN_CORR[[#This Row],[30-abr]]</f>
        <v>0</v>
      </c>
      <c r="BG398">
        <f>+Casos_PN_CORR[[#This Row],[2-may]]-Casos_PN_CORR[[#This Row],[1-may]]</f>
        <v>0</v>
      </c>
      <c r="BH398">
        <f>+Casos_PN_CORR[[#This Row],[3-may]]-Casos_PN_CORR[[#This Row],[2-may]]</f>
        <v>0</v>
      </c>
      <c r="BI398">
        <f>+Casos_PN_CORR[[#This Row],[4-may]]-Casos_PN_CORR[[#This Row],[3-may]]</f>
        <v>0</v>
      </c>
      <c r="BJ398">
        <f>+Casos_PN_CORR[[#This Row],[5-may]]-Casos_PN_CORR[[#This Row],[4-may]]</f>
        <v>0</v>
      </c>
      <c r="BK398">
        <f>+Casos_PN_CORR[[#This Row],[6-may]]-Casos_PN_CORR[[#This Row],[5-may]]</f>
        <v>0</v>
      </c>
      <c r="BL398">
        <f>+Casos_PN_CORR[[#This Row],[7-may]]-Casos_PN_CORR[[#This Row],[6-may]]</f>
        <v>0</v>
      </c>
      <c r="BM398">
        <f>+Casos_PN_CORR[[#This Row],[8-may]]-Casos_PN_CORR[[#This Row],[7-may]]</f>
        <v>0</v>
      </c>
      <c r="BN398">
        <f>+Casos_PN_CORR[[#This Row],[9-may]]-Casos_PN_CORR[[#This Row],[8-may]]</f>
        <v>0</v>
      </c>
      <c r="BO398">
        <f>+Casos_PN_CORR[[#This Row],[10-may]]-Casos_PN_CORR[[#This Row],[9-may]]</f>
        <v>0</v>
      </c>
      <c r="BP398">
        <f>+Casos_PN_CORR[[#This Row],[11-may]]-Casos_PN_CORR[[#This Row],[10-may]]</f>
        <v>0</v>
      </c>
      <c r="BQ398">
        <f>+Casos_PN_CORR[[#This Row],[12-may]]-Casos_PN_CORR[[#This Row],[11-may]]</f>
        <v>0</v>
      </c>
      <c r="BR398">
        <f>+Casos_PN_CORR[[#This Row],[13-may]]-Casos_PN_CORR[[#This Row],[12-may]]</f>
        <v>0</v>
      </c>
      <c r="BS398">
        <f>+Casos_PN_CORR[[#This Row],[14-may]]-Casos_PN_CORR[[#This Row],[13-may]]</f>
        <v>0</v>
      </c>
      <c r="BT398">
        <f>+Casos_PN_CORR[[#This Row],[15-may]]-Casos_PN_CORR[[#This Row],[14-may]]</f>
        <v>0</v>
      </c>
      <c r="BU398">
        <f>+Casos_PN_CORR[[#This Row],[16-may]]-Casos_PN_CORR[[#This Row],[15-may]]</f>
        <v>0</v>
      </c>
      <c r="BV398">
        <f>+Casos_PN_CORR[[#This Row],[17-may]]-Casos_PN_CORR[[#This Row],[16-may]]</f>
        <v>0</v>
      </c>
      <c r="BW398">
        <f>+Casos_PN_CORR[[#This Row],[18-may]]-Casos_PN_CORR[[#This Row],[17-may]]</f>
        <v>0</v>
      </c>
      <c r="BX398">
        <f>+Casos_PN_CORR[[#This Row],[19-may]]-Casos_PN_CORR[[#This Row],[18-may]]</f>
        <v>0</v>
      </c>
      <c r="BY398">
        <f>+Casos_PN_CORR[[#This Row],[20-may]]-Casos_PN_CORR[[#This Row],[19-may]]</f>
        <v>0</v>
      </c>
      <c r="BZ398">
        <f>+Casos_PN_CORR[[#This Row],[21-may]]-Casos_PN_CORR[[#This Row],[20-may]]</f>
        <v>0</v>
      </c>
      <c r="CA398">
        <f>+Casos_PN_CORR[[#This Row],[22-may]]-Casos_PN_CORR[[#This Row],[21-may]]</f>
        <v>0</v>
      </c>
      <c r="CB398">
        <f>+Casos_PN_CORR[[#This Row],[23-may]]-Casos_PN_CORR[[#This Row],[22-may]]</f>
        <v>0</v>
      </c>
      <c r="CC398">
        <f>+Casos_PN_CORR[[#This Row],[24-may]]-Casos_PN_CORR[[#This Row],[23-may]]</f>
        <v>0</v>
      </c>
      <c r="CD398">
        <f>+Casos_PN_CORR[[#This Row],[25-may]]-Casos_PN_CORR[[#This Row],[24-may]]</f>
        <v>0</v>
      </c>
      <c r="CE398">
        <f>+Casos_PN_CORR[[#This Row],[26-may]]-Casos_PN_CORR[[#This Row],[25-may]]</f>
        <v>0</v>
      </c>
      <c r="CF398">
        <f>+Casos_PN_CORR[[#This Row],[27-may]]-Casos_PN_CORR[[#This Row],[26-may]]</f>
        <v>0</v>
      </c>
      <c r="CG398">
        <f>+Casos_PN_CORR[[#This Row],[28-may]]-Casos_PN_CORR[[#This Row],[27-may]]</f>
        <v>0</v>
      </c>
      <c r="CH398">
        <f>+Casos_PN_CORR[[#This Row],[29-may]]-Casos_PN_CORR[[#This Row],[28-may]]</f>
        <v>0</v>
      </c>
      <c r="CI398">
        <f>+Casos_PN_CORR[[#This Row],[30-may]]-Casos_PN_CORR[[#This Row],[29-may]]</f>
        <v>0</v>
      </c>
      <c r="CJ398">
        <f>+Casos_PN_CORR[[#This Row],[31-may]]-Casos_PN_CORR[[#This Row],[30-may]]</f>
        <v>0</v>
      </c>
      <c r="CK398">
        <f>+Casos_PN_CORR[[#This Row],[1-jun]]-Casos_PN_CORR[[#This Row],[31-may]]</f>
        <v>0</v>
      </c>
      <c r="CL398">
        <f>+Casos_PN_CORR[[#This Row],[2-jun]]-Casos_PN_CORR[[#This Row],[1-jun]]</f>
        <v>0</v>
      </c>
      <c r="CM398">
        <f>+Casos_PN_CORR[[#This Row],[3-jun]]-Casos_PN_CORR[[#This Row],[2-jun]]</f>
        <v>0</v>
      </c>
      <c r="CN398">
        <f>+Casos_PN_CORR[[#This Row],[4-jun]]-Casos_PN_CORR[[#This Row],[3-jun]]</f>
        <v>0</v>
      </c>
      <c r="CO398">
        <f>+Casos_PN_CORR[[#This Row],[5-jun]]-Casos_PN_CORR[[#This Row],[4-jun]]</f>
        <v>2</v>
      </c>
      <c r="CP398">
        <f>+Casos_PN_CORR[[#This Row],[6-jun]]-Casos_PN_CORR[[#This Row],[5-jun]]</f>
        <v>0</v>
      </c>
    </row>
    <row r="399" spans="1:94">
      <c r="A399">
        <v>70307</v>
      </c>
      <c r="B399" s="2" t="s">
        <v>102</v>
      </c>
      <c r="C399" s="2" t="s">
        <v>102</v>
      </c>
      <c r="D399" s="2" t="s">
        <v>535</v>
      </c>
      <c r="E399" s="4">
        <f t="shared" si="6"/>
        <v>0</v>
      </c>
      <c r="F399">
        <f>+Casos_PN_CORR[[#This Row],[10-mar]]</f>
        <v>0</v>
      </c>
      <c r="G399">
        <f>+Casos_PN_CORR[[#This Row],[11-mar]]-Casos_PN_CORR[[#This Row],[10-mar]]</f>
        <v>0</v>
      </c>
      <c r="H399">
        <f>+Casos_PN_CORR[[#This Row],[12-mar]]-Casos_PN_CORR[[#This Row],[11-mar]]</f>
        <v>0</v>
      </c>
      <c r="I399">
        <f>+Casos_PN_CORR[[#This Row],[13-mar]]-Casos_PN_CORR[[#This Row],[12-mar]]</f>
        <v>0</v>
      </c>
      <c r="J399">
        <f>+Casos_PN_CORR[[#This Row],[14-mar]]-Casos_PN_CORR[[#This Row],[13-mar]]</f>
        <v>0</v>
      </c>
      <c r="K399">
        <f>+Casos_PN_CORR[[#This Row],[15-mar]]-Casos_PN_CORR[[#This Row],[14-mar]]</f>
        <v>0</v>
      </c>
      <c r="L399">
        <f>+Casos_PN_CORR[[#This Row],[16-mar]]-Casos_PN_CORR[[#This Row],[15-mar]]</f>
        <v>0</v>
      </c>
      <c r="M399">
        <f>+Casos_PN_CORR[[#This Row],[17-mar]]-Casos_PN_CORR[[#This Row],[16-mar]]</f>
        <v>0</v>
      </c>
      <c r="N399">
        <f>+Casos_PN_CORR[[#This Row],[18-mar]]-Casos_PN_CORR[[#This Row],[17-mar]]</f>
        <v>0</v>
      </c>
      <c r="O399">
        <f>+Casos_PN_CORR[[#This Row],[19-mar]]-Casos_PN_CORR[[#This Row],[18-mar]]</f>
        <v>0</v>
      </c>
      <c r="P399">
        <f>+Casos_PN_CORR[[#This Row],[20-mar]]-Casos_PN_CORR[[#This Row],[19-mar]]</f>
        <v>0</v>
      </c>
      <c r="Q399">
        <f>+Casos_PN_CORR[[#This Row],[21-mar]]-Casos_PN_CORR[[#This Row],[20-mar]]</f>
        <v>0</v>
      </c>
      <c r="R399">
        <f>+Casos_PN_CORR[[#This Row],[22-mar]]-Casos_PN_CORR[[#This Row],[21-mar]]</f>
        <v>0</v>
      </c>
      <c r="S399">
        <f>+Casos_PN_CORR[[#This Row],[23-mar]]-Casos_PN_CORR[[#This Row],[22-mar]]</f>
        <v>0</v>
      </c>
      <c r="T399">
        <f>+Casos_PN_CORR[[#This Row],[24-mar]]-Casos_PN_CORR[[#This Row],[23-mar]]</f>
        <v>0</v>
      </c>
      <c r="U399">
        <f>+Casos_PN_CORR[[#This Row],[25-mar]]-Casos_PN_CORR[[#This Row],[24-mar]]</f>
        <v>0</v>
      </c>
      <c r="V399">
        <f>+Casos_PN_CORR[[#This Row],[26-mar]]-Casos_PN_CORR[[#This Row],[25-mar]]</f>
        <v>0</v>
      </c>
      <c r="W399">
        <f>+Casos_PN_CORR[[#This Row],[27-mar]]-Casos_PN_CORR[[#This Row],[26-mar]]</f>
        <v>0</v>
      </c>
      <c r="X399">
        <f>+Casos_PN_CORR[[#This Row],[28-mar]]-Casos_PN_CORR[[#This Row],[27-mar]]</f>
        <v>0</v>
      </c>
      <c r="Y399">
        <f>+Casos_PN_CORR[[#This Row],[29-mar]]-Casos_PN_CORR[[#This Row],[28-mar]]</f>
        <v>0</v>
      </c>
      <c r="Z399">
        <f>+Casos_PN_CORR[[#This Row],[30-mar]]-Casos_PN_CORR[[#This Row],[29-mar]]</f>
        <v>0</v>
      </c>
      <c r="AA399">
        <f>+Casos_PN_CORR[[#This Row],[31-mar]]-Casos_PN_CORR[[#This Row],[30-mar]]</f>
        <v>0</v>
      </c>
      <c r="AB399">
        <f>+Casos_PN_CORR[[#This Row],[1-abr]]-Casos_PN_CORR[[#This Row],[31-mar]]</f>
        <v>0</v>
      </c>
      <c r="AC399">
        <f>+Casos_PN_CORR[[#This Row],[2-abr]]-Casos_PN_CORR[[#This Row],[1-abr]]</f>
        <v>0</v>
      </c>
      <c r="AD399">
        <f>+Casos_PN_CORR[[#This Row],[3-abr]]-Casos_PN_CORR[[#This Row],[2-abr]]</f>
        <v>0</v>
      </c>
      <c r="AE399">
        <f>+Casos_PN_CORR[[#This Row],[4-abr]]-Casos_PN_CORR[[#This Row],[3-abr]]</f>
        <v>0</v>
      </c>
      <c r="AF399">
        <f>+Casos_PN_CORR[[#This Row],[5-abr]]-Casos_PN_CORR[[#This Row],[4-abr]]</f>
        <v>0</v>
      </c>
      <c r="AG399">
        <f>+Casos_PN_CORR[[#This Row],[6-abr]]-Casos_PN_CORR[[#This Row],[5-abr]]</f>
        <v>0</v>
      </c>
      <c r="AH399">
        <f>+Casos_PN_CORR[[#This Row],[7-abr]]-Casos_PN_CORR[[#This Row],[6-abr]]</f>
        <v>0</v>
      </c>
      <c r="AI399">
        <f>+Casos_PN_CORR[[#This Row],[8-abr]]-Casos_PN_CORR[[#This Row],[7-abr]]</f>
        <v>0</v>
      </c>
      <c r="AJ399">
        <f>+Casos_PN_CORR[[#This Row],[9-abr]]-Casos_PN_CORR[[#This Row],[8-abr]]</f>
        <v>0</v>
      </c>
      <c r="AK399">
        <f>+Casos_PN_CORR[[#This Row],[10-abr]]-Casos_PN_CORR[[#This Row],[9-abr]]</f>
        <v>0</v>
      </c>
      <c r="AL399">
        <f>+Casos_PN_CORR[[#This Row],[11-abr]]-Casos_PN_CORR[[#This Row],[10-abr]]</f>
        <v>0</v>
      </c>
      <c r="AM399">
        <f>+Casos_PN_CORR[[#This Row],[12-abr]]-Casos_PN_CORR[[#This Row],[11-abr]]</f>
        <v>0</v>
      </c>
      <c r="AN399">
        <f>+Casos_PN_CORR[[#This Row],[13-abr]]-Casos_PN_CORR[[#This Row],[12-abr]]</f>
        <v>0</v>
      </c>
      <c r="AO399">
        <f>+Casos_PN_CORR[[#This Row],[14-abr]]-Casos_PN_CORR[[#This Row],[13-abr]]</f>
        <v>0</v>
      </c>
      <c r="AP399">
        <f>+Casos_PN_CORR[[#This Row],[15-abr]]-Casos_PN_CORR[[#This Row],[14-abr]]</f>
        <v>0</v>
      </c>
      <c r="AQ399">
        <f>+Casos_PN_CORR[[#This Row],[16-abr]]-Casos_PN_CORR[[#This Row],[15-abr]]</f>
        <v>0</v>
      </c>
      <c r="AR399">
        <f>+Casos_PN_CORR[[#This Row],[17-abr]]-Casos_PN_CORR[[#This Row],[16-abr]]</f>
        <v>0</v>
      </c>
      <c r="AS399">
        <f>+Casos_PN_CORR[[#This Row],[18-abr]]-Casos_PN_CORR[[#This Row],[17-abr]]</f>
        <v>0</v>
      </c>
      <c r="AT399">
        <f>+Casos_PN_CORR[[#This Row],[19-abr]]-Casos_PN_CORR[[#This Row],[18-abr]]</f>
        <v>0</v>
      </c>
      <c r="AU399">
        <f>+Casos_PN_CORR[[#This Row],[20-abr]]-Casos_PN_CORR[[#This Row],[19-abr]]</f>
        <v>0</v>
      </c>
      <c r="AV399">
        <f>+Casos_PN_CORR[[#This Row],[21-abr]]-Casos_PN_CORR[[#This Row],[20-abr]]</f>
        <v>0</v>
      </c>
      <c r="AW399">
        <f>+Casos_PN_CORR[[#This Row],[22-abr]]-Casos_PN_CORR[[#This Row],[21-abr]]</f>
        <v>0</v>
      </c>
      <c r="AX399">
        <f>+Casos_PN_CORR[[#This Row],[23-abr]]-Casos_PN_CORR[[#This Row],[22-abr]]</f>
        <v>0</v>
      </c>
      <c r="AY399">
        <f>+Casos_PN_CORR[[#This Row],[24-abr]]-Casos_PN_CORR[[#This Row],[23-abr]]</f>
        <v>0</v>
      </c>
      <c r="AZ399">
        <f>+Casos_PN_CORR[[#This Row],[25-abr]]-Casos_PN_CORR[[#This Row],[24-abr]]</f>
        <v>0</v>
      </c>
      <c r="BA399">
        <f>+Casos_PN_CORR[[#This Row],[26-abr]]-Casos_PN_CORR[[#This Row],[25-abr]]</f>
        <v>0</v>
      </c>
      <c r="BB399">
        <f>+Casos_PN_CORR[[#This Row],[27-abr]]-Casos_PN_CORR[[#This Row],[26-abr]]</f>
        <v>0</v>
      </c>
      <c r="BC399">
        <f>+Casos_PN_CORR[[#This Row],[28-abr]]-Casos_PN_CORR[[#This Row],[27-abr]]</f>
        <v>0</v>
      </c>
      <c r="BD399">
        <f>+Casos_PN_CORR[[#This Row],[29-abr]]-Casos_PN_CORR[[#This Row],[28-abr]]</f>
        <v>0</v>
      </c>
      <c r="BE399">
        <f>+Casos_PN_CORR[[#This Row],[30-abr]]-Casos_PN_CORR[[#This Row],[29-abr]]</f>
        <v>0</v>
      </c>
      <c r="BF399">
        <f>+Casos_PN_CORR[[#This Row],[1-may]]-Casos_PN_CORR[[#This Row],[30-abr]]</f>
        <v>0</v>
      </c>
      <c r="BG399">
        <f>+Casos_PN_CORR[[#This Row],[2-may]]-Casos_PN_CORR[[#This Row],[1-may]]</f>
        <v>0</v>
      </c>
      <c r="BH399">
        <f>+Casos_PN_CORR[[#This Row],[3-may]]-Casos_PN_CORR[[#This Row],[2-may]]</f>
        <v>0</v>
      </c>
      <c r="BI399">
        <f>+Casos_PN_CORR[[#This Row],[4-may]]-Casos_PN_CORR[[#This Row],[3-may]]</f>
        <v>0</v>
      </c>
      <c r="BJ399">
        <f>+Casos_PN_CORR[[#This Row],[5-may]]-Casos_PN_CORR[[#This Row],[4-may]]</f>
        <v>0</v>
      </c>
      <c r="BK399">
        <f>+Casos_PN_CORR[[#This Row],[6-may]]-Casos_PN_CORR[[#This Row],[5-may]]</f>
        <v>0</v>
      </c>
      <c r="BL399">
        <f>+Casos_PN_CORR[[#This Row],[7-may]]-Casos_PN_CORR[[#This Row],[6-may]]</f>
        <v>0</v>
      </c>
      <c r="BM399">
        <f>+Casos_PN_CORR[[#This Row],[8-may]]-Casos_PN_CORR[[#This Row],[7-may]]</f>
        <v>0</v>
      </c>
      <c r="BN399">
        <f>+Casos_PN_CORR[[#This Row],[9-may]]-Casos_PN_CORR[[#This Row],[8-may]]</f>
        <v>0</v>
      </c>
      <c r="BO399">
        <f>+Casos_PN_CORR[[#This Row],[10-may]]-Casos_PN_CORR[[#This Row],[9-may]]</f>
        <v>0</v>
      </c>
      <c r="BP399">
        <f>+Casos_PN_CORR[[#This Row],[11-may]]-Casos_PN_CORR[[#This Row],[10-may]]</f>
        <v>0</v>
      </c>
      <c r="BQ399">
        <f>+Casos_PN_CORR[[#This Row],[12-may]]-Casos_PN_CORR[[#This Row],[11-may]]</f>
        <v>0</v>
      </c>
      <c r="BR399">
        <f>+Casos_PN_CORR[[#This Row],[13-may]]-Casos_PN_CORR[[#This Row],[12-may]]</f>
        <v>0</v>
      </c>
      <c r="BS399">
        <f>+Casos_PN_CORR[[#This Row],[14-may]]-Casos_PN_CORR[[#This Row],[13-may]]</f>
        <v>0</v>
      </c>
      <c r="BT399">
        <f>+Casos_PN_CORR[[#This Row],[15-may]]-Casos_PN_CORR[[#This Row],[14-may]]</f>
        <v>0</v>
      </c>
      <c r="BU399">
        <f>+Casos_PN_CORR[[#This Row],[16-may]]-Casos_PN_CORR[[#This Row],[15-may]]</f>
        <v>0</v>
      </c>
      <c r="BV399">
        <f>+Casos_PN_CORR[[#This Row],[17-may]]-Casos_PN_CORR[[#This Row],[16-may]]</f>
        <v>0</v>
      </c>
      <c r="BW399">
        <f>+Casos_PN_CORR[[#This Row],[18-may]]-Casos_PN_CORR[[#This Row],[17-may]]</f>
        <v>0</v>
      </c>
      <c r="BX399">
        <f>+Casos_PN_CORR[[#This Row],[19-may]]-Casos_PN_CORR[[#This Row],[18-may]]</f>
        <v>0</v>
      </c>
      <c r="BY399">
        <f>+Casos_PN_CORR[[#This Row],[20-may]]-Casos_PN_CORR[[#This Row],[19-may]]</f>
        <v>0</v>
      </c>
      <c r="BZ399">
        <f>+Casos_PN_CORR[[#This Row],[21-may]]-Casos_PN_CORR[[#This Row],[20-may]]</f>
        <v>0</v>
      </c>
      <c r="CA399">
        <f>+Casos_PN_CORR[[#This Row],[22-may]]-Casos_PN_CORR[[#This Row],[21-may]]</f>
        <v>0</v>
      </c>
      <c r="CB399">
        <f>+Casos_PN_CORR[[#This Row],[23-may]]-Casos_PN_CORR[[#This Row],[22-may]]</f>
        <v>0</v>
      </c>
      <c r="CC399">
        <f>+Casos_PN_CORR[[#This Row],[24-may]]-Casos_PN_CORR[[#This Row],[23-may]]</f>
        <v>0</v>
      </c>
      <c r="CD399">
        <f>+Casos_PN_CORR[[#This Row],[25-may]]-Casos_PN_CORR[[#This Row],[24-may]]</f>
        <v>0</v>
      </c>
      <c r="CE399">
        <f>+Casos_PN_CORR[[#This Row],[26-may]]-Casos_PN_CORR[[#This Row],[25-may]]</f>
        <v>0</v>
      </c>
      <c r="CF399">
        <f>+Casos_PN_CORR[[#This Row],[27-may]]-Casos_PN_CORR[[#This Row],[26-may]]</f>
        <v>0</v>
      </c>
      <c r="CG399">
        <f>+Casos_PN_CORR[[#This Row],[28-may]]-Casos_PN_CORR[[#This Row],[27-may]]</f>
        <v>0</v>
      </c>
      <c r="CH399">
        <f>+Casos_PN_CORR[[#This Row],[29-may]]-Casos_PN_CORR[[#This Row],[28-may]]</f>
        <v>0</v>
      </c>
      <c r="CI399">
        <f>+Casos_PN_CORR[[#This Row],[30-may]]-Casos_PN_CORR[[#This Row],[29-may]]</f>
        <v>0</v>
      </c>
      <c r="CJ399">
        <f>+Casos_PN_CORR[[#This Row],[31-may]]-Casos_PN_CORR[[#This Row],[30-may]]</f>
        <v>0</v>
      </c>
      <c r="CK399">
        <f>+Casos_PN_CORR[[#This Row],[1-jun]]-Casos_PN_CORR[[#This Row],[31-may]]</f>
        <v>0</v>
      </c>
      <c r="CL399">
        <f>+Casos_PN_CORR[[#This Row],[2-jun]]-Casos_PN_CORR[[#This Row],[1-jun]]</f>
        <v>0</v>
      </c>
      <c r="CM399">
        <f>+Casos_PN_CORR[[#This Row],[3-jun]]-Casos_PN_CORR[[#This Row],[2-jun]]</f>
        <v>0</v>
      </c>
      <c r="CN399">
        <f>+Casos_PN_CORR[[#This Row],[4-jun]]-Casos_PN_CORR[[#This Row],[3-jun]]</f>
        <v>0</v>
      </c>
      <c r="CO399">
        <f>+Casos_PN_CORR[[#This Row],[5-jun]]-Casos_PN_CORR[[#This Row],[4-jun]]</f>
        <v>0</v>
      </c>
      <c r="CP399">
        <f>+Casos_PN_CORR[[#This Row],[6-jun]]-Casos_PN_CORR[[#This Row],[5-jun]]</f>
        <v>0</v>
      </c>
    </row>
    <row r="400" spans="1:94">
      <c r="A400">
        <v>70502</v>
      </c>
      <c r="B400" s="2" t="s">
        <v>102</v>
      </c>
      <c r="C400" s="2" t="s">
        <v>536</v>
      </c>
      <c r="D400" s="2" t="s">
        <v>537</v>
      </c>
      <c r="E400" s="4">
        <f t="shared" si="6"/>
        <v>0</v>
      </c>
      <c r="F400">
        <f>+Casos_PN_CORR[[#This Row],[10-mar]]</f>
        <v>0</v>
      </c>
      <c r="G400">
        <f>+Casos_PN_CORR[[#This Row],[11-mar]]-Casos_PN_CORR[[#This Row],[10-mar]]</f>
        <v>0</v>
      </c>
      <c r="H400">
        <f>+Casos_PN_CORR[[#This Row],[12-mar]]-Casos_PN_CORR[[#This Row],[11-mar]]</f>
        <v>0</v>
      </c>
      <c r="I400">
        <f>+Casos_PN_CORR[[#This Row],[13-mar]]-Casos_PN_CORR[[#This Row],[12-mar]]</f>
        <v>0</v>
      </c>
      <c r="J400">
        <f>+Casos_PN_CORR[[#This Row],[14-mar]]-Casos_PN_CORR[[#This Row],[13-mar]]</f>
        <v>0</v>
      </c>
      <c r="K400">
        <f>+Casos_PN_CORR[[#This Row],[15-mar]]-Casos_PN_CORR[[#This Row],[14-mar]]</f>
        <v>0</v>
      </c>
      <c r="L400">
        <f>+Casos_PN_CORR[[#This Row],[16-mar]]-Casos_PN_CORR[[#This Row],[15-mar]]</f>
        <v>0</v>
      </c>
      <c r="M400">
        <f>+Casos_PN_CORR[[#This Row],[17-mar]]-Casos_PN_CORR[[#This Row],[16-mar]]</f>
        <v>0</v>
      </c>
      <c r="N400">
        <f>+Casos_PN_CORR[[#This Row],[18-mar]]-Casos_PN_CORR[[#This Row],[17-mar]]</f>
        <v>0</v>
      </c>
      <c r="O400">
        <f>+Casos_PN_CORR[[#This Row],[19-mar]]-Casos_PN_CORR[[#This Row],[18-mar]]</f>
        <v>0</v>
      </c>
      <c r="P400">
        <f>+Casos_PN_CORR[[#This Row],[20-mar]]-Casos_PN_CORR[[#This Row],[19-mar]]</f>
        <v>0</v>
      </c>
      <c r="Q400">
        <f>+Casos_PN_CORR[[#This Row],[21-mar]]-Casos_PN_CORR[[#This Row],[20-mar]]</f>
        <v>0</v>
      </c>
      <c r="R400">
        <f>+Casos_PN_CORR[[#This Row],[22-mar]]-Casos_PN_CORR[[#This Row],[21-mar]]</f>
        <v>0</v>
      </c>
      <c r="S400">
        <f>+Casos_PN_CORR[[#This Row],[23-mar]]-Casos_PN_CORR[[#This Row],[22-mar]]</f>
        <v>0</v>
      </c>
      <c r="T400">
        <f>+Casos_PN_CORR[[#This Row],[24-mar]]-Casos_PN_CORR[[#This Row],[23-mar]]</f>
        <v>0</v>
      </c>
      <c r="U400">
        <f>+Casos_PN_CORR[[#This Row],[25-mar]]-Casos_PN_CORR[[#This Row],[24-mar]]</f>
        <v>0</v>
      </c>
      <c r="V400">
        <f>+Casos_PN_CORR[[#This Row],[26-mar]]-Casos_PN_CORR[[#This Row],[25-mar]]</f>
        <v>0</v>
      </c>
      <c r="W400">
        <f>+Casos_PN_CORR[[#This Row],[27-mar]]-Casos_PN_CORR[[#This Row],[26-mar]]</f>
        <v>0</v>
      </c>
      <c r="X400">
        <f>+Casos_PN_CORR[[#This Row],[28-mar]]-Casos_PN_CORR[[#This Row],[27-mar]]</f>
        <v>0</v>
      </c>
      <c r="Y400">
        <f>+Casos_PN_CORR[[#This Row],[29-mar]]-Casos_PN_CORR[[#This Row],[28-mar]]</f>
        <v>0</v>
      </c>
      <c r="Z400">
        <f>+Casos_PN_CORR[[#This Row],[30-mar]]-Casos_PN_CORR[[#This Row],[29-mar]]</f>
        <v>0</v>
      </c>
      <c r="AA400">
        <f>+Casos_PN_CORR[[#This Row],[31-mar]]-Casos_PN_CORR[[#This Row],[30-mar]]</f>
        <v>0</v>
      </c>
      <c r="AB400">
        <f>+Casos_PN_CORR[[#This Row],[1-abr]]-Casos_PN_CORR[[#This Row],[31-mar]]</f>
        <v>0</v>
      </c>
      <c r="AC400">
        <f>+Casos_PN_CORR[[#This Row],[2-abr]]-Casos_PN_CORR[[#This Row],[1-abr]]</f>
        <v>0</v>
      </c>
      <c r="AD400">
        <f>+Casos_PN_CORR[[#This Row],[3-abr]]-Casos_PN_CORR[[#This Row],[2-abr]]</f>
        <v>0</v>
      </c>
      <c r="AE400">
        <f>+Casos_PN_CORR[[#This Row],[4-abr]]-Casos_PN_CORR[[#This Row],[3-abr]]</f>
        <v>0</v>
      </c>
      <c r="AF400">
        <f>+Casos_PN_CORR[[#This Row],[5-abr]]-Casos_PN_CORR[[#This Row],[4-abr]]</f>
        <v>0</v>
      </c>
      <c r="AG400">
        <f>+Casos_PN_CORR[[#This Row],[6-abr]]-Casos_PN_CORR[[#This Row],[5-abr]]</f>
        <v>0</v>
      </c>
      <c r="AH400">
        <f>+Casos_PN_CORR[[#This Row],[7-abr]]-Casos_PN_CORR[[#This Row],[6-abr]]</f>
        <v>0</v>
      </c>
      <c r="AI400">
        <f>+Casos_PN_CORR[[#This Row],[8-abr]]-Casos_PN_CORR[[#This Row],[7-abr]]</f>
        <v>0</v>
      </c>
      <c r="AJ400">
        <f>+Casos_PN_CORR[[#This Row],[9-abr]]-Casos_PN_CORR[[#This Row],[8-abr]]</f>
        <v>0</v>
      </c>
      <c r="AK400">
        <f>+Casos_PN_CORR[[#This Row],[10-abr]]-Casos_PN_CORR[[#This Row],[9-abr]]</f>
        <v>0</v>
      </c>
      <c r="AL400">
        <f>+Casos_PN_CORR[[#This Row],[11-abr]]-Casos_PN_CORR[[#This Row],[10-abr]]</f>
        <v>0</v>
      </c>
      <c r="AM400">
        <f>+Casos_PN_CORR[[#This Row],[12-abr]]-Casos_PN_CORR[[#This Row],[11-abr]]</f>
        <v>0</v>
      </c>
      <c r="AN400">
        <f>+Casos_PN_CORR[[#This Row],[13-abr]]-Casos_PN_CORR[[#This Row],[12-abr]]</f>
        <v>0</v>
      </c>
      <c r="AO400">
        <f>+Casos_PN_CORR[[#This Row],[14-abr]]-Casos_PN_CORR[[#This Row],[13-abr]]</f>
        <v>0</v>
      </c>
      <c r="AP400">
        <f>+Casos_PN_CORR[[#This Row],[15-abr]]-Casos_PN_CORR[[#This Row],[14-abr]]</f>
        <v>0</v>
      </c>
      <c r="AQ400">
        <f>+Casos_PN_CORR[[#This Row],[16-abr]]-Casos_PN_CORR[[#This Row],[15-abr]]</f>
        <v>0</v>
      </c>
      <c r="AR400">
        <f>+Casos_PN_CORR[[#This Row],[17-abr]]-Casos_PN_CORR[[#This Row],[16-abr]]</f>
        <v>0</v>
      </c>
      <c r="AS400">
        <f>+Casos_PN_CORR[[#This Row],[18-abr]]-Casos_PN_CORR[[#This Row],[17-abr]]</f>
        <v>0</v>
      </c>
      <c r="AT400">
        <f>+Casos_PN_CORR[[#This Row],[19-abr]]-Casos_PN_CORR[[#This Row],[18-abr]]</f>
        <v>0</v>
      </c>
      <c r="AU400">
        <f>+Casos_PN_CORR[[#This Row],[20-abr]]-Casos_PN_CORR[[#This Row],[19-abr]]</f>
        <v>0</v>
      </c>
      <c r="AV400">
        <f>+Casos_PN_CORR[[#This Row],[21-abr]]-Casos_PN_CORR[[#This Row],[20-abr]]</f>
        <v>0</v>
      </c>
      <c r="AW400">
        <f>+Casos_PN_CORR[[#This Row],[22-abr]]-Casos_PN_CORR[[#This Row],[21-abr]]</f>
        <v>0</v>
      </c>
      <c r="AX400">
        <f>+Casos_PN_CORR[[#This Row],[23-abr]]-Casos_PN_CORR[[#This Row],[22-abr]]</f>
        <v>0</v>
      </c>
      <c r="AY400">
        <f>+Casos_PN_CORR[[#This Row],[24-abr]]-Casos_PN_CORR[[#This Row],[23-abr]]</f>
        <v>0</v>
      </c>
      <c r="AZ400">
        <f>+Casos_PN_CORR[[#This Row],[25-abr]]-Casos_PN_CORR[[#This Row],[24-abr]]</f>
        <v>0</v>
      </c>
      <c r="BA400">
        <f>+Casos_PN_CORR[[#This Row],[26-abr]]-Casos_PN_CORR[[#This Row],[25-abr]]</f>
        <v>0</v>
      </c>
      <c r="BB400">
        <f>+Casos_PN_CORR[[#This Row],[27-abr]]-Casos_PN_CORR[[#This Row],[26-abr]]</f>
        <v>0</v>
      </c>
      <c r="BC400">
        <f>+Casos_PN_CORR[[#This Row],[28-abr]]-Casos_PN_CORR[[#This Row],[27-abr]]</f>
        <v>0</v>
      </c>
      <c r="BD400">
        <f>+Casos_PN_CORR[[#This Row],[29-abr]]-Casos_PN_CORR[[#This Row],[28-abr]]</f>
        <v>0</v>
      </c>
      <c r="BE400">
        <f>+Casos_PN_CORR[[#This Row],[30-abr]]-Casos_PN_CORR[[#This Row],[29-abr]]</f>
        <v>0</v>
      </c>
      <c r="BF400">
        <f>+Casos_PN_CORR[[#This Row],[1-may]]-Casos_PN_CORR[[#This Row],[30-abr]]</f>
        <v>0</v>
      </c>
      <c r="BG400">
        <f>+Casos_PN_CORR[[#This Row],[2-may]]-Casos_PN_CORR[[#This Row],[1-may]]</f>
        <v>0</v>
      </c>
      <c r="BH400">
        <f>+Casos_PN_CORR[[#This Row],[3-may]]-Casos_PN_CORR[[#This Row],[2-may]]</f>
        <v>0</v>
      </c>
      <c r="BI400">
        <f>+Casos_PN_CORR[[#This Row],[4-may]]-Casos_PN_CORR[[#This Row],[3-may]]</f>
        <v>0</v>
      </c>
      <c r="BJ400">
        <f>+Casos_PN_CORR[[#This Row],[5-may]]-Casos_PN_CORR[[#This Row],[4-may]]</f>
        <v>0</v>
      </c>
      <c r="BK400">
        <f>+Casos_PN_CORR[[#This Row],[6-may]]-Casos_PN_CORR[[#This Row],[5-may]]</f>
        <v>0</v>
      </c>
      <c r="BL400">
        <f>+Casos_PN_CORR[[#This Row],[7-may]]-Casos_PN_CORR[[#This Row],[6-may]]</f>
        <v>0</v>
      </c>
      <c r="BM400">
        <f>+Casos_PN_CORR[[#This Row],[8-may]]-Casos_PN_CORR[[#This Row],[7-may]]</f>
        <v>0</v>
      </c>
      <c r="BN400">
        <f>+Casos_PN_CORR[[#This Row],[9-may]]-Casos_PN_CORR[[#This Row],[8-may]]</f>
        <v>0</v>
      </c>
      <c r="BO400">
        <f>+Casos_PN_CORR[[#This Row],[10-may]]-Casos_PN_CORR[[#This Row],[9-may]]</f>
        <v>0</v>
      </c>
      <c r="BP400">
        <f>+Casos_PN_CORR[[#This Row],[11-may]]-Casos_PN_CORR[[#This Row],[10-may]]</f>
        <v>0</v>
      </c>
      <c r="BQ400">
        <f>+Casos_PN_CORR[[#This Row],[12-may]]-Casos_PN_CORR[[#This Row],[11-may]]</f>
        <v>0</v>
      </c>
      <c r="BR400">
        <f>+Casos_PN_CORR[[#This Row],[13-may]]-Casos_PN_CORR[[#This Row],[12-may]]</f>
        <v>0</v>
      </c>
      <c r="BS400">
        <f>+Casos_PN_CORR[[#This Row],[14-may]]-Casos_PN_CORR[[#This Row],[13-may]]</f>
        <v>0</v>
      </c>
      <c r="BT400">
        <f>+Casos_PN_CORR[[#This Row],[15-may]]-Casos_PN_CORR[[#This Row],[14-may]]</f>
        <v>0</v>
      </c>
      <c r="BU400">
        <f>+Casos_PN_CORR[[#This Row],[16-may]]-Casos_PN_CORR[[#This Row],[15-may]]</f>
        <v>0</v>
      </c>
      <c r="BV400">
        <f>+Casos_PN_CORR[[#This Row],[17-may]]-Casos_PN_CORR[[#This Row],[16-may]]</f>
        <v>0</v>
      </c>
      <c r="BW400">
        <f>+Casos_PN_CORR[[#This Row],[18-may]]-Casos_PN_CORR[[#This Row],[17-may]]</f>
        <v>0</v>
      </c>
      <c r="BX400">
        <f>+Casos_PN_CORR[[#This Row],[19-may]]-Casos_PN_CORR[[#This Row],[18-may]]</f>
        <v>0</v>
      </c>
      <c r="BY400">
        <f>+Casos_PN_CORR[[#This Row],[20-may]]-Casos_PN_CORR[[#This Row],[19-may]]</f>
        <v>0</v>
      </c>
      <c r="BZ400">
        <f>+Casos_PN_CORR[[#This Row],[21-may]]-Casos_PN_CORR[[#This Row],[20-may]]</f>
        <v>0</v>
      </c>
      <c r="CA400">
        <f>+Casos_PN_CORR[[#This Row],[22-may]]-Casos_PN_CORR[[#This Row],[21-may]]</f>
        <v>0</v>
      </c>
      <c r="CB400">
        <f>+Casos_PN_CORR[[#This Row],[23-may]]-Casos_PN_CORR[[#This Row],[22-may]]</f>
        <v>0</v>
      </c>
      <c r="CC400">
        <f>+Casos_PN_CORR[[#This Row],[24-may]]-Casos_PN_CORR[[#This Row],[23-may]]</f>
        <v>0</v>
      </c>
      <c r="CD400">
        <f>+Casos_PN_CORR[[#This Row],[25-may]]-Casos_PN_CORR[[#This Row],[24-may]]</f>
        <v>0</v>
      </c>
      <c r="CE400">
        <f>+Casos_PN_CORR[[#This Row],[26-may]]-Casos_PN_CORR[[#This Row],[25-may]]</f>
        <v>0</v>
      </c>
      <c r="CF400">
        <f>+Casos_PN_CORR[[#This Row],[27-may]]-Casos_PN_CORR[[#This Row],[26-may]]</f>
        <v>0</v>
      </c>
      <c r="CG400">
        <f>+Casos_PN_CORR[[#This Row],[28-may]]-Casos_PN_CORR[[#This Row],[27-may]]</f>
        <v>0</v>
      </c>
      <c r="CH400">
        <f>+Casos_PN_CORR[[#This Row],[29-may]]-Casos_PN_CORR[[#This Row],[28-may]]</f>
        <v>0</v>
      </c>
      <c r="CI400">
        <f>+Casos_PN_CORR[[#This Row],[30-may]]-Casos_PN_CORR[[#This Row],[29-may]]</f>
        <v>0</v>
      </c>
      <c r="CJ400">
        <f>+Casos_PN_CORR[[#This Row],[31-may]]-Casos_PN_CORR[[#This Row],[30-may]]</f>
        <v>0</v>
      </c>
      <c r="CK400">
        <f>+Casos_PN_CORR[[#This Row],[1-jun]]-Casos_PN_CORR[[#This Row],[31-may]]</f>
        <v>0</v>
      </c>
      <c r="CL400">
        <f>+Casos_PN_CORR[[#This Row],[2-jun]]-Casos_PN_CORR[[#This Row],[1-jun]]</f>
        <v>0</v>
      </c>
      <c r="CM400">
        <f>+Casos_PN_CORR[[#This Row],[3-jun]]-Casos_PN_CORR[[#This Row],[2-jun]]</f>
        <v>0</v>
      </c>
      <c r="CN400">
        <f>+Casos_PN_CORR[[#This Row],[4-jun]]-Casos_PN_CORR[[#This Row],[3-jun]]</f>
        <v>0</v>
      </c>
      <c r="CO400">
        <f>+Casos_PN_CORR[[#This Row],[5-jun]]-Casos_PN_CORR[[#This Row],[4-jun]]</f>
        <v>0</v>
      </c>
      <c r="CP400">
        <f>+Casos_PN_CORR[[#This Row],[6-jun]]-Casos_PN_CORR[[#This Row],[5-jun]]</f>
        <v>0</v>
      </c>
    </row>
    <row r="401" spans="1:94">
      <c r="A401">
        <v>60705</v>
      </c>
      <c r="B401" s="2" t="s">
        <v>214</v>
      </c>
      <c r="C401" s="2" t="s">
        <v>286</v>
      </c>
      <c r="D401" s="2" t="s">
        <v>538</v>
      </c>
      <c r="E401" s="4">
        <f t="shared" si="6"/>
        <v>2</v>
      </c>
      <c r="F401">
        <f>+Casos_PN_CORR[[#This Row],[10-mar]]</f>
        <v>0</v>
      </c>
      <c r="G401">
        <f>+Casos_PN_CORR[[#This Row],[11-mar]]-Casos_PN_CORR[[#This Row],[10-mar]]</f>
        <v>0</v>
      </c>
      <c r="H401">
        <f>+Casos_PN_CORR[[#This Row],[12-mar]]-Casos_PN_CORR[[#This Row],[11-mar]]</f>
        <v>0</v>
      </c>
      <c r="I401">
        <f>+Casos_PN_CORR[[#This Row],[13-mar]]-Casos_PN_CORR[[#This Row],[12-mar]]</f>
        <v>0</v>
      </c>
      <c r="J401">
        <f>+Casos_PN_CORR[[#This Row],[14-mar]]-Casos_PN_CORR[[#This Row],[13-mar]]</f>
        <v>0</v>
      </c>
      <c r="K401">
        <f>+Casos_PN_CORR[[#This Row],[15-mar]]-Casos_PN_CORR[[#This Row],[14-mar]]</f>
        <v>0</v>
      </c>
      <c r="L401">
        <f>+Casos_PN_CORR[[#This Row],[16-mar]]-Casos_PN_CORR[[#This Row],[15-mar]]</f>
        <v>0</v>
      </c>
      <c r="M401">
        <f>+Casos_PN_CORR[[#This Row],[17-mar]]-Casos_PN_CORR[[#This Row],[16-mar]]</f>
        <v>0</v>
      </c>
      <c r="N401">
        <f>+Casos_PN_CORR[[#This Row],[18-mar]]-Casos_PN_CORR[[#This Row],[17-mar]]</f>
        <v>0</v>
      </c>
      <c r="O401">
        <f>+Casos_PN_CORR[[#This Row],[19-mar]]-Casos_PN_CORR[[#This Row],[18-mar]]</f>
        <v>0</v>
      </c>
      <c r="P401">
        <f>+Casos_PN_CORR[[#This Row],[20-mar]]-Casos_PN_CORR[[#This Row],[19-mar]]</f>
        <v>0</v>
      </c>
      <c r="Q401">
        <f>+Casos_PN_CORR[[#This Row],[21-mar]]-Casos_PN_CORR[[#This Row],[20-mar]]</f>
        <v>0</v>
      </c>
      <c r="R401">
        <f>+Casos_PN_CORR[[#This Row],[22-mar]]-Casos_PN_CORR[[#This Row],[21-mar]]</f>
        <v>0</v>
      </c>
      <c r="S401">
        <f>+Casos_PN_CORR[[#This Row],[23-mar]]-Casos_PN_CORR[[#This Row],[22-mar]]</f>
        <v>0</v>
      </c>
      <c r="T401">
        <f>+Casos_PN_CORR[[#This Row],[24-mar]]-Casos_PN_CORR[[#This Row],[23-mar]]</f>
        <v>0</v>
      </c>
      <c r="U401">
        <f>+Casos_PN_CORR[[#This Row],[25-mar]]-Casos_PN_CORR[[#This Row],[24-mar]]</f>
        <v>0</v>
      </c>
      <c r="V401">
        <f>+Casos_PN_CORR[[#This Row],[26-mar]]-Casos_PN_CORR[[#This Row],[25-mar]]</f>
        <v>0</v>
      </c>
      <c r="W401">
        <f>+Casos_PN_CORR[[#This Row],[27-mar]]-Casos_PN_CORR[[#This Row],[26-mar]]</f>
        <v>0</v>
      </c>
      <c r="X401">
        <f>+Casos_PN_CORR[[#This Row],[28-mar]]-Casos_PN_CORR[[#This Row],[27-mar]]</f>
        <v>0</v>
      </c>
      <c r="Y401">
        <f>+Casos_PN_CORR[[#This Row],[29-mar]]-Casos_PN_CORR[[#This Row],[28-mar]]</f>
        <v>0</v>
      </c>
      <c r="Z401">
        <f>+Casos_PN_CORR[[#This Row],[30-mar]]-Casos_PN_CORR[[#This Row],[29-mar]]</f>
        <v>0</v>
      </c>
      <c r="AA401">
        <f>+Casos_PN_CORR[[#This Row],[31-mar]]-Casos_PN_CORR[[#This Row],[30-mar]]</f>
        <v>0</v>
      </c>
      <c r="AB401">
        <f>+Casos_PN_CORR[[#This Row],[1-abr]]-Casos_PN_CORR[[#This Row],[31-mar]]</f>
        <v>0</v>
      </c>
      <c r="AC401">
        <f>+Casos_PN_CORR[[#This Row],[2-abr]]-Casos_PN_CORR[[#This Row],[1-abr]]</f>
        <v>0</v>
      </c>
      <c r="AD401">
        <f>+Casos_PN_CORR[[#This Row],[3-abr]]-Casos_PN_CORR[[#This Row],[2-abr]]</f>
        <v>0</v>
      </c>
      <c r="AE401">
        <f>+Casos_PN_CORR[[#This Row],[4-abr]]-Casos_PN_CORR[[#This Row],[3-abr]]</f>
        <v>0</v>
      </c>
      <c r="AF401">
        <f>+Casos_PN_CORR[[#This Row],[5-abr]]-Casos_PN_CORR[[#This Row],[4-abr]]</f>
        <v>0</v>
      </c>
      <c r="AG401">
        <f>+Casos_PN_CORR[[#This Row],[6-abr]]-Casos_PN_CORR[[#This Row],[5-abr]]</f>
        <v>0</v>
      </c>
      <c r="AH401">
        <f>+Casos_PN_CORR[[#This Row],[7-abr]]-Casos_PN_CORR[[#This Row],[6-abr]]</f>
        <v>0</v>
      </c>
      <c r="AI401">
        <f>+Casos_PN_CORR[[#This Row],[8-abr]]-Casos_PN_CORR[[#This Row],[7-abr]]</f>
        <v>0</v>
      </c>
      <c r="AJ401">
        <f>+Casos_PN_CORR[[#This Row],[9-abr]]-Casos_PN_CORR[[#This Row],[8-abr]]</f>
        <v>0</v>
      </c>
      <c r="AK401">
        <f>+Casos_PN_CORR[[#This Row],[10-abr]]-Casos_PN_CORR[[#This Row],[9-abr]]</f>
        <v>0</v>
      </c>
      <c r="AL401">
        <f>+Casos_PN_CORR[[#This Row],[11-abr]]-Casos_PN_CORR[[#This Row],[10-abr]]</f>
        <v>0</v>
      </c>
      <c r="AM401">
        <f>+Casos_PN_CORR[[#This Row],[12-abr]]-Casos_PN_CORR[[#This Row],[11-abr]]</f>
        <v>0</v>
      </c>
      <c r="AN401">
        <f>+Casos_PN_CORR[[#This Row],[13-abr]]-Casos_PN_CORR[[#This Row],[12-abr]]</f>
        <v>0</v>
      </c>
      <c r="AO401">
        <f>+Casos_PN_CORR[[#This Row],[14-abr]]-Casos_PN_CORR[[#This Row],[13-abr]]</f>
        <v>0</v>
      </c>
      <c r="AP401">
        <f>+Casos_PN_CORR[[#This Row],[15-abr]]-Casos_PN_CORR[[#This Row],[14-abr]]</f>
        <v>0</v>
      </c>
      <c r="AQ401">
        <f>+Casos_PN_CORR[[#This Row],[16-abr]]-Casos_PN_CORR[[#This Row],[15-abr]]</f>
        <v>0</v>
      </c>
      <c r="AR401">
        <f>+Casos_PN_CORR[[#This Row],[17-abr]]-Casos_PN_CORR[[#This Row],[16-abr]]</f>
        <v>0</v>
      </c>
      <c r="AS401">
        <f>+Casos_PN_CORR[[#This Row],[18-abr]]-Casos_PN_CORR[[#This Row],[17-abr]]</f>
        <v>0</v>
      </c>
      <c r="AT401">
        <f>+Casos_PN_CORR[[#This Row],[19-abr]]-Casos_PN_CORR[[#This Row],[18-abr]]</f>
        <v>0</v>
      </c>
      <c r="AU401">
        <f>+Casos_PN_CORR[[#This Row],[20-abr]]-Casos_PN_CORR[[#This Row],[19-abr]]</f>
        <v>0</v>
      </c>
      <c r="AV401">
        <f>+Casos_PN_CORR[[#This Row],[21-abr]]-Casos_PN_CORR[[#This Row],[20-abr]]</f>
        <v>0</v>
      </c>
      <c r="AW401">
        <f>+Casos_PN_CORR[[#This Row],[22-abr]]-Casos_PN_CORR[[#This Row],[21-abr]]</f>
        <v>0</v>
      </c>
      <c r="AX401">
        <f>+Casos_PN_CORR[[#This Row],[23-abr]]-Casos_PN_CORR[[#This Row],[22-abr]]</f>
        <v>0</v>
      </c>
      <c r="AY401">
        <f>+Casos_PN_CORR[[#This Row],[24-abr]]-Casos_PN_CORR[[#This Row],[23-abr]]</f>
        <v>0</v>
      </c>
      <c r="AZ401">
        <f>+Casos_PN_CORR[[#This Row],[25-abr]]-Casos_PN_CORR[[#This Row],[24-abr]]</f>
        <v>0</v>
      </c>
      <c r="BA401">
        <f>+Casos_PN_CORR[[#This Row],[26-abr]]-Casos_PN_CORR[[#This Row],[25-abr]]</f>
        <v>0</v>
      </c>
      <c r="BB401">
        <f>+Casos_PN_CORR[[#This Row],[27-abr]]-Casos_PN_CORR[[#This Row],[26-abr]]</f>
        <v>0</v>
      </c>
      <c r="BC401">
        <f>+Casos_PN_CORR[[#This Row],[28-abr]]-Casos_PN_CORR[[#This Row],[27-abr]]</f>
        <v>0</v>
      </c>
      <c r="BD401">
        <f>+Casos_PN_CORR[[#This Row],[29-abr]]-Casos_PN_CORR[[#This Row],[28-abr]]</f>
        <v>0</v>
      </c>
      <c r="BE401">
        <f>+Casos_PN_CORR[[#This Row],[30-abr]]-Casos_PN_CORR[[#This Row],[29-abr]]</f>
        <v>0</v>
      </c>
      <c r="BF401">
        <f>+Casos_PN_CORR[[#This Row],[1-may]]-Casos_PN_CORR[[#This Row],[30-abr]]</f>
        <v>0</v>
      </c>
      <c r="BG401">
        <f>+Casos_PN_CORR[[#This Row],[2-may]]-Casos_PN_CORR[[#This Row],[1-may]]</f>
        <v>0</v>
      </c>
      <c r="BH401">
        <f>+Casos_PN_CORR[[#This Row],[3-may]]-Casos_PN_CORR[[#This Row],[2-may]]</f>
        <v>0</v>
      </c>
      <c r="BI401">
        <f>+Casos_PN_CORR[[#This Row],[4-may]]-Casos_PN_CORR[[#This Row],[3-may]]</f>
        <v>0</v>
      </c>
      <c r="BJ401">
        <f>+Casos_PN_CORR[[#This Row],[5-may]]-Casos_PN_CORR[[#This Row],[4-may]]</f>
        <v>0</v>
      </c>
      <c r="BK401">
        <f>+Casos_PN_CORR[[#This Row],[6-may]]-Casos_PN_CORR[[#This Row],[5-may]]</f>
        <v>0</v>
      </c>
      <c r="BL401">
        <f>+Casos_PN_CORR[[#This Row],[7-may]]-Casos_PN_CORR[[#This Row],[6-may]]</f>
        <v>0</v>
      </c>
      <c r="BM401">
        <f>+Casos_PN_CORR[[#This Row],[8-may]]-Casos_PN_CORR[[#This Row],[7-may]]</f>
        <v>0</v>
      </c>
      <c r="BN401">
        <f>+Casos_PN_CORR[[#This Row],[9-may]]-Casos_PN_CORR[[#This Row],[8-may]]</f>
        <v>0</v>
      </c>
      <c r="BO401">
        <f>+Casos_PN_CORR[[#This Row],[10-may]]-Casos_PN_CORR[[#This Row],[9-may]]</f>
        <v>0</v>
      </c>
      <c r="BP401">
        <f>+Casos_PN_CORR[[#This Row],[11-may]]-Casos_PN_CORR[[#This Row],[10-may]]</f>
        <v>0</v>
      </c>
      <c r="BQ401">
        <f>+Casos_PN_CORR[[#This Row],[12-may]]-Casos_PN_CORR[[#This Row],[11-may]]</f>
        <v>0</v>
      </c>
      <c r="BR401">
        <f>+Casos_PN_CORR[[#This Row],[13-may]]-Casos_PN_CORR[[#This Row],[12-may]]</f>
        <v>0</v>
      </c>
      <c r="BS401">
        <f>+Casos_PN_CORR[[#This Row],[14-may]]-Casos_PN_CORR[[#This Row],[13-may]]</f>
        <v>0</v>
      </c>
      <c r="BT401">
        <f>+Casos_PN_CORR[[#This Row],[15-may]]-Casos_PN_CORR[[#This Row],[14-may]]</f>
        <v>0</v>
      </c>
      <c r="BU401">
        <f>+Casos_PN_CORR[[#This Row],[16-may]]-Casos_PN_CORR[[#This Row],[15-may]]</f>
        <v>0</v>
      </c>
      <c r="BV401">
        <f>+Casos_PN_CORR[[#This Row],[17-may]]-Casos_PN_CORR[[#This Row],[16-may]]</f>
        <v>0</v>
      </c>
      <c r="BW401">
        <f>+Casos_PN_CORR[[#This Row],[18-may]]-Casos_PN_CORR[[#This Row],[17-may]]</f>
        <v>0</v>
      </c>
      <c r="BX401">
        <f>+Casos_PN_CORR[[#This Row],[19-may]]-Casos_PN_CORR[[#This Row],[18-may]]</f>
        <v>0</v>
      </c>
      <c r="BY401">
        <f>+Casos_PN_CORR[[#This Row],[20-may]]-Casos_PN_CORR[[#This Row],[19-may]]</f>
        <v>0</v>
      </c>
      <c r="BZ401">
        <f>+Casos_PN_CORR[[#This Row],[21-may]]-Casos_PN_CORR[[#This Row],[20-may]]</f>
        <v>0</v>
      </c>
      <c r="CA401">
        <f>+Casos_PN_CORR[[#This Row],[22-may]]-Casos_PN_CORR[[#This Row],[21-may]]</f>
        <v>0</v>
      </c>
      <c r="CB401">
        <f>+Casos_PN_CORR[[#This Row],[23-may]]-Casos_PN_CORR[[#This Row],[22-may]]</f>
        <v>0</v>
      </c>
      <c r="CC401">
        <f>+Casos_PN_CORR[[#This Row],[24-may]]-Casos_PN_CORR[[#This Row],[23-may]]</f>
        <v>0</v>
      </c>
      <c r="CD401">
        <f>+Casos_PN_CORR[[#This Row],[25-may]]-Casos_PN_CORR[[#This Row],[24-may]]</f>
        <v>0</v>
      </c>
      <c r="CE401">
        <f>+Casos_PN_CORR[[#This Row],[26-may]]-Casos_PN_CORR[[#This Row],[25-may]]</f>
        <v>0</v>
      </c>
      <c r="CF401">
        <f>+Casos_PN_CORR[[#This Row],[27-may]]-Casos_PN_CORR[[#This Row],[26-may]]</f>
        <v>0</v>
      </c>
      <c r="CG401">
        <f>+Casos_PN_CORR[[#This Row],[28-may]]-Casos_PN_CORR[[#This Row],[27-may]]</f>
        <v>0</v>
      </c>
      <c r="CH401">
        <f>+Casos_PN_CORR[[#This Row],[29-may]]-Casos_PN_CORR[[#This Row],[28-may]]</f>
        <v>0</v>
      </c>
      <c r="CI401">
        <f>+Casos_PN_CORR[[#This Row],[30-may]]-Casos_PN_CORR[[#This Row],[29-may]]</f>
        <v>0</v>
      </c>
      <c r="CJ401">
        <f>+Casos_PN_CORR[[#This Row],[31-may]]-Casos_PN_CORR[[#This Row],[30-may]]</f>
        <v>0</v>
      </c>
      <c r="CK401">
        <f>+Casos_PN_CORR[[#This Row],[1-jun]]-Casos_PN_CORR[[#This Row],[31-may]]</f>
        <v>0</v>
      </c>
      <c r="CL401">
        <f>+Casos_PN_CORR[[#This Row],[2-jun]]-Casos_PN_CORR[[#This Row],[1-jun]]</f>
        <v>0</v>
      </c>
      <c r="CM401">
        <f>+Casos_PN_CORR[[#This Row],[3-jun]]-Casos_PN_CORR[[#This Row],[2-jun]]</f>
        <v>0</v>
      </c>
      <c r="CN401">
        <f>+Casos_PN_CORR[[#This Row],[4-jun]]-Casos_PN_CORR[[#This Row],[3-jun]]</f>
        <v>0</v>
      </c>
      <c r="CO401">
        <f>+Casos_PN_CORR[[#This Row],[5-jun]]-Casos_PN_CORR[[#This Row],[4-jun]]</f>
        <v>2</v>
      </c>
      <c r="CP401">
        <f>+Casos_PN_CORR[[#This Row],[6-jun]]-Casos_PN_CORR[[#This Row],[5-jun]]</f>
        <v>0</v>
      </c>
    </row>
    <row r="402" spans="1:94">
      <c r="A402">
        <v>60503</v>
      </c>
      <c r="B402" s="2" t="s">
        <v>214</v>
      </c>
      <c r="C402" s="2" t="s">
        <v>215</v>
      </c>
      <c r="D402" s="2" t="s">
        <v>539</v>
      </c>
      <c r="E402" s="4">
        <f t="shared" si="6"/>
        <v>0</v>
      </c>
      <c r="F402">
        <f>+Casos_PN_CORR[[#This Row],[10-mar]]</f>
        <v>0</v>
      </c>
      <c r="G402">
        <f>+Casos_PN_CORR[[#This Row],[11-mar]]-Casos_PN_CORR[[#This Row],[10-mar]]</f>
        <v>0</v>
      </c>
      <c r="H402">
        <f>+Casos_PN_CORR[[#This Row],[12-mar]]-Casos_PN_CORR[[#This Row],[11-mar]]</f>
        <v>0</v>
      </c>
      <c r="I402">
        <f>+Casos_PN_CORR[[#This Row],[13-mar]]-Casos_PN_CORR[[#This Row],[12-mar]]</f>
        <v>0</v>
      </c>
      <c r="J402">
        <f>+Casos_PN_CORR[[#This Row],[14-mar]]-Casos_PN_CORR[[#This Row],[13-mar]]</f>
        <v>0</v>
      </c>
      <c r="K402">
        <f>+Casos_PN_CORR[[#This Row],[15-mar]]-Casos_PN_CORR[[#This Row],[14-mar]]</f>
        <v>0</v>
      </c>
      <c r="L402">
        <f>+Casos_PN_CORR[[#This Row],[16-mar]]-Casos_PN_CORR[[#This Row],[15-mar]]</f>
        <v>0</v>
      </c>
      <c r="M402">
        <f>+Casos_PN_CORR[[#This Row],[17-mar]]-Casos_PN_CORR[[#This Row],[16-mar]]</f>
        <v>0</v>
      </c>
      <c r="N402">
        <f>+Casos_PN_CORR[[#This Row],[18-mar]]-Casos_PN_CORR[[#This Row],[17-mar]]</f>
        <v>0</v>
      </c>
      <c r="O402">
        <f>+Casos_PN_CORR[[#This Row],[19-mar]]-Casos_PN_CORR[[#This Row],[18-mar]]</f>
        <v>0</v>
      </c>
      <c r="P402">
        <f>+Casos_PN_CORR[[#This Row],[20-mar]]-Casos_PN_CORR[[#This Row],[19-mar]]</f>
        <v>0</v>
      </c>
      <c r="Q402">
        <f>+Casos_PN_CORR[[#This Row],[21-mar]]-Casos_PN_CORR[[#This Row],[20-mar]]</f>
        <v>0</v>
      </c>
      <c r="R402">
        <f>+Casos_PN_CORR[[#This Row],[22-mar]]-Casos_PN_CORR[[#This Row],[21-mar]]</f>
        <v>0</v>
      </c>
      <c r="S402">
        <f>+Casos_PN_CORR[[#This Row],[23-mar]]-Casos_PN_CORR[[#This Row],[22-mar]]</f>
        <v>0</v>
      </c>
      <c r="T402">
        <f>+Casos_PN_CORR[[#This Row],[24-mar]]-Casos_PN_CORR[[#This Row],[23-mar]]</f>
        <v>0</v>
      </c>
      <c r="U402">
        <f>+Casos_PN_CORR[[#This Row],[25-mar]]-Casos_PN_CORR[[#This Row],[24-mar]]</f>
        <v>0</v>
      </c>
      <c r="V402">
        <f>+Casos_PN_CORR[[#This Row],[26-mar]]-Casos_PN_CORR[[#This Row],[25-mar]]</f>
        <v>0</v>
      </c>
      <c r="W402">
        <f>+Casos_PN_CORR[[#This Row],[27-mar]]-Casos_PN_CORR[[#This Row],[26-mar]]</f>
        <v>0</v>
      </c>
      <c r="X402">
        <f>+Casos_PN_CORR[[#This Row],[28-mar]]-Casos_PN_CORR[[#This Row],[27-mar]]</f>
        <v>0</v>
      </c>
      <c r="Y402">
        <f>+Casos_PN_CORR[[#This Row],[29-mar]]-Casos_PN_CORR[[#This Row],[28-mar]]</f>
        <v>0</v>
      </c>
      <c r="Z402">
        <f>+Casos_PN_CORR[[#This Row],[30-mar]]-Casos_PN_CORR[[#This Row],[29-mar]]</f>
        <v>0</v>
      </c>
      <c r="AA402">
        <f>+Casos_PN_CORR[[#This Row],[31-mar]]-Casos_PN_CORR[[#This Row],[30-mar]]</f>
        <v>0</v>
      </c>
      <c r="AB402">
        <f>+Casos_PN_CORR[[#This Row],[1-abr]]-Casos_PN_CORR[[#This Row],[31-mar]]</f>
        <v>0</v>
      </c>
      <c r="AC402">
        <f>+Casos_PN_CORR[[#This Row],[2-abr]]-Casos_PN_CORR[[#This Row],[1-abr]]</f>
        <v>0</v>
      </c>
      <c r="AD402">
        <f>+Casos_PN_CORR[[#This Row],[3-abr]]-Casos_PN_CORR[[#This Row],[2-abr]]</f>
        <v>0</v>
      </c>
      <c r="AE402">
        <f>+Casos_PN_CORR[[#This Row],[4-abr]]-Casos_PN_CORR[[#This Row],[3-abr]]</f>
        <v>0</v>
      </c>
      <c r="AF402">
        <f>+Casos_PN_CORR[[#This Row],[5-abr]]-Casos_PN_CORR[[#This Row],[4-abr]]</f>
        <v>0</v>
      </c>
      <c r="AG402">
        <f>+Casos_PN_CORR[[#This Row],[6-abr]]-Casos_PN_CORR[[#This Row],[5-abr]]</f>
        <v>0</v>
      </c>
      <c r="AH402">
        <f>+Casos_PN_CORR[[#This Row],[7-abr]]-Casos_PN_CORR[[#This Row],[6-abr]]</f>
        <v>0</v>
      </c>
      <c r="AI402">
        <f>+Casos_PN_CORR[[#This Row],[8-abr]]-Casos_PN_CORR[[#This Row],[7-abr]]</f>
        <v>0</v>
      </c>
      <c r="AJ402">
        <f>+Casos_PN_CORR[[#This Row],[9-abr]]-Casos_PN_CORR[[#This Row],[8-abr]]</f>
        <v>0</v>
      </c>
      <c r="AK402">
        <f>+Casos_PN_CORR[[#This Row],[10-abr]]-Casos_PN_CORR[[#This Row],[9-abr]]</f>
        <v>0</v>
      </c>
      <c r="AL402">
        <f>+Casos_PN_CORR[[#This Row],[11-abr]]-Casos_PN_CORR[[#This Row],[10-abr]]</f>
        <v>0</v>
      </c>
      <c r="AM402">
        <f>+Casos_PN_CORR[[#This Row],[12-abr]]-Casos_PN_CORR[[#This Row],[11-abr]]</f>
        <v>0</v>
      </c>
      <c r="AN402">
        <f>+Casos_PN_CORR[[#This Row],[13-abr]]-Casos_PN_CORR[[#This Row],[12-abr]]</f>
        <v>0</v>
      </c>
      <c r="AO402">
        <f>+Casos_PN_CORR[[#This Row],[14-abr]]-Casos_PN_CORR[[#This Row],[13-abr]]</f>
        <v>0</v>
      </c>
      <c r="AP402">
        <f>+Casos_PN_CORR[[#This Row],[15-abr]]-Casos_PN_CORR[[#This Row],[14-abr]]</f>
        <v>0</v>
      </c>
      <c r="AQ402">
        <f>+Casos_PN_CORR[[#This Row],[16-abr]]-Casos_PN_CORR[[#This Row],[15-abr]]</f>
        <v>0</v>
      </c>
      <c r="AR402">
        <f>+Casos_PN_CORR[[#This Row],[17-abr]]-Casos_PN_CORR[[#This Row],[16-abr]]</f>
        <v>0</v>
      </c>
      <c r="AS402">
        <f>+Casos_PN_CORR[[#This Row],[18-abr]]-Casos_PN_CORR[[#This Row],[17-abr]]</f>
        <v>0</v>
      </c>
      <c r="AT402">
        <f>+Casos_PN_CORR[[#This Row],[19-abr]]-Casos_PN_CORR[[#This Row],[18-abr]]</f>
        <v>0</v>
      </c>
      <c r="AU402">
        <f>+Casos_PN_CORR[[#This Row],[20-abr]]-Casos_PN_CORR[[#This Row],[19-abr]]</f>
        <v>0</v>
      </c>
      <c r="AV402">
        <f>+Casos_PN_CORR[[#This Row],[21-abr]]-Casos_PN_CORR[[#This Row],[20-abr]]</f>
        <v>0</v>
      </c>
      <c r="AW402">
        <f>+Casos_PN_CORR[[#This Row],[22-abr]]-Casos_PN_CORR[[#This Row],[21-abr]]</f>
        <v>0</v>
      </c>
      <c r="AX402">
        <f>+Casos_PN_CORR[[#This Row],[23-abr]]-Casos_PN_CORR[[#This Row],[22-abr]]</f>
        <v>0</v>
      </c>
      <c r="AY402">
        <f>+Casos_PN_CORR[[#This Row],[24-abr]]-Casos_PN_CORR[[#This Row],[23-abr]]</f>
        <v>0</v>
      </c>
      <c r="AZ402">
        <f>+Casos_PN_CORR[[#This Row],[25-abr]]-Casos_PN_CORR[[#This Row],[24-abr]]</f>
        <v>0</v>
      </c>
      <c r="BA402">
        <f>+Casos_PN_CORR[[#This Row],[26-abr]]-Casos_PN_CORR[[#This Row],[25-abr]]</f>
        <v>0</v>
      </c>
      <c r="BB402">
        <f>+Casos_PN_CORR[[#This Row],[27-abr]]-Casos_PN_CORR[[#This Row],[26-abr]]</f>
        <v>0</v>
      </c>
      <c r="BC402">
        <f>+Casos_PN_CORR[[#This Row],[28-abr]]-Casos_PN_CORR[[#This Row],[27-abr]]</f>
        <v>0</v>
      </c>
      <c r="BD402">
        <f>+Casos_PN_CORR[[#This Row],[29-abr]]-Casos_PN_CORR[[#This Row],[28-abr]]</f>
        <v>0</v>
      </c>
      <c r="BE402">
        <f>+Casos_PN_CORR[[#This Row],[30-abr]]-Casos_PN_CORR[[#This Row],[29-abr]]</f>
        <v>0</v>
      </c>
      <c r="BF402">
        <f>+Casos_PN_CORR[[#This Row],[1-may]]-Casos_PN_CORR[[#This Row],[30-abr]]</f>
        <v>0</v>
      </c>
      <c r="BG402">
        <f>+Casos_PN_CORR[[#This Row],[2-may]]-Casos_PN_CORR[[#This Row],[1-may]]</f>
        <v>0</v>
      </c>
      <c r="BH402">
        <f>+Casos_PN_CORR[[#This Row],[3-may]]-Casos_PN_CORR[[#This Row],[2-may]]</f>
        <v>0</v>
      </c>
      <c r="BI402">
        <f>+Casos_PN_CORR[[#This Row],[4-may]]-Casos_PN_CORR[[#This Row],[3-may]]</f>
        <v>0</v>
      </c>
      <c r="BJ402">
        <f>+Casos_PN_CORR[[#This Row],[5-may]]-Casos_PN_CORR[[#This Row],[4-may]]</f>
        <v>0</v>
      </c>
      <c r="BK402">
        <f>+Casos_PN_CORR[[#This Row],[6-may]]-Casos_PN_CORR[[#This Row],[5-may]]</f>
        <v>0</v>
      </c>
      <c r="BL402">
        <f>+Casos_PN_CORR[[#This Row],[7-may]]-Casos_PN_CORR[[#This Row],[6-may]]</f>
        <v>0</v>
      </c>
      <c r="BM402">
        <f>+Casos_PN_CORR[[#This Row],[8-may]]-Casos_PN_CORR[[#This Row],[7-may]]</f>
        <v>0</v>
      </c>
      <c r="BN402">
        <f>+Casos_PN_CORR[[#This Row],[9-may]]-Casos_PN_CORR[[#This Row],[8-may]]</f>
        <v>0</v>
      </c>
      <c r="BO402">
        <f>+Casos_PN_CORR[[#This Row],[10-may]]-Casos_PN_CORR[[#This Row],[9-may]]</f>
        <v>0</v>
      </c>
      <c r="BP402">
        <f>+Casos_PN_CORR[[#This Row],[11-may]]-Casos_PN_CORR[[#This Row],[10-may]]</f>
        <v>0</v>
      </c>
      <c r="BQ402">
        <f>+Casos_PN_CORR[[#This Row],[12-may]]-Casos_PN_CORR[[#This Row],[11-may]]</f>
        <v>0</v>
      </c>
      <c r="BR402">
        <f>+Casos_PN_CORR[[#This Row],[13-may]]-Casos_PN_CORR[[#This Row],[12-may]]</f>
        <v>0</v>
      </c>
      <c r="BS402">
        <f>+Casos_PN_CORR[[#This Row],[14-may]]-Casos_PN_CORR[[#This Row],[13-may]]</f>
        <v>0</v>
      </c>
      <c r="BT402">
        <f>+Casos_PN_CORR[[#This Row],[15-may]]-Casos_PN_CORR[[#This Row],[14-may]]</f>
        <v>0</v>
      </c>
      <c r="BU402">
        <f>+Casos_PN_CORR[[#This Row],[16-may]]-Casos_PN_CORR[[#This Row],[15-may]]</f>
        <v>0</v>
      </c>
      <c r="BV402">
        <f>+Casos_PN_CORR[[#This Row],[17-may]]-Casos_PN_CORR[[#This Row],[16-may]]</f>
        <v>0</v>
      </c>
      <c r="BW402">
        <f>+Casos_PN_CORR[[#This Row],[18-may]]-Casos_PN_CORR[[#This Row],[17-may]]</f>
        <v>0</v>
      </c>
      <c r="BX402">
        <f>+Casos_PN_CORR[[#This Row],[19-may]]-Casos_PN_CORR[[#This Row],[18-may]]</f>
        <v>0</v>
      </c>
      <c r="BY402">
        <f>+Casos_PN_CORR[[#This Row],[20-may]]-Casos_PN_CORR[[#This Row],[19-may]]</f>
        <v>0</v>
      </c>
      <c r="BZ402">
        <f>+Casos_PN_CORR[[#This Row],[21-may]]-Casos_PN_CORR[[#This Row],[20-may]]</f>
        <v>0</v>
      </c>
      <c r="CA402">
        <f>+Casos_PN_CORR[[#This Row],[22-may]]-Casos_PN_CORR[[#This Row],[21-may]]</f>
        <v>0</v>
      </c>
      <c r="CB402">
        <f>+Casos_PN_CORR[[#This Row],[23-may]]-Casos_PN_CORR[[#This Row],[22-may]]</f>
        <v>0</v>
      </c>
      <c r="CC402">
        <f>+Casos_PN_CORR[[#This Row],[24-may]]-Casos_PN_CORR[[#This Row],[23-may]]</f>
        <v>0</v>
      </c>
      <c r="CD402">
        <f>+Casos_PN_CORR[[#This Row],[25-may]]-Casos_PN_CORR[[#This Row],[24-may]]</f>
        <v>0</v>
      </c>
      <c r="CE402">
        <f>+Casos_PN_CORR[[#This Row],[26-may]]-Casos_PN_CORR[[#This Row],[25-may]]</f>
        <v>0</v>
      </c>
      <c r="CF402">
        <f>+Casos_PN_CORR[[#This Row],[27-may]]-Casos_PN_CORR[[#This Row],[26-may]]</f>
        <v>0</v>
      </c>
      <c r="CG402">
        <f>+Casos_PN_CORR[[#This Row],[28-may]]-Casos_PN_CORR[[#This Row],[27-may]]</f>
        <v>0</v>
      </c>
      <c r="CH402">
        <f>+Casos_PN_CORR[[#This Row],[29-may]]-Casos_PN_CORR[[#This Row],[28-may]]</f>
        <v>0</v>
      </c>
      <c r="CI402">
        <f>+Casos_PN_CORR[[#This Row],[30-may]]-Casos_PN_CORR[[#This Row],[29-may]]</f>
        <v>0</v>
      </c>
      <c r="CJ402">
        <f>+Casos_PN_CORR[[#This Row],[31-may]]-Casos_PN_CORR[[#This Row],[30-may]]</f>
        <v>0</v>
      </c>
      <c r="CK402">
        <f>+Casos_PN_CORR[[#This Row],[1-jun]]-Casos_PN_CORR[[#This Row],[31-may]]</f>
        <v>0</v>
      </c>
      <c r="CL402">
        <f>+Casos_PN_CORR[[#This Row],[2-jun]]-Casos_PN_CORR[[#This Row],[1-jun]]</f>
        <v>0</v>
      </c>
      <c r="CM402">
        <f>+Casos_PN_CORR[[#This Row],[3-jun]]-Casos_PN_CORR[[#This Row],[2-jun]]</f>
        <v>0</v>
      </c>
      <c r="CN402">
        <f>+Casos_PN_CORR[[#This Row],[4-jun]]-Casos_PN_CORR[[#This Row],[3-jun]]</f>
        <v>0</v>
      </c>
      <c r="CO402">
        <f>+Casos_PN_CORR[[#This Row],[5-jun]]-Casos_PN_CORR[[#This Row],[4-jun]]</f>
        <v>0</v>
      </c>
      <c r="CP402">
        <f>+Casos_PN_CORR[[#This Row],[6-jun]]-Casos_PN_CORR[[#This Row],[5-jun]]</f>
        <v>0</v>
      </c>
    </row>
    <row r="403" spans="1:94">
      <c r="A403">
        <v>90703</v>
      </c>
      <c r="B403" s="2" t="s">
        <v>139</v>
      </c>
      <c r="C403" s="2" t="s">
        <v>250</v>
      </c>
      <c r="D403" s="2" t="s">
        <v>539</v>
      </c>
      <c r="E403" s="4">
        <f t="shared" si="6"/>
        <v>0</v>
      </c>
      <c r="F403">
        <f>+Casos_PN_CORR[[#This Row],[10-mar]]</f>
        <v>0</v>
      </c>
      <c r="G403">
        <f>+Casos_PN_CORR[[#This Row],[11-mar]]-Casos_PN_CORR[[#This Row],[10-mar]]</f>
        <v>0</v>
      </c>
      <c r="H403">
        <f>+Casos_PN_CORR[[#This Row],[12-mar]]-Casos_PN_CORR[[#This Row],[11-mar]]</f>
        <v>0</v>
      </c>
      <c r="I403">
        <f>+Casos_PN_CORR[[#This Row],[13-mar]]-Casos_PN_CORR[[#This Row],[12-mar]]</f>
        <v>0</v>
      </c>
      <c r="J403">
        <f>+Casos_PN_CORR[[#This Row],[14-mar]]-Casos_PN_CORR[[#This Row],[13-mar]]</f>
        <v>0</v>
      </c>
      <c r="K403">
        <f>+Casos_PN_CORR[[#This Row],[15-mar]]-Casos_PN_CORR[[#This Row],[14-mar]]</f>
        <v>0</v>
      </c>
      <c r="L403">
        <f>+Casos_PN_CORR[[#This Row],[16-mar]]-Casos_PN_CORR[[#This Row],[15-mar]]</f>
        <v>0</v>
      </c>
      <c r="M403">
        <f>+Casos_PN_CORR[[#This Row],[17-mar]]-Casos_PN_CORR[[#This Row],[16-mar]]</f>
        <v>0</v>
      </c>
      <c r="N403">
        <f>+Casos_PN_CORR[[#This Row],[18-mar]]-Casos_PN_CORR[[#This Row],[17-mar]]</f>
        <v>0</v>
      </c>
      <c r="O403">
        <f>+Casos_PN_CORR[[#This Row],[19-mar]]-Casos_PN_CORR[[#This Row],[18-mar]]</f>
        <v>0</v>
      </c>
      <c r="P403">
        <f>+Casos_PN_CORR[[#This Row],[20-mar]]-Casos_PN_CORR[[#This Row],[19-mar]]</f>
        <v>0</v>
      </c>
      <c r="Q403">
        <f>+Casos_PN_CORR[[#This Row],[21-mar]]-Casos_PN_CORR[[#This Row],[20-mar]]</f>
        <v>0</v>
      </c>
      <c r="R403">
        <f>+Casos_PN_CORR[[#This Row],[22-mar]]-Casos_PN_CORR[[#This Row],[21-mar]]</f>
        <v>0</v>
      </c>
      <c r="S403">
        <f>+Casos_PN_CORR[[#This Row],[23-mar]]-Casos_PN_CORR[[#This Row],[22-mar]]</f>
        <v>0</v>
      </c>
      <c r="T403">
        <f>+Casos_PN_CORR[[#This Row],[24-mar]]-Casos_PN_CORR[[#This Row],[23-mar]]</f>
        <v>0</v>
      </c>
      <c r="U403">
        <f>+Casos_PN_CORR[[#This Row],[25-mar]]-Casos_PN_CORR[[#This Row],[24-mar]]</f>
        <v>0</v>
      </c>
      <c r="V403">
        <f>+Casos_PN_CORR[[#This Row],[26-mar]]-Casos_PN_CORR[[#This Row],[25-mar]]</f>
        <v>0</v>
      </c>
      <c r="W403">
        <f>+Casos_PN_CORR[[#This Row],[27-mar]]-Casos_PN_CORR[[#This Row],[26-mar]]</f>
        <v>0</v>
      </c>
      <c r="X403">
        <f>+Casos_PN_CORR[[#This Row],[28-mar]]-Casos_PN_CORR[[#This Row],[27-mar]]</f>
        <v>0</v>
      </c>
      <c r="Y403">
        <f>+Casos_PN_CORR[[#This Row],[29-mar]]-Casos_PN_CORR[[#This Row],[28-mar]]</f>
        <v>0</v>
      </c>
      <c r="Z403">
        <f>+Casos_PN_CORR[[#This Row],[30-mar]]-Casos_PN_CORR[[#This Row],[29-mar]]</f>
        <v>0</v>
      </c>
      <c r="AA403">
        <f>+Casos_PN_CORR[[#This Row],[31-mar]]-Casos_PN_CORR[[#This Row],[30-mar]]</f>
        <v>0</v>
      </c>
      <c r="AB403">
        <f>+Casos_PN_CORR[[#This Row],[1-abr]]-Casos_PN_CORR[[#This Row],[31-mar]]</f>
        <v>0</v>
      </c>
      <c r="AC403">
        <f>+Casos_PN_CORR[[#This Row],[2-abr]]-Casos_PN_CORR[[#This Row],[1-abr]]</f>
        <v>0</v>
      </c>
      <c r="AD403">
        <f>+Casos_PN_CORR[[#This Row],[3-abr]]-Casos_PN_CORR[[#This Row],[2-abr]]</f>
        <v>0</v>
      </c>
      <c r="AE403">
        <f>+Casos_PN_CORR[[#This Row],[4-abr]]-Casos_PN_CORR[[#This Row],[3-abr]]</f>
        <v>0</v>
      </c>
      <c r="AF403">
        <f>+Casos_PN_CORR[[#This Row],[5-abr]]-Casos_PN_CORR[[#This Row],[4-abr]]</f>
        <v>0</v>
      </c>
      <c r="AG403">
        <f>+Casos_PN_CORR[[#This Row],[6-abr]]-Casos_PN_CORR[[#This Row],[5-abr]]</f>
        <v>0</v>
      </c>
      <c r="AH403">
        <f>+Casos_PN_CORR[[#This Row],[7-abr]]-Casos_PN_CORR[[#This Row],[6-abr]]</f>
        <v>0</v>
      </c>
      <c r="AI403">
        <f>+Casos_PN_CORR[[#This Row],[8-abr]]-Casos_PN_CORR[[#This Row],[7-abr]]</f>
        <v>0</v>
      </c>
      <c r="AJ403">
        <f>+Casos_PN_CORR[[#This Row],[9-abr]]-Casos_PN_CORR[[#This Row],[8-abr]]</f>
        <v>0</v>
      </c>
      <c r="AK403">
        <f>+Casos_PN_CORR[[#This Row],[10-abr]]-Casos_PN_CORR[[#This Row],[9-abr]]</f>
        <v>0</v>
      </c>
      <c r="AL403">
        <f>+Casos_PN_CORR[[#This Row],[11-abr]]-Casos_PN_CORR[[#This Row],[10-abr]]</f>
        <v>0</v>
      </c>
      <c r="AM403">
        <f>+Casos_PN_CORR[[#This Row],[12-abr]]-Casos_PN_CORR[[#This Row],[11-abr]]</f>
        <v>0</v>
      </c>
      <c r="AN403">
        <f>+Casos_PN_CORR[[#This Row],[13-abr]]-Casos_PN_CORR[[#This Row],[12-abr]]</f>
        <v>0</v>
      </c>
      <c r="AO403">
        <f>+Casos_PN_CORR[[#This Row],[14-abr]]-Casos_PN_CORR[[#This Row],[13-abr]]</f>
        <v>0</v>
      </c>
      <c r="AP403">
        <f>+Casos_PN_CORR[[#This Row],[15-abr]]-Casos_PN_CORR[[#This Row],[14-abr]]</f>
        <v>0</v>
      </c>
      <c r="AQ403">
        <f>+Casos_PN_CORR[[#This Row],[16-abr]]-Casos_PN_CORR[[#This Row],[15-abr]]</f>
        <v>0</v>
      </c>
      <c r="AR403">
        <f>+Casos_PN_CORR[[#This Row],[17-abr]]-Casos_PN_CORR[[#This Row],[16-abr]]</f>
        <v>0</v>
      </c>
      <c r="AS403">
        <f>+Casos_PN_CORR[[#This Row],[18-abr]]-Casos_PN_CORR[[#This Row],[17-abr]]</f>
        <v>0</v>
      </c>
      <c r="AT403">
        <f>+Casos_PN_CORR[[#This Row],[19-abr]]-Casos_PN_CORR[[#This Row],[18-abr]]</f>
        <v>0</v>
      </c>
      <c r="AU403">
        <f>+Casos_PN_CORR[[#This Row],[20-abr]]-Casos_PN_CORR[[#This Row],[19-abr]]</f>
        <v>0</v>
      </c>
      <c r="AV403">
        <f>+Casos_PN_CORR[[#This Row],[21-abr]]-Casos_PN_CORR[[#This Row],[20-abr]]</f>
        <v>0</v>
      </c>
      <c r="AW403">
        <f>+Casos_PN_CORR[[#This Row],[22-abr]]-Casos_PN_CORR[[#This Row],[21-abr]]</f>
        <v>0</v>
      </c>
      <c r="AX403">
        <f>+Casos_PN_CORR[[#This Row],[23-abr]]-Casos_PN_CORR[[#This Row],[22-abr]]</f>
        <v>0</v>
      </c>
      <c r="AY403">
        <f>+Casos_PN_CORR[[#This Row],[24-abr]]-Casos_PN_CORR[[#This Row],[23-abr]]</f>
        <v>0</v>
      </c>
      <c r="AZ403">
        <f>+Casos_PN_CORR[[#This Row],[25-abr]]-Casos_PN_CORR[[#This Row],[24-abr]]</f>
        <v>0</v>
      </c>
      <c r="BA403">
        <f>+Casos_PN_CORR[[#This Row],[26-abr]]-Casos_PN_CORR[[#This Row],[25-abr]]</f>
        <v>0</v>
      </c>
      <c r="BB403">
        <f>+Casos_PN_CORR[[#This Row],[27-abr]]-Casos_PN_CORR[[#This Row],[26-abr]]</f>
        <v>0</v>
      </c>
      <c r="BC403">
        <f>+Casos_PN_CORR[[#This Row],[28-abr]]-Casos_PN_CORR[[#This Row],[27-abr]]</f>
        <v>0</v>
      </c>
      <c r="BD403">
        <f>+Casos_PN_CORR[[#This Row],[29-abr]]-Casos_PN_CORR[[#This Row],[28-abr]]</f>
        <v>0</v>
      </c>
      <c r="BE403">
        <f>+Casos_PN_CORR[[#This Row],[30-abr]]-Casos_PN_CORR[[#This Row],[29-abr]]</f>
        <v>0</v>
      </c>
      <c r="BF403">
        <f>+Casos_PN_CORR[[#This Row],[1-may]]-Casos_PN_CORR[[#This Row],[30-abr]]</f>
        <v>0</v>
      </c>
      <c r="BG403">
        <f>+Casos_PN_CORR[[#This Row],[2-may]]-Casos_PN_CORR[[#This Row],[1-may]]</f>
        <v>0</v>
      </c>
      <c r="BH403">
        <f>+Casos_PN_CORR[[#This Row],[3-may]]-Casos_PN_CORR[[#This Row],[2-may]]</f>
        <v>0</v>
      </c>
      <c r="BI403">
        <f>+Casos_PN_CORR[[#This Row],[4-may]]-Casos_PN_CORR[[#This Row],[3-may]]</f>
        <v>0</v>
      </c>
      <c r="BJ403">
        <f>+Casos_PN_CORR[[#This Row],[5-may]]-Casos_PN_CORR[[#This Row],[4-may]]</f>
        <v>0</v>
      </c>
      <c r="BK403">
        <f>+Casos_PN_CORR[[#This Row],[6-may]]-Casos_PN_CORR[[#This Row],[5-may]]</f>
        <v>0</v>
      </c>
      <c r="BL403">
        <f>+Casos_PN_CORR[[#This Row],[7-may]]-Casos_PN_CORR[[#This Row],[6-may]]</f>
        <v>0</v>
      </c>
      <c r="BM403">
        <f>+Casos_PN_CORR[[#This Row],[8-may]]-Casos_PN_CORR[[#This Row],[7-may]]</f>
        <v>0</v>
      </c>
      <c r="BN403">
        <f>+Casos_PN_CORR[[#This Row],[9-may]]-Casos_PN_CORR[[#This Row],[8-may]]</f>
        <v>0</v>
      </c>
      <c r="BO403">
        <f>+Casos_PN_CORR[[#This Row],[10-may]]-Casos_PN_CORR[[#This Row],[9-may]]</f>
        <v>0</v>
      </c>
      <c r="BP403">
        <f>+Casos_PN_CORR[[#This Row],[11-may]]-Casos_PN_CORR[[#This Row],[10-may]]</f>
        <v>0</v>
      </c>
      <c r="BQ403">
        <f>+Casos_PN_CORR[[#This Row],[12-may]]-Casos_PN_CORR[[#This Row],[11-may]]</f>
        <v>0</v>
      </c>
      <c r="BR403">
        <f>+Casos_PN_CORR[[#This Row],[13-may]]-Casos_PN_CORR[[#This Row],[12-may]]</f>
        <v>0</v>
      </c>
      <c r="BS403">
        <f>+Casos_PN_CORR[[#This Row],[14-may]]-Casos_PN_CORR[[#This Row],[13-may]]</f>
        <v>0</v>
      </c>
      <c r="BT403">
        <f>+Casos_PN_CORR[[#This Row],[15-may]]-Casos_PN_CORR[[#This Row],[14-may]]</f>
        <v>0</v>
      </c>
      <c r="BU403">
        <f>+Casos_PN_CORR[[#This Row],[16-may]]-Casos_PN_CORR[[#This Row],[15-may]]</f>
        <v>0</v>
      </c>
      <c r="BV403">
        <f>+Casos_PN_CORR[[#This Row],[17-may]]-Casos_PN_CORR[[#This Row],[16-may]]</f>
        <v>0</v>
      </c>
      <c r="BW403">
        <f>+Casos_PN_CORR[[#This Row],[18-may]]-Casos_PN_CORR[[#This Row],[17-may]]</f>
        <v>0</v>
      </c>
      <c r="BX403">
        <f>+Casos_PN_CORR[[#This Row],[19-may]]-Casos_PN_CORR[[#This Row],[18-may]]</f>
        <v>0</v>
      </c>
      <c r="BY403">
        <f>+Casos_PN_CORR[[#This Row],[20-may]]-Casos_PN_CORR[[#This Row],[19-may]]</f>
        <v>0</v>
      </c>
      <c r="BZ403">
        <f>+Casos_PN_CORR[[#This Row],[21-may]]-Casos_PN_CORR[[#This Row],[20-may]]</f>
        <v>0</v>
      </c>
      <c r="CA403">
        <f>+Casos_PN_CORR[[#This Row],[22-may]]-Casos_PN_CORR[[#This Row],[21-may]]</f>
        <v>0</v>
      </c>
      <c r="CB403">
        <f>+Casos_PN_CORR[[#This Row],[23-may]]-Casos_PN_CORR[[#This Row],[22-may]]</f>
        <v>0</v>
      </c>
      <c r="CC403">
        <f>+Casos_PN_CORR[[#This Row],[24-may]]-Casos_PN_CORR[[#This Row],[23-may]]</f>
        <v>0</v>
      </c>
      <c r="CD403">
        <f>+Casos_PN_CORR[[#This Row],[25-may]]-Casos_PN_CORR[[#This Row],[24-may]]</f>
        <v>0</v>
      </c>
      <c r="CE403">
        <f>+Casos_PN_CORR[[#This Row],[26-may]]-Casos_PN_CORR[[#This Row],[25-may]]</f>
        <v>0</v>
      </c>
      <c r="CF403">
        <f>+Casos_PN_CORR[[#This Row],[27-may]]-Casos_PN_CORR[[#This Row],[26-may]]</f>
        <v>0</v>
      </c>
      <c r="CG403">
        <f>+Casos_PN_CORR[[#This Row],[28-may]]-Casos_PN_CORR[[#This Row],[27-may]]</f>
        <v>0</v>
      </c>
      <c r="CH403">
        <f>+Casos_PN_CORR[[#This Row],[29-may]]-Casos_PN_CORR[[#This Row],[28-may]]</f>
        <v>0</v>
      </c>
      <c r="CI403">
        <f>+Casos_PN_CORR[[#This Row],[30-may]]-Casos_PN_CORR[[#This Row],[29-may]]</f>
        <v>0</v>
      </c>
      <c r="CJ403">
        <f>+Casos_PN_CORR[[#This Row],[31-may]]-Casos_PN_CORR[[#This Row],[30-may]]</f>
        <v>0</v>
      </c>
      <c r="CK403">
        <f>+Casos_PN_CORR[[#This Row],[1-jun]]-Casos_PN_CORR[[#This Row],[31-may]]</f>
        <v>0</v>
      </c>
      <c r="CL403">
        <f>+Casos_PN_CORR[[#This Row],[2-jun]]-Casos_PN_CORR[[#This Row],[1-jun]]</f>
        <v>0</v>
      </c>
      <c r="CM403">
        <f>+Casos_PN_CORR[[#This Row],[3-jun]]-Casos_PN_CORR[[#This Row],[2-jun]]</f>
        <v>0</v>
      </c>
      <c r="CN403">
        <f>+Casos_PN_CORR[[#This Row],[4-jun]]-Casos_PN_CORR[[#This Row],[3-jun]]</f>
        <v>0</v>
      </c>
      <c r="CO403">
        <f>+Casos_PN_CORR[[#This Row],[5-jun]]-Casos_PN_CORR[[#This Row],[4-jun]]</f>
        <v>0</v>
      </c>
      <c r="CP403">
        <f>+Casos_PN_CORR[[#This Row],[6-jun]]-Casos_PN_CORR[[#This Row],[5-jun]]</f>
        <v>0</v>
      </c>
    </row>
    <row r="404" spans="1:94">
      <c r="A404">
        <v>60307</v>
      </c>
      <c r="B404" s="2" t="s">
        <v>214</v>
      </c>
      <c r="C404" s="2" t="s">
        <v>334</v>
      </c>
      <c r="D404" s="2" t="s">
        <v>540</v>
      </c>
      <c r="E404" s="4">
        <f t="shared" si="6"/>
        <v>0</v>
      </c>
      <c r="F404">
        <f>+Casos_PN_CORR[[#This Row],[10-mar]]</f>
        <v>0</v>
      </c>
      <c r="G404">
        <f>+Casos_PN_CORR[[#This Row],[11-mar]]-Casos_PN_CORR[[#This Row],[10-mar]]</f>
        <v>0</v>
      </c>
      <c r="H404">
        <f>+Casos_PN_CORR[[#This Row],[12-mar]]-Casos_PN_CORR[[#This Row],[11-mar]]</f>
        <v>0</v>
      </c>
      <c r="I404">
        <f>+Casos_PN_CORR[[#This Row],[13-mar]]-Casos_PN_CORR[[#This Row],[12-mar]]</f>
        <v>0</v>
      </c>
      <c r="J404">
        <f>+Casos_PN_CORR[[#This Row],[14-mar]]-Casos_PN_CORR[[#This Row],[13-mar]]</f>
        <v>0</v>
      </c>
      <c r="K404">
        <f>+Casos_PN_CORR[[#This Row],[15-mar]]-Casos_PN_CORR[[#This Row],[14-mar]]</f>
        <v>0</v>
      </c>
      <c r="L404">
        <f>+Casos_PN_CORR[[#This Row],[16-mar]]-Casos_PN_CORR[[#This Row],[15-mar]]</f>
        <v>0</v>
      </c>
      <c r="M404">
        <f>+Casos_PN_CORR[[#This Row],[17-mar]]-Casos_PN_CORR[[#This Row],[16-mar]]</f>
        <v>0</v>
      </c>
      <c r="N404">
        <f>+Casos_PN_CORR[[#This Row],[18-mar]]-Casos_PN_CORR[[#This Row],[17-mar]]</f>
        <v>0</v>
      </c>
      <c r="O404">
        <f>+Casos_PN_CORR[[#This Row],[19-mar]]-Casos_PN_CORR[[#This Row],[18-mar]]</f>
        <v>0</v>
      </c>
      <c r="P404">
        <f>+Casos_PN_CORR[[#This Row],[20-mar]]-Casos_PN_CORR[[#This Row],[19-mar]]</f>
        <v>0</v>
      </c>
      <c r="Q404">
        <f>+Casos_PN_CORR[[#This Row],[21-mar]]-Casos_PN_CORR[[#This Row],[20-mar]]</f>
        <v>0</v>
      </c>
      <c r="R404">
        <f>+Casos_PN_CORR[[#This Row],[22-mar]]-Casos_PN_CORR[[#This Row],[21-mar]]</f>
        <v>0</v>
      </c>
      <c r="S404">
        <f>+Casos_PN_CORR[[#This Row],[23-mar]]-Casos_PN_CORR[[#This Row],[22-mar]]</f>
        <v>0</v>
      </c>
      <c r="T404">
        <f>+Casos_PN_CORR[[#This Row],[24-mar]]-Casos_PN_CORR[[#This Row],[23-mar]]</f>
        <v>0</v>
      </c>
      <c r="U404">
        <f>+Casos_PN_CORR[[#This Row],[25-mar]]-Casos_PN_CORR[[#This Row],[24-mar]]</f>
        <v>0</v>
      </c>
      <c r="V404">
        <f>+Casos_PN_CORR[[#This Row],[26-mar]]-Casos_PN_CORR[[#This Row],[25-mar]]</f>
        <v>0</v>
      </c>
      <c r="W404">
        <f>+Casos_PN_CORR[[#This Row],[27-mar]]-Casos_PN_CORR[[#This Row],[26-mar]]</f>
        <v>0</v>
      </c>
      <c r="X404">
        <f>+Casos_PN_CORR[[#This Row],[28-mar]]-Casos_PN_CORR[[#This Row],[27-mar]]</f>
        <v>0</v>
      </c>
      <c r="Y404">
        <f>+Casos_PN_CORR[[#This Row],[29-mar]]-Casos_PN_CORR[[#This Row],[28-mar]]</f>
        <v>0</v>
      </c>
      <c r="Z404">
        <f>+Casos_PN_CORR[[#This Row],[30-mar]]-Casos_PN_CORR[[#This Row],[29-mar]]</f>
        <v>0</v>
      </c>
      <c r="AA404">
        <f>+Casos_PN_CORR[[#This Row],[31-mar]]-Casos_PN_CORR[[#This Row],[30-mar]]</f>
        <v>0</v>
      </c>
      <c r="AB404">
        <f>+Casos_PN_CORR[[#This Row],[1-abr]]-Casos_PN_CORR[[#This Row],[31-mar]]</f>
        <v>0</v>
      </c>
      <c r="AC404">
        <f>+Casos_PN_CORR[[#This Row],[2-abr]]-Casos_PN_CORR[[#This Row],[1-abr]]</f>
        <v>0</v>
      </c>
      <c r="AD404">
        <f>+Casos_PN_CORR[[#This Row],[3-abr]]-Casos_PN_CORR[[#This Row],[2-abr]]</f>
        <v>0</v>
      </c>
      <c r="AE404">
        <f>+Casos_PN_CORR[[#This Row],[4-abr]]-Casos_PN_CORR[[#This Row],[3-abr]]</f>
        <v>0</v>
      </c>
      <c r="AF404">
        <f>+Casos_PN_CORR[[#This Row],[5-abr]]-Casos_PN_CORR[[#This Row],[4-abr]]</f>
        <v>0</v>
      </c>
      <c r="AG404">
        <f>+Casos_PN_CORR[[#This Row],[6-abr]]-Casos_PN_CORR[[#This Row],[5-abr]]</f>
        <v>0</v>
      </c>
      <c r="AH404">
        <f>+Casos_PN_CORR[[#This Row],[7-abr]]-Casos_PN_CORR[[#This Row],[6-abr]]</f>
        <v>0</v>
      </c>
      <c r="AI404">
        <f>+Casos_PN_CORR[[#This Row],[8-abr]]-Casos_PN_CORR[[#This Row],[7-abr]]</f>
        <v>0</v>
      </c>
      <c r="AJ404">
        <f>+Casos_PN_CORR[[#This Row],[9-abr]]-Casos_PN_CORR[[#This Row],[8-abr]]</f>
        <v>0</v>
      </c>
      <c r="AK404">
        <f>+Casos_PN_CORR[[#This Row],[10-abr]]-Casos_PN_CORR[[#This Row],[9-abr]]</f>
        <v>0</v>
      </c>
      <c r="AL404">
        <f>+Casos_PN_CORR[[#This Row],[11-abr]]-Casos_PN_CORR[[#This Row],[10-abr]]</f>
        <v>0</v>
      </c>
      <c r="AM404">
        <f>+Casos_PN_CORR[[#This Row],[12-abr]]-Casos_PN_CORR[[#This Row],[11-abr]]</f>
        <v>0</v>
      </c>
      <c r="AN404">
        <f>+Casos_PN_CORR[[#This Row],[13-abr]]-Casos_PN_CORR[[#This Row],[12-abr]]</f>
        <v>0</v>
      </c>
      <c r="AO404">
        <f>+Casos_PN_CORR[[#This Row],[14-abr]]-Casos_PN_CORR[[#This Row],[13-abr]]</f>
        <v>0</v>
      </c>
      <c r="AP404">
        <f>+Casos_PN_CORR[[#This Row],[15-abr]]-Casos_PN_CORR[[#This Row],[14-abr]]</f>
        <v>0</v>
      </c>
      <c r="AQ404">
        <f>+Casos_PN_CORR[[#This Row],[16-abr]]-Casos_PN_CORR[[#This Row],[15-abr]]</f>
        <v>0</v>
      </c>
      <c r="AR404">
        <f>+Casos_PN_CORR[[#This Row],[17-abr]]-Casos_PN_CORR[[#This Row],[16-abr]]</f>
        <v>0</v>
      </c>
      <c r="AS404">
        <f>+Casos_PN_CORR[[#This Row],[18-abr]]-Casos_PN_CORR[[#This Row],[17-abr]]</f>
        <v>0</v>
      </c>
      <c r="AT404">
        <f>+Casos_PN_CORR[[#This Row],[19-abr]]-Casos_PN_CORR[[#This Row],[18-abr]]</f>
        <v>0</v>
      </c>
      <c r="AU404">
        <f>+Casos_PN_CORR[[#This Row],[20-abr]]-Casos_PN_CORR[[#This Row],[19-abr]]</f>
        <v>0</v>
      </c>
      <c r="AV404">
        <f>+Casos_PN_CORR[[#This Row],[21-abr]]-Casos_PN_CORR[[#This Row],[20-abr]]</f>
        <v>0</v>
      </c>
      <c r="AW404">
        <f>+Casos_PN_CORR[[#This Row],[22-abr]]-Casos_PN_CORR[[#This Row],[21-abr]]</f>
        <v>0</v>
      </c>
      <c r="AX404">
        <f>+Casos_PN_CORR[[#This Row],[23-abr]]-Casos_PN_CORR[[#This Row],[22-abr]]</f>
        <v>0</v>
      </c>
      <c r="AY404">
        <f>+Casos_PN_CORR[[#This Row],[24-abr]]-Casos_PN_CORR[[#This Row],[23-abr]]</f>
        <v>0</v>
      </c>
      <c r="AZ404">
        <f>+Casos_PN_CORR[[#This Row],[25-abr]]-Casos_PN_CORR[[#This Row],[24-abr]]</f>
        <v>0</v>
      </c>
      <c r="BA404">
        <f>+Casos_PN_CORR[[#This Row],[26-abr]]-Casos_PN_CORR[[#This Row],[25-abr]]</f>
        <v>0</v>
      </c>
      <c r="BB404">
        <f>+Casos_PN_CORR[[#This Row],[27-abr]]-Casos_PN_CORR[[#This Row],[26-abr]]</f>
        <v>0</v>
      </c>
      <c r="BC404">
        <f>+Casos_PN_CORR[[#This Row],[28-abr]]-Casos_PN_CORR[[#This Row],[27-abr]]</f>
        <v>0</v>
      </c>
      <c r="BD404">
        <f>+Casos_PN_CORR[[#This Row],[29-abr]]-Casos_PN_CORR[[#This Row],[28-abr]]</f>
        <v>0</v>
      </c>
      <c r="BE404">
        <f>+Casos_PN_CORR[[#This Row],[30-abr]]-Casos_PN_CORR[[#This Row],[29-abr]]</f>
        <v>0</v>
      </c>
      <c r="BF404">
        <f>+Casos_PN_CORR[[#This Row],[1-may]]-Casos_PN_CORR[[#This Row],[30-abr]]</f>
        <v>0</v>
      </c>
      <c r="BG404">
        <f>+Casos_PN_CORR[[#This Row],[2-may]]-Casos_PN_CORR[[#This Row],[1-may]]</f>
        <v>0</v>
      </c>
      <c r="BH404">
        <f>+Casos_PN_CORR[[#This Row],[3-may]]-Casos_PN_CORR[[#This Row],[2-may]]</f>
        <v>0</v>
      </c>
      <c r="BI404">
        <f>+Casos_PN_CORR[[#This Row],[4-may]]-Casos_PN_CORR[[#This Row],[3-may]]</f>
        <v>0</v>
      </c>
      <c r="BJ404">
        <f>+Casos_PN_CORR[[#This Row],[5-may]]-Casos_PN_CORR[[#This Row],[4-may]]</f>
        <v>0</v>
      </c>
      <c r="BK404">
        <f>+Casos_PN_CORR[[#This Row],[6-may]]-Casos_PN_CORR[[#This Row],[5-may]]</f>
        <v>0</v>
      </c>
      <c r="BL404">
        <f>+Casos_PN_CORR[[#This Row],[7-may]]-Casos_PN_CORR[[#This Row],[6-may]]</f>
        <v>0</v>
      </c>
      <c r="BM404">
        <f>+Casos_PN_CORR[[#This Row],[8-may]]-Casos_PN_CORR[[#This Row],[7-may]]</f>
        <v>0</v>
      </c>
      <c r="BN404">
        <f>+Casos_PN_CORR[[#This Row],[9-may]]-Casos_PN_CORR[[#This Row],[8-may]]</f>
        <v>0</v>
      </c>
      <c r="BO404">
        <f>+Casos_PN_CORR[[#This Row],[10-may]]-Casos_PN_CORR[[#This Row],[9-may]]</f>
        <v>0</v>
      </c>
      <c r="BP404">
        <f>+Casos_PN_CORR[[#This Row],[11-may]]-Casos_PN_CORR[[#This Row],[10-may]]</f>
        <v>0</v>
      </c>
      <c r="BQ404">
        <f>+Casos_PN_CORR[[#This Row],[12-may]]-Casos_PN_CORR[[#This Row],[11-may]]</f>
        <v>0</v>
      </c>
      <c r="BR404">
        <f>+Casos_PN_CORR[[#This Row],[13-may]]-Casos_PN_CORR[[#This Row],[12-may]]</f>
        <v>0</v>
      </c>
      <c r="BS404">
        <f>+Casos_PN_CORR[[#This Row],[14-may]]-Casos_PN_CORR[[#This Row],[13-may]]</f>
        <v>0</v>
      </c>
      <c r="BT404">
        <f>+Casos_PN_CORR[[#This Row],[15-may]]-Casos_PN_CORR[[#This Row],[14-may]]</f>
        <v>0</v>
      </c>
      <c r="BU404">
        <f>+Casos_PN_CORR[[#This Row],[16-may]]-Casos_PN_CORR[[#This Row],[15-may]]</f>
        <v>0</v>
      </c>
      <c r="BV404">
        <f>+Casos_PN_CORR[[#This Row],[17-may]]-Casos_PN_CORR[[#This Row],[16-may]]</f>
        <v>0</v>
      </c>
      <c r="BW404">
        <f>+Casos_PN_CORR[[#This Row],[18-may]]-Casos_PN_CORR[[#This Row],[17-may]]</f>
        <v>0</v>
      </c>
      <c r="BX404">
        <f>+Casos_PN_CORR[[#This Row],[19-may]]-Casos_PN_CORR[[#This Row],[18-may]]</f>
        <v>0</v>
      </c>
      <c r="BY404">
        <f>+Casos_PN_CORR[[#This Row],[20-may]]-Casos_PN_CORR[[#This Row],[19-may]]</f>
        <v>0</v>
      </c>
      <c r="BZ404">
        <f>+Casos_PN_CORR[[#This Row],[21-may]]-Casos_PN_CORR[[#This Row],[20-may]]</f>
        <v>0</v>
      </c>
      <c r="CA404">
        <f>+Casos_PN_CORR[[#This Row],[22-may]]-Casos_PN_CORR[[#This Row],[21-may]]</f>
        <v>0</v>
      </c>
      <c r="CB404">
        <f>+Casos_PN_CORR[[#This Row],[23-may]]-Casos_PN_CORR[[#This Row],[22-may]]</f>
        <v>0</v>
      </c>
      <c r="CC404">
        <f>+Casos_PN_CORR[[#This Row],[24-may]]-Casos_PN_CORR[[#This Row],[23-may]]</f>
        <v>0</v>
      </c>
      <c r="CD404">
        <f>+Casos_PN_CORR[[#This Row],[25-may]]-Casos_PN_CORR[[#This Row],[24-may]]</f>
        <v>0</v>
      </c>
      <c r="CE404">
        <f>+Casos_PN_CORR[[#This Row],[26-may]]-Casos_PN_CORR[[#This Row],[25-may]]</f>
        <v>0</v>
      </c>
      <c r="CF404">
        <f>+Casos_PN_CORR[[#This Row],[27-may]]-Casos_PN_CORR[[#This Row],[26-may]]</f>
        <v>0</v>
      </c>
      <c r="CG404">
        <f>+Casos_PN_CORR[[#This Row],[28-may]]-Casos_PN_CORR[[#This Row],[27-may]]</f>
        <v>0</v>
      </c>
      <c r="CH404">
        <f>+Casos_PN_CORR[[#This Row],[29-may]]-Casos_PN_CORR[[#This Row],[28-may]]</f>
        <v>0</v>
      </c>
      <c r="CI404">
        <f>+Casos_PN_CORR[[#This Row],[30-may]]-Casos_PN_CORR[[#This Row],[29-may]]</f>
        <v>0</v>
      </c>
      <c r="CJ404">
        <f>+Casos_PN_CORR[[#This Row],[31-may]]-Casos_PN_CORR[[#This Row],[30-may]]</f>
        <v>0</v>
      </c>
      <c r="CK404">
        <f>+Casos_PN_CORR[[#This Row],[1-jun]]-Casos_PN_CORR[[#This Row],[31-may]]</f>
        <v>0</v>
      </c>
      <c r="CL404">
        <f>+Casos_PN_CORR[[#This Row],[2-jun]]-Casos_PN_CORR[[#This Row],[1-jun]]</f>
        <v>0</v>
      </c>
      <c r="CM404">
        <f>+Casos_PN_CORR[[#This Row],[3-jun]]-Casos_PN_CORR[[#This Row],[2-jun]]</f>
        <v>0</v>
      </c>
      <c r="CN404">
        <f>+Casos_PN_CORR[[#This Row],[4-jun]]-Casos_PN_CORR[[#This Row],[3-jun]]</f>
        <v>0</v>
      </c>
      <c r="CO404">
        <f>+Casos_PN_CORR[[#This Row],[5-jun]]-Casos_PN_CORR[[#This Row],[4-jun]]</f>
        <v>0</v>
      </c>
      <c r="CP404">
        <f>+Casos_PN_CORR[[#This Row],[6-jun]]-Casos_PN_CORR[[#This Row],[5-jun]]</f>
        <v>0</v>
      </c>
    </row>
    <row r="405" spans="1:94">
      <c r="A405">
        <v>60308</v>
      </c>
      <c r="B405" s="2" t="s">
        <v>214</v>
      </c>
      <c r="C405" s="2" t="s">
        <v>334</v>
      </c>
      <c r="D405" s="2" t="s">
        <v>541</v>
      </c>
      <c r="E405" s="4">
        <f t="shared" si="6"/>
        <v>0</v>
      </c>
      <c r="F405">
        <f>+Casos_PN_CORR[[#This Row],[10-mar]]</f>
        <v>0</v>
      </c>
      <c r="G405">
        <f>+Casos_PN_CORR[[#This Row],[11-mar]]-Casos_PN_CORR[[#This Row],[10-mar]]</f>
        <v>0</v>
      </c>
      <c r="H405">
        <f>+Casos_PN_CORR[[#This Row],[12-mar]]-Casos_PN_CORR[[#This Row],[11-mar]]</f>
        <v>0</v>
      </c>
      <c r="I405">
        <f>+Casos_PN_CORR[[#This Row],[13-mar]]-Casos_PN_CORR[[#This Row],[12-mar]]</f>
        <v>0</v>
      </c>
      <c r="J405">
        <f>+Casos_PN_CORR[[#This Row],[14-mar]]-Casos_PN_CORR[[#This Row],[13-mar]]</f>
        <v>0</v>
      </c>
      <c r="K405">
        <f>+Casos_PN_CORR[[#This Row],[15-mar]]-Casos_PN_CORR[[#This Row],[14-mar]]</f>
        <v>0</v>
      </c>
      <c r="L405">
        <f>+Casos_PN_CORR[[#This Row],[16-mar]]-Casos_PN_CORR[[#This Row],[15-mar]]</f>
        <v>0</v>
      </c>
      <c r="M405">
        <f>+Casos_PN_CORR[[#This Row],[17-mar]]-Casos_PN_CORR[[#This Row],[16-mar]]</f>
        <v>0</v>
      </c>
      <c r="N405">
        <f>+Casos_PN_CORR[[#This Row],[18-mar]]-Casos_PN_CORR[[#This Row],[17-mar]]</f>
        <v>0</v>
      </c>
      <c r="O405">
        <f>+Casos_PN_CORR[[#This Row],[19-mar]]-Casos_PN_CORR[[#This Row],[18-mar]]</f>
        <v>0</v>
      </c>
      <c r="P405">
        <f>+Casos_PN_CORR[[#This Row],[20-mar]]-Casos_PN_CORR[[#This Row],[19-mar]]</f>
        <v>0</v>
      </c>
      <c r="Q405">
        <f>+Casos_PN_CORR[[#This Row],[21-mar]]-Casos_PN_CORR[[#This Row],[20-mar]]</f>
        <v>0</v>
      </c>
      <c r="R405">
        <f>+Casos_PN_CORR[[#This Row],[22-mar]]-Casos_PN_CORR[[#This Row],[21-mar]]</f>
        <v>0</v>
      </c>
      <c r="S405">
        <f>+Casos_PN_CORR[[#This Row],[23-mar]]-Casos_PN_CORR[[#This Row],[22-mar]]</f>
        <v>0</v>
      </c>
      <c r="T405">
        <f>+Casos_PN_CORR[[#This Row],[24-mar]]-Casos_PN_CORR[[#This Row],[23-mar]]</f>
        <v>0</v>
      </c>
      <c r="U405">
        <f>+Casos_PN_CORR[[#This Row],[25-mar]]-Casos_PN_CORR[[#This Row],[24-mar]]</f>
        <v>0</v>
      </c>
      <c r="V405">
        <f>+Casos_PN_CORR[[#This Row],[26-mar]]-Casos_PN_CORR[[#This Row],[25-mar]]</f>
        <v>0</v>
      </c>
      <c r="W405">
        <f>+Casos_PN_CORR[[#This Row],[27-mar]]-Casos_PN_CORR[[#This Row],[26-mar]]</f>
        <v>0</v>
      </c>
      <c r="X405">
        <f>+Casos_PN_CORR[[#This Row],[28-mar]]-Casos_PN_CORR[[#This Row],[27-mar]]</f>
        <v>0</v>
      </c>
      <c r="Y405">
        <f>+Casos_PN_CORR[[#This Row],[29-mar]]-Casos_PN_CORR[[#This Row],[28-mar]]</f>
        <v>0</v>
      </c>
      <c r="Z405">
        <f>+Casos_PN_CORR[[#This Row],[30-mar]]-Casos_PN_CORR[[#This Row],[29-mar]]</f>
        <v>0</v>
      </c>
      <c r="AA405">
        <f>+Casos_PN_CORR[[#This Row],[31-mar]]-Casos_PN_CORR[[#This Row],[30-mar]]</f>
        <v>0</v>
      </c>
      <c r="AB405">
        <f>+Casos_PN_CORR[[#This Row],[1-abr]]-Casos_PN_CORR[[#This Row],[31-mar]]</f>
        <v>0</v>
      </c>
      <c r="AC405">
        <f>+Casos_PN_CORR[[#This Row],[2-abr]]-Casos_PN_CORR[[#This Row],[1-abr]]</f>
        <v>0</v>
      </c>
      <c r="AD405">
        <f>+Casos_PN_CORR[[#This Row],[3-abr]]-Casos_PN_CORR[[#This Row],[2-abr]]</f>
        <v>0</v>
      </c>
      <c r="AE405">
        <f>+Casos_PN_CORR[[#This Row],[4-abr]]-Casos_PN_CORR[[#This Row],[3-abr]]</f>
        <v>0</v>
      </c>
      <c r="AF405">
        <f>+Casos_PN_CORR[[#This Row],[5-abr]]-Casos_PN_CORR[[#This Row],[4-abr]]</f>
        <v>0</v>
      </c>
      <c r="AG405">
        <f>+Casos_PN_CORR[[#This Row],[6-abr]]-Casos_PN_CORR[[#This Row],[5-abr]]</f>
        <v>0</v>
      </c>
      <c r="AH405">
        <f>+Casos_PN_CORR[[#This Row],[7-abr]]-Casos_PN_CORR[[#This Row],[6-abr]]</f>
        <v>0</v>
      </c>
      <c r="AI405">
        <f>+Casos_PN_CORR[[#This Row],[8-abr]]-Casos_PN_CORR[[#This Row],[7-abr]]</f>
        <v>0</v>
      </c>
      <c r="AJ405">
        <f>+Casos_PN_CORR[[#This Row],[9-abr]]-Casos_PN_CORR[[#This Row],[8-abr]]</f>
        <v>0</v>
      </c>
      <c r="AK405">
        <f>+Casos_PN_CORR[[#This Row],[10-abr]]-Casos_PN_CORR[[#This Row],[9-abr]]</f>
        <v>0</v>
      </c>
      <c r="AL405">
        <f>+Casos_PN_CORR[[#This Row],[11-abr]]-Casos_PN_CORR[[#This Row],[10-abr]]</f>
        <v>0</v>
      </c>
      <c r="AM405">
        <f>+Casos_PN_CORR[[#This Row],[12-abr]]-Casos_PN_CORR[[#This Row],[11-abr]]</f>
        <v>0</v>
      </c>
      <c r="AN405">
        <f>+Casos_PN_CORR[[#This Row],[13-abr]]-Casos_PN_CORR[[#This Row],[12-abr]]</f>
        <v>0</v>
      </c>
      <c r="AO405">
        <f>+Casos_PN_CORR[[#This Row],[14-abr]]-Casos_PN_CORR[[#This Row],[13-abr]]</f>
        <v>0</v>
      </c>
      <c r="AP405">
        <f>+Casos_PN_CORR[[#This Row],[15-abr]]-Casos_PN_CORR[[#This Row],[14-abr]]</f>
        <v>0</v>
      </c>
      <c r="AQ405">
        <f>+Casos_PN_CORR[[#This Row],[16-abr]]-Casos_PN_CORR[[#This Row],[15-abr]]</f>
        <v>0</v>
      </c>
      <c r="AR405">
        <f>+Casos_PN_CORR[[#This Row],[17-abr]]-Casos_PN_CORR[[#This Row],[16-abr]]</f>
        <v>0</v>
      </c>
      <c r="AS405">
        <f>+Casos_PN_CORR[[#This Row],[18-abr]]-Casos_PN_CORR[[#This Row],[17-abr]]</f>
        <v>0</v>
      </c>
      <c r="AT405">
        <f>+Casos_PN_CORR[[#This Row],[19-abr]]-Casos_PN_CORR[[#This Row],[18-abr]]</f>
        <v>0</v>
      </c>
      <c r="AU405">
        <f>+Casos_PN_CORR[[#This Row],[20-abr]]-Casos_PN_CORR[[#This Row],[19-abr]]</f>
        <v>0</v>
      </c>
      <c r="AV405">
        <f>+Casos_PN_CORR[[#This Row],[21-abr]]-Casos_PN_CORR[[#This Row],[20-abr]]</f>
        <v>0</v>
      </c>
      <c r="AW405">
        <f>+Casos_PN_CORR[[#This Row],[22-abr]]-Casos_PN_CORR[[#This Row],[21-abr]]</f>
        <v>0</v>
      </c>
      <c r="AX405">
        <f>+Casos_PN_CORR[[#This Row],[23-abr]]-Casos_PN_CORR[[#This Row],[22-abr]]</f>
        <v>0</v>
      </c>
      <c r="AY405">
        <f>+Casos_PN_CORR[[#This Row],[24-abr]]-Casos_PN_CORR[[#This Row],[23-abr]]</f>
        <v>0</v>
      </c>
      <c r="AZ405">
        <f>+Casos_PN_CORR[[#This Row],[25-abr]]-Casos_PN_CORR[[#This Row],[24-abr]]</f>
        <v>0</v>
      </c>
      <c r="BA405">
        <f>+Casos_PN_CORR[[#This Row],[26-abr]]-Casos_PN_CORR[[#This Row],[25-abr]]</f>
        <v>0</v>
      </c>
      <c r="BB405">
        <f>+Casos_PN_CORR[[#This Row],[27-abr]]-Casos_PN_CORR[[#This Row],[26-abr]]</f>
        <v>0</v>
      </c>
      <c r="BC405">
        <f>+Casos_PN_CORR[[#This Row],[28-abr]]-Casos_PN_CORR[[#This Row],[27-abr]]</f>
        <v>0</v>
      </c>
      <c r="BD405">
        <f>+Casos_PN_CORR[[#This Row],[29-abr]]-Casos_PN_CORR[[#This Row],[28-abr]]</f>
        <v>0</v>
      </c>
      <c r="BE405">
        <f>+Casos_PN_CORR[[#This Row],[30-abr]]-Casos_PN_CORR[[#This Row],[29-abr]]</f>
        <v>0</v>
      </c>
      <c r="BF405">
        <f>+Casos_PN_CORR[[#This Row],[1-may]]-Casos_PN_CORR[[#This Row],[30-abr]]</f>
        <v>0</v>
      </c>
      <c r="BG405">
        <f>+Casos_PN_CORR[[#This Row],[2-may]]-Casos_PN_CORR[[#This Row],[1-may]]</f>
        <v>0</v>
      </c>
      <c r="BH405">
        <f>+Casos_PN_CORR[[#This Row],[3-may]]-Casos_PN_CORR[[#This Row],[2-may]]</f>
        <v>0</v>
      </c>
      <c r="BI405">
        <f>+Casos_PN_CORR[[#This Row],[4-may]]-Casos_PN_CORR[[#This Row],[3-may]]</f>
        <v>0</v>
      </c>
      <c r="BJ405">
        <f>+Casos_PN_CORR[[#This Row],[5-may]]-Casos_PN_CORR[[#This Row],[4-may]]</f>
        <v>0</v>
      </c>
      <c r="BK405">
        <f>+Casos_PN_CORR[[#This Row],[6-may]]-Casos_PN_CORR[[#This Row],[5-may]]</f>
        <v>0</v>
      </c>
      <c r="BL405">
        <f>+Casos_PN_CORR[[#This Row],[7-may]]-Casos_PN_CORR[[#This Row],[6-may]]</f>
        <v>0</v>
      </c>
      <c r="BM405">
        <f>+Casos_PN_CORR[[#This Row],[8-may]]-Casos_PN_CORR[[#This Row],[7-may]]</f>
        <v>0</v>
      </c>
      <c r="BN405">
        <f>+Casos_PN_CORR[[#This Row],[9-may]]-Casos_PN_CORR[[#This Row],[8-may]]</f>
        <v>0</v>
      </c>
      <c r="BO405">
        <f>+Casos_PN_CORR[[#This Row],[10-may]]-Casos_PN_CORR[[#This Row],[9-may]]</f>
        <v>0</v>
      </c>
      <c r="BP405">
        <f>+Casos_PN_CORR[[#This Row],[11-may]]-Casos_PN_CORR[[#This Row],[10-may]]</f>
        <v>0</v>
      </c>
      <c r="BQ405">
        <f>+Casos_PN_CORR[[#This Row],[12-may]]-Casos_PN_CORR[[#This Row],[11-may]]</f>
        <v>0</v>
      </c>
      <c r="BR405">
        <f>+Casos_PN_CORR[[#This Row],[13-may]]-Casos_PN_CORR[[#This Row],[12-may]]</f>
        <v>0</v>
      </c>
      <c r="BS405">
        <f>+Casos_PN_CORR[[#This Row],[14-may]]-Casos_PN_CORR[[#This Row],[13-may]]</f>
        <v>0</v>
      </c>
      <c r="BT405">
        <f>+Casos_PN_CORR[[#This Row],[15-may]]-Casos_PN_CORR[[#This Row],[14-may]]</f>
        <v>0</v>
      </c>
      <c r="BU405">
        <f>+Casos_PN_CORR[[#This Row],[16-may]]-Casos_PN_CORR[[#This Row],[15-may]]</f>
        <v>0</v>
      </c>
      <c r="BV405">
        <f>+Casos_PN_CORR[[#This Row],[17-may]]-Casos_PN_CORR[[#This Row],[16-may]]</f>
        <v>0</v>
      </c>
      <c r="BW405">
        <f>+Casos_PN_CORR[[#This Row],[18-may]]-Casos_PN_CORR[[#This Row],[17-may]]</f>
        <v>0</v>
      </c>
      <c r="BX405">
        <f>+Casos_PN_CORR[[#This Row],[19-may]]-Casos_PN_CORR[[#This Row],[18-may]]</f>
        <v>0</v>
      </c>
      <c r="BY405">
        <f>+Casos_PN_CORR[[#This Row],[20-may]]-Casos_PN_CORR[[#This Row],[19-may]]</f>
        <v>0</v>
      </c>
      <c r="BZ405">
        <f>+Casos_PN_CORR[[#This Row],[21-may]]-Casos_PN_CORR[[#This Row],[20-may]]</f>
        <v>0</v>
      </c>
      <c r="CA405">
        <f>+Casos_PN_CORR[[#This Row],[22-may]]-Casos_PN_CORR[[#This Row],[21-may]]</f>
        <v>0</v>
      </c>
      <c r="CB405">
        <f>+Casos_PN_CORR[[#This Row],[23-may]]-Casos_PN_CORR[[#This Row],[22-may]]</f>
        <v>0</v>
      </c>
      <c r="CC405">
        <f>+Casos_PN_CORR[[#This Row],[24-may]]-Casos_PN_CORR[[#This Row],[23-may]]</f>
        <v>0</v>
      </c>
      <c r="CD405">
        <f>+Casos_PN_CORR[[#This Row],[25-may]]-Casos_PN_CORR[[#This Row],[24-may]]</f>
        <v>0</v>
      </c>
      <c r="CE405">
        <f>+Casos_PN_CORR[[#This Row],[26-may]]-Casos_PN_CORR[[#This Row],[25-may]]</f>
        <v>0</v>
      </c>
      <c r="CF405">
        <f>+Casos_PN_CORR[[#This Row],[27-may]]-Casos_PN_CORR[[#This Row],[26-may]]</f>
        <v>0</v>
      </c>
      <c r="CG405">
        <f>+Casos_PN_CORR[[#This Row],[28-may]]-Casos_PN_CORR[[#This Row],[27-may]]</f>
        <v>0</v>
      </c>
      <c r="CH405">
        <f>+Casos_PN_CORR[[#This Row],[29-may]]-Casos_PN_CORR[[#This Row],[28-may]]</f>
        <v>0</v>
      </c>
      <c r="CI405">
        <f>+Casos_PN_CORR[[#This Row],[30-may]]-Casos_PN_CORR[[#This Row],[29-may]]</f>
        <v>0</v>
      </c>
      <c r="CJ405">
        <f>+Casos_PN_CORR[[#This Row],[31-may]]-Casos_PN_CORR[[#This Row],[30-may]]</f>
        <v>0</v>
      </c>
      <c r="CK405">
        <f>+Casos_PN_CORR[[#This Row],[1-jun]]-Casos_PN_CORR[[#This Row],[31-may]]</f>
        <v>0</v>
      </c>
      <c r="CL405">
        <f>+Casos_PN_CORR[[#This Row],[2-jun]]-Casos_PN_CORR[[#This Row],[1-jun]]</f>
        <v>0</v>
      </c>
      <c r="CM405">
        <f>+Casos_PN_CORR[[#This Row],[3-jun]]-Casos_PN_CORR[[#This Row],[2-jun]]</f>
        <v>0</v>
      </c>
      <c r="CN405">
        <f>+Casos_PN_CORR[[#This Row],[4-jun]]-Casos_PN_CORR[[#This Row],[3-jun]]</f>
        <v>0</v>
      </c>
      <c r="CO405">
        <f>+Casos_PN_CORR[[#This Row],[5-jun]]-Casos_PN_CORR[[#This Row],[4-jun]]</f>
        <v>0</v>
      </c>
      <c r="CP405">
        <f>+Casos_PN_CORR[[#This Row],[6-jun]]-Casos_PN_CORR[[#This Row],[5-jun]]</f>
        <v>0</v>
      </c>
    </row>
    <row r="406" spans="1:94">
      <c r="A406">
        <v>130713</v>
      </c>
      <c r="B406" s="2" t="s">
        <v>131</v>
      </c>
      <c r="C406" s="2" t="s">
        <v>132</v>
      </c>
      <c r="D406" s="2" t="s">
        <v>542</v>
      </c>
      <c r="E406" s="4">
        <f t="shared" si="6"/>
        <v>2</v>
      </c>
      <c r="F406">
        <f>+Casos_PN_CORR[[#This Row],[10-mar]]</f>
        <v>0</v>
      </c>
      <c r="G406">
        <f>+Casos_PN_CORR[[#This Row],[11-mar]]-Casos_PN_CORR[[#This Row],[10-mar]]</f>
        <v>0</v>
      </c>
      <c r="H406">
        <f>+Casos_PN_CORR[[#This Row],[12-mar]]-Casos_PN_CORR[[#This Row],[11-mar]]</f>
        <v>0</v>
      </c>
      <c r="I406">
        <f>+Casos_PN_CORR[[#This Row],[13-mar]]-Casos_PN_CORR[[#This Row],[12-mar]]</f>
        <v>0</v>
      </c>
      <c r="J406">
        <f>+Casos_PN_CORR[[#This Row],[14-mar]]-Casos_PN_CORR[[#This Row],[13-mar]]</f>
        <v>0</v>
      </c>
      <c r="K406">
        <f>+Casos_PN_CORR[[#This Row],[15-mar]]-Casos_PN_CORR[[#This Row],[14-mar]]</f>
        <v>0</v>
      </c>
      <c r="L406">
        <f>+Casos_PN_CORR[[#This Row],[16-mar]]-Casos_PN_CORR[[#This Row],[15-mar]]</f>
        <v>0</v>
      </c>
      <c r="M406">
        <f>+Casos_PN_CORR[[#This Row],[17-mar]]-Casos_PN_CORR[[#This Row],[16-mar]]</f>
        <v>0</v>
      </c>
      <c r="N406">
        <f>+Casos_PN_CORR[[#This Row],[18-mar]]-Casos_PN_CORR[[#This Row],[17-mar]]</f>
        <v>0</v>
      </c>
      <c r="O406">
        <f>+Casos_PN_CORR[[#This Row],[19-mar]]-Casos_PN_CORR[[#This Row],[18-mar]]</f>
        <v>0</v>
      </c>
      <c r="P406">
        <f>+Casos_PN_CORR[[#This Row],[20-mar]]-Casos_PN_CORR[[#This Row],[19-mar]]</f>
        <v>0</v>
      </c>
      <c r="Q406">
        <f>+Casos_PN_CORR[[#This Row],[21-mar]]-Casos_PN_CORR[[#This Row],[20-mar]]</f>
        <v>0</v>
      </c>
      <c r="R406">
        <f>+Casos_PN_CORR[[#This Row],[22-mar]]-Casos_PN_CORR[[#This Row],[21-mar]]</f>
        <v>0</v>
      </c>
      <c r="S406">
        <f>+Casos_PN_CORR[[#This Row],[23-mar]]-Casos_PN_CORR[[#This Row],[22-mar]]</f>
        <v>0</v>
      </c>
      <c r="T406">
        <f>+Casos_PN_CORR[[#This Row],[24-mar]]-Casos_PN_CORR[[#This Row],[23-mar]]</f>
        <v>0</v>
      </c>
      <c r="U406">
        <f>+Casos_PN_CORR[[#This Row],[25-mar]]-Casos_PN_CORR[[#This Row],[24-mar]]</f>
        <v>0</v>
      </c>
      <c r="V406">
        <f>+Casos_PN_CORR[[#This Row],[26-mar]]-Casos_PN_CORR[[#This Row],[25-mar]]</f>
        <v>0</v>
      </c>
      <c r="W406">
        <f>+Casos_PN_CORR[[#This Row],[27-mar]]-Casos_PN_CORR[[#This Row],[26-mar]]</f>
        <v>0</v>
      </c>
      <c r="X406">
        <f>+Casos_PN_CORR[[#This Row],[28-mar]]-Casos_PN_CORR[[#This Row],[27-mar]]</f>
        <v>0</v>
      </c>
      <c r="Y406">
        <f>+Casos_PN_CORR[[#This Row],[29-mar]]-Casos_PN_CORR[[#This Row],[28-mar]]</f>
        <v>0</v>
      </c>
      <c r="Z406">
        <f>+Casos_PN_CORR[[#This Row],[30-mar]]-Casos_PN_CORR[[#This Row],[29-mar]]</f>
        <v>0</v>
      </c>
      <c r="AA406">
        <f>+Casos_PN_CORR[[#This Row],[31-mar]]-Casos_PN_CORR[[#This Row],[30-mar]]</f>
        <v>0</v>
      </c>
      <c r="AB406">
        <f>+Casos_PN_CORR[[#This Row],[1-abr]]-Casos_PN_CORR[[#This Row],[31-mar]]</f>
        <v>0</v>
      </c>
      <c r="AC406">
        <f>+Casos_PN_CORR[[#This Row],[2-abr]]-Casos_PN_CORR[[#This Row],[1-abr]]</f>
        <v>0</v>
      </c>
      <c r="AD406">
        <f>+Casos_PN_CORR[[#This Row],[3-abr]]-Casos_PN_CORR[[#This Row],[2-abr]]</f>
        <v>0</v>
      </c>
      <c r="AE406">
        <f>+Casos_PN_CORR[[#This Row],[4-abr]]-Casos_PN_CORR[[#This Row],[3-abr]]</f>
        <v>0</v>
      </c>
      <c r="AF406">
        <f>+Casos_PN_CORR[[#This Row],[5-abr]]-Casos_PN_CORR[[#This Row],[4-abr]]</f>
        <v>0</v>
      </c>
      <c r="AG406">
        <f>+Casos_PN_CORR[[#This Row],[6-abr]]-Casos_PN_CORR[[#This Row],[5-abr]]</f>
        <v>0</v>
      </c>
      <c r="AH406">
        <f>+Casos_PN_CORR[[#This Row],[7-abr]]-Casos_PN_CORR[[#This Row],[6-abr]]</f>
        <v>0</v>
      </c>
      <c r="AI406">
        <f>+Casos_PN_CORR[[#This Row],[8-abr]]-Casos_PN_CORR[[#This Row],[7-abr]]</f>
        <v>0</v>
      </c>
      <c r="AJ406">
        <f>+Casos_PN_CORR[[#This Row],[9-abr]]-Casos_PN_CORR[[#This Row],[8-abr]]</f>
        <v>0</v>
      </c>
      <c r="AK406">
        <f>+Casos_PN_CORR[[#This Row],[10-abr]]-Casos_PN_CORR[[#This Row],[9-abr]]</f>
        <v>0</v>
      </c>
      <c r="AL406">
        <f>+Casos_PN_CORR[[#This Row],[11-abr]]-Casos_PN_CORR[[#This Row],[10-abr]]</f>
        <v>0</v>
      </c>
      <c r="AM406">
        <f>+Casos_PN_CORR[[#This Row],[12-abr]]-Casos_PN_CORR[[#This Row],[11-abr]]</f>
        <v>0</v>
      </c>
      <c r="AN406">
        <f>+Casos_PN_CORR[[#This Row],[13-abr]]-Casos_PN_CORR[[#This Row],[12-abr]]</f>
        <v>0</v>
      </c>
      <c r="AO406">
        <f>+Casos_PN_CORR[[#This Row],[14-abr]]-Casos_PN_CORR[[#This Row],[13-abr]]</f>
        <v>0</v>
      </c>
      <c r="AP406">
        <f>+Casos_PN_CORR[[#This Row],[15-abr]]-Casos_PN_CORR[[#This Row],[14-abr]]</f>
        <v>0</v>
      </c>
      <c r="AQ406">
        <f>+Casos_PN_CORR[[#This Row],[16-abr]]-Casos_PN_CORR[[#This Row],[15-abr]]</f>
        <v>0</v>
      </c>
      <c r="AR406">
        <f>+Casos_PN_CORR[[#This Row],[17-abr]]-Casos_PN_CORR[[#This Row],[16-abr]]</f>
        <v>0</v>
      </c>
      <c r="AS406">
        <f>+Casos_PN_CORR[[#This Row],[18-abr]]-Casos_PN_CORR[[#This Row],[17-abr]]</f>
        <v>0</v>
      </c>
      <c r="AT406">
        <f>+Casos_PN_CORR[[#This Row],[19-abr]]-Casos_PN_CORR[[#This Row],[18-abr]]</f>
        <v>0</v>
      </c>
      <c r="AU406">
        <f>+Casos_PN_CORR[[#This Row],[20-abr]]-Casos_PN_CORR[[#This Row],[19-abr]]</f>
        <v>0</v>
      </c>
      <c r="AV406">
        <f>+Casos_PN_CORR[[#This Row],[21-abr]]-Casos_PN_CORR[[#This Row],[20-abr]]</f>
        <v>0</v>
      </c>
      <c r="AW406">
        <f>+Casos_PN_CORR[[#This Row],[22-abr]]-Casos_PN_CORR[[#This Row],[21-abr]]</f>
        <v>0</v>
      </c>
      <c r="AX406">
        <f>+Casos_PN_CORR[[#This Row],[23-abr]]-Casos_PN_CORR[[#This Row],[22-abr]]</f>
        <v>0</v>
      </c>
      <c r="AY406">
        <f>+Casos_PN_CORR[[#This Row],[24-abr]]-Casos_PN_CORR[[#This Row],[23-abr]]</f>
        <v>0</v>
      </c>
      <c r="AZ406">
        <f>+Casos_PN_CORR[[#This Row],[25-abr]]-Casos_PN_CORR[[#This Row],[24-abr]]</f>
        <v>0</v>
      </c>
      <c r="BA406">
        <f>+Casos_PN_CORR[[#This Row],[26-abr]]-Casos_PN_CORR[[#This Row],[25-abr]]</f>
        <v>0</v>
      </c>
      <c r="BB406">
        <f>+Casos_PN_CORR[[#This Row],[27-abr]]-Casos_PN_CORR[[#This Row],[26-abr]]</f>
        <v>0</v>
      </c>
      <c r="BC406">
        <f>+Casos_PN_CORR[[#This Row],[28-abr]]-Casos_PN_CORR[[#This Row],[27-abr]]</f>
        <v>0</v>
      </c>
      <c r="BD406">
        <f>+Casos_PN_CORR[[#This Row],[29-abr]]-Casos_PN_CORR[[#This Row],[28-abr]]</f>
        <v>0</v>
      </c>
      <c r="BE406">
        <f>+Casos_PN_CORR[[#This Row],[30-abr]]-Casos_PN_CORR[[#This Row],[29-abr]]</f>
        <v>0</v>
      </c>
      <c r="BF406">
        <f>+Casos_PN_CORR[[#This Row],[1-may]]-Casos_PN_CORR[[#This Row],[30-abr]]</f>
        <v>0</v>
      </c>
      <c r="BG406">
        <f>+Casos_PN_CORR[[#This Row],[2-may]]-Casos_PN_CORR[[#This Row],[1-may]]</f>
        <v>0</v>
      </c>
      <c r="BH406">
        <f>+Casos_PN_CORR[[#This Row],[3-may]]-Casos_PN_CORR[[#This Row],[2-may]]</f>
        <v>0</v>
      </c>
      <c r="BI406">
        <f>+Casos_PN_CORR[[#This Row],[4-may]]-Casos_PN_CORR[[#This Row],[3-may]]</f>
        <v>0</v>
      </c>
      <c r="BJ406">
        <f>+Casos_PN_CORR[[#This Row],[5-may]]-Casos_PN_CORR[[#This Row],[4-may]]</f>
        <v>0</v>
      </c>
      <c r="BK406">
        <f>+Casos_PN_CORR[[#This Row],[6-may]]-Casos_PN_CORR[[#This Row],[5-may]]</f>
        <v>0</v>
      </c>
      <c r="BL406">
        <f>+Casos_PN_CORR[[#This Row],[7-may]]-Casos_PN_CORR[[#This Row],[6-may]]</f>
        <v>0</v>
      </c>
      <c r="BM406">
        <f>+Casos_PN_CORR[[#This Row],[8-may]]-Casos_PN_CORR[[#This Row],[7-may]]</f>
        <v>0</v>
      </c>
      <c r="BN406">
        <f>+Casos_PN_CORR[[#This Row],[9-may]]-Casos_PN_CORR[[#This Row],[8-may]]</f>
        <v>0</v>
      </c>
      <c r="BO406">
        <f>+Casos_PN_CORR[[#This Row],[10-may]]-Casos_PN_CORR[[#This Row],[9-may]]</f>
        <v>0</v>
      </c>
      <c r="BP406">
        <f>+Casos_PN_CORR[[#This Row],[11-may]]-Casos_PN_CORR[[#This Row],[10-may]]</f>
        <v>0</v>
      </c>
      <c r="BQ406">
        <f>+Casos_PN_CORR[[#This Row],[12-may]]-Casos_PN_CORR[[#This Row],[11-may]]</f>
        <v>0</v>
      </c>
      <c r="BR406">
        <f>+Casos_PN_CORR[[#This Row],[13-may]]-Casos_PN_CORR[[#This Row],[12-may]]</f>
        <v>0</v>
      </c>
      <c r="BS406">
        <f>+Casos_PN_CORR[[#This Row],[14-may]]-Casos_PN_CORR[[#This Row],[13-may]]</f>
        <v>0</v>
      </c>
      <c r="BT406">
        <f>+Casos_PN_CORR[[#This Row],[15-may]]-Casos_PN_CORR[[#This Row],[14-may]]</f>
        <v>0</v>
      </c>
      <c r="BU406">
        <f>+Casos_PN_CORR[[#This Row],[16-may]]-Casos_PN_CORR[[#This Row],[15-may]]</f>
        <v>0</v>
      </c>
      <c r="BV406">
        <f>+Casos_PN_CORR[[#This Row],[17-may]]-Casos_PN_CORR[[#This Row],[16-may]]</f>
        <v>0</v>
      </c>
      <c r="BW406">
        <f>+Casos_PN_CORR[[#This Row],[18-may]]-Casos_PN_CORR[[#This Row],[17-may]]</f>
        <v>0</v>
      </c>
      <c r="BX406">
        <f>+Casos_PN_CORR[[#This Row],[19-may]]-Casos_PN_CORR[[#This Row],[18-may]]</f>
        <v>0</v>
      </c>
      <c r="BY406">
        <f>+Casos_PN_CORR[[#This Row],[20-may]]-Casos_PN_CORR[[#This Row],[19-may]]</f>
        <v>0</v>
      </c>
      <c r="BZ406">
        <f>+Casos_PN_CORR[[#This Row],[21-may]]-Casos_PN_CORR[[#This Row],[20-may]]</f>
        <v>0</v>
      </c>
      <c r="CA406">
        <f>+Casos_PN_CORR[[#This Row],[22-may]]-Casos_PN_CORR[[#This Row],[21-may]]</f>
        <v>0</v>
      </c>
      <c r="CB406">
        <f>+Casos_PN_CORR[[#This Row],[23-may]]-Casos_PN_CORR[[#This Row],[22-may]]</f>
        <v>0</v>
      </c>
      <c r="CC406">
        <f>+Casos_PN_CORR[[#This Row],[24-may]]-Casos_PN_CORR[[#This Row],[23-may]]</f>
        <v>0</v>
      </c>
      <c r="CD406">
        <f>+Casos_PN_CORR[[#This Row],[25-may]]-Casos_PN_CORR[[#This Row],[24-may]]</f>
        <v>0</v>
      </c>
      <c r="CE406">
        <f>+Casos_PN_CORR[[#This Row],[26-may]]-Casos_PN_CORR[[#This Row],[25-may]]</f>
        <v>0</v>
      </c>
      <c r="CF406">
        <f>+Casos_PN_CORR[[#This Row],[27-may]]-Casos_PN_CORR[[#This Row],[26-may]]</f>
        <v>0</v>
      </c>
      <c r="CG406">
        <f>+Casos_PN_CORR[[#This Row],[28-may]]-Casos_PN_CORR[[#This Row],[27-may]]</f>
        <v>0</v>
      </c>
      <c r="CH406">
        <f>+Casos_PN_CORR[[#This Row],[29-may]]-Casos_PN_CORR[[#This Row],[28-may]]</f>
        <v>0</v>
      </c>
      <c r="CI406">
        <f>+Casos_PN_CORR[[#This Row],[30-may]]-Casos_PN_CORR[[#This Row],[29-may]]</f>
        <v>0</v>
      </c>
      <c r="CJ406">
        <f>+Casos_PN_CORR[[#This Row],[31-may]]-Casos_PN_CORR[[#This Row],[30-may]]</f>
        <v>0</v>
      </c>
      <c r="CK406">
        <f>+Casos_PN_CORR[[#This Row],[1-jun]]-Casos_PN_CORR[[#This Row],[31-may]]</f>
        <v>0</v>
      </c>
      <c r="CL406">
        <f>+Casos_PN_CORR[[#This Row],[2-jun]]-Casos_PN_CORR[[#This Row],[1-jun]]</f>
        <v>0</v>
      </c>
      <c r="CM406">
        <f>+Casos_PN_CORR[[#This Row],[3-jun]]-Casos_PN_CORR[[#This Row],[2-jun]]</f>
        <v>0</v>
      </c>
      <c r="CN406">
        <f>+Casos_PN_CORR[[#This Row],[4-jun]]-Casos_PN_CORR[[#This Row],[3-jun]]</f>
        <v>0</v>
      </c>
      <c r="CO406">
        <f>+Casos_PN_CORR[[#This Row],[5-jun]]-Casos_PN_CORR[[#This Row],[4-jun]]</f>
        <v>2</v>
      </c>
      <c r="CP406">
        <f>+Casos_PN_CORR[[#This Row],[6-jun]]-Casos_PN_CORR[[#This Row],[5-jun]]</f>
        <v>0</v>
      </c>
    </row>
    <row r="407" spans="1:94">
      <c r="A407">
        <v>90803</v>
      </c>
      <c r="B407" s="2" t="s">
        <v>139</v>
      </c>
      <c r="C407" s="2" t="s">
        <v>302</v>
      </c>
      <c r="D407" s="2" t="s">
        <v>543</v>
      </c>
      <c r="E407" s="4">
        <f t="shared" si="6"/>
        <v>0</v>
      </c>
      <c r="F407">
        <f>+Casos_PN_CORR[[#This Row],[10-mar]]</f>
        <v>0</v>
      </c>
      <c r="G407">
        <f>+Casos_PN_CORR[[#This Row],[11-mar]]-Casos_PN_CORR[[#This Row],[10-mar]]</f>
        <v>0</v>
      </c>
      <c r="H407">
        <f>+Casos_PN_CORR[[#This Row],[12-mar]]-Casos_PN_CORR[[#This Row],[11-mar]]</f>
        <v>0</v>
      </c>
      <c r="I407">
        <f>+Casos_PN_CORR[[#This Row],[13-mar]]-Casos_PN_CORR[[#This Row],[12-mar]]</f>
        <v>0</v>
      </c>
      <c r="J407">
        <f>+Casos_PN_CORR[[#This Row],[14-mar]]-Casos_PN_CORR[[#This Row],[13-mar]]</f>
        <v>0</v>
      </c>
      <c r="K407">
        <f>+Casos_PN_CORR[[#This Row],[15-mar]]-Casos_PN_CORR[[#This Row],[14-mar]]</f>
        <v>0</v>
      </c>
      <c r="L407">
        <f>+Casos_PN_CORR[[#This Row],[16-mar]]-Casos_PN_CORR[[#This Row],[15-mar]]</f>
        <v>0</v>
      </c>
      <c r="M407">
        <f>+Casos_PN_CORR[[#This Row],[17-mar]]-Casos_PN_CORR[[#This Row],[16-mar]]</f>
        <v>0</v>
      </c>
      <c r="N407">
        <f>+Casos_PN_CORR[[#This Row],[18-mar]]-Casos_PN_CORR[[#This Row],[17-mar]]</f>
        <v>0</v>
      </c>
      <c r="O407">
        <f>+Casos_PN_CORR[[#This Row],[19-mar]]-Casos_PN_CORR[[#This Row],[18-mar]]</f>
        <v>0</v>
      </c>
      <c r="P407">
        <f>+Casos_PN_CORR[[#This Row],[20-mar]]-Casos_PN_CORR[[#This Row],[19-mar]]</f>
        <v>0</v>
      </c>
      <c r="Q407">
        <f>+Casos_PN_CORR[[#This Row],[21-mar]]-Casos_PN_CORR[[#This Row],[20-mar]]</f>
        <v>0</v>
      </c>
      <c r="R407">
        <f>+Casos_PN_CORR[[#This Row],[22-mar]]-Casos_PN_CORR[[#This Row],[21-mar]]</f>
        <v>0</v>
      </c>
      <c r="S407">
        <f>+Casos_PN_CORR[[#This Row],[23-mar]]-Casos_PN_CORR[[#This Row],[22-mar]]</f>
        <v>0</v>
      </c>
      <c r="T407">
        <f>+Casos_PN_CORR[[#This Row],[24-mar]]-Casos_PN_CORR[[#This Row],[23-mar]]</f>
        <v>0</v>
      </c>
      <c r="U407">
        <f>+Casos_PN_CORR[[#This Row],[25-mar]]-Casos_PN_CORR[[#This Row],[24-mar]]</f>
        <v>0</v>
      </c>
      <c r="V407">
        <f>+Casos_PN_CORR[[#This Row],[26-mar]]-Casos_PN_CORR[[#This Row],[25-mar]]</f>
        <v>0</v>
      </c>
      <c r="W407">
        <f>+Casos_PN_CORR[[#This Row],[27-mar]]-Casos_PN_CORR[[#This Row],[26-mar]]</f>
        <v>0</v>
      </c>
      <c r="X407">
        <f>+Casos_PN_CORR[[#This Row],[28-mar]]-Casos_PN_CORR[[#This Row],[27-mar]]</f>
        <v>0</v>
      </c>
      <c r="Y407">
        <f>+Casos_PN_CORR[[#This Row],[29-mar]]-Casos_PN_CORR[[#This Row],[28-mar]]</f>
        <v>0</v>
      </c>
      <c r="Z407">
        <f>+Casos_PN_CORR[[#This Row],[30-mar]]-Casos_PN_CORR[[#This Row],[29-mar]]</f>
        <v>0</v>
      </c>
      <c r="AA407">
        <f>+Casos_PN_CORR[[#This Row],[31-mar]]-Casos_PN_CORR[[#This Row],[30-mar]]</f>
        <v>0</v>
      </c>
      <c r="AB407">
        <f>+Casos_PN_CORR[[#This Row],[1-abr]]-Casos_PN_CORR[[#This Row],[31-mar]]</f>
        <v>0</v>
      </c>
      <c r="AC407">
        <f>+Casos_PN_CORR[[#This Row],[2-abr]]-Casos_PN_CORR[[#This Row],[1-abr]]</f>
        <v>0</v>
      </c>
      <c r="AD407">
        <f>+Casos_PN_CORR[[#This Row],[3-abr]]-Casos_PN_CORR[[#This Row],[2-abr]]</f>
        <v>0</v>
      </c>
      <c r="AE407">
        <f>+Casos_PN_CORR[[#This Row],[4-abr]]-Casos_PN_CORR[[#This Row],[3-abr]]</f>
        <v>0</v>
      </c>
      <c r="AF407">
        <f>+Casos_PN_CORR[[#This Row],[5-abr]]-Casos_PN_CORR[[#This Row],[4-abr]]</f>
        <v>0</v>
      </c>
      <c r="AG407">
        <f>+Casos_PN_CORR[[#This Row],[6-abr]]-Casos_PN_CORR[[#This Row],[5-abr]]</f>
        <v>0</v>
      </c>
      <c r="AH407">
        <f>+Casos_PN_CORR[[#This Row],[7-abr]]-Casos_PN_CORR[[#This Row],[6-abr]]</f>
        <v>0</v>
      </c>
      <c r="AI407">
        <f>+Casos_PN_CORR[[#This Row],[8-abr]]-Casos_PN_CORR[[#This Row],[7-abr]]</f>
        <v>0</v>
      </c>
      <c r="AJ407">
        <f>+Casos_PN_CORR[[#This Row],[9-abr]]-Casos_PN_CORR[[#This Row],[8-abr]]</f>
        <v>0</v>
      </c>
      <c r="AK407">
        <f>+Casos_PN_CORR[[#This Row],[10-abr]]-Casos_PN_CORR[[#This Row],[9-abr]]</f>
        <v>0</v>
      </c>
      <c r="AL407">
        <f>+Casos_PN_CORR[[#This Row],[11-abr]]-Casos_PN_CORR[[#This Row],[10-abr]]</f>
        <v>0</v>
      </c>
      <c r="AM407">
        <f>+Casos_PN_CORR[[#This Row],[12-abr]]-Casos_PN_CORR[[#This Row],[11-abr]]</f>
        <v>0</v>
      </c>
      <c r="AN407">
        <f>+Casos_PN_CORR[[#This Row],[13-abr]]-Casos_PN_CORR[[#This Row],[12-abr]]</f>
        <v>0</v>
      </c>
      <c r="AO407">
        <f>+Casos_PN_CORR[[#This Row],[14-abr]]-Casos_PN_CORR[[#This Row],[13-abr]]</f>
        <v>0</v>
      </c>
      <c r="AP407">
        <f>+Casos_PN_CORR[[#This Row],[15-abr]]-Casos_PN_CORR[[#This Row],[14-abr]]</f>
        <v>0</v>
      </c>
      <c r="AQ407">
        <f>+Casos_PN_CORR[[#This Row],[16-abr]]-Casos_PN_CORR[[#This Row],[15-abr]]</f>
        <v>0</v>
      </c>
      <c r="AR407">
        <f>+Casos_PN_CORR[[#This Row],[17-abr]]-Casos_PN_CORR[[#This Row],[16-abr]]</f>
        <v>0</v>
      </c>
      <c r="AS407">
        <f>+Casos_PN_CORR[[#This Row],[18-abr]]-Casos_PN_CORR[[#This Row],[17-abr]]</f>
        <v>0</v>
      </c>
      <c r="AT407">
        <f>+Casos_PN_CORR[[#This Row],[19-abr]]-Casos_PN_CORR[[#This Row],[18-abr]]</f>
        <v>0</v>
      </c>
      <c r="AU407">
        <f>+Casos_PN_CORR[[#This Row],[20-abr]]-Casos_PN_CORR[[#This Row],[19-abr]]</f>
        <v>0</v>
      </c>
      <c r="AV407">
        <f>+Casos_PN_CORR[[#This Row],[21-abr]]-Casos_PN_CORR[[#This Row],[20-abr]]</f>
        <v>0</v>
      </c>
      <c r="AW407">
        <f>+Casos_PN_CORR[[#This Row],[22-abr]]-Casos_PN_CORR[[#This Row],[21-abr]]</f>
        <v>0</v>
      </c>
      <c r="AX407">
        <f>+Casos_PN_CORR[[#This Row],[23-abr]]-Casos_PN_CORR[[#This Row],[22-abr]]</f>
        <v>0</v>
      </c>
      <c r="AY407">
        <f>+Casos_PN_CORR[[#This Row],[24-abr]]-Casos_PN_CORR[[#This Row],[23-abr]]</f>
        <v>0</v>
      </c>
      <c r="AZ407">
        <f>+Casos_PN_CORR[[#This Row],[25-abr]]-Casos_PN_CORR[[#This Row],[24-abr]]</f>
        <v>0</v>
      </c>
      <c r="BA407">
        <f>+Casos_PN_CORR[[#This Row],[26-abr]]-Casos_PN_CORR[[#This Row],[25-abr]]</f>
        <v>0</v>
      </c>
      <c r="BB407">
        <f>+Casos_PN_CORR[[#This Row],[27-abr]]-Casos_PN_CORR[[#This Row],[26-abr]]</f>
        <v>0</v>
      </c>
      <c r="BC407">
        <f>+Casos_PN_CORR[[#This Row],[28-abr]]-Casos_PN_CORR[[#This Row],[27-abr]]</f>
        <v>0</v>
      </c>
      <c r="BD407">
        <f>+Casos_PN_CORR[[#This Row],[29-abr]]-Casos_PN_CORR[[#This Row],[28-abr]]</f>
        <v>0</v>
      </c>
      <c r="BE407">
        <f>+Casos_PN_CORR[[#This Row],[30-abr]]-Casos_PN_CORR[[#This Row],[29-abr]]</f>
        <v>0</v>
      </c>
      <c r="BF407">
        <f>+Casos_PN_CORR[[#This Row],[1-may]]-Casos_PN_CORR[[#This Row],[30-abr]]</f>
        <v>0</v>
      </c>
      <c r="BG407">
        <f>+Casos_PN_CORR[[#This Row],[2-may]]-Casos_PN_CORR[[#This Row],[1-may]]</f>
        <v>0</v>
      </c>
      <c r="BH407">
        <f>+Casos_PN_CORR[[#This Row],[3-may]]-Casos_PN_CORR[[#This Row],[2-may]]</f>
        <v>0</v>
      </c>
      <c r="BI407">
        <f>+Casos_PN_CORR[[#This Row],[4-may]]-Casos_PN_CORR[[#This Row],[3-may]]</f>
        <v>0</v>
      </c>
      <c r="BJ407">
        <f>+Casos_PN_CORR[[#This Row],[5-may]]-Casos_PN_CORR[[#This Row],[4-may]]</f>
        <v>0</v>
      </c>
      <c r="BK407">
        <f>+Casos_PN_CORR[[#This Row],[6-may]]-Casos_PN_CORR[[#This Row],[5-may]]</f>
        <v>0</v>
      </c>
      <c r="BL407">
        <f>+Casos_PN_CORR[[#This Row],[7-may]]-Casos_PN_CORR[[#This Row],[6-may]]</f>
        <v>0</v>
      </c>
      <c r="BM407">
        <f>+Casos_PN_CORR[[#This Row],[8-may]]-Casos_PN_CORR[[#This Row],[7-may]]</f>
        <v>0</v>
      </c>
      <c r="BN407">
        <f>+Casos_PN_CORR[[#This Row],[9-may]]-Casos_PN_CORR[[#This Row],[8-may]]</f>
        <v>0</v>
      </c>
      <c r="BO407">
        <f>+Casos_PN_CORR[[#This Row],[10-may]]-Casos_PN_CORR[[#This Row],[9-may]]</f>
        <v>0</v>
      </c>
      <c r="BP407">
        <f>+Casos_PN_CORR[[#This Row],[11-may]]-Casos_PN_CORR[[#This Row],[10-may]]</f>
        <v>0</v>
      </c>
      <c r="BQ407">
        <f>+Casos_PN_CORR[[#This Row],[12-may]]-Casos_PN_CORR[[#This Row],[11-may]]</f>
        <v>0</v>
      </c>
      <c r="BR407">
        <f>+Casos_PN_CORR[[#This Row],[13-may]]-Casos_PN_CORR[[#This Row],[12-may]]</f>
        <v>0</v>
      </c>
      <c r="BS407">
        <f>+Casos_PN_CORR[[#This Row],[14-may]]-Casos_PN_CORR[[#This Row],[13-may]]</f>
        <v>0</v>
      </c>
      <c r="BT407">
        <f>+Casos_PN_CORR[[#This Row],[15-may]]-Casos_PN_CORR[[#This Row],[14-may]]</f>
        <v>0</v>
      </c>
      <c r="BU407">
        <f>+Casos_PN_CORR[[#This Row],[16-may]]-Casos_PN_CORR[[#This Row],[15-may]]</f>
        <v>0</v>
      </c>
      <c r="BV407">
        <f>+Casos_PN_CORR[[#This Row],[17-may]]-Casos_PN_CORR[[#This Row],[16-may]]</f>
        <v>0</v>
      </c>
      <c r="BW407">
        <f>+Casos_PN_CORR[[#This Row],[18-may]]-Casos_PN_CORR[[#This Row],[17-may]]</f>
        <v>0</v>
      </c>
      <c r="BX407">
        <f>+Casos_PN_CORR[[#This Row],[19-may]]-Casos_PN_CORR[[#This Row],[18-may]]</f>
        <v>0</v>
      </c>
      <c r="BY407">
        <f>+Casos_PN_CORR[[#This Row],[20-may]]-Casos_PN_CORR[[#This Row],[19-may]]</f>
        <v>0</v>
      </c>
      <c r="BZ407">
        <f>+Casos_PN_CORR[[#This Row],[21-may]]-Casos_PN_CORR[[#This Row],[20-may]]</f>
        <v>0</v>
      </c>
      <c r="CA407">
        <f>+Casos_PN_CORR[[#This Row],[22-may]]-Casos_PN_CORR[[#This Row],[21-may]]</f>
        <v>0</v>
      </c>
      <c r="CB407">
        <f>+Casos_PN_CORR[[#This Row],[23-may]]-Casos_PN_CORR[[#This Row],[22-may]]</f>
        <v>0</v>
      </c>
      <c r="CC407">
        <f>+Casos_PN_CORR[[#This Row],[24-may]]-Casos_PN_CORR[[#This Row],[23-may]]</f>
        <v>0</v>
      </c>
      <c r="CD407">
        <f>+Casos_PN_CORR[[#This Row],[25-may]]-Casos_PN_CORR[[#This Row],[24-may]]</f>
        <v>0</v>
      </c>
      <c r="CE407">
        <f>+Casos_PN_CORR[[#This Row],[26-may]]-Casos_PN_CORR[[#This Row],[25-may]]</f>
        <v>0</v>
      </c>
      <c r="CF407">
        <f>+Casos_PN_CORR[[#This Row],[27-may]]-Casos_PN_CORR[[#This Row],[26-may]]</f>
        <v>0</v>
      </c>
      <c r="CG407">
        <f>+Casos_PN_CORR[[#This Row],[28-may]]-Casos_PN_CORR[[#This Row],[27-may]]</f>
        <v>0</v>
      </c>
      <c r="CH407">
        <f>+Casos_PN_CORR[[#This Row],[29-may]]-Casos_PN_CORR[[#This Row],[28-may]]</f>
        <v>0</v>
      </c>
      <c r="CI407">
        <f>+Casos_PN_CORR[[#This Row],[30-may]]-Casos_PN_CORR[[#This Row],[29-may]]</f>
        <v>0</v>
      </c>
      <c r="CJ407">
        <f>+Casos_PN_CORR[[#This Row],[31-may]]-Casos_PN_CORR[[#This Row],[30-may]]</f>
        <v>0</v>
      </c>
      <c r="CK407">
        <f>+Casos_PN_CORR[[#This Row],[1-jun]]-Casos_PN_CORR[[#This Row],[31-may]]</f>
        <v>0</v>
      </c>
      <c r="CL407">
        <f>+Casos_PN_CORR[[#This Row],[2-jun]]-Casos_PN_CORR[[#This Row],[1-jun]]</f>
        <v>0</v>
      </c>
      <c r="CM407">
        <f>+Casos_PN_CORR[[#This Row],[3-jun]]-Casos_PN_CORR[[#This Row],[2-jun]]</f>
        <v>0</v>
      </c>
      <c r="CN407">
        <f>+Casos_PN_CORR[[#This Row],[4-jun]]-Casos_PN_CORR[[#This Row],[3-jun]]</f>
        <v>0</v>
      </c>
      <c r="CO407">
        <f>+Casos_PN_CORR[[#This Row],[5-jun]]-Casos_PN_CORR[[#This Row],[4-jun]]</f>
        <v>0</v>
      </c>
      <c r="CP407">
        <f>+Casos_PN_CORR[[#This Row],[6-jun]]-Casos_PN_CORR[[#This Row],[5-jun]]</f>
        <v>0</v>
      </c>
    </row>
    <row r="408" spans="1:94">
      <c r="A408">
        <v>130908</v>
      </c>
      <c r="B408" s="2" t="s">
        <v>131</v>
      </c>
      <c r="C408" s="2" t="s">
        <v>357</v>
      </c>
      <c r="D408" s="2" t="s">
        <v>544</v>
      </c>
      <c r="E408" s="4">
        <f t="shared" si="6"/>
        <v>1</v>
      </c>
      <c r="F408">
        <f>+Casos_PN_CORR[[#This Row],[10-mar]]</f>
        <v>0</v>
      </c>
      <c r="G408">
        <f>+Casos_PN_CORR[[#This Row],[11-mar]]-Casos_PN_CORR[[#This Row],[10-mar]]</f>
        <v>0</v>
      </c>
      <c r="H408">
        <f>+Casos_PN_CORR[[#This Row],[12-mar]]-Casos_PN_CORR[[#This Row],[11-mar]]</f>
        <v>0</v>
      </c>
      <c r="I408">
        <f>+Casos_PN_CORR[[#This Row],[13-mar]]-Casos_PN_CORR[[#This Row],[12-mar]]</f>
        <v>0</v>
      </c>
      <c r="J408">
        <f>+Casos_PN_CORR[[#This Row],[14-mar]]-Casos_PN_CORR[[#This Row],[13-mar]]</f>
        <v>0</v>
      </c>
      <c r="K408">
        <f>+Casos_PN_CORR[[#This Row],[15-mar]]-Casos_PN_CORR[[#This Row],[14-mar]]</f>
        <v>0</v>
      </c>
      <c r="L408">
        <f>+Casos_PN_CORR[[#This Row],[16-mar]]-Casos_PN_CORR[[#This Row],[15-mar]]</f>
        <v>0</v>
      </c>
      <c r="M408">
        <f>+Casos_PN_CORR[[#This Row],[17-mar]]-Casos_PN_CORR[[#This Row],[16-mar]]</f>
        <v>0</v>
      </c>
      <c r="N408">
        <f>+Casos_PN_CORR[[#This Row],[18-mar]]-Casos_PN_CORR[[#This Row],[17-mar]]</f>
        <v>0</v>
      </c>
      <c r="O408">
        <f>+Casos_PN_CORR[[#This Row],[19-mar]]-Casos_PN_CORR[[#This Row],[18-mar]]</f>
        <v>0</v>
      </c>
      <c r="P408">
        <f>+Casos_PN_CORR[[#This Row],[20-mar]]-Casos_PN_CORR[[#This Row],[19-mar]]</f>
        <v>0</v>
      </c>
      <c r="Q408">
        <f>+Casos_PN_CORR[[#This Row],[21-mar]]-Casos_PN_CORR[[#This Row],[20-mar]]</f>
        <v>0</v>
      </c>
      <c r="R408">
        <f>+Casos_PN_CORR[[#This Row],[22-mar]]-Casos_PN_CORR[[#This Row],[21-mar]]</f>
        <v>0</v>
      </c>
      <c r="S408">
        <f>+Casos_PN_CORR[[#This Row],[23-mar]]-Casos_PN_CORR[[#This Row],[22-mar]]</f>
        <v>0</v>
      </c>
      <c r="T408">
        <f>+Casos_PN_CORR[[#This Row],[24-mar]]-Casos_PN_CORR[[#This Row],[23-mar]]</f>
        <v>0</v>
      </c>
      <c r="U408">
        <f>+Casos_PN_CORR[[#This Row],[25-mar]]-Casos_PN_CORR[[#This Row],[24-mar]]</f>
        <v>0</v>
      </c>
      <c r="V408">
        <f>+Casos_PN_CORR[[#This Row],[26-mar]]-Casos_PN_CORR[[#This Row],[25-mar]]</f>
        <v>0</v>
      </c>
      <c r="W408">
        <f>+Casos_PN_CORR[[#This Row],[27-mar]]-Casos_PN_CORR[[#This Row],[26-mar]]</f>
        <v>0</v>
      </c>
      <c r="X408">
        <f>+Casos_PN_CORR[[#This Row],[28-mar]]-Casos_PN_CORR[[#This Row],[27-mar]]</f>
        <v>0</v>
      </c>
      <c r="Y408">
        <f>+Casos_PN_CORR[[#This Row],[29-mar]]-Casos_PN_CORR[[#This Row],[28-mar]]</f>
        <v>0</v>
      </c>
      <c r="Z408">
        <f>+Casos_PN_CORR[[#This Row],[30-mar]]-Casos_PN_CORR[[#This Row],[29-mar]]</f>
        <v>0</v>
      </c>
      <c r="AA408">
        <f>+Casos_PN_CORR[[#This Row],[31-mar]]-Casos_PN_CORR[[#This Row],[30-mar]]</f>
        <v>0</v>
      </c>
      <c r="AB408">
        <f>+Casos_PN_CORR[[#This Row],[1-abr]]-Casos_PN_CORR[[#This Row],[31-mar]]</f>
        <v>0</v>
      </c>
      <c r="AC408">
        <f>+Casos_PN_CORR[[#This Row],[2-abr]]-Casos_PN_CORR[[#This Row],[1-abr]]</f>
        <v>0</v>
      </c>
      <c r="AD408">
        <f>+Casos_PN_CORR[[#This Row],[3-abr]]-Casos_PN_CORR[[#This Row],[2-abr]]</f>
        <v>0</v>
      </c>
      <c r="AE408">
        <f>+Casos_PN_CORR[[#This Row],[4-abr]]-Casos_PN_CORR[[#This Row],[3-abr]]</f>
        <v>0</v>
      </c>
      <c r="AF408">
        <f>+Casos_PN_CORR[[#This Row],[5-abr]]-Casos_PN_CORR[[#This Row],[4-abr]]</f>
        <v>0</v>
      </c>
      <c r="AG408">
        <f>+Casos_PN_CORR[[#This Row],[6-abr]]-Casos_PN_CORR[[#This Row],[5-abr]]</f>
        <v>0</v>
      </c>
      <c r="AH408">
        <f>+Casos_PN_CORR[[#This Row],[7-abr]]-Casos_PN_CORR[[#This Row],[6-abr]]</f>
        <v>0</v>
      </c>
      <c r="AI408">
        <f>+Casos_PN_CORR[[#This Row],[8-abr]]-Casos_PN_CORR[[#This Row],[7-abr]]</f>
        <v>0</v>
      </c>
      <c r="AJ408">
        <f>+Casos_PN_CORR[[#This Row],[9-abr]]-Casos_PN_CORR[[#This Row],[8-abr]]</f>
        <v>0</v>
      </c>
      <c r="AK408">
        <f>+Casos_PN_CORR[[#This Row],[10-abr]]-Casos_PN_CORR[[#This Row],[9-abr]]</f>
        <v>0</v>
      </c>
      <c r="AL408">
        <f>+Casos_PN_CORR[[#This Row],[11-abr]]-Casos_PN_CORR[[#This Row],[10-abr]]</f>
        <v>0</v>
      </c>
      <c r="AM408">
        <f>+Casos_PN_CORR[[#This Row],[12-abr]]-Casos_PN_CORR[[#This Row],[11-abr]]</f>
        <v>0</v>
      </c>
      <c r="AN408">
        <f>+Casos_PN_CORR[[#This Row],[13-abr]]-Casos_PN_CORR[[#This Row],[12-abr]]</f>
        <v>0</v>
      </c>
      <c r="AO408">
        <f>+Casos_PN_CORR[[#This Row],[14-abr]]-Casos_PN_CORR[[#This Row],[13-abr]]</f>
        <v>0</v>
      </c>
      <c r="AP408">
        <f>+Casos_PN_CORR[[#This Row],[15-abr]]-Casos_PN_CORR[[#This Row],[14-abr]]</f>
        <v>0</v>
      </c>
      <c r="AQ408">
        <f>+Casos_PN_CORR[[#This Row],[16-abr]]-Casos_PN_CORR[[#This Row],[15-abr]]</f>
        <v>0</v>
      </c>
      <c r="AR408">
        <f>+Casos_PN_CORR[[#This Row],[17-abr]]-Casos_PN_CORR[[#This Row],[16-abr]]</f>
        <v>0</v>
      </c>
      <c r="AS408">
        <f>+Casos_PN_CORR[[#This Row],[18-abr]]-Casos_PN_CORR[[#This Row],[17-abr]]</f>
        <v>0</v>
      </c>
      <c r="AT408">
        <f>+Casos_PN_CORR[[#This Row],[19-abr]]-Casos_PN_CORR[[#This Row],[18-abr]]</f>
        <v>0</v>
      </c>
      <c r="AU408">
        <f>+Casos_PN_CORR[[#This Row],[20-abr]]-Casos_PN_CORR[[#This Row],[19-abr]]</f>
        <v>0</v>
      </c>
      <c r="AV408">
        <f>+Casos_PN_CORR[[#This Row],[21-abr]]-Casos_PN_CORR[[#This Row],[20-abr]]</f>
        <v>0</v>
      </c>
      <c r="AW408">
        <f>+Casos_PN_CORR[[#This Row],[22-abr]]-Casos_PN_CORR[[#This Row],[21-abr]]</f>
        <v>0</v>
      </c>
      <c r="AX408">
        <f>+Casos_PN_CORR[[#This Row],[23-abr]]-Casos_PN_CORR[[#This Row],[22-abr]]</f>
        <v>0</v>
      </c>
      <c r="AY408">
        <f>+Casos_PN_CORR[[#This Row],[24-abr]]-Casos_PN_CORR[[#This Row],[23-abr]]</f>
        <v>0</v>
      </c>
      <c r="AZ408">
        <f>+Casos_PN_CORR[[#This Row],[25-abr]]-Casos_PN_CORR[[#This Row],[24-abr]]</f>
        <v>0</v>
      </c>
      <c r="BA408">
        <f>+Casos_PN_CORR[[#This Row],[26-abr]]-Casos_PN_CORR[[#This Row],[25-abr]]</f>
        <v>0</v>
      </c>
      <c r="BB408">
        <f>+Casos_PN_CORR[[#This Row],[27-abr]]-Casos_PN_CORR[[#This Row],[26-abr]]</f>
        <v>0</v>
      </c>
      <c r="BC408">
        <f>+Casos_PN_CORR[[#This Row],[28-abr]]-Casos_PN_CORR[[#This Row],[27-abr]]</f>
        <v>0</v>
      </c>
      <c r="BD408">
        <f>+Casos_PN_CORR[[#This Row],[29-abr]]-Casos_PN_CORR[[#This Row],[28-abr]]</f>
        <v>0</v>
      </c>
      <c r="BE408">
        <f>+Casos_PN_CORR[[#This Row],[30-abr]]-Casos_PN_CORR[[#This Row],[29-abr]]</f>
        <v>0</v>
      </c>
      <c r="BF408">
        <f>+Casos_PN_CORR[[#This Row],[1-may]]-Casos_PN_CORR[[#This Row],[30-abr]]</f>
        <v>0</v>
      </c>
      <c r="BG408">
        <f>+Casos_PN_CORR[[#This Row],[2-may]]-Casos_PN_CORR[[#This Row],[1-may]]</f>
        <v>0</v>
      </c>
      <c r="BH408">
        <f>+Casos_PN_CORR[[#This Row],[3-may]]-Casos_PN_CORR[[#This Row],[2-may]]</f>
        <v>0</v>
      </c>
      <c r="BI408">
        <f>+Casos_PN_CORR[[#This Row],[4-may]]-Casos_PN_CORR[[#This Row],[3-may]]</f>
        <v>0</v>
      </c>
      <c r="BJ408">
        <f>+Casos_PN_CORR[[#This Row],[5-may]]-Casos_PN_CORR[[#This Row],[4-may]]</f>
        <v>0</v>
      </c>
      <c r="BK408">
        <f>+Casos_PN_CORR[[#This Row],[6-may]]-Casos_PN_CORR[[#This Row],[5-may]]</f>
        <v>0</v>
      </c>
      <c r="BL408">
        <f>+Casos_PN_CORR[[#This Row],[7-may]]-Casos_PN_CORR[[#This Row],[6-may]]</f>
        <v>0</v>
      </c>
      <c r="BM408">
        <f>+Casos_PN_CORR[[#This Row],[8-may]]-Casos_PN_CORR[[#This Row],[7-may]]</f>
        <v>0</v>
      </c>
      <c r="BN408">
        <f>+Casos_PN_CORR[[#This Row],[9-may]]-Casos_PN_CORR[[#This Row],[8-may]]</f>
        <v>0</v>
      </c>
      <c r="BO408">
        <f>+Casos_PN_CORR[[#This Row],[10-may]]-Casos_PN_CORR[[#This Row],[9-may]]</f>
        <v>0</v>
      </c>
      <c r="BP408">
        <f>+Casos_PN_CORR[[#This Row],[11-may]]-Casos_PN_CORR[[#This Row],[10-may]]</f>
        <v>0</v>
      </c>
      <c r="BQ408">
        <f>+Casos_PN_CORR[[#This Row],[12-may]]-Casos_PN_CORR[[#This Row],[11-may]]</f>
        <v>0</v>
      </c>
      <c r="BR408">
        <f>+Casos_PN_CORR[[#This Row],[13-may]]-Casos_PN_CORR[[#This Row],[12-may]]</f>
        <v>0</v>
      </c>
      <c r="BS408">
        <f>+Casos_PN_CORR[[#This Row],[14-may]]-Casos_PN_CORR[[#This Row],[13-may]]</f>
        <v>0</v>
      </c>
      <c r="BT408">
        <f>+Casos_PN_CORR[[#This Row],[15-may]]-Casos_PN_CORR[[#This Row],[14-may]]</f>
        <v>0</v>
      </c>
      <c r="BU408">
        <f>+Casos_PN_CORR[[#This Row],[16-may]]-Casos_PN_CORR[[#This Row],[15-may]]</f>
        <v>0</v>
      </c>
      <c r="BV408">
        <f>+Casos_PN_CORR[[#This Row],[17-may]]-Casos_PN_CORR[[#This Row],[16-may]]</f>
        <v>0</v>
      </c>
      <c r="BW408">
        <f>+Casos_PN_CORR[[#This Row],[18-may]]-Casos_PN_CORR[[#This Row],[17-may]]</f>
        <v>0</v>
      </c>
      <c r="BX408">
        <f>+Casos_PN_CORR[[#This Row],[19-may]]-Casos_PN_CORR[[#This Row],[18-may]]</f>
        <v>0</v>
      </c>
      <c r="BY408">
        <f>+Casos_PN_CORR[[#This Row],[20-may]]-Casos_PN_CORR[[#This Row],[19-may]]</f>
        <v>0</v>
      </c>
      <c r="BZ408">
        <f>+Casos_PN_CORR[[#This Row],[21-may]]-Casos_PN_CORR[[#This Row],[20-may]]</f>
        <v>0</v>
      </c>
      <c r="CA408">
        <f>+Casos_PN_CORR[[#This Row],[22-may]]-Casos_PN_CORR[[#This Row],[21-may]]</f>
        <v>0</v>
      </c>
      <c r="CB408">
        <f>+Casos_PN_CORR[[#This Row],[23-may]]-Casos_PN_CORR[[#This Row],[22-may]]</f>
        <v>0</v>
      </c>
      <c r="CC408">
        <f>+Casos_PN_CORR[[#This Row],[24-may]]-Casos_PN_CORR[[#This Row],[23-may]]</f>
        <v>0</v>
      </c>
      <c r="CD408">
        <f>+Casos_PN_CORR[[#This Row],[25-may]]-Casos_PN_CORR[[#This Row],[24-may]]</f>
        <v>0</v>
      </c>
      <c r="CE408">
        <f>+Casos_PN_CORR[[#This Row],[26-may]]-Casos_PN_CORR[[#This Row],[25-may]]</f>
        <v>0</v>
      </c>
      <c r="CF408">
        <f>+Casos_PN_CORR[[#This Row],[27-may]]-Casos_PN_CORR[[#This Row],[26-may]]</f>
        <v>0</v>
      </c>
      <c r="CG408">
        <f>+Casos_PN_CORR[[#This Row],[28-may]]-Casos_PN_CORR[[#This Row],[27-may]]</f>
        <v>0</v>
      </c>
      <c r="CH408">
        <f>+Casos_PN_CORR[[#This Row],[29-may]]-Casos_PN_CORR[[#This Row],[28-may]]</f>
        <v>0</v>
      </c>
      <c r="CI408">
        <f>+Casos_PN_CORR[[#This Row],[30-may]]-Casos_PN_CORR[[#This Row],[29-may]]</f>
        <v>0</v>
      </c>
      <c r="CJ408">
        <f>+Casos_PN_CORR[[#This Row],[31-may]]-Casos_PN_CORR[[#This Row],[30-may]]</f>
        <v>0</v>
      </c>
      <c r="CK408">
        <f>+Casos_PN_CORR[[#This Row],[1-jun]]-Casos_PN_CORR[[#This Row],[31-may]]</f>
        <v>0</v>
      </c>
      <c r="CL408">
        <f>+Casos_PN_CORR[[#This Row],[2-jun]]-Casos_PN_CORR[[#This Row],[1-jun]]</f>
        <v>0</v>
      </c>
      <c r="CM408">
        <f>+Casos_PN_CORR[[#This Row],[3-jun]]-Casos_PN_CORR[[#This Row],[2-jun]]</f>
        <v>0</v>
      </c>
      <c r="CN408">
        <f>+Casos_PN_CORR[[#This Row],[4-jun]]-Casos_PN_CORR[[#This Row],[3-jun]]</f>
        <v>0</v>
      </c>
      <c r="CO408">
        <f>+Casos_PN_CORR[[#This Row],[5-jun]]-Casos_PN_CORR[[#This Row],[4-jun]]</f>
        <v>1</v>
      </c>
      <c r="CP408">
        <f>+Casos_PN_CORR[[#This Row],[6-jun]]-Casos_PN_CORR[[#This Row],[5-jun]]</f>
        <v>0</v>
      </c>
    </row>
    <row r="409" spans="1:94">
      <c r="A409">
        <v>60403</v>
      </c>
      <c r="B409" s="2" t="s">
        <v>214</v>
      </c>
      <c r="C409" s="2" t="s">
        <v>263</v>
      </c>
      <c r="D409" s="2" t="s">
        <v>545</v>
      </c>
      <c r="E409" s="4">
        <f t="shared" si="6"/>
        <v>0</v>
      </c>
      <c r="F409">
        <f>+Casos_PN_CORR[[#This Row],[10-mar]]</f>
        <v>0</v>
      </c>
      <c r="G409">
        <f>+Casos_PN_CORR[[#This Row],[11-mar]]-Casos_PN_CORR[[#This Row],[10-mar]]</f>
        <v>0</v>
      </c>
      <c r="H409">
        <f>+Casos_PN_CORR[[#This Row],[12-mar]]-Casos_PN_CORR[[#This Row],[11-mar]]</f>
        <v>0</v>
      </c>
      <c r="I409">
        <f>+Casos_PN_CORR[[#This Row],[13-mar]]-Casos_PN_CORR[[#This Row],[12-mar]]</f>
        <v>0</v>
      </c>
      <c r="J409">
        <f>+Casos_PN_CORR[[#This Row],[14-mar]]-Casos_PN_CORR[[#This Row],[13-mar]]</f>
        <v>0</v>
      </c>
      <c r="K409">
        <f>+Casos_PN_CORR[[#This Row],[15-mar]]-Casos_PN_CORR[[#This Row],[14-mar]]</f>
        <v>0</v>
      </c>
      <c r="L409">
        <f>+Casos_PN_CORR[[#This Row],[16-mar]]-Casos_PN_CORR[[#This Row],[15-mar]]</f>
        <v>0</v>
      </c>
      <c r="M409">
        <f>+Casos_PN_CORR[[#This Row],[17-mar]]-Casos_PN_CORR[[#This Row],[16-mar]]</f>
        <v>0</v>
      </c>
      <c r="N409">
        <f>+Casos_PN_CORR[[#This Row],[18-mar]]-Casos_PN_CORR[[#This Row],[17-mar]]</f>
        <v>0</v>
      </c>
      <c r="O409">
        <f>+Casos_PN_CORR[[#This Row],[19-mar]]-Casos_PN_CORR[[#This Row],[18-mar]]</f>
        <v>0</v>
      </c>
      <c r="P409">
        <f>+Casos_PN_CORR[[#This Row],[20-mar]]-Casos_PN_CORR[[#This Row],[19-mar]]</f>
        <v>0</v>
      </c>
      <c r="Q409">
        <f>+Casos_PN_CORR[[#This Row],[21-mar]]-Casos_PN_CORR[[#This Row],[20-mar]]</f>
        <v>0</v>
      </c>
      <c r="R409">
        <f>+Casos_PN_CORR[[#This Row],[22-mar]]-Casos_PN_CORR[[#This Row],[21-mar]]</f>
        <v>0</v>
      </c>
      <c r="S409">
        <f>+Casos_PN_CORR[[#This Row],[23-mar]]-Casos_PN_CORR[[#This Row],[22-mar]]</f>
        <v>0</v>
      </c>
      <c r="T409">
        <f>+Casos_PN_CORR[[#This Row],[24-mar]]-Casos_PN_CORR[[#This Row],[23-mar]]</f>
        <v>0</v>
      </c>
      <c r="U409">
        <f>+Casos_PN_CORR[[#This Row],[25-mar]]-Casos_PN_CORR[[#This Row],[24-mar]]</f>
        <v>0</v>
      </c>
      <c r="V409">
        <f>+Casos_PN_CORR[[#This Row],[26-mar]]-Casos_PN_CORR[[#This Row],[25-mar]]</f>
        <v>0</v>
      </c>
      <c r="W409">
        <f>+Casos_PN_CORR[[#This Row],[27-mar]]-Casos_PN_CORR[[#This Row],[26-mar]]</f>
        <v>0</v>
      </c>
      <c r="X409">
        <f>+Casos_PN_CORR[[#This Row],[28-mar]]-Casos_PN_CORR[[#This Row],[27-mar]]</f>
        <v>0</v>
      </c>
      <c r="Y409">
        <f>+Casos_PN_CORR[[#This Row],[29-mar]]-Casos_PN_CORR[[#This Row],[28-mar]]</f>
        <v>0</v>
      </c>
      <c r="Z409">
        <f>+Casos_PN_CORR[[#This Row],[30-mar]]-Casos_PN_CORR[[#This Row],[29-mar]]</f>
        <v>0</v>
      </c>
      <c r="AA409">
        <f>+Casos_PN_CORR[[#This Row],[31-mar]]-Casos_PN_CORR[[#This Row],[30-mar]]</f>
        <v>0</v>
      </c>
      <c r="AB409">
        <f>+Casos_PN_CORR[[#This Row],[1-abr]]-Casos_PN_CORR[[#This Row],[31-mar]]</f>
        <v>0</v>
      </c>
      <c r="AC409">
        <f>+Casos_PN_CORR[[#This Row],[2-abr]]-Casos_PN_CORR[[#This Row],[1-abr]]</f>
        <v>0</v>
      </c>
      <c r="AD409">
        <f>+Casos_PN_CORR[[#This Row],[3-abr]]-Casos_PN_CORR[[#This Row],[2-abr]]</f>
        <v>0</v>
      </c>
      <c r="AE409">
        <f>+Casos_PN_CORR[[#This Row],[4-abr]]-Casos_PN_CORR[[#This Row],[3-abr]]</f>
        <v>0</v>
      </c>
      <c r="AF409">
        <f>+Casos_PN_CORR[[#This Row],[5-abr]]-Casos_PN_CORR[[#This Row],[4-abr]]</f>
        <v>0</v>
      </c>
      <c r="AG409">
        <f>+Casos_PN_CORR[[#This Row],[6-abr]]-Casos_PN_CORR[[#This Row],[5-abr]]</f>
        <v>0</v>
      </c>
      <c r="AH409">
        <f>+Casos_PN_CORR[[#This Row],[7-abr]]-Casos_PN_CORR[[#This Row],[6-abr]]</f>
        <v>0</v>
      </c>
      <c r="AI409">
        <f>+Casos_PN_CORR[[#This Row],[8-abr]]-Casos_PN_CORR[[#This Row],[7-abr]]</f>
        <v>0</v>
      </c>
      <c r="AJ409">
        <f>+Casos_PN_CORR[[#This Row],[9-abr]]-Casos_PN_CORR[[#This Row],[8-abr]]</f>
        <v>0</v>
      </c>
      <c r="AK409">
        <f>+Casos_PN_CORR[[#This Row],[10-abr]]-Casos_PN_CORR[[#This Row],[9-abr]]</f>
        <v>0</v>
      </c>
      <c r="AL409">
        <f>+Casos_PN_CORR[[#This Row],[11-abr]]-Casos_PN_CORR[[#This Row],[10-abr]]</f>
        <v>0</v>
      </c>
      <c r="AM409">
        <f>+Casos_PN_CORR[[#This Row],[12-abr]]-Casos_PN_CORR[[#This Row],[11-abr]]</f>
        <v>0</v>
      </c>
      <c r="AN409">
        <f>+Casos_PN_CORR[[#This Row],[13-abr]]-Casos_PN_CORR[[#This Row],[12-abr]]</f>
        <v>0</v>
      </c>
      <c r="AO409">
        <f>+Casos_PN_CORR[[#This Row],[14-abr]]-Casos_PN_CORR[[#This Row],[13-abr]]</f>
        <v>0</v>
      </c>
      <c r="AP409">
        <f>+Casos_PN_CORR[[#This Row],[15-abr]]-Casos_PN_CORR[[#This Row],[14-abr]]</f>
        <v>0</v>
      </c>
      <c r="AQ409">
        <f>+Casos_PN_CORR[[#This Row],[16-abr]]-Casos_PN_CORR[[#This Row],[15-abr]]</f>
        <v>0</v>
      </c>
      <c r="AR409">
        <f>+Casos_PN_CORR[[#This Row],[17-abr]]-Casos_PN_CORR[[#This Row],[16-abr]]</f>
        <v>0</v>
      </c>
      <c r="AS409">
        <f>+Casos_PN_CORR[[#This Row],[18-abr]]-Casos_PN_CORR[[#This Row],[17-abr]]</f>
        <v>0</v>
      </c>
      <c r="AT409">
        <f>+Casos_PN_CORR[[#This Row],[19-abr]]-Casos_PN_CORR[[#This Row],[18-abr]]</f>
        <v>0</v>
      </c>
      <c r="AU409">
        <f>+Casos_PN_CORR[[#This Row],[20-abr]]-Casos_PN_CORR[[#This Row],[19-abr]]</f>
        <v>0</v>
      </c>
      <c r="AV409">
        <f>+Casos_PN_CORR[[#This Row],[21-abr]]-Casos_PN_CORR[[#This Row],[20-abr]]</f>
        <v>0</v>
      </c>
      <c r="AW409">
        <f>+Casos_PN_CORR[[#This Row],[22-abr]]-Casos_PN_CORR[[#This Row],[21-abr]]</f>
        <v>0</v>
      </c>
      <c r="AX409">
        <f>+Casos_PN_CORR[[#This Row],[23-abr]]-Casos_PN_CORR[[#This Row],[22-abr]]</f>
        <v>0</v>
      </c>
      <c r="AY409">
        <f>+Casos_PN_CORR[[#This Row],[24-abr]]-Casos_PN_CORR[[#This Row],[23-abr]]</f>
        <v>0</v>
      </c>
      <c r="AZ409">
        <f>+Casos_PN_CORR[[#This Row],[25-abr]]-Casos_PN_CORR[[#This Row],[24-abr]]</f>
        <v>0</v>
      </c>
      <c r="BA409">
        <f>+Casos_PN_CORR[[#This Row],[26-abr]]-Casos_PN_CORR[[#This Row],[25-abr]]</f>
        <v>0</v>
      </c>
      <c r="BB409">
        <f>+Casos_PN_CORR[[#This Row],[27-abr]]-Casos_PN_CORR[[#This Row],[26-abr]]</f>
        <v>0</v>
      </c>
      <c r="BC409">
        <f>+Casos_PN_CORR[[#This Row],[28-abr]]-Casos_PN_CORR[[#This Row],[27-abr]]</f>
        <v>0</v>
      </c>
      <c r="BD409">
        <f>+Casos_PN_CORR[[#This Row],[29-abr]]-Casos_PN_CORR[[#This Row],[28-abr]]</f>
        <v>0</v>
      </c>
      <c r="BE409">
        <f>+Casos_PN_CORR[[#This Row],[30-abr]]-Casos_PN_CORR[[#This Row],[29-abr]]</f>
        <v>0</v>
      </c>
      <c r="BF409">
        <f>+Casos_PN_CORR[[#This Row],[1-may]]-Casos_PN_CORR[[#This Row],[30-abr]]</f>
        <v>0</v>
      </c>
      <c r="BG409">
        <f>+Casos_PN_CORR[[#This Row],[2-may]]-Casos_PN_CORR[[#This Row],[1-may]]</f>
        <v>0</v>
      </c>
      <c r="BH409">
        <f>+Casos_PN_CORR[[#This Row],[3-may]]-Casos_PN_CORR[[#This Row],[2-may]]</f>
        <v>0</v>
      </c>
      <c r="BI409">
        <f>+Casos_PN_CORR[[#This Row],[4-may]]-Casos_PN_CORR[[#This Row],[3-may]]</f>
        <v>0</v>
      </c>
      <c r="BJ409">
        <f>+Casos_PN_CORR[[#This Row],[5-may]]-Casos_PN_CORR[[#This Row],[4-may]]</f>
        <v>0</v>
      </c>
      <c r="BK409">
        <f>+Casos_PN_CORR[[#This Row],[6-may]]-Casos_PN_CORR[[#This Row],[5-may]]</f>
        <v>0</v>
      </c>
      <c r="BL409">
        <f>+Casos_PN_CORR[[#This Row],[7-may]]-Casos_PN_CORR[[#This Row],[6-may]]</f>
        <v>0</v>
      </c>
      <c r="BM409">
        <f>+Casos_PN_CORR[[#This Row],[8-may]]-Casos_PN_CORR[[#This Row],[7-may]]</f>
        <v>0</v>
      </c>
      <c r="BN409">
        <f>+Casos_PN_CORR[[#This Row],[9-may]]-Casos_PN_CORR[[#This Row],[8-may]]</f>
        <v>0</v>
      </c>
      <c r="BO409">
        <f>+Casos_PN_CORR[[#This Row],[10-may]]-Casos_PN_CORR[[#This Row],[9-may]]</f>
        <v>0</v>
      </c>
      <c r="BP409">
        <f>+Casos_PN_CORR[[#This Row],[11-may]]-Casos_PN_CORR[[#This Row],[10-may]]</f>
        <v>0</v>
      </c>
      <c r="BQ409">
        <f>+Casos_PN_CORR[[#This Row],[12-may]]-Casos_PN_CORR[[#This Row],[11-may]]</f>
        <v>0</v>
      </c>
      <c r="BR409">
        <f>+Casos_PN_CORR[[#This Row],[13-may]]-Casos_PN_CORR[[#This Row],[12-may]]</f>
        <v>0</v>
      </c>
      <c r="BS409">
        <f>+Casos_PN_CORR[[#This Row],[14-may]]-Casos_PN_CORR[[#This Row],[13-may]]</f>
        <v>0</v>
      </c>
      <c r="BT409">
        <f>+Casos_PN_CORR[[#This Row],[15-may]]-Casos_PN_CORR[[#This Row],[14-may]]</f>
        <v>0</v>
      </c>
      <c r="BU409">
        <f>+Casos_PN_CORR[[#This Row],[16-may]]-Casos_PN_CORR[[#This Row],[15-may]]</f>
        <v>0</v>
      </c>
      <c r="BV409">
        <f>+Casos_PN_CORR[[#This Row],[17-may]]-Casos_PN_CORR[[#This Row],[16-may]]</f>
        <v>0</v>
      </c>
      <c r="BW409">
        <f>+Casos_PN_CORR[[#This Row],[18-may]]-Casos_PN_CORR[[#This Row],[17-may]]</f>
        <v>0</v>
      </c>
      <c r="BX409">
        <f>+Casos_PN_CORR[[#This Row],[19-may]]-Casos_PN_CORR[[#This Row],[18-may]]</f>
        <v>0</v>
      </c>
      <c r="BY409">
        <f>+Casos_PN_CORR[[#This Row],[20-may]]-Casos_PN_CORR[[#This Row],[19-may]]</f>
        <v>0</v>
      </c>
      <c r="BZ409">
        <f>+Casos_PN_CORR[[#This Row],[21-may]]-Casos_PN_CORR[[#This Row],[20-may]]</f>
        <v>0</v>
      </c>
      <c r="CA409">
        <f>+Casos_PN_CORR[[#This Row],[22-may]]-Casos_PN_CORR[[#This Row],[21-may]]</f>
        <v>0</v>
      </c>
      <c r="CB409">
        <f>+Casos_PN_CORR[[#This Row],[23-may]]-Casos_PN_CORR[[#This Row],[22-may]]</f>
        <v>0</v>
      </c>
      <c r="CC409">
        <f>+Casos_PN_CORR[[#This Row],[24-may]]-Casos_PN_CORR[[#This Row],[23-may]]</f>
        <v>0</v>
      </c>
      <c r="CD409">
        <f>+Casos_PN_CORR[[#This Row],[25-may]]-Casos_PN_CORR[[#This Row],[24-may]]</f>
        <v>0</v>
      </c>
      <c r="CE409">
        <f>+Casos_PN_CORR[[#This Row],[26-may]]-Casos_PN_CORR[[#This Row],[25-may]]</f>
        <v>0</v>
      </c>
      <c r="CF409">
        <f>+Casos_PN_CORR[[#This Row],[27-may]]-Casos_PN_CORR[[#This Row],[26-may]]</f>
        <v>0</v>
      </c>
      <c r="CG409">
        <f>+Casos_PN_CORR[[#This Row],[28-may]]-Casos_PN_CORR[[#This Row],[27-may]]</f>
        <v>0</v>
      </c>
      <c r="CH409">
        <f>+Casos_PN_CORR[[#This Row],[29-may]]-Casos_PN_CORR[[#This Row],[28-may]]</f>
        <v>0</v>
      </c>
      <c r="CI409">
        <f>+Casos_PN_CORR[[#This Row],[30-may]]-Casos_PN_CORR[[#This Row],[29-may]]</f>
        <v>0</v>
      </c>
      <c r="CJ409">
        <f>+Casos_PN_CORR[[#This Row],[31-may]]-Casos_PN_CORR[[#This Row],[30-may]]</f>
        <v>0</v>
      </c>
      <c r="CK409">
        <f>+Casos_PN_CORR[[#This Row],[1-jun]]-Casos_PN_CORR[[#This Row],[31-may]]</f>
        <v>0</v>
      </c>
      <c r="CL409">
        <f>+Casos_PN_CORR[[#This Row],[2-jun]]-Casos_PN_CORR[[#This Row],[1-jun]]</f>
        <v>0</v>
      </c>
      <c r="CM409">
        <f>+Casos_PN_CORR[[#This Row],[3-jun]]-Casos_PN_CORR[[#This Row],[2-jun]]</f>
        <v>0</v>
      </c>
      <c r="CN409">
        <f>+Casos_PN_CORR[[#This Row],[4-jun]]-Casos_PN_CORR[[#This Row],[3-jun]]</f>
        <v>0</v>
      </c>
      <c r="CO409">
        <f>+Casos_PN_CORR[[#This Row],[5-jun]]-Casos_PN_CORR[[#This Row],[4-jun]]</f>
        <v>0</v>
      </c>
      <c r="CP409">
        <f>+Casos_PN_CORR[[#This Row],[6-jun]]-Casos_PN_CORR[[#This Row],[5-jun]]</f>
        <v>0</v>
      </c>
    </row>
    <row r="410" spans="1:94">
      <c r="A410">
        <v>90406</v>
      </c>
      <c r="B410" s="2" t="s">
        <v>139</v>
      </c>
      <c r="C410" s="2" t="s">
        <v>189</v>
      </c>
      <c r="D410" s="2" t="s">
        <v>546</v>
      </c>
      <c r="E410" s="4">
        <f t="shared" si="6"/>
        <v>2</v>
      </c>
      <c r="F410">
        <f>+Casos_PN_CORR[[#This Row],[10-mar]]</f>
        <v>0</v>
      </c>
      <c r="G410">
        <f>+Casos_PN_CORR[[#This Row],[11-mar]]-Casos_PN_CORR[[#This Row],[10-mar]]</f>
        <v>0</v>
      </c>
      <c r="H410">
        <f>+Casos_PN_CORR[[#This Row],[12-mar]]-Casos_PN_CORR[[#This Row],[11-mar]]</f>
        <v>0</v>
      </c>
      <c r="I410">
        <f>+Casos_PN_CORR[[#This Row],[13-mar]]-Casos_PN_CORR[[#This Row],[12-mar]]</f>
        <v>0</v>
      </c>
      <c r="J410">
        <f>+Casos_PN_CORR[[#This Row],[14-mar]]-Casos_PN_CORR[[#This Row],[13-mar]]</f>
        <v>0</v>
      </c>
      <c r="K410">
        <f>+Casos_PN_CORR[[#This Row],[15-mar]]-Casos_PN_CORR[[#This Row],[14-mar]]</f>
        <v>0</v>
      </c>
      <c r="L410">
        <f>+Casos_PN_CORR[[#This Row],[16-mar]]-Casos_PN_CORR[[#This Row],[15-mar]]</f>
        <v>0</v>
      </c>
      <c r="M410">
        <f>+Casos_PN_CORR[[#This Row],[17-mar]]-Casos_PN_CORR[[#This Row],[16-mar]]</f>
        <v>0</v>
      </c>
      <c r="N410">
        <f>+Casos_PN_CORR[[#This Row],[18-mar]]-Casos_PN_CORR[[#This Row],[17-mar]]</f>
        <v>0</v>
      </c>
      <c r="O410">
        <f>+Casos_PN_CORR[[#This Row],[19-mar]]-Casos_PN_CORR[[#This Row],[18-mar]]</f>
        <v>0</v>
      </c>
      <c r="P410">
        <f>+Casos_PN_CORR[[#This Row],[20-mar]]-Casos_PN_CORR[[#This Row],[19-mar]]</f>
        <v>0</v>
      </c>
      <c r="Q410">
        <f>+Casos_PN_CORR[[#This Row],[21-mar]]-Casos_PN_CORR[[#This Row],[20-mar]]</f>
        <v>0</v>
      </c>
      <c r="R410">
        <f>+Casos_PN_CORR[[#This Row],[22-mar]]-Casos_PN_CORR[[#This Row],[21-mar]]</f>
        <v>0</v>
      </c>
      <c r="S410">
        <f>+Casos_PN_CORR[[#This Row],[23-mar]]-Casos_PN_CORR[[#This Row],[22-mar]]</f>
        <v>0</v>
      </c>
      <c r="T410">
        <f>+Casos_PN_CORR[[#This Row],[24-mar]]-Casos_PN_CORR[[#This Row],[23-mar]]</f>
        <v>0</v>
      </c>
      <c r="U410">
        <f>+Casos_PN_CORR[[#This Row],[25-mar]]-Casos_PN_CORR[[#This Row],[24-mar]]</f>
        <v>0</v>
      </c>
      <c r="V410">
        <f>+Casos_PN_CORR[[#This Row],[26-mar]]-Casos_PN_CORR[[#This Row],[25-mar]]</f>
        <v>0</v>
      </c>
      <c r="W410">
        <f>+Casos_PN_CORR[[#This Row],[27-mar]]-Casos_PN_CORR[[#This Row],[26-mar]]</f>
        <v>0</v>
      </c>
      <c r="X410">
        <f>+Casos_PN_CORR[[#This Row],[28-mar]]-Casos_PN_CORR[[#This Row],[27-mar]]</f>
        <v>0</v>
      </c>
      <c r="Y410">
        <f>+Casos_PN_CORR[[#This Row],[29-mar]]-Casos_PN_CORR[[#This Row],[28-mar]]</f>
        <v>0</v>
      </c>
      <c r="Z410">
        <f>+Casos_PN_CORR[[#This Row],[30-mar]]-Casos_PN_CORR[[#This Row],[29-mar]]</f>
        <v>0</v>
      </c>
      <c r="AA410">
        <f>+Casos_PN_CORR[[#This Row],[31-mar]]-Casos_PN_CORR[[#This Row],[30-mar]]</f>
        <v>0</v>
      </c>
      <c r="AB410">
        <f>+Casos_PN_CORR[[#This Row],[1-abr]]-Casos_PN_CORR[[#This Row],[31-mar]]</f>
        <v>0</v>
      </c>
      <c r="AC410">
        <f>+Casos_PN_CORR[[#This Row],[2-abr]]-Casos_PN_CORR[[#This Row],[1-abr]]</f>
        <v>0</v>
      </c>
      <c r="AD410">
        <f>+Casos_PN_CORR[[#This Row],[3-abr]]-Casos_PN_CORR[[#This Row],[2-abr]]</f>
        <v>0</v>
      </c>
      <c r="AE410">
        <f>+Casos_PN_CORR[[#This Row],[4-abr]]-Casos_PN_CORR[[#This Row],[3-abr]]</f>
        <v>0</v>
      </c>
      <c r="AF410">
        <f>+Casos_PN_CORR[[#This Row],[5-abr]]-Casos_PN_CORR[[#This Row],[4-abr]]</f>
        <v>0</v>
      </c>
      <c r="AG410">
        <f>+Casos_PN_CORR[[#This Row],[6-abr]]-Casos_PN_CORR[[#This Row],[5-abr]]</f>
        <v>0</v>
      </c>
      <c r="AH410">
        <f>+Casos_PN_CORR[[#This Row],[7-abr]]-Casos_PN_CORR[[#This Row],[6-abr]]</f>
        <v>0</v>
      </c>
      <c r="AI410">
        <f>+Casos_PN_CORR[[#This Row],[8-abr]]-Casos_PN_CORR[[#This Row],[7-abr]]</f>
        <v>0</v>
      </c>
      <c r="AJ410">
        <f>+Casos_PN_CORR[[#This Row],[9-abr]]-Casos_PN_CORR[[#This Row],[8-abr]]</f>
        <v>0</v>
      </c>
      <c r="AK410">
        <f>+Casos_PN_CORR[[#This Row],[10-abr]]-Casos_PN_CORR[[#This Row],[9-abr]]</f>
        <v>0</v>
      </c>
      <c r="AL410">
        <f>+Casos_PN_CORR[[#This Row],[11-abr]]-Casos_PN_CORR[[#This Row],[10-abr]]</f>
        <v>0</v>
      </c>
      <c r="AM410">
        <f>+Casos_PN_CORR[[#This Row],[12-abr]]-Casos_PN_CORR[[#This Row],[11-abr]]</f>
        <v>0</v>
      </c>
      <c r="AN410">
        <f>+Casos_PN_CORR[[#This Row],[13-abr]]-Casos_PN_CORR[[#This Row],[12-abr]]</f>
        <v>0</v>
      </c>
      <c r="AO410">
        <f>+Casos_PN_CORR[[#This Row],[14-abr]]-Casos_PN_CORR[[#This Row],[13-abr]]</f>
        <v>0</v>
      </c>
      <c r="AP410">
        <f>+Casos_PN_CORR[[#This Row],[15-abr]]-Casos_PN_CORR[[#This Row],[14-abr]]</f>
        <v>0</v>
      </c>
      <c r="AQ410">
        <f>+Casos_PN_CORR[[#This Row],[16-abr]]-Casos_PN_CORR[[#This Row],[15-abr]]</f>
        <v>0</v>
      </c>
      <c r="AR410">
        <f>+Casos_PN_CORR[[#This Row],[17-abr]]-Casos_PN_CORR[[#This Row],[16-abr]]</f>
        <v>0</v>
      </c>
      <c r="AS410">
        <f>+Casos_PN_CORR[[#This Row],[18-abr]]-Casos_PN_CORR[[#This Row],[17-abr]]</f>
        <v>0</v>
      </c>
      <c r="AT410">
        <f>+Casos_PN_CORR[[#This Row],[19-abr]]-Casos_PN_CORR[[#This Row],[18-abr]]</f>
        <v>0</v>
      </c>
      <c r="AU410">
        <f>+Casos_PN_CORR[[#This Row],[20-abr]]-Casos_PN_CORR[[#This Row],[19-abr]]</f>
        <v>0</v>
      </c>
      <c r="AV410">
        <f>+Casos_PN_CORR[[#This Row],[21-abr]]-Casos_PN_CORR[[#This Row],[20-abr]]</f>
        <v>0</v>
      </c>
      <c r="AW410">
        <f>+Casos_PN_CORR[[#This Row],[22-abr]]-Casos_PN_CORR[[#This Row],[21-abr]]</f>
        <v>0</v>
      </c>
      <c r="AX410">
        <f>+Casos_PN_CORR[[#This Row],[23-abr]]-Casos_PN_CORR[[#This Row],[22-abr]]</f>
        <v>0</v>
      </c>
      <c r="AY410">
        <f>+Casos_PN_CORR[[#This Row],[24-abr]]-Casos_PN_CORR[[#This Row],[23-abr]]</f>
        <v>0</v>
      </c>
      <c r="AZ410">
        <f>+Casos_PN_CORR[[#This Row],[25-abr]]-Casos_PN_CORR[[#This Row],[24-abr]]</f>
        <v>0</v>
      </c>
      <c r="BA410">
        <f>+Casos_PN_CORR[[#This Row],[26-abr]]-Casos_PN_CORR[[#This Row],[25-abr]]</f>
        <v>0</v>
      </c>
      <c r="BB410">
        <f>+Casos_PN_CORR[[#This Row],[27-abr]]-Casos_PN_CORR[[#This Row],[26-abr]]</f>
        <v>0</v>
      </c>
      <c r="BC410">
        <f>+Casos_PN_CORR[[#This Row],[28-abr]]-Casos_PN_CORR[[#This Row],[27-abr]]</f>
        <v>0</v>
      </c>
      <c r="BD410">
        <f>+Casos_PN_CORR[[#This Row],[29-abr]]-Casos_PN_CORR[[#This Row],[28-abr]]</f>
        <v>0</v>
      </c>
      <c r="BE410">
        <f>+Casos_PN_CORR[[#This Row],[30-abr]]-Casos_PN_CORR[[#This Row],[29-abr]]</f>
        <v>0</v>
      </c>
      <c r="BF410">
        <f>+Casos_PN_CORR[[#This Row],[1-may]]-Casos_PN_CORR[[#This Row],[30-abr]]</f>
        <v>0</v>
      </c>
      <c r="BG410">
        <f>+Casos_PN_CORR[[#This Row],[2-may]]-Casos_PN_CORR[[#This Row],[1-may]]</f>
        <v>0</v>
      </c>
      <c r="BH410">
        <f>+Casos_PN_CORR[[#This Row],[3-may]]-Casos_PN_CORR[[#This Row],[2-may]]</f>
        <v>0</v>
      </c>
      <c r="BI410">
        <f>+Casos_PN_CORR[[#This Row],[4-may]]-Casos_PN_CORR[[#This Row],[3-may]]</f>
        <v>0</v>
      </c>
      <c r="BJ410">
        <f>+Casos_PN_CORR[[#This Row],[5-may]]-Casos_PN_CORR[[#This Row],[4-may]]</f>
        <v>0</v>
      </c>
      <c r="BK410">
        <f>+Casos_PN_CORR[[#This Row],[6-may]]-Casos_PN_CORR[[#This Row],[5-may]]</f>
        <v>0</v>
      </c>
      <c r="BL410">
        <f>+Casos_PN_CORR[[#This Row],[7-may]]-Casos_PN_CORR[[#This Row],[6-may]]</f>
        <v>0</v>
      </c>
      <c r="BM410">
        <f>+Casos_PN_CORR[[#This Row],[8-may]]-Casos_PN_CORR[[#This Row],[7-may]]</f>
        <v>0</v>
      </c>
      <c r="BN410">
        <f>+Casos_PN_CORR[[#This Row],[9-may]]-Casos_PN_CORR[[#This Row],[8-may]]</f>
        <v>0</v>
      </c>
      <c r="BO410">
        <f>+Casos_PN_CORR[[#This Row],[10-may]]-Casos_PN_CORR[[#This Row],[9-may]]</f>
        <v>0</v>
      </c>
      <c r="BP410">
        <f>+Casos_PN_CORR[[#This Row],[11-may]]-Casos_PN_CORR[[#This Row],[10-may]]</f>
        <v>0</v>
      </c>
      <c r="BQ410">
        <f>+Casos_PN_CORR[[#This Row],[12-may]]-Casos_PN_CORR[[#This Row],[11-may]]</f>
        <v>0</v>
      </c>
      <c r="BR410">
        <f>+Casos_PN_CORR[[#This Row],[13-may]]-Casos_PN_CORR[[#This Row],[12-may]]</f>
        <v>0</v>
      </c>
      <c r="BS410">
        <f>+Casos_PN_CORR[[#This Row],[14-may]]-Casos_PN_CORR[[#This Row],[13-may]]</f>
        <v>0</v>
      </c>
      <c r="BT410">
        <f>+Casos_PN_CORR[[#This Row],[15-may]]-Casos_PN_CORR[[#This Row],[14-may]]</f>
        <v>0</v>
      </c>
      <c r="BU410">
        <f>+Casos_PN_CORR[[#This Row],[16-may]]-Casos_PN_CORR[[#This Row],[15-may]]</f>
        <v>0</v>
      </c>
      <c r="BV410">
        <f>+Casos_PN_CORR[[#This Row],[17-may]]-Casos_PN_CORR[[#This Row],[16-may]]</f>
        <v>0</v>
      </c>
      <c r="BW410">
        <f>+Casos_PN_CORR[[#This Row],[18-may]]-Casos_PN_CORR[[#This Row],[17-may]]</f>
        <v>0</v>
      </c>
      <c r="BX410">
        <f>+Casos_PN_CORR[[#This Row],[19-may]]-Casos_PN_CORR[[#This Row],[18-may]]</f>
        <v>0</v>
      </c>
      <c r="BY410">
        <f>+Casos_PN_CORR[[#This Row],[20-may]]-Casos_PN_CORR[[#This Row],[19-may]]</f>
        <v>0</v>
      </c>
      <c r="BZ410">
        <f>+Casos_PN_CORR[[#This Row],[21-may]]-Casos_PN_CORR[[#This Row],[20-may]]</f>
        <v>0</v>
      </c>
      <c r="CA410">
        <f>+Casos_PN_CORR[[#This Row],[22-may]]-Casos_PN_CORR[[#This Row],[21-may]]</f>
        <v>0</v>
      </c>
      <c r="CB410">
        <f>+Casos_PN_CORR[[#This Row],[23-may]]-Casos_PN_CORR[[#This Row],[22-may]]</f>
        <v>0</v>
      </c>
      <c r="CC410">
        <f>+Casos_PN_CORR[[#This Row],[24-may]]-Casos_PN_CORR[[#This Row],[23-may]]</f>
        <v>0</v>
      </c>
      <c r="CD410">
        <f>+Casos_PN_CORR[[#This Row],[25-may]]-Casos_PN_CORR[[#This Row],[24-may]]</f>
        <v>0</v>
      </c>
      <c r="CE410">
        <f>+Casos_PN_CORR[[#This Row],[26-may]]-Casos_PN_CORR[[#This Row],[25-may]]</f>
        <v>0</v>
      </c>
      <c r="CF410">
        <f>+Casos_PN_CORR[[#This Row],[27-may]]-Casos_PN_CORR[[#This Row],[26-may]]</f>
        <v>0</v>
      </c>
      <c r="CG410">
        <f>+Casos_PN_CORR[[#This Row],[28-may]]-Casos_PN_CORR[[#This Row],[27-may]]</f>
        <v>0</v>
      </c>
      <c r="CH410">
        <f>+Casos_PN_CORR[[#This Row],[29-may]]-Casos_PN_CORR[[#This Row],[28-may]]</f>
        <v>0</v>
      </c>
      <c r="CI410">
        <f>+Casos_PN_CORR[[#This Row],[30-may]]-Casos_PN_CORR[[#This Row],[29-may]]</f>
        <v>0</v>
      </c>
      <c r="CJ410">
        <f>+Casos_PN_CORR[[#This Row],[31-may]]-Casos_PN_CORR[[#This Row],[30-may]]</f>
        <v>0</v>
      </c>
      <c r="CK410">
        <f>+Casos_PN_CORR[[#This Row],[1-jun]]-Casos_PN_CORR[[#This Row],[31-may]]</f>
        <v>0</v>
      </c>
      <c r="CL410">
        <f>+Casos_PN_CORR[[#This Row],[2-jun]]-Casos_PN_CORR[[#This Row],[1-jun]]</f>
        <v>0</v>
      </c>
      <c r="CM410">
        <f>+Casos_PN_CORR[[#This Row],[3-jun]]-Casos_PN_CORR[[#This Row],[2-jun]]</f>
        <v>0</v>
      </c>
      <c r="CN410">
        <f>+Casos_PN_CORR[[#This Row],[4-jun]]-Casos_PN_CORR[[#This Row],[3-jun]]</f>
        <v>0</v>
      </c>
      <c r="CO410">
        <f>+Casos_PN_CORR[[#This Row],[5-jun]]-Casos_PN_CORR[[#This Row],[4-jun]]</f>
        <v>2</v>
      </c>
      <c r="CP410">
        <f>+Casos_PN_CORR[[#This Row],[6-jun]]-Casos_PN_CORR[[#This Row],[5-jun]]</f>
        <v>0</v>
      </c>
    </row>
    <row r="411" spans="1:94">
      <c r="A411">
        <v>40406</v>
      </c>
      <c r="B411" s="2" t="s">
        <v>115</v>
      </c>
      <c r="C411" s="2" t="s">
        <v>124</v>
      </c>
      <c r="D411" s="2" t="s">
        <v>547</v>
      </c>
      <c r="E411" s="4">
        <f t="shared" si="6"/>
        <v>0</v>
      </c>
      <c r="F411">
        <f>+Casos_PN_CORR[[#This Row],[10-mar]]</f>
        <v>0</v>
      </c>
      <c r="G411">
        <f>+Casos_PN_CORR[[#This Row],[11-mar]]-Casos_PN_CORR[[#This Row],[10-mar]]</f>
        <v>0</v>
      </c>
      <c r="H411">
        <f>+Casos_PN_CORR[[#This Row],[12-mar]]-Casos_PN_CORR[[#This Row],[11-mar]]</f>
        <v>0</v>
      </c>
      <c r="I411">
        <f>+Casos_PN_CORR[[#This Row],[13-mar]]-Casos_PN_CORR[[#This Row],[12-mar]]</f>
        <v>0</v>
      </c>
      <c r="J411">
        <f>+Casos_PN_CORR[[#This Row],[14-mar]]-Casos_PN_CORR[[#This Row],[13-mar]]</f>
        <v>0</v>
      </c>
      <c r="K411">
        <f>+Casos_PN_CORR[[#This Row],[15-mar]]-Casos_PN_CORR[[#This Row],[14-mar]]</f>
        <v>0</v>
      </c>
      <c r="L411">
        <f>+Casos_PN_CORR[[#This Row],[16-mar]]-Casos_PN_CORR[[#This Row],[15-mar]]</f>
        <v>0</v>
      </c>
      <c r="M411">
        <f>+Casos_PN_CORR[[#This Row],[17-mar]]-Casos_PN_CORR[[#This Row],[16-mar]]</f>
        <v>0</v>
      </c>
      <c r="N411">
        <f>+Casos_PN_CORR[[#This Row],[18-mar]]-Casos_PN_CORR[[#This Row],[17-mar]]</f>
        <v>0</v>
      </c>
      <c r="O411">
        <f>+Casos_PN_CORR[[#This Row],[19-mar]]-Casos_PN_CORR[[#This Row],[18-mar]]</f>
        <v>0</v>
      </c>
      <c r="P411">
        <f>+Casos_PN_CORR[[#This Row],[20-mar]]-Casos_PN_CORR[[#This Row],[19-mar]]</f>
        <v>0</v>
      </c>
      <c r="Q411">
        <f>+Casos_PN_CORR[[#This Row],[21-mar]]-Casos_PN_CORR[[#This Row],[20-mar]]</f>
        <v>0</v>
      </c>
      <c r="R411">
        <f>+Casos_PN_CORR[[#This Row],[22-mar]]-Casos_PN_CORR[[#This Row],[21-mar]]</f>
        <v>0</v>
      </c>
      <c r="S411">
        <f>+Casos_PN_CORR[[#This Row],[23-mar]]-Casos_PN_CORR[[#This Row],[22-mar]]</f>
        <v>0</v>
      </c>
      <c r="T411">
        <f>+Casos_PN_CORR[[#This Row],[24-mar]]-Casos_PN_CORR[[#This Row],[23-mar]]</f>
        <v>0</v>
      </c>
      <c r="U411">
        <f>+Casos_PN_CORR[[#This Row],[25-mar]]-Casos_PN_CORR[[#This Row],[24-mar]]</f>
        <v>0</v>
      </c>
      <c r="V411">
        <f>+Casos_PN_CORR[[#This Row],[26-mar]]-Casos_PN_CORR[[#This Row],[25-mar]]</f>
        <v>0</v>
      </c>
      <c r="W411">
        <f>+Casos_PN_CORR[[#This Row],[27-mar]]-Casos_PN_CORR[[#This Row],[26-mar]]</f>
        <v>0</v>
      </c>
      <c r="X411">
        <f>+Casos_PN_CORR[[#This Row],[28-mar]]-Casos_PN_CORR[[#This Row],[27-mar]]</f>
        <v>0</v>
      </c>
      <c r="Y411">
        <f>+Casos_PN_CORR[[#This Row],[29-mar]]-Casos_PN_CORR[[#This Row],[28-mar]]</f>
        <v>0</v>
      </c>
      <c r="Z411">
        <f>+Casos_PN_CORR[[#This Row],[30-mar]]-Casos_PN_CORR[[#This Row],[29-mar]]</f>
        <v>0</v>
      </c>
      <c r="AA411">
        <f>+Casos_PN_CORR[[#This Row],[31-mar]]-Casos_PN_CORR[[#This Row],[30-mar]]</f>
        <v>0</v>
      </c>
      <c r="AB411">
        <f>+Casos_PN_CORR[[#This Row],[1-abr]]-Casos_PN_CORR[[#This Row],[31-mar]]</f>
        <v>0</v>
      </c>
      <c r="AC411">
        <f>+Casos_PN_CORR[[#This Row],[2-abr]]-Casos_PN_CORR[[#This Row],[1-abr]]</f>
        <v>0</v>
      </c>
      <c r="AD411">
        <f>+Casos_PN_CORR[[#This Row],[3-abr]]-Casos_PN_CORR[[#This Row],[2-abr]]</f>
        <v>0</v>
      </c>
      <c r="AE411">
        <f>+Casos_PN_CORR[[#This Row],[4-abr]]-Casos_PN_CORR[[#This Row],[3-abr]]</f>
        <v>0</v>
      </c>
      <c r="AF411">
        <f>+Casos_PN_CORR[[#This Row],[5-abr]]-Casos_PN_CORR[[#This Row],[4-abr]]</f>
        <v>0</v>
      </c>
      <c r="AG411">
        <f>+Casos_PN_CORR[[#This Row],[6-abr]]-Casos_PN_CORR[[#This Row],[5-abr]]</f>
        <v>0</v>
      </c>
      <c r="AH411">
        <f>+Casos_PN_CORR[[#This Row],[7-abr]]-Casos_PN_CORR[[#This Row],[6-abr]]</f>
        <v>0</v>
      </c>
      <c r="AI411">
        <f>+Casos_PN_CORR[[#This Row],[8-abr]]-Casos_PN_CORR[[#This Row],[7-abr]]</f>
        <v>0</v>
      </c>
      <c r="AJ411">
        <f>+Casos_PN_CORR[[#This Row],[9-abr]]-Casos_PN_CORR[[#This Row],[8-abr]]</f>
        <v>0</v>
      </c>
      <c r="AK411">
        <f>+Casos_PN_CORR[[#This Row],[10-abr]]-Casos_PN_CORR[[#This Row],[9-abr]]</f>
        <v>0</v>
      </c>
      <c r="AL411">
        <f>+Casos_PN_CORR[[#This Row],[11-abr]]-Casos_PN_CORR[[#This Row],[10-abr]]</f>
        <v>0</v>
      </c>
      <c r="AM411">
        <f>+Casos_PN_CORR[[#This Row],[12-abr]]-Casos_PN_CORR[[#This Row],[11-abr]]</f>
        <v>0</v>
      </c>
      <c r="AN411">
        <f>+Casos_PN_CORR[[#This Row],[13-abr]]-Casos_PN_CORR[[#This Row],[12-abr]]</f>
        <v>0</v>
      </c>
      <c r="AO411">
        <f>+Casos_PN_CORR[[#This Row],[14-abr]]-Casos_PN_CORR[[#This Row],[13-abr]]</f>
        <v>0</v>
      </c>
      <c r="AP411">
        <f>+Casos_PN_CORR[[#This Row],[15-abr]]-Casos_PN_CORR[[#This Row],[14-abr]]</f>
        <v>0</v>
      </c>
      <c r="AQ411">
        <f>+Casos_PN_CORR[[#This Row],[16-abr]]-Casos_PN_CORR[[#This Row],[15-abr]]</f>
        <v>0</v>
      </c>
      <c r="AR411">
        <f>+Casos_PN_CORR[[#This Row],[17-abr]]-Casos_PN_CORR[[#This Row],[16-abr]]</f>
        <v>0</v>
      </c>
      <c r="AS411">
        <f>+Casos_PN_CORR[[#This Row],[18-abr]]-Casos_PN_CORR[[#This Row],[17-abr]]</f>
        <v>0</v>
      </c>
      <c r="AT411">
        <f>+Casos_PN_CORR[[#This Row],[19-abr]]-Casos_PN_CORR[[#This Row],[18-abr]]</f>
        <v>0</v>
      </c>
      <c r="AU411">
        <f>+Casos_PN_CORR[[#This Row],[20-abr]]-Casos_PN_CORR[[#This Row],[19-abr]]</f>
        <v>0</v>
      </c>
      <c r="AV411">
        <f>+Casos_PN_CORR[[#This Row],[21-abr]]-Casos_PN_CORR[[#This Row],[20-abr]]</f>
        <v>0</v>
      </c>
      <c r="AW411">
        <f>+Casos_PN_CORR[[#This Row],[22-abr]]-Casos_PN_CORR[[#This Row],[21-abr]]</f>
        <v>0</v>
      </c>
      <c r="AX411">
        <f>+Casos_PN_CORR[[#This Row],[23-abr]]-Casos_PN_CORR[[#This Row],[22-abr]]</f>
        <v>0</v>
      </c>
      <c r="AY411">
        <f>+Casos_PN_CORR[[#This Row],[24-abr]]-Casos_PN_CORR[[#This Row],[23-abr]]</f>
        <v>0</v>
      </c>
      <c r="AZ411">
        <f>+Casos_PN_CORR[[#This Row],[25-abr]]-Casos_PN_CORR[[#This Row],[24-abr]]</f>
        <v>0</v>
      </c>
      <c r="BA411">
        <f>+Casos_PN_CORR[[#This Row],[26-abr]]-Casos_PN_CORR[[#This Row],[25-abr]]</f>
        <v>0</v>
      </c>
      <c r="BB411">
        <f>+Casos_PN_CORR[[#This Row],[27-abr]]-Casos_PN_CORR[[#This Row],[26-abr]]</f>
        <v>0</v>
      </c>
      <c r="BC411">
        <f>+Casos_PN_CORR[[#This Row],[28-abr]]-Casos_PN_CORR[[#This Row],[27-abr]]</f>
        <v>0</v>
      </c>
      <c r="BD411">
        <f>+Casos_PN_CORR[[#This Row],[29-abr]]-Casos_PN_CORR[[#This Row],[28-abr]]</f>
        <v>0</v>
      </c>
      <c r="BE411">
        <f>+Casos_PN_CORR[[#This Row],[30-abr]]-Casos_PN_CORR[[#This Row],[29-abr]]</f>
        <v>0</v>
      </c>
      <c r="BF411">
        <f>+Casos_PN_CORR[[#This Row],[1-may]]-Casos_PN_CORR[[#This Row],[30-abr]]</f>
        <v>0</v>
      </c>
      <c r="BG411">
        <f>+Casos_PN_CORR[[#This Row],[2-may]]-Casos_PN_CORR[[#This Row],[1-may]]</f>
        <v>0</v>
      </c>
      <c r="BH411">
        <f>+Casos_PN_CORR[[#This Row],[3-may]]-Casos_PN_CORR[[#This Row],[2-may]]</f>
        <v>0</v>
      </c>
      <c r="BI411">
        <f>+Casos_PN_CORR[[#This Row],[4-may]]-Casos_PN_CORR[[#This Row],[3-may]]</f>
        <v>0</v>
      </c>
      <c r="BJ411">
        <f>+Casos_PN_CORR[[#This Row],[5-may]]-Casos_PN_CORR[[#This Row],[4-may]]</f>
        <v>0</v>
      </c>
      <c r="BK411">
        <f>+Casos_PN_CORR[[#This Row],[6-may]]-Casos_PN_CORR[[#This Row],[5-may]]</f>
        <v>0</v>
      </c>
      <c r="BL411">
        <f>+Casos_PN_CORR[[#This Row],[7-may]]-Casos_PN_CORR[[#This Row],[6-may]]</f>
        <v>0</v>
      </c>
      <c r="BM411">
        <f>+Casos_PN_CORR[[#This Row],[8-may]]-Casos_PN_CORR[[#This Row],[7-may]]</f>
        <v>0</v>
      </c>
      <c r="BN411">
        <f>+Casos_PN_CORR[[#This Row],[9-may]]-Casos_PN_CORR[[#This Row],[8-may]]</f>
        <v>0</v>
      </c>
      <c r="BO411">
        <f>+Casos_PN_CORR[[#This Row],[10-may]]-Casos_PN_CORR[[#This Row],[9-may]]</f>
        <v>0</v>
      </c>
      <c r="BP411">
        <f>+Casos_PN_CORR[[#This Row],[11-may]]-Casos_PN_CORR[[#This Row],[10-may]]</f>
        <v>0</v>
      </c>
      <c r="BQ411">
        <f>+Casos_PN_CORR[[#This Row],[12-may]]-Casos_PN_CORR[[#This Row],[11-may]]</f>
        <v>0</v>
      </c>
      <c r="BR411">
        <f>+Casos_PN_CORR[[#This Row],[13-may]]-Casos_PN_CORR[[#This Row],[12-may]]</f>
        <v>0</v>
      </c>
      <c r="BS411">
        <f>+Casos_PN_CORR[[#This Row],[14-may]]-Casos_PN_CORR[[#This Row],[13-may]]</f>
        <v>0</v>
      </c>
      <c r="BT411">
        <f>+Casos_PN_CORR[[#This Row],[15-may]]-Casos_PN_CORR[[#This Row],[14-may]]</f>
        <v>0</v>
      </c>
      <c r="BU411">
        <f>+Casos_PN_CORR[[#This Row],[16-may]]-Casos_PN_CORR[[#This Row],[15-may]]</f>
        <v>0</v>
      </c>
      <c r="BV411">
        <f>+Casos_PN_CORR[[#This Row],[17-may]]-Casos_PN_CORR[[#This Row],[16-may]]</f>
        <v>0</v>
      </c>
      <c r="BW411">
        <f>+Casos_PN_CORR[[#This Row],[18-may]]-Casos_PN_CORR[[#This Row],[17-may]]</f>
        <v>0</v>
      </c>
      <c r="BX411">
        <f>+Casos_PN_CORR[[#This Row],[19-may]]-Casos_PN_CORR[[#This Row],[18-may]]</f>
        <v>0</v>
      </c>
      <c r="BY411">
        <f>+Casos_PN_CORR[[#This Row],[20-may]]-Casos_PN_CORR[[#This Row],[19-may]]</f>
        <v>0</v>
      </c>
      <c r="BZ411">
        <f>+Casos_PN_CORR[[#This Row],[21-may]]-Casos_PN_CORR[[#This Row],[20-may]]</f>
        <v>0</v>
      </c>
      <c r="CA411">
        <f>+Casos_PN_CORR[[#This Row],[22-may]]-Casos_PN_CORR[[#This Row],[21-may]]</f>
        <v>0</v>
      </c>
      <c r="CB411">
        <f>+Casos_PN_CORR[[#This Row],[23-may]]-Casos_PN_CORR[[#This Row],[22-may]]</f>
        <v>0</v>
      </c>
      <c r="CC411">
        <f>+Casos_PN_CORR[[#This Row],[24-may]]-Casos_PN_CORR[[#This Row],[23-may]]</f>
        <v>0</v>
      </c>
      <c r="CD411">
        <f>+Casos_PN_CORR[[#This Row],[25-may]]-Casos_PN_CORR[[#This Row],[24-may]]</f>
        <v>0</v>
      </c>
      <c r="CE411">
        <f>+Casos_PN_CORR[[#This Row],[26-may]]-Casos_PN_CORR[[#This Row],[25-may]]</f>
        <v>0</v>
      </c>
      <c r="CF411">
        <f>+Casos_PN_CORR[[#This Row],[27-may]]-Casos_PN_CORR[[#This Row],[26-may]]</f>
        <v>0</v>
      </c>
      <c r="CG411">
        <f>+Casos_PN_CORR[[#This Row],[28-may]]-Casos_PN_CORR[[#This Row],[27-may]]</f>
        <v>0</v>
      </c>
      <c r="CH411">
        <f>+Casos_PN_CORR[[#This Row],[29-may]]-Casos_PN_CORR[[#This Row],[28-may]]</f>
        <v>0</v>
      </c>
      <c r="CI411">
        <f>+Casos_PN_CORR[[#This Row],[30-may]]-Casos_PN_CORR[[#This Row],[29-may]]</f>
        <v>0</v>
      </c>
      <c r="CJ411">
        <f>+Casos_PN_CORR[[#This Row],[31-may]]-Casos_PN_CORR[[#This Row],[30-may]]</f>
        <v>0</v>
      </c>
      <c r="CK411">
        <f>+Casos_PN_CORR[[#This Row],[1-jun]]-Casos_PN_CORR[[#This Row],[31-may]]</f>
        <v>0</v>
      </c>
      <c r="CL411">
        <f>+Casos_PN_CORR[[#This Row],[2-jun]]-Casos_PN_CORR[[#This Row],[1-jun]]</f>
        <v>0</v>
      </c>
      <c r="CM411">
        <f>+Casos_PN_CORR[[#This Row],[3-jun]]-Casos_PN_CORR[[#This Row],[2-jun]]</f>
        <v>0</v>
      </c>
      <c r="CN411">
        <f>+Casos_PN_CORR[[#This Row],[4-jun]]-Casos_PN_CORR[[#This Row],[3-jun]]</f>
        <v>0</v>
      </c>
      <c r="CO411">
        <f>+Casos_PN_CORR[[#This Row],[5-jun]]-Casos_PN_CORR[[#This Row],[4-jun]]</f>
        <v>0</v>
      </c>
      <c r="CP411">
        <f>+Casos_PN_CORR[[#This Row],[6-jun]]-Casos_PN_CORR[[#This Row],[5-jun]]</f>
        <v>0</v>
      </c>
    </row>
    <row r="412" spans="1:94">
      <c r="A412">
        <v>70308</v>
      </c>
      <c r="B412" s="2" t="s">
        <v>102</v>
      </c>
      <c r="C412" s="2" t="s">
        <v>102</v>
      </c>
      <c r="D412" s="2" t="s">
        <v>548</v>
      </c>
      <c r="E412" s="4">
        <f t="shared" si="6"/>
        <v>1</v>
      </c>
      <c r="F412">
        <f>+Casos_PN_CORR[[#This Row],[10-mar]]</f>
        <v>0</v>
      </c>
      <c r="G412">
        <f>+Casos_PN_CORR[[#This Row],[11-mar]]-Casos_PN_CORR[[#This Row],[10-mar]]</f>
        <v>0</v>
      </c>
      <c r="H412">
        <f>+Casos_PN_CORR[[#This Row],[12-mar]]-Casos_PN_CORR[[#This Row],[11-mar]]</f>
        <v>0</v>
      </c>
      <c r="I412">
        <f>+Casos_PN_CORR[[#This Row],[13-mar]]-Casos_PN_CORR[[#This Row],[12-mar]]</f>
        <v>0</v>
      </c>
      <c r="J412">
        <f>+Casos_PN_CORR[[#This Row],[14-mar]]-Casos_PN_CORR[[#This Row],[13-mar]]</f>
        <v>0</v>
      </c>
      <c r="K412">
        <f>+Casos_PN_CORR[[#This Row],[15-mar]]-Casos_PN_CORR[[#This Row],[14-mar]]</f>
        <v>0</v>
      </c>
      <c r="L412">
        <f>+Casos_PN_CORR[[#This Row],[16-mar]]-Casos_PN_CORR[[#This Row],[15-mar]]</f>
        <v>0</v>
      </c>
      <c r="M412">
        <f>+Casos_PN_CORR[[#This Row],[17-mar]]-Casos_PN_CORR[[#This Row],[16-mar]]</f>
        <v>0</v>
      </c>
      <c r="N412">
        <f>+Casos_PN_CORR[[#This Row],[18-mar]]-Casos_PN_CORR[[#This Row],[17-mar]]</f>
        <v>0</v>
      </c>
      <c r="O412">
        <f>+Casos_PN_CORR[[#This Row],[19-mar]]-Casos_PN_CORR[[#This Row],[18-mar]]</f>
        <v>0</v>
      </c>
      <c r="P412">
        <f>+Casos_PN_CORR[[#This Row],[20-mar]]-Casos_PN_CORR[[#This Row],[19-mar]]</f>
        <v>0</v>
      </c>
      <c r="Q412">
        <f>+Casos_PN_CORR[[#This Row],[21-mar]]-Casos_PN_CORR[[#This Row],[20-mar]]</f>
        <v>0</v>
      </c>
      <c r="R412">
        <f>+Casos_PN_CORR[[#This Row],[22-mar]]-Casos_PN_CORR[[#This Row],[21-mar]]</f>
        <v>0</v>
      </c>
      <c r="S412">
        <f>+Casos_PN_CORR[[#This Row],[23-mar]]-Casos_PN_CORR[[#This Row],[22-mar]]</f>
        <v>0</v>
      </c>
      <c r="T412">
        <f>+Casos_PN_CORR[[#This Row],[24-mar]]-Casos_PN_CORR[[#This Row],[23-mar]]</f>
        <v>0</v>
      </c>
      <c r="U412">
        <f>+Casos_PN_CORR[[#This Row],[25-mar]]-Casos_PN_CORR[[#This Row],[24-mar]]</f>
        <v>0</v>
      </c>
      <c r="V412">
        <f>+Casos_PN_CORR[[#This Row],[26-mar]]-Casos_PN_CORR[[#This Row],[25-mar]]</f>
        <v>0</v>
      </c>
      <c r="W412">
        <f>+Casos_PN_CORR[[#This Row],[27-mar]]-Casos_PN_CORR[[#This Row],[26-mar]]</f>
        <v>0</v>
      </c>
      <c r="X412">
        <f>+Casos_PN_CORR[[#This Row],[28-mar]]-Casos_PN_CORR[[#This Row],[27-mar]]</f>
        <v>0</v>
      </c>
      <c r="Y412">
        <f>+Casos_PN_CORR[[#This Row],[29-mar]]-Casos_PN_CORR[[#This Row],[28-mar]]</f>
        <v>0</v>
      </c>
      <c r="Z412">
        <f>+Casos_PN_CORR[[#This Row],[30-mar]]-Casos_PN_CORR[[#This Row],[29-mar]]</f>
        <v>0</v>
      </c>
      <c r="AA412">
        <f>+Casos_PN_CORR[[#This Row],[31-mar]]-Casos_PN_CORR[[#This Row],[30-mar]]</f>
        <v>0</v>
      </c>
      <c r="AB412">
        <f>+Casos_PN_CORR[[#This Row],[1-abr]]-Casos_PN_CORR[[#This Row],[31-mar]]</f>
        <v>0</v>
      </c>
      <c r="AC412">
        <f>+Casos_PN_CORR[[#This Row],[2-abr]]-Casos_PN_CORR[[#This Row],[1-abr]]</f>
        <v>0</v>
      </c>
      <c r="AD412">
        <f>+Casos_PN_CORR[[#This Row],[3-abr]]-Casos_PN_CORR[[#This Row],[2-abr]]</f>
        <v>0</v>
      </c>
      <c r="AE412">
        <f>+Casos_PN_CORR[[#This Row],[4-abr]]-Casos_PN_CORR[[#This Row],[3-abr]]</f>
        <v>0</v>
      </c>
      <c r="AF412">
        <f>+Casos_PN_CORR[[#This Row],[5-abr]]-Casos_PN_CORR[[#This Row],[4-abr]]</f>
        <v>0</v>
      </c>
      <c r="AG412">
        <f>+Casos_PN_CORR[[#This Row],[6-abr]]-Casos_PN_CORR[[#This Row],[5-abr]]</f>
        <v>0</v>
      </c>
      <c r="AH412">
        <f>+Casos_PN_CORR[[#This Row],[7-abr]]-Casos_PN_CORR[[#This Row],[6-abr]]</f>
        <v>0</v>
      </c>
      <c r="AI412">
        <f>+Casos_PN_CORR[[#This Row],[8-abr]]-Casos_PN_CORR[[#This Row],[7-abr]]</f>
        <v>0</v>
      </c>
      <c r="AJ412">
        <f>+Casos_PN_CORR[[#This Row],[9-abr]]-Casos_PN_CORR[[#This Row],[8-abr]]</f>
        <v>0</v>
      </c>
      <c r="AK412">
        <f>+Casos_PN_CORR[[#This Row],[10-abr]]-Casos_PN_CORR[[#This Row],[9-abr]]</f>
        <v>0</v>
      </c>
      <c r="AL412">
        <f>+Casos_PN_CORR[[#This Row],[11-abr]]-Casos_PN_CORR[[#This Row],[10-abr]]</f>
        <v>0</v>
      </c>
      <c r="AM412">
        <f>+Casos_PN_CORR[[#This Row],[12-abr]]-Casos_PN_CORR[[#This Row],[11-abr]]</f>
        <v>0</v>
      </c>
      <c r="AN412">
        <f>+Casos_PN_CORR[[#This Row],[13-abr]]-Casos_PN_CORR[[#This Row],[12-abr]]</f>
        <v>0</v>
      </c>
      <c r="AO412">
        <f>+Casos_PN_CORR[[#This Row],[14-abr]]-Casos_PN_CORR[[#This Row],[13-abr]]</f>
        <v>0</v>
      </c>
      <c r="AP412">
        <f>+Casos_PN_CORR[[#This Row],[15-abr]]-Casos_PN_CORR[[#This Row],[14-abr]]</f>
        <v>0</v>
      </c>
      <c r="AQ412">
        <f>+Casos_PN_CORR[[#This Row],[16-abr]]-Casos_PN_CORR[[#This Row],[15-abr]]</f>
        <v>0</v>
      </c>
      <c r="AR412">
        <f>+Casos_PN_CORR[[#This Row],[17-abr]]-Casos_PN_CORR[[#This Row],[16-abr]]</f>
        <v>0</v>
      </c>
      <c r="AS412">
        <f>+Casos_PN_CORR[[#This Row],[18-abr]]-Casos_PN_CORR[[#This Row],[17-abr]]</f>
        <v>0</v>
      </c>
      <c r="AT412">
        <f>+Casos_PN_CORR[[#This Row],[19-abr]]-Casos_PN_CORR[[#This Row],[18-abr]]</f>
        <v>0</v>
      </c>
      <c r="AU412">
        <f>+Casos_PN_CORR[[#This Row],[20-abr]]-Casos_PN_CORR[[#This Row],[19-abr]]</f>
        <v>0</v>
      </c>
      <c r="AV412">
        <f>+Casos_PN_CORR[[#This Row],[21-abr]]-Casos_PN_CORR[[#This Row],[20-abr]]</f>
        <v>0</v>
      </c>
      <c r="AW412">
        <f>+Casos_PN_CORR[[#This Row],[22-abr]]-Casos_PN_CORR[[#This Row],[21-abr]]</f>
        <v>0</v>
      </c>
      <c r="AX412">
        <f>+Casos_PN_CORR[[#This Row],[23-abr]]-Casos_PN_CORR[[#This Row],[22-abr]]</f>
        <v>0</v>
      </c>
      <c r="AY412">
        <f>+Casos_PN_CORR[[#This Row],[24-abr]]-Casos_PN_CORR[[#This Row],[23-abr]]</f>
        <v>0</v>
      </c>
      <c r="AZ412">
        <f>+Casos_PN_CORR[[#This Row],[25-abr]]-Casos_PN_CORR[[#This Row],[24-abr]]</f>
        <v>0</v>
      </c>
      <c r="BA412">
        <f>+Casos_PN_CORR[[#This Row],[26-abr]]-Casos_PN_CORR[[#This Row],[25-abr]]</f>
        <v>0</v>
      </c>
      <c r="BB412">
        <f>+Casos_PN_CORR[[#This Row],[27-abr]]-Casos_PN_CORR[[#This Row],[26-abr]]</f>
        <v>0</v>
      </c>
      <c r="BC412">
        <f>+Casos_PN_CORR[[#This Row],[28-abr]]-Casos_PN_CORR[[#This Row],[27-abr]]</f>
        <v>0</v>
      </c>
      <c r="BD412">
        <f>+Casos_PN_CORR[[#This Row],[29-abr]]-Casos_PN_CORR[[#This Row],[28-abr]]</f>
        <v>0</v>
      </c>
      <c r="BE412">
        <f>+Casos_PN_CORR[[#This Row],[30-abr]]-Casos_PN_CORR[[#This Row],[29-abr]]</f>
        <v>0</v>
      </c>
      <c r="BF412">
        <f>+Casos_PN_CORR[[#This Row],[1-may]]-Casos_PN_CORR[[#This Row],[30-abr]]</f>
        <v>0</v>
      </c>
      <c r="BG412">
        <f>+Casos_PN_CORR[[#This Row],[2-may]]-Casos_PN_CORR[[#This Row],[1-may]]</f>
        <v>0</v>
      </c>
      <c r="BH412">
        <f>+Casos_PN_CORR[[#This Row],[3-may]]-Casos_PN_CORR[[#This Row],[2-may]]</f>
        <v>0</v>
      </c>
      <c r="BI412">
        <f>+Casos_PN_CORR[[#This Row],[4-may]]-Casos_PN_CORR[[#This Row],[3-may]]</f>
        <v>0</v>
      </c>
      <c r="BJ412">
        <f>+Casos_PN_CORR[[#This Row],[5-may]]-Casos_PN_CORR[[#This Row],[4-may]]</f>
        <v>0</v>
      </c>
      <c r="BK412">
        <f>+Casos_PN_CORR[[#This Row],[6-may]]-Casos_PN_CORR[[#This Row],[5-may]]</f>
        <v>0</v>
      </c>
      <c r="BL412">
        <f>+Casos_PN_CORR[[#This Row],[7-may]]-Casos_PN_CORR[[#This Row],[6-may]]</f>
        <v>0</v>
      </c>
      <c r="BM412">
        <f>+Casos_PN_CORR[[#This Row],[8-may]]-Casos_PN_CORR[[#This Row],[7-may]]</f>
        <v>0</v>
      </c>
      <c r="BN412">
        <f>+Casos_PN_CORR[[#This Row],[9-may]]-Casos_PN_CORR[[#This Row],[8-may]]</f>
        <v>0</v>
      </c>
      <c r="BO412">
        <f>+Casos_PN_CORR[[#This Row],[10-may]]-Casos_PN_CORR[[#This Row],[9-may]]</f>
        <v>0</v>
      </c>
      <c r="BP412">
        <f>+Casos_PN_CORR[[#This Row],[11-may]]-Casos_PN_CORR[[#This Row],[10-may]]</f>
        <v>0</v>
      </c>
      <c r="BQ412">
        <f>+Casos_PN_CORR[[#This Row],[12-may]]-Casos_PN_CORR[[#This Row],[11-may]]</f>
        <v>0</v>
      </c>
      <c r="BR412">
        <f>+Casos_PN_CORR[[#This Row],[13-may]]-Casos_PN_CORR[[#This Row],[12-may]]</f>
        <v>0</v>
      </c>
      <c r="BS412">
        <f>+Casos_PN_CORR[[#This Row],[14-may]]-Casos_PN_CORR[[#This Row],[13-may]]</f>
        <v>0</v>
      </c>
      <c r="BT412">
        <f>+Casos_PN_CORR[[#This Row],[15-may]]-Casos_PN_CORR[[#This Row],[14-may]]</f>
        <v>0</v>
      </c>
      <c r="BU412">
        <f>+Casos_PN_CORR[[#This Row],[16-may]]-Casos_PN_CORR[[#This Row],[15-may]]</f>
        <v>0</v>
      </c>
      <c r="BV412">
        <f>+Casos_PN_CORR[[#This Row],[17-may]]-Casos_PN_CORR[[#This Row],[16-may]]</f>
        <v>0</v>
      </c>
      <c r="BW412">
        <f>+Casos_PN_CORR[[#This Row],[18-may]]-Casos_PN_CORR[[#This Row],[17-may]]</f>
        <v>0</v>
      </c>
      <c r="BX412">
        <f>+Casos_PN_CORR[[#This Row],[19-may]]-Casos_PN_CORR[[#This Row],[18-may]]</f>
        <v>0</v>
      </c>
      <c r="BY412">
        <f>+Casos_PN_CORR[[#This Row],[20-may]]-Casos_PN_CORR[[#This Row],[19-may]]</f>
        <v>0</v>
      </c>
      <c r="BZ412">
        <f>+Casos_PN_CORR[[#This Row],[21-may]]-Casos_PN_CORR[[#This Row],[20-may]]</f>
        <v>0</v>
      </c>
      <c r="CA412">
        <f>+Casos_PN_CORR[[#This Row],[22-may]]-Casos_PN_CORR[[#This Row],[21-may]]</f>
        <v>0</v>
      </c>
      <c r="CB412">
        <f>+Casos_PN_CORR[[#This Row],[23-may]]-Casos_PN_CORR[[#This Row],[22-may]]</f>
        <v>0</v>
      </c>
      <c r="CC412">
        <f>+Casos_PN_CORR[[#This Row],[24-may]]-Casos_PN_CORR[[#This Row],[23-may]]</f>
        <v>0</v>
      </c>
      <c r="CD412">
        <f>+Casos_PN_CORR[[#This Row],[25-may]]-Casos_PN_CORR[[#This Row],[24-may]]</f>
        <v>0</v>
      </c>
      <c r="CE412">
        <f>+Casos_PN_CORR[[#This Row],[26-may]]-Casos_PN_CORR[[#This Row],[25-may]]</f>
        <v>0</v>
      </c>
      <c r="CF412">
        <f>+Casos_PN_CORR[[#This Row],[27-may]]-Casos_PN_CORR[[#This Row],[26-may]]</f>
        <v>0</v>
      </c>
      <c r="CG412">
        <f>+Casos_PN_CORR[[#This Row],[28-may]]-Casos_PN_CORR[[#This Row],[27-may]]</f>
        <v>0</v>
      </c>
      <c r="CH412">
        <f>+Casos_PN_CORR[[#This Row],[29-may]]-Casos_PN_CORR[[#This Row],[28-may]]</f>
        <v>0</v>
      </c>
      <c r="CI412">
        <f>+Casos_PN_CORR[[#This Row],[30-may]]-Casos_PN_CORR[[#This Row],[29-may]]</f>
        <v>0</v>
      </c>
      <c r="CJ412">
        <f>+Casos_PN_CORR[[#This Row],[31-may]]-Casos_PN_CORR[[#This Row],[30-may]]</f>
        <v>0</v>
      </c>
      <c r="CK412">
        <f>+Casos_PN_CORR[[#This Row],[1-jun]]-Casos_PN_CORR[[#This Row],[31-may]]</f>
        <v>0</v>
      </c>
      <c r="CL412">
        <f>+Casos_PN_CORR[[#This Row],[2-jun]]-Casos_PN_CORR[[#This Row],[1-jun]]</f>
        <v>0</v>
      </c>
      <c r="CM412">
        <f>+Casos_PN_CORR[[#This Row],[3-jun]]-Casos_PN_CORR[[#This Row],[2-jun]]</f>
        <v>0</v>
      </c>
      <c r="CN412">
        <f>+Casos_PN_CORR[[#This Row],[4-jun]]-Casos_PN_CORR[[#This Row],[3-jun]]</f>
        <v>0</v>
      </c>
      <c r="CO412">
        <f>+Casos_PN_CORR[[#This Row],[5-jun]]-Casos_PN_CORR[[#This Row],[4-jun]]</f>
        <v>1</v>
      </c>
      <c r="CP412">
        <f>+Casos_PN_CORR[[#This Row],[6-jun]]-Casos_PN_CORR[[#This Row],[5-jun]]</f>
        <v>0</v>
      </c>
    </row>
    <row r="413" spans="1:94">
      <c r="A413">
        <v>60301</v>
      </c>
      <c r="B413" s="2" t="s">
        <v>214</v>
      </c>
      <c r="C413" s="2" t="s">
        <v>334</v>
      </c>
      <c r="D413" s="2" t="s">
        <v>549</v>
      </c>
      <c r="E413" s="4">
        <f t="shared" si="6"/>
        <v>1</v>
      </c>
      <c r="F413">
        <f>+Casos_PN_CORR[[#This Row],[10-mar]]</f>
        <v>0</v>
      </c>
      <c r="G413">
        <f>+Casos_PN_CORR[[#This Row],[11-mar]]-Casos_PN_CORR[[#This Row],[10-mar]]</f>
        <v>0</v>
      </c>
      <c r="H413">
        <f>+Casos_PN_CORR[[#This Row],[12-mar]]-Casos_PN_CORR[[#This Row],[11-mar]]</f>
        <v>0</v>
      </c>
      <c r="I413">
        <f>+Casos_PN_CORR[[#This Row],[13-mar]]-Casos_PN_CORR[[#This Row],[12-mar]]</f>
        <v>0</v>
      </c>
      <c r="J413">
        <f>+Casos_PN_CORR[[#This Row],[14-mar]]-Casos_PN_CORR[[#This Row],[13-mar]]</f>
        <v>0</v>
      </c>
      <c r="K413">
        <f>+Casos_PN_CORR[[#This Row],[15-mar]]-Casos_PN_CORR[[#This Row],[14-mar]]</f>
        <v>0</v>
      </c>
      <c r="L413">
        <f>+Casos_PN_CORR[[#This Row],[16-mar]]-Casos_PN_CORR[[#This Row],[15-mar]]</f>
        <v>0</v>
      </c>
      <c r="M413">
        <f>+Casos_PN_CORR[[#This Row],[17-mar]]-Casos_PN_CORR[[#This Row],[16-mar]]</f>
        <v>0</v>
      </c>
      <c r="N413">
        <f>+Casos_PN_CORR[[#This Row],[18-mar]]-Casos_PN_CORR[[#This Row],[17-mar]]</f>
        <v>0</v>
      </c>
      <c r="O413">
        <f>+Casos_PN_CORR[[#This Row],[19-mar]]-Casos_PN_CORR[[#This Row],[18-mar]]</f>
        <v>0</v>
      </c>
      <c r="P413">
        <f>+Casos_PN_CORR[[#This Row],[20-mar]]-Casos_PN_CORR[[#This Row],[19-mar]]</f>
        <v>0</v>
      </c>
      <c r="Q413">
        <f>+Casos_PN_CORR[[#This Row],[21-mar]]-Casos_PN_CORR[[#This Row],[20-mar]]</f>
        <v>0</v>
      </c>
      <c r="R413">
        <f>+Casos_PN_CORR[[#This Row],[22-mar]]-Casos_PN_CORR[[#This Row],[21-mar]]</f>
        <v>0</v>
      </c>
      <c r="S413">
        <f>+Casos_PN_CORR[[#This Row],[23-mar]]-Casos_PN_CORR[[#This Row],[22-mar]]</f>
        <v>0</v>
      </c>
      <c r="T413">
        <f>+Casos_PN_CORR[[#This Row],[24-mar]]-Casos_PN_CORR[[#This Row],[23-mar]]</f>
        <v>0</v>
      </c>
      <c r="U413">
        <f>+Casos_PN_CORR[[#This Row],[25-mar]]-Casos_PN_CORR[[#This Row],[24-mar]]</f>
        <v>0</v>
      </c>
      <c r="V413">
        <f>+Casos_PN_CORR[[#This Row],[26-mar]]-Casos_PN_CORR[[#This Row],[25-mar]]</f>
        <v>0</v>
      </c>
      <c r="W413">
        <f>+Casos_PN_CORR[[#This Row],[27-mar]]-Casos_PN_CORR[[#This Row],[26-mar]]</f>
        <v>0</v>
      </c>
      <c r="X413">
        <f>+Casos_PN_CORR[[#This Row],[28-mar]]-Casos_PN_CORR[[#This Row],[27-mar]]</f>
        <v>0</v>
      </c>
      <c r="Y413">
        <f>+Casos_PN_CORR[[#This Row],[29-mar]]-Casos_PN_CORR[[#This Row],[28-mar]]</f>
        <v>0</v>
      </c>
      <c r="Z413">
        <f>+Casos_PN_CORR[[#This Row],[30-mar]]-Casos_PN_CORR[[#This Row],[29-mar]]</f>
        <v>0</v>
      </c>
      <c r="AA413">
        <f>+Casos_PN_CORR[[#This Row],[31-mar]]-Casos_PN_CORR[[#This Row],[30-mar]]</f>
        <v>0</v>
      </c>
      <c r="AB413">
        <f>+Casos_PN_CORR[[#This Row],[1-abr]]-Casos_PN_CORR[[#This Row],[31-mar]]</f>
        <v>0</v>
      </c>
      <c r="AC413">
        <f>+Casos_PN_CORR[[#This Row],[2-abr]]-Casos_PN_CORR[[#This Row],[1-abr]]</f>
        <v>0</v>
      </c>
      <c r="AD413">
        <f>+Casos_PN_CORR[[#This Row],[3-abr]]-Casos_PN_CORR[[#This Row],[2-abr]]</f>
        <v>0</v>
      </c>
      <c r="AE413">
        <f>+Casos_PN_CORR[[#This Row],[4-abr]]-Casos_PN_CORR[[#This Row],[3-abr]]</f>
        <v>0</v>
      </c>
      <c r="AF413">
        <f>+Casos_PN_CORR[[#This Row],[5-abr]]-Casos_PN_CORR[[#This Row],[4-abr]]</f>
        <v>0</v>
      </c>
      <c r="AG413">
        <f>+Casos_PN_CORR[[#This Row],[6-abr]]-Casos_PN_CORR[[#This Row],[5-abr]]</f>
        <v>0</v>
      </c>
      <c r="AH413">
        <f>+Casos_PN_CORR[[#This Row],[7-abr]]-Casos_PN_CORR[[#This Row],[6-abr]]</f>
        <v>0</v>
      </c>
      <c r="AI413">
        <f>+Casos_PN_CORR[[#This Row],[8-abr]]-Casos_PN_CORR[[#This Row],[7-abr]]</f>
        <v>0</v>
      </c>
      <c r="AJ413">
        <f>+Casos_PN_CORR[[#This Row],[9-abr]]-Casos_PN_CORR[[#This Row],[8-abr]]</f>
        <v>0</v>
      </c>
      <c r="AK413">
        <f>+Casos_PN_CORR[[#This Row],[10-abr]]-Casos_PN_CORR[[#This Row],[9-abr]]</f>
        <v>0</v>
      </c>
      <c r="AL413">
        <f>+Casos_PN_CORR[[#This Row],[11-abr]]-Casos_PN_CORR[[#This Row],[10-abr]]</f>
        <v>0</v>
      </c>
      <c r="AM413">
        <f>+Casos_PN_CORR[[#This Row],[12-abr]]-Casos_PN_CORR[[#This Row],[11-abr]]</f>
        <v>0</v>
      </c>
      <c r="AN413">
        <f>+Casos_PN_CORR[[#This Row],[13-abr]]-Casos_PN_CORR[[#This Row],[12-abr]]</f>
        <v>0</v>
      </c>
      <c r="AO413">
        <f>+Casos_PN_CORR[[#This Row],[14-abr]]-Casos_PN_CORR[[#This Row],[13-abr]]</f>
        <v>0</v>
      </c>
      <c r="AP413">
        <f>+Casos_PN_CORR[[#This Row],[15-abr]]-Casos_PN_CORR[[#This Row],[14-abr]]</f>
        <v>0</v>
      </c>
      <c r="AQ413">
        <f>+Casos_PN_CORR[[#This Row],[16-abr]]-Casos_PN_CORR[[#This Row],[15-abr]]</f>
        <v>0</v>
      </c>
      <c r="AR413">
        <f>+Casos_PN_CORR[[#This Row],[17-abr]]-Casos_PN_CORR[[#This Row],[16-abr]]</f>
        <v>0</v>
      </c>
      <c r="AS413">
        <f>+Casos_PN_CORR[[#This Row],[18-abr]]-Casos_PN_CORR[[#This Row],[17-abr]]</f>
        <v>0</v>
      </c>
      <c r="AT413">
        <f>+Casos_PN_CORR[[#This Row],[19-abr]]-Casos_PN_CORR[[#This Row],[18-abr]]</f>
        <v>0</v>
      </c>
      <c r="AU413">
        <f>+Casos_PN_CORR[[#This Row],[20-abr]]-Casos_PN_CORR[[#This Row],[19-abr]]</f>
        <v>0</v>
      </c>
      <c r="AV413">
        <f>+Casos_PN_CORR[[#This Row],[21-abr]]-Casos_PN_CORR[[#This Row],[20-abr]]</f>
        <v>0</v>
      </c>
      <c r="AW413">
        <f>+Casos_PN_CORR[[#This Row],[22-abr]]-Casos_PN_CORR[[#This Row],[21-abr]]</f>
        <v>0</v>
      </c>
      <c r="AX413">
        <f>+Casos_PN_CORR[[#This Row],[23-abr]]-Casos_PN_CORR[[#This Row],[22-abr]]</f>
        <v>0</v>
      </c>
      <c r="AY413">
        <f>+Casos_PN_CORR[[#This Row],[24-abr]]-Casos_PN_CORR[[#This Row],[23-abr]]</f>
        <v>0</v>
      </c>
      <c r="AZ413">
        <f>+Casos_PN_CORR[[#This Row],[25-abr]]-Casos_PN_CORR[[#This Row],[24-abr]]</f>
        <v>0</v>
      </c>
      <c r="BA413">
        <f>+Casos_PN_CORR[[#This Row],[26-abr]]-Casos_PN_CORR[[#This Row],[25-abr]]</f>
        <v>0</v>
      </c>
      <c r="BB413">
        <f>+Casos_PN_CORR[[#This Row],[27-abr]]-Casos_PN_CORR[[#This Row],[26-abr]]</f>
        <v>0</v>
      </c>
      <c r="BC413">
        <f>+Casos_PN_CORR[[#This Row],[28-abr]]-Casos_PN_CORR[[#This Row],[27-abr]]</f>
        <v>0</v>
      </c>
      <c r="BD413">
        <f>+Casos_PN_CORR[[#This Row],[29-abr]]-Casos_PN_CORR[[#This Row],[28-abr]]</f>
        <v>0</v>
      </c>
      <c r="BE413">
        <f>+Casos_PN_CORR[[#This Row],[30-abr]]-Casos_PN_CORR[[#This Row],[29-abr]]</f>
        <v>0</v>
      </c>
      <c r="BF413">
        <f>+Casos_PN_CORR[[#This Row],[1-may]]-Casos_PN_CORR[[#This Row],[30-abr]]</f>
        <v>0</v>
      </c>
      <c r="BG413">
        <f>+Casos_PN_CORR[[#This Row],[2-may]]-Casos_PN_CORR[[#This Row],[1-may]]</f>
        <v>0</v>
      </c>
      <c r="BH413">
        <f>+Casos_PN_CORR[[#This Row],[3-may]]-Casos_PN_CORR[[#This Row],[2-may]]</f>
        <v>0</v>
      </c>
      <c r="BI413">
        <f>+Casos_PN_CORR[[#This Row],[4-may]]-Casos_PN_CORR[[#This Row],[3-may]]</f>
        <v>0</v>
      </c>
      <c r="BJ413">
        <f>+Casos_PN_CORR[[#This Row],[5-may]]-Casos_PN_CORR[[#This Row],[4-may]]</f>
        <v>0</v>
      </c>
      <c r="BK413">
        <f>+Casos_PN_CORR[[#This Row],[6-may]]-Casos_PN_CORR[[#This Row],[5-may]]</f>
        <v>0</v>
      </c>
      <c r="BL413">
        <f>+Casos_PN_CORR[[#This Row],[7-may]]-Casos_PN_CORR[[#This Row],[6-may]]</f>
        <v>0</v>
      </c>
      <c r="BM413">
        <f>+Casos_PN_CORR[[#This Row],[8-may]]-Casos_PN_CORR[[#This Row],[7-may]]</f>
        <v>0</v>
      </c>
      <c r="BN413">
        <f>+Casos_PN_CORR[[#This Row],[9-may]]-Casos_PN_CORR[[#This Row],[8-may]]</f>
        <v>0</v>
      </c>
      <c r="BO413">
        <f>+Casos_PN_CORR[[#This Row],[10-may]]-Casos_PN_CORR[[#This Row],[9-may]]</f>
        <v>0</v>
      </c>
      <c r="BP413">
        <f>+Casos_PN_CORR[[#This Row],[11-may]]-Casos_PN_CORR[[#This Row],[10-may]]</f>
        <v>0</v>
      </c>
      <c r="BQ413">
        <f>+Casos_PN_CORR[[#This Row],[12-may]]-Casos_PN_CORR[[#This Row],[11-may]]</f>
        <v>0</v>
      </c>
      <c r="BR413">
        <f>+Casos_PN_CORR[[#This Row],[13-may]]-Casos_PN_CORR[[#This Row],[12-may]]</f>
        <v>0</v>
      </c>
      <c r="BS413">
        <f>+Casos_PN_CORR[[#This Row],[14-may]]-Casos_PN_CORR[[#This Row],[13-may]]</f>
        <v>0</v>
      </c>
      <c r="BT413">
        <f>+Casos_PN_CORR[[#This Row],[15-may]]-Casos_PN_CORR[[#This Row],[14-may]]</f>
        <v>0</v>
      </c>
      <c r="BU413">
        <f>+Casos_PN_CORR[[#This Row],[16-may]]-Casos_PN_CORR[[#This Row],[15-may]]</f>
        <v>0</v>
      </c>
      <c r="BV413">
        <f>+Casos_PN_CORR[[#This Row],[17-may]]-Casos_PN_CORR[[#This Row],[16-may]]</f>
        <v>0</v>
      </c>
      <c r="BW413">
        <f>+Casos_PN_CORR[[#This Row],[18-may]]-Casos_PN_CORR[[#This Row],[17-may]]</f>
        <v>0</v>
      </c>
      <c r="BX413">
        <f>+Casos_PN_CORR[[#This Row],[19-may]]-Casos_PN_CORR[[#This Row],[18-may]]</f>
        <v>0</v>
      </c>
      <c r="BY413">
        <f>+Casos_PN_CORR[[#This Row],[20-may]]-Casos_PN_CORR[[#This Row],[19-may]]</f>
        <v>0</v>
      </c>
      <c r="BZ413">
        <f>+Casos_PN_CORR[[#This Row],[21-may]]-Casos_PN_CORR[[#This Row],[20-may]]</f>
        <v>0</v>
      </c>
      <c r="CA413">
        <f>+Casos_PN_CORR[[#This Row],[22-may]]-Casos_PN_CORR[[#This Row],[21-may]]</f>
        <v>0</v>
      </c>
      <c r="CB413">
        <f>+Casos_PN_CORR[[#This Row],[23-may]]-Casos_PN_CORR[[#This Row],[22-may]]</f>
        <v>0</v>
      </c>
      <c r="CC413">
        <f>+Casos_PN_CORR[[#This Row],[24-may]]-Casos_PN_CORR[[#This Row],[23-may]]</f>
        <v>0</v>
      </c>
      <c r="CD413">
        <f>+Casos_PN_CORR[[#This Row],[25-may]]-Casos_PN_CORR[[#This Row],[24-may]]</f>
        <v>0</v>
      </c>
      <c r="CE413">
        <f>+Casos_PN_CORR[[#This Row],[26-may]]-Casos_PN_CORR[[#This Row],[25-may]]</f>
        <v>0</v>
      </c>
      <c r="CF413">
        <f>+Casos_PN_CORR[[#This Row],[27-may]]-Casos_PN_CORR[[#This Row],[26-may]]</f>
        <v>0</v>
      </c>
      <c r="CG413">
        <f>+Casos_PN_CORR[[#This Row],[28-may]]-Casos_PN_CORR[[#This Row],[27-may]]</f>
        <v>0</v>
      </c>
      <c r="CH413">
        <f>+Casos_PN_CORR[[#This Row],[29-may]]-Casos_PN_CORR[[#This Row],[28-may]]</f>
        <v>0</v>
      </c>
      <c r="CI413">
        <f>+Casos_PN_CORR[[#This Row],[30-may]]-Casos_PN_CORR[[#This Row],[29-may]]</f>
        <v>0</v>
      </c>
      <c r="CJ413">
        <f>+Casos_PN_CORR[[#This Row],[31-may]]-Casos_PN_CORR[[#This Row],[30-may]]</f>
        <v>0</v>
      </c>
      <c r="CK413">
        <f>+Casos_PN_CORR[[#This Row],[1-jun]]-Casos_PN_CORR[[#This Row],[31-may]]</f>
        <v>0</v>
      </c>
      <c r="CL413">
        <f>+Casos_PN_CORR[[#This Row],[2-jun]]-Casos_PN_CORR[[#This Row],[1-jun]]</f>
        <v>0</v>
      </c>
      <c r="CM413">
        <f>+Casos_PN_CORR[[#This Row],[3-jun]]-Casos_PN_CORR[[#This Row],[2-jun]]</f>
        <v>0</v>
      </c>
      <c r="CN413">
        <f>+Casos_PN_CORR[[#This Row],[4-jun]]-Casos_PN_CORR[[#This Row],[3-jun]]</f>
        <v>0</v>
      </c>
      <c r="CO413">
        <f>+Casos_PN_CORR[[#This Row],[5-jun]]-Casos_PN_CORR[[#This Row],[4-jun]]</f>
        <v>1</v>
      </c>
      <c r="CP413">
        <f>+Casos_PN_CORR[[#This Row],[6-jun]]-Casos_PN_CORR[[#This Row],[5-jun]]</f>
        <v>0</v>
      </c>
    </row>
    <row r="414" spans="1:94">
      <c r="A414">
        <v>90304</v>
      </c>
      <c r="B414" s="2" t="s">
        <v>139</v>
      </c>
      <c r="C414" s="2" t="s">
        <v>238</v>
      </c>
      <c r="D414" s="2" t="s">
        <v>550</v>
      </c>
      <c r="E414" s="4">
        <f t="shared" si="6"/>
        <v>0</v>
      </c>
      <c r="F414">
        <f>+Casos_PN_CORR[[#This Row],[10-mar]]</f>
        <v>0</v>
      </c>
      <c r="G414">
        <f>+Casos_PN_CORR[[#This Row],[11-mar]]-Casos_PN_CORR[[#This Row],[10-mar]]</f>
        <v>0</v>
      </c>
      <c r="H414">
        <f>+Casos_PN_CORR[[#This Row],[12-mar]]-Casos_PN_CORR[[#This Row],[11-mar]]</f>
        <v>0</v>
      </c>
      <c r="I414">
        <f>+Casos_PN_CORR[[#This Row],[13-mar]]-Casos_PN_CORR[[#This Row],[12-mar]]</f>
        <v>0</v>
      </c>
      <c r="J414">
        <f>+Casos_PN_CORR[[#This Row],[14-mar]]-Casos_PN_CORR[[#This Row],[13-mar]]</f>
        <v>0</v>
      </c>
      <c r="K414">
        <f>+Casos_PN_CORR[[#This Row],[15-mar]]-Casos_PN_CORR[[#This Row],[14-mar]]</f>
        <v>0</v>
      </c>
      <c r="L414">
        <f>+Casos_PN_CORR[[#This Row],[16-mar]]-Casos_PN_CORR[[#This Row],[15-mar]]</f>
        <v>0</v>
      </c>
      <c r="M414">
        <f>+Casos_PN_CORR[[#This Row],[17-mar]]-Casos_PN_CORR[[#This Row],[16-mar]]</f>
        <v>0</v>
      </c>
      <c r="N414">
        <f>+Casos_PN_CORR[[#This Row],[18-mar]]-Casos_PN_CORR[[#This Row],[17-mar]]</f>
        <v>0</v>
      </c>
      <c r="O414">
        <f>+Casos_PN_CORR[[#This Row],[19-mar]]-Casos_PN_CORR[[#This Row],[18-mar]]</f>
        <v>0</v>
      </c>
      <c r="P414">
        <f>+Casos_PN_CORR[[#This Row],[20-mar]]-Casos_PN_CORR[[#This Row],[19-mar]]</f>
        <v>0</v>
      </c>
      <c r="Q414">
        <f>+Casos_PN_CORR[[#This Row],[21-mar]]-Casos_PN_CORR[[#This Row],[20-mar]]</f>
        <v>0</v>
      </c>
      <c r="R414">
        <f>+Casos_PN_CORR[[#This Row],[22-mar]]-Casos_PN_CORR[[#This Row],[21-mar]]</f>
        <v>0</v>
      </c>
      <c r="S414">
        <f>+Casos_PN_CORR[[#This Row],[23-mar]]-Casos_PN_CORR[[#This Row],[22-mar]]</f>
        <v>0</v>
      </c>
      <c r="T414">
        <f>+Casos_PN_CORR[[#This Row],[24-mar]]-Casos_PN_CORR[[#This Row],[23-mar]]</f>
        <v>0</v>
      </c>
      <c r="U414">
        <f>+Casos_PN_CORR[[#This Row],[25-mar]]-Casos_PN_CORR[[#This Row],[24-mar]]</f>
        <v>0</v>
      </c>
      <c r="V414">
        <f>+Casos_PN_CORR[[#This Row],[26-mar]]-Casos_PN_CORR[[#This Row],[25-mar]]</f>
        <v>0</v>
      </c>
      <c r="W414">
        <f>+Casos_PN_CORR[[#This Row],[27-mar]]-Casos_PN_CORR[[#This Row],[26-mar]]</f>
        <v>0</v>
      </c>
      <c r="X414">
        <f>+Casos_PN_CORR[[#This Row],[28-mar]]-Casos_PN_CORR[[#This Row],[27-mar]]</f>
        <v>0</v>
      </c>
      <c r="Y414">
        <f>+Casos_PN_CORR[[#This Row],[29-mar]]-Casos_PN_CORR[[#This Row],[28-mar]]</f>
        <v>0</v>
      </c>
      <c r="Z414">
        <f>+Casos_PN_CORR[[#This Row],[30-mar]]-Casos_PN_CORR[[#This Row],[29-mar]]</f>
        <v>0</v>
      </c>
      <c r="AA414">
        <f>+Casos_PN_CORR[[#This Row],[31-mar]]-Casos_PN_CORR[[#This Row],[30-mar]]</f>
        <v>0</v>
      </c>
      <c r="AB414">
        <f>+Casos_PN_CORR[[#This Row],[1-abr]]-Casos_PN_CORR[[#This Row],[31-mar]]</f>
        <v>0</v>
      </c>
      <c r="AC414">
        <f>+Casos_PN_CORR[[#This Row],[2-abr]]-Casos_PN_CORR[[#This Row],[1-abr]]</f>
        <v>0</v>
      </c>
      <c r="AD414">
        <f>+Casos_PN_CORR[[#This Row],[3-abr]]-Casos_PN_CORR[[#This Row],[2-abr]]</f>
        <v>0</v>
      </c>
      <c r="AE414">
        <f>+Casos_PN_CORR[[#This Row],[4-abr]]-Casos_PN_CORR[[#This Row],[3-abr]]</f>
        <v>0</v>
      </c>
      <c r="AF414">
        <f>+Casos_PN_CORR[[#This Row],[5-abr]]-Casos_PN_CORR[[#This Row],[4-abr]]</f>
        <v>0</v>
      </c>
      <c r="AG414">
        <f>+Casos_PN_CORR[[#This Row],[6-abr]]-Casos_PN_CORR[[#This Row],[5-abr]]</f>
        <v>0</v>
      </c>
      <c r="AH414">
        <f>+Casos_PN_CORR[[#This Row],[7-abr]]-Casos_PN_CORR[[#This Row],[6-abr]]</f>
        <v>0</v>
      </c>
      <c r="AI414">
        <f>+Casos_PN_CORR[[#This Row],[8-abr]]-Casos_PN_CORR[[#This Row],[7-abr]]</f>
        <v>0</v>
      </c>
      <c r="AJ414">
        <f>+Casos_PN_CORR[[#This Row],[9-abr]]-Casos_PN_CORR[[#This Row],[8-abr]]</f>
        <v>0</v>
      </c>
      <c r="AK414">
        <f>+Casos_PN_CORR[[#This Row],[10-abr]]-Casos_PN_CORR[[#This Row],[9-abr]]</f>
        <v>0</v>
      </c>
      <c r="AL414">
        <f>+Casos_PN_CORR[[#This Row],[11-abr]]-Casos_PN_CORR[[#This Row],[10-abr]]</f>
        <v>0</v>
      </c>
      <c r="AM414">
        <f>+Casos_PN_CORR[[#This Row],[12-abr]]-Casos_PN_CORR[[#This Row],[11-abr]]</f>
        <v>0</v>
      </c>
      <c r="AN414">
        <f>+Casos_PN_CORR[[#This Row],[13-abr]]-Casos_PN_CORR[[#This Row],[12-abr]]</f>
        <v>0</v>
      </c>
      <c r="AO414">
        <f>+Casos_PN_CORR[[#This Row],[14-abr]]-Casos_PN_CORR[[#This Row],[13-abr]]</f>
        <v>0</v>
      </c>
      <c r="AP414">
        <f>+Casos_PN_CORR[[#This Row],[15-abr]]-Casos_PN_CORR[[#This Row],[14-abr]]</f>
        <v>0</v>
      </c>
      <c r="AQ414">
        <f>+Casos_PN_CORR[[#This Row],[16-abr]]-Casos_PN_CORR[[#This Row],[15-abr]]</f>
        <v>0</v>
      </c>
      <c r="AR414">
        <f>+Casos_PN_CORR[[#This Row],[17-abr]]-Casos_PN_CORR[[#This Row],[16-abr]]</f>
        <v>0</v>
      </c>
      <c r="AS414">
        <f>+Casos_PN_CORR[[#This Row],[18-abr]]-Casos_PN_CORR[[#This Row],[17-abr]]</f>
        <v>0</v>
      </c>
      <c r="AT414">
        <f>+Casos_PN_CORR[[#This Row],[19-abr]]-Casos_PN_CORR[[#This Row],[18-abr]]</f>
        <v>0</v>
      </c>
      <c r="AU414">
        <f>+Casos_PN_CORR[[#This Row],[20-abr]]-Casos_PN_CORR[[#This Row],[19-abr]]</f>
        <v>0</v>
      </c>
      <c r="AV414">
        <f>+Casos_PN_CORR[[#This Row],[21-abr]]-Casos_PN_CORR[[#This Row],[20-abr]]</f>
        <v>0</v>
      </c>
      <c r="AW414">
        <f>+Casos_PN_CORR[[#This Row],[22-abr]]-Casos_PN_CORR[[#This Row],[21-abr]]</f>
        <v>0</v>
      </c>
      <c r="AX414">
        <f>+Casos_PN_CORR[[#This Row],[23-abr]]-Casos_PN_CORR[[#This Row],[22-abr]]</f>
        <v>0</v>
      </c>
      <c r="AY414">
        <f>+Casos_PN_CORR[[#This Row],[24-abr]]-Casos_PN_CORR[[#This Row],[23-abr]]</f>
        <v>0</v>
      </c>
      <c r="AZ414">
        <f>+Casos_PN_CORR[[#This Row],[25-abr]]-Casos_PN_CORR[[#This Row],[24-abr]]</f>
        <v>0</v>
      </c>
      <c r="BA414">
        <f>+Casos_PN_CORR[[#This Row],[26-abr]]-Casos_PN_CORR[[#This Row],[25-abr]]</f>
        <v>0</v>
      </c>
      <c r="BB414">
        <f>+Casos_PN_CORR[[#This Row],[27-abr]]-Casos_PN_CORR[[#This Row],[26-abr]]</f>
        <v>0</v>
      </c>
      <c r="BC414">
        <f>+Casos_PN_CORR[[#This Row],[28-abr]]-Casos_PN_CORR[[#This Row],[27-abr]]</f>
        <v>0</v>
      </c>
      <c r="BD414">
        <f>+Casos_PN_CORR[[#This Row],[29-abr]]-Casos_PN_CORR[[#This Row],[28-abr]]</f>
        <v>0</v>
      </c>
      <c r="BE414">
        <f>+Casos_PN_CORR[[#This Row],[30-abr]]-Casos_PN_CORR[[#This Row],[29-abr]]</f>
        <v>0</v>
      </c>
      <c r="BF414">
        <f>+Casos_PN_CORR[[#This Row],[1-may]]-Casos_PN_CORR[[#This Row],[30-abr]]</f>
        <v>0</v>
      </c>
      <c r="BG414">
        <f>+Casos_PN_CORR[[#This Row],[2-may]]-Casos_PN_CORR[[#This Row],[1-may]]</f>
        <v>0</v>
      </c>
      <c r="BH414">
        <f>+Casos_PN_CORR[[#This Row],[3-may]]-Casos_PN_CORR[[#This Row],[2-may]]</f>
        <v>0</v>
      </c>
      <c r="BI414">
        <f>+Casos_PN_CORR[[#This Row],[4-may]]-Casos_PN_CORR[[#This Row],[3-may]]</f>
        <v>0</v>
      </c>
      <c r="BJ414">
        <f>+Casos_PN_CORR[[#This Row],[5-may]]-Casos_PN_CORR[[#This Row],[4-may]]</f>
        <v>0</v>
      </c>
      <c r="BK414">
        <f>+Casos_PN_CORR[[#This Row],[6-may]]-Casos_PN_CORR[[#This Row],[5-may]]</f>
        <v>0</v>
      </c>
      <c r="BL414">
        <f>+Casos_PN_CORR[[#This Row],[7-may]]-Casos_PN_CORR[[#This Row],[6-may]]</f>
        <v>0</v>
      </c>
      <c r="BM414">
        <f>+Casos_PN_CORR[[#This Row],[8-may]]-Casos_PN_CORR[[#This Row],[7-may]]</f>
        <v>0</v>
      </c>
      <c r="BN414">
        <f>+Casos_PN_CORR[[#This Row],[9-may]]-Casos_PN_CORR[[#This Row],[8-may]]</f>
        <v>0</v>
      </c>
      <c r="BO414">
        <f>+Casos_PN_CORR[[#This Row],[10-may]]-Casos_PN_CORR[[#This Row],[9-may]]</f>
        <v>0</v>
      </c>
      <c r="BP414">
        <f>+Casos_PN_CORR[[#This Row],[11-may]]-Casos_PN_CORR[[#This Row],[10-may]]</f>
        <v>0</v>
      </c>
      <c r="BQ414">
        <f>+Casos_PN_CORR[[#This Row],[12-may]]-Casos_PN_CORR[[#This Row],[11-may]]</f>
        <v>0</v>
      </c>
      <c r="BR414">
        <f>+Casos_PN_CORR[[#This Row],[13-may]]-Casos_PN_CORR[[#This Row],[12-may]]</f>
        <v>0</v>
      </c>
      <c r="BS414">
        <f>+Casos_PN_CORR[[#This Row],[14-may]]-Casos_PN_CORR[[#This Row],[13-may]]</f>
        <v>0</v>
      </c>
      <c r="BT414">
        <f>+Casos_PN_CORR[[#This Row],[15-may]]-Casos_PN_CORR[[#This Row],[14-may]]</f>
        <v>0</v>
      </c>
      <c r="BU414">
        <f>+Casos_PN_CORR[[#This Row],[16-may]]-Casos_PN_CORR[[#This Row],[15-may]]</f>
        <v>0</v>
      </c>
      <c r="BV414">
        <f>+Casos_PN_CORR[[#This Row],[17-may]]-Casos_PN_CORR[[#This Row],[16-may]]</f>
        <v>0</v>
      </c>
      <c r="BW414">
        <f>+Casos_PN_CORR[[#This Row],[18-may]]-Casos_PN_CORR[[#This Row],[17-may]]</f>
        <v>0</v>
      </c>
      <c r="BX414">
        <f>+Casos_PN_CORR[[#This Row],[19-may]]-Casos_PN_CORR[[#This Row],[18-may]]</f>
        <v>0</v>
      </c>
      <c r="BY414">
        <f>+Casos_PN_CORR[[#This Row],[20-may]]-Casos_PN_CORR[[#This Row],[19-may]]</f>
        <v>0</v>
      </c>
      <c r="BZ414">
        <f>+Casos_PN_CORR[[#This Row],[21-may]]-Casos_PN_CORR[[#This Row],[20-may]]</f>
        <v>0</v>
      </c>
      <c r="CA414">
        <f>+Casos_PN_CORR[[#This Row],[22-may]]-Casos_PN_CORR[[#This Row],[21-may]]</f>
        <v>0</v>
      </c>
      <c r="CB414">
        <f>+Casos_PN_CORR[[#This Row],[23-may]]-Casos_PN_CORR[[#This Row],[22-may]]</f>
        <v>0</v>
      </c>
      <c r="CC414">
        <f>+Casos_PN_CORR[[#This Row],[24-may]]-Casos_PN_CORR[[#This Row],[23-may]]</f>
        <v>0</v>
      </c>
      <c r="CD414">
        <f>+Casos_PN_CORR[[#This Row],[25-may]]-Casos_PN_CORR[[#This Row],[24-may]]</f>
        <v>0</v>
      </c>
      <c r="CE414">
        <f>+Casos_PN_CORR[[#This Row],[26-may]]-Casos_PN_CORR[[#This Row],[25-may]]</f>
        <v>0</v>
      </c>
      <c r="CF414">
        <f>+Casos_PN_CORR[[#This Row],[27-may]]-Casos_PN_CORR[[#This Row],[26-may]]</f>
        <v>0</v>
      </c>
      <c r="CG414">
        <f>+Casos_PN_CORR[[#This Row],[28-may]]-Casos_PN_CORR[[#This Row],[27-may]]</f>
        <v>0</v>
      </c>
      <c r="CH414">
        <f>+Casos_PN_CORR[[#This Row],[29-may]]-Casos_PN_CORR[[#This Row],[28-may]]</f>
        <v>0</v>
      </c>
      <c r="CI414">
        <f>+Casos_PN_CORR[[#This Row],[30-may]]-Casos_PN_CORR[[#This Row],[29-may]]</f>
        <v>0</v>
      </c>
      <c r="CJ414">
        <f>+Casos_PN_CORR[[#This Row],[31-may]]-Casos_PN_CORR[[#This Row],[30-may]]</f>
        <v>0</v>
      </c>
      <c r="CK414">
        <f>+Casos_PN_CORR[[#This Row],[1-jun]]-Casos_PN_CORR[[#This Row],[31-may]]</f>
        <v>0</v>
      </c>
      <c r="CL414">
        <f>+Casos_PN_CORR[[#This Row],[2-jun]]-Casos_PN_CORR[[#This Row],[1-jun]]</f>
        <v>0</v>
      </c>
      <c r="CM414">
        <f>+Casos_PN_CORR[[#This Row],[3-jun]]-Casos_PN_CORR[[#This Row],[2-jun]]</f>
        <v>0</v>
      </c>
      <c r="CN414">
        <f>+Casos_PN_CORR[[#This Row],[4-jun]]-Casos_PN_CORR[[#This Row],[3-jun]]</f>
        <v>0</v>
      </c>
      <c r="CO414">
        <f>+Casos_PN_CORR[[#This Row],[5-jun]]-Casos_PN_CORR[[#This Row],[4-jun]]</f>
        <v>0</v>
      </c>
      <c r="CP414">
        <f>+Casos_PN_CORR[[#This Row],[6-jun]]-Casos_PN_CORR[[#This Row],[5-jun]]</f>
        <v>0</v>
      </c>
    </row>
    <row r="415" spans="1:94">
      <c r="A415">
        <v>70401</v>
      </c>
      <c r="B415" s="2" t="s">
        <v>102</v>
      </c>
      <c r="C415" s="2" t="s">
        <v>158</v>
      </c>
      <c r="D415" s="2" t="s">
        <v>551</v>
      </c>
      <c r="E415" s="4">
        <f t="shared" si="6"/>
        <v>3</v>
      </c>
      <c r="F415">
        <f>+Casos_PN_CORR[[#This Row],[10-mar]]</f>
        <v>0</v>
      </c>
      <c r="G415">
        <f>+Casos_PN_CORR[[#This Row],[11-mar]]-Casos_PN_CORR[[#This Row],[10-mar]]</f>
        <v>0</v>
      </c>
      <c r="H415">
        <f>+Casos_PN_CORR[[#This Row],[12-mar]]-Casos_PN_CORR[[#This Row],[11-mar]]</f>
        <v>0</v>
      </c>
      <c r="I415">
        <f>+Casos_PN_CORR[[#This Row],[13-mar]]-Casos_PN_CORR[[#This Row],[12-mar]]</f>
        <v>0</v>
      </c>
      <c r="J415">
        <f>+Casos_PN_CORR[[#This Row],[14-mar]]-Casos_PN_CORR[[#This Row],[13-mar]]</f>
        <v>0</v>
      </c>
      <c r="K415">
        <f>+Casos_PN_CORR[[#This Row],[15-mar]]-Casos_PN_CORR[[#This Row],[14-mar]]</f>
        <v>0</v>
      </c>
      <c r="L415">
        <f>+Casos_PN_CORR[[#This Row],[16-mar]]-Casos_PN_CORR[[#This Row],[15-mar]]</f>
        <v>0</v>
      </c>
      <c r="M415">
        <f>+Casos_PN_CORR[[#This Row],[17-mar]]-Casos_PN_CORR[[#This Row],[16-mar]]</f>
        <v>0</v>
      </c>
      <c r="N415">
        <f>+Casos_PN_CORR[[#This Row],[18-mar]]-Casos_PN_CORR[[#This Row],[17-mar]]</f>
        <v>0</v>
      </c>
      <c r="O415">
        <f>+Casos_PN_CORR[[#This Row],[19-mar]]-Casos_PN_CORR[[#This Row],[18-mar]]</f>
        <v>0</v>
      </c>
      <c r="P415">
        <f>+Casos_PN_CORR[[#This Row],[20-mar]]-Casos_PN_CORR[[#This Row],[19-mar]]</f>
        <v>0</v>
      </c>
      <c r="Q415">
        <f>+Casos_PN_CORR[[#This Row],[21-mar]]-Casos_PN_CORR[[#This Row],[20-mar]]</f>
        <v>0</v>
      </c>
      <c r="R415">
        <f>+Casos_PN_CORR[[#This Row],[22-mar]]-Casos_PN_CORR[[#This Row],[21-mar]]</f>
        <v>0</v>
      </c>
      <c r="S415">
        <f>+Casos_PN_CORR[[#This Row],[23-mar]]-Casos_PN_CORR[[#This Row],[22-mar]]</f>
        <v>0</v>
      </c>
      <c r="T415">
        <f>+Casos_PN_CORR[[#This Row],[24-mar]]-Casos_PN_CORR[[#This Row],[23-mar]]</f>
        <v>0</v>
      </c>
      <c r="U415">
        <f>+Casos_PN_CORR[[#This Row],[25-mar]]-Casos_PN_CORR[[#This Row],[24-mar]]</f>
        <v>0</v>
      </c>
      <c r="V415">
        <f>+Casos_PN_CORR[[#This Row],[26-mar]]-Casos_PN_CORR[[#This Row],[25-mar]]</f>
        <v>0</v>
      </c>
      <c r="W415">
        <f>+Casos_PN_CORR[[#This Row],[27-mar]]-Casos_PN_CORR[[#This Row],[26-mar]]</f>
        <v>0</v>
      </c>
      <c r="X415">
        <f>+Casos_PN_CORR[[#This Row],[28-mar]]-Casos_PN_CORR[[#This Row],[27-mar]]</f>
        <v>0</v>
      </c>
      <c r="Y415">
        <f>+Casos_PN_CORR[[#This Row],[29-mar]]-Casos_PN_CORR[[#This Row],[28-mar]]</f>
        <v>0</v>
      </c>
      <c r="Z415">
        <f>+Casos_PN_CORR[[#This Row],[30-mar]]-Casos_PN_CORR[[#This Row],[29-mar]]</f>
        <v>0</v>
      </c>
      <c r="AA415">
        <f>+Casos_PN_CORR[[#This Row],[31-mar]]-Casos_PN_CORR[[#This Row],[30-mar]]</f>
        <v>0</v>
      </c>
      <c r="AB415">
        <f>+Casos_PN_CORR[[#This Row],[1-abr]]-Casos_PN_CORR[[#This Row],[31-mar]]</f>
        <v>0</v>
      </c>
      <c r="AC415">
        <f>+Casos_PN_CORR[[#This Row],[2-abr]]-Casos_PN_CORR[[#This Row],[1-abr]]</f>
        <v>0</v>
      </c>
      <c r="AD415">
        <f>+Casos_PN_CORR[[#This Row],[3-abr]]-Casos_PN_CORR[[#This Row],[2-abr]]</f>
        <v>0</v>
      </c>
      <c r="AE415">
        <f>+Casos_PN_CORR[[#This Row],[4-abr]]-Casos_PN_CORR[[#This Row],[3-abr]]</f>
        <v>0</v>
      </c>
      <c r="AF415">
        <f>+Casos_PN_CORR[[#This Row],[5-abr]]-Casos_PN_CORR[[#This Row],[4-abr]]</f>
        <v>0</v>
      </c>
      <c r="AG415">
        <f>+Casos_PN_CORR[[#This Row],[6-abr]]-Casos_PN_CORR[[#This Row],[5-abr]]</f>
        <v>0</v>
      </c>
      <c r="AH415">
        <f>+Casos_PN_CORR[[#This Row],[7-abr]]-Casos_PN_CORR[[#This Row],[6-abr]]</f>
        <v>0</v>
      </c>
      <c r="AI415">
        <f>+Casos_PN_CORR[[#This Row],[8-abr]]-Casos_PN_CORR[[#This Row],[7-abr]]</f>
        <v>0</v>
      </c>
      <c r="AJ415">
        <f>+Casos_PN_CORR[[#This Row],[9-abr]]-Casos_PN_CORR[[#This Row],[8-abr]]</f>
        <v>0</v>
      </c>
      <c r="AK415">
        <f>+Casos_PN_CORR[[#This Row],[10-abr]]-Casos_PN_CORR[[#This Row],[9-abr]]</f>
        <v>0</v>
      </c>
      <c r="AL415">
        <f>+Casos_PN_CORR[[#This Row],[11-abr]]-Casos_PN_CORR[[#This Row],[10-abr]]</f>
        <v>0</v>
      </c>
      <c r="AM415">
        <f>+Casos_PN_CORR[[#This Row],[12-abr]]-Casos_PN_CORR[[#This Row],[11-abr]]</f>
        <v>0</v>
      </c>
      <c r="AN415">
        <f>+Casos_PN_CORR[[#This Row],[13-abr]]-Casos_PN_CORR[[#This Row],[12-abr]]</f>
        <v>0</v>
      </c>
      <c r="AO415">
        <f>+Casos_PN_CORR[[#This Row],[14-abr]]-Casos_PN_CORR[[#This Row],[13-abr]]</f>
        <v>0</v>
      </c>
      <c r="AP415">
        <f>+Casos_PN_CORR[[#This Row],[15-abr]]-Casos_PN_CORR[[#This Row],[14-abr]]</f>
        <v>0</v>
      </c>
      <c r="AQ415">
        <f>+Casos_PN_CORR[[#This Row],[16-abr]]-Casos_PN_CORR[[#This Row],[15-abr]]</f>
        <v>0</v>
      </c>
      <c r="AR415">
        <f>+Casos_PN_CORR[[#This Row],[17-abr]]-Casos_PN_CORR[[#This Row],[16-abr]]</f>
        <v>0</v>
      </c>
      <c r="AS415">
        <f>+Casos_PN_CORR[[#This Row],[18-abr]]-Casos_PN_CORR[[#This Row],[17-abr]]</f>
        <v>0</v>
      </c>
      <c r="AT415">
        <f>+Casos_PN_CORR[[#This Row],[19-abr]]-Casos_PN_CORR[[#This Row],[18-abr]]</f>
        <v>0</v>
      </c>
      <c r="AU415">
        <f>+Casos_PN_CORR[[#This Row],[20-abr]]-Casos_PN_CORR[[#This Row],[19-abr]]</f>
        <v>0</v>
      </c>
      <c r="AV415">
        <f>+Casos_PN_CORR[[#This Row],[21-abr]]-Casos_PN_CORR[[#This Row],[20-abr]]</f>
        <v>0</v>
      </c>
      <c r="AW415">
        <f>+Casos_PN_CORR[[#This Row],[22-abr]]-Casos_PN_CORR[[#This Row],[21-abr]]</f>
        <v>0</v>
      </c>
      <c r="AX415">
        <f>+Casos_PN_CORR[[#This Row],[23-abr]]-Casos_PN_CORR[[#This Row],[22-abr]]</f>
        <v>0</v>
      </c>
      <c r="AY415">
        <f>+Casos_PN_CORR[[#This Row],[24-abr]]-Casos_PN_CORR[[#This Row],[23-abr]]</f>
        <v>0</v>
      </c>
      <c r="AZ415">
        <f>+Casos_PN_CORR[[#This Row],[25-abr]]-Casos_PN_CORR[[#This Row],[24-abr]]</f>
        <v>0</v>
      </c>
      <c r="BA415">
        <f>+Casos_PN_CORR[[#This Row],[26-abr]]-Casos_PN_CORR[[#This Row],[25-abr]]</f>
        <v>0</v>
      </c>
      <c r="BB415">
        <f>+Casos_PN_CORR[[#This Row],[27-abr]]-Casos_PN_CORR[[#This Row],[26-abr]]</f>
        <v>0</v>
      </c>
      <c r="BC415">
        <f>+Casos_PN_CORR[[#This Row],[28-abr]]-Casos_PN_CORR[[#This Row],[27-abr]]</f>
        <v>0</v>
      </c>
      <c r="BD415">
        <f>+Casos_PN_CORR[[#This Row],[29-abr]]-Casos_PN_CORR[[#This Row],[28-abr]]</f>
        <v>0</v>
      </c>
      <c r="BE415">
        <f>+Casos_PN_CORR[[#This Row],[30-abr]]-Casos_PN_CORR[[#This Row],[29-abr]]</f>
        <v>0</v>
      </c>
      <c r="BF415">
        <f>+Casos_PN_CORR[[#This Row],[1-may]]-Casos_PN_CORR[[#This Row],[30-abr]]</f>
        <v>0</v>
      </c>
      <c r="BG415">
        <f>+Casos_PN_CORR[[#This Row],[2-may]]-Casos_PN_CORR[[#This Row],[1-may]]</f>
        <v>0</v>
      </c>
      <c r="BH415">
        <f>+Casos_PN_CORR[[#This Row],[3-may]]-Casos_PN_CORR[[#This Row],[2-may]]</f>
        <v>0</v>
      </c>
      <c r="BI415">
        <f>+Casos_PN_CORR[[#This Row],[4-may]]-Casos_PN_CORR[[#This Row],[3-may]]</f>
        <v>0</v>
      </c>
      <c r="BJ415">
        <f>+Casos_PN_CORR[[#This Row],[5-may]]-Casos_PN_CORR[[#This Row],[4-may]]</f>
        <v>0</v>
      </c>
      <c r="BK415">
        <f>+Casos_PN_CORR[[#This Row],[6-may]]-Casos_PN_CORR[[#This Row],[5-may]]</f>
        <v>0</v>
      </c>
      <c r="BL415">
        <f>+Casos_PN_CORR[[#This Row],[7-may]]-Casos_PN_CORR[[#This Row],[6-may]]</f>
        <v>0</v>
      </c>
      <c r="BM415">
        <f>+Casos_PN_CORR[[#This Row],[8-may]]-Casos_PN_CORR[[#This Row],[7-may]]</f>
        <v>0</v>
      </c>
      <c r="BN415">
        <f>+Casos_PN_CORR[[#This Row],[9-may]]-Casos_PN_CORR[[#This Row],[8-may]]</f>
        <v>0</v>
      </c>
      <c r="BO415">
        <f>+Casos_PN_CORR[[#This Row],[10-may]]-Casos_PN_CORR[[#This Row],[9-may]]</f>
        <v>0</v>
      </c>
      <c r="BP415">
        <f>+Casos_PN_CORR[[#This Row],[11-may]]-Casos_PN_CORR[[#This Row],[10-may]]</f>
        <v>0</v>
      </c>
      <c r="BQ415">
        <f>+Casos_PN_CORR[[#This Row],[12-may]]-Casos_PN_CORR[[#This Row],[11-may]]</f>
        <v>0</v>
      </c>
      <c r="BR415">
        <f>+Casos_PN_CORR[[#This Row],[13-may]]-Casos_PN_CORR[[#This Row],[12-may]]</f>
        <v>0</v>
      </c>
      <c r="BS415">
        <f>+Casos_PN_CORR[[#This Row],[14-may]]-Casos_PN_CORR[[#This Row],[13-may]]</f>
        <v>0</v>
      </c>
      <c r="BT415">
        <f>+Casos_PN_CORR[[#This Row],[15-may]]-Casos_PN_CORR[[#This Row],[14-may]]</f>
        <v>0</v>
      </c>
      <c r="BU415">
        <f>+Casos_PN_CORR[[#This Row],[16-may]]-Casos_PN_CORR[[#This Row],[15-may]]</f>
        <v>0</v>
      </c>
      <c r="BV415">
        <f>+Casos_PN_CORR[[#This Row],[17-may]]-Casos_PN_CORR[[#This Row],[16-may]]</f>
        <v>0</v>
      </c>
      <c r="BW415">
        <f>+Casos_PN_CORR[[#This Row],[18-may]]-Casos_PN_CORR[[#This Row],[17-may]]</f>
        <v>0</v>
      </c>
      <c r="BX415">
        <f>+Casos_PN_CORR[[#This Row],[19-may]]-Casos_PN_CORR[[#This Row],[18-may]]</f>
        <v>0</v>
      </c>
      <c r="BY415">
        <f>+Casos_PN_CORR[[#This Row],[20-may]]-Casos_PN_CORR[[#This Row],[19-may]]</f>
        <v>0</v>
      </c>
      <c r="BZ415">
        <f>+Casos_PN_CORR[[#This Row],[21-may]]-Casos_PN_CORR[[#This Row],[20-may]]</f>
        <v>0</v>
      </c>
      <c r="CA415">
        <f>+Casos_PN_CORR[[#This Row],[22-may]]-Casos_PN_CORR[[#This Row],[21-may]]</f>
        <v>0</v>
      </c>
      <c r="CB415">
        <f>+Casos_PN_CORR[[#This Row],[23-may]]-Casos_PN_CORR[[#This Row],[22-may]]</f>
        <v>0</v>
      </c>
      <c r="CC415">
        <f>+Casos_PN_CORR[[#This Row],[24-may]]-Casos_PN_CORR[[#This Row],[23-may]]</f>
        <v>0</v>
      </c>
      <c r="CD415">
        <f>+Casos_PN_CORR[[#This Row],[25-may]]-Casos_PN_CORR[[#This Row],[24-may]]</f>
        <v>0</v>
      </c>
      <c r="CE415">
        <f>+Casos_PN_CORR[[#This Row],[26-may]]-Casos_PN_CORR[[#This Row],[25-may]]</f>
        <v>0</v>
      </c>
      <c r="CF415">
        <f>+Casos_PN_CORR[[#This Row],[27-may]]-Casos_PN_CORR[[#This Row],[26-may]]</f>
        <v>0</v>
      </c>
      <c r="CG415">
        <f>+Casos_PN_CORR[[#This Row],[28-may]]-Casos_PN_CORR[[#This Row],[27-may]]</f>
        <v>0</v>
      </c>
      <c r="CH415">
        <f>+Casos_PN_CORR[[#This Row],[29-may]]-Casos_PN_CORR[[#This Row],[28-may]]</f>
        <v>0</v>
      </c>
      <c r="CI415">
        <f>+Casos_PN_CORR[[#This Row],[30-may]]-Casos_PN_CORR[[#This Row],[29-may]]</f>
        <v>0</v>
      </c>
      <c r="CJ415">
        <f>+Casos_PN_CORR[[#This Row],[31-may]]-Casos_PN_CORR[[#This Row],[30-may]]</f>
        <v>0</v>
      </c>
      <c r="CK415">
        <f>+Casos_PN_CORR[[#This Row],[1-jun]]-Casos_PN_CORR[[#This Row],[31-may]]</f>
        <v>0</v>
      </c>
      <c r="CL415">
        <f>+Casos_PN_CORR[[#This Row],[2-jun]]-Casos_PN_CORR[[#This Row],[1-jun]]</f>
        <v>0</v>
      </c>
      <c r="CM415">
        <f>+Casos_PN_CORR[[#This Row],[3-jun]]-Casos_PN_CORR[[#This Row],[2-jun]]</f>
        <v>0</v>
      </c>
      <c r="CN415">
        <f>+Casos_PN_CORR[[#This Row],[4-jun]]-Casos_PN_CORR[[#This Row],[3-jun]]</f>
        <v>0</v>
      </c>
      <c r="CO415">
        <f>+Casos_PN_CORR[[#This Row],[5-jun]]-Casos_PN_CORR[[#This Row],[4-jun]]</f>
        <v>3</v>
      </c>
      <c r="CP415">
        <f>+Casos_PN_CORR[[#This Row],[6-jun]]-Casos_PN_CORR[[#This Row],[5-jun]]</f>
        <v>0</v>
      </c>
    </row>
    <row r="416" spans="1:94">
      <c r="A416">
        <v>120804</v>
      </c>
      <c r="B416" s="2" t="s">
        <v>104</v>
      </c>
      <c r="C416" s="2" t="s">
        <v>209</v>
      </c>
      <c r="D416" s="2" t="s">
        <v>552</v>
      </c>
      <c r="E416" s="4">
        <f t="shared" si="6"/>
        <v>0</v>
      </c>
      <c r="F416">
        <f>+Casos_PN_CORR[[#This Row],[10-mar]]</f>
        <v>0</v>
      </c>
      <c r="G416">
        <f>+Casos_PN_CORR[[#This Row],[11-mar]]-Casos_PN_CORR[[#This Row],[10-mar]]</f>
        <v>0</v>
      </c>
      <c r="H416">
        <f>+Casos_PN_CORR[[#This Row],[12-mar]]-Casos_PN_CORR[[#This Row],[11-mar]]</f>
        <v>0</v>
      </c>
      <c r="I416">
        <f>+Casos_PN_CORR[[#This Row],[13-mar]]-Casos_PN_CORR[[#This Row],[12-mar]]</f>
        <v>0</v>
      </c>
      <c r="J416">
        <f>+Casos_PN_CORR[[#This Row],[14-mar]]-Casos_PN_CORR[[#This Row],[13-mar]]</f>
        <v>0</v>
      </c>
      <c r="K416">
        <f>+Casos_PN_CORR[[#This Row],[15-mar]]-Casos_PN_CORR[[#This Row],[14-mar]]</f>
        <v>0</v>
      </c>
      <c r="L416">
        <f>+Casos_PN_CORR[[#This Row],[16-mar]]-Casos_PN_CORR[[#This Row],[15-mar]]</f>
        <v>0</v>
      </c>
      <c r="M416">
        <f>+Casos_PN_CORR[[#This Row],[17-mar]]-Casos_PN_CORR[[#This Row],[16-mar]]</f>
        <v>0</v>
      </c>
      <c r="N416">
        <f>+Casos_PN_CORR[[#This Row],[18-mar]]-Casos_PN_CORR[[#This Row],[17-mar]]</f>
        <v>0</v>
      </c>
      <c r="O416">
        <f>+Casos_PN_CORR[[#This Row],[19-mar]]-Casos_PN_CORR[[#This Row],[18-mar]]</f>
        <v>0</v>
      </c>
      <c r="P416">
        <f>+Casos_PN_CORR[[#This Row],[20-mar]]-Casos_PN_CORR[[#This Row],[19-mar]]</f>
        <v>0</v>
      </c>
      <c r="Q416">
        <f>+Casos_PN_CORR[[#This Row],[21-mar]]-Casos_PN_CORR[[#This Row],[20-mar]]</f>
        <v>0</v>
      </c>
      <c r="R416">
        <f>+Casos_PN_CORR[[#This Row],[22-mar]]-Casos_PN_CORR[[#This Row],[21-mar]]</f>
        <v>0</v>
      </c>
      <c r="S416">
        <f>+Casos_PN_CORR[[#This Row],[23-mar]]-Casos_PN_CORR[[#This Row],[22-mar]]</f>
        <v>0</v>
      </c>
      <c r="T416">
        <f>+Casos_PN_CORR[[#This Row],[24-mar]]-Casos_PN_CORR[[#This Row],[23-mar]]</f>
        <v>0</v>
      </c>
      <c r="U416">
        <f>+Casos_PN_CORR[[#This Row],[25-mar]]-Casos_PN_CORR[[#This Row],[24-mar]]</f>
        <v>0</v>
      </c>
      <c r="V416">
        <f>+Casos_PN_CORR[[#This Row],[26-mar]]-Casos_PN_CORR[[#This Row],[25-mar]]</f>
        <v>0</v>
      </c>
      <c r="W416">
        <f>+Casos_PN_CORR[[#This Row],[27-mar]]-Casos_PN_CORR[[#This Row],[26-mar]]</f>
        <v>0</v>
      </c>
      <c r="X416">
        <f>+Casos_PN_CORR[[#This Row],[28-mar]]-Casos_PN_CORR[[#This Row],[27-mar]]</f>
        <v>0</v>
      </c>
      <c r="Y416">
        <f>+Casos_PN_CORR[[#This Row],[29-mar]]-Casos_PN_CORR[[#This Row],[28-mar]]</f>
        <v>0</v>
      </c>
      <c r="Z416">
        <f>+Casos_PN_CORR[[#This Row],[30-mar]]-Casos_PN_CORR[[#This Row],[29-mar]]</f>
        <v>0</v>
      </c>
      <c r="AA416">
        <f>+Casos_PN_CORR[[#This Row],[31-mar]]-Casos_PN_CORR[[#This Row],[30-mar]]</f>
        <v>0</v>
      </c>
      <c r="AB416">
        <f>+Casos_PN_CORR[[#This Row],[1-abr]]-Casos_PN_CORR[[#This Row],[31-mar]]</f>
        <v>0</v>
      </c>
      <c r="AC416">
        <f>+Casos_PN_CORR[[#This Row],[2-abr]]-Casos_PN_CORR[[#This Row],[1-abr]]</f>
        <v>0</v>
      </c>
      <c r="AD416">
        <f>+Casos_PN_CORR[[#This Row],[3-abr]]-Casos_PN_CORR[[#This Row],[2-abr]]</f>
        <v>0</v>
      </c>
      <c r="AE416">
        <f>+Casos_PN_CORR[[#This Row],[4-abr]]-Casos_PN_CORR[[#This Row],[3-abr]]</f>
        <v>0</v>
      </c>
      <c r="AF416">
        <f>+Casos_PN_CORR[[#This Row],[5-abr]]-Casos_PN_CORR[[#This Row],[4-abr]]</f>
        <v>0</v>
      </c>
      <c r="AG416">
        <f>+Casos_PN_CORR[[#This Row],[6-abr]]-Casos_PN_CORR[[#This Row],[5-abr]]</f>
        <v>0</v>
      </c>
      <c r="AH416">
        <f>+Casos_PN_CORR[[#This Row],[7-abr]]-Casos_PN_CORR[[#This Row],[6-abr]]</f>
        <v>0</v>
      </c>
      <c r="AI416">
        <f>+Casos_PN_CORR[[#This Row],[8-abr]]-Casos_PN_CORR[[#This Row],[7-abr]]</f>
        <v>0</v>
      </c>
      <c r="AJ416">
        <f>+Casos_PN_CORR[[#This Row],[9-abr]]-Casos_PN_CORR[[#This Row],[8-abr]]</f>
        <v>0</v>
      </c>
      <c r="AK416">
        <f>+Casos_PN_CORR[[#This Row],[10-abr]]-Casos_PN_CORR[[#This Row],[9-abr]]</f>
        <v>0</v>
      </c>
      <c r="AL416">
        <f>+Casos_PN_CORR[[#This Row],[11-abr]]-Casos_PN_CORR[[#This Row],[10-abr]]</f>
        <v>0</v>
      </c>
      <c r="AM416">
        <f>+Casos_PN_CORR[[#This Row],[12-abr]]-Casos_PN_CORR[[#This Row],[11-abr]]</f>
        <v>0</v>
      </c>
      <c r="AN416">
        <f>+Casos_PN_CORR[[#This Row],[13-abr]]-Casos_PN_CORR[[#This Row],[12-abr]]</f>
        <v>0</v>
      </c>
      <c r="AO416">
        <f>+Casos_PN_CORR[[#This Row],[14-abr]]-Casos_PN_CORR[[#This Row],[13-abr]]</f>
        <v>0</v>
      </c>
      <c r="AP416">
        <f>+Casos_PN_CORR[[#This Row],[15-abr]]-Casos_PN_CORR[[#This Row],[14-abr]]</f>
        <v>0</v>
      </c>
      <c r="AQ416">
        <f>+Casos_PN_CORR[[#This Row],[16-abr]]-Casos_PN_CORR[[#This Row],[15-abr]]</f>
        <v>0</v>
      </c>
      <c r="AR416">
        <f>+Casos_PN_CORR[[#This Row],[17-abr]]-Casos_PN_CORR[[#This Row],[16-abr]]</f>
        <v>0</v>
      </c>
      <c r="AS416">
        <f>+Casos_PN_CORR[[#This Row],[18-abr]]-Casos_PN_CORR[[#This Row],[17-abr]]</f>
        <v>0</v>
      </c>
      <c r="AT416">
        <f>+Casos_PN_CORR[[#This Row],[19-abr]]-Casos_PN_CORR[[#This Row],[18-abr]]</f>
        <v>0</v>
      </c>
      <c r="AU416">
        <f>+Casos_PN_CORR[[#This Row],[20-abr]]-Casos_PN_CORR[[#This Row],[19-abr]]</f>
        <v>0</v>
      </c>
      <c r="AV416">
        <f>+Casos_PN_CORR[[#This Row],[21-abr]]-Casos_PN_CORR[[#This Row],[20-abr]]</f>
        <v>0</v>
      </c>
      <c r="AW416">
        <f>+Casos_PN_CORR[[#This Row],[22-abr]]-Casos_PN_CORR[[#This Row],[21-abr]]</f>
        <v>0</v>
      </c>
      <c r="AX416">
        <f>+Casos_PN_CORR[[#This Row],[23-abr]]-Casos_PN_CORR[[#This Row],[22-abr]]</f>
        <v>0</v>
      </c>
      <c r="AY416">
        <f>+Casos_PN_CORR[[#This Row],[24-abr]]-Casos_PN_CORR[[#This Row],[23-abr]]</f>
        <v>0</v>
      </c>
      <c r="AZ416">
        <f>+Casos_PN_CORR[[#This Row],[25-abr]]-Casos_PN_CORR[[#This Row],[24-abr]]</f>
        <v>0</v>
      </c>
      <c r="BA416">
        <f>+Casos_PN_CORR[[#This Row],[26-abr]]-Casos_PN_CORR[[#This Row],[25-abr]]</f>
        <v>0</v>
      </c>
      <c r="BB416">
        <f>+Casos_PN_CORR[[#This Row],[27-abr]]-Casos_PN_CORR[[#This Row],[26-abr]]</f>
        <v>0</v>
      </c>
      <c r="BC416">
        <f>+Casos_PN_CORR[[#This Row],[28-abr]]-Casos_PN_CORR[[#This Row],[27-abr]]</f>
        <v>0</v>
      </c>
      <c r="BD416">
        <f>+Casos_PN_CORR[[#This Row],[29-abr]]-Casos_PN_CORR[[#This Row],[28-abr]]</f>
        <v>0</v>
      </c>
      <c r="BE416">
        <f>+Casos_PN_CORR[[#This Row],[30-abr]]-Casos_PN_CORR[[#This Row],[29-abr]]</f>
        <v>0</v>
      </c>
      <c r="BF416">
        <f>+Casos_PN_CORR[[#This Row],[1-may]]-Casos_PN_CORR[[#This Row],[30-abr]]</f>
        <v>0</v>
      </c>
      <c r="BG416">
        <f>+Casos_PN_CORR[[#This Row],[2-may]]-Casos_PN_CORR[[#This Row],[1-may]]</f>
        <v>0</v>
      </c>
      <c r="BH416">
        <f>+Casos_PN_CORR[[#This Row],[3-may]]-Casos_PN_CORR[[#This Row],[2-may]]</f>
        <v>0</v>
      </c>
      <c r="BI416">
        <f>+Casos_PN_CORR[[#This Row],[4-may]]-Casos_PN_CORR[[#This Row],[3-may]]</f>
        <v>0</v>
      </c>
      <c r="BJ416">
        <f>+Casos_PN_CORR[[#This Row],[5-may]]-Casos_PN_CORR[[#This Row],[4-may]]</f>
        <v>0</v>
      </c>
      <c r="BK416">
        <f>+Casos_PN_CORR[[#This Row],[6-may]]-Casos_PN_CORR[[#This Row],[5-may]]</f>
        <v>0</v>
      </c>
      <c r="BL416">
        <f>+Casos_PN_CORR[[#This Row],[7-may]]-Casos_PN_CORR[[#This Row],[6-may]]</f>
        <v>0</v>
      </c>
      <c r="BM416">
        <f>+Casos_PN_CORR[[#This Row],[8-may]]-Casos_PN_CORR[[#This Row],[7-may]]</f>
        <v>0</v>
      </c>
      <c r="BN416">
        <f>+Casos_PN_CORR[[#This Row],[9-may]]-Casos_PN_CORR[[#This Row],[8-may]]</f>
        <v>0</v>
      </c>
      <c r="BO416">
        <f>+Casos_PN_CORR[[#This Row],[10-may]]-Casos_PN_CORR[[#This Row],[9-may]]</f>
        <v>0</v>
      </c>
      <c r="BP416">
        <f>+Casos_PN_CORR[[#This Row],[11-may]]-Casos_PN_CORR[[#This Row],[10-may]]</f>
        <v>0</v>
      </c>
      <c r="BQ416">
        <f>+Casos_PN_CORR[[#This Row],[12-may]]-Casos_PN_CORR[[#This Row],[11-may]]</f>
        <v>0</v>
      </c>
      <c r="BR416">
        <f>+Casos_PN_CORR[[#This Row],[13-may]]-Casos_PN_CORR[[#This Row],[12-may]]</f>
        <v>0</v>
      </c>
      <c r="BS416">
        <f>+Casos_PN_CORR[[#This Row],[14-may]]-Casos_PN_CORR[[#This Row],[13-may]]</f>
        <v>0</v>
      </c>
      <c r="BT416">
        <f>+Casos_PN_CORR[[#This Row],[15-may]]-Casos_PN_CORR[[#This Row],[14-may]]</f>
        <v>0</v>
      </c>
      <c r="BU416">
        <f>+Casos_PN_CORR[[#This Row],[16-may]]-Casos_PN_CORR[[#This Row],[15-may]]</f>
        <v>0</v>
      </c>
      <c r="BV416">
        <f>+Casos_PN_CORR[[#This Row],[17-may]]-Casos_PN_CORR[[#This Row],[16-may]]</f>
        <v>0</v>
      </c>
      <c r="BW416">
        <f>+Casos_PN_CORR[[#This Row],[18-may]]-Casos_PN_CORR[[#This Row],[17-may]]</f>
        <v>0</v>
      </c>
      <c r="BX416">
        <f>+Casos_PN_CORR[[#This Row],[19-may]]-Casos_PN_CORR[[#This Row],[18-may]]</f>
        <v>0</v>
      </c>
      <c r="BY416">
        <f>+Casos_PN_CORR[[#This Row],[20-may]]-Casos_PN_CORR[[#This Row],[19-may]]</f>
        <v>0</v>
      </c>
      <c r="BZ416">
        <f>+Casos_PN_CORR[[#This Row],[21-may]]-Casos_PN_CORR[[#This Row],[20-may]]</f>
        <v>0</v>
      </c>
      <c r="CA416">
        <f>+Casos_PN_CORR[[#This Row],[22-may]]-Casos_PN_CORR[[#This Row],[21-may]]</f>
        <v>0</v>
      </c>
      <c r="CB416">
        <f>+Casos_PN_CORR[[#This Row],[23-may]]-Casos_PN_CORR[[#This Row],[22-may]]</f>
        <v>0</v>
      </c>
      <c r="CC416">
        <f>+Casos_PN_CORR[[#This Row],[24-may]]-Casos_PN_CORR[[#This Row],[23-may]]</f>
        <v>0</v>
      </c>
      <c r="CD416">
        <f>+Casos_PN_CORR[[#This Row],[25-may]]-Casos_PN_CORR[[#This Row],[24-may]]</f>
        <v>0</v>
      </c>
      <c r="CE416">
        <f>+Casos_PN_CORR[[#This Row],[26-may]]-Casos_PN_CORR[[#This Row],[25-may]]</f>
        <v>0</v>
      </c>
      <c r="CF416">
        <f>+Casos_PN_CORR[[#This Row],[27-may]]-Casos_PN_CORR[[#This Row],[26-may]]</f>
        <v>0</v>
      </c>
      <c r="CG416">
        <f>+Casos_PN_CORR[[#This Row],[28-may]]-Casos_PN_CORR[[#This Row],[27-may]]</f>
        <v>0</v>
      </c>
      <c r="CH416">
        <f>+Casos_PN_CORR[[#This Row],[29-may]]-Casos_PN_CORR[[#This Row],[28-may]]</f>
        <v>0</v>
      </c>
      <c r="CI416">
        <f>+Casos_PN_CORR[[#This Row],[30-may]]-Casos_PN_CORR[[#This Row],[29-may]]</f>
        <v>0</v>
      </c>
      <c r="CJ416">
        <f>+Casos_PN_CORR[[#This Row],[31-may]]-Casos_PN_CORR[[#This Row],[30-may]]</f>
        <v>0</v>
      </c>
      <c r="CK416">
        <f>+Casos_PN_CORR[[#This Row],[1-jun]]-Casos_PN_CORR[[#This Row],[31-may]]</f>
        <v>0</v>
      </c>
      <c r="CL416">
        <f>+Casos_PN_CORR[[#This Row],[2-jun]]-Casos_PN_CORR[[#This Row],[1-jun]]</f>
        <v>0</v>
      </c>
      <c r="CM416">
        <f>+Casos_PN_CORR[[#This Row],[3-jun]]-Casos_PN_CORR[[#This Row],[2-jun]]</f>
        <v>0</v>
      </c>
      <c r="CN416">
        <f>+Casos_PN_CORR[[#This Row],[4-jun]]-Casos_PN_CORR[[#This Row],[3-jun]]</f>
        <v>0</v>
      </c>
      <c r="CO416">
        <f>+Casos_PN_CORR[[#This Row],[5-jun]]-Casos_PN_CORR[[#This Row],[4-jun]]</f>
        <v>0</v>
      </c>
      <c r="CP416">
        <f>+Casos_PN_CORR[[#This Row],[6-jun]]-Casos_PN_CORR[[#This Row],[5-jun]]</f>
        <v>0</v>
      </c>
    </row>
    <row r="417" spans="1:94">
      <c r="A417">
        <v>90513</v>
      </c>
      <c r="B417" s="2" t="s">
        <v>139</v>
      </c>
      <c r="C417" s="2" t="s">
        <v>258</v>
      </c>
      <c r="D417" s="2" t="s">
        <v>553</v>
      </c>
      <c r="E417" s="4">
        <f t="shared" si="6"/>
        <v>0</v>
      </c>
      <c r="F417">
        <f>+Casos_PN_CORR[[#This Row],[10-mar]]</f>
        <v>0</v>
      </c>
      <c r="G417">
        <f>+Casos_PN_CORR[[#This Row],[11-mar]]-Casos_PN_CORR[[#This Row],[10-mar]]</f>
        <v>0</v>
      </c>
      <c r="H417">
        <f>+Casos_PN_CORR[[#This Row],[12-mar]]-Casos_PN_CORR[[#This Row],[11-mar]]</f>
        <v>0</v>
      </c>
      <c r="I417">
        <f>+Casos_PN_CORR[[#This Row],[13-mar]]-Casos_PN_CORR[[#This Row],[12-mar]]</f>
        <v>0</v>
      </c>
      <c r="J417">
        <f>+Casos_PN_CORR[[#This Row],[14-mar]]-Casos_PN_CORR[[#This Row],[13-mar]]</f>
        <v>0</v>
      </c>
      <c r="K417">
        <f>+Casos_PN_CORR[[#This Row],[15-mar]]-Casos_PN_CORR[[#This Row],[14-mar]]</f>
        <v>0</v>
      </c>
      <c r="L417">
        <f>+Casos_PN_CORR[[#This Row],[16-mar]]-Casos_PN_CORR[[#This Row],[15-mar]]</f>
        <v>0</v>
      </c>
      <c r="M417">
        <f>+Casos_PN_CORR[[#This Row],[17-mar]]-Casos_PN_CORR[[#This Row],[16-mar]]</f>
        <v>0</v>
      </c>
      <c r="N417">
        <f>+Casos_PN_CORR[[#This Row],[18-mar]]-Casos_PN_CORR[[#This Row],[17-mar]]</f>
        <v>0</v>
      </c>
      <c r="O417">
        <f>+Casos_PN_CORR[[#This Row],[19-mar]]-Casos_PN_CORR[[#This Row],[18-mar]]</f>
        <v>0</v>
      </c>
      <c r="P417">
        <f>+Casos_PN_CORR[[#This Row],[20-mar]]-Casos_PN_CORR[[#This Row],[19-mar]]</f>
        <v>0</v>
      </c>
      <c r="Q417">
        <f>+Casos_PN_CORR[[#This Row],[21-mar]]-Casos_PN_CORR[[#This Row],[20-mar]]</f>
        <v>0</v>
      </c>
      <c r="R417">
        <f>+Casos_PN_CORR[[#This Row],[22-mar]]-Casos_PN_CORR[[#This Row],[21-mar]]</f>
        <v>0</v>
      </c>
      <c r="S417">
        <f>+Casos_PN_CORR[[#This Row],[23-mar]]-Casos_PN_CORR[[#This Row],[22-mar]]</f>
        <v>0</v>
      </c>
      <c r="T417">
        <f>+Casos_PN_CORR[[#This Row],[24-mar]]-Casos_PN_CORR[[#This Row],[23-mar]]</f>
        <v>0</v>
      </c>
      <c r="U417">
        <f>+Casos_PN_CORR[[#This Row],[25-mar]]-Casos_PN_CORR[[#This Row],[24-mar]]</f>
        <v>0</v>
      </c>
      <c r="V417">
        <f>+Casos_PN_CORR[[#This Row],[26-mar]]-Casos_PN_CORR[[#This Row],[25-mar]]</f>
        <v>0</v>
      </c>
      <c r="W417">
        <f>+Casos_PN_CORR[[#This Row],[27-mar]]-Casos_PN_CORR[[#This Row],[26-mar]]</f>
        <v>0</v>
      </c>
      <c r="X417">
        <f>+Casos_PN_CORR[[#This Row],[28-mar]]-Casos_PN_CORR[[#This Row],[27-mar]]</f>
        <v>0</v>
      </c>
      <c r="Y417">
        <f>+Casos_PN_CORR[[#This Row],[29-mar]]-Casos_PN_CORR[[#This Row],[28-mar]]</f>
        <v>0</v>
      </c>
      <c r="Z417">
        <f>+Casos_PN_CORR[[#This Row],[30-mar]]-Casos_PN_CORR[[#This Row],[29-mar]]</f>
        <v>0</v>
      </c>
      <c r="AA417">
        <f>+Casos_PN_CORR[[#This Row],[31-mar]]-Casos_PN_CORR[[#This Row],[30-mar]]</f>
        <v>0</v>
      </c>
      <c r="AB417">
        <f>+Casos_PN_CORR[[#This Row],[1-abr]]-Casos_PN_CORR[[#This Row],[31-mar]]</f>
        <v>0</v>
      </c>
      <c r="AC417">
        <f>+Casos_PN_CORR[[#This Row],[2-abr]]-Casos_PN_CORR[[#This Row],[1-abr]]</f>
        <v>0</v>
      </c>
      <c r="AD417">
        <f>+Casos_PN_CORR[[#This Row],[3-abr]]-Casos_PN_CORR[[#This Row],[2-abr]]</f>
        <v>0</v>
      </c>
      <c r="AE417">
        <f>+Casos_PN_CORR[[#This Row],[4-abr]]-Casos_PN_CORR[[#This Row],[3-abr]]</f>
        <v>0</v>
      </c>
      <c r="AF417">
        <f>+Casos_PN_CORR[[#This Row],[5-abr]]-Casos_PN_CORR[[#This Row],[4-abr]]</f>
        <v>0</v>
      </c>
      <c r="AG417">
        <f>+Casos_PN_CORR[[#This Row],[6-abr]]-Casos_PN_CORR[[#This Row],[5-abr]]</f>
        <v>0</v>
      </c>
      <c r="AH417">
        <f>+Casos_PN_CORR[[#This Row],[7-abr]]-Casos_PN_CORR[[#This Row],[6-abr]]</f>
        <v>0</v>
      </c>
      <c r="AI417">
        <f>+Casos_PN_CORR[[#This Row],[8-abr]]-Casos_PN_CORR[[#This Row],[7-abr]]</f>
        <v>0</v>
      </c>
      <c r="AJ417">
        <f>+Casos_PN_CORR[[#This Row],[9-abr]]-Casos_PN_CORR[[#This Row],[8-abr]]</f>
        <v>0</v>
      </c>
      <c r="AK417">
        <f>+Casos_PN_CORR[[#This Row],[10-abr]]-Casos_PN_CORR[[#This Row],[9-abr]]</f>
        <v>0</v>
      </c>
      <c r="AL417">
        <f>+Casos_PN_CORR[[#This Row],[11-abr]]-Casos_PN_CORR[[#This Row],[10-abr]]</f>
        <v>0</v>
      </c>
      <c r="AM417">
        <f>+Casos_PN_CORR[[#This Row],[12-abr]]-Casos_PN_CORR[[#This Row],[11-abr]]</f>
        <v>0</v>
      </c>
      <c r="AN417">
        <f>+Casos_PN_CORR[[#This Row],[13-abr]]-Casos_PN_CORR[[#This Row],[12-abr]]</f>
        <v>0</v>
      </c>
      <c r="AO417">
        <f>+Casos_PN_CORR[[#This Row],[14-abr]]-Casos_PN_CORR[[#This Row],[13-abr]]</f>
        <v>0</v>
      </c>
      <c r="AP417">
        <f>+Casos_PN_CORR[[#This Row],[15-abr]]-Casos_PN_CORR[[#This Row],[14-abr]]</f>
        <v>0</v>
      </c>
      <c r="AQ417">
        <f>+Casos_PN_CORR[[#This Row],[16-abr]]-Casos_PN_CORR[[#This Row],[15-abr]]</f>
        <v>0</v>
      </c>
      <c r="AR417">
        <f>+Casos_PN_CORR[[#This Row],[17-abr]]-Casos_PN_CORR[[#This Row],[16-abr]]</f>
        <v>0</v>
      </c>
      <c r="AS417">
        <f>+Casos_PN_CORR[[#This Row],[18-abr]]-Casos_PN_CORR[[#This Row],[17-abr]]</f>
        <v>0</v>
      </c>
      <c r="AT417">
        <f>+Casos_PN_CORR[[#This Row],[19-abr]]-Casos_PN_CORR[[#This Row],[18-abr]]</f>
        <v>0</v>
      </c>
      <c r="AU417">
        <f>+Casos_PN_CORR[[#This Row],[20-abr]]-Casos_PN_CORR[[#This Row],[19-abr]]</f>
        <v>0</v>
      </c>
      <c r="AV417">
        <f>+Casos_PN_CORR[[#This Row],[21-abr]]-Casos_PN_CORR[[#This Row],[20-abr]]</f>
        <v>0</v>
      </c>
      <c r="AW417">
        <f>+Casos_PN_CORR[[#This Row],[22-abr]]-Casos_PN_CORR[[#This Row],[21-abr]]</f>
        <v>0</v>
      </c>
      <c r="AX417">
        <f>+Casos_PN_CORR[[#This Row],[23-abr]]-Casos_PN_CORR[[#This Row],[22-abr]]</f>
        <v>0</v>
      </c>
      <c r="AY417">
        <f>+Casos_PN_CORR[[#This Row],[24-abr]]-Casos_PN_CORR[[#This Row],[23-abr]]</f>
        <v>0</v>
      </c>
      <c r="AZ417">
        <f>+Casos_PN_CORR[[#This Row],[25-abr]]-Casos_PN_CORR[[#This Row],[24-abr]]</f>
        <v>0</v>
      </c>
      <c r="BA417">
        <f>+Casos_PN_CORR[[#This Row],[26-abr]]-Casos_PN_CORR[[#This Row],[25-abr]]</f>
        <v>0</v>
      </c>
      <c r="BB417">
        <f>+Casos_PN_CORR[[#This Row],[27-abr]]-Casos_PN_CORR[[#This Row],[26-abr]]</f>
        <v>0</v>
      </c>
      <c r="BC417">
        <f>+Casos_PN_CORR[[#This Row],[28-abr]]-Casos_PN_CORR[[#This Row],[27-abr]]</f>
        <v>0</v>
      </c>
      <c r="BD417">
        <f>+Casos_PN_CORR[[#This Row],[29-abr]]-Casos_PN_CORR[[#This Row],[28-abr]]</f>
        <v>0</v>
      </c>
      <c r="BE417">
        <f>+Casos_PN_CORR[[#This Row],[30-abr]]-Casos_PN_CORR[[#This Row],[29-abr]]</f>
        <v>0</v>
      </c>
      <c r="BF417">
        <f>+Casos_PN_CORR[[#This Row],[1-may]]-Casos_PN_CORR[[#This Row],[30-abr]]</f>
        <v>0</v>
      </c>
      <c r="BG417">
        <f>+Casos_PN_CORR[[#This Row],[2-may]]-Casos_PN_CORR[[#This Row],[1-may]]</f>
        <v>0</v>
      </c>
      <c r="BH417">
        <f>+Casos_PN_CORR[[#This Row],[3-may]]-Casos_PN_CORR[[#This Row],[2-may]]</f>
        <v>0</v>
      </c>
      <c r="BI417">
        <f>+Casos_PN_CORR[[#This Row],[4-may]]-Casos_PN_CORR[[#This Row],[3-may]]</f>
        <v>0</v>
      </c>
      <c r="BJ417">
        <f>+Casos_PN_CORR[[#This Row],[5-may]]-Casos_PN_CORR[[#This Row],[4-may]]</f>
        <v>0</v>
      </c>
      <c r="BK417">
        <f>+Casos_PN_CORR[[#This Row],[6-may]]-Casos_PN_CORR[[#This Row],[5-may]]</f>
        <v>0</v>
      </c>
      <c r="BL417">
        <f>+Casos_PN_CORR[[#This Row],[7-may]]-Casos_PN_CORR[[#This Row],[6-may]]</f>
        <v>0</v>
      </c>
      <c r="BM417">
        <f>+Casos_PN_CORR[[#This Row],[8-may]]-Casos_PN_CORR[[#This Row],[7-may]]</f>
        <v>0</v>
      </c>
      <c r="BN417">
        <f>+Casos_PN_CORR[[#This Row],[9-may]]-Casos_PN_CORR[[#This Row],[8-may]]</f>
        <v>0</v>
      </c>
      <c r="BO417">
        <f>+Casos_PN_CORR[[#This Row],[10-may]]-Casos_PN_CORR[[#This Row],[9-may]]</f>
        <v>0</v>
      </c>
      <c r="BP417">
        <f>+Casos_PN_CORR[[#This Row],[11-may]]-Casos_PN_CORR[[#This Row],[10-may]]</f>
        <v>0</v>
      </c>
      <c r="BQ417">
        <f>+Casos_PN_CORR[[#This Row],[12-may]]-Casos_PN_CORR[[#This Row],[11-may]]</f>
        <v>0</v>
      </c>
      <c r="BR417">
        <f>+Casos_PN_CORR[[#This Row],[13-may]]-Casos_PN_CORR[[#This Row],[12-may]]</f>
        <v>0</v>
      </c>
      <c r="BS417">
        <f>+Casos_PN_CORR[[#This Row],[14-may]]-Casos_PN_CORR[[#This Row],[13-may]]</f>
        <v>0</v>
      </c>
      <c r="BT417">
        <f>+Casos_PN_CORR[[#This Row],[15-may]]-Casos_PN_CORR[[#This Row],[14-may]]</f>
        <v>0</v>
      </c>
      <c r="BU417">
        <f>+Casos_PN_CORR[[#This Row],[16-may]]-Casos_PN_CORR[[#This Row],[15-may]]</f>
        <v>0</v>
      </c>
      <c r="BV417">
        <f>+Casos_PN_CORR[[#This Row],[17-may]]-Casos_PN_CORR[[#This Row],[16-may]]</f>
        <v>0</v>
      </c>
      <c r="BW417">
        <f>+Casos_PN_CORR[[#This Row],[18-may]]-Casos_PN_CORR[[#This Row],[17-may]]</f>
        <v>0</v>
      </c>
      <c r="BX417">
        <f>+Casos_PN_CORR[[#This Row],[19-may]]-Casos_PN_CORR[[#This Row],[18-may]]</f>
        <v>0</v>
      </c>
      <c r="BY417">
        <f>+Casos_PN_CORR[[#This Row],[20-may]]-Casos_PN_CORR[[#This Row],[19-may]]</f>
        <v>0</v>
      </c>
      <c r="BZ417">
        <f>+Casos_PN_CORR[[#This Row],[21-may]]-Casos_PN_CORR[[#This Row],[20-may]]</f>
        <v>0</v>
      </c>
      <c r="CA417">
        <f>+Casos_PN_CORR[[#This Row],[22-may]]-Casos_PN_CORR[[#This Row],[21-may]]</f>
        <v>0</v>
      </c>
      <c r="CB417">
        <f>+Casos_PN_CORR[[#This Row],[23-may]]-Casos_PN_CORR[[#This Row],[22-may]]</f>
        <v>0</v>
      </c>
      <c r="CC417">
        <f>+Casos_PN_CORR[[#This Row],[24-may]]-Casos_PN_CORR[[#This Row],[23-may]]</f>
        <v>0</v>
      </c>
      <c r="CD417">
        <f>+Casos_PN_CORR[[#This Row],[25-may]]-Casos_PN_CORR[[#This Row],[24-may]]</f>
        <v>0</v>
      </c>
      <c r="CE417">
        <f>+Casos_PN_CORR[[#This Row],[26-may]]-Casos_PN_CORR[[#This Row],[25-may]]</f>
        <v>0</v>
      </c>
      <c r="CF417">
        <f>+Casos_PN_CORR[[#This Row],[27-may]]-Casos_PN_CORR[[#This Row],[26-may]]</f>
        <v>0</v>
      </c>
      <c r="CG417">
        <f>+Casos_PN_CORR[[#This Row],[28-may]]-Casos_PN_CORR[[#This Row],[27-may]]</f>
        <v>0</v>
      </c>
      <c r="CH417">
        <f>+Casos_PN_CORR[[#This Row],[29-may]]-Casos_PN_CORR[[#This Row],[28-may]]</f>
        <v>0</v>
      </c>
      <c r="CI417">
        <f>+Casos_PN_CORR[[#This Row],[30-may]]-Casos_PN_CORR[[#This Row],[29-may]]</f>
        <v>0</v>
      </c>
      <c r="CJ417">
        <f>+Casos_PN_CORR[[#This Row],[31-may]]-Casos_PN_CORR[[#This Row],[30-may]]</f>
        <v>0</v>
      </c>
      <c r="CK417">
        <f>+Casos_PN_CORR[[#This Row],[1-jun]]-Casos_PN_CORR[[#This Row],[31-may]]</f>
        <v>0</v>
      </c>
      <c r="CL417">
        <f>+Casos_PN_CORR[[#This Row],[2-jun]]-Casos_PN_CORR[[#This Row],[1-jun]]</f>
        <v>0</v>
      </c>
      <c r="CM417">
        <f>+Casos_PN_CORR[[#This Row],[3-jun]]-Casos_PN_CORR[[#This Row],[2-jun]]</f>
        <v>0</v>
      </c>
      <c r="CN417">
        <f>+Casos_PN_CORR[[#This Row],[4-jun]]-Casos_PN_CORR[[#This Row],[3-jun]]</f>
        <v>0</v>
      </c>
      <c r="CO417">
        <f>+Casos_PN_CORR[[#This Row],[5-jun]]-Casos_PN_CORR[[#This Row],[4-jun]]</f>
        <v>0</v>
      </c>
      <c r="CP417">
        <f>+Casos_PN_CORR[[#This Row],[6-jun]]-Casos_PN_CORR[[#This Row],[5-jun]]</f>
        <v>0</v>
      </c>
    </row>
    <row r="418" spans="1:94">
      <c r="A418">
        <v>110103</v>
      </c>
      <c r="B418" s="2" t="s">
        <v>291</v>
      </c>
      <c r="C418" s="2" t="s">
        <v>292</v>
      </c>
      <c r="D418" s="2" t="s">
        <v>554</v>
      </c>
      <c r="E418" s="4">
        <f t="shared" si="6"/>
        <v>1</v>
      </c>
      <c r="F418">
        <f>+Casos_PN_CORR[[#This Row],[10-mar]]</f>
        <v>0</v>
      </c>
      <c r="G418">
        <f>+Casos_PN_CORR[[#This Row],[11-mar]]-Casos_PN_CORR[[#This Row],[10-mar]]</f>
        <v>0</v>
      </c>
      <c r="H418">
        <f>+Casos_PN_CORR[[#This Row],[12-mar]]-Casos_PN_CORR[[#This Row],[11-mar]]</f>
        <v>0</v>
      </c>
      <c r="I418">
        <f>+Casos_PN_CORR[[#This Row],[13-mar]]-Casos_PN_CORR[[#This Row],[12-mar]]</f>
        <v>0</v>
      </c>
      <c r="J418">
        <f>+Casos_PN_CORR[[#This Row],[14-mar]]-Casos_PN_CORR[[#This Row],[13-mar]]</f>
        <v>0</v>
      </c>
      <c r="K418">
        <f>+Casos_PN_CORR[[#This Row],[15-mar]]-Casos_PN_CORR[[#This Row],[14-mar]]</f>
        <v>0</v>
      </c>
      <c r="L418">
        <f>+Casos_PN_CORR[[#This Row],[16-mar]]-Casos_PN_CORR[[#This Row],[15-mar]]</f>
        <v>0</v>
      </c>
      <c r="M418">
        <f>+Casos_PN_CORR[[#This Row],[17-mar]]-Casos_PN_CORR[[#This Row],[16-mar]]</f>
        <v>0</v>
      </c>
      <c r="N418">
        <f>+Casos_PN_CORR[[#This Row],[18-mar]]-Casos_PN_CORR[[#This Row],[17-mar]]</f>
        <v>0</v>
      </c>
      <c r="O418">
        <f>+Casos_PN_CORR[[#This Row],[19-mar]]-Casos_PN_CORR[[#This Row],[18-mar]]</f>
        <v>0</v>
      </c>
      <c r="P418">
        <f>+Casos_PN_CORR[[#This Row],[20-mar]]-Casos_PN_CORR[[#This Row],[19-mar]]</f>
        <v>0</v>
      </c>
      <c r="Q418">
        <f>+Casos_PN_CORR[[#This Row],[21-mar]]-Casos_PN_CORR[[#This Row],[20-mar]]</f>
        <v>0</v>
      </c>
      <c r="R418">
        <f>+Casos_PN_CORR[[#This Row],[22-mar]]-Casos_PN_CORR[[#This Row],[21-mar]]</f>
        <v>0</v>
      </c>
      <c r="S418">
        <f>+Casos_PN_CORR[[#This Row],[23-mar]]-Casos_PN_CORR[[#This Row],[22-mar]]</f>
        <v>0</v>
      </c>
      <c r="T418">
        <f>+Casos_PN_CORR[[#This Row],[24-mar]]-Casos_PN_CORR[[#This Row],[23-mar]]</f>
        <v>0</v>
      </c>
      <c r="U418">
        <f>+Casos_PN_CORR[[#This Row],[25-mar]]-Casos_PN_CORR[[#This Row],[24-mar]]</f>
        <v>0</v>
      </c>
      <c r="V418">
        <f>+Casos_PN_CORR[[#This Row],[26-mar]]-Casos_PN_CORR[[#This Row],[25-mar]]</f>
        <v>0</v>
      </c>
      <c r="W418">
        <f>+Casos_PN_CORR[[#This Row],[27-mar]]-Casos_PN_CORR[[#This Row],[26-mar]]</f>
        <v>0</v>
      </c>
      <c r="X418">
        <f>+Casos_PN_CORR[[#This Row],[28-mar]]-Casos_PN_CORR[[#This Row],[27-mar]]</f>
        <v>0</v>
      </c>
      <c r="Y418">
        <f>+Casos_PN_CORR[[#This Row],[29-mar]]-Casos_PN_CORR[[#This Row],[28-mar]]</f>
        <v>0</v>
      </c>
      <c r="Z418">
        <f>+Casos_PN_CORR[[#This Row],[30-mar]]-Casos_PN_CORR[[#This Row],[29-mar]]</f>
        <v>0</v>
      </c>
      <c r="AA418">
        <f>+Casos_PN_CORR[[#This Row],[31-mar]]-Casos_PN_CORR[[#This Row],[30-mar]]</f>
        <v>0</v>
      </c>
      <c r="AB418">
        <f>+Casos_PN_CORR[[#This Row],[1-abr]]-Casos_PN_CORR[[#This Row],[31-mar]]</f>
        <v>0</v>
      </c>
      <c r="AC418">
        <f>+Casos_PN_CORR[[#This Row],[2-abr]]-Casos_PN_CORR[[#This Row],[1-abr]]</f>
        <v>0</v>
      </c>
      <c r="AD418">
        <f>+Casos_PN_CORR[[#This Row],[3-abr]]-Casos_PN_CORR[[#This Row],[2-abr]]</f>
        <v>0</v>
      </c>
      <c r="AE418">
        <f>+Casos_PN_CORR[[#This Row],[4-abr]]-Casos_PN_CORR[[#This Row],[3-abr]]</f>
        <v>0</v>
      </c>
      <c r="AF418">
        <f>+Casos_PN_CORR[[#This Row],[5-abr]]-Casos_PN_CORR[[#This Row],[4-abr]]</f>
        <v>0</v>
      </c>
      <c r="AG418">
        <f>+Casos_PN_CORR[[#This Row],[6-abr]]-Casos_PN_CORR[[#This Row],[5-abr]]</f>
        <v>0</v>
      </c>
      <c r="AH418">
        <f>+Casos_PN_CORR[[#This Row],[7-abr]]-Casos_PN_CORR[[#This Row],[6-abr]]</f>
        <v>0</v>
      </c>
      <c r="AI418">
        <f>+Casos_PN_CORR[[#This Row],[8-abr]]-Casos_PN_CORR[[#This Row],[7-abr]]</f>
        <v>0</v>
      </c>
      <c r="AJ418">
        <f>+Casos_PN_CORR[[#This Row],[9-abr]]-Casos_PN_CORR[[#This Row],[8-abr]]</f>
        <v>0</v>
      </c>
      <c r="AK418">
        <f>+Casos_PN_CORR[[#This Row],[10-abr]]-Casos_PN_CORR[[#This Row],[9-abr]]</f>
        <v>0</v>
      </c>
      <c r="AL418">
        <f>+Casos_PN_CORR[[#This Row],[11-abr]]-Casos_PN_CORR[[#This Row],[10-abr]]</f>
        <v>0</v>
      </c>
      <c r="AM418">
        <f>+Casos_PN_CORR[[#This Row],[12-abr]]-Casos_PN_CORR[[#This Row],[11-abr]]</f>
        <v>0</v>
      </c>
      <c r="AN418">
        <f>+Casos_PN_CORR[[#This Row],[13-abr]]-Casos_PN_CORR[[#This Row],[12-abr]]</f>
        <v>0</v>
      </c>
      <c r="AO418">
        <f>+Casos_PN_CORR[[#This Row],[14-abr]]-Casos_PN_CORR[[#This Row],[13-abr]]</f>
        <v>0</v>
      </c>
      <c r="AP418">
        <f>+Casos_PN_CORR[[#This Row],[15-abr]]-Casos_PN_CORR[[#This Row],[14-abr]]</f>
        <v>0</v>
      </c>
      <c r="AQ418">
        <f>+Casos_PN_CORR[[#This Row],[16-abr]]-Casos_PN_CORR[[#This Row],[15-abr]]</f>
        <v>0</v>
      </c>
      <c r="AR418">
        <f>+Casos_PN_CORR[[#This Row],[17-abr]]-Casos_PN_CORR[[#This Row],[16-abr]]</f>
        <v>0</v>
      </c>
      <c r="AS418">
        <f>+Casos_PN_CORR[[#This Row],[18-abr]]-Casos_PN_CORR[[#This Row],[17-abr]]</f>
        <v>0</v>
      </c>
      <c r="AT418">
        <f>+Casos_PN_CORR[[#This Row],[19-abr]]-Casos_PN_CORR[[#This Row],[18-abr]]</f>
        <v>0</v>
      </c>
      <c r="AU418">
        <f>+Casos_PN_CORR[[#This Row],[20-abr]]-Casos_PN_CORR[[#This Row],[19-abr]]</f>
        <v>0</v>
      </c>
      <c r="AV418">
        <f>+Casos_PN_CORR[[#This Row],[21-abr]]-Casos_PN_CORR[[#This Row],[20-abr]]</f>
        <v>0</v>
      </c>
      <c r="AW418">
        <f>+Casos_PN_CORR[[#This Row],[22-abr]]-Casos_PN_CORR[[#This Row],[21-abr]]</f>
        <v>0</v>
      </c>
      <c r="AX418">
        <f>+Casos_PN_CORR[[#This Row],[23-abr]]-Casos_PN_CORR[[#This Row],[22-abr]]</f>
        <v>0</v>
      </c>
      <c r="AY418">
        <f>+Casos_PN_CORR[[#This Row],[24-abr]]-Casos_PN_CORR[[#This Row],[23-abr]]</f>
        <v>0</v>
      </c>
      <c r="AZ418">
        <f>+Casos_PN_CORR[[#This Row],[25-abr]]-Casos_PN_CORR[[#This Row],[24-abr]]</f>
        <v>0</v>
      </c>
      <c r="BA418">
        <f>+Casos_PN_CORR[[#This Row],[26-abr]]-Casos_PN_CORR[[#This Row],[25-abr]]</f>
        <v>0</v>
      </c>
      <c r="BB418">
        <f>+Casos_PN_CORR[[#This Row],[27-abr]]-Casos_PN_CORR[[#This Row],[26-abr]]</f>
        <v>0</v>
      </c>
      <c r="BC418">
        <f>+Casos_PN_CORR[[#This Row],[28-abr]]-Casos_PN_CORR[[#This Row],[27-abr]]</f>
        <v>0</v>
      </c>
      <c r="BD418">
        <f>+Casos_PN_CORR[[#This Row],[29-abr]]-Casos_PN_CORR[[#This Row],[28-abr]]</f>
        <v>0</v>
      </c>
      <c r="BE418">
        <f>+Casos_PN_CORR[[#This Row],[30-abr]]-Casos_PN_CORR[[#This Row],[29-abr]]</f>
        <v>0</v>
      </c>
      <c r="BF418">
        <f>+Casos_PN_CORR[[#This Row],[1-may]]-Casos_PN_CORR[[#This Row],[30-abr]]</f>
        <v>0</v>
      </c>
      <c r="BG418">
        <f>+Casos_PN_CORR[[#This Row],[2-may]]-Casos_PN_CORR[[#This Row],[1-may]]</f>
        <v>0</v>
      </c>
      <c r="BH418">
        <f>+Casos_PN_CORR[[#This Row],[3-may]]-Casos_PN_CORR[[#This Row],[2-may]]</f>
        <v>0</v>
      </c>
      <c r="BI418">
        <f>+Casos_PN_CORR[[#This Row],[4-may]]-Casos_PN_CORR[[#This Row],[3-may]]</f>
        <v>0</v>
      </c>
      <c r="BJ418">
        <f>+Casos_PN_CORR[[#This Row],[5-may]]-Casos_PN_CORR[[#This Row],[4-may]]</f>
        <v>0</v>
      </c>
      <c r="BK418">
        <f>+Casos_PN_CORR[[#This Row],[6-may]]-Casos_PN_CORR[[#This Row],[5-may]]</f>
        <v>0</v>
      </c>
      <c r="BL418">
        <f>+Casos_PN_CORR[[#This Row],[7-may]]-Casos_PN_CORR[[#This Row],[6-may]]</f>
        <v>0</v>
      </c>
      <c r="BM418">
        <f>+Casos_PN_CORR[[#This Row],[8-may]]-Casos_PN_CORR[[#This Row],[7-may]]</f>
        <v>0</v>
      </c>
      <c r="BN418">
        <f>+Casos_PN_CORR[[#This Row],[9-may]]-Casos_PN_CORR[[#This Row],[8-may]]</f>
        <v>0</v>
      </c>
      <c r="BO418">
        <f>+Casos_PN_CORR[[#This Row],[10-may]]-Casos_PN_CORR[[#This Row],[9-may]]</f>
        <v>0</v>
      </c>
      <c r="BP418">
        <f>+Casos_PN_CORR[[#This Row],[11-may]]-Casos_PN_CORR[[#This Row],[10-may]]</f>
        <v>0</v>
      </c>
      <c r="BQ418">
        <f>+Casos_PN_CORR[[#This Row],[12-may]]-Casos_PN_CORR[[#This Row],[11-may]]</f>
        <v>0</v>
      </c>
      <c r="BR418">
        <f>+Casos_PN_CORR[[#This Row],[13-may]]-Casos_PN_CORR[[#This Row],[12-may]]</f>
        <v>0</v>
      </c>
      <c r="BS418">
        <f>+Casos_PN_CORR[[#This Row],[14-may]]-Casos_PN_CORR[[#This Row],[13-may]]</f>
        <v>0</v>
      </c>
      <c r="BT418">
        <f>+Casos_PN_CORR[[#This Row],[15-may]]-Casos_PN_CORR[[#This Row],[14-may]]</f>
        <v>0</v>
      </c>
      <c r="BU418">
        <f>+Casos_PN_CORR[[#This Row],[16-may]]-Casos_PN_CORR[[#This Row],[15-may]]</f>
        <v>0</v>
      </c>
      <c r="BV418">
        <f>+Casos_PN_CORR[[#This Row],[17-may]]-Casos_PN_CORR[[#This Row],[16-may]]</f>
        <v>0</v>
      </c>
      <c r="BW418">
        <f>+Casos_PN_CORR[[#This Row],[18-may]]-Casos_PN_CORR[[#This Row],[17-may]]</f>
        <v>0</v>
      </c>
      <c r="BX418">
        <f>+Casos_PN_CORR[[#This Row],[19-may]]-Casos_PN_CORR[[#This Row],[18-may]]</f>
        <v>0</v>
      </c>
      <c r="BY418">
        <f>+Casos_PN_CORR[[#This Row],[20-may]]-Casos_PN_CORR[[#This Row],[19-may]]</f>
        <v>0</v>
      </c>
      <c r="BZ418">
        <f>+Casos_PN_CORR[[#This Row],[21-may]]-Casos_PN_CORR[[#This Row],[20-may]]</f>
        <v>0</v>
      </c>
      <c r="CA418">
        <f>+Casos_PN_CORR[[#This Row],[22-may]]-Casos_PN_CORR[[#This Row],[21-may]]</f>
        <v>0</v>
      </c>
      <c r="CB418">
        <f>+Casos_PN_CORR[[#This Row],[23-may]]-Casos_PN_CORR[[#This Row],[22-may]]</f>
        <v>0</v>
      </c>
      <c r="CC418">
        <f>+Casos_PN_CORR[[#This Row],[24-may]]-Casos_PN_CORR[[#This Row],[23-may]]</f>
        <v>0</v>
      </c>
      <c r="CD418">
        <f>+Casos_PN_CORR[[#This Row],[25-may]]-Casos_PN_CORR[[#This Row],[24-may]]</f>
        <v>0</v>
      </c>
      <c r="CE418">
        <f>+Casos_PN_CORR[[#This Row],[26-may]]-Casos_PN_CORR[[#This Row],[25-may]]</f>
        <v>0</v>
      </c>
      <c r="CF418">
        <f>+Casos_PN_CORR[[#This Row],[27-may]]-Casos_PN_CORR[[#This Row],[26-may]]</f>
        <v>0</v>
      </c>
      <c r="CG418">
        <f>+Casos_PN_CORR[[#This Row],[28-may]]-Casos_PN_CORR[[#This Row],[27-may]]</f>
        <v>0</v>
      </c>
      <c r="CH418">
        <f>+Casos_PN_CORR[[#This Row],[29-may]]-Casos_PN_CORR[[#This Row],[28-may]]</f>
        <v>0</v>
      </c>
      <c r="CI418">
        <f>+Casos_PN_CORR[[#This Row],[30-may]]-Casos_PN_CORR[[#This Row],[29-may]]</f>
        <v>0</v>
      </c>
      <c r="CJ418">
        <f>+Casos_PN_CORR[[#This Row],[31-may]]-Casos_PN_CORR[[#This Row],[30-may]]</f>
        <v>0</v>
      </c>
      <c r="CK418">
        <f>+Casos_PN_CORR[[#This Row],[1-jun]]-Casos_PN_CORR[[#This Row],[31-may]]</f>
        <v>0</v>
      </c>
      <c r="CL418">
        <f>+Casos_PN_CORR[[#This Row],[2-jun]]-Casos_PN_CORR[[#This Row],[1-jun]]</f>
        <v>0</v>
      </c>
      <c r="CM418">
        <f>+Casos_PN_CORR[[#This Row],[3-jun]]-Casos_PN_CORR[[#This Row],[2-jun]]</f>
        <v>0</v>
      </c>
      <c r="CN418">
        <f>+Casos_PN_CORR[[#This Row],[4-jun]]-Casos_PN_CORR[[#This Row],[3-jun]]</f>
        <v>0</v>
      </c>
      <c r="CO418">
        <f>+Casos_PN_CORR[[#This Row],[5-jun]]-Casos_PN_CORR[[#This Row],[4-jun]]</f>
        <v>1</v>
      </c>
      <c r="CP418">
        <f>+Casos_PN_CORR[[#This Row],[6-jun]]-Casos_PN_CORR[[#This Row],[5-jun]]</f>
        <v>0</v>
      </c>
    </row>
    <row r="419" spans="1:94">
      <c r="A419">
        <v>120307</v>
      </c>
      <c r="B419" s="2" t="s">
        <v>104</v>
      </c>
      <c r="C419" s="2" t="s">
        <v>126</v>
      </c>
      <c r="D419" s="2" t="s">
        <v>555</v>
      </c>
      <c r="E419" s="4">
        <f t="shared" si="6"/>
        <v>0</v>
      </c>
      <c r="F419">
        <f>+Casos_PN_CORR[[#This Row],[10-mar]]</f>
        <v>0</v>
      </c>
      <c r="G419">
        <f>+Casos_PN_CORR[[#This Row],[11-mar]]-Casos_PN_CORR[[#This Row],[10-mar]]</f>
        <v>0</v>
      </c>
      <c r="H419">
        <f>+Casos_PN_CORR[[#This Row],[12-mar]]-Casos_PN_CORR[[#This Row],[11-mar]]</f>
        <v>0</v>
      </c>
      <c r="I419">
        <f>+Casos_PN_CORR[[#This Row],[13-mar]]-Casos_PN_CORR[[#This Row],[12-mar]]</f>
        <v>0</v>
      </c>
      <c r="J419">
        <f>+Casos_PN_CORR[[#This Row],[14-mar]]-Casos_PN_CORR[[#This Row],[13-mar]]</f>
        <v>0</v>
      </c>
      <c r="K419">
        <f>+Casos_PN_CORR[[#This Row],[15-mar]]-Casos_PN_CORR[[#This Row],[14-mar]]</f>
        <v>0</v>
      </c>
      <c r="L419">
        <f>+Casos_PN_CORR[[#This Row],[16-mar]]-Casos_PN_CORR[[#This Row],[15-mar]]</f>
        <v>0</v>
      </c>
      <c r="M419">
        <f>+Casos_PN_CORR[[#This Row],[17-mar]]-Casos_PN_CORR[[#This Row],[16-mar]]</f>
        <v>0</v>
      </c>
      <c r="N419">
        <f>+Casos_PN_CORR[[#This Row],[18-mar]]-Casos_PN_CORR[[#This Row],[17-mar]]</f>
        <v>0</v>
      </c>
      <c r="O419">
        <f>+Casos_PN_CORR[[#This Row],[19-mar]]-Casos_PN_CORR[[#This Row],[18-mar]]</f>
        <v>0</v>
      </c>
      <c r="P419">
        <f>+Casos_PN_CORR[[#This Row],[20-mar]]-Casos_PN_CORR[[#This Row],[19-mar]]</f>
        <v>0</v>
      </c>
      <c r="Q419">
        <f>+Casos_PN_CORR[[#This Row],[21-mar]]-Casos_PN_CORR[[#This Row],[20-mar]]</f>
        <v>0</v>
      </c>
      <c r="R419">
        <f>+Casos_PN_CORR[[#This Row],[22-mar]]-Casos_PN_CORR[[#This Row],[21-mar]]</f>
        <v>0</v>
      </c>
      <c r="S419">
        <f>+Casos_PN_CORR[[#This Row],[23-mar]]-Casos_PN_CORR[[#This Row],[22-mar]]</f>
        <v>0</v>
      </c>
      <c r="T419">
        <f>+Casos_PN_CORR[[#This Row],[24-mar]]-Casos_PN_CORR[[#This Row],[23-mar]]</f>
        <v>0</v>
      </c>
      <c r="U419">
        <f>+Casos_PN_CORR[[#This Row],[25-mar]]-Casos_PN_CORR[[#This Row],[24-mar]]</f>
        <v>0</v>
      </c>
      <c r="V419">
        <f>+Casos_PN_CORR[[#This Row],[26-mar]]-Casos_PN_CORR[[#This Row],[25-mar]]</f>
        <v>0</v>
      </c>
      <c r="W419">
        <f>+Casos_PN_CORR[[#This Row],[27-mar]]-Casos_PN_CORR[[#This Row],[26-mar]]</f>
        <v>0</v>
      </c>
      <c r="X419">
        <f>+Casos_PN_CORR[[#This Row],[28-mar]]-Casos_PN_CORR[[#This Row],[27-mar]]</f>
        <v>0</v>
      </c>
      <c r="Y419">
        <f>+Casos_PN_CORR[[#This Row],[29-mar]]-Casos_PN_CORR[[#This Row],[28-mar]]</f>
        <v>0</v>
      </c>
      <c r="Z419">
        <f>+Casos_PN_CORR[[#This Row],[30-mar]]-Casos_PN_CORR[[#This Row],[29-mar]]</f>
        <v>0</v>
      </c>
      <c r="AA419">
        <f>+Casos_PN_CORR[[#This Row],[31-mar]]-Casos_PN_CORR[[#This Row],[30-mar]]</f>
        <v>0</v>
      </c>
      <c r="AB419">
        <f>+Casos_PN_CORR[[#This Row],[1-abr]]-Casos_PN_CORR[[#This Row],[31-mar]]</f>
        <v>0</v>
      </c>
      <c r="AC419">
        <f>+Casos_PN_CORR[[#This Row],[2-abr]]-Casos_PN_CORR[[#This Row],[1-abr]]</f>
        <v>0</v>
      </c>
      <c r="AD419">
        <f>+Casos_PN_CORR[[#This Row],[3-abr]]-Casos_PN_CORR[[#This Row],[2-abr]]</f>
        <v>0</v>
      </c>
      <c r="AE419">
        <f>+Casos_PN_CORR[[#This Row],[4-abr]]-Casos_PN_CORR[[#This Row],[3-abr]]</f>
        <v>0</v>
      </c>
      <c r="AF419">
        <f>+Casos_PN_CORR[[#This Row],[5-abr]]-Casos_PN_CORR[[#This Row],[4-abr]]</f>
        <v>0</v>
      </c>
      <c r="AG419">
        <f>+Casos_PN_CORR[[#This Row],[6-abr]]-Casos_PN_CORR[[#This Row],[5-abr]]</f>
        <v>0</v>
      </c>
      <c r="AH419">
        <f>+Casos_PN_CORR[[#This Row],[7-abr]]-Casos_PN_CORR[[#This Row],[6-abr]]</f>
        <v>0</v>
      </c>
      <c r="AI419">
        <f>+Casos_PN_CORR[[#This Row],[8-abr]]-Casos_PN_CORR[[#This Row],[7-abr]]</f>
        <v>0</v>
      </c>
      <c r="AJ419">
        <f>+Casos_PN_CORR[[#This Row],[9-abr]]-Casos_PN_CORR[[#This Row],[8-abr]]</f>
        <v>0</v>
      </c>
      <c r="AK419">
        <f>+Casos_PN_CORR[[#This Row],[10-abr]]-Casos_PN_CORR[[#This Row],[9-abr]]</f>
        <v>0</v>
      </c>
      <c r="AL419">
        <f>+Casos_PN_CORR[[#This Row],[11-abr]]-Casos_PN_CORR[[#This Row],[10-abr]]</f>
        <v>0</v>
      </c>
      <c r="AM419">
        <f>+Casos_PN_CORR[[#This Row],[12-abr]]-Casos_PN_CORR[[#This Row],[11-abr]]</f>
        <v>0</v>
      </c>
      <c r="AN419">
        <f>+Casos_PN_CORR[[#This Row],[13-abr]]-Casos_PN_CORR[[#This Row],[12-abr]]</f>
        <v>0</v>
      </c>
      <c r="AO419">
        <f>+Casos_PN_CORR[[#This Row],[14-abr]]-Casos_PN_CORR[[#This Row],[13-abr]]</f>
        <v>0</v>
      </c>
      <c r="AP419">
        <f>+Casos_PN_CORR[[#This Row],[15-abr]]-Casos_PN_CORR[[#This Row],[14-abr]]</f>
        <v>0</v>
      </c>
      <c r="AQ419">
        <f>+Casos_PN_CORR[[#This Row],[16-abr]]-Casos_PN_CORR[[#This Row],[15-abr]]</f>
        <v>0</v>
      </c>
      <c r="AR419">
        <f>+Casos_PN_CORR[[#This Row],[17-abr]]-Casos_PN_CORR[[#This Row],[16-abr]]</f>
        <v>0</v>
      </c>
      <c r="AS419">
        <f>+Casos_PN_CORR[[#This Row],[18-abr]]-Casos_PN_CORR[[#This Row],[17-abr]]</f>
        <v>0</v>
      </c>
      <c r="AT419">
        <f>+Casos_PN_CORR[[#This Row],[19-abr]]-Casos_PN_CORR[[#This Row],[18-abr]]</f>
        <v>0</v>
      </c>
      <c r="AU419">
        <f>+Casos_PN_CORR[[#This Row],[20-abr]]-Casos_PN_CORR[[#This Row],[19-abr]]</f>
        <v>0</v>
      </c>
      <c r="AV419">
        <f>+Casos_PN_CORR[[#This Row],[21-abr]]-Casos_PN_CORR[[#This Row],[20-abr]]</f>
        <v>0</v>
      </c>
      <c r="AW419">
        <f>+Casos_PN_CORR[[#This Row],[22-abr]]-Casos_PN_CORR[[#This Row],[21-abr]]</f>
        <v>0</v>
      </c>
      <c r="AX419">
        <f>+Casos_PN_CORR[[#This Row],[23-abr]]-Casos_PN_CORR[[#This Row],[22-abr]]</f>
        <v>0</v>
      </c>
      <c r="AY419">
        <f>+Casos_PN_CORR[[#This Row],[24-abr]]-Casos_PN_CORR[[#This Row],[23-abr]]</f>
        <v>0</v>
      </c>
      <c r="AZ419">
        <f>+Casos_PN_CORR[[#This Row],[25-abr]]-Casos_PN_CORR[[#This Row],[24-abr]]</f>
        <v>0</v>
      </c>
      <c r="BA419">
        <f>+Casos_PN_CORR[[#This Row],[26-abr]]-Casos_PN_CORR[[#This Row],[25-abr]]</f>
        <v>0</v>
      </c>
      <c r="BB419">
        <f>+Casos_PN_CORR[[#This Row],[27-abr]]-Casos_PN_CORR[[#This Row],[26-abr]]</f>
        <v>0</v>
      </c>
      <c r="BC419">
        <f>+Casos_PN_CORR[[#This Row],[28-abr]]-Casos_PN_CORR[[#This Row],[27-abr]]</f>
        <v>0</v>
      </c>
      <c r="BD419">
        <f>+Casos_PN_CORR[[#This Row],[29-abr]]-Casos_PN_CORR[[#This Row],[28-abr]]</f>
        <v>0</v>
      </c>
      <c r="BE419">
        <f>+Casos_PN_CORR[[#This Row],[30-abr]]-Casos_PN_CORR[[#This Row],[29-abr]]</f>
        <v>0</v>
      </c>
      <c r="BF419">
        <f>+Casos_PN_CORR[[#This Row],[1-may]]-Casos_PN_CORR[[#This Row],[30-abr]]</f>
        <v>0</v>
      </c>
      <c r="BG419">
        <f>+Casos_PN_CORR[[#This Row],[2-may]]-Casos_PN_CORR[[#This Row],[1-may]]</f>
        <v>0</v>
      </c>
      <c r="BH419">
        <f>+Casos_PN_CORR[[#This Row],[3-may]]-Casos_PN_CORR[[#This Row],[2-may]]</f>
        <v>0</v>
      </c>
      <c r="BI419">
        <f>+Casos_PN_CORR[[#This Row],[4-may]]-Casos_PN_CORR[[#This Row],[3-may]]</f>
        <v>0</v>
      </c>
      <c r="BJ419">
        <f>+Casos_PN_CORR[[#This Row],[5-may]]-Casos_PN_CORR[[#This Row],[4-may]]</f>
        <v>0</v>
      </c>
      <c r="BK419">
        <f>+Casos_PN_CORR[[#This Row],[6-may]]-Casos_PN_CORR[[#This Row],[5-may]]</f>
        <v>0</v>
      </c>
      <c r="BL419">
        <f>+Casos_PN_CORR[[#This Row],[7-may]]-Casos_PN_CORR[[#This Row],[6-may]]</f>
        <v>0</v>
      </c>
      <c r="BM419">
        <f>+Casos_PN_CORR[[#This Row],[8-may]]-Casos_PN_CORR[[#This Row],[7-may]]</f>
        <v>0</v>
      </c>
      <c r="BN419">
        <f>+Casos_PN_CORR[[#This Row],[9-may]]-Casos_PN_CORR[[#This Row],[8-may]]</f>
        <v>0</v>
      </c>
      <c r="BO419">
        <f>+Casos_PN_CORR[[#This Row],[10-may]]-Casos_PN_CORR[[#This Row],[9-may]]</f>
        <v>0</v>
      </c>
      <c r="BP419">
        <f>+Casos_PN_CORR[[#This Row],[11-may]]-Casos_PN_CORR[[#This Row],[10-may]]</f>
        <v>0</v>
      </c>
      <c r="BQ419">
        <f>+Casos_PN_CORR[[#This Row],[12-may]]-Casos_PN_CORR[[#This Row],[11-may]]</f>
        <v>0</v>
      </c>
      <c r="BR419">
        <f>+Casos_PN_CORR[[#This Row],[13-may]]-Casos_PN_CORR[[#This Row],[12-may]]</f>
        <v>0</v>
      </c>
      <c r="BS419">
        <f>+Casos_PN_CORR[[#This Row],[14-may]]-Casos_PN_CORR[[#This Row],[13-may]]</f>
        <v>0</v>
      </c>
      <c r="BT419">
        <f>+Casos_PN_CORR[[#This Row],[15-may]]-Casos_PN_CORR[[#This Row],[14-may]]</f>
        <v>0</v>
      </c>
      <c r="BU419">
        <f>+Casos_PN_CORR[[#This Row],[16-may]]-Casos_PN_CORR[[#This Row],[15-may]]</f>
        <v>0</v>
      </c>
      <c r="BV419">
        <f>+Casos_PN_CORR[[#This Row],[17-may]]-Casos_PN_CORR[[#This Row],[16-may]]</f>
        <v>0</v>
      </c>
      <c r="BW419">
        <f>+Casos_PN_CORR[[#This Row],[18-may]]-Casos_PN_CORR[[#This Row],[17-may]]</f>
        <v>0</v>
      </c>
      <c r="BX419">
        <f>+Casos_PN_CORR[[#This Row],[19-may]]-Casos_PN_CORR[[#This Row],[18-may]]</f>
        <v>0</v>
      </c>
      <c r="BY419">
        <f>+Casos_PN_CORR[[#This Row],[20-may]]-Casos_PN_CORR[[#This Row],[19-may]]</f>
        <v>0</v>
      </c>
      <c r="BZ419">
        <f>+Casos_PN_CORR[[#This Row],[21-may]]-Casos_PN_CORR[[#This Row],[20-may]]</f>
        <v>0</v>
      </c>
      <c r="CA419">
        <f>+Casos_PN_CORR[[#This Row],[22-may]]-Casos_PN_CORR[[#This Row],[21-may]]</f>
        <v>0</v>
      </c>
      <c r="CB419">
        <f>+Casos_PN_CORR[[#This Row],[23-may]]-Casos_PN_CORR[[#This Row],[22-may]]</f>
        <v>0</v>
      </c>
      <c r="CC419">
        <f>+Casos_PN_CORR[[#This Row],[24-may]]-Casos_PN_CORR[[#This Row],[23-may]]</f>
        <v>0</v>
      </c>
      <c r="CD419">
        <f>+Casos_PN_CORR[[#This Row],[25-may]]-Casos_PN_CORR[[#This Row],[24-may]]</f>
        <v>0</v>
      </c>
      <c r="CE419">
        <f>+Casos_PN_CORR[[#This Row],[26-may]]-Casos_PN_CORR[[#This Row],[25-may]]</f>
        <v>0</v>
      </c>
      <c r="CF419">
        <f>+Casos_PN_CORR[[#This Row],[27-may]]-Casos_PN_CORR[[#This Row],[26-may]]</f>
        <v>0</v>
      </c>
      <c r="CG419">
        <f>+Casos_PN_CORR[[#This Row],[28-may]]-Casos_PN_CORR[[#This Row],[27-may]]</f>
        <v>0</v>
      </c>
      <c r="CH419">
        <f>+Casos_PN_CORR[[#This Row],[29-may]]-Casos_PN_CORR[[#This Row],[28-may]]</f>
        <v>0</v>
      </c>
      <c r="CI419">
        <f>+Casos_PN_CORR[[#This Row],[30-may]]-Casos_PN_CORR[[#This Row],[29-may]]</f>
        <v>0</v>
      </c>
      <c r="CJ419">
        <f>+Casos_PN_CORR[[#This Row],[31-may]]-Casos_PN_CORR[[#This Row],[30-may]]</f>
        <v>0</v>
      </c>
      <c r="CK419">
        <f>+Casos_PN_CORR[[#This Row],[1-jun]]-Casos_PN_CORR[[#This Row],[31-may]]</f>
        <v>0</v>
      </c>
      <c r="CL419">
        <f>+Casos_PN_CORR[[#This Row],[2-jun]]-Casos_PN_CORR[[#This Row],[1-jun]]</f>
        <v>0</v>
      </c>
      <c r="CM419">
        <f>+Casos_PN_CORR[[#This Row],[3-jun]]-Casos_PN_CORR[[#This Row],[2-jun]]</f>
        <v>0</v>
      </c>
      <c r="CN419">
        <f>+Casos_PN_CORR[[#This Row],[4-jun]]-Casos_PN_CORR[[#This Row],[3-jun]]</f>
        <v>0</v>
      </c>
      <c r="CO419">
        <f>+Casos_PN_CORR[[#This Row],[5-jun]]-Casos_PN_CORR[[#This Row],[4-jun]]</f>
        <v>0</v>
      </c>
      <c r="CP419">
        <f>+Casos_PN_CORR[[#This Row],[6-jun]]-Casos_PN_CORR[[#This Row],[5-jun]]</f>
        <v>0</v>
      </c>
    </row>
    <row r="420" spans="1:94">
      <c r="A420">
        <v>30405</v>
      </c>
      <c r="B420" s="2" t="s">
        <v>99</v>
      </c>
      <c r="C420" s="2" t="s">
        <v>216</v>
      </c>
      <c r="D420" s="2" t="s">
        <v>556</v>
      </c>
      <c r="E420" s="4">
        <f t="shared" si="6"/>
        <v>3</v>
      </c>
      <c r="F420">
        <f>+Casos_PN_CORR[[#This Row],[10-mar]]</f>
        <v>0</v>
      </c>
      <c r="G420">
        <f>+Casos_PN_CORR[[#This Row],[11-mar]]-Casos_PN_CORR[[#This Row],[10-mar]]</f>
        <v>0</v>
      </c>
      <c r="H420">
        <f>+Casos_PN_CORR[[#This Row],[12-mar]]-Casos_PN_CORR[[#This Row],[11-mar]]</f>
        <v>0</v>
      </c>
      <c r="I420">
        <f>+Casos_PN_CORR[[#This Row],[13-mar]]-Casos_PN_CORR[[#This Row],[12-mar]]</f>
        <v>0</v>
      </c>
      <c r="J420">
        <f>+Casos_PN_CORR[[#This Row],[14-mar]]-Casos_PN_CORR[[#This Row],[13-mar]]</f>
        <v>0</v>
      </c>
      <c r="K420">
        <f>+Casos_PN_CORR[[#This Row],[15-mar]]-Casos_PN_CORR[[#This Row],[14-mar]]</f>
        <v>0</v>
      </c>
      <c r="L420">
        <f>+Casos_PN_CORR[[#This Row],[16-mar]]-Casos_PN_CORR[[#This Row],[15-mar]]</f>
        <v>0</v>
      </c>
      <c r="M420">
        <f>+Casos_PN_CORR[[#This Row],[17-mar]]-Casos_PN_CORR[[#This Row],[16-mar]]</f>
        <v>0</v>
      </c>
      <c r="N420">
        <f>+Casos_PN_CORR[[#This Row],[18-mar]]-Casos_PN_CORR[[#This Row],[17-mar]]</f>
        <v>0</v>
      </c>
      <c r="O420">
        <f>+Casos_PN_CORR[[#This Row],[19-mar]]-Casos_PN_CORR[[#This Row],[18-mar]]</f>
        <v>0</v>
      </c>
      <c r="P420">
        <f>+Casos_PN_CORR[[#This Row],[20-mar]]-Casos_PN_CORR[[#This Row],[19-mar]]</f>
        <v>0</v>
      </c>
      <c r="Q420">
        <f>+Casos_PN_CORR[[#This Row],[21-mar]]-Casos_PN_CORR[[#This Row],[20-mar]]</f>
        <v>0</v>
      </c>
      <c r="R420">
        <f>+Casos_PN_CORR[[#This Row],[22-mar]]-Casos_PN_CORR[[#This Row],[21-mar]]</f>
        <v>0</v>
      </c>
      <c r="S420">
        <f>+Casos_PN_CORR[[#This Row],[23-mar]]-Casos_PN_CORR[[#This Row],[22-mar]]</f>
        <v>0</v>
      </c>
      <c r="T420">
        <f>+Casos_PN_CORR[[#This Row],[24-mar]]-Casos_PN_CORR[[#This Row],[23-mar]]</f>
        <v>0</v>
      </c>
      <c r="U420">
        <f>+Casos_PN_CORR[[#This Row],[25-mar]]-Casos_PN_CORR[[#This Row],[24-mar]]</f>
        <v>0</v>
      </c>
      <c r="V420">
        <f>+Casos_PN_CORR[[#This Row],[26-mar]]-Casos_PN_CORR[[#This Row],[25-mar]]</f>
        <v>0</v>
      </c>
      <c r="W420">
        <f>+Casos_PN_CORR[[#This Row],[27-mar]]-Casos_PN_CORR[[#This Row],[26-mar]]</f>
        <v>0</v>
      </c>
      <c r="X420">
        <f>+Casos_PN_CORR[[#This Row],[28-mar]]-Casos_PN_CORR[[#This Row],[27-mar]]</f>
        <v>0</v>
      </c>
      <c r="Y420">
        <f>+Casos_PN_CORR[[#This Row],[29-mar]]-Casos_PN_CORR[[#This Row],[28-mar]]</f>
        <v>0</v>
      </c>
      <c r="Z420">
        <f>+Casos_PN_CORR[[#This Row],[30-mar]]-Casos_PN_CORR[[#This Row],[29-mar]]</f>
        <v>0</v>
      </c>
      <c r="AA420">
        <f>+Casos_PN_CORR[[#This Row],[31-mar]]-Casos_PN_CORR[[#This Row],[30-mar]]</f>
        <v>0</v>
      </c>
      <c r="AB420">
        <f>+Casos_PN_CORR[[#This Row],[1-abr]]-Casos_PN_CORR[[#This Row],[31-mar]]</f>
        <v>0</v>
      </c>
      <c r="AC420">
        <f>+Casos_PN_CORR[[#This Row],[2-abr]]-Casos_PN_CORR[[#This Row],[1-abr]]</f>
        <v>0</v>
      </c>
      <c r="AD420">
        <f>+Casos_PN_CORR[[#This Row],[3-abr]]-Casos_PN_CORR[[#This Row],[2-abr]]</f>
        <v>0</v>
      </c>
      <c r="AE420">
        <f>+Casos_PN_CORR[[#This Row],[4-abr]]-Casos_PN_CORR[[#This Row],[3-abr]]</f>
        <v>0</v>
      </c>
      <c r="AF420">
        <f>+Casos_PN_CORR[[#This Row],[5-abr]]-Casos_PN_CORR[[#This Row],[4-abr]]</f>
        <v>0</v>
      </c>
      <c r="AG420">
        <f>+Casos_PN_CORR[[#This Row],[6-abr]]-Casos_PN_CORR[[#This Row],[5-abr]]</f>
        <v>0</v>
      </c>
      <c r="AH420">
        <f>+Casos_PN_CORR[[#This Row],[7-abr]]-Casos_PN_CORR[[#This Row],[6-abr]]</f>
        <v>0</v>
      </c>
      <c r="AI420">
        <f>+Casos_PN_CORR[[#This Row],[8-abr]]-Casos_PN_CORR[[#This Row],[7-abr]]</f>
        <v>0</v>
      </c>
      <c r="AJ420">
        <f>+Casos_PN_CORR[[#This Row],[9-abr]]-Casos_PN_CORR[[#This Row],[8-abr]]</f>
        <v>0</v>
      </c>
      <c r="AK420">
        <f>+Casos_PN_CORR[[#This Row],[10-abr]]-Casos_PN_CORR[[#This Row],[9-abr]]</f>
        <v>0</v>
      </c>
      <c r="AL420">
        <f>+Casos_PN_CORR[[#This Row],[11-abr]]-Casos_PN_CORR[[#This Row],[10-abr]]</f>
        <v>0</v>
      </c>
      <c r="AM420">
        <f>+Casos_PN_CORR[[#This Row],[12-abr]]-Casos_PN_CORR[[#This Row],[11-abr]]</f>
        <v>0</v>
      </c>
      <c r="AN420">
        <f>+Casos_PN_CORR[[#This Row],[13-abr]]-Casos_PN_CORR[[#This Row],[12-abr]]</f>
        <v>0</v>
      </c>
      <c r="AO420">
        <f>+Casos_PN_CORR[[#This Row],[14-abr]]-Casos_PN_CORR[[#This Row],[13-abr]]</f>
        <v>0</v>
      </c>
      <c r="AP420">
        <f>+Casos_PN_CORR[[#This Row],[15-abr]]-Casos_PN_CORR[[#This Row],[14-abr]]</f>
        <v>0</v>
      </c>
      <c r="AQ420">
        <f>+Casos_PN_CORR[[#This Row],[16-abr]]-Casos_PN_CORR[[#This Row],[15-abr]]</f>
        <v>0</v>
      </c>
      <c r="AR420">
        <f>+Casos_PN_CORR[[#This Row],[17-abr]]-Casos_PN_CORR[[#This Row],[16-abr]]</f>
        <v>0</v>
      </c>
      <c r="AS420">
        <f>+Casos_PN_CORR[[#This Row],[18-abr]]-Casos_PN_CORR[[#This Row],[17-abr]]</f>
        <v>0</v>
      </c>
      <c r="AT420">
        <f>+Casos_PN_CORR[[#This Row],[19-abr]]-Casos_PN_CORR[[#This Row],[18-abr]]</f>
        <v>0</v>
      </c>
      <c r="AU420">
        <f>+Casos_PN_CORR[[#This Row],[20-abr]]-Casos_PN_CORR[[#This Row],[19-abr]]</f>
        <v>0</v>
      </c>
      <c r="AV420">
        <f>+Casos_PN_CORR[[#This Row],[21-abr]]-Casos_PN_CORR[[#This Row],[20-abr]]</f>
        <v>0</v>
      </c>
      <c r="AW420">
        <f>+Casos_PN_CORR[[#This Row],[22-abr]]-Casos_PN_CORR[[#This Row],[21-abr]]</f>
        <v>0</v>
      </c>
      <c r="AX420">
        <f>+Casos_PN_CORR[[#This Row],[23-abr]]-Casos_PN_CORR[[#This Row],[22-abr]]</f>
        <v>0</v>
      </c>
      <c r="AY420">
        <f>+Casos_PN_CORR[[#This Row],[24-abr]]-Casos_PN_CORR[[#This Row],[23-abr]]</f>
        <v>0</v>
      </c>
      <c r="AZ420">
        <f>+Casos_PN_CORR[[#This Row],[25-abr]]-Casos_PN_CORR[[#This Row],[24-abr]]</f>
        <v>0</v>
      </c>
      <c r="BA420">
        <f>+Casos_PN_CORR[[#This Row],[26-abr]]-Casos_PN_CORR[[#This Row],[25-abr]]</f>
        <v>0</v>
      </c>
      <c r="BB420">
        <f>+Casos_PN_CORR[[#This Row],[27-abr]]-Casos_PN_CORR[[#This Row],[26-abr]]</f>
        <v>0</v>
      </c>
      <c r="BC420">
        <f>+Casos_PN_CORR[[#This Row],[28-abr]]-Casos_PN_CORR[[#This Row],[27-abr]]</f>
        <v>0</v>
      </c>
      <c r="BD420">
        <f>+Casos_PN_CORR[[#This Row],[29-abr]]-Casos_PN_CORR[[#This Row],[28-abr]]</f>
        <v>0</v>
      </c>
      <c r="BE420">
        <f>+Casos_PN_CORR[[#This Row],[30-abr]]-Casos_PN_CORR[[#This Row],[29-abr]]</f>
        <v>0</v>
      </c>
      <c r="BF420">
        <f>+Casos_PN_CORR[[#This Row],[1-may]]-Casos_PN_CORR[[#This Row],[30-abr]]</f>
        <v>0</v>
      </c>
      <c r="BG420">
        <f>+Casos_PN_CORR[[#This Row],[2-may]]-Casos_PN_CORR[[#This Row],[1-may]]</f>
        <v>0</v>
      </c>
      <c r="BH420">
        <f>+Casos_PN_CORR[[#This Row],[3-may]]-Casos_PN_CORR[[#This Row],[2-may]]</f>
        <v>0</v>
      </c>
      <c r="BI420">
        <f>+Casos_PN_CORR[[#This Row],[4-may]]-Casos_PN_CORR[[#This Row],[3-may]]</f>
        <v>0</v>
      </c>
      <c r="BJ420">
        <f>+Casos_PN_CORR[[#This Row],[5-may]]-Casos_PN_CORR[[#This Row],[4-may]]</f>
        <v>0</v>
      </c>
      <c r="BK420">
        <f>+Casos_PN_CORR[[#This Row],[6-may]]-Casos_PN_CORR[[#This Row],[5-may]]</f>
        <v>0</v>
      </c>
      <c r="BL420">
        <f>+Casos_PN_CORR[[#This Row],[7-may]]-Casos_PN_CORR[[#This Row],[6-may]]</f>
        <v>0</v>
      </c>
      <c r="BM420">
        <f>+Casos_PN_CORR[[#This Row],[8-may]]-Casos_PN_CORR[[#This Row],[7-may]]</f>
        <v>0</v>
      </c>
      <c r="BN420">
        <f>+Casos_PN_CORR[[#This Row],[9-may]]-Casos_PN_CORR[[#This Row],[8-may]]</f>
        <v>0</v>
      </c>
      <c r="BO420">
        <f>+Casos_PN_CORR[[#This Row],[10-may]]-Casos_PN_CORR[[#This Row],[9-may]]</f>
        <v>0</v>
      </c>
      <c r="BP420">
        <f>+Casos_PN_CORR[[#This Row],[11-may]]-Casos_PN_CORR[[#This Row],[10-may]]</f>
        <v>0</v>
      </c>
      <c r="BQ420">
        <f>+Casos_PN_CORR[[#This Row],[12-may]]-Casos_PN_CORR[[#This Row],[11-may]]</f>
        <v>0</v>
      </c>
      <c r="BR420">
        <f>+Casos_PN_CORR[[#This Row],[13-may]]-Casos_PN_CORR[[#This Row],[12-may]]</f>
        <v>0</v>
      </c>
      <c r="BS420">
        <f>+Casos_PN_CORR[[#This Row],[14-may]]-Casos_PN_CORR[[#This Row],[13-may]]</f>
        <v>0</v>
      </c>
      <c r="BT420">
        <f>+Casos_PN_CORR[[#This Row],[15-may]]-Casos_PN_CORR[[#This Row],[14-may]]</f>
        <v>0</v>
      </c>
      <c r="BU420">
        <f>+Casos_PN_CORR[[#This Row],[16-may]]-Casos_PN_CORR[[#This Row],[15-may]]</f>
        <v>0</v>
      </c>
      <c r="BV420">
        <f>+Casos_PN_CORR[[#This Row],[17-may]]-Casos_PN_CORR[[#This Row],[16-may]]</f>
        <v>0</v>
      </c>
      <c r="BW420">
        <f>+Casos_PN_CORR[[#This Row],[18-may]]-Casos_PN_CORR[[#This Row],[17-may]]</f>
        <v>0</v>
      </c>
      <c r="BX420">
        <f>+Casos_PN_CORR[[#This Row],[19-may]]-Casos_PN_CORR[[#This Row],[18-may]]</f>
        <v>0</v>
      </c>
      <c r="BY420">
        <f>+Casos_PN_CORR[[#This Row],[20-may]]-Casos_PN_CORR[[#This Row],[19-may]]</f>
        <v>0</v>
      </c>
      <c r="BZ420">
        <f>+Casos_PN_CORR[[#This Row],[21-may]]-Casos_PN_CORR[[#This Row],[20-may]]</f>
        <v>0</v>
      </c>
      <c r="CA420">
        <f>+Casos_PN_CORR[[#This Row],[22-may]]-Casos_PN_CORR[[#This Row],[21-may]]</f>
        <v>0</v>
      </c>
      <c r="CB420">
        <f>+Casos_PN_CORR[[#This Row],[23-may]]-Casos_PN_CORR[[#This Row],[22-may]]</f>
        <v>0</v>
      </c>
      <c r="CC420">
        <f>+Casos_PN_CORR[[#This Row],[24-may]]-Casos_PN_CORR[[#This Row],[23-may]]</f>
        <v>0</v>
      </c>
      <c r="CD420">
        <f>+Casos_PN_CORR[[#This Row],[25-may]]-Casos_PN_CORR[[#This Row],[24-may]]</f>
        <v>0</v>
      </c>
      <c r="CE420">
        <f>+Casos_PN_CORR[[#This Row],[26-may]]-Casos_PN_CORR[[#This Row],[25-may]]</f>
        <v>0</v>
      </c>
      <c r="CF420">
        <f>+Casos_PN_CORR[[#This Row],[27-may]]-Casos_PN_CORR[[#This Row],[26-may]]</f>
        <v>0</v>
      </c>
      <c r="CG420">
        <f>+Casos_PN_CORR[[#This Row],[28-may]]-Casos_PN_CORR[[#This Row],[27-may]]</f>
        <v>0</v>
      </c>
      <c r="CH420">
        <f>+Casos_PN_CORR[[#This Row],[29-may]]-Casos_PN_CORR[[#This Row],[28-may]]</f>
        <v>0</v>
      </c>
      <c r="CI420">
        <f>+Casos_PN_CORR[[#This Row],[30-may]]-Casos_PN_CORR[[#This Row],[29-may]]</f>
        <v>0</v>
      </c>
      <c r="CJ420">
        <f>+Casos_PN_CORR[[#This Row],[31-may]]-Casos_PN_CORR[[#This Row],[30-may]]</f>
        <v>0</v>
      </c>
      <c r="CK420">
        <f>+Casos_PN_CORR[[#This Row],[1-jun]]-Casos_PN_CORR[[#This Row],[31-may]]</f>
        <v>0</v>
      </c>
      <c r="CL420">
        <f>+Casos_PN_CORR[[#This Row],[2-jun]]-Casos_PN_CORR[[#This Row],[1-jun]]</f>
        <v>0</v>
      </c>
      <c r="CM420">
        <f>+Casos_PN_CORR[[#This Row],[3-jun]]-Casos_PN_CORR[[#This Row],[2-jun]]</f>
        <v>0</v>
      </c>
      <c r="CN420">
        <f>+Casos_PN_CORR[[#This Row],[4-jun]]-Casos_PN_CORR[[#This Row],[3-jun]]</f>
        <v>0</v>
      </c>
      <c r="CO420">
        <f>+Casos_PN_CORR[[#This Row],[5-jun]]-Casos_PN_CORR[[#This Row],[4-jun]]</f>
        <v>3</v>
      </c>
      <c r="CP420">
        <f>+Casos_PN_CORR[[#This Row],[6-jun]]-Casos_PN_CORR[[#This Row],[5-jun]]</f>
        <v>0</v>
      </c>
    </row>
    <row r="421" spans="1:94">
      <c r="A421">
        <v>70503</v>
      </c>
      <c r="B421" s="2" t="s">
        <v>102</v>
      </c>
      <c r="C421" s="2" t="s">
        <v>536</v>
      </c>
      <c r="D421" s="2" t="s">
        <v>557</v>
      </c>
      <c r="E421" s="4">
        <f t="shared" si="6"/>
        <v>0</v>
      </c>
      <c r="F421">
        <f>+Casos_PN_CORR[[#This Row],[10-mar]]</f>
        <v>0</v>
      </c>
      <c r="G421">
        <f>+Casos_PN_CORR[[#This Row],[11-mar]]-Casos_PN_CORR[[#This Row],[10-mar]]</f>
        <v>0</v>
      </c>
      <c r="H421">
        <f>+Casos_PN_CORR[[#This Row],[12-mar]]-Casos_PN_CORR[[#This Row],[11-mar]]</f>
        <v>0</v>
      </c>
      <c r="I421">
        <f>+Casos_PN_CORR[[#This Row],[13-mar]]-Casos_PN_CORR[[#This Row],[12-mar]]</f>
        <v>0</v>
      </c>
      <c r="J421">
        <f>+Casos_PN_CORR[[#This Row],[14-mar]]-Casos_PN_CORR[[#This Row],[13-mar]]</f>
        <v>0</v>
      </c>
      <c r="K421">
        <f>+Casos_PN_CORR[[#This Row],[15-mar]]-Casos_PN_CORR[[#This Row],[14-mar]]</f>
        <v>0</v>
      </c>
      <c r="L421">
        <f>+Casos_PN_CORR[[#This Row],[16-mar]]-Casos_PN_CORR[[#This Row],[15-mar]]</f>
        <v>0</v>
      </c>
      <c r="M421">
        <f>+Casos_PN_CORR[[#This Row],[17-mar]]-Casos_PN_CORR[[#This Row],[16-mar]]</f>
        <v>0</v>
      </c>
      <c r="N421">
        <f>+Casos_PN_CORR[[#This Row],[18-mar]]-Casos_PN_CORR[[#This Row],[17-mar]]</f>
        <v>0</v>
      </c>
      <c r="O421">
        <f>+Casos_PN_CORR[[#This Row],[19-mar]]-Casos_PN_CORR[[#This Row],[18-mar]]</f>
        <v>0</v>
      </c>
      <c r="P421">
        <f>+Casos_PN_CORR[[#This Row],[20-mar]]-Casos_PN_CORR[[#This Row],[19-mar]]</f>
        <v>0</v>
      </c>
      <c r="Q421">
        <f>+Casos_PN_CORR[[#This Row],[21-mar]]-Casos_PN_CORR[[#This Row],[20-mar]]</f>
        <v>0</v>
      </c>
      <c r="R421">
        <f>+Casos_PN_CORR[[#This Row],[22-mar]]-Casos_PN_CORR[[#This Row],[21-mar]]</f>
        <v>0</v>
      </c>
      <c r="S421">
        <f>+Casos_PN_CORR[[#This Row],[23-mar]]-Casos_PN_CORR[[#This Row],[22-mar]]</f>
        <v>0</v>
      </c>
      <c r="T421">
        <f>+Casos_PN_CORR[[#This Row],[24-mar]]-Casos_PN_CORR[[#This Row],[23-mar]]</f>
        <v>0</v>
      </c>
      <c r="U421">
        <f>+Casos_PN_CORR[[#This Row],[25-mar]]-Casos_PN_CORR[[#This Row],[24-mar]]</f>
        <v>0</v>
      </c>
      <c r="V421">
        <f>+Casos_PN_CORR[[#This Row],[26-mar]]-Casos_PN_CORR[[#This Row],[25-mar]]</f>
        <v>0</v>
      </c>
      <c r="W421">
        <f>+Casos_PN_CORR[[#This Row],[27-mar]]-Casos_PN_CORR[[#This Row],[26-mar]]</f>
        <v>0</v>
      </c>
      <c r="X421">
        <f>+Casos_PN_CORR[[#This Row],[28-mar]]-Casos_PN_CORR[[#This Row],[27-mar]]</f>
        <v>0</v>
      </c>
      <c r="Y421">
        <f>+Casos_PN_CORR[[#This Row],[29-mar]]-Casos_PN_CORR[[#This Row],[28-mar]]</f>
        <v>0</v>
      </c>
      <c r="Z421">
        <f>+Casos_PN_CORR[[#This Row],[30-mar]]-Casos_PN_CORR[[#This Row],[29-mar]]</f>
        <v>0</v>
      </c>
      <c r="AA421">
        <f>+Casos_PN_CORR[[#This Row],[31-mar]]-Casos_PN_CORR[[#This Row],[30-mar]]</f>
        <v>0</v>
      </c>
      <c r="AB421">
        <f>+Casos_PN_CORR[[#This Row],[1-abr]]-Casos_PN_CORR[[#This Row],[31-mar]]</f>
        <v>0</v>
      </c>
      <c r="AC421">
        <f>+Casos_PN_CORR[[#This Row],[2-abr]]-Casos_PN_CORR[[#This Row],[1-abr]]</f>
        <v>0</v>
      </c>
      <c r="AD421">
        <f>+Casos_PN_CORR[[#This Row],[3-abr]]-Casos_PN_CORR[[#This Row],[2-abr]]</f>
        <v>0</v>
      </c>
      <c r="AE421">
        <f>+Casos_PN_CORR[[#This Row],[4-abr]]-Casos_PN_CORR[[#This Row],[3-abr]]</f>
        <v>0</v>
      </c>
      <c r="AF421">
        <f>+Casos_PN_CORR[[#This Row],[5-abr]]-Casos_PN_CORR[[#This Row],[4-abr]]</f>
        <v>0</v>
      </c>
      <c r="AG421">
        <f>+Casos_PN_CORR[[#This Row],[6-abr]]-Casos_PN_CORR[[#This Row],[5-abr]]</f>
        <v>0</v>
      </c>
      <c r="AH421">
        <f>+Casos_PN_CORR[[#This Row],[7-abr]]-Casos_PN_CORR[[#This Row],[6-abr]]</f>
        <v>0</v>
      </c>
      <c r="AI421">
        <f>+Casos_PN_CORR[[#This Row],[8-abr]]-Casos_PN_CORR[[#This Row],[7-abr]]</f>
        <v>0</v>
      </c>
      <c r="AJ421">
        <f>+Casos_PN_CORR[[#This Row],[9-abr]]-Casos_PN_CORR[[#This Row],[8-abr]]</f>
        <v>0</v>
      </c>
      <c r="AK421">
        <f>+Casos_PN_CORR[[#This Row],[10-abr]]-Casos_PN_CORR[[#This Row],[9-abr]]</f>
        <v>0</v>
      </c>
      <c r="AL421">
        <f>+Casos_PN_CORR[[#This Row],[11-abr]]-Casos_PN_CORR[[#This Row],[10-abr]]</f>
        <v>0</v>
      </c>
      <c r="AM421">
        <f>+Casos_PN_CORR[[#This Row],[12-abr]]-Casos_PN_CORR[[#This Row],[11-abr]]</f>
        <v>0</v>
      </c>
      <c r="AN421">
        <f>+Casos_PN_CORR[[#This Row],[13-abr]]-Casos_PN_CORR[[#This Row],[12-abr]]</f>
        <v>0</v>
      </c>
      <c r="AO421">
        <f>+Casos_PN_CORR[[#This Row],[14-abr]]-Casos_PN_CORR[[#This Row],[13-abr]]</f>
        <v>0</v>
      </c>
      <c r="AP421">
        <f>+Casos_PN_CORR[[#This Row],[15-abr]]-Casos_PN_CORR[[#This Row],[14-abr]]</f>
        <v>0</v>
      </c>
      <c r="AQ421">
        <f>+Casos_PN_CORR[[#This Row],[16-abr]]-Casos_PN_CORR[[#This Row],[15-abr]]</f>
        <v>0</v>
      </c>
      <c r="AR421">
        <f>+Casos_PN_CORR[[#This Row],[17-abr]]-Casos_PN_CORR[[#This Row],[16-abr]]</f>
        <v>0</v>
      </c>
      <c r="AS421">
        <f>+Casos_PN_CORR[[#This Row],[18-abr]]-Casos_PN_CORR[[#This Row],[17-abr]]</f>
        <v>0</v>
      </c>
      <c r="AT421">
        <f>+Casos_PN_CORR[[#This Row],[19-abr]]-Casos_PN_CORR[[#This Row],[18-abr]]</f>
        <v>0</v>
      </c>
      <c r="AU421">
        <f>+Casos_PN_CORR[[#This Row],[20-abr]]-Casos_PN_CORR[[#This Row],[19-abr]]</f>
        <v>0</v>
      </c>
      <c r="AV421">
        <f>+Casos_PN_CORR[[#This Row],[21-abr]]-Casos_PN_CORR[[#This Row],[20-abr]]</f>
        <v>0</v>
      </c>
      <c r="AW421">
        <f>+Casos_PN_CORR[[#This Row],[22-abr]]-Casos_PN_CORR[[#This Row],[21-abr]]</f>
        <v>0</v>
      </c>
      <c r="AX421">
        <f>+Casos_PN_CORR[[#This Row],[23-abr]]-Casos_PN_CORR[[#This Row],[22-abr]]</f>
        <v>0</v>
      </c>
      <c r="AY421">
        <f>+Casos_PN_CORR[[#This Row],[24-abr]]-Casos_PN_CORR[[#This Row],[23-abr]]</f>
        <v>0</v>
      </c>
      <c r="AZ421">
        <f>+Casos_PN_CORR[[#This Row],[25-abr]]-Casos_PN_CORR[[#This Row],[24-abr]]</f>
        <v>0</v>
      </c>
      <c r="BA421">
        <f>+Casos_PN_CORR[[#This Row],[26-abr]]-Casos_PN_CORR[[#This Row],[25-abr]]</f>
        <v>0</v>
      </c>
      <c r="BB421">
        <f>+Casos_PN_CORR[[#This Row],[27-abr]]-Casos_PN_CORR[[#This Row],[26-abr]]</f>
        <v>0</v>
      </c>
      <c r="BC421">
        <f>+Casos_PN_CORR[[#This Row],[28-abr]]-Casos_PN_CORR[[#This Row],[27-abr]]</f>
        <v>0</v>
      </c>
      <c r="BD421">
        <f>+Casos_PN_CORR[[#This Row],[29-abr]]-Casos_PN_CORR[[#This Row],[28-abr]]</f>
        <v>0</v>
      </c>
      <c r="BE421">
        <f>+Casos_PN_CORR[[#This Row],[30-abr]]-Casos_PN_CORR[[#This Row],[29-abr]]</f>
        <v>0</v>
      </c>
      <c r="BF421">
        <f>+Casos_PN_CORR[[#This Row],[1-may]]-Casos_PN_CORR[[#This Row],[30-abr]]</f>
        <v>0</v>
      </c>
      <c r="BG421">
        <f>+Casos_PN_CORR[[#This Row],[2-may]]-Casos_PN_CORR[[#This Row],[1-may]]</f>
        <v>0</v>
      </c>
      <c r="BH421">
        <f>+Casos_PN_CORR[[#This Row],[3-may]]-Casos_PN_CORR[[#This Row],[2-may]]</f>
        <v>0</v>
      </c>
      <c r="BI421">
        <f>+Casos_PN_CORR[[#This Row],[4-may]]-Casos_PN_CORR[[#This Row],[3-may]]</f>
        <v>0</v>
      </c>
      <c r="BJ421">
        <f>+Casos_PN_CORR[[#This Row],[5-may]]-Casos_PN_CORR[[#This Row],[4-may]]</f>
        <v>0</v>
      </c>
      <c r="BK421">
        <f>+Casos_PN_CORR[[#This Row],[6-may]]-Casos_PN_CORR[[#This Row],[5-may]]</f>
        <v>0</v>
      </c>
      <c r="BL421">
        <f>+Casos_PN_CORR[[#This Row],[7-may]]-Casos_PN_CORR[[#This Row],[6-may]]</f>
        <v>0</v>
      </c>
      <c r="BM421">
        <f>+Casos_PN_CORR[[#This Row],[8-may]]-Casos_PN_CORR[[#This Row],[7-may]]</f>
        <v>0</v>
      </c>
      <c r="BN421">
        <f>+Casos_PN_CORR[[#This Row],[9-may]]-Casos_PN_CORR[[#This Row],[8-may]]</f>
        <v>0</v>
      </c>
      <c r="BO421">
        <f>+Casos_PN_CORR[[#This Row],[10-may]]-Casos_PN_CORR[[#This Row],[9-may]]</f>
        <v>0</v>
      </c>
      <c r="BP421">
        <f>+Casos_PN_CORR[[#This Row],[11-may]]-Casos_PN_CORR[[#This Row],[10-may]]</f>
        <v>0</v>
      </c>
      <c r="BQ421">
        <f>+Casos_PN_CORR[[#This Row],[12-may]]-Casos_PN_CORR[[#This Row],[11-may]]</f>
        <v>0</v>
      </c>
      <c r="BR421">
        <f>+Casos_PN_CORR[[#This Row],[13-may]]-Casos_PN_CORR[[#This Row],[12-may]]</f>
        <v>0</v>
      </c>
      <c r="BS421">
        <f>+Casos_PN_CORR[[#This Row],[14-may]]-Casos_PN_CORR[[#This Row],[13-may]]</f>
        <v>0</v>
      </c>
      <c r="BT421">
        <f>+Casos_PN_CORR[[#This Row],[15-may]]-Casos_PN_CORR[[#This Row],[14-may]]</f>
        <v>0</v>
      </c>
      <c r="BU421">
        <f>+Casos_PN_CORR[[#This Row],[16-may]]-Casos_PN_CORR[[#This Row],[15-may]]</f>
        <v>0</v>
      </c>
      <c r="BV421">
        <f>+Casos_PN_CORR[[#This Row],[17-may]]-Casos_PN_CORR[[#This Row],[16-may]]</f>
        <v>0</v>
      </c>
      <c r="BW421">
        <f>+Casos_PN_CORR[[#This Row],[18-may]]-Casos_PN_CORR[[#This Row],[17-may]]</f>
        <v>0</v>
      </c>
      <c r="BX421">
        <f>+Casos_PN_CORR[[#This Row],[19-may]]-Casos_PN_CORR[[#This Row],[18-may]]</f>
        <v>0</v>
      </c>
      <c r="BY421">
        <f>+Casos_PN_CORR[[#This Row],[20-may]]-Casos_PN_CORR[[#This Row],[19-may]]</f>
        <v>0</v>
      </c>
      <c r="BZ421">
        <f>+Casos_PN_CORR[[#This Row],[21-may]]-Casos_PN_CORR[[#This Row],[20-may]]</f>
        <v>0</v>
      </c>
      <c r="CA421">
        <f>+Casos_PN_CORR[[#This Row],[22-may]]-Casos_PN_CORR[[#This Row],[21-may]]</f>
        <v>0</v>
      </c>
      <c r="CB421">
        <f>+Casos_PN_CORR[[#This Row],[23-may]]-Casos_PN_CORR[[#This Row],[22-may]]</f>
        <v>0</v>
      </c>
      <c r="CC421">
        <f>+Casos_PN_CORR[[#This Row],[24-may]]-Casos_PN_CORR[[#This Row],[23-may]]</f>
        <v>0</v>
      </c>
      <c r="CD421">
        <f>+Casos_PN_CORR[[#This Row],[25-may]]-Casos_PN_CORR[[#This Row],[24-may]]</f>
        <v>0</v>
      </c>
      <c r="CE421">
        <f>+Casos_PN_CORR[[#This Row],[26-may]]-Casos_PN_CORR[[#This Row],[25-may]]</f>
        <v>0</v>
      </c>
      <c r="CF421">
        <f>+Casos_PN_CORR[[#This Row],[27-may]]-Casos_PN_CORR[[#This Row],[26-may]]</f>
        <v>0</v>
      </c>
      <c r="CG421">
        <f>+Casos_PN_CORR[[#This Row],[28-may]]-Casos_PN_CORR[[#This Row],[27-may]]</f>
        <v>0</v>
      </c>
      <c r="CH421">
        <f>+Casos_PN_CORR[[#This Row],[29-may]]-Casos_PN_CORR[[#This Row],[28-may]]</f>
        <v>0</v>
      </c>
      <c r="CI421">
        <f>+Casos_PN_CORR[[#This Row],[30-may]]-Casos_PN_CORR[[#This Row],[29-may]]</f>
        <v>0</v>
      </c>
      <c r="CJ421">
        <f>+Casos_PN_CORR[[#This Row],[31-may]]-Casos_PN_CORR[[#This Row],[30-may]]</f>
        <v>0</v>
      </c>
      <c r="CK421">
        <f>+Casos_PN_CORR[[#This Row],[1-jun]]-Casos_PN_CORR[[#This Row],[31-may]]</f>
        <v>0</v>
      </c>
      <c r="CL421">
        <f>+Casos_PN_CORR[[#This Row],[2-jun]]-Casos_PN_CORR[[#This Row],[1-jun]]</f>
        <v>0</v>
      </c>
      <c r="CM421">
        <f>+Casos_PN_CORR[[#This Row],[3-jun]]-Casos_PN_CORR[[#This Row],[2-jun]]</f>
        <v>0</v>
      </c>
      <c r="CN421">
        <f>+Casos_PN_CORR[[#This Row],[4-jun]]-Casos_PN_CORR[[#This Row],[3-jun]]</f>
        <v>0</v>
      </c>
      <c r="CO421">
        <f>+Casos_PN_CORR[[#This Row],[5-jun]]-Casos_PN_CORR[[#This Row],[4-jun]]</f>
        <v>0</v>
      </c>
      <c r="CP421">
        <f>+Casos_PN_CORR[[#This Row],[6-jun]]-Casos_PN_CORR[[#This Row],[5-jun]]</f>
        <v>0</v>
      </c>
    </row>
    <row r="422" spans="1:94">
      <c r="A422">
        <v>81004</v>
      </c>
      <c r="B422" s="2" t="s">
        <v>97</v>
      </c>
      <c r="C422" s="2" t="s">
        <v>134</v>
      </c>
      <c r="D422" s="2" t="s">
        <v>558</v>
      </c>
      <c r="E422" s="4">
        <f t="shared" si="6"/>
        <v>65</v>
      </c>
      <c r="F422">
        <f>+Casos_PN_CORR[[#This Row],[10-mar]]</f>
        <v>0</v>
      </c>
      <c r="G422">
        <f>+Casos_PN_CORR[[#This Row],[11-mar]]-Casos_PN_CORR[[#This Row],[10-mar]]</f>
        <v>0</v>
      </c>
      <c r="H422">
        <f>+Casos_PN_CORR[[#This Row],[12-mar]]-Casos_PN_CORR[[#This Row],[11-mar]]</f>
        <v>0</v>
      </c>
      <c r="I422">
        <f>+Casos_PN_CORR[[#This Row],[13-mar]]-Casos_PN_CORR[[#This Row],[12-mar]]</f>
        <v>0</v>
      </c>
      <c r="J422">
        <f>+Casos_PN_CORR[[#This Row],[14-mar]]-Casos_PN_CORR[[#This Row],[13-mar]]</f>
        <v>0</v>
      </c>
      <c r="K422">
        <f>+Casos_PN_CORR[[#This Row],[15-mar]]-Casos_PN_CORR[[#This Row],[14-mar]]</f>
        <v>0</v>
      </c>
      <c r="L422">
        <f>+Casos_PN_CORR[[#This Row],[16-mar]]-Casos_PN_CORR[[#This Row],[15-mar]]</f>
        <v>0</v>
      </c>
      <c r="M422">
        <f>+Casos_PN_CORR[[#This Row],[17-mar]]-Casos_PN_CORR[[#This Row],[16-mar]]</f>
        <v>0</v>
      </c>
      <c r="N422">
        <f>+Casos_PN_CORR[[#This Row],[18-mar]]-Casos_PN_CORR[[#This Row],[17-mar]]</f>
        <v>0</v>
      </c>
      <c r="O422">
        <f>+Casos_PN_CORR[[#This Row],[19-mar]]-Casos_PN_CORR[[#This Row],[18-mar]]</f>
        <v>0</v>
      </c>
      <c r="P422">
        <f>+Casos_PN_CORR[[#This Row],[20-mar]]-Casos_PN_CORR[[#This Row],[19-mar]]</f>
        <v>0</v>
      </c>
      <c r="Q422">
        <f>+Casos_PN_CORR[[#This Row],[21-mar]]-Casos_PN_CORR[[#This Row],[20-mar]]</f>
        <v>0</v>
      </c>
      <c r="R422">
        <f>+Casos_PN_CORR[[#This Row],[22-mar]]-Casos_PN_CORR[[#This Row],[21-mar]]</f>
        <v>0</v>
      </c>
      <c r="S422">
        <f>+Casos_PN_CORR[[#This Row],[23-mar]]-Casos_PN_CORR[[#This Row],[22-mar]]</f>
        <v>0</v>
      </c>
      <c r="T422">
        <f>+Casos_PN_CORR[[#This Row],[24-mar]]-Casos_PN_CORR[[#This Row],[23-mar]]</f>
        <v>0</v>
      </c>
      <c r="U422">
        <f>+Casos_PN_CORR[[#This Row],[25-mar]]-Casos_PN_CORR[[#This Row],[24-mar]]</f>
        <v>0</v>
      </c>
      <c r="V422">
        <f>+Casos_PN_CORR[[#This Row],[26-mar]]-Casos_PN_CORR[[#This Row],[25-mar]]</f>
        <v>0</v>
      </c>
      <c r="W422">
        <f>+Casos_PN_CORR[[#This Row],[27-mar]]-Casos_PN_CORR[[#This Row],[26-mar]]</f>
        <v>0</v>
      </c>
      <c r="X422">
        <f>+Casos_PN_CORR[[#This Row],[28-mar]]-Casos_PN_CORR[[#This Row],[27-mar]]</f>
        <v>0</v>
      </c>
      <c r="Y422">
        <f>+Casos_PN_CORR[[#This Row],[29-mar]]-Casos_PN_CORR[[#This Row],[28-mar]]</f>
        <v>0</v>
      </c>
      <c r="Z422">
        <f>+Casos_PN_CORR[[#This Row],[30-mar]]-Casos_PN_CORR[[#This Row],[29-mar]]</f>
        <v>0</v>
      </c>
      <c r="AA422">
        <f>+Casos_PN_CORR[[#This Row],[31-mar]]-Casos_PN_CORR[[#This Row],[30-mar]]</f>
        <v>0</v>
      </c>
      <c r="AB422">
        <f>+Casos_PN_CORR[[#This Row],[1-abr]]-Casos_PN_CORR[[#This Row],[31-mar]]</f>
        <v>0</v>
      </c>
      <c r="AC422">
        <f>+Casos_PN_CORR[[#This Row],[2-abr]]-Casos_PN_CORR[[#This Row],[1-abr]]</f>
        <v>0</v>
      </c>
      <c r="AD422">
        <f>+Casos_PN_CORR[[#This Row],[3-abr]]-Casos_PN_CORR[[#This Row],[2-abr]]</f>
        <v>0</v>
      </c>
      <c r="AE422">
        <f>+Casos_PN_CORR[[#This Row],[4-abr]]-Casos_PN_CORR[[#This Row],[3-abr]]</f>
        <v>0</v>
      </c>
      <c r="AF422">
        <f>+Casos_PN_CORR[[#This Row],[5-abr]]-Casos_PN_CORR[[#This Row],[4-abr]]</f>
        <v>0</v>
      </c>
      <c r="AG422">
        <f>+Casos_PN_CORR[[#This Row],[6-abr]]-Casos_PN_CORR[[#This Row],[5-abr]]</f>
        <v>0</v>
      </c>
      <c r="AH422">
        <f>+Casos_PN_CORR[[#This Row],[7-abr]]-Casos_PN_CORR[[#This Row],[6-abr]]</f>
        <v>0</v>
      </c>
      <c r="AI422">
        <f>+Casos_PN_CORR[[#This Row],[8-abr]]-Casos_PN_CORR[[#This Row],[7-abr]]</f>
        <v>0</v>
      </c>
      <c r="AJ422">
        <f>+Casos_PN_CORR[[#This Row],[9-abr]]-Casos_PN_CORR[[#This Row],[8-abr]]</f>
        <v>0</v>
      </c>
      <c r="AK422">
        <f>+Casos_PN_CORR[[#This Row],[10-abr]]-Casos_PN_CORR[[#This Row],[9-abr]]</f>
        <v>0</v>
      </c>
      <c r="AL422">
        <f>+Casos_PN_CORR[[#This Row],[11-abr]]-Casos_PN_CORR[[#This Row],[10-abr]]</f>
        <v>0</v>
      </c>
      <c r="AM422">
        <f>+Casos_PN_CORR[[#This Row],[12-abr]]-Casos_PN_CORR[[#This Row],[11-abr]]</f>
        <v>0</v>
      </c>
      <c r="AN422">
        <f>+Casos_PN_CORR[[#This Row],[13-abr]]-Casos_PN_CORR[[#This Row],[12-abr]]</f>
        <v>0</v>
      </c>
      <c r="AO422">
        <f>+Casos_PN_CORR[[#This Row],[14-abr]]-Casos_PN_CORR[[#This Row],[13-abr]]</f>
        <v>0</v>
      </c>
      <c r="AP422">
        <f>+Casos_PN_CORR[[#This Row],[15-abr]]-Casos_PN_CORR[[#This Row],[14-abr]]</f>
        <v>0</v>
      </c>
      <c r="AQ422">
        <f>+Casos_PN_CORR[[#This Row],[16-abr]]-Casos_PN_CORR[[#This Row],[15-abr]]</f>
        <v>0</v>
      </c>
      <c r="AR422">
        <f>+Casos_PN_CORR[[#This Row],[17-abr]]-Casos_PN_CORR[[#This Row],[16-abr]]</f>
        <v>0</v>
      </c>
      <c r="AS422">
        <f>+Casos_PN_CORR[[#This Row],[18-abr]]-Casos_PN_CORR[[#This Row],[17-abr]]</f>
        <v>0</v>
      </c>
      <c r="AT422">
        <f>+Casos_PN_CORR[[#This Row],[19-abr]]-Casos_PN_CORR[[#This Row],[18-abr]]</f>
        <v>0</v>
      </c>
      <c r="AU422">
        <f>+Casos_PN_CORR[[#This Row],[20-abr]]-Casos_PN_CORR[[#This Row],[19-abr]]</f>
        <v>0</v>
      </c>
      <c r="AV422">
        <f>+Casos_PN_CORR[[#This Row],[21-abr]]-Casos_PN_CORR[[#This Row],[20-abr]]</f>
        <v>0</v>
      </c>
      <c r="AW422">
        <f>+Casos_PN_CORR[[#This Row],[22-abr]]-Casos_PN_CORR[[#This Row],[21-abr]]</f>
        <v>0</v>
      </c>
      <c r="AX422">
        <f>+Casos_PN_CORR[[#This Row],[23-abr]]-Casos_PN_CORR[[#This Row],[22-abr]]</f>
        <v>0</v>
      </c>
      <c r="AY422">
        <f>+Casos_PN_CORR[[#This Row],[24-abr]]-Casos_PN_CORR[[#This Row],[23-abr]]</f>
        <v>0</v>
      </c>
      <c r="AZ422">
        <f>+Casos_PN_CORR[[#This Row],[25-abr]]-Casos_PN_CORR[[#This Row],[24-abr]]</f>
        <v>0</v>
      </c>
      <c r="BA422">
        <f>+Casos_PN_CORR[[#This Row],[26-abr]]-Casos_PN_CORR[[#This Row],[25-abr]]</f>
        <v>0</v>
      </c>
      <c r="BB422">
        <f>+Casos_PN_CORR[[#This Row],[27-abr]]-Casos_PN_CORR[[#This Row],[26-abr]]</f>
        <v>0</v>
      </c>
      <c r="BC422">
        <f>+Casos_PN_CORR[[#This Row],[28-abr]]-Casos_PN_CORR[[#This Row],[27-abr]]</f>
        <v>0</v>
      </c>
      <c r="BD422">
        <f>+Casos_PN_CORR[[#This Row],[29-abr]]-Casos_PN_CORR[[#This Row],[28-abr]]</f>
        <v>0</v>
      </c>
      <c r="BE422">
        <f>+Casos_PN_CORR[[#This Row],[30-abr]]-Casos_PN_CORR[[#This Row],[29-abr]]</f>
        <v>0</v>
      </c>
      <c r="BF422">
        <f>+Casos_PN_CORR[[#This Row],[1-may]]-Casos_PN_CORR[[#This Row],[30-abr]]</f>
        <v>0</v>
      </c>
      <c r="BG422">
        <f>+Casos_PN_CORR[[#This Row],[2-may]]-Casos_PN_CORR[[#This Row],[1-may]]</f>
        <v>0</v>
      </c>
      <c r="BH422">
        <f>+Casos_PN_CORR[[#This Row],[3-may]]-Casos_PN_CORR[[#This Row],[2-may]]</f>
        <v>0</v>
      </c>
      <c r="BI422">
        <f>+Casos_PN_CORR[[#This Row],[4-may]]-Casos_PN_CORR[[#This Row],[3-may]]</f>
        <v>0</v>
      </c>
      <c r="BJ422">
        <f>+Casos_PN_CORR[[#This Row],[5-may]]-Casos_PN_CORR[[#This Row],[4-may]]</f>
        <v>0</v>
      </c>
      <c r="BK422">
        <f>+Casos_PN_CORR[[#This Row],[6-may]]-Casos_PN_CORR[[#This Row],[5-may]]</f>
        <v>0</v>
      </c>
      <c r="BL422">
        <f>+Casos_PN_CORR[[#This Row],[7-may]]-Casos_PN_CORR[[#This Row],[6-may]]</f>
        <v>0</v>
      </c>
      <c r="BM422">
        <f>+Casos_PN_CORR[[#This Row],[8-may]]-Casos_PN_CORR[[#This Row],[7-may]]</f>
        <v>0</v>
      </c>
      <c r="BN422">
        <f>+Casos_PN_CORR[[#This Row],[9-may]]-Casos_PN_CORR[[#This Row],[8-may]]</f>
        <v>0</v>
      </c>
      <c r="BO422">
        <f>+Casos_PN_CORR[[#This Row],[10-may]]-Casos_PN_CORR[[#This Row],[9-may]]</f>
        <v>0</v>
      </c>
      <c r="BP422">
        <f>+Casos_PN_CORR[[#This Row],[11-may]]-Casos_PN_CORR[[#This Row],[10-may]]</f>
        <v>0</v>
      </c>
      <c r="BQ422">
        <f>+Casos_PN_CORR[[#This Row],[12-may]]-Casos_PN_CORR[[#This Row],[11-may]]</f>
        <v>0</v>
      </c>
      <c r="BR422">
        <f>+Casos_PN_CORR[[#This Row],[13-may]]-Casos_PN_CORR[[#This Row],[12-may]]</f>
        <v>0</v>
      </c>
      <c r="BS422">
        <f>+Casos_PN_CORR[[#This Row],[14-may]]-Casos_PN_CORR[[#This Row],[13-may]]</f>
        <v>0</v>
      </c>
      <c r="BT422">
        <f>+Casos_PN_CORR[[#This Row],[15-may]]-Casos_PN_CORR[[#This Row],[14-may]]</f>
        <v>0</v>
      </c>
      <c r="BU422">
        <f>+Casos_PN_CORR[[#This Row],[16-may]]-Casos_PN_CORR[[#This Row],[15-may]]</f>
        <v>0</v>
      </c>
      <c r="BV422">
        <f>+Casos_PN_CORR[[#This Row],[17-may]]-Casos_PN_CORR[[#This Row],[16-may]]</f>
        <v>0</v>
      </c>
      <c r="BW422">
        <f>+Casos_PN_CORR[[#This Row],[18-may]]-Casos_PN_CORR[[#This Row],[17-may]]</f>
        <v>0</v>
      </c>
      <c r="BX422">
        <f>+Casos_PN_CORR[[#This Row],[19-may]]-Casos_PN_CORR[[#This Row],[18-may]]</f>
        <v>0</v>
      </c>
      <c r="BY422">
        <f>+Casos_PN_CORR[[#This Row],[20-may]]-Casos_PN_CORR[[#This Row],[19-may]]</f>
        <v>0</v>
      </c>
      <c r="BZ422">
        <f>+Casos_PN_CORR[[#This Row],[21-may]]-Casos_PN_CORR[[#This Row],[20-may]]</f>
        <v>0</v>
      </c>
      <c r="CA422">
        <f>+Casos_PN_CORR[[#This Row],[22-may]]-Casos_PN_CORR[[#This Row],[21-may]]</f>
        <v>0</v>
      </c>
      <c r="CB422">
        <f>+Casos_PN_CORR[[#This Row],[23-may]]-Casos_PN_CORR[[#This Row],[22-may]]</f>
        <v>0</v>
      </c>
      <c r="CC422">
        <f>+Casos_PN_CORR[[#This Row],[24-may]]-Casos_PN_CORR[[#This Row],[23-may]]</f>
        <v>0</v>
      </c>
      <c r="CD422">
        <f>+Casos_PN_CORR[[#This Row],[25-may]]-Casos_PN_CORR[[#This Row],[24-may]]</f>
        <v>0</v>
      </c>
      <c r="CE422">
        <f>+Casos_PN_CORR[[#This Row],[26-may]]-Casos_PN_CORR[[#This Row],[25-may]]</f>
        <v>0</v>
      </c>
      <c r="CF422">
        <f>+Casos_PN_CORR[[#This Row],[27-may]]-Casos_PN_CORR[[#This Row],[26-may]]</f>
        <v>0</v>
      </c>
      <c r="CG422">
        <f>+Casos_PN_CORR[[#This Row],[28-may]]-Casos_PN_CORR[[#This Row],[27-may]]</f>
        <v>0</v>
      </c>
      <c r="CH422">
        <f>+Casos_PN_CORR[[#This Row],[29-may]]-Casos_PN_CORR[[#This Row],[28-may]]</f>
        <v>0</v>
      </c>
      <c r="CI422">
        <f>+Casos_PN_CORR[[#This Row],[30-may]]-Casos_PN_CORR[[#This Row],[29-may]]</f>
        <v>0</v>
      </c>
      <c r="CJ422">
        <f>+Casos_PN_CORR[[#This Row],[31-may]]-Casos_PN_CORR[[#This Row],[30-may]]</f>
        <v>0</v>
      </c>
      <c r="CK422">
        <f>+Casos_PN_CORR[[#This Row],[1-jun]]-Casos_PN_CORR[[#This Row],[31-may]]</f>
        <v>0</v>
      </c>
      <c r="CL422">
        <f>+Casos_PN_CORR[[#This Row],[2-jun]]-Casos_PN_CORR[[#This Row],[1-jun]]</f>
        <v>0</v>
      </c>
      <c r="CM422">
        <f>+Casos_PN_CORR[[#This Row],[3-jun]]-Casos_PN_CORR[[#This Row],[2-jun]]</f>
        <v>0</v>
      </c>
      <c r="CN422">
        <f>+Casos_PN_CORR[[#This Row],[4-jun]]-Casos_PN_CORR[[#This Row],[3-jun]]</f>
        <v>0</v>
      </c>
      <c r="CO422">
        <f>+Casos_PN_CORR[[#This Row],[5-jun]]-Casos_PN_CORR[[#This Row],[4-jun]]</f>
        <v>65</v>
      </c>
      <c r="CP422">
        <f>+Casos_PN_CORR[[#This Row],[6-jun]]-Casos_PN_CORR[[#This Row],[5-jun]]</f>
        <v>0</v>
      </c>
    </row>
    <row r="423" spans="1:94">
      <c r="A423">
        <v>60407</v>
      </c>
      <c r="B423" s="2" t="s">
        <v>214</v>
      </c>
      <c r="C423" s="2" t="s">
        <v>263</v>
      </c>
      <c r="D423" s="2" t="s">
        <v>559</v>
      </c>
      <c r="E423" s="4">
        <f t="shared" si="6"/>
        <v>0</v>
      </c>
      <c r="F423">
        <f>+Casos_PN_CORR[[#This Row],[10-mar]]</f>
        <v>0</v>
      </c>
      <c r="G423">
        <f>+Casos_PN_CORR[[#This Row],[11-mar]]-Casos_PN_CORR[[#This Row],[10-mar]]</f>
        <v>0</v>
      </c>
      <c r="H423">
        <f>+Casos_PN_CORR[[#This Row],[12-mar]]-Casos_PN_CORR[[#This Row],[11-mar]]</f>
        <v>0</v>
      </c>
      <c r="I423">
        <f>+Casos_PN_CORR[[#This Row],[13-mar]]-Casos_PN_CORR[[#This Row],[12-mar]]</f>
        <v>0</v>
      </c>
      <c r="J423">
        <f>+Casos_PN_CORR[[#This Row],[14-mar]]-Casos_PN_CORR[[#This Row],[13-mar]]</f>
        <v>0</v>
      </c>
      <c r="K423">
        <f>+Casos_PN_CORR[[#This Row],[15-mar]]-Casos_PN_CORR[[#This Row],[14-mar]]</f>
        <v>0</v>
      </c>
      <c r="L423">
        <f>+Casos_PN_CORR[[#This Row],[16-mar]]-Casos_PN_CORR[[#This Row],[15-mar]]</f>
        <v>0</v>
      </c>
      <c r="M423">
        <f>+Casos_PN_CORR[[#This Row],[17-mar]]-Casos_PN_CORR[[#This Row],[16-mar]]</f>
        <v>0</v>
      </c>
      <c r="N423">
        <f>+Casos_PN_CORR[[#This Row],[18-mar]]-Casos_PN_CORR[[#This Row],[17-mar]]</f>
        <v>0</v>
      </c>
      <c r="O423">
        <f>+Casos_PN_CORR[[#This Row],[19-mar]]-Casos_PN_CORR[[#This Row],[18-mar]]</f>
        <v>0</v>
      </c>
      <c r="P423">
        <f>+Casos_PN_CORR[[#This Row],[20-mar]]-Casos_PN_CORR[[#This Row],[19-mar]]</f>
        <v>0</v>
      </c>
      <c r="Q423">
        <f>+Casos_PN_CORR[[#This Row],[21-mar]]-Casos_PN_CORR[[#This Row],[20-mar]]</f>
        <v>0</v>
      </c>
      <c r="R423">
        <f>+Casos_PN_CORR[[#This Row],[22-mar]]-Casos_PN_CORR[[#This Row],[21-mar]]</f>
        <v>0</v>
      </c>
      <c r="S423">
        <f>+Casos_PN_CORR[[#This Row],[23-mar]]-Casos_PN_CORR[[#This Row],[22-mar]]</f>
        <v>0</v>
      </c>
      <c r="T423">
        <f>+Casos_PN_CORR[[#This Row],[24-mar]]-Casos_PN_CORR[[#This Row],[23-mar]]</f>
        <v>0</v>
      </c>
      <c r="U423">
        <f>+Casos_PN_CORR[[#This Row],[25-mar]]-Casos_PN_CORR[[#This Row],[24-mar]]</f>
        <v>0</v>
      </c>
      <c r="V423">
        <f>+Casos_PN_CORR[[#This Row],[26-mar]]-Casos_PN_CORR[[#This Row],[25-mar]]</f>
        <v>0</v>
      </c>
      <c r="W423">
        <f>+Casos_PN_CORR[[#This Row],[27-mar]]-Casos_PN_CORR[[#This Row],[26-mar]]</f>
        <v>0</v>
      </c>
      <c r="X423">
        <f>+Casos_PN_CORR[[#This Row],[28-mar]]-Casos_PN_CORR[[#This Row],[27-mar]]</f>
        <v>0</v>
      </c>
      <c r="Y423">
        <f>+Casos_PN_CORR[[#This Row],[29-mar]]-Casos_PN_CORR[[#This Row],[28-mar]]</f>
        <v>0</v>
      </c>
      <c r="Z423">
        <f>+Casos_PN_CORR[[#This Row],[30-mar]]-Casos_PN_CORR[[#This Row],[29-mar]]</f>
        <v>0</v>
      </c>
      <c r="AA423">
        <f>+Casos_PN_CORR[[#This Row],[31-mar]]-Casos_PN_CORR[[#This Row],[30-mar]]</f>
        <v>0</v>
      </c>
      <c r="AB423">
        <f>+Casos_PN_CORR[[#This Row],[1-abr]]-Casos_PN_CORR[[#This Row],[31-mar]]</f>
        <v>0</v>
      </c>
      <c r="AC423">
        <f>+Casos_PN_CORR[[#This Row],[2-abr]]-Casos_PN_CORR[[#This Row],[1-abr]]</f>
        <v>0</v>
      </c>
      <c r="AD423">
        <f>+Casos_PN_CORR[[#This Row],[3-abr]]-Casos_PN_CORR[[#This Row],[2-abr]]</f>
        <v>0</v>
      </c>
      <c r="AE423">
        <f>+Casos_PN_CORR[[#This Row],[4-abr]]-Casos_PN_CORR[[#This Row],[3-abr]]</f>
        <v>0</v>
      </c>
      <c r="AF423">
        <f>+Casos_PN_CORR[[#This Row],[5-abr]]-Casos_PN_CORR[[#This Row],[4-abr]]</f>
        <v>0</v>
      </c>
      <c r="AG423">
        <f>+Casos_PN_CORR[[#This Row],[6-abr]]-Casos_PN_CORR[[#This Row],[5-abr]]</f>
        <v>0</v>
      </c>
      <c r="AH423">
        <f>+Casos_PN_CORR[[#This Row],[7-abr]]-Casos_PN_CORR[[#This Row],[6-abr]]</f>
        <v>0</v>
      </c>
      <c r="AI423">
        <f>+Casos_PN_CORR[[#This Row],[8-abr]]-Casos_PN_CORR[[#This Row],[7-abr]]</f>
        <v>0</v>
      </c>
      <c r="AJ423">
        <f>+Casos_PN_CORR[[#This Row],[9-abr]]-Casos_PN_CORR[[#This Row],[8-abr]]</f>
        <v>0</v>
      </c>
      <c r="AK423">
        <f>+Casos_PN_CORR[[#This Row],[10-abr]]-Casos_PN_CORR[[#This Row],[9-abr]]</f>
        <v>0</v>
      </c>
      <c r="AL423">
        <f>+Casos_PN_CORR[[#This Row],[11-abr]]-Casos_PN_CORR[[#This Row],[10-abr]]</f>
        <v>0</v>
      </c>
      <c r="AM423">
        <f>+Casos_PN_CORR[[#This Row],[12-abr]]-Casos_PN_CORR[[#This Row],[11-abr]]</f>
        <v>0</v>
      </c>
      <c r="AN423">
        <f>+Casos_PN_CORR[[#This Row],[13-abr]]-Casos_PN_CORR[[#This Row],[12-abr]]</f>
        <v>0</v>
      </c>
      <c r="AO423">
        <f>+Casos_PN_CORR[[#This Row],[14-abr]]-Casos_PN_CORR[[#This Row],[13-abr]]</f>
        <v>0</v>
      </c>
      <c r="AP423">
        <f>+Casos_PN_CORR[[#This Row],[15-abr]]-Casos_PN_CORR[[#This Row],[14-abr]]</f>
        <v>0</v>
      </c>
      <c r="AQ423">
        <f>+Casos_PN_CORR[[#This Row],[16-abr]]-Casos_PN_CORR[[#This Row],[15-abr]]</f>
        <v>0</v>
      </c>
      <c r="AR423">
        <f>+Casos_PN_CORR[[#This Row],[17-abr]]-Casos_PN_CORR[[#This Row],[16-abr]]</f>
        <v>0</v>
      </c>
      <c r="AS423">
        <f>+Casos_PN_CORR[[#This Row],[18-abr]]-Casos_PN_CORR[[#This Row],[17-abr]]</f>
        <v>0</v>
      </c>
      <c r="AT423">
        <f>+Casos_PN_CORR[[#This Row],[19-abr]]-Casos_PN_CORR[[#This Row],[18-abr]]</f>
        <v>0</v>
      </c>
      <c r="AU423">
        <f>+Casos_PN_CORR[[#This Row],[20-abr]]-Casos_PN_CORR[[#This Row],[19-abr]]</f>
        <v>0</v>
      </c>
      <c r="AV423">
        <f>+Casos_PN_CORR[[#This Row],[21-abr]]-Casos_PN_CORR[[#This Row],[20-abr]]</f>
        <v>0</v>
      </c>
      <c r="AW423">
        <f>+Casos_PN_CORR[[#This Row],[22-abr]]-Casos_PN_CORR[[#This Row],[21-abr]]</f>
        <v>0</v>
      </c>
      <c r="AX423">
        <f>+Casos_PN_CORR[[#This Row],[23-abr]]-Casos_PN_CORR[[#This Row],[22-abr]]</f>
        <v>0</v>
      </c>
      <c r="AY423">
        <f>+Casos_PN_CORR[[#This Row],[24-abr]]-Casos_PN_CORR[[#This Row],[23-abr]]</f>
        <v>0</v>
      </c>
      <c r="AZ423">
        <f>+Casos_PN_CORR[[#This Row],[25-abr]]-Casos_PN_CORR[[#This Row],[24-abr]]</f>
        <v>0</v>
      </c>
      <c r="BA423">
        <f>+Casos_PN_CORR[[#This Row],[26-abr]]-Casos_PN_CORR[[#This Row],[25-abr]]</f>
        <v>0</v>
      </c>
      <c r="BB423">
        <f>+Casos_PN_CORR[[#This Row],[27-abr]]-Casos_PN_CORR[[#This Row],[26-abr]]</f>
        <v>0</v>
      </c>
      <c r="BC423">
        <f>+Casos_PN_CORR[[#This Row],[28-abr]]-Casos_PN_CORR[[#This Row],[27-abr]]</f>
        <v>0</v>
      </c>
      <c r="BD423">
        <f>+Casos_PN_CORR[[#This Row],[29-abr]]-Casos_PN_CORR[[#This Row],[28-abr]]</f>
        <v>0</v>
      </c>
      <c r="BE423">
        <f>+Casos_PN_CORR[[#This Row],[30-abr]]-Casos_PN_CORR[[#This Row],[29-abr]]</f>
        <v>0</v>
      </c>
      <c r="BF423">
        <f>+Casos_PN_CORR[[#This Row],[1-may]]-Casos_PN_CORR[[#This Row],[30-abr]]</f>
        <v>0</v>
      </c>
      <c r="BG423">
        <f>+Casos_PN_CORR[[#This Row],[2-may]]-Casos_PN_CORR[[#This Row],[1-may]]</f>
        <v>0</v>
      </c>
      <c r="BH423">
        <f>+Casos_PN_CORR[[#This Row],[3-may]]-Casos_PN_CORR[[#This Row],[2-may]]</f>
        <v>0</v>
      </c>
      <c r="BI423">
        <f>+Casos_PN_CORR[[#This Row],[4-may]]-Casos_PN_CORR[[#This Row],[3-may]]</f>
        <v>0</v>
      </c>
      <c r="BJ423">
        <f>+Casos_PN_CORR[[#This Row],[5-may]]-Casos_PN_CORR[[#This Row],[4-may]]</f>
        <v>0</v>
      </c>
      <c r="BK423">
        <f>+Casos_PN_CORR[[#This Row],[6-may]]-Casos_PN_CORR[[#This Row],[5-may]]</f>
        <v>0</v>
      </c>
      <c r="BL423">
        <f>+Casos_PN_CORR[[#This Row],[7-may]]-Casos_PN_CORR[[#This Row],[6-may]]</f>
        <v>0</v>
      </c>
      <c r="BM423">
        <f>+Casos_PN_CORR[[#This Row],[8-may]]-Casos_PN_CORR[[#This Row],[7-may]]</f>
        <v>0</v>
      </c>
      <c r="BN423">
        <f>+Casos_PN_CORR[[#This Row],[9-may]]-Casos_PN_CORR[[#This Row],[8-may]]</f>
        <v>0</v>
      </c>
      <c r="BO423">
        <f>+Casos_PN_CORR[[#This Row],[10-may]]-Casos_PN_CORR[[#This Row],[9-may]]</f>
        <v>0</v>
      </c>
      <c r="BP423">
        <f>+Casos_PN_CORR[[#This Row],[11-may]]-Casos_PN_CORR[[#This Row],[10-may]]</f>
        <v>0</v>
      </c>
      <c r="BQ423">
        <f>+Casos_PN_CORR[[#This Row],[12-may]]-Casos_PN_CORR[[#This Row],[11-may]]</f>
        <v>0</v>
      </c>
      <c r="BR423">
        <f>+Casos_PN_CORR[[#This Row],[13-may]]-Casos_PN_CORR[[#This Row],[12-may]]</f>
        <v>0</v>
      </c>
      <c r="BS423">
        <f>+Casos_PN_CORR[[#This Row],[14-may]]-Casos_PN_CORR[[#This Row],[13-may]]</f>
        <v>0</v>
      </c>
      <c r="BT423">
        <f>+Casos_PN_CORR[[#This Row],[15-may]]-Casos_PN_CORR[[#This Row],[14-may]]</f>
        <v>0</v>
      </c>
      <c r="BU423">
        <f>+Casos_PN_CORR[[#This Row],[16-may]]-Casos_PN_CORR[[#This Row],[15-may]]</f>
        <v>0</v>
      </c>
      <c r="BV423">
        <f>+Casos_PN_CORR[[#This Row],[17-may]]-Casos_PN_CORR[[#This Row],[16-may]]</f>
        <v>0</v>
      </c>
      <c r="BW423">
        <f>+Casos_PN_CORR[[#This Row],[18-may]]-Casos_PN_CORR[[#This Row],[17-may]]</f>
        <v>0</v>
      </c>
      <c r="BX423">
        <f>+Casos_PN_CORR[[#This Row],[19-may]]-Casos_PN_CORR[[#This Row],[18-may]]</f>
        <v>0</v>
      </c>
      <c r="BY423">
        <f>+Casos_PN_CORR[[#This Row],[20-may]]-Casos_PN_CORR[[#This Row],[19-may]]</f>
        <v>0</v>
      </c>
      <c r="BZ423">
        <f>+Casos_PN_CORR[[#This Row],[21-may]]-Casos_PN_CORR[[#This Row],[20-may]]</f>
        <v>0</v>
      </c>
      <c r="CA423">
        <f>+Casos_PN_CORR[[#This Row],[22-may]]-Casos_PN_CORR[[#This Row],[21-may]]</f>
        <v>0</v>
      </c>
      <c r="CB423">
        <f>+Casos_PN_CORR[[#This Row],[23-may]]-Casos_PN_CORR[[#This Row],[22-may]]</f>
        <v>0</v>
      </c>
      <c r="CC423">
        <f>+Casos_PN_CORR[[#This Row],[24-may]]-Casos_PN_CORR[[#This Row],[23-may]]</f>
        <v>0</v>
      </c>
      <c r="CD423">
        <f>+Casos_PN_CORR[[#This Row],[25-may]]-Casos_PN_CORR[[#This Row],[24-may]]</f>
        <v>0</v>
      </c>
      <c r="CE423">
        <f>+Casos_PN_CORR[[#This Row],[26-may]]-Casos_PN_CORR[[#This Row],[25-may]]</f>
        <v>0</v>
      </c>
      <c r="CF423">
        <f>+Casos_PN_CORR[[#This Row],[27-may]]-Casos_PN_CORR[[#This Row],[26-may]]</f>
        <v>0</v>
      </c>
      <c r="CG423">
        <f>+Casos_PN_CORR[[#This Row],[28-may]]-Casos_PN_CORR[[#This Row],[27-may]]</f>
        <v>0</v>
      </c>
      <c r="CH423">
        <f>+Casos_PN_CORR[[#This Row],[29-may]]-Casos_PN_CORR[[#This Row],[28-may]]</f>
        <v>0</v>
      </c>
      <c r="CI423">
        <f>+Casos_PN_CORR[[#This Row],[30-may]]-Casos_PN_CORR[[#This Row],[29-may]]</f>
        <v>0</v>
      </c>
      <c r="CJ423">
        <f>+Casos_PN_CORR[[#This Row],[31-may]]-Casos_PN_CORR[[#This Row],[30-may]]</f>
        <v>0</v>
      </c>
      <c r="CK423">
        <f>+Casos_PN_CORR[[#This Row],[1-jun]]-Casos_PN_CORR[[#This Row],[31-may]]</f>
        <v>0</v>
      </c>
      <c r="CL423">
        <f>+Casos_PN_CORR[[#This Row],[2-jun]]-Casos_PN_CORR[[#This Row],[1-jun]]</f>
        <v>0</v>
      </c>
      <c r="CM423">
        <f>+Casos_PN_CORR[[#This Row],[3-jun]]-Casos_PN_CORR[[#This Row],[2-jun]]</f>
        <v>0</v>
      </c>
      <c r="CN423">
        <f>+Casos_PN_CORR[[#This Row],[4-jun]]-Casos_PN_CORR[[#This Row],[3-jun]]</f>
        <v>0</v>
      </c>
      <c r="CO423">
        <f>+Casos_PN_CORR[[#This Row],[5-jun]]-Casos_PN_CORR[[#This Row],[4-jun]]</f>
        <v>0</v>
      </c>
      <c r="CP423">
        <f>+Casos_PN_CORR[[#This Row],[6-jun]]-Casos_PN_CORR[[#This Row],[5-jun]]</f>
        <v>0</v>
      </c>
    </row>
    <row r="424" spans="1:94">
      <c r="A424">
        <v>130714</v>
      </c>
      <c r="B424" s="2" t="s">
        <v>131</v>
      </c>
      <c r="C424" s="2" t="s">
        <v>132</v>
      </c>
      <c r="D424" s="2" t="s">
        <v>560</v>
      </c>
      <c r="E424" s="4">
        <f t="shared" si="6"/>
        <v>10</v>
      </c>
      <c r="F424">
        <f>+Casos_PN_CORR[[#This Row],[10-mar]]</f>
        <v>0</v>
      </c>
      <c r="G424">
        <f>+Casos_PN_CORR[[#This Row],[11-mar]]-Casos_PN_CORR[[#This Row],[10-mar]]</f>
        <v>0</v>
      </c>
      <c r="H424">
        <f>+Casos_PN_CORR[[#This Row],[12-mar]]-Casos_PN_CORR[[#This Row],[11-mar]]</f>
        <v>0</v>
      </c>
      <c r="I424">
        <f>+Casos_PN_CORR[[#This Row],[13-mar]]-Casos_PN_CORR[[#This Row],[12-mar]]</f>
        <v>0</v>
      </c>
      <c r="J424">
        <f>+Casos_PN_CORR[[#This Row],[14-mar]]-Casos_PN_CORR[[#This Row],[13-mar]]</f>
        <v>0</v>
      </c>
      <c r="K424">
        <f>+Casos_PN_CORR[[#This Row],[15-mar]]-Casos_PN_CORR[[#This Row],[14-mar]]</f>
        <v>0</v>
      </c>
      <c r="L424">
        <f>+Casos_PN_CORR[[#This Row],[16-mar]]-Casos_PN_CORR[[#This Row],[15-mar]]</f>
        <v>0</v>
      </c>
      <c r="M424">
        <f>+Casos_PN_CORR[[#This Row],[17-mar]]-Casos_PN_CORR[[#This Row],[16-mar]]</f>
        <v>0</v>
      </c>
      <c r="N424">
        <f>+Casos_PN_CORR[[#This Row],[18-mar]]-Casos_PN_CORR[[#This Row],[17-mar]]</f>
        <v>0</v>
      </c>
      <c r="O424">
        <f>+Casos_PN_CORR[[#This Row],[19-mar]]-Casos_PN_CORR[[#This Row],[18-mar]]</f>
        <v>0</v>
      </c>
      <c r="P424">
        <f>+Casos_PN_CORR[[#This Row],[20-mar]]-Casos_PN_CORR[[#This Row],[19-mar]]</f>
        <v>0</v>
      </c>
      <c r="Q424">
        <f>+Casos_PN_CORR[[#This Row],[21-mar]]-Casos_PN_CORR[[#This Row],[20-mar]]</f>
        <v>0</v>
      </c>
      <c r="R424">
        <f>+Casos_PN_CORR[[#This Row],[22-mar]]-Casos_PN_CORR[[#This Row],[21-mar]]</f>
        <v>0</v>
      </c>
      <c r="S424">
        <f>+Casos_PN_CORR[[#This Row],[23-mar]]-Casos_PN_CORR[[#This Row],[22-mar]]</f>
        <v>0</v>
      </c>
      <c r="T424">
        <f>+Casos_PN_CORR[[#This Row],[24-mar]]-Casos_PN_CORR[[#This Row],[23-mar]]</f>
        <v>0</v>
      </c>
      <c r="U424">
        <f>+Casos_PN_CORR[[#This Row],[25-mar]]-Casos_PN_CORR[[#This Row],[24-mar]]</f>
        <v>0</v>
      </c>
      <c r="V424">
        <f>+Casos_PN_CORR[[#This Row],[26-mar]]-Casos_PN_CORR[[#This Row],[25-mar]]</f>
        <v>0</v>
      </c>
      <c r="W424">
        <f>+Casos_PN_CORR[[#This Row],[27-mar]]-Casos_PN_CORR[[#This Row],[26-mar]]</f>
        <v>0</v>
      </c>
      <c r="X424">
        <f>+Casos_PN_CORR[[#This Row],[28-mar]]-Casos_PN_CORR[[#This Row],[27-mar]]</f>
        <v>0</v>
      </c>
      <c r="Y424">
        <f>+Casos_PN_CORR[[#This Row],[29-mar]]-Casos_PN_CORR[[#This Row],[28-mar]]</f>
        <v>0</v>
      </c>
      <c r="Z424">
        <f>+Casos_PN_CORR[[#This Row],[30-mar]]-Casos_PN_CORR[[#This Row],[29-mar]]</f>
        <v>0</v>
      </c>
      <c r="AA424">
        <f>+Casos_PN_CORR[[#This Row],[31-mar]]-Casos_PN_CORR[[#This Row],[30-mar]]</f>
        <v>0</v>
      </c>
      <c r="AB424">
        <f>+Casos_PN_CORR[[#This Row],[1-abr]]-Casos_PN_CORR[[#This Row],[31-mar]]</f>
        <v>0</v>
      </c>
      <c r="AC424">
        <f>+Casos_PN_CORR[[#This Row],[2-abr]]-Casos_PN_CORR[[#This Row],[1-abr]]</f>
        <v>0</v>
      </c>
      <c r="AD424">
        <f>+Casos_PN_CORR[[#This Row],[3-abr]]-Casos_PN_CORR[[#This Row],[2-abr]]</f>
        <v>0</v>
      </c>
      <c r="AE424">
        <f>+Casos_PN_CORR[[#This Row],[4-abr]]-Casos_PN_CORR[[#This Row],[3-abr]]</f>
        <v>0</v>
      </c>
      <c r="AF424">
        <f>+Casos_PN_CORR[[#This Row],[5-abr]]-Casos_PN_CORR[[#This Row],[4-abr]]</f>
        <v>0</v>
      </c>
      <c r="AG424">
        <f>+Casos_PN_CORR[[#This Row],[6-abr]]-Casos_PN_CORR[[#This Row],[5-abr]]</f>
        <v>0</v>
      </c>
      <c r="AH424">
        <f>+Casos_PN_CORR[[#This Row],[7-abr]]-Casos_PN_CORR[[#This Row],[6-abr]]</f>
        <v>0</v>
      </c>
      <c r="AI424">
        <f>+Casos_PN_CORR[[#This Row],[8-abr]]-Casos_PN_CORR[[#This Row],[7-abr]]</f>
        <v>0</v>
      </c>
      <c r="AJ424">
        <f>+Casos_PN_CORR[[#This Row],[9-abr]]-Casos_PN_CORR[[#This Row],[8-abr]]</f>
        <v>0</v>
      </c>
      <c r="AK424">
        <f>+Casos_PN_CORR[[#This Row],[10-abr]]-Casos_PN_CORR[[#This Row],[9-abr]]</f>
        <v>0</v>
      </c>
      <c r="AL424">
        <f>+Casos_PN_CORR[[#This Row],[11-abr]]-Casos_PN_CORR[[#This Row],[10-abr]]</f>
        <v>0</v>
      </c>
      <c r="AM424">
        <f>+Casos_PN_CORR[[#This Row],[12-abr]]-Casos_PN_CORR[[#This Row],[11-abr]]</f>
        <v>0</v>
      </c>
      <c r="AN424">
        <f>+Casos_PN_CORR[[#This Row],[13-abr]]-Casos_PN_CORR[[#This Row],[12-abr]]</f>
        <v>0</v>
      </c>
      <c r="AO424">
        <f>+Casos_PN_CORR[[#This Row],[14-abr]]-Casos_PN_CORR[[#This Row],[13-abr]]</f>
        <v>0</v>
      </c>
      <c r="AP424">
        <f>+Casos_PN_CORR[[#This Row],[15-abr]]-Casos_PN_CORR[[#This Row],[14-abr]]</f>
        <v>0</v>
      </c>
      <c r="AQ424">
        <f>+Casos_PN_CORR[[#This Row],[16-abr]]-Casos_PN_CORR[[#This Row],[15-abr]]</f>
        <v>0</v>
      </c>
      <c r="AR424">
        <f>+Casos_PN_CORR[[#This Row],[17-abr]]-Casos_PN_CORR[[#This Row],[16-abr]]</f>
        <v>0</v>
      </c>
      <c r="AS424">
        <f>+Casos_PN_CORR[[#This Row],[18-abr]]-Casos_PN_CORR[[#This Row],[17-abr]]</f>
        <v>0</v>
      </c>
      <c r="AT424">
        <f>+Casos_PN_CORR[[#This Row],[19-abr]]-Casos_PN_CORR[[#This Row],[18-abr]]</f>
        <v>0</v>
      </c>
      <c r="AU424">
        <f>+Casos_PN_CORR[[#This Row],[20-abr]]-Casos_PN_CORR[[#This Row],[19-abr]]</f>
        <v>0</v>
      </c>
      <c r="AV424">
        <f>+Casos_PN_CORR[[#This Row],[21-abr]]-Casos_PN_CORR[[#This Row],[20-abr]]</f>
        <v>0</v>
      </c>
      <c r="AW424">
        <f>+Casos_PN_CORR[[#This Row],[22-abr]]-Casos_PN_CORR[[#This Row],[21-abr]]</f>
        <v>0</v>
      </c>
      <c r="AX424">
        <f>+Casos_PN_CORR[[#This Row],[23-abr]]-Casos_PN_CORR[[#This Row],[22-abr]]</f>
        <v>0</v>
      </c>
      <c r="AY424">
        <f>+Casos_PN_CORR[[#This Row],[24-abr]]-Casos_PN_CORR[[#This Row],[23-abr]]</f>
        <v>0</v>
      </c>
      <c r="AZ424">
        <f>+Casos_PN_CORR[[#This Row],[25-abr]]-Casos_PN_CORR[[#This Row],[24-abr]]</f>
        <v>0</v>
      </c>
      <c r="BA424">
        <f>+Casos_PN_CORR[[#This Row],[26-abr]]-Casos_PN_CORR[[#This Row],[25-abr]]</f>
        <v>0</v>
      </c>
      <c r="BB424">
        <f>+Casos_PN_CORR[[#This Row],[27-abr]]-Casos_PN_CORR[[#This Row],[26-abr]]</f>
        <v>0</v>
      </c>
      <c r="BC424">
        <f>+Casos_PN_CORR[[#This Row],[28-abr]]-Casos_PN_CORR[[#This Row],[27-abr]]</f>
        <v>0</v>
      </c>
      <c r="BD424">
        <f>+Casos_PN_CORR[[#This Row],[29-abr]]-Casos_PN_CORR[[#This Row],[28-abr]]</f>
        <v>0</v>
      </c>
      <c r="BE424">
        <f>+Casos_PN_CORR[[#This Row],[30-abr]]-Casos_PN_CORR[[#This Row],[29-abr]]</f>
        <v>0</v>
      </c>
      <c r="BF424">
        <f>+Casos_PN_CORR[[#This Row],[1-may]]-Casos_PN_CORR[[#This Row],[30-abr]]</f>
        <v>0</v>
      </c>
      <c r="BG424">
        <f>+Casos_PN_CORR[[#This Row],[2-may]]-Casos_PN_CORR[[#This Row],[1-may]]</f>
        <v>0</v>
      </c>
      <c r="BH424">
        <f>+Casos_PN_CORR[[#This Row],[3-may]]-Casos_PN_CORR[[#This Row],[2-may]]</f>
        <v>0</v>
      </c>
      <c r="BI424">
        <f>+Casos_PN_CORR[[#This Row],[4-may]]-Casos_PN_CORR[[#This Row],[3-may]]</f>
        <v>0</v>
      </c>
      <c r="BJ424">
        <f>+Casos_PN_CORR[[#This Row],[5-may]]-Casos_PN_CORR[[#This Row],[4-may]]</f>
        <v>0</v>
      </c>
      <c r="BK424">
        <f>+Casos_PN_CORR[[#This Row],[6-may]]-Casos_PN_CORR[[#This Row],[5-may]]</f>
        <v>0</v>
      </c>
      <c r="BL424">
        <f>+Casos_PN_CORR[[#This Row],[7-may]]-Casos_PN_CORR[[#This Row],[6-may]]</f>
        <v>0</v>
      </c>
      <c r="BM424">
        <f>+Casos_PN_CORR[[#This Row],[8-may]]-Casos_PN_CORR[[#This Row],[7-may]]</f>
        <v>0</v>
      </c>
      <c r="BN424">
        <f>+Casos_PN_CORR[[#This Row],[9-may]]-Casos_PN_CORR[[#This Row],[8-may]]</f>
        <v>0</v>
      </c>
      <c r="BO424">
        <f>+Casos_PN_CORR[[#This Row],[10-may]]-Casos_PN_CORR[[#This Row],[9-may]]</f>
        <v>0</v>
      </c>
      <c r="BP424">
        <f>+Casos_PN_CORR[[#This Row],[11-may]]-Casos_PN_CORR[[#This Row],[10-may]]</f>
        <v>0</v>
      </c>
      <c r="BQ424">
        <f>+Casos_PN_CORR[[#This Row],[12-may]]-Casos_PN_CORR[[#This Row],[11-may]]</f>
        <v>0</v>
      </c>
      <c r="BR424">
        <f>+Casos_PN_CORR[[#This Row],[13-may]]-Casos_PN_CORR[[#This Row],[12-may]]</f>
        <v>0</v>
      </c>
      <c r="BS424">
        <f>+Casos_PN_CORR[[#This Row],[14-may]]-Casos_PN_CORR[[#This Row],[13-may]]</f>
        <v>0</v>
      </c>
      <c r="BT424">
        <f>+Casos_PN_CORR[[#This Row],[15-may]]-Casos_PN_CORR[[#This Row],[14-may]]</f>
        <v>0</v>
      </c>
      <c r="BU424">
        <f>+Casos_PN_CORR[[#This Row],[16-may]]-Casos_PN_CORR[[#This Row],[15-may]]</f>
        <v>0</v>
      </c>
      <c r="BV424">
        <f>+Casos_PN_CORR[[#This Row],[17-may]]-Casos_PN_CORR[[#This Row],[16-may]]</f>
        <v>0</v>
      </c>
      <c r="BW424">
        <f>+Casos_PN_CORR[[#This Row],[18-may]]-Casos_PN_CORR[[#This Row],[17-may]]</f>
        <v>0</v>
      </c>
      <c r="BX424">
        <f>+Casos_PN_CORR[[#This Row],[19-may]]-Casos_PN_CORR[[#This Row],[18-may]]</f>
        <v>0</v>
      </c>
      <c r="BY424">
        <f>+Casos_PN_CORR[[#This Row],[20-may]]-Casos_PN_CORR[[#This Row],[19-may]]</f>
        <v>0</v>
      </c>
      <c r="BZ424">
        <f>+Casos_PN_CORR[[#This Row],[21-may]]-Casos_PN_CORR[[#This Row],[20-may]]</f>
        <v>0</v>
      </c>
      <c r="CA424">
        <f>+Casos_PN_CORR[[#This Row],[22-may]]-Casos_PN_CORR[[#This Row],[21-may]]</f>
        <v>0</v>
      </c>
      <c r="CB424">
        <f>+Casos_PN_CORR[[#This Row],[23-may]]-Casos_PN_CORR[[#This Row],[22-may]]</f>
        <v>0</v>
      </c>
      <c r="CC424">
        <f>+Casos_PN_CORR[[#This Row],[24-may]]-Casos_PN_CORR[[#This Row],[23-may]]</f>
        <v>0</v>
      </c>
      <c r="CD424">
        <f>+Casos_PN_CORR[[#This Row],[25-may]]-Casos_PN_CORR[[#This Row],[24-may]]</f>
        <v>0</v>
      </c>
      <c r="CE424">
        <f>+Casos_PN_CORR[[#This Row],[26-may]]-Casos_PN_CORR[[#This Row],[25-may]]</f>
        <v>0</v>
      </c>
      <c r="CF424">
        <f>+Casos_PN_CORR[[#This Row],[27-may]]-Casos_PN_CORR[[#This Row],[26-may]]</f>
        <v>0</v>
      </c>
      <c r="CG424">
        <f>+Casos_PN_CORR[[#This Row],[28-may]]-Casos_PN_CORR[[#This Row],[27-may]]</f>
        <v>0</v>
      </c>
      <c r="CH424">
        <f>+Casos_PN_CORR[[#This Row],[29-may]]-Casos_PN_CORR[[#This Row],[28-may]]</f>
        <v>0</v>
      </c>
      <c r="CI424">
        <f>+Casos_PN_CORR[[#This Row],[30-may]]-Casos_PN_CORR[[#This Row],[29-may]]</f>
        <v>0</v>
      </c>
      <c r="CJ424">
        <f>+Casos_PN_CORR[[#This Row],[31-may]]-Casos_PN_CORR[[#This Row],[30-may]]</f>
        <v>0</v>
      </c>
      <c r="CK424">
        <f>+Casos_PN_CORR[[#This Row],[1-jun]]-Casos_PN_CORR[[#This Row],[31-may]]</f>
        <v>0</v>
      </c>
      <c r="CL424">
        <f>+Casos_PN_CORR[[#This Row],[2-jun]]-Casos_PN_CORR[[#This Row],[1-jun]]</f>
        <v>0</v>
      </c>
      <c r="CM424">
        <f>+Casos_PN_CORR[[#This Row],[3-jun]]-Casos_PN_CORR[[#This Row],[2-jun]]</f>
        <v>0</v>
      </c>
      <c r="CN424">
        <f>+Casos_PN_CORR[[#This Row],[4-jun]]-Casos_PN_CORR[[#This Row],[3-jun]]</f>
        <v>0</v>
      </c>
      <c r="CO424">
        <f>+Casos_PN_CORR[[#This Row],[5-jun]]-Casos_PN_CORR[[#This Row],[4-jun]]</f>
        <v>10</v>
      </c>
      <c r="CP424">
        <f>+Casos_PN_CORR[[#This Row],[6-jun]]-Casos_PN_CORR[[#This Row],[5-jun]]</f>
        <v>0</v>
      </c>
    </row>
    <row r="425" spans="1:94">
      <c r="A425">
        <v>50208</v>
      </c>
      <c r="B425" s="2" t="s">
        <v>107</v>
      </c>
      <c r="C425" s="2" t="s">
        <v>195</v>
      </c>
      <c r="D425" s="2" t="s">
        <v>561</v>
      </c>
      <c r="E425" s="4">
        <f t="shared" si="6"/>
        <v>121</v>
      </c>
      <c r="F425">
        <f>+Casos_PN_CORR[[#This Row],[10-mar]]</f>
        <v>0</v>
      </c>
      <c r="G425">
        <f>+Casos_PN_CORR[[#This Row],[11-mar]]-Casos_PN_CORR[[#This Row],[10-mar]]</f>
        <v>0</v>
      </c>
      <c r="H425">
        <f>+Casos_PN_CORR[[#This Row],[12-mar]]-Casos_PN_CORR[[#This Row],[11-mar]]</f>
        <v>0</v>
      </c>
      <c r="I425">
        <f>+Casos_PN_CORR[[#This Row],[13-mar]]-Casos_PN_CORR[[#This Row],[12-mar]]</f>
        <v>0</v>
      </c>
      <c r="J425">
        <f>+Casos_PN_CORR[[#This Row],[14-mar]]-Casos_PN_CORR[[#This Row],[13-mar]]</f>
        <v>0</v>
      </c>
      <c r="K425">
        <f>+Casos_PN_CORR[[#This Row],[15-mar]]-Casos_PN_CORR[[#This Row],[14-mar]]</f>
        <v>0</v>
      </c>
      <c r="L425">
        <f>+Casos_PN_CORR[[#This Row],[16-mar]]-Casos_PN_CORR[[#This Row],[15-mar]]</f>
        <v>0</v>
      </c>
      <c r="M425">
        <f>+Casos_PN_CORR[[#This Row],[17-mar]]-Casos_PN_CORR[[#This Row],[16-mar]]</f>
        <v>0</v>
      </c>
      <c r="N425">
        <f>+Casos_PN_CORR[[#This Row],[18-mar]]-Casos_PN_CORR[[#This Row],[17-mar]]</f>
        <v>0</v>
      </c>
      <c r="O425">
        <f>+Casos_PN_CORR[[#This Row],[19-mar]]-Casos_PN_CORR[[#This Row],[18-mar]]</f>
        <v>0</v>
      </c>
      <c r="P425">
        <f>+Casos_PN_CORR[[#This Row],[20-mar]]-Casos_PN_CORR[[#This Row],[19-mar]]</f>
        <v>0</v>
      </c>
      <c r="Q425">
        <f>+Casos_PN_CORR[[#This Row],[21-mar]]-Casos_PN_CORR[[#This Row],[20-mar]]</f>
        <v>0</v>
      </c>
      <c r="R425">
        <f>+Casos_PN_CORR[[#This Row],[22-mar]]-Casos_PN_CORR[[#This Row],[21-mar]]</f>
        <v>0</v>
      </c>
      <c r="S425">
        <f>+Casos_PN_CORR[[#This Row],[23-mar]]-Casos_PN_CORR[[#This Row],[22-mar]]</f>
        <v>0</v>
      </c>
      <c r="T425">
        <f>+Casos_PN_CORR[[#This Row],[24-mar]]-Casos_PN_CORR[[#This Row],[23-mar]]</f>
        <v>0</v>
      </c>
      <c r="U425">
        <f>+Casos_PN_CORR[[#This Row],[25-mar]]-Casos_PN_CORR[[#This Row],[24-mar]]</f>
        <v>0</v>
      </c>
      <c r="V425">
        <f>+Casos_PN_CORR[[#This Row],[26-mar]]-Casos_PN_CORR[[#This Row],[25-mar]]</f>
        <v>0</v>
      </c>
      <c r="W425">
        <f>+Casos_PN_CORR[[#This Row],[27-mar]]-Casos_PN_CORR[[#This Row],[26-mar]]</f>
        <v>0</v>
      </c>
      <c r="X425">
        <f>+Casos_PN_CORR[[#This Row],[28-mar]]-Casos_PN_CORR[[#This Row],[27-mar]]</f>
        <v>0</v>
      </c>
      <c r="Y425">
        <f>+Casos_PN_CORR[[#This Row],[29-mar]]-Casos_PN_CORR[[#This Row],[28-mar]]</f>
        <v>0</v>
      </c>
      <c r="Z425">
        <f>+Casos_PN_CORR[[#This Row],[30-mar]]-Casos_PN_CORR[[#This Row],[29-mar]]</f>
        <v>0</v>
      </c>
      <c r="AA425">
        <f>+Casos_PN_CORR[[#This Row],[31-mar]]-Casos_PN_CORR[[#This Row],[30-mar]]</f>
        <v>0</v>
      </c>
      <c r="AB425">
        <f>+Casos_PN_CORR[[#This Row],[1-abr]]-Casos_PN_CORR[[#This Row],[31-mar]]</f>
        <v>0</v>
      </c>
      <c r="AC425">
        <f>+Casos_PN_CORR[[#This Row],[2-abr]]-Casos_PN_CORR[[#This Row],[1-abr]]</f>
        <v>0</v>
      </c>
      <c r="AD425">
        <f>+Casos_PN_CORR[[#This Row],[3-abr]]-Casos_PN_CORR[[#This Row],[2-abr]]</f>
        <v>0</v>
      </c>
      <c r="AE425">
        <f>+Casos_PN_CORR[[#This Row],[4-abr]]-Casos_PN_CORR[[#This Row],[3-abr]]</f>
        <v>0</v>
      </c>
      <c r="AF425">
        <f>+Casos_PN_CORR[[#This Row],[5-abr]]-Casos_PN_CORR[[#This Row],[4-abr]]</f>
        <v>0</v>
      </c>
      <c r="AG425">
        <f>+Casos_PN_CORR[[#This Row],[6-abr]]-Casos_PN_CORR[[#This Row],[5-abr]]</f>
        <v>0</v>
      </c>
      <c r="AH425">
        <f>+Casos_PN_CORR[[#This Row],[7-abr]]-Casos_PN_CORR[[#This Row],[6-abr]]</f>
        <v>0</v>
      </c>
      <c r="AI425">
        <f>+Casos_PN_CORR[[#This Row],[8-abr]]-Casos_PN_CORR[[#This Row],[7-abr]]</f>
        <v>0</v>
      </c>
      <c r="AJ425">
        <f>+Casos_PN_CORR[[#This Row],[9-abr]]-Casos_PN_CORR[[#This Row],[8-abr]]</f>
        <v>0</v>
      </c>
      <c r="AK425">
        <f>+Casos_PN_CORR[[#This Row],[10-abr]]-Casos_PN_CORR[[#This Row],[9-abr]]</f>
        <v>0</v>
      </c>
      <c r="AL425">
        <f>+Casos_PN_CORR[[#This Row],[11-abr]]-Casos_PN_CORR[[#This Row],[10-abr]]</f>
        <v>0</v>
      </c>
      <c r="AM425">
        <f>+Casos_PN_CORR[[#This Row],[12-abr]]-Casos_PN_CORR[[#This Row],[11-abr]]</f>
        <v>0</v>
      </c>
      <c r="AN425">
        <f>+Casos_PN_CORR[[#This Row],[13-abr]]-Casos_PN_CORR[[#This Row],[12-abr]]</f>
        <v>0</v>
      </c>
      <c r="AO425">
        <f>+Casos_PN_CORR[[#This Row],[14-abr]]-Casos_PN_CORR[[#This Row],[13-abr]]</f>
        <v>0</v>
      </c>
      <c r="AP425">
        <f>+Casos_PN_CORR[[#This Row],[15-abr]]-Casos_PN_CORR[[#This Row],[14-abr]]</f>
        <v>0</v>
      </c>
      <c r="AQ425">
        <f>+Casos_PN_CORR[[#This Row],[16-abr]]-Casos_PN_CORR[[#This Row],[15-abr]]</f>
        <v>0</v>
      </c>
      <c r="AR425">
        <f>+Casos_PN_CORR[[#This Row],[17-abr]]-Casos_PN_CORR[[#This Row],[16-abr]]</f>
        <v>0</v>
      </c>
      <c r="AS425">
        <f>+Casos_PN_CORR[[#This Row],[18-abr]]-Casos_PN_CORR[[#This Row],[17-abr]]</f>
        <v>0</v>
      </c>
      <c r="AT425">
        <f>+Casos_PN_CORR[[#This Row],[19-abr]]-Casos_PN_CORR[[#This Row],[18-abr]]</f>
        <v>0</v>
      </c>
      <c r="AU425">
        <f>+Casos_PN_CORR[[#This Row],[20-abr]]-Casos_PN_CORR[[#This Row],[19-abr]]</f>
        <v>0</v>
      </c>
      <c r="AV425">
        <f>+Casos_PN_CORR[[#This Row],[21-abr]]-Casos_PN_CORR[[#This Row],[20-abr]]</f>
        <v>0</v>
      </c>
      <c r="AW425">
        <f>+Casos_PN_CORR[[#This Row],[22-abr]]-Casos_PN_CORR[[#This Row],[21-abr]]</f>
        <v>0</v>
      </c>
      <c r="AX425">
        <f>+Casos_PN_CORR[[#This Row],[23-abr]]-Casos_PN_CORR[[#This Row],[22-abr]]</f>
        <v>0</v>
      </c>
      <c r="AY425">
        <f>+Casos_PN_CORR[[#This Row],[24-abr]]-Casos_PN_CORR[[#This Row],[23-abr]]</f>
        <v>0</v>
      </c>
      <c r="AZ425">
        <f>+Casos_PN_CORR[[#This Row],[25-abr]]-Casos_PN_CORR[[#This Row],[24-abr]]</f>
        <v>0</v>
      </c>
      <c r="BA425">
        <f>+Casos_PN_CORR[[#This Row],[26-abr]]-Casos_PN_CORR[[#This Row],[25-abr]]</f>
        <v>0</v>
      </c>
      <c r="BB425">
        <f>+Casos_PN_CORR[[#This Row],[27-abr]]-Casos_PN_CORR[[#This Row],[26-abr]]</f>
        <v>0</v>
      </c>
      <c r="BC425">
        <f>+Casos_PN_CORR[[#This Row],[28-abr]]-Casos_PN_CORR[[#This Row],[27-abr]]</f>
        <v>0</v>
      </c>
      <c r="BD425">
        <f>+Casos_PN_CORR[[#This Row],[29-abr]]-Casos_PN_CORR[[#This Row],[28-abr]]</f>
        <v>0</v>
      </c>
      <c r="BE425">
        <f>+Casos_PN_CORR[[#This Row],[30-abr]]-Casos_PN_CORR[[#This Row],[29-abr]]</f>
        <v>0</v>
      </c>
      <c r="BF425">
        <f>+Casos_PN_CORR[[#This Row],[1-may]]-Casos_PN_CORR[[#This Row],[30-abr]]</f>
        <v>0</v>
      </c>
      <c r="BG425">
        <f>+Casos_PN_CORR[[#This Row],[2-may]]-Casos_PN_CORR[[#This Row],[1-may]]</f>
        <v>0</v>
      </c>
      <c r="BH425">
        <f>+Casos_PN_CORR[[#This Row],[3-may]]-Casos_PN_CORR[[#This Row],[2-may]]</f>
        <v>0</v>
      </c>
      <c r="BI425">
        <f>+Casos_PN_CORR[[#This Row],[4-may]]-Casos_PN_CORR[[#This Row],[3-may]]</f>
        <v>0</v>
      </c>
      <c r="BJ425">
        <f>+Casos_PN_CORR[[#This Row],[5-may]]-Casos_PN_CORR[[#This Row],[4-may]]</f>
        <v>0</v>
      </c>
      <c r="BK425">
        <f>+Casos_PN_CORR[[#This Row],[6-may]]-Casos_PN_CORR[[#This Row],[5-may]]</f>
        <v>0</v>
      </c>
      <c r="BL425">
        <f>+Casos_PN_CORR[[#This Row],[7-may]]-Casos_PN_CORR[[#This Row],[6-may]]</f>
        <v>0</v>
      </c>
      <c r="BM425">
        <f>+Casos_PN_CORR[[#This Row],[8-may]]-Casos_PN_CORR[[#This Row],[7-may]]</f>
        <v>0</v>
      </c>
      <c r="BN425">
        <f>+Casos_PN_CORR[[#This Row],[9-may]]-Casos_PN_CORR[[#This Row],[8-may]]</f>
        <v>0</v>
      </c>
      <c r="BO425">
        <f>+Casos_PN_CORR[[#This Row],[10-may]]-Casos_PN_CORR[[#This Row],[9-may]]</f>
        <v>0</v>
      </c>
      <c r="BP425">
        <f>+Casos_PN_CORR[[#This Row],[11-may]]-Casos_PN_CORR[[#This Row],[10-may]]</f>
        <v>0</v>
      </c>
      <c r="BQ425">
        <f>+Casos_PN_CORR[[#This Row],[12-may]]-Casos_PN_CORR[[#This Row],[11-may]]</f>
        <v>0</v>
      </c>
      <c r="BR425">
        <f>+Casos_PN_CORR[[#This Row],[13-may]]-Casos_PN_CORR[[#This Row],[12-may]]</f>
        <v>0</v>
      </c>
      <c r="BS425">
        <f>+Casos_PN_CORR[[#This Row],[14-may]]-Casos_PN_CORR[[#This Row],[13-may]]</f>
        <v>0</v>
      </c>
      <c r="BT425">
        <f>+Casos_PN_CORR[[#This Row],[15-may]]-Casos_PN_CORR[[#This Row],[14-may]]</f>
        <v>0</v>
      </c>
      <c r="BU425">
        <f>+Casos_PN_CORR[[#This Row],[16-may]]-Casos_PN_CORR[[#This Row],[15-may]]</f>
        <v>0</v>
      </c>
      <c r="BV425">
        <f>+Casos_PN_CORR[[#This Row],[17-may]]-Casos_PN_CORR[[#This Row],[16-may]]</f>
        <v>0</v>
      </c>
      <c r="BW425">
        <f>+Casos_PN_CORR[[#This Row],[18-may]]-Casos_PN_CORR[[#This Row],[17-may]]</f>
        <v>0</v>
      </c>
      <c r="BX425">
        <f>+Casos_PN_CORR[[#This Row],[19-may]]-Casos_PN_CORR[[#This Row],[18-may]]</f>
        <v>0</v>
      </c>
      <c r="BY425">
        <f>+Casos_PN_CORR[[#This Row],[20-may]]-Casos_PN_CORR[[#This Row],[19-may]]</f>
        <v>0</v>
      </c>
      <c r="BZ425">
        <f>+Casos_PN_CORR[[#This Row],[21-may]]-Casos_PN_CORR[[#This Row],[20-may]]</f>
        <v>0</v>
      </c>
      <c r="CA425">
        <f>+Casos_PN_CORR[[#This Row],[22-may]]-Casos_PN_CORR[[#This Row],[21-may]]</f>
        <v>0</v>
      </c>
      <c r="CB425">
        <f>+Casos_PN_CORR[[#This Row],[23-may]]-Casos_PN_CORR[[#This Row],[22-may]]</f>
        <v>0</v>
      </c>
      <c r="CC425">
        <f>+Casos_PN_CORR[[#This Row],[24-may]]-Casos_PN_CORR[[#This Row],[23-may]]</f>
        <v>0</v>
      </c>
      <c r="CD425">
        <f>+Casos_PN_CORR[[#This Row],[25-may]]-Casos_PN_CORR[[#This Row],[24-may]]</f>
        <v>0</v>
      </c>
      <c r="CE425">
        <f>+Casos_PN_CORR[[#This Row],[26-may]]-Casos_PN_CORR[[#This Row],[25-may]]</f>
        <v>0</v>
      </c>
      <c r="CF425">
        <f>+Casos_PN_CORR[[#This Row],[27-may]]-Casos_PN_CORR[[#This Row],[26-may]]</f>
        <v>0</v>
      </c>
      <c r="CG425">
        <f>+Casos_PN_CORR[[#This Row],[28-may]]-Casos_PN_CORR[[#This Row],[27-may]]</f>
        <v>0</v>
      </c>
      <c r="CH425">
        <f>+Casos_PN_CORR[[#This Row],[29-may]]-Casos_PN_CORR[[#This Row],[28-may]]</f>
        <v>0</v>
      </c>
      <c r="CI425">
        <f>+Casos_PN_CORR[[#This Row],[30-may]]-Casos_PN_CORR[[#This Row],[29-may]]</f>
        <v>0</v>
      </c>
      <c r="CJ425">
        <f>+Casos_PN_CORR[[#This Row],[31-may]]-Casos_PN_CORR[[#This Row],[30-may]]</f>
        <v>0</v>
      </c>
      <c r="CK425">
        <f>+Casos_PN_CORR[[#This Row],[1-jun]]-Casos_PN_CORR[[#This Row],[31-may]]</f>
        <v>0</v>
      </c>
      <c r="CL425">
        <f>+Casos_PN_CORR[[#This Row],[2-jun]]-Casos_PN_CORR[[#This Row],[1-jun]]</f>
        <v>0</v>
      </c>
      <c r="CM425">
        <f>+Casos_PN_CORR[[#This Row],[3-jun]]-Casos_PN_CORR[[#This Row],[2-jun]]</f>
        <v>0</v>
      </c>
      <c r="CN425">
        <f>+Casos_PN_CORR[[#This Row],[4-jun]]-Casos_PN_CORR[[#This Row],[3-jun]]</f>
        <v>0</v>
      </c>
      <c r="CO425">
        <f>+Casos_PN_CORR[[#This Row],[5-jun]]-Casos_PN_CORR[[#This Row],[4-jun]]</f>
        <v>121</v>
      </c>
      <c r="CP425">
        <f>+Casos_PN_CORR[[#This Row],[6-jun]]-Casos_PN_CORR[[#This Row],[5-jun]]</f>
        <v>0</v>
      </c>
    </row>
    <row r="426" spans="1:94">
      <c r="A426">
        <v>30301</v>
      </c>
      <c r="B426" s="2" t="s">
        <v>99</v>
      </c>
      <c r="C426" s="2" t="s">
        <v>296</v>
      </c>
      <c r="D426" s="2" t="s">
        <v>562</v>
      </c>
      <c r="E426" s="4">
        <f t="shared" si="6"/>
        <v>0</v>
      </c>
      <c r="F426">
        <f>+Casos_PN_CORR[[#This Row],[10-mar]]</f>
        <v>0</v>
      </c>
      <c r="G426">
        <f>+Casos_PN_CORR[[#This Row],[11-mar]]-Casos_PN_CORR[[#This Row],[10-mar]]</f>
        <v>0</v>
      </c>
      <c r="H426">
        <f>+Casos_PN_CORR[[#This Row],[12-mar]]-Casos_PN_CORR[[#This Row],[11-mar]]</f>
        <v>0</v>
      </c>
      <c r="I426">
        <f>+Casos_PN_CORR[[#This Row],[13-mar]]-Casos_PN_CORR[[#This Row],[12-mar]]</f>
        <v>0</v>
      </c>
      <c r="J426">
        <f>+Casos_PN_CORR[[#This Row],[14-mar]]-Casos_PN_CORR[[#This Row],[13-mar]]</f>
        <v>0</v>
      </c>
      <c r="K426">
        <f>+Casos_PN_CORR[[#This Row],[15-mar]]-Casos_PN_CORR[[#This Row],[14-mar]]</f>
        <v>0</v>
      </c>
      <c r="L426">
        <f>+Casos_PN_CORR[[#This Row],[16-mar]]-Casos_PN_CORR[[#This Row],[15-mar]]</f>
        <v>0</v>
      </c>
      <c r="M426">
        <f>+Casos_PN_CORR[[#This Row],[17-mar]]-Casos_PN_CORR[[#This Row],[16-mar]]</f>
        <v>0</v>
      </c>
      <c r="N426">
        <f>+Casos_PN_CORR[[#This Row],[18-mar]]-Casos_PN_CORR[[#This Row],[17-mar]]</f>
        <v>0</v>
      </c>
      <c r="O426">
        <f>+Casos_PN_CORR[[#This Row],[19-mar]]-Casos_PN_CORR[[#This Row],[18-mar]]</f>
        <v>0</v>
      </c>
      <c r="P426">
        <f>+Casos_PN_CORR[[#This Row],[20-mar]]-Casos_PN_CORR[[#This Row],[19-mar]]</f>
        <v>0</v>
      </c>
      <c r="Q426">
        <f>+Casos_PN_CORR[[#This Row],[21-mar]]-Casos_PN_CORR[[#This Row],[20-mar]]</f>
        <v>0</v>
      </c>
      <c r="R426">
        <f>+Casos_PN_CORR[[#This Row],[22-mar]]-Casos_PN_CORR[[#This Row],[21-mar]]</f>
        <v>0</v>
      </c>
      <c r="S426">
        <f>+Casos_PN_CORR[[#This Row],[23-mar]]-Casos_PN_CORR[[#This Row],[22-mar]]</f>
        <v>0</v>
      </c>
      <c r="T426">
        <f>+Casos_PN_CORR[[#This Row],[24-mar]]-Casos_PN_CORR[[#This Row],[23-mar]]</f>
        <v>0</v>
      </c>
      <c r="U426">
        <f>+Casos_PN_CORR[[#This Row],[25-mar]]-Casos_PN_CORR[[#This Row],[24-mar]]</f>
        <v>0</v>
      </c>
      <c r="V426">
        <f>+Casos_PN_CORR[[#This Row],[26-mar]]-Casos_PN_CORR[[#This Row],[25-mar]]</f>
        <v>0</v>
      </c>
      <c r="W426">
        <f>+Casos_PN_CORR[[#This Row],[27-mar]]-Casos_PN_CORR[[#This Row],[26-mar]]</f>
        <v>0</v>
      </c>
      <c r="X426">
        <f>+Casos_PN_CORR[[#This Row],[28-mar]]-Casos_PN_CORR[[#This Row],[27-mar]]</f>
        <v>0</v>
      </c>
      <c r="Y426">
        <f>+Casos_PN_CORR[[#This Row],[29-mar]]-Casos_PN_CORR[[#This Row],[28-mar]]</f>
        <v>0</v>
      </c>
      <c r="Z426">
        <f>+Casos_PN_CORR[[#This Row],[30-mar]]-Casos_PN_CORR[[#This Row],[29-mar]]</f>
        <v>0</v>
      </c>
      <c r="AA426">
        <f>+Casos_PN_CORR[[#This Row],[31-mar]]-Casos_PN_CORR[[#This Row],[30-mar]]</f>
        <v>0</v>
      </c>
      <c r="AB426">
        <f>+Casos_PN_CORR[[#This Row],[1-abr]]-Casos_PN_CORR[[#This Row],[31-mar]]</f>
        <v>0</v>
      </c>
      <c r="AC426">
        <f>+Casos_PN_CORR[[#This Row],[2-abr]]-Casos_PN_CORR[[#This Row],[1-abr]]</f>
        <v>0</v>
      </c>
      <c r="AD426">
        <f>+Casos_PN_CORR[[#This Row],[3-abr]]-Casos_PN_CORR[[#This Row],[2-abr]]</f>
        <v>0</v>
      </c>
      <c r="AE426">
        <f>+Casos_PN_CORR[[#This Row],[4-abr]]-Casos_PN_CORR[[#This Row],[3-abr]]</f>
        <v>0</v>
      </c>
      <c r="AF426">
        <f>+Casos_PN_CORR[[#This Row],[5-abr]]-Casos_PN_CORR[[#This Row],[4-abr]]</f>
        <v>0</v>
      </c>
      <c r="AG426">
        <f>+Casos_PN_CORR[[#This Row],[6-abr]]-Casos_PN_CORR[[#This Row],[5-abr]]</f>
        <v>0</v>
      </c>
      <c r="AH426">
        <f>+Casos_PN_CORR[[#This Row],[7-abr]]-Casos_PN_CORR[[#This Row],[6-abr]]</f>
        <v>0</v>
      </c>
      <c r="AI426">
        <f>+Casos_PN_CORR[[#This Row],[8-abr]]-Casos_PN_CORR[[#This Row],[7-abr]]</f>
        <v>0</v>
      </c>
      <c r="AJ426">
        <f>+Casos_PN_CORR[[#This Row],[9-abr]]-Casos_PN_CORR[[#This Row],[8-abr]]</f>
        <v>0</v>
      </c>
      <c r="AK426">
        <f>+Casos_PN_CORR[[#This Row],[10-abr]]-Casos_PN_CORR[[#This Row],[9-abr]]</f>
        <v>0</v>
      </c>
      <c r="AL426">
        <f>+Casos_PN_CORR[[#This Row],[11-abr]]-Casos_PN_CORR[[#This Row],[10-abr]]</f>
        <v>0</v>
      </c>
      <c r="AM426">
        <f>+Casos_PN_CORR[[#This Row],[12-abr]]-Casos_PN_CORR[[#This Row],[11-abr]]</f>
        <v>0</v>
      </c>
      <c r="AN426">
        <f>+Casos_PN_CORR[[#This Row],[13-abr]]-Casos_PN_CORR[[#This Row],[12-abr]]</f>
        <v>0</v>
      </c>
      <c r="AO426">
        <f>+Casos_PN_CORR[[#This Row],[14-abr]]-Casos_PN_CORR[[#This Row],[13-abr]]</f>
        <v>0</v>
      </c>
      <c r="AP426">
        <f>+Casos_PN_CORR[[#This Row],[15-abr]]-Casos_PN_CORR[[#This Row],[14-abr]]</f>
        <v>0</v>
      </c>
      <c r="AQ426">
        <f>+Casos_PN_CORR[[#This Row],[16-abr]]-Casos_PN_CORR[[#This Row],[15-abr]]</f>
        <v>0</v>
      </c>
      <c r="AR426">
        <f>+Casos_PN_CORR[[#This Row],[17-abr]]-Casos_PN_CORR[[#This Row],[16-abr]]</f>
        <v>0</v>
      </c>
      <c r="AS426">
        <f>+Casos_PN_CORR[[#This Row],[18-abr]]-Casos_PN_CORR[[#This Row],[17-abr]]</f>
        <v>0</v>
      </c>
      <c r="AT426">
        <f>+Casos_PN_CORR[[#This Row],[19-abr]]-Casos_PN_CORR[[#This Row],[18-abr]]</f>
        <v>0</v>
      </c>
      <c r="AU426">
        <f>+Casos_PN_CORR[[#This Row],[20-abr]]-Casos_PN_CORR[[#This Row],[19-abr]]</f>
        <v>0</v>
      </c>
      <c r="AV426">
        <f>+Casos_PN_CORR[[#This Row],[21-abr]]-Casos_PN_CORR[[#This Row],[20-abr]]</f>
        <v>0</v>
      </c>
      <c r="AW426">
        <f>+Casos_PN_CORR[[#This Row],[22-abr]]-Casos_PN_CORR[[#This Row],[21-abr]]</f>
        <v>0</v>
      </c>
      <c r="AX426">
        <f>+Casos_PN_CORR[[#This Row],[23-abr]]-Casos_PN_CORR[[#This Row],[22-abr]]</f>
        <v>0</v>
      </c>
      <c r="AY426">
        <f>+Casos_PN_CORR[[#This Row],[24-abr]]-Casos_PN_CORR[[#This Row],[23-abr]]</f>
        <v>0</v>
      </c>
      <c r="AZ426">
        <f>+Casos_PN_CORR[[#This Row],[25-abr]]-Casos_PN_CORR[[#This Row],[24-abr]]</f>
        <v>0</v>
      </c>
      <c r="BA426">
        <f>+Casos_PN_CORR[[#This Row],[26-abr]]-Casos_PN_CORR[[#This Row],[25-abr]]</f>
        <v>0</v>
      </c>
      <c r="BB426">
        <f>+Casos_PN_CORR[[#This Row],[27-abr]]-Casos_PN_CORR[[#This Row],[26-abr]]</f>
        <v>0</v>
      </c>
      <c r="BC426">
        <f>+Casos_PN_CORR[[#This Row],[28-abr]]-Casos_PN_CORR[[#This Row],[27-abr]]</f>
        <v>0</v>
      </c>
      <c r="BD426">
        <f>+Casos_PN_CORR[[#This Row],[29-abr]]-Casos_PN_CORR[[#This Row],[28-abr]]</f>
        <v>0</v>
      </c>
      <c r="BE426">
        <f>+Casos_PN_CORR[[#This Row],[30-abr]]-Casos_PN_CORR[[#This Row],[29-abr]]</f>
        <v>0</v>
      </c>
      <c r="BF426">
        <f>+Casos_PN_CORR[[#This Row],[1-may]]-Casos_PN_CORR[[#This Row],[30-abr]]</f>
        <v>0</v>
      </c>
      <c r="BG426">
        <f>+Casos_PN_CORR[[#This Row],[2-may]]-Casos_PN_CORR[[#This Row],[1-may]]</f>
        <v>0</v>
      </c>
      <c r="BH426">
        <f>+Casos_PN_CORR[[#This Row],[3-may]]-Casos_PN_CORR[[#This Row],[2-may]]</f>
        <v>0</v>
      </c>
      <c r="BI426">
        <f>+Casos_PN_CORR[[#This Row],[4-may]]-Casos_PN_CORR[[#This Row],[3-may]]</f>
        <v>0</v>
      </c>
      <c r="BJ426">
        <f>+Casos_PN_CORR[[#This Row],[5-may]]-Casos_PN_CORR[[#This Row],[4-may]]</f>
        <v>0</v>
      </c>
      <c r="BK426">
        <f>+Casos_PN_CORR[[#This Row],[6-may]]-Casos_PN_CORR[[#This Row],[5-may]]</f>
        <v>0</v>
      </c>
      <c r="BL426">
        <f>+Casos_PN_CORR[[#This Row],[7-may]]-Casos_PN_CORR[[#This Row],[6-may]]</f>
        <v>0</v>
      </c>
      <c r="BM426">
        <f>+Casos_PN_CORR[[#This Row],[8-may]]-Casos_PN_CORR[[#This Row],[7-may]]</f>
        <v>0</v>
      </c>
      <c r="BN426">
        <f>+Casos_PN_CORR[[#This Row],[9-may]]-Casos_PN_CORR[[#This Row],[8-may]]</f>
        <v>0</v>
      </c>
      <c r="BO426">
        <f>+Casos_PN_CORR[[#This Row],[10-may]]-Casos_PN_CORR[[#This Row],[9-may]]</f>
        <v>0</v>
      </c>
      <c r="BP426">
        <f>+Casos_PN_CORR[[#This Row],[11-may]]-Casos_PN_CORR[[#This Row],[10-may]]</f>
        <v>0</v>
      </c>
      <c r="BQ426">
        <f>+Casos_PN_CORR[[#This Row],[12-may]]-Casos_PN_CORR[[#This Row],[11-may]]</f>
        <v>0</v>
      </c>
      <c r="BR426">
        <f>+Casos_PN_CORR[[#This Row],[13-may]]-Casos_PN_CORR[[#This Row],[12-may]]</f>
        <v>0</v>
      </c>
      <c r="BS426">
        <f>+Casos_PN_CORR[[#This Row],[14-may]]-Casos_PN_CORR[[#This Row],[13-may]]</f>
        <v>0</v>
      </c>
      <c r="BT426">
        <f>+Casos_PN_CORR[[#This Row],[15-may]]-Casos_PN_CORR[[#This Row],[14-may]]</f>
        <v>0</v>
      </c>
      <c r="BU426">
        <f>+Casos_PN_CORR[[#This Row],[16-may]]-Casos_PN_CORR[[#This Row],[15-may]]</f>
        <v>0</v>
      </c>
      <c r="BV426">
        <f>+Casos_PN_CORR[[#This Row],[17-may]]-Casos_PN_CORR[[#This Row],[16-may]]</f>
        <v>0</v>
      </c>
      <c r="BW426">
        <f>+Casos_PN_CORR[[#This Row],[18-may]]-Casos_PN_CORR[[#This Row],[17-may]]</f>
        <v>0</v>
      </c>
      <c r="BX426">
        <f>+Casos_PN_CORR[[#This Row],[19-may]]-Casos_PN_CORR[[#This Row],[18-may]]</f>
        <v>0</v>
      </c>
      <c r="BY426">
        <f>+Casos_PN_CORR[[#This Row],[20-may]]-Casos_PN_CORR[[#This Row],[19-may]]</f>
        <v>0</v>
      </c>
      <c r="BZ426">
        <f>+Casos_PN_CORR[[#This Row],[21-may]]-Casos_PN_CORR[[#This Row],[20-may]]</f>
        <v>0</v>
      </c>
      <c r="CA426">
        <f>+Casos_PN_CORR[[#This Row],[22-may]]-Casos_PN_CORR[[#This Row],[21-may]]</f>
        <v>0</v>
      </c>
      <c r="CB426">
        <f>+Casos_PN_CORR[[#This Row],[23-may]]-Casos_PN_CORR[[#This Row],[22-may]]</f>
        <v>0</v>
      </c>
      <c r="CC426">
        <f>+Casos_PN_CORR[[#This Row],[24-may]]-Casos_PN_CORR[[#This Row],[23-may]]</f>
        <v>0</v>
      </c>
      <c r="CD426">
        <f>+Casos_PN_CORR[[#This Row],[25-may]]-Casos_PN_CORR[[#This Row],[24-may]]</f>
        <v>0</v>
      </c>
      <c r="CE426">
        <f>+Casos_PN_CORR[[#This Row],[26-may]]-Casos_PN_CORR[[#This Row],[25-may]]</f>
        <v>0</v>
      </c>
      <c r="CF426">
        <f>+Casos_PN_CORR[[#This Row],[27-may]]-Casos_PN_CORR[[#This Row],[26-may]]</f>
        <v>0</v>
      </c>
      <c r="CG426">
        <f>+Casos_PN_CORR[[#This Row],[28-may]]-Casos_PN_CORR[[#This Row],[27-may]]</f>
        <v>0</v>
      </c>
      <c r="CH426">
        <f>+Casos_PN_CORR[[#This Row],[29-may]]-Casos_PN_CORR[[#This Row],[28-may]]</f>
        <v>0</v>
      </c>
      <c r="CI426">
        <f>+Casos_PN_CORR[[#This Row],[30-may]]-Casos_PN_CORR[[#This Row],[29-may]]</f>
        <v>0</v>
      </c>
      <c r="CJ426">
        <f>+Casos_PN_CORR[[#This Row],[31-may]]-Casos_PN_CORR[[#This Row],[30-may]]</f>
        <v>0</v>
      </c>
      <c r="CK426">
        <f>+Casos_PN_CORR[[#This Row],[1-jun]]-Casos_PN_CORR[[#This Row],[31-may]]</f>
        <v>0</v>
      </c>
      <c r="CL426">
        <f>+Casos_PN_CORR[[#This Row],[2-jun]]-Casos_PN_CORR[[#This Row],[1-jun]]</f>
        <v>0</v>
      </c>
      <c r="CM426">
        <f>+Casos_PN_CORR[[#This Row],[3-jun]]-Casos_PN_CORR[[#This Row],[2-jun]]</f>
        <v>0</v>
      </c>
      <c r="CN426">
        <f>+Casos_PN_CORR[[#This Row],[4-jun]]-Casos_PN_CORR[[#This Row],[3-jun]]</f>
        <v>0</v>
      </c>
      <c r="CO426">
        <f>+Casos_PN_CORR[[#This Row],[5-jun]]-Casos_PN_CORR[[#This Row],[4-jun]]</f>
        <v>0</v>
      </c>
      <c r="CP426">
        <f>+Casos_PN_CORR[[#This Row],[6-jun]]-Casos_PN_CORR[[#This Row],[5-jun]]</f>
        <v>0</v>
      </c>
    </row>
    <row r="427" spans="1:94">
      <c r="A427">
        <v>10302</v>
      </c>
      <c r="B427" s="2" t="s">
        <v>119</v>
      </c>
      <c r="C427" s="2" t="s">
        <v>159</v>
      </c>
      <c r="D427" s="2" t="s">
        <v>563</v>
      </c>
      <c r="E427" s="4">
        <f t="shared" si="6"/>
        <v>22</v>
      </c>
      <c r="F427">
        <f>+Casos_PN_CORR[[#This Row],[10-mar]]</f>
        <v>0</v>
      </c>
      <c r="G427">
        <f>+Casos_PN_CORR[[#This Row],[11-mar]]-Casos_PN_CORR[[#This Row],[10-mar]]</f>
        <v>0</v>
      </c>
      <c r="H427">
        <f>+Casos_PN_CORR[[#This Row],[12-mar]]-Casos_PN_CORR[[#This Row],[11-mar]]</f>
        <v>0</v>
      </c>
      <c r="I427">
        <f>+Casos_PN_CORR[[#This Row],[13-mar]]-Casos_PN_CORR[[#This Row],[12-mar]]</f>
        <v>0</v>
      </c>
      <c r="J427">
        <f>+Casos_PN_CORR[[#This Row],[14-mar]]-Casos_PN_CORR[[#This Row],[13-mar]]</f>
        <v>0</v>
      </c>
      <c r="K427">
        <f>+Casos_PN_CORR[[#This Row],[15-mar]]-Casos_PN_CORR[[#This Row],[14-mar]]</f>
        <v>0</v>
      </c>
      <c r="L427">
        <f>+Casos_PN_CORR[[#This Row],[16-mar]]-Casos_PN_CORR[[#This Row],[15-mar]]</f>
        <v>0</v>
      </c>
      <c r="M427">
        <f>+Casos_PN_CORR[[#This Row],[17-mar]]-Casos_PN_CORR[[#This Row],[16-mar]]</f>
        <v>0</v>
      </c>
      <c r="N427">
        <f>+Casos_PN_CORR[[#This Row],[18-mar]]-Casos_PN_CORR[[#This Row],[17-mar]]</f>
        <v>0</v>
      </c>
      <c r="O427">
        <f>+Casos_PN_CORR[[#This Row],[19-mar]]-Casos_PN_CORR[[#This Row],[18-mar]]</f>
        <v>0</v>
      </c>
      <c r="P427">
        <f>+Casos_PN_CORR[[#This Row],[20-mar]]-Casos_PN_CORR[[#This Row],[19-mar]]</f>
        <v>0</v>
      </c>
      <c r="Q427">
        <f>+Casos_PN_CORR[[#This Row],[21-mar]]-Casos_PN_CORR[[#This Row],[20-mar]]</f>
        <v>0</v>
      </c>
      <c r="R427">
        <f>+Casos_PN_CORR[[#This Row],[22-mar]]-Casos_PN_CORR[[#This Row],[21-mar]]</f>
        <v>0</v>
      </c>
      <c r="S427">
        <f>+Casos_PN_CORR[[#This Row],[23-mar]]-Casos_PN_CORR[[#This Row],[22-mar]]</f>
        <v>0</v>
      </c>
      <c r="T427">
        <f>+Casos_PN_CORR[[#This Row],[24-mar]]-Casos_PN_CORR[[#This Row],[23-mar]]</f>
        <v>0</v>
      </c>
      <c r="U427">
        <f>+Casos_PN_CORR[[#This Row],[25-mar]]-Casos_PN_CORR[[#This Row],[24-mar]]</f>
        <v>0</v>
      </c>
      <c r="V427">
        <f>+Casos_PN_CORR[[#This Row],[26-mar]]-Casos_PN_CORR[[#This Row],[25-mar]]</f>
        <v>0</v>
      </c>
      <c r="W427">
        <f>+Casos_PN_CORR[[#This Row],[27-mar]]-Casos_PN_CORR[[#This Row],[26-mar]]</f>
        <v>0</v>
      </c>
      <c r="X427">
        <f>+Casos_PN_CORR[[#This Row],[28-mar]]-Casos_PN_CORR[[#This Row],[27-mar]]</f>
        <v>0</v>
      </c>
      <c r="Y427">
        <f>+Casos_PN_CORR[[#This Row],[29-mar]]-Casos_PN_CORR[[#This Row],[28-mar]]</f>
        <v>0</v>
      </c>
      <c r="Z427">
        <f>+Casos_PN_CORR[[#This Row],[30-mar]]-Casos_PN_CORR[[#This Row],[29-mar]]</f>
        <v>0</v>
      </c>
      <c r="AA427">
        <f>+Casos_PN_CORR[[#This Row],[31-mar]]-Casos_PN_CORR[[#This Row],[30-mar]]</f>
        <v>0</v>
      </c>
      <c r="AB427">
        <f>+Casos_PN_CORR[[#This Row],[1-abr]]-Casos_PN_CORR[[#This Row],[31-mar]]</f>
        <v>0</v>
      </c>
      <c r="AC427">
        <f>+Casos_PN_CORR[[#This Row],[2-abr]]-Casos_PN_CORR[[#This Row],[1-abr]]</f>
        <v>0</v>
      </c>
      <c r="AD427">
        <f>+Casos_PN_CORR[[#This Row],[3-abr]]-Casos_PN_CORR[[#This Row],[2-abr]]</f>
        <v>0</v>
      </c>
      <c r="AE427">
        <f>+Casos_PN_CORR[[#This Row],[4-abr]]-Casos_PN_CORR[[#This Row],[3-abr]]</f>
        <v>0</v>
      </c>
      <c r="AF427">
        <f>+Casos_PN_CORR[[#This Row],[5-abr]]-Casos_PN_CORR[[#This Row],[4-abr]]</f>
        <v>0</v>
      </c>
      <c r="AG427">
        <f>+Casos_PN_CORR[[#This Row],[6-abr]]-Casos_PN_CORR[[#This Row],[5-abr]]</f>
        <v>0</v>
      </c>
      <c r="AH427">
        <f>+Casos_PN_CORR[[#This Row],[7-abr]]-Casos_PN_CORR[[#This Row],[6-abr]]</f>
        <v>0</v>
      </c>
      <c r="AI427">
        <f>+Casos_PN_CORR[[#This Row],[8-abr]]-Casos_PN_CORR[[#This Row],[7-abr]]</f>
        <v>0</v>
      </c>
      <c r="AJ427">
        <f>+Casos_PN_CORR[[#This Row],[9-abr]]-Casos_PN_CORR[[#This Row],[8-abr]]</f>
        <v>0</v>
      </c>
      <c r="AK427">
        <f>+Casos_PN_CORR[[#This Row],[10-abr]]-Casos_PN_CORR[[#This Row],[9-abr]]</f>
        <v>0</v>
      </c>
      <c r="AL427">
        <f>+Casos_PN_CORR[[#This Row],[11-abr]]-Casos_PN_CORR[[#This Row],[10-abr]]</f>
        <v>0</v>
      </c>
      <c r="AM427">
        <f>+Casos_PN_CORR[[#This Row],[12-abr]]-Casos_PN_CORR[[#This Row],[11-abr]]</f>
        <v>0</v>
      </c>
      <c r="AN427">
        <f>+Casos_PN_CORR[[#This Row],[13-abr]]-Casos_PN_CORR[[#This Row],[12-abr]]</f>
        <v>0</v>
      </c>
      <c r="AO427">
        <f>+Casos_PN_CORR[[#This Row],[14-abr]]-Casos_PN_CORR[[#This Row],[13-abr]]</f>
        <v>0</v>
      </c>
      <c r="AP427">
        <f>+Casos_PN_CORR[[#This Row],[15-abr]]-Casos_PN_CORR[[#This Row],[14-abr]]</f>
        <v>0</v>
      </c>
      <c r="AQ427">
        <f>+Casos_PN_CORR[[#This Row],[16-abr]]-Casos_PN_CORR[[#This Row],[15-abr]]</f>
        <v>0</v>
      </c>
      <c r="AR427">
        <f>+Casos_PN_CORR[[#This Row],[17-abr]]-Casos_PN_CORR[[#This Row],[16-abr]]</f>
        <v>0</v>
      </c>
      <c r="AS427">
        <f>+Casos_PN_CORR[[#This Row],[18-abr]]-Casos_PN_CORR[[#This Row],[17-abr]]</f>
        <v>0</v>
      </c>
      <c r="AT427">
        <f>+Casos_PN_CORR[[#This Row],[19-abr]]-Casos_PN_CORR[[#This Row],[18-abr]]</f>
        <v>0</v>
      </c>
      <c r="AU427">
        <f>+Casos_PN_CORR[[#This Row],[20-abr]]-Casos_PN_CORR[[#This Row],[19-abr]]</f>
        <v>0</v>
      </c>
      <c r="AV427">
        <f>+Casos_PN_CORR[[#This Row],[21-abr]]-Casos_PN_CORR[[#This Row],[20-abr]]</f>
        <v>0</v>
      </c>
      <c r="AW427">
        <f>+Casos_PN_CORR[[#This Row],[22-abr]]-Casos_PN_CORR[[#This Row],[21-abr]]</f>
        <v>0</v>
      </c>
      <c r="AX427">
        <f>+Casos_PN_CORR[[#This Row],[23-abr]]-Casos_PN_CORR[[#This Row],[22-abr]]</f>
        <v>0</v>
      </c>
      <c r="AY427">
        <f>+Casos_PN_CORR[[#This Row],[24-abr]]-Casos_PN_CORR[[#This Row],[23-abr]]</f>
        <v>0</v>
      </c>
      <c r="AZ427">
        <f>+Casos_PN_CORR[[#This Row],[25-abr]]-Casos_PN_CORR[[#This Row],[24-abr]]</f>
        <v>0</v>
      </c>
      <c r="BA427">
        <f>+Casos_PN_CORR[[#This Row],[26-abr]]-Casos_PN_CORR[[#This Row],[25-abr]]</f>
        <v>0</v>
      </c>
      <c r="BB427">
        <f>+Casos_PN_CORR[[#This Row],[27-abr]]-Casos_PN_CORR[[#This Row],[26-abr]]</f>
        <v>0</v>
      </c>
      <c r="BC427">
        <f>+Casos_PN_CORR[[#This Row],[28-abr]]-Casos_PN_CORR[[#This Row],[27-abr]]</f>
        <v>0</v>
      </c>
      <c r="BD427">
        <f>+Casos_PN_CORR[[#This Row],[29-abr]]-Casos_PN_CORR[[#This Row],[28-abr]]</f>
        <v>0</v>
      </c>
      <c r="BE427">
        <f>+Casos_PN_CORR[[#This Row],[30-abr]]-Casos_PN_CORR[[#This Row],[29-abr]]</f>
        <v>0</v>
      </c>
      <c r="BF427">
        <f>+Casos_PN_CORR[[#This Row],[1-may]]-Casos_PN_CORR[[#This Row],[30-abr]]</f>
        <v>0</v>
      </c>
      <c r="BG427">
        <f>+Casos_PN_CORR[[#This Row],[2-may]]-Casos_PN_CORR[[#This Row],[1-may]]</f>
        <v>0</v>
      </c>
      <c r="BH427">
        <f>+Casos_PN_CORR[[#This Row],[3-may]]-Casos_PN_CORR[[#This Row],[2-may]]</f>
        <v>0</v>
      </c>
      <c r="BI427">
        <f>+Casos_PN_CORR[[#This Row],[4-may]]-Casos_PN_CORR[[#This Row],[3-may]]</f>
        <v>0</v>
      </c>
      <c r="BJ427">
        <f>+Casos_PN_CORR[[#This Row],[5-may]]-Casos_PN_CORR[[#This Row],[4-may]]</f>
        <v>0</v>
      </c>
      <c r="BK427">
        <f>+Casos_PN_CORR[[#This Row],[6-may]]-Casos_PN_CORR[[#This Row],[5-may]]</f>
        <v>0</v>
      </c>
      <c r="BL427">
        <f>+Casos_PN_CORR[[#This Row],[7-may]]-Casos_PN_CORR[[#This Row],[6-may]]</f>
        <v>0</v>
      </c>
      <c r="BM427">
        <f>+Casos_PN_CORR[[#This Row],[8-may]]-Casos_PN_CORR[[#This Row],[7-may]]</f>
        <v>0</v>
      </c>
      <c r="BN427">
        <f>+Casos_PN_CORR[[#This Row],[9-may]]-Casos_PN_CORR[[#This Row],[8-may]]</f>
        <v>0</v>
      </c>
      <c r="BO427">
        <f>+Casos_PN_CORR[[#This Row],[10-may]]-Casos_PN_CORR[[#This Row],[9-may]]</f>
        <v>0</v>
      </c>
      <c r="BP427">
        <f>+Casos_PN_CORR[[#This Row],[11-may]]-Casos_PN_CORR[[#This Row],[10-may]]</f>
        <v>0</v>
      </c>
      <c r="BQ427">
        <f>+Casos_PN_CORR[[#This Row],[12-may]]-Casos_PN_CORR[[#This Row],[11-may]]</f>
        <v>0</v>
      </c>
      <c r="BR427">
        <f>+Casos_PN_CORR[[#This Row],[13-may]]-Casos_PN_CORR[[#This Row],[12-may]]</f>
        <v>0</v>
      </c>
      <c r="BS427">
        <f>+Casos_PN_CORR[[#This Row],[14-may]]-Casos_PN_CORR[[#This Row],[13-may]]</f>
        <v>0</v>
      </c>
      <c r="BT427">
        <f>+Casos_PN_CORR[[#This Row],[15-may]]-Casos_PN_CORR[[#This Row],[14-may]]</f>
        <v>0</v>
      </c>
      <c r="BU427">
        <f>+Casos_PN_CORR[[#This Row],[16-may]]-Casos_PN_CORR[[#This Row],[15-may]]</f>
        <v>0</v>
      </c>
      <c r="BV427">
        <f>+Casos_PN_CORR[[#This Row],[17-may]]-Casos_PN_CORR[[#This Row],[16-may]]</f>
        <v>0</v>
      </c>
      <c r="BW427">
        <f>+Casos_PN_CORR[[#This Row],[18-may]]-Casos_PN_CORR[[#This Row],[17-may]]</f>
        <v>0</v>
      </c>
      <c r="BX427">
        <f>+Casos_PN_CORR[[#This Row],[19-may]]-Casos_PN_CORR[[#This Row],[18-may]]</f>
        <v>0</v>
      </c>
      <c r="BY427">
        <f>+Casos_PN_CORR[[#This Row],[20-may]]-Casos_PN_CORR[[#This Row],[19-may]]</f>
        <v>0</v>
      </c>
      <c r="BZ427">
        <f>+Casos_PN_CORR[[#This Row],[21-may]]-Casos_PN_CORR[[#This Row],[20-may]]</f>
        <v>0</v>
      </c>
      <c r="CA427">
        <f>+Casos_PN_CORR[[#This Row],[22-may]]-Casos_PN_CORR[[#This Row],[21-may]]</f>
        <v>0</v>
      </c>
      <c r="CB427">
        <f>+Casos_PN_CORR[[#This Row],[23-may]]-Casos_PN_CORR[[#This Row],[22-may]]</f>
        <v>0</v>
      </c>
      <c r="CC427">
        <f>+Casos_PN_CORR[[#This Row],[24-may]]-Casos_PN_CORR[[#This Row],[23-may]]</f>
        <v>0</v>
      </c>
      <c r="CD427">
        <f>+Casos_PN_CORR[[#This Row],[25-may]]-Casos_PN_CORR[[#This Row],[24-may]]</f>
        <v>0</v>
      </c>
      <c r="CE427">
        <f>+Casos_PN_CORR[[#This Row],[26-may]]-Casos_PN_CORR[[#This Row],[25-may]]</f>
        <v>0</v>
      </c>
      <c r="CF427">
        <f>+Casos_PN_CORR[[#This Row],[27-may]]-Casos_PN_CORR[[#This Row],[26-may]]</f>
        <v>0</v>
      </c>
      <c r="CG427">
        <f>+Casos_PN_CORR[[#This Row],[28-may]]-Casos_PN_CORR[[#This Row],[27-may]]</f>
        <v>0</v>
      </c>
      <c r="CH427">
        <f>+Casos_PN_CORR[[#This Row],[29-may]]-Casos_PN_CORR[[#This Row],[28-may]]</f>
        <v>0</v>
      </c>
      <c r="CI427">
        <f>+Casos_PN_CORR[[#This Row],[30-may]]-Casos_PN_CORR[[#This Row],[29-may]]</f>
        <v>0</v>
      </c>
      <c r="CJ427">
        <f>+Casos_PN_CORR[[#This Row],[31-may]]-Casos_PN_CORR[[#This Row],[30-may]]</f>
        <v>0</v>
      </c>
      <c r="CK427">
        <f>+Casos_PN_CORR[[#This Row],[1-jun]]-Casos_PN_CORR[[#This Row],[31-may]]</f>
        <v>0</v>
      </c>
      <c r="CL427">
        <f>+Casos_PN_CORR[[#This Row],[2-jun]]-Casos_PN_CORR[[#This Row],[1-jun]]</f>
        <v>0</v>
      </c>
      <c r="CM427">
        <f>+Casos_PN_CORR[[#This Row],[3-jun]]-Casos_PN_CORR[[#This Row],[2-jun]]</f>
        <v>0</v>
      </c>
      <c r="CN427">
        <f>+Casos_PN_CORR[[#This Row],[4-jun]]-Casos_PN_CORR[[#This Row],[3-jun]]</f>
        <v>0</v>
      </c>
      <c r="CO427">
        <f>+Casos_PN_CORR[[#This Row],[5-jun]]-Casos_PN_CORR[[#This Row],[4-jun]]</f>
        <v>22</v>
      </c>
      <c r="CP427">
        <f>+Casos_PN_CORR[[#This Row],[6-jun]]-Casos_PN_CORR[[#This Row],[5-jun]]</f>
        <v>0</v>
      </c>
    </row>
    <row r="428" spans="1:94">
      <c r="A428">
        <v>30503</v>
      </c>
      <c r="B428" s="2" t="s">
        <v>99</v>
      </c>
      <c r="C428" s="2" t="s">
        <v>307</v>
      </c>
      <c r="D428" s="2" t="s">
        <v>563</v>
      </c>
      <c r="E428" s="4">
        <f t="shared" si="6"/>
        <v>0</v>
      </c>
      <c r="F428">
        <f>+Casos_PN_CORR[[#This Row],[10-mar]]</f>
        <v>0</v>
      </c>
      <c r="G428">
        <f>+Casos_PN_CORR[[#This Row],[11-mar]]-Casos_PN_CORR[[#This Row],[10-mar]]</f>
        <v>0</v>
      </c>
      <c r="H428">
        <f>+Casos_PN_CORR[[#This Row],[12-mar]]-Casos_PN_CORR[[#This Row],[11-mar]]</f>
        <v>0</v>
      </c>
      <c r="I428">
        <f>+Casos_PN_CORR[[#This Row],[13-mar]]-Casos_PN_CORR[[#This Row],[12-mar]]</f>
        <v>0</v>
      </c>
      <c r="J428">
        <f>+Casos_PN_CORR[[#This Row],[14-mar]]-Casos_PN_CORR[[#This Row],[13-mar]]</f>
        <v>0</v>
      </c>
      <c r="K428">
        <f>+Casos_PN_CORR[[#This Row],[15-mar]]-Casos_PN_CORR[[#This Row],[14-mar]]</f>
        <v>0</v>
      </c>
      <c r="L428">
        <f>+Casos_PN_CORR[[#This Row],[16-mar]]-Casos_PN_CORR[[#This Row],[15-mar]]</f>
        <v>0</v>
      </c>
      <c r="M428">
        <f>+Casos_PN_CORR[[#This Row],[17-mar]]-Casos_PN_CORR[[#This Row],[16-mar]]</f>
        <v>0</v>
      </c>
      <c r="N428">
        <f>+Casos_PN_CORR[[#This Row],[18-mar]]-Casos_PN_CORR[[#This Row],[17-mar]]</f>
        <v>0</v>
      </c>
      <c r="O428">
        <f>+Casos_PN_CORR[[#This Row],[19-mar]]-Casos_PN_CORR[[#This Row],[18-mar]]</f>
        <v>0</v>
      </c>
      <c r="P428">
        <f>+Casos_PN_CORR[[#This Row],[20-mar]]-Casos_PN_CORR[[#This Row],[19-mar]]</f>
        <v>0</v>
      </c>
      <c r="Q428">
        <f>+Casos_PN_CORR[[#This Row],[21-mar]]-Casos_PN_CORR[[#This Row],[20-mar]]</f>
        <v>0</v>
      </c>
      <c r="R428">
        <f>+Casos_PN_CORR[[#This Row],[22-mar]]-Casos_PN_CORR[[#This Row],[21-mar]]</f>
        <v>0</v>
      </c>
      <c r="S428">
        <f>+Casos_PN_CORR[[#This Row],[23-mar]]-Casos_PN_CORR[[#This Row],[22-mar]]</f>
        <v>0</v>
      </c>
      <c r="T428">
        <f>+Casos_PN_CORR[[#This Row],[24-mar]]-Casos_PN_CORR[[#This Row],[23-mar]]</f>
        <v>0</v>
      </c>
      <c r="U428">
        <f>+Casos_PN_CORR[[#This Row],[25-mar]]-Casos_PN_CORR[[#This Row],[24-mar]]</f>
        <v>0</v>
      </c>
      <c r="V428">
        <f>+Casos_PN_CORR[[#This Row],[26-mar]]-Casos_PN_CORR[[#This Row],[25-mar]]</f>
        <v>0</v>
      </c>
      <c r="W428">
        <f>+Casos_PN_CORR[[#This Row],[27-mar]]-Casos_PN_CORR[[#This Row],[26-mar]]</f>
        <v>0</v>
      </c>
      <c r="X428">
        <f>+Casos_PN_CORR[[#This Row],[28-mar]]-Casos_PN_CORR[[#This Row],[27-mar]]</f>
        <v>0</v>
      </c>
      <c r="Y428">
        <f>+Casos_PN_CORR[[#This Row],[29-mar]]-Casos_PN_CORR[[#This Row],[28-mar]]</f>
        <v>0</v>
      </c>
      <c r="Z428">
        <f>+Casos_PN_CORR[[#This Row],[30-mar]]-Casos_PN_CORR[[#This Row],[29-mar]]</f>
        <v>0</v>
      </c>
      <c r="AA428">
        <f>+Casos_PN_CORR[[#This Row],[31-mar]]-Casos_PN_CORR[[#This Row],[30-mar]]</f>
        <v>0</v>
      </c>
      <c r="AB428">
        <f>+Casos_PN_CORR[[#This Row],[1-abr]]-Casos_PN_CORR[[#This Row],[31-mar]]</f>
        <v>0</v>
      </c>
      <c r="AC428">
        <f>+Casos_PN_CORR[[#This Row],[2-abr]]-Casos_PN_CORR[[#This Row],[1-abr]]</f>
        <v>0</v>
      </c>
      <c r="AD428">
        <f>+Casos_PN_CORR[[#This Row],[3-abr]]-Casos_PN_CORR[[#This Row],[2-abr]]</f>
        <v>0</v>
      </c>
      <c r="AE428">
        <f>+Casos_PN_CORR[[#This Row],[4-abr]]-Casos_PN_CORR[[#This Row],[3-abr]]</f>
        <v>0</v>
      </c>
      <c r="AF428">
        <f>+Casos_PN_CORR[[#This Row],[5-abr]]-Casos_PN_CORR[[#This Row],[4-abr]]</f>
        <v>0</v>
      </c>
      <c r="AG428">
        <f>+Casos_PN_CORR[[#This Row],[6-abr]]-Casos_PN_CORR[[#This Row],[5-abr]]</f>
        <v>0</v>
      </c>
      <c r="AH428">
        <f>+Casos_PN_CORR[[#This Row],[7-abr]]-Casos_PN_CORR[[#This Row],[6-abr]]</f>
        <v>0</v>
      </c>
      <c r="AI428">
        <f>+Casos_PN_CORR[[#This Row],[8-abr]]-Casos_PN_CORR[[#This Row],[7-abr]]</f>
        <v>0</v>
      </c>
      <c r="AJ428">
        <f>+Casos_PN_CORR[[#This Row],[9-abr]]-Casos_PN_CORR[[#This Row],[8-abr]]</f>
        <v>0</v>
      </c>
      <c r="AK428">
        <f>+Casos_PN_CORR[[#This Row],[10-abr]]-Casos_PN_CORR[[#This Row],[9-abr]]</f>
        <v>0</v>
      </c>
      <c r="AL428">
        <f>+Casos_PN_CORR[[#This Row],[11-abr]]-Casos_PN_CORR[[#This Row],[10-abr]]</f>
        <v>0</v>
      </c>
      <c r="AM428">
        <f>+Casos_PN_CORR[[#This Row],[12-abr]]-Casos_PN_CORR[[#This Row],[11-abr]]</f>
        <v>0</v>
      </c>
      <c r="AN428">
        <f>+Casos_PN_CORR[[#This Row],[13-abr]]-Casos_PN_CORR[[#This Row],[12-abr]]</f>
        <v>0</v>
      </c>
      <c r="AO428">
        <f>+Casos_PN_CORR[[#This Row],[14-abr]]-Casos_PN_CORR[[#This Row],[13-abr]]</f>
        <v>0</v>
      </c>
      <c r="AP428">
        <f>+Casos_PN_CORR[[#This Row],[15-abr]]-Casos_PN_CORR[[#This Row],[14-abr]]</f>
        <v>0</v>
      </c>
      <c r="AQ428">
        <f>+Casos_PN_CORR[[#This Row],[16-abr]]-Casos_PN_CORR[[#This Row],[15-abr]]</f>
        <v>0</v>
      </c>
      <c r="AR428">
        <f>+Casos_PN_CORR[[#This Row],[17-abr]]-Casos_PN_CORR[[#This Row],[16-abr]]</f>
        <v>0</v>
      </c>
      <c r="AS428">
        <f>+Casos_PN_CORR[[#This Row],[18-abr]]-Casos_PN_CORR[[#This Row],[17-abr]]</f>
        <v>0</v>
      </c>
      <c r="AT428">
        <f>+Casos_PN_CORR[[#This Row],[19-abr]]-Casos_PN_CORR[[#This Row],[18-abr]]</f>
        <v>0</v>
      </c>
      <c r="AU428">
        <f>+Casos_PN_CORR[[#This Row],[20-abr]]-Casos_PN_CORR[[#This Row],[19-abr]]</f>
        <v>0</v>
      </c>
      <c r="AV428">
        <f>+Casos_PN_CORR[[#This Row],[21-abr]]-Casos_PN_CORR[[#This Row],[20-abr]]</f>
        <v>0</v>
      </c>
      <c r="AW428">
        <f>+Casos_PN_CORR[[#This Row],[22-abr]]-Casos_PN_CORR[[#This Row],[21-abr]]</f>
        <v>0</v>
      </c>
      <c r="AX428">
        <f>+Casos_PN_CORR[[#This Row],[23-abr]]-Casos_PN_CORR[[#This Row],[22-abr]]</f>
        <v>0</v>
      </c>
      <c r="AY428">
        <f>+Casos_PN_CORR[[#This Row],[24-abr]]-Casos_PN_CORR[[#This Row],[23-abr]]</f>
        <v>0</v>
      </c>
      <c r="AZ428">
        <f>+Casos_PN_CORR[[#This Row],[25-abr]]-Casos_PN_CORR[[#This Row],[24-abr]]</f>
        <v>0</v>
      </c>
      <c r="BA428">
        <f>+Casos_PN_CORR[[#This Row],[26-abr]]-Casos_PN_CORR[[#This Row],[25-abr]]</f>
        <v>0</v>
      </c>
      <c r="BB428">
        <f>+Casos_PN_CORR[[#This Row],[27-abr]]-Casos_PN_CORR[[#This Row],[26-abr]]</f>
        <v>0</v>
      </c>
      <c r="BC428">
        <f>+Casos_PN_CORR[[#This Row],[28-abr]]-Casos_PN_CORR[[#This Row],[27-abr]]</f>
        <v>0</v>
      </c>
      <c r="BD428">
        <f>+Casos_PN_CORR[[#This Row],[29-abr]]-Casos_PN_CORR[[#This Row],[28-abr]]</f>
        <v>0</v>
      </c>
      <c r="BE428">
        <f>+Casos_PN_CORR[[#This Row],[30-abr]]-Casos_PN_CORR[[#This Row],[29-abr]]</f>
        <v>0</v>
      </c>
      <c r="BF428">
        <f>+Casos_PN_CORR[[#This Row],[1-may]]-Casos_PN_CORR[[#This Row],[30-abr]]</f>
        <v>0</v>
      </c>
      <c r="BG428">
        <f>+Casos_PN_CORR[[#This Row],[2-may]]-Casos_PN_CORR[[#This Row],[1-may]]</f>
        <v>0</v>
      </c>
      <c r="BH428">
        <f>+Casos_PN_CORR[[#This Row],[3-may]]-Casos_PN_CORR[[#This Row],[2-may]]</f>
        <v>0</v>
      </c>
      <c r="BI428">
        <f>+Casos_PN_CORR[[#This Row],[4-may]]-Casos_PN_CORR[[#This Row],[3-may]]</f>
        <v>0</v>
      </c>
      <c r="BJ428">
        <f>+Casos_PN_CORR[[#This Row],[5-may]]-Casos_PN_CORR[[#This Row],[4-may]]</f>
        <v>0</v>
      </c>
      <c r="BK428">
        <f>+Casos_PN_CORR[[#This Row],[6-may]]-Casos_PN_CORR[[#This Row],[5-may]]</f>
        <v>0</v>
      </c>
      <c r="BL428">
        <f>+Casos_PN_CORR[[#This Row],[7-may]]-Casos_PN_CORR[[#This Row],[6-may]]</f>
        <v>0</v>
      </c>
      <c r="BM428">
        <f>+Casos_PN_CORR[[#This Row],[8-may]]-Casos_PN_CORR[[#This Row],[7-may]]</f>
        <v>0</v>
      </c>
      <c r="BN428">
        <f>+Casos_PN_CORR[[#This Row],[9-may]]-Casos_PN_CORR[[#This Row],[8-may]]</f>
        <v>0</v>
      </c>
      <c r="BO428">
        <f>+Casos_PN_CORR[[#This Row],[10-may]]-Casos_PN_CORR[[#This Row],[9-may]]</f>
        <v>0</v>
      </c>
      <c r="BP428">
        <f>+Casos_PN_CORR[[#This Row],[11-may]]-Casos_PN_CORR[[#This Row],[10-may]]</f>
        <v>0</v>
      </c>
      <c r="BQ428">
        <f>+Casos_PN_CORR[[#This Row],[12-may]]-Casos_PN_CORR[[#This Row],[11-may]]</f>
        <v>0</v>
      </c>
      <c r="BR428">
        <f>+Casos_PN_CORR[[#This Row],[13-may]]-Casos_PN_CORR[[#This Row],[12-may]]</f>
        <v>0</v>
      </c>
      <c r="BS428">
        <f>+Casos_PN_CORR[[#This Row],[14-may]]-Casos_PN_CORR[[#This Row],[13-may]]</f>
        <v>0</v>
      </c>
      <c r="BT428">
        <f>+Casos_PN_CORR[[#This Row],[15-may]]-Casos_PN_CORR[[#This Row],[14-may]]</f>
        <v>0</v>
      </c>
      <c r="BU428">
        <f>+Casos_PN_CORR[[#This Row],[16-may]]-Casos_PN_CORR[[#This Row],[15-may]]</f>
        <v>0</v>
      </c>
      <c r="BV428">
        <f>+Casos_PN_CORR[[#This Row],[17-may]]-Casos_PN_CORR[[#This Row],[16-may]]</f>
        <v>0</v>
      </c>
      <c r="BW428">
        <f>+Casos_PN_CORR[[#This Row],[18-may]]-Casos_PN_CORR[[#This Row],[17-may]]</f>
        <v>0</v>
      </c>
      <c r="BX428">
        <f>+Casos_PN_CORR[[#This Row],[19-may]]-Casos_PN_CORR[[#This Row],[18-may]]</f>
        <v>0</v>
      </c>
      <c r="BY428">
        <f>+Casos_PN_CORR[[#This Row],[20-may]]-Casos_PN_CORR[[#This Row],[19-may]]</f>
        <v>0</v>
      </c>
      <c r="BZ428">
        <f>+Casos_PN_CORR[[#This Row],[21-may]]-Casos_PN_CORR[[#This Row],[20-may]]</f>
        <v>0</v>
      </c>
      <c r="CA428">
        <f>+Casos_PN_CORR[[#This Row],[22-may]]-Casos_PN_CORR[[#This Row],[21-may]]</f>
        <v>0</v>
      </c>
      <c r="CB428">
        <f>+Casos_PN_CORR[[#This Row],[23-may]]-Casos_PN_CORR[[#This Row],[22-may]]</f>
        <v>0</v>
      </c>
      <c r="CC428">
        <f>+Casos_PN_CORR[[#This Row],[24-may]]-Casos_PN_CORR[[#This Row],[23-may]]</f>
        <v>0</v>
      </c>
      <c r="CD428">
        <f>+Casos_PN_CORR[[#This Row],[25-may]]-Casos_PN_CORR[[#This Row],[24-may]]</f>
        <v>0</v>
      </c>
      <c r="CE428">
        <f>+Casos_PN_CORR[[#This Row],[26-may]]-Casos_PN_CORR[[#This Row],[25-may]]</f>
        <v>0</v>
      </c>
      <c r="CF428">
        <f>+Casos_PN_CORR[[#This Row],[27-may]]-Casos_PN_CORR[[#This Row],[26-may]]</f>
        <v>0</v>
      </c>
      <c r="CG428">
        <f>+Casos_PN_CORR[[#This Row],[28-may]]-Casos_PN_CORR[[#This Row],[27-may]]</f>
        <v>0</v>
      </c>
      <c r="CH428">
        <f>+Casos_PN_CORR[[#This Row],[29-may]]-Casos_PN_CORR[[#This Row],[28-may]]</f>
        <v>0</v>
      </c>
      <c r="CI428">
        <f>+Casos_PN_CORR[[#This Row],[30-may]]-Casos_PN_CORR[[#This Row],[29-may]]</f>
        <v>0</v>
      </c>
      <c r="CJ428">
        <f>+Casos_PN_CORR[[#This Row],[31-may]]-Casos_PN_CORR[[#This Row],[30-may]]</f>
        <v>0</v>
      </c>
      <c r="CK428">
        <f>+Casos_PN_CORR[[#This Row],[1-jun]]-Casos_PN_CORR[[#This Row],[31-may]]</f>
        <v>0</v>
      </c>
      <c r="CL428">
        <f>+Casos_PN_CORR[[#This Row],[2-jun]]-Casos_PN_CORR[[#This Row],[1-jun]]</f>
        <v>0</v>
      </c>
      <c r="CM428">
        <f>+Casos_PN_CORR[[#This Row],[3-jun]]-Casos_PN_CORR[[#This Row],[2-jun]]</f>
        <v>0</v>
      </c>
      <c r="CN428">
        <f>+Casos_PN_CORR[[#This Row],[4-jun]]-Casos_PN_CORR[[#This Row],[3-jun]]</f>
        <v>0</v>
      </c>
      <c r="CO428">
        <f>+Casos_PN_CORR[[#This Row],[5-jun]]-Casos_PN_CORR[[#This Row],[4-jun]]</f>
        <v>0</v>
      </c>
      <c r="CP428">
        <f>+Casos_PN_CORR[[#This Row],[6-jun]]-Casos_PN_CORR[[#This Row],[5-jun]]</f>
        <v>0</v>
      </c>
    </row>
    <row r="429" spans="1:94">
      <c r="A429">
        <v>70411</v>
      </c>
      <c r="B429" s="2" t="s">
        <v>102</v>
      </c>
      <c r="C429" s="2" t="s">
        <v>158</v>
      </c>
      <c r="D429" s="2" t="s">
        <v>564</v>
      </c>
      <c r="E429" s="4">
        <f t="shared" si="6"/>
        <v>0</v>
      </c>
      <c r="F429">
        <f>+Casos_PN_CORR[[#This Row],[10-mar]]</f>
        <v>0</v>
      </c>
      <c r="G429">
        <f>+Casos_PN_CORR[[#This Row],[11-mar]]-Casos_PN_CORR[[#This Row],[10-mar]]</f>
        <v>0</v>
      </c>
      <c r="H429">
        <f>+Casos_PN_CORR[[#This Row],[12-mar]]-Casos_PN_CORR[[#This Row],[11-mar]]</f>
        <v>0</v>
      </c>
      <c r="I429">
        <f>+Casos_PN_CORR[[#This Row],[13-mar]]-Casos_PN_CORR[[#This Row],[12-mar]]</f>
        <v>0</v>
      </c>
      <c r="J429">
        <f>+Casos_PN_CORR[[#This Row],[14-mar]]-Casos_PN_CORR[[#This Row],[13-mar]]</f>
        <v>0</v>
      </c>
      <c r="K429">
        <f>+Casos_PN_CORR[[#This Row],[15-mar]]-Casos_PN_CORR[[#This Row],[14-mar]]</f>
        <v>0</v>
      </c>
      <c r="L429">
        <f>+Casos_PN_CORR[[#This Row],[16-mar]]-Casos_PN_CORR[[#This Row],[15-mar]]</f>
        <v>0</v>
      </c>
      <c r="M429">
        <f>+Casos_PN_CORR[[#This Row],[17-mar]]-Casos_PN_CORR[[#This Row],[16-mar]]</f>
        <v>0</v>
      </c>
      <c r="N429">
        <f>+Casos_PN_CORR[[#This Row],[18-mar]]-Casos_PN_CORR[[#This Row],[17-mar]]</f>
        <v>0</v>
      </c>
      <c r="O429">
        <f>+Casos_PN_CORR[[#This Row],[19-mar]]-Casos_PN_CORR[[#This Row],[18-mar]]</f>
        <v>0</v>
      </c>
      <c r="P429">
        <f>+Casos_PN_CORR[[#This Row],[20-mar]]-Casos_PN_CORR[[#This Row],[19-mar]]</f>
        <v>0</v>
      </c>
      <c r="Q429">
        <f>+Casos_PN_CORR[[#This Row],[21-mar]]-Casos_PN_CORR[[#This Row],[20-mar]]</f>
        <v>0</v>
      </c>
      <c r="R429">
        <f>+Casos_PN_CORR[[#This Row],[22-mar]]-Casos_PN_CORR[[#This Row],[21-mar]]</f>
        <v>0</v>
      </c>
      <c r="S429">
        <f>+Casos_PN_CORR[[#This Row],[23-mar]]-Casos_PN_CORR[[#This Row],[22-mar]]</f>
        <v>0</v>
      </c>
      <c r="T429">
        <f>+Casos_PN_CORR[[#This Row],[24-mar]]-Casos_PN_CORR[[#This Row],[23-mar]]</f>
        <v>0</v>
      </c>
      <c r="U429">
        <f>+Casos_PN_CORR[[#This Row],[25-mar]]-Casos_PN_CORR[[#This Row],[24-mar]]</f>
        <v>0</v>
      </c>
      <c r="V429">
        <f>+Casos_PN_CORR[[#This Row],[26-mar]]-Casos_PN_CORR[[#This Row],[25-mar]]</f>
        <v>0</v>
      </c>
      <c r="W429">
        <f>+Casos_PN_CORR[[#This Row],[27-mar]]-Casos_PN_CORR[[#This Row],[26-mar]]</f>
        <v>0</v>
      </c>
      <c r="X429">
        <f>+Casos_PN_CORR[[#This Row],[28-mar]]-Casos_PN_CORR[[#This Row],[27-mar]]</f>
        <v>0</v>
      </c>
      <c r="Y429">
        <f>+Casos_PN_CORR[[#This Row],[29-mar]]-Casos_PN_CORR[[#This Row],[28-mar]]</f>
        <v>0</v>
      </c>
      <c r="Z429">
        <f>+Casos_PN_CORR[[#This Row],[30-mar]]-Casos_PN_CORR[[#This Row],[29-mar]]</f>
        <v>0</v>
      </c>
      <c r="AA429">
        <f>+Casos_PN_CORR[[#This Row],[31-mar]]-Casos_PN_CORR[[#This Row],[30-mar]]</f>
        <v>0</v>
      </c>
      <c r="AB429">
        <f>+Casos_PN_CORR[[#This Row],[1-abr]]-Casos_PN_CORR[[#This Row],[31-mar]]</f>
        <v>0</v>
      </c>
      <c r="AC429">
        <f>+Casos_PN_CORR[[#This Row],[2-abr]]-Casos_PN_CORR[[#This Row],[1-abr]]</f>
        <v>0</v>
      </c>
      <c r="AD429">
        <f>+Casos_PN_CORR[[#This Row],[3-abr]]-Casos_PN_CORR[[#This Row],[2-abr]]</f>
        <v>0</v>
      </c>
      <c r="AE429">
        <f>+Casos_PN_CORR[[#This Row],[4-abr]]-Casos_PN_CORR[[#This Row],[3-abr]]</f>
        <v>0</v>
      </c>
      <c r="AF429">
        <f>+Casos_PN_CORR[[#This Row],[5-abr]]-Casos_PN_CORR[[#This Row],[4-abr]]</f>
        <v>0</v>
      </c>
      <c r="AG429">
        <f>+Casos_PN_CORR[[#This Row],[6-abr]]-Casos_PN_CORR[[#This Row],[5-abr]]</f>
        <v>0</v>
      </c>
      <c r="AH429">
        <f>+Casos_PN_CORR[[#This Row],[7-abr]]-Casos_PN_CORR[[#This Row],[6-abr]]</f>
        <v>0</v>
      </c>
      <c r="AI429">
        <f>+Casos_PN_CORR[[#This Row],[8-abr]]-Casos_PN_CORR[[#This Row],[7-abr]]</f>
        <v>0</v>
      </c>
      <c r="AJ429">
        <f>+Casos_PN_CORR[[#This Row],[9-abr]]-Casos_PN_CORR[[#This Row],[8-abr]]</f>
        <v>0</v>
      </c>
      <c r="AK429">
        <f>+Casos_PN_CORR[[#This Row],[10-abr]]-Casos_PN_CORR[[#This Row],[9-abr]]</f>
        <v>0</v>
      </c>
      <c r="AL429">
        <f>+Casos_PN_CORR[[#This Row],[11-abr]]-Casos_PN_CORR[[#This Row],[10-abr]]</f>
        <v>0</v>
      </c>
      <c r="AM429">
        <f>+Casos_PN_CORR[[#This Row],[12-abr]]-Casos_PN_CORR[[#This Row],[11-abr]]</f>
        <v>0</v>
      </c>
      <c r="AN429">
        <f>+Casos_PN_CORR[[#This Row],[13-abr]]-Casos_PN_CORR[[#This Row],[12-abr]]</f>
        <v>0</v>
      </c>
      <c r="AO429">
        <f>+Casos_PN_CORR[[#This Row],[14-abr]]-Casos_PN_CORR[[#This Row],[13-abr]]</f>
        <v>0</v>
      </c>
      <c r="AP429">
        <f>+Casos_PN_CORR[[#This Row],[15-abr]]-Casos_PN_CORR[[#This Row],[14-abr]]</f>
        <v>0</v>
      </c>
      <c r="AQ429">
        <f>+Casos_PN_CORR[[#This Row],[16-abr]]-Casos_PN_CORR[[#This Row],[15-abr]]</f>
        <v>0</v>
      </c>
      <c r="AR429">
        <f>+Casos_PN_CORR[[#This Row],[17-abr]]-Casos_PN_CORR[[#This Row],[16-abr]]</f>
        <v>0</v>
      </c>
      <c r="AS429">
        <f>+Casos_PN_CORR[[#This Row],[18-abr]]-Casos_PN_CORR[[#This Row],[17-abr]]</f>
        <v>0</v>
      </c>
      <c r="AT429">
        <f>+Casos_PN_CORR[[#This Row],[19-abr]]-Casos_PN_CORR[[#This Row],[18-abr]]</f>
        <v>0</v>
      </c>
      <c r="AU429">
        <f>+Casos_PN_CORR[[#This Row],[20-abr]]-Casos_PN_CORR[[#This Row],[19-abr]]</f>
        <v>0</v>
      </c>
      <c r="AV429">
        <f>+Casos_PN_CORR[[#This Row],[21-abr]]-Casos_PN_CORR[[#This Row],[20-abr]]</f>
        <v>0</v>
      </c>
      <c r="AW429">
        <f>+Casos_PN_CORR[[#This Row],[22-abr]]-Casos_PN_CORR[[#This Row],[21-abr]]</f>
        <v>0</v>
      </c>
      <c r="AX429">
        <f>+Casos_PN_CORR[[#This Row],[23-abr]]-Casos_PN_CORR[[#This Row],[22-abr]]</f>
        <v>0</v>
      </c>
      <c r="AY429">
        <f>+Casos_PN_CORR[[#This Row],[24-abr]]-Casos_PN_CORR[[#This Row],[23-abr]]</f>
        <v>0</v>
      </c>
      <c r="AZ429">
        <f>+Casos_PN_CORR[[#This Row],[25-abr]]-Casos_PN_CORR[[#This Row],[24-abr]]</f>
        <v>0</v>
      </c>
      <c r="BA429">
        <f>+Casos_PN_CORR[[#This Row],[26-abr]]-Casos_PN_CORR[[#This Row],[25-abr]]</f>
        <v>0</v>
      </c>
      <c r="BB429">
        <f>+Casos_PN_CORR[[#This Row],[27-abr]]-Casos_PN_CORR[[#This Row],[26-abr]]</f>
        <v>0</v>
      </c>
      <c r="BC429">
        <f>+Casos_PN_CORR[[#This Row],[28-abr]]-Casos_PN_CORR[[#This Row],[27-abr]]</f>
        <v>0</v>
      </c>
      <c r="BD429">
        <f>+Casos_PN_CORR[[#This Row],[29-abr]]-Casos_PN_CORR[[#This Row],[28-abr]]</f>
        <v>0</v>
      </c>
      <c r="BE429">
        <f>+Casos_PN_CORR[[#This Row],[30-abr]]-Casos_PN_CORR[[#This Row],[29-abr]]</f>
        <v>0</v>
      </c>
      <c r="BF429">
        <f>+Casos_PN_CORR[[#This Row],[1-may]]-Casos_PN_CORR[[#This Row],[30-abr]]</f>
        <v>0</v>
      </c>
      <c r="BG429">
        <f>+Casos_PN_CORR[[#This Row],[2-may]]-Casos_PN_CORR[[#This Row],[1-may]]</f>
        <v>0</v>
      </c>
      <c r="BH429">
        <f>+Casos_PN_CORR[[#This Row],[3-may]]-Casos_PN_CORR[[#This Row],[2-may]]</f>
        <v>0</v>
      </c>
      <c r="BI429">
        <f>+Casos_PN_CORR[[#This Row],[4-may]]-Casos_PN_CORR[[#This Row],[3-may]]</f>
        <v>0</v>
      </c>
      <c r="BJ429">
        <f>+Casos_PN_CORR[[#This Row],[5-may]]-Casos_PN_CORR[[#This Row],[4-may]]</f>
        <v>0</v>
      </c>
      <c r="BK429">
        <f>+Casos_PN_CORR[[#This Row],[6-may]]-Casos_PN_CORR[[#This Row],[5-may]]</f>
        <v>0</v>
      </c>
      <c r="BL429">
        <f>+Casos_PN_CORR[[#This Row],[7-may]]-Casos_PN_CORR[[#This Row],[6-may]]</f>
        <v>0</v>
      </c>
      <c r="BM429">
        <f>+Casos_PN_CORR[[#This Row],[8-may]]-Casos_PN_CORR[[#This Row],[7-may]]</f>
        <v>0</v>
      </c>
      <c r="BN429">
        <f>+Casos_PN_CORR[[#This Row],[9-may]]-Casos_PN_CORR[[#This Row],[8-may]]</f>
        <v>0</v>
      </c>
      <c r="BO429">
        <f>+Casos_PN_CORR[[#This Row],[10-may]]-Casos_PN_CORR[[#This Row],[9-may]]</f>
        <v>0</v>
      </c>
      <c r="BP429">
        <f>+Casos_PN_CORR[[#This Row],[11-may]]-Casos_PN_CORR[[#This Row],[10-may]]</f>
        <v>0</v>
      </c>
      <c r="BQ429">
        <f>+Casos_PN_CORR[[#This Row],[12-may]]-Casos_PN_CORR[[#This Row],[11-may]]</f>
        <v>0</v>
      </c>
      <c r="BR429">
        <f>+Casos_PN_CORR[[#This Row],[13-may]]-Casos_PN_CORR[[#This Row],[12-may]]</f>
        <v>0</v>
      </c>
      <c r="BS429">
        <f>+Casos_PN_CORR[[#This Row],[14-may]]-Casos_PN_CORR[[#This Row],[13-may]]</f>
        <v>0</v>
      </c>
      <c r="BT429">
        <f>+Casos_PN_CORR[[#This Row],[15-may]]-Casos_PN_CORR[[#This Row],[14-may]]</f>
        <v>0</v>
      </c>
      <c r="BU429">
        <f>+Casos_PN_CORR[[#This Row],[16-may]]-Casos_PN_CORR[[#This Row],[15-may]]</f>
        <v>0</v>
      </c>
      <c r="BV429">
        <f>+Casos_PN_CORR[[#This Row],[17-may]]-Casos_PN_CORR[[#This Row],[16-may]]</f>
        <v>0</v>
      </c>
      <c r="BW429">
        <f>+Casos_PN_CORR[[#This Row],[18-may]]-Casos_PN_CORR[[#This Row],[17-may]]</f>
        <v>0</v>
      </c>
      <c r="BX429">
        <f>+Casos_PN_CORR[[#This Row],[19-may]]-Casos_PN_CORR[[#This Row],[18-may]]</f>
        <v>0</v>
      </c>
      <c r="BY429">
        <f>+Casos_PN_CORR[[#This Row],[20-may]]-Casos_PN_CORR[[#This Row],[19-may]]</f>
        <v>0</v>
      </c>
      <c r="BZ429">
        <f>+Casos_PN_CORR[[#This Row],[21-may]]-Casos_PN_CORR[[#This Row],[20-may]]</f>
        <v>0</v>
      </c>
      <c r="CA429">
        <f>+Casos_PN_CORR[[#This Row],[22-may]]-Casos_PN_CORR[[#This Row],[21-may]]</f>
        <v>0</v>
      </c>
      <c r="CB429">
        <f>+Casos_PN_CORR[[#This Row],[23-may]]-Casos_PN_CORR[[#This Row],[22-may]]</f>
        <v>0</v>
      </c>
      <c r="CC429">
        <f>+Casos_PN_CORR[[#This Row],[24-may]]-Casos_PN_CORR[[#This Row],[23-may]]</f>
        <v>0</v>
      </c>
      <c r="CD429">
        <f>+Casos_PN_CORR[[#This Row],[25-may]]-Casos_PN_CORR[[#This Row],[24-may]]</f>
        <v>0</v>
      </c>
      <c r="CE429">
        <f>+Casos_PN_CORR[[#This Row],[26-may]]-Casos_PN_CORR[[#This Row],[25-may]]</f>
        <v>0</v>
      </c>
      <c r="CF429">
        <f>+Casos_PN_CORR[[#This Row],[27-may]]-Casos_PN_CORR[[#This Row],[26-may]]</f>
        <v>0</v>
      </c>
      <c r="CG429">
        <f>+Casos_PN_CORR[[#This Row],[28-may]]-Casos_PN_CORR[[#This Row],[27-may]]</f>
        <v>0</v>
      </c>
      <c r="CH429">
        <f>+Casos_PN_CORR[[#This Row],[29-may]]-Casos_PN_CORR[[#This Row],[28-may]]</f>
        <v>0</v>
      </c>
      <c r="CI429">
        <f>+Casos_PN_CORR[[#This Row],[30-may]]-Casos_PN_CORR[[#This Row],[29-may]]</f>
        <v>0</v>
      </c>
      <c r="CJ429">
        <f>+Casos_PN_CORR[[#This Row],[31-may]]-Casos_PN_CORR[[#This Row],[30-may]]</f>
        <v>0</v>
      </c>
      <c r="CK429">
        <f>+Casos_PN_CORR[[#This Row],[1-jun]]-Casos_PN_CORR[[#This Row],[31-may]]</f>
        <v>0</v>
      </c>
      <c r="CL429">
        <f>+Casos_PN_CORR[[#This Row],[2-jun]]-Casos_PN_CORR[[#This Row],[1-jun]]</f>
        <v>0</v>
      </c>
      <c r="CM429">
        <f>+Casos_PN_CORR[[#This Row],[3-jun]]-Casos_PN_CORR[[#This Row],[2-jun]]</f>
        <v>0</v>
      </c>
      <c r="CN429">
        <f>+Casos_PN_CORR[[#This Row],[4-jun]]-Casos_PN_CORR[[#This Row],[3-jun]]</f>
        <v>0</v>
      </c>
      <c r="CO429">
        <f>+Casos_PN_CORR[[#This Row],[5-jun]]-Casos_PN_CORR[[#This Row],[4-jun]]</f>
        <v>0</v>
      </c>
      <c r="CP429">
        <f>+Casos_PN_CORR[[#This Row],[6-jun]]-Casos_PN_CORR[[#This Row],[5-jun]]</f>
        <v>0</v>
      </c>
    </row>
    <row r="430" spans="1:94">
      <c r="A430">
        <v>60103</v>
      </c>
      <c r="B430" s="2" t="s">
        <v>214</v>
      </c>
      <c r="C430" s="2" t="s">
        <v>282</v>
      </c>
      <c r="D430" s="2" t="s">
        <v>565</v>
      </c>
      <c r="E430" s="4">
        <f t="shared" si="6"/>
        <v>3</v>
      </c>
      <c r="F430">
        <f>+Casos_PN_CORR[[#This Row],[10-mar]]</f>
        <v>0</v>
      </c>
      <c r="G430">
        <f>+Casos_PN_CORR[[#This Row],[11-mar]]-Casos_PN_CORR[[#This Row],[10-mar]]</f>
        <v>0</v>
      </c>
      <c r="H430">
        <f>+Casos_PN_CORR[[#This Row],[12-mar]]-Casos_PN_CORR[[#This Row],[11-mar]]</f>
        <v>0</v>
      </c>
      <c r="I430">
        <f>+Casos_PN_CORR[[#This Row],[13-mar]]-Casos_PN_CORR[[#This Row],[12-mar]]</f>
        <v>0</v>
      </c>
      <c r="J430">
        <f>+Casos_PN_CORR[[#This Row],[14-mar]]-Casos_PN_CORR[[#This Row],[13-mar]]</f>
        <v>0</v>
      </c>
      <c r="K430">
        <f>+Casos_PN_CORR[[#This Row],[15-mar]]-Casos_PN_CORR[[#This Row],[14-mar]]</f>
        <v>0</v>
      </c>
      <c r="L430">
        <f>+Casos_PN_CORR[[#This Row],[16-mar]]-Casos_PN_CORR[[#This Row],[15-mar]]</f>
        <v>0</v>
      </c>
      <c r="M430">
        <f>+Casos_PN_CORR[[#This Row],[17-mar]]-Casos_PN_CORR[[#This Row],[16-mar]]</f>
        <v>0</v>
      </c>
      <c r="N430">
        <f>+Casos_PN_CORR[[#This Row],[18-mar]]-Casos_PN_CORR[[#This Row],[17-mar]]</f>
        <v>0</v>
      </c>
      <c r="O430">
        <f>+Casos_PN_CORR[[#This Row],[19-mar]]-Casos_PN_CORR[[#This Row],[18-mar]]</f>
        <v>0</v>
      </c>
      <c r="P430">
        <f>+Casos_PN_CORR[[#This Row],[20-mar]]-Casos_PN_CORR[[#This Row],[19-mar]]</f>
        <v>0</v>
      </c>
      <c r="Q430">
        <f>+Casos_PN_CORR[[#This Row],[21-mar]]-Casos_PN_CORR[[#This Row],[20-mar]]</f>
        <v>0</v>
      </c>
      <c r="R430">
        <f>+Casos_PN_CORR[[#This Row],[22-mar]]-Casos_PN_CORR[[#This Row],[21-mar]]</f>
        <v>0</v>
      </c>
      <c r="S430">
        <f>+Casos_PN_CORR[[#This Row],[23-mar]]-Casos_PN_CORR[[#This Row],[22-mar]]</f>
        <v>0</v>
      </c>
      <c r="T430">
        <f>+Casos_PN_CORR[[#This Row],[24-mar]]-Casos_PN_CORR[[#This Row],[23-mar]]</f>
        <v>0</v>
      </c>
      <c r="U430">
        <f>+Casos_PN_CORR[[#This Row],[25-mar]]-Casos_PN_CORR[[#This Row],[24-mar]]</f>
        <v>0</v>
      </c>
      <c r="V430">
        <f>+Casos_PN_CORR[[#This Row],[26-mar]]-Casos_PN_CORR[[#This Row],[25-mar]]</f>
        <v>0</v>
      </c>
      <c r="W430">
        <f>+Casos_PN_CORR[[#This Row],[27-mar]]-Casos_PN_CORR[[#This Row],[26-mar]]</f>
        <v>0</v>
      </c>
      <c r="X430">
        <f>+Casos_PN_CORR[[#This Row],[28-mar]]-Casos_PN_CORR[[#This Row],[27-mar]]</f>
        <v>0</v>
      </c>
      <c r="Y430">
        <f>+Casos_PN_CORR[[#This Row],[29-mar]]-Casos_PN_CORR[[#This Row],[28-mar]]</f>
        <v>0</v>
      </c>
      <c r="Z430">
        <f>+Casos_PN_CORR[[#This Row],[30-mar]]-Casos_PN_CORR[[#This Row],[29-mar]]</f>
        <v>0</v>
      </c>
      <c r="AA430">
        <f>+Casos_PN_CORR[[#This Row],[31-mar]]-Casos_PN_CORR[[#This Row],[30-mar]]</f>
        <v>0</v>
      </c>
      <c r="AB430">
        <f>+Casos_PN_CORR[[#This Row],[1-abr]]-Casos_PN_CORR[[#This Row],[31-mar]]</f>
        <v>0</v>
      </c>
      <c r="AC430">
        <f>+Casos_PN_CORR[[#This Row],[2-abr]]-Casos_PN_CORR[[#This Row],[1-abr]]</f>
        <v>0</v>
      </c>
      <c r="AD430">
        <f>+Casos_PN_CORR[[#This Row],[3-abr]]-Casos_PN_CORR[[#This Row],[2-abr]]</f>
        <v>0</v>
      </c>
      <c r="AE430">
        <f>+Casos_PN_CORR[[#This Row],[4-abr]]-Casos_PN_CORR[[#This Row],[3-abr]]</f>
        <v>0</v>
      </c>
      <c r="AF430">
        <f>+Casos_PN_CORR[[#This Row],[5-abr]]-Casos_PN_CORR[[#This Row],[4-abr]]</f>
        <v>0</v>
      </c>
      <c r="AG430">
        <f>+Casos_PN_CORR[[#This Row],[6-abr]]-Casos_PN_CORR[[#This Row],[5-abr]]</f>
        <v>0</v>
      </c>
      <c r="AH430">
        <f>+Casos_PN_CORR[[#This Row],[7-abr]]-Casos_PN_CORR[[#This Row],[6-abr]]</f>
        <v>0</v>
      </c>
      <c r="AI430">
        <f>+Casos_PN_CORR[[#This Row],[8-abr]]-Casos_PN_CORR[[#This Row],[7-abr]]</f>
        <v>0</v>
      </c>
      <c r="AJ430">
        <f>+Casos_PN_CORR[[#This Row],[9-abr]]-Casos_PN_CORR[[#This Row],[8-abr]]</f>
        <v>0</v>
      </c>
      <c r="AK430">
        <f>+Casos_PN_CORR[[#This Row],[10-abr]]-Casos_PN_CORR[[#This Row],[9-abr]]</f>
        <v>0</v>
      </c>
      <c r="AL430">
        <f>+Casos_PN_CORR[[#This Row],[11-abr]]-Casos_PN_CORR[[#This Row],[10-abr]]</f>
        <v>0</v>
      </c>
      <c r="AM430">
        <f>+Casos_PN_CORR[[#This Row],[12-abr]]-Casos_PN_CORR[[#This Row],[11-abr]]</f>
        <v>0</v>
      </c>
      <c r="AN430">
        <f>+Casos_PN_CORR[[#This Row],[13-abr]]-Casos_PN_CORR[[#This Row],[12-abr]]</f>
        <v>0</v>
      </c>
      <c r="AO430">
        <f>+Casos_PN_CORR[[#This Row],[14-abr]]-Casos_PN_CORR[[#This Row],[13-abr]]</f>
        <v>0</v>
      </c>
      <c r="AP430">
        <f>+Casos_PN_CORR[[#This Row],[15-abr]]-Casos_PN_CORR[[#This Row],[14-abr]]</f>
        <v>0</v>
      </c>
      <c r="AQ430">
        <f>+Casos_PN_CORR[[#This Row],[16-abr]]-Casos_PN_CORR[[#This Row],[15-abr]]</f>
        <v>0</v>
      </c>
      <c r="AR430">
        <f>+Casos_PN_CORR[[#This Row],[17-abr]]-Casos_PN_CORR[[#This Row],[16-abr]]</f>
        <v>0</v>
      </c>
      <c r="AS430">
        <f>+Casos_PN_CORR[[#This Row],[18-abr]]-Casos_PN_CORR[[#This Row],[17-abr]]</f>
        <v>0</v>
      </c>
      <c r="AT430">
        <f>+Casos_PN_CORR[[#This Row],[19-abr]]-Casos_PN_CORR[[#This Row],[18-abr]]</f>
        <v>0</v>
      </c>
      <c r="AU430">
        <f>+Casos_PN_CORR[[#This Row],[20-abr]]-Casos_PN_CORR[[#This Row],[19-abr]]</f>
        <v>0</v>
      </c>
      <c r="AV430">
        <f>+Casos_PN_CORR[[#This Row],[21-abr]]-Casos_PN_CORR[[#This Row],[20-abr]]</f>
        <v>0</v>
      </c>
      <c r="AW430">
        <f>+Casos_PN_CORR[[#This Row],[22-abr]]-Casos_PN_CORR[[#This Row],[21-abr]]</f>
        <v>0</v>
      </c>
      <c r="AX430">
        <f>+Casos_PN_CORR[[#This Row],[23-abr]]-Casos_PN_CORR[[#This Row],[22-abr]]</f>
        <v>0</v>
      </c>
      <c r="AY430">
        <f>+Casos_PN_CORR[[#This Row],[24-abr]]-Casos_PN_CORR[[#This Row],[23-abr]]</f>
        <v>0</v>
      </c>
      <c r="AZ430">
        <f>+Casos_PN_CORR[[#This Row],[25-abr]]-Casos_PN_CORR[[#This Row],[24-abr]]</f>
        <v>0</v>
      </c>
      <c r="BA430">
        <f>+Casos_PN_CORR[[#This Row],[26-abr]]-Casos_PN_CORR[[#This Row],[25-abr]]</f>
        <v>0</v>
      </c>
      <c r="BB430">
        <f>+Casos_PN_CORR[[#This Row],[27-abr]]-Casos_PN_CORR[[#This Row],[26-abr]]</f>
        <v>0</v>
      </c>
      <c r="BC430">
        <f>+Casos_PN_CORR[[#This Row],[28-abr]]-Casos_PN_CORR[[#This Row],[27-abr]]</f>
        <v>0</v>
      </c>
      <c r="BD430">
        <f>+Casos_PN_CORR[[#This Row],[29-abr]]-Casos_PN_CORR[[#This Row],[28-abr]]</f>
        <v>0</v>
      </c>
      <c r="BE430">
        <f>+Casos_PN_CORR[[#This Row],[30-abr]]-Casos_PN_CORR[[#This Row],[29-abr]]</f>
        <v>0</v>
      </c>
      <c r="BF430">
        <f>+Casos_PN_CORR[[#This Row],[1-may]]-Casos_PN_CORR[[#This Row],[30-abr]]</f>
        <v>0</v>
      </c>
      <c r="BG430">
        <f>+Casos_PN_CORR[[#This Row],[2-may]]-Casos_PN_CORR[[#This Row],[1-may]]</f>
        <v>0</v>
      </c>
      <c r="BH430">
        <f>+Casos_PN_CORR[[#This Row],[3-may]]-Casos_PN_CORR[[#This Row],[2-may]]</f>
        <v>0</v>
      </c>
      <c r="BI430">
        <f>+Casos_PN_CORR[[#This Row],[4-may]]-Casos_PN_CORR[[#This Row],[3-may]]</f>
        <v>0</v>
      </c>
      <c r="BJ430">
        <f>+Casos_PN_CORR[[#This Row],[5-may]]-Casos_PN_CORR[[#This Row],[4-may]]</f>
        <v>0</v>
      </c>
      <c r="BK430">
        <f>+Casos_PN_CORR[[#This Row],[6-may]]-Casos_PN_CORR[[#This Row],[5-may]]</f>
        <v>0</v>
      </c>
      <c r="BL430">
        <f>+Casos_PN_CORR[[#This Row],[7-may]]-Casos_PN_CORR[[#This Row],[6-may]]</f>
        <v>0</v>
      </c>
      <c r="BM430">
        <f>+Casos_PN_CORR[[#This Row],[8-may]]-Casos_PN_CORR[[#This Row],[7-may]]</f>
        <v>0</v>
      </c>
      <c r="BN430">
        <f>+Casos_PN_CORR[[#This Row],[9-may]]-Casos_PN_CORR[[#This Row],[8-may]]</f>
        <v>0</v>
      </c>
      <c r="BO430">
        <f>+Casos_PN_CORR[[#This Row],[10-may]]-Casos_PN_CORR[[#This Row],[9-may]]</f>
        <v>0</v>
      </c>
      <c r="BP430">
        <f>+Casos_PN_CORR[[#This Row],[11-may]]-Casos_PN_CORR[[#This Row],[10-may]]</f>
        <v>0</v>
      </c>
      <c r="BQ430">
        <f>+Casos_PN_CORR[[#This Row],[12-may]]-Casos_PN_CORR[[#This Row],[11-may]]</f>
        <v>0</v>
      </c>
      <c r="BR430">
        <f>+Casos_PN_CORR[[#This Row],[13-may]]-Casos_PN_CORR[[#This Row],[12-may]]</f>
        <v>0</v>
      </c>
      <c r="BS430">
        <f>+Casos_PN_CORR[[#This Row],[14-may]]-Casos_PN_CORR[[#This Row],[13-may]]</f>
        <v>0</v>
      </c>
      <c r="BT430">
        <f>+Casos_PN_CORR[[#This Row],[15-may]]-Casos_PN_CORR[[#This Row],[14-may]]</f>
        <v>0</v>
      </c>
      <c r="BU430">
        <f>+Casos_PN_CORR[[#This Row],[16-may]]-Casos_PN_CORR[[#This Row],[15-may]]</f>
        <v>0</v>
      </c>
      <c r="BV430">
        <f>+Casos_PN_CORR[[#This Row],[17-may]]-Casos_PN_CORR[[#This Row],[16-may]]</f>
        <v>0</v>
      </c>
      <c r="BW430">
        <f>+Casos_PN_CORR[[#This Row],[18-may]]-Casos_PN_CORR[[#This Row],[17-may]]</f>
        <v>0</v>
      </c>
      <c r="BX430">
        <f>+Casos_PN_CORR[[#This Row],[19-may]]-Casos_PN_CORR[[#This Row],[18-may]]</f>
        <v>0</v>
      </c>
      <c r="BY430">
        <f>+Casos_PN_CORR[[#This Row],[20-may]]-Casos_PN_CORR[[#This Row],[19-may]]</f>
        <v>0</v>
      </c>
      <c r="BZ430">
        <f>+Casos_PN_CORR[[#This Row],[21-may]]-Casos_PN_CORR[[#This Row],[20-may]]</f>
        <v>0</v>
      </c>
      <c r="CA430">
        <f>+Casos_PN_CORR[[#This Row],[22-may]]-Casos_PN_CORR[[#This Row],[21-may]]</f>
        <v>0</v>
      </c>
      <c r="CB430">
        <f>+Casos_PN_CORR[[#This Row],[23-may]]-Casos_PN_CORR[[#This Row],[22-may]]</f>
        <v>0</v>
      </c>
      <c r="CC430">
        <f>+Casos_PN_CORR[[#This Row],[24-may]]-Casos_PN_CORR[[#This Row],[23-may]]</f>
        <v>0</v>
      </c>
      <c r="CD430">
        <f>+Casos_PN_CORR[[#This Row],[25-may]]-Casos_PN_CORR[[#This Row],[24-may]]</f>
        <v>0</v>
      </c>
      <c r="CE430">
        <f>+Casos_PN_CORR[[#This Row],[26-may]]-Casos_PN_CORR[[#This Row],[25-may]]</f>
        <v>0</v>
      </c>
      <c r="CF430">
        <f>+Casos_PN_CORR[[#This Row],[27-may]]-Casos_PN_CORR[[#This Row],[26-may]]</f>
        <v>0</v>
      </c>
      <c r="CG430">
        <f>+Casos_PN_CORR[[#This Row],[28-may]]-Casos_PN_CORR[[#This Row],[27-may]]</f>
        <v>0</v>
      </c>
      <c r="CH430">
        <f>+Casos_PN_CORR[[#This Row],[29-may]]-Casos_PN_CORR[[#This Row],[28-may]]</f>
        <v>0</v>
      </c>
      <c r="CI430">
        <f>+Casos_PN_CORR[[#This Row],[30-may]]-Casos_PN_CORR[[#This Row],[29-may]]</f>
        <v>0</v>
      </c>
      <c r="CJ430">
        <f>+Casos_PN_CORR[[#This Row],[31-may]]-Casos_PN_CORR[[#This Row],[30-may]]</f>
        <v>0</v>
      </c>
      <c r="CK430">
        <f>+Casos_PN_CORR[[#This Row],[1-jun]]-Casos_PN_CORR[[#This Row],[31-may]]</f>
        <v>0</v>
      </c>
      <c r="CL430">
        <f>+Casos_PN_CORR[[#This Row],[2-jun]]-Casos_PN_CORR[[#This Row],[1-jun]]</f>
        <v>0</v>
      </c>
      <c r="CM430">
        <f>+Casos_PN_CORR[[#This Row],[3-jun]]-Casos_PN_CORR[[#This Row],[2-jun]]</f>
        <v>0</v>
      </c>
      <c r="CN430">
        <f>+Casos_PN_CORR[[#This Row],[4-jun]]-Casos_PN_CORR[[#This Row],[3-jun]]</f>
        <v>0</v>
      </c>
      <c r="CO430">
        <f>+Casos_PN_CORR[[#This Row],[5-jun]]-Casos_PN_CORR[[#This Row],[4-jun]]</f>
        <v>3</v>
      </c>
      <c r="CP430">
        <f>+Casos_PN_CORR[[#This Row],[6-jun]]-Casos_PN_CORR[[#This Row],[5-jun]]</f>
        <v>0</v>
      </c>
    </row>
    <row r="431" spans="1:94">
      <c r="A431">
        <v>90211</v>
      </c>
      <c r="B431" s="2" t="s">
        <v>139</v>
      </c>
      <c r="C431" s="2" t="s">
        <v>165</v>
      </c>
      <c r="D431" s="2" t="s">
        <v>566</v>
      </c>
      <c r="E431" s="4">
        <f t="shared" si="6"/>
        <v>0</v>
      </c>
      <c r="F431">
        <f>+Casos_PN_CORR[[#This Row],[10-mar]]</f>
        <v>0</v>
      </c>
      <c r="G431">
        <f>+Casos_PN_CORR[[#This Row],[11-mar]]-Casos_PN_CORR[[#This Row],[10-mar]]</f>
        <v>0</v>
      </c>
      <c r="H431">
        <f>+Casos_PN_CORR[[#This Row],[12-mar]]-Casos_PN_CORR[[#This Row],[11-mar]]</f>
        <v>0</v>
      </c>
      <c r="I431">
        <f>+Casos_PN_CORR[[#This Row],[13-mar]]-Casos_PN_CORR[[#This Row],[12-mar]]</f>
        <v>0</v>
      </c>
      <c r="J431">
        <f>+Casos_PN_CORR[[#This Row],[14-mar]]-Casos_PN_CORR[[#This Row],[13-mar]]</f>
        <v>0</v>
      </c>
      <c r="K431">
        <f>+Casos_PN_CORR[[#This Row],[15-mar]]-Casos_PN_CORR[[#This Row],[14-mar]]</f>
        <v>0</v>
      </c>
      <c r="L431">
        <f>+Casos_PN_CORR[[#This Row],[16-mar]]-Casos_PN_CORR[[#This Row],[15-mar]]</f>
        <v>0</v>
      </c>
      <c r="M431">
        <f>+Casos_PN_CORR[[#This Row],[17-mar]]-Casos_PN_CORR[[#This Row],[16-mar]]</f>
        <v>0</v>
      </c>
      <c r="N431">
        <f>+Casos_PN_CORR[[#This Row],[18-mar]]-Casos_PN_CORR[[#This Row],[17-mar]]</f>
        <v>0</v>
      </c>
      <c r="O431">
        <f>+Casos_PN_CORR[[#This Row],[19-mar]]-Casos_PN_CORR[[#This Row],[18-mar]]</f>
        <v>0</v>
      </c>
      <c r="P431">
        <f>+Casos_PN_CORR[[#This Row],[20-mar]]-Casos_PN_CORR[[#This Row],[19-mar]]</f>
        <v>0</v>
      </c>
      <c r="Q431">
        <f>+Casos_PN_CORR[[#This Row],[21-mar]]-Casos_PN_CORR[[#This Row],[20-mar]]</f>
        <v>0</v>
      </c>
      <c r="R431">
        <f>+Casos_PN_CORR[[#This Row],[22-mar]]-Casos_PN_CORR[[#This Row],[21-mar]]</f>
        <v>0</v>
      </c>
      <c r="S431">
        <f>+Casos_PN_CORR[[#This Row],[23-mar]]-Casos_PN_CORR[[#This Row],[22-mar]]</f>
        <v>0</v>
      </c>
      <c r="T431">
        <f>+Casos_PN_CORR[[#This Row],[24-mar]]-Casos_PN_CORR[[#This Row],[23-mar]]</f>
        <v>0</v>
      </c>
      <c r="U431">
        <f>+Casos_PN_CORR[[#This Row],[25-mar]]-Casos_PN_CORR[[#This Row],[24-mar]]</f>
        <v>0</v>
      </c>
      <c r="V431">
        <f>+Casos_PN_CORR[[#This Row],[26-mar]]-Casos_PN_CORR[[#This Row],[25-mar]]</f>
        <v>0</v>
      </c>
      <c r="W431">
        <f>+Casos_PN_CORR[[#This Row],[27-mar]]-Casos_PN_CORR[[#This Row],[26-mar]]</f>
        <v>0</v>
      </c>
      <c r="X431">
        <f>+Casos_PN_CORR[[#This Row],[28-mar]]-Casos_PN_CORR[[#This Row],[27-mar]]</f>
        <v>0</v>
      </c>
      <c r="Y431">
        <f>+Casos_PN_CORR[[#This Row],[29-mar]]-Casos_PN_CORR[[#This Row],[28-mar]]</f>
        <v>0</v>
      </c>
      <c r="Z431">
        <f>+Casos_PN_CORR[[#This Row],[30-mar]]-Casos_PN_CORR[[#This Row],[29-mar]]</f>
        <v>0</v>
      </c>
      <c r="AA431">
        <f>+Casos_PN_CORR[[#This Row],[31-mar]]-Casos_PN_CORR[[#This Row],[30-mar]]</f>
        <v>0</v>
      </c>
      <c r="AB431">
        <f>+Casos_PN_CORR[[#This Row],[1-abr]]-Casos_PN_CORR[[#This Row],[31-mar]]</f>
        <v>0</v>
      </c>
      <c r="AC431">
        <f>+Casos_PN_CORR[[#This Row],[2-abr]]-Casos_PN_CORR[[#This Row],[1-abr]]</f>
        <v>0</v>
      </c>
      <c r="AD431">
        <f>+Casos_PN_CORR[[#This Row],[3-abr]]-Casos_PN_CORR[[#This Row],[2-abr]]</f>
        <v>0</v>
      </c>
      <c r="AE431">
        <f>+Casos_PN_CORR[[#This Row],[4-abr]]-Casos_PN_CORR[[#This Row],[3-abr]]</f>
        <v>0</v>
      </c>
      <c r="AF431">
        <f>+Casos_PN_CORR[[#This Row],[5-abr]]-Casos_PN_CORR[[#This Row],[4-abr]]</f>
        <v>0</v>
      </c>
      <c r="AG431">
        <f>+Casos_PN_CORR[[#This Row],[6-abr]]-Casos_PN_CORR[[#This Row],[5-abr]]</f>
        <v>0</v>
      </c>
      <c r="AH431">
        <f>+Casos_PN_CORR[[#This Row],[7-abr]]-Casos_PN_CORR[[#This Row],[6-abr]]</f>
        <v>0</v>
      </c>
      <c r="AI431">
        <f>+Casos_PN_CORR[[#This Row],[8-abr]]-Casos_PN_CORR[[#This Row],[7-abr]]</f>
        <v>0</v>
      </c>
      <c r="AJ431">
        <f>+Casos_PN_CORR[[#This Row],[9-abr]]-Casos_PN_CORR[[#This Row],[8-abr]]</f>
        <v>0</v>
      </c>
      <c r="AK431">
        <f>+Casos_PN_CORR[[#This Row],[10-abr]]-Casos_PN_CORR[[#This Row],[9-abr]]</f>
        <v>0</v>
      </c>
      <c r="AL431">
        <f>+Casos_PN_CORR[[#This Row],[11-abr]]-Casos_PN_CORR[[#This Row],[10-abr]]</f>
        <v>0</v>
      </c>
      <c r="AM431">
        <f>+Casos_PN_CORR[[#This Row],[12-abr]]-Casos_PN_CORR[[#This Row],[11-abr]]</f>
        <v>0</v>
      </c>
      <c r="AN431">
        <f>+Casos_PN_CORR[[#This Row],[13-abr]]-Casos_PN_CORR[[#This Row],[12-abr]]</f>
        <v>0</v>
      </c>
      <c r="AO431">
        <f>+Casos_PN_CORR[[#This Row],[14-abr]]-Casos_PN_CORR[[#This Row],[13-abr]]</f>
        <v>0</v>
      </c>
      <c r="AP431">
        <f>+Casos_PN_CORR[[#This Row],[15-abr]]-Casos_PN_CORR[[#This Row],[14-abr]]</f>
        <v>0</v>
      </c>
      <c r="AQ431">
        <f>+Casos_PN_CORR[[#This Row],[16-abr]]-Casos_PN_CORR[[#This Row],[15-abr]]</f>
        <v>0</v>
      </c>
      <c r="AR431">
        <f>+Casos_PN_CORR[[#This Row],[17-abr]]-Casos_PN_CORR[[#This Row],[16-abr]]</f>
        <v>0</v>
      </c>
      <c r="AS431">
        <f>+Casos_PN_CORR[[#This Row],[18-abr]]-Casos_PN_CORR[[#This Row],[17-abr]]</f>
        <v>0</v>
      </c>
      <c r="AT431">
        <f>+Casos_PN_CORR[[#This Row],[19-abr]]-Casos_PN_CORR[[#This Row],[18-abr]]</f>
        <v>0</v>
      </c>
      <c r="AU431">
        <f>+Casos_PN_CORR[[#This Row],[20-abr]]-Casos_PN_CORR[[#This Row],[19-abr]]</f>
        <v>0</v>
      </c>
      <c r="AV431">
        <f>+Casos_PN_CORR[[#This Row],[21-abr]]-Casos_PN_CORR[[#This Row],[20-abr]]</f>
        <v>0</v>
      </c>
      <c r="AW431">
        <f>+Casos_PN_CORR[[#This Row],[22-abr]]-Casos_PN_CORR[[#This Row],[21-abr]]</f>
        <v>0</v>
      </c>
      <c r="AX431">
        <f>+Casos_PN_CORR[[#This Row],[23-abr]]-Casos_PN_CORR[[#This Row],[22-abr]]</f>
        <v>0</v>
      </c>
      <c r="AY431">
        <f>+Casos_PN_CORR[[#This Row],[24-abr]]-Casos_PN_CORR[[#This Row],[23-abr]]</f>
        <v>0</v>
      </c>
      <c r="AZ431">
        <f>+Casos_PN_CORR[[#This Row],[25-abr]]-Casos_PN_CORR[[#This Row],[24-abr]]</f>
        <v>0</v>
      </c>
      <c r="BA431">
        <f>+Casos_PN_CORR[[#This Row],[26-abr]]-Casos_PN_CORR[[#This Row],[25-abr]]</f>
        <v>0</v>
      </c>
      <c r="BB431">
        <f>+Casos_PN_CORR[[#This Row],[27-abr]]-Casos_PN_CORR[[#This Row],[26-abr]]</f>
        <v>0</v>
      </c>
      <c r="BC431">
        <f>+Casos_PN_CORR[[#This Row],[28-abr]]-Casos_PN_CORR[[#This Row],[27-abr]]</f>
        <v>0</v>
      </c>
      <c r="BD431">
        <f>+Casos_PN_CORR[[#This Row],[29-abr]]-Casos_PN_CORR[[#This Row],[28-abr]]</f>
        <v>0</v>
      </c>
      <c r="BE431">
        <f>+Casos_PN_CORR[[#This Row],[30-abr]]-Casos_PN_CORR[[#This Row],[29-abr]]</f>
        <v>0</v>
      </c>
      <c r="BF431">
        <f>+Casos_PN_CORR[[#This Row],[1-may]]-Casos_PN_CORR[[#This Row],[30-abr]]</f>
        <v>0</v>
      </c>
      <c r="BG431">
        <f>+Casos_PN_CORR[[#This Row],[2-may]]-Casos_PN_CORR[[#This Row],[1-may]]</f>
        <v>0</v>
      </c>
      <c r="BH431">
        <f>+Casos_PN_CORR[[#This Row],[3-may]]-Casos_PN_CORR[[#This Row],[2-may]]</f>
        <v>0</v>
      </c>
      <c r="BI431">
        <f>+Casos_PN_CORR[[#This Row],[4-may]]-Casos_PN_CORR[[#This Row],[3-may]]</f>
        <v>0</v>
      </c>
      <c r="BJ431">
        <f>+Casos_PN_CORR[[#This Row],[5-may]]-Casos_PN_CORR[[#This Row],[4-may]]</f>
        <v>0</v>
      </c>
      <c r="BK431">
        <f>+Casos_PN_CORR[[#This Row],[6-may]]-Casos_PN_CORR[[#This Row],[5-may]]</f>
        <v>0</v>
      </c>
      <c r="BL431">
        <f>+Casos_PN_CORR[[#This Row],[7-may]]-Casos_PN_CORR[[#This Row],[6-may]]</f>
        <v>0</v>
      </c>
      <c r="BM431">
        <f>+Casos_PN_CORR[[#This Row],[8-may]]-Casos_PN_CORR[[#This Row],[7-may]]</f>
        <v>0</v>
      </c>
      <c r="BN431">
        <f>+Casos_PN_CORR[[#This Row],[9-may]]-Casos_PN_CORR[[#This Row],[8-may]]</f>
        <v>0</v>
      </c>
      <c r="BO431">
        <f>+Casos_PN_CORR[[#This Row],[10-may]]-Casos_PN_CORR[[#This Row],[9-may]]</f>
        <v>0</v>
      </c>
      <c r="BP431">
        <f>+Casos_PN_CORR[[#This Row],[11-may]]-Casos_PN_CORR[[#This Row],[10-may]]</f>
        <v>0</v>
      </c>
      <c r="BQ431">
        <f>+Casos_PN_CORR[[#This Row],[12-may]]-Casos_PN_CORR[[#This Row],[11-may]]</f>
        <v>0</v>
      </c>
      <c r="BR431">
        <f>+Casos_PN_CORR[[#This Row],[13-may]]-Casos_PN_CORR[[#This Row],[12-may]]</f>
        <v>0</v>
      </c>
      <c r="BS431">
        <f>+Casos_PN_CORR[[#This Row],[14-may]]-Casos_PN_CORR[[#This Row],[13-may]]</f>
        <v>0</v>
      </c>
      <c r="BT431">
        <f>+Casos_PN_CORR[[#This Row],[15-may]]-Casos_PN_CORR[[#This Row],[14-may]]</f>
        <v>0</v>
      </c>
      <c r="BU431">
        <f>+Casos_PN_CORR[[#This Row],[16-may]]-Casos_PN_CORR[[#This Row],[15-may]]</f>
        <v>0</v>
      </c>
      <c r="BV431">
        <f>+Casos_PN_CORR[[#This Row],[17-may]]-Casos_PN_CORR[[#This Row],[16-may]]</f>
        <v>0</v>
      </c>
      <c r="BW431">
        <f>+Casos_PN_CORR[[#This Row],[18-may]]-Casos_PN_CORR[[#This Row],[17-may]]</f>
        <v>0</v>
      </c>
      <c r="BX431">
        <f>+Casos_PN_CORR[[#This Row],[19-may]]-Casos_PN_CORR[[#This Row],[18-may]]</f>
        <v>0</v>
      </c>
      <c r="BY431">
        <f>+Casos_PN_CORR[[#This Row],[20-may]]-Casos_PN_CORR[[#This Row],[19-may]]</f>
        <v>0</v>
      </c>
      <c r="BZ431">
        <f>+Casos_PN_CORR[[#This Row],[21-may]]-Casos_PN_CORR[[#This Row],[20-may]]</f>
        <v>0</v>
      </c>
      <c r="CA431">
        <f>+Casos_PN_CORR[[#This Row],[22-may]]-Casos_PN_CORR[[#This Row],[21-may]]</f>
        <v>0</v>
      </c>
      <c r="CB431">
        <f>+Casos_PN_CORR[[#This Row],[23-may]]-Casos_PN_CORR[[#This Row],[22-may]]</f>
        <v>0</v>
      </c>
      <c r="CC431">
        <f>+Casos_PN_CORR[[#This Row],[24-may]]-Casos_PN_CORR[[#This Row],[23-may]]</f>
        <v>0</v>
      </c>
      <c r="CD431">
        <f>+Casos_PN_CORR[[#This Row],[25-may]]-Casos_PN_CORR[[#This Row],[24-may]]</f>
        <v>0</v>
      </c>
      <c r="CE431">
        <f>+Casos_PN_CORR[[#This Row],[26-may]]-Casos_PN_CORR[[#This Row],[25-may]]</f>
        <v>0</v>
      </c>
      <c r="CF431">
        <f>+Casos_PN_CORR[[#This Row],[27-may]]-Casos_PN_CORR[[#This Row],[26-may]]</f>
        <v>0</v>
      </c>
      <c r="CG431">
        <f>+Casos_PN_CORR[[#This Row],[28-may]]-Casos_PN_CORR[[#This Row],[27-may]]</f>
        <v>0</v>
      </c>
      <c r="CH431">
        <f>+Casos_PN_CORR[[#This Row],[29-may]]-Casos_PN_CORR[[#This Row],[28-may]]</f>
        <v>0</v>
      </c>
      <c r="CI431">
        <f>+Casos_PN_CORR[[#This Row],[30-may]]-Casos_PN_CORR[[#This Row],[29-may]]</f>
        <v>0</v>
      </c>
      <c r="CJ431">
        <f>+Casos_PN_CORR[[#This Row],[31-may]]-Casos_PN_CORR[[#This Row],[30-may]]</f>
        <v>0</v>
      </c>
      <c r="CK431">
        <f>+Casos_PN_CORR[[#This Row],[1-jun]]-Casos_PN_CORR[[#This Row],[31-may]]</f>
        <v>0</v>
      </c>
      <c r="CL431">
        <f>+Casos_PN_CORR[[#This Row],[2-jun]]-Casos_PN_CORR[[#This Row],[1-jun]]</f>
        <v>0</v>
      </c>
      <c r="CM431">
        <f>+Casos_PN_CORR[[#This Row],[3-jun]]-Casos_PN_CORR[[#This Row],[2-jun]]</f>
        <v>0</v>
      </c>
      <c r="CN431">
        <f>+Casos_PN_CORR[[#This Row],[4-jun]]-Casos_PN_CORR[[#This Row],[3-jun]]</f>
        <v>0</v>
      </c>
      <c r="CO431">
        <f>+Casos_PN_CORR[[#This Row],[5-jun]]-Casos_PN_CORR[[#This Row],[4-jun]]</f>
        <v>0</v>
      </c>
      <c r="CP431">
        <f>+Casos_PN_CORR[[#This Row],[6-jun]]-Casos_PN_CORR[[#This Row],[5-jun]]</f>
        <v>0</v>
      </c>
    </row>
    <row r="432" spans="1:94">
      <c r="A432">
        <v>41004</v>
      </c>
      <c r="B432" s="2" t="s">
        <v>115</v>
      </c>
      <c r="C432" s="2" t="s">
        <v>202</v>
      </c>
      <c r="D432" s="2" t="s">
        <v>567</v>
      </c>
      <c r="E432" s="4">
        <f t="shared" si="6"/>
        <v>0</v>
      </c>
      <c r="F432">
        <f>+Casos_PN_CORR[[#This Row],[10-mar]]</f>
        <v>0</v>
      </c>
      <c r="G432">
        <f>+Casos_PN_CORR[[#This Row],[11-mar]]-Casos_PN_CORR[[#This Row],[10-mar]]</f>
        <v>0</v>
      </c>
      <c r="H432">
        <f>+Casos_PN_CORR[[#This Row],[12-mar]]-Casos_PN_CORR[[#This Row],[11-mar]]</f>
        <v>0</v>
      </c>
      <c r="I432">
        <f>+Casos_PN_CORR[[#This Row],[13-mar]]-Casos_PN_CORR[[#This Row],[12-mar]]</f>
        <v>0</v>
      </c>
      <c r="J432">
        <f>+Casos_PN_CORR[[#This Row],[14-mar]]-Casos_PN_CORR[[#This Row],[13-mar]]</f>
        <v>0</v>
      </c>
      <c r="K432">
        <f>+Casos_PN_CORR[[#This Row],[15-mar]]-Casos_PN_CORR[[#This Row],[14-mar]]</f>
        <v>0</v>
      </c>
      <c r="L432">
        <f>+Casos_PN_CORR[[#This Row],[16-mar]]-Casos_PN_CORR[[#This Row],[15-mar]]</f>
        <v>0</v>
      </c>
      <c r="M432">
        <f>+Casos_PN_CORR[[#This Row],[17-mar]]-Casos_PN_CORR[[#This Row],[16-mar]]</f>
        <v>0</v>
      </c>
      <c r="N432">
        <f>+Casos_PN_CORR[[#This Row],[18-mar]]-Casos_PN_CORR[[#This Row],[17-mar]]</f>
        <v>0</v>
      </c>
      <c r="O432">
        <f>+Casos_PN_CORR[[#This Row],[19-mar]]-Casos_PN_CORR[[#This Row],[18-mar]]</f>
        <v>0</v>
      </c>
      <c r="P432">
        <f>+Casos_PN_CORR[[#This Row],[20-mar]]-Casos_PN_CORR[[#This Row],[19-mar]]</f>
        <v>0</v>
      </c>
      <c r="Q432">
        <f>+Casos_PN_CORR[[#This Row],[21-mar]]-Casos_PN_CORR[[#This Row],[20-mar]]</f>
        <v>0</v>
      </c>
      <c r="R432">
        <f>+Casos_PN_CORR[[#This Row],[22-mar]]-Casos_PN_CORR[[#This Row],[21-mar]]</f>
        <v>0</v>
      </c>
      <c r="S432">
        <f>+Casos_PN_CORR[[#This Row],[23-mar]]-Casos_PN_CORR[[#This Row],[22-mar]]</f>
        <v>0</v>
      </c>
      <c r="T432">
        <f>+Casos_PN_CORR[[#This Row],[24-mar]]-Casos_PN_CORR[[#This Row],[23-mar]]</f>
        <v>0</v>
      </c>
      <c r="U432">
        <f>+Casos_PN_CORR[[#This Row],[25-mar]]-Casos_PN_CORR[[#This Row],[24-mar]]</f>
        <v>0</v>
      </c>
      <c r="V432">
        <f>+Casos_PN_CORR[[#This Row],[26-mar]]-Casos_PN_CORR[[#This Row],[25-mar]]</f>
        <v>0</v>
      </c>
      <c r="W432">
        <f>+Casos_PN_CORR[[#This Row],[27-mar]]-Casos_PN_CORR[[#This Row],[26-mar]]</f>
        <v>0</v>
      </c>
      <c r="X432">
        <f>+Casos_PN_CORR[[#This Row],[28-mar]]-Casos_PN_CORR[[#This Row],[27-mar]]</f>
        <v>0</v>
      </c>
      <c r="Y432">
        <f>+Casos_PN_CORR[[#This Row],[29-mar]]-Casos_PN_CORR[[#This Row],[28-mar]]</f>
        <v>0</v>
      </c>
      <c r="Z432">
        <f>+Casos_PN_CORR[[#This Row],[30-mar]]-Casos_PN_CORR[[#This Row],[29-mar]]</f>
        <v>0</v>
      </c>
      <c r="AA432">
        <f>+Casos_PN_CORR[[#This Row],[31-mar]]-Casos_PN_CORR[[#This Row],[30-mar]]</f>
        <v>0</v>
      </c>
      <c r="AB432">
        <f>+Casos_PN_CORR[[#This Row],[1-abr]]-Casos_PN_CORR[[#This Row],[31-mar]]</f>
        <v>0</v>
      </c>
      <c r="AC432">
        <f>+Casos_PN_CORR[[#This Row],[2-abr]]-Casos_PN_CORR[[#This Row],[1-abr]]</f>
        <v>0</v>
      </c>
      <c r="AD432">
        <f>+Casos_PN_CORR[[#This Row],[3-abr]]-Casos_PN_CORR[[#This Row],[2-abr]]</f>
        <v>0</v>
      </c>
      <c r="AE432">
        <f>+Casos_PN_CORR[[#This Row],[4-abr]]-Casos_PN_CORR[[#This Row],[3-abr]]</f>
        <v>0</v>
      </c>
      <c r="AF432">
        <f>+Casos_PN_CORR[[#This Row],[5-abr]]-Casos_PN_CORR[[#This Row],[4-abr]]</f>
        <v>0</v>
      </c>
      <c r="AG432">
        <f>+Casos_PN_CORR[[#This Row],[6-abr]]-Casos_PN_CORR[[#This Row],[5-abr]]</f>
        <v>0</v>
      </c>
      <c r="AH432">
        <f>+Casos_PN_CORR[[#This Row],[7-abr]]-Casos_PN_CORR[[#This Row],[6-abr]]</f>
        <v>0</v>
      </c>
      <c r="AI432">
        <f>+Casos_PN_CORR[[#This Row],[8-abr]]-Casos_PN_CORR[[#This Row],[7-abr]]</f>
        <v>0</v>
      </c>
      <c r="AJ432">
        <f>+Casos_PN_CORR[[#This Row],[9-abr]]-Casos_PN_CORR[[#This Row],[8-abr]]</f>
        <v>0</v>
      </c>
      <c r="AK432">
        <f>+Casos_PN_CORR[[#This Row],[10-abr]]-Casos_PN_CORR[[#This Row],[9-abr]]</f>
        <v>0</v>
      </c>
      <c r="AL432">
        <f>+Casos_PN_CORR[[#This Row],[11-abr]]-Casos_PN_CORR[[#This Row],[10-abr]]</f>
        <v>0</v>
      </c>
      <c r="AM432">
        <f>+Casos_PN_CORR[[#This Row],[12-abr]]-Casos_PN_CORR[[#This Row],[11-abr]]</f>
        <v>0</v>
      </c>
      <c r="AN432">
        <f>+Casos_PN_CORR[[#This Row],[13-abr]]-Casos_PN_CORR[[#This Row],[12-abr]]</f>
        <v>0</v>
      </c>
      <c r="AO432">
        <f>+Casos_PN_CORR[[#This Row],[14-abr]]-Casos_PN_CORR[[#This Row],[13-abr]]</f>
        <v>0</v>
      </c>
      <c r="AP432">
        <f>+Casos_PN_CORR[[#This Row],[15-abr]]-Casos_PN_CORR[[#This Row],[14-abr]]</f>
        <v>0</v>
      </c>
      <c r="AQ432">
        <f>+Casos_PN_CORR[[#This Row],[16-abr]]-Casos_PN_CORR[[#This Row],[15-abr]]</f>
        <v>0</v>
      </c>
      <c r="AR432">
        <f>+Casos_PN_CORR[[#This Row],[17-abr]]-Casos_PN_CORR[[#This Row],[16-abr]]</f>
        <v>0</v>
      </c>
      <c r="AS432">
        <f>+Casos_PN_CORR[[#This Row],[18-abr]]-Casos_PN_CORR[[#This Row],[17-abr]]</f>
        <v>0</v>
      </c>
      <c r="AT432">
        <f>+Casos_PN_CORR[[#This Row],[19-abr]]-Casos_PN_CORR[[#This Row],[18-abr]]</f>
        <v>0</v>
      </c>
      <c r="AU432">
        <f>+Casos_PN_CORR[[#This Row],[20-abr]]-Casos_PN_CORR[[#This Row],[19-abr]]</f>
        <v>0</v>
      </c>
      <c r="AV432">
        <f>+Casos_PN_CORR[[#This Row],[21-abr]]-Casos_PN_CORR[[#This Row],[20-abr]]</f>
        <v>0</v>
      </c>
      <c r="AW432">
        <f>+Casos_PN_CORR[[#This Row],[22-abr]]-Casos_PN_CORR[[#This Row],[21-abr]]</f>
        <v>0</v>
      </c>
      <c r="AX432">
        <f>+Casos_PN_CORR[[#This Row],[23-abr]]-Casos_PN_CORR[[#This Row],[22-abr]]</f>
        <v>0</v>
      </c>
      <c r="AY432">
        <f>+Casos_PN_CORR[[#This Row],[24-abr]]-Casos_PN_CORR[[#This Row],[23-abr]]</f>
        <v>0</v>
      </c>
      <c r="AZ432">
        <f>+Casos_PN_CORR[[#This Row],[25-abr]]-Casos_PN_CORR[[#This Row],[24-abr]]</f>
        <v>0</v>
      </c>
      <c r="BA432">
        <f>+Casos_PN_CORR[[#This Row],[26-abr]]-Casos_PN_CORR[[#This Row],[25-abr]]</f>
        <v>0</v>
      </c>
      <c r="BB432">
        <f>+Casos_PN_CORR[[#This Row],[27-abr]]-Casos_PN_CORR[[#This Row],[26-abr]]</f>
        <v>0</v>
      </c>
      <c r="BC432">
        <f>+Casos_PN_CORR[[#This Row],[28-abr]]-Casos_PN_CORR[[#This Row],[27-abr]]</f>
        <v>0</v>
      </c>
      <c r="BD432">
        <f>+Casos_PN_CORR[[#This Row],[29-abr]]-Casos_PN_CORR[[#This Row],[28-abr]]</f>
        <v>0</v>
      </c>
      <c r="BE432">
        <f>+Casos_PN_CORR[[#This Row],[30-abr]]-Casos_PN_CORR[[#This Row],[29-abr]]</f>
        <v>0</v>
      </c>
      <c r="BF432">
        <f>+Casos_PN_CORR[[#This Row],[1-may]]-Casos_PN_CORR[[#This Row],[30-abr]]</f>
        <v>0</v>
      </c>
      <c r="BG432">
        <f>+Casos_PN_CORR[[#This Row],[2-may]]-Casos_PN_CORR[[#This Row],[1-may]]</f>
        <v>0</v>
      </c>
      <c r="BH432">
        <f>+Casos_PN_CORR[[#This Row],[3-may]]-Casos_PN_CORR[[#This Row],[2-may]]</f>
        <v>0</v>
      </c>
      <c r="BI432">
        <f>+Casos_PN_CORR[[#This Row],[4-may]]-Casos_PN_CORR[[#This Row],[3-may]]</f>
        <v>0</v>
      </c>
      <c r="BJ432">
        <f>+Casos_PN_CORR[[#This Row],[5-may]]-Casos_PN_CORR[[#This Row],[4-may]]</f>
        <v>0</v>
      </c>
      <c r="BK432">
        <f>+Casos_PN_CORR[[#This Row],[6-may]]-Casos_PN_CORR[[#This Row],[5-may]]</f>
        <v>0</v>
      </c>
      <c r="BL432">
        <f>+Casos_PN_CORR[[#This Row],[7-may]]-Casos_PN_CORR[[#This Row],[6-may]]</f>
        <v>0</v>
      </c>
      <c r="BM432">
        <f>+Casos_PN_CORR[[#This Row],[8-may]]-Casos_PN_CORR[[#This Row],[7-may]]</f>
        <v>0</v>
      </c>
      <c r="BN432">
        <f>+Casos_PN_CORR[[#This Row],[9-may]]-Casos_PN_CORR[[#This Row],[8-may]]</f>
        <v>0</v>
      </c>
      <c r="BO432">
        <f>+Casos_PN_CORR[[#This Row],[10-may]]-Casos_PN_CORR[[#This Row],[9-may]]</f>
        <v>0</v>
      </c>
      <c r="BP432">
        <f>+Casos_PN_CORR[[#This Row],[11-may]]-Casos_PN_CORR[[#This Row],[10-may]]</f>
        <v>0</v>
      </c>
      <c r="BQ432">
        <f>+Casos_PN_CORR[[#This Row],[12-may]]-Casos_PN_CORR[[#This Row],[11-may]]</f>
        <v>0</v>
      </c>
      <c r="BR432">
        <f>+Casos_PN_CORR[[#This Row],[13-may]]-Casos_PN_CORR[[#This Row],[12-may]]</f>
        <v>0</v>
      </c>
      <c r="BS432">
        <f>+Casos_PN_CORR[[#This Row],[14-may]]-Casos_PN_CORR[[#This Row],[13-may]]</f>
        <v>0</v>
      </c>
      <c r="BT432">
        <f>+Casos_PN_CORR[[#This Row],[15-may]]-Casos_PN_CORR[[#This Row],[14-may]]</f>
        <v>0</v>
      </c>
      <c r="BU432">
        <f>+Casos_PN_CORR[[#This Row],[16-may]]-Casos_PN_CORR[[#This Row],[15-may]]</f>
        <v>0</v>
      </c>
      <c r="BV432">
        <f>+Casos_PN_CORR[[#This Row],[17-may]]-Casos_PN_CORR[[#This Row],[16-may]]</f>
        <v>0</v>
      </c>
      <c r="BW432">
        <f>+Casos_PN_CORR[[#This Row],[18-may]]-Casos_PN_CORR[[#This Row],[17-may]]</f>
        <v>0</v>
      </c>
      <c r="BX432">
        <f>+Casos_PN_CORR[[#This Row],[19-may]]-Casos_PN_CORR[[#This Row],[18-may]]</f>
        <v>0</v>
      </c>
      <c r="BY432">
        <f>+Casos_PN_CORR[[#This Row],[20-may]]-Casos_PN_CORR[[#This Row],[19-may]]</f>
        <v>0</v>
      </c>
      <c r="BZ432">
        <f>+Casos_PN_CORR[[#This Row],[21-may]]-Casos_PN_CORR[[#This Row],[20-may]]</f>
        <v>0</v>
      </c>
      <c r="CA432">
        <f>+Casos_PN_CORR[[#This Row],[22-may]]-Casos_PN_CORR[[#This Row],[21-may]]</f>
        <v>0</v>
      </c>
      <c r="CB432">
        <f>+Casos_PN_CORR[[#This Row],[23-may]]-Casos_PN_CORR[[#This Row],[22-may]]</f>
        <v>0</v>
      </c>
      <c r="CC432">
        <f>+Casos_PN_CORR[[#This Row],[24-may]]-Casos_PN_CORR[[#This Row],[23-may]]</f>
        <v>0</v>
      </c>
      <c r="CD432">
        <f>+Casos_PN_CORR[[#This Row],[25-may]]-Casos_PN_CORR[[#This Row],[24-may]]</f>
        <v>0</v>
      </c>
      <c r="CE432">
        <f>+Casos_PN_CORR[[#This Row],[26-may]]-Casos_PN_CORR[[#This Row],[25-may]]</f>
        <v>0</v>
      </c>
      <c r="CF432">
        <f>+Casos_PN_CORR[[#This Row],[27-may]]-Casos_PN_CORR[[#This Row],[26-may]]</f>
        <v>0</v>
      </c>
      <c r="CG432">
        <f>+Casos_PN_CORR[[#This Row],[28-may]]-Casos_PN_CORR[[#This Row],[27-may]]</f>
        <v>0</v>
      </c>
      <c r="CH432">
        <f>+Casos_PN_CORR[[#This Row],[29-may]]-Casos_PN_CORR[[#This Row],[28-may]]</f>
        <v>0</v>
      </c>
      <c r="CI432">
        <f>+Casos_PN_CORR[[#This Row],[30-may]]-Casos_PN_CORR[[#This Row],[29-may]]</f>
        <v>0</v>
      </c>
      <c r="CJ432">
        <f>+Casos_PN_CORR[[#This Row],[31-may]]-Casos_PN_CORR[[#This Row],[30-may]]</f>
        <v>0</v>
      </c>
      <c r="CK432">
        <f>+Casos_PN_CORR[[#This Row],[1-jun]]-Casos_PN_CORR[[#This Row],[31-may]]</f>
        <v>0</v>
      </c>
      <c r="CL432">
        <f>+Casos_PN_CORR[[#This Row],[2-jun]]-Casos_PN_CORR[[#This Row],[1-jun]]</f>
        <v>0</v>
      </c>
      <c r="CM432">
        <f>+Casos_PN_CORR[[#This Row],[3-jun]]-Casos_PN_CORR[[#This Row],[2-jun]]</f>
        <v>0</v>
      </c>
      <c r="CN432">
        <f>+Casos_PN_CORR[[#This Row],[4-jun]]-Casos_PN_CORR[[#This Row],[3-jun]]</f>
        <v>0</v>
      </c>
      <c r="CO432">
        <f>+Casos_PN_CORR[[#This Row],[5-jun]]-Casos_PN_CORR[[#This Row],[4-jun]]</f>
        <v>0</v>
      </c>
      <c r="CP432">
        <f>+Casos_PN_CORR[[#This Row],[6-jun]]-Casos_PN_CORR[[#This Row],[5-jun]]</f>
        <v>0</v>
      </c>
    </row>
    <row r="433" spans="1:94">
      <c r="A433">
        <v>90601</v>
      </c>
      <c r="B433" s="2" t="s">
        <v>139</v>
      </c>
      <c r="C433" s="2" t="s">
        <v>253</v>
      </c>
      <c r="D433" s="2" t="s">
        <v>568</v>
      </c>
      <c r="E433" s="4">
        <f t="shared" si="6"/>
        <v>2</v>
      </c>
      <c r="F433">
        <f>+Casos_PN_CORR[[#This Row],[10-mar]]</f>
        <v>0</v>
      </c>
      <c r="G433">
        <f>+Casos_PN_CORR[[#This Row],[11-mar]]-Casos_PN_CORR[[#This Row],[10-mar]]</f>
        <v>0</v>
      </c>
      <c r="H433">
        <f>+Casos_PN_CORR[[#This Row],[12-mar]]-Casos_PN_CORR[[#This Row],[11-mar]]</f>
        <v>0</v>
      </c>
      <c r="I433">
        <f>+Casos_PN_CORR[[#This Row],[13-mar]]-Casos_PN_CORR[[#This Row],[12-mar]]</f>
        <v>0</v>
      </c>
      <c r="J433">
        <f>+Casos_PN_CORR[[#This Row],[14-mar]]-Casos_PN_CORR[[#This Row],[13-mar]]</f>
        <v>0</v>
      </c>
      <c r="K433">
        <f>+Casos_PN_CORR[[#This Row],[15-mar]]-Casos_PN_CORR[[#This Row],[14-mar]]</f>
        <v>0</v>
      </c>
      <c r="L433">
        <f>+Casos_PN_CORR[[#This Row],[16-mar]]-Casos_PN_CORR[[#This Row],[15-mar]]</f>
        <v>0</v>
      </c>
      <c r="M433">
        <f>+Casos_PN_CORR[[#This Row],[17-mar]]-Casos_PN_CORR[[#This Row],[16-mar]]</f>
        <v>0</v>
      </c>
      <c r="N433">
        <f>+Casos_PN_CORR[[#This Row],[18-mar]]-Casos_PN_CORR[[#This Row],[17-mar]]</f>
        <v>0</v>
      </c>
      <c r="O433">
        <f>+Casos_PN_CORR[[#This Row],[19-mar]]-Casos_PN_CORR[[#This Row],[18-mar]]</f>
        <v>0</v>
      </c>
      <c r="P433">
        <f>+Casos_PN_CORR[[#This Row],[20-mar]]-Casos_PN_CORR[[#This Row],[19-mar]]</f>
        <v>0</v>
      </c>
      <c r="Q433">
        <f>+Casos_PN_CORR[[#This Row],[21-mar]]-Casos_PN_CORR[[#This Row],[20-mar]]</f>
        <v>0</v>
      </c>
      <c r="R433">
        <f>+Casos_PN_CORR[[#This Row],[22-mar]]-Casos_PN_CORR[[#This Row],[21-mar]]</f>
        <v>0</v>
      </c>
      <c r="S433">
        <f>+Casos_PN_CORR[[#This Row],[23-mar]]-Casos_PN_CORR[[#This Row],[22-mar]]</f>
        <v>0</v>
      </c>
      <c r="T433">
        <f>+Casos_PN_CORR[[#This Row],[24-mar]]-Casos_PN_CORR[[#This Row],[23-mar]]</f>
        <v>0</v>
      </c>
      <c r="U433">
        <f>+Casos_PN_CORR[[#This Row],[25-mar]]-Casos_PN_CORR[[#This Row],[24-mar]]</f>
        <v>0</v>
      </c>
      <c r="V433">
        <f>+Casos_PN_CORR[[#This Row],[26-mar]]-Casos_PN_CORR[[#This Row],[25-mar]]</f>
        <v>0</v>
      </c>
      <c r="W433">
        <f>+Casos_PN_CORR[[#This Row],[27-mar]]-Casos_PN_CORR[[#This Row],[26-mar]]</f>
        <v>0</v>
      </c>
      <c r="X433">
        <f>+Casos_PN_CORR[[#This Row],[28-mar]]-Casos_PN_CORR[[#This Row],[27-mar]]</f>
        <v>0</v>
      </c>
      <c r="Y433">
        <f>+Casos_PN_CORR[[#This Row],[29-mar]]-Casos_PN_CORR[[#This Row],[28-mar]]</f>
        <v>0</v>
      </c>
      <c r="Z433">
        <f>+Casos_PN_CORR[[#This Row],[30-mar]]-Casos_PN_CORR[[#This Row],[29-mar]]</f>
        <v>0</v>
      </c>
      <c r="AA433">
        <f>+Casos_PN_CORR[[#This Row],[31-mar]]-Casos_PN_CORR[[#This Row],[30-mar]]</f>
        <v>0</v>
      </c>
      <c r="AB433">
        <f>+Casos_PN_CORR[[#This Row],[1-abr]]-Casos_PN_CORR[[#This Row],[31-mar]]</f>
        <v>0</v>
      </c>
      <c r="AC433">
        <f>+Casos_PN_CORR[[#This Row],[2-abr]]-Casos_PN_CORR[[#This Row],[1-abr]]</f>
        <v>0</v>
      </c>
      <c r="AD433">
        <f>+Casos_PN_CORR[[#This Row],[3-abr]]-Casos_PN_CORR[[#This Row],[2-abr]]</f>
        <v>0</v>
      </c>
      <c r="AE433">
        <f>+Casos_PN_CORR[[#This Row],[4-abr]]-Casos_PN_CORR[[#This Row],[3-abr]]</f>
        <v>0</v>
      </c>
      <c r="AF433">
        <f>+Casos_PN_CORR[[#This Row],[5-abr]]-Casos_PN_CORR[[#This Row],[4-abr]]</f>
        <v>0</v>
      </c>
      <c r="AG433">
        <f>+Casos_PN_CORR[[#This Row],[6-abr]]-Casos_PN_CORR[[#This Row],[5-abr]]</f>
        <v>0</v>
      </c>
      <c r="AH433">
        <f>+Casos_PN_CORR[[#This Row],[7-abr]]-Casos_PN_CORR[[#This Row],[6-abr]]</f>
        <v>0</v>
      </c>
      <c r="AI433">
        <f>+Casos_PN_CORR[[#This Row],[8-abr]]-Casos_PN_CORR[[#This Row],[7-abr]]</f>
        <v>0</v>
      </c>
      <c r="AJ433">
        <f>+Casos_PN_CORR[[#This Row],[9-abr]]-Casos_PN_CORR[[#This Row],[8-abr]]</f>
        <v>0</v>
      </c>
      <c r="AK433">
        <f>+Casos_PN_CORR[[#This Row],[10-abr]]-Casos_PN_CORR[[#This Row],[9-abr]]</f>
        <v>0</v>
      </c>
      <c r="AL433">
        <f>+Casos_PN_CORR[[#This Row],[11-abr]]-Casos_PN_CORR[[#This Row],[10-abr]]</f>
        <v>0</v>
      </c>
      <c r="AM433">
        <f>+Casos_PN_CORR[[#This Row],[12-abr]]-Casos_PN_CORR[[#This Row],[11-abr]]</f>
        <v>0</v>
      </c>
      <c r="AN433">
        <f>+Casos_PN_CORR[[#This Row],[13-abr]]-Casos_PN_CORR[[#This Row],[12-abr]]</f>
        <v>0</v>
      </c>
      <c r="AO433">
        <f>+Casos_PN_CORR[[#This Row],[14-abr]]-Casos_PN_CORR[[#This Row],[13-abr]]</f>
        <v>0</v>
      </c>
      <c r="AP433">
        <f>+Casos_PN_CORR[[#This Row],[15-abr]]-Casos_PN_CORR[[#This Row],[14-abr]]</f>
        <v>0</v>
      </c>
      <c r="AQ433">
        <f>+Casos_PN_CORR[[#This Row],[16-abr]]-Casos_PN_CORR[[#This Row],[15-abr]]</f>
        <v>0</v>
      </c>
      <c r="AR433">
        <f>+Casos_PN_CORR[[#This Row],[17-abr]]-Casos_PN_CORR[[#This Row],[16-abr]]</f>
        <v>0</v>
      </c>
      <c r="AS433">
        <f>+Casos_PN_CORR[[#This Row],[18-abr]]-Casos_PN_CORR[[#This Row],[17-abr]]</f>
        <v>0</v>
      </c>
      <c r="AT433">
        <f>+Casos_PN_CORR[[#This Row],[19-abr]]-Casos_PN_CORR[[#This Row],[18-abr]]</f>
        <v>0</v>
      </c>
      <c r="AU433">
        <f>+Casos_PN_CORR[[#This Row],[20-abr]]-Casos_PN_CORR[[#This Row],[19-abr]]</f>
        <v>0</v>
      </c>
      <c r="AV433">
        <f>+Casos_PN_CORR[[#This Row],[21-abr]]-Casos_PN_CORR[[#This Row],[20-abr]]</f>
        <v>0</v>
      </c>
      <c r="AW433">
        <f>+Casos_PN_CORR[[#This Row],[22-abr]]-Casos_PN_CORR[[#This Row],[21-abr]]</f>
        <v>0</v>
      </c>
      <c r="AX433">
        <f>+Casos_PN_CORR[[#This Row],[23-abr]]-Casos_PN_CORR[[#This Row],[22-abr]]</f>
        <v>0</v>
      </c>
      <c r="AY433">
        <f>+Casos_PN_CORR[[#This Row],[24-abr]]-Casos_PN_CORR[[#This Row],[23-abr]]</f>
        <v>0</v>
      </c>
      <c r="AZ433">
        <f>+Casos_PN_CORR[[#This Row],[25-abr]]-Casos_PN_CORR[[#This Row],[24-abr]]</f>
        <v>0</v>
      </c>
      <c r="BA433">
        <f>+Casos_PN_CORR[[#This Row],[26-abr]]-Casos_PN_CORR[[#This Row],[25-abr]]</f>
        <v>0</v>
      </c>
      <c r="BB433">
        <f>+Casos_PN_CORR[[#This Row],[27-abr]]-Casos_PN_CORR[[#This Row],[26-abr]]</f>
        <v>0</v>
      </c>
      <c r="BC433">
        <f>+Casos_PN_CORR[[#This Row],[28-abr]]-Casos_PN_CORR[[#This Row],[27-abr]]</f>
        <v>0</v>
      </c>
      <c r="BD433">
        <f>+Casos_PN_CORR[[#This Row],[29-abr]]-Casos_PN_CORR[[#This Row],[28-abr]]</f>
        <v>0</v>
      </c>
      <c r="BE433">
        <f>+Casos_PN_CORR[[#This Row],[30-abr]]-Casos_PN_CORR[[#This Row],[29-abr]]</f>
        <v>0</v>
      </c>
      <c r="BF433">
        <f>+Casos_PN_CORR[[#This Row],[1-may]]-Casos_PN_CORR[[#This Row],[30-abr]]</f>
        <v>0</v>
      </c>
      <c r="BG433">
        <f>+Casos_PN_CORR[[#This Row],[2-may]]-Casos_PN_CORR[[#This Row],[1-may]]</f>
        <v>0</v>
      </c>
      <c r="BH433">
        <f>+Casos_PN_CORR[[#This Row],[3-may]]-Casos_PN_CORR[[#This Row],[2-may]]</f>
        <v>0</v>
      </c>
      <c r="BI433">
        <f>+Casos_PN_CORR[[#This Row],[4-may]]-Casos_PN_CORR[[#This Row],[3-may]]</f>
        <v>0</v>
      </c>
      <c r="BJ433">
        <f>+Casos_PN_CORR[[#This Row],[5-may]]-Casos_PN_CORR[[#This Row],[4-may]]</f>
        <v>0</v>
      </c>
      <c r="BK433">
        <f>+Casos_PN_CORR[[#This Row],[6-may]]-Casos_PN_CORR[[#This Row],[5-may]]</f>
        <v>0</v>
      </c>
      <c r="BL433">
        <f>+Casos_PN_CORR[[#This Row],[7-may]]-Casos_PN_CORR[[#This Row],[6-may]]</f>
        <v>0</v>
      </c>
      <c r="BM433">
        <f>+Casos_PN_CORR[[#This Row],[8-may]]-Casos_PN_CORR[[#This Row],[7-may]]</f>
        <v>0</v>
      </c>
      <c r="BN433">
        <f>+Casos_PN_CORR[[#This Row],[9-may]]-Casos_PN_CORR[[#This Row],[8-may]]</f>
        <v>0</v>
      </c>
      <c r="BO433">
        <f>+Casos_PN_CORR[[#This Row],[10-may]]-Casos_PN_CORR[[#This Row],[9-may]]</f>
        <v>0</v>
      </c>
      <c r="BP433">
        <f>+Casos_PN_CORR[[#This Row],[11-may]]-Casos_PN_CORR[[#This Row],[10-may]]</f>
        <v>0</v>
      </c>
      <c r="BQ433">
        <f>+Casos_PN_CORR[[#This Row],[12-may]]-Casos_PN_CORR[[#This Row],[11-may]]</f>
        <v>0</v>
      </c>
      <c r="BR433">
        <f>+Casos_PN_CORR[[#This Row],[13-may]]-Casos_PN_CORR[[#This Row],[12-may]]</f>
        <v>0</v>
      </c>
      <c r="BS433">
        <f>+Casos_PN_CORR[[#This Row],[14-may]]-Casos_PN_CORR[[#This Row],[13-may]]</f>
        <v>0</v>
      </c>
      <c r="BT433">
        <f>+Casos_PN_CORR[[#This Row],[15-may]]-Casos_PN_CORR[[#This Row],[14-may]]</f>
        <v>0</v>
      </c>
      <c r="BU433">
        <f>+Casos_PN_CORR[[#This Row],[16-may]]-Casos_PN_CORR[[#This Row],[15-may]]</f>
        <v>0</v>
      </c>
      <c r="BV433">
        <f>+Casos_PN_CORR[[#This Row],[17-may]]-Casos_PN_CORR[[#This Row],[16-may]]</f>
        <v>0</v>
      </c>
      <c r="BW433">
        <f>+Casos_PN_CORR[[#This Row],[18-may]]-Casos_PN_CORR[[#This Row],[17-may]]</f>
        <v>0</v>
      </c>
      <c r="BX433">
        <f>+Casos_PN_CORR[[#This Row],[19-may]]-Casos_PN_CORR[[#This Row],[18-may]]</f>
        <v>0</v>
      </c>
      <c r="BY433">
        <f>+Casos_PN_CORR[[#This Row],[20-may]]-Casos_PN_CORR[[#This Row],[19-may]]</f>
        <v>0</v>
      </c>
      <c r="BZ433">
        <f>+Casos_PN_CORR[[#This Row],[21-may]]-Casos_PN_CORR[[#This Row],[20-may]]</f>
        <v>0</v>
      </c>
      <c r="CA433">
        <f>+Casos_PN_CORR[[#This Row],[22-may]]-Casos_PN_CORR[[#This Row],[21-may]]</f>
        <v>0</v>
      </c>
      <c r="CB433">
        <f>+Casos_PN_CORR[[#This Row],[23-may]]-Casos_PN_CORR[[#This Row],[22-may]]</f>
        <v>0</v>
      </c>
      <c r="CC433">
        <f>+Casos_PN_CORR[[#This Row],[24-may]]-Casos_PN_CORR[[#This Row],[23-may]]</f>
        <v>0</v>
      </c>
      <c r="CD433">
        <f>+Casos_PN_CORR[[#This Row],[25-may]]-Casos_PN_CORR[[#This Row],[24-may]]</f>
        <v>0</v>
      </c>
      <c r="CE433">
        <f>+Casos_PN_CORR[[#This Row],[26-may]]-Casos_PN_CORR[[#This Row],[25-may]]</f>
        <v>0</v>
      </c>
      <c r="CF433">
        <f>+Casos_PN_CORR[[#This Row],[27-may]]-Casos_PN_CORR[[#This Row],[26-may]]</f>
        <v>0</v>
      </c>
      <c r="CG433">
        <f>+Casos_PN_CORR[[#This Row],[28-may]]-Casos_PN_CORR[[#This Row],[27-may]]</f>
        <v>0</v>
      </c>
      <c r="CH433">
        <f>+Casos_PN_CORR[[#This Row],[29-may]]-Casos_PN_CORR[[#This Row],[28-may]]</f>
        <v>0</v>
      </c>
      <c r="CI433">
        <f>+Casos_PN_CORR[[#This Row],[30-may]]-Casos_PN_CORR[[#This Row],[29-may]]</f>
        <v>0</v>
      </c>
      <c r="CJ433">
        <f>+Casos_PN_CORR[[#This Row],[31-may]]-Casos_PN_CORR[[#This Row],[30-may]]</f>
        <v>0</v>
      </c>
      <c r="CK433">
        <f>+Casos_PN_CORR[[#This Row],[1-jun]]-Casos_PN_CORR[[#This Row],[31-may]]</f>
        <v>0</v>
      </c>
      <c r="CL433">
        <f>+Casos_PN_CORR[[#This Row],[2-jun]]-Casos_PN_CORR[[#This Row],[1-jun]]</f>
        <v>0</v>
      </c>
      <c r="CM433">
        <f>+Casos_PN_CORR[[#This Row],[3-jun]]-Casos_PN_CORR[[#This Row],[2-jun]]</f>
        <v>0</v>
      </c>
      <c r="CN433">
        <f>+Casos_PN_CORR[[#This Row],[4-jun]]-Casos_PN_CORR[[#This Row],[3-jun]]</f>
        <v>0</v>
      </c>
      <c r="CO433">
        <f>+Casos_PN_CORR[[#This Row],[5-jun]]-Casos_PN_CORR[[#This Row],[4-jun]]</f>
        <v>2</v>
      </c>
      <c r="CP433">
        <f>+Casos_PN_CORR[[#This Row],[6-jun]]-Casos_PN_CORR[[#This Row],[5-jun]]</f>
        <v>0</v>
      </c>
    </row>
    <row r="434" spans="1:94">
      <c r="A434">
        <v>120316</v>
      </c>
      <c r="B434" s="2" t="s">
        <v>104</v>
      </c>
      <c r="C434" s="2" t="s">
        <v>126</v>
      </c>
      <c r="D434" s="2" t="s">
        <v>569</v>
      </c>
      <c r="E434" s="4">
        <f t="shared" si="6"/>
        <v>0</v>
      </c>
      <c r="F434">
        <f>+Casos_PN_CORR[[#This Row],[10-mar]]</f>
        <v>0</v>
      </c>
      <c r="G434">
        <f>+Casos_PN_CORR[[#This Row],[11-mar]]-Casos_PN_CORR[[#This Row],[10-mar]]</f>
        <v>0</v>
      </c>
      <c r="H434">
        <f>+Casos_PN_CORR[[#This Row],[12-mar]]-Casos_PN_CORR[[#This Row],[11-mar]]</f>
        <v>0</v>
      </c>
      <c r="I434">
        <f>+Casos_PN_CORR[[#This Row],[13-mar]]-Casos_PN_CORR[[#This Row],[12-mar]]</f>
        <v>0</v>
      </c>
      <c r="J434">
        <f>+Casos_PN_CORR[[#This Row],[14-mar]]-Casos_PN_CORR[[#This Row],[13-mar]]</f>
        <v>0</v>
      </c>
      <c r="K434">
        <f>+Casos_PN_CORR[[#This Row],[15-mar]]-Casos_PN_CORR[[#This Row],[14-mar]]</f>
        <v>0</v>
      </c>
      <c r="L434">
        <f>+Casos_PN_CORR[[#This Row],[16-mar]]-Casos_PN_CORR[[#This Row],[15-mar]]</f>
        <v>0</v>
      </c>
      <c r="M434">
        <f>+Casos_PN_CORR[[#This Row],[17-mar]]-Casos_PN_CORR[[#This Row],[16-mar]]</f>
        <v>0</v>
      </c>
      <c r="N434">
        <f>+Casos_PN_CORR[[#This Row],[18-mar]]-Casos_PN_CORR[[#This Row],[17-mar]]</f>
        <v>0</v>
      </c>
      <c r="O434">
        <f>+Casos_PN_CORR[[#This Row],[19-mar]]-Casos_PN_CORR[[#This Row],[18-mar]]</f>
        <v>0</v>
      </c>
      <c r="P434">
        <f>+Casos_PN_CORR[[#This Row],[20-mar]]-Casos_PN_CORR[[#This Row],[19-mar]]</f>
        <v>0</v>
      </c>
      <c r="Q434">
        <f>+Casos_PN_CORR[[#This Row],[21-mar]]-Casos_PN_CORR[[#This Row],[20-mar]]</f>
        <v>0</v>
      </c>
      <c r="R434">
        <f>+Casos_PN_CORR[[#This Row],[22-mar]]-Casos_PN_CORR[[#This Row],[21-mar]]</f>
        <v>0</v>
      </c>
      <c r="S434">
        <f>+Casos_PN_CORR[[#This Row],[23-mar]]-Casos_PN_CORR[[#This Row],[22-mar]]</f>
        <v>0</v>
      </c>
      <c r="T434">
        <f>+Casos_PN_CORR[[#This Row],[24-mar]]-Casos_PN_CORR[[#This Row],[23-mar]]</f>
        <v>0</v>
      </c>
      <c r="U434">
        <f>+Casos_PN_CORR[[#This Row],[25-mar]]-Casos_PN_CORR[[#This Row],[24-mar]]</f>
        <v>0</v>
      </c>
      <c r="V434">
        <f>+Casos_PN_CORR[[#This Row],[26-mar]]-Casos_PN_CORR[[#This Row],[25-mar]]</f>
        <v>0</v>
      </c>
      <c r="W434">
        <f>+Casos_PN_CORR[[#This Row],[27-mar]]-Casos_PN_CORR[[#This Row],[26-mar]]</f>
        <v>0</v>
      </c>
      <c r="X434">
        <f>+Casos_PN_CORR[[#This Row],[28-mar]]-Casos_PN_CORR[[#This Row],[27-mar]]</f>
        <v>0</v>
      </c>
      <c r="Y434">
        <f>+Casos_PN_CORR[[#This Row],[29-mar]]-Casos_PN_CORR[[#This Row],[28-mar]]</f>
        <v>0</v>
      </c>
      <c r="Z434">
        <f>+Casos_PN_CORR[[#This Row],[30-mar]]-Casos_PN_CORR[[#This Row],[29-mar]]</f>
        <v>0</v>
      </c>
      <c r="AA434">
        <f>+Casos_PN_CORR[[#This Row],[31-mar]]-Casos_PN_CORR[[#This Row],[30-mar]]</f>
        <v>0</v>
      </c>
      <c r="AB434">
        <f>+Casos_PN_CORR[[#This Row],[1-abr]]-Casos_PN_CORR[[#This Row],[31-mar]]</f>
        <v>0</v>
      </c>
      <c r="AC434">
        <f>+Casos_PN_CORR[[#This Row],[2-abr]]-Casos_PN_CORR[[#This Row],[1-abr]]</f>
        <v>0</v>
      </c>
      <c r="AD434">
        <f>+Casos_PN_CORR[[#This Row],[3-abr]]-Casos_PN_CORR[[#This Row],[2-abr]]</f>
        <v>0</v>
      </c>
      <c r="AE434">
        <f>+Casos_PN_CORR[[#This Row],[4-abr]]-Casos_PN_CORR[[#This Row],[3-abr]]</f>
        <v>0</v>
      </c>
      <c r="AF434">
        <f>+Casos_PN_CORR[[#This Row],[5-abr]]-Casos_PN_CORR[[#This Row],[4-abr]]</f>
        <v>0</v>
      </c>
      <c r="AG434">
        <f>+Casos_PN_CORR[[#This Row],[6-abr]]-Casos_PN_CORR[[#This Row],[5-abr]]</f>
        <v>0</v>
      </c>
      <c r="AH434">
        <f>+Casos_PN_CORR[[#This Row],[7-abr]]-Casos_PN_CORR[[#This Row],[6-abr]]</f>
        <v>0</v>
      </c>
      <c r="AI434">
        <f>+Casos_PN_CORR[[#This Row],[8-abr]]-Casos_PN_CORR[[#This Row],[7-abr]]</f>
        <v>0</v>
      </c>
      <c r="AJ434">
        <f>+Casos_PN_CORR[[#This Row],[9-abr]]-Casos_PN_CORR[[#This Row],[8-abr]]</f>
        <v>0</v>
      </c>
      <c r="AK434">
        <f>+Casos_PN_CORR[[#This Row],[10-abr]]-Casos_PN_CORR[[#This Row],[9-abr]]</f>
        <v>0</v>
      </c>
      <c r="AL434">
        <f>+Casos_PN_CORR[[#This Row],[11-abr]]-Casos_PN_CORR[[#This Row],[10-abr]]</f>
        <v>0</v>
      </c>
      <c r="AM434">
        <f>+Casos_PN_CORR[[#This Row],[12-abr]]-Casos_PN_CORR[[#This Row],[11-abr]]</f>
        <v>0</v>
      </c>
      <c r="AN434">
        <f>+Casos_PN_CORR[[#This Row],[13-abr]]-Casos_PN_CORR[[#This Row],[12-abr]]</f>
        <v>0</v>
      </c>
      <c r="AO434">
        <f>+Casos_PN_CORR[[#This Row],[14-abr]]-Casos_PN_CORR[[#This Row],[13-abr]]</f>
        <v>0</v>
      </c>
      <c r="AP434">
        <f>+Casos_PN_CORR[[#This Row],[15-abr]]-Casos_PN_CORR[[#This Row],[14-abr]]</f>
        <v>0</v>
      </c>
      <c r="AQ434">
        <f>+Casos_PN_CORR[[#This Row],[16-abr]]-Casos_PN_CORR[[#This Row],[15-abr]]</f>
        <v>0</v>
      </c>
      <c r="AR434">
        <f>+Casos_PN_CORR[[#This Row],[17-abr]]-Casos_PN_CORR[[#This Row],[16-abr]]</f>
        <v>0</v>
      </c>
      <c r="AS434">
        <f>+Casos_PN_CORR[[#This Row],[18-abr]]-Casos_PN_CORR[[#This Row],[17-abr]]</f>
        <v>0</v>
      </c>
      <c r="AT434">
        <f>+Casos_PN_CORR[[#This Row],[19-abr]]-Casos_PN_CORR[[#This Row],[18-abr]]</f>
        <v>0</v>
      </c>
      <c r="AU434">
        <f>+Casos_PN_CORR[[#This Row],[20-abr]]-Casos_PN_CORR[[#This Row],[19-abr]]</f>
        <v>0</v>
      </c>
      <c r="AV434">
        <f>+Casos_PN_CORR[[#This Row],[21-abr]]-Casos_PN_CORR[[#This Row],[20-abr]]</f>
        <v>0</v>
      </c>
      <c r="AW434">
        <f>+Casos_PN_CORR[[#This Row],[22-abr]]-Casos_PN_CORR[[#This Row],[21-abr]]</f>
        <v>0</v>
      </c>
      <c r="AX434">
        <f>+Casos_PN_CORR[[#This Row],[23-abr]]-Casos_PN_CORR[[#This Row],[22-abr]]</f>
        <v>0</v>
      </c>
      <c r="AY434">
        <f>+Casos_PN_CORR[[#This Row],[24-abr]]-Casos_PN_CORR[[#This Row],[23-abr]]</f>
        <v>0</v>
      </c>
      <c r="AZ434">
        <f>+Casos_PN_CORR[[#This Row],[25-abr]]-Casos_PN_CORR[[#This Row],[24-abr]]</f>
        <v>0</v>
      </c>
      <c r="BA434">
        <f>+Casos_PN_CORR[[#This Row],[26-abr]]-Casos_PN_CORR[[#This Row],[25-abr]]</f>
        <v>0</v>
      </c>
      <c r="BB434">
        <f>+Casos_PN_CORR[[#This Row],[27-abr]]-Casos_PN_CORR[[#This Row],[26-abr]]</f>
        <v>0</v>
      </c>
      <c r="BC434">
        <f>+Casos_PN_CORR[[#This Row],[28-abr]]-Casos_PN_CORR[[#This Row],[27-abr]]</f>
        <v>0</v>
      </c>
      <c r="BD434">
        <f>+Casos_PN_CORR[[#This Row],[29-abr]]-Casos_PN_CORR[[#This Row],[28-abr]]</f>
        <v>0</v>
      </c>
      <c r="BE434">
        <f>+Casos_PN_CORR[[#This Row],[30-abr]]-Casos_PN_CORR[[#This Row],[29-abr]]</f>
        <v>0</v>
      </c>
      <c r="BF434">
        <f>+Casos_PN_CORR[[#This Row],[1-may]]-Casos_PN_CORR[[#This Row],[30-abr]]</f>
        <v>0</v>
      </c>
      <c r="BG434">
        <f>+Casos_PN_CORR[[#This Row],[2-may]]-Casos_PN_CORR[[#This Row],[1-may]]</f>
        <v>0</v>
      </c>
      <c r="BH434">
        <f>+Casos_PN_CORR[[#This Row],[3-may]]-Casos_PN_CORR[[#This Row],[2-may]]</f>
        <v>0</v>
      </c>
      <c r="BI434">
        <f>+Casos_PN_CORR[[#This Row],[4-may]]-Casos_PN_CORR[[#This Row],[3-may]]</f>
        <v>0</v>
      </c>
      <c r="BJ434">
        <f>+Casos_PN_CORR[[#This Row],[5-may]]-Casos_PN_CORR[[#This Row],[4-may]]</f>
        <v>0</v>
      </c>
      <c r="BK434">
        <f>+Casos_PN_CORR[[#This Row],[6-may]]-Casos_PN_CORR[[#This Row],[5-may]]</f>
        <v>0</v>
      </c>
      <c r="BL434">
        <f>+Casos_PN_CORR[[#This Row],[7-may]]-Casos_PN_CORR[[#This Row],[6-may]]</f>
        <v>0</v>
      </c>
      <c r="BM434">
        <f>+Casos_PN_CORR[[#This Row],[8-may]]-Casos_PN_CORR[[#This Row],[7-may]]</f>
        <v>0</v>
      </c>
      <c r="BN434">
        <f>+Casos_PN_CORR[[#This Row],[9-may]]-Casos_PN_CORR[[#This Row],[8-may]]</f>
        <v>0</v>
      </c>
      <c r="BO434">
        <f>+Casos_PN_CORR[[#This Row],[10-may]]-Casos_PN_CORR[[#This Row],[9-may]]</f>
        <v>0</v>
      </c>
      <c r="BP434">
        <f>+Casos_PN_CORR[[#This Row],[11-may]]-Casos_PN_CORR[[#This Row],[10-may]]</f>
        <v>0</v>
      </c>
      <c r="BQ434">
        <f>+Casos_PN_CORR[[#This Row],[12-may]]-Casos_PN_CORR[[#This Row],[11-may]]</f>
        <v>0</v>
      </c>
      <c r="BR434">
        <f>+Casos_PN_CORR[[#This Row],[13-may]]-Casos_PN_CORR[[#This Row],[12-may]]</f>
        <v>0</v>
      </c>
      <c r="BS434">
        <f>+Casos_PN_CORR[[#This Row],[14-may]]-Casos_PN_CORR[[#This Row],[13-may]]</f>
        <v>0</v>
      </c>
      <c r="BT434">
        <f>+Casos_PN_CORR[[#This Row],[15-may]]-Casos_PN_CORR[[#This Row],[14-may]]</f>
        <v>0</v>
      </c>
      <c r="BU434">
        <f>+Casos_PN_CORR[[#This Row],[16-may]]-Casos_PN_CORR[[#This Row],[15-may]]</f>
        <v>0</v>
      </c>
      <c r="BV434">
        <f>+Casos_PN_CORR[[#This Row],[17-may]]-Casos_PN_CORR[[#This Row],[16-may]]</f>
        <v>0</v>
      </c>
      <c r="BW434">
        <f>+Casos_PN_CORR[[#This Row],[18-may]]-Casos_PN_CORR[[#This Row],[17-may]]</f>
        <v>0</v>
      </c>
      <c r="BX434">
        <f>+Casos_PN_CORR[[#This Row],[19-may]]-Casos_PN_CORR[[#This Row],[18-may]]</f>
        <v>0</v>
      </c>
      <c r="BY434">
        <f>+Casos_PN_CORR[[#This Row],[20-may]]-Casos_PN_CORR[[#This Row],[19-may]]</f>
        <v>0</v>
      </c>
      <c r="BZ434">
        <f>+Casos_PN_CORR[[#This Row],[21-may]]-Casos_PN_CORR[[#This Row],[20-may]]</f>
        <v>0</v>
      </c>
      <c r="CA434">
        <f>+Casos_PN_CORR[[#This Row],[22-may]]-Casos_PN_CORR[[#This Row],[21-may]]</f>
        <v>0</v>
      </c>
      <c r="CB434">
        <f>+Casos_PN_CORR[[#This Row],[23-may]]-Casos_PN_CORR[[#This Row],[22-may]]</f>
        <v>0</v>
      </c>
      <c r="CC434">
        <f>+Casos_PN_CORR[[#This Row],[24-may]]-Casos_PN_CORR[[#This Row],[23-may]]</f>
        <v>0</v>
      </c>
      <c r="CD434">
        <f>+Casos_PN_CORR[[#This Row],[25-may]]-Casos_PN_CORR[[#This Row],[24-may]]</f>
        <v>0</v>
      </c>
      <c r="CE434">
        <f>+Casos_PN_CORR[[#This Row],[26-may]]-Casos_PN_CORR[[#This Row],[25-may]]</f>
        <v>0</v>
      </c>
      <c r="CF434">
        <f>+Casos_PN_CORR[[#This Row],[27-may]]-Casos_PN_CORR[[#This Row],[26-may]]</f>
        <v>0</v>
      </c>
      <c r="CG434">
        <f>+Casos_PN_CORR[[#This Row],[28-may]]-Casos_PN_CORR[[#This Row],[27-may]]</f>
        <v>0</v>
      </c>
      <c r="CH434">
        <f>+Casos_PN_CORR[[#This Row],[29-may]]-Casos_PN_CORR[[#This Row],[28-may]]</f>
        <v>0</v>
      </c>
      <c r="CI434">
        <f>+Casos_PN_CORR[[#This Row],[30-may]]-Casos_PN_CORR[[#This Row],[29-may]]</f>
        <v>0</v>
      </c>
      <c r="CJ434">
        <f>+Casos_PN_CORR[[#This Row],[31-may]]-Casos_PN_CORR[[#This Row],[30-may]]</f>
        <v>0</v>
      </c>
      <c r="CK434">
        <f>+Casos_PN_CORR[[#This Row],[1-jun]]-Casos_PN_CORR[[#This Row],[31-may]]</f>
        <v>0</v>
      </c>
      <c r="CL434">
        <f>+Casos_PN_CORR[[#This Row],[2-jun]]-Casos_PN_CORR[[#This Row],[1-jun]]</f>
        <v>0</v>
      </c>
      <c r="CM434">
        <f>+Casos_PN_CORR[[#This Row],[3-jun]]-Casos_PN_CORR[[#This Row],[2-jun]]</f>
        <v>0</v>
      </c>
      <c r="CN434">
        <f>+Casos_PN_CORR[[#This Row],[4-jun]]-Casos_PN_CORR[[#This Row],[3-jun]]</f>
        <v>0</v>
      </c>
      <c r="CO434">
        <f>+Casos_PN_CORR[[#This Row],[5-jun]]-Casos_PN_CORR[[#This Row],[4-jun]]</f>
        <v>0</v>
      </c>
      <c r="CP434">
        <f>+Casos_PN_CORR[[#This Row],[6-jun]]-Casos_PN_CORR[[#This Row],[5-jun]]</f>
        <v>0</v>
      </c>
    </row>
    <row r="435" spans="1:94">
      <c r="A435">
        <v>120606</v>
      </c>
      <c r="B435" s="2" t="s">
        <v>104</v>
      </c>
      <c r="C435" s="2" t="s">
        <v>187</v>
      </c>
      <c r="D435" s="2" t="s">
        <v>570</v>
      </c>
      <c r="E435" s="4">
        <f t="shared" si="6"/>
        <v>0</v>
      </c>
      <c r="F435">
        <f>+Casos_PN_CORR[[#This Row],[10-mar]]</f>
        <v>0</v>
      </c>
      <c r="G435">
        <f>+Casos_PN_CORR[[#This Row],[11-mar]]-Casos_PN_CORR[[#This Row],[10-mar]]</f>
        <v>0</v>
      </c>
      <c r="H435">
        <f>+Casos_PN_CORR[[#This Row],[12-mar]]-Casos_PN_CORR[[#This Row],[11-mar]]</f>
        <v>0</v>
      </c>
      <c r="I435">
        <f>+Casos_PN_CORR[[#This Row],[13-mar]]-Casos_PN_CORR[[#This Row],[12-mar]]</f>
        <v>0</v>
      </c>
      <c r="J435">
        <f>+Casos_PN_CORR[[#This Row],[14-mar]]-Casos_PN_CORR[[#This Row],[13-mar]]</f>
        <v>0</v>
      </c>
      <c r="K435">
        <f>+Casos_PN_CORR[[#This Row],[15-mar]]-Casos_PN_CORR[[#This Row],[14-mar]]</f>
        <v>0</v>
      </c>
      <c r="L435">
        <f>+Casos_PN_CORR[[#This Row],[16-mar]]-Casos_PN_CORR[[#This Row],[15-mar]]</f>
        <v>0</v>
      </c>
      <c r="M435">
        <f>+Casos_PN_CORR[[#This Row],[17-mar]]-Casos_PN_CORR[[#This Row],[16-mar]]</f>
        <v>0</v>
      </c>
      <c r="N435">
        <f>+Casos_PN_CORR[[#This Row],[18-mar]]-Casos_PN_CORR[[#This Row],[17-mar]]</f>
        <v>0</v>
      </c>
      <c r="O435">
        <f>+Casos_PN_CORR[[#This Row],[19-mar]]-Casos_PN_CORR[[#This Row],[18-mar]]</f>
        <v>0</v>
      </c>
      <c r="P435">
        <f>+Casos_PN_CORR[[#This Row],[20-mar]]-Casos_PN_CORR[[#This Row],[19-mar]]</f>
        <v>0</v>
      </c>
      <c r="Q435">
        <f>+Casos_PN_CORR[[#This Row],[21-mar]]-Casos_PN_CORR[[#This Row],[20-mar]]</f>
        <v>0</v>
      </c>
      <c r="R435">
        <f>+Casos_PN_CORR[[#This Row],[22-mar]]-Casos_PN_CORR[[#This Row],[21-mar]]</f>
        <v>0</v>
      </c>
      <c r="S435">
        <f>+Casos_PN_CORR[[#This Row],[23-mar]]-Casos_PN_CORR[[#This Row],[22-mar]]</f>
        <v>0</v>
      </c>
      <c r="T435">
        <f>+Casos_PN_CORR[[#This Row],[24-mar]]-Casos_PN_CORR[[#This Row],[23-mar]]</f>
        <v>0</v>
      </c>
      <c r="U435">
        <f>+Casos_PN_CORR[[#This Row],[25-mar]]-Casos_PN_CORR[[#This Row],[24-mar]]</f>
        <v>0</v>
      </c>
      <c r="V435">
        <f>+Casos_PN_CORR[[#This Row],[26-mar]]-Casos_PN_CORR[[#This Row],[25-mar]]</f>
        <v>0</v>
      </c>
      <c r="W435">
        <f>+Casos_PN_CORR[[#This Row],[27-mar]]-Casos_PN_CORR[[#This Row],[26-mar]]</f>
        <v>0</v>
      </c>
      <c r="X435">
        <f>+Casos_PN_CORR[[#This Row],[28-mar]]-Casos_PN_CORR[[#This Row],[27-mar]]</f>
        <v>0</v>
      </c>
      <c r="Y435">
        <f>+Casos_PN_CORR[[#This Row],[29-mar]]-Casos_PN_CORR[[#This Row],[28-mar]]</f>
        <v>0</v>
      </c>
      <c r="Z435">
        <f>+Casos_PN_CORR[[#This Row],[30-mar]]-Casos_PN_CORR[[#This Row],[29-mar]]</f>
        <v>0</v>
      </c>
      <c r="AA435">
        <f>+Casos_PN_CORR[[#This Row],[31-mar]]-Casos_PN_CORR[[#This Row],[30-mar]]</f>
        <v>0</v>
      </c>
      <c r="AB435">
        <f>+Casos_PN_CORR[[#This Row],[1-abr]]-Casos_PN_CORR[[#This Row],[31-mar]]</f>
        <v>0</v>
      </c>
      <c r="AC435">
        <f>+Casos_PN_CORR[[#This Row],[2-abr]]-Casos_PN_CORR[[#This Row],[1-abr]]</f>
        <v>0</v>
      </c>
      <c r="AD435">
        <f>+Casos_PN_CORR[[#This Row],[3-abr]]-Casos_PN_CORR[[#This Row],[2-abr]]</f>
        <v>0</v>
      </c>
      <c r="AE435">
        <f>+Casos_PN_CORR[[#This Row],[4-abr]]-Casos_PN_CORR[[#This Row],[3-abr]]</f>
        <v>0</v>
      </c>
      <c r="AF435">
        <f>+Casos_PN_CORR[[#This Row],[5-abr]]-Casos_PN_CORR[[#This Row],[4-abr]]</f>
        <v>0</v>
      </c>
      <c r="AG435">
        <f>+Casos_PN_CORR[[#This Row],[6-abr]]-Casos_PN_CORR[[#This Row],[5-abr]]</f>
        <v>0</v>
      </c>
      <c r="AH435">
        <f>+Casos_PN_CORR[[#This Row],[7-abr]]-Casos_PN_CORR[[#This Row],[6-abr]]</f>
        <v>0</v>
      </c>
      <c r="AI435">
        <f>+Casos_PN_CORR[[#This Row],[8-abr]]-Casos_PN_CORR[[#This Row],[7-abr]]</f>
        <v>0</v>
      </c>
      <c r="AJ435">
        <f>+Casos_PN_CORR[[#This Row],[9-abr]]-Casos_PN_CORR[[#This Row],[8-abr]]</f>
        <v>0</v>
      </c>
      <c r="AK435">
        <f>+Casos_PN_CORR[[#This Row],[10-abr]]-Casos_PN_CORR[[#This Row],[9-abr]]</f>
        <v>0</v>
      </c>
      <c r="AL435">
        <f>+Casos_PN_CORR[[#This Row],[11-abr]]-Casos_PN_CORR[[#This Row],[10-abr]]</f>
        <v>0</v>
      </c>
      <c r="AM435">
        <f>+Casos_PN_CORR[[#This Row],[12-abr]]-Casos_PN_CORR[[#This Row],[11-abr]]</f>
        <v>0</v>
      </c>
      <c r="AN435">
        <f>+Casos_PN_CORR[[#This Row],[13-abr]]-Casos_PN_CORR[[#This Row],[12-abr]]</f>
        <v>0</v>
      </c>
      <c r="AO435">
        <f>+Casos_PN_CORR[[#This Row],[14-abr]]-Casos_PN_CORR[[#This Row],[13-abr]]</f>
        <v>0</v>
      </c>
      <c r="AP435">
        <f>+Casos_PN_CORR[[#This Row],[15-abr]]-Casos_PN_CORR[[#This Row],[14-abr]]</f>
        <v>0</v>
      </c>
      <c r="AQ435">
        <f>+Casos_PN_CORR[[#This Row],[16-abr]]-Casos_PN_CORR[[#This Row],[15-abr]]</f>
        <v>0</v>
      </c>
      <c r="AR435">
        <f>+Casos_PN_CORR[[#This Row],[17-abr]]-Casos_PN_CORR[[#This Row],[16-abr]]</f>
        <v>0</v>
      </c>
      <c r="AS435">
        <f>+Casos_PN_CORR[[#This Row],[18-abr]]-Casos_PN_CORR[[#This Row],[17-abr]]</f>
        <v>0</v>
      </c>
      <c r="AT435">
        <f>+Casos_PN_CORR[[#This Row],[19-abr]]-Casos_PN_CORR[[#This Row],[18-abr]]</f>
        <v>0</v>
      </c>
      <c r="AU435">
        <f>+Casos_PN_CORR[[#This Row],[20-abr]]-Casos_PN_CORR[[#This Row],[19-abr]]</f>
        <v>0</v>
      </c>
      <c r="AV435">
        <f>+Casos_PN_CORR[[#This Row],[21-abr]]-Casos_PN_CORR[[#This Row],[20-abr]]</f>
        <v>0</v>
      </c>
      <c r="AW435">
        <f>+Casos_PN_CORR[[#This Row],[22-abr]]-Casos_PN_CORR[[#This Row],[21-abr]]</f>
        <v>0</v>
      </c>
      <c r="AX435">
        <f>+Casos_PN_CORR[[#This Row],[23-abr]]-Casos_PN_CORR[[#This Row],[22-abr]]</f>
        <v>0</v>
      </c>
      <c r="AY435">
        <f>+Casos_PN_CORR[[#This Row],[24-abr]]-Casos_PN_CORR[[#This Row],[23-abr]]</f>
        <v>0</v>
      </c>
      <c r="AZ435">
        <f>+Casos_PN_CORR[[#This Row],[25-abr]]-Casos_PN_CORR[[#This Row],[24-abr]]</f>
        <v>0</v>
      </c>
      <c r="BA435">
        <f>+Casos_PN_CORR[[#This Row],[26-abr]]-Casos_PN_CORR[[#This Row],[25-abr]]</f>
        <v>0</v>
      </c>
      <c r="BB435">
        <f>+Casos_PN_CORR[[#This Row],[27-abr]]-Casos_PN_CORR[[#This Row],[26-abr]]</f>
        <v>0</v>
      </c>
      <c r="BC435">
        <f>+Casos_PN_CORR[[#This Row],[28-abr]]-Casos_PN_CORR[[#This Row],[27-abr]]</f>
        <v>0</v>
      </c>
      <c r="BD435">
        <f>+Casos_PN_CORR[[#This Row],[29-abr]]-Casos_PN_CORR[[#This Row],[28-abr]]</f>
        <v>0</v>
      </c>
      <c r="BE435">
        <f>+Casos_PN_CORR[[#This Row],[30-abr]]-Casos_PN_CORR[[#This Row],[29-abr]]</f>
        <v>0</v>
      </c>
      <c r="BF435">
        <f>+Casos_PN_CORR[[#This Row],[1-may]]-Casos_PN_CORR[[#This Row],[30-abr]]</f>
        <v>0</v>
      </c>
      <c r="BG435">
        <f>+Casos_PN_CORR[[#This Row],[2-may]]-Casos_PN_CORR[[#This Row],[1-may]]</f>
        <v>0</v>
      </c>
      <c r="BH435">
        <f>+Casos_PN_CORR[[#This Row],[3-may]]-Casos_PN_CORR[[#This Row],[2-may]]</f>
        <v>0</v>
      </c>
      <c r="BI435">
        <f>+Casos_PN_CORR[[#This Row],[4-may]]-Casos_PN_CORR[[#This Row],[3-may]]</f>
        <v>0</v>
      </c>
      <c r="BJ435">
        <f>+Casos_PN_CORR[[#This Row],[5-may]]-Casos_PN_CORR[[#This Row],[4-may]]</f>
        <v>0</v>
      </c>
      <c r="BK435">
        <f>+Casos_PN_CORR[[#This Row],[6-may]]-Casos_PN_CORR[[#This Row],[5-may]]</f>
        <v>0</v>
      </c>
      <c r="BL435">
        <f>+Casos_PN_CORR[[#This Row],[7-may]]-Casos_PN_CORR[[#This Row],[6-may]]</f>
        <v>0</v>
      </c>
      <c r="BM435">
        <f>+Casos_PN_CORR[[#This Row],[8-may]]-Casos_PN_CORR[[#This Row],[7-may]]</f>
        <v>0</v>
      </c>
      <c r="BN435">
        <f>+Casos_PN_CORR[[#This Row],[9-may]]-Casos_PN_CORR[[#This Row],[8-may]]</f>
        <v>0</v>
      </c>
      <c r="BO435">
        <f>+Casos_PN_CORR[[#This Row],[10-may]]-Casos_PN_CORR[[#This Row],[9-may]]</f>
        <v>0</v>
      </c>
      <c r="BP435">
        <f>+Casos_PN_CORR[[#This Row],[11-may]]-Casos_PN_CORR[[#This Row],[10-may]]</f>
        <v>0</v>
      </c>
      <c r="BQ435">
        <f>+Casos_PN_CORR[[#This Row],[12-may]]-Casos_PN_CORR[[#This Row],[11-may]]</f>
        <v>0</v>
      </c>
      <c r="BR435">
        <f>+Casos_PN_CORR[[#This Row],[13-may]]-Casos_PN_CORR[[#This Row],[12-may]]</f>
        <v>0</v>
      </c>
      <c r="BS435">
        <f>+Casos_PN_CORR[[#This Row],[14-may]]-Casos_PN_CORR[[#This Row],[13-may]]</f>
        <v>0</v>
      </c>
      <c r="BT435">
        <f>+Casos_PN_CORR[[#This Row],[15-may]]-Casos_PN_CORR[[#This Row],[14-may]]</f>
        <v>0</v>
      </c>
      <c r="BU435">
        <f>+Casos_PN_CORR[[#This Row],[16-may]]-Casos_PN_CORR[[#This Row],[15-may]]</f>
        <v>0</v>
      </c>
      <c r="BV435">
        <f>+Casos_PN_CORR[[#This Row],[17-may]]-Casos_PN_CORR[[#This Row],[16-may]]</f>
        <v>0</v>
      </c>
      <c r="BW435">
        <f>+Casos_PN_CORR[[#This Row],[18-may]]-Casos_PN_CORR[[#This Row],[17-may]]</f>
        <v>0</v>
      </c>
      <c r="BX435">
        <f>+Casos_PN_CORR[[#This Row],[19-may]]-Casos_PN_CORR[[#This Row],[18-may]]</f>
        <v>0</v>
      </c>
      <c r="BY435">
        <f>+Casos_PN_CORR[[#This Row],[20-may]]-Casos_PN_CORR[[#This Row],[19-may]]</f>
        <v>0</v>
      </c>
      <c r="BZ435">
        <f>+Casos_PN_CORR[[#This Row],[21-may]]-Casos_PN_CORR[[#This Row],[20-may]]</f>
        <v>0</v>
      </c>
      <c r="CA435">
        <f>+Casos_PN_CORR[[#This Row],[22-may]]-Casos_PN_CORR[[#This Row],[21-may]]</f>
        <v>0</v>
      </c>
      <c r="CB435">
        <f>+Casos_PN_CORR[[#This Row],[23-may]]-Casos_PN_CORR[[#This Row],[22-may]]</f>
        <v>0</v>
      </c>
      <c r="CC435">
        <f>+Casos_PN_CORR[[#This Row],[24-may]]-Casos_PN_CORR[[#This Row],[23-may]]</f>
        <v>0</v>
      </c>
      <c r="CD435">
        <f>+Casos_PN_CORR[[#This Row],[25-may]]-Casos_PN_CORR[[#This Row],[24-may]]</f>
        <v>0</v>
      </c>
      <c r="CE435">
        <f>+Casos_PN_CORR[[#This Row],[26-may]]-Casos_PN_CORR[[#This Row],[25-may]]</f>
        <v>0</v>
      </c>
      <c r="CF435">
        <f>+Casos_PN_CORR[[#This Row],[27-may]]-Casos_PN_CORR[[#This Row],[26-may]]</f>
        <v>0</v>
      </c>
      <c r="CG435">
        <f>+Casos_PN_CORR[[#This Row],[28-may]]-Casos_PN_CORR[[#This Row],[27-may]]</f>
        <v>0</v>
      </c>
      <c r="CH435">
        <f>+Casos_PN_CORR[[#This Row],[29-may]]-Casos_PN_CORR[[#This Row],[28-may]]</f>
        <v>0</v>
      </c>
      <c r="CI435">
        <f>+Casos_PN_CORR[[#This Row],[30-may]]-Casos_PN_CORR[[#This Row],[29-may]]</f>
        <v>0</v>
      </c>
      <c r="CJ435">
        <f>+Casos_PN_CORR[[#This Row],[31-may]]-Casos_PN_CORR[[#This Row],[30-may]]</f>
        <v>0</v>
      </c>
      <c r="CK435">
        <f>+Casos_PN_CORR[[#This Row],[1-jun]]-Casos_PN_CORR[[#This Row],[31-may]]</f>
        <v>0</v>
      </c>
      <c r="CL435">
        <f>+Casos_PN_CORR[[#This Row],[2-jun]]-Casos_PN_CORR[[#This Row],[1-jun]]</f>
        <v>0</v>
      </c>
      <c r="CM435">
        <f>+Casos_PN_CORR[[#This Row],[3-jun]]-Casos_PN_CORR[[#This Row],[2-jun]]</f>
        <v>0</v>
      </c>
      <c r="CN435">
        <f>+Casos_PN_CORR[[#This Row],[4-jun]]-Casos_PN_CORR[[#This Row],[3-jun]]</f>
        <v>0</v>
      </c>
      <c r="CO435">
        <f>+Casos_PN_CORR[[#This Row],[5-jun]]-Casos_PN_CORR[[#This Row],[4-jun]]</f>
        <v>0</v>
      </c>
      <c r="CP435">
        <f>+Casos_PN_CORR[[#This Row],[6-jun]]-Casos_PN_CORR[[#This Row],[5-jun]]</f>
        <v>0</v>
      </c>
    </row>
    <row r="436" spans="1:94">
      <c r="A436">
        <v>120107</v>
      </c>
      <c r="B436" s="2" t="s">
        <v>104</v>
      </c>
      <c r="C436" s="2" t="s">
        <v>193</v>
      </c>
      <c r="D436" s="2" t="s">
        <v>571</v>
      </c>
      <c r="E436" s="4">
        <f t="shared" si="6"/>
        <v>1</v>
      </c>
      <c r="F436">
        <f>+Casos_PN_CORR[[#This Row],[10-mar]]</f>
        <v>0</v>
      </c>
      <c r="G436">
        <f>+Casos_PN_CORR[[#This Row],[11-mar]]-Casos_PN_CORR[[#This Row],[10-mar]]</f>
        <v>0</v>
      </c>
      <c r="H436">
        <f>+Casos_PN_CORR[[#This Row],[12-mar]]-Casos_PN_CORR[[#This Row],[11-mar]]</f>
        <v>0</v>
      </c>
      <c r="I436">
        <f>+Casos_PN_CORR[[#This Row],[13-mar]]-Casos_PN_CORR[[#This Row],[12-mar]]</f>
        <v>0</v>
      </c>
      <c r="J436">
        <f>+Casos_PN_CORR[[#This Row],[14-mar]]-Casos_PN_CORR[[#This Row],[13-mar]]</f>
        <v>0</v>
      </c>
      <c r="K436">
        <f>+Casos_PN_CORR[[#This Row],[15-mar]]-Casos_PN_CORR[[#This Row],[14-mar]]</f>
        <v>0</v>
      </c>
      <c r="L436">
        <f>+Casos_PN_CORR[[#This Row],[16-mar]]-Casos_PN_CORR[[#This Row],[15-mar]]</f>
        <v>0</v>
      </c>
      <c r="M436">
        <f>+Casos_PN_CORR[[#This Row],[17-mar]]-Casos_PN_CORR[[#This Row],[16-mar]]</f>
        <v>0</v>
      </c>
      <c r="N436">
        <f>+Casos_PN_CORR[[#This Row],[18-mar]]-Casos_PN_CORR[[#This Row],[17-mar]]</f>
        <v>0</v>
      </c>
      <c r="O436">
        <f>+Casos_PN_CORR[[#This Row],[19-mar]]-Casos_PN_CORR[[#This Row],[18-mar]]</f>
        <v>0</v>
      </c>
      <c r="P436">
        <f>+Casos_PN_CORR[[#This Row],[20-mar]]-Casos_PN_CORR[[#This Row],[19-mar]]</f>
        <v>0</v>
      </c>
      <c r="Q436">
        <f>+Casos_PN_CORR[[#This Row],[21-mar]]-Casos_PN_CORR[[#This Row],[20-mar]]</f>
        <v>0</v>
      </c>
      <c r="R436">
        <f>+Casos_PN_CORR[[#This Row],[22-mar]]-Casos_PN_CORR[[#This Row],[21-mar]]</f>
        <v>0</v>
      </c>
      <c r="S436">
        <f>+Casos_PN_CORR[[#This Row],[23-mar]]-Casos_PN_CORR[[#This Row],[22-mar]]</f>
        <v>0</v>
      </c>
      <c r="T436">
        <f>+Casos_PN_CORR[[#This Row],[24-mar]]-Casos_PN_CORR[[#This Row],[23-mar]]</f>
        <v>0</v>
      </c>
      <c r="U436">
        <f>+Casos_PN_CORR[[#This Row],[25-mar]]-Casos_PN_CORR[[#This Row],[24-mar]]</f>
        <v>0</v>
      </c>
      <c r="V436">
        <f>+Casos_PN_CORR[[#This Row],[26-mar]]-Casos_PN_CORR[[#This Row],[25-mar]]</f>
        <v>0</v>
      </c>
      <c r="W436">
        <f>+Casos_PN_CORR[[#This Row],[27-mar]]-Casos_PN_CORR[[#This Row],[26-mar]]</f>
        <v>0</v>
      </c>
      <c r="X436">
        <f>+Casos_PN_CORR[[#This Row],[28-mar]]-Casos_PN_CORR[[#This Row],[27-mar]]</f>
        <v>0</v>
      </c>
      <c r="Y436">
        <f>+Casos_PN_CORR[[#This Row],[29-mar]]-Casos_PN_CORR[[#This Row],[28-mar]]</f>
        <v>0</v>
      </c>
      <c r="Z436">
        <f>+Casos_PN_CORR[[#This Row],[30-mar]]-Casos_PN_CORR[[#This Row],[29-mar]]</f>
        <v>0</v>
      </c>
      <c r="AA436">
        <f>+Casos_PN_CORR[[#This Row],[31-mar]]-Casos_PN_CORR[[#This Row],[30-mar]]</f>
        <v>0</v>
      </c>
      <c r="AB436">
        <f>+Casos_PN_CORR[[#This Row],[1-abr]]-Casos_PN_CORR[[#This Row],[31-mar]]</f>
        <v>0</v>
      </c>
      <c r="AC436">
        <f>+Casos_PN_CORR[[#This Row],[2-abr]]-Casos_PN_CORR[[#This Row],[1-abr]]</f>
        <v>0</v>
      </c>
      <c r="AD436">
        <f>+Casos_PN_CORR[[#This Row],[3-abr]]-Casos_PN_CORR[[#This Row],[2-abr]]</f>
        <v>0</v>
      </c>
      <c r="AE436">
        <f>+Casos_PN_CORR[[#This Row],[4-abr]]-Casos_PN_CORR[[#This Row],[3-abr]]</f>
        <v>0</v>
      </c>
      <c r="AF436">
        <f>+Casos_PN_CORR[[#This Row],[5-abr]]-Casos_PN_CORR[[#This Row],[4-abr]]</f>
        <v>0</v>
      </c>
      <c r="AG436">
        <f>+Casos_PN_CORR[[#This Row],[6-abr]]-Casos_PN_CORR[[#This Row],[5-abr]]</f>
        <v>0</v>
      </c>
      <c r="AH436">
        <f>+Casos_PN_CORR[[#This Row],[7-abr]]-Casos_PN_CORR[[#This Row],[6-abr]]</f>
        <v>0</v>
      </c>
      <c r="AI436">
        <f>+Casos_PN_CORR[[#This Row],[8-abr]]-Casos_PN_CORR[[#This Row],[7-abr]]</f>
        <v>0</v>
      </c>
      <c r="AJ436">
        <f>+Casos_PN_CORR[[#This Row],[9-abr]]-Casos_PN_CORR[[#This Row],[8-abr]]</f>
        <v>0</v>
      </c>
      <c r="AK436">
        <f>+Casos_PN_CORR[[#This Row],[10-abr]]-Casos_PN_CORR[[#This Row],[9-abr]]</f>
        <v>0</v>
      </c>
      <c r="AL436">
        <f>+Casos_PN_CORR[[#This Row],[11-abr]]-Casos_PN_CORR[[#This Row],[10-abr]]</f>
        <v>0</v>
      </c>
      <c r="AM436">
        <f>+Casos_PN_CORR[[#This Row],[12-abr]]-Casos_PN_CORR[[#This Row],[11-abr]]</f>
        <v>0</v>
      </c>
      <c r="AN436">
        <f>+Casos_PN_CORR[[#This Row],[13-abr]]-Casos_PN_CORR[[#This Row],[12-abr]]</f>
        <v>0</v>
      </c>
      <c r="AO436">
        <f>+Casos_PN_CORR[[#This Row],[14-abr]]-Casos_PN_CORR[[#This Row],[13-abr]]</f>
        <v>0</v>
      </c>
      <c r="AP436">
        <f>+Casos_PN_CORR[[#This Row],[15-abr]]-Casos_PN_CORR[[#This Row],[14-abr]]</f>
        <v>0</v>
      </c>
      <c r="AQ436">
        <f>+Casos_PN_CORR[[#This Row],[16-abr]]-Casos_PN_CORR[[#This Row],[15-abr]]</f>
        <v>0</v>
      </c>
      <c r="AR436">
        <f>+Casos_PN_CORR[[#This Row],[17-abr]]-Casos_PN_CORR[[#This Row],[16-abr]]</f>
        <v>0</v>
      </c>
      <c r="AS436">
        <f>+Casos_PN_CORR[[#This Row],[18-abr]]-Casos_PN_CORR[[#This Row],[17-abr]]</f>
        <v>0</v>
      </c>
      <c r="AT436">
        <f>+Casos_PN_CORR[[#This Row],[19-abr]]-Casos_PN_CORR[[#This Row],[18-abr]]</f>
        <v>0</v>
      </c>
      <c r="AU436">
        <f>+Casos_PN_CORR[[#This Row],[20-abr]]-Casos_PN_CORR[[#This Row],[19-abr]]</f>
        <v>0</v>
      </c>
      <c r="AV436">
        <f>+Casos_PN_CORR[[#This Row],[21-abr]]-Casos_PN_CORR[[#This Row],[20-abr]]</f>
        <v>0</v>
      </c>
      <c r="AW436">
        <f>+Casos_PN_CORR[[#This Row],[22-abr]]-Casos_PN_CORR[[#This Row],[21-abr]]</f>
        <v>0</v>
      </c>
      <c r="AX436">
        <f>+Casos_PN_CORR[[#This Row],[23-abr]]-Casos_PN_CORR[[#This Row],[22-abr]]</f>
        <v>0</v>
      </c>
      <c r="AY436">
        <f>+Casos_PN_CORR[[#This Row],[24-abr]]-Casos_PN_CORR[[#This Row],[23-abr]]</f>
        <v>0</v>
      </c>
      <c r="AZ436">
        <f>+Casos_PN_CORR[[#This Row],[25-abr]]-Casos_PN_CORR[[#This Row],[24-abr]]</f>
        <v>0</v>
      </c>
      <c r="BA436">
        <f>+Casos_PN_CORR[[#This Row],[26-abr]]-Casos_PN_CORR[[#This Row],[25-abr]]</f>
        <v>0</v>
      </c>
      <c r="BB436">
        <f>+Casos_PN_CORR[[#This Row],[27-abr]]-Casos_PN_CORR[[#This Row],[26-abr]]</f>
        <v>0</v>
      </c>
      <c r="BC436">
        <f>+Casos_PN_CORR[[#This Row],[28-abr]]-Casos_PN_CORR[[#This Row],[27-abr]]</f>
        <v>0</v>
      </c>
      <c r="BD436">
        <f>+Casos_PN_CORR[[#This Row],[29-abr]]-Casos_PN_CORR[[#This Row],[28-abr]]</f>
        <v>0</v>
      </c>
      <c r="BE436">
        <f>+Casos_PN_CORR[[#This Row],[30-abr]]-Casos_PN_CORR[[#This Row],[29-abr]]</f>
        <v>0</v>
      </c>
      <c r="BF436">
        <f>+Casos_PN_CORR[[#This Row],[1-may]]-Casos_PN_CORR[[#This Row],[30-abr]]</f>
        <v>0</v>
      </c>
      <c r="BG436">
        <f>+Casos_PN_CORR[[#This Row],[2-may]]-Casos_PN_CORR[[#This Row],[1-may]]</f>
        <v>0</v>
      </c>
      <c r="BH436">
        <f>+Casos_PN_CORR[[#This Row],[3-may]]-Casos_PN_CORR[[#This Row],[2-may]]</f>
        <v>0</v>
      </c>
      <c r="BI436">
        <f>+Casos_PN_CORR[[#This Row],[4-may]]-Casos_PN_CORR[[#This Row],[3-may]]</f>
        <v>0</v>
      </c>
      <c r="BJ436">
        <f>+Casos_PN_CORR[[#This Row],[5-may]]-Casos_PN_CORR[[#This Row],[4-may]]</f>
        <v>0</v>
      </c>
      <c r="BK436">
        <f>+Casos_PN_CORR[[#This Row],[6-may]]-Casos_PN_CORR[[#This Row],[5-may]]</f>
        <v>0</v>
      </c>
      <c r="BL436">
        <f>+Casos_PN_CORR[[#This Row],[7-may]]-Casos_PN_CORR[[#This Row],[6-may]]</f>
        <v>0</v>
      </c>
      <c r="BM436">
        <f>+Casos_PN_CORR[[#This Row],[8-may]]-Casos_PN_CORR[[#This Row],[7-may]]</f>
        <v>0</v>
      </c>
      <c r="BN436">
        <f>+Casos_PN_CORR[[#This Row],[9-may]]-Casos_PN_CORR[[#This Row],[8-may]]</f>
        <v>0</v>
      </c>
      <c r="BO436">
        <f>+Casos_PN_CORR[[#This Row],[10-may]]-Casos_PN_CORR[[#This Row],[9-may]]</f>
        <v>0</v>
      </c>
      <c r="BP436">
        <f>+Casos_PN_CORR[[#This Row],[11-may]]-Casos_PN_CORR[[#This Row],[10-may]]</f>
        <v>0</v>
      </c>
      <c r="BQ436">
        <f>+Casos_PN_CORR[[#This Row],[12-may]]-Casos_PN_CORR[[#This Row],[11-may]]</f>
        <v>0</v>
      </c>
      <c r="BR436">
        <f>+Casos_PN_CORR[[#This Row],[13-may]]-Casos_PN_CORR[[#This Row],[12-may]]</f>
        <v>0</v>
      </c>
      <c r="BS436">
        <f>+Casos_PN_CORR[[#This Row],[14-may]]-Casos_PN_CORR[[#This Row],[13-may]]</f>
        <v>0</v>
      </c>
      <c r="BT436">
        <f>+Casos_PN_CORR[[#This Row],[15-may]]-Casos_PN_CORR[[#This Row],[14-may]]</f>
        <v>0</v>
      </c>
      <c r="BU436">
        <f>+Casos_PN_CORR[[#This Row],[16-may]]-Casos_PN_CORR[[#This Row],[15-may]]</f>
        <v>0</v>
      </c>
      <c r="BV436">
        <f>+Casos_PN_CORR[[#This Row],[17-may]]-Casos_PN_CORR[[#This Row],[16-may]]</f>
        <v>0</v>
      </c>
      <c r="BW436">
        <f>+Casos_PN_CORR[[#This Row],[18-may]]-Casos_PN_CORR[[#This Row],[17-may]]</f>
        <v>0</v>
      </c>
      <c r="BX436">
        <f>+Casos_PN_CORR[[#This Row],[19-may]]-Casos_PN_CORR[[#This Row],[18-may]]</f>
        <v>0</v>
      </c>
      <c r="BY436">
        <f>+Casos_PN_CORR[[#This Row],[20-may]]-Casos_PN_CORR[[#This Row],[19-may]]</f>
        <v>0</v>
      </c>
      <c r="BZ436">
        <f>+Casos_PN_CORR[[#This Row],[21-may]]-Casos_PN_CORR[[#This Row],[20-may]]</f>
        <v>0</v>
      </c>
      <c r="CA436">
        <f>+Casos_PN_CORR[[#This Row],[22-may]]-Casos_PN_CORR[[#This Row],[21-may]]</f>
        <v>0</v>
      </c>
      <c r="CB436">
        <f>+Casos_PN_CORR[[#This Row],[23-may]]-Casos_PN_CORR[[#This Row],[22-may]]</f>
        <v>0</v>
      </c>
      <c r="CC436">
        <f>+Casos_PN_CORR[[#This Row],[24-may]]-Casos_PN_CORR[[#This Row],[23-may]]</f>
        <v>0</v>
      </c>
      <c r="CD436">
        <f>+Casos_PN_CORR[[#This Row],[25-may]]-Casos_PN_CORR[[#This Row],[24-may]]</f>
        <v>0</v>
      </c>
      <c r="CE436">
        <f>+Casos_PN_CORR[[#This Row],[26-may]]-Casos_PN_CORR[[#This Row],[25-may]]</f>
        <v>0</v>
      </c>
      <c r="CF436">
        <f>+Casos_PN_CORR[[#This Row],[27-may]]-Casos_PN_CORR[[#This Row],[26-may]]</f>
        <v>0</v>
      </c>
      <c r="CG436">
        <f>+Casos_PN_CORR[[#This Row],[28-may]]-Casos_PN_CORR[[#This Row],[27-may]]</f>
        <v>0</v>
      </c>
      <c r="CH436">
        <f>+Casos_PN_CORR[[#This Row],[29-may]]-Casos_PN_CORR[[#This Row],[28-may]]</f>
        <v>0</v>
      </c>
      <c r="CI436">
        <f>+Casos_PN_CORR[[#This Row],[30-may]]-Casos_PN_CORR[[#This Row],[29-may]]</f>
        <v>0</v>
      </c>
      <c r="CJ436">
        <f>+Casos_PN_CORR[[#This Row],[31-may]]-Casos_PN_CORR[[#This Row],[30-may]]</f>
        <v>0</v>
      </c>
      <c r="CK436">
        <f>+Casos_PN_CORR[[#This Row],[1-jun]]-Casos_PN_CORR[[#This Row],[31-may]]</f>
        <v>0</v>
      </c>
      <c r="CL436">
        <f>+Casos_PN_CORR[[#This Row],[2-jun]]-Casos_PN_CORR[[#This Row],[1-jun]]</f>
        <v>0</v>
      </c>
      <c r="CM436">
        <f>+Casos_PN_CORR[[#This Row],[3-jun]]-Casos_PN_CORR[[#This Row],[2-jun]]</f>
        <v>0</v>
      </c>
      <c r="CN436">
        <f>+Casos_PN_CORR[[#This Row],[4-jun]]-Casos_PN_CORR[[#This Row],[3-jun]]</f>
        <v>0</v>
      </c>
      <c r="CO436">
        <f>+Casos_PN_CORR[[#This Row],[5-jun]]-Casos_PN_CORR[[#This Row],[4-jun]]</f>
        <v>1</v>
      </c>
      <c r="CP436">
        <f>+Casos_PN_CORR[[#This Row],[6-jun]]-Casos_PN_CORR[[#This Row],[5-jun]]</f>
        <v>0</v>
      </c>
    </row>
    <row r="437" spans="1:94">
      <c r="A437">
        <v>10404</v>
      </c>
      <c r="B437" s="2" t="s">
        <v>119</v>
      </c>
      <c r="C437" s="2" t="s">
        <v>120</v>
      </c>
      <c r="D437" s="2" t="s">
        <v>572</v>
      </c>
      <c r="E437" s="4">
        <f t="shared" si="6"/>
        <v>0</v>
      </c>
      <c r="F437">
        <f>+Casos_PN_CORR[[#This Row],[10-mar]]</f>
        <v>0</v>
      </c>
      <c r="G437">
        <f>+Casos_PN_CORR[[#This Row],[11-mar]]-Casos_PN_CORR[[#This Row],[10-mar]]</f>
        <v>0</v>
      </c>
      <c r="H437">
        <f>+Casos_PN_CORR[[#This Row],[12-mar]]-Casos_PN_CORR[[#This Row],[11-mar]]</f>
        <v>0</v>
      </c>
      <c r="I437">
        <f>+Casos_PN_CORR[[#This Row],[13-mar]]-Casos_PN_CORR[[#This Row],[12-mar]]</f>
        <v>0</v>
      </c>
      <c r="J437">
        <f>+Casos_PN_CORR[[#This Row],[14-mar]]-Casos_PN_CORR[[#This Row],[13-mar]]</f>
        <v>0</v>
      </c>
      <c r="K437">
        <f>+Casos_PN_CORR[[#This Row],[15-mar]]-Casos_PN_CORR[[#This Row],[14-mar]]</f>
        <v>0</v>
      </c>
      <c r="L437">
        <f>+Casos_PN_CORR[[#This Row],[16-mar]]-Casos_PN_CORR[[#This Row],[15-mar]]</f>
        <v>0</v>
      </c>
      <c r="M437">
        <f>+Casos_PN_CORR[[#This Row],[17-mar]]-Casos_PN_CORR[[#This Row],[16-mar]]</f>
        <v>0</v>
      </c>
      <c r="N437">
        <f>+Casos_PN_CORR[[#This Row],[18-mar]]-Casos_PN_CORR[[#This Row],[17-mar]]</f>
        <v>0</v>
      </c>
      <c r="O437">
        <f>+Casos_PN_CORR[[#This Row],[19-mar]]-Casos_PN_CORR[[#This Row],[18-mar]]</f>
        <v>0</v>
      </c>
      <c r="P437">
        <f>+Casos_PN_CORR[[#This Row],[20-mar]]-Casos_PN_CORR[[#This Row],[19-mar]]</f>
        <v>0</v>
      </c>
      <c r="Q437">
        <f>+Casos_PN_CORR[[#This Row],[21-mar]]-Casos_PN_CORR[[#This Row],[20-mar]]</f>
        <v>0</v>
      </c>
      <c r="R437">
        <f>+Casos_PN_CORR[[#This Row],[22-mar]]-Casos_PN_CORR[[#This Row],[21-mar]]</f>
        <v>0</v>
      </c>
      <c r="S437">
        <f>+Casos_PN_CORR[[#This Row],[23-mar]]-Casos_PN_CORR[[#This Row],[22-mar]]</f>
        <v>0</v>
      </c>
      <c r="T437">
        <f>+Casos_PN_CORR[[#This Row],[24-mar]]-Casos_PN_CORR[[#This Row],[23-mar]]</f>
        <v>0</v>
      </c>
      <c r="U437">
        <f>+Casos_PN_CORR[[#This Row],[25-mar]]-Casos_PN_CORR[[#This Row],[24-mar]]</f>
        <v>0</v>
      </c>
      <c r="V437">
        <f>+Casos_PN_CORR[[#This Row],[26-mar]]-Casos_PN_CORR[[#This Row],[25-mar]]</f>
        <v>0</v>
      </c>
      <c r="W437">
        <f>+Casos_PN_CORR[[#This Row],[27-mar]]-Casos_PN_CORR[[#This Row],[26-mar]]</f>
        <v>0</v>
      </c>
      <c r="X437">
        <f>+Casos_PN_CORR[[#This Row],[28-mar]]-Casos_PN_CORR[[#This Row],[27-mar]]</f>
        <v>0</v>
      </c>
      <c r="Y437">
        <f>+Casos_PN_CORR[[#This Row],[29-mar]]-Casos_PN_CORR[[#This Row],[28-mar]]</f>
        <v>0</v>
      </c>
      <c r="Z437">
        <f>+Casos_PN_CORR[[#This Row],[30-mar]]-Casos_PN_CORR[[#This Row],[29-mar]]</f>
        <v>0</v>
      </c>
      <c r="AA437">
        <f>+Casos_PN_CORR[[#This Row],[31-mar]]-Casos_PN_CORR[[#This Row],[30-mar]]</f>
        <v>0</v>
      </c>
      <c r="AB437">
        <f>+Casos_PN_CORR[[#This Row],[1-abr]]-Casos_PN_CORR[[#This Row],[31-mar]]</f>
        <v>0</v>
      </c>
      <c r="AC437">
        <f>+Casos_PN_CORR[[#This Row],[2-abr]]-Casos_PN_CORR[[#This Row],[1-abr]]</f>
        <v>0</v>
      </c>
      <c r="AD437">
        <f>+Casos_PN_CORR[[#This Row],[3-abr]]-Casos_PN_CORR[[#This Row],[2-abr]]</f>
        <v>0</v>
      </c>
      <c r="AE437">
        <f>+Casos_PN_CORR[[#This Row],[4-abr]]-Casos_PN_CORR[[#This Row],[3-abr]]</f>
        <v>0</v>
      </c>
      <c r="AF437">
        <f>+Casos_PN_CORR[[#This Row],[5-abr]]-Casos_PN_CORR[[#This Row],[4-abr]]</f>
        <v>0</v>
      </c>
      <c r="AG437">
        <f>+Casos_PN_CORR[[#This Row],[6-abr]]-Casos_PN_CORR[[#This Row],[5-abr]]</f>
        <v>0</v>
      </c>
      <c r="AH437">
        <f>+Casos_PN_CORR[[#This Row],[7-abr]]-Casos_PN_CORR[[#This Row],[6-abr]]</f>
        <v>0</v>
      </c>
      <c r="AI437">
        <f>+Casos_PN_CORR[[#This Row],[8-abr]]-Casos_PN_CORR[[#This Row],[7-abr]]</f>
        <v>0</v>
      </c>
      <c r="AJ437">
        <f>+Casos_PN_CORR[[#This Row],[9-abr]]-Casos_PN_CORR[[#This Row],[8-abr]]</f>
        <v>0</v>
      </c>
      <c r="AK437">
        <f>+Casos_PN_CORR[[#This Row],[10-abr]]-Casos_PN_CORR[[#This Row],[9-abr]]</f>
        <v>0</v>
      </c>
      <c r="AL437">
        <f>+Casos_PN_CORR[[#This Row],[11-abr]]-Casos_PN_CORR[[#This Row],[10-abr]]</f>
        <v>0</v>
      </c>
      <c r="AM437">
        <f>+Casos_PN_CORR[[#This Row],[12-abr]]-Casos_PN_CORR[[#This Row],[11-abr]]</f>
        <v>0</v>
      </c>
      <c r="AN437">
        <f>+Casos_PN_CORR[[#This Row],[13-abr]]-Casos_PN_CORR[[#This Row],[12-abr]]</f>
        <v>0</v>
      </c>
      <c r="AO437">
        <f>+Casos_PN_CORR[[#This Row],[14-abr]]-Casos_PN_CORR[[#This Row],[13-abr]]</f>
        <v>0</v>
      </c>
      <c r="AP437">
        <f>+Casos_PN_CORR[[#This Row],[15-abr]]-Casos_PN_CORR[[#This Row],[14-abr]]</f>
        <v>0</v>
      </c>
      <c r="AQ437">
        <f>+Casos_PN_CORR[[#This Row],[16-abr]]-Casos_PN_CORR[[#This Row],[15-abr]]</f>
        <v>0</v>
      </c>
      <c r="AR437">
        <f>+Casos_PN_CORR[[#This Row],[17-abr]]-Casos_PN_CORR[[#This Row],[16-abr]]</f>
        <v>0</v>
      </c>
      <c r="AS437">
        <f>+Casos_PN_CORR[[#This Row],[18-abr]]-Casos_PN_CORR[[#This Row],[17-abr]]</f>
        <v>0</v>
      </c>
      <c r="AT437">
        <f>+Casos_PN_CORR[[#This Row],[19-abr]]-Casos_PN_CORR[[#This Row],[18-abr]]</f>
        <v>0</v>
      </c>
      <c r="AU437">
        <f>+Casos_PN_CORR[[#This Row],[20-abr]]-Casos_PN_CORR[[#This Row],[19-abr]]</f>
        <v>0</v>
      </c>
      <c r="AV437">
        <f>+Casos_PN_CORR[[#This Row],[21-abr]]-Casos_PN_CORR[[#This Row],[20-abr]]</f>
        <v>0</v>
      </c>
      <c r="AW437">
        <f>+Casos_PN_CORR[[#This Row],[22-abr]]-Casos_PN_CORR[[#This Row],[21-abr]]</f>
        <v>0</v>
      </c>
      <c r="AX437">
        <f>+Casos_PN_CORR[[#This Row],[23-abr]]-Casos_PN_CORR[[#This Row],[22-abr]]</f>
        <v>0</v>
      </c>
      <c r="AY437">
        <f>+Casos_PN_CORR[[#This Row],[24-abr]]-Casos_PN_CORR[[#This Row],[23-abr]]</f>
        <v>0</v>
      </c>
      <c r="AZ437">
        <f>+Casos_PN_CORR[[#This Row],[25-abr]]-Casos_PN_CORR[[#This Row],[24-abr]]</f>
        <v>0</v>
      </c>
      <c r="BA437">
        <f>+Casos_PN_CORR[[#This Row],[26-abr]]-Casos_PN_CORR[[#This Row],[25-abr]]</f>
        <v>0</v>
      </c>
      <c r="BB437">
        <f>+Casos_PN_CORR[[#This Row],[27-abr]]-Casos_PN_CORR[[#This Row],[26-abr]]</f>
        <v>0</v>
      </c>
      <c r="BC437">
        <f>+Casos_PN_CORR[[#This Row],[28-abr]]-Casos_PN_CORR[[#This Row],[27-abr]]</f>
        <v>0</v>
      </c>
      <c r="BD437">
        <f>+Casos_PN_CORR[[#This Row],[29-abr]]-Casos_PN_CORR[[#This Row],[28-abr]]</f>
        <v>0</v>
      </c>
      <c r="BE437">
        <f>+Casos_PN_CORR[[#This Row],[30-abr]]-Casos_PN_CORR[[#This Row],[29-abr]]</f>
        <v>0</v>
      </c>
      <c r="BF437">
        <f>+Casos_PN_CORR[[#This Row],[1-may]]-Casos_PN_CORR[[#This Row],[30-abr]]</f>
        <v>0</v>
      </c>
      <c r="BG437">
        <f>+Casos_PN_CORR[[#This Row],[2-may]]-Casos_PN_CORR[[#This Row],[1-may]]</f>
        <v>0</v>
      </c>
      <c r="BH437">
        <f>+Casos_PN_CORR[[#This Row],[3-may]]-Casos_PN_CORR[[#This Row],[2-may]]</f>
        <v>0</v>
      </c>
      <c r="BI437">
        <f>+Casos_PN_CORR[[#This Row],[4-may]]-Casos_PN_CORR[[#This Row],[3-may]]</f>
        <v>0</v>
      </c>
      <c r="BJ437">
        <f>+Casos_PN_CORR[[#This Row],[5-may]]-Casos_PN_CORR[[#This Row],[4-may]]</f>
        <v>0</v>
      </c>
      <c r="BK437">
        <f>+Casos_PN_CORR[[#This Row],[6-may]]-Casos_PN_CORR[[#This Row],[5-may]]</f>
        <v>0</v>
      </c>
      <c r="BL437">
        <f>+Casos_PN_CORR[[#This Row],[7-may]]-Casos_PN_CORR[[#This Row],[6-may]]</f>
        <v>0</v>
      </c>
      <c r="BM437">
        <f>+Casos_PN_CORR[[#This Row],[8-may]]-Casos_PN_CORR[[#This Row],[7-may]]</f>
        <v>0</v>
      </c>
      <c r="BN437">
        <f>+Casos_PN_CORR[[#This Row],[9-may]]-Casos_PN_CORR[[#This Row],[8-may]]</f>
        <v>0</v>
      </c>
      <c r="BO437">
        <f>+Casos_PN_CORR[[#This Row],[10-may]]-Casos_PN_CORR[[#This Row],[9-may]]</f>
        <v>0</v>
      </c>
      <c r="BP437">
        <f>+Casos_PN_CORR[[#This Row],[11-may]]-Casos_PN_CORR[[#This Row],[10-may]]</f>
        <v>0</v>
      </c>
      <c r="BQ437">
        <f>+Casos_PN_CORR[[#This Row],[12-may]]-Casos_PN_CORR[[#This Row],[11-may]]</f>
        <v>0</v>
      </c>
      <c r="BR437">
        <f>+Casos_PN_CORR[[#This Row],[13-may]]-Casos_PN_CORR[[#This Row],[12-may]]</f>
        <v>0</v>
      </c>
      <c r="BS437">
        <f>+Casos_PN_CORR[[#This Row],[14-may]]-Casos_PN_CORR[[#This Row],[13-may]]</f>
        <v>0</v>
      </c>
      <c r="BT437">
        <f>+Casos_PN_CORR[[#This Row],[15-may]]-Casos_PN_CORR[[#This Row],[14-may]]</f>
        <v>0</v>
      </c>
      <c r="BU437">
        <f>+Casos_PN_CORR[[#This Row],[16-may]]-Casos_PN_CORR[[#This Row],[15-may]]</f>
        <v>0</v>
      </c>
      <c r="BV437">
        <f>+Casos_PN_CORR[[#This Row],[17-may]]-Casos_PN_CORR[[#This Row],[16-may]]</f>
        <v>0</v>
      </c>
      <c r="BW437">
        <f>+Casos_PN_CORR[[#This Row],[18-may]]-Casos_PN_CORR[[#This Row],[17-may]]</f>
        <v>0</v>
      </c>
      <c r="BX437">
        <f>+Casos_PN_CORR[[#This Row],[19-may]]-Casos_PN_CORR[[#This Row],[18-may]]</f>
        <v>0</v>
      </c>
      <c r="BY437">
        <f>+Casos_PN_CORR[[#This Row],[20-may]]-Casos_PN_CORR[[#This Row],[19-may]]</f>
        <v>0</v>
      </c>
      <c r="BZ437">
        <f>+Casos_PN_CORR[[#This Row],[21-may]]-Casos_PN_CORR[[#This Row],[20-may]]</f>
        <v>0</v>
      </c>
      <c r="CA437">
        <f>+Casos_PN_CORR[[#This Row],[22-may]]-Casos_PN_CORR[[#This Row],[21-may]]</f>
        <v>0</v>
      </c>
      <c r="CB437">
        <f>+Casos_PN_CORR[[#This Row],[23-may]]-Casos_PN_CORR[[#This Row],[22-may]]</f>
        <v>0</v>
      </c>
      <c r="CC437">
        <f>+Casos_PN_CORR[[#This Row],[24-may]]-Casos_PN_CORR[[#This Row],[23-may]]</f>
        <v>0</v>
      </c>
      <c r="CD437">
        <f>+Casos_PN_CORR[[#This Row],[25-may]]-Casos_PN_CORR[[#This Row],[24-may]]</f>
        <v>0</v>
      </c>
      <c r="CE437">
        <f>+Casos_PN_CORR[[#This Row],[26-may]]-Casos_PN_CORR[[#This Row],[25-may]]</f>
        <v>0</v>
      </c>
      <c r="CF437">
        <f>+Casos_PN_CORR[[#This Row],[27-may]]-Casos_PN_CORR[[#This Row],[26-may]]</f>
        <v>0</v>
      </c>
      <c r="CG437">
        <f>+Casos_PN_CORR[[#This Row],[28-may]]-Casos_PN_CORR[[#This Row],[27-may]]</f>
        <v>0</v>
      </c>
      <c r="CH437">
        <f>+Casos_PN_CORR[[#This Row],[29-may]]-Casos_PN_CORR[[#This Row],[28-may]]</f>
        <v>0</v>
      </c>
      <c r="CI437">
        <f>+Casos_PN_CORR[[#This Row],[30-may]]-Casos_PN_CORR[[#This Row],[29-may]]</f>
        <v>0</v>
      </c>
      <c r="CJ437">
        <f>+Casos_PN_CORR[[#This Row],[31-may]]-Casos_PN_CORR[[#This Row],[30-may]]</f>
        <v>0</v>
      </c>
      <c r="CK437">
        <f>+Casos_PN_CORR[[#This Row],[1-jun]]-Casos_PN_CORR[[#This Row],[31-may]]</f>
        <v>0</v>
      </c>
      <c r="CL437">
        <f>+Casos_PN_CORR[[#This Row],[2-jun]]-Casos_PN_CORR[[#This Row],[1-jun]]</f>
        <v>0</v>
      </c>
      <c r="CM437">
        <f>+Casos_PN_CORR[[#This Row],[3-jun]]-Casos_PN_CORR[[#This Row],[2-jun]]</f>
        <v>0</v>
      </c>
      <c r="CN437">
        <f>+Casos_PN_CORR[[#This Row],[4-jun]]-Casos_PN_CORR[[#This Row],[3-jun]]</f>
        <v>0</v>
      </c>
      <c r="CO437">
        <f>+Casos_PN_CORR[[#This Row],[5-jun]]-Casos_PN_CORR[[#This Row],[4-jun]]</f>
        <v>0</v>
      </c>
      <c r="CP437">
        <f>+Casos_PN_CORR[[#This Row],[6-jun]]-Casos_PN_CORR[[#This Row],[5-jun]]</f>
        <v>0</v>
      </c>
    </row>
    <row r="438" spans="1:94">
      <c r="A438">
        <v>100101</v>
      </c>
      <c r="B438" s="2" t="s">
        <v>113</v>
      </c>
      <c r="C438" s="2" t="s">
        <v>113</v>
      </c>
      <c r="D438" s="2" t="s">
        <v>573</v>
      </c>
      <c r="E438" s="4">
        <f t="shared" si="6"/>
        <v>140</v>
      </c>
      <c r="F438">
        <f>+Casos_PN_CORR[[#This Row],[10-mar]]</f>
        <v>0</v>
      </c>
      <c r="G438">
        <f>+Casos_PN_CORR[[#This Row],[11-mar]]-Casos_PN_CORR[[#This Row],[10-mar]]</f>
        <v>0</v>
      </c>
      <c r="H438">
        <f>+Casos_PN_CORR[[#This Row],[12-mar]]-Casos_PN_CORR[[#This Row],[11-mar]]</f>
        <v>0</v>
      </c>
      <c r="I438">
        <f>+Casos_PN_CORR[[#This Row],[13-mar]]-Casos_PN_CORR[[#This Row],[12-mar]]</f>
        <v>0</v>
      </c>
      <c r="J438">
        <f>+Casos_PN_CORR[[#This Row],[14-mar]]-Casos_PN_CORR[[#This Row],[13-mar]]</f>
        <v>0</v>
      </c>
      <c r="K438">
        <f>+Casos_PN_CORR[[#This Row],[15-mar]]-Casos_PN_CORR[[#This Row],[14-mar]]</f>
        <v>0</v>
      </c>
      <c r="L438">
        <f>+Casos_PN_CORR[[#This Row],[16-mar]]-Casos_PN_CORR[[#This Row],[15-mar]]</f>
        <v>0</v>
      </c>
      <c r="M438">
        <f>+Casos_PN_CORR[[#This Row],[17-mar]]-Casos_PN_CORR[[#This Row],[16-mar]]</f>
        <v>0</v>
      </c>
      <c r="N438">
        <f>+Casos_PN_CORR[[#This Row],[18-mar]]-Casos_PN_CORR[[#This Row],[17-mar]]</f>
        <v>0</v>
      </c>
      <c r="O438">
        <f>+Casos_PN_CORR[[#This Row],[19-mar]]-Casos_PN_CORR[[#This Row],[18-mar]]</f>
        <v>0</v>
      </c>
      <c r="P438">
        <f>+Casos_PN_CORR[[#This Row],[20-mar]]-Casos_PN_CORR[[#This Row],[19-mar]]</f>
        <v>0</v>
      </c>
      <c r="Q438">
        <f>+Casos_PN_CORR[[#This Row],[21-mar]]-Casos_PN_CORR[[#This Row],[20-mar]]</f>
        <v>0</v>
      </c>
      <c r="R438">
        <f>+Casos_PN_CORR[[#This Row],[22-mar]]-Casos_PN_CORR[[#This Row],[21-mar]]</f>
        <v>0</v>
      </c>
      <c r="S438">
        <f>+Casos_PN_CORR[[#This Row],[23-mar]]-Casos_PN_CORR[[#This Row],[22-mar]]</f>
        <v>0</v>
      </c>
      <c r="T438">
        <f>+Casos_PN_CORR[[#This Row],[24-mar]]-Casos_PN_CORR[[#This Row],[23-mar]]</f>
        <v>0</v>
      </c>
      <c r="U438">
        <f>+Casos_PN_CORR[[#This Row],[25-mar]]-Casos_PN_CORR[[#This Row],[24-mar]]</f>
        <v>0</v>
      </c>
      <c r="V438">
        <f>+Casos_PN_CORR[[#This Row],[26-mar]]-Casos_PN_CORR[[#This Row],[25-mar]]</f>
        <v>0</v>
      </c>
      <c r="W438">
        <f>+Casos_PN_CORR[[#This Row],[27-mar]]-Casos_PN_CORR[[#This Row],[26-mar]]</f>
        <v>0</v>
      </c>
      <c r="X438">
        <f>+Casos_PN_CORR[[#This Row],[28-mar]]-Casos_PN_CORR[[#This Row],[27-mar]]</f>
        <v>0</v>
      </c>
      <c r="Y438">
        <f>+Casos_PN_CORR[[#This Row],[29-mar]]-Casos_PN_CORR[[#This Row],[28-mar]]</f>
        <v>0</v>
      </c>
      <c r="Z438">
        <f>+Casos_PN_CORR[[#This Row],[30-mar]]-Casos_PN_CORR[[#This Row],[29-mar]]</f>
        <v>0</v>
      </c>
      <c r="AA438">
        <f>+Casos_PN_CORR[[#This Row],[31-mar]]-Casos_PN_CORR[[#This Row],[30-mar]]</f>
        <v>0</v>
      </c>
      <c r="AB438">
        <f>+Casos_PN_CORR[[#This Row],[1-abr]]-Casos_PN_CORR[[#This Row],[31-mar]]</f>
        <v>0</v>
      </c>
      <c r="AC438">
        <f>+Casos_PN_CORR[[#This Row],[2-abr]]-Casos_PN_CORR[[#This Row],[1-abr]]</f>
        <v>0</v>
      </c>
      <c r="AD438">
        <f>+Casos_PN_CORR[[#This Row],[3-abr]]-Casos_PN_CORR[[#This Row],[2-abr]]</f>
        <v>0</v>
      </c>
      <c r="AE438">
        <f>+Casos_PN_CORR[[#This Row],[4-abr]]-Casos_PN_CORR[[#This Row],[3-abr]]</f>
        <v>0</v>
      </c>
      <c r="AF438">
        <f>+Casos_PN_CORR[[#This Row],[5-abr]]-Casos_PN_CORR[[#This Row],[4-abr]]</f>
        <v>0</v>
      </c>
      <c r="AG438">
        <f>+Casos_PN_CORR[[#This Row],[6-abr]]-Casos_PN_CORR[[#This Row],[5-abr]]</f>
        <v>0</v>
      </c>
      <c r="AH438">
        <f>+Casos_PN_CORR[[#This Row],[7-abr]]-Casos_PN_CORR[[#This Row],[6-abr]]</f>
        <v>0</v>
      </c>
      <c r="AI438">
        <f>+Casos_PN_CORR[[#This Row],[8-abr]]-Casos_PN_CORR[[#This Row],[7-abr]]</f>
        <v>0</v>
      </c>
      <c r="AJ438">
        <f>+Casos_PN_CORR[[#This Row],[9-abr]]-Casos_PN_CORR[[#This Row],[8-abr]]</f>
        <v>0</v>
      </c>
      <c r="AK438">
        <f>+Casos_PN_CORR[[#This Row],[10-abr]]-Casos_PN_CORR[[#This Row],[9-abr]]</f>
        <v>0</v>
      </c>
      <c r="AL438">
        <f>+Casos_PN_CORR[[#This Row],[11-abr]]-Casos_PN_CORR[[#This Row],[10-abr]]</f>
        <v>0</v>
      </c>
      <c r="AM438">
        <f>+Casos_PN_CORR[[#This Row],[12-abr]]-Casos_PN_CORR[[#This Row],[11-abr]]</f>
        <v>0</v>
      </c>
      <c r="AN438">
        <f>+Casos_PN_CORR[[#This Row],[13-abr]]-Casos_PN_CORR[[#This Row],[12-abr]]</f>
        <v>0</v>
      </c>
      <c r="AO438">
        <f>+Casos_PN_CORR[[#This Row],[14-abr]]-Casos_PN_CORR[[#This Row],[13-abr]]</f>
        <v>0</v>
      </c>
      <c r="AP438">
        <f>+Casos_PN_CORR[[#This Row],[15-abr]]-Casos_PN_CORR[[#This Row],[14-abr]]</f>
        <v>0</v>
      </c>
      <c r="AQ438">
        <f>+Casos_PN_CORR[[#This Row],[16-abr]]-Casos_PN_CORR[[#This Row],[15-abr]]</f>
        <v>0</v>
      </c>
      <c r="AR438">
        <f>+Casos_PN_CORR[[#This Row],[17-abr]]-Casos_PN_CORR[[#This Row],[16-abr]]</f>
        <v>0</v>
      </c>
      <c r="AS438">
        <f>+Casos_PN_CORR[[#This Row],[18-abr]]-Casos_PN_CORR[[#This Row],[17-abr]]</f>
        <v>0</v>
      </c>
      <c r="AT438">
        <f>+Casos_PN_CORR[[#This Row],[19-abr]]-Casos_PN_CORR[[#This Row],[18-abr]]</f>
        <v>0</v>
      </c>
      <c r="AU438">
        <f>+Casos_PN_CORR[[#This Row],[20-abr]]-Casos_PN_CORR[[#This Row],[19-abr]]</f>
        <v>0</v>
      </c>
      <c r="AV438">
        <f>+Casos_PN_CORR[[#This Row],[21-abr]]-Casos_PN_CORR[[#This Row],[20-abr]]</f>
        <v>0</v>
      </c>
      <c r="AW438">
        <f>+Casos_PN_CORR[[#This Row],[22-abr]]-Casos_PN_CORR[[#This Row],[21-abr]]</f>
        <v>0</v>
      </c>
      <c r="AX438">
        <f>+Casos_PN_CORR[[#This Row],[23-abr]]-Casos_PN_CORR[[#This Row],[22-abr]]</f>
        <v>0</v>
      </c>
      <c r="AY438">
        <f>+Casos_PN_CORR[[#This Row],[24-abr]]-Casos_PN_CORR[[#This Row],[23-abr]]</f>
        <v>0</v>
      </c>
      <c r="AZ438">
        <f>+Casos_PN_CORR[[#This Row],[25-abr]]-Casos_PN_CORR[[#This Row],[24-abr]]</f>
        <v>0</v>
      </c>
      <c r="BA438">
        <f>+Casos_PN_CORR[[#This Row],[26-abr]]-Casos_PN_CORR[[#This Row],[25-abr]]</f>
        <v>0</v>
      </c>
      <c r="BB438">
        <f>+Casos_PN_CORR[[#This Row],[27-abr]]-Casos_PN_CORR[[#This Row],[26-abr]]</f>
        <v>0</v>
      </c>
      <c r="BC438">
        <f>+Casos_PN_CORR[[#This Row],[28-abr]]-Casos_PN_CORR[[#This Row],[27-abr]]</f>
        <v>0</v>
      </c>
      <c r="BD438">
        <f>+Casos_PN_CORR[[#This Row],[29-abr]]-Casos_PN_CORR[[#This Row],[28-abr]]</f>
        <v>0</v>
      </c>
      <c r="BE438">
        <f>+Casos_PN_CORR[[#This Row],[30-abr]]-Casos_PN_CORR[[#This Row],[29-abr]]</f>
        <v>0</v>
      </c>
      <c r="BF438">
        <f>+Casos_PN_CORR[[#This Row],[1-may]]-Casos_PN_CORR[[#This Row],[30-abr]]</f>
        <v>0</v>
      </c>
      <c r="BG438">
        <f>+Casos_PN_CORR[[#This Row],[2-may]]-Casos_PN_CORR[[#This Row],[1-may]]</f>
        <v>0</v>
      </c>
      <c r="BH438">
        <f>+Casos_PN_CORR[[#This Row],[3-may]]-Casos_PN_CORR[[#This Row],[2-may]]</f>
        <v>0</v>
      </c>
      <c r="BI438">
        <f>+Casos_PN_CORR[[#This Row],[4-may]]-Casos_PN_CORR[[#This Row],[3-may]]</f>
        <v>0</v>
      </c>
      <c r="BJ438">
        <f>+Casos_PN_CORR[[#This Row],[5-may]]-Casos_PN_CORR[[#This Row],[4-may]]</f>
        <v>0</v>
      </c>
      <c r="BK438">
        <f>+Casos_PN_CORR[[#This Row],[6-may]]-Casos_PN_CORR[[#This Row],[5-may]]</f>
        <v>0</v>
      </c>
      <c r="BL438">
        <f>+Casos_PN_CORR[[#This Row],[7-may]]-Casos_PN_CORR[[#This Row],[6-may]]</f>
        <v>0</v>
      </c>
      <c r="BM438">
        <f>+Casos_PN_CORR[[#This Row],[8-may]]-Casos_PN_CORR[[#This Row],[7-may]]</f>
        <v>0</v>
      </c>
      <c r="BN438">
        <f>+Casos_PN_CORR[[#This Row],[9-may]]-Casos_PN_CORR[[#This Row],[8-may]]</f>
        <v>0</v>
      </c>
      <c r="BO438">
        <f>+Casos_PN_CORR[[#This Row],[10-may]]-Casos_PN_CORR[[#This Row],[9-may]]</f>
        <v>0</v>
      </c>
      <c r="BP438">
        <f>+Casos_PN_CORR[[#This Row],[11-may]]-Casos_PN_CORR[[#This Row],[10-may]]</f>
        <v>0</v>
      </c>
      <c r="BQ438">
        <f>+Casos_PN_CORR[[#This Row],[12-may]]-Casos_PN_CORR[[#This Row],[11-may]]</f>
        <v>0</v>
      </c>
      <c r="BR438">
        <f>+Casos_PN_CORR[[#This Row],[13-may]]-Casos_PN_CORR[[#This Row],[12-may]]</f>
        <v>0</v>
      </c>
      <c r="BS438">
        <f>+Casos_PN_CORR[[#This Row],[14-may]]-Casos_PN_CORR[[#This Row],[13-may]]</f>
        <v>0</v>
      </c>
      <c r="BT438">
        <f>+Casos_PN_CORR[[#This Row],[15-may]]-Casos_PN_CORR[[#This Row],[14-may]]</f>
        <v>0</v>
      </c>
      <c r="BU438">
        <f>+Casos_PN_CORR[[#This Row],[16-may]]-Casos_PN_CORR[[#This Row],[15-may]]</f>
        <v>0</v>
      </c>
      <c r="BV438">
        <f>+Casos_PN_CORR[[#This Row],[17-may]]-Casos_PN_CORR[[#This Row],[16-may]]</f>
        <v>0</v>
      </c>
      <c r="BW438">
        <f>+Casos_PN_CORR[[#This Row],[18-may]]-Casos_PN_CORR[[#This Row],[17-may]]</f>
        <v>0</v>
      </c>
      <c r="BX438">
        <f>+Casos_PN_CORR[[#This Row],[19-may]]-Casos_PN_CORR[[#This Row],[18-may]]</f>
        <v>0</v>
      </c>
      <c r="BY438">
        <f>+Casos_PN_CORR[[#This Row],[20-may]]-Casos_PN_CORR[[#This Row],[19-may]]</f>
        <v>0</v>
      </c>
      <c r="BZ438">
        <f>+Casos_PN_CORR[[#This Row],[21-may]]-Casos_PN_CORR[[#This Row],[20-may]]</f>
        <v>0</v>
      </c>
      <c r="CA438">
        <f>+Casos_PN_CORR[[#This Row],[22-may]]-Casos_PN_CORR[[#This Row],[21-may]]</f>
        <v>0</v>
      </c>
      <c r="CB438">
        <f>+Casos_PN_CORR[[#This Row],[23-may]]-Casos_PN_CORR[[#This Row],[22-may]]</f>
        <v>0</v>
      </c>
      <c r="CC438">
        <f>+Casos_PN_CORR[[#This Row],[24-may]]-Casos_PN_CORR[[#This Row],[23-may]]</f>
        <v>0</v>
      </c>
      <c r="CD438">
        <f>+Casos_PN_CORR[[#This Row],[25-may]]-Casos_PN_CORR[[#This Row],[24-may]]</f>
        <v>0</v>
      </c>
      <c r="CE438">
        <f>+Casos_PN_CORR[[#This Row],[26-may]]-Casos_PN_CORR[[#This Row],[25-may]]</f>
        <v>0</v>
      </c>
      <c r="CF438">
        <f>+Casos_PN_CORR[[#This Row],[27-may]]-Casos_PN_CORR[[#This Row],[26-may]]</f>
        <v>0</v>
      </c>
      <c r="CG438">
        <f>+Casos_PN_CORR[[#This Row],[28-may]]-Casos_PN_CORR[[#This Row],[27-may]]</f>
        <v>0</v>
      </c>
      <c r="CH438">
        <f>+Casos_PN_CORR[[#This Row],[29-may]]-Casos_PN_CORR[[#This Row],[28-may]]</f>
        <v>0</v>
      </c>
      <c r="CI438">
        <f>+Casos_PN_CORR[[#This Row],[30-may]]-Casos_PN_CORR[[#This Row],[29-may]]</f>
        <v>0</v>
      </c>
      <c r="CJ438">
        <f>+Casos_PN_CORR[[#This Row],[31-may]]-Casos_PN_CORR[[#This Row],[30-may]]</f>
        <v>0</v>
      </c>
      <c r="CK438">
        <f>+Casos_PN_CORR[[#This Row],[1-jun]]-Casos_PN_CORR[[#This Row],[31-may]]</f>
        <v>0</v>
      </c>
      <c r="CL438">
        <f>+Casos_PN_CORR[[#This Row],[2-jun]]-Casos_PN_CORR[[#This Row],[1-jun]]</f>
        <v>0</v>
      </c>
      <c r="CM438">
        <f>+Casos_PN_CORR[[#This Row],[3-jun]]-Casos_PN_CORR[[#This Row],[2-jun]]</f>
        <v>0</v>
      </c>
      <c r="CN438">
        <f>+Casos_PN_CORR[[#This Row],[4-jun]]-Casos_PN_CORR[[#This Row],[3-jun]]</f>
        <v>0</v>
      </c>
      <c r="CO438">
        <f>+Casos_PN_CORR[[#This Row],[5-jun]]-Casos_PN_CORR[[#This Row],[4-jun]]</f>
        <v>140</v>
      </c>
      <c r="CP438">
        <f>+Casos_PN_CORR[[#This Row],[6-jun]]-Casos_PN_CORR[[#This Row],[5-jun]]</f>
        <v>0</v>
      </c>
    </row>
    <row r="439" spans="1:94">
      <c r="A439">
        <v>20401</v>
      </c>
      <c r="B439" s="2" t="s">
        <v>110</v>
      </c>
      <c r="C439" s="2" t="s">
        <v>242</v>
      </c>
      <c r="D439" s="2" t="s">
        <v>574</v>
      </c>
      <c r="E439" s="4">
        <f t="shared" si="6"/>
        <v>6</v>
      </c>
      <c r="F439">
        <f>+Casos_PN_CORR[[#This Row],[10-mar]]</f>
        <v>0</v>
      </c>
      <c r="G439">
        <f>+Casos_PN_CORR[[#This Row],[11-mar]]-Casos_PN_CORR[[#This Row],[10-mar]]</f>
        <v>0</v>
      </c>
      <c r="H439">
        <f>+Casos_PN_CORR[[#This Row],[12-mar]]-Casos_PN_CORR[[#This Row],[11-mar]]</f>
        <v>0</v>
      </c>
      <c r="I439">
        <f>+Casos_PN_CORR[[#This Row],[13-mar]]-Casos_PN_CORR[[#This Row],[12-mar]]</f>
        <v>0</v>
      </c>
      <c r="J439">
        <f>+Casos_PN_CORR[[#This Row],[14-mar]]-Casos_PN_CORR[[#This Row],[13-mar]]</f>
        <v>0</v>
      </c>
      <c r="K439">
        <f>+Casos_PN_CORR[[#This Row],[15-mar]]-Casos_PN_CORR[[#This Row],[14-mar]]</f>
        <v>0</v>
      </c>
      <c r="L439">
        <f>+Casos_PN_CORR[[#This Row],[16-mar]]-Casos_PN_CORR[[#This Row],[15-mar]]</f>
        <v>0</v>
      </c>
      <c r="M439">
        <f>+Casos_PN_CORR[[#This Row],[17-mar]]-Casos_PN_CORR[[#This Row],[16-mar]]</f>
        <v>0</v>
      </c>
      <c r="N439">
        <f>+Casos_PN_CORR[[#This Row],[18-mar]]-Casos_PN_CORR[[#This Row],[17-mar]]</f>
        <v>0</v>
      </c>
      <c r="O439">
        <f>+Casos_PN_CORR[[#This Row],[19-mar]]-Casos_PN_CORR[[#This Row],[18-mar]]</f>
        <v>0</v>
      </c>
      <c r="P439">
        <f>+Casos_PN_CORR[[#This Row],[20-mar]]-Casos_PN_CORR[[#This Row],[19-mar]]</f>
        <v>0</v>
      </c>
      <c r="Q439">
        <f>+Casos_PN_CORR[[#This Row],[21-mar]]-Casos_PN_CORR[[#This Row],[20-mar]]</f>
        <v>0</v>
      </c>
      <c r="R439">
        <f>+Casos_PN_CORR[[#This Row],[22-mar]]-Casos_PN_CORR[[#This Row],[21-mar]]</f>
        <v>0</v>
      </c>
      <c r="S439">
        <f>+Casos_PN_CORR[[#This Row],[23-mar]]-Casos_PN_CORR[[#This Row],[22-mar]]</f>
        <v>0</v>
      </c>
      <c r="T439">
        <f>+Casos_PN_CORR[[#This Row],[24-mar]]-Casos_PN_CORR[[#This Row],[23-mar]]</f>
        <v>0</v>
      </c>
      <c r="U439">
        <f>+Casos_PN_CORR[[#This Row],[25-mar]]-Casos_PN_CORR[[#This Row],[24-mar]]</f>
        <v>0</v>
      </c>
      <c r="V439">
        <f>+Casos_PN_CORR[[#This Row],[26-mar]]-Casos_PN_CORR[[#This Row],[25-mar]]</f>
        <v>0</v>
      </c>
      <c r="W439">
        <f>+Casos_PN_CORR[[#This Row],[27-mar]]-Casos_PN_CORR[[#This Row],[26-mar]]</f>
        <v>0</v>
      </c>
      <c r="X439">
        <f>+Casos_PN_CORR[[#This Row],[28-mar]]-Casos_PN_CORR[[#This Row],[27-mar]]</f>
        <v>0</v>
      </c>
      <c r="Y439">
        <f>+Casos_PN_CORR[[#This Row],[29-mar]]-Casos_PN_CORR[[#This Row],[28-mar]]</f>
        <v>0</v>
      </c>
      <c r="Z439">
        <f>+Casos_PN_CORR[[#This Row],[30-mar]]-Casos_PN_CORR[[#This Row],[29-mar]]</f>
        <v>0</v>
      </c>
      <c r="AA439">
        <f>+Casos_PN_CORR[[#This Row],[31-mar]]-Casos_PN_CORR[[#This Row],[30-mar]]</f>
        <v>0</v>
      </c>
      <c r="AB439">
        <f>+Casos_PN_CORR[[#This Row],[1-abr]]-Casos_PN_CORR[[#This Row],[31-mar]]</f>
        <v>0</v>
      </c>
      <c r="AC439">
        <f>+Casos_PN_CORR[[#This Row],[2-abr]]-Casos_PN_CORR[[#This Row],[1-abr]]</f>
        <v>0</v>
      </c>
      <c r="AD439">
        <f>+Casos_PN_CORR[[#This Row],[3-abr]]-Casos_PN_CORR[[#This Row],[2-abr]]</f>
        <v>0</v>
      </c>
      <c r="AE439">
        <f>+Casos_PN_CORR[[#This Row],[4-abr]]-Casos_PN_CORR[[#This Row],[3-abr]]</f>
        <v>0</v>
      </c>
      <c r="AF439">
        <f>+Casos_PN_CORR[[#This Row],[5-abr]]-Casos_PN_CORR[[#This Row],[4-abr]]</f>
        <v>0</v>
      </c>
      <c r="AG439">
        <f>+Casos_PN_CORR[[#This Row],[6-abr]]-Casos_PN_CORR[[#This Row],[5-abr]]</f>
        <v>0</v>
      </c>
      <c r="AH439">
        <f>+Casos_PN_CORR[[#This Row],[7-abr]]-Casos_PN_CORR[[#This Row],[6-abr]]</f>
        <v>0</v>
      </c>
      <c r="AI439">
        <f>+Casos_PN_CORR[[#This Row],[8-abr]]-Casos_PN_CORR[[#This Row],[7-abr]]</f>
        <v>0</v>
      </c>
      <c r="AJ439">
        <f>+Casos_PN_CORR[[#This Row],[9-abr]]-Casos_PN_CORR[[#This Row],[8-abr]]</f>
        <v>0</v>
      </c>
      <c r="AK439">
        <f>+Casos_PN_CORR[[#This Row],[10-abr]]-Casos_PN_CORR[[#This Row],[9-abr]]</f>
        <v>0</v>
      </c>
      <c r="AL439">
        <f>+Casos_PN_CORR[[#This Row],[11-abr]]-Casos_PN_CORR[[#This Row],[10-abr]]</f>
        <v>0</v>
      </c>
      <c r="AM439">
        <f>+Casos_PN_CORR[[#This Row],[12-abr]]-Casos_PN_CORR[[#This Row],[11-abr]]</f>
        <v>0</v>
      </c>
      <c r="AN439">
        <f>+Casos_PN_CORR[[#This Row],[13-abr]]-Casos_PN_CORR[[#This Row],[12-abr]]</f>
        <v>0</v>
      </c>
      <c r="AO439">
        <f>+Casos_PN_CORR[[#This Row],[14-abr]]-Casos_PN_CORR[[#This Row],[13-abr]]</f>
        <v>0</v>
      </c>
      <c r="AP439">
        <f>+Casos_PN_CORR[[#This Row],[15-abr]]-Casos_PN_CORR[[#This Row],[14-abr]]</f>
        <v>0</v>
      </c>
      <c r="AQ439">
        <f>+Casos_PN_CORR[[#This Row],[16-abr]]-Casos_PN_CORR[[#This Row],[15-abr]]</f>
        <v>0</v>
      </c>
      <c r="AR439">
        <f>+Casos_PN_CORR[[#This Row],[17-abr]]-Casos_PN_CORR[[#This Row],[16-abr]]</f>
        <v>0</v>
      </c>
      <c r="AS439">
        <f>+Casos_PN_CORR[[#This Row],[18-abr]]-Casos_PN_CORR[[#This Row],[17-abr]]</f>
        <v>0</v>
      </c>
      <c r="AT439">
        <f>+Casos_PN_CORR[[#This Row],[19-abr]]-Casos_PN_CORR[[#This Row],[18-abr]]</f>
        <v>0</v>
      </c>
      <c r="AU439">
        <f>+Casos_PN_CORR[[#This Row],[20-abr]]-Casos_PN_CORR[[#This Row],[19-abr]]</f>
        <v>0</v>
      </c>
      <c r="AV439">
        <f>+Casos_PN_CORR[[#This Row],[21-abr]]-Casos_PN_CORR[[#This Row],[20-abr]]</f>
        <v>0</v>
      </c>
      <c r="AW439">
        <f>+Casos_PN_CORR[[#This Row],[22-abr]]-Casos_PN_CORR[[#This Row],[21-abr]]</f>
        <v>0</v>
      </c>
      <c r="AX439">
        <f>+Casos_PN_CORR[[#This Row],[23-abr]]-Casos_PN_CORR[[#This Row],[22-abr]]</f>
        <v>0</v>
      </c>
      <c r="AY439">
        <f>+Casos_PN_CORR[[#This Row],[24-abr]]-Casos_PN_CORR[[#This Row],[23-abr]]</f>
        <v>0</v>
      </c>
      <c r="AZ439">
        <f>+Casos_PN_CORR[[#This Row],[25-abr]]-Casos_PN_CORR[[#This Row],[24-abr]]</f>
        <v>0</v>
      </c>
      <c r="BA439">
        <f>+Casos_PN_CORR[[#This Row],[26-abr]]-Casos_PN_CORR[[#This Row],[25-abr]]</f>
        <v>0</v>
      </c>
      <c r="BB439">
        <f>+Casos_PN_CORR[[#This Row],[27-abr]]-Casos_PN_CORR[[#This Row],[26-abr]]</f>
        <v>0</v>
      </c>
      <c r="BC439">
        <f>+Casos_PN_CORR[[#This Row],[28-abr]]-Casos_PN_CORR[[#This Row],[27-abr]]</f>
        <v>0</v>
      </c>
      <c r="BD439">
        <f>+Casos_PN_CORR[[#This Row],[29-abr]]-Casos_PN_CORR[[#This Row],[28-abr]]</f>
        <v>0</v>
      </c>
      <c r="BE439">
        <f>+Casos_PN_CORR[[#This Row],[30-abr]]-Casos_PN_CORR[[#This Row],[29-abr]]</f>
        <v>0</v>
      </c>
      <c r="BF439">
        <f>+Casos_PN_CORR[[#This Row],[1-may]]-Casos_PN_CORR[[#This Row],[30-abr]]</f>
        <v>0</v>
      </c>
      <c r="BG439">
        <f>+Casos_PN_CORR[[#This Row],[2-may]]-Casos_PN_CORR[[#This Row],[1-may]]</f>
        <v>0</v>
      </c>
      <c r="BH439">
        <f>+Casos_PN_CORR[[#This Row],[3-may]]-Casos_PN_CORR[[#This Row],[2-may]]</f>
        <v>0</v>
      </c>
      <c r="BI439">
        <f>+Casos_PN_CORR[[#This Row],[4-may]]-Casos_PN_CORR[[#This Row],[3-may]]</f>
        <v>0</v>
      </c>
      <c r="BJ439">
        <f>+Casos_PN_CORR[[#This Row],[5-may]]-Casos_PN_CORR[[#This Row],[4-may]]</f>
        <v>0</v>
      </c>
      <c r="BK439">
        <f>+Casos_PN_CORR[[#This Row],[6-may]]-Casos_PN_CORR[[#This Row],[5-may]]</f>
        <v>0</v>
      </c>
      <c r="BL439">
        <f>+Casos_PN_CORR[[#This Row],[7-may]]-Casos_PN_CORR[[#This Row],[6-may]]</f>
        <v>0</v>
      </c>
      <c r="BM439">
        <f>+Casos_PN_CORR[[#This Row],[8-may]]-Casos_PN_CORR[[#This Row],[7-may]]</f>
        <v>0</v>
      </c>
      <c r="BN439">
        <f>+Casos_PN_CORR[[#This Row],[9-may]]-Casos_PN_CORR[[#This Row],[8-may]]</f>
        <v>0</v>
      </c>
      <c r="BO439">
        <f>+Casos_PN_CORR[[#This Row],[10-may]]-Casos_PN_CORR[[#This Row],[9-may]]</f>
        <v>0</v>
      </c>
      <c r="BP439">
        <f>+Casos_PN_CORR[[#This Row],[11-may]]-Casos_PN_CORR[[#This Row],[10-may]]</f>
        <v>0</v>
      </c>
      <c r="BQ439">
        <f>+Casos_PN_CORR[[#This Row],[12-may]]-Casos_PN_CORR[[#This Row],[11-may]]</f>
        <v>0</v>
      </c>
      <c r="BR439">
        <f>+Casos_PN_CORR[[#This Row],[13-may]]-Casos_PN_CORR[[#This Row],[12-may]]</f>
        <v>0</v>
      </c>
      <c r="BS439">
        <f>+Casos_PN_CORR[[#This Row],[14-may]]-Casos_PN_CORR[[#This Row],[13-may]]</f>
        <v>0</v>
      </c>
      <c r="BT439">
        <f>+Casos_PN_CORR[[#This Row],[15-may]]-Casos_PN_CORR[[#This Row],[14-may]]</f>
        <v>0</v>
      </c>
      <c r="BU439">
        <f>+Casos_PN_CORR[[#This Row],[16-may]]-Casos_PN_CORR[[#This Row],[15-may]]</f>
        <v>0</v>
      </c>
      <c r="BV439">
        <f>+Casos_PN_CORR[[#This Row],[17-may]]-Casos_PN_CORR[[#This Row],[16-may]]</f>
        <v>0</v>
      </c>
      <c r="BW439">
        <f>+Casos_PN_CORR[[#This Row],[18-may]]-Casos_PN_CORR[[#This Row],[17-may]]</f>
        <v>0</v>
      </c>
      <c r="BX439">
        <f>+Casos_PN_CORR[[#This Row],[19-may]]-Casos_PN_CORR[[#This Row],[18-may]]</f>
        <v>0</v>
      </c>
      <c r="BY439">
        <f>+Casos_PN_CORR[[#This Row],[20-may]]-Casos_PN_CORR[[#This Row],[19-may]]</f>
        <v>0</v>
      </c>
      <c r="BZ439">
        <f>+Casos_PN_CORR[[#This Row],[21-may]]-Casos_PN_CORR[[#This Row],[20-may]]</f>
        <v>0</v>
      </c>
      <c r="CA439">
        <f>+Casos_PN_CORR[[#This Row],[22-may]]-Casos_PN_CORR[[#This Row],[21-may]]</f>
        <v>0</v>
      </c>
      <c r="CB439">
        <f>+Casos_PN_CORR[[#This Row],[23-may]]-Casos_PN_CORR[[#This Row],[22-may]]</f>
        <v>0</v>
      </c>
      <c r="CC439">
        <f>+Casos_PN_CORR[[#This Row],[24-may]]-Casos_PN_CORR[[#This Row],[23-may]]</f>
        <v>0</v>
      </c>
      <c r="CD439">
        <f>+Casos_PN_CORR[[#This Row],[25-may]]-Casos_PN_CORR[[#This Row],[24-may]]</f>
        <v>0</v>
      </c>
      <c r="CE439">
        <f>+Casos_PN_CORR[[#This Row],[26-may]]-Casos_PN_CORR[[#This Row],[25-may]]</f>
        <v>0</v>
      </c>
      <c r="CF439">
        <f>+Casos_PN_CORR[[#This Row],[27-may]]-Casos_PN_CORR[[#This Row],[26-may]]</f>
        <v>0</v>
      </c>
      <c r="CG439">
        <f>+Casos_PN_CORR[[#This Row],[28-may]]-Casos_PN_CORR[[#This Row],[27-may]]</f>
        <v>0</v>
      </c>
      <c r="CH439">
        <f>+Casos_PN_CORR[[#This Row],[29-may]]-Casos_PN_CORR[[#This Row],[28-may]]</f>
        <v>0</v>
      </c>
      <c r="CI439">
        <f>+Casos_PN_CORR[[#This Row],[30-may]]-Casos_PN_CORR[[#This Row],[29-may]]</f>
        <v>0</v>
      </c>
      <c r="CJ439">
        <f>+Casos_PN_CORR[[#This Row],[31-may]]-Casos_PN_CORR[[#This Row],[30-may]]</f>
        <v>0</v>
      </c>
      <c r="CK439">
        <f>+Casos_PN_CORR[[#This Row],[1-jun]]-Casos_PN_CORR[[#This Row],[31-may]]</f>
        <v>0</v>
      </c>
      <c r="CL439">
        <f>+Casos_PN_CORR[[#This Row],[2-jun]]-Casos_PN_CORR[[#This Row],[1-jun]]</f>
        <v>0</v>
      </c>
      <c r="CM439">
        <f>+Casos_PN_CORR[[#This Row],[3-jun]]-Casos_PN_CORR[[#This Row],[2-jun]]</f>
        <v>0</v>
      </c>
      <c r="CN439">
        <f>+Casos_PN_CORR[[#This Row],[4-jun]]-Casos_PN_CORR[[#This Row],[3-jun]]</f>
        <v>0</v>
      </c>
      <c r="CO439">
        <f>+Casos_PN_CORR[[#This Row],[5-jun]]-Casos_PN_CORR[[#This Row],[4-jun]]</f>
        <v>6</v>
      </c>
      <c r="CP439">
        <f>+Casos_PN_CORR[[#This Row],[6-jun]]-Casos_PN_CORR[[#This Row],[5-jun]]</f>
        <v>0</v>
      </c>
    </row>
    <row r="440" spans="1:94">
      <c r="A440">
        <v>120108</v>
      </c>
      <c r="B440" s="2" t="s">
        <v>104</v>
      </c>
      <c r="C440" s="2" t="s">
        <v>193</v>
      </c>
      <c r="D440" s="2" t="s">
        <v>575</v>
      </c>
      <c r="E440" s="4">
        <f t="shared" si="6"/>
        <v>5</v>
      </c>
      <c r="F440">
        <f>+Casos_PN_CORR[[#This Row],[10-mar]]</f>
        <v>0</v>
      </c>
      <c r="G440">
        <f>+Casos_PN_CORR[[#This Row],[11-mar]]-Casos_PN_CORR[[#This Row],[10-mar]]</f>
        <v>0</v>
      </c>
      <c r="H440">
        <f>+Casos_PN_CORR[[#This Row],[12-mar]]-Casos_PN_CORR[[#This Row],[11-mar]]</f>
        <v>0</v>
      </c>
      <c r="I440">
        <f>+Casos_PN_CORR[[#This Row],[13-mar]]-Casos_PN_CORR[[#This Row],[12-mar]]</f>
        <v>0</v>
      </c>
      <c r="J440">
        <f>+Casos_PN_CORR[[#This Row],[14-mar]]-Casos_PN_CORR[[#This Row],[13-mar]]</f>
        <v>0</v>
      </c>
      <c r="K440">
        <f>+Casos_PN_CORR[[#This Row],[15-mar]]-Casos_PN_CORR[[#This Row],[14-mar]]</f>
        <v>0</v>
      </c>
      <c r="L440">
        <f>+Casos_PN_CORR[[#This Row],[16-mar]]-Casos_PN_CORR[[#This Row],[15-mar]]</f>
        <v>0</v>
      </c>
      <c r="M440">
        <f>+Casos_PN_CORR[[#This Row],[17-mar]]-Casos_PN_CORR[[#This Row],[16-mar]]</f>
        <v>0</v>
      </c>
      <c r="N440">
        <f>+Casos_PN_CORR[[#This Row],[18-mar]]-Casos_PN_CORR[[#This Row],[17-mar]]</f>
        <v>0</v>
      </c>
      <c r="O440">
        <f>+Casos_PN_CORR[[#This Row],[19-mar]]-Casos_PN_CORR[[#This Row],[18-mar]]</f>
        <v>0</v>
      </c>
      <c r="P440">
        <f>+Casos_PN_CORR[[#This Row],[20-mar]]-Casos_PN_CORR[[#This Row],[19-mar]]</f>
        <v>0</v>
      </c>
      <c r="Q440">
        <f>+Casos_PN_CORR[[#This Row],[21-mar]]-Casos_PN_CORR[[#This Row],[20-mar]]</f>
        <v>0</v>
      </c>
      <c r="R440">
        <f>+Casos_PN_CORR[[#This Row],[22-mar]]-Casos_PN_CORR[[#This Row],[21-mar]]</f>
        <v>0</v>
      </c>
      <c r="S440">
        <f>+Casos_PN_CORR[[#This Row],[23-mar]]-Casos_PN_CORR[[#This Row],[22-mar]]</f>
        <v>0</v>
      </c>
      <c r="T440">
        <f>+Casos_PN_CORR[[#This Row],[24-mar]]-Casos_PN_CORR[[#This Row],[23-mar]]</f>
        <v>0</v>
      </c>
      <c r="U440">
        <f>+Casos_PN_CORR[[#This Row],[25-mar]]-Casos_PN_CORR[[#This Row],[24-mar]]</f>
        <v>0</v>
      </c>
      <c r="V440">
        <f>+Casos_PN_CORR[[#This Row],[26-mar]]-Casos_PN_CORR[[#This Row],[25-mar]]</f>
        <v>0</v>
      </c>
      <c r="W440">
        <f>+Casos_PN_CORR[[#This Row],[27-mar]]-Casos_PN_CORR[[#This Row],[26-mar]]</f>
        <v>0</v>
      </c>
      <c r="X440">
        <f>+Casos_PN_CORR[[#This Row],[28-mar]]-Casos_PN_CORR[[#This Row],[27-mar]]</f>
        <v>0</v>
      </c>
      <c r="Y440">
        <f>+Casos_PN_CORR[[#This Row],[29-mar]]-Casos_PN_CORR[[#This Row],[28-mar]]</f>
        <v>0</v>
      </c>
      <c r="Z440">
        <f>+Casos_PN_CORR[[#This Row],[30-mar]]-Casos_PN_CORR[[#This Row],[29-mar]]</f>
        <v>0</v>
      </c>
      <c r="AA440">
        <f>+Casos_PN_CORR[[#This Row],[31-mar]]-Casos_PN_CORR[[#This Row],[30-mar]]</f>
        <v>0</v>
      </c>
      <c r="AB440">
        <f>+Casos_PN_CORR[[#This Row],[1-abr]]-Casos_PN_CORR[[#This Row],[31-mar]]</f>
        <v>0</v>
      </c>
      <c r="AC440">
        <f>+Casos_PN_CORR[[#This Row],[2-abr]]-Casos_PN_CORR[[#This Row],[1-abr]]</f>
        <v>0</v>
      </c>
      <c r="AD440">
        <f>+Casos_PN_CORR[[#This Row],[3-abr]]-Casos_PN_CORR[[#This Row],[2-abr]]</f>
        <v>0</v>
      </c>
      <c r="AE440">
        <f>+Casos_PN_CORR[[#This Row],[4-abr]]-Casos_PN_CORR[[#This Row],[3-abr]]</f>
        <v>0</v>
      </c>
      <c r="AF440">
        <f>+Casos_PN_CORR[[#This Row],[5-abr]]-Casos_PN_CORR[[#This Row],[4-abr]]</f>
        <v>0</v>
      </c>
      <c r="AG440">
        <f>+Casos_PN_CORR[[#This Row],[6-abr]]-Casos_PN_CORR[[#This Row],[5-abr]]</f>
        <v>0</v>
      </c>
      <c r="AH440">
        <f>+Casos_PN_CORR[[#This Row],[7-abr]]-Casos_PN_CORR[[#This Row],[6-abr]]</f>
        <v>0</v>
      </c>
      <c r="AI440">
        <f>+Casos_PN_CORR[[#This Row],[8-abr]]-Casos_PN_CORR[[#This Row],[7-abr]]</f>
        <v>0</v>
      </c>
      <c r="AJ440">
        <f>+Casos_PN_CORR[[#This Row],[9-abr]]-Casos_PN_CORR[[#This Row],[8-abr]]</f>
        <v>0</v>
      </c>
      <c r="AK440">
        <f>+Casos_PN_CORR[[#This Row],[10-abr]]-Casos_PN_CORR[[#This Row],[9-abr]]</f>
        <v>0</v>
      </c>
      <c r="AL440">
        <f>+Casos_PN_CORR[[#This Row],[11-abr]]-Casos_PN_CORR[[#This Row],[10-abr]]</f>
        <v>0</v>
      </c>
      <c r="AM440">
        <f>+Casos_PN_CORR[[#This Row],[12-abr]]-Casos_PN_CORR[[#This Row],[11-abr]]</f>
        <v>0</v>
      </c>
      <c r="AN440">
        <f>+Casos_PN_CORR[[#This Row],[13-abr]]-Casos_PN_CORR[[#This Row],[12-abr]]</f>
        <v>0</v>
      </c>
      <c r="AO440">
        <f>+Casos_PN_CORR[[#This Row],[14-abr]]-Casos_PN_CORR[[#This Row],[13-abr]]</f>
        <v>0</v>
      </c>
      <c r="AP440">
        <f>+Casos_PN_CORR[[#This Row],[15-abr]]-Casos_PN_CORR[[#This Row],[14-abr]]</f>
        <v>0</v>
      </c>
      <c r="AQ440">
        <f>+Casos_PN_CORR[[#This Row],[16-abr]]-Casos_PN_CORR[[#This Row],[15-abr]]</f>
        <v>0</v>
      </c>
      <c r="AR440">
        <f>+Casos_PN_CORR[[#This Row],[17-abr]]-Casos_PN_CORR[[#This Row],[16-abr]]</f>
        <v>0</v>
      </c>
      <c r="AS440">
        <f>+Casos_PN_CORR[[#This Row],[18-abr]]-Casos_PN_CORR[[#This Row],[17-abr]]</f>
        <v>0</v>
      </c>
      <c r="AT440">
        <f>+Casos_PN_CORR[[#This Row],[19-abr]]-Casos_PN_CORR[[#This Row],[18-abr]]</f>
        <v>0</v>
      </c>
      <c r="AU440">
        <f>+Casos_PN_CORR[[#This Row],[20-abr]]-Casos_PN_CORR[[#This Row],[19-abr]]</f>
        <v>0</v>
      </c>
      <c r="AV440">
        <f>+Casos_PN_CORR[[#This Row],[21-abr]]-Casos_PN_CORR[[#This Row],[20-abr]]</f>
        <v>0</v>
      </c>
      <c r="AW440">
        <f>+Casos_PN_CORR[[#This Row],[22-abr]]-Casos_PN_CORR[[#This Row],[21-abr]]</f>
        <v>0</v>
      </c>
      <c r="AX440">
        <f>+Casos_PN_CORR[[#This Row],[23-abr]]-Casos_PN_CORR[[#This Row],[22-abr]]</f>
        <v>0</v>
      </c>
      <c r="AY440">
        <f>+Casos_PN_CORR[[#This Row],[24-abr]]-Casos_PN_CORR[[#This Row],[23-abr]]</f>
        <v>0</v>
      </c>
      <c r="AZ440">
        <f>+Casos_PN_CORR[[#This Row],[25-abr]]-Casos_PN_CORR[[#This Row],[24-abr]]</f>
        <v>0</v>
      </c>
      <c r="BA440">
        <f>+Casos_PN_CORR[[#This Row],[26-abr]]-Casos_PN_CORR[[#This Row],[25-abr]]</f>
        <v>0</v>
      </c>
      <c r="BB440">
        <f>+Casos_PN_CORR[[#This Row],[27-abr]]-Casos_PN_CORR[[#This Row],[26-abr]]</f>
        <v>0</v>
      </c>
      <c r="BC440">
        <f>+Casos_PN_CORR[[#This Row],[28-abr]]-Casos_PN_CORR[[#This Row],[27-abr]]</f>
        <v>0</v>
      </c>
      <c r="BD440">
        <f>+Casos_PN_CORR[[#This Row],[29-abr]]-Casos_PN_CORR[[#This Row],[28-abr]]</f>
        <v>0</v>
      </c>
      <c r="BE440">
        <f>+Casos_PN_CORR[[#This Row],[30-abr]]-Casos_PN_CORR[[#This Row],[29-abr]]</f>
        <v>0</v>
      </c>
      <c r="BF440">
        <f>+Casos_PN_CORR[[#This Row],[1-may]]-Casos_PN_CORR[[#This Row],[30-abr]]</f>
        <v>0</v>
      </c>
      <c r="BG440">
        <f>+Casos_PN_CORR[[#This Row],[2-may]]-Casos_PN_CORR[[#This Row],[1-may]]</f>
        <v>0</v>
      </c>
      <c r="BH440">
        <f>+Casos_PN_CORR[[#This Row],[3-may]]-Casos_PN_CORR[[#This Row],[2-may]]</f>
        <v>0</v>
      </c>
      <c r="BI440">
        <f>+Casos_PN_CORR[[#This Row],[4-may]]-Casos_PN_CORR[[#This Row],[3-may]]</f>
        <v>0</v>
      </c>
      <c r="BJ440">
        <f>+Casos_PN_CORR[[#This Row],[5-may]]-Casos_PN_CORR[[#This Row],[4-may]]</f>
        <v>0</v>
      </c>
      <c r="BK440">
        <f>+Casos_PN_CORR[[#This Row],[6-may]]-Casos_PN_CORR[[#This Row],[5-may]]</f>
        <v>0</v>
      </c>
      <c r="BL440">
        <f>+Casos_PN_CORR[[#This Row],[7-may]]-Casos_PN_CORR[[#This Row],[6-may]]</f>
        <v>0</v>
      </c>
      <c r="BM440">
        <f>+Casos_PN_CORR[[#This Row],[8-may]]-Casos_PN_CORR[[#This Row],[7-may]]</f>
        <v>0</v>
      </c>
      <c r="BN440">
        <f>+Casos_PN_CORR[[#This Row],[9-may]]-Casos_PN_CORR[[#This Row],[8-may]]</f>
        <v>0</v>
      </c>
      <c r="BO440">
        <f>+Casos_PN_CORR[[#This Row],[10-may]]-Casos_PN_CORR[[#This Row],[9-may]]</f>
        <v>0</v>
      </c>
      <c r="BP440">
        <f>+Casos_PN_CORR[[#This Row],[11-may]]-Casos_PN_CORR[[#This Row],[10-may]]</f>
        <v>0</v>
      </c>
      <c r="BQ440">
        <f>+Casos_PN_CORR[[#This Row],[12-may]]-Casos_PN_CORR[[#This Row],[11-may]]</f>
        <v>0</v>
      </c>
      <c r="BR440">
        <f>+Casos_PN_CORR[[#This Row],[13-may]]-Casos_PN_CORR[[#This Row],[12-may]]</f>
        <v>0</v>
      </c>
      <c r="BS440">
        <f>+Casos_PN_CORR[[#This Row],[14-may]]-Casos_PN_CORR[[#This Row],[13-may]]</f>
        <v>0</v>
      </c>
      <c r="BT440">
        <f>+Casos_PN_CORR[[#This Row],[15-may]]-Casos_PN_CORR[[#This Row],[14-may]]</f>
        <v>0</v>
      </c>
      <c r="BU440">
        <f>+Casos_PN_CORR[[#This Row],[16-may]]-Casos_PN_CORR[[#This Row],[15-may]]</f>
        <v>0</v>
      </c>
      <c r="BV440">
        <f>+Casos_PN_CORR[[#This Row],[17-may]]-Casos_PN_CORR[[#This Row],[16-may]]</f>
        <v>0</v>
      </c>
      <c r="BW440">
        <f>+Casos_PN_CORR[[#This Row],[18-may]]-Casos_PN_CORR[[#This Row],[17-may]]</f>
        <v>0</v>
      </c>
      <c r="BX440">
        <f>+Casos_PN_CORR[[#This Row],[19-may]]-Casos_PN_CORR[[#This Row],[18-may]]</f>
        <v>0</v>
      </c>
      <c r="BY440">
        <f>+Casos_PN_CORR[[#This Row],[20-may]]-Casos_PN_CORR[[#This Row],[19-may]]</f>
        <v>0</v>
      </c>
      <c r="BZ440">
        <f>+Casos_PN_CORR[[#This Row],[21-may]]-Casos_PN_CORR[[#This Row],[20-may]]</f>
        <v>0</v>
      </c>
      <c r="CA440">
        <f>+Casos_PN_CORR[[#This Row],[22-may]]-Casos_PN_CORR[[#This Row],[21-may]]</f>
        <v>0</v>
      </c>
      <c r="CB440">
        <f>+Casos_PN_CORR[[#This Row],[23-may]]-Casos_PN_CORR[[#This Row],[22-may]]</f>
        <v>0</v>
      </c>
      <c r="CC440">
        <f>+Casos_PN_CORR[[#This Row],[24-may]]-Casos_PN_CORR[[#This Row],[23-may]]</f>
        <v>0</v>
      </c>
      <c r="CD440">
        <f>+Casos_PN_CORR[[#This Row],[25-may]]-Casos_PN_CORR[[#This Row],[24-may]]</f>
        <v>0</v>
      </c>
      <c r="CE440">
        <f>+Casos_PN_CORR[[#This Row],[26-may]]-Casos_PN_CORR[[#This Row],[25-may]]</f>
        <v>0</v>
      </c>
      <c r="CF440">
        <f>+Casos_PN_CORR[[#This Row],[27-may]]-Casos_PN_CORR[[#This Row],[26-may]]</f>
        <v>0</v>
      </c>
      <c r="CG440">
        <f>+Casos_PN_CORR[[#This Row],[28-may]]-Casos_PN_CORR[[#This Row],[27-may]]</f>
        <v>0</v>
      </c>
      <c r="CH440">
        <f>+Casos_PN_CORR[[#This Row],[29-may]]-Casos_PN_CORR[[#This Row],[28-may]]</f>
        <v>0</v>
      </c>
      <c r="CI440">
        <f>+Casos_PN_CORR[[#This Row],[30-may]]-Casos_PN_CORR[[#This Row],[29-may]]</f>
        <v>0</v>
      </c>
      <c r="CJ440">
        <f>+Casos_PN_CORR[[#This Row],[31-may]]-Casos_PN_CORR[[#This Row],[30-may]]</f>
        <v>0</v>
      </c>
      <c r="CK440">
        <f>+Casos_PN_CORR[[#This Row],[1-jun]]-Casos_PN_CORR[[#This Row],[31-may]]</f>
        <v>0</v>
      </c>
      <c r="CL440">
        <f>+Casos_PN_CORR[[#This Row],[2-jun]]-Casos_PN_CORR[[#This Row],[1-jun]]</f>
        <v>0</v>
      </c>
      <c r="CM440">
        <f>+Casos_PN_CORR[[#This Row],[3-jun]]-Casos_PN_CORR[[#This Row],[2-jun]]</f>
        <v>0</v>
      </c>
      <c r="CN440">
        <f>+Casos_PN_CORR[[#This Row],[4-jun]]-Casos_PN_CORR[[#This Row],[3-jun]]</f>
        <v>0</v>
      </c>
      <c r="CO440">
        <f>+Casos_PN_CORR[[#This Row],[5-jun]]-Casos_PN_CORR[[#This Row],[4-jun]]</f>
        <v>5</v>
      </c>
      <c r="CP440">
        <f>+Casos_PN_CORR[[#This Row],[6-jun]]-Casos_PN_CORR[[#This Row],[5-jun]]</f>
        <v>0</v>
      </c>
    </row>
    <row r="441" spans="1:94">
      <c r="A441">
        <v>120308</v>
      </c>
      <c r="B441" s="2" t="s">
        <v>104</v>
      </c>
      <c r="C441" s="2" t="s">
        <v>126</v>
      </c>
      <c r="D441" s="2" t="s">
        <v>576</v>
      </c>
      <c r="E441" s="4">
        <f t="shared" si="6"/>
        <v>0</v>
      </c>
      <c r="F441">
        <f>+Casos_PN_CORR[[#This Row],[10-mar]]</f>
        <v>0</v>
      </c>
      <c r="G441">
        <f>+Casos_PN_CORR[[#This Row],[11-mar]]-Casos_PN_CORR[[#This Row],[10-mar]]</f>
        <v>0</v>
      </c>
      <c r="H441">
        <f>+Casos_PN_CORR[[#This Row],[12-mar]]-Casos_PN_CORR[[#This Row],[11-mar]]</f>
        <v>0</v>
      </c>
      <c r="I441">
        <f>+Casos_PN_CORR[[#This Row],[13-mar]]-Casos_PN_CORR[[#This Row],[12-mar]]</f>
        <v>0</v>
      </c>
      <c r="J441">
        <f>+Casos_PN_CORR[[#This Row],[14-mar]]-Casos_PN_CORR[[#This Row],[13-mar]]</f>
        <v>0</v>
      </c>
      <c r="K441">
        <f>+Casos_PN_CORR[[#This Row],[15-mar]]-Casos_PN_CORR[[#This Row],[14-mar]]</f>
        <v>0</v>
      </c>
      <c r="L441">
        <f>+Casos_PN_CORR[[#This Row],[16-mar]]-Casos_PN_CORR[[#This Row],[15-mar]]</f>
        <v>0</v>
      </c>
      <c r="M441">
        <f>+Casos_PN_CORR[[#This Row],[17-mar]]-Casos_PN_CORR[[#This Row],[16-mar]]</f>
        <v>0</v>
      </c>
      <c r="N441">
        <f>+Casos_PN_CORR[[#This Row],[18-mar]]-Casos_PN_CORR[[#This Row],[17-mar]]</f>
        <v>0</v>
      </c>
      <c r="O441">
        <f>+Casos_PN_CORR[[#This Row],[19-mar]]-Casos_PN_CORR[[#This Row],[18-mar]]</f>
        <v>0</v>
      </c>
      <c r="P441">
        <f>+Casos_PN_CORR[[#This Row],[20-mar]]-Casos_PN_CORR[[#This Row],[19-mar]]</f>
        <v>0</v>
      </c>
      <c r="Q441">
        <f>+Casos_PN_CORR[[#This Row],[21-mar]]-Casos_PN_CORR[[#This Row],[20-mar]]</f>
        <v>0</v>
      </c>
      <c r="R441">
        <f>+Casos_PN_CORR[[#This Row],[22-mar]]-Casos_PN_CORR[[#This Row],[21-mar]]</f>
        <v>0</v>
      </c>
      <c r="S441">
        <f>+Casos_PN_CORR[[#This Row],[23-mar]]-Casos_PN_CORR[[#This Row],[22-mar]]</f>
        <v>0</v>
      </c>
      <c r="T441">
        <f>+Casos_PN_CORR[[#This Row],[24-mar]]-Casos_PN_CORR[[#This Row],[23-mar]]</f>
        <v>0</v>
      </c>
      <c r="U441">
        <f>+Casos_PN_CORR[[#This Row],[25-mar]]-Casos_PN_CORR[[#This Row],[24-mar]]</f>
        <v>0</v>
      </c>
      <c r="V441">
        <f>+Casos_PN_CORR[[#This Row],[26-mar]]-Casos_PN_CORR[[#This Row],[25-mar]]</f>
        <v>0</v>
      </c>
      <c r="W441">
        <f>+Casos_PN_CORR[[#This Row],[27-mar]]-Casos_PN_CORR[[#This Row],[26-mar]]</f>
        <v>0</v>
      </c>
      <c r="X441">
        <f>+Casos_PN_CORR[[#This Row],[28-mar]]-Casos_PN_CORR[[#This Row],[27-mar]]</f>
        <v>0</v>
      </c>
      <c r="Y441">
        <f>+Casos_PN_CORR[[#This Row],[29-mar]]-Casos_PN_CORR[[#This Row],[28-mar]]</f>
        <v>0</v>
      </c>
      <c r="Z441">
        <f>+Casos_PN_CORR[[#This Row],[30-mar]]-Casos_PN_CORR[[#This Row],[29-mar]]</f>
        <v>0</v>
      </c>
      <c r="AA441">
        <f>+Casos_PN_CORR[[#This Row],[31-mar]]-Casos_PN_CORR[[#This Row],[30-mar]]</f>
        <v>0</v>
      </c>
      <c r="AB441">
        <f>+Casos_PN_CORR[[#This Row],[1-abr]]-Casos_PN_CORR[[#This Row],[31-mar]]</f>
        <v>0</v>
      </c>
      <c r="AC441">
        <f>+Casos_PN_CORR[[#This Row],[2-abr]]-Casos_PN_CORR[[#This Row],[1-abr]]</f>
        <v>0</v>
      </c>
      <c r="AD441">
        <f>+Casos_PN_CORR[[#This Row],[3-abr]]-Casos_PN_CORR[[#This Row],[2-abr]]</f>
        <v>0</v>
      </c>
      <c r="AE441">
        <f>+Casos_PN_CORR[[#This Row],[4-abr]]-Casos_PN_CORR[[#This Row],[3-abr]]</f>
        <v>0</v>
      </c>
      <c r="AF441">
        <f>+Casos_PN_CORR[[#This Row],[5-abr]]-Casos_PN_CORR[[#This Row],[4-abr]]</f>
        <v>0</v>
      </c>
      <c r="AG441">
        <f>+Casos_PN_CORR[[#This Row],[6-abr]]-Casos_PN_CORR[[#This Row],[5-abr]]</f>
        <v>0</v>
      </c>
      <c r="AH441">
        <f>+Casos_PN_CORR[[#This Row],[7-abr]]-Casos_PN_CORR[[#This Row],[6-abr]]</f>
        <v>0</v>
      </c>
      <c r="AI441">
        <f>+Casos_PN_CORR[[#This Row],[8-abr]]-Casos_PN_CORR[[#This Row],[7-abr]]</f>
        <v>0</v>
      </c>
      <c r="AJ441">
        <f>+Casos_PN_CORR[[#This Row],[9-abr]]-Casos_PN_CORR[[#This Row],[8-abr]]</f>
        <v>0</v>
      </c>
      <c r="AK441">
        <f>+Casos_PN_CORR[[#This Row],[10-abr]]-Casos_PN_CORR[[#This Row],[9-abr]]</f>
        <v>0</v>
      </c>
      <c r="AL441">
        <f>+Casos_PN_CORR[[#This Row],[11-abr]]-Casos_PN_CORR[[#This Row],[10-abr]]</f>
        <v>0</v>
      </c>
      <c r="AM441">
        <f>+Casos_PN_CORR[[#This Row],[12-abr]]-Casos_PN_CORR[[#This Row],[11-abr]]</f>
        <v>0</v>
      </c>
      <c r="AN441">
        <f>+Casos_PN_CORR[[#This Row],[13-abr]]-Casos_PN_CORR[[#This Row],[12-abr]]</f>
        <v>0</v>
      </c>
      <c r="AO441">
        <f>+Casos_PN_CORR[[#This Row],[14-abr]]-Casos_PN_CORR[[#This Row],[13-abr]]</f>
        <v>0</v>
      </c>
      <c r="AP441">
        <f>+Casos_PN_CORR[[#This Row],[15-abr]]-Casos_PN_CORR[[#This Row],[14-abr]]</f>
        <v>0</v>
      </c>
      <c r="AQ441">
        <f>+Casos_PN_CORR[[#This Row],[16-abr]]-Casos_PN_CORR[[#This Row],[15-abr]]</f>
        <v>0</v>
      </c>
      <c r="AR441">
        <f>+Casos_PN_CORR[[#This Row],[17-abr]]-Casos_PN_CORR[[#This Row],[16-abr]]</f>
        <v>0</v>
      </c>
      <c r="AS441">
        <f>+Casos_PN_CORR[[#This Row],[18-abr]]-Casos_PN_CORR[[#This Row],[17-abr]]</f>
        <v>0</v>
      </c>
      <c r="AT441">
        <f>+Casos_PN_CORR[[#This Row],[19-abr]]-Casos_PN_CORR[[#This Row],[18-abr]]</f>
        <v>0</v>
      </c>
      <c r="AU441">
        <f>+Casos_PN_CORR[[#This Row],[20-abr]]-Casos_PN_CORR[[#This Row],[19-abr]]</f>
        <v>0</v>
      </c>
      <c r="AV441">
        <f>+Casos_PN_CORR[[#This Row],[21-abr]]-Casos_PN_CORR[[#This Row],[20-abr]]</f>
        <v>0</v>
      </c>
      <c r="AW441">
        <f>+Casos_PN_CORR[[#This Row],[22-abr]]-Casos_PN_CORR[[#This Row],[21-abr]]</f>
        <v>0</v>
      </c>
      <c r="AX441">
        <f>+Casos_PN_CORR[[#This Row],[23-abr]]-Casos_PN_CORR[[#This Row],[22-abr]]</f>
        <v>0</v>
      </c>
      <c r="AY441">
        <f>+Casos_PN_CORR[[#This Row],[24-abr]]-Casos_PN_CORR[[#This Row],[23-abr]]</f>
        <v>0</v>
      </c>
      <c r="AZ441">
        <f>+Casos_PN_CORR[[#This Row],[25-abr]]-Casos_PN_CORR[[#This Row],[24-abr]]</f>
        <v>0</v>
      </c>
      <c r="BA441">
        <f>+Casos_PN_CORR[[#This Row],[26-abr]]-Casos_PN_CORR[[#This Row],[25-abr]]</f>
        <v>0</v>
      </c>
      <c r="BB441">
        <f>+Casos_PN_CORR[[#This Row],[27-abr]]-Casos_PN_CORR[[#This Row],[26-abr]]</f>
        <v>0</v>
      </c>
      <c r="BC441">
        <f>+Casos_PN_CORR[[#This Row],[28-abr]]-Casos_PN_CORR[[#This Row],[27-abr]]</f>
        <v>0</v>
      </c>
      <c r="BD441">
        <f>+Casos_PN_CORR[[#This Row],[29-abr]]-Casos_PN_CORR[[#This Row],[28-abr]]</f>
        <v>0</v>
      </c>
      <c r="BE441">
        <f>+Casos_PN_CORR[[#This Row],[30-abr]]-Casos_PN_CORR[[#This Row],[29-abr]]</f>
        <v>0</v>
      </c>
      <c r="BF441">
        <f>+Casos_PN_CORR[[#This Row],[1-may]]-Casos_PN_CORR[[#This Row],[30-abr]]</f>
        <v>0</v>
      </c>
      <c r="BG441">
        <f>+Casos_PN_CORR[[#This Row],[2-may]]-Casos_PN_CORR[[#This Row],[1-may]]</f>
        <v>0</v>
      </c>
      <c r="BH441">
        <f>+Casos_PN_CORR[[#This Row],[3-may]]-Casos_PN_CORR[[#This Row],[2-may]]</f>
        <v>0</v>
      </c>
      <c r="BI441">
        <f>+Casos_PN_CORR[[#This Row],[4-may]]-Casos_PN_CORR[[#This Row],[3-may]]</f>
        <v>0</v>
      </c>
      <c r="BJ441">
        <f>+Casos_PN_CORR[[#This Row],[5-may]]-Casos_PN_CORR[[#This Row],[4-may]]</f>
        <v>0</v>
      </c>
      <c r="BK441">
        <f>+Casos_PN_CORR[[#This Row],[6-may]]-Casos_PN_CORR[[#This Row],[5-may]]</f>
        <v>0</v>
      </c>
      <c r="BL441">
        <f>+Casos_PN_CORR[[#This Row],[7-may]]-Casos_PN_CORR[[#This Row],[6-may]]</f>
        <v>0</v>
      </c>
      <c r="BM441">
        <f>+Casos_PN_CORR[[#This Row],[8-may]]-Casos_PN_CORR[[#This Row],[7-may]]</f>
        <v>0</v>
      </c>
      <c r="BN441">
        <f>+Casos_PN_CORR[[#This Row],[9-may]]-Casos_PN_CORR[[#This Row],[8-may]]</f>
        <v>0</v>
      </c>
      <c r="BO441">
        <f>+Casos_PN_CORR[[#This Row],[10-may]]-Casos_PN_CORR[[#This Row],[9-may]]</f>
        <v>0</v>
      </c>
      <c r="BP441">
        <f>+Casos_PN_CORR[[#This Row],[11-may]]-Casos_PN_CORR[[#This Row],[10-may]]</f>
        <v>0</v>
      </c>
      <c r="BQ441">
        <f>+Casos_PN_CORR[[#This Row],[12-may]]-Casos_PN_CORR[[#This Row],[11-may]]</f>
        <v>0</v>
      </c>
      <c r="BR441">
        <f>+Casos_PN_CORR[[#This Row],[13-may]]-Casos_PN_CORR[[#This Row],[12-may]]</f>
        <v>0</v>
      </c>
      <c r="BS441">
        <f>+Casos_PN_CORR[[#This Row],[14-may]]-Casos_PN_CORR[[#This Row],[13-may]]</f>
        <v>0</v>
      </c>
      <c r="BT441">
        <f>+Casos_PN_CORR[[#This Row],[15-may]]-Casos_PN_CORR[[#This Row],[14-may]]</f>
        <v>0</v>
      </c>
      <c r="BU441">
        <f>+Casos_PN_CORR[[#This Row],[16-may]]-Casos_PN_CORR[[#This Row],[15-may]]</f>
        <v>0</v>
      </c>
      <c r="BV441">
        <f>+Casos_PN_CORR[[#This Row],[17-may]]-Casos_PN_CORR[[#This Row],[16-may]]</f>
        <v>0</v>
      </c>
      <c r="BW441">
        <f>+Casos_PN_CORR[[#This Row],[18-may]]-Casos_PN_CORR[[#This Row],[17-may]]</f>
        <v>0</v>
      </c>
      <c r="BX441">
        <f>+Casos_PN_CORR[[#This Row],[19-may]]-Casos_PN_CORR[[#This Row],[18-may]]</f>
        <v>0</v>
      </c>
      <c r="BY441">
        <f>+Casos_PN_CORR[[#This Row],[20-may]]-Casos_PN_CORR[[#This Row],[19-may]]</f>
        <v>0</v>
      </c>
      <c r="BZ441">
        <f>+Casos_PN_CORR[[#This Row],[21-may]]-Casos_PN_CORR[[#This Row],[20-may]]</f>
        <v>0</v>
      </c>
      <c r="CA441">
        <f>+Casos_PN_CORR[[#This Row],[22-may]]-Casos_PN_CORR[[#This Row],[21-may]]</f>
        <v>0</v>
      </c>
      <c r="CB441">
        <f>+Casos_PN_CORR[[#This Row],[23-may]]-Casos_PN_CORR[[#This Row],[22-may]]</f>
        <v>0</v>
      </c>
      <c r="CC441">
        <f>+Casos_PN_CORR[[#This Row],[24-may]]-Casos_PN_CORR[[#This Row],[23-may]]</f>
        <v>0</v>
      </c>
      <c r="CD441">
        <f>+Casos_PN_CORR[[#This Row],[25-may]]-Casos_PN_CORR[[#This Row],[24-may]]</f>
        <v>0</v>
      </c>
      <c r="CE441">
        <f>+Casos_PN_CORR[[#This Row],[26-may]]-Casos_PN_CORR[[#This Row],[25-may]]</f>
        <v>0</v>
      </c>
      <c r="CF441">
        <f>+Casos_PN_CORR[[#This Row],[27-may]]-Casos_PN_CORR[[#This Row],[26-may]]</f>
        <v>0</v>
      </c>
      <c r="CG441">
        <f>+Casos_PN_CORR[[#This Row],[28-may]]-Casos_PN_CORR[[#This Row],[27-may]]</f>
        <v>0</v>
      </c>
      <c r="CH441">
        <f>+Casos_PN_CORR[[#This Row],[29-may]]-Casos_PN_CORR[[#This Row],[28-may]]</f>
        <v>0</v>
      </c>
      <c r="CI441">
        <f>+Casos_PN_CORR[[#This Row],[30-may]]-Casos_PN_CORR[[#This Row],[29-may]]</f>
        <v>0</v>
      </c>
      <c r="CJ441">
        <f>+Casos_PN_CORR[[#This Row],[31-may]]-Casos_PN_CORR[[#This Row],[30-may]]</f>
        <v>0</v>
      </c>
      <c r="CK441">
        <f>+Casos_PN_CORR[[#This Row],[1-jun]]-Casos_PN_CORR[[#This Row],[31-may]]</f>
        <v>0</v>
      </c>
      <c r="CL441">
        <f>+Casos_PN_CORR[[#This Row],[2-jun]]-Casos_PN_CORR[[#This Row],[1-jun]]</f>
        <v>0</v>
      </c>
      <c r="CM441">
        <f>+Casos_PN_CORR[[#This Row],[3-jun]]-Casos_PN_CORR[[#This Row],[2-jun]]</f>
        <v>0</v>
      </c>
      <c r="CN441">
        <f>+Casos_PN_CORR[[#This Row],[4-jun]]-Casos_PN_CORR[[#This Row],[3-jun]]</f>
        <v>0</v>
      </c>
      <c r="CO441">
        <f>+Casos_PN_CORR[[#This Row],[5-jun]]-Casos_PN_CORR[[#This Row],[4-jun]]</f>
        <v>0</v>
      </c>
      <c r="CP441">
        <f>+Casos_PN_CORR[[#This Row],[6-jun]]-Casos_PN_CORR[[#This Row],[5-jun]]</f>
        <v>0</v>
      </c>
    </row>
    <row r="442" spans="1:94">
      <c r="A442">
        <v>30504</v>
      </c>
      <c r="B442" s="2" t="s">
        <v>99</v>
      </c>
      <c r="C442" s="2" t="s">
        <v>307</v>
      </c>
      <c r="D442" s="2" t="s">
        <v>577</v>
      </c>
      <c r="E442" s="4">
        <f t="shared" si="6"/>
        <v>0</v>
      </c>
      <c r="F442">
        <f>+Casos_PN_CORR[[#This Row],[10-mar]]</f>
        <v>0</v>
      </c>
      <c r="G442">
        <f>+Casos_PN_CORR[[#This Row],[11-mar]]-Casos_PN_CORR[[#This Row],[10-mar]]</f>
        <v>0</v>
      </c>
      <c r="H442">
        <f>+Casos_PN_CORR[[#This Row],[12-mar]]-Casos_PN_CORR[[#This Row],[11-mar]]</f>
        <v>0</v>
      </c>
      <c r="I442">
        <f>+Casos_PN_CORR[[#This Row],[13-mar]]-Casos_PN_CORR[[#This Row],[12-mar]]</f>
        <v>0</v>
      </c>
      <c r="J442">
        <f>+Casos_PN_CORR[[#This Row],[14-mar]]-Casos_PN_CORR[[#This Row],[13-mar]]</f>
        <v>0</v>
      </c>
      <c r="K442">
        <f>+Casos_PN_CORR[[#This Row],[15-mar]]-Casos_PN_CORR[[#This Row],[14-mar]]</f>
        <v>0</v>
      </c>
      <c r="L442">
        <f>+Casos_PN_CORR[[#This Row],[16-mar]]-Casos_PN_CORR[[#This Row],[15-mar]]</f>
        <v>0</v>
      </c>
      <c r="M442">
        <f>+Casos_PN_CORR[[#This Row],[17-mar]]-Casos_PN_CORR[[#This Row],[16-mar]]</f>
        <v>0</v>
      </c>
      <c r="N442">
        <f>+Casos_PN_CORR[[#This Row],[18-mar]]-Casos_PN_CORR[[#This Row],[17-mar]]</f>
        <v>0</v>
      </c>
      <c r="O442">
        <f>+Casos_PN_CORR[[#This Row],[19-mar]]-Casos_PN_CORR[[#This Row],[18-mar]]</f>
        <v>0</v>
      </c>
      <c r="P442">
        <f>+Casos_PN_CORR[[#This Row],[20-mar]]-Casos_PN_CORR[[#This Row],[19-mar]]</f>
        <v>0</v>
      </c>
      <c r="Q442">
        <f>+Casos_PN_CORR[[#This Row],[21-mar]]-Casos_PN_CORR[[#This Row],[20-mar]]</f>
        <v>0</v>
      </c>
      <c r="R442">
        <f>+Casos_PN_CORR[[#This Row],[22-mar]]-Casos_PN_CORR[[#This Row],[21-mar]]</f>
        <v>0</v>
      </c>
      <c r="S442">
        <f>+Casos_PN_CORR[[#This Row],[23-mar]]-Casos_PN_CORR[[#This Row],[22-mar]]</f>
        <v>0</v>
      </c>
      <c r="T442">
        <f>+Casos_PN_CORR[[#This Row],[24-mar]]-Casos_PN_CORR[[#This Row],[23-mar]]</f>
        <v>0</v>
      </c>
      <c r="U442">
        <f>+Casos_PN_CORR[[#This Row],[25-mar]]-Casos_PN_CORR[[#This Row],[24-mar]]</f>
        <v>0</v>
      </c>
      <c r="V442">
        <f>+Casos_PN_CORR[[#This Row],[26-mar]]-Casos_PN_CORR[[#This Row],[25-mar]]</f>
        <v>0</v>
      </c>
      <c r="W442">
        <f>+Casos_PN_CORR[[#This Row],[27-mar]]-Casos_PN_CORR[[#This Row],[26-mar]]</f>
        <v>0</v>
      </c>
      <c r="X442">
        <f>+Casos_PN_CORR[[#This Row],[28-mar]]-Casos_PN_CORR[[#This Row],[27-mar]]</f>
        <v>0</v>
      </c>
      <c r="Y442">
        <f>+Casos_PN_CORR[[#This Row],[29-mar]]-Casos_PN_CORR[[#This Row],[28-mar]]</f>
        <v>0</v>
      </c>
      <c r="Z442">
        <f>+Casos_PN_CORR[[#This Row],[30-mar]]-Casos_PN_CORR[[#This Row],[29-mar]]</f>
        <v>0</v>
      </c>
      <c r="AA442">
        <f>+Casos_PN_CORR[[#This Row],[31-mar]]-Casos_PN_CORR[[#This Row],[30-mar]]</f>
        <v>0</v>
      </c>
      <c r="AB442">
        <f>+Casos_PN_CORR[[#This Row],[1-abr]]-Casos_PN_CORR[[#This Row],[31-mar]]</f>
        <v>0</v>
      </c>
      <c r="AC442">
        <f>+Casos_PN_CORR[[#This Row],[2-abr]]-Casos_PN_CORR[[#This Row],[1-abr]]</f>
        <v>0</v>
      </c>
      <c r="AD442">
        <f>+Casos_PN_CORR[[#This Row],[3-abr]]-Casos_PN_CORR[[#This Row],[2-abr]]</f>
        <v>0</v>
      </c>
      <c r="AE442">
        <f>+Casos_PN_CORR[[#This Row],[4-abr]]-Casos_PN_CORR[[#This Row],[3-abr]]</f>
        <v>0</v>
      </c>
      <c r="AF442">
        <f>+Casos_PN_CORR[[#This Row],[5-abr]]-Casos_PN_CORR[[#This Row],[4-abr]]</f>
        <v>0</v>
      </c>
      <c r="AG442">
        <f>+Casos_PN_CORR[[#This Row],[6-abr]]-Casos_PN_CORR[[#This Row],[5-abr]]</f>
        <v>0</v>
      </c>
      <c r="AH442">
        <f>+Casos_PN_CORR[[#This Row],[7-abr]]-Casos_PN_CORR[[#This Row],[6-abr]]</f>
        <v>0</v>
      </c>
      <c r="AI442">
        <f>+Casos_PN_CORR[[#This Row],[8-abr]]-Casos_PN_CORR[[#This Row],[7-abr]]</f>
        <v>0</v>
      </c>
      <c r="AJ442">
        <f>+Casos_PN_CORR[[#This Row],[9-abr]]-Casos_PN_CORR[[#This Row],[8-abr]]</f>
        <v>0</v>
      </c>
      <c r="AK442">
        <f>+Casos_PN_CORR[[#This Row],[10-abr]]-Casos_PN_CORR[[#This Row],[9-abr]]</f>
        <v>0</v>
      </c>
      <c r="AL442">
        <f>+Casos_PN_CORR[[#This Row],[11-abr]]-Casos_PN_CORR[[#This Row],[10-abr]]</f>
        <v>0</v>
      </c>
      <c r="AM442">
        <f>+Casos_PN_CORR[[#This Row],[12-abr]]-Casos_PN_CORR[[#This Row],[11-abr]]</f>
        <v>0</v>
      </c>
      <c r="AN442">
        <f>+Casos_PN_CORR[[#This Row],[13-abr]]-Casos_PN_CORR[[#This Row],[12-abr]]</f>
        <v>0</v>
      </c>
      <c r="AO442">
        <f>+Casos_PN_CORR[[#This Row],[14-abr]]-Casos_PN_CORR[[#This Row],[13-abr]]</f>
        <v>0</v>
      </c>
      <c r="AP442">
        <f>+Casos_PN_CORR[[#This Row],[15-abr]]-Casos_PN_CORR[[#This Row],[14-abr]]</f>
        <v>0</v>
      </c>
      <c r="AQ442">
        <f>+Casos_PN_CORR[[#This Row],[16-abr]]-Casos_PN_CORR[[#This Row],[15-abr]]</f>
        <v>0</v>
      </c>
      <c r="AR442">
        <f>+Casos_PN_CORR[[#This Row],[17-abr]]-Casos_PN_CORR[[#This Row],[16-abr]]</f>
        <v>0</v>
      </c>
      <c r="AS442">
        <f>+Casos_PN_CORR[[#This Row],[18-abr]]-Casos_PN_CORR[[#This Row],[17-abr]]</f>
        <v>0</v>
      </c>
      <c r="AT442">
        <f>+Casos_PN_CORR[[#This Row],[19-abr]]-Casos_PN_CORR[[#This Row],[18-abr]]</f>
        <v>0</v>
      </c>
      <c r="AU442">
        <f>+Casos_PN_CORR[[#This Row],[20-abr]]-Casos_PN_CORR[[#This Row],[19-abr]]</f>
        <v>0</v>
      </c>
      <c r="AV442">
        <f>+Casos_PN_CORR[[#This Row],[21-abr]]-Casos_PN_CORR[[#This Row],[20-abr]]</f>
        <v>0</v>
      </c>
      <c r="AW442">
        <f>+Casos_PN_CORR[[#This Row],[22-abr]]-Casos_PN_CORR[[#This Row],[21-abr]]</f>
        <v>0</v>
      </c>
      <c r="AX442">
        <f>+Casos_PN_CORR[[#This Row],[23-abr]]-Casos_PN_CORR[[#This Row],[22-abr]]</f>
        <v>0</v>
      </c>
      <c r="AY442">
        <f>+Casos_PN_CORR[[#This Row],[24-abr]]-Casos_PN_CORR[[#This Row],[23-abr]]</f>
        <v>0</v>
      </c>
      <c r="AZ442">
        <f>+Casos_PN_CORR[[#This Row],[25-abr]]-Casos_PN_CORR[[#This Row],[24-abr]]</f>
        <v>0</v>
      </c>
      <c r="BA442">
        <f>+Casos_PN_CORR[[#This Row],[26-abr]]-Casos_PN_CORR[[#This Row],[25-abr]]</f>
        <v>0</v>
      </c>
      <c r="BB442">
        <f>+Casos_PN_CORR[[#This Row],[27-abr]]-Casos_PN_CORR[[#This Row],[26-abr]]</f>
        <v>0</v>
      </c>
      <c r="BC442">
        <f>+Casos_PN_CORR[[#This Row],[28-abr]]-Casos_PN_CORR[[#This Row],[27-abr]]</f>
        <v>0</v>
      </c>
      <c r="BD442">
        <f>+Casos_PN_CORR[[#This Row],[29-abr]]-Casos_PN_CORR[[#This Row],[28-abr]]</f>
        <v>0</v>
      </c>
      <c r="BE442">
        <f>+Casos_PN_CORR[[#This Row],[30-abr]]-Casos_PN_CORR[[#This Row],[29-abr]]</f>
        <v>0</v>
      </c>
      <c r="BF442">
        <f>+Casos_PN_CORR[[#This Row],[1-may]]-Casos_PN_CORR[[#This Row],[30-abr]]</f>
        <v>0</v>
      </c>
      <c r="BG442">
        <f>+Casos_PN_CORR[[#This Row],[2-may]]-Casos_PN_CORR[[#This Row],[1-may]]</f>
        <v>0</v>
      </c>
      <c r="BH442">
        <f>+Casos_PN_CORR[[#This Row],[3-may]]-Casos_PN_CORR[[#This Row],[2-may]]</f>
        <v>0</v>
      </c>
      <c r="BI442">
        <f>+Casos_PN_CORR[[#This Row],[4-may]]-Casos_PN_CORR[[#This Row],[3-may]]</f>
        <v>0</v>
      </c>
      <c r="BJ442">
        <f>+Casos_PN_CORR[[#This Row],[5-may]]-Casos_PN_CORR[[#This Row],[4-may]]</f>
        <v>0</v>
      </c>
      <c r="BK442">
        <f>+Casos_PN_CORR[[#This Row],[6-may]]-Casos_PN_CORR[[#This Row],[5-may]]</f>
        <v>0</v>
      </c>
      <c r="BL442">
        <f>+Casos_PN_CORR[[#This Row],[7-may]]-Casos_PN_CORR[[#This Row],[6-may]]</f>
        <v>0</v>
      </c>
      <c r="BM442">
        <f>+Casos_PN_CORR[[#This Row],[8-may]]-Casos_PN_CORR[[#This Row],[7-may]]</f>
        <v>0</v>
      </c>
      <c r="BN442">
        <f>+Casos_PN_CORR[[#This Row],[9-may]]-Casos_PN_CORR[[#This Row],[8-may]]</f>
        <v>0</v>
      </c>
      <c r="BO442">
        <f>+Casos_PN_CORR[[#This Row],[10-may]]-Casos_PN_CORR[[#This Row],[9-may]]</f>
        <v>0</v>
      </c>
      <c r="BP442">
        <f>+Casos_PN_CORR[[#This Row],[11-may]]-Casos_PN_CORR[[#This Row],[10-may]]</f>
        <v>0</v>
      </c>
      <c r="BQ442">
        <f>+Casos_PN_CORR[[#This Row],[12-may]]-Casos_PN_CORR[[#This Row],[11-may]]</f>
        <v>0</v>
      </c>
      <c r="BR442">
        <f>+Casos_PN_CORR[[#This Row],[13-may]]-Casos_PN_CORR[[#This Row],[12-may]]</f>
        <v>0</v>
      </c>
      <c r="BS442">
        <f>+Casos_PN_CORR[[#This Row],[14-may]]-Casos_PN_CORR[[#This Row],[13-may]]</f>
        <v>0</v>
      </c>
      <c r="BT442">
        <f>+Casos_PN_CORR[[#This Row],[15-may]]-Casos_PN_CORR[[#This Row],[14-may]]</f>
        <v>0</v>
      </c>
      <c r="BU442">
        <f>+Casos_PN_CORR[[#This Row],[16-may]]-Casos_PN_CORR[[#This Row],[15-may]]</f>
        <v>0</v>
      </c>
      <c r="BV442">
        <f>+Casos_PN_CORR[[#This Row],[17-may]]-Casos_PN_CORR[[#This Row],[16-may]]</f>
        <v>0</v>
      </c>
      <c r="BW442">
        <f>+Casos_PN_CORR[[#This Row],[18-may]]-Casos_PN_CORR[[#This Row],[17-may]]</f>
        <v>0</v>
      </c>
      <c r="BX442">
        <f>+Casos_PN_CORR[[#This Row],[19-may]]-Casos_PN_CORR[[#This Row],[18-may]]</f>
        <v>0</v>
      </c>
      <c r="BY442">
        <f>+Casos_PN_CORR[[#This Row],[20-may]]-Casos_PN_CORR[[#This Row],[19-may]]</f>
        <v>0</v>
      </c>
      <c r="BZ442">
        <f>+Casos_PN_CORR[[#This Row],[21-may]]-Casos_PN_CORR[[#This Row],[20-may]]</f>
        <v>0</v>
      </c>
      <c r="CA442">
        <f>+Casos_PN_CORR[[#This Row],[22-may]]-Casos_PN_CORR[[#This Row],[21-may]]</f>
        <v>0</v>
      </c>
      <c r="CB442">
        <f>+Casos_PN_CORR[[#This Row],[23-may]]-Casos_PN_CORR[[#This Row],[22-may]]</f>
        <v>0</v>
      </c>
      <c r="CC442">
        <f>+Casos_PN_CORR[[#This Row],[24-may]]-Casos_PN_CORR[[#This Row],[23-may]]</f>
        <v>0</v>
      </c>
      <c r="CD442">
        <f>+Casos_PN_CORR[[#This Row],[25-may]]-Casos_PN_CORR[[#This Row],[24-may]]</f>
        <v>0</v>
      </c>
      <c r="CE442">
        <f>+Casos_PN_CORR[[#This Row],[26-may]]-Casos_PN_CORR[[#This Row],[25-may]]</f>
        <v>0</v>
      </c>
      <c r="CF442">
        <f>+Casos_PN_CORR[[#This Row],[27-may]]-Casos_PN_CORR[[#This Row],[26-may]]</f>
        <v>0</v>
      </c>
      <c r="CG442">
        <f>+Casos_PN_CORR[[#This Row],[28-may]]-Casos_PN_CORR[[#This Row],[27-may]]</f>
        <v>0</v>
      </c>
      <c r="CH442">
        <f>+Casos_PN_CORR[[#This Row],[29-may]]-Casos_PN_CORR[[#This Row],[28-may]]</f>
        <v>0</v>
      </c>
      <c r="CI442">
        <f>+Casos_PN_CORR[[#This Row],[30-may]]-Casos_PN_CORR[[#This Row],[29-may]]</f>
        <v>0</v>
      </c>
      <c r="CJ442">
        <f>+Casos_PN_CORR[[#This Row],[31-may]]-Casos_PN_CORR[[#This Row],[30-may]]</f>
        <v>0</v>
      </c>
      <c r="CK442">
        <f>+Casos_PN_CORR[[#This Row],[1-jun]]-Casos_PN_CORR[[#This Row],[31-may]]</f>
        <v>0</v>
      </c>
      <c r="CL442">
        <f>+Casos_PN_CORR[[#This Row],[2-jun]]-Casos_PN_CORR[[#This Row],[1-jun]]</f>
        <v>0</v>
      </c>
      <c r="CM442">
        <f>+Casos_PN_CORR[[#This Row],[3-jun]]-Casos_PN_CORR[[#This Row],[2-jun]]</f>
        <v>0</v>
      </c>
      <c r="CN442">
        <f>+Casos_PN_CORR[[#This Row],[4-jun]]-Casos_PN_CORR[[#This Row],[3-jun]]</f>
        <v>0</v>
      </c>
      <c r="CO442">
        <f>+Casos_PN_CORR[[#This Row],[5-jun]]-Casos_PN_CORR[[#This Row],[4-jun]]</f>
        <v>0</v>
      </c>
      <c r="CP442">
        <f>+Casos_PN_CORR[[#This Row],[6-jun]]-Casos_PN_CORR[[#This Row],[5-jun]]</f>
        <v>0</v>
      </c>
    </row>
    <row r="443" spans="1:94">
      <c r="A443">
        <v>70215</v>
      </c>
      <c r="B443" s="2" t="s">
        <v>102</v>
      </c>
      <c r="C443" s="2" t="s">
        <v>161</v>
      </c>
      <c r="D443" s="2" t="s">
        <v>578</v>
      </c>
      <c r="E443" s="4">
        <f t="shared" si="6"/>
        <v>0</v>
      </c>
      <c r="F443">
        <f>+Casos_PN_CORR[[#This Row],[10-mar]]</f>
        <v>0</v>
      </c>
      <c r="G443">
        <f>+Casos_PN_CORR[[#This Row],[11-mar]]-Casos_PN_CORR[[#This Row],[10-mar]]</f>
        <v>0</v>
      </c>
      <c r="H443">
        <f>+Casos_PN_CORR[[#This Row],[12-mar]]-Casos_PN_CORR[[#This Row],[11-mar]]</f>
        <v>0</v>
      </c>
      <c r="I443">
        <f>+Casos_PN_CORR[[#This Row],[13-mar]]-Casos_PN_CORR[[#This Row],[12-mar]]</f>
        <v>0</v>
      </c>
      <c r="J443">
        <f>+Casos_PN_CORR[[#This Row],[14-mar]]-Casos_PN_CORR[[#This Row],[13-mar]]</f>
        <v>0</v>
      </c>
      <c r="K443">
        <f>+Casos_PN_CORR[[#This Row],[15-mar]]-Casos_PN_CORR[[#This Row],[14-mar]]</f>
        <v>0</v>
      </c>
      <c r="L443">
        <f>+Casos_PN_CORR[[#This Row],[16-mar]]-Casos_PN_CORR[[#This Row],[15-mar]]</f>
        <v>0</v>
      </c>
      <c r="M443">
        <f>+Casos_PN_CORR[[#This Row],[17-mar]]-Casos_PN_CORR[[#This Row],[16-mar]]</f>
        <v>0</v>
      </c>
      <c r="N443">
        <f>+Casos_PN_CORR[[#This Row],[18-mar]]-Casos_PN_CORR[[#This Row],[17-mar]]</f>
        <v>0</v>
      </c>
      <c r="O443">
        <f>+Casos_PN_CORR[[#This Row],[19-mar]]-Casos_PN_CORR[[#This Row],[18-mar]]</f>
        <v>0</v>
      </c>
      <c r="P443">
        <f>+Casos_PN_CORR[[#This Row],[20-mar]]-Casos_PN_CORR[[#This Row],[19-mar]]</f>
        <v>0</v>
      </c>
      <c r="Q443">
        <f>+Casos_PN_CORR[[#This Row],[21-mar]]-Casos_PN_CORR[[#This Row],[20-mar]]</f>
        <v>0</v>
      </c>
      <c r="R443">
        <f>+Casos_PN_CORR[[#This Row],[22-mar]]-Casos_PN_CORR[[#This Row],[21-mar]]</f>
        <v>0</v>
      </c>
      <c r="S443">
        <f>+Casos_PN_CORR[[#This Row],[23-mar]]-Casos_PN_CORR[[#This Row],[22-mar]]</f>
        <v>0</v>
      </c>
      <c r="T443">
        <f>+Casos_PN_CORR[[#This Row],[24-mar]]-Casos_PN_CORR[[#This Row],[23-mar]]</f>
        <v>0</v>
      </c>
      <c r="U443">
        <f>+Casos_PN_CORR[[#This Row],[25-mar]]-Casos_PN_CORR[[#This Row],[24-mar]]</f>
        <v>0</v>
      </c>
      <c r="V443">
        <f>+Casos_PN_CORR[[#This Row],[26-mar]]-Casos_PN_CORR[[#This Row],[25-mar]]</f>
        <v>0</v>
      </c>
      <c r="W443">
        <f>+Casos_PN_CORR[[#This Row],[27-mar]]-Casos_PN_CORR[[#This Row],[26-mar]]</f>
        <v>0</v>
      </c>
      <c r="X443">
        <f>+Casos_PN_CORR[[#This Row],[28-mar]]-Casos_PN_CORR[[#This Row],[27-mar]]</f>
        <v>0</v>
      </c>
      <c r="Y443">
        <f>+Casos_PN_CORR[[#This Row],[29-mar]]-Casos_PN_CORR[[#This Row],[28-mar]]</f>
        <v>0</v>
      </c>
      <c r="Z443">
        <f>+Casos_PN_CORR[[#This Row],[30-mar]]-Casos_PN_CORR[[#This Row],[29-mar]]</f>
        <v>0</v>
      </c>
      <c r="AA443">
        <f>+Casos_PN_CORR[[#This Row],[31-mar]]-Casos_PN_CORR[[#This Row],[30-mar]]</f>
        <v>0</v>
      </c>
      <c r="AB443">
        <f>+Casos_PN_CORR[[#This Row],[1-abr]]-Casos_PN_CORR[[#This Row],[31-mar]]</f>
        <v>0</v>
      </c>
      <c r="AC443">
        <f>+Casos_PN_CORR[[#This Row],[2-abr]]-Casos_PN_CORR[[#This Row],[1-abr]]</f>
        <v>0</v>
      </c>
      <c r="AD443">
        <f>+Casos_PN_CORR[[#This Row],[3-abr]]-Casos_PN_CORR[[#This Row],[2-abr]]</f>
        <v>0</v>
      </c>
      <c r="AE443">
        <f>+Casos_PN_CORR[[#This Row],[4-abr]]-Casos_PN_CORR[[#This Row],[3-abr]]</f>
        <v>0</v>
      </c>
      <c r="AF443">
        <f>+Casos_PN_CORR[[#This Row],[5-abr]]-Casos_PN_CORR[[#This Row],[4-abr]]</f>
        <v>0</v>
      </c>
      <c r="AG443">
        <f>+Casos_PN_CORR[[#This Row],[6-abr]]-Casos_PN_CORR[[#This Row],[5-abr]]</f>
        <v>0</v>
      </c>
      <c r="AH443">
        <f>+Casos_PN_CORR[[#This Row],[7-abr]]-Casos_PN_CORR[[#This Row],[6-abr]]</f>
        <v>0</v>
      </c>
      <c r="AI443">
        <f>+Casos_PN_CORR[[#This Row],[8-abr]]-Casos_PN_CORR[[#This Row],[7-abr]]</f>
        <v>0</v>
      </c>
      <c r="AJ443">
        <f>+Casos_PN_CORR[[#This Row],[9-abr]]-Casos_PN_CORR[[#This Row],[8-abr]]</f>
        <v>0</v>
      </c>
      <c r="AK443">
        <f>+Casos_PN_CORR[[#This Row],[10-abr]]-Casos_PN_CORR[[#This Row],[9-abr]]</f>
        <v>0</v>
      </c>
      <c r="AL443">
        <f>+Casos_PN_CORR[[#This Row],[11-abr]]-Casos_PN_CORR[[#This Row],[10-abr]]</f>
        <v>0</v>
      </c>
      <c r="AM443">
        <f>+Casos_PN_CORR[[#This Row],[12-abr]]-Casos_PN_CORR[[#This Row],[11-abr]]</f>
        <v>0</v>
      </c>
      <c r="AN443">
        <f>+Casos_PN_CORR[[#This Row],[13-abr]]-Casos_PN_CORR[[#This Row],[12-abr]]</f>
        <v>0</v>
      </c>
      <c r="AO443">
        <f>+Casos_PN_CORR[[#This Row],[14-abr]]-Casos_PN_CORR[[#This Row],[13-abr]]</f>
        <v>0</v>
      </c>
      <c r="AP443">
        <f>+Casos_PN_CORR[[#This Row],[15-abr]]-Casos_PN_CORR[[#This Row],[14-abr]]</f>
        <v>0</v>
      </c>
      <c r="AQ443">
        <f>+Casos_PN_CORR[[#This Row],[16-abr]]-Casos_PN_CORR[[#This Row],[15-abr]]</f>
        <v>0</v>
      </c>
      <c r="AR443">
        <f>+Casos_PN_CORR[[#This Row],[17-abr]]-Casos_PN_CORR[[#This Row],[16-abr]]</f>
        <v>0</v>
      </c>
      <c r="AS443">
        <f>+Casos_PN_CORR[[#This Row],[18-abr]]-Casos_PN_CORR[[#This Row],[17-abr]]</f>
        <v>0</v>
      </c>
      <c r="AT443">
        <f>+Casos_PN_CORR[[#This Row],[19-abr]]-Casos_PN_CORR[[#This Row],[18-abr]]</f>
        <v>0</v>
      </c>
      <c r="AU443">
        <f>+Casos_PN_CORR[[#This Row],[20-abr]]-Casos_PN_CORR[[#This Row],[19-abr]]</f>
        <v>0</v>
      </c>
      <c r="AV443">
        <f>+Casos_PN_CORR[[#This Row],[21-abr]]-Casos_PN_CORR[[#This Row],[20-abr]]</f>
        <v>0</v>
      </c>
      <c r="AW443">
        <f>+Casos_PN_CORR[[#This Row],[22-abr]]-Casos_PN_CORR[[#This Row],[21-abr]]</f>
        <v>0</v>
      </c>
      <c r="AX443">
        <f>+Casos_PN_CORR[[#This Row],[23-abr]]-Casos_PN_CORR[[#This Row],[22-abr]]</f>
        <v>0</v>
      </c>
      <c r="AY443">
        <f>+Casos_PN_CORR[[#This Row],[24-abr]]-Casos_PN_CORR[[#This Row],[23-abr]]</f>
        <v>0</v>
      </c>
      <c r="AZ443">
        <f>+Casos_PN_CORR[[#This Row],[25-abr]]-Casos_PN_CORR[[#This Row],[24-abr]]</f>
        <v>0</v>
      </c>
      <c r="BA443">
        <f>+Casos_PN_CORR[[#This Row],[26-abr]]-Casos_PN_CORR[[#This Row],[25-abr]]</f>
        <v>0</v>
      </c>
      <c r="BB443">
        <f>+Casos_PN_CORR[[#This Row],[27-abr]]-Casos_PN_CORR[[#This Row],[26-abr]]</f>
        <v>0</v>
      </c>
      <c r="BC443">
        <f>+Casos_PN_CORR[[#This Row],[28-abr]]-Casos_PN_CORR[[#This Row],[27-abr]]</f>
        <v>0</v>
      </c>
      <c r="BD443">
        <f>+Casos_PN_CORR[[#This Row],[29-abr]]-Casos_PN_CORR[[#This Row],[28-abr]]</f>
        <v>0</v>
      </c>
      <c r="BE443">
        <f>+Casos_PN_CORR[[#This Row],[30-abr]]-Casos_PN_CORR[[#This Row],[29-abr]]</f>
        <v>0</v>
      </c>
      <c r="BF443">
        <f>+Casos_PN_CORR[[#This Row],[1-may]]-Casos_PN_CORR[[#This Row],[30-abr]]</f>
        <v>0</v>
      </c>
      <c r="BG443">
        <f>+Casos_PN_CORR[[#This Row],[2-may]]-Casos_PN_CORR[[#This Row],[1-may]]</f>
        <v>0</v>
      </c>
      <c r="BH443">
        <f>+Casos_PN_CORR[[#This Row],[3-may]]-Casos_PN_CORR[[#This Row],[2-may]]</f>
        <v>0</v>
      </c>
      <c r="BI443">
        <f>+Casos_PN_CORR[[#This Row],[4-may]]-Casos_PN_CORR[[#This Row],[3-may]]</f>
        <v>0</v>
      </c>
      <c r="BJ443">
        <f>+Casos_PN_CORR[[#This Row],[5-may]]-Casos_PN_CORR[[#This Row],[4-may]]</f>
        <v>0</v>
      </c>
      <c r="BK443">
        <f>+Casos_PN_CORR[[#This Row],[6-may]]-Casos_PN_CORR[[#This Row],[5-may]]</f>
        <v>0</v>
      </c>
      <c r="BL443">
        <f>+Casos_PN_CORR[[#This Row],[7-may]]-Casos_PN_CORR[[#This Row],[6-may]]</f>
        <v>0</v>
      </c>
      <c r="BM443">
        <f>+Casos_PN_CORR[[#This Row],[8-may]]-Casos_PN_CORR[[#This Row],[7-may]]</f>
        <v>0</v>
      </c>
      <c r="BN443">
        <f>+Casos_PN_CORR[[#This Row],[9-may]]-Casos_PN_CORR[[#This Row],[8-may]]</f>
        <v>0</v>
      </c>
      <c r="BO443">
        <f>+Casos_PN_CORR[[#This Row],[10-may]]-Casos_PN_CORR[[#This Row],[9-may]]</f>
        <v>0</v>
      </c>
      <c r="BP443">
        <f>+Casos_PN_CORR[[#This Row],[11-may]]-Casos_PN_CORR[[#This Row],[10-may]]</f>
        <v>0</v>
      </c>
      <c r="BQ443">
        <f>+Casos_PN_CORR[[#This Row],[12-may]]-Casos_PN_CORR[[#This Row],[11-may]]</f>
        <v>0</v>
      </c>
      <c r="BR443">
        <f>+Casos_PN_CORR[[#This Row],[13-may]]-Casos_PN_CORR[[#This Row],[12-may]]</f>
        <v>0</v>
      </c>
      <c r="BS443">
        <f>+Casos_PN_CORR[[#This Row],[14-may]]-Casos_PN_CORR[[#This Row],[13-may]]</f>
        <v>0</v>
      </c>
      <c r="BT443">
        <f>+Casos_PN_CORR[[#This Row],[15-may]]-Casos_PN_CORR[[#This Row],[14-may]]</f>
        <v>0</v>
      </c>
      <c r="BU443">
        <f>+Casos_PN_CORR[[#This Row],[16-may]]-Casos_PN_CORR[[#This Row],[15-may]]</f>
        <v>0</v>
      </c>
      <c r="BV443">
        <f>+Casos_PN_CORR[[#This Row],[17-may]]-Casos_PN_CORR[[#This Row],[16-may]]</f>
        <v>0</v>
      </c>
      <c r="BW443">
        <f>+Casos_PN_CORR[[#This Row],[18-may]]-Casos_PN_CORR[[#This Row],[17-may]]</f>
        <v>0</v>
      </c>
      <c r="BX443">
        <f>+Casos_PN_CORR[[#This Row],[19-may]]-Casos_PN_CORR[[#This Row],[18-may]]</f>
        <v>0</v>
      </c>
      <c r="BY443">
        <f>+Casos_PN_CORR[[#This Row],[20-may]]-Casos_PN_CORR[[#This Row],[19-may]]</f>
        <v>0</v>
      </c>
      <c r="BZ443">
        <f>+Casos_PN_CORR[[#This Row],[21-may]]-Casos_PN_CORR[[#This Row],[20-may]]</f>
        <v>0</v>
      </c>
      <c r="CA443">
        <f>+Casos_PN_CORR[[#This Row],[22-may]]-Casos_PN_CORR[[#This Row],[21-may]]</f>
        <v>0</v>
      </c>
      <c r="CB443">
        <f>+Casos_PN_CORR[[#This Row],[23-may]]-Casos_PN_CORR[[#This Row],[22-may]]</f>
        <v>0</v>
      </c>
      <c r="CC443">
        <f>+Casos_PN_CORR[[#This Row],[24-may]]-Casos_PN_CORR[[#This Row],[23-may]]</f>
        <v>0</v>
      </c>
      <c r="CD443">
        <f>+Casos_PN_CORR[[#This Row],[25-may]]-Casos_PN_CORR[[#This Row],[24-may]]</f>
        <v>0</v>
      </c>
      <c r="CE443">
        <f>+Casos_PN_CORR[[#This Row],[26-may]]-Casos_PN_CORR[[#This Row],[25-may]]</f>
        <v>0</v>
      </c>
      <c r="CF443">
        <f>+Casos_PN_CORR[[#This Row],[27-may]]-Casos_PN_CORR[[#This Row],[26-may]]</f>
        <v>0</v>
      </c>
      <c r="CG443">
        <f>+Casos_PN_CORR[[#This Row],[28-may]]-Casos_PN_CORR[[#This Row],[27-may]]</f>
        <v>0</v>
      </c>
      <c r="CH443">
        <f>+Casos_PN_CORR[[#This Row],[29-may]]-Casos_PN_CORR[[#This Row],[28-may]]</f>
        <v>0</v>
      </c>
      <c r="CI443">
        <f>+Casos_PN_CORR[[#This Row],[30-may]]-Casos_PN_CORR[[#This Row],[29-may]]</f>
        <v>0</v>
      </c>
      <c r="CJ443">
        <f>+Casos_PN_CORR[[#This Row],[31-may]]-Casos_PN_CORR[[#This Row],[30-may]]</f>
        <v>0</v>
      </c>
      <c r="CK443">
        <f>+Casos_PN_CORR[[#This Row],[1-jun]]-Casos_PN_CORR[[#This Row],[31-may]]</f>
        <v>0</v>
      </c>
      <c r="CL443">
        <f>+Casos_PN_CORR[[#This Row],[2-jun]]-Casos_PN_CORR[[#This Row],[1-jun]]</f>
        <v>0</v>
      </c>
      <c r="CM443">
        <f>+Casos_PN_CORR[[#This Row],[3-jun]]-Casos_PN_CORR[[#This Row],[2-jun]]</f>
        <v>0</v>
      </c>
      <c r="CN443">
        <f>+Casos_PN_CORR[[#This Row],[4-jun]]-Casos_PN_CORR[[#This Row],[3-jun]]</f>
        <v>0</v>
      </c>
      <c r="CO443">
        <f>+Casos_PN_CORR[[#This Row],[5-jun]]-Casos_PN_CORR[[#This Row],[4-jun]]</f>
        <v>0</v>
      </c>
      <c r="CP443">
        <f>+Casos_PN_CORR[[#This Row],[6-jun]]-Casos_PN_CORR[[#This Row],[5-jun]]</f>
        <v>0</v>
      </c>
    </row>
    <row r="444" spans="1:94">
      <c r="A444">
        <v>41404</v>
      </c>
      <c r="B444" s="2" t="s">
        <v>115</v>
      </c>
      <c r="C444" s="2" t="s">
        <v>268</v>
      </c>
      <c r="D444" s="2" t="s">
        <v>579</v>
      </c>
      <c r="E444" s="4">
        <f t="shared" si="6"/>
        <v>1</v>
      </c>
      <c r="F444">
        <f>+Casos_PN_CORR[[#This Row],[10-mar]]</f>
        <v>0</v>
      </c>
      <c r="G444">
        <f>+Casos_PN_CORR[[#This Row],[11-mar]]-Casos_PN_CORR[[#This Row],[10-mar]]</f>
        <v>0</v>
      </c>
      <c r="H444">
        <f>+Casos_PN_CORR[[#This Row],[12-mar]]-Casos_PN_CORR[[#This Row],[11-mar]]</f>
        <v>0</v>
      </c>
      <c r="I444">
        <f>+Casos_PN_CORR[[#This Row],[13-mar]]-Casos_PN_CORR[[#This Row],[12-mar]]</f>
        <v>0</v>
      </c>
      <c r="J444">
        <f>+Casos_PN_CORR[[#This Row],[14-mar]]-Casos_PN_CORR[[#This Row],[13-mar]]</f>
        <v>0</v>
      </c>
      <c r="K444">
        <f>+Casos_PN_CORR[[#This Row],[15-mar]]-Casos_PN_CORR[[#This Row],[14-mar]]</f>
        <v>0</v>
      </c>
      <c r="L444">
        <f>+Casos_PN_CORR[[#This Row],[16-mar]]-Casos_PN_CORR[[#This Row],[15-mar]]</f>
        <v>0</v>
      </c>
      <c r="M444">
        <f>+Casos_PN_CORR[[#This Row],[17-mar]]-Casos_PN_CORR[[#This Row],[16-mar]]</f>
        <v>0</v>
      </c>
      <c r="N444">
        <f>+Casos_PN_CORR[[#This Row],[18-mar]]-Casos_PN_CORR[[#This Row],[17-mar]]</f>
        <v>0</v>
      </c>
      <c r="O444">
        <f>+Casos_PN_CORR[[#This Row],[19-mar]]-Casos_PN_CORR[[#This Row],[18-mar]]</f>
        <v>0</v>
      </c>
      <c r="P444">
        <f>+Casos_PN_CORR[[#This Row],[20-mar]]-Casos_PN_CORR[[#This Row],[19-mar]]</f>
        <v>0</v>
      </c>
      <c r="Q444">
        <f>+Casos_PN_CORR[[#This Row],[21-mar]]-Casos_PN_CORR[[#This Row],[20-mar]]</f>
        <v>0</v>
      </c>
      <c r="R444">
        <f>+Casos_PN_CORR[[#This Row],[22-mar]]-Casos_PN_CORR[[#This Row],[21-mar]]</f>
        <v>0</v>
      </c>
      <c r="S444">
        <f>+Casos_PN_CORR[[#This Row],[23-mar]]-Casos_PN_CORR[[#This Row],[22-mar]]</f>
        <v>0</v>
      </c>
      <c r="T444">
        <f>+Casos_PN_CORR[[#This Row],[24-mar]]-Casos_PN_CORR[[#This Row],[23-mar]]</f>
        <v>0</v>
      </c>
      <c r="U444">
        <f>+Casos_PN_CORR[[#This Row],[25-mar]]-Casos_PN_CORR[[#This Row],[24-mar]]</f>
        <v>0</v>
      </c>
      <c r="V444">
        <f>+Casos_PN_CORR[[#This Row],[26-mar]]-Casos_PN_CORR[[#This Row],[25-mar]]</f>
        <v>0</v>
      </c>
      <c r="W444">
        <f>+Casos_PN_CORR[[#This Row],[27-mar]]-Casos_PN_CORR[[#This Row],[26-mar]]</f>
        <v>0</v>
      </c>
      <c r="X444">
        <f>+Casos_PN_CORR[[#This Row],[28-mar]]-Casos_PN_CORR[[#This Row],[27-mar]]</f>
        <v>0</v>
      </c>
      <c r="Y444">
        <f>+Casos_PN_CORR[[#This Row],[29-mar]]-Casos_PN_CORR[[#This Row],[28-mar]]</f>
        <v>0</v>
      </c>
      <c r="Z444">
        <f>+Casos_PN_CORR[[#This Row],[30-mar]]-Casos_PN_CORR[[#This Row],[29-mar]]</f>
        <v>0</v>
      </c>
      <c r="AA444">
        <f>+Casos_PN_CORR[[#This Row],[31-mar]]-Casos_PN_CORR[[#This Row],[30-mar]]</f>
        <v>0</v>
      </c>
      <c r="AB444">
        <f>+Casos_PN_CORR[[#This Row],[1-abr]]-Casos_PN_CORR[[#This Row],[31-mar]]</f>
        <v>0</v>
      </c>
      <c r="AC444">
        <f>+Casos_PN_CORR[[#This Row],[2-abr]]-Casos_PN_CORR[[#This Row],[1-abr]]</f>
        <v>0</v>
      </c>
      <c r="AD444">
        <f>+Casos_PN_CORR[[#This Row],[3-abr]]-Casos_PN_CORR[[#This Row],[2-abr]]</f>
        <v>0</v>
      </c>
      <c r="AE444">
        <f>+Casos_PN_CORR[[#This Row],[4-abr]]-Casos_PN_CORR[[#This Row],[3-abr]]</f>
        <v>0</v>
      </c>
      <c r="AF444">
        <f>+Casos_PN_CORR[[#This Row],[5-abr]]-Casos_PN_CORR[[#This Row],[4-abr]]</f>
        <v>0</v>
      </c>
      <c r="AG444">
        <f>+Casos_PN_CORR[[#This Row],[6-abr]]-Casos_PN_CORR[[#This Row],[5-abr]]</f>
        <v>0</v>
      </c>
      <c r="AH444">
        <f>+Casos_PN_CORR[[#This Row],[7-abr]]-Casos_PN_CORR[[#This Row],[6-abr]]</f>
        <v>0</v>
      </c>
      <c r="AI444">
        <f>+Casos_PN_CORR[[#This Row],[8-abr]]-Casos_PN_CORR[[#This Row],[7-abr]]</f>
        <v>0</v>
      </c>
      <c r="AJ444">
        <f>+Casos_PN_CORR[[#This Row],[9-abr]]-Casos_PN_CORR[[#This Row],[8-abr]]</f>
        <v>0</v>
      </c>
      <c r="AK444">
        <f>+Casos_PN_CORR[[#This Row],[10-abr]]-Casos_PN_CORR[[#This Row],[9-abr]]</f>
        <v>0</v>
      </c>
      <c r="AL444">
        <f>+Casos_PN_CORR[[#This Row],[11-abr]]-Casos_PN_CORR[[#This Row],[10-abr]]</f>
        <v>0</v>
      </c>
      <c r="AM444">
        <f>+Casos_PN_CORR[[#This Row],[12-abr]]-Casos_PN_CORR[[#This Row],[11-abr]]</f>
        <v>0</v>
      </c>
      <c r="AN444">
        <f>+Casos_PN_CORR[[#This Row],[13-abr]]-Casos_PN_CORR[[#This Row],[12-abr]]</f>
        <v>0</v>
      </c>
      <c r="AO444">
        <f>+Casos_PN_CORR[[#This Row],[14-abr]]-Casos_PN_CORR[[#This Row],[13-abr]]</f>
        <v>0</v>
      </c>
      <c r="AP444">
        <f>+Casos_PN_CORR[[#This Row],[15-abr]]-Casos_PN_CORR[[#This Row],[14-abr]]</f>
        <v>0</v>
      </c>
      <c r="AQ444">
        <f>+Casos_PN_CORR[[#This Row],[16-abr]]-Casos_PN_CORR[[#This Row],[15-abr]]</f>
        <v>0</v>
      </c>
      <c r="AR444">
        <f>+Casos_PN_CORR[[#This Row],[17-abr]]-Casos_PN_CORR[[#This Row],[16-abr]]</f>
        <v>0</v>
      </c>
      <c r="AS444">
        <f>+Casos_PN_CORR[[#This Row],[18-abr]]-Casos_PN_CORR[[#This Row],[17-abr]]</f>
        <v>0</v>
      </c>
      <c r="AT444">
        <f>+Casos_PN_CORR[[#This Row],[19-abr]]-Casos_PN_CORR[[#This Row],[18-abr]]</f>
        <v>0</v>
      </c>
      <c r="AU444">
        <f>+Casos_PN_CORR[[#This Row],[20-abr]]-Casos_PN_CORR[[#This Row],[19-abr]]</f>
        <v>0</v>
      </c>
      <c r="AV444">
        <f>+Casos_PN_CORR[[#This Row],[21-abr]]-Casos_PN_CORR[[#This Row],[20-abr]]</f>
        <v>0</v>
      </c>
      <c r="AW444">
        <f>+Casos_PN_CORR[[#This Row],[22-abr]]-Casos_PN_CORR[[#This Row],[21-abr]]</f>
        <v>0</v>
      </c>
      <c r="AX444">
        <f>+Casos_PN_CORR[[#This Row],[23-abr]]-Casos_PN_CORR[[#This Row],[22-abr]]</f>
        <v>0</v>
      </c>
      <c r="AY444">
        <f>+Casos_PN_CORR[[#This Row],[24-abr]]-Casos_PN_CORR[[#This Row],[23-abr]]</f>
        <v>0</v>
      </c>
      <c r="AZ444">
        <f>+Casos_PN_CORR[[#This Row],[25-abr]]-Casos_PN_CORR[[#This Row],[24-abr]]</f>
        <v>0</v>
      </c>
      <c r="BA444">
        <f>+Casos_PN_CORR[[#This Row],[26-abr]]-Casos_PN_CORR[[#This Row],[25-abr]]</f>
        <v>0</v>
      </c>
      <c r="BB444">
        <f>+Casos_PN_CORR[[#This Row],[27-abr]]-Casos_PN_CORR[[#This Row],[26-abr]]</f>
        <v>0</v>
      </c>
      <c r="BC444">
        <f>+Casos_PN_CORR[[#This Row],[28-abr]]-Casos_PN_CORR[[#This Row],[27-abr]]</f>
        <v>0</v>
      </c>
      <c r="BD444">
        <f>+Casos_PN_CORR[[#This Row],[29-abr]]-Casos_PN_CORR[[#This Row],[28-abr]]</f>
        <v>0</v>
      </c>
      <c r="BE444">
        <f>+Casos_PN_CORR[[#This Row],[30-abr]]-Casos_PN_CORR[[#This Row],[29-abr]]</f>
        <v>0</v>
      </c>
      <c r="BF444">
        <f>+Casos_PN_CORR[[#This Row],[1-may]]-Casos_PN_CORR[[#This Row],[30-abr]]</f>
        <v>0</v>
      </c>
      <c r="BG444">
        <f>+Casos_PN_CORR[[#This Row],[2-may]]-Casos_PN_CORR[[#This Row],[1-may]]</f>
        <v>0</v>
      </c>
      <c r="BH444">
        <f>+Casos_PN_CORR[[#This Row],[3-may]]-Casos_PN_CORR[[#This Row],[2-may]]</f>
        <v>0</v>
      </c>
      <c r="BI444">
        <f>+Casos_PN_CORR[[#This Row],[4-may]]-Casos_PN_CORR[[#This Row],[3-may]]</f>
        <v>0</v>
      </c>
      <c r="BJ444">
        <f>+Casos_PN_CORR[[#This Row],[5-may]]-Casos_PN_CORR[[#This Row],[4-may]]</f>
        <v>0</v>
      </c>
      <c r="BK444">
        <f>+Casos_PN_CORR[[#This Row],[6-may]]-Casos_PN_CORR[[#This Row],[5-may]]</f>
        <v>0</v>
      </c>
      <c r="BL444">
        <f>+Casos_PN_CORR[[#This Row],[7-may]]-Casos_PN_CORR[[#This Row],[6-may]]</f>
        <v>0</v>
      </c>
      <c r="BM444">
        <f>+Casos_PN_CORR[[#This Row],[8-may]]-Casos_PN_CORR[[#This Row],[7-may]]</f>
        <v>0</v>
      </c>
      <c r="BN444">
        <f>+Casos_PN_CORR[[#This Row],[9-may]]-Casos_PN_CORR[[#This Row],[8-may]]</f>
        <v>0</v>
      </c>
      <c r="BO444">
        <f>+Casos_PN_CORR[[#This Row],[10-may]]-Casos_PN_CORR[[#This Row],[9-may]]</f>
        <v>0</v>
      </c>
      <c r="BP444">
        <f>+Casos_PN_CORR[[#This Row],[11-may]]-Casos_PN_CORR[[#This Row],[10-may]]</f>
        <v>0</v>
      </c>
      <c r="BQ444">
        <f>+Casos_PN_CORR[[#This Row],[12-may]]-Casos_PN_CORR[[#This Row],[11-may]]</f>
        <v>0</v>
      </c>
      <c r="BR444">
        <f>+Casos_PN_CORR[[#This Row],[13-may]]-Casos_PN_CORR[[#This Row],[12-may]]</f>
        <v>0</v>
      </c>
      <c r="BS444">
        <f>+Casos_PN_CORR[[#This Row],[14-may]]-Casos_PN_CORR[[#This Row],[13-may]]</f>
        <v>0</v>
      </c>
      <c r="BT444">
        <f>+Casos_PN_CORR[[#This Row],[15-may]]-Casos_PN_CORR[[#This Row],[14-may]]</f>
        <v>0</v>
      </c>
      <c r="BU444">
        <f>+Casos_PN_CORR[[#This Row],[16-may]]-Casos_PN_CORR[[#This Row],[15-may]]</f>
        <v>0</v>
      </c>
      <c r="BV444">
        <f>+Casos_PN_CORR[[#This Row],[17-may]]-Casos_PN_CORR[[#This Row],[16-may]]</f>
        <v>0</v>
      </c>
      <c r="BW444">
        <f>+Casos_PN_CORR[[#This Row],[18-may]]-Casos_PN_CORR[[#This Row],[17-may]]</f>
        <v>0</v>
      </c>
      <c r="BX444">
        <f>+Casos_PN_CORR[[#This Row],[19-may]]-Casos_PN_CORR[[#This Row],[18-may]]</f>
        <v>0</v>
      </c>
      <c r="BY444">
        <f>+Casos_PN_CORR[[#This Row],[20-may]]-Casos_PN_CORR[[#This Row],[19-may]]</f>
        <v>0</v>
      </c>
      <c r="BZ444">
        <f>+Casos_PN_CORR[[#This Row],[21-may]]-Casos_PN_CORR[[#This Row],[20-may]]</f>
        <v>0</v>
      </c>
      <c r="CA444">
        <f>+Casos_PN_CORR[[#This Row],[22-may]]-Casos_PN_CORR[[#This Row],[21-may]]</f>
        <v>0</v>
      </c>
      <c r="CB444">
        <f>+Casos_PN_CORR[[#This Row],[23-may]]-Casos_PN_CORR[[#This Row],[22-may]]</f>
        <v>0</v>
      </c>
      <c r="CC444">
        <f>+Casos_PN_CORR[[#This Row],[24-may]]-Casos_PN_CORR[[#This Row],[23-may]]</f>
        <v>0</v>
      </c>
      <c r="CD444">
        <f>+Casos_PN_CORR[[#This Row],[25-may]]-Casos_PN_CORR[[#This Row],[24-may]]</f>
        <v>0</v>
      </c>
      <c r="CE444">
        <f>+Casos_PN_CORR[[#This Row],[26-may]]-Casos_PN_CORR[[#This Row],[25-may]]</f>
        <v>0</v>
      </c>
      <c r="CF444">
        <f>+Casos_PN_CORR[[#This Row],[27-may]]-Casos_PN_CORR[[#This Row],[26-may]]</f>
        <v>0</v>
      </c>
      <c r="CG444">
        <f>+Casos_PN_CORR[[#This Row],[28-may]]-Casos_PN_CORR[[#This Row],[27-may]]</f>
        <v>0</v>
      </c>
      <c r="CH444">
        <f>+Casos_PN_CORR[[#This Row],[29-may]]-Casos_PN_CORR[[#This Row],[28-may]]</f>
        <v>0</v>
      </c>
      <c r="CI444">
        <f>+Casos_PN_CORR[[#This Row],[30-may]]-Casos_PN_CORR[[#This Row],[29-may]]</f>
        <v>0</v>
      </c>
      <c r="CJ444">
        <f>+Casos_PN_CORR[[#This Row],[31-may]]-Casos_PN_CORR[[#This Row],[30-may]]</f>
        <v>0</v>
      </c>
      <c r="CK444">
        <f>+Casos_PN_CORR[[#This Row],[1-jun]]-Casos_PN_CORR[[#This Row],[31-may]]</f>
        <v>0</v>
      </c>
      <c r="CL444">
        <f>+Casos_PN_CORR[[#This Row],[2-jun]]-Casos_PN_CORR[[#This Row],[1-jun]]</f>
        <v>0</v>
      </c>
      <c r="CM444">
        <f>+Casos_PN_CORR[[#This Row],[3-jun]]-Casos_PN_CORR[[#This Row],[2-jun]]</f>
        <v>0</v>
      </c>
      <c r="CN444">
        <f>+Casos_PN_CORR[[#This Row],[4-jun]]-Casos_PN_CORR[[#This Row],[3-jun]]</f>
        <v>0</v>
      </c>
      <c r="CO444">
        <f>+Casos_PN_CORR[[#This Row],[5-jun]]-Casos_PN_CORR[[#This Row],[4-jun]]</f>
        <v>1</v>
      </c>
      <c r="CP444">
        <f>+Casos_PN_CORR[[#This Row],[6-jun]]-Casos_PN_CORR[[#This Row],[5-jun]]</f>
        <v>0</v>
      </c>
    </row>
    <row r="445" spans="1:94">
      <c r="A445">
        <v>30602</v>
      </c>
      <c r="B445" s="2" t="s">
        <v>99</v>
      </c>
      <c r="C445" s="2" t="s">
        <v>580</v>
      </c>
      <c r="D445" s="2" t="s">
        <v>581</v>
      </c>
      <c r="E445" s="4">
        <f t="shared" si="6"/>
        <v>167</v>
      </c>
      <c r="F445">
        <f>+Casos_PN_CORR[[#This Row],[10-mar]]</f>
        <v>0</v>
      </c>
      <c r="G445">
        <f>+Casos_PN_CORR[[#This Row],[11-mar]]-Casos_PN_CORR[[#This Row],[10-mar]]</f>
        <v>0</v>
      </c>
      <c r="H445">
        <f>+Casos_PN_CORR[[#This Row],[12-mar]]-Casos_PN_CORR[[#This Row],[11-mar]]</f>
        <v>0</v>
      </c>
      <c r="I445">
        <f>+Casos_PN_CORR[[#This Row],[13-mar]]-Casos_PN_CORR[[#This Row],[12-mar]]</f>
        <v>0</v>
      </c>
      <c r="J445">
        <f>+Casos_PN_CORR[[#This Row],[14-mar]]-Casos_PN_CORR[[#This Row],[13-mar]]</f>
        <v>0</v>
      </c>
      <c r="K445">
        <f>+Casos_PN_CORR[[#This Row],[15-mar]]-Casos_PN_CORR[[#This Row],[14-mar]]</f>
        <v>0</v>
      </c>
      <c r="L445">
        <f>+Casos_PN_CORR[[#This Row],[16-mar]]-Casos_PN_CORR[[#This Row],[15-mar]]</f>
        <v>0</v>
      </c>
      <c r="M445">
        <f>+Casos_PN_CORR[[#This Row],[17-mar]]-Casos_PN_CORR[[#This Row],[16-mar]]</f>
        <v>0</v>
      </c>
      <c r="N445">
        <f>+Casos_PN_CORR[[#This Row],[18-mar]]-Casos_PN_CORR[[#This Row],[17-mar]]</f>
        <v>0</v>
      </c>
      <c r="O445">
        <f>+Casos_PN_CORR[[#This Row],[19-mar]]-Casos_PN_CORR[[#This Row],[18-mar]]</f>
        <v>0</v>
      </c>
      <c r="P445">
        <f>+Casos_PN_CORR[[#This Row],[20-mar]]-Casos_PN_CORR[[#This Row],[19-mar]]</f>
        <v>0</v>
      </c>
      <c r="Q445">
        <f>+Casos_PN_CORR[[#This Row],[21-mar]]-Casos_PN_CORR[[#This Row],[20-mar]]</f>
        <v>0</v>
      </c>
      <c r="R445">
        <f>+Casos_PN_CORR[[#This Row],[22-mar]]-Casos_PN_CORR[[#This Row],[21-mar]]</f>
        <v>0</v>
      </c>
      <c r="S445">
        <f>+Casos_PN_CORR[[#This Row],[23-mar]]-Casos_PN_CORR[[#This Row],[22-mar]]</f>
        <v>0</v>
      </c>
      <c r="T445">
        <f>+Casos_PN_CORR[[#This Row],[24-mar]]-Casos_PN_CORR[[#This Row],[23-mar]]</f>
        <v>0</v>
      </c>
      <c r="U445">
        <f>+Casos_PN_CORR[[#This Row],[25-mar]]-Casos_PN_CORR[[#This Row],[24-mar]]</f>
        <v>0</v>
      </c>
      <c r="V445">
        <f>+Casos_PN_CORR[[#This Row],[26-mar]]-Casos_PN_CORR[[#This Row],[25-mar]]</f>
        <v>0</v>
      </c>
      <c r="W445">
        <f>+Casos_PN_CORR[[#This Row],[27-mar]]-Casos_PN_CORR[[#This Row],[26-mar]]</f>
        <v>0</v>
      </c>
      <c r="X445">
        <f>+Casos_PN_CORR[[#This Row],[28-mar]]-Casos_PN_CORR[[#This Row],[27-mar]]</f>
        <v>0</v>
      </c>
      <c r="Y445">
        <f>+Casos_PN_CORR[[#This Row],[29-mar]]-Casos_PN_CORR[[#This Row],[28-mar]]</f>
        <v>0</v>
      </c>
      <c r="Z445">
        <f>+Casos_PN_CORR[[#This Row],[30-mar]]-Casos_PN_CORR[[#This Row],[29-mar]]</f>
        <v>0</v>
      </c>
      <c r="AA445">
        <f>+Casos_PN_CORR[[#This Row],[31-mar]]-Casos_PN_CORR[[#This Row],[30-mar]]</f>
        <v>0</v>
      </c>
      <c r="AB445">
        <f>+Casos_PN_CORR[[#This Row],[1-abr]]-Casos_PN_CORR[[#This Row],[31-mar]]</f>
        <v>0</v>
      </c>
      <c r="AC445">
        <f>+Casos_PN_CORR[[#This Row],[2-abr]]-Casos_PN_CORR[[#This Row],[1-abr]]</f>
        <v>0</v>
      </c>
      <c r="AD445">
        <f>+Casos_PN_CORR[[#This Row],[3-abr]]-Casos_PN_CORR[[#This Row],[2-abr]]</f>
        <v>0</v>
      </c>
      <c r="AE445">
        <f>+Casos_PN_CORR[[#This Row],[4-abr]]-Casos_PN_CORR[[#This Row],[3-abr]]</f>
        <v>0</v>
      </c>
      <c r="AF445">
        <f>+Casos_PN_CORR[[#This Row],[5-abr]]-Casos_PN_CORR[[#This Row],[4-abr]]</f>
        <v>0</v>
      </c>
      <c r="AG445">
        <f>+Casos_PN_CORR[[#This Row],[6-abr]]-Casos_PN_CORR[[#This Row],[5-abr]]</f>
        <v>0</v>
      </c>
      <c r="AH445">
        <f>+Casos_PN_CORR[[#This Row],[7-abr]]-Casos_PN_CORR[[#This Row],[6-abr]]</f>
        <v>0</v>
      </c>
      <c r="AI445">
        <f>+Casos_PN_CORR[[#This Row],[8-abr]]-Casos_PN_CORR[[#This Row],[7-abr]]</f>
        <v>0</v>
      </c>
      <c r="AJ445">
        <f>+Casos_PN_CORR[[#This Row],[9-abr]]-Casos_PN_CORR[[#This Row],[8-abr]]</f>
        <v>0</v>
      </c>
      <c r="AK445">
        <f>+Casos_PN_CORR[[#This Row],[10-abr]]-Casos_PN_CORR[[#This Row],[9-abr]]</f>
        <v>0</v>
      </c>
      <c r="AL445">
        <f>+Casos_PN_CORR[[#This Row],[11-abr]]-Casos_PN_CORR[[#This Row],[10-abr]]</f>
        <v>0</v>
      </c>
      <c r="AM445">
        <f>+Casos_PN_CORR[[#This Row],[12-abr]]-Casos_PN_CORR[[#This Row],[11-abr]]</f>
        <v>0</v>
      </c>
      <c r="AN445">
        <f>+Casos_PN_CORR[[#This Row],[13-abr]]-Casos_PN_CORR[[#This Row],[12-abr]]</f>
        <v>0</v>
      </c>
      <c r="AO445">
        <f>+Casos_PN_CORR[[#This Row],[14-abr]]-Casos_PN_CORR[[#This Row],[13-abr]]</f>
        <v>0</v>
      </c>
      <c r="AP445">
        <f>+Casos_PN_CORR[[#This Row],[15-abr]]-Casos_PN_CORR[[#This Row],[14-abr]]</f>
        <v>0</v>
      </c>
      <c r="AQ445">
        <f>+Casos_PN_CORR[[#This Row],[16-abr]]-Casos_PN_CORR[[#This Row],[15-abr]]</f>
        <v>0</v>
      </c>
      <c r="AR445">
        <f>+Casos_PN_CORR[[#This Row],[17-abr]]-Casos_PN_CORR[[#This Row],[16-abr]]</f>
        <v>0</v>
      </c>
      <c r="AS445">
        <f>+Casos_PN_CORR[[#This Row],[18-abr]]-Casos_PN_CORR[[#This Row],[17-abr]]</f>
        <v>0</v>
      </c>
      <c r="AT445">
        <f>+Casos_PN_CORR[[#This Row],[19-abr]]-Casos_PN_CORR[[#This Row],[18-abr]]</f>
        <v>0</v>
      </c>
      <c r="AU445">
        <f>+Casos_PN_CORR[[#This Row],[20-abr]]-Casos_PN_CORR[[#This Row],[19-abr]]</f>
        <v>0</v>
      </c>
      <c r="AV445">
        <f>+Casos_PN_CORR[[#This Row],[21-abr]]-Casos_PN_CORR[[#This Row],[20-abr]]</f>
        <v>0</v>
      </c>
      <c r="AW445">
        <f>+Casos_PN_CORR[[#This Row],[22-abr]]-Casos_PN_CORR[[#This Row],[21-abr]]</f>
        <v>0</v>
      </c>
      <c r="AX445">
        <f>+Casos_PN_CORR[[#This Row],[23-abr]]-Casos_PN_CORR[[#This Row],[22-abr]]</f>
        <v>0</v>
      </c>
      <c r="AY445">
        <f>+Casos_PN_CORR[[#This Row],[24-abr]]-Casos_PN_CORR[[#This Row],[23-abr]]</f>
        <v>0</v>
      </c>
      <c r="AZ445">
        <f>+Casos_PN_CORR[[#This Row],[25-abr]]-Casos_PN_CORR[[#This Row],[24-abr]]</f>
        <v>0</v>
      </c>
      <c r="BA445">
        <f>+Casos_PN_CORR[[#This Row],[26-abr]]-Casos_PN_CORR[[#This Row],[25-abr]]</f>
        <v>0</v>
      </c>
      <c r="BB445">
        <f>+Casos_PN_CORR[[#This Row],[27-abr]]-Casos_PN_CORR[[#This Row],[26-abr]]</f>
        <v>0</v>
      </c>
      <c r="BC445">
        <f>+Casos_PN_CORR[[#This Row],[28-abr]]-Casos_PN_CORR[[#This Row],[27-abr]]</f>
        <v>0</v>
      </c>
      <c r="BD445">
        <f>+Casos_PN_CORR[[#This Row],[29-abr]]-Casos_PN_CORR[[#This Row],[28-abr]]</f>
        <v>0</v>
      </c>
      <c r="BE445">
        <f>+Casos_PN_CORR[[#This Row],[30-abr]]-Casos_PN_CORR[[#This Row],[29-abr]]</f>
        <v>0</v>
      </c>
      <c r="BF445">
        <f>+Casos_PN_CORR[[#This Row],[1-may]]-Casos_PN_CORR[[#This Row],[30-abr]]</f>
        <v>0</v>
      </c>
      <c r="BG445">
        <f>+Casos_PN_CORR[[#This Row],[2-may]]-Casos_PN_CORR[[#This Row],[1-may]]</f>
        <v>0</v>
      </c>
      <c r="BH445">
        <f>+Casos_PN_CORR[[#This Row],[3-may]]-Casos_PN_CORR[[#This Row],[2-may]]</f>
        <v>0</v>
      </c>
      <c r="BI445">
        <f>+Casos_PN_CORR[[#This Row],[4-may]]-Casos_PN_CORR[[#This Row],[3-may]]</f>
        <v>0</v>
      </c>
      <c r="BJ445">
        <f>+Casos_PN_CORR[[#This Row],[5-may]]-Casos_PN_CORR[[#This Row],[4-may]]</f>
        <v>0</v>
      </c>
      <c r="BK445">
        <f>+Casos_PN_CORR[[#This Row],[6-may]]-Casos_PN_CORR[[#This Row],[5-may]]</f>
        <v>0</v>
      </c>
      <c r="BL445">
        <f>+Casos_PN_CORR[[#This Row],[7-may]]-Casos_PN_CORR[[#This Row],[6-may]]</f>
        <v>0</v>
      </c>
      <c r="BM445">
        <f>+Casos_PN_CORR[[#This Row],[8-may]]-Casos_PN_CORR[[#This Row],[7-may]]</f>
        <v>0</v>
      </c>
      <c r="BN445">
        <f>+Casos_PN_CORR[[#This Row],[9-may]]-Casos_PN_CORR[[#This Row],[8-may]]</f>
        <v>0</v>
      </c>
      <c r="BO445">
        <f>+Casos_PN_CORR[[#This Row],[10-may]]-Casos_PN_CORR[[#This Row],[9-may]]</f>
        <v>0</v>
      </c>
      <c r="BP445">
        <f>+Casos_PN_CORR[[#This Row],[11-may]]-Casos_PN_CORR[[#This Row],[10-may]]</f>
        <v>0</v>
      </c>
      <c r="BQ445">
        <f>+Casos_PN_CORR[[#This Row],[12-may]]-Casos_PN_CORR[[#This Row],[11-may]]</f>
        <v>0</v>
      </c>
      <c r="BR445">
        <f>+Casos_PN_CORR[[#This Row],[13-may]]-Casos_PN_CORR[[#This Row],[12-may]]</f>
        <v>0</v>
      </c>
      <c r="BS445">
        <f>+Casos_PN_CORR[[#This Row],[14-may]]-Casos_PN_CORR[[#This Row],[13-may]]</f>
        <v>0</v>
      </c>
      <c r="BT445">
        <f>+Casos_PN_CORR[[#This Row],[15-may]]-Casos_PN_CORR[[#This Row],[14-may]]</f>
        <v>0</v>
      </c>
      <c r="BU445">
        <f>+Casos_PN_CORR[[#This Row],[16-may]]-Casos_PN_CORR[[#This Row],[15-may]]</f>
        <v>0</v>
      </c>
      <c r="BV445">
        <f>+Casos_PN_CORR[[#This Row],[17-may]]-Casos_PN_CORR[[#This Row],[16-may]]</f>
        <v>0</v>
      </c>
      <c r="BW445">
        <f>+Casos_PN_CORR[[#This Row],[18-may]]-Casos_PN_CORR[[#This Row],[17-may]]</f>
        <v>0</v>
      </c>
      <c r="BX445">
        <f>+Casos_PN_CORR[[#This Row],[19-may]]-Casos_PN_CORR[[#This Row],[18-may]]</f>
        <v>0</v>
      </c>
      <c r="BY445">
        <f>+Casos_PN_CORR[[#This Row],[20-may]]-Casos_PN_CORR[[#This Row],[19-may]]</f>
        <v>0</v>
      </c>
      <c r="BZ445">
        <f>+Casos_PN_CORR[[#This Row],[21-may]]-Casos_PN_CORR[[#This Row],[20-may]]</f>
        <v>0</v>
      </c>
      <c r="CA445">
        <f>+Casos_PN_CORR[[#This Row],[22-may]]-Casos_PN_CORR[[#This Row],[21-may]]</f>
        <v>0</v>
      </c>
      <c r="CB445">
        <f>+Casos_PN_CORR[[#This Row],[23-may]]-Casos_PN_CORR[[#This Row],[22-may]]</f>
        <v>0</v>
      </c>
      <c r="CC445">
        <f>+Casos_PN_CORR[[#This Row],[24-may]]-Casos_PN_CORR[[#This Row],[23-may]]</f>
        <v>0</v>
      </c>
      <c r="CD445">
        <f>+Casos_PN_CORR[[#This Row],[25-may]]-Casos_PN_CORR[[#This Row],[24-may]]</f>
        <v>0</v>
      </c>
      <c r="CE445">
        <f>+Casos_PN_CORR[[#This Row],[26-may]]-Casos_PN_CORR[[#This Row],[25-may]]</f>
        <v>0</v>
      </c>
      <c r="CF445">
        <f>+Casos_PN_CORR[[#This Row],[27-may]]-Casos_PN_CORR[[#This Row],[26-may]]</f>
        <v>0</v>
      </c>
      <c r="CG445">
        <f>+Casos_PN_CORR[[#This Row],[28-may]]-Casos_PN_CORR[[#This Row],[27-may]]</f>
        <v>0</v>
      </c>
      <c r="CH445">
        <f>+Casos_PN_CORR[[#This Row],[29-may]]-Casos_PN_CORR[[#This Row],[28-may]]</f>
        <v>0</v>
      </c>
      <c r="CI445">
        <f>+Casos_PN_CORR[[#This Row],[30-may]]-Casos_PN_CORR[[#This Row],[29-may]]</f>
        <v>0</v>
      </c>
      <c r="CJ445">
        <f>+Casos_PN_CORR[[#This Row],[31-may]]-Casos_PN_CORR[[#This Row],[30-may]]</f>
        <v>0</v>
      </c>
      <c r="CK445">
        <f>+Casos_PN_CORR[[#This Row],[1-jun]]-Casos_PN_CORR[[#This Row],[31-may]]</f>
        <v>0</v>
      </c>
      <c r="CL445">
        <f>+Casos_PN_CORR[[#This Row],[2-jun]]-Casos_PN_CORR[[#This Row],[1-jun]]</f>
        <v>0</v>
      </c>
      <c r="CM445">
        <f>+Casos_PN_CORR[[#This Row],[3-jun]]-Casos_PN_CORR[[#This Row],[2-jun]]</f>
        <v>0</v>
      </c>
      <c r="CN445">
        <f>+Casos_PN_CORR[[#This Row],[4-jun]]-Casos_PN_CORR[[#This Row],[3-jun]]</f>
        <v>0</v>
      </c>
      <c r="CO445">
        <f>+Casos_PN_CORR[[#This Row],[5-jun]]-Casos_PN_CORR[[#This Row],[4-jun]]</f>
        <v>167</v>
      </c>
      <c r="CP445">
        <f>+Casos_PN_CORR[[#This Row],[6-jun]]-Casos_PN_CORR[[#This Row],[5-jun]]</f>
        <v>0</v>
      </c>
    </row>
    <row r="446" spans="1:94">
      <c r="A446">
        <v>130408</v>
      </c>
      <c r="B446" s="2" t="s">
        <v>131</v>
      </c>
      <c r="C446" s="2" t="s">
        <v>178</v>
      </c>
      <c r="D446" s="2" t="s">
        <v>582</v>
      </c>
      <c r="E446" s="4">
        <f t="shared" si="6"/>
        <v>5</v>
      </c>
      <c r="F446">
        <f>+Casos_PN_CORR[[#This Row],[10-mar]]</f>
        <v>0</v>
      </c>
      <c r="G446">
        <f>+Casos_PN_CORR[[#This Row],[11-mar]]-Casos_PN_CORR[[#This Row],[10-mar]]</f>
        <v>0</v>
      </c>
      <c r="H446">
        <f>+Casos_PN_CORR[[#This Row],[12-mar]]-Casos_PN_CORR[[#This Row],[11-mar]]</f>
        <v>0</v>
      </c>
      <c r="I446">
        <f>+Casos_PN_CORR[[#This Row],[13-mar]]-Casos_PN_CORR[[#This Row],[12-mar]]</f>
        <v>0</v>
      </c>
      <c r="J446">
        <f>+Casos_PN_CORR[[#This Row],[14-mar]]-Casos_PN_CORR[[#This Row],[13-mar]]</f>
        <v>0</v>
      </c>
      <c r="K446">
        <f>+Casos_PN_CORR[[#This Row],[15-mar]]-Casos_PN_CORR[[#This Row],[14-mar]]</f>
        <v>0</v>
      </c>
      <c r="L446">
        <f>+Casos_PN_CORR[[#This Row],[16-mar]]-Casos_PN_CORR[[#This Row],[15-mar]]</f>
        <v>0</v>
      </c>
      <c r="M446">
        <f>+Casos_PN_CORR[[#This Row],[17-mar]]-Casos_PN_CORR[[#This Row],[16-mar]]</f>
        <v>0</v>
      </c>
      <c r="N446">
        <f>+Casos_PN_CORR[[#This Row],[18-mar]]-Casos_PN_CORR[[#This Row],[17-mar]]</f>
        <v>0</v>
      </c>
      <c r="O446">
        <f>+Casos_PN_CORR[[#This Row],[19-mar]]-Casos_PN_CORR[[#This Row],[18-mar]]</f>
        <v>0</v>
      </c>
      <c r="P446">
        <f>+Casos_PN_CORR[[#This Row],[20-mar]]-Casos_PN_CORR[[#This Row],[19-mar]]</f>
        <v>0</v>
      </c>
      <c r="Q446">
        <f>+Casos_PN_CORR[[#This Row],[21-mar]]-Casos_PN_CORR[[#This Row],[20-mar]]</f>
        <v>0</v>
      </c>
      <c r="R446">
        <f>+Casos_PN_CORR[[#This Row],[22-mar]]-Casos_PN_CORR[[#This Row],[21-mar]]</f>
        <v>0</v>
      </c>
      <c r="S446">
        <f>+Casos_PN_CORR[[#This Row],[23-mar]]-Casos_PN_CORR[[#This Row],[22-mar]]</f>
        <v>0</v>
      </c>
      <c r="T446">
        <f>+Casos_PN_CORR[[#This Row],[24-mar]]-Casos_PN_CORR[[#This Row],[23-mar]]</f>
        <v>0</v>
      </c>
      <c r="U446">
        <f>+Casos_PN_CORR[[#This Row],[25-mar]]-Casos_PN_CORR[[#This Row],[24-mar]]</f>
        <v>0</v>
      </c>
      <c r="V446">
        <f>+Casos_PN_CORR[[#This Row],[26-mar]]-Casos_PN_CORR[[#This Row],[25-mar]]</f>
        <v>0</v>
      </c>
      <c r="W446">
        <f>+Casos_PN_CORR[[#This Row],[27-mar]]-Casos_PN_CORR[[#This Row],[26-mar]]</f>
        <v>0</v>
      </c>
      <c r="X446">
        <f>+Casos_PN_CORR[[#This Row],[28-mar]]-Casos_PN_CORR[[#This Row],[27-mar]]</f>
        <v>0</v>
      </c>
      <c r="Y446">
        <f>+Casos_PN_CORR[[#This Row],[29-mar]]-Casos_PN_CORR[[#This Row],[28-mar]]</f>
        <v>0</v>
      </c>
      <c r="Z446">
        <f>+Casos_PN_CORR[[#This Row],[30-mar]]-Casos_PN_CORR[[#This Row],[29-mar]]</f>
        <v>0</v>
      </c>
      <c r="AA446">
        <f>+Casos_PN_CORR[[#This Row],[31-mar]]-Casos_PN_CORR[[#This Row],[30-mar]]</f>
        <v>0</v>
      </c>
      <c r="AB446">
        <f>+Casos_PN_CORR[[#This Row],[1-abr]]-Casos_PN_CORR[[#This Row],[31-mar]]</f>
        <v>0</v>
      </c>
      <c r="AC446">
        <f>+Casos_PN_CORR[[#This Row],[2-abr]]-Casos_PN_CORR[[#This Row],[1-abr]]</f>
        <v>0</v>
      </c>
      <c r="AD446">
        <f>+Casos_PN_CORR[[#This Row],[3-abr]]-Casos_PN_CORR[[#This Row],[2-abr]]</f>
        <v>0</v>
      </c>
      <c r="AE446">
        <f>+Casos_PN_CORR[[#This Row],[4-abr]]-Casos_PN_CORR[[#This Row],[3-abr]]</f>
        <v>0</v>
      </c>
      <c r="AF446">
        <f>+Casos_PN_CORR[[#This Row],[5-abr]]-Casos_PN_CORR[[#This Row],[4-abr]]</f>
        <v>0</v>
      </c>
      <c r="AG446">
        <f>+Casos_PN_CORR[[#This Row],[6-abr]]-Casos_PN_CORR[[#This Row],[5-abr]]</f>
        <v>0</v>
      </c>
      <c r="AH446">
        <f>+Casos_PN_CORR[[#This Row],[7-abr]]-Casos_PN_CORR[[#This Row],[6-abr]]</f>
        <v>0</v>
      </c>
      <c r="AI446">
        <f>+Casos_PN_CORR[[#This Row],[8-abr]]-Casos_PN_CORR[[#This Row],[7-abr]]</f>
        <v>0</v>
      </c>
      <c r="AJ446">
        <f>+Casos_PN_CORR[[#This Row],[9-abr]]-Casos_PN_CORR[[#This Row],[8-abr]]</f>
        <v>0</v>
      </c>
      <c r="AK446">
        <f>+Casos_PN_CORR[[#This Row],[10-abr]]-Casos_PN_CORR[[#This Row],[9-abr]]</f>
        <v>0</v>
      </c>
      <c r="AL446">
        <f>+Casos_PN_CORR[[#This Row],[11-abr]]-Casos_PN_CORR[[#This Row],[10-abr]]</f>
        <v>0</v>
      </c>
      <c r="AM446">
        <f>+Casos_PN_CORR[[#This Row],[12-abr]]-Casos_PN_CORR[[#This Row],[11-abr]]</f>
        <v>0</v>
      </c>
      <c r="AN446">
        <f>+Casos_PN_CORR[[#This Row],[13-abr]]-Casos_PN_CORR[[#This Row],[12-abr]]</f>
        <v>0</v>
      </c>
      <c r="AO446">
        <f>+Casos_PN_CORR[[#This Row],[14-abr]]-Casos_PN_CORR[[#This Row],[13-abr]]</f>
        <v>0</v>
      </c>
      <c r="AP446">
        <f>+Casos_PN_CORR[[#This Row],[15-abr]]-Casos_PN_CORR[[#This Row],[14-abr]]</f>
        <v>0</v>
      </c>
      <c r="AQ446">
        <f>+Casos_PN_CORR[[#This Row],[16-abr]]-Casos_PN_CORR[[#This Row],[15-abr]]</f>
        <v>0</v>
      </c>
      <c r="AR446">
        <f>+Casos_PN_CORR[[#This Row],[17-abr]]-Casos_PN_CORR[[#This Row],[16-abr]]</f>
        <v>0</v>
      </c>
      <c r="AS446">
        <f>+Casos_PN_CORR[[#This Row],[18-abr]]-Casos_PN_CORR[[#This Row],[17-abr]]</f>
        <v>0</v>
      </c>
      <c r="AT446">
        <f>+Casos_PN_CORR[[#This Row],[19-abr]]-Casos_PN_CORR[[#This Row],[18-abr]]</f>
        <v>0</v>
      </c>
      <c r="AU446">
        <f>+Casos_PN_CORR[[#This Row],[20-abr]]-Casos_PN_CORR[[#This Row],[19-abr]]</f>
        <v>0</v>
      </c>
      <c r="AV446">
        <f>+Casos_PN_CORR[[#This Row],[21-abr]]-Casos_PN_CORR[[#This Row],[20-abr]]</f>
        <v>0</v>
      </c>
      <c r="AW446">
        <f>+Casos_PN_CORR[[#This Row],[22-abr]]-Casos_PN_CORR[[#This Row],[21-abr]]</f>
        <v>0</v>
      </c>
      <c r="AX446">
        <f>+Casos_PN_CORR[[#This Row],[23-abr]]-Casos_PN_CORR[[#This Row],[22-abr]]</f>
        <v>0</v>
      </c>
      <c r="AY446">
        <f>+Casos_PN_CORR[[#This Row],[24-abr]]-Casos_PN_CORR[[#This Row],[23-abr]]</f>
        <v>0</v>
      </c>
      <c r="AZ446">
        <f>+Casos_PN_CORR[[#This Row],[25-abr]]-Casos_PN_CORR[[#This Row],[24-abr]]</f>
        <v>0</v>
      </c>
      <c r="BA446">
        <f>+Casos_PN_CORR[[#This Row],[26-abr]]-Casos_PN_CORR[[#This Row],[25-abr]]</f>
        <v>0</v>
      </c>
      <c r="BB446">
        <f>+Casos_PN_CORR[[#This Row],[27-abr]]-Casos_PN_CORR[[#This Row],[26-abr]]</f>
        <v>0</v>
      </c>
      <c r="BC446">
        <f>+Casos_PN_CORR[[#This Row],[28-abr]]-Casos_PN_CORR[[#This Row],[27-abr]]</f>
        <v>0</v>
      </c>
      <c r="BD446">
        <f>+Casos_PN_CORR[[#This Row],[29-abr]]-Casos_PN_CORR[[#This Row],[28-abr]]</f>
        <v>0</v>
      </c>
      <c r="BE446">
        <f>+Casos_PN_CORR[[#This Row],[30-abr]]-Casos_PN_CORR[[#This Row],[29-abr]]</f>
        <v>0</v>
      </c>
      <c r="BF446">
        <f>+Casos_PN_CORR[[#This Row],[1-may]]-Casos_PN_CORR[[#This Row],[30-abr]]</f>
        <v>0</v>
      </c>
      <c r="BG446">
        <f>+Casos_PN_CORR[[#This Row],[2-may]]-Casos_PN_CORR[[#This Row],[1-may]]</f>
        <v>0</v>
      </c>
      <c r="BH446">
        <f>+Casos_PN_CORR[[#This Row],[3-may]]-Casos_PN_CORR[[#This Row],[2-may]]</f>
        <v>0</v>
      </c>
      <c r="BI446">
        <f>+Casos_PN_CORR[[#This Row],[4-may]]-Casos_PN_CORR[[#This Row],[3-may]]</f>
        <v>0</v>
      </c>
      <c r="BJ446">
        <f>+Casos_PN_CORR[[#This Row],[5-may]]-Casos_PN_CORR[[#This Row],[4-may]]</f>
        <v>0</v>
      </c>
      <c r="BK446">
        <f>+Casos_PN_CORR[[#This Row],[6-may]]-Casos_PN_CORR[[#This Row],[5-may]]</f>
        <v>0</v>
      </c>
      <c r="BL446">
        <f>+Casos_PN_CORR[[#This Row],[7-may]]-Casos_PN_CORR[[#This Row],[6-may]]</f>
        <v>0</v>
      </c>
      <c r="BM446">
        <f>+Casos_PN_CORR[[#This Row],[8-may]]-Casos_PN_CORR[[#This Row],[7-may]]</f>
        <v>0</v>
      </c>
      <c r="BN446">
        <f>+Casos_PN_CORR[[#This Row],[9-may]]-Casos_PN_CORR[[#This Row],[8-may]]</f>
        <v>0</v>
      </c>
      <c r="BO446">
        <f>+Casos_PN_CORR[[#This Row],[10-may]]-Casos_PN_CORR[[#This Row],[9-may]]</f>
        <v>0</v>
      </c>
      <c r="BP446">
        <f>+Casos_PN_CORR[[#This Row],[11-may]]-Casos_PN_CORR[[#This Row],[10-may]]</f>
        <v>0</v>
      </c>
      <c r="BQ446">
        <f>+Casos_PN_CORR[[#This Row],[12-may]]-Casos_PN_CORR[[#This Row],[11-may]]</f>
        <v>0</v>
      </c>
      <c r="BR446">
        <f>+Casos_PN_CORR[[#This Row],[13-may]]-Casos_PN_CORR[[#This Row],[12-may]]</f>
        <v>0</v>
      </c>
      <c r="BS446">
        <f>+Casos_PN_CORR[[#This Row],[14-may]]-Casos_PN_CORR[[#This Row],[13-may]]</f>
        <v>0</v>
      </c>
      <c r="BT446">
        <f>+Casos_PN_CORR[[#This Row],[15-may]]-Casos_PN_CORR[[#This Row],[14-may]]</f>
        <v>0</v>
      </c>
      <c r="BU446">
        <f>+Casos_PN_CORR[[#This Row],[16-may]]-Casos_PN_CORR[[#This Row],[15-may]]</f>
        <v>0</v>
      </c>
      <c r="BV446">
        <f>+Casos_PN_CORR[[#This Row],[17-may]]-Casos_PN_CORR[[#This Row],[16-may]]</f>
        <v>0</v>
      </c>
      <c r="BW446">
        <f>+Casos_PN_CORR[[#This Row],[18-may]]-Casos_PN_CORR[[#This Row],[17-may]]</f>
        <v>0</v>
      </c>
      <c r="BX446">
        <f>+Casos_PN_CORR[[#This Row],[19-may]]-Casos_PN_CORR[[#This Row],[18-may]]</f>
        <v>0</v>
      </c>
      <c r="BY446">
        <f>+Casos_PN_CORR[[#This Row],[20-may]]-Casos_PN_CORR[[#This Row],[19-may]]</f>
        <v>0</v>
      </c>
      <c r="BZ446">
        <f>+Casos_PN_CORR[[#This Row],[21-may]]-Casos_PN_CORR[[#This Row],[20-may]]</f>
        <v>0</v>
      </c>
      <c r="CA446">
        <f>+Casos_PN_CORR[[#This Row],[22-may]]-Casos_PN_CORR[[#This Row],[21-may]]</f>
        <v>0</v>
      </c>
      <c r="CB446">
        <f>+Casos_PN_CORR[[#This Row],[23-may]]-Casos_PN_CORR[[#This Row],[22-may]]</f>
        <v>0</v>
      </c>
      <c r="CC446">
        <f>+Casos_PN_CORR[[#This Row],[24-may]]-Casos_PN_CORR[[#This Row],[23-may]]</f>
        <v>0</v>
      </c>
      <c r="CD446">
        <f>+Casos_PN_CORR[[#This Row],[25-may]]-Casos_PN_CORR[[#This Row],[24-may]]</f>
        <v>0</v>
      </c>
      <c r="CE446">
        <f>+Casos_PN_CORR[[#This Row],[26-may]]-Casos_PN_CORR[[#This Row],[25-may]]</f>
        <v>0</v>
      </c>
      <c r="CF446">
        <f>+Casos_PN_CORR[[#This Row],[27-may]]-Casos_PN_CORR[[#This Row],[26-may]]</f>
        <v>0</v>
      </c>
      <c r="CG446">
        <f>+Casos_PN_CORR[[#This Row],[28-may]]-Casos_PN_CORR[[#This Row],[27-may]]</f>
        <v>0</v>
      </c>
      <c r="CH446">
        <f>+Casos_PN_CORR[[#This Row],[29-may]]-Casos_PN_CORR[[#This Row],[28-may]]</f>
        <v>0</v>
      </c>
      <c r="CI446">
        <f>+Casos_PN_CORR[[#This Row],[30-may]]-Casos_PN_CORR[[#This Row],[29-may]]</f>
        <v>0</v>
      </c>
      <c r="CJ446">
        <f>+Casos_PN_CORR[[#This Row],[31-may]]-Casos_PN_CORR[[#This Row],[30-may]]</f>
        <v>0</v>
      </c>
      <c r="CK446">
        <f>+Casos_PN_CORR[[#This Row],[1-jun]]-Casos_PN_CORR[[#This Row],[31-may]]</f>
        <v>0</v>
      </c>
      <c r="CL446">
        <f>+Casos_PN_CORR[[#This Row],[2-jun]]-Casos_PN_CORR[[#This Row],[1-jun]]</f>
        <v>0</v>
      </c>
      <c r="CM446">
        <f>+Casos_PN_CORR[[#This Row],[3-jun]]-Casos_PN_CORR[[#This Row],[2-jun]]</f>
        <v>0</v>
      </c>
      <c r="CN446">
        <f>+Casos_PN_CORR[[#This Row],[4-jun]]-Casos_PN_CORR[[#This Row],[3-jun]]</f>
        <v>0</v>
      </c>
      <c r="CO446">
        <f>+Casos_PN_CORR[[#This Row],[5-jun]]-Casos_PN_CORR[[#This Row],[4-jun]]</f>
        <v>5</v>
      </c>
      <c r="CP446">
        <f>+Casos_PN_CORR[[#This Row],[6-jun]]-Casos_PN_CORR[[#This Row],[5-jun]]</f>
        <v>0</v>
      </c>
    </row>
    <row r="447" spans="1:94">
      <c r="A447">
        <v>30109</v>
      </c>
      <c r="B447" s="2" t="s">
        <v>99</v>
      </c>
      <c r="C447" s="2" t="s">
        <v>99</v>
      </c>
      <c r="D447" s="2" t="s">
        <v>583</v>
      </c>
      <c r="E447" s="4">
        <f t="shared" si="6"/>
        <v>7</v>
      </c>
      <c r="F447">
        <f>+Casos_PN_CORR[[#This Row],[10-mar]]</f>
        <v>0</v>
      </c>
      <c r="G447">
        <f>+Casos_PN_CORR[[#This Row],[11-mar]]-Casos_PN_CORR[[#This Row],[10-mar]]</f>
        <v>0</v>
      </c>
      <c r="H447">
        <f>+Casos_PN_CORR[[#This Row],[12-mar]]-Casos_PN_CORR[[#This Row],[11-mar]]</f>
        <v>0</v>
      </c>
      <c r="I447">
        <f>+Casos_PN_CORR[[#This Row],[13-mar]]-Casos_PN_CORR[[#This Row],[12-mar]]</f>
        <v>0</v>
      </c>
      <c r="J447">
        <f>+Casos_PN_CORR[[#This Row],[14-mar]]-Casos_PN_CORR[[#This Row],[13-mar]]</f>
        <v>0</v>
      </c>
      <c r="K447">
        <f>+Casos_PN_CORR[[#This Row],[15-mar]]-Casos_PN_CORR[[#This Row],[14-mar]]</f>
        <v>0</v>
      </c>
      <c r="L447">
        <f>+Casos_PN_CORR[[#This Row],[16-mar]]-Casos_PN_CORR[[#This Row],[15-mar]]</f>
        <v>0</v>
      </c>
      <c r="M447">
        <f>+Casos_PN_CORR[[#This Row],[17-mar]]-Casos_PN_CORR[[#This Row],[16-mar]]</f>
        <v>0</v>
      </c>
      <c r="N447">
        <f>+Casos_PN_CORR[[#This Row],[18-mar]]-Casos_PN_CORR[[#This Row],[17-mar]]</f>
        <v>0</v>
      </c>
      <c r="O447">
        <f>+Casos_PN_CORR[[#This Row],[19-mar]]-Casos_PN_CORR[[#This Row],[18-mar]]</f>
        <v>0</v>
      </c>
      <c r="P447">
        <f>+Casos_PN_CORR[[#This Row],[20-mar]]-Casos_PN_CORR[[#This Row],[19-mar]]</f>
        <v>0</v>
      </c>
      <c r="Q447">
        <f>+Casos_PN_CORR[[#This Row],[21-mar]]-Casos_PN_CORR[[#This Row],[20-mar]]</f>
        <v>0</v>
      </c>
      <c r="R447">
        <f>+Casos_PN_CORR[[#This Row],[22-mar]]-Casos_PN_CORR[[#This Row],[21-mar]]</f>
        <v>0</v>
      </c>
      <c r="S447">
        <f>+Casos_PN_CORR[[#This Row],[23-mar]]-Casos_PN_CORR[[#This Row],[22-mar]]</f>
        <v>0</v>
      </c>
      <c r="T447">
        <f>+Casos_PN_CORR[[#This Row],[24-mar]]-Casos_PN_CORR[[#This Row],[23-mar]]</f>
        <v>0</v>
      </c>
      <c r="U447">
        <f>+Casos_PN_CORR[[#This Row],[25-mar]]-Casos_PN_CORR[[#This Row],[24-mar]]</f>
        <v>0</v>
      </c>
      <c r="V447">
        <f>+Casos_PN_CORR[[#This Row],[26-mar]]-Casos_PN_CORR[[#This Row],[25-mar]]</f>
        <v>0</v>
      </c>
      <c r="W447">
        <f>+Casos_PN_CORR[[#This Row],[27-mar]]-Casos_PN_CORR[[#This Row],[26-mar]]</f>
        <v>0</v>
      </c>
      <c r="X447">
        <f>+Casos_PN_CORR[[#This Row],[28-mar]]-Casos_PN_CORR[[#This Row],[27-mar]]</f>
        <v>0</v>
      </c>
      <c r="Y447">
        <f>+Casos_PN_CORR[[#This Row],[29-mar]]-Casos_PN_CORR[[#This Row],[28-mar]]</f>
        <v>0</v>
      </c>
      <c r="Z447">
        <f>+Casos_PN_CORR[[#This Row],[30-mar]]-Casos_PN_CORR[[#This Row],[29-mar]]</f>
        <v>0</v>
      </c>
      <c r="AA447">
        <f>+Casos_PN_CORR[[#This Row],[31-mar]]-Casos_PN_CORR[[#This Row],[30-mar]]</f>
        <v>0</v>
      </c>
      <c r="AB447">
        <f>+Casos_PN_CORR[[#This Row],[1-abr]]-Casos_PN_CORR[[#This Row],[31-mar]]</f>
        <v>0</v>
      </c>
      <c r="AC447">
        <f>+Casos_PN_CORR[[#This Row],[2-abr]]-Casos_PN_CORR[[#This Row],[1-abr]]</f>
        <v>0</v>
      </c>
      <c r="AD447">
        <f>+Casos_PN_CORR[[#This Row],[3-abr]]-Casos_PN_CORR[[#This Row],[2-abr]]</f>
        <v>0</v>
      </c>
      <c r="AE447">
        <f>+Casos_PN_CORR[[#This Row],[4-abr]]-Casos_PN_CORR[[#This Row],[3-abr]]</f>
        <v>0</v>
      </c>
      <c r="AF447">
        <f>+Casos_PN_CORR[[#This Row],[5-abr]]-Casos_PN_CORR[[#This Row],[4-abr]]</f>
        <v>0</v>
      </c>
      <c r="AG447">
        <f>+Casos_PN_CORR[[#This Row],[6-abr]]-Casos_PN_CORR[[#This Row],[5-abr]]</f>
        <v>0</v>
      </c>
      <c r="AH447">
        <f>+Casos_PN_CORR[[#This Row],[7-abr]]-Casos_PN_CORR[[#This Row],[6-abr]]</f>
        <v>0</v>
      </c>
      <c r="AI447">
        <f>+Casos_PN_CORR[[#This Row],[8-abr]]-Casos_PN_CORR[[#This Row],[7-abr]]</f>
        <v>0</v>
      </c>
      <c r="AJ447">
        <f>+Casos_PN_CORR[[#This Row],[9-abr]]-Casos_PN_CORR[[#This Row],[8-abr]]</f>
        <v>0</v>
      </c>
      <c r="AK447">
        <f>+Casos_PN_CORR[[#This Row],[10-abr]]-Casos_PN_CORR[[#This Row],[9-abr]]</f>
        <v>0</v>
      </c>
      <c r="AL447">
        <f>+Casos_PN_CORR[[#This Row],[11-abr]]-Casos_PN_CORR[[#This Row],[10-abr]]</f>
        <v>0</v>
      </c>
      <c r="AM447">
        <f>+Casos_PN_CORR[[#This Row],[12-abr]]-Casos_PN_CORR[[#This Row],[11-abr]]</f>
        <v>0</v>
      </c>
      <c r="AN447">
        <f>+Casos_PN_CORR[[#This Row],[13-abr]]-Casos_PN_CORR[[#This Row],[12-abr]]</f>
        <v>0</v>
      </c>
      <c r="AO447">
        <f>+Casos_PN_CORR[[#This Row],[14-abr]]-Casos_PN_CORR[[#This Row],[13-abr]]</f>
        <v>0</v>
      </c>
      <c r="AP447">
        <f>+Casos_PN_CORR[[#This Row],[15-abr]]-Casos_PN_CORR[[#This Row],[14-abr]]</f>
        <v>0</v>
      </c>
      <c r="AQ447">
        <f>+Casos_PN_CORR[[#This Row],[16-abr]]-Casos_PN_CORR[[#This Row],[15-abr]]</f>
        <v>0</v>
      </c>
      <c r="AR447">
        <f>+Casos_PN_CORR[[#This Row],[17-abr]]-Casos_PN_CORR[[#This Row],[16-abr]]</f>
        <v>0</v>
      </c>
      <c r="AS447">
        <f>+Casos_PN_CORR[[#This Row],[18-abr]]-Casos_PN_CORR[[#This Row],[17-abr]]</f>
        <v>0</v>
      </c>
      <c r="AT447">
        <f>+Casos_PN_CORR[[#This Row],[19-abr]]-Casos_PN_CORR[[#This Row],[18-abr]]</f>
        <v>0</v>
      </c>
      <c r="AU447">
        <f>+Casos_PN_CORR[[#This Row],[20-abr]]-Casos_PN_CORR[[#This Row],[19-abr]]</f>
        <v>0</v>
      </c>
      <c r="AV447">
        <f>+Casos_PN_CORR[[#This Row],[21-abr]]-Casos_PN_CORR[[#This Row],[20-abr]]</f>
        <v>0</v>
      </c>
      <c r="AW447">
        <f>+Casos_PN_CORR[[#This Row],[22-abr]]-Casos_PN_CORR[[#This Row],[21-abr]]</f>
        <v>0</v>
      </c>
      <c r="AX447">
        <f>+Casos_PN_CORR[[#This Row],[23-abr]]-Casos_PN_CORR[[#This Row],[22-abr]]</f>
        <v>0</v>
      </c>
      <c r="AY447">
        <f>+Casos_PN_CORR[[#This Row],[24-abr]]-Casos_PN_CORR[[#This Row],[23-abr]]</f>
        <v>0</v>
      </c>
      <c r="AZ447">
        <f>+Casos_PN_CORR[[#This Row],[25-abr]]-Casos_PN_CORR[[#This Row],[24-abr]]</f>
        <v>0</v>
      </c>
      <c r="BA447">
        <f>+Casos_PN_CORR[[#This Row],[26-abr]]-Casos_PN_CORR[[#This Row],[25-abr]]</f>
        <v>0</v>
      </c>
      <c r="BB447">
        <f>+Casos_PN_CORR[[#This Row],[27-abr]]-Casos_PN_CORR[[#This Row],[26-abr]]</f>
        <v>0</v>
      </c>
      <c r="BC447">
        <f>+Casos_PN_CORR[[#This Row],[28-abr]]-Casos_PN_CORR[[#This Row],[27-abr]]</f>
        <v>0</v>
      </c>
      <c r="BD447">
        <f>+Casos_PN_CORR[[#This Row],[29-abr]]-Casos_PN_CORR[[#This Row],[28-abr]]</f>
        <v>0</v>
      </c>
      <c r="BE447">
        <f>+Casos_PN_CORR[[#This Row],[30-abr]]-Casos_PN_CORR[[#This Row],[29-abr]]</f>
        <v>0</v>
      </c>
      <c r="BF447">
        <f>+Casos_PN_CORR[[#This Row],[1-may]]-Casos_PN_CORR[[#This Row],[30-abr]]</f>
        <v>0</v>
      </c>
      <c r="BG447">
        <f>+Casos_PN_CORR[[#This Row],[2-may]]-Casos_PN_CORR[[#This Row],[1-may]]</f>
        <v>0</v>
      </c>
      <c r="BH447">
        <f>+Casos_PN_CORR[[#This Row],[3-may]]-Casos_PN_CORR[[#This Row],[2-may]]</f>
        <v>0</v>
      </c>
      <c r="BI447">
        <f>+Casos_PN_CORR[[#This Row],[4-may]]-Casos_PN_CORR[[#This Row],[3-may]]</f>
        <v>0</v>
      </c>
      <c r="BJ447">
        <f>+Casos_PN_CORR[[#This Row],[5-may]]-Casos_PN_CORR[[#This Row],[4-may]]</f>
        <v>0</v>
      </c>
      <c r="BK447">
        <f>+Casos_PN_CORR[[#This Row],[6-may]]-Casos_PN_CORR[[#This Row],[5-may]]</f>
        <v>0</v>
      </c>
      <c r="BL447">
        <f>+Casos_PN_CORR[[#This Row],[7-may]]-Casos_PN_CORR[[#This Row],[6-may]]</f>
        <v>0</v>
      </c>
      <c r="BM447">
        <f>+Casos_PN_CORR[[#This Row],[8-may]]-Casos_PN_CORR[[#This Row],[7-may]]</f>
        <v>0</v>
      </c>
      <c r="BN447">
        <f>+Casos_PN_CORR[[#This Row],[9-may]]-Casos_PN_CORR[[#This Row],[8-may]]</f>
        <v>0</v>
      </c>
      <c r="BO447">
        <f>+Casos_PN_CORR[[#This Row],[10-may]]-Casos_PN_CORR[[#This Row],[9-may]]</f>
        <v>0</v>
      </c>
      <c r="BP447">
        <f>+Casos_PN_CORR[[#This Row],[11-may]]-Casos_PN_CORR[[#This Row],[10-may]]</f>
        <v>0</v>
      </c>
      <c r="BQ447">
        <f>+Casos_PN_CORR[[#This Row],[12-may]]-Casos_PN_CORR[[#This Row],[11-may]]</f>
        <v>0</v>
      </c>
      <c r="BR447">
        <f>+Casos_PN_CORR[[#This Row],[13-may]]-Casos_PN_CORR[[#This Row],[12-may]]</f>
        <v>0</v>
      </c>
      <c r="BS447">
        <f>+Casos_PN_CORR[[#This Row],[14-may]]-Casos_PN_CORR[[#This Row],[13-may]]</f>
        <v>0</v>
      </c>
      <c r="BT447">
        <f>+Casos_PN_CORR[[#This Row],[15-may]]-Casos_PN_CORR[[#This Row],[14-may]]</f>
        <v>0</v>
      </c>
      <c r="BU447">
        <f>+Casos_PN_CORR[[#This Row],[16-may]]-Casos_PN_CORR[[#This Row],[15-may]]</f>
        <v>0</v>
      </c>
      <c r="BV447">
        <f>+Casos_PN_CORR[[#This Row],[17-may]]-Casos_PN_CORR[[#This Row],[16-may]]</f>
        <v>0</v>
      </c>
      <c r="BW447">
        <f>+Casos_PN_CORR[[#This Row],[18-may]]-Casos_PN_CORR[[#This Row],[17-may]]</f>
        <v>0</v>
      </c>
      <c r="BX447">
        <f>+Casos_PN_CORR[[#This Row],[19-may]]-Casos_PN_CORR[[#This Row],[18-may]]</f>
        <v>0</v>
      </c>
      <c r="BY447">
        <f>+Casos_PN_CORR[[#This Row],[20-may]]-Casos_PN_CORR[[#This Row],[19-may]]</f>
        <v>0</v>
      </c>
      <c r="BZ447">
        <f>+Casos_PN_CORR[[#This Row],[21-may]]-Casos_PN_CORR[[#This Row],[20-may]]</f>
        <v>0</v>
      </c>
      <c r="CA447">
        <f>+Casos_PN_CORR[[#This Row],[22-may]]-Casos_PN_CORR[[#This Row],[21-may]]</f>
        <v>0</v>
      </c>
      <c r="CB447">
        <f>+Casos_PN_CORR[[#This Row],[23-may]]-Casos_PN_CORR[[#This Row],[22-may]]</f>
        <v>0</v>
      </c>
      <c r="CC447">
        <f>+Casos_PN_CORR[[#This Row],[24-may]]-Casos_PN_CORR[[#This Row],[23-may]]</f>
        <v>0</v>
      </c>
      <c r="CD447">
        <f>+Casos_PN_CORR[[#This Row],[25-may]]-Casos_PN_CORR[[#This Row],[24-may]]</f>
        <v>0</v>
      </c>
      <c r="CE447">
        <f>+Casos_PN_CORR[[#This Row],[26-may]]-Casos_PN_CORR[[#This Row],[25-may]]</f>
        <v>0</v>
      </c>
      <c r="CF447">
        <f>+Casos_PN_CORR[[#This Row],[27-may]]-Casos_PN_CORR[[#This Row],[26-may]]</f>
        <v>0</v>
      </c>
      <c r="CG447">
        <f>+Casos_PN_CORR[[#This Row],[28-may]]-Casos_PN_CORR[[#This Row],[27-may]]</f>
        <v>0</v>
      </c>
      <c r="CH447">
        <f>+Casos_PN_CORR[[#This Row],[29-may]]-Casos_PN_CORR[[#This Row],[28-may]]</f>
        <v>0</v>
      </c>
      <c r="CI447">
        <f>+Casos_PN_CORR[[#This Row],[30-may]]-Casos_PN_CORR[[#This Row],[29-may]]</f>
        <v>0</v>
      </c>
      <c r="CJ447">
        <f>+Casos_PN_CORR[[#This Row],[31-may]]-Casos_PN_CORR[[#This Row],[30-may]]</f>
        <v>0</v>
      </c>
      <c r="CK447">
        <f>+Casos_PN_CORR[[#This Row],[1-jun]]-Casos_PN_CORR[[#This Row],[31-may]]</f>
        <v>0</v>
      </c>
      <c r="CL447">
        <f>+Casos_PN_CORR[[#This Row],[2-jun]]-Casos_PN_CORR[[#This Row],[1-jun]]</f>
        <v>0</v>
      </c>
      <c r="CM447">
        <f>+Casos_PN_CORR[[#This Row],[3-jun]]-Casos_PN_CORR[[#This Row],[2-jun]]</f>
        <v>0</v>
      </c>
      <c r="CN447">
        <f>+Casos_PN_CORR[[#This Row],[4-jun]]-Casos_PN_CORR[[#This Row],[3-jun]]</f>
        <v>0</v>
      </c>
      <c r="CO447">
        <f>+Casos_PN_CORR[[#This Row],[5-jun]]-Casos_PN_CORR[[#This Row],[4-jun]]</f>
        <v>7</v>
      </c>
      <c r="CP447">
        <f>+Casos_PN_CORR[[#This Row],[6-jun]]-Casos_PN_CORR[[#This Row],[5-jun]]</f>
        <v>0</v>
      </c>
    </row>
    <row r="448" spans="1:94">
      <c r="A448">
        <v>30201</v>
      </c>
      <c r="B448" s="2" t="s">
        <v>99</v>
      </c>
      <c r="C448" s="2" t="s">
        <v>100</v>
      </c>
      <c r="D448" s="2" t="s">
        <v>584</v>
      </c>
      <c r="E448" s="4">
        <f t="shared" si="6"/>
        <v>0</v>
      </c>
      <c r="F448">
        <f>+Casos_PN_CORR[[#This Row],[10-mar]]</f>
        <v>0</v>
      </c>
      <c r="G448">
        <f>+Casos_PN_CORR[[#This Row],[11-mar]]-Casos_PN_CORR[[#This Row],[10-mar]]</f>
        <v>0</v>
      </c>
      <c r="H448">
        <f>+Casos_PN_CORR[[#This Row],[12-mar]]-Casos_PN_CORR[[#This Row],[11-mar]]</f>
        <v>0</v>
      </c>
      <c r="I448">
        <f>+Casos_PN_CORR[[#This Row],[13-mar]]-Casos_PN_CORR[[#This Row],[12-mar]]</f>
        <v>0</v>
      </c>
      <c r="J448">
        <f>+Casos_PN_CORR[[#This Row],[14-mar]]-Casos_PN_CORR[[#This Row],[13-mar]]</f>
        <v>0</v>
      </c>
      <c r="K448">
        <f>+Casos_PN_CORR[[#This Row],[15-mar]]-Casos_PN_CORR[[#This Row],[14-mar]]</f>
        <v>0</v>
      </c>
      <c r="L448">
        <f>+Casos_PN_CORR[[#This Row],[16-mar]]-Casos_PN_CORR[[#This Row],[15-mar]]</f>
        <v>0</v>
      </c>
      <c r="M448">
        <f>+Casos_PN_CORR[[#This Row],[17-mar]]-Casos_PN_CORR[[#This Row],[16-mar]]</f>
        <v>0</v>
      </c>
      <c r="N448">
        <f>+Casos_PN_CORR[[#This Row],[18-mar]]-Casos_PN_CORR[[#This Row],[17-mar]]</f>
        <v>0</v>
      </c>
      <c r="O448">
        <f>+Casos_PN_CORR[[#This Row],[19-mar]]-Casos_PN_CORR[[#This Row],[18-mar]]</f>
        <v>0</v>
      </c>
      <c r="P448">
        <f>+Casos_PN_CORR[[#This Row],[20-mar]]-Casos_PN_CORR[[#This Row],[19-mar]]</f>
        <v>0</v>
      </c>
      <c r="Q448">
        <f>+Casos_PN_CORR[[#This Row],[21-mar]]-Casos_PN_CORR[[#This Row],[20-mar]]</f>
        <v>0</v>
      </c>
      <c r="R448">
        <f>+Casos_PN_CORR[[#This Row],[22-mar]]-Casos_PN_CORR[[#This Row],[21-mar]]</f>
        <v>0</v>
      </c>
      <c r="S448">
        <f>+Casos_PN_CORR[[#This Row],[23-mar]]-Casos_PN_CORR[[#This Row],[22-mar]]</f>
        <v>0</v>
      </c>
      <c r="T448">
        <f>+Casos_PN_CORR[[#This Row],[24-mar]]-Casos_PN_CORR[[#This Row],[23-mar]]</f>
        <v>0</v>
      </c>
      <c r="U448">
        <f>+Casos_PN_CORR[[#This Row],[25-mar]]-Casos_PN_CORR[[#This Row],[24-mar]]</f>
        <v>0</v>
      </c>
      <c r="V448">
        <f>+Casos_PN_CORR[[#This Row],[26-mar]]-Casos_PN_CORR[[#This Row],[25-mar]]</f>
        <v>0</v>
      </c>
      <c r="W448">
        <f>+Casos_PN_CORR[[#This Row],[27-mar]]-Casos_PN_CORR[[#This Row],[26-mar]]</f>
        <v>0</v>
      </c>
      <c r="X448">
        <f>+Casos_PN_CORR[[#This Row],[28-mar]]-Casos_PN_CORR[[#This Row],[27-mar]]</f>
        <v>0</v>
      </c>
      <c r="Y448">
        <f>+Casos_PN_CORR[[#This Row],[29-mar]]-Casos_PN_CORR[[#This Row],[28-mar]]</f>
        <v>0</v>
      </c>
      <c r="Z448">
        <f>+Casos_PN_CORR[[#This Row],[30-mar]]-Casos_PN_CORR[[#This Row],[29-mar]]</f>
        <v>0</v>
      </c>
      <c r="AA448">
        <f>+Casos_PN_CORR[[#This Row],[31-mar]]-Casos_PN_CORR[[#This Row],[30-mar]]</f>
        <v>0</v>
      </c>
      <c r="AB448">
        <f>+Casos_PN_CORR[[#This Row],[1-abr]]-Casos_PN_CORR[[#This Row],[31-mar]]</f>
        <v>0</v>
      </c>
      <c r="AC448">
        <f>+Casos_PN_CORR[[#This Row],[2-abr]]-Casos_PN_CORR[[#This Row],[1-abr]]</f>
        <v>0</v>
      </c>
      <c r="AD448">
        <f>+Casos_PN_CORR[[#This Row],[3-abr]]-Casos_PN_CORR[[#This Row],[2-abr]]</f>
        <v>0</v>
      </c>
      <c r="AE448">
        <f>+Casos_PN_CORR[[#This Row],[4-abr]]-Casos_PN_CORR[[#This Row],[3-abr]]</f>
        <v>0</v>
      </c>
      <c r="AF448">
        <f>+Casos_PN_CORR[[#This Row],[5-abr]]-Casos_PN_CORR[[#This Row],[4-abr]]</f>
        <v>0</v>
      </c>
      <c r="AG448">
        <f>+Casos_PN_CORR[[#This Row],[6-abr]]-Casos_PN_CORR[[#This Row],[5-abr]]</f>
        <v>0</v>
      </c>
      <c r="AH448">
        <f>+Casos_PN_CORR[[#This Row],[7-abr]]-Casos_PN_CORR[[#This Row],[6-abr]]</f>
        <v>0</v>
      </c>
      <c r="AI448">
        <f>+Casos_PN_CORR[[#This Row],[8-abr]]-Casos_PN_CORR[[#This Row],[7-abr]]</f>
        <v>0</v>
      </c>
      <c r="AJ448">
        <f>+Casos_PN_CORR[[#This Row],[9-abr]]-Casos_PN_CORR[[#This Row],[8-abr]]</f>
        <v>0</v>
      </c>
      <c r="AK448">
        <f>+Casos_PN_CORR[[#This Row],[10-abr]]-Casos_PN_CORR[[#This Row],[9-abr]]</f>
        <v>0</v>
      </c>
      <c r="AL448">
        <f>+Casos_PN_CORR[[#This Row],[11-abr]]-Casos_PN_CORR[[#This Row],[10-abr]]</f>
        <v>0</v>
      </c>
      <c r="AM448">
        <f>+Casos_PN_CORR[[#This Row],[12-abr]]-Casos_PN_CORR[[#This Row],[11-abr]]</f>
        <v>0</v>
      </c>
      <c r="AN448">
        <f>+Casos_PN_CORR[[#This Row],[13-abr]]-Casos_PN_CORR[[#This Row],[12-abr]]</f>
        <v>0</v>
      </c>
      <c r="AO448">
        <f>+Casos_PN_CORR[[#This Row],[14-abr]]-Casos_PN_CORR[[#This Row],[13-abr]]</f>
        <v>0</v>
      </c>
      <c r="AP448">
        <f>+Casos_PN_CORR[[#This Row],[15-abr]]-Casos_PN_CORR[[#This Row],[14-abr]]</f>
        <v>0</v>
      </c>
      <c r="AQ448">
        <f>+Casos_PN_CORR[[#This Row],[16-abr]]-Casos_PN_CORR[[#This Row],[15-abr]]</f>
        <v>0</v>
      </c>
      <c r="AR448">
        <f>+Casos_PN_CORR[[#This Row],[17-abr]]-Casos_PN_CORR[[#This Row],[16-abr]]</f>
        <v>0</v>
      </c>
      <c r="AS448">
        <f>+Casos_PN_CORR[[#This Row],[18-abr]]-Casos_PN_CORR[[#This Row],[17-abr]]</f>
        <v>0</v>
      </c>
      <c r="AT448">
        <f>+Casos_PN_CORR[[#This Row],[19-abr]]-Casos_PN_CORR[[#This Row],[18-abr]]</f>
        <v>0</v>
      </c>
      <c r="AU448">
        <f>+Casos_PN_CORR[[#This Row],[20-abr]]-Casos_PN_CORR[[#This Row],[19-abr]]</f>
        <v>0</v>
      </c>
      <c r="AV448">
        <f>+Casos_PN_CORR[[#This Row],[21-abr]]-Casos_PN_CORR[[#This Row],[20-abr]]</f>
        <v>0</v>
      </c>
      <c r="AW448">
        <f>+Casos_PN_CORR[[#This Row],[22-abr]]-Casos_PN_CORR[[#This Row],[21-abr]]</f>
        <v>0</v>
      </c>
      <c r="AX448">
        <f>+Casos_PN_CORR[[#This Row],[23-abr]]-Casos_PN_CORR[[#This Row],[22-abr]]</f>
        <v>0</v>
      </c>
      <c r="AY448">
        <f>+Casos_PN_CORR[[#This Row],[24-abr]]-Casos_PN_CORR[[#This Row],[23-abr]]</f>
        <v>0</v>
      </c>
      <c r="AZ448">
        <f>+Casos_PN_CORR[[#This Row],[25-abr]]-Casos_PN_CORR[[#This Row],[24-abr]]</f>
        <v>0</v>
      </c>
      <c r="BA448">
        <f>+Casos_PN_CORR[[#This Row],[26-abr]]-Casos_PN_CORR[[#This Row],[25-abr]]</f>
        <v>0</v>
      </c>
      <c r="BB448">
        <f>+Casos_PN_CORR[[#This Row],[27-abr]]-Casos_PN_CORR[[#This Row],[26-abr]]</f>
        <v>0</v>
      </c>
      <c r="BC448">
        <f>+Casos_PN_CORR[[#This Row],[28-abr]]-Casos_PN_CORR[[#This Row],[27-abr]]</f>
        <v>0</v>
      </c>
      <c r="BD448">
        <f>+Casos_PN_CORR[[#This Row],[29-abr]]-Casos_PN_CORR[[#This Row],[28-abr]]</f>
        <v>0</v>
      </c>
      <c r="BE448">
        <f>+Casos_PN_CORR[[#This Row],[30-abr]]-Casos_PN_CORR[[#This Row],[29-abr]]</f>
        <v>0</v>
      </c>
      <c r="BF448">
        <f>+Casos_PN_CORR[[#This Row],[1-may]]-Casos_PN_CORR[[#This Row],[30-abr]]</f>
        <v>0</v>
      </c>
      <c r="BG448">
        <f>+Casos_PN_CORR[[#This Row],[2-may]]-Casos_PN_CORR[[#This Row],[1-may]]</f>
        <v>0</v>
      </c>
      <c r="BH448">
        <f>+Casos_PN_CORR[[#This Row],[3-may]]-Casos_PN_CORR[[#This Row],[2-may]]</f>
        <v>0</v>
      </c>
      <c r="BI448">
        <f>+Casos_PN_CORR[[#This Row],[4-may]]-Casos_PN_CORR[[#This Row],[3-may]]</f>
        <v>0</v>
      </c>
      <c r="BJ448">
        <f>+Casos_PN_CORR[[#This Row],[5-may]]-Casos_PN_CORR[[#This Row],[4-may]]</f>
        <v>0</v>
      </c>
      <c r="BK448">
        <f>+Casos_PN_CORR[[#This Row],[6-may]]-Casos_PN_CORR[[#This Row],[5-may]]</f>
        <v>0</v>
      </c>
      <c r="BL448">
        <f>+Casos_PN_CORR[[#This Row],[7-may]]-Casos_PN_CORR[[#This Row],[6-may]]</f>
        <v>0</v>
      </c>
      <c r="BM448">
        <f>+Casos_PN_CORR[[#This Row],[8-may]]-Casos_PN_CORR[[#This Row],[7-may]]</f>
        <v>0</v>
      </c>
      <c r="BN448">
        <f>+Casos_PN_CORR[[#This Row],[9-may]]-Casos_PN_CORR[[#This Row],[8-may]]</f>
        <v>0</v>
      </c>
      <c r="BO448">
        <f>+Casos_PN_CORR[[#This Row],[10-may]]-Casos_PN_CORR[[#This Row],[9-may]]</f>
        <v>0</v>
      </c>
      <c r="BP448">
        <f>+Casos_PN_CORR[[#This Row],[11-may]]-Casos_PN_CORR[[#This Row],[10-may]]</f>
        <v>0</v>
      </c>
      <c r="BQ448">
        <f>+Casos_PN_CORR[[#This Row],[12-may]]-Casos_PN_CORR[[#This Row],[11-may]]</f>
        <v>0</v>
      </c>
      <c r="BR448">
        <f>+Casos_PN_CORR[[#This Row],[13-may]]-Casos_PN_CORR[[#This Row],[12-may]]</f>
        <v>0</v>
      </c>
      <c r="BS448">
        <f>+Casos_PN_CORR[[#This Row],[14-may]]-Casos_PN_CORR[[#This Row],[13-may]]</f>
        <v>0</v>
      </c>
      <c r="BT448">
        <f>+Casos_PN_CORR[[#This Row],[15-may]]-Casos_PN_CORR[[#This Row],[14-may]]</f>
        <v>0</v>
      </c>
      <c r="BU448">
        <f>+Casos_PN_CORR[[#This Row],[16-may]]-Casos_PN_CORR[[#This Row],[15-may]]</f>
        <v>0</v>
      </c>
      <c r="BV448">
        <f>+Casos_PN_CORR[[#This Row],[17-may]]-Casos_PN_CORR[[#This Row],[16-may]]</f>
        <v>0</v>
      </c>
      <c r="BW448">
        <f>+Casos_PN_CORR[[#This Row],[18-may]]-Casos_PN_CORR[[#This Row],[17-may]]</f>
        <v>0</v>
      </c>
      <c r="BX448">
        <f>+Casos_PN_CORR[[#This Row],[19-may]]-Casos_PN_CORR[[#This Row],[18-may]]</f>
        <v>0</v>
      </c>
      <c r="BY448">
        <f>+Casos_PN_CORR[[#This Row],[20-may]]-Casos_PN_CORR[[#This Row],[19-may]]</f>
        <v>0</v>
      </c>
      <c r="BZ448">
        <f>+Casos_PN_CORR[[#This Row],[21-may]]-Casos_PN_CORR[[#This Row],[20-may]]</f>
        <v>0</v>
      </c>
      <c r="CA448">
        <f>+Casos_PN_CORR[[#This Row],[22-may]]-Casos_PN_CORR[[#This Row],[21-may]]</f>
        <v>0</v>
      </c>
      <c r="CB448">
        <f>+Casos_PN_CORR[[#This Row],[23-may]]-Casos_PN_CORR[[#This Row],[22-may]]</f>
        <v>0</v>
      </c>
      <c r="CC448">
        <f>+Casos_PN_CORR[[#This Row],[24-may]]-Casos_PN_CORR[[#This Row],[23-may]]</f>
        <v>0</v>
      </c>
      <c r="CD448">
        <f>+Casos_PN_CORR[[#This Row],[25-may]]-Casos_PN_CORR[[#This Row],[24-may]]</f>
        <v>0</v>
      </c>
      <c r="CE448">
        <f>+Casos_PN_CORR[[#This Row],[26-may]]-Casos_PN_CORR[[#This Row],[25-may]]</f>
        <v>0</v>
      </c>
      <c r="CF448">
        <f>+Casos_PN_CORR[[#This Row],[27-may]]-Casos_PN_CORR[[#This Row],[26-may]]</f>
        <v>0</v>
      </c>
      <c r="CG448">
        <f>+Casos_PN_CORR[[#This Row],[28-may]]-Casos_PN_CORR[[#This Row],[27-may]]</f>
        <v>0</v>
      </c>
      <c r="CH448">
        <f>+Casos_PN_CORR[[#This Row],[29-may]]-Casos_PN_CORR[[#This Row],[28-may]]</f>
        <v>0</v>
      </c>
      <c r="CI448">
        <f>+Casos_PN_CORR[[#This Row],[30-may]]-Casos_PN_CORR[[#This Row],[29-may]]</f>
        <v>0</v>
      </c>
      <c r="CJ448">
        <f>+Casos_PN_CORR[[#This Row],[31-may]]-Casos_PN_CORR[[#This Row],[30-may]]</f>
        <v>0</v>
      </c>
      <c r="CK448">
        <f>+Casos_PN_CORR[[#This Row],[1-jun]]-Casos_PN_CORR[[#This Row],[31-may]]</f>
        <v>0</v>
      </c>
      <c r="CL448">
        <f>+Casos_PN_CORR[[#This Row],[2-jun]]-Casos_PN_CORR[[#This Row],[1-jun]]</f>
        <v>0</v>
      </c>
      <c r="CM448">
        <f>+Casos_PN_CORR[[#This Row],[3-jun]]-Casos_PN_CORR[[#This Row],[2-jun]]</f>
        <v>0</v>
      </c>
      <c r="CN448">
        <f>+Casos_PN_CORR[[#This Row],[4-jun]]-Casos_PN_CORR[[#This Row],[3-jun]]</f>
        <v>0</v>
      </c>
      <c r="CO448">
        <f>+Casos_PN_CORR[[#This Row],[5-jun]]-Casos_PN_CORR[[#This Row],[4-jun]]</f>
        <v>0</v>
      </c>
      <c r="CP448">
        <f>+Casos_PN_CORR[[#This Row],[6-jun]]-Casos_PN_CORR[[#This Row],[5-jun]]</f>
        <v>0</v>
      </c>
    </row>
    <row r="449" spans="1:94">
      <c r="A449">
        <v>130103</v>
      </c>
      <c r="B449" s="2" t="s">
        <v>131</v>
      </c>
      <c r="C449" s="2" t="s">
        <v>144</v>
      </c>
      <c r="D449" s="2" t="s">
        <v>585</v>
      </c>
      <c r="E449" s="4">
        <f t="shared" si="6"/>
        <v>47</v>
      </c>
      <c r="F449">
        <f>+Casos_PN_CORR[[#This Row],[10-mar]]</f>
        <v>0</v>
      </c>
      <c r="G449">
        <f>+Casos_PN_CORR[[#This Row],[11-mar]]-Casos_PN_CORR[[#This Row],[10-mar]]</f>
        <v>0</v>
      </c>
      <c r="H449">
        <f>+Casos_PN_CORR[[#This Row],[12-mar]]-Casos_PN_CORR[[#This Row],[11-mar]]</f>
        <v>0</v>
      </c>
      <c r="I449">
        <f>+Casos_PN_CORR[[#This Row],[13-mar]]-Casos_PN_CORR[[#This Row],[12-mar]]</f>
        <v>0</v>
      </c>
      <c r="J449">
        <f>+Casos_PN_CORR[[#This Row],[14-mar]]-Casos_PN_CORR[[#This Row],[13-mar]]</f>
        <v>0</v>
      </c>
      <c r="K449">
        <f>+Casos_PN_CORR[[#This Row],[15-mar]]-Casos_PN_CORR[[#This Row],[14-mar]]</f>
        <v>0</v>
      </c>
      <c r="L449">
        <f>+Casos_PN_CORR[[#This Row],[16-mar]]-Casos_PN_CORR[[#This Row],[15-mar]]</f>
        <v>0</v>
      </c>
      <c r="M449">
        <f>+Casos_PN_CORR[[#This Row],[17-mar]]-Casos_PN_CORR[[#This Row],[16-mar]]</f>
        <v>0</v>
      </c>
      <c r="N449">
        <f>+Casos_PN_CORR[[#This Row],[18-mar]]-Casos_PN_CORR[[#This Row],[17-mar]]</f>
        <v>0</v>
      </c>
      <c r="O449">
        <f>+Casos_PN_CORR[[#This Row],[19-mar]]-Casos_PN_CORR[[#This Row],[18-mar]]</f>
        <v>0</v>
      </c>
      <c r="P449">
        <f>+Casos_PN_CORR[[#This Row],[20-mar]]-Casos_PN_CORR[[#This Row],[19-mar]]</f>
        <v>0</v>
      </c>
      <c r="Q449">
        <f>+Casos_PN_CORR[[#This Row],[21-mar]]-Casos_PN_CORR[[#This Row],[20-mar]]</f>
        <v>0</v>
      </c>
      <c r="R449">
        <f>+Casos_PN_CORR[[#This Row],[22-mar]]-Casos_PN_CORR[[#This Row],[21-mar]]</f>
        <v>0</v>
      </c>
      <c r="S449">
        <f>+Casos_PN_CORR[[#This Row],[23-mar]]-Casos_PN_CORR[[#This Row],[22-mar]]</f>
        <v>0</v>
      </c>
      <c r="T449">
        <f>+Casos_PN_CORR[[#This Row],[24-mar]]-Casos_PN_CORR[[#This Row],[23-mar]]</f>
        <v>0</v>
      </c>
      <c r="U449">
        <f>+Casos_PN_CORR[[#This Row],[25-mar]]-Casos_PN_CORR[[#This Row],[24-mar]]</f>
        <v>0</v>
      </c>
      <c r="V449">
        <f>+Casos_PN_CORR[[#This Row],[26-mar]]-Casos_PN_CORR[[#This Row],[25-mar]]</f>
        <v>0</v>
      </c>
      <c r="W449">
        <f>+Casos_PN_CORR[[#This Row],[27-mar]]-Casos_PN_CORR[[#This Row],[26-mar]]</f>
        <v>0</v>
      </c>
      <c r="X449">
        <f>+Casos_PN_CORR[[#This Row],[28-mar]]-Casos_PN_CORR[[#This Row],[27-mar]]</f>
        <v>0</v>
      </c>
      <c r="Y449">
        <f>+Casos_PN_CORR[[#This Row],[29-mar]]-Casos_PN_CORR[[#This Row],[28-mar]]</f>
        <v>0</v>
      </c>
      <c r="Z449">
        <f>+Casos_PN_CORR[[#This Row],[30-mar]]-Casos_PN_CORR[[#This Row],[29-mar]]</f>
        <v>0</v>
      </c>
      <c r="AA449">
        <f>+Casos_PN_CORR[[#This Row],[31-mar]]-Casos_PN_CORR[[#This Row],[30-mar]]</f>
        <v>0</v>
      </c>
      <c r="AB449">
        <f>+Casos_PN_CORR[[#This Row],[1-abr]]-Casos_PN_CORR[[#This Row],[31-mar]]</f>
        <v>0</v>
      </c>
      <c r="AC449">
        <f>+Casos_PN_CORR[[#This Row],[2-abr]]-Casos_PN_CORR[[#This Row],[1-abr]]</f>
        <v>0</v>
      </c>
      <c r="AD449">
        <f>+Casos_PN_CORR[[#This Row],[3-abr]]-Casos_PN_CORR[[#This Row],[2-abr]]</f>
        <v>0</v>
      </c>
      <c r="AE449">
        <f>+Casos_PN_CORR[[#This Row],[4-abr]]-Casos_PN_CORR[[#This Row],[3-abr]]</f>
        <v>0</v>
      </c>
      <c r="AF449">
        <f>+Casos_PN_CORR[[#This Row],[5-abr]]-Casos_PN_CORR[[#This Row],[4-abr]]</f>
        <v>0</v>
      </c>
      <c r="AG449">
        <f>+Casos_PN_CORR[[#This Row],[6-abr]]-Casos_PN_CORR[[#This Row],[5-abr]]</f>
        <v>0</v>
      </c>
      <c r="AH449">
        <f>+Casos_PN_CORR[[#This Row],[7-abr]]-Casos_PN_CORR[[#This Row],[6-abr]]</f>
        <v>0</v>
      </c>
      <c r="AI449">
        <f>+Casos_PN_CORR[[#This Row],[8-abr]]-Casos_PN_CORR[[#This Row],[7-abr]]</f>
        <v>0</v>
      </c>
      <c r="AJ449">
        <f>+Casos_PN_CORR[[#This Row],[9-abr]]-Casos_PN_CORR[[#This Row],[8-abr]]</f>
        <v>0</v>
      </c>
      <c r="AK449">
        <f>+Casos_PN_CORR[[#This Row],[10-abr]]-Casos_PN_CORR[[#This Row],[9-abr]]</f>
        <v>0</v>
      </c>
      <c r="AL449">
        <f>+Casos_PN_CORR[[#This Row],[11-abr]]-Casos_PN_CORR[[#This Row],[10-abr]]</f>
        <v>0</v>
      </c>
      <c r="AM449">
        <f>+Casos_PN_CORR[[#This Row],[12-abr]]-Casos_PN_CORR[[#This Row],[11-abr]]</f>
        <v>0</v>
      </c>
      <c r="AN449">
        <f>+Casos_PN_CORR[[#This Row],[13-abr]]-Casos_PN_CORR[[#This Row],[12-abr]]</f>
        <v>0</v>
      </c>
      <c r="AO449">
        <f>+Casos_PN_CORR[[#This Row],[14-abr]]-Casos_PN_CORR[[#This Row],[13-abr]]</f>
        <v>0</v>
      </c>
      <c r="AP449">
        <f>+Casos_PN_CORR[[#This Row],[15-abr]]-Casos_PN_CORR[[#This Row],[14-abr]]</f>
        <v>0</v>
      </c>
      <c r="AQ449">
        <f>+Casos_PN_CORR[[#This Row],[16-abr]]-Casos_PN_CORR[[#This Row],[15-abr]]</f>
        <v>0</v>
      </c>
      <c r="AR449">
        <f>+Casos_PN_CORR[[#This Row],[17-abr]]-Casos_PN_CORR[[#This Row],[16-abr]]</f>
        <v>0</v>
      </c>
      <c r="AS449">
        <f>+Casos_PN_CORR[[#This Row],[18-abr]]-Casos_PN_CORR[[#This Row],[17-abr]]</f>
        <v>0</v>
      </c>
      <c r="AT449">
        <f>+Casos_PN_CORR[[#This Row],[19-abr]]-Casos_PN_CORR[[#This Row],[18-abr]]</f>
        <v>0</v>
      </c>
      <c r="AU449">
        <f>+Casos_PN_CORR[[#This Row],[20-abr]]-Casos_PN_CORR[[#This Row],[19-abr]]</f>
        <v>0</v>
      </c>
      <c r="AV449">
        <f>+Casos_PN_CORR[[#This Row],[21-abr]]-Casos_PN_CORR[[#This Row],[20-abr]]</f>
        <v>0</v>
      </c>
      <c r="AW449">
        <f>+Casos_PN_CORR[[#This Row],[22-abr]]-Casos_PN_CORR[[#This Row],[21-abr]]</f>
        <v>0</v>
      </c>
      <c r="AX449">
        <f>+Casos_PN_CORR[[#This Row],[23-abr]]-Casos_PN_CORR[[#This Row],[22-abr]]</f>
        <v>0</v>
      </c>
      <c r="AY449">
        <f>+Casos_PN_CORR[[#This Row],[24-abr]]-Casos_PN_CORR[[#This Row],[23-abr]]</f>
        <v>0</v>
      </c>
      <c r="AZ449">
        <f>+Casos_PN_CORR[[#This Row],[25-abr]]-Casos_PN_CORR[[#This Row],[24-abr]]</f>
        <v>0</v>
      </c>
      <c r="BA449">
        <f>+Casos_PN_CORR[[#This Row],[26-abr]]-Casos_PN_CORR[[#This Row],[25-abr]]</f>
        <v>0</v>
      </c>
      <c r="BB449">
        <f>+Casos_PN_CORR[[#This Row],[27-abr]]-Casos_PN_CORR[[#This Row],[26-abr]]</f>
        <v>0</v>
      </c>
      <c r="BC449">
        <f>+Casos_PN_CORR[[#This Row],[28-abr]]-Casos_PN_CORR[[#This Row],[27-abr]]</f>
        <v>0</v>
      </c>
      <c r="BD449">
        <f>+Casos_PN_CORR[[#This Row],[29-abr]]-Casos_PN_CORR[[#This Row],[28-abr]]</f>
        <v>0</v>
      </c>
      <c r="BE449">
        <f>+Casos_PN_CORR[[#This Row],[30-abr]]-Casos_PN_CORR[[#This Row],[29-abr]]</f>
        <v>0</v>
      </c>
      <c r="BF449">
        <f>+Casos_PN_CORR[[#This Row],[1-may]]-Casos_PN_CORR[[#This Row],[30-abr]]</f>
        <v>0</v>
      </c>
      <c r="BG449">
        <f>+Casos_PN_CORR[[#This Row],[2-may]]-Casos_PN_CORR[[#This Row],[1-may]]</f>
        <v>0</v>
      </c>
      <c r="BH449">
        <f>+Casos_PN_CORR[[#This Row],[3-may]]-Casos_PN_CORR[[#This Row],[2-may]]</f>
        <v>0</v>
      </c>
      <c r="BI449">
        <f>+Casos_PN_CORR[[#This Row],[4-may]]-Casos_PN_CORR[[#This Row],[3-may]]</f>
        <v>0</v>
      </c>
      <c r="BJ449">
        <f>+Casos_PN_CORR[[#This Row],[5-may]]-Casos_PN_CORR[[#This Row],[4-may]]</f>
        <v>0</v>
      </c>
      <c r="BK449">
        <f>+Casos_PN_CORR[[#This Row],[6-may]]-Casos_PN_CORR[[#This Row],[5-may]]</f>
        <v>0</v>
      </c>
      <c r="BL449">
        <f>+Casos_PN_CORR[[#This Row],[7-may]]-Casos_PN_CORR[[#This Row],[6-may]]</f>
        <v>0</v>
      </c>
      <c r="BM449">
        <f>+Casos_PN_CORR[[#This Row],[8-may]]-Casos_PN_CORR[[#This Row],[7-may]]</f>
        <v>0</v>
      </c>
      <c r="BN449">
        <f>+Casos_PN_CORR[[#This Row],[9-may]]-Casos_PN_CORR[[#This Row],[8-may]]</f>
        <v>0</v>
      </c>
      <c r="BO449">
        <f>+Casos_PN_CORR[[#This Row],[10-may]]-Casos_PN_CORR[[#This Row],[9-may]]</f>
        <v>0</v>
      </c>
      <c r="BP449">
        <f>+Casos_PN_CORR[[#This Row],[11-may]]-Casos_PN_CORR[[#This Row],[10-may]]</f>
        <v>0</v>
      </c>
      <c r="BQ449">
        <f>+Casos_PN_CORR[[#This Row],[12-may]]-Casos_PN_CORR[[#This Row],[11-may]]</f>
        <v>0</v>
      </c>
      <c r="BR449">
        <f>+Casos_PN_CORR[[#This Row],[13-may]]-Casos_PN_CORR[[#This Row],[12-may]]</f>
        <v>0</v>
      </c>
      <c r="BS449">
        <f>+Casos_PN_CORR[[#This Row],[14-may]]-Casos_PN_CORR[[#This Row],[13-may]]</f>
        <v>0</v>
      </c>
      <c r="BT449">
        <f>+Casos_PN_CORR[[#This Row],[15-may]]-Casos_PN_CORR[[#This Row],[14-may]]</f>
        <v>0</v>
      </c>
      <c r="BU449">
        <f>+Casos_PN_CORR[[#This Row],[16-may]]-Casos_PN_CORR[[#This Row],[15-may]]</f>
        <v>0</v>
      </c>
      <c r="BV449">
        <f>+Casos_PN_CORR[[#This Row],[17-may]]-Casos_PN_CORR[[#This Row],[16-may]]</f>
        <v>0</v>
      </c>
      <c r="BW449">
        <f>+Casos_PN_CORR[[#This Row],[18-may]]-Casos_PN_CORR[[#This Row],[17-may]]</f>
        <v>0</v>
      </c>
      <c r="BX449">
        <f>+Casos_PN_CORR[[#This Row],[19-may]]-Casos_PN_CORR[[#This Row],[18-may]]</f>
        <v>0</v>
      </c>
      <c r="BY449">
        <f>+Casos_PN_CORR[[#This Row],[20-may]]-Casos_PN_CORR[[#This Row],[19-may]]</f>
        <v>0</v>
      </c>
      <c r="BZ449">
        <f>+Casos_PN_CORR[[#This Row],[21-may]]-Casos_PN_CORR[[#This Row],[20-may]]</f>
        <v>0</v>
      </c>
      <c r="CA449">
        <f>+Casos_PN_CORR[[#This Row],[22-may]]-Casos_PN_CORR[[#This Row],[21-may]]</f>
        <v>0</v>
      </c>
      <c r="CB449">
        <f>+Casos_PN_CORR[[#This Row],[23-may]]-Casos_PN_CORR[[#This Row],[22-may]]</f>
        <v>0</v>
      </c>
      <c r="CC449">
        <f>+Casos_PN_CORR[[#This Row],[24-may]]-Casos_PN_CORR[[#This Row],[23-may]]</f>
        <v>0</v>
      </c>
      <c r="CD449">
        <f>+Casos_PN_CORR[[#This Row],[25-may]]-Casos_PN_CORR[[#This Row],[24-may]]</f>
        <v>0</v>
      </c>
      <c r="CE449">
        <f>+Casos_PN_CORR[[#This Row],[26-may]]-Casos_PN_CORR[[#This Row],[25-may]]</f>
        <v>0</v>
      </c>
      <c r="CF449">
        <f>+Casos_PN_CORR[[#This Row],[27-may]]-Casos_PN_CORR[[#This Row],[26-may]]</f>
        <v>0</v>
      </c>
      <c r="CG449">
        <f>+Casos_PN_CORR[[#This Row],[28-may]]-Casos_PN_CORR[[#This Row],[27-may]]</f>
        <v>0</v>
      </c>
      <c r="CH449">
        <f>+Casos_PN_CORR[[#This Row],[29-may]]-Casos_PN_CORR[[#This Row],[28-may]]</f>
        <v>0</v>
      </c>
      <c r="CI449">
        <f>+Casos_PN_CORR[[#This Row],[30-may]]-Casos_PN_CORR[[#This Row],[29-may]]</f>
        <v>0</v>
      </c>
      <c r="CJ449">
        <f>+Casos_PN_CORR[[#This Row],[31-may]]-Casos_PN_CORR[[#This Row],[30-may]]</f>
        <v>0</v>
      </c>
      <c r="CK449">
        <f>+Casos_PN_CORR[[#This Row],[1-jun]]-Casos_PN_CORR[[#This Row],[31-may]]</f>
        <v>0</v>
      </c>
      <c r="CL449">
        <f>+Casos_PN_CORR[[#This Row],[2-jun]]-Casos_PN_CORR[[#This Row],[1-jun]]</f>
        <v>0</v>
      </c>
      <c r="CM449">
        <f>+Casos_PN_CORR[[#This Row],[3-jun]]-Casos_PN_CORR[[#This Row],[2-jun]]</f>
        <v>0</v>
      </c>
      <c r="CN449">
        <f>+Casos_PN_CORR[[#This Row],[4-jun]]-Casos_PN_CORR[[#This Row],[3-jun]]</f>
        <v>0</v>
      </c>
      <c r="CO449">
        <f>+Casos_PN_CORR[[#This Row],[5-jun]]-Casos_PN_CORR[[#This Row],[4-jun]]</f>
        <v>47</v>
      </c>
      <c r="CP449">
        <f>+Casos_PN_CORR[[#This Row],[6-jun]]-Casos_PN_CORR[[#This Row],[5-jun]]</f>
        <v>0</v>
      </c>
    </row>
    <row r="450" spans="1:94">
      <c r="A450">
        <v>40109</v>
      </c>
      <c r="B450" s="2" t="s">
        <v>115</v>
      </c>
      <c r="C450" s="2" t="s">
        <v>116</v>
      </c>
      <c r="D450" s="2" t="s">
        <v>586</v>
      </c>
      <c r="E450" s="4">
        <f t="shared" si="6"/>
        <v>71</v>
      </c>
      <c r="F450">
        <f>+Casos_PN_CORR[[#This Row],[10-mar]]</f>
        <v>0</v>
      </c>
      <c r="G450">
        <f>+Casos_PN_CORR[[#This Row],[11-mar]]-Casos_PN_CORR[[#This Row],[10-mar]]</f>
        <v>0</v>
      </c>
      <c r="H450">
        <f>+Casos_PN_CORR[[#This Row],[12-mar]]-Casos_PN_CORR[[#This Row],[11-mar]]</f>
        <v>0</v>
      </c>
      <c r="I450">
        <f>+Casos_PN_CORR[[#This Row],[13-mar]]-Casos_PN_CORR[[#This Row],[12-mar]]</f>
        <v>0</v>
      </c>
      <c r="J450">
        <f>+Casos_PN_CORR[[#This Row],[14-mar]]-Casos_PN_CORR[[#This Row],[13-mar]]</f>
        <v>0</v>
      </c>
      <c r="K450">
        <f>+Casos_PN_CORR[[#This Row],[15-mar]]-Casos_PN_CORR[[#This Row],[14-mar]]</f>
        <v>0</v>
      </c>
      <c r="L450">
        <f>+Casos_PN_CORR[[#This Row],[16-mar]]-Casos_PN_CORR[[#This Row],[15-mar]]</f>
        <v>0</v>
      </c>
      <c r="M450">
        <f>+Casos_PN_CORR[[#This Row],[17-mar]]-Casos_PN_CORR[[#This Row],[16-mar]]</f>
        <v>0</v>
      </c>
      <c r="N450">
        <f>+Casos_PN_CORR[[#This Row],[18-mar]]-Casos_PN_CORR[[#This Row],[17-mar]]</f>
        <v>0</v>
      </c>
      <c r="O450">
        <f>+Casos_PN_CORR[[#This Row],[19-mar]]-Casos_PN_CORR[[#This Row],[18-mar]]</f>
        <v>0</v>
      </c>
      <c r="P450">
        <f>+Casos_PN_CORR[[#This Row],[20-mar]]-Casos_PN_CORR[[#This Row],[19-mar]]</f>
        <v>0</v>
      </c>
      <c r="Q450">
        <f>+Casos_PN_CORR[[#This Row],[21-mar]]-Casos_PN_CORR[[#This Row],[20-mar]]</f>
        <v>0</v>
      </c>
      <c r="R450">
        <f>+Casos_PN_CORR[[#This Row],[22-mar]]-Casos_PN_CORR[[#This Row],[21-mar]]</f>
        <v>0</v>
      </c>
      <c r="S450">
        <f>+Casos_PN_CORR[[#This Row],[23-mar]]-Casos_PN_CORR[[#This Row],[22-mar]]</f>
        <v>0</v>
      </c>
      <c r="T450">
        <f>+Casos_PN_CORR[[#This Row],[24-mar]]-Casos_PN_CORR[[#This Row],[23-mar]]</f>
        <v>0</v>
      </c>
      <c r="U450">
        <f>+Casos_PN_CORR[[#This Row],[25-mar]]-Casos_PN_CORR[[#This Row],[24-mar]]</f>
        <v>0</v>
      </c>
      <c r="V450">
        <f>+Casos_PN_CORR[[#This Row],[26-mar]]-Casos_PN_CORR[[#This Row],[25-mar]]</f>
        <v>0</v>
      </c>
      <c r="W450">
        <f>+Casos_PN_CORR[[#This Row],[27-mar]]-Casos_PN_CORR[[#This Row],[26-mar]]</f>
        <v>0</v>
      </c>
      <c r="X450">
        <f>+Casos_PN_CORR[[#This Row],[28-mar]]-Casos_PN_CORR[[#This Row],[27-mar]]</f>
        <v>0</v>
      </c>
      <c r="Y450">
        <f>+Casos_PN_CORR[[#This Row],[29-mar]]-Casos_PN_CORR[[#This Row],[28-mar]]</f>
        <v>0</v>
      </c>
      <c r="Z450">
        <f>+Casos_PN_CORR[[#This Row],[30-mar]]-Casos_PN_CORR[[#This Row],[29-mar]]</f>
        <v>0</v>
      </c>
      <c r="AA450">
        <f>+Casos_PN_CORR[[#This Row],[31-mar]]-Casos_PN_CORR[[#This Row],[30-mar]]</f>
        <v>0</v>
      </c>
      <c r="AB450">
        <f>+Casos_PN_CORR[[#This Row],[1-abr]]-Casos_PN_CORR[[#This Row],[31-mar]]</f>
        <v>0</v>
      </c>
      <c r="AC450">
        <f>+Casos_PN_CORR[[#This Row],[2-abr]]-Casos_PN_CORR[[#This Row],[1-abr]]</f>
        <v>0</v>
      </c>
      <c r="AD450">
        <f>+Casos_PN_CORR[[#This Row],[3-abr]]-Casos_PN_CORR[[#This Row],[2-abr]]</f>
        <v>0</v>
      </c>
      <c r="AE450">
        <f>+Casos_PN_CORR[[#This Row],[4-abr]]-Casos_PN_CORR[[#This Row],[3-abr]]</f>
        <v>0</v>
      </c>
      <c r="AF450">
        <f>+Casos_PN_CORR[[#This Row],[5-abr]]-Casos_PN_CORR[[#This Row],[4-abr]]</f>
        <v>0</v>
      </c>
      <c r="AG450">
        <f>+Casos_PN_CORR[[#This Row],[6-abr]]-Casos_PN_CORR[[#This Row],[5-abr]]</f>
        <v>0</v>
      </c>
      <c r="AH450">
        <f>+Casos_PN_CORR[[#This Row],[7-abr]]-Casos_PN_CORR[[#This Row],[6-abr]]</f>
        <v>0</v>
      </c>
      <c r="AI450">
        <f>+Casos_PN_CORR[[#This Row],[8-abr]]-Casos_PN_CORR[[#This Row],[7-abr]]</f>
        <v>0</v>
      </c>
      <c r="AJ450">
        <f>+Casos_PN_CORR[[#This Row],[9-abr]]-Casos_PN_CORR[[#This Row],[8-abr]]</f>
        <v>0</v>
      </c>
      <c r="AK450">
        <f>+Casos_PN_CORR[[#This Row],[10-abr]]-Casos_PN_CORR[[#This Row],[9-abr]]</f>
        <v>0</v>
      </c>
      <c r="AL450">
        <f>+Casos_PN_CORR[[#This Row],[11-abr]]-Casos_PN_CORR[[#This Row],[10-abr]]</f>
        <v>0</v>
      </c>
      <c r="AM450">
        <f>+Casos_PN_CORR[[#This Row],[12-abr]]-Casos_PN_CORR[[#This Row],[11-abr]]</f>
        <v>0</v>
      </c>
      <c r="AN450">
        <f>+Casos_PN_CORR[[#This Row],[13-abr]]-Casos_PN_CORR[[#This Row],[12-abr]]</f>
        <v>0</v>
      </c>
      <c r="AO450">
        <f>+Casos_PN_CORR[[#This Row],[14-abr]]-Casos_PN_CORR[[#This Row],[13-abr]]</f>
        <v>0</v>
      </c>
      <c r="AP450">
        <f>+Casos_PN_CORR[[#This Row],[15-abr]]-Casos_PN_CORR[[#This Row],[14-abr]]</f>
        <v>0</v>
      </c>
      <c r="AQ450">
        <f>+Casos_PN_CORR[[#This Row],[16-abr]]-Casos_PN_CORR[[#This Row],[15-abr]]</f>
        <v>0</v>
      </c>
      <c r="AR450">
        <f>+Casos_PN_CORR[[#This Row],[17-abr]]-Casos_PN_CORR[[#This Row],[16-abr]]</f>
        <v>0</v>
      </c>
      <c r="AS450">
        <f>+Casos_PN_CORR[[#This Row],[18-abr]]-Casos_PN_CORR[[#This Row],[17-abr]]</f>
        <v>0</v>
      </c>
      <c r="AT450">
        <f>+Casos_PN_CORR[[#This Row],[19-abr]]-Casos_PN_CORR[[#This Row],[18-abr]]</f>
        <v>0</v>
      </c>
      <c r="AU450">
        <f>+Casos_PN_CORR[[#This Row],[20-abr]]-Casos_PN_CORR[[#This Row],[19-abr]]</f>
        <v>0</v>
      </c>
      <c r="AV450">
        <f>+Casos_PN_CORR[[#This Row],[21-abr]]-Casos_PN_CORR[[#This Row],[20-abr]]</f>
        <v>0</v>
      </c>
      <c r="AW450">
        <f>+Casos_PN_CORR[[#This Row],[22-abr]]-Casos_PN_CORR[[#This Row],[21-abr]]</f>
        <v>0</v>
      </c>
      <c r="AX450">
        <f>+Casos_PN_CORR[[#This Row],[23-abr]]-Casos_PN_CORR[[#This Row],[22-abr]]</f>
        <v>0</v>
      </c>
      <c r="AY450">
        <f>+Casos_PN_CORR[[#This Row],[24-abr]]-Casos_PN_CORR[[#This Row],[23-abr]]</f>
        <v>0</v>
      </c>
      <c r="AZ450">
        <f>+Casos_PN_CORR[[#This Row],[25-abr]]-Casos_PN_CORR[[#This Row],[24-abr]]</f>
        <v>0</v>
      </c>
      <c r="BA450">
        <f>+Casos_PN_CORR[[#This Row],[26-abr]]-Casos_PN_CORR[[#This Row],[25-abr]]</f>
        <v>0</v>
      </c>
      <c r="BB450">
        <f>+Casos_PN_CORR[[#This Row],[27-abr]]-Casos_PN_CORR[[#This Row],[26-abr]]</f>
        <v>0</v>
      </c>
      <c r="BC450">
        <f>+Casos_PN_CORR[[#This Row],[28-abr]]-Casos_PN_CORR[[#This Row],[27-abr]]</f>
        <v>0</v>
      </c>
      <c r="BD450">
        <f>+Casos_PN_CORR[[#This Row],[29-abr]]-Casos_PN_CORR[[#This Row],[28-abr]]</f>
        <v>0</v>
      </c>
      <c r="BE450">
        <f>+Casos_PN_CORR[[#This Row],[30-abr]]-Casos_PN_CORR[[#This Row],[29-abr]]</f>
        <v>0</v>
      </c>
      <c r="BF450">
        <f>+Casos_PN_CORR[[#This Row],[1-may]]-Casos_PN_CORR[[#This Row],[30-abr]]</f>
        <v>0</v>
      </c>
      <c r="BG450">
        <f>+Casos_PN_CORR[[#This Row],[2-may]]-Casos_PN_CORR[[#This Row],[1-may]]</f>
        <v>0</v>
      </c>
      <c r="BH450">
        <f>+Casos_PN_CORR[[#This Row],[3-may]]-Casos_PN_CORR[[#This Row],[2-may]]</f>
        <v>0</v>
      </c>
      <c r="BI450">
        <f>+Casos_PN_CORR[[#This Row],[4-may]]-Casos_PN_CORR[[#This Row],[3-may]]</f>
        <v>0</v>
      </c>
      <c r="BJ450">
        <f>+Casos_PN_CORR[[#This Row],[5-may]]-Casos_PN_CORR[[#This Row],[4-may]]</f>
        <v>0</v>
      </c>
      <c r="BK450">
        <f>+Casos_PN_CORR[[#This Row],[6-may]]-Casos_PN_CORR[[#This Row],[5-may]]</f>
        <v>0</v>
      </c>
      <c r="BL450">
        <f>+Casos_PN_CORR[[#This Row],[7-may]]-Casos_PN_CORR[[#This Row],[6-may]]</f>
        <v>0</v>
      </c>
      <c r="BM450">
        <f>+Casos_PN_CORR[[#This Row],[8-may]]-Casos_PN_CORR[[#This Row],[7-may]]</f>
        <v>0</v>
      </c>
      <c r="BN450">
        <f>+Casos_PN_CORR[[#This Row],[9-may]]-Casos_PN_CORR[[#This Row],[8-may]]</f>
        <v>0</v>
      </c>
      <c r="BO450">
        <f>+Casos_PN_CORR[[#This Row],[10-may]]-Casos_PN_CORR[[#This Row],[9-may]]</f>
        <v>0</v>
      </c>
      <c r="BP450">
        <f>+Casos_PN_CORR[[#This Row],[11-may]]-Casos_PN_CORR[[#This Row],[10-may]]</f>
        <v>0</v>
      </c>
      <c r="BQ450">
        <f>+Casos_PN_CORR[[#This Row],[12-may]]-Casos_PN_CORR[[#This Row],[11-may]]</f>
        <v>0</v>
      </c>
      <c r="BR450">
        <f>+Casos_PN_CORR[[#This Row],[13-may]]-Casos_PN_CORR[[#This Row],[12-may]]</f>
        <v>0</v>
      </c>
      <c r="BS450">
        <f>+Casos_PN_CORR[[#This Row],[14-may]]-Casos_PN_CORR[[#This Row],[13-may]]</f>
        <v>0</v>
      </c>
      <c r="BT450">
        <f>+Casos_PN_CORR[[#This Row],[15-may]]-Casos_PN_CORR[[#This Row],[14-may]]</f>
        <v>0</v>
      </c>
      <c r="BU450">
        <f>+Casos_PN_CORR[[#This Row],[16-may]]-Casos_PN_CORR[[#This Row],[15-may]]</f>
        <v>0</v>
      </c>
      <c r="BV450">
        <f>+Casos_PN_CORR[[#This Row],[17-may]]-Casos_PN_CORR[[#This Row],[16-may]]</f>
        <v>0</v>
      </c>
      <c r="BW450">
        <f>+Casos_PN_CORR[[#This Row],[18-may]]-Casos_PN_CORR[[#This Row],[17-may]]</f>
        <v>0</v>
      </c>
      <c r="BX450">
        <f>+Casos_PN_CORR[[#This Row],[19-may]]-Casos_PN_CORR[[#This Row],[18-may]]</f>
        <v>0</v>
      </c>
      <c r="BY450">
        <f>+Casos_PN_CORR[[#This Row],[20-may]]-Casos_PN_CORR[[#This Row],[19-may]]</f>
        <v>0</v>
      </c>
      <c r="BZ450">
        <f>+Casos_PN_CORR[[#This Row],[21-may]]-Casos_PN_CORR[[#This Row],[20-may]]</f>
        <v>0</v>
      </c>
      <c r="CA450">
        <f>+Casos_PN_CORR[[#This Row],[22-may]]-Casos_PN_CORR[[#This Row],[21-may]]</f>
        <v>0</v>
      </c>
      <c r="CB450">
        <f>+Casos_PN_CORR[[#This Row],[23-may]]-Casos_PN_CORR[[#This Row],[22-may]]</f>
        <v>0</v>
      </c>
      <c r="CC450">
        <f>+Casos_PN_CORR[[#This Row],[24-may]]-Casos_PN_CORR[[#This Row],[23-may]]</f>
        <v>0</v>
      </c>
      <c r="CD450">
        <f>+Casos_PN_CORR[[#This Row],[25-may]]-Casos_PN_CORR[[#This Row],[24-may]]</f>
        <v>0</v>
      </c>
      <c r="CE450">
        <f>+Casos_PN_CORR[[#This Row],[26-may]]-Casos_PN_CORR[[#This Row],[25-may]]</f>
        <v>0</v>
      </c>
      <c r="CF450">
        <f>+Casos_PN_CORR[[#This Row],[27-may]]-Casos_PN_CORR[[#This Row],[26-may]]</f>
        <v>0</v>
      </c>
      <c r="CG450">
        <f>+Casos_PN_CORR[[#This Row],[28-may]]-Casos_PN_CORR[[#This Row],[27-may]]</f>
        <v>0</v>
      </c>
      <c r="CH450">
        <f>+Casos_PN_CORR[[#This Row],[29-may]]-Casos_PN_CORR[[#This Row],[28-may]]</f>
        <v>0</v>
      </c>
      <c r="CI450">
        <f>+Casos_PN_CORR[[#This Row],[30-may]]-Casos_PN_CORR[[#This Row],[29-may]]</f>
        <v>0</v>
      </c>
      <c r="CJ450">
        <f>+Casos_PN_CORR[[#This Row],[31-may]]-Casos_PN_CORR[[#This Row],[30-may]]</f>
        <v>0</v>
      </c>
      <c r="CK450">
        <f>+Casos_PN_CORR[[#This Row],[1-jun]]-Casos_PN_CORR[[#This Row],[31-may]]</f>
        <v>0</v>
      </c>
      <c r="CL450">
        <f>+Casos_PN_CORR[[#This Row],[2-jun]]-Casos_PN_CORR[[#This Row],[1-jun]]</f>
        <v>0</v>
      </c>
      <c r="CM450">
        <f>+Casos_PN_CORR[[#This Row],[3-jun]]-Casos_PN_CORR[[#This Row],[2-jun]]</f>
        <v>0</v>
      </c>
      <c r="CN450">
        <f>+Casos_PN_CORR[[#This Row],[4-jun]]-Casos_PN_CORR[[#This Row],[3-jun]]</f>
        <v>0</v>
      </c>
      <c r="CO450">
        <f>+Casos_PN_CORR[[#This Row],[5-jun]]-Casos_PN_CORR[[#This Row],[4-jun]]</f>
        <v>71</v>
      </c>
      <c r="CP450">
        <f>+Casos_PN_CORR[[#This Row],[6-jun]]-Casos_PN_CORR[[#This Row],[5-jun]]</f>
        <v>0</v>
      </c>
    </row>
    <row r="451" spans="1:94">
      <c r="A451">
        <v>91014</v>
      </c>
      <c r="B451" s="2" t="s">
        <v>139</v>
      </c>
      <c r="C451" s="2" t="s">
        <v>232</v>
      </c>
      <c r="D451" s="2" t="s">
        <v>587</v>
      </c>
      <c r="E451" s="4">
        <f t="shared" si="6"/>
        <v>29</v>
      </c>
      <c r="F451">
        <f>+Casos_PN_CORR[[#This Row],[10-mar]]</f>
        <v>0</v>
      </c>
      <c r="G451">
        <f>+Casos_PN_CORR[[#This Row],[11-mar]]-Casos_PN_CORR[[#This Row],[10-mar]]</f>
        <v>0</v>
      </c>
      <c r="H451">
        <f>+Casos_PN_CORR[[#This Row],[12-mar]]-Casos_PN_CORR[[#This Row],[11-mar]]</f>
        <v>0</v>
      </c>
      <c r="I451">
        <f>+Casos_PN_CORR[[#This Row],[13-mar]]-Casos_PN_CORR[[#This Row],[12-mar]]</f>
        <v>0</v>
      </c>
      <c r="J451">
        <f>+Casos_PN_CORR[[#This Row],[14-mar]]-Casos_PN_CORR[[#This Row],[13-mar]]</f>
        <v>0</v>
      </c>
      <c r="K451">
        <f>+Casos_PN_CORR[[#This Row],[15-mar]]-Casos_PN_CORR[[#This Row],[14-mar]]</f>
        <v>0</v>
      </c>
      <c r="L451">
        <f>+Casos_PN_CORR[[#This Row],[16-mar]]-Casos_PN_CORR[[#This Row],[15-mar]]</f>
        <v>0</v>
      </c>
      <c r="M451">
        <f>+Casos_PN_CORR[[#This Row],[17-mar]]-Casos_PN_CORR[[#This Row],[16-mar]]</f>
        <v>0</v>
      </c>
      <c r="N451">
        <f>+Casos_PN_CORR[[#This Row],[18-mar]]-Casos_PN_CORR[[#This Row],[17-mar]]</f>
        <v>0</v>
      </c>
      <c r="O451">
        <f>+Casos_PN_CORR[[#This Row],[19-mar]]-Casos_PN_CORR[[#This Row],[18-mar]]</f>
        <v>0</v>
      </c>
      <c r="P451">
        <f>+Casos_PN_CORR[[#This Row],[20-mar]]-Casos_PN_CORR[[#This Row],[19-mar]]</f>
        <v>0</v>
      </c>
      <c r="Q451">
        <f>+Casos_PN_CORR[[#This Row],[21-mar]]-Casos_PN_CORR[[#This Row],[20-mar]]</f>
        <v>0</v>
      </c>
      <c r="R451">
        <f>+Casos_PN_CORR[[#This Row],[22-mar]]-Casos_PN_CORR[[#This Row],[21-mar]]</f>
        <v>0</v>
      </c>
      <c r="S451">
        <f>+Casos_PN_CORR[[#This Row],[23-mar]]-Casos_PN_CORR[[#This Row],[22-mar]]</f>
        <v>0</v>
      </c>
      <c r="T451">
        <f>+Casos_PN_CORR[[#This Row],[24-mar]]-Casos_PN_CORR[[#This Row],[23-mar]]</f>
        <v>0</v>
      </c>
      <c r="U451">
        <f>+Casos_PN_CORR[[#This Row],[25-mar]]-Casos_PN_CORR[[#This Row],[24-mar]]</f>
        <v>0</v>
      </c>
      <c r="V451">
        <f>+Casos_PN_CORR[[#This Row],[26-mar]]-Casos_PN_CORR[[#This Row],[25-mar]]</f>
        <v>0</v>
      </c>
      <c r="W451">
        <f>+Casos_PN_CORR[[#This Row],[27-mar]]-Casos_PN_CORR[[#This Row],[26-mar]]</f>
        <v>0</v>
      </c>
      <c r="X451">
        <f>+Casos_PN_CORR[[#This Row],[28-mar]]-Casos_PN_CORR[[#This Row],[27-mar]]</f>
        <v>0</v>
      </c>
      <c r="Y451">
        <f>+Casos_PN_CORR[[#This Row],[29-mar]]-Casos_PN_CORR[[#This Row],[28-mar]]</f>
        <v>0</v>
      </c>
      <c r="Z451">
        <f>+Casos_PN_CORR[[#This Row],[30-mar]]-Casos_PN_CORR[[#This Row],[29-mar]]</f>
        <v>0</v>
      </c>
      <c r="AA451">
        <f>+Casos_PN_CORR[[#This Row],[31-mar]]-Casos_PN_CORR[[#This Row],[30-mar]]</f>
        <v>0</v>
      </c>
      <c r="AB451">
        <f>+Casos_PN_CORR[[#This Row],[1-abr]]-Casos_PN_CORR[[#This Row],[31-mar]]</f>
        <v>0</v>
      </c>
      <c r="AC451">
        <f>+Casos_PN_CORR[[#This Row],[2-abr]]-Casos_PN_CORR[[#This Row],[1-abr]]</f>
        <v>0</v>
      </c>
      <c r="AD451">
        <f>+Casos_PN_CORR[[#This Row],[3-abr]]-Casos_PN_CORR[[#This Row],[2-abr]]</f>
        <v>0</v>
      </c>
      <c r="AE451">
        <f>+Casos_PN_CORR[[#This Row],[4-abr]]-Casos_PN_CORR[[#This Row],[3-abr]]</f>
        <v>0</v>
      </c>
      <c r="AF451">
        <f>+Casos_PN_CORR[[#This Row],[5-abr]]-Casos_PN_CORR[[#This Row],[4-abr]]</f>
        <v>0</v>
      </c>
      <c r="AG451">
        <f>+Casos_PN_CORR[[#This Row],[6-abr]]-Casos_PN_CORR[[#This Row],[5-abr]]</f>
        <v>0</v>
      </c>
      <c r="AH451">
        <f>+Casos_PN_CORR[[#This Row],[7-abr]]-Casos_PN_CORR[[#This Row],[6-abr]]</f>
        <v>0</v>
      </c>
      <c r="AI451">
        <f>+Casos_PN_CORR[[#This Row],[8-abr]]-Casos_PN_CORR[[#This Row],[7-abr]]</f>
        <v>0</v>
      </c>
      <c r="AJ451">
        <f>+Casos_PN_CORR[[#This Row],[9-abr]]-Casos_PN_CORR[[#This Row],[8-abr]]</f>
        <v>0</v>
      </c>
      <c r="AK451">
        <f>+Casos_PN_CORR[[#This Row],[10-abr]]-Casos_PN_CORR[[#This Row],[9-abr]]</f>
        <v>0</v>
      </c>
      <c r="AL451">
        <f>+Casos_PN_CORR[[#This Row],[11-abr]]-Casos_PN_CORR[[#This Row],[10-abr]]</f>
        <v>0</v>
      </c>
      <c r="AM451">
        <f>+Casos_PN_CORR[[#This Row],[12-abr]]-Casos_PN_CORR[[#This Row],[11-abr]]</f>
        <v>0</v>
      </c>
      <c r="AN451">
        <f>+Casos_PN_CORR[[#This Row],[13-abr]]-Casos_PN_CORR[[#This Row],[12-abr]]</f>
        <v>0</v>
      </c>
      <c r="AO451">
        <f>+Casos_PN_CORR[[#This Row],[14-abr]]-Casos_PN_CORR[[#This Row],[13-abr]]</f>
        <v>0</v>
      </c>
      <c r="AP451">
        <f>+Casos_PN_CORR[[#This Row],[15-abr]]-Casos_PN_CORR[[#This Row],[14-abr]]</f>
        <v>0</v>
      </c>
      <c r="AQ451">
        <f>+Casos_PN_CORR[[#This Row],[16-abr]]-Casos_PN_CORR[[#This Row],[15-abr]]</f>
        <v>0</v>
      </c>
      <c r="AR451">
        <f>+Casos_PN_CORR[[#This Row],[17-abr]]-Casos_PN_CORR[[#This Row],[16-abr]]</f>
        <v>0</v>
      </c>
      <c r="AS451">
        <f>+Casos_PN_CORR[[#This Row],[18-abr]]-Casos_PN_CORR[[#This Row],[17-abr]]</f>
        <v>0</v>
      </c>
      <c r="AT451">
        <f>+Casos_PN_CORR[[#This Row],[19-abr]]-Casos_PN_CORR[[#This Row],[18-abr]]</f>
        <v>0</v>
      </c>
      <c r="AU451">
        <f>+Casos_PN_CORR[[#This Row],[20-abr]]-Casos_PN_CORR[[#This Row],[19-abr]]</f>
        <v>0</v>
      </c>
      <c r="AV451">
        <f>+Casos_PN_CORR[[#This Row],[21-abr]]-Casos_PN_CORR[[#This Row],[20-abr]]</f>
        <v>0</v>
      </c>
      <c r="AW451">
        <f>+Casos_PN_CORR[[#This Row],[22-abr]]-Casos_PN_CORR[[#This Row],[21-abr]]</f>
        <v>0</v>
      </c>
      <c r="AX451">
        <f>+Casos_PN_CORR[[#This Row],[23-abr]]-Casos_PN_CORR[[#This Row],[22-abr]]</f>
        <v>0</v>
      </c>
      <c r="AY451">
        <f>+Casos_PN_CORR[[#This Row],[24-abr]]-Casos_PN_CORR[[#This Row],[23-abr]]</f>
        <v>0</v>
      </c>
      <c r="AZ451">
        <f>+Casos_PN_CORR[[#This Row],[25-abr]]-Casos_PN_CORR[[#This Row],[24-abr]]</f>
        <v>0</v>
      </c>
      <c r="BA451">
        <f>+Casos_PN_CORR[[#This Row],[26-abr]]-Casos_PN_CORR[[#This Row],[25-abr]]</f>
        <v>0</v>
      </c>
      <c r="BB451">
        <f>+Casos_PN_CORR[[#This Row],[27-abr]]-Casos_PN_CORR[[#This Row],[26-abr]]</f>
        <v>0</v>
      </c>
      <c r="BC451">
        <f>+Casos_PN_CORR[[#This Row],[28-abr]]-Casos_PN_CORR[[#This Row],[27-abr]]</f>
        <v>0</v>
      </c>
      <c r="BD451">
        <f>+Casos_PN_CORR[[#This Row],[29-abr]]-Casos_PN_CORR[[#This Row],[28-abr]]</f>
        <v>0</v>
      </c>
      <c r="BE451">
        <f>+Casos_PN_CORR[[#This Row],[30-abr]]-Casos_PN_CORR[[#This Row],[29-abr]]</f>
        <v>0</v>
      </c>
      <c r="BF451">
        <f>+Casos_PN_CORR[[#This Row],[1-may]]-Casos_PN_CORR[[#This Row],[30-abr]]</f>
        <v>0</v>
      </c>
      <c r="BG451">
        <f>+Casos_PN_CORR[[#This Row],[2-may]]-Casos_PN_CORR[[#This Row],[1-may]]</f>
        <v>0</v>
      </c>
      <c r="BH451">
        <f>+Casos_PN_CORR[[#This Row],[3-may]]-Casos_PN_CORR[[#This Row],[2-may]]</f>
        <v>0</v>
      </c>
      <c r="BI451">
        <f>+Casos_PN_CORR[[#This Row],[4-may]]-Casos_PN_CORR[[#This Row],[3-may]]</f>
        <v>0</v>
      </c>
      <c r="BJ451">
        <f>+Casos_PN_CORR[[#This Row],[5-may]]-Casos_PN_CORR[[#This Row],[4-may]]</f>
        <v>0</v>
      </c>
      <c r="BK451">
        <f>+Casos_PN_CORR[[#This Row],[6-may]]-Casos_PN_CORR[[#This Row],[5-may]]</f>
        <v>0</v>
      </c>
      <c r="BL451">
        <f>+Casos_PN_CORR[[#This Row],[7-may]]-Casos_PN_CORR[[#This Row],[6-may]]</f>
        <v>0</v>
      </c>
      <c r="BM451">
        <f>+Casos_PN_CORR[[#This Row],[8-may]]-Casos_PN_CORR[[#This Row],[7-may]]</f>
        <v>0</v>
      </c>
      <c r="BN451">
        <f>+Casos_PN_CORR[[#This Row],[9-may]]-Casos_PN_CORR[[#This Row],[8-may]]</f>
        <v>0</v>
      </c>
      <c r="BO451">
        <f>+Casos_PN_CORR[[#This Row],[10-may]]-Casos_PN_CORR[[#This Row],[9-may]]</f>
        <v>0</v>
      </c>
      <c r="BP451">
        <f>+Casos_PN_CORR[[#This Row],[11-may]]-Casos_PN_CORR[[#This Row],[10-may]]</f>
        <v>0</v>
      </c>
      <c r="BQ451">
        <f>+Casos_PN_CORR[[#This Row],[12-may]]-Casos_PN_CORR[[#This Row],[11-may]]</f>
        <v>0</v>
      </c>
      <c r="BR451">
        <f>+Casos_PN_CORR[[#This Row],[13-may]]-Casos_PN_CORR[[#This Row],[12-may]]</f>
        <v>0</v>
      </c>
      <c r="BS451">
        <f>+Casos_PN_CORR[[#This Row],[14-may]]-Casos_PN_CORR[[#This Row],[13-may]]</f>
        <v>0</v>
      </c>
      <c r="BT451">
        <f>+Casos_PN_CORR[[#This Row],[15-may]]-Casos_PN_CORR[[#This Row],[14-may]]</f>
        <v>0</v>
      </c>
      <c r="BU451">
        <f>+Casos_PN_CORR[[#This Row],[16-may]]-Casos_PN_CORR[[#This Row],[15-may]]</f>
        <v>0</v>
      </c>
      <c r="BV451">
        <f>+Casos_PN_CORR[[#This Row],[17-may]]-Casos_PN_CORR[[#This Row],[16-may]]</f>
        <v>0</v>
      </c>
      <c r="BW451">
        <f>+Casos_PN_CORR[[#This Row],[18-may]]-Casos_PN_CORR[[#This Row],[17-may]]</f>
        <v>0</v>
      </c>
      <c r="BX451">
        <f>+Casos_PN_CORR[[#This Row],[19-may]]-Casos_PN_CORR[[#This Row],[18-may]]</f>
        <v>0</v>
      </c>
      <c r="BY451">
        <f>+Casos_PN_CORR[[#This Row],[20-may]]-Casos_PN_CORR[[#This Row],[19-may]]</f>
        <v>0</v>
      </c>
      <c r="BZ451">
        <f>+Casos_PN_CORR[[#This Row],[21-may]]-Casos_PN_CORR[[#This Row],[20-may]]</f>
        <v>0</v>
      </c>
      <c r="CA451">
        <f>+Casos_PN_CORR[[#This Row],[22-may]]-Casos_PN_CORR[[#This Row],[21-may]]</f>
        <v>0</v>
      </c>
      <c r="CB451">
        <f>+Casos_PN_CORR[[#This Row],[23-may]]-Casos_PN_CORR[[#This Row],[22-may]]</f>
        <v>0</v>
      </c>
      <c r="CC451">
        <f>+Casos_PN_CORR[[#This Row],[24-may]]-Casos_PN_CORR[[#This Row],[23-may]]</f>
        <v>0</v>
      </c>
      <c r="CD451">
        <f>+Casos_PN_CORR[[#This Row],[25-may]]-Casos_PN_CORR[[#This Row],[24-may]]</f>
        <v>0</v>
      </c>
      <c r="CE451">
        <f>+Casos_PN_CORR[[#This Row],[26-may]]-Casos_PN_CORR[[#This Row],[25-may]]</f>
        <v>0</v>
      </c>
      <c r="CF451">
        <f>+Casos_PN_CORR[[#This Row],[27-may]]-Casos_PN_CORR[[#This Row],[26-may]]</f>
        <v>0</v>
      </c>
      <c r="CG451">
        <f>+Casos_PN_CORR[[#This Row],[28-may]]-Casos_PN_CORR[[#This Row],[27-may]]</f>
        <v>0</v>
      </c>
      <c r="CH451">
        <f>+Casos_PN_CORR[[#This Row],[29-may]]-Casos_PN_CORR[[#This Row],[28-may]]</f>
        <v>0</v>
      </c>
      <c r="CI451">
        <f>+Casos_PN_CORR[[#This Row],[30-may]]-Casos_PN_CORR[[#This Row],[29-may]]</f>
        <v>0</v>
      </c>
      <c r="CJ451">
        <f>+Casos_PN_CORR[[#This Row],[31-may]]-Casos_PN_CORR[[#This Row],[30-may]]</f>
        <v>0</v>
      </c>
      <c r="CK451">
        <f>+Casos_PN_CORR[[#This Row],[1-jun]]-Casos_PN_CORR[[#This Row],[31-may]]</f>
        <v>0</v>
      </c>
      <c r="CL451">
        <f>+Casos_PN_CORR[[#This Row],[2-jun]]-Casos_PN_CORR[[#This Row],[1-jun]]</f>
        <v>0</v>
      </c>
      <c r="CM451">
        <f>+Casos_PN_CORR[[#This Row],[3-jun]]-Casos_PN_CORR[[#This Row],[2-jun]]</f>
        <v>0</v>
      </c>
      <c r="CN451">
        <f>+Casos_PN_CORR[[#This Row],[4-jun]]-Casos_PN_CORR[[#This Row],[3-jun]]</f>
        <v>0</v>
      </c>
      <c r="CO451">
        <f>+Casos_PN_CORR[[#This Row],[5-jun]]-Casos_PN_CORR[[#This Row],[4-jun]]</f>
        <v>29</v>
      </c>
      <c r="CP451">
        <f>+Casos_PN_CORR[[#This Row],[6-jun]]-Casos_PN_CORR[[#This Row],[5-jun]]</f>
        <v>0</v>
      </c>
    </row>
    <row r="452" spans="1:94">
      <c r="A452">
        <v>130715</v>
      </c>
      <c r="B452" s="2" t="s">
        <v>131</v>
      </c>
      <c r="C452" s="2" t="s">
        <v>132</v>
      </c>
      <c r="D452" s="2" t="s">
        <v>588</v>
      </c>
      <c r="E452" s="4">
        <f t="shared" ref="E452:E515" si="7">SUM(F452:AEZ452)</f>
        <v>4</v>
      </c>
      <c r="F452">
        <f>+Casos_PN_CORR[[#This Row],[10-mar]]</f>
        <v>0</v>
      </c>
      <c r="G452">
        <f>+Casos_PN_CORR[[#This Row],[11-mar]]-Casos_PN_CORR[[#This Row],[10-mar]]</f>
        <v>0</v>
      </c>
      <c r="H452">
        <f>+Casos_PN_CORR[[#This Row],[12-mar]]-Casos_PN_CORR[[#This Row],[11-mar]]</f>
        <v>0</v>
      </c>
      <c r="I452">
        <f>+Casos_PN_CORR[[#This Row],[13-mar]]-Casos_PN_CORR[[#This Row],[12-mar]]</f>
        <v>0</v>
      </c>
      <c r="J452">
        <f>+Casos_PN_CORR[[#This Row],[14-mar]]-Casos_PN_CORR[[#This Row],[13-mar]]</f>
        <v>0</v>
      </c>
      <c r="K452">
        <f>+Casos_PN_CORR[[#This Row],[15-mar]]-Casos_PN_CORR[[#This Row],[14-mar]]</f>
        <v>0</v>
      </c>
      <c r="L452">
        <f>+Casos_PN_CORR[[#This Row],[16-mar]]-Casos_PN_CORR[[#This Row],[15-mar]]</f>
        <v>0</v>
      </c>
      <c r="M452">
        <f>+Casos_PN_CORR[[#This Row],[17-mar]]-Casos_PN_CORR[[#This Row],[16-mar]]</f>
        <v>0</v>
      </c>
      <c r="N452">
        <f>+Casos_PN_CORR[[#This Row],[18-mar]]-Casos_PN_CORR[[#This Row],[17-mar]]</f>
        <v>0</v>
      </c>
      <c r="O452">
        <f>+Casos_PN_CORR[[#This Row],[19-mar]]-Casos_PN_CORR[[#This Row],[18-mar]]</f>
        <v>0</v>
      </c>
      <c r="P452">
        <f>+Casos_PN_CORR[[#This Row],[20-mar]]-Casos_PN_CORR[[#This Row],[19-mar]]</f>
        <v>0</v>
      </c>
      <c r="Q452">
        <f>+Casos_PN_CORR[[#This Row],[21-mar]]-Casos_PN_CORR[[#This Row],[20-mar]]</f>
        <v>0</v>
      </c>
      <c r="R452">
        <f>+Casos_PN_CORR[[#This Row],[22-mar]]-Casos_PN_CORR[[#This Row],[21-mar]]</f>
        <v>0</v>
      </c>
      <c r="S452">
        <f>+Casos_PN_CORR[[#This Row],[23-mar]]-Casos_PN_CORR[[#This Row],[22-mar]]</f>
        <v>0</v>
      </c>
      <c r="T452">
        <f>+Casos_PN_CORR[[#This Row],[24-mar]]-Casos_PN_CORR[[#This Row],[23-mar]]</f>
        <v>0</v>
      </c>
      <c r="U452">
        <f>+Casos_PN_CORR[[#This Row],[25-mar]]-Casos_PN_CORR[[#This Row],[24-mar]]</f>
        <v>0</v>
      </c>
      <c r="V452">
        <f>+Casos_PN_CORR[[#This Row],[26-mar]]-Casos_PN_CORR[[#This Row],[25-mar]]</f>
        <v>0</v>
      </c>
      <c r="W452">
        <f>+Casos_PN_CORR[[#This Row],[27-mar]]-Casos_PN_CORR[[#This Row],[26-mar]]</f>
        <v>0</v>
      </c>
      <c r="X452">
        <f>+Casos_PN_CORR[[#This Row],[28-mar]]-Casos_PN_CORR[[#This Row],[27-mar]]</f>
        <v>0</v>
      </c>
      <c r="Y452">
        <f>+Casos_PN_CORR[[#This Row],[29-mar]]-Casos_PN_CORR[[#This Row],[28-mar]]</f>
        <v>0</v>
      </c>
      <c r="Z452">
        <f>+Casos_PN_CORR[[#This Row],[30-mar]]-Casos_PN_CORR[[#This Row],[29-mar]]</f>
        <v>0</v>
      </c>
      <c r="AA452">
        <f>+Casos_PN_CORR[[#This Row],[31-mar]]-Casos_PN_CORR[[#This Row],[30-mar]]</f>
        <v>0</v>
      </c>
      <c r="AB452">
        <f>+Casos_PN_CORR[[#This Row],[1-abr]]-Casos_PN_CORR[[#This Row],[31-mar]]</f>
        <v>0</v>
      </c>
      <c r="AC452">
        <f>+Casos_PN_CORR[[#This Row],[2-abr]]-Casos_PN_CORR[[#This Row],[1-abr]]</f>
        <v>0</v>
      </c>
      <c r="AD452">
        <f>+Casos_PN_CORR[[#This Row],[3-abr]]-Casos_PN_CORR[[#This Row],[2-abr]]</f>
        <v>0</v>
      </c>
      <c r="AE452">
        <f>+Casos_PN_CORR[[#This Row],[4-abr]]-Casos_PN_CORR[[#This Row],[3-abr]]</f>
        <v>0</v>
      </c>
      <c r="AF452">
        <f>+Casos_PN_CORR[[#This Row],[5-abr]]-Casos_PN_CORR[[#This Row],[4-abr]]</f>
        <v>0</v>
      </c>
      <c r="AG452">
        <f>+Casos_PN_CORR[[#This Row],[6-abr]]-Casos_PN_CORR[[#This Row],[5-abr]]</f>
        <v>0</v>
      </c>
      <c r="AH452">
        <f>+Casos_PN_CORR[[#This Row],[7-abr]]-Casos_PN_CORR[[#This Row],[6-abr]]</f>
        <v>0</v>
      </c>
      <c r="AI452">
        <f>+Casos_PN_CORR[[#This Row],[8-abr]]-Casos_PN_CORR[[#This Row],[7-abr]]</f>
        <v>0</v>
      </c>
      <c r="AJ452">
        <f>+Casos_PN_CORR[[#This Row],[9-abr]]-Casos_PN_CORR[[#This Row],[8-abr]]</f>
        <v>0</v>
      </c>
      <c r="AK452">
        <f>+Casos_PN_CORR[[#This Row],[10-abr]]-Casos_PN_CORR[[#This Row],[9-abr]]</f>
        <v>0</v>
      </c>
      <c r="AL452">
        <f>+Casos_PN_CORR[[#This Row],[11-abr]]-Casos_PN_CORR[[#This Row],[10-abr]]</f>
        <v>0</v>
      </c>
      <c r="AM452">
        <f>+Casos_PN_CORR[[#This Row],[12-abr]]-Casos_PN_CORR[[#This Row],[11-abr]]</f>
        <v>0</v>
      </c>
      <c r="AN452">
        <f>+Casos_PN_CORR[[#This Row],[13-abr]]-Casos_PN_CORR[[#This Row],[12-abr]]</f>
        <v>0</v>
      </c>
      <c r="AO452">
        <f>+Casos_PN_CORR[[#This Row],[14-abr]]-Casos_PN_CORR[[#This Row],[13-abr]]</f>
        <v>0</v>
      </c>
      <c r="AP452">
        <f>+Casos_PN_CORR[[#This Row],[15-abr]]-Casos_PN_CORR[[#This Row],[14-abr]]</f>
        <v>0</v>
      </c>
      <c r="AQ452">
        <f>+Casos_PN_CORR[[#This Row],[16-abr]]-Casos_PN_CORR[[#This Row],[15-abr]]</f>
        <v>0</v>
      </c>
      <c r="AR452">
        <f>+Casos_PN_CORR[[#This Row],[17-abr]]-Casos_PN_CORR[[#This Row],[16-abr]]</f>
        <v>0</v>
      </c>
      <c r="AS452">
        <f>+Casos_PN_CORR[[#This Row],[18-abr]]-Casos_PN_CORR[[#This Row],[17-abr]]</f>
        <v>0</v>
      </c>
      <c r="AT452">
        <f>+Casos_PN_CORR[[#This Row],[19-abr]]-Casos_PN_CORR[[#This Row],[18-abr]]</f>
        <v>0</v>
      </c>
      <c r="AU452">
        <f>+Casos_PN_CORR[[#This Row],[20-abr]]-Casos_PN_CORR[[#This Row],[19-abr]]</f>
        <v>0</v>
      </c>
      <c r="AV452">
        <f>+Casos_PN_CORR[[#This Row],[21-abr]]-Casos_PN_CORR[[#This Row],[20-abr]]</f>
        <v>0</v>
      </c>
      <c r="AW452">
        <f>+Casos_PN_CORR[[#This Row],[22-abr]]-Casos_PN_CORR[[#This Row],[21-abr]]</f>
        <v>0</v>
      </c>
      <c r="AX452">
        <f>+Casos_PN_CORR[[#This Row],[23-abr]]-Casos_PN_CORR[[#This Row],[22-abr]]</f>
        <v>0</v>
      </c>
      <c r="AY452">
        <f>+Casos_PN_CORR[[#This Row],[24-abr]]-Casos_PN_CORR[[#This Row],[23-abr]]</f>
        <v>0</v>
      </c>
      <c r="AZ452">
        <f>+Casos_PN_CORR[[#This Row],[25-abr]]-Casos_PN_CORR[[#This Row],[24-abr]]</f>
        <v>0</v>
      </c>
      <c r="BA452">
        <f>+Casos_PN_CORR[[#This Row],[26-abr]]-Casos_PN_CORR[[#This Row],[25-abr]]</f>
        <v>0</v>
      </c>
      <c r="BB452">
        <f>+Casos_PN_CORR[[#This Row],[27-abr]]-Casos_PN_CORR[[#This Row],[26-abr]]</f>
        <v>0</v>
      </c>
      <c r="BC452">
        <f>+Casos_PN_CORR[[#This Row],[28-abr]]-Casos_PN_CORR[[#This Row],[27-abr]]</f>
        <v>0</v>
      </c>
      <c r="BD452">
        <f>+Casos_PN_CORR[[#This Row],[29-abr]]-Casos_PN_CORR[[#This Row],[28-abr]]</f>
        <v>0</v>
      </c>
      <c r="BE452">
        <f>+Casos_PN_CORR[[#This Row],[30-abr]]-Casos_PN_CORR[[#This Row],[29-abr]]</f>
        <v>0</v>
      </c>
      <c r="BF452">
        <f>+Casos_PN_CORR[[#This Row],[1-may]]-Casos_PN_CORR[[#This Row],[30-abr]]</f>
        <v>0</v>
      </c>
      <c r="BG452">
        <f>+Casos_PN_CORR[[#This Row],[2-may]]-Casos_PN_CORR[[#This Row],[1-may]]</f>
        <v>0</v>
      </c>
      <c r="BH452">
        <f>+Casos_PN_CORR[[#This Row],[3-may]]-Casos_PN_CORR[[#This Row],[2-may]]</f>
        <v>0</v>
      </c>
      <c r="BI452">
        <f>+Casos_PN_CORR[[#This Row],[4-may]]-Casos_PN_CORR[[#This Row],[3-may]]</f>
        <v>0</v>
      </c>
      <c r="BJ452">
        <f>+Casos_PN_CORR[[#This Row],[5-may]]-Casos_PN_CORR[[#This Row],[4-may]]</f>
        <v>0</v>
      </c>
      <c r="BK452">
        <f>+Casos_PN_CORR[[#This Row],[6-may]]-Casos_PN_CORR[[#This Row],[5-may]]</f>
        <v>0</v>
      </c>
      <c r="BL452">
        <f>+Casos_PN_CORR[[#This Row],[7-may]]-Casos_PN_CORR[[#This Row],[6-may]]</f>
        <v>0</v>
      </c>
      <c r="BM452">
        <f>+Casos_PN_CORR[[#This Row],[8-may]]-Casos_PN_CORR[[#This Row],[7-may]]</f>
        <v>0</v>
      </c>
      <c r="BN452">
        <f>+Casos_PN_CORR[[#This Row],[9-may]]-Casos_PN_CORR[[#This Row],[8-may]]</f>
        <v>0</v>
      </c>
      <c r="BO452">
        <f>+Casos_PN_CORR[[#This Row],[10-may]]-Casos_PN_CORR[[#This Row],[9-may]]</f>
        <v>0</v>
      </c>
      <c r="BP452">
        <f>+Casos_PN_CORR[[#This Row],[11-may]]-Casos_PN_CORR[[#This Row],[10-may]]</f>
        <v>0</v>
      </c>
      <c r="BQ452">
        <f>+Casos_PN_CORR[[#This Row],[12-may]]-Casos_PN_CORR[[#This Row],[11-may]]</f>
        <v>0</v>
      </c>
      <c r="BR452">
        <f>+Casos_PN_CORR[[#This Row],[13-may]]-Casos_PN_CORR[[#This Row],[12-may]]</f>
        <v>0</v>
      </c>
      <c r="BS452">
        <f>+Casos_PN_CORR[[#This Row],[14-may]]-Casos_PN_CORR[[#This Row],[13-may]]</f>
        <v>0</v>
      </c>
      <c r="BT452">
        <f>+Casos_PN_CORR[[#This Row],[15-may]]-Casos_PN_CORR[[#This Row],[14-may]]</f>
        <v>0</v>
      </c>
      <c r="BU452">
        <f>+Casos_PN_CORR[[#This Row],[16-may]]-Casos_PN_CORR[[#This Row],[15-may]]</f>
        <v>0</v>
      </c>
      <c r="BV452">
        <f>+Casos_PN_CORR[[#This Row],[17-may]]-Casos_PN_CORR[[#This Row],[16-may]]</f>
        <v>0</v>
      </c>
      <c r="BW452">
        <f>+Casos_PN_CORR[[#This Row],[18-may]]-Casos_PN_CORR[[#This Row],[17-may]]</f>
        <v>0</v>
      </c>
      <c r="BX452">
        <f>+Casos_PN_CORR[[#This Row],[19-may]]-Casos_PN_CORR[[#This Row],[18-may]]</f>
        <v>0</v>
      </c>
      <c r="BY452">
        <f>+Casos_PN_CORR[[#This Row],[20-may]]-Casos_PN_CORR[[#This Row],[19-may]]</f>
        <v>0</v>
      </c>
      <c r="BZ452">
        <f>+Casos_PN_CORR[[#This Row],[21-may]]-Casos_PN_CORR[[#This Row],[20-may]]</f>
        <v>0</v>
      </c>
      <c r="CA452">
        <f>+Casos_PN_CORR[[#This Row],[22-may]]-Casos_PN_CORR[[#This Row],[21-may]]</f>
        <v>0</v>
      </c>
      <c r="CB452">
        <f>+Casos_PN_CORR[[#This Row],[23-may]]-Casos_PN_CORR[[#This Row],[22-may]]</f>
        <v>0</v>
      </c>
      <c r="CC452">
        <f>+Casos_PN_CORR[[#This Row],[24-may]]-Casos_PN_CORR[[#This Row],[23-may]]</f>
        <v>0</v>
      </c>
      <c r="CD452">
        <f>+Casos_PN_CORR[[#This Row],[25-may]]-Casos_PN_CORR[[#This Row],[24-may]]</f>
        <v>0</v>
      </c>
      <c r="CE452">
        <f>+Casos_PN_CORR[[#This Row],[26-may]]-Casos_PN_CORR[[#This Row],[25-may]]</f>
        <v>0</v>
      </c>
      <c r="CF452">
        <f>+Casos_PN_CORR[[#This Row],[27-may]]-Casos_PN_CORR[[#This Row],[26-may]]</f>
        <v>0</v>
      </c>
      <c r="CG452">
        <f>+Casos_PN_CORR[[#This Row],[28-may]]-Casos_PN_CORR[[#This Row],[27-may]]</f>
        <v>0</v>
      </c>
      <c r="CH452">
        <f>+Casos_PN_CORR[[#This Row],[29-may]]-Casos_PN_CORR[[#This Row],[28-may]]</f>
        <v>0</v>
      </c>
      <c r="CI452">
        <f>+Casos_PN_CORR[[#This Row],[30-may]]-Casos_PN_CORR[[#This Row],[29-may]]</f>
        <v>0</v>
      </c>
      <c r="CJ452">
        <f>+Casos_PN_CORR[[#This Row],[31-may]]-Casos_PN_CORR[[#This Row],[30-may]]</f>
        <v>0</v>
      </c>
      <c r="CK452">
        <f>+Casos_PN_CORR[[#This Row],[1-jun]]-Casos_PN_CORR[[#This Row],[31-may]]</f>
        <v>0</v>
      </c>
      <c r="CL452">
        <f>+Casos_PN_CORR[[#This Row],[2-jun]]-Casos_PN_CORR[[#This Row],[1-jun]]</f>
        <v>0</v>
      </c>
      <c r="CM452">
        <f>+Casos_PN_CORR[[#This Row],[3-jun]]-Casos_PN_CORR[[#This Row],[2-jun]]</f>
        <v>0</v>
      </c>
      <c r="CN452">
        <f>+Casos_PN_CORR[[#This Row],[4-jun]]-Casos_PN_CORR[[#This Row],[3-jun]]</f>
        <v>0</v>
      </c>
      <c r="CO452">
        <f>+Casos_PN_CORR[[#This Row],[5-jun]]-Casos_PN_CORR[[#This Row],[4-jun]]</f>
        <v>4</v>
      </c>
      <c r="CP452">
        <f>+Casos_PN_CORR[[#This Row],[6-jun]]-Casos_PN_CORR[[#This Row],[5-jun]]</f>
        <v>0</v>
      </c>
    </row>
    <row r="453" spans="1:94">
      <c r="A453">
        <v>60401</v>
      </c>
      <c r="B453" s="2" t="s">
        <v>214</v>
      </c>
      <c r="C453" s="2" t="s">
        <v>263</v>
      </c>
      <c r="D453" s="2" t="s">
        <v>589</v>
      </c>
      <c r="E453" s="4">
        <f t="shared" si="7"/>
        <v>2</v>
      </c>
      <c r="F453">
        <f>+Casos_PN_CORR[[#This Row],[10-mar]]</f>
        <v>0</v>
      </c>
      <c r="G453">
        <f>+Casos_PN_CORR[[#This Row],[11-mar]]-Casos_PN_CORR[[#This Row],[10-mar]]</f>
        <v>0</v>
      </c>
      <c r="H453">
        <f>+Casos_PN_CORR[[#This Row],[12-mar]]-Casos_PN_CORR[[#This Row],[11-mar]]</f>
        <v>0</v>
      </c>
      <c r="I453">
        <f>+Casos_PN_CORR[[#This Row],[13-mar]]-Casos_PN_CORR[[#This Row],[12-mar]]</f>
        <v>0</v>
      </c>
      <c r="J453">
        <f>+Casos_PN_CORR[[#This Row],[14-mar]]-Casos_PN_CORR[[#This Row],[13-mar]]</f>
        <v>0</v>
      </c>
      <c r="K453">
        <f>+Casos_PN_CORR[[#This Row],[15-mar]]-Casos_PN_CORR[[#This Row],[14-mar]]</f>
        <v>0</v>
      </c>
      <c r="L453">
        <f>+Casos_PN_CORR[[#This Row],[16-mar]]-Casos_PN_CORR[[#This Row],[15-mar]]</f>
        <v>0</v>
      </c>
      <c r="M453">
        <f>+Casos_PN_CORR[[#This Row],[17-mar]]-Casos_PN_CORR[[#This Row],[16-mar]]</f>
        <v>0</v>
      </c>
      <c r="N453">
        <f>+Casos_PN_CORR[[#This Row],[18-mar]]-Casos_PN_CORR[[#This Row],[17-mar]]</f>
        <v>0</v>
      </c>
      <c r="O453">
        <f>+Casos_PN_CORR[[#This Row],[19-mar]]-Casos_PN_CORR[[#This Row],[18-mar]]</f>
        <v>0</v>
      </c>
      <c r="P453">
        <f>+Casos_PN_CORR[[#This Row],[20-mar]]-Casos_PN_CORR[[#This Row],[19-mar]]</f>
        <v>0</v>
      </c>
      <c r="Q453">
        <f>+Casos_PN_CORR[[#This Row],[21-mar]]-Casos_PN_CORR[[#This Row],[20-mar]]</f>
        <v>0</v>
      </c>
      <c r="R453">
        <f>+Casos_PN_CORR[[#This Row],[22-mar]]-Casos_PN_CORR[[#This Row],[21-mar]]</f>
        <v>0</v>
      </c>
      <c r="S453">
        <f>+Casos_PN_CORR[[#This Row],[23-mar]]-Casos_PN_CORR[[#This Row],[22-mar]]</f>
        <v>0</v>
      </c>
      <c r="T453">
        <f>+Casos_PN_CORR[[#This Row],[24-mar]]-Casos_PN_CORR[[#This Row],[23-mar]]</f>
        <v>0</v>
      </c>
      <c r="U453">
        <f>+Casos_PN_CORR[[#This Row],[25-mar]]-Casos_PN_CORR[[#This Row],[24-mar]]</f>
        <v>0</v>
      </c>
      <c r="V453">
        <f>+Casos_PN_CORR[[#This Row],[26-mar]]-Casos_PN_CORR[[#This Row],[25-mar]]</f>
        <v>0</v>
      </c>
      <c r="W453">
        <f>+Casos_PN_CORR[[#This Row],[27-mar]]-Casos_PN_CORR[[#This Row],[26-mar]]</f>
        <v>0</v>
      </c>
      <c r="X453">
        <f>+Casos_PN_CORR[[#This Row],[28-mar]]-Casos_PN_CORR[[#This Row],[27-mar]]</f>
        <v>0</v>
      </c>
      <c r="Y453">
        <f>+Casos_PN_CORR[[#This Row],[29-mar]]-Casos_PN_CORR[[#This Row],[28-mar]]</f>
        <v>0</v>
      </c>
      <c r="Z453">
        <f>+Casos_PN_CORR[[#This Row],[30-mar]]-Casos_PN_CORR[[#This Row],[29-mar]]</f>
        <v>0</v>
      </c>
      <c r="AA453">
        <f>+Casos_PN_CORR[[#This Row],[31-mar]]-Casos_PN_CORR[[#This Row],[30-mar]]</f>
        <v>0</v>
      </c>
      <c r="AB453">
        <f>+Casos_PN_CORR[[#This Row],[1-abr]]-Casos_PN_CORR[[#This Row],[31-mar]]</f>
        <v>0</v>
      </c>
      <c r="AC453">
        <f>+Casos_PN_CORR[[#This Row],[2-abr]]-Casos_PN_CORR[[#This Row],[1-abr]]</f>
        <v>0</v>
      </c>
      <c r="AD453">
        <f>+Casos_PN_CORR[[#This Row],[3-abr]]-Casos_PN_CORR[[#This Row],[2-abr]]</f>
        <v>0</v>
      </c>
      <c r="AE453">
        <f>+Casos_PN_CORR[[#This Row],[4-abr]]-Casos_PN_CORR[[#This Row],[3-abr]]</f>
        <v>0</v>
      </c>
      <c r="AF453">
        <f>+Casos_PN_CORR[[#This Row],[5-abr]]-Casos_PN_CORR[[#This Row],[4-abr]]</f>
        <v>0</v>
      </c>
      <c r="AG453">
        <f>+Casos_PN_CORR[[#This Row],[6-abr]]-Casos_PN_CORR[[#This Row],[5-abr]]</f>
        <v>0</v>
      </c>
      <c r="AH453">
        <f>+Casos_PN_CORR[[#This Row],[7-abr]]-Casos_PN_CORR[[#This Row],[6-abr]]</f>
        <v>0</v>
      </c>
      <c r="AI453">
        <f>+Casos_PN_CORR[[#This Row],[8-abr]]-Casos_PN_CORR[[#This Row],[7-abr]]</f>
        <v>0</v>
      </c>
      <c r="AJ453">
        <f>+Casos_PN_CORR[[#This Row],[9-abr]]-Casos_PN_CORR[[#This Row],[8-abr]]</f>
        <v>0</v>
      </c>
      <c r="AK453">
        <f>+Casos_PN_CORR[[#This Row],[10-abr]]-Casos_PN_CORR[[#This Row],[9-abr]]</f>
        <v>0</v>
      </c>
      <c r="AL453">
        <f>+Casos_PN_CORR[[#This Row],[11-abr]]-Casos_PN_CORR[[#This Row],[10-abr]]</f>
        <v>0</v>
      </c>
      <c r="AM453">
        <f>+Casos_PN_CORR[[#This Row],[12-abr]]-Casos_PN_CORR[[#This Row],[11-abr]]</f>
        <v>0</v>
      </c>
      <c r="AN453">
        <f>+Casos_PN_CORR[[#This Row],[13-abr]]-Casos_PN_CORR[[#This Row],[12-abr]]</f>
        <v>0</v>
      </c>
      <c r="AO453">
        <f>+Casos_PN_CORR[[#This Row],[14-abr]]-Casos_PN_CORR[[#This Row],[13-abr]]</f>
        <v>0</v>
      </c>
      <c r="AP453">
        <f>+Casos_PN_CORR[[#This Row],[15-abr]]-Casos_PN_CORR[[#This Row],[14-abr]]</f>
        <v>0</v>
      </c>
      <c r="AQ453">
        <f>+Casos_PN_CORR[[#This Row],[16-abr]]-Casos_PN_CORR[[#This Row],[15-abr]]</f>
        <v>0</v>
      </c>
      <c r="AR453">
        <f>+Casos_PN_CORR[[#This Row],[17-abr]]-Casos_PN_CORR[[#This Row],[16-abr]]</f>
        <v>0</v>
      </c>
      <c r="AS453">
        <f>+Casos_PN_CORR[[#This Row],[18-abr]]-Casos_PN_CORR[[#This Row],[17-abr]]</f>
        <v>0</v>
      </c>
      <c r="AT453">
        <f>+Casos_PN_CORR[[#This Row],[19-abr]]-Casos_PN_CORR[[#This Row],[18-abr]]</f>
        <v>0</v>
      </c>
      <c r="AU453">
        <f>+Casos_PN_CORR[[#This Row],[20-abr]]-Casos_PN_CORR[[#This Row],[19-abr]]</f>
        <v>0</v>
      </c>
      <c r="AV453">
        <f>+Casos_PN_CORR[[#This Row],[21-abr]]-Casos_PN_CORR[[#This Row],[20-abr]]</f>
        <v>0</v>
      </c>
      <c r="AW453">
        <f>+Casos_PN_CORR[[#This Row],[22-abr]]-Casos_PN_CORR[[#This Row],[21-abr]]</f>
        <v>0</v>
      </c>
      <c r="AX453">
        <f>+Casos_PN_CORR[[#This Row],[23-abr]]-Casos_PN_CORR[[#This Row],[22-abr]]</f>
        <v>0</v>
      </c>
      <c r="AY453">
        <f>+Casos_PN_CORR[[#This Row],[24-abr]]-Casos_PN_CORR[[#This Row],[23-abr]]</f>
        <v>0</v>
      </c>
      <c r="AZ453">
        <f>+Casos_PN_CORR[[#This Row],[25-abr]]-Casos_PN_CORR[[#This Row],[24-abr]]</f>
        <v>0</v>
      </c>
      <c r="BA453">
        <f>+Casos_PN_CORR[[#This Row],[26-abr]]-Casos_PN_CORR[[#This Row],[25-abr]]</f>
        <v>0</v>
      </c>
      <c r="BB453">
        <f>+Casos_PN_CORR[[#This Row],[27-abr]]-Casos_PN_CORR[[#This Row],[26-abr]]</f>
        <v>0</v>
      </c>
      <c r="BC453">
        <f>+Casos_PN_CORR[[#This Row],[28-abr]]-Casos_PN_CORR[[#This Row],[27-abr]]</f>
        <v>0</v>
      </c>
      <c r="BD453">
        <f>+Casos_PN_CORR[[#This Row],[29-abr]]-Casos_PN_CORR[[#This Row],[28-abr]]</f>
        <v>0</v>
      </c>
      <c r="BE453">
        <f>+Casos_PN_CORR[[#This Row],[30-abr]]-Casos_PN_CORR[[#This Row],[29-abr]]</f>
        <v>0</v>
      </c>
      <c r="BF453">
        <f>+Casos_PN_CORR[[#This Row],[1-may]]-Casos_PN_CORR[[#This Row],[30-abr]]</f>
        <v>0</v>
      </c>
      <c r="BG453">
        <f>+Casos_PN_CORR[[#This Row],[2-may]]-Casos_PN_CORR[[#This Row],[1-may]]</f>
        <v>0</v>
      </c>
      <c r="BH453">
        <f>+Casos_PN_CORR[[#This Row],[3-may]]-Casos_PN_CORR[[#This Row],[2-may]]</f>
        <v>0</v>
      </c>
      <c r="BI453">
        <f>+Casos_PN_CORR[[#This Row],[4-may]]-Casos_PN_CORR[[#This Row],[3-may]]</f>
        <v>0</v>
      </c>
      <c r="BJ453">
        <f>+Casos_PN_CORR[[#This Row],[5-may]]-Casos_PN_CORR[[#This Row],[4-may]]</f>
        <v>0</v>
      </c>
      <c r="BK453">
        <f>+Casos_PN_CORR[[#This Row],[6-may]]-Casos_PN_CORR[[#This Row],[5-may]]</f>
        <v>0</v>
      </c>
      <c r="BL453">
        <f>+Casos_PN_CORR[[#This Row],[7-may]]-Casos_PN_CORR[[#This Row],[6-may]]</f>
        <v>0</v>
      </c>
      <c r="BM453">
        <f>+Casos_PN_CORR[[#This Row],[8-may]]-Casos_PN_CORR[[#This Row],[7-may]]</f>
        <v>0</v>
      </c>
      <c r="BN453">
        <f>+Casos_PN_CORR[[#This Row],[9-may]]-Casos_PN_CORR[[#This Row],[8-may]]</f>
        <v>0</v>
      </c>
      <c r="BO453">
        <f>+Casos_PN_CORR[[#This Row],[10-may]]-Casos_PN_CORR[[#This Row],[9-may]]</f>
        <v>0</v>
      </c>
      <c r="BP453">
        <f>+Casos_PN_CORR[[#This Row],[11-may]]-Casos_PN_CORR[[#This Row],[10-may]]</f>
        <v>0</v>
      </c>
      <c r="BQ453">
        <f>+Casos_PN_CORR[[#This Row],[12-may]]-Casos_PN_CORR[[#This Row],[11-may]]</f>
        <v>0</v>
      </c>
      <c r="BR453">
        <f>+Casos_PN_CORR[[#This Row],[13-may]]-Casos_PN_CORR[[#This Row],[12-may]]</f>
        <v>0</v>
      </c>
      <c r="BS453">
        <f>+Casos_PN_CORR[[#This Row],[14-may]]-Casos_PN_CORR[[#This Row],[13-may]]</f>
        <v>0</v>
      </c>
      <c r="BT453">
        <f>+Casos_PN_CORR[[#This Row],[15-may]]-Casos_PN_CORR[[#This Row],[14-may]]</f>
        <v>0</v>
      </c>
      <c r="BU453">
        <f>+Casos_PN_CORR[[#This Row],[16-may]]-Casos_PN_CORR[[#This Row],[15-may]]</f>
        <v>0</v>
      </c>
      <c r="BV453">
        <f>+Casos_PN_CORR[[#This Row],[17-may]]-Casos_PN_CORR[[#This Row],[16-may]]</f>
        <v>0</v>
      </c>
      <c r="BW453">
        <f>+Casos_PN_CORR[[#This Row],[18-may]]-Casos_PN_CORR[[#This Row],[17-may]]</f>
        <v>0</v>
      </c>
      <c r="BX453">
        <f>+Casos_PN_CORR[[#This Row],[19-may]]-Casos_PN_CORR[[#This Row],[18-may]]</f>
        <v>0</v>
      </c>
      <c r="BY453">
        <f>+Casos_PN_CORR[[#This Row],[20-may]]-Casos_PN_CORR[[#This Row],[19-may]]</f>
        <v>0</v>
      </c>
      <c r="BZ453">
        <f>+Casos_PN_CORR[[#This Row],[21-may]]-Casos_PN_CORR[[#This Row],[20-may]]</f>
        <v>0</v>
      </c>
      <c r="CA453">
        <f>+Casos_PN_CORR[[#This Row],[22-may]]-Casos_PN_CORR[[#This Row],[21-may]]</f>
        <v>0</v>
      </c>
      <c r="CB453">
        <f>+Casos_PN_CORR[[#This Row],[23-may]]-Casos_PN_CORR[[#This Row],[22-may]]</f>
        <v>0</v>
      </c>
      <c r="CC453">
        <f>+Casos_PN_CORR[[#This Row],[24-may]]-Casos_PN_CORR[[#This Row],[23-may]]</f>
        <v>0</v>
      </c>
      <c r="CD453">
        <f>+Casos_PN_CORR[[#This Row],[25-may]]-Casos_PN_CORR[[#This Row],[24-may]]</f>
        <v>0</v>
      </c>
      <c r="CE453">
        <f>+Casos_PN_CORR[[#This Row],[26-may]]-Casos_PN_CORR[[#This Row],[25-may]]</f>
        <v>0</v>
      </c>
      <c r="CF453">
        <f>+Casos_PN_CORR[[#This Row],[27-may]]-Casos_PN_CORR[[#This Row],[26-may]]</f>
        <v>0</v>
      </c>
      <c r="CG453">
        <f>+Casos_PN_CORR[[#This Row],[28-may]]-Casos_PN_CORR[[#This Row],[27-may]]</f>
        <v>0</v>
      </c>
      <c r="CH453">
        <f>+Casos_PN_CORR[[#This Row],[29-may]]-Casos_PN_CORR[[#This Row],[28-may]]</f>
        <v>0</v>
      </c>
      <c r="CI453">
        <f>+Casos_PN_CORR[[#This Row],[30-may]]-Casos_PN_CORR[[#This Row],[29-may]]</f>
        <v>0</v>
      </c>
      <c r="CJ453">
        <f>+Casos_PN_CORR[[#This Row],[31-may]]-Casos_PN_CORR[[#This Row],[30-may]]</f>
        <v>0</v>
      </c>
      <c r="CK453">
        <f>+Casos_PN_CORR[[#This Row],[1-jun]]-Casos_PN_CORR[[#This Row],[31-may]]</f>
        <v>0</v>
      </c>
      <c r="CL453">
        <f>+Casos_PN_CORR[[#This Row],[2-jun]]-Casos_PN_CORR[[#This Row],[1-jun]]</f>
        <v>0</v>
      </c>
      <c r="CM453">
        <f>+Casos_PN_CORR[[#This Row],[3-jun]]-Casos_PN_CORR[[#This Row],[2-jun]]</f>
        <v>0</v>
      </c>
      <c r="CN453">
        <f>+Casos_PN_CORR[[#This Row],[4-jun]]-Casos_PN_CORR[[#This Row],[3-jun]]</f>
        <v>0</v>
      </c>
      <c r="CO453">
        <f>+Casos_PN_CORR[[#This Row],[5-jun]]-Casos_PN_CORR[[#This Row],[4-jun]]</f>
        <v>2</v>
      </c>
      <c r="CP453">
        <f>+Casos_PN_CORR[[#This Row],[6-jun]]-Casos_PN_CORR[[#This Row],[5-jun]]</f>
        <v>0</v>
      </c>
    </row>
    <row r="454" spans="1:94">
      <c r="A454">
        <v>20501</v>
      </c>
      <c r="B454" s="2" t="s">
        <v>110</v>
      </c>
      <c r="C454" s="2" t="s">
        <v>348</v>
      </c>
      <c r="D454" s="2" t="s">
        <v>590</v>
      </c>
      <c r="E454" s="4">
        <f t="shared" si="7"/>
        <v>2</v>
      </c>
      <c r="F454">
        <f>+Casos_PN_CORR[[#This Row],[10-mar]]</f>
        <v>0</v>
      </c>
      <c r="G454">
        <f>+Casos_PN_CORR[[#This Row],[11-mar]]-Casos_PN_CORR[[#This Row],[10-mar]]</f>
        <v>0</v>
      </c>
      <c r="H454">
        <f>+Casos_PN_CORR[[#This Row],[12-mar]]-Casos_PN_CORR[[#This Row],[11-mar]]</f>
        <v>0</v>
      </c>
      <c r="I454">
        <f>+Casos_PN_CORR[[#This Row],[13-mar]]-Casos_PN_CORR[[#This Row],[12-mar]]</f>
        <v>0</v>
      </c>
      <c r="J454">
        <f>+Casos_PN_CORR[[#This Row],[14-mar]]-Casos_PN_CORR[[#This Row],[13-mar]]</f>
        <v>0</v>
      </c>
      <c r="K454">
        <f>+Casos_PN_CORR[[#This Row],[15-mar]]-Casos_PN_CORR[[#This Row],[14-mar]]</f>
        <v>0</v>
      </c>
      <c r="L454">
        <f>+Casos_PN_CORR[[#This Row],[16-mar]]-Casos_PN_CORR[[#This Row],[15-mar]]</f>
        <v>0</v>
      </c>
      <c r="M454">
        <f>+Casos_PN_CORR[[#This Row],[17-mar]]-Casos_PN_CORR[[#This Row],[16-mar]]</f>
        <v>0</v>
      </c>
      <c r="N454">
        <f>+Casos_PN_CORR[[#This Row],[18-mar]]-Casos_PN_CORR[[#This Row],[17-mar]]</f>
        <v>0</v>
      </c>
      <c r="O454">
        <f>+Casos_PN_CORR[[#This Row],[19-mar]]-Casos_PN_CORR[[#This Row],[18-mar]]</f>
        <v>0</v>
      </c>
      <c r="P454">
        <f>+Casos_PN_CORR[[#This Row],[20-mar]]-Casos_PN_CORR[[#This Row],[19-mar]]</f>
        <v>0</v>
      </c>
      <c r="Q454">
        <f>+Casos_PN_CORR[[#This Row],[21-mar]]-Casos_PN_CORR[[#This Row],[20-mar]]</f>
        <v>0</v>
      </c>
      <c r="R454">
        <f>+Casos_PN_CORR[[#This Row],[22-mar]]-Casos_PN_CORR[[#This Row],[21-mar]]</f>
        <v>0</v>
      </c>
      <c r="S454">
        <f>+Casos_PN_CORR[[#This Row],[23-mar]]-Casos_PN_CORR[[#This Row],[22-mar]]</f>
        <v>0</v>
      </c>
      <c r="T454">
        <f>+Casos_PN_CORR[[#This Row],[24-mar]]-Casos_PN_CORR[[#This Row],[23-mar]]</f>
        <v>0</v>
      </c>
      <c r="U454">
        <f>+Casos_PN_CORR[[#This Row],[25-mar]]-Casos_PN_CORR[[#This Row],[24-mar]]</f>
        <v>0</v>
      </c>
      <c r="V454">
        <f>+Casos_PN_CORR[[#This Row],[26-mar]]-Casos_PN_CORR[[#This Row],[25-mar]]</f>
        <v>0</v>
      </c>
      <c r="W454">
        <f>+Casos_PN_CORR[[#This Row],[27-mar]]-Casos_PN_CORR[[#This Row],[26-mar]]</f>
        <v>0</v>
      </c>
      <c r="X454">
        <f>+Casos_PN_CORR[[#This Row],[28-mar]]-Casos_PN_CORR[[#This Row],[27-mar]]</f>
        <v>0</v>
      </c>
      <c r="Y454">
        <f>+Casos_PN_CORR[[#This Row],[29-mar]]-Casos_PN_CORR[[#This Row],[28-mar]]</f>
        <v>0</v>
      </c>
      <c r="Z454">
        <f>+Casos_PN_CORR[[#This Row],[30-mar]]-Casos_PN_CORR[[#This Row],[29-mar]]</f>
        <v>0</v>
      </c>
      <c r="AA454">
        <f>+Casos_PN_CORR[[#This Row],[31-mar]]-Casos_PN_CORR[[#This Row],[30-mar]]</f>
        <v>0</v>
      </c>
      <c r="AB454">
        <f>+Casos_PN_CORR[[#This Row],[1-abr]]-Casos_PN_CORR[[#This Row],[31-mar]]</f>
        <v>0</v>
      </c>
      <c r="AC454">
        <f>+Casos_PN_CORR[[#This Row],[2-abr]]-Casos_PN_CORR[[#This Row],[1-abr]]</f>
        <v>0</v>
      </c>
      <c r="AD454">
        <f>+Casos_PN_CORR[[#This Row],[3-abr]]-Casos_PN_CORR[[#This Row],[2-abr]]</f>
        <v>0</v>
      </c>
      <c r="AE454">
        <f>+Casos_PN_CORR[[#This Row],[4-abr]]-Casos_PN_CORR[[#This Row],[3-abr]]</f>
        <v>0</v>
      </c>
      <c r="AF454">
        <f>+Casos_PN_CORR[[#This Row],[5-abr]]-Casos_PN_CORR[[#This Row],[4-abr]]</f>
        <v>0</v>
      </c>
      <c r="AG454">
        <f>+Casos_PN_CORR[[#This Row],[6-abr]]-Casos_PN_CORR[[#This Row],[5-abr]]</f>
        <v>0</v>
      </c>
      <c r="AH454">
        <f>+Casos_PN_CORR[[#This Row],[7-abr]]-Casos_PN_CORR[[#This Row],[6-abr]]</f>
        <v>0</v>
      </c>
      <c r="AI454">
        <f>+Casos_PN_CORR[[#This Row],[8-abr]]-Casos_PN_CORR[[#This Row],[7-abr]]</f>
        <v>0</v>
      </c>
      <c r="AJ454">
        <f>+Casos_PN_CORR[[#This Row],[9-abr]]-Casos_PN_CORR[[#This Row],[8-abr]]</f>
        <v>0</v>
      </c>
      <c r="AK454">
        <f>+Casos_PN_CORR[[#This Row],[10-abr]]-Casos_PN_CORR[[#This Row],[9-abr]]</f>
        <v>0</v>
      </c>
      <c r="AL454">
        <f>+Casos_PN_CORR[[#This Row],[11-abr]]-Casos_PN_CORR[[#This Row],[10-abr]]</f>
        <v>0</v>
      </c>
      <c r="AM454">
        <f>+Casos_PN_CORR[[#This Row],[12-abr]]-Casos_PN_CORR[[#This Row],[11-abr]]</f>
        <v>0</v>
      </c>
      <c r="AN454">
        <f>+Casos_PN_CORR[[#This Row],[13-abr]]-Casos_PN_CORR[[#This Row],[12-abr]]</f>
        <v>0</v>
      </c>
      <c r="AO454">
        <f>+Casos_PN_CORR[[#This Row],[14-abr]]-Casos_PN_CORR[[#This Row],[13-abr]]</f>
        <v>0</v>
      </c>
      <c r="AP454">
        <f>+Casos_PN_CORR[[#This Row],[15-abr]]-Casos_PN_CORR[[#This Row],[14-abr]]</f>
        <v>0</v>
      </c>
      <c r="AQ454">
        <f>+Casos_PN_CORR[[#This Row],[16-abr]]-Casos_PN_CORR[[#This Row],[15-abr]]</f>
        <v>0</v>
      </c>
      <c r="AR454">
        <f>+Casos_PN_CORR[[#This Row],[17-abr]]-Casos_PN_CORR[[#This Row],[16-abr]]</f>
        <v>0</v>
      </c>
      <c r="AS454">
        <f>+Casos_PN_CORR[[#This Row],[18-abr]]-Casos_PN_CORR[[#This Row],[17-abr]]</f>
        <v>0</v>
      </c>
      <c r="AT454">
        <f>+Casos_PN_CORR[[#This Row],[19-abr]]-Casos_PN_CORR[[#This Row],[18-abr]]</f>
        <v>0</v>
      </c>
      <c r="AU454">
        <f>+Casos_PN_CORR[[#This Row],[20-abr]]-Casos_PN_CORR[[#This Row],[19-abr]]</f>
        <v>0</v>
      </c>
      <c r="AV454">
        <f>+Casos_PN_CORR[[#This Row],[21-abr]]-Casos_PN_CORR[[#This Row],[20-abr]]</f>
        <v>0</v>
      </c>
      <c r="AW454">
        <f>+Casos_PN_CORR[[#This Row],[22-abr]]-Casos_PN_CORR[[#This Row],[21-abr]]</f>
        <v>0</v>
      </c>
      <c r="AX454">
        <f>+Casos_PN_CORR[[#This Row],[23-abr]]-Casos_PN_CORR[[#This Row],[22-abr]]</f>
        <v>0</v>
      </c>
      <c r="AY454">
        <f>+Casos_PN_CORR[[#This Row],[24-abr]]-Casos_PN_CORR[[#This Row],[23-abr]]</f>
        <v>0</v>
      </c>
      <c r="AZ454">
        <f>+Casos_PN_CORR[[#This Row],[25-abr]]-Casos_PN_CORR[[#This Row],[24-abr]]</f>
        <v>0</v>
      </c>
      <c r="BA454">
        <f>+Casos_PN_CORR[[#This Row],[26-abr]]-Casos_PN_CORR[[#This Row],[25-abr]]</f>
        <v>0</v>
      </c>
      <c r="BB454">
        <f>+Casos_PN_CORR[[#This Row],[27-abr]]-Casos_PN_CORR[[#This Row],[26-abr]]</f>
        <v>0</v>
      </c>
      <c r="BC454">
        <f>+Casos_PN_CORR[[#This Row],[28-abr]]-Casos_PN_CORR[[#This Row],[27-abr]]</f>
        <v>0</v>
      </c>
      <c r="BD454">
        <f>+Casos_PN_CORR[[#This Row],[29-abr]]-Casos_PN_CORR[[#This Row],[28-abr]]</f>
        <v>0</v>
      </c>
      <c r="BE454">
        <f>+Casos_PN_CORR[[#This Row],[30-abr]]-Casos_PN_CORR[[#This Row],[29-abr]]</f>
        <v>0</v>
      </c>
      <c r="BF454">
        <f>+Casos_PN_CORR[[#This Row],[1-may]]-Casos_PN_CORR[[#This Row],[30-abr]]</f>
        <v>0</v>
      </c>
      <c r="BG454">
        <f>+Casos_PN_CORR[[#This Row],[2-may]]-Casos_PN_CORR[[#This Row],[1-may]]</f>
        <v>0</v>
      </c>
      <c r="BH454">
        <f>+Casos_PN_CORR[[#This Row],[3-may]]-Casos_PN_CORR[[#This Row],[2-may]]</f>
        <v>0</v>
      </c>
      <c r="BI454">
        <f>+Casos_PN_CORR[[#This Row],[4-may]]-Casos_PN_CORR[[#This Row],[3-may]]</f>
        <v>0</v>
      </c>
      <c r="BJ454">
        <f>+Casos_PN_CORR[[#This Row],[5-may]]-Casos_PN_CORR[[#This Row],[4-may]]</f>
        <v>0</v>
      </c>
      <c r="BK454">
        <f>+Casos_PN_CORR[[#This Row],[6-may]]-Casos_PN_CORR[[#This Row],[5-may]]</f>
        <v>0</v>
      </c>
      <c r="BL454">
        <f>+Casos_PN_CORR[[#This Row],[7-may]]-Casos_PN_CORR[[#This Row],[6-may]]</f>
        <v>0</v>
      </c>
      <c r="BM454">
        <f>+Casos_PN_CORR[[#This Row],[8-may]]-Casos_PN_CORR[[#This Row],[7-may]]</f>
        <v>0</v>
      </c>
      <c r="BN454">
        <f>+Casos_PN_CORR[[#This Row],[9-may]]-Casos_PN_CORR[[#This Row],[8-may]]</f>
        <v>0</v>
      </c>
      <c r="BO454">
        <f>+Casos_PN_CORR[[#This Row],[10-may]]-Casos_PN_CORR[[#This Row],[9-may]]</f>
        <v>0</v>
      </c>
      <c r="BP454">
        <f>+Casos_PN_CORR[[#This Row],[11-may]]-Casos_PN_CORR[[#This Row],[10-may]]</f>
        <v>0</v>
      </c>
      <c r="BQ454">
        <f>+Casos_PN_CORR[[#This Row],[12-may]]-Casos_PN_CORR[[#This Row],[11-may]]</f>
        <v>0</v>
      </c>
      <c r="BR454">
        <f>+Casos_PN_CORR[[#This Row],[13-may]]-Casos_PN_CORR[[#This Row],[12-may]]</f>
        <v>0</v>
      </c>
      <c r="BS454">
        <f>+Casos_PN_CORR[[#This Row],[14-may]]-Casos_PN_CORR[[#This Row],[13-may]]</f>
        <v>0</v>
      </c>
      <c r="BT454">
        <f>+Casos_PN_CORR[[#This Row],[15-may]]-Casos_PN_CORR[[#This Row],[14-may]]</f>
        <v>0</v>
      </c>
      <c r="BU454">
        <f>+Casos_PN_CORR[[#This Row],[16-may]]-Casos_PN_CORR[[#This Row],[15-may]]</f>
        <v>0</v>
      </c>
      <c r="BV454">
        <f>+Casos_PN_CORR[[#This Row],[17-may]]-Casos_PN_CORR[[#This Row],[16-may]]</f>
        <v>0</v>
      </c>
      <c r="BW454">
        <f>+Casos_PN_CORR[[#This Row],[18-may]]-Casos_PN_CORR[[#This Row],[17-may]]</f>
        <v>0</v>
      </c>
      <c r="BX454">
        <f>+Casos_PN_CORR[[#This Row],[19-may]]-Casos_PN_CORR[[#This Row],[18-may]]</f>
        <v>0</v>
      </c>
      <c r="BY454">
        <f>+Casos_PN_CORR[[#This Row],[20-may]]-Casos_PN_CORR[[#This Row],[19-may]]</f>
        <v>0</v>
      </c>
      <c r="BZ454">
        <f>+Casos_PN_CORR[[#This Row],[21-may]]-Casos_PN_CORR[[#This Row],[20-may]]</f>
        <v>0</v>
      </c>
      <c r="CA454">
        <f>+Casos_PN_CORR[[#This Row],[22-may]]-Casos_PN_CORR[[#This Row],[21-may]]</f>
        <v>0</v>
      </c>
      <c r="CB454">
        <f>+Casos_PN_CORR[[#This Row],[23-may]]-Casos_PN_CORR[[#This Row],[22-may]]</f>
        <v>0</v>
      </c>
      <c r="CC454">
        <f>+Casos_PN_CORR[[#This Row],[24-may]]-Casos_PN_CORR[[#This Row],[23-may]]</f>
        <v>0</v>
      </c>
      <c r="CD454">
        <f>+Casos_PN_CORR[[#This Row],[25-may]]-Casos_PN_CORR[[#This Row],[24-may]]</f>
        <v>0</v>
      </c>
      <c r="CE454">
        <f>+Casos_PN_CORR[[#This Row],[26-may]]-Casos_PN_CORR[[#This Row],[25-may]]</f>
        <v>0</v>
      </c>
      <c r="CF454">
        <f>+Casos_PN_CORR[[#This Row],[27-may]]-Casos_PN_CORR[[#This Row],[26-may]]</f>
        <v>0</v>
      </c>
      <c r="CG454">
        <f>+Casos_PN_CORR[[#This Row],[28-may]]-Casos_PN_CORR[[#This Row],[27-may]]</f>
        <v>0</v>
      </c>
      <c r="CH454">
        <f>+Casos_PN_CORR[[#This Row],[29-may]]-Casos_PN_CORR[[#This Row],[28-may]]</f>
        <v>0</v>
      </c>
      <c r="CI454">
        <f>+Casos_PN_CORR[[#This Row],[30-may]]-Casos_PN_CORR[[#This Row],[29-may]]</f>
        <v>0</v>
      </c>
      <c r="CJ454">
        <f>+Casos_PN_CORR[[#This Row],[31-may]]-Casos_PN_CORR[[#This Row],[30-may]]</f>
        <v>0</v>
      </c>
      <c r="CK454">
        <f>+Casos_PN_CORR[[#This Row],[1-jun]]-Casos_PN_CORR[[#This Row],[31-may]]</f>
        <v>0</v>
      </c>
      <c r="CL454">
        <f>+Casos_PN_CORR[[#This Row],[2-jun]]-Casos_PN_CORR[[#This Row],[1-jun]]</f>
        <v>0</v>
      </c>
      <c r="CM454">
        <f>+Casos_PN_CORR[[#This Row],[3-jun]]-Casos_PN_CORR[[#This Row],[2-jun]]</f>
        <v>0</v>
      </c>
      <c r="CN454">
        <f>+Casos_PN_CORR[[#This Row],[4-jun]]-Casos_PN_CORR[[#This Row],[3-jun]]</f>
        <v>0</v>
      </c>
      <c r="CO454">
        <f>+Casos_PN_CORR[[#This Row],[5-jun]]-Casos_PN_CORR[[#This Row],[4-jun]]</f>
        <v>2</v>
      </c>
      <c r="CP454">
        <f>+Casos_PN_CORR[[#This Row],[6-jun]]-Casos_PN_CORR[[#This Row],[5-jun]]</f>
        <v>0</v>
      </c>
    </row>
    <row r="455" spans="1:94">
      <c r="A455">
        <v>81008</v>
      </c>
      <c r="B455" s="2" t="s">
        <v>97</v>
      </c>
      <c r="C455" s="2" t="s">
        <v>134</v>
      </c>
      <c r="D455" s="2" t="s">
        <v>591</v>
      </c>
      <c r="E455" s="4">
        <f t="shared" si="7"/>
        <v>175</v>
      </c>
      <c r="F455">
        <f>+Casos_PN_CORR[[#This Row],[10-mar]]</f>
        <v>0</v>
      </c>
      <c r="G455">
        <f>+Casos_PN_CORR[[#This Row],[11-mar]]-Casos_PN_CORR[[#This Row],[10-mar]]</f>
        <v>0</v>
      </c>
      <c r="H455">
        <f>+Casos_PN_CORR[[#This Row],[12-mar]]-Casos_PN_CORR[[#This Row],[11-mar]]</f>
        <v>0</v>
      </c>
      <c r="I455">
        <f>+Casos_PN_CORR[[#This Row],[13-mar]]-Casos_PN_CORR[[#This Row],[12-mar]]</f>
        <v>0</v>
      </c>
      <c r="J455">
        <f>+Casos_PN_CORR[[#This Row],[14-mar]]-Casos_PN_CORR[[#This Row],[13-mar]]</f>
        <v>0</v>
      </c>
      <c r="K455">
        <f>+Casos_PN_CORR[[#This Row],[15-mar]]-Casos_PN_CORR[[#This Row],[14-mar]]</f>
        <v>0</v>
      </c>
      <c r="L455">
        <f>+Casos_PN_CORR[[#This Row],[16-mar]]-Casos_PN_CORR[[#This Row],[15-mar]]</f>
        <v>0</v>
      </c>
      <c r="M455">
        <f>+Casos_PN_CORR[[#This Row],[17-mar]]-Casos_PN_CORR[[#This Row],[16-mar]]</f>
        <v>0</v>
      </c>
      <c r="N455">
        <f>+Casos_PN_CORR[[#This Row],[18-mar]]-Casos_PN_CORR[[#This Row],[17-mar]]</f>
        <v>0</v>
      </c>
      <c r="O455">
        <f>+Casos_PN_CORR[[#This Row],[19-mar]]-Casos_PN_CORR[[#This Row],[18-mar]]</f>
        <v>0</v>
      </c>
      <c r="P455">
        <f>+Casos_PN_CORR[[#This Row],[20-mar]]-Casos_PN_CORR[[#This Row],[19-mar]]</f>
        <v>0</v>
      </c>
      <c r="Q455">
        <f>+Casos_PN_CORR[[#This Row],[21-mar]]-Casos_PN_CORR[[#This Row],[20-mar]]</f>
        <v>0</v>
      </c>
      <c r="R455">
        <f>+Casos_PN_CORR[[#This Row],[22-mar]]-Casos_PN_CORR[[#This Row],[21-mar]]</f>
        <v>0</v>
      </c>
      <c r="S455">
        <f>+Casos_PN_CORR[[#This Row],[23-mar]]-Casos_PN_CORR[[#This Row],[22-mar]]</f>
        <v>0</v>
      </c>
      <c r="T455">
        <f>+Casos_PN_CORR[[#This Row],[24-mar]]-Casos_PN_CORR[[#This Row],[23-mar]]</f>
        <v>0</v>
      </c>
      <c r="U455">
        <f>+Casos_PN_CORR[[#This Row],[25-mar]]-Casos_PN_CORR[[#This Row],[24-mar]]</f>
        <v>0</v>
      </c>
      <c r="V455">
        <f>+Casos_PN_CORR[[#This Row],[26-mar]]-Casos_PN_CORR[[#This Row],[25-mar]]</f>
        <v>0</v>
      </c>
      <c r="W455">
        <f>+Casos_PN_CORR[[#This Row],[27-mar]]-Casos_PN_CORR[[#This Row],[26-mar]]</f>
        <v>0</v>
      </c>
      <c r="X455">
        <f>+Casos_PN_CORR[[#This Row],[28-mar]]-Casos_PN_CORR[[#This Row],[27-mar]]</f>
        <v>0</v>
      </c>
      <c r="Y455">
        <f>+Casos_PN_CORR[[#This Row],[29-mar]]-Casos_PN_CORR[[#This Row],[28-mar]]</f>
        <v>0</v>
      </c>
      <c r="Z455">
        <f>+Casos_PN_CORR[[#This Row],[30-mar]]-Casos_PN_CORR[[#This Row],[29-mar]]</f>
        <v>0</v>
      </c>
      <c r="AA455">
        <f>+Casos_PN_CORR[[#This Row],[31-mar]]-Casos_PN_CORR[[#This Row],[30-mar]]</f>
        <v>0</v>
      </c>
      <c r="AB455">
        <f>+Casos_PN_CORR[[#This Row],[1-abr]]-Casos_PN_CORR[[#This Row],[31-mar]]</f>
        <v>0</v>
      </c>
      <c r="AC455">
        <f>+Casos_PN_CORR[[#This Row],[2-abr]]-Casos_PN_CORR[[#This Row],[1-abr]]</f>
        <v>0</v>
      </c>
      <c r="AD455">
        <f>+Casos_PN_CORR[[#This Row],[3-abr]]-Casos_PN_CORR[[#This Row],[2-abr]]</f>
        <v>0</v>
      </c>
      <c r="AE455">
        <f>+Casos_PN_CORR[[#This Row],[4-abr]]-Casos_PN_CORR[[#This Row],[3-abr]]</f>
        <v>0</v>
      </c>
      <c r="AF455">
        <f>+Casos_PN_CORR[[#This Row],[5-abr]]-Casos_PN_CORR[[#This Row],[4-abr]]</f>
        <v>0</v>
      </c>
      <c r="AG455">
        <f>+Casos_PN_CORR[[#This Row],[6-abr]]-Casos_PN_CORR[[#This Row],[5-abr]]</f>
        <v>0</v>
      </c>
      <c r="AH455">
        <f>+Casos_PN_CORR[[#This Row],[7-abr]]-Casos_PN_CORR[[#This Row],[6-abr]]</f>
        <v>0</v>
      </c>
      <c r="AI455">
        <f>+Casos_PN_CORR[[#This Row],[8-abr]]-Casos_PN_CORR[[#This Row],[7-abr]]</f>
        <v>0</v>
      </c>
      <c r="AJ455">
        <f>+Casos_PN_CORR[[#This Row],[9-abr]]-Casos_PN_CORR[[#This Row],[8-abr]]</f>
        <v>0</v>
      </c>
      <c r="AK455">
        <f>+Casos_PN_CORR[[#This Row],[10-abr]]-Casos_PN_CORR[[#This Row],[9-abr]]</f>
        <v>0</v>
      </c>
      <c r="AL455">
        <f>+Casos_PN_CORR[[#This Row],[11-abr]]-Casos_PN_CORR[[#This Row],[10-abr]]</f>
        <v>0</v>
      </c>
      <c r="AM455">
        <f>+Casos_PN_CORR[[#This Row],[12-abr]]-Casos_PN_CORR[[#This Row],[11-abr]]</f>
        <v>0</v>
      </c>
      <c r="AN455">
        <f>+Casos_PN_CORR[[#This Row],[13-abr]]-Casos_PN_CORR[[#This Row],[12-abr]]</f>
        <v>0</v>
      </c>
      <c r="AO455">
        <f>+Casos_PN_CORR[[#This Row],[14-abr]]-Casos_PN_CORR[[#This Row],[13-abr]]</f>
        <v>0</v>
      </c>
      <c r="AP455">
        <f>+Casos_PN_CORR[[#This Row],[15-abr]]-Casos_PN_CORR[[#This Row],[14-abr]]</f>
        <v>0</v>
      </c>
      <c r="AQ455">
        <f>+Casos_PN_CORR[[#This Row],[16-abr]]-Casos_PN_CORR[[#This Row],[15-abr]]</f>
        <v>0</v>
      </c>
      <c r="AR455">
        <f>+Casos_PN_CORR[[#This Row],[17-abr]]-Casos_PN_CORR[[#This Row],[16-abr]]</f>
        <v>0</v>
      </c>
      <c r="AS455">
        <f>+Casos_PN_CORR[[#This Row],[18-abr]]-Casos_PN_CORR[[#This Row],[17-abr]]</f>
        <v>0</v>
      </c>
      <c r="AT455">
        <f>+Casos_PN_CORR[[#This Row],[19-abr]]-Casos_PN_CORR[[#This Row],[18-abr]]</f>
        <v>0</v>
      </c>
      <c r="AU455">
        <f>+Casos_PN_CORR[[#This Row],[20-abr]]-Casos_PN_CORR[[#This Row],[19-abr]]</f>
        <v>0</v>
      </c>
      <c r="AV455">
        <f>+Casos_PN_CORR[[#This Row],[21-abr]]-Casos_PN_CORR[[#This Row],[20-abr]]</f>
        <v>0</v>
      </c>
      <c r="AW455">
        <f>+Casos_PN_CORR[[#This Row],[22-abr]]-Casos_PN_CORR[[#This Row],[21-abr]]</f>
        <v>0</v>
      </c>
      <c r="AX455">
        <f>+Casos_PN_CORR[[#This Row],[23-abr]]-Casos_PN_CORR[[#This Row],[22-abr]]</f>
        <v>0</v>
      </c>
      <c r="AY455">
        <f>+Casos_PN_CORR[[#This Row],[24-abr]]-Casos_PN_CORR[[#This Row],[23-abr]]</f>
        <v>0</v>
      </c>
      <c r="AZ455">
        <f>+Casos_PN_CORR[[#This Row],[25-abr]]-Casos_PN_CORR[[#This Row],[24-abr]]</f>
        <v>0</v>
      </c>
      <c r="BA455">
        <f>+Casos_PN_CORR[[#This Row],[26-abr]]-Casos_PN_CORR[[#This Row],[25-abr]]</f>
        <v>0</v>
      </c>
      <c r="BB455">
        <f>+Casos_PN_CORR[[#This Row],[27-abr]]-Casos_PN_CORR[[#This Row],[26-abr]]</f>
        <v>0</v>
      </c>
      <c r="BC455">
        <f>+Casos_PN_CORR[[#This Row],[28-abr]]-Casos_PN_CORR[[#This Row],[27-abr]]</f>
        <v>0</v>
      </c>
      <c r="BD455">
        <f>+Casos_PN_CORR[[#This Row],[29-abr]]-Casos_PN_CORR[[#This Row],[28-abr]]</f>
        <v>0</v>
      </c>
      <c r="BE455">
        <f>+Casos_PN_CORR[[#This Row],[30-abr]]-Casos_PN_CORR[[#This Row],[29-abr]]</f>
        <v>0</v>
      </c>
      <c r="BF455">
        <f>+Casos_PN_CORR[[#This Row],[1-may]]-Casos_PN_CORR[[#This Row],[30-abr]]</f>
        <v>0</v>
      </c>
      <c r="BG455">
        <f>+Casos_PN_CORR[[#This Row],[2-may]]-Casos_PN_CORR[[#This Row],[1-may]]</f>
        <v>0</v>
      </c>
      <c r="BH455">
        <f>+Casos_PN_CORR[[#This Row],[3-may]]-Casos_PN_CORR[[#This Row],[2-may]]</f>
        <v>0</v>
      </c>
      <c r="BI455">
        <f>+Casos_PN_CORR[[#This Row],[4-may]]-Casos_PN_CORR[[#This Row],[3-may]]</f>
        <v>0</v>
      </c>
      <c r="BJ455">
        <f>+Casos_PN_CORR[[#This Row],[5-may]]-Casos_PN_CORR[[#This Row],[4-may]]</f>
        <v>0</v>
      </c>
      <c r="BK455">
        <f>+Casos_PN_CORR[[#This Row],[6-may]]-Casos_PN_CORR[[#This Row],[5-may]]</f>
        <v>0</v>
      </c>
      <c r="BL455">
        <f>+Casos_PN_CORR[[#This Row],[7-may]]-Casos_PN_CORR[[#This Row],[6-may]]</f>
        <v>0</v>
      </c>
      <c r="BM455">
        <f>+Casos_PN_CORR[[#This Row],[8-may]]-Casos_PN_CORR[[#This Row],[7-may]]</f>
        <v>0</v>
      </c>
      <c r="BN455">
        <f>+Casos_PN_CORR[[#This Row],[9-may]]-Casos_PN_CORR[[#This Row],[8-may]]</f>
        <v>0</v>
      </c>
      <c r="BO455">
        <f>+Casos_PN_CORR[[#This Row],[10-may]]-Casos_PN_CORR[[#This Row],[9-may]]</f>
        <v>0</v>
      </c>
      <c r="BP455">
        <f>+Casos_PN_CORR[[#This Row],[11-may]]-Casos_PN_CORR[[#This Row],[10-may]]</f>
        <v>0</v>
      </c>
      <c r="BQ455">
        <f>+Casos_PN_CORR[[#This Row],[12-may]]-Casos_PN_CORR[[#This Row],[11-may]]</f>
        <v>0</v>
      </c>
      <c r="BR455">
        <f>+Casos_PN_CORR[[#This Row],[13-may]]-Casos_PN_CORR[[#This Row],[12-may]]</f>
        <v>0</v>
      </c>
      <c r="BS455">
        <f>+Casos_PN_CORR[[#This Row],[14-may]]-Casos_PN_CORR[[#This Row],[13-may]]</f>
        <v>0</v>
      </c>
      <c r="BT455">
        <f>+Casos_PN_CORR[[#This Row],[15-may]]-Casos_PN_CORR[[#This Row],[14-may]]</f>
        <v>0</v>
      </c>
      <c r="BU455">
        <f>+Casos_PN_CORR[[#This Row],[16-may]]-Casos_PN_CORR[[#This Row],[15-may]]</f>
        <v>0</v>
      </c>
      <c r="BV455">
        <f>+Casos_PN_CORR[[#This Row],[17-may]]-Casos_PN_CORR[[#This Row],[16-may]]</f>
        <v>0</v>
      </c>
      <c r="BW455">
        <f>+Casos_PN_CORR[[#This Row],[18-may]]-Casos_PN_CORR[[#This Row],[17-may]]</f>
        <v>0</v>
      </c>
      <c r="BX455">
        <f>+Casos_PN_CORR[[#This Row],[19-may]]-Casos_PN_CORR[[#This Row],[18-may]]</f>
        <v>0</v>
      </c>
      <c r="BY455">
        <f>+Casos_PN_CORR[[#This Row],[20-may]]-Casos_PN_CORR[[#This Row],[19-may]]</f>
        <v>0</v>
      </c>
      <c r="BZ455">
        <f>+Casos_PN_CORR[[#This Row],[21-may]]-Casos_PN_CORR[[#This Row],[20-may]]</f>
        <v>0</v>
      </c>
      <c r="CA455">
        <f>+Casos_PN_CORR[[#This Row],[22-may]]-Casos_PN_CORR[[#This Row],[21-may]]</f>
        <v>0</v>
      </c>
      <c r="CB455">
        <f>+Casos_PN_CORR[[#This Row],[23-may]]-Casos_PN_CORR[[#This Row],[22-may]]</f>
        <v>0</v>
      </c>
      <c r="CC455">
        <f>+Casos_PN_CORR[[#This Row],[24-may]]-Casos_PN_CORR[[#This Row],[23-may]]</f>
        <v>0</v>
      </c>
      <c r="CD455">
        <f>+Casos_PN_CORR[[#This Row],[25-may]]-Casos_PN_CORR[[#This Row],[24-may]]</f>
        <v>0</v>
      </c>
      <c r="CE455">
        <f>+Casos_PN_CORR[[#This Row],[26-may]]-Casos_PN_CORR[[#This Row],[25-may]]</f>
        <v>0</v>
      </c>
      <c r="CF455">
        <f>+Casos_PN_CORR[[#This Row],[27-may]]-Casos_PN_CORR[[#This Row],[26-may]]</f>
        <v>0</v>
      </c>
      <c r="CG455">
        <f>+Casos_PN_CORR[[#This Row],[28-may]]-Casos_PN_CORR[[#This Row],[27-may]]</f>
        <v>0</v>
      </c>
      <c r="CH455">
        <f>+Casos_PN_CORR[[#This Row],[29-may]]-Casos_PN_CORR[[#This Row],[28-may]]</f>
        <v>0</v>
      </c>
      <c r="CI455">
        <f>+Casos_PN_CORR[[#This Row],[30-may]]-Casos_PN_CORR[[#This Row],[29-may]]</f>
        <v>0</v>
      </c>
      <c r="CJ455">
        <f>+Casos_PN_CORR[[#This Row],[31-may]]-Casos_PN_CORR[[#This Row],[30-may]]</f>
        <v>0</v>
      </c>
      <c r="CK455">
        <f>+Casos_PN_CORR[[#This Row],[1-jun]]-Casos_PN_CORR[[#This Row],[31-may]]</f>
        <v>0</v>
      </c>
      <c r="CL455">
        <f>+Casos_PN_CORR[[#This Row],[2-jun]]-Casos_PN_CORR[[#This Row],[1-jun]]</f>
        <v>0</v>
      </c>
      <c r="CM455">
        <f>+Casos_PN_CORR[[#This Row],[3-jun]]-Casos_PN_CORR[[#This Row],[2-jun]]</f>
        <v>0</v>
      </c>
      <c r="CN455">
        <f>+Casos_PN_CORR[[#This Row],[4-jun]]-Casos_PN_CORR[[#This Row],[3-jun]]</f>
        <v>0</v>
      </c>
      <c r="CO455">
        <f>+Casos_PN_CORR[[#This Row],[5-jun]]-Casos_PN_CORR[[#This Row],[4-jun]]</f>
        <v>175</v>
      </c>
      <c r="CP455">
        <f>+Casos_PN_CORR[[#This Row],[6-jun]]-Casos_PN_CORR[[#This Row],[5-jun]]</f>
        <v>0</v>
      </c>
    </row>
    <row r="456" spans="1:94">
      <c r="A456">
        <v>70505</v>
      </c>
      <c r="B456" s="2" t="s">
        <v>102</v>
      </c>
      <c r="C456" s="2" t="s">
        <v>536</v>
      </c>
      <c r="D456" s="2" t="s">
        <v>592</v>
      </c>
      <c r="E456" s="4">
        <f t="shared" si="7"/>
        <v>0</v>
      </c>
      <c r="F456">
        <f>+Casos_PN_CORR[[#This Row],[10-mar]]</f>
        <v>0</v>
      </c>
      <c r="G456">
        <f>+Casos_PN_CORR[[#This Row],[11-mar]]-Casos_PN_CORR[[#This Row],[10-mar]]</f>
        <v>0</v>
      </c>
      <c r="H456">
        <f>+Casos_PN_CORR[[#This Row],[12-mar]]-Casos_PN_CORR[[#This Row],[11-mar]]</f>
        <v>0</v>
      </c>
      <c r="I456">
        <f>+Casos_PN_CORR[[#This Row],[13-mar]]-Casos_PN_CORR[[#This Row],[12-mar]]</f>
        <v>0</v>
      </c>
      <c r="J456">
        <f>+Casos_PN_CORR[[#This Row],[14-mar]]-Casos_PN_CORR[[#This Row],[13-mar]]</f>
        <v>0</v>
      </c>
      <c r="K456">
        <f>+Casos_PN_CORR[[#This Row],[15-mar]]-Casos_PN_CORR[[#This Row],[14-mar]]</f>
        <v>0</v>
      </c>
      <c r="L456">
        <f>+Casos_PN_CORR[[#This Row],[16-mar]]-Casos_PN_CORR[[#This Row],[15-mar]]</f>
        <v>0</v>
      </c>
      <c r="M456">
        <f>+Casos_PN_CORR[[#This Row],[17-mar]]-Casos_PN_CORR[[#This Row],[16-mar]]</f>
        <v>0</v>
      </c>
      <c r="N456">
        <f>+Casos_PN_CORR[[#This Row],[18-mar]]-Casos_PN_CORR[[#This Row],[17-mar]]</f>
        <v>0</v>
      </c>
      <c r="O456">
        <f>+Casos_PN_CORR[[#This Row],[19-mar]]-Casos_PN_CORR[[#This Row],[18-mar]]</f>
        <v>0</v>
      </c>
      <c r="P456">
        <f>+Casos_PN_CORR[[#This Row],[20-mar]]-Casos_PN_CORR[[#This Row],[19-mar]]</f>
        <v>0</v>
      </c>
      <c r="Q456">
        <f>+Casos_PN_CORR[[#This Row],[21-mar]]-Casos_PN_CORR[[#This Row],[20-mar]]</f>
        <v>0</v>
      </c>
      <c r="R456">
        <f>+Casos_PN_CORR[[#This Row],[22-mar]]-Casos_PN_CORR[[#This Row],[21-mar]]</f>
        <v>0</v>
      </c>
      <c r="S456">
        <f>+Casos_PN_CORR[[#This Row],[23-mar]]-Casos_PN_CORR[[#This Row],[22-mar]]</f>
        <v>0</v>
      </c>
      <c r="T456">
        <f>+Casos_PN_CORR[[#This Row],[24-mar]]-Casos_PN_CORR[[#This Row],[23-mar]]</f>
        <v>0</v>
      </c>
      <c r="U456">
        <f>+Casos_PN_CORR[[#This Row],[25-mar]]-Casos_PN_CORR[[#This Row],[24-mar]]</f>
        <v>0</v>
      </c>
      <c r="V456">
        <f>+Casos_PN_CORR[[#This Row],[26-mar]]-Casos_PN_CORR[[#This Row],[25-mar]]</f>
        <v>0</v>
      </c>
      <c r="W456">
        <f>+Casos_PN_CORR[[#This Row],[27-mar]]-Casos_PN_CORR[[#This Row],[26-mar]]</f>
        <v>0</v>
      </c>
      <c r="X456">
        <f>+Casos_PN_CORR[[#This Row],[28-mar]]-Casos_PN_CORR[[#This Row],[27-mar]]</f>
        <v>0</v>
      </c>
      <c r="Y456">
        <f>+Casos_PN_CORR[[#This Row],[29-mar]]-Casos_PN_CORR[[#This Row],[28-mar]]</f>
        <v>0</v>
      </c>
      <c r="Z456">
        <f>+Casos_PN_CORR[[#This Row],[30-mar]]-Casos_PN_CORR[[#This Row],[29-mar]]</f>
        <v>0</v>
      </c>
      <c r="AA456">
        <f>+Casos_PN_CORR[[#This Row],[31-mar]]-Casos_PN_CORR[[#This Row],[30-mar]]</f>
        <v>0</v>
      </c>
      <c r="AB456">
        <f>+Casos_PN_CORR[[#This Row],[1-abr]]-Casos_PN_CORR[[#This Row],[31-mar]]</f>
        <v>0</v>
      </c>
      <c r="AC456">
        <f>+Casos_PN_CORR[[#This Row],[2-abr]]-Casos_PN_CORR[[#This Row],[1-abr]]</f>
        <v>0</v>
      </c>
      <c r="AD456">
        <f>+Casos_PN_CORR[[#This Row],[3-abr]]-Casos_PN_CORR[[#This Row],[2-abr]]</f>
        <v>0</v>
      </c>
      <c r="AE456">
        <f>+Casos_PN_CORR[[#This Row],[4-abr]]-Casos_PN_CORR[[#This Row],[3-abr]]</f>
        <v>0</v>
      </c>
      <c r="AF456">
        <f>+Casos_PN_CORR[[#This Row],[5-abr]]-Casos_PN_CORR[[#This Row],[4-abr]]</f>
        <v>0</v>
      </c>
      <c r="AG456">
        <f>+Casos_PN_CORR[[#This Row],[6-abr]]-Casos_PN_CORR[[#This Row],[5-abr]]</f>
        <v>0</v>
      </c>
      <c r="AH456">
        <f>+Casos_PN_CORR[[#This Row],[7-abr]]-Casos_PN_CORR[[#This Row],[6-abr]]</f>
        <v>0</v>
      </c>
      <c r="AI456">
        <f>+Casos_PN_CORR[[#This Row],[8-abr]]-Casos_PN_CORR[[#This Row],[7-abr]]</f>
        <v>0</v>
      </c>
      <c r="AJ456">
        <f>+Casos_PN_CORR[[#This Row],[9-abr]]-Casos_PN_CORR[[#This Row],[8-abr]]</f>
        <v>0</v>
      </c>
      <c r="AK456">
        <f>+Casos_PN_CORR[[#This Row],[10-abr]]-Casos_PN_CORR[[#This Row],[9-abr]]</f>
        <v>0</v>
      </c>
      <c r="AL456">
        <f>+Casos_PN_CORR[[#This Row],[11-abr]]-Casos_PN_CORR[[#This Row],[10-abr]]</f>
        <v>0</v>
      </c>
      <c r="AM456">
        <f>+Casos_PN_CORR[[#This Row],[12-abr]]-Casos_PN_CORR[[#This Row],[11-abr]]</f>
        <v>0</v>
      </c>
      <c r="AN456">
        <f>+Casos_PN_CORR[[#This Row],[13-abr]]-Casos_PN_CORR[[#This Row],[12-abr]]</f>
        <v>0</v>
      </c>
      <c r="AO456">
        <f>+Casos_PN_CORR[[#This Row],[14-abr]]-Casos_PN_CORR[[#This Row],[13-abr]]</f>
        <v>0</v>
      </c>
      <c r="AP456">
        <f>+Casos_PN_CORR[[#This Row],[15-abr]]-Casos_PN_CORR[[#This Row],[14-abr]]</f>
        <v>0</v>
      </c>
      <c r="AQ456">
        <f>+Casos_PN_CORR[[#This Row],[16-abr]]-Casos_PN_CORR[[#This Row],[15-abr]]</f>
        <v>0</v>
      </c>
      <c r="AR456">
        <f>+Casos_PN_CORR[[#This Row],[17-abr]]-Casos_PN_CORR[[#This Row],[16-abr]]</f>
        <v>0</v>
      </c>
      <c r="AS456">
        <f>+Casos_PN_CORR[[#This Row],[18-abr]]-Casos_PN_CORR[[#This Row],[17-abr]]</f>
        <v>0</v>
      </c>
      <c r="AT456">
        <f>+Casos_PN_CORR[[#This Row],[19-abr]]-Casos_PN_CORR[[#This Row],[18-abr]]</f>
        <v>0</v>
      </c>
      <c r="AU456">
        <f>+Casos_PN_CORR[[#This Row],[20-abr]]-Casos_PN_CORR[[#This Row],[19-abr]]</f>
        <v>0</v>
      </c>
      <c r="AV456">
        <f>+Casos_PN_CORR[[#This Row],[21-abr]]-Casos_PN_CORR[[#This Row],[20-abr]]</f>
        <v>0</v>
      </c>
      <c r="AW456">
        <f>+Casos_PN_CORR[[#This Row],[22-abr]]-Casos_PN_CORR[[#This Row],[21-abr]]</f>
        <v>0</v>
      </c>
      <c r="AX456">
        <f>+Casos_PN_CORR[[#This Row],[23-abr]]-Casos_PN_CORR[[#This Row],[22-abr]]</f>
        <v>0</v>
      </c>
      <c r="AY456">
        <f>+Casos_PN_CORR[[#This Row],[24-abr]]-Casos_PN_CORR[[#This Row],[23-abr]]</f>
        <v>0</v>
      </c>
      <c r="AZ456">
        <f>+Casos_PN_CORR[[#This Row],[25-abr]]-Casos_PN_CORR[[#This Row],[24-abr]]</f>
        <v>0</v>
      </c>
      <c r="BA456">
        <f>+Casos_PN_CORR[[#This Row],[26-abr]]-Casos_PN_CORR[[#This Row],[25-abr]]</f>
        <v>0</v>
      </c>
      <c r="BB456">
        <f>+Casos_PN_CORR[[#This Row],[27-abr]]-Casos_PN_CORR[[#This Row],[26-abr]]</f>
        <v>0</v>
      </c>
      <c r="BC456">
        <f>+Casos_PN_CORR[[#This Row],[28-abr]]-Casos_PN_CORR[[#This Row],[27-abr]]</f>
        <v>0</v>
      </c>
      <c r="BD456">
        <f>+Casos_PN_CORR[[#This Row],[29-abr]]-Casos_PN_CORR[[#This Row],[28-abr]]</f>
        <v>0</v>
      </c>
      <c r="BE456">
        <f>+Casos_PN_CORR[[#This Row],[30-abr]]-Casos_PN_CORR[[#This Row],[29-abr]]</f>
        <v>0</v>
      </c>
      <c r="BF456">
        <f>+Casos_PN_CORR[[#This Row],[1-may]]-Casos_PN_CORR[[#This Row],[30-abr]]</f>
        <v>0</v>
      </c>
      <c r="BG456">
        <f>+Casos_PN_CORR[[#This Row],[2-may]]-Casos_PN_CORR[[#This Row],[1-may]]</f>
        <v>0</v>
      </c>
      <c r="BH456">
        <f>+Casos_PN_CORR[[#This Row],[3-may]]-Casos_PN_CORR[[#This Row],[2-may]]</f>
        <v>0</v>
      </c>
      <c r="BI456">
        <f>+Casos_PN_CORR[[#This Row],[4-may]]-Casos_PN_CORR[[#This Row],[3-may]]</f>
        <v>0</v>
      </c>
      <c r="BJ456">
        <f>+Casos_PN_CORR[[#This Row],[5-may]]-Casos_PN_CORR[[#This Row],[4-may]]</f>
        <v>0</v>
      </c>
      <c r="BK456">
        <f>+Casos_PN_CORR[[#This Row],[6-may]]-Casos_PN_CORR[[#This Row],[5-may]]</f>
        <v>0</v>
      </c>
      <c r="BL456">
        <f>+Casos_PN_CORR[[#This Row],[7-may]]-Casos_PN_CORR[[#This Row],[6-may]]</f>
        <v>0</v>
      </c>
      <c r="BM456">
        <f>+Casos_PN_CORR[[#This Row],[8-may]]-Casos_PN_CORR[[#This Row],[7-may]]</f>
        <v>0</v>
      </c>
      <c r="BN456">
        <f>+Casos_PN_CORR[[#This Row],[9-may]]-Casos_PN_CORR[[#This Row],[8-may]]</f>
        <v>0</v>
      </c>
      <c r="BO456">
        <f>+Casos_PN_CORR[[#This Row],[10-may]]-Casos_PN_CORR[[#This Row],[9-may]]</f>
        <v>0</v>
      </c>
      <c r="BP456">
        <f>+Casos_PN_CORR[[#This Row],[11-may]]-Casos_PN_CORR[[#This Row],[10-may]]</f>
        <v>0</v>
      </c>
      <c r="BQ456">
        <f>+Casos_PN_CORR[[#This Row],[12-may]]-Casos_PN_CORR[[#This Row],[11-may]]</f>
        <v>0</v>
      </c>
      <c r="BR456">
        <f>+Casos_PN_CORR[[#This Row],[13-may]]-Casos_PN_CORR[[#This Row],[12-may]]</f>
        <v>0</v>
      </c>
      <c r="BS456">
        <f>+Casos_PN_CORR[[#This Row],[14-may]]-Casos_PN_CORR[[#This Row],[13-may]]</f>
        <v>0</v>
      </c>
      <c r="BT456">
        <f>+Casos_PN_CORR[[#This Row],[15-may]]-Casos_PN_CORR[[#This Row],[14-may]]</f>
        <v>0</v>
      </c>
      <c r="BU456">
        <f>+Casos_PN_CORR[[#This Row],[16-may]]-Casos_PN_CORR[[#This Row],[15-may]]</f>
        <v>0</v>
      </c>
      <c r="BV456">
        <f>+Casos_PN_CORR[[#This Row],[17-may]]-Casos_PN_CORR[[#This Row],[16-may]]</f>
        <v>0</v>
      </c>
      <c r="BW456">
        <f>+Casos_PN_CORR[[#This Row],[18-may]]-Casos_PN_CORR[[#This Row],[17-may]]</f>
        <v>0</v>
      </c>
      <c r="BX456">
        <f>+Casos_PN_CORR[[#This Row],[19-may]]-Casos_PN_CORR[[#This Row],[18-may]]</f>
        <v>0</v>
      </c>
      <c r="BY456">
        <f>+Casos_PN_CORR[[#This Row],[20-may]]-Casos_PN_CORR[[#This Row],[19-may]]</f>
        <v>0</v>
      </c>
      <c r="BZ456">
        <f>+Casos_PN_CORR[[#This Row],[21-may]]-Casos_PN_CORR[[#This Row],[20-may]]</f>
        <v>0</v>
      </c>
      <c r="CA456">
        <f>+Casos_PN_CORR[[#This Row],[22-may]]-Casos_PN_CORR[[#This Row],[21-may]]</f>
        <v>0</v>
      </c>
      <c r="CB456">
        <f>+Casos_PN_CORR[[#This Row],[23-may]]-Casos_PN_CORR[[#This Row],[22-may]]</f>
        <v>0</v>
      </c>
      <c r="CC456">
        <f>+Casos_PN_CORR[[#This Row],[24-may]]-Casos_PN_CORR[[#This Row],[23-may]]</f>
        <v>0</v>
      </c>
      <c r="CD456">
        <f>+Casos_PN_CORR[[#This Row],[25-may]]-Casos_PN_CORR[[#This Row],[24-may]]</f>
        <v>0</v>
      </c>
      <c r="CE456">
        <f>+Casos_PN_CORR[[#This Row],[26-may]]-Casos_PN_CORR[[#This Row],[25-may]]</f>
        <v>0</v>
      </c>
      <c r="CF456">
        <f>+Casos_PN_CORR[[#This Row],[27-may]]-Casos_PN_CORR[[#This Row],[26-may]]</f>
        <v>0</v>
      </c>
      <c r="CG456">
        <f>+Casos_PN_CORR[[#This Row],[28-may]]-Casos_PN_CORR[[#This Row],[27-may]]</f>
        <v>0</v>
      </c>
      <c r="CH456">
        <f>+Casos_PN_CORR[[#This Row],[29-may]]-Casos_PN_CORR[[#This Row],[28-may]]</f>
        <v>0</v>
      </c>
      <c r="CI456">
        <f>+Casos_PN_CORR[[#This Row],[30-may]]-Casos_PN_CORR[[#This Row],[29-may]]</f>
        <v>0</v>
      </c>
      <c r="CJ456">
        <f>+Casos_PN_CORR[[#This Row],[31-may]]-Casos_PN_CORR[[#This Row],[30-may]]</f>
        <v>0</v>
      </c>
      <c r="CK456">
        <f>+Casos_PN_CORR[[#This Row],[1-jun]]-Casos_PN_CORR[[#This Row],[31-may]]</f>
        <v>0</v>
      </c>
      <c r="CL456">
        <f>+Casos_PN_CORR[[#This Row],[2-jun]]-Casos_PN_CORR[[#This Row],[1-jun]]</f>
        <v>0</v>
      </c>
      <c r="CM456">
        <f>+Casos_PN_CORR[[#This Row],[3-jun]]-Casos_PN_CORR[[#This Row],[2-jun]]</f>
        <v>0</v>
      </c>
      <c r="CN456">
        <f>+Casos_PN_CORR[[#This Row],[4-jun]]-Casos_PN_CORR[[#This Row],[3-jun]]</f>
        <v>0</v>
      </c>
      <c r="CO456">
        <f>+Casos_PN_CORR[[#This Row],[5-jun]]-Casos_PN_CORR[[#This Row],[4-jun]]</f>
        <v>0</v>
      </c>
      <c r="CP456">
        <f>+Casos_PN_CORR[[#This Row],[6-jun]]-Casos_PN_CORR[[#This Row],[5-jun]]</f>
        <v>0</v>
      </c>
    </row>
    <row r="457" spans="1:94">
      <c r="A457">
        <v>81102</v>
      </c>
      <c r="B457" s="2" t="s">
        <v>97</v>
      </c>
      <c r="C457" s="2" t="s">
        <v>593</v>
      </c>
      <c r="D457" s="2" t="s">
        <v>594</v>
      </c>
      <c r="E457" s="4">
        <f t="shared" si="7"/>
        <v>0</v>
      </c>
      <c r="F457">
        <f>+Casos_PN_CORR[[#This Row],[10-mar]]</f>
        <v>0</v>
      </c>
      <c r="G457">
        <f>+Casos_PN_CORR[[#This Row],[11-mar]]-Casos_PN_CORR[[#This Row],[10-mar]]</f>
        <v>0</v>
      </c>
      <c r="H457">
        <f>+Casos_PN_CORR[[#This Row],[12-mar]]-Casos_PN_CORR[[#This Row],[11-mar]]</f>
        <v>0</v>
      </c>
      <c r="I457">
        <f>+Casos_PN_CORR[[#This Row],[13-mar]]-Casos_PN_CORR[[#This Row],[12-mar]]</f>
        <v>0</v>
      </c>
      <c r="J457">
        <f>+Casos_PN_CORR[[#This Row],[14-mar]]-Casos_PN_CORR[[#This Row],[13-mar]]</f>
        <v>0</v>
      </c>
      <c r="K457">
        <f>+Casos_PN_CORR[[#This Row],[15-mar]]-Casos_PN_CORR[[#This Row],[14-mar]]</f>
        <v>0</v>
      </c>
      <c r="L457">
        <f>+Casos_PN_CORR[[#This Row],[16-mar]]-Casos_PN_CORR[[#This Row],[15-mar]]</f>
        <v>0</v>
      </c>
      <c r="M457">
        <f>+Casos_PN_CORR[[#This Row],[17-mar]]-Casos_PN_CORR[[#This Row],[16-mar]]</f>
        <v>0</v>
      </c>
      <c r="N457">
        <f>+Casos_PN_CORR[[#This Row],[18-mar]]-Casos_PN_CORR[[#This Row],[17-mar]]</f>
        <v>0</v>
      </c>
      <c r="O457">
        <f>+Casos_PN_CORR[[#This Row],[19-mar]]-Casos_PN_CORR[[#This Row],[18-mar]]</f>
        <v>0</v>
      </c>
      <c r="P457">
        <f>+Casos_PN_CORR[[#This Row],[20-mar]]-Casos_PN_CORR[[#This Row],[19-mar]]</f>
        <v>0</v>
      </c>
      <c r="Q457">
        <f>+Casos_PN_CORR[[#This Row],[21-mar]]-Casos_PN_CORR[[#This Row],[20-mar]]</f>
        <v>0</v>
      </c>
      <c r="R457">
        <f>+Casos_PN_CORR[[#This Row],[22-mar]]-Casos_PN_CORR[[#This Row],[21-mar]]</f>
        <v>0</v>
      </c>
      <c r="S457">
        <f>+Casos_PN_CORR[[#This Row],[23-mar]]-Casos_PN_CORR[[#This Row],[22-mar]]</f>
        <v>0</v>
      </c>
      <c r="T457">
        <f>+Casos_PN_CORR[[#This Row],[24-mar]]-Casos_PN_CORR[[#This Row],[23-mar]]</f>
        <v>0</v>
      </c>
      <c r="U457">
        <f>+Casos_PN_CORR[[#This Row],[25-mar]]-Casos_PN_CORR[[#This Row],[24-mar]]</f>
        <v>0</v>
      </c>
      <c r="V457">
        <f>+Casos_PN_CORR[[#This Row],[26-mar]]-Casos_PN_CORR[[#This Row],[25-mar]]</f>
        <v>0</v>
      </c>
      <c r="W457">
        <f>+Casos_PN_CORR[[#This Row],[27-mar]]-Casos_PN_CORR[[#This Row],[26-mar]]</f>
        <v>0</v>
      </c>
      <c r="X457">
        <f>+Casos_PN_CORR[[#This Row],[28-mar]]-Casos_PN_CORR[[#This Row],[27-mar]]</f>
        <v>0</v>
      </c>
      <c r="Y457">
        <f>+Casos_PN_CORR[[#This Row],[29-mar]]-Casos_PN_CORR[[#This Row],[28-mar]]</f>
        <v>0</v>
      </c>
      <c r="Z457">
        <f>+Casos_PN_CORR[[#This Row],[30-mar]]-Casos_PN_CORR[[#This Row],[29-mar]]</f>
        <v>0</v>
      </c>
      <c r="AA457">
        <f>+Casos_PN_CORR[[#This Row],[31-mar]]-Casos_PN_CORR[[#This Row],[30-mar]]</f>
        <v>0</v>
      </c>
      <c r="AB457">
        <f>+Casos_PN_CORR[[#This Row],[1-abr]]-Casos_PN_CORR[[#This Row],[31-mar]]</f>
        <v>0</v>
      </c>
      <c r="AC457">
        <f>+Casos_PN_CORR[[#This Row],[2-abr]]-Casos_PN_CORR[[#This Row],[1-abr]]</f>
        <v>0</v>
      </c>
      <c r="AD457">
        <f>+Casos_PN_CORR[[#This Row],[3-abr]]-Casos_PN_CORR[[#This Row],[2-abr]]</f>
        <v>0</v>
      </c>
      <c r="AE457">
        <f>+Casos_PN_CORR[[#This Row],[4-abr]]-Casos_PN_CORR[[#This Row],[3-abr]]</f>
        <v>0</v>
      </c>
      <c r="AF457">
        <f>+Casos_PN_CORR[[#This Row],[5-abr]]-Casos_PN_CORR[[#This Row],[4-abr]]</f>
        <v>0</v>
      </c>
      <c r="AG457">
        <f>+Casos_PN_CORR[[#This Row],[6-abr]]-Casos_PN_CORR[[#This Row],[5-abr]]</f>
        <v>0</v>
      </c>
      <c r="AH457">
        <f>+Casos_PN_CORR[[#This Row],[7-abr]]-Casos_PN_CORR[[#This Row],[6-abr]]</f>
        <v>0</v>
      </c>
      <c r="AI457">
        <f>+Casos_PN_CORR[[#This Row],[8-abr]]-Casos_PN_CORR[[#This Row],[7-abr]]</f>
        <v>0</v>
      </c>
      <c r="AJ457">
        <f>+Casos_PN_CORR[[#This Row],[9-abr]]-Casos_PN_CORR[[#This Row],[8-abr]]</f>
        <v>0</v>
      </c>
      <c r="AK457">
        <f>+Casos_PN_CORR[[#This Row],[10-abr]]-Casos_PN_CORR[[#This Row],[9-abr]]</f>
        <v>0</v>
      </c>
      <c r="AL457">
        <f>+Casos_PN_CORR[[#This Row],[11-abr]]-Casos_PN_CORR[[#This Row],[10-abr]]</f>
        <v>0</v>
      </c>
      <c r="AM457">
        <f>+Casos_PN_CORR[[#This Row],[12-abr]]-Casos_PN_CORR[[#This Row],[11-abr]]</f>
        <v>0</v>
      </c>
      <c r="AN457">
        <f>+Casos_PN_CORR[[#This Row],[13-abr]]-Casos_PN_CORR[[#This Row],[12-abr]]</f>
        <v>0</v>
      </c>
      <c r="AO457">
        <f>+Casos_PN_CORR[[#This Row],[14-abr]]-Casos_PN_CORR[[#This Row],[13-abr]]</f>
        <v>0</v>
      </c>
      <c r="AP457">
        <f>+Casos_PN_CORR[[#This Row],[15-abr]]-Casos_PN_CORR[[#This Row],[14-abr]]</f>
        <v>0</v>
      </c>
      <c r="AQ457">
        <f>+Casos_PN_CORR[[#This Row],[16-abr]]-Casos_PN_CORR[[#This Row],[15-abr]]</f>
        <v>0</v>
      </c>
      <c r="AR457">
        <f>+Casos_PN_CORR[[#This Row],[17-abr]]-Casos_PN_CORR[[#This Row],[16-abr]]</f>
        <v>0</v>
      </c>
      <c r="AS457">
        <f>+Casos_PN_CORR[[#This Row],[18-abr]]-Casos_PN_CORR[[#This Row],[17-abr]]</f>
        <v>0</v>
      </c>
      <c r="AT457">
        <f>+Casos_PN_CORR[[#This Row],[19-abr]]-Casos_PN_CORR[[#This Row],[18-abr]]</f>
        <v>0</v>
      </c>
      <c r="AU457">
        <f>+Casos_PN_CORR[[#This Row],[20-abr]]-Casos_PN_CORR[[#This Row],[19-abr]]</f>
        <v>0</v>
      </c>
      <c r="AV457">
        <f>+Casos_PN_CORR[[#This Row],[21-abr]]-Casos_PN_CORR[[#This Row],[20-abr]]</f>
        <v>0</v>
      </c>
      <c r="AW457">
        <f>+Casos_PN_CORR[[#This Row],[22-abr]]-Casos_PN_CORR[[#This Row],[21-abr]]</f>
        <v>0</v>
      </c>
      <c r="AX457">
        <f>+Casos_PN_CORR[[#This Row],[23-abr]]-Casos_PN_CORR[[#This Row],[22-abr]]</f>
        <v>0</v>
      </c>
      <c r="AY457">
        <f>+Casos_PN_CORR[[#This Row],[24-abr]]-Casos_PN_CORR[[#This Row],[23-abr]]</f>
        <v>0</v>
      </c>
      <c r="AZ457">
        <f>+Casos_PN_CORR[[#This Row],[25-abr]]-Casos_PN_CORR[[#This Row],[24-abr]]</f>
        <v>0</v>
      </c>
      <c r="BA457">
        <f>+Casos_PN_CORR[[#This Row],[26-abr]]-Casos_PN_CORR[[#This Row],[25-abr]]</f>
        <v>0</v>
      </c>
      <c r="BB457">
        <f>+Casos_PN_CORR[[#This Row],[27-abr]]-Casos_PN_CORR[[#This Row],[26-abr]]</f>
        <v>0</v>
      </c>
      <c r="BC457">
        <f>+Casos_PN_CORR[[#This Row],[28-abr]]-Casos_PN_CORR[[#This Row],[27-abr]]</f>
        <v>0</v>
      </c>
      <c r="BD457">
        <f>+Casos_PN_CORR[[#This Row],[29-abr]]-Casos_PN_CORR[[#This Row],[28-abr]]</f>
        <v>0</v>
      </c>
      <c r="BE457">
        <f>+Casos_PN_CORR[[#This Row],[30-abr]]-Casos_PN_CORR[[#This Row],[29-abr]]</f>
        <v>0</v>
      </c>
      <c r="BF457">
        <f>+Casos_PN_CORR[[#This Row],[1-may]]-Casos_PN_CORR[[#This Row],[30-abr]]</f>
        <v>0</v>
      </c>
      <c r="BG457">
        <f>+Casos_PN_CORR[[#This Row],[2-may]]-Casos_PN_CORR[[#This Row],[1-may]]</f>
        <v>0</v>
      </c>
      <c r="BH457">
        <f>+Casos_PN_CORR[[#This Row],[3-may]]-Casos_PN_CORR[[#This Row],[2-may]]</f>
        <v>0</v>
      </c>
      <c r="BI457">
        <f>+Casos_PN_CORR[[#This Row],[4-may]]-Casos_PN_CORR[[#This Row],[3-may]]</f>
        <v>0</v>
      </c>
      <c r="BJ457">
        <f>+Casos_PN_CORR[[#This Row],[5-may]]-Casos_PN_CORR[[#This Row],[4-may]]</f>
        <v>0</v>
      </c>
      <c r="BK457">
        <f>+Casos_PN_CORR[[#This Row],[6-may]]-Casos_PN_CORR[[#This Row],[5-may]]</f>
        <v>0</v>
      </c>
      <c r="BL457">
        <f>+Casos_PN_CORR[[#This Row],[7-may]]-Casos_PN_CORR[[#This Row],[6-may]]</f>
        <v>0</v>
      </c>
      <c r="BM457">
        <f>+Casos_PN_CORR[[#This Row],[8-may]]-Casos_PN_CORR[[#This Row],[7-may]]</f>
        <v>0</v>
      </c>
      <c r="BN457">
        <f>+Casos_PN_CORR[[#This Row],[9-may]]-Casos_PN_CORR[[#This Row],[8-may]]</f>
        <v>0</v>
      </c>
      <c r="BO457">
        <f>+Casos_PN_CORR[[#This Row],[10-may]]-Casos_PN_CORR[[#This Row],[9-may]]</f>
        <v>0</v>
      </c>
      <c r="BP457">
        <f>+Casos_PN_CORR[[#This Row],[11-may]]-Casos_PN_CORR[[#This Row],[10-may]]</f>
        <v>0</v>
      </c>
      <c r="BQ457">
        <f>+Casos_PN_CORR[[#This Row],[12-may]]-Casos_PN_CORR[[#This Row],[11-may]]</f>
        <v>0</v>
      </c>
      <c r="BR457">
        <f>+Casos_PN_CORR[[#This Row],[13-may]]-Casos_PN_CORR[[#This Row],[12-may]]</f>
        <v>0</v>
      </c>
      <c r="BS457">
        <f>+Casos_PN_CORR[[#This Row],[14-may]]-Casos_PN_CORR[[#This Row],[13-may]]</f>
        <v>0</v>
      </c>
      <c r="BT457">
        <f>+Casos_PN_CORR[[#This Row],[15-may]]-Casos_PN_CORR[[#This Row],[14-may]]</f>
        <v>0</v>
      </c>
      <c r="BU457">
        <f>+Casos_PN_CORR[[#This Row],[16-may]]-Casos_PN_CORR[[#This Row],[15-may]]</f>
        <v>0</v>
      </c>
      <c r="BV457">
        <f>+Casos_PN_CORR[[#This Row],[17-may]]-Casos_PN_CORR[[#This Row],[16-may]]</f>
        <v>0</v>
      </c>
      <c r="BW457">
        <f>+Casos_PN_CORR[[#This Row],[18-may]]-Casos_PN_CORR[[#This Row],[17-may]]</f>
        <v>0</v>
      </c>
      <c r="BX457">
        <f>+Casos_PN_CORR[[#This Row],[19-may]]-Casos_PN_CORR[[#This Row],[18-may]]</f>
        <v>0</v>
      </c>
      <c r="BY457">
        <f>+Casos_PN_CORR[[#This Row],[20-may]]-Casos_PN_CORR[[#This Row],[19-may]]</f>
        <v>0</v>
      </c>
      <c r="BZ457">
        <f>+Casos_PN_CORR[[#This Row],[21-may]]-Casos_PN_CORR[[#This Row],[20-may]]</f>
        <v>0</v>
      </c>
      <c r="CA457">
        <f>+Casos_PN_CORR[[#This Row],[22-may]]-Casos_PN_CORR[[#This Row],[21-may]]</f>
        <v>0</v>
      </c>
      <c r="CB457">
        <f>+Casos_PN_CORR[[#This Row],[23-may]]-Casos_PN_CORR[[#This Row],[22-may]]</f>
        <v>0</v>
      </c>
      <c r="CC457">
        <f>+Casos_PN_CORR[[#This Row],[24-may]]-Casos_PN_CORR[[#This Row],[23-may]]</f>
        <v>0</v>
      </c>
      <c r="CD457">
        <f>+Casos_PN_CORR[[#This Row],[25-may]]-Casos_PN_CORR[[#This Row],[24-may]]</f>
        <v>0</v>
      </c>
      <c r="CE457">
        <f>+Casos_PN_CORR[[#This Row],[26-may]]-Casos_PN_CORR[[#This Row],[25-may]]</f>
        <v>0</v>
      </c>
      <c r="CF457">
        <f>+Casos_PN_CORR[[#This Row],[27-may]]-Casos_PN_CORR[[#This Row],[26-may]]</f>
        <v>0</v>
      </c>
      <c r="CG457">
        <f>+Casos_PN_CORR[[#This Row],[28-may]]-Casos_PN_CORR[[#This Row],[27-may]]</f>
        <v>0</v>
      </c>
      <c r="CH457">
        <f>+Casos_PN_CORR[[#This Row],[29-may]]-Casos_PN_CORR[[#This Row],[28-may]]</f>
        <v>0</v>
      </c>
      <c r="CI457">
        <f>+Casos_PN_CORR[[#This Row],[30-may]]-Casos_PN_CORR[[#This Row],[29-may]]</f>
        <v>0</v>
      </c>
      <c r="CJ457">
        <f>+Casos_PN_CORR[[#This Row],[31-may]]-Casos_PN_CORR[[#This Row],[30-may]]</f>
        <v>0</v>
      </c>
      <c r="CK457">
        <f>+Casos_PN_CORR[[#This Row],[1-jun]]-Casos_PN_CORR[[#This Row],[31-may]]</f>
        <v>0</v>
      </c>
      <c r="CL457">
        <f>+Casos_PN_CORR[[#This Row],[2-jun]]-Casos_PN_CORR[[#This Row],[1-jun]]</f>
        <v>0</v>
      </c>
      <c r="CM457">
        <f>+Casos_PN_CORR[[#This Row],[3-jun]]-Casos_PN_CORR[[#This Row],[2-jun]]</f>
        <v>0</v>
      </c>
      <c r="CN457">
        <f>+Casos_PN_CORR[[#This Row],[4-jun]]-Casos_PN_CORR[[#This Row],[3-jun]]</f>
        <v>0</v>
      </c>
      <c r="CO457">
        <f>+Casos_PN_CORR[[#This Row],[5-jun]]-Casos_PN_CORR[[#This Row],[4-jun]]</f>
        <v>0</v>
      </c>
      <c r="CP457">
        <f>+Casos_PN_CORR[[#This Row],[6-jun]]-Casos_PN_CORR[[#This Row],[5-jun]]</f>
        <v>0</v>
      </c>
    </row>
    <row r="458" spans="1:94">
      <c r="A458">
        <v>81103</v>
      </c>
      <c r="B458" s="2" t="s">
        <v>97</v>
      </c>
      <c r="C458" s="2" t="s">
        <v>593</v>
      </c>
      <c r="D458" s="2" t="s">
        <v>595</v>
      </c>
      <c r="E458" s="4">
        <f t="shared" si="7"/>
        <v>0</v>
      </c>
      <c r="F458">
        <f>+Casos_PN_CORR[[#This Row],[10-mar]]</f>
        <v>0</v>
      </c>
      <c r="G458">
        <f>+Casos_PN_CORR[[#This Row],[11-mar]]-Casos_PN_CORR[[#This Row],[10-mar]]</f>
        <v>0</v>
      </c>
      <c r="H458">
        <f>+Casos_PN_CORR[[#This Row],[12-mar]]-Casos_PN_CORR[[#This Row],[11-mar]]</f>
        <v>0</v>
      </c>
      <c r="I458">
        <f>+Casos_PN_CORR[[#This Row],[13-mar]]-Casos_PN_CORR[[#This Row],[12-mar]]</f>
        <v>0</v>
      </c>
      <c r="J458">
        <f>+Casos_PN_CORR[[#This Row],[14-mar]]-Casos_PN_CORR[[#This Row],[13-mar]]</f>
        <v>0</v>
      </c>
      <c r="K458">
        <f>+Casos_PN_CORR[[#This Row],[15-mar]]-Casos_PN_CORR[[#This Row],[14-mar]]</f>
        <v>0</v>
      </c>
      <c r="L458">
        <f>+Casos_PN_CORR[[#This Row],[16-mar]]-Casos_PN_CORR[[#This Row],[15-mar]]</f>
        <v>0</v>
      </c>
      <c r="M458">
        <f>+Casos_PN_CORR[[#This Row],[17-mar]]-Casos_PN_CORR[[#This Row],[16-mar]]</f>
        <v>0</v>
      </c>
      <c r="N458">
        <f>+Casos_PN_CORR[[#This Row],[18-mar]]-Casos_PN_CORR[[#This Row],[17-mar]]</f>
        <v>0</v>
      </c>
      <c r="O458">
        <f>+Casos_PN_CORR[[#This Row],[19-mar]]-Casos_PN_CORR[[#This Row],[18-mar]]</f>
        <v>0</v>
      </c>
      <c r="P458">
        <f>+Casos_PN_CORR[[#This Row],[20-mar]]-Casos_PN_CORR[[#This Row],[19-mar]]</f>
        <v>0</v>
      </c>
      <c r="Q458">
        <f>+Casos_PN_CORR[[#This Row],[21-mar]]-Casos_PN_CORR[[#This Row],[20-mar]]</f>
        <v>0</v>
      </c>
      <c r="R458">
        <f>+Casos_PN_CORR[[#This Row],[22-mar]]-Casos_PN_CORR[[#This Row],[21-mar]]</f>
        <v>0</v>
      </c>
      <c r="S458">
        <f>+Casos_PN_CORR[[#This Row],[23-mar]]-Casos_PN_CORR[[#This Row],[22-mar]]</f>
        <v>0</v>
      </c>
      <c r="T458">
        <f>+Casos_PN_CORR[[#This Row],[24-mar]]-Casos_PN_CORR[[#This Row],[23-mar]]</f>
        <v>0</v>
      </c>
      <c r="U458">
        <f>+Casos_PN_CORR[[#This Row],[25-mar]]-Casos_PN_CORR[[#This Row],[24-mar]]</f>
        <v>0</v>
      </c>
      <c r="V458">
        <f>+Casos_PN_CORR[[#This Row],[26-mar]]-Casos_PN_CORR[[#This Row],[25-mar]]</f>
        <v>0</v>
      </c>
      <c r="W458">
        <f>+Casos_PN_CORR[[#This Row],[27-mar]]-Casos_PN_CORR[[#This Row],[26-mar]]</f>
        <v>0</v>
      </c>
      <c r="X458">
        <f>+Casos_PN_CORR[[#This Row],[28-mar]]-Casos_PN_CORR[[#This Row],[27-mar]]</f>
        <v>0</v>
      </c>
      <c r="Y458">
        <f>+Casos_PN_CORR[[#This Row],[29-mar]]-Casos_PN_CORR[[#This Row],[28-mar]]</f>
        <v>0</v>
      </c>
      <c r="Z458">
        <f>+Casos_PN_CORR[[#This Row],[30-mar]]-Casos_PN_CORR[[#This Row],[29-mar]]</f>
        <v>0</v>
      </c>
      <c r="AA458">
        <f>+Casos_PN_CORR[[#This Row],[31-mar]]-Casos_PN_CORR[[#This Row],[30-mar]]</f>
        <v>0</v>
      </c>
      <c r="AB458">
        <f>+Casos_PN_CORR[[#This Row],[1-abr]]-Casos_PN_CORR[[#This Row],[31-mar]]</f>
        <v>0</v>
      </c>
      <c r="AC458">
        <f>+Casos_PN_CORR[[#This Row],[2-abr]]-Casos_PN_CORR[[#This Row],[1-abr]]</f>
        <v>0</v>
      </c>
      <c r="AD458">
        <f>+Casos_PN_CORR[[#This Row],[3-abr]]-Casos_PN_CORR[[#This Row],[2-abr]]</f>
        <v>0</v>
      </c>
      <c r="AE458">
        <f>+Casos_PN_CORR[[#This Row],[4-abr]]-Casos_PN_CORR[[#This Row],[3-abr]]</f>
        <v>0</v>
      </c>
      <c r="AF458">
        <f>+Casos_PN_CORR[[#This Row],[5-abr]]-Casos_PN_CORR[[#This Row],[4-abr]]</f>
        <v>0</v>
      </c>
      <c r="AG458">
        <f>+Casos_PN_CORR[[#This Row],[6-abr]]-Casos_PN_CORR[[#This Row],[5-abr]]</f>
        <v>0</v>
      </c>
      <c r="AH458">
        <f>+Casos_PN_CORR[[#This Row],[7-abr]]-Casos_PN_CORR[[#This Row],[6-abr]]</f>
        <v>0</v>
      </c>
      <c r="AI458">
        <f>+Casos_PN_CORR[[#This Row],[8-abr]]-Casos_PN_CORR[[#This Row],[7-abr]]</f>
        <v>0</v>
      </c>
      <c r="AJ458">
        <f>+Casos_PN_CORR[[#This Row],[9-abr]]-Casos_PN_CORR[[#This Row],[8-abr]]</f>
        <v>0</v>
      </c>
      <c r="AK458">
        <f>+Casos_PN_CORR[[#This Row],[10-abr]]-Casos_PN_CORR[[#This Row],[9-abr]]</f>
        <v>0</v>
      </c>
      <c r="AL458">
        <f>+Casos_PN_CORR[[#This Row],[11-abr]]-Casos_PN_CORR[[#This Row],[10-abr]]</f>
        <v>0</v>
      </c>
      <c r="AM458">
        <f>+Casos_PN_CORR[[#This Row],[12-abr]]-Casos_PN_CORR[[#This Row],[11-abr]]</f>
        <v>0</v>
      </c>
      <c r="AN458">
        <f>+Casos_PN_CORR[[#This Row],[13-abr]]-Casos_PN_CORR[[#This Row],[12-abr]]</f>
        <v>0</v>
      </c>
      <c r="AO458">
        <f>+Casos_PN_CORR[[#This Row],[14-abr]]-Casos_PN_CORR[[#This Row],[13-abr]]</f>
        <v>0</v>
      </c>
      <c r="AP458">
        <f>+Casos_PN_CORR[[#This Row],[15-abr]]-Casos_PN_CORR[[#This Row],[14-abr]]</f>
        <v>0</v>
      </c>
      <c r="AQ458">
        <f>+Casos_PN_CORR[[#This Row],[16-abr]]-Casos_PN_CORR[[#This Row],[15-abr]]</f>
        <v>0</v>
      </c>
      <c r="AR458">
        <f>+Casos_PN_CORR[[#This Row],[17-abr]]-Casos_PN_CORR[[#This Row],[16-abr]]</f>
        <v>0</v>
      </c>
      <c r="AS458">
        <f>+Casos_PN_CORR[[#This Row],[18-abr]]-Casos_PN_CORR[[#This Row],[17-abr]]</f>
        <v>0</v>
      </c>
      <c r="AT458">
        <f>+Casos_PN_CORR[[#This Row],[19-abr]]-Casos_PN_CORR[[#This Row],[18-abr]]</f>
        <v>0</v>
      </c>
      <c r="AU458">
        <f>+Casos_PN_CORR[[#This Row],[20-abr]]-Casos_PN_CORR[[#This Row],[19-abr]]</f>
        <v>0</v>
      </c>
      <c r="AV458">
        <f>+Casos_PN_CORR[[#This Row],[21-abr]]-Casos_PN_CORR[[#This Row],[20-abr]]</f>
        <v>0</v>
      </c>
      <c r="AW458">
        <f>+Casos_PN_CORR[[#This Row],[22-abr]]-Casos_PN_CORR[[#This Row],[21-abr]]</f>
        <v>0</v>
      </c>
      <c r="AX458">
        <f>+Casos_PN_CORR[[#This Row],[23-abr]]-Casos_PN_CORR[[#This Row],[22-abr]]</f>
        <v>0</v>
      </c>
      <c r="AY458">
        <f>+Casos_PN_CORR[[#This Row],[24-abr]]-Casos_PN_CORR[[#This Row],[23-abr]]</f>
        <v>0</v>
      </c>
      <c r="AZ458">
        <f>+Casos_PN_CORR[[#This Row],[25-abr]]-Casos_PN_CORR[[#This Row],[24-abr]]</f>
        <v>0</v>
      </c>
      <c r="BA458">
        <f>+Casos_PN_CORR[[#This Row],[26-abr]]-Casos_PN_CORR[[#This Row],[25-abr]]</f>
        <v>0</v>
      </c>
      <c r="BB458">
        <f>+Casos_PN_CORR[[#This Row],[27-abr]]-Casos_PN_CORR[[#This Row],[26-abr]]</f>
        <v>0</v>
      </c>
      <c r="BC458">
        <f>+Casos_PN_CORR[[#This Row],[28-abr]]-Casos_PN_CORR[[#This Row],[27-abr]]</f>
        <v>0</v>
      </c>
      <c r="BD458">
        <f>+Casos_PN_CORR[[#This Row],[29-abr]]-Casos_PN_CORR[[#This Row],[28-abr]]</f>
        <v>0</v>
      </c>
      <c r="BE458">
        <f>+Casos_PN_CORR[[#This Row],[30-abr]]-Casos_PN_CORR[[#This Row],[29-abr]]</f>
        <v>0</v>
      </c>
      <c r="BF458">
        <f>+Casos_PN_CORR[[#This Row],[1-may]]-Casos_PN_CORR[[#This Row],[30-abr]]</f>
        <v>0</v>
      </c>
      <c r="BG458">
        <f>+Casos_PN_CORR[[#This Row],[2-may]]-Casos_PN_CORR[[#This Row],[1-may]]</f>
        <v>0</v>
      </c>
      <c r="BH458">
        <f>+Casos_PN_CORR[[#This Row],[3-may]]-Casos_PN_CORR[[#This Row],[2-may]]</f>
        <v>0</v>
      </c>
      <c r="BI458">
        <f>+Casos_PN_CORR[[#This Row],[4-may]]-Casos_PN_CORR[[#This Row],[3-may]]</f>
        <v>0</v>
      </c>
      <c r="BJ458">
        <f>+Casos_PN_CORR[[#This Row],[5-may]]-Casos_PN_CORR[[#This Row],[4-may]]</f>
        <v>0</v>
      </c>
      <c r="BK458">
        <f>+Casos_PN_CORR[[#This Row],[6-may]]-Casos_PN_CORR[[#This Row],[5-may]]</f>
        <v>0</v>
      </c>
      <c r="BL458">
        <f>+Casos_PN_CORR[[#This Row],[7-may]]-Casos_PN_CORR[[#This Row],[6-may]]</f>
        <v>0</v>
      </c>
      <c r="BM458">
        <f>+Casos_PN_CORR[[#This Row],[8-may]]-Casos_PN_CORR[[#This Row],[7-may]]</f>
        <v>0</v>
      </c>
      <c r="BN458">
        <f>+Casos_PN_CORR[[#This Row],[9-may]]-Casos_PN_CORR[[#This Row],[8-may]]</f>
        <v>0</v>
      </c>
      <c r="BO458">
        <f>+Casos_PN_CORR[[#This Row],[10-may]]-Casos_PN_CORR[[#This Row],[9-may]]</f>
        <v>0</v>
      </c>
      <c r="BP458">
        <f>+Casos_PN_CORR[[#This Row],[11-may]]-Casos_PN_CORR[[#This Row],[10-may]]</f>
        <v>0</v>
      </c>
      <c r="BQ458">
        <f>+Casos_PN_CORR[[#This Row],[12-may]]-Casos_PN_CORR[[#This Row],[11-may]]</f>
        <v>0</v>
      </c>
      <c r="BR458">
        <f>+Casos_PN_CORR[[#This Row],[13-may]]-Casos_PN_CORR[[#This Row],[12-may]]</f>
        <v>0</v>
      </c>
      <c r="BS458">
        <f>+Casos_PN_CORR[[#This Row],[14-may]]-Casos_PN_CORR[[#This Row],[13-may]]</f>
        <v>0</v>
      </c>
      <c r="BT458">
        <f>+Casos_PN_CORR[[#This Row],[15-may]]-Casos_PN_CORR[[#This Row],[14-may]]</f>
        <v>0</v>
      </c>
      <c r="BU458">
        <f>+Casos_PN_CORR[[#This Row],[16-may]]-Casos_PN_CORR[[#This Row],[15-may]]</f>
        <v>0</v>
      </c>
      <c r="BV458">
        <f>+Casos_PN_CORR[[#This Row],[17-may]]-Casos_PN_CORR[[#This Row],[16-may]]</f>
        <v>0</v>
      </c>
      <c r="BW458">
        <f>+Casos_PN_CORR[[#This Row],[18-may]]-Casos_PN_CORR[[#This Row],[17-may]]</f>
        <v>0</v>
      </c>
      <c r="BX458">
        <f>+Casos_PN_CORR[[#This Row],[19-may]]-Casos_PN_CORR[[#This Row],[18-may]]</f>
        <v>0</v>
      </c>
      <c r="BY458">
        <f>+Casos_PN_CORR[[#This Row],[20-may]]-Casos_PN_CORR[[#This Row],[19-may]]</f>
        <v>0</v>
      </c>
      <c r="BZ458">
        <f>+Casos_PN_CORR[[#This Row],[21-may]]-Casos_PN_CORR[[#This Row],[20-may]]</f>
        <v>0</v>
      </c>
      <c r="CA458">
        <f>+Casos_PN_CORR[[#This Row],[22-may]]-Casos_PN_CORR[[#This Row],[21-may]]</f>
        <v>0</v>
      </c>
      <c r="CB458">
        <f>+Casos_PN_CORR[[#This Row],[23-may]]-Casos_PN_CORR[[#This Row],[22-may]]</f>
        <v>0</v>
      </c>
      <c r="CC458">
        <f>+Casos_PN_CORR[[#This Row],[24-may]]-Casos_PN_CORR[[#This Row],[23-may]]</f>
        <v>0</v>
      </c>
      <c r="CD458">
        <f>+Casos_PN_CORR[[#This Row],[25-may]]-Casos_PN_CORR[[#This Row],[24-may]]</f>
        <v>0</v>
      </c>
      <c r="CE458">
        <f>+Casos_PN_CORR[[#This Row],[26-may]]-Casos_PN_CORR[[#This Row],[25-may]]</f>
        <v>0</v>
      </c>
      <c r="CF458">
        <f>+Casos_PN_CORR[[#This Row],[27-may]]-Casos_PN_CORR[[#This Row],[26-may]]</f>
        <v>0</v>
      </c>
      <c r="CG458">
        <f>+Casos_PN_CORR[[#This Row],[28-may]]-Casos_PN_CORR[[#This Row],[27-may]]</f>
        <v>0</v>
      </c>
      <c r="CH458">
        <f>+Casos_PN_CORR[[#This Row],[29-may]]-Casos_PN_CORR[[#This Row],[28-may]]</f>
        <v>0</v>
      </c>
      <c r="CI458">
        <f>+Casos_PN_CORR[[#This Row],[30-may]]-Casos_PN_CORR[[#This Row],[29-may]]</f>
        <v>0</v>
      </c>
      <c r="CJ458">
        <f>+Casos_PN_CORR[[#This Row],[31-may]]-Casos_PN_CORR[[#This Row],[30-may]]</f>
        <v>0</v>
      </c>
      <c r="CK458">
        <f>+Casos_PN_CORR[[#This Row],[1-jun]]-Casos_PN_CORR[[#This Row],[31-may]]</f>
        <v>0</v>
      </c>
      <c r="CL458">
        <f>+Casos_PN_CORR[[#This Row],[2-jun]]-Casos_PN_CORR[[#This Row],[1-jun]]</f>
        <v>0</v>
      </c>
      <c r="CM458">
        <f>+Casos_PN_CORR[[#This Row],[3-jun]]-Casos_PN_CORR[[#This Row],[2-jun]]</f>
        <v>0</v>
      </c>
      <c r="CN458">
        <f>+Casos_PN_CORR[[#This Row],[4-jun]]-Casos_PN_CORR[[#This Row],[3-jun]]</f>
        <v>0</v>
      </c>
      <c r="CO458">
        <f>+Casos_PN_CORR[[#This Row],[5-jun]]-Casos_PN_CORR[[#This Row],[4-jun]]</f>
        <v>0</v>
      </c>
      <c r="CP458">
        <f>+Casos_PN_CORR[[#This Row],[6-jun]]-Casos_PN_CORR[[#This Row],[5-jun]]</f>
        <v>0</v>
      </c>
    </row>
    <row r="459" spans="1:94">
      <c r="A459">
        <v>80817</v>
      </c>
      <c r="B459" s="2" t="s">
        <v>97</v>
      </c>
      <c r="C459" s="2" t="s">
        <v>97</v>
      </c>
      <c r="D459" s="2" t="s">
        <v>596</v>
      </c>
      <c r="E459" s="4">
        <f t="shared" si="7"/>
        <v>774</v>
      </c>
      <c r="F459">
        <f>+Casos_PN_CORR[[#This Row],[10-mar]]</f>
        <v>0</v>
      </c>
      <c r="G459">
        <f>+Casos_PN_CORR[[#This Row],[11-mar]]-Casos_PN_CORR[[#This Row],[10-mar]]</f>
        <v>0</v>
      </c>
      <c r="H459">
        <f>+Casos_PN_CORR[[#This Row],[12-mar]]-Casos_PN_CORR[[#This Row],[11-mar]]</f>
        <v>0</v>
      </c>
      <c r="I459">
        <f>+Casos_PN_CORR[[#This Row],[13-mar]]-Casos_PN_CORR[[#This Row],[12-mar]]</f>
        <v>0</v>
      </c>
      <c r="J459">
        <f>+Casos_PN_CORR[[#This Row],[14-mar]]-Casos_PN_CORR[[#This Row],[13-mar]]</f>
        <v>0</v>
      </c>
      <c r="K459">
        <f>+Casos_PN_CORR[[#This Row],[15-mar]]-Casos_PN_CORR[[#This Row],[14-mar]]</f>
        <v>0</v>
      </c>
      <c r="L459">
        <f>+Casos_PN_CORR[[#This Row],[16-mar]]-Casos_PN_CORR[[#This Row],[15-mar]]</f>
        <v>0</v>
      </c>
      <c r="M459">
        <f>+Casos_PN_CORR[[#This Row],[17-mar]]-Casos_PN_CORR[[#This Row],[16-mar]]</f>
        <v>0</v>
      </c>
      <c r="N459">
        <f>+Casos_PN_CORR[[#This Row],[18-mar]]-Casos_PN_CORR[[#This Row],[17-mar]]</f>
        <v>0</v>
      </c>
      <c r="O459">
        <f>+Casos_PN_CORR[[#This Row],[19-mar]]-Casos_PN_CORR[[#This Row],[18-mar]]</f>
        <v>0</v>
      </c>
      <c r="P459">
        <f>+Casos_PN_CORR[[#This Row],[20-mar]]-Casos_PN_CORR[[#This Row],[19-mar]]</f>
        <v>0</v>
      </c>
      <c r="Q459">
        <f>+Casos_PN_CORR[[#This Row],[21-mar]]-Casos_PN_CORR[[#This Row],[20-mar]]</f>
        <v>0</v>
      </c>
      <c r="R459">
        <f>+Casos_PN_CORR[[#This Row],[22-mar]]-Casos_PN_CORR[[#This Row],[21-mar]]</f>
        <v>0</v>
      </c>
      <c r="S459">
        <f>+Casos_PN_CORR[[#This Row],[23-mar]]-Casos_PN_CORR[[#This Row],[22-mar]]</f>
        <v>0</v>
      </c>
      <c r="T459">
        <f>+Casos_PN_CORR[[#This Row],[24-mar]]-Casos_PN_CORR[[#This Row],[23-mar]]</f>
        <v>0</v>
      </c>
      <c r="U459">
        <f>+Casos_PN_CORR[[#This Row],[25-mar]]-Casos_PN_CORR[[#This Row],[24-mar]]</f>
        <v>0</v>
      </c>
      <c r="V459">
        <f>+Casos_PN_CORR[[#This Row],[26-mar]]-Casos_PN_CORR[[#This Row],[25-mar]]</f>
        <v>0</v>
      </c>
      <c r="W459">
        <f>+Casos_PN_CORR[[#This Row],[27-mar]]-Casos_PN_CORR[[#This Row],[26-mar]]</f>
        <v>0</v>
      </c>
      <c r="X459">
        <f>+Casos_PN_CORR[[#This Row],[28-mar]]-Casos_PN_CORR[[#This Row],[27-mar]]</f>
        <v>0</v>
      </c>
      <c r="Y459">
        <f>+Casos_PN_CORR[[#This Row],[29-mar]]-Casos_PN_CORR[[#This Row],[28-mar]]</f>
        <v>0</v>
      </c>
      <c r="Z459">
        <f>+Casos_PN_CORR[[#This Row],[30-mar]]-Casos_PN_CORR[[#This Row],[29-mar]]</f>
        <v>0</v>
      </c>
      <c r="AA459">
        <f>+Casos_PN_CORR[[#This Row],[31-mar]]-Casos_PN_CORR[[#This Row],[30-mar]]</f>
        <v>0</v>
      </c>
      <c r="AB459">
        <f>+Casos_PN_CORR[[#This Row],[1-abr]]-Casos_PN_CORR[[#This Row],[31-mar]]</f>
        <v>0</v>
      </c>
      <c r="AC459">
        <f>+Casos_PN_CORR[[#This Row],[2-abr]]-Casos_PN_CORR[[#This Row],[1-abr]]</f>
        <v>0</v>
      </c>
      <c r="AD459">
        <f>+Casos_PN_CORR[[#This Row],[3-abr]]-Casos_PN_CORR[[#This Row],[2-abr]]</f>
        <v>0</v>
      </c>
      <c r="AE459">
        <f>+Casos_PN_CORR[[#This Row],[4-abr]]-Casos_PN_CORR[[#This Row],[3-abr]]</f>
        <v>0</v>
      </c>
      <c r="AF459">
        <f>+Casos_PN_CORR[[#This Row],[5-abr]]-Casos_PN_CORR[[#This Row],[4-abr]]</f>
        <v>0</v>
      </c>
      <c r="AG459">
        <f>+Casos_PN_CORR[[#This Row],[6-abr]]-Casos_PN_CORR[[#This Row],[5-abr]]</f>
        <v>0</v>
      </c>
      <c r="AH459">
        <f>+Casos_PN_CORR[[#This Row],[7-abr]]-Casos_PN_CORR[[#This Row],[6-abr]]</f>
        <v>0</v>
      </c>
      <c r="AI459">
        <f>+Casos_PN_CORR[[#This Row],[8-abr]]-Casos_PN_CORR[[#This Row],[7-abr]]</f>
        <v>0</v>
      </c>
      <c r="AJ459">
        <f>+Casos_PN_CORR[[#This Row],[9-abr]]-Casos_PN_CORR[[#This Row],[8-abr]]</f>
        <v>0</v>
      </c>
      <c r="AK459">
        <f>+Casos_PN_CORR[[#This Row],[10-abr]]-Casos_PN_CORR[[#This Row],[9-abr]]</f>
        <v>0</v>
      </c>
      <c r="AL459">
        <f>+Casos_PN_CORR[[#This Row],[11-abr]]-Casos_PN_CORR[[#This Row],[10-abr]]</f>
        <v>0</v>
      </c>
      <c r="AM459">
        <f>+Casos_PN_CORR[[#This Row],[12-abr]]-Casos_PN_CORR[[#This Row],[11-abr]]</f>
        <v>0</v>
      </c>
      <c r="AN459">
        <f>+Casos_PN_CORR[[#This Row],[13-abr]]-Casos_PN_CORR[[#This Row],[12-abr]]</f>
        <v>0</v>
      </c>
      <c r="AO459">
        <f>+Casos_PN_CORR[[#This Row],[14-abr]]-Casos_PN_CORR[[#This Row],[13-abr]]</f>
        <v>0</v>
      </c>
      <c r="AP459">
        <f>+Casos_PN_CORR[[#This Row],[15-abr]]-Casos_PN_CORR[[#This Row],[14-abr]]</f>
        <v>0</v>
      </c>
      <c r="AQ459">
        <f>+Casos_PN_CORR[[#This Row],[16-abr]]-Casos_PN_CORR[[#This Row],[15-abr]]</f>
        <v>0</v>
      </c>
      <c r="AR459">
        <f>+Casos_PN_CORR[[#This Row],[17-abr]]-Casos_PN_CORR[[#This Row],[16-abr]]</f>
        <v>0</v>
      </c>
      <c r="AS459">
        <f>+Casos_PN_CORR[[#This Row],[18-abr]]-Casos_PN_CORR[[#This Row],[17-abr]]</f>
        <v>0</v>
      </c>
      <c r="AT459">
        <f>+Casos_PN_CORR[[#This Row],[19-abr]]-Casos_PN_CORR[[#This Row],[18-abr]]</f>
        <v>0</v>
      </c>
      <c r="AU459">
        <f>+Casos_PN_CORR[[#This Row],[20-abr]]-Casos_PN_CORR[[#This Row],[19-abr]]</f>
        <v>0</v>
      </c>
      <c r="AV459">
        <f>+Casos_PN_CORR[[#This Row],[21-abr]]-Casos_PN_CORR[[#This Row],[20-abr]]</f>
        <v>0</v>
      </c>
      <c r="AW459">
        <f>+Casos_PN_CORR[[#This Row],[22-abr]]-Casos_PN_CORR[[#This Row],[21-abr]]</f>
        <v>0</v>
      </c>
      <c r="AX459">
        <f>+Casos_PN_CORR[[#This Row],[23-abr]]-Casos_PN_CORR[[#This Row],[22-abr]]</f>
        <v>0</v>
      </c>
      <c r="AY459">
        <f>+Casos_PN_CORR[[#This Row],[24-abr]]-Casos_PN_CORR[[#This Row],[23-abr]]</f>
        <v>0</v>
      </c>
      <c r="AZ459">
        <f>+Casos_PN_CORR[[#This Row],[25-abr]]-Casos_PN_CORR[[#This Row],[24-abr]]</f>
        <v>0</v>
      </c>
      <c r="BA459">
        <f>+Casos_PN_CORR[[#This Row],[26-abr]]-Casos_PN_CORR[[#This Row],[25-abr]]</f>
        <v>0</v>
      </c>
      <c r="BB459">
        <f>+Casos_PN_CORR[[#This Row],[27-abr]]-Casos_PN_CORR[[#This Row],[26-abr]]</f>
        <v>0</v>
      </c>
      <c r="BC459">
        <f>+Casos_PN_CORR[[#This Row],[28-abr]]-Casos_PN_CORR[[#This Row],[27-abr]]</f>
        <v>0</v>
      </c>
      <c r="BD459">
        <f>+Casos_PN_CORR[[#This Row],[29-abr]]-Casos_PN_CORR[[#This Row],[28-abr]]</f>
        <v>0</v>
      </c>
      <c r="BE459">
        <f>+Casos_PN_CORR[[#This Row],[30-abr]]-Casos_PN_CORR[[#This Row],[29-abr]]</f>
        <v>0</v>
      </c>
      <c r="BF459">
        <f>+Casos_PN_CORR[[#This Row],[1-may]]-Casos_PN_CORR[[#This Row],[30-abr]]</f>
        <v>0</v>
      </c>
      <c r="BG459">
        <f>+Casos_PN_CORR[[#This Row],[2-may]]-Casos_PN_CORR[[#This Row],[1-may]]</f>
        <v>0</v>
      </c>
      <c r="BH459">
        <f>+Casos_PN_CORR[[#This Row],[3-may]]-Casos_PN_CORR[[#This Row],[2-may]]</f>
        <v>0</v>
      </c>
      <c r="BI459">
        <f>+Casos_PN_CORR[[#This Row],[4-may]]-Casos_PN_CORR[[#This Row],[3-may]]</f>
        <v>0</v>
      </c>
      <c r="BJ459">
        <f>+Casos_PN_CORR[[#This Row],[5-may]]-Casos_PN_CORR[[#This Row],[4-may]]</f>
        <v>0</v>
      </c>
      <c r="BK459">
        <f>+Casos_PN_CORR[[#This Row],[6-may]]-Casos_PN_CORR[[#This Row],[5-may]]</f>
        <v>0</v>
      </c>
      <c r="BL459">
        <f>+Casos_PN_CORR[[#This Row],[7-may]]-Casos_PN_CORR[[#This Row],[6-may]]</f>
        <v>0</v>
      </c>
      <c r="BM459">
        <f>+Casos_PN_CORR[[#This Row],[8-may]]-Casos_PN_CORR[[#This Row],[7-may]]</f>
        <v>0</v>
      </c>
      <c r="BN459">
        <f>+Casos_PN_CORR[[#This Row],[9-may]]-Casos_PN_CORR[[#This Row],[8-may]]</f>
        <v>0</v>
      </c>
      <c r="BO459">
        <f>+Casos_PN_CORR[[#This Row],[10-may]]-Casos_PN_CORR[[#This Row],[9-may]]</f>
        <v>0</v>
      </c>
      <c r="BP459">
        <f>+Casos_PN_CORR[[#This Row],[11-may]]-Casos_PN_CORR[[#This Row],[10-may]]</f>
        <v>0</v>
      </c>
      <c r="BQ459">
        <f>+Casos_PN_CORR[[#This Row],[12-may]]-Casos_PN_CORR[[#This Row],[11-may]]</f>
        <v>0</v>
      </c>
      <c r="BR459">
        <f>+Casos_PN_CORR[[#This Row],[13-may]]-Casos_PN_CORR[[#This Row],[12-may]]</f>
        <v>0</v>
      </c>
      <c r="BS459">
        <f>+Casos_PN_CORR[[#This Row],[14-may]]-Casos_PN_CORR[[#This Row],[13-may]]</f>
        <v>0</v>
      </c>
      <c r="BT459">
        <f>+Casos_PN_CORR[[#This Row],[15-may]]-Casos_PN_CORR[[#This Row],[14-may]]</f>
        <v>0</v>
      </c>
      <c r="BU459">
        <f>+Casos_PN_CORR[[#This Row],[16-may]]-Casos_PN_CORR[[#This Row],[15-may]]</f>
        <v>0</v>
      </c>
      <c r="BV459">
        <f>+Casos_PN_CORR[[#This Row],[17-may]]-Casos_PN_CORR[[#This Row],[16-may]]</f>
        <v>0</v>
      </c>
      <c r="BW459">
        <f>+Casos_PN_CORR[[#This Row],[18-may]]-Casos_PN_CORR[[#This Row],[17-may]]</f>
        <v>0</v>
      </c>
      <c r="BX459">
        <f>+Casos_PN_CORR[[#This Row],[19-may]]-Casos_PN_CORR[[#This Row],[18-may]]</f>
        <v>0</v>
      </c>
      <c r="BY459">
        <f>+Casos_PN_CORR[[#This Row],[20-may]]-Casos_PN_CORR[[#This Row],[19-may]]</f>
        <v>0</v>
      </c>
      <c r="BZ459">
        <f>+Casos_PN_CORR[[#This Row],[21-may]]-Casos_PN_CORR[[#This Row],[20-may]]</f>
        <v>0</v>
      </c>
      <c r="CA459">
        <f>+Casos_PN_CORR[[#This Row],[22-may]]-Casos_PN_CORR[[#This Row],[21-may]]</f>
        <v>0</v>
      </c>
      <c r="CB459">
        <f>+Casos_PN_CORR[[#This Row],[23-may]]-Casos_PN_CORR[[#This Row],[22-may]]</f>
        <v>0</v>
      </c>
      <c r="CC459">
        <f>+Casos_PN_CORR[[#This Row],[24-may]]-Casos_PN_CORR[[#This Row],[23-may]]</f>
        <v>0</v>
      </c>
      <c r="CD459">
        <f>+Casos_PN_CORR[[#This Row],[25-may]]-Casos_PN_CORR[[#This Row],[24-may]]</f>
        <v>0</v>
      </c>
      <c r="CE459">
        <f>+Casos_PN_CORR[[#This Row],[26-may]]-Casos_PN_CORR[[#This Row],[25-may]]</f>
        <v>0</v>
      </c>
      <c r="CF459">
        <f>+Casos_PN_CORR[[#This Row],[27-may]]-Casos_PN_CORR[[#This Row],[26-may]]</f>
        <v>0</v>
      </c>
      <c r="CG459">
        <f>+Casos_PN_CORR[[#This Row],[28-may]]-Casos_PN_CORR[[#This Row],[27-may]]</f>
        <v>0</v>
      </c>
      <c r="CH459">
        <f>+Casos_PN_CORR[[#This Row],[29-may]]-Casos_PN_CORR[[#This Row],[28-may]]</f>
        <v>0</v>
      </c>
      <c r="CI459">
        <f>+Casos_PN_CORR[[#This Row],[30-may]]-Casos_PN_CORR[[#This Row],[29-may]]</f>
        <v>0</v>
      </c>
      <c r="CJ459">
        <f>+Casos_PN_CORR[[#This Row],[31-may]]-Casos_PN_CORR[[#This Row],[30-may]]</f>
        <v>0</v>
      </c>
      <c r="CK459">
        <f>+Casos_PN_CORR[[#This Row],[1-jun]]-Casos_PN_CORR[[#This Row],[31-may]]</f>
        <v>0</v>
      </c>
      <c r="CL459">
        <f>+Casos_PN_CORR[[#This Row],[2-jun]]-Casos_PN_CORR[[#This Row],[1-jun]]</f>
        <v>0</v>
      </c>
      <c r="CM459">
        <f>+Casos_PN_CORR[[#This Row],[3-jun]]-Casos_PN_CORR[[#This Row],[2-jun]]</f>
        <v>0</v>
      </c>
      <c r="CN459">
        <f>+Casos_PN_CORR[[#This Row],[4-jun]]-Casos_PN_CORR[[#This Row],[3-jun]]</f>
        <v>0</v>
      </c>
      <c r="CO459">
        <f>+Casos_PN_CORR[[#This Row],[5-jun]]-Casos_PN_CORR[[#This Row],[4-jun]]</f>
        <v>774</v>
      </c>
      <c r="CP459">
        <f>+Casos_PN_CORR[[#This Row],[6-jun]]-Casos_PN_CORR[[#This Row],[5-jun]]</f>
        <v>0</v>
      </c>
    </row>
    <row r="460" spans="1:94">
      <c r="A460">
        <v>40804</v>
      </c>
      <c r="B460" s="2" t="s">
        <v>115</v>
      </c>
      <c r="C460" s="2" t="s">
        <v>419</v>
      </c>
      <c r="D460" s="2" t="s">
        <v>597</v>
      </c>
      <c r="E460" s="4">
        <f t="shared" si="7"/>
        <v>0</v>
      </c>
      <c r="F460">
        <f>+Casos_PN_CORR[[#This Row],[10-mar]]</f>
        <v>0</v>
      </c>
      <c r="G460">
        <f>+Casos_PN_CORR[[#This Row],[11-mar]]-Casos_PN_CORR[[#This Row],[10-mar]]</f>
        <v>0</v>
      </c>
      <c r="H460">
        <f>+Casos_PN_CORR[[#This Row],[12-mar]]-Casos_PN_CORR[[#This Row],[11-mar]]</f>
        <v>0</v>
      </c>
      <c r="I460">
        <f>+Casos_PN_CORR[[#This Row],[13-mar]]-Casos_PN_CORR[[#This Row],[12-mar]]</f>
        <v>0</v>
      </c>
      <c r="J460">
        <f>+Casos_PN_CORR[[#This Row],[14-mar]]-Casos_PN_CORR[[#This Row],[13-mar]]</f>
        <v>0</v>
      </c>
      <c r="K460">
        <f>+Casos_PN_CORR[[#This Row],[15-mar]]-Casos_PN_CORR[[#This Row],[14-mar]]</f>
        <v>0</v>
      </c>
      <c r="L460">
        <f>+Casos_PN_CORR[[#This Row],[16-mar]]-Casos_PN_CORR[[#This Row],[15-mar]]</f>
        <v>0</v>
      </c>
      <c r="M460">
        <f>+Casos_PN_CORR[[#This Row],[17-mar]]-Casos_PN_CORR[[#This Row],[16-mar]]</f>
        <v>0</v>
      </c>
      <c r="N460">
        <f>+Casos_PN_CORR[[#This Row],[18-mar]]-Casos_PN_CORR[[#This Row],[17-mar]]</f>
        <v>0</v>
      </c>
      <c r="O460">
        <f>+Casos_PN_CORR[[#This Row],[19-mar]]-Casos_PN_CORR[[#This Row],[18-mar]]</f>
        <v>0</v>
      </c>
      <c r="P460">
        <f>+Casos_PN_CORR[[#This Row],[20-mar]]-Casos_PN_CORR[[#This Row],[19-mar]]</f>
        <v>0</v>
      </c>
      <c r="Q460">
        <f>+Casos_PN_CORR[[#This Row],[21-mar]]-Casos_PN_CORR[[#This Row],[20-mar]]</f>
        <v>0</v>
      </c>
      <c r="R460">
        <f>+Casos_PN_CORR[[#This Row],[22-mar]]-Casos_PN_CORR[[#This Row],[21-mar]]</f>
        <v>0</v>
      </c>
      <c r="S460">
        <f>+Casos_PN_CORR[[#This Row],[23-mar]]-Casos_PN_CORR[[#This Row],[22-mar]]</f>
        <v>0</v>
      </c>
      <c r="T460">
        <f>+Casos_PN_CORR[[#This Row],[24-mar]]-Casos_PN_CORR[[#This Row],[23-mar]]</f>
        <v>0</v>
      </c>
      <c r="U460">
        <f>+Casos_PN_CORR[[#This Row],[25-mar]]-Casos_PN_CORR[[#This Row],[24-mar]]</f>
        <v>0</v>
      </c>
      <c r="V460">
        <f>+Casos_PN_CORR[[#This Row],[26-mar]]-Casos_PN_CORR[[#This Row],[25-mar]]</f>
        <v>0</v>
      </c>
      <c r="W460">
        <f>+Casos_PN_CORR[[#This Row],[27-mar]]-Casos_PN_CORR[[#This Row],[26-mar]]</f>
        <v>0</v>
      </c>
      <c r="X460">
        <f>+Casos_PN_CORR[[#This Row],[28-mar]]-Casos_PN_CORR[[#This Row],[27-mar]]</f>
        <v>0</v>
      </c>
      <c r="Y460">
        <f>+Casos_PN_CORR[[#This Row],[29-mar]]-Casos_PN_CORR[[#This Row],[28-mar]]</f>
        <v>0</v>
      </c>
      <c r="Z460">
        <f>+Casos_PN_CORR[[#This Row],[30-mar]]-Casos_PN_CORR[[#This Row],[29-mar]]</f>
        <v>0</v>
      </c>
      <c r="AA460">
        <f>+Casos_PN_CORR[[#This Row],[31-mar]]-Casos_PN_CORR[[#This Row],[30-mar]]</f>
        <v>0</v>
      </c>
      <c r="AB460">
        <f>+Casos_PN_CORR[[#This Row],[1-abr]]-Casos_PN_CORR[[#This Row],[31-mar]]</f>
        <v>0</v>
      </c>
      <c r="AC460">
        <f>+Casos_PN_CORR[[#This Row],[2-abr]]-Casos_PN_CORR[[#This Row],[1-abr]]</f>
        <v>0</v>
      </c>
      <c r="AD460">
        <f>+Casos_PN_CORR[[#This Row],[3-abr]]-Casos_PN_CORR[[#This Row],[2-abr]]</f>
        <v>0</v>
      </c>
      <c r="AE460">
        <f>+Casos_PN_CORR[[#This Row],[4-abr]]-Casos_PN_CORR[[#This Row],[3-abr]]</f>
        <v>0</v>
      </c>
      <c r="AF460">
        <f>+Casos_PN_CORR[[#This Row],[5-abr]]-Casos_PN_CORR[[#This Row],[4-abr]]</f>
        <v>0</v>
      </c>
      <c r="AG460">
        <f>+Casos_PN_CORR[[#This Row],[6-abr]]-Casos_PN_CORR[[#This Row],[5-abr]]</f>
        <v>0</v>
      </c>
      <c r="AH460">
        <f>+Casos_PN_CORR[[#This Row],[7-abr]]-Casos_PN_CORR[[#This Row],[6-abr]]</f>
        <v>0</v>
      </c>
      <c r="AI460">
        <f>+Casos_PN_CORR[[#This Row],[8-abr]]-Casos_PN_CORR[[#This Row],[7-abr]]</f>
        <v>0</v>
      </c>
      <c r="AJ460">
        <f>+Casos_PN_CORR[[#This Row],[9-abr]]-Casos_PN_CORR[[#This Row],[8-abr]]</f>
        <v>0</v>
      </c>
      <c r="AK460">
        <f>+Casos_PN_CORR[[#This Row],[10-abr]]-Casos_PN_CORR[[#This Row],[9-abr]]</f>
        <v>0</v>
      </c>
      <c r="AL460">
        <f>+Casos_PN_CORR[[#This Row],[11-abr]]-Casos_PN_CORR[[#This Row],[10-abr]]</f>
        <v>0</v>
      </c>
      <c r="AM460">
        <f>+Casos_PN_CORR[[#This Row],[12-abr]]-Casos_PN_CORR[[#This Row],[11-abr]]</f>
        <v>0</v>
      </c>
      <c r="AN460">
        <f>+Casos_PN_CORR[[#This Row],[13-abr]]-Casos_PN_CORR[[#This Row],[12-abr]]</f>
        <v>0</v>
      </c>
      <c r="AO460">
        <f>+Casos_PN_CORR[[#This Row],[14-abr]]-Casos_PN_CORR[[#This Row],[13-abr]]</f>
        <v>0</v>
      </c>
      <c r="AP460">
        <f>+Casos_PN_CORR[[#This Row],[15-abr]]-Casos_PN_CORR[[#This Row],[14-abr]]</f>
        <v>0</v>
      </c>
      <c r="AQ460">
        <f>+Casos_PN_CORR[[#This Row],[16-abr]]-Casos_PN_CORR[[#This Row],[15-abr]]</f>
        <v>0</v>
      </c>
      <c r="AR460">
        <f>+Casos_PN_CORR[[#This Row],[17-abr]]-Casos_PN_CORR[[#This Row],[16-abr]]</f>
        <v>0</v>
      </c>
      <c r="AS460">
        <f>+Casos_PN_CORR[[#This Row],[18-abr]]-Casos_PN_CORR[[#This Row],[17-abr]]</f>
        <v>0</v>
      </c>
      <c r="AT460">
        <f>+Casos_PN_CORR[[#This Row],[19-abr]]-Casos_PN_CORR[[#This Row],[18-abr]]</f>
        <v>0</v>
      </c>
      <c r="AU460">
        <f>+Casos_PN_CORR[[#This Row],[20-abr]]-Casos_PN_CORR[[#This Row],[19-abr]]</f>
        <v>0</v>
      </c>
      <c r="AV460">
        <f>+Casos_PN_CORR[[#This Row],[21-abr]]-Casos_PN_CORR[[#This Row],[20-abr]]</f>
        <v>0</v>
      </c>
      <c r="AW460">
        <f>+Casos_PN_CORR[[#This Row],[22-abr]]-Casos_PN_CORR[[#This Row],[21-abr]]</f>
        <v>0</v>
      </c>
      <c r="AX460">
        <f>+Casos_PN_CORR[[#This Row],[23-abr]]-Casos_PN_CORR[[#This Row],[22-abr]]</f>
        <v>0</v>
      </c>
      <c r="AY460">
        <f>+Casos_PN_CORR[[#This Row],[24-abr]]-Casos_PN_CORR[[#This Row],[23-abr]]</f>
        <v>0</v>
      </c>
      <c r="AZ460">
        <f>+Casos_PN_CORR[[#This Row],[25-abr]]-Casos_PN_CORR[[#This Row],[24-abr]]</f>
        <v>0</v>
      </c>
      <c r="BA460">
        <f>+Casos_PN_CORR[[#This Row],[26-abr]]-Casos_PN_CORR[[#This Row],[25-abr]]</f>
        <v>0</v>
      </c>
      <c r="BB460">
        <f>+Casos_PN_CORR[[#This Row],[27-abr]]-Casos_PN_CORR[[#This Row],[26-abr]]</f>
        <v>0</v>
      </c>
      <c r="BC460">
        <f>+Casos_PN_CORR[[#This Row],[28-abr]]-Casos_PN_CORR[[#This Row],[27-abr]]</f>
        <v>0</v>
      </c>
      <c r="BD460">
        <f>+Casos_PN_CORR[[#This Row],[29-abr]]-Casos_PN_CORR[[#This Row],[28-abr]]</f>
        <v>0</v>
      </c>
      <c r="BE460">
        <f>+Casos_PN_CORR[[#This Row],[30-abr]]-Casos_PN_CORR[[#This Row],[29-abr]]</f>
        <v>0</v>
      </c>
      <c r="BF460">
        <f>+Casos_PN_CORR[[#This Row],[1-may]]-Casos_PN_CORR[[#This Row],[30-abr]]</f>
        <v>0</v>
      </c>
      <c r="BG460">
        <f>+Casos_PN_CORR[[#This Row],[2-may]]-Casos_PN_CORR[[#This Row],[1-may]]</f>
        <v>0</v>
      </c>
      <c r="BH460">
        <f>+Casos_PN_CORR[[#This Row],[3-may]]-Casos_PN_CORR[[#This Row],[2-may]]</f>
        <v>0</v>
      </c>
      <c r="BI460">
        <f>+Casos_PN_CORR[[#This Row],[4-may]]-Casos_PN_CORR[[#This Row],[3-may]]</f>
        <v>0</v>
      </c>
      <c r="BJ460">
        <f>+Casos_PN_CORR[[#This Row],[5-may]]-Casos_PN_CORR[[#This Row],[4-may]]</f>
        <v>0</v>
      </c>
      <c r="BK460">
        <f>+Casos_PN_CORR[[#This Row],[6-may]]-Casos_PN_CORR[[#This Row],[5-may]]</f>
        <v>0</v>
      </c>
      <c r="BL460">
        <f>+Casos_PN_CORR[[#This Row],[7-may]]-Casos_PN_CORR[[#This Row],[6-may]]</f>
        <v>0</v>
      </c>
      <c r="BM460">
        <f>+Casos_PN_CORR[[#This Row],[8-may]]-Casos_PN_CORR[[#This Row],[7-may]]</f>
        <v>0</v>
      </c>
      <c r="BN460">
        <f>+Casos_PN_CORR[[#This Row],[9-may]]-Casos_PN_CORR[[#This Row],[8-may]]</f>
        <v>0</v>
      </c>
      <c r="BO460">
        <f>+Casos_PN_CORR[[#This Row],[10-may]]-Casos_PN_CORR[[#This Row],[9-may]]</f>
        <v>0</v>
      </c>
      <c r="BP460">
        <f>+Casos_PN_CORR[[#This Row],[11-may]]-Casos_PN_CORR[[#This Row],[10-may]]</f>
        <v>0</v>
      </c>
      <c r="BQ460">
        <f>+Casos_PN_CORR[[#This Row],[12-may]]-Casos_PN_CORR[[#This Row],[11-may]]</f>
        <v>0</v>
      </c>
      <c r="BR460">
        <f>+Casos_PN_CORR[[#This Row],[13-may]]-Casos_PN_CORR[[#This Row],[12-may]]</f>
        <v>0</v>
      </c>
      <c r="BS460">
        <f>+Casos_PN_CORR[[#This Row],[14-may]]-Casos_PN_CORR[[#This Row],[13-may]]</f>
        <v>0</v>
      </c>
      <c r="BT460">
        <f>+Casos_PN_CORR[[#This Row],[15-may]]-Casos_PN_CORR[[#This Row],[14-may]]</f>
        <v>0</v>
      </c>
      <c r="BU460">
        <f>+Casos_PN_CORR[[#This Row],[16-may]]-Casos_PN_CORR[[#This Row],[15-may]]</f>
        <v>0</v>
      </c>
      <c r="BV460">
        <f>+Casos_PN_CORR[[#This Row],[17-may]]-Casos_PN_CORR[[#This Row],[16-may]]</f>
        <v>0</v>
      </c>
      <c r="BW460">
        <f>+Casos_PN_CORR[[#This Row],[18-may]]-Casos_PN_CORR[[#This Row],[17-may]]</f>
        <v>0</v>
      </c>
      <c r="BX460">
        <f>+Casos_PN_CORR[[#This Row],[19-may]]-Casos_PN_CORR[[#This Row],[18-may]]</f>
        <v>0</v>
      </c>
      <c r="BY460">
        <f>+Casos_PN_CORR[[#This Row],[20-may]]-Casos_PN_CORR[[#This Row],[19-may]]</f>
        <v>0</v>
      </c>
      <c r="BZ460">
        <f>+Casos_PN_CORR[[#This Row],[21-may]]-Casos_PN_CORR[[#This Row],[20-may]]</f>
        <v>0</v>
      </c>
      <c r="CA460">
        <f>+Casos_PN_CORR[[#This Row],[22-may]]-Casos_PN_CORR[[#This Row],[21-may]]</f>
        <v>0</v>
      </c>
      <c r="CB460">
        <f>+Casos_PN_CORR[[#This Row],[23-may]]-Casos_PN_CORR[[#This Row],[22-may]]</f>
        <v>0</v>
      </c>
      <c r="CC460">
        <f>+Casos_PN_CORR[[#This Row],[24-may]]-Casos_PN_CORR[[#This Row],[23-may]]</f>
        <v>0</v>
      </c>
      <c r="CD460">
        <f>+Casos_PN_CORR[[#This Row],[25-may]]-Casos_PN_CORR[[#This Row],[24-may]]</f>
        <v>0</v>
      </c>
      <c r="CE460">
        <f>+Casos_PN_CORR[[#This Row],[26-may]]-Casos_PN_CORR[[#This Row],[25-may]]</f>
        <v>0</v>
      </c>
      <c r="CF460">
        <f>+Casos_PN_CORR[[#This Row],[27-may]]-Casos_PN_CORR[[#This Row],[26-may]]</f>
        <v>0</v>
      </c>
      <c r="CG460">
        <f>+Casos_PN_CORR[[#This Row],[28-may]]-Casos_PN_CORR[[#This Row],[27-may]]</f>
        <v>0</v>
      </c>
      <c r="CH460">
        <f>+Casos_PN_CORR[[#This Row],[29-may]]-Casos_PN_CORR[[#This Row],[28-may]]</f>
        <v>0</v>
      </c>
      <c r="CI460">
        <f>+Casos_PN_CORR[[#This Row],[30-may]]-Casos_PN_CORR[[#This Row],[29-may]]</f>
        <v>0</v>
      </c>
      <c r="CJ460">
        <f>+Casos_PN_CORR[[#This Row],[31-may]]-Casos_PN_CORR[[#This Row],[30-may]]</f>
        <v>0</v>
      </c>
      <c r="CK460">
        <f>+Casos_PN_CORR[[#This Row],[1-jun]]-Casos_PN_CORR[[#This Row],[31-may]]</f>
        <v>0</v>
      </c>
      <c r="CL460">
        <f>+Casos_PN_CORR[[#This Row],[2-jun]]-Casos_PN_CORR[[#This Row],[1-jun]]</f>
        <v>0</v>
      </c>
      <c r="CM460">
        <f>+Casos_PN_CORR[[#This Row],[3-jun]]-Casos_PN_CORR[[#This Row],[2-jun]]</f>
        <v>0</v>
      </c>
      <c r="CN460">
        <f>+Casos_PN_CORR[[#This Row],[4-jun]]-Casos_PN_CORR[[#This Row],[3-jun]]</f>
        <v>0</v>
      </c>
      <c r="CO460">
        <f>+Casos_PN_CORR[[#This Row],[5-jun]]-Casos_PN_CORR[[#This Row],[4-jun]]</f>
        <v>0</v>
      </c>
      <c r="CP460">
        <f>+Casos_PN_CORR[[#This Row],[6-jun]]-Casos_PN_CORR[[#This Row],[5-jun]]</f>
        <v>0</v>
      </c>
    </row>
    <row r="461" spans="1:94">
      <c r="A461">
        <v>20606</v>
      </c>
      <c r="B461" s="2" t="s">
        <v>110</v>
      </c>
      <c r="C461" s="2" t="s">
        <v>236</v>
      </c>
      <c r="D461" s="2" t="s">
        <v>598</v>
      </c>
      <c r="E461" s="4">
        <f t="shared" si="7"/>
        <v>7</v>
      </c>
      <c r="F461">
        <f>+Casos_PN_CORR[[#This Row],[10-mar]]</f>
        <v>0</v>
      </c>
      <c r="G461">
        <f>+Casos_PN_CORR[[#This Row],[11-mar]]-Casos_PN_CORR[[#This Row],[10-mar]]</f>
        <v>0</v>
      </c>
      <c r="H461">
        <f>+Casos_PN_CORR[[#This Row],[12-mar]]-Casos_PN_CORR[[#This Row],[11-mar]]</f>
        <v>0</v>
      </c>
      <c r="I461">
        <f>+Casos_PN_CORR[[#This Row],[13-mar]]-Casos_PN_CORR[[#This Row],[12-mar]]</f>
        <v>0</v>
      </c>
      <c r="J461">
        <f>+Casos_PN_CORR[[#This Row],[14-mar]]-Casos_PN_CORR[[#This Row],[13-mar]]</f>
        <v>0</v>
      </c>
      <c r="K461">
        <f>+Casos_PN_CORR[[#This Row],[15-mar]]-Casos_PN_CORR[[#This Row],[14-mar]]</f>
        <v>0</v>
      </c>
      <c r="L461">
        <f>+Casos_PN_CORR[[#This Row],[16-mar]]-Casos_PN_CORR[[#This Row],[15-mar]]</f>
        <v>0</v>
      </c>
      <c r="M461">
        <f>+Casos_PN_CORR[[#This Row],[17-mar]]-Casos_PN_CORR[[#This Row],[16-mar]]</f>
        <v>0</v>
      </c>
      <c r="N461">
        <f>+Casos_PN_CORR[[#This Row],[18-mar]]-Casos_PN_CORR[[#This Row],[17-mar]]</f>
        <v>0</v>
      </c>
      <c r="O461">
        <f>+Casos_PN_CORR[[#This Row],[19-mar]]-Casos_PN_CORR[[#This Row],[18-mar]]</f>
        <v>0</v>
      </c>
      <c r="P461">
        <f>+Casos_PN_CORR[[#This Row],[20-mar]]-Casos_PN_CORR[[#This Row],[19-mar]]</f>
        <v>0</v>
      </c>
      <c r="Q461">
        <f>+Casos_PN_CORR[[#This Row],[21-mar]]-Casos_PN_CORR[[#This Row],[20-mar]]</f>
        <v>0</v>
      </c>
      <c r="R461">
        <f>+Casos_PN_CORR[[#This Row],[22-mar]]-Casos_PN_CORR[[#This Row],[21-mar]]</f>
        <v>0</v>
      </c>
      <c r="S461">
        <f>+Casos_PN_CORR[[#This Row],[23-mar]]-Casos_PN_CORR[[#This Row],[22-mar]]</f>
        <v>0</v>
      </c>
      <c r="T461">
        <f>+Casos_PN_CORR[[#This Row],[24-mar]]-Casos_PN_CORR[[#This Row],[23-mar]]</f>
        <v>0</v>
      </c>
      <c r="U461">
        <f>+Casos_PN_CORR[[#This Row],[25-mar]]-Casos_PN_CORR[[#This Row],[24-mar]]</f>
        <v>0</v>
      </c>
      <c r="V461">
        <f>+Casos_PN_CORR[[#This Row],[26-mar]]-Casos_PN_CORR[[#This Row],[25-mar]]</f>
        <v>0</v>
      </c>
      <c r="W461">
        <f>+Casos_PN_CORR[[#This Row],[27-mar]]-Casos_PN_CORR[[#This Row],[26-mar]]</f>
        <v>0</v>
      </c>
      <c r="X461">
        <f>+Casos_PN_CORR[[#This Row],[28-mar]]-Casos_PN_CORR[[#This Row],[27-mar]]</f>
        <v>0</v>
      </c>
      <c r="Y461">
        <f>+Casos_PN_CORR[[#This Row],[29-mar]]-Casos_PN_CORR[[#This Row],[28-mar]]</f>
        <v>0</v>
      </c>
      <c r="Z461">
        <f>+Casos_PN_CORR[[#This Row],[30-mar]]-Casos_PN_CORR[[#This Row],[29-mar]]</f>
        <v>0</v>
      </c>
      <c r="AA461">
        <f>+Casos_PN_CORR[[#This Row],[31-mar]]-Casos_PN_CORR[[#This Row],[30-mar]]</f>
        <v>0</v>
      </c>
      <c r="AB461">
        <f>+Casos_PN_CORR[[#This Row],[1-abr]]-Casos_PN_CORR[[#This Row],[31-mar]]</f>
        <v>0</v>
      </c>
      <c r="AC461">
        <f>+Casos_PN_CORR[[#This Row],[2-abr]]-Casos_PN_CORR[[#This Row],[1-abr]]</f>
        <v>0</v>
      </c>
      <c r="AD461">
        <f>+Casos_PN_CORR[[#This Row],[3-abr]]-Casos_PN_CORR[[#This Row],[2-abr]]</f>
        <v>0</v>
      </c>
      <c r="AE461">
        <f>+Casos_PN_CORR[[#This Row],[4-abr]]-Casos_PN_CORR[[#This Row],[3-abr]]</f>
        <v>0</v>
      </c>
      <c r="AF461">
        <f>+Casos_PN_CORR[[#This Row],[5-abr]]-Casos_PN_CORR[[#This Row],[4-abr]]</f>
        <v>0</v>
      </c>
      <c r="AG461">
        <f>+Casos_PN_CORR[[#This Row],[6-abr]]-Casos_PN_CORR[[#This Row],[5-abr]]</f>
        <v>0</v>
      </c>
      <c r="AH461">
        <f>+Casos_PN_CORR[[#This Row],[7-abr]]-Casos_PN_CORR[[#This Row],[6-abr]]</f>
        <v>0</v>
      </c>
      <c r="AI461">
        <f>+Casos_PN_CORR[[#This Row],[8-abr]]-Casos_PN_CORR[[#This Row],[7-abr]]</f>
        <v>0</v>
      </c>
      <c r="AJ461">
        <f>+Casos_PN_CORR[[#This Row],[9-abr]]-Casos_PN_CORR[[#This Row],[8-abr]]</f>
        <v>0</v>
      </c>
      <c r="AK461">
        <f>+Casos_PN_CORR[[#This Row],[10-abr]]-Casos_PN_CORR[[#This Row],[9-abr]]</f>
        <v>0</v>
      </c>
      <c r="AL461">
        <f>+Casos_PN_CORR[[#This Row],[11-abr]]-Casos_PN_CORR[[#This Row],[10-abr]]</f>
        <v>0</v>
      </c>
      <c r="AM461">
        <f>+Casos_PN_CORR[[#This Row],[12-abr]]-Casos_PN_CORR[[#This Row],[11-abr]]</f>
        <v>0</v>
      </c>
      <c r="AN461">
        <f>+Casos_PN_CORR[[#This Row],[13-abr]]-Casos_PN_CORR[[#This Row],[12-abr]]</f>
        <v>0</v>
      </c>
      <c r="AO461">
        <f>+Casos_PN_CORR[[#This Row],[14-abr]]-Casos_PN_CORR[[#This Row],[13-abr]]</f>
        <v>0</v>
      </c>
      <c r="AP461">
        <f>+Casos_PN_CORR[[#This Row],[15-abr]]-Casos_PN_CORR[[#This Row],[14-abr]]</f>
        <v>0</v>
      </c>
      <c r="AQ461">
        <f>+Casos_PN_CORR[[#This Row],[16-abr]]-Casos_PN_CORR[[#This Row],[15-abr]]</f>
        <v>0</v>
      </c>
      <c r="AR461">
        <f>+Casos_PN_CORR[[#This Row],[17-abr]]-Casos_PN_CORR[[#This Row],[16-abr]]</f>
        <v>0</v>
      </c>
      <c r="AS461">
        <f>+Casos_PN_CORR[[#This Row],[18-abr]]-Casos_PN_CORR[[#This Row],[17-abr]]</f>
        <v>0</v>
      </c>
      <c r="AT461">
        <f>+Casos_PN_CORR[[#This Row],[19-abr]]-Casos_PN_CORR[[#This Row],[18-abr]]</f>
        <v>0</v>
      </c>
      <c r="AU461">
        <f>+Casos_PN_CORR[[#This Row],[20-abr]]-Casos_PN_CORR[[#This Row],[19-abr]]</f>
        <v>0</v>
      </c>
      <c r="AV461">
        <f>+Casos_PN_CORR[[#This Row],[21-abr]]-Casos_PN_CORR[[#This Row],[20-abr]]</f>
        <v>0</v>
      </c>
      <c r="AW461">
        <f>+Casos_PN_CORR[[#This Row],[22-abr]]-Casos_PN_CORR[[#This Row],[21-abr]]</f>
        <v>0</v>
      </c>
      <c r="AX461">
        <f>+Casos_PN_CORR[[#This Row],[23-abr]]-Casos_PN_CORR[[#This Row],[22-abr]]</f>
        <v>0</v>
      </c>
      <c r="AY461">
        <f>+Casos_PN_CORR[[#This Row],[24-abr]]-Casos_PN_CORR[[#This Row],[23-abr]]</f>
        <v>0</v>
      </c>
      <c r="AZ461">
        <f>+Casos_PN_CORR[[#This Row],[25-abr]]-Casos_PN_CORR[[#This Row],[24-abr]]</f>
        <v>0</v>
      </c>
      <c r="BA461">
        <f>+Casos_PN_CORR[[#This Row],[26-abr]]-Casos_PN_CORR[[#This Row],[25-abr]]</f>
        <v>0</v>
      </c>
      <c r="BB461">
        <f>+Casos_PN_CORR[[#This Row],[27-abr]]-Casos_PN_CORR[[#This Row],[26-abr]]</f>
        <v>0</v>
      </c>
      <c r="BC461">
        <f>+Casos_PN_CORR[[#This Row],[28-abr]]-Casos_PN_CORR[[#This Row],[27-abr]]</f>
        <v>0</v>
      </c>
      <c r="BD461">
        <f>+Casos_PN_CORR[[#This Row],[29-abr]]-Casos_PN_CORR[[#This Row],[28-abr]]</f>
        <v>0</v>
      </c>
      <c r="BE461">
        <f>+Casos_PN_CORR[[#This Row],[30-abr]]-Casos_PN_CORR[[#This Row],[29-abr]]</f>
        <v>0</v>
      </c>
      <c r="BF461">
        <f>+Casos_PN_CORR[[#This Row],[1-may]]-Casos_PN_CORR[[#This Row],[30-abr]]</f>
        <v>0</v>
      </c>
      <c r="BG461">
        <f>+Casos_PN_CORR[[#This Row],[2-may]]-Casos_PN_CORR[[#This Row],[1-may]]</f>
        <v>0</v>
      </c>
      <c r="BH461">
        <f>+Casos_PN_CORR[[#This Row],[3-may]]-Casos_PN_CORR[[#This Row],[2-may]]</f>
        <v>0</v>
      </c>
      <c r="BI461">
        <f>+Casos_PN_CORR[[#This Row],[4-may]]-Casos_PN_CORR[[#This Row],[3-may]]</f>
        <v>0</v>
      </c>
      <c r="BJ461">
        <f>+Casos_PN_CORR[[#This Row],[5-may]]-Casos_PN_CORR[[#This Row],[4-may]]</f>
        <v>0</v>
      </c>
      <c r="BK461">
        <f>+Casos_PN_CORR[[#This Row],[6-may]]-Casos_PN_CORR[[#This Row],[5-may]]</f>
        <v>0</v>
      </c>
      <c r="BL461">
        <f>+Casos_PN_CORR[[#This Row],[7-may]]-Casos_PN_CORR[[#This Row],[6-may]]</f>
        <v>0</v>
      </c>
      <c r="BM461">
        <f>+Casos_PN_CORR[[#This Row],[8-may]]-Casos_PN_CORR[[#This Row],[7-may]]</f>
        <v>0</v>
      </c>
      <c r="BN461">
        <f>+Casos_PN_CORR[[#This Row],[9-may]]-Casos_PN_CORR[[#This Row],[8-may]]</f>
        <v>0</v>
      </c>
      <c r="BO461">
        <f>+Casos_PN_CORR[[#This Row],[10-may]]-Casos_PN_CORR[[#This Row],[9-may]]</f>
        <v>0</v>
      </c>
      <c r="BP461">
        <f>+Casos_PN_CORR[[#This Row],[11-may]]-Casos_PN_CORR[[#This Row],[10-may]]</f>
        <v>0</v>
      </c>
      <c r="BQ461">
        <f>+Casos_PN_CORR[[#This Row],[12-may]]-Casos_PN_CORR[[#This Row],[11-may]]</f>
        <v>0</v>
      </c>
      <c r="BR461">
        <f>+Casos_PN_CORR[[#This Row],[13-may]]-Casos_PN_CORR[[#This Row],[12-may]]</f>
        <v>0</v>
      </c>
      <c r="BS461">
        <f>+Casos_PN_CORR[[#This Row],[14-may]]-Casos_PN_CORR[[#This Row],[13-may]]</f>
        <v>0</v>
      </c>
      <c r="BT461">
        <f>+Casos_PN_CORR[[#This Row],[15-may]]-Casos_PN_CORR[[#This Row],[14-may]]</f>
        <v>0</v>
      </c>
      <c r="BU461">
        <f>+Casos_PN_CORR[[#This Row],[16-may]]-Casos_PN_CORR[[#This Row],[15-may]]</f>
        <v>0</v>
      </c>
      <c r="BV461">
        <f>+Casos_PN_CORR[[#This Row],[17-may]]-Casos_PN_CORR[[#This Row],[16-may]]</f>
        <v>0</v>
      </c>
      <c r="BW461">
        <f>+Casos_PN_CORR[[#This Row],[18-may]]-Casos_PN_CORR[[#This Row],[17-may]]</f>
        <v>0</v>
      </c>
      <c r="BX461">
        <f>+Casos_PN_CORR[[#This Row],[19-may]]-Casos_PN_CORR[[#This Row],[18-may]]</f>
        <v>0</v>
      </c>
      <c r="BY461">
        <f>+Casos_PN_CORR[[#This Row],[20-may]]-Casos_PN_CORR[[#This Row],[19-may]]</f>
        <v>0</v>
      </c>
      <c r="BZ461">
        <f>+Casos_PN_CORR[[#This Row],[21-may]]-Casos_PN_CORR[[#This Row],[20-may]]</f>
        <v>0</v>
      </c>
      <c r="CA461">
        <f>+Casos_PN_CORR[[#This Row],[22-may]]-Casos_PN_CORR[[#This Row],[21-may]]</f>
        <v>0</v>
      </c>
      <c r="CB461">
        <f>+Casos_PN_CORR[[#This Row],[23-may]]-Casos_PN_CORR[[#This Row],[22-may]]</f>
        <v>0</v>
      </c>
      <c r="CC461">
        <f>+Casos_PN_CORR[[#This Row],[24-may]]-Casos_PN_CORR[[#This Row],[23-may]]</f>
        <v>0</v>
      </c>
      <c r="CD461">
        <f>+Casos_PN_CORR[[#This Row],[25-may]]-Casos_PN_CORR[[#This Row],[24-may]]</f>
        <v>0</v>
      </c>
      <c r="CE461">
        <f>+Casos_PN_CORR[[#This Row],[26-may]]-Casos_PN_CORR[[#This Row],[25-may]]</f>
        <v>0</v>
      </c>
      <c r="CF461">
        <f>+Casos_PN_CORR[[#This Row],[27-may]]-Casos_PN_CORR[[#This Row],[26-may]]</f>
        <v>0</v>
      </c>
      <c r="CG461">
        <f>+Casos_PN_CORR[[#This Row],[28-may]]-Casos_PN_CORR[[#This Row],[27-may]]</f>
        <v>0</v>
      </c>
      <c r="CH461">
        <f>+Casos_PN_CORR[[#This Row],[29-may]]-Casos_PN_CORR[[#This Row],[28-may]]</f>
        <v>0</v>
      </c>
      <c r="CI461">
        <f>+Casos_PN_CORR[[#This Row],[30-may]]-Casos_PN_CORR[[#This Row],[29-may]]</f>
        <v>0</v>
      </c>
      <c r="CJ461">
        <f>+Casos_PN_CORR[[#This Row],[31-may]]-Casos_PN_CORR[[#This Row],[30-may]]</f>
        <v>0</v>
      </c>
      <c r="CK461">
        <f>+Casos_PN_CORR[[#This Row],[1-jun]]-Casos_PN_CORR[[#This Row],[31-may]]</f>
        <v>0</v>
      </c>
      <c r="CL461">
        <f>+Casos_PN_CORR[[#This Row],[2-jun]]-Casos_PN_CORR[[#This Row],[1-jun]]</f>
        <v>0</v>
      </c>
      <c r="CM461">
        <f>+Casos_PN_CORR[[#This Row],[3-jun]]-Casos_PN_CORR[[#This Row],[2-jun]]</f>
        <v>0</v>
      </c>
      <c r="CN461">
        <f>+Casos_PN_CORR[[#This Row],[4-jun]]-Casos_PN_CORR[[#This Row],[3-jun]]</f>
        <v>0</v>
      </c>
      <c r="CO461">
        <f>+Casos_PN_CORR[[#This Row],[5-jun]]-Casos_PN_CORR[[#This Row],[4-jun]]</f>
        <v>7</v>
      </c>
      <c r="CP461">
        <f>+Casos_PN_CORR[[#This Row],[6-jun]]-Casos_PN_CORR[[#This Row],[5-jun]]</f>
        <v>0</v>
      </c>
    </row>
    <row r="462" spans="1:94">
      <c r="A462">
        <v>30501</v>
      </c>
      <c r="B462" s="2" t="s">
        <v>99</v>
      </c>
      <c r="C462" s="2" t="s">
        <v>307</v>
      </c>
      <c r="D462" s="2" t="s">
        <v>599</v>
      </c>
      <c r="E462" s="4">
        <f t="shared" si="7"/>
        <v>1</v>
      </c>
      <c r="F462">
        <f>+Casos_PN_CORR[[#This Row],[10-mar]]</f>
        <v>0</v>
      </c>
      <c r="G462">
        <f>+Casos_PN_CORR[[#This Row],[11-mar]]-Casos_PN_CORR[[#This Row],[10-mar]]</f>
        <v>0</v>
      </c>
      <c r="H462">
        <f>+Casos_PN_CORR[[#This Row],[12-mar]]-Casos_PN_CORR[[#This Row],[11-mar]]</f>
        <v>0</v>
      </c>
      <c r="I462">
        <f>+Casos_PN_CORR[[#This Row],[13-mar]]-Casos_PN_CORR[[#This Row],[12-mar]]</f>
        <v>0</v>
      </c>
      <c r="J462">
        <f>+Casos_PN_CORR[[#This Row],[14-mar]]-Casos_PN_CORR[[#This Row],[13-mar]]</f>
        <v>0</v>
      </c>
      <c r="K462">
        <f>+Casos_PN_CORR[[#This Row],[15-mar]]-Casos_PN_CORR[[#This Row],[14-mar]]</f>
        <v>0</v>
      </c>
      <c r="L462">
        <f>+Casos_PN_CORR[[#This Row],[16-mar]]-Casos_PN_CORR[[#This Row],[15-mar]]</f>
        <v>0</v>
      </c>
      <c r="M462">
        <f>+Casos_PN_CORR[[#This Row],[17-mar]]-Casos_PN_CORR[[#This Row],[16-mar]]</f>
        <v>0</v>
      </c>
      <c r="N462">
        <f>+Casos_PN_CORR[[#This Row],[18-mar]]-Casos_PN_CORR[[#This Row],[17-mar]]</f>
        <v>0</v>
      </c>
      <c r="O462">
        <f>+Casos_PN_CORR[[#This Row],[19-mar]]-Casos_PN_CORR[[#This Row],[18-mar]]</f>
        <v>0</v>
      </c>
      <c r="P462">
        <f>+Casos_PN_CORR[[#This Row],[20-mar]]-Casos_PN_CORR[[#This Row],[19-mar]]</f>
        <v>0</v>
      </c>
      <c r="Q462">
        <f>+Casos_PN_CORR[[#This Row],[21-mar]]-Casos_PN_CORR[[#This Row],[20-mar]]</f>
        <v>0</v>
      </c>
      <c r="R462">
        <f>+Casos_PN_CORR[[#This Row],[22-mar]]-Casos_PN_CORR[[#This Row],[21-mar]]</f>
        <v>0</v>
      </c>
      <c r="S462">
        <f>+Casos_PN_CORR[[#This Row],[23-mar]]-Casos_PN_CORR[[#This Row],[22-mar]]</f>
        <v>0</v>
      </c>
      <c r="T462">
        <f>+Casos_PN_CORR[[#This Row],[24-mar]]-Casos_PN_CORR[[#This Row],[23-mar]]</f>
        <v>0</v>
      </c>
      <c r="U462">
        <f>+Casos_PN_CORR[[#This Row],[25-mar]]-Casos_PN_CORR[[#This Row],[24-mar]]</f>
        <v>0</v>
      </c>
      <c r="V462">
        <f>+Casos_PN_CORR[[#This Row],[26-mar]]-Casos_PN_CORR[[#This Row],[25-mar]]</f>
        <v>0</v>
      </c>
      <c r="W462">
        <f>+Casos_PN_CORR[[#This Row],[27-mar]]-Casos_PN_CORR[[#This Row],[26-mar]]</f>
        <v>0</v>
      </c>
      <c r="X462">
        <f>+Casos_PN_CORR[[#This Row],[28-mar]]-Casos_PN_CORR[[#This Row],[27-mar]]</f>
        <v>0</v>
      </c>
      <c r="Y462">
        <f>+Casos_PN_CORR[[#This Row],[29-mar]]-Casos_PN_CORR[[#This Row],[28-mar]]</f>
        <v>0</v>
      </c>
      <c r="Z462">
        <f>+Casos_PN_CORR[[#This Row],[30-mar]]-Casos_PN_CORR[[#This Row],[29-mar]]</f>
        <v>0</v>
      </c>
      <c r="AA462">
        <f>+Casos_PN_CORR[[#This Row],[31-mar]]-Casos_PN_CORR[[#This Row],[30-mar]]</f>
        <v>0</v>
      </c>
      <c r="AB462">
        <f>+Casos_PN_CORR[[#This Row],[1-abr]]-Casos_PN_CORR[[#This Row],[31-mar]]</f>
        <v>0</v>
      </c>
      <c r="AC462">
        <f>+Casos_PN_CORR[[#This Row],[2-abr]]-Casos_PN_CORR[[#This Row],[1-abr]]</f>
        <v>0</v>
      </c>
      <c r="AD462">
        <f>+Casos_PN_CORR[[#This Row],[3-abr]]-Casos_PN_CORR[[#This Row],[2-abr]]</f>
        <v>0</v>
      </c>
      <c r="AE462">
        <f>+Casos_PN_CORR[[#This Row],[4-abr]]-Casos_PN_CORR[[#This Row],[3-abr]]</f>
        <v>0</v>
      </c>
      <c r="AF462">
        <f>+Casos_PN_CORR[[#This Row],[5-abr]]-Casos_PN_CORR[[#This Row],[4-abr]]</f>
        <v>0</v>
      </c>
      <c r="AG462">
        <f>+Casos_PN_CORR[[#This Row],[6-abr]]-Casos_PN_CORR[[#This Row],[5-abr]]</f>
        <v>0</v>
      </c>
      <c r="AH462">
        <f>+Casos_PN_CORR[[#This Row],[7-abr]]-Casos_PN_CORR[[#This Row],[6-abr]]</f>
        <v>0</v>
      </c>
      <c r="AI462">
        <f>+Casos_PN_CORR[[#This Row],[8-abr]]-Casos_PN_CORR[[#This Row],[7-abr]]</f>
        <v>0</v>
      </c>
      <c r="AJ462">
        <f>+Casos_PN_CORR[[#This Row],[9-abr]]-Casos_PN_CORR[[#This Row],[8-abr]]</f>
        <v>0</v>
      </c>
      <c r="AK462">
        <f>+Casos_PN_CORR[[#This Row],[10-abr]]-Casos_PN_CORR[[#This Row],[9-abr]]</f>
        <v>0</v>
      </c>
      <c r="AL462">
        <f>+Casos_PN_CORR[[#This Row],[11-abr]]-Casos_PN_CORR[[#This Row],[10-abr]]</f>
        <v>0</v>
      </c>
      <c r="AM462">
        <f>+Casos_PN_CORR[[#This Row],[12-abr]]-Casos_PN_CORR[[#This Row],[11-abr]]</f>
        <v>0</v>
      </c>
      <c r="AN462">
        <f>+Casos_PN_CORR[[#This Row],[13-abr]]-Casos_PN_CORR[[#This Row],[12-abr]]</f>
        <v>0</v>
      </c>
      <c r="AO462">
        <f>+Casos_PN_CORR[[#This Row],[14-abr]]-Casos_PN_CORR[[#This Row],[13-abr]]</f>
        <v>0</v>
      </c>
      <c r="AP462">
        <f>+Casos_PN_CORR[[#This Row],[15-abr]]-Casos_PN_CORR[[#This Row],[14-abr]]</f>
        <v>0</v>
      </c>
      <c r="AQ462">
        <f>+Casos_PN_CORR[[#This Row],[16-abr]]-Casos_PN_CORR[[#This Row],[15-abr]]</f>
        <v>0</v>
      </c>
      <c r="AR462">
        <f>+Casos_PN_CORR[[#This Row],[17-abr]]-Casos_PN_CORR[[#This Row],[16-abr]]</f>
        <v>0</v>
      </c>
      <c r="AS462">
        <f>+Casos_PN_CORR[[#This Row],[18-abr]]-Casos_PN_CORR[[#This Row],[17-abr]]</f>
        <v>0</v>
      </c>
      <c r="AT462">
        <f>+Casos_PN_CORR[[#This Row],[19-abr]]-Casos_PN_CORR[[#This Row],[18-abr]]</f>
        <v>0</v>
      </c>
      <c r="AU462">
        <f>+Casos_PN_CORR[[#This Row],[20-abr]]-Casos_PN_CORR[[#This Row],[19-abr]]</f>
        <v>0</v>
      </c>
      <c r="AV462">
        <f>+Casos_PN_CORR[[#This Row],[21-abr]]-Casos_PN_CORR[[#This Row],[20-abr]]</f>
        <v>0</v>
      </c>
      <c r="AW462">
        <f>+Casos_PN_CORR[[#This Row],[22-abr]]-Casos_PN_CORR[[#This Row],[21-abr]]</f>
        <v>0</v>
      </c>
      <c r="AX462">
        <f>+Casos_PN_CORR[[#This Row],[23-abr]]-Casos_PN_CORR[[#This Row],[22-abr]]</f>
        <v>0</v>
      </c>
      <c r="AY462">
        <f>+Casos_PN_CORR[[#This Row],[24-abr]]-Casos_PN_CORR[[#This Row],[23-abr]]</f>
        <v>0</v>
      </c>
      <c r="AZ462">
        <f>+Casos_PN_CORR[[#This Row],[25-abr]]-Casos_PN_CORR[[#This Row],[24-abr]]</f>
        <v>0</v>
      </c>
      <c r="BA462">
        <f>+Casos_PN_CORR[[#This Row],[26-abr]]-Casos_PN_CORR[[#This Row],[25-abr]]</f>
        <v>0</v>
      </c>
      <c r="BB462">
        <f>+Casos_PN_CORR[[#This Row],[27-abr]]-Casos_PN_CORR[[#This Row],[26-abr]]</f>
        <v>0</v>
      </c>
      <c r="BC462">
        <f>+Casos_PN_CORR[[#This Row],[28-abr]]-Casos_PN_CORR[[#This Row],[27-abr]]</f>
        <v>0</v>
      </c>
      <c r="BD462">
        <f>+Casos_PN_CORR[[#This Row],[29-abr]]-Casos_PN_CORR[[#This Row],[28-abr]]</f>
        <v>0</v>
      </c>
      <c r="BE462">
        <f>+Casos_PN_CORR[[#This Row],[30-abr]]-Casos_PN_CORR[[#This Row],[29-abr]]</f>
        <v>0</v>
      </c>
      <c r="BF462">
        <f>+Casos_PN_CORR[[#This Row],[1-may]]-Casos_PN_CORR[[#This Row],[30-abr]]</f>
        <v>0</v>
      </c>
      <c r="BG462">
        <f>+Casos_PN_CORR[[#This Row],[2-may]]-Casos_PN_CORR[[#This Row],[1-may]]</f>
        <v>0</v>
      </c>
      <c r="BH462">
        <f>+Casos_PN_CORR[[#This Row],[3-may]]-Casos_PN_CORR[[#This Row],[2-may]]</f>
        <v>0</v>
      </c>
      <c r="BI462">
        <f>+Casos_PN_CORR[[#This Row],[4-may]]-Casos_PN_CORR[[#This Row],[3-may]]</f>
        <v>0</v>
      </c>
      <c r="BJ462">
        <f>+Casos_PN_CORR[[#This Row],[5-may]]-Casos_PN_CORR[[#This Row],[4-may]]</f>
        <v>0</v>
      </c>
      <c r="BK462">
        <f>+Casos_PN_CORR[[#This Row],[6-may]]-Casos_PN_CORR[[#This Row],[5-may]]</f>
        <v>0</v>
      </c>
      <c r="BL462">
        <f>+Casos_PN_CORR[[#This Row],[7-may]]-Casos_PN_CORR[[#This Row],[6-may]]</f>
        <v>0</v>
      </c>
      <c r="BM462">
        <f>+Casos_PN_CORR[[#This Row],[8-may]]-Casos_PN_CORR[[#This Row],[7-may]]</f>
        <v>0</v>
      </c>
      <c r="BN462">
        <f>+Casos_PN_CORR[[#This Row],[9-may]]-Casos_PN_CORR[[#This Row],[8-may]]</f>
        <v>0</v>
      </c>
      <c r="BO462">
        <f>+Casos_PN_CORR[[#This Row],[10-may]]-Casos_PN_CORR[[#This Row],[9-may]]</f>
        <v>0</v>
      </c>
      <c r="BP462">
        <f>+Casos_PN_CORR[[#This Row],[11-may]]-Casos_PN_CORR[[#This Row],[10-may]]</f>
        <v>0</v>
      </c>
      <c r="BQ462">
        <f>+Casos_PN_CORR[[#This Row],[12-may]]-Casos_PN_CORR[[#This Row],[11-may]]</f>
        <v>0</v>
      </c>
      <c r="BR462">
        <f>+Casos_PN_CORR[[#This Row],[13-may]]-Casos_PN_CORR[[#This Row],[12-may]]</f>
        <v>0</v>
      </c>
      <c r="BS462">
        <f>+Casos_PN_CORR[[#This Row],[14-may]]-Casos_PN_CORR[[#This Row],[13-may]]</f>
        <v>0</v>
      </c>
      <c r="BT462">
        <f>+Casos_PN_CORR[[#This Row],[15-may]]-Casos_PN_CORR[[#This Row],[14-may]]</f>
        <v>0</v>
      </c>
      <c r="BU462">
        <f>+Casos_PN_CORR[[#This Row],[16-may]]-Casos_PN_CORR[[#This Row],[15-may]]</f>
        <v>0</v>
      </c>
      <c r="BV462">
        <f>+Casos_PN_CORR[[#This Row],[17-may]]-Casos_PN_CORR[[#This Row],[16-may]]</f>
        <v>0</v>
      </c>
      <c r="BW462">
        <f>+Casos_PN_CORR[[#This Row],[18-may]]-Casos_PN_CORR[[#This Row],[17-may]]</f>
        <v>0</v>
      </c>
      <c r="BX462">
        <f>+Casos_PN_CORR[[#This Row],[19-may]]-Casos_PN_CORR[[#This Row],[18-may]]</f>
        <v>0</v>
      </c>
      <c r="BY462">
        <f>+Casos_PN_CORR[[#This Row],[20-may]]-Casos_PN_CORR[[#This Row],[19-may]]</f>
        <v>0</v>
      </c>
      <c r="BZ462">
        <f>+Casos_PN_CORR[[#This Row],[21-may]]-Casos_PN_CORR[[#This Row],[20-may]]</f>
        <v>0</v>
      </c>
      <c r="CA462">
        <f>+Casos_PN_CORR[[#This Row],[22-may]]-Casos_PN_CORR[[#This Row],[21-may]]</f>
        <v>0</v>
      </c>
      <c r="CB462">
        <f>+Casos_PN_CORR[[#This Row],[23-may]]-Casos_PN_CORR[[#This Row],[22-may]]</f>
        <v>0</v>
      </c>
      <c r="CC462">
        <f>+Casos_PN_CORR[[#This Row],[24-may]]-Casos_PN_CORR[[#This Row],[23-may]]</f>
        <v>0</v>
      </c>
      <c r="CD462">
        <f>+Casos_PN_CORR[[#This Row],[25-may]]-Casos_PN_CORR[[#This Row],[24-may]]</f>
        <v>0</v>
      </c>
      <c r="CE462">
        <f>+Casos_PN_CORR[[#This Row],[26-may]]-Casos_PN_CORR[[#This Row],[25-may]]</f>
        <v>0</v>
      </c>
      <c r="CF462">
        <f>+Casos_PN_CORR[[#This Row],[27-may]]-Casos_PN_CORR[[#This Row],[26-may]]</f>
        <v>0</v>
      </c>
      <c r="CG462">
        <f>+Casos_PN_CORR[[#This Row],[28-may]]-Casos_PN_CORR[[#This Row],[27-may]]</f>
        <v>0</v>
      </c>
      <c r="CH462">
        <f>+Casos_PN_CORR[[#This Row],[29-may]]-Casos_PN_CORR[[#This Row],[28-may]]</f>
        <v>0</v>
      </c>
      <c r="CI462">
        <f>+Casos_PN_CORR[[#This Row],[30-may]]-Casos_PN_CORR[[#This Row],[29-may]]</f>
        <v>0</v>
      </c>
      <c r="CJ462">
        <f>+Casos_PN_CORR[[#This Row],[31-may]]-Casos_PN_CORR[[#This Row],[30-may]]</f>
        <v>0</v>
      </c>
      <c r="CK462">
        <f>+Casos_PN_CORR[[#This Row],[1-jun]]-Casos_PN_CORR[[#This Row],[31-may]]</f>
        <v>0</v>
      </c>
      <c r="CL462">
        <f>+Casos_PN_CORR[[#This Row],[2-jun]]-Casos_PN_CORR[[#This Row],[1-jun]]</f>
        <v>0</v>
      </c>
      <c r="CM462">
        <f>+Casos_PN_CORR[[#This Row],[3-jun]]-Casos_PN_CORR[[#This Row],[2-jun]]</f>
        <v>0</v>
      </c>
      <c r="CN462">
        <f>+Casos_PN_CORR[[#This Row],[4-jun]]-Casos_PN_CORR[[#This Row],[3-jun]]</f>
        <v>0</v>
      </c>
      <c r="CO462">
        <f>+Casos_PN_CORR[[#This Row],[5-jun]]-Casos_PN_CORR[[#This Row],[4-jun]]</f>
        <v>1</v>
      </c>
      <c r="CP462">
        <f>+Casos_PN_CORR[[#This Row],[6-jun]]-Casos_PN_CORR[[#This Row],[5-jun]]</f>
        <v>0</v>
      </c>
    </row>
    <row r="463" spans="1:94">
      <c r="A463">
        <v>30205</v>
      </c>
      <c r="B463" s="2" t="s">
        <v>99</v>
      </c>
      <c r="C463" s="2" t="s">
        <v>100</v>
      </c>
      <c r="D463" s="2" t="s">
        <v>600</v>
      </c>
      <c r="E463" s="4">
        <f t="shared" si="7"/>
        <v>1</v>
      </c>
      <c r="F463">
        <f>+Casos_PN_CORR[[#This Row],[10-mar]]</f>
        <v>0</v>
      </c>
      <c r="G463">
        <f>+Casos_PN_CORR[[#This Row],[11-mar]]-Casos_PN_CORR[[#This Row],[10-mar]]</f>
        <v>0</v>
      </c>
      <c r="H463">
        <f>+Casos_PN_CORR[[#This Row],[12-mar]]-Casos_PN_CORR[[#This Row],[11-mar]]</f>
        <v>0</v>
      </c>
      <c r="I463">
        <f>+Casos_PN_CORR[[#This Row],[13-mar]]-Casos_PN_CORR[[#This Row],[12-mar]]</f>
        <v>0</v>
      </c>
      <c r="J463">
        <f>+Casos_PN_CORR[[#This Row],[14-mar]]-Casos_PN_CORR[[#This Row],[13-mar]]</f>
        <v>0</v>
      </c>
      <c r="K463">
        <f>+Casos_PN_CORR[[#This Row],[15-mar]]-Casos_PN_CORR[[#This Row],[14-mar]]</f>
        <v>0</v>
      </c>
      <c r="L463">
        <f>+Casos_PN_CORR[[#This Row],[16-mar]]-Casos_PN_CORR[[#This Row],[15-mar]]</f>
        <v>0</v>
      </c>
      <c r="M463">
        <f>+Casos_PN_CORR[[#This Row],[17-mar]]-Casos_PN_CORR[[#This Row],[16-mar]]</f>
        <v>0</v>
      </c>
      <c r="N463">
        <f>+Casos_PN_CORR[[#This Row],[18-mar]]-Casos_PN_CORR[[#This Row],[17-mar]]</f>
        <v>0</v>
      </c>
      <c r="O463">
        <f>+Casos_PN_CORR[[#This Row],[19-mar]]-Casos_PN_CORR[[#This Row],[18-mar]]</f>
        <v>0</v>
      </c>
      <c r="P463">
        <f>+Casos_PN_CORR[[#This Row],[20-mar]]-Casos_PN_CORR[[#This Row],[19-mar]]</f>
        <v>0</v>
      </c>
      <c r="Q463">
        <f>+Casos_PN_CORR[[#This Row],[21-mar]]-Casos_PN_CORR[[#This Row],[20-mar]]</f>
        <v>0</v>
      </c>
      <c r="R463">
        <f>+Casos_PN_CORR[[#This Row],[22-mar]]-Casos_PN_CORR[[#This Row],[21-mar]]</f>
        <v>0</v>
      </c>
      <c r="S463">
        <f>+Casos_PN_CORR[[#This Row],[23-mar]]-Casos_PN_CORR[[#This Row],[22-mar]]</f>
        <v>0</v>
      </c>
      <c r="T463">
        <f>+Casos_PN_CORR[[#This Row],[24-mar]]-Casos_PN_CORR[[#This Row],[23-mar]]</f>
        <v>0</v>
      </c>
      <c r="U463">
        <f>+Casos_PN_CORR[[#This Row],[25-mar]]-Casos_PN_CORR[[#This Row],[24-mar]]</f>
        <v>0</v>
      </c>
      <c r="V463">
        <f>+Casos_PN_CORR[[#This Row],[26-mar]]-Casos_PN_CORR[[#This Row],[25-mar]]</f>
        <v>0</v>
      </c>
      <c r="W463">
        <f>+Casos_PN_CORR[[#This Row],[27-mar]]-Casos_PN_CORR[[#This Row],[26-mar]]</f>
        <v>0</v>
      </c>
      <c r="X463">
        <f>+Casos_PN_CORR[[#This Row],[28-mar]]-Casos_PN_CORR[[#This Row],[27-mar]]</f>
        <v>0</v>
      </c>
      <c r="Y463">
        <f>+Casos_PN_CORR[[#This Row],[29-mar]]-Casos_PN_CORR[[#This Row],[28-mar]]</f>
        <v>0</v>
      </c>
      <c r="Z463">
        <f>+Casos_PN_CORR[[#This Row],[30-mar]]-Casos_PN_CORR[[#This Row],[29-mar]]</f>
        <v>0</v>
      </c>
      <c r="AA463">
        <f>+Casos_PN_CORR[[#This Row],[31-mar]]-Casos_PN_CORR[[#This Row],[30-mar]]</f>
        <v>0</v>
      </c>
      <c r="AB463">
        <f>+Casos_PN_CORR[[#This Row],[1-abr]]-Casos_PN_CORR[[#This Row],[31-mar]]</f>
        <v>0</v>
      </c>
      <c r="AC463">
        <f>+Casos_PN_CORR[[#This Row],[2-abr]]-Casos_PN_CORR[[#This Row],[1-abr]]</f>
        <v>0</v>
      </c>
      <c r="AD463">
        <f>+Casos_PN_CORR[[#This Row],[3-abr]]-Casos_PN_CORR[[#This Row],[2-abr]]</f>
        <v>0</v>
      </c>
      <c r="AE463">
        <f>+Casos_PN_CORR[[#This Row],[4-abr]]-Casos_PN_CORR[[#This Row],[3-abr]]</f>
        <v>0</v>
      </c>
      <c r="AF463">
        <f>+Casos_PN_CORR[[#This Row],[5-abr]]-Casos_PN_CORR[[#This Row],[4-abr]]</f>
        <v>0</v>
      </c>
      <c r="AG463">
        <f>+Casos_PN_CORR[[#This Row],[6-abr]]-Casos_PN_CORR[[#This Row],[5-abr]]</f>
        <v>0</v>
      </c>
      <c r="AH463">
        <f>+Casos_PN_CORR[[#This Row],[7-abr]]-Casos_PN_CORR[[#This Row],[6-abr]]</f>
        <v>0</v>
      </c>
      <c r="AI463">
        <f>+Casos_PN_CORR[[#This Row],[8-abr]]-Casos_PN_CORR[[#This Row],[7-abr]]</f>
        <v>0</v>
      </c>
      <c r="AJ463">
        <f>+Casos_PN_CORR[[#This Row],[9-abr]]-Casos_PN_CORR[[#This Row],[8-abr]]</f>
        <v>0</v>
      </c>
      <c r="AK463">
        <f>+Casos_PN_CORR[[#This Row],[10-abr]]-Casos_PN_CORR[[#This Row],[9-abr]]</f>
        <v>0</v>
      </c>
      <c r="AL463">
        <f>+Casos_PN_CORR[[#This Row],[11-abr]]-Casos_PN_CORR[[#This Row],[10-abr]]</f>
        <v>0</v>
      </c>
      <c r="AM463">
        <f>+Casos_PN_CORR[[#This Row],[12-abr]]-Casos_PN_CORR[[#This Row],[11-abr]]</f>
        <v>0</v>
      </c>
      <c r="AN463">
        <f>+Casos_PN_CORR[[#This Row],[13-abr]]-Casos_PN_CORR[[#This Row],[12-abr]]</f>
        <v>0</v>
      </c>
      <c r="AO463">
        <f>+Casos_PN_CORR[[#This Row],[14-abr]]-Casos_PN_CORR[[#This Row],[13-abr]]</f>
        <v>0</v>
      </c>
      <c r="AP463">
        <f>+Casos_PN_CORR[[#This Row],[15-abr]]-Casos_PN_CORR[[#This Row],[14-abr]]</f>
        <v>0</v>
      </c>
      <c r="AQ463">
        <f>+Casos_PN_CORR[[#This Row],[16-abr]]-Casos_PN_CORR[[#This Row],[15-abr]]</f>
        <v>0</v>
      </c>
      <c r="AR463">
        <f>+Casos_PN_CORR[[#This Row],[17-abr]]-Casos_PN_CORR[[#This Row],[16-abr]]</f>
        <v>0</v>
      </c>
      <c r="AS463">
        <f>+Casos_PN_CORR[[#This Row],[18-abr]]-Casos_PN_CORR[[#This Row],[17-abr]]</f>
        <v>0</v>
      </c>
      <c r="AT463">
        <f>+Casos_PN_CORR[[#This Row],[19-abr]]-Casos_PN_CORR[[#This Row],[18-abr]]</f>
        <v>0</v>
      </c>
      <c r="AU463">
        <f>+Casos_PN_CORR[[#This Row],[20-abr]]-Casos_PN_CORR[[#This Row],[19-abr]]</f>
        <v>0</v>
      </c>
      <c r="AV463">
        <f>+Casos_PN_CORR[[#This Row],[21-abr]]-Casos_PN_CORR[[#This Row],[20-abr]]</f>
        <v>0</v>
      </c>
      <c r="AW463">
        <f>+Casos_PN_CORR[[#This Row],[22-abr]]-Casos_PN_CORR[[#This Row],[21-abr]]</f>
        <v>0</v>
      </c>
      <c r="AX463">
        <f>+Casos_PN_CORR[[#This Row],[23-abr]]-Casos_PN_CORR[[#This Row],[22-abr]]</f>
        <v>0</v>
      </c>
      <c r="AY463">
        <f>+Casos_PN_CORR[[#This Row],[24-abr]]-Casos_PN_CORR[[#This Row],[23-abr]]</f>
        <v>0</v>
      </c>
      <c r="AZ463">
        <f>+Casos_PN_CORR[[#This Row],[25-abr]]-Casos_PN_CORR[[#This Row],[24-abr]]</f>
        <v>0</v>
      </c>
      <c r="BA463">
        <f>+Casos_PN_CORR[[#This Row],[26-abr]]-Casos_PN_CORR[[#This Row],[25-abr]]</f>
        <v>0</v>
      </c>
      <c r="BB463">
        <f>+Casos_PN_CORR[[#This Row],[27-abr]]-Casos_PN_CORR[[#This Row],[26-abr]]</f>
        <v>0</v>
      </c>
      <c r="BC463">
        <f>+Casos_PN_CORR[[#This Row],[28-abr]]-Casos_PN_CORR[[#This Row],[27-abr]]</f>
        <v>0</v>
      </c>
      <c r="BD463">
        <f>+Casos_PN_CORR[[#This Row],[29-abr]]-Casos_PN_CORR[[#This Row],[28-abr]]</f>
        <v>0</v>
      </c>
      <c r="BE463">
        <f>+Casos_PN_CORR[[#This Row],[30-abr]]-Casos_PN_CORR[[#This Row],[29-abr]]</f>
        <v>0</v>
      </c>
      <c r="BF463">
        <f>+Casos_PN_CORR[[#This Row],[1-may]]-Casos_PN_CORR[[#This Row],[30-abr]]</f>
        <v>0</v>
      </c>
      <c r="BG463">
        <f>+Casos_PN_CORR[[#This Row],[2-may]]-Casos_PN_CORR[[#This Row],[1-may]]</f>
        <v>0</v>
      </c>
      <c r="BH463">
        <f>+Casos_PN_CORR[[#This Row],[3-may]]-Casos_PN_CORR[[#This Row],[2-may]]</f>
        <v>0</v>
      </c>
      <c r="BI463">
        <f>+Casos_PN_CORR[[#This Row],[4-may]]-Casos_PN_CORR[[#This Row],[3-may]]</f>
        <v>0</v>
      </c>
      <c r="BJ463">
        <f>+Casos_PN_CORR[[#This Row],[5-may]]-Casos_PN_CORR[[#This Row],[4-may]]</f>
        <v>0</v>
      </c>
      <c r="BK463">
        <f>+Casos_PN_CORR[[#This Row],[6-may]]-Casos_PN_CORR[[#This Row],[5-may]]</f>
        <v>0</v>
      </c>
      <c r="BL463">
        <f>+Casos_PN_CORR[[#This Row],[7-may]]-Casos_PN_CORR[[#This Row],[6-may]]</f>
        <v>0</v>
      </c>
      <c r="BM463">
        <f>+Casos_PN_CORR[[#This Row],[8-may]]-Casos_PN_CORR[[#This Row],[7-may]]</f>
        <v>0</v>
      </c>
      <c r="BN463">
        <f>+Casos_PN_CORR[[#This Row],[9-may]]-Casos_PN_CORR[[#This Row],[8-may]]</f>
        <v>0</v>
      </c>
      <c r="BO463">
        <f>+Casos_PN_CORR[[#This Row],[10-may]]-Casos_PN_CORR[[#This Row],[9-may]]</f>
        <v>0</v>
      </c>
      <c r="BP463">
        <f>+Casos_PN_CORR[[#This Row],[11-may]]-Casos_PN_CORR[[#This Row],[10-may]]</f>
        <v>0</v>
      </c>
      <c r="BQ463">
        <f>+Casos_PN_CORR[[#This Row],[12-may]]-Casos_PN_CORR[[#This Row],[11-may]]</f>
        <v>0</v>
      </c>
      <c r="BR463">
        <f>+Casos_PN_CORR[[#This Row],[13-may]]-Casos_PN_CORR[[#This Row],[12-may]]</f>
        <v>0</v>
      </c>
      <c r="BS463">
        <f>+Casos_PN_CORR[[#This Row],[14-may]]-Casos_PN_CORR[[#This Row],[13-may]]</f>
        <v>0</v>
      </c>
      <c r="BT463">
        <f>+Casos_PN_CORR[[#This Row],[15-may]]-Casos_PN_CORR[[#This Row],[14-may]]</f>
        <v>0</v>
      </c>
      <c r="BU463">
        <f>+Casos_PN_CORR[[#This Row],[16-may]]-Casos_PN_CORR[[#This Row],[15-may]]</f>
        <v>0</v>
      </c>
      <c r="BV463">
        <f>+Casos_PN_CORR[[#This Row],[17-may]]-Casos_PN_CORR[[#This Row],[16-may]]</f>
        <v>0</v>
      </c>
      <c r="BW463">
        <f>+Casos_PN_CORR[[#This Row],[18-may]]-Casos_PN_CORR[[#This Row],[17-may]]</f>
        <v>0</v>
      </c>
      <c r="BX463">
        <f>+Casos_PN_CORR[[#This Row],[19-may]]-Casos_PN_CORR[[#This Row],[18-may]]</f>
        <v>0</v>
      </c>
      <c r="BY463">
        <f>+Casos_PN_CORR[[#This Row],[20-may]]-Casos_PN_CORR[[#This Row],[19-may]]</f>
        <v>0</v>
      </c>
      <c r="BZ463">
        <f>+Casos_PN_CORR[[#This Row],[21-may]]-Casos_PN_CORR[[#This Row],[20-may]]</f>
        <v>0</v>
      </c>
      <c r="CA463">
        <f>+Casos_PN_CORR[[#This Row],[22-may]]-Casos_PN_CORR[[#This Row],[21-may]]</f>
        <v>0</v>
      </c>
      <c r="CB463">
        <f>+Casos_PN_CORR[[#This Row],[23-may]]-Casos_PN_CORR[[#This Row],[22-may]]</f>
        <v>0</v>
      </c>
      <c r="CC463">
        <f>+Casos_PN_CORR[[#This Row],[24-may]]-Casos_PN_CORR[[#This Row],[23-may]]</f>
        <v>0</v>
      </c>
      <c r="CD463">
        <f>+Casos_PN_CORR[[#This Row],[25-may]]-Casos_PN_CORR[[#This Row],[24-may]]</f>
        <v>0</v>
      </c>
      <c r="CE463">
        <f>+Casos_PN_CORR[[#This Row],[26-may]]-Casos_PN_CORR[[#This Row],[25-may]]</f>
        <v>0</v>
      </c>
      <c r="CF463">
        <f>+Casos_PN_CORR[[#This Row],[27-may]]-Casos_PN_CORR[[#This Row],[26-may]]</f>
        <v>0</v>
      </c>
      <c r="CG463">
        <f>+Casos_PN_CORR[[#This Row],[28-may]]-Casos_PN_CORR[[#This Row],[27-may]]</f>
        <v>0</v>
      </c>
      <c r="CH463">
        <f>+Casos_PN_CORR[[#This Row],[29-may]]-Casos_PN_CORR[[#This Row],[28-may]]</f>
        <v>0</v>
      </c>
      <c r="CI463">
        <f>+Casos_PN_CORR[[#This Row],[30-may]]-Casos_PN_CORR[[#This Row],[29-may]]</f>
        <v>0</v>
      </c>
      <c r="CJ463">
        <f>+Casos_PN_CORR[[#This Row],[31-may]]-Casos_PN_CORR[[#This Row],[30-may]]</f>
        <v>0</v>
      </c>
      <c r="CK463">
        <f>+Casos_PN_CORR[[#This Row],[1-jun]]-Casos_PN_CORR[[#This Row],[31-may]]</f>
        <v>0</v>
      </c>
      <c r="CL463">
        <f>+Casos_PN_CORR[[#This Row],[2-jun]]-Casos_PN_CORR[[#This Row],[1-jun]]</f>
        <v>0</v>
      </c>
      <c r="CM463">
        <f>+Casos_PN_CORR[[#This Row],[3-jun]]-Casos_PN_CORR[[#This Row],[2-jun]]</f>
        <v>0</v>
      </c>
      <c r="CN463">
        <f>+Casos_PN_CORR[[#This Row],[4-jun]]-Casos_PN_CORR[[#This Row],[3-jun]]</f>
        <v>0</v>
      </c>
      <c r="CO463">
        <f>+Casos_PN_CORR[[#This Row],[5-jun]]-Casos_PN_CORR[[#This Row],[4-jun]]</f>
        <v>1</v>
      </c>
      <c r="CP463">
        <f>+Casos_PN_CORR[[#This Row],[6-jun]]-Casos_PN_CORR[[#This Row],[5-jun]]</f>
        <v>0</v>
      </c>
    </row>
    <row r="464" spans="1:94">
      <c r="A464">
        <v>30505</v>
      </c>
      <c r="B464" s="2" t="s">
        <v>99</v>
      </c>
      <c r="C464" s="2" t="s">
        <v>307</v>
      </c>
      <c r="D464" s="2" t="s">
        <v>601</v>
      </c>
      <c r="E464" s="4">
        <f t="shared" si="7"/>
        <v>0</v>
      </c>
      <c r="F464">
        <f>+Casos_PN_CORR[[#This Row],[10-mar]]</f>
        <v>0</v>
      </c>
      <c r="G464">
        <f>+Casos_PN_CORR[[#This Row],[11-mar]]-Casos_PN_CORR[[#This Row],[10-mar]]</f>
        <v>0</v>
      </c>
      <c r="H464">
        <f>+Casos_PN_CORR[[#This Row],[12-mar]]-Casos_PN_CORR[[#This Row],[11-mar]]</f>
        <v>0</v>
      </c>
      <c r="I464">
        <f>+Casos_PN_CORR[[#This Row],[13-mar]]-Casos_PN_CORR[[#This Row],[12-mar]]</f>
        <v>0</v>
      </c>
      <c r="J464">
        <f>+Casos_PN_CORR[[#This Row],[14-mar]]-Casos_PN_CORR[[#This Row],[13-mar]]</f>
        <v>0</v>
      </c>
      <c r="K464">
        <f>+Casos_PN_CORR[[#This Row],[15-mar]]-Casos_PN_CORR[[#This Row],[14-mar]]</f>
        <v>0</v>
      </c>
      <c r="L464">
        <f>+Casos_PN_CORR[[#This Row],[16-mar]]-Casos_PN_CORR[[#This Row],[15-mar]]</f>
        <v>0</v>
      </c>
      <c r="M464">
        <f>+Casos_PN_CORR[[#This Row],[17-mar]]-Casos_PN_CORR[[#This Row],[16-mar]]</f>
        <v>0</v>
      </c>
      <c r="N464">
        <f>+Casos_PN_CORR[[#This Row],[18-mar]]-Casos_PN_CORR[[#This Row],[17-mar]]</f>
        <v>0</v>
      </c>
      <c r="O464">
        <f>+Casos_PN_CORR[[#This Row],[19-mar]]-Casos_PN_CORR[[#This Row],[18-mar]]</f>
        <v>0</v>
      </c>
      <c r="P464">
        <f>+Casos_PN_CORR[[#This Row],[20-mar]]-Casos_PN_CORR[[#This Row],[19-mar]]</f>
        <v>0</v>
      </c>
      <c r="Q464">
        <f>+Casos_PN_CORR[[#This Row],[21-mar]]-Casos_PN_CORR[[#This Row],[20-mar]]</f>
        <v>0</v>
      </c>
      <c r="R464">
        <f>+Casos_PN_CORR[[#This Row],[22-mar]]-Casos_PN_CORR[[#This Row],[21-mar]]</f>
        <v>0</v>
      </c>
      <c r="S464">
        <f>+Casos_PN_CORR[[#This Row],[23-mar]]-Casos_PN_CORR[[#This Row],[22-mar]]</f>
        <v>0</v>
      </c>
      <c r="T464">
        <f>+Casos_PN_CORR[[#This Row],[24-mar]]-Casos_PN_CORR[[#This Row],[23-mar]]</f>
        <v>0</v>
      </c>
      <c r="U464">
        <f>+Casos_PN_CORR[[#This Row],[25-mar]]-Casos_PN_CORR[[#This Row],[24-mar]]</f>
        <v>0</v>
      </c>
      <c r="V464">
        <f>+Casos_PN_CORR[[#This Row],[26-mar]]-Casos_PN_CORR[[#This Row],[25-mar]]</f>
        <v>0</v>
      </c>
      <c r="W464">
        <f>+Casos_PN_CORR[[#This Row],[27-mar]]-Casos_PN_CORR[[#This Row],[26-mar]]</f>
        <v>0</v>
      </c>
      <c r="X464">
        <f>+Casos_PN_CORR[[#This Row],[28-mar]]-Casos_PN_CORR[[#This Row],[27-mar]]</f>
        <v>0</v>
      </c>
      <c r="Y464">
        <f>+Casos_PN_CORR[[#This Row],[29-mar]]-Casos_PN_CORR[[#This Row],[28-mar]]</f>
        <v>0</v>
      </c>
      <c r="Z464">
        <f>+Casos_PN_CORR[[#This Row],[30-mar]]-Casos_PN_CORR[[#This Row],[29-mar]]</f>
        <v>0</v>
      </c>
      <c r="AA464">
        <f>+Casos_PN_CORR[[#This Row],[31-mar]]-Casos_PN_CORR[[#This Row],[30-mar]]</f>
        <v>0</v>
      </c>
      <c r="AB464">
        <f>+Casos_PN_CORR[[#This Row],[1-abr]]-Casos_PN_CORR[[#This Row],[31-mar]]</f>
        <v>0</v>
      </c>
      <c r="AC464">
        <f>+Casos_PN_CORR[[#This Row],[2-abr]]-Casos_PN_CORR[[#This Row],[1-abr]]</f>
        <v>0</v>
      </c>
      <c r="AD464">
        <f>+Casos_PN_CORR[[#This Row],[3-abr]]-Casos_PN_CORR[[#This Row],[2-abr]]</f>
        <v>0</v>
      </c>
      <c r="AE464">
        <f>+Casos_PN_CORR[[#This Row],[4-abr]]-Casos_PN_CORR[[#This Row],[3-abr]]</f>
        <v>0</v>
      </c>
      <c r="AF464">
        <f>+Casos_PN_CORR[[#This Row],[5-abr]]-Casos_PN_CORR[[#This Row],[4-abr]]</f>
        <v>0</v>
      </c>
      <c r="AG464">
        <f>+Casos_PN_CORR[[#This Row],[6-abr]]-Casos_PN_CORR[[#This Row],[5-abr]]</f>
        <v>0</v>
      </c>
      <c r="AH464">
        <f>+Casos_PN_CORR[[#This Row],[7-abr]]-Casos_PN_CORR[[#This Row],[6-abr]]</f>
        <v>0</v>
      </c>
      <c r="AI464">
        <f>+Casos_PN_CORR[[#This Row],[8-abr]]-Casos_PN_CORR[[#This Row],[7-abr]]</f>
        <v>0</v>
      </c>
      <c r="AJ464">
        <f>+Casos_PN_CORR[[#This Row],[9-abr]]-Casos_PN_CORR[[#This Row],[8-abr]]</f>
        <v>0</v>
      </c>
      <c r="AK464">
        <f>+Casos_PN_CORR[[#This Row],[10-abr]]-Casos_PN_CORR[[#This Row],[9-abr]]</f>
        <v>0</v>
      </c>
      <c r="AL464">
        <f>+Casos_PN_CORR[[#This Row],[11-abr]]-Casos_PN_CORR[[#This Row],[10-abr]]</f>
        <v>0</v>
      </c>
      <c r="AM464">
        <f>+Casos_PN_CORR[[#This Row],[12-abr]]-Casos_PN_CORR[[#This Row],[11-abr]]</f>
        <v>0</v>
      </c>
      <c r="AN464">
        <f>+Casos_PN_CORR[[#This Row],[13-abr]]-Casos_PN_CORR[[#This Row],[12-abr]]</f>
        <v>0</v>
      </c>
      <c r="AO464">
        <f>+Casos_PN_CORR[[#This Row],[14-abr]]-Casos_PN_CORR[[#This Row],[13-abr]]</f>
        <v>0</v>
      </c>
      <c r="AP464">
        <f>+Casos_PN_CORR[[#This Row],[15-abr]]-Casos_PN_CORR[[#This Row],[14-abr]]</f>
        <v>0</v>
      </c>
      <c r="AQ464">
        <f>+Casos_PN_CORR[[#This Row],[16-abr]]-Casos_PN_CORR[[#This Row],[15-abr]]</f>
        <v>0</v>
      </c>
      <c r="AR464">
        <f>+Casos_PN_CORR[[#This Row],[17-abr]]-Casos_PN_CORR[[#This Row],[16-abr]]</f>
        <v>0</v>
      </c>
      <c r="AS464">
        <f>+Casos_PN_CORR[[#This Row],[18-abr]]-Casos_PN_CORR[[#This Row],[17-abr]]</f>
        <v>0</v>
      </c>
      <c r="AT464">
        <f>+Casos_PN_CORR[[#This Row],[19-abr]]-Casos_PN_CORR[[#This Row],[18-abr]]</f>
        <v>0</v>
      </c>
      <c r="AU464">
        <f>+Casos_PN_CORR[[#This Row],[20-abr]]-Casos_PN_CORR[[#This Row],[19-abr]]</f>
        <v>0</v>
      </c>
      <c r="AV464">
        <f>+Casos_PN_CORR[[#This Row],[21-abr]]-Casos_PN_CORR[[#This Row],[20-abr]]</f>
        <v>0</v>
      </c>
      <c r="AW464">
        <f>+Casos_PN_CORR[[#This Row],[22-abr]]-Casos_PN_CORR[[#This Row],[21-abr]]</f>
        <v>0</v>
      </c>
      <c r="AX464">
        <f>+Casos_PN_CORR[[#This Row],[23-abr]]-Casos_PN_CORR[[#This Row],[22-abr]]</f>
        <v>0</v>
      </c>
      <c r="AY464">
        <f>+Casos_PN_CORR[[#This Row],[24-abr]]-Casos_PN_CORR[[#This Row],[23-abr]]</f>
        <v>0</v>
      </c>
      <c r="AZ464">
        <f>+Casos_PN_CORR[[#This Row],[25-abr]]-Casos_PN_CORR[[#This Row],[24-abr]]</f>
        <v>0</v>
      </c>
      <c r="BA464">
        <f>+Casos_PN_CORR[[#This Row],[26-abr]]-Casos_PN_CORR[[#This Row],[25-abr]]</f>
        <v>0</v>
      </c>
      <c r="BB464">
        <f>+Casos_PN_CORR[[#This Row],[27-abr]]-Casos_PN_CORR[[#This Row],[26-abr]]</f>
        <v>0</v>
      </c>
      <c r="BC464">
        <f>+Casos_PN_CORR[[#This Row],[28-abr]]-Casos_PN_CORR[[#This Row],[27-abr]]</f>
        <v>0</v>
      </c>
      <c r="BD464">
        <f>+Casos_PN_CORR[[#This Row],[29-abr]]-Casos_PN_CORR[[#This Row],[28-abr]]</f>
        <v>0</v>
      </c>
      <c r="BE464">
        <f>+Casos_PN_CORR[[#This Row],[30-abr]]-Casos_PN_CORR[[#This Row],[29-abr]]</f>
        <v>0</v>
      </c>
      <c r="BF464">
        <f>+Casos_PN_CORR[[#This Row],[1-may]]-Casos_PN_CORR[[#This Row],[30-abr]]</f>
        <v>0</v>
      </c>
      <c r="BG464">
        <f>+Casos_PN_CORR[[#This Row],[2-may]]-Casos_PN_CORR[[#This Row],[1-may]]</f>
        <v>0</v>
      </c>
      <c r="BH464">
        <f>+Casos_PN_CORR[[#This Row],[3-may]]-Casos_PN_CORR[[#This Row],[2-may]]</f>
        <v>0</v>
      </c>
      <c r="BI464">
        <f>+Casos_PN_CORR[[#This Row],[4-may]]-Casos_PN_CORR[[#This Row],[3-may]]</f>
        <v>0</v>
      </c>
      <c r="BJ464">
        <f>+Casos_PN_CORR[[#This Row],[5-may]]-Casos_PN_CORR[[#This Row],[4-may]]</f>
        <v>0</v>
      </c>
      <c r="BK464">
        <f>+Casos_PN_CORR[[#This Row],[6-may]]-Casos_PN_CORR[[#This Row],[5-may]]</f>
        <v>0</v>
      </c>
      <c r="BL464">
        <f>+Casos_PN_CORR[[#This Row],[7-may]]-Casos_PN_CORR[[#This Row],[6-may]]</f>
        <v>0</v>
      </c>
      <c r="BM464">
        <f>+Casos_PN_CORR[[#This Row],[8-may]]-Casos_PN_CORR[[#This Row],[7-may]]</f>
        <v>0</v>
      </c>
      <c r="BN464">
        <f>+Casos_PN_CORR[[#This Row],[9-may]]-Casos_PN_CORR[[#This Row],[8-may]]</f>
        <v>0</v>
      </c>
      <c r="BO464">
        <f>+Casos_PN_CORR[[#This Row],[10-may]]-Casos_PN_CORR[[#This Row],[9-may]]</f>
        <v>0</v>
      </c>
      <c r="BP464">
        <f>+Casos_PN_CORR[[#This Row],[11-may]]-Casos_PN_CORR[[#This Row],[10-may]]</f>
        <v>0</v>
      </c>
      <c r="BQ464">
        <f>+Casos_PN_CORR[[#This Row],[12-may]]-Casos_PN_CORR[[#This Row],[11-may]]</f>
        <v>0</v>
      </c>
      <c r="BR464">
        <f>+Casos_PN_CORR[[#This Row],[13-may]]-Casos_PN_CORR[[#This Row],[12-may]]</f>
        <v>0</v>
      </c>
      <c r="BS464">
        <f>+Casos_PN_CORR[[#This Row],[14-may]]-Casos_PN_CORR[[#This Row],[13-may]]</f>
        <v>0</v>
      </c>
      <c r="BT464">
        <f>+Casos_PN_CORR[[#This Row],[15-may]]-Casos_PN_CORR[[#This Row],[14-may]]</f>
        <v>0</v>
      </c>
      <c r="BU464">
        <f>+Casos_PN_CORR[[#This Row],[16-may]]-Casos_PN_CORR[[#This Row],[15-may]]</f>
        <v>0</v>
      </c>
      <c r="BV464">
        <f>+Casos_PN_CORR[[#This Row],[17-may]]-Casos_PN_CORR[[#This Row],[16-may]]</f>
        <v>0</v>
      </c>
      <c r="BW464">
        <f>+Casos_PN_CORR[[#This Row],[18-may]]-Casos_PN_CORR[[#This Row],[17-may]]</f>
        <v>0</v>
      </c>
      <c r="BX464">
        <f>+Casos_PN_CORR[[#This Row],[19-may]]-Casos_PN_CORR[[#This Row],[18-may]]</f>
        <v>0</v>
      </c>
      <c r="BY464">
        <f>+Casos_PN_CORR[[#This Row],[20-may]]-Casos_PN_CORR[[#This Row],[19-may]]</f>
        <v>0</v>
      </c>
      <c r="BZ464">
        <f>+Casos_PN_CORR[[#This Row],[21-may]]-Casos_PN_CORR[[#This Row],[20-may]]</f>
        <v>0</v>
      </c>
      <c r="CA464">
        <f>+Casos_PN_CORR[[#This Row],[22-may]]-Casos_PN_CORR[[#This Row],[21-may]]</f>
        <v>0</v>
      </c>
      <c r="CB464">
        <f>+Casos_PN_CORR[[#This Row],[23-may]]-Casos_PN_CORR[[#This Row],[22-may]]</f>
        <v>0</v>
      </c>
      <c r="CC464">
        <f>+Casos_PN_CORR[[#This Row],[24-may]]-Casos_PN_CORR[[#This Row],[23-may]]</f>
        <v>0</v>
      </c>
      <c r="CD464">
        <f>+Casos_PN_CORR[[#This Row],[25-may]]-Casos_PN_CORR[[#This Row],[24-may]]</f>
        <v>0</v>
      </c>
      <c r="CE464">
        <f>+Casos_PN_CORR[[#This Row],[26-may]]-Casos_PN_CORR[[#This Row],[25-may]]</f>
        <v>0</v>
      </c>
      <c r="CF464">
        <f>+Casos_PN_CORR[[#This Row],[27-may]]-Casos_PN_CORR[[#This Row],[26-may]]</f>
        <v>0</v>
      </c>
      <c r="CG464">
        <f>+Casos_PN_CORR[[#This Row],[28-may]]-Casos_PN_CORR[[#This Row],[27-may]]</f>
        <v>0</v>
      </c>
      <c r="CH464">
        <f>+Casos_PN_CORR[[#This Row],[29-may]]-Casos_PN_CORR[[#This Row],[28-may]]</f>
        <v>0</v>
      </c>
      <c r="CI464">
        <f>+Casos_PN_CORR[[#This Row],[30-may]]-Casos_PN_CORR[[#This Row],[29-may]]</f>
        <v>0</v>
      </c>
      <c r="CJ464">
        <f>+Casos_PN_CORR[[#This Row],[31-may]]-Casos_PN_CORR[[#This Row],[30-may]]</f>
        <v>0</v>
      </c>
      <c r="CK464">
        <f>+Casos_PN_CORR[[#This Row],[1-jun]]-Casos_PN_CORR[[#This Row],[31-may]]</f>
        <v>0</v>
      </c>
      <c r="CL464">
        <f>+Casos_PN_CORR[[#This Row],[2-jun]]-Casos_PN_CORR[[#This Row],[1-jun]]</f>
        <v>0</v>
      </c>
      <c r="CM464">
        <f>+Casos_PN_CORR[[#This Row],[3-jun]]-Casos_PN_CORR[[#This Row],[2-jun]]</f>
        <v>0</v>
      </c>
      <c r="CN464">
        <f>+Casos_PN_CORR[[#This Row],[4-jun]]-Casos_PN_CORR[[#This Row],[3-jun]]</f>
        <v>0</v>
      </c>
      <c r="CO464">
        <f>+Casos_PN_CORR[[#This Row],[5-jun]]-Casos_PN_CORR[[#This Row],[4-jun]]</f>
        <v>0</v>
      </c>
      <c r="CP464">
        <f>+Casos_PN_CORR[[#This Row],[6-jun]]-Casos_PN_CORR[[#This Row],[5-jun]]</f>
        <v>0</v>
      </c>
    </row>
    <row r="465" spans="1:94">
      <c r="A465">
        <v>40403</v>
      </c>
      <c r="B465" s="2" t="s">
        <v>115</v>
      </c>
      <c r="C465" s="2" t="s">
        <v>124</v>
      </c>
      <c r="D465" s="2" t="s">
        <v>601</v>
      </c>
      <c r="E465" s="4">
        <f t="shared" si="7"/>
        <v>0</v>
      </c>
      <c r="F465">
        <f>+Casos_PN_CORR[[#This Row],[10-mar]]</f>
        <v>0</v>
      </c>
      <c r="G465">
        <f>+Casos_PN_CORR[[#This Row],[11-mar]]-Casos_PN_CORR[[#This Row],[10-mar]]</f>
        <v>0</v>
      </c>
      <c r="H465">
        <f>+Casos_PN_CORR[[#This Row],[12-mar]]-Casos_PN_CORR[[#This Row],[11-mar]]</f>
        <v>0</v>
      </c>
      <c r="I465">
        <f>+Casos_PN_CORR[[#This Row],[13-mar]]-Casos_PN_CORR[[#This Row],[12-mar]]</f>
        <v>0</v>
      </c>
      <c r="J465">
        <f>+Casos_PN_CORR[[#This Row],[14-mar]]-Casos_PN_CORR[[#This Row],[13-mar]]</f>
        <v>0</v>
      </c>
      <c r="K465">
        <f>+Casos_PN_CORR[[#This Row],[15-mar]]-Casos_PN_CORR[[#This Row],[14-mar]]</f>
        <v>0</v>
      </c>
      <c r="L465">
        <f>+Casos_PN_CORR[[#This Row],[16-mar]]-Casos_PN_CORR[[#This Row],[15-mar]]</f>
        <v>0</v>
      </c>
      <c r="M465">
        <f>+Casos_PN_CORR[[#This Row],[17-mar]]-Casos_PN_CORR[[#This Row],[16-mar]]</f>
        <v>0</v>
      </c>
      <c r="N465">
        <f>+Casos_PN_CORR[[#This Row],[18-mar]]-Casos_PN_CORR[[#This Row],[17-mar]]</f>
        <v>0</v>
      </c>
      <c r="O465">
        <f>+Casos_PN_CORR[[#This Row],[19-mar]]-Casos_PN_CORR[[#This Row],[18-mar]]</f>
        <v>0</v>
      </c>
      <c r="P465">
        <f>+Casos_PN_CORR[[#This Row],[20-mar]]-Casos_PN_CORR[[#This Row],[19-mar]]</f>
        <v>0</v>
      </c>
      <c r="Q465">
        <f>+Casos_PN_CORR[[#This Row],[21-mar]]-Casos_PN_CORR[[#This Row],[20-mar]]</f>
        <v>0</v>
      </c>
      <c r="R465">
        <f>+Casos_PN_CORR[[#This Row],[22-mar]]-Casos_PN_CORR[[#This Row],[21-mar]]</f>
        <v>0</v>
      </c>
      <c r="S465">
        <f>+Casos_PN_CORR[[#This Row],[23-mar]]-Casos_PN_CORR[[#This Row],[22-mar]]</f>
        <v>0</v>
      </c>
      <c r="T465">
        <f>+Casos_PN_CORR[[#This Row],[24-mar]]-Casos_PN_CORR[[#This Row],[23-mar]]</f>
        <v>0</v>
      </c>
      <c r="U465">
        <f>+Casos_PN_CORR[[#This Row],[25-mar]]-Casos_PN_CORR[[#This Row],[24-mar]]</f>
        <v>0</v>
      </c>
      <c r="V465">
        <f>+Casos_PN_CORR[[#This Row],[26-mar]]-Casos_PN_CORR[[#This Row],[25-mar]]</f>
        <v>0</v>
      </c>
      <c r="W465">
        <f>+Casos_PN_CORR[[#This Row],[27-mar]]-Casos_PN_CORR[[#This Row],[26-mar]]</f>
        <v>0</v>
      </c>
      <c r="X465">
        <f>+Casos_PN_CORR[[#This Row],[28-mar]]-Casos_PN_CORR[[#This Row],[27-mar]]</f>
        <v>0</v>
      </c>
      <c r="Y465">
        <f>+Casos_PN_CORR[[#This Row],[29-mar]]-Casos_PN_CORR[[#This Row],[28-mar]]</f>
        <v>0</v>
      </c>
      <c r="Z465">
        <f>+Casos_PN_CORR[[#This Row],[30-mar]]-Casos_PN_CORR[[#This Row],[29-mar]]</f>
        <v>0</v>
      </c>
      <c r="AA465">
        <f>+Casos_PN_CORR[[#This Row],[31-mar]]-Casos_PN_CORR[[#This Row],[30-mar]]</f>
        <v>0</v>
      </c>
      <c r="AB465">
        <f>+Casos_PN_CORR[[#This Row],[1-abr]]-Casos_PN_CORR[[#This Row],[31-mar]]</f>
        <v>0</v>
      </c>
      <c r="AC465">
        <f>+Casos_PN_CORR[[#This Row],[2-abr]]-Casos_PN_CORR[[#This Row],[1-abr]]</f>
        <v>0</v>
      </c>
      <c r="AD465">
        <f>+Casos_PN_CORR[[#This Row],[3-abr]]-Casos_PN_CORR[[#This Row],[2-abr]]</f>
        <v>0</v>
      </c>
      <c r="AE465">
        <f>+Casos_PN_CORR[[#This Row],[4-abr]]-Casos_PN_CORR[[#This Row],[3-abr]]</f>
        <v>0</v>
      </c>
      <c r="AF465">
        <f>+Casos_PN_CORR[[#This Row],[5-abr]]-Casos_PN_CORR[[#This Row],[4-abr]]</f>
        <v>0</v>
      </c>
      <c r="AG465">
        <f>+Casos_PN_CORR[[#This Row],[6-abr]]-Casos_PN_CORR[[#This Row],[5-abr]]</f>
        <v>0</v>
      </c>
      <c r="AH465">
        <f>+Casos_PN_CORR[[#This Row],[7-abr]]-Casos_PN_CORR[[#This Row],[6-abr]]</f>
        <v>0</v>
      </c>
      <c r="AI465">
        <f>+Casos_PN_CORR[[#This Row],[8-abr]]-Casos_PN_CORR[[#This Row],[7-abr]]</f>
        <v>0</v>
      </c>
      <c r="AJ465">
        <f>+Casos_PN_CORR[[#This Row],[9-abr]]-Casos_PN_CORR[[#This Row],[8-abr]]</f>
        <v>0</v>
      </c>
      <c r="AK465">
        <f>+Casos_PN_CORR[[#This Row],[10-abr]]-Casos_PN_CORR[[#This Row],[9-abr]]</f>
        <v>0</v>
      </c>
      <c r="AL465">
        <f>+Casos_PN_CORR[[#This Row],[11-abr]]-Casos_PN_CORR[[#This Row],[10-abr]]</f>
        <v>0</v>
      </c>
      <c r="AM465">
        <f>+Casos_PN_CORR[[#This Row],[12-abr]]-Casos_PN_CORR[[#This Row],[11-abr]]</f>
        <v>0</v>
      </c>
      <c r="AN465">
        <f>+Casos_PN_CORR[[#This Row],[13-abr]]-Casos_PN_CORR[[#This Row],[12-abr]]</f>
        <v>0</v>
      </c>
      <c r="AO465">
        <f>+Casos_PN_CORR[[#This Row],[14-abr]]-Casos_PN_CORR[[#This Row],[13-abr]]</f>
        <v>0</v>
      </c>
      <c r="AP465">
        <f>+Casos_PN_CORR[[#This Row],[15-abr]]-Casos_PN_CORR[[#This Row],[14-abr]]</f>
        <v>0</v>
      </c>
      <c r="AQ465">
        <f>+Casos_PN_CORR[[#This Row],[16-abr]]-Casos_PN_CORR[[#This Row],[15-abr]]</f>
        <v>0</v>
      </c>
      <c r="AR465">
        <f>+Casos_PN_CORR[[#This Row],[17-abr]]-Casos_PN_CORR[[#This Row],[16-abr]]</f>
        <v>0</v>
      </c>
      <c r="AS465">
        <f>+Casos_PN_CORR[[#This Row],[18-abr]]-Casos_PN_CORR[[#This Row],[17-abr]]</f>
        <v>0</v>
      </c>
      <c r="AT465">
        <f>+Casos_PN_CORR[[#This Row],[19-abr]]-Casos_PN_CORR[[#This Row],[18-abr]]</f>
        <v>0</v>
      </c>
      <c r="AU465">
        <f>+Casos_PN_CORR[[#This Row],[20-abr]]-Casos_PN_CORR[[#This Row],[19-abr]]</f>
        <v>0</v>
      </c>
      <c r="AV465">
        <f>+Casos_PN_CORR[[#This Row],[21-abr]]-Casos_PN_CORR[[#This Row],[20-abr]]</f>
        <v>0</v>
      </c>
      <c r="AW465">
        <f>+Casos_PN_CORR[[#This Row],[22-abr]]-Casos_PN_CORR[[#This Row],[21-abr]]</f>
        <v>0</v>
      </c>
      <c r="AX465">
        <f>+Casos_PN_CORR[[#This Row],[23-abr]]-Casos_PN_CORR[[#This Row],[22-abr]]</f>
        <v>0</v>
      </c>
      <c r="AY465">
        <f>+Casos_PN_CORR[[#This Row],[24-abr]]-Casos_PN_CORR[[#This Row],[23-abr]]</f>
        <v>0</v>
      </c>
      <c r="AZ465">
        <f>+Casos_PN_CORR[[#This Row],[25-abr]]-Casos_PN_CORR[[#This Row],[24-abr]]</f>
        <v>0</v>
      </c>
      <c r="BA465">
        <f>+Casos_PN_CORR[[#This Row],[26-abr]]-Casos_PN_CORR[[#This Row],[25-abr]]</f>
        <v>0</v>
      </c>
      <c r="BB465">
        <f>+Casos_PN_CORR[[#This Row],[27-abr]]-Casos_PN_CORR[[#This Row],[26-abr]]</f>
        <v>0</v>
      </c>
      <c r="BC465">
        <f>+Casos_PN_CORR[[#This Row],[28-abr]]-Casos_PN_CORR[[#This Row],[27-abr]]</f>
        <v>0</v>
      </c>
      <c r="BD465">
        <f>+Casos_PN_CORR[[#This Row],[29-abr]]-Casos_PN_CORR[[#This Row],[28-abr]]</f>
        <v>0</v>
      </c>
      <c r="BE465">
        <f>+Casos_PN_CORR[[#This Row],[30-abr]]-Casos_PN_CORR[[#This Row],[29-abr]]</f>
        <v>0</v>
      </c>
      <c r="BF465">
        <f>+Casos_PN_CORR[[#This Row],[1-may]]-Casos_PN_CORR[[#This Row],[30-abr]]</f>
        <v>0</v>
      </c>
      <c r="BG465">
        <f>+Casos_PN_CORR[[#This Row],[2-may]]-Casos_PN_CORR[[#This Row],[1-may]]</f>
        <v>0</v>
      </c>
      <c r="BH465">
        <f>+Casos_PN_CORR[[#This Row],[3-may]]-Casos_PN_CORR[[#This Row],[2-may]]</f>
        <v>0</v>
      </c>
      <c r="BI465">
        <f>+Casos_PN_CORR[[#This Row],[4-may]]-Casos_PN_CORR[[#This Row],[3-may]]</f>
        <v>0</v>
      </c>
      <c r="BJ465">
        <f>+Casos_PN_CORR[[#This Row],[5-may]]-Casos_PN_CORR[[#This Row],[4-may]]</f>
        <v>0</v>
      </c>
      <c r="BK465">
        <f>+Casos_PN_CORR[[#This Row],[6-may]]-Casos_PN_CORR[[#This Row],[5-may]]</f>
        <v>0</v>
      </c>
      <c r="BL465">
        <f>+Casos_PN_CORR[[#This Row],[7-may]]-Casos_PN_CORR[[#This Row],[6-may]]</f>
        <v>0</v>
      </c>
      <c r="BM465">
        <f>+Casos_PN_CORR[[#This Row],[8-may]]-Casos_PN_CORR[[#This Row],[7-may]]</f>
        <v>0</v>
      </c>
      <c r="BN465">
        <f>+Casos_PN_CORR[[#This Row],[9-may]]-Casos_PN_CORR[[#This Row],[8-may]]</f>
        <v>0</v>
      </c>
      <c r="BO465">
        <f>+Casos_PN_CORR[[#This Row],[10-may]]-Casos_PN_CORR[[#This Row],[9-may]]</f>
        <v>0</v>
      </c>
      <c r="BP465">
        <f>+Casos_PN_CORR[[#This Row],[11-may]]-Casos_PN_CORR[[#This Row],[10-may]]</f>
        <v>0</v>
      </c>
      <c r="BQ465">
        <f>+Casos_PN_CORR[[#This Row],[12-may]]-Casos_PN_CORR[[#This Row],[11-may]]</f>
        <v>0</v>
      </c>
      <c r="BR465">
        <f>+Casos_PN_CORR[[#This Row],[13-may]]-Casos_PN_CORR[[#This Row],[12-may]]</f>
        <v>0</v>
      </c>
      <c r="BS465">
        <f>+Casos_PN_CORR[[#This Row],[14-may]]-Casos_PN_CORR[[#This Row],[13-may]]</f>
        <v>0</v>
      </c>
      <c r="BT465">
        <f>+Casos_PN_CORR[[#This Row],[15-may]]-Casos_PN_CORR[[#This Row],[14-may]]</f>
        <v>0</v>
      </c>
      <c r="BU465">
        <f>+Casos_PN_CORR[[#This Row],[16-may]]-Casos_PN_CORR[[#This Row],[15-may]]</f>
        <v>0</v>
      </c>
      <c r="BV465">
        <f>+Casos_PN_CORR[[#This Row],[17-may]]-Casos_PN_CORR[[#This Row],[16-may]]</f>
        <v>0</v>
      </c>
      <c r="BW465">
        <f>+Casos_PN_CORR[[#This Row],[18-may]]-Casos_PN_CORR[[#This Row],[17-may]]</f>
        <v>0</v>
      </c>
      <c r="BX465">
        <f>+Casos_PN_CORR[[#This Row],[19-may]]-Casos_PN_CORR[[#This Row],[18-may]]</f>
        <v>0</v>
      </c>
      <c r="BY465">
        <f>+Casos_PN_CORR[[#This Row],[20-may]]-Casos_PN_CORR[[#This Row],[19-may]]</f>
        <v>0</v>
      </c>
      <c r="BZ465">
        <f>+Casos_PN_CORR[[#This Row],[21-may]]-Casos_PN_CORR[[#This Row],[20-may]]</f>
        <v>0</v>
      </c>
      <c r="CA465">
        <f>+Casos_PN_CORR[[#This Row],[22-may]]-Casos_PN_CORR[[#This Row],[21-may]]</f>
        <v>0</v>
      </c>
      <c r="CB465">
        <f>+Casos_PN_CORR[[#This Row],[23-may]]-Casos_PN_CORR[[#This Row],[22-may]]</f>
        <v>0</v>
      </c>
      <c r="CC465">
        <f>+Casos_PN_CORR[[#This Row],[24-may]]-Casos_PN_CORR[[#This Row],[23-may]]</f>
        <v>0</v>
      </c>
      <c r="CD465">
        <f>+Casos_PN_CORR[[#This Row],[25-may]]-Casos_PN_CORR[[#This Row],[24-may]]</f>
        <v>0</v>
      </c>
      <c r="CE465">
        <f>+Casos_PN_CORR[[#This Row],[26-may]]-Casos_PN_CORR[[#This Row],[25-may]]</f>
        <v>0</v>
      </c>
      <c r="CF465">
        <f>+Casos_PN_CORR[[#This Row],[27-may]]-Casos_PN_CORR[[#This Row],[26-may]]</f>
        <v>0</v>
      </c>
      <c r="CG465">
        <f>+Casos_PN_CORR[[#This Row],[28-may]]-Casos_PN_CORR[[#This Row],[27-may]]</f>
        <v>0</v>
      </c>
      <c r="CH465">
        <f>+Casos_PN_CORR[[#This Row],[29-may]]-Casos_PN_CORR[[#This Row],[28-may]]</f>
        <v>0</v>
      </c>
      <c r="CI465">
        <f>+Casos_PN_CORR[[#This Row],[30-may]]-Casos_PN_CORR[[#This Row],[29-may]]</f>
        <v>0</v>
      </c>
      <c r="CJ465">
        <f>+Casos_PN_CORR[[#This Row],[31-may]]-Casos_PN_CORR[[#This Row],[30-may]]</f>
        <v>0</v>
      </c>
      <c r="CK465">
        <f>+Casos_PN_CORR[[#This Row],[1-jun]]-Casos_PN_CORR[[#This Row],[31-may]]</f>
        <v>0</v>
      </c>
      <c r="CL465">
        <f>+Casos_PN_CORR[[#This Row],[2-jun]]-Casos_PN_CORR[[#This Row],[1-jun]]</f>
        <v>0</v>
      </c>
      <c r="CM465">
        <f>+Casos_PN_CORR[[#This Row],[3-jun]]-Casos_PN_CORR[[#This Row],[2-jun]]</f>
        <v>0</v>
      </c>
      <c r="CN465">
        <f>+Casos_PN_CORR[[#This Row],[4-jun]]-Casos_PN_CORR[[#This Row],[3-jun]]</f>
        <v>0</v>
      </c>
      <c r="CO465">
        <f>+Casos_PN_CORR[[#This Row],[5-jun]]-Casos_PN_CORR[[#This Row],[4-jun]]</f>
        <v>0</v>
      </c>
      <c r="CP465">
        <f>+Casos_PN_CORR[[#This Row],[6-jun]]-Casos_PN_CORR[[#This Row],[5-jun]]</f>
        <v>0</v>
      </c>
    </row>
    <row r="466" spans="1:94">
      <c r="A466">
        <v>70216</v>
      </c>
      <c r="B466" s="2" t="s">
        <v>102</v>
      </c>
      <c r="C466" s="2" t="s">
        <v>161</v>
      </c>
      <c r="D466" s="2" t="s">
        <v>601</v>
      </c>
      <c r="E466" s="4">
        <f t="shared" si="7"/>
        <v>0</v>
      </c>
      <c r="F466">
        <f>+Casos_PN_CORR[[#This Row],[10-mar]]</f>
        <v>0</v>
      </c>
      <c r="G466">
        <f>+Casos_PN_CORR[[#This Row],[11-mar]]-Casos_PN_CORR[[#This Row],[10-mar]]</f>
        <v>0</v>
      </c>
      <c r="H466">
        <f>+Casos_PN_CORR[[#This Row],[12-mar]]-Casos_PN_CORR[[#This Row],[11-mar]]</f>
        <v>0</v>
      </c>
      <c r="I466">
        <f>+Casos_PN_CORR[[#This Row],[13-mar]]-Casos_PN_CORR[[#This Row],[12-mar]]</f>
        <v>0</v>
      </c>
      <c r="J466">
        <f>+Casos_PN_CORR[[#This Row],[14-mar]]-Casos_PN_CORR[[#This Row],[13-mar]]</f>
        <v>0</v>
      </c>
      <c r="K466">
        <f>+Casos_PN_CORR[[#This Row],[15-mar]]-Casos_PN_CORR[[#This Row],[14-mar]]</f>
        <v>0</v>
      </c>
      <c r="L466">
        <f>+Casos_PN_CORR[[#This Row],[16-mar]]-Casos_PN_CORR[[#This Row],[15-mar]]</f>
        <v>0</v>
      </c>
      <c r="M466">
        <f>+Casos_PN_CORR[[#This Row],[17-mar]]-Casos_PN_CORR[[#This Row],[16-mar]]</f>
        <v>0</v>
      </c>
      <c r="N466">
        <f>+Casos_PN_CORR[[#This Row],[18-mar]]-Casos_PN_CORR[[#This Row],[17-mar]]</f>
        <v>0</v>
      </c>
      <c r="O466">
        <f>+Casos_PN_CORR[[#This Row],[19-mar]]-Casos_PN_CORR[[#This Row],[18-mar]]</f>
        <v>0</v>
      </c>
      <c r="P466">
        <f>+Casos_PN_CORR[[#This Row],[20-mar]]-Casos_PN_CORR[[#This Row],[19-mar]]</f>
        <v>0</v>
      </c>
      <c r="Q466">
        <f>+Casos_PN_CORR[[#This Row],[21-mar]]-Casos_PN_CORR[[#This Row],[20-mar]]</f>
        <v>0</v>
      </c>
      <c r="R466">
        <f>+Casos_PN_CORR[[#This Row],[22-mar]]-Casos_PN_CORR[[#This Row],[21-mar]]</f>
        <v>0</v>
      </c>
      <c r="S466">
        <f>+Casos_PN_CORR[[#This Row],[23-mar]]-Casos_PN_CORR[[#This Row],[22-mar]]</f>
        <v>0</v>
      </c>
      <c r="T466">
        <f>+Casos_PN_CORR[[#This Row],[24-mar]]-Casos_PN_CORR[[#This Row],[23-mar]]</f>
        <v>0</v>
      </c>
      <c r="U466">
        <f>+Casos_PN_CORR[[#This Row],[25-mar]]-Casos_PN_CORR[[#This Row],[24-mar]]</f>
        <v>0</v>
      </c>
      <c r="V466">
        <f>+Casos_PN_CORR[[#This Row],[26-mar]]-Casos_PN_CORR[[#This Row],[25-mar]]</f>
        <v>0</v>
      </c>
      <c r="W466">
        <f>+Casos_PN_CORR[[#This Row],[27-mar]]-Casos_PN_CORR[[#This Row],[26-mar]]</f>
        <v>0</v>
      </c>
      <c r="X466">
        <f>+Casos_PN_CORR[[#This Row],[28-mar]]-Casos_PN_CORR[[#This Row],[27-mar]]</f>
        <v>0</v>
      </c>
      <c r="Y466">
        <f>+Casos_PN_CORR[[#This Row],[29-mar]]-Casos_PN_CORR[[#This Row],[28-mar]]</f>
        <v>0</v>
      </c>
      <c r="Z466">
        <f>+Casos_PN_CORR[[#This Row],[30-mar]]-Casos_PN_CORR[[#This Row],[29-mar]]</f>
        <v>0</v>
      </c>
      <c r="AA466">
        <f>+Casos_PN_CORR[[#This Row],[31-mar]]-Casos_PN_CORR[[#This Row],[30-mar]]</f>
        <v>0</v>
      </c>
      <c r="AB466">
        <f>+Casos_PN_CORR[[#This Row],[1-abr]]-Casos_PN_CORR[[#This Row],[31-mar]]</f>
        <v>0</v>
      </c>
      <c r="AC466">
        <f>+Casos_PN_CORR[[#This Row],[2-abr]]-Casos_PN_CORR[[#This Row],[1-abr]]</f>
        <v>0</v>
      </c>
      <c r="AD466">
        <f>+Casos_PN_CORR[[#This Row],[3-abr]]-Casos_PN_CORR[[#This Row],[2-abr]]</f>
        <v>0</v>
      </c>
      <c r="AE466">
        <f>+Casos_PN_CORR[[#This Row],[4-abr]]-Casos_PN_CORR[[#This Row],[3-abr]]</f>
        <v>0</v>
      </c>
      <c r="AF466">
        <f>+Casos_PN_CORR[[#This Row],[5-abr]]-Casos_PN_CORR[[#This Row],[4-abr]]</f>
        <v>0</v>
      </c>
      <c r="AG466">
        <f>+Casos_PN_CORR[[#This Row],[6-abr]]-Casos_PN_CORR[[#This Row],[5-abr]]</f>
        <v>0</v>
      </c>
      <c r="AH466">
        <f>+Casos_PN_CORR[[#This Row],[7-abr]]-Casos_PN_CORR[[#This Row],[6-abr]]</f>
        <v>0</v>
      </c>
      <c r="AI466">
        <f>+Casos_PN_CORR[[#This Row],[8-abr]]-Casos_PN_CORR[[#This Row],[7-abr]]</f>
        <v>0</v>
      </c>
      <c r="AJ466">
        <f>+Casos_PN_CORR[[#This Row],[9-abr]]-Casos_PN_CORR[[#This Row],[8-abr]]</f>
        <v>0</v>
      </c>
      <c r="AK466">
        <f>+Casos_PN_CORR[[#This Row],[10-abr]]-Casos_PN_CORR[[#This Row],[9-abr]]</f>
        <v>0</v>
      </c>
      <c r="AL466">
        <f>+Casos_PN_CORR[[#This Row],[11-abr]]-Casos_PN_CORR[[#This Row],[10-abr]]</f>
        <v>0</v>
      </c>
      <c r="AM466">
        <f>+Casos_PN_CORR[[#This Row],[12-abr]]-Casos_PN_CORR[[#This Row],[11-abr]]</f>
        <v>0</v>
      </c>
      <c r="AN466">
        <f>+Casos_PN_CORR[[#This Row],[13-abr]]-Casos_PN_CORR[[#This Row],[12-abr]]</f>
        <v>0</v>
      </c>
      <c r="AO466">
        <f>+Casos_PN_CORR[[#This Row],[14-abr]]-Casos_PN_CORR[[#This Row],[13-abr]]</f>
        <v>0</v>
      </c>
      <c r="AP466">
        <f>+Casos_PN_CORR[[#This Row],[15-abr]]-Casos_PN_CORR[[#This Row],[14-abr]]</f>
        <v>0</v>
      </c>
      <c r="AQ466">
        <f>+Casos_PN_CORR[[#This Row],[16-abr]]-Casos_PN_CORR[[#This Row],[15-abr]]</f>
        <v>0</v>
      </c>
      <c r="AR466">
        <f>+Casos_PN_CORR[[#This Row],[17-abr]]-Casos_PN_CORR[[#This Row],[16-abr]]</f>
        <v>0</v>
      </c>
      <c r="AS466">
        <f>+Casos_PN_CORR[[#This Row],[18-abr]]-Casos_PN_CORR[[#This Row],[17-abr]]</f>
        <v>0</v>
      </c>
      <c r="AT466">
        <f>+Casos_PN_CORR[[#This Row],[19-abr]]-Casos_PN_CORR[[#This Row],[18-abr]]</f>
        <v>0</v>
      </c>
      <c r="AU466">
        <f>+Casos_PN_CORR[[#This Row],[20-abr]]-Casos_PN_CORR[[#This Row],[19-abr]]</f>
        <v>0</v>
      </c>
      <c r="AV466">
        <f>+Casos_PN_CORR[[#This Row],[21-abr]]-Casos_PN_CORR[[#This Row],[20-abr]]</f>
        <v>0</v>
      </c>
      <c r="AW466">
        <f>+Casos_PN_CORR[[#This Row],[22-abr]]-Casos_PN_CORR[[#This Row],[21-abr]]</f>
        <v>0</v>
      </c>
      <c r="AX466">
        <f>+Casos_PN_CORR[[#This Row],[23-abr]]-Casos_PN_CORR[[#This Row],[22-abr]]</f>
        <v>0</v>
      </c>
      <c r="AY466">
        <f>+Casos_PN_CORR[[#This Row],[24-abr]]-Casos_PN_CORR[[#This Row],[23-abr]]</f>
        <v>0</v>
      </c>
      <c r="AZ466">
        <f>+Casos_PN_CORR[[#This Row],[25-abr]]-Casos_PN_CORR[[#This Row],[24-abr]]</f>
        <v>0</v>
      </c>
      <c r="BA466">
        <f>+Casos_PN_CORR[[#This Row],[26-abr]]-Casos_PN_CORR[[#This Row],[25-abr]]</f>
        <v>0</v>
      </c>
      <c r="BB466">
        <f>+Casos_PN_CORR[[#This Row],[27-abr]]-Casos_PN_CORR[[#This Row],[26-abr]]</f>
        <v>0</v>
      </c>
      <c r="BC466">
        <f>+Casos_PN_CORR[[#This Row],[28-abr]]-Casos_PN_CORR[[#This Row],[27-abr]]</f>
        <v>0</v>
      </c>
      <c r="BD466">
        <f>+Casos_PN_CORR[[#This Row],[29-abr]]-Casos_PN_CORR[[#This Row],[28-abr]]</f>
        <v>0</v>
      </c>
      <c r="BE466">
        <f>+Casos_PN_CORR[[#This Row],[30-abr]]-Casos_PN_CORR[[#This Row],[29-abr]]</f>
        <v>0</v>
      </c>
      <c r="BF466">
        <f>+Casos_PN_CORR[[#This Row],[1-may]]-Casos_PN_CORR[[#This Row],[30-abr]]</f>
        <v>0</v>
      </c>
      <c r="BG466">
        <f>+Casos_PN_CORR[[#This Row],[2-may]]-Casos_PN_CORR[[#This Row],[1-may]]</f>
        <v>0</v>
      </c>
      <c r="BH466">
        <f>+Casos_PN_CORR[[#This Row],[3-may]]-Casos_PN_CORR[[#This Row],[2-may]]</f>
        <v>0</v>
      </c>
      <c r="BI466">
        <f>+Casos_PN_CORR[[#This Row],[4-may]]-Casos_PN_CORR[[#This Row],[3-may]]</f>
        <v>0</v>
      </c>
      <c r="BJ466">
        <f>+Casos_PN_CORR[[#This Row],[5-may]]-Casos_PN_CORR[[#This Row],[4-may]]</f>
        <v>0</v>
      </c>
      <c r="BK466">
        <f>+Casos_PN_CORR[[#This Row],[6-may]]-Casos_PN_CORR[[#This Row],[5-may]]</f>
        <v>0</v>
      </c>
      <c r="BL466">
        <f>+Casos_PN_CORR[[#This Row],[7-may]]-Casos_PN_CORR[[#This Row],[6-may]]</f>
        <v>0</v>
      </c>
      <c r="BM466">
        <f>+Casos_PN_CORR[[#This Row],[8-may]]-Casos_PN_CORR[[#This Row],[7-may]]</f>
        <v>0</v>
      </c>
      <c r="BN466">
        <f>+Casos_PN_CORR[[#This Row],[9-may]]-Casos_PN_CORR[[#This Row],[8-may]]</f>
        <v>0</v>
      </c>
      <c r="BO466">
        <f>+Casos_PN_CORR[[#This Row],[10-may]]-Casos_PN_CORR[[#This Row],[9-may]]</f>
        <v>0</v>
      </c>
      <c r="BP466">
        <f>+Casos_PN_CORR[[#This Row],[11-may]]-Casos_PN_CORR[[#This Row],[10-may]]</f>
        <v>0</v>
      </c>
      <c r="BQ466">
        <f>+Casos_PN_CORR[[#This Row],[12-may]]-Casos_PN_CORR[[#This Row],[11-may]]</f>
        <v>0</v>
      </c>
      <c r="BR466">
        <f>+Casos_PN_CORR[[#This Row],[13-may]]-Casos_PN_CORR[[#This Row],[12-may]]</f>
        <v>0</v>
      </c>
      <c r="BS466">
        <f>+Casos_PN_CORR[[#This Row],[14-may]]-Casos_PN_CORR[[#This Row],[13-may]]</f>
        <v>0</v>
      </c>
      <c r="BT466">
        <f>+Casos_PN_CORR[[#This Row],[15-may]]-Casos_PN_CORR[[#This Row],[14-may]]</f>
        <v>0</v>
      </c>
      <c r="BU466">
        <f>+Casos_PN_CORR[[#This Row],[16-may]]-Casos_PN_CORR[[#This Row],[15-may]]</f>
        <v>0</v>
      </c>
      <c r="BV466">
        <f>+Casos_PN_CORR[[#This Row],[17-may]]-Casos_PN_CORR[[#This Row],[16-may]]</f>
        <v>0</v>
      </c>
      <c r="BW466">
        <f>+Casos_PN_CORR[[#This Row],[18-may]]-Casos_PN_CORR[[#This Row],[17-may]]</f>
        <v>0</v>
      </c>
      <c r="BX466">
        <f>+Casos_PN_CORR[[#This Row],[19-may]]-Casos_PN_CORR[[#This Row],[18-may]]</f>
        <v>0</v>
      </c>
      <c r="BY466">
        <f>+Casos_PN_CORR[[#This Row],[20-may]]-Casos_PN_CORR[[#This Row],[19-may]]</f>
        <v>0</v>
      </c>
      <c r="BZ466">
        <f>+Casos_PN_CORR[[#This Row],[21-may]]-Casos_PN_CORR[[#This Row],[20-may]]</f>
        <v>0</v>
      </c>
      <c r="CA466">
        <f>+Casos_PN_CORR[[#This Row],[22-may]]-Casos_PN_CORR[[#This Row],[21-may]]</f>
        <v>0</v>
      </c>
      <c r="CB466">
        <f>+Casos_PN_CORR[[#This Row],[23-may]]-Casos_PN_CORR[[#This Row],[22-may]]</f>
        <v>0</v>
      </c>
      <c r="CC466">
        <f>+Casos_PN_CORR[[#This Row],[24-may]]-Casos_PN_CORR[[#This Row],[23-may]]</f>
        <v>0</v>
      </c>
      <c r="CD466">
        <f>+Casos_PN_CORR[[#This Row],[25-may]]-Casos_PN_CORR[[#This Row],[24-may]]</f>
        <v>0</v>
      </c>
      <c r="CE466">
        <f>+Casos_PN_CORR[[#This Row],[26-may]]-Casos_PN_CORR[[#This Row],[25-may]]</f>
        <v>0</v>
      </c>
      <c r="CF466">
        <f>+Casos_PN_CORR[[#This Row],[27-may]]-Casos_PN_CORR[[#This Row],[26-may]]</f>
        <v>0</v>
      </c>
      <c r="CG466">
        <f>+Casos_PN_CORR[[#This Row],[28-may]]-Casos_PN_CORR[[#This Row],[27-may]]</f>
        <v>0</v>
      </c>
      <c r="CH466">
        <f>+Casos_PN_CORR[[#This Row],[29-may]]-Casos_PN_CORR[[#This Row],[28-may]]</f>
        <v>0</v>
      </c>
      <c r="CI466">
        <f>+Casos_PN_CORR[[#This Row],[30-may]]-Casos_PN_CORR[[#This Row],[29-may]]</f>
        <v>0</v>
      </c>
      <c r="CJ466">
        <f>+Casos_PN_CORR[[#This Row],[31-may]]-Casos_PN_CORR[[#This Row],[30-may]]</f>
        <v>0</v>
      </c>
      <c r="CK466">
        <f>+Casos_PN_CORR[[#This Row],[1-jun]]-Casos_PN_CORR[[#This Row],[31-may]]</f>
        <v>0</v>
      </c>
      <c r="CL466">
        <f>+Casos_PN_CORR[[#This Row],[2-jun]]-Casos_PN_CORR[[#This Row],[1-jun]]</f>
        <v>0</v>
      </c>
      <c r="CM466">
        <f>+Casos_PN_CORR[[#This Row],[3-jun]]-Casos_PN_CORR[[#This Row],[2-jun]]</f>
        <v>0</v>
      </c>
      <c r="CN466">
        <f>+Casos_PN_CORR[[#This Row],[4-jun]]-Casos_PN_CORR[[#This Row],[3-jun]]</f>
        <v>0</v>
      </c>
      <c r="CO466">
        <f>+Casos_PN_CORR[[#This Row],[5-jun]]-Casos_PN_CORR[[#This Row],[4-jun]]</f>
        <v>0</v>
      </c>
      <c r="CP466">
        <f>+Casos_PN_CORR[[#This Row],[6-jun]]-Casos_PN_CORR[[#This Row],[5-jun]]</f>
        <v>0</v>
      </c>
    </row>
    <row r="467" spans="1:94">
      <c r="A467">
        <v>40105</v>
      </c>
      <c r="B467" s="2" t="s">
        <v>115</v>
      </c>
      <c r="C467" s="2" t="s">
        <v>116</v>
      </c>
      <c r="D467" s="2" t="s">
        <v>602</v>
      </c>
      <c r="E467" s="4">
        <f t="shared" si="7"/>
        <v>0</v>
      </c>
      <c r="F467">
        <f>+Casos_PN_CORR[[#This Row],[10-mar]]</f>
        <v>0</v>
      </c>
      <c r="G467">
        <f>+Casos_PN_CORR[[#This Row],[11-mar]]-Casos_PN_CORR[[#This Row],[10-mar]]</f>
        <v>0</v>
      </c>
      <c r="H467">
        <f>+Casos_PN_CORR[[#This Row],[12-mar]]-Casos_PN_CORR[[#This Row],[11-mar]]</f>
        <v>0</v>
      </c>
      <c r="I467">
        <f>+Casos_PN_CORR[[#This Row],[13-mar]]-Casos_PN_CORR[[#This Row],[12-mar]]</f>
        <v>0</v>
      </c>
      <c r="J467">
        <f>+Casos_PN_CORR[[#This Row],[14-mar]]-Casos_PN_CORR[[#This Row],[13-mar]]</f>
        <v>0</v>
      </c>
      <c r="K467">
        <f>+Casos_PN_CORR[[#This Row],[15-mar]]-Casos_PN_CORR[[#This Row],[14-mar]]</f>
        <v>0</v>
      </c>
      <c r="L467">
        <f>+Casos_PN_CORR[[#This Row],[16-mar]]-Casos_PN_CORR[[#This Row],[15-mar]]</f>
        <v>0</v>
      </c>
      <c r="M467">
        <f>+Casos_PN_CORR[[#This Row],[17-mar]]-Casos_PN_CORR[[#This Row],[16-mar]]</f>
        <v>0</v>
      </c>
      <c r="N467">
        <f>+Casos_PN_CORR[[#This Row],[18-mar]]-Casos_PN_CORR[[#This Row],[17-mar]]</f>
        <v>0</v>
      </c>
      <c r="O467">
        <f>+Casos_PN_CORR[[#This Row],[19-mar]]-Casos_PN_CORR[[#This Row],[18-mar]]</f>
        <v>0</v>
      </c>
      <c r="P467">
        <f>+Casos_PN_CORR[[#This Row],[20-mar]]-Casos_PN_CORR[[#This Row],[19-mar]]</f>
        <v>0</v>
      </c>
      <c r="Q467">
        <f>+Casos_PN_CORR[[#This Row],[21-mar]]-Casos_PN_CORR[[#This Row],[20-mar]]</f>
        <v>0</v>
      </c>
      <c r="R467">
        <f>+Casos_PN_CORR[[#This Row],[22-mar]]-Casos_PN_CORR[[#This Row],[21-mar]]</f>
        <v>0</v>
      </c>
      <c r="S467">
        <f>+Casos_PN_CORR[[#This Row],[23-mar]]-Casos_PN_CORR[[#This Row],[22-mar]]</f>
        <v>0</v>
      </c>
      <c r="T467">
        <f>+Casos_PN_CORR[[#This Row],[24-mar]]-Casos_PN_CORR[[#This Row],[23-mar]]</f>
        <v>0</v>
      </c>
      <c r="U467">
        <f>+Casos_PN_CORR[[#This Row],[25-mar]]-Casos_PN_CORR[[#This Row],[24-mar]]</f>
        <v>0</v>
      </c>
      <c r="V467">
        <f>+Casos_PN_CORR[[#This Row],[26-mar]]-Casos_PN_CORR[[#This Row],[25-mar]]</f>
        <v>0</v>
      </c>
      <c r="W467">
        <f>+Casos_PN_CORR[[#This Row],[27-mar]]-Casos_PN_CORR[[#This Row],[26-mar]]</f>
        <v>0</v>
      </c>
      <c r="X467">
        <f>+Casos_PN_CORR[[#This Row],[28-mar]]-Casos_PN_CORR[[#This Row],[27-mar]]</f>
        <v>0</v>
      </c>
      <c r="Y467">
        <f>+Casos_PN_CORR[[#This Row],[29-mar]]-Casos_PN_CORR[[#This Row],[28-mar]]</f>
        <v>0</v>
      </c>
      <c r="Z467">
        <f>+Casos_PN_CORR[[#This Row],[30-mar]]-Casos_PN_CORR[[#This Row],[29-mar]]</f>
        <v>0</v>
      </c>
      <c r="AA467">
        <f>+Casos_PN_CORR[[#This Row],[31-mar]]-Casos_PN_CORR[[#This Row],[30-mar]]</f>
        <v>0</v>
      </c>
      <c r="AB467">
        <f>+Casos_PN_CORR[[#This Row],[1-abr]]-Casos_PN_CORR[[#This Row],[31-mar]]</f>
        <v>0</v>
      </c>
      <c r="AC467">
        <f>+Casos_PN_CORR[[#This Row],[2-abr]]-Casos_PN_CORR[[#This Row],[1-abr]]</f>
        <v>0</v>
      </c>
      <c r="AD467">
        <f>+Casos_PN_CORR[[#This Row],[3-abr]]-Casos_PN_CORR[[#This Row],[2-abr]]</f>
        <v>0</v>
      </c>
      <c r="AE467">
        <f>+Casos_PN_CORR[[#This Row],[4-abr]]-Casos_PN_CORR[[#This Row],[3-abr]]</f>
        <v>0</v>
      </c>
      <c r="AF467">
        <f>+Casos_PN_CORR[[#This Row],[5-abr]]-Casos_PN_CORR[[#This Row],[4-abr]]</f>
        <v>0</v>
      </c>
      <c r="AG467">
        <f>+Casos_PN_CORR[[#This Row],[6-abr]]-Casos_PN_CORR[[#This Row],[5-abr]]</f>
        <v>0</v>
      </c>
      <c r="AH467">
        <f>+Casos_PN_CORR[[#This Row],[7-abr]]-Casos_PN_CORR[[#This Row],[6-abr]]</f>
        <v>0</v>
      </c>
      <c r="AI467">
        <f>+Casos_PN_CORR[[#This Row],[8-abr]]-Casos_PN_CORR[[#This Row],[7-abr]]</f>
        <v>0</v>
      </c>
      <c r="AJ467">
        <f>+Casos_PN_CORR[[#This Row],[9-abr]]-Casos_PN_CORR[[#This Row],[8-abr]]</f>
        <v>0</v>
      </c>
      <c r="AK467">
        <f>+Casos_PN_CORR[[#This Row],[10-abr]]-Casos_PN_CORR[[#This Row],[9-abr]]</f>
        <v>0</v>
      </c>
      <c r="AL467">
        <f>+Casos_PN_CORR[[#This Row],[11-abr]]-Casos_PN_CORR[[#This Row],[10-abr]]</f>
        <v>0</v>
      </c>
      <c r="AM467">
        <f>+Casos_PN_CORR[[#This Row],[12-abr]]-Casos_PN_CORR[[#This Row],[11-abr]]</f>
        <v>0</v>
      </c>
      <c r="AN467">
        <f>+Casos_PN_CORR[[#This Row],[13-abr]]-Casos_PN_CORR[[#This Row],[12-abr]]</f>
        <v>0</v>
      </c>
      <c r="AO467">
        <f>+Casos_PN_CORR[[#This Row],[14-abr]]-Casos_PN_CORR[[#This Row],[13-abr]]</f>
        <v>0</v>
      </c>
      <c r="AP467">
        <f>+Casos_PN_CORR[[#This Row],[15-abr]]-Casos_PN_CORR[[#This Row],[14-abr]]</f>
        <v>0</v>
      </c>
      <c r="AQ467">
        <f>+Casos_PN_CORR[[#This Row],[16-abr]]-Casos_PN_CORR[[#This Row],[15-abr]]</f>
        <v>0</v>
      </c>
      <c r="AR467">
        <f>+Casos_PN_CORR[[#This Row],[17-abr]]-Casos_PN_CORR[[#This Row],[16-abr]]</f>
        <v>0</v>
      </c>
      <c r="AS467">
        <f>+Casos_PN_CORR[[#This Row],[18-abr]]-Casos_PN_CORR[[#This Row],[17-abr]]</f>
        <v>0</v>
      </c>
      <c r="AT467">
        <f>+Casos_PN_CORR[[#This Row],[19-abr]]-Casos_PN_CORR[[#This Row],[18-abr]]</f>
        <v>0</v>
      </c>
      <c r="AU467">
        <f>+Casos_PN_CORR[[#This Row],[20-abr]]-Casos_PN_CORR[[#This Row],[19-abr]]</f>
        <v>0</v>
      </c>
      <c r="AV467">
        <f>+Casos_PN_CORR[[#This Row],[21-abr]]-Casos_PN_CORR[[#This Row],[20-abr]]</f>
        <v>0</v>
      </c>
      <c r="AW467">
        <f>+Casos_PN_CORR[[#This Row],[22-abr]]-Casos_PN_CORR[[#This Row],[21-abr]]</f>
        <v>0</v>
      </c>
      <c r="AX467">
        <f>+Casos_PN_CORR[[#This Row],[23-abr]]-Casos_PN_CORR[[#This Row],[22-abr]]</f>
        <v>0</v>
      </c>
      <c r="AY467">
        <f>+Casos_PN_CORR[[#This Row],[24-abr]]-Casos_PN_CORR[[#This Row],[23-abr]]</f>
        <v>0</v>
      </c>
      <c r="AZ467">
        <f>+Casos_PN_CORR[[#This Row],[25-abr]]-Casos_PN_CORR[[#This Row],[24-abr]]</f>
        <v>0</v>
      </c>
      <c r="BA467">
        <f>+Casos_PN_CORR[[#This Row],[26-abr]]-Casos_PN_CORR[[#This Row],[25-abr]]</f>
        <v>0</v>
      </c>
      <c r="BB467">
        <f>+Casos_PN_CORR[[#This Row],[27-abr]]-Casos_PN_CORR[[#This Row],[26-abr]]</f>
        <v>0</v>
      </c>
      <c r="BC467">
        <f>+Casos_PN_CORR[[#This Row],[28-abr]]-Casos_PN_CORR[[#This Row],[27-abr]]</f>
        <v>0</v>
      </c>
      <c r="BD467">
        <f>+Casos_PN_CORR[[#This Row],[29-abr]]-Casos_PN_CORR[[#This Row],[28-abr]]</f>
        <v>0</v>
      </c>
      <c r="BE467">
        <f>+Casos_PN_CORR[[#This Row],[30-abr]]-Casos_PN_CORR[[#This Row],[29-abr]]</f>
        <v>0</v>
      </c>
      <c r="BF467">
        <f>+Casos_PN_CORR[[#This Row],[1-may]]-Casos_PN_CORR[[#This Row],[30-abr]]</f>
        <v>0</v>
      </c>
      <c r="BG467">
        <f>+Casos_PN_CORR[[#This Row],[2-may]]-Casos_PN_CORR[[#This Row],[1-may]]</f>
        <v>0</v>
      </c>
      <c r="BH467">
        <f>+Casos_PN_CORR[[#This Row],[3-may]]-Casos_PN_CORR[[#This Row],[2-may]]</f>
        <v>0</v>
      </c>
      <c r="BI467">
        <f>+Casos_PN_CORR[[#This Row],[4-may]]-Casos_PN_CORR[[#This Row],[3-may]]</f>
        <v>0</v>
      </c>
      <c r="BJ467">
        <f>+Casos_PN_CORR[[#This Row],[5-may]]-Casos_PN_CORR[[#This Row],[4-may]]</f>
        <v>0</v>
      </c>
      <c r="BK467">
        <f>+Casos_PN_CORR[[#This Row],[6-may]]-Casos_PN_CORR[[#This Row],[5-may]]</f>
        <v>0</v>
      </c>
      <c r="BL467">
        <f>+Casos_PN_CORR[[#This Row],[7-may]]-Casos_PN_CORR[[#This Row],[6-may]]</f>
        <v>0</v>
      </c>
      <c r="BM467">
        <f>+Casos_PN_CORR[[#This Row],[8-may]]-Casos_PN_CORR[[#This Row],[7-may]]</f>
        <v>0</v>
      </c>
      <c r="BN467">
        <f>+Casos_PN_CORR[[#This Row],[9-may]]-Casos_PN_CORR[[#This Row],[8-may]]</f>
        <v>0</v>
      </c>
      <c r="BO467">
        <f>+Casos_PN_CORR[[#This Row],[10-may]]-Casos_PN_CORR[[#This Row],[9-may]]</f>
        <v>0</v>
      </c>
      <c r="BP467">
        <f>+Casos_PN_CORR[[#This Row],[11-may]]-Casos_PN_CORR[[#This Row],[10-may]]</f>
        <v>0</v>
      </c>
      <c r="BQ467">
        <f>+Casos_PN_CORR[[#This Row],[12-may]]-Casos_PN_CORR[[#This Row],[11-may]]</f>
        <v>0</v>
      </c>
      <c r="BR467">
        <f>+Casos_PN_CORR[[#This Row],[13-may]]-Casos_PN_CORR[[#This Row],[12-may]]</f>
        <v>0</v>
      </c>
      <c r="BS467">
        <f>+Casos_PN_CORR[[#This Row],[14-may]]-Casos_PN_CORR[[#This Row],[13-may]]</f>
        <v>0</v>
      </c>
      <c r="BT467">
        <f>+Casos_PN_CORR[[#This Row],[15-may]]-Casos_PN_CORR[[#This Row],[14-may]]</f>
        <v>0</v>
      </c>
      <c r="BU467">
        <f>+Casos_PN_CORR[[#This Row],[16-may]]-Casos_PN_CORR[[#This Row],[15-may]]</f>
        <v>0</v>
      </c>
      <c r="BV467">
        <f>+Casos_PN_CORR[[#This Row],[17-may]]-Casos_PN_CORR[[#This Row],[16-may]]</f>
        <v>0</v>
      </c>
      <c r="BW467">
        <f>+Casos_PN_CORR[[#This Row],[18-may]]-Casos_PN_CORR[[#This Row],[17-may]]</f>
        <v>0</v>
      </c>
      <c r="BX467">
        <f>+Casos_PN_CORR[[#This Row],[19-may]]-Casos_PN_CORR[[#This Row],[18-may]]</f>
        <v>0</v>
      </c>
      <c r="BY467">
        <f>+Casos_PN_CORR[[#This Row],[20-may]]-Casos_PN_CORR[[#This Row],[19-may]]</f>
        <v>0</v>
      </c>
      <c r="BZ467">
        <f>+Casos_PN_CORR[[#This Row],[21-may]]-Casos_PN_CORR[[#This Row],[20-may]]</f>
        <v>0</v>
      </c>
      <c r="CA467">
        <f>+Casos_PN_CORR[[#This Row],[22-may]]-Casos_PN_CORR[[#This Row],[21-may]]</f>
        <v>0</v>
      </c>
      <c r="CB467">
        <f>+Casos_PN_CORR[[#This Row],[23-may]]-Casos_PN_CORR[[#This Row],[22-may]]</f>
        <v>0</v>
      </c>
      <c r="CC467">
        <f>+Casos_PN_CORR[[#This Row],[24-may]]-Casos_PN_CORR[[#This Row],[23-may]]</f>
        <v>0</v>
      </c>
      <c r="CD467">
        <f>+Casos_PN_CORR[[#This Row],[25-may]]-Casos_PN_CORR[[#This Row],[24-may]]</f>
        <v>0</v>
      </c>
      <c r="CE467">
        <f>+Casos_PN_CORR[[#This Row],[26-may]]-Casos_PN_CORR[[#This Row],[25-may]]</f>
        <v>0</v>
      </c>
      <c r="CF467">
        <f>+Casos_PN_CORR[[#This Row],[27-may]]-Casos_PN_CORR[[#This Row],[26-may]]</f>
        <v>0</v>
      </c>
      <c r="CG467">
        <f>+Casos_PN_CORR[[#This Row],[28-may]]-Casos_PN_CORR[[#This Row],[27-may]]</f>
        <v>0</v>
      </c>
      <c r="CH467">
        <f>+Casos_PN_CORR[[#This Row],[29-may]]-Casos_PN_CORR[[#This Row],[28-may]]</f>
        <v>0</v>
      </c>
      <c r="CI467">
        <f>+Casos_PN_CORR[[#This Row],[30-may]]-Casos_PN_CORR[[#This Row],[29-may]]</f>
        <v>0</v>
      </c>
      <c r="CJ467">
        <f>+Casos_PN_CORR[[#This Row],[31-may]]-Casos_PN_CORR[[#This Row],[30-may]]</f>
        <v>0</v>
      </c>
      <c r="CK467">
        <f>+Casos_PN_CORR[[#This Row],[1-jun]]-Casos_PN_CORR[[#This Row],[31-may]]</f>
        <v>0</v>
      </c>
      <c r="CL467">
        <f>+Casos_PN_CORR[[#This Row],[2-jun]]-Casos_PN_CORR[[#This Row],[1-jun]]</f>
        <v>0</v>
      </c>
      <c r="CM467">
        <f>+Casos_PN_CORR[[#This Row],[3-jun]]-Casos_PN_CORR[[#This Row],[2-jun]]</f>
        <v>0</v>
      </c>
      <c r="CN467">
        <f>+Casos_PN_CORR[[#This Row],[4-jun]]-Casos_PN_CORR[[#This Row],[3-jun]]</f>
        <v>0</v>
      </c>
      <c r="CO467">
        <f>+Casos_PN_CORR[[#This Row],[5-jun]]-Casos_PN_CORR[[#This Row],[4-jun]]</f>
        <v>0</v>
      </c>
      <c r="CP467">
        <f>+Casos_PN_CORR[[#This Row],[6-jun]]-Casos_PN_CORR[[#This Row],[5-jun]]</f>
        <v>0</v>
      </c>
    </row>
    <row r="468" spans="1:94">
      <c r="A468">
        <v>40306</v>
      </c>
      <c r="B468" s="2" t="s">
        <v>115</v>
      </c>
      <c r="C468" s="2" t="s">
        <v>152</v>
      </c>
      <c r="D468" s="2" t="s">
        <v>603</v>
      </c>
      <c r="E468" s="4">
        <f t="shared" si="7"/>
        <v>0</v>
      </c>
      <c r="F468">
        <f>+Casos_PN_CORR[[#This Row],[10-mar]]</f>
        <v>0</v>
      </c>
      <c r="G468">
        <f>+Casos_PN_CORR[[#This Row],[11-mar]]-Casos_PN_CORR[[#This Row],[10-mar]]</f>
        <v>0</v>
      </c>
      <c r="H468">
        <f>+Casos_PN_CORR[[#This Row],[12-mar]]-Casos_PN_CORR[[#This Row],[11-mar]]</f>
        <v>0</v>
      </c>
      <c r="I468">
        <f>+Casos_PN_CORR[[#This Row],[13-mar]]-Casos_PN_CORR[[#This Row],[12-mar]]</f>
        <v>0</v>
      </c>
      <c r="J468">
        <f>+Casos_PN_CORR[[#This Row],[14-mar]]-Casos_PN_CORR[[#This Row],[13-mar]]</f>
        <v>0</v>
      </c>
      <c r="K468">
        <f>+Casos_PN_CORR[[#This Row],[15-mar]]-Casos_PN_CORR[[#This Row],[14-mar]]</f>
        <v>0</v>
      </c>
      <c r="L468">
        <f>+Casos_PN_CORR[[#This Row],[16-mar]]-Casos_PN_CORR[[#This Row],[15-mar]]</f>
        <v>0</v>
      </c>
      <c r="M468">
        <f>+Casos_PN_CORR[[#This Row],[17-mar]]-Casos_PN_CORR[[#This Row],[16-mar]]</f>
        <v>0</v>
      </c>
      <c r="N468">
        <f>+Casos_PN_CORR[[#This Row],[18-mar]]-Casos_PN_CORR[[#This Row],[17-mar]]</f>
        <v>0</v>
      </c>
      <c r="O468">
        <f>+Casos_PN_CORR[[#This Row],[19-mar]]-Casos_PN_CORR[[#This Row],[18-mar]]</f>
        <v>0</v>
      </c>
      <c r="P468">
        <f>+Casos_PN_CORR[[#This Row],[20-mar]]-Casos_PN_CORR[[#This Row],[19-mar]]</f>
        <v>0</v>
      </c>
      <c r="Q468">
        <f>+Casos_PN_CORR[[#This Row],[21-mar]]-Casos_PN_CORR[[#This Row],[20-mar]]</f>
        <v>0</v>
      </c>
      <c r="R468">
        <f>+Casos_PN_CORR[[#This Row],[22-mar]]-Casos_PN_CORR[[#This Row],[21-mar]]</f>
        <v>0</v>
      </c>
      <c r="S468">
        <f>+Casos_PN_CORR[[#This Row],[23-mar]]-Casos_PN_CORR[[#This Row],[22-mar]]</f>
        <v>0</v>
      </c>
      <c r="T468">
        <f>+Casos_PN_CORR[[#This Row],[24-mar]]-Casos_PN_CORR[[#This Row],[23-mar]]</f>
        <v>0</v>
      </c>
      <c r="U468">
        <f>+Casos_PN_CORR[[#This Row],[25-mar]]-Casos_PN_CORR[[#This Row],[24-mar]]</f>
        <v>0</v>
      </c>
      <c r="V468">
        <f>+Casos_PN_CORR[[#This Row],[26-mar]]-Casos_PN_CORR[[#This Row],[25-mar]]</f>
        <v>0</v>
      </c>
      <c r="W468">
        <f>+Casos_PN_CORR[[#This Row],[27-mar]]-Casos_PN_CORR[[#This Row],[26-mar]]</f>
        <v>0</v>
      </c>
      <c r="X468">
        <f>+Casos_PN_CORR[[#This Row],[28-mar]]-Casos_PN_CORR[[#This Row],[27-mar]]</f>
        <v>0</v>
      </c>
      <c r="Y468">
        <f>+Casos_PN_CORR[[#This Row],[29-mar]]-Casos_PN_CORR[[#This Row],[28-mar]]</f>
        <v>0</v>
      </c>
      <c r="Z468">
        <f>+Casos_PN_CORR[[#This Row],[30-mar]]-Casos_PN_CORR[[#This Row],[29-mar]]</f>
        <v>0</v>
      </c>
      <c r="AA468">
        <f>+Casos_PN_CORR[[#This Row],[31-mar]]-Casos_PN_CORR[[#This Row],[30-mar]]</f>
        <v>0</v>
      </c>
      <c r="AB468">
        <f>+Casos_PN_CORR[[#This Row],[1-abr]]-Casos_PN_CORR[[#This Row],[31-mar]]</f>
        <v>0</v>
      </c>
      <c r="AC468">
        <f>+Casos_PN_CORR[[#This Row],[2-abr]]-Casos_PN_CORR[[#This Row],[1-abr]]</f>
        <v>0</v>
      </c>
      <c r="AD468">
        <f>+Casos_PN_CORR[[#This Row],[3-abr]]-Casos_PN_CORR[[#This Row],[2-abr]]</f>
        <v>0</v>
      </c>
      <c r="AE468">
        <f>+Casos_PN_CORR[[#This Row],[4-abr]]-Casos_PN_CORR[[#This Row],[3-abr]]</f>
        <v>0</v>
      </c>
      <c r="AF468">
        <f>+Casos_PN_CORR[[#This Row],[5-abr]]-Casos_PN_CORR[[#This Row],[4-abr]]</f>
        <v>0</v>
      </c>
      <c r="AG468">
        <f>+Casos_PN_CORR[[#This Row],[6-abr]]-Casos_PN_CORR[[#This Row],[5-abr]]</f>
        <v>0</v>
      </c>
      <c r="AH468">
        <f>+Casos_PN_CORR[[#This Row],[7-abr]]-Casos_PN_CORR[[#This Row],[6-abr]]</f>
        <v>0</v>
      </c>
      <c r="AI468">
        <f>+Casos_PN_CORR[[#This Row],[8-abr]]-Casos_PN_CORR[[#This Row],[7-abr]]</f>
        <v>0</v>
      </c>
      <c r="AJ468">
        <f>+Casos_PN_CORR[[#This Row],[9-abr]]-Casos_PN_CORR[[#This Row],[8-abr]]</f>
        <v>0</v>
      </c>
      <c r="AK468">
        <f>+Casos_PN_CORR[[#This Row],[10-abr]]-Casos_PN_CORR[[#This Row],[9-abr]]</f>
        <v>0</v>
      </c>
      <c r="AL468">
        <f>+Casos_PN_CORR[[#This Row],[11-abr]]-Casos_PN_CORR[[#This Row],[10-abr]]</f>
        <v>0</v>
      </c>
      <c r="AM468">
        <f>+Casos_PN_CORR[[#This Row],[12-abr]]-Casos_PN_CORR[[#This Row],[11-abr]]</f>
        <v>0</v>
      </c>
      <c r="AN468">
        <f>+Casos_PN_CORR[[#This Row],[13-abr]]-Casos_PN_CORR[[#This Row],[12-abr]]</f>
        <v>0</v>
      </c>
      <c r="AO468">
        <f>+Casos_PN_CORR[[#This Row],[14-abr]]-Casos_PN_CORR[[#This Row],[13-abr]]</f>
        <v>0</v>
      </c>
      <c r="AP468">
        <f>+Casos_PN_CORR[[#This Row],[15-abr]]-Casos_PN_CORR[[#This Row],[14-abr]]</f>
        <v>0</v>
      </c>
      <c r="AQ468">
        <f>+Casos_PN_CORR[[#This Row],[16-abr]]-Casos_PN_CORR[[#This Row],[15-abr]]</f>
        <v>0</v>
      </c>
      <c r="AR468">
        <f>+Casos_PN_CORR[[#This Row],[17-abr]]-Casos_PN_CORR[[#This Row],[16-abr]]</f>
        <v>0</v>
      </c>
      <c r="AS468">
        <f>+Casos_PN_CORR[[#This Row],[18-abr]]-Casos_PN_CORR[[#This Row],[17-abr]]</f>
        <v>0</v>
      </c>
      <c r="AT468">
        <f>+Casos_PN_CORR[[#This Row],[19-abr]]-Casos_PN_CORR[[#This Row],[18-abr]]</f>
        <v>0</v>
      </c>
      <c r="AU468">
        <f>+Casos_PN_CORR[[#This Row],[20-abr]]-Casos_PN_CORR[[#This Row],[19-abr]]</f>
        <v>0</v>
      </c>
      <c r="AV468">
        <f>+Casos_PN_CORR[[#This Row],[21-abr]]-Casos_PN_CORR[[#This Row],[20-abr]]</f>
        <v>0</v>
      </c>
      <c r="AW468">
        <f>+Casos_PN_CORR[[#This Row],[22-abr]]-Casos_PN_CORR[[#This Row],[21-abr]]</f>
        <v>0</v>
      </c>
      <c r="AX468">
        <f>+Casos_PN_CORR[[#This Row],[23-abr]]-Casos_PN_CORR[[#This Row],[22-abr]]</f>
        <v>0</v>
      </c>
      <c r="AY468">
        <f>+Casos_PN_CORR[[#This Row],[24-abr]]-Casos_PN_CORR[[#This Row],[23-abr]]</f>
        <v>0</v>
      </c>
      <c r="AZ468">
        <f>+Casos_PN_CORR[[#This Row],[25-abr]]-Casos_PN_CORR[[#This Row],[24-abr]]</f>
        <v>0</v>
      </c>
      <c r="BA468">
        <f>+Casos_PN_CORR[[#This Row],[26-abr]]-Casos_PN_CORR[[#This Row],[25-abr]]</f>
        <v>0</v>
      </c>
      <c r="BB468">
        <f>+Casos_PN_CORR[[#This Row],[27-abr]]-Casos_PN_CORR[[#This Row],[26-abr]]</f>
        <v>0</v>
      </c>
      <c r="BC468">
        <f>+Casos_PN_CORR[[#This Row],[28-abr]]-Casos_PN_CORR[[#This Row],[27-abr]]</f>
        <v>0</v>
      </c>
      <c r="BD468">
        <f>+Casos_PN_CORR[[#This Row],[29-abr]]-Casos_PN_CORR[[#This Row],[28-abr]]</f>
        <v>0</v>
      </c>
      <c r="BE468">
        <f>+Casos_PN_CORR[[#This Row],[30-abr]]-Casos_PN_CORR[[#This Row],[29-abr]]</f>
        <v>0</v>
      </c>
      <c r="BF468">
        <f>+Casos_PN_CORR[[#This Row],[1-may]]-Casos_PN_CORR[[#This Row],[30-abr]]</f>
        <v>0</v>
      </c>
      <c r="BG468">
        <f>+Casos_PN_CORR[[#This Row],[2-may]]-Casos_PN_CORR[[#This Row],[1-may]]</f>
        <v>0</v>
      </c>
      <c r="BH468">
        <f>+Casos_PN_CORR[[#This Row],[3-may]]-Casos_PN_CORR[[#This Row],[2-may]]</f>
        <v>0</v>
      </c>
      <c r="BI468">
        <f>+Casos_PN_CORR[[#This Row],[4-may]]-Casos_PN_CORR[[#This Row],[3-may]]</f>
        <v>0</v>
      </c>
      <c r="BJ468">
        <f>+Casos_PN_CORR[[#This Row],[5-may]]-Casos_PN_CORR[[#This Row],[4-may]]</f>
        <v>0</v>
      </c>
      <c r="BK468">
        <f>+Casos_PN_CORR[[#This Row],[6-may]]-Casos_PN_CORR[[#This Row],[5-may]]</f>
        <v>0</v>
      </c>
      <c r="BL468">
        <f>+Casos_PN_CORR[[#This Row],[7-may]]-Casos_PN_CORR[[#This Row],[6-may]]</f>
        <v>0</v>
      </c>
      <c r="BM468">
        <f>+Casos_PN_CORR[[#This Row],[8-may]]-Casos_PN_CORR[[#This Row],[7-may]]</f>
        <v>0</v>
      </c>
      <c r="BN468">
        <f>+Casos_PN_CORR[[#This Row],[9-may]]-Casos_PN_CORR[[#This Row],[8-may]]</f>
        <v>0</v>
      </c>
      <c r="BO468">
        <f>+Casos_PN_CORR[[#This Row],[10-may]]-Casos_PN_CORR[[#This Row],[9-may]]</f>
        <v>0</v>
      </c>
      <c r="BP468">
        <f>+Casos_PN_CORR[[#This Row],[11-may]]-Casos_PN_CORR[[#This Row],[10-may]]</f>
        <v>0</v>
      </c>
      <c r="BQ468">
        <f>+Casos_PN_CORR[[#This Row],[12-may]]-Casos_PN_CORR[[#This Row],[11-may]]</f>
        <v>0</v>
      </c>
      <c r="BR468">
        <f>+Casos_PN_CORR[[#This Row],[13-may]]-Casos_PN_CORR[[#This Row],[12-may]]</f>
        <v>0</v>
      </c>
      <c r="BS468">
        <f>+Casos_PN_CORR[[#This Row],[14-may]]-Casos_PN_CORR[[#This Row],[13-may]]</f>
        <v>0</v>
      </c>
      <c r="BT468">
        <f>+Casos_PN_CORR[[#This Row],[15-may]]-Casos_PN_CORR[[#This Row],[14-may]]</f>
        <v>0</v>
      </c>
      <c r="BU468">
        <f>+Casos_PN_CORR[[#This Row],[16-may]]-Casos_PN_CORR[[#This Row],[15-may]]</f>
        <v>0</v>
      </c>
      <c r="BV468">
        <f>+Casos_PN_CORR[[#This Row],[17-may]]-Casos_PN_CORR[[#This Row],[16-may]]</f>
        <v>0</v>
      </c>
      <c r="BW468">
        <f>+Casos_PN_CORR[[#This Row],[18-may]]-Casos_PN_CORR[[#This Row],[17-may]]</f>
        <v>0</v>
      </c>
      <c r="BX468">
        <f>+Casos_PN_CORR[[#This Row],[19-may]]-Casos_PN_CORR[[#This Row],[18-may]]</f>
        <v>0</v>
      </c>
      <c r="BY468">
        <f>+Casos_PN_CORR[[#This Row],[20-may]]-Casos_PN_CORR[[#This Row],[19-may]]</f>
        <v>0</v>
      </c>
      <c r="BZ468">
        <f>+Casos_PN_CORR[[#This Row],[21-may]]-Casos_PN_CORR[[#This Row],[20-may]]</f>
        <v>0</v>
      </c>
      <c r="CA468">
        <f>+Casos_PN_CORR[[#This Row],[22-may]]-Casos_PN_CORR[[#This Row],[21-may]]</f>
        <v>0</v>
      </c>
      <c r="CB468">
        <f>+Casos_PN_CORR[[#This Row],[23-may]]-Casos_PN_CORR[[#This Row],[22-may]]</f>
        <v>0</v>
      </c>
      <c r="CC468">
        <f>+Casos_PN_CORR[[#This Row],[24-may]]-Casos_PN_CORR[[#This Row],[23-may]]</f>
        <v>0</v>
      </c>
      <c r="CD468">
        <f>+Casos_PN_CORR[[#This Row],[25-may]]-Casos_PN_CORR[[#This Row],[24-may]]</f>
        <v>0</v>
      </c>
      <c r="CE468">
        <f>+Casos_PN_CORR[[#This Row],[26-may]]-Casos_PN_CORR[[#This Row],[25-may]]</f>
        <v>0</v>
      </c>
      <c r="CF468">
        <f>+Casos_PN_CORR[[#This Row],[27-may]]-Casos_PN_CORR[[#This Row],[26-may]]</f>
        <v>0</v>
      </c>
      <c r="CG468">
        <f>+Casos_PN_CORR[[#This Row],[28-may]]-Casos_PN_CORR[[#This Row],[27-may]]</f>
        <v>0</v>
      </c>
      <c r="CH468">
        <f>+Casos_PN_CORR[[#This Row],[29-may]]-Casos_PN_CORR[[#This Row],[28-may]]</f>
        <v>0</v>
      </c>
      <c r="CI468">
        <f>+Casos_PN_CORR[[#This Row],[30-may]]-Casos_PN_CORR[[#This Row],[29-may]]</f>
        <v>0</v>
      </c>
      <c r="CJ468">
        <f>+Casos_PN_CORR[[#This Row],[31-may]]-Casos_PN_CORR[[#This Row],[30-may]]</f>
        <v>0</v>
      </c>
      <c r="CK468">
        <f>+Casos_PN_CORR[[#This Row],[1-jun]]-Casos_PN_CORR[[#This Row],[31-may]]</f>
        <v>0</v>
      </c>
      <c r="CL468">
        <f>+Casos_PN_CORR[[#This Row],[2-jun]]-Casos_PN_CORR[[#This Row],[1-jun]]</f>
        <v>0</v>
      </c>
      <c r="CM468">
        <f>+Casos_PN_CORR[[#This Row],[3-jun]]-Casos_PN_CORR[[#This Row],[2-jun]]</f>
        <v>0</v>
      </c>
      <c r="CN468">
        <f>+Casos_PN_CORR[[#This Row],[4-jun]]-Casos_PN_CORR[[#This Row],[3-jun]]</f>
        <v>0</v>
      </c>
      <c r="CO468">
        <f>+Casos_PN_CORR[[#This Row],[5-jun]]-Casos_PN_CORR[[#This Row],[4-jun]]</f>
        <v>0</v>
      </c>
      <c r="CP468">
        <f>+Casos_PN_CORR[[#This Row],[6-jun]]-Casos_PN_CORR[[#This Row],[5-jun]]</f>
        <v>0</v>
      </c>
    </row>
    <row r="469" spans="1:94">
      <c r="A469">
        <v>70604</v>
      </c>
      <c r="B469" s="2" t="s">
        <v>102</v>
      </c>
      <c r="C469" s="2" t="s">
        <v>336</v>
      </c>
      <c r="D469" s="2" t="s">
        <v>603</v>
      </c>
      <c r="E469" s="4">
        <f t="shared" si="7"/>
        <v>0</v>
      </c>
      <c r="F469">
        <f>+Casos_PN_CORR[[#This Row],[10-mar]]</f>
        <v>0</v>
      </c>
      <c r="G469">
        <f>+Casos_PN_CORR[[#This Row],[11-mar]]-Casos_PN_CORR[[#This Row],[10-mar]]</f>
        <v>0</v>
      </c>
      <c r="H469">
        <f>+Casos_PN_CORR[[#This Row],[12-mar]]-Casos_PN_CORR[[#This Row],[11-mar]]</f>
        <v>0</v>
      </c>
      <c r="I469">
        <f>+Casos_PN_CORR[[#This Row],[13-mar]]-Casos_PN_CORR[[#This Row],[12-mar]]</f>
        <v>0</v>
      </c>
      <c r="J469">
        <f>+Casos_PN_CORR[[#This Row],[14-mar]]-Casos_PN_CORR[[#This Row],[13-mar]]</f>
        <v>0</v>
      </c>
      <c r="K469">
        <f>+Casos_PN_CORR[[#This Row],[15-mar]]-Casos_PN_CORR[[#This Row],[14-mar]]</f>
        <v>0</v>
      </c>
      <c r="L469">
        <f>+Casos_PN_CORR[[#This Row],[16-mar]]-Casos_PN_CORR[[#This Row],[15-mar]]</f>
        <v>0</v>
      </c>
      <c r="M469">
        <f>+Casos_PN_CORR[[#This Row],[17-mar]]-Casos_PN_CORR[[#This Row],[16-mar]]</f>
        <v>0</v>
      </c>
      <c r="N469">
        <f>+Casos_PN_CORR[[#This Row],[18-mar]]-Casos_PN_CORR[[#This Row],[17-mar]]</f>
        <v>0</v>
      </c>
      <c r="O469">
        <f>+Casos_PN_CORR[[#This Row],[19-mar]]-Casos_PN_CORR[[#This Row],[18-mar]]</f>
        <v>0</v>
      </c>
      <c r="P469">
        <f>+Casos_PN_CORR[[#This Row],[20-mar]]-Casos_PN_CORR[[#This Row],[19-mar]]</f>
        <v>0</v>
      </c>
      <c r="Q469">
        <f>+Casos_PN_CORR[[#This Row],[21-mar]]-Casos_PN_CORR[[#This Row],[20-mar]]</f>
        <v>0</v>
      </c>
      <c r="R469">
        <f>+Casos_PN_CORR[[#This Row],[22-mar]]-Casos_PN_CORR[[#This Row],[21-mar]]</f>
        <v>0</v>
      </c>
      <c r="S469">
        <f>+Casos_PN_CORR[[#This Row],[23-mar]]-Casos_PN_CORR[[#This Row],[22-mar]]</f>
        <v>0</v>
      </c>
      <c r="T469">
        <f>+Casos_PN_CORR[[#This Row],[24-mar]]-Casos_PN_CORR[[#This Row],[23-mar]]</f>
        <v>0</v>
      </c>
      <c r="U469">
        <f>+Casos_PN_CORR[[#This Row],[25-mar]]-Casos_PN_CORR[[#This Row],[24-mar]]</f>
        <v>0</v>
      </c>
      <c r="V469">
        <f>+Casos_PN_CORR[[#This Row],[26-mar]]-Casos_PN_CORR[[#This Row],[25-mar]]</f>
        <v>0</v>
      </c>
      <c r="W469">
        <f>+Casos_PN_CORR[[#This Row],[27-mar]]-Casos_PN_CORR[[#This Row],[26-mar]]</f>
        <v>0</v>
      </c>
      <c r="X469">
        <f>+Casos_PN_CORR[[#This Row],[28-mar]]-Casos_PN_CORR[[#This Row],[27-mar]]</f>
        <v>0</v>
      </c>
      <c r="Y469">
        <f>+Casos_PN_CORR[[#This Row],[29-mar]]-Casos_PN_CORR[[#This Row],[28-mar]]</f>
        <v>0</v>
      </c>
      <c r="Z469">
        <f>+Casos_PN_CORR[[#This Row],[30-mar]]-Casos_PN_CORR[[#This Row],[29-mar]]</f>
        <v>0</v>
      </c>
      <c r="AA469">
        <f>+Casos_PN_CORR[[#This Row],[31-mar]]-Casos_PN_CORR[[#This Row],[30-mar]]</f>
        <v>0</v>
      </c>
      <c r="AB469">
        <f>+Casos_PN_CORR[[#This Row],[1-abr]]-Casos_PN_CORR[[#This Row],[31-mar]]</f>
        <v>0</v>
      </c>
      <c r="AC469">
        <f>+Casos_PN_CORR[[#This Row],[2-abr]]-Casos_PN_CORR[[#This Row],[1-abr]]</f>
        <v>0</v>
      </c>
      <c r="AD469">
        <f>+Casos_PN_CORR[[#This Row],[3-abr]]-Casos_PN_CORR[[#This Row],[2-abr]]</f>
        <v>0</v>
      </c>
      <c r="AE469">
        <f>+Casos_PN_CORR[[#This Row],[4-abr]]-Casos_PN_CORR[[#This Row],[3-abr]]</f>
        <v>0</v>
      </c>
      <c r="AF469">
        <f>+Casos_PN_CORR[[#This Row],[5-abr]]-Casos_PN_CORR[[#This Row],[4-abr]]</f>
        <v>0</v>
      </c>
      <c r="AG469">
        <f>+Casos_PN_CORR[[#This Row],[6-abr]]-Casos_PN_CORR[[#This Row],[5-abr]]</f>
        <v>0</v>
      </c>
      <c r="AH469">
        <f>+Casos_PN_CORR[[#This Row],[7-abr]]-Casos_PN_CORR[[#This Row],[6-abr]]</f>
        <v>0</v>
      </c>
      <c r="AI469">
        <f>+Casos_PN_CORR[[#This Row],[8-abr]]-Casos_PN_CORR[[#This Row],[7-abr]]</f>
        <v>0</v>
      </c>
      <c r="AJ469">
        <f>+Casos_PN_CORR[[#This Row],[9-abr]]-Casos_PN_CORR[[#This Row],[8-abr]]</f>
        <v>0</v>
      </c>
      <c r="AK469">
        <f>+Casos_PN_CORR[[#This Row],[10-abr]]-Casos_PN_CORR[[#This Row],[9-abr]]</f>
        <v>0</v>
      </c>
      <c r="AL469">
        <f>+Casos_PN_CORR[[#This Row],[11-abr]]-Casos_PN_CORR[[#This Row],[10-abr]]</f>
        <v>0</v>
      </c>
      <c r="AM469">
        <f>+Casos_PN_CORR[[#This Row],[12-abr]]-Casos_PN_CORR[[#This Row],[11-abr]]</f>
        <v>0</v>
      </c>
      <c r="AN469">
        <f>+Casos_PN_CORR[[#This Row],[13-abr]]-Casos_PN_CORR[[#This Row],[12-abr]]</f>
        <v>0</v>
      </c>
      <c r="AO469">
        <f>+Casos_PN_CORR[[#This Row],[14-abr]]-Casos_PN_CORR[[#This Row],[13-abr]]</f>
        <v>0</v>
      </c>
      <c r="AP469">
        <f>+Casos_PN_CORR[[#This Row],[15-abr]]-Casos_PN_CORR[[#This Row],[14-abr]]</f>
        <v>0</v>
      </c>
      <c r="AQ469">
        <f>+Casos_PN_CORR[[#This Row],[16-abr]]-Casos_PN_CORR[[#This Row],[15-abr]]</f>
        <v>0</v>
      </c>
      <c r="AR469">
        <f>+Casos_PN_CORR[[#This Row],[17-abr]]-Casos_PN_CORR[[#This Row],[16-abr]]</f>
        <v>0</v>
      </c>
      <c r="AS469">
        <f>+Casos_PN_CORR[[#This Row],[18-abr]]-Casos_PN_CORR[[#This Row],[17-abr]]</f>
        <v>0</v>
      </c>
      <c r="AT469">
        <f>+Casos_PN_CORR[[#This Row],[19-abr]]-Casos_PN_CORR[[#This Row],[18-abr]]</f>
        <v>0</v>
      </c>
      <c r="AU469">
        <f>+Casos_PN_CORR[[#This Row],[20-abr]]-Casos_PN_CORR[[#This Row],[19-abr]]</f>
        <v>0</v>
      </c>
      <c r="AV469">
        <f>+Casos_PN_CORR[[#This Row],[21-abr]]-Casos_PN_CORR[[#This Row],[20-abr]]</f>
        <v>0</v>
      </c>
      <c r="AW469">
        <f>+Casos_PN_CORR[[#This Row],[22-abr]]-Casos_PN_CORR[[#This Row],[21-abr]]</f>
        <v>0</v>
      </c>
      <c r="AX469">
        <f>+Casos_PN_CORR[[#This Row],[23-abr]]-Casos_PN_CORR[[#This Row],[22-abr]]</f>
        <v>0</v>
      </c>
      <c r="AY469">
        <f>+Casos_PN_CORR[[#This Row],[24-abr]]-Casos_PN_CORR[[#This Row],[23-abr]]</f>
        <v>0</v>
      </c>
      <c r="AZ469">
        <f>+Casos_PN_CORR[[#This Row],[25-abr]]-Casos_PN_CORR[[#This Row],[24-abr]]</f>
        <v>0</v>
      </c>
      <c r="BA469">
        <f>+Casos_PN_CORR[[#This Row],[26-abr]]-Casos_PN_CORR[[#This Row],[25-abr]]</f>
        <v>0</v>
      </c>
      <c r="BB469">
        <f>+Casos_PN_CORR[[#This Row],[27-abr]]-Casos_PN_CORR[[#This Row],[26-abr]]</f>
        <v>0</v>
      </c>
      <c r="BC469">
        <f>+Casos_PN_CORR[[#This Row],[28-abr]]-Casos_PN_CORR[[#This Row],[27-abr]]</f>
        <v>0</v>
      </c>
      <c r="BD469">
        <f>+Casos_PN_CORR[[#This Row],[29-abr]]-Casos_PN_CORR[[#This Row],[28-abr]]</f>
        <v>0</v>
      </c>
      <c r="BE469">
        <f>+Casos_PN_CORR[[#This Row],[30-abr]]-Casos_PN_CORR[[#This Row],[29-abr]]</f>
        <v>0</v>
      </c>
      <c r="BF469">
        <f>+Casos_PN_CORR[[#This Row],[1-may]]-Casos_PN_CORR[[#This Row],[30-abr]]</f>
        <v>0</v>
      </c>
      <c r="BG469">
        <f>+Casos_PN_CORR[[#This Row],[2-may]]-Casos_PN_CORR[[#This Row],[1-may]]</f>
        <v>0</v>
      </c>
      <c r="BH469">
        <f>+Casos_PN_CORR[[#This Row],[3-may]]-Casos_PN_CORR[[#This Row],[2-may]]</f>
        <v>0</v>
      </c>
      <c r="BI469">
        <f>+Casos_PN_CORR[[#This Row],[4-may]]-Casos_PN_CORR[[#This Row],[3-may]]</f>
        <v>0</v>
      </c>
      <c r="BJ469">
        <f>+Casos_PN_CORR[[#This Row],[5-may]]-Casos_PN_CORR[[#This Row],[4-may]]</f>
        <v>0</v>
      </c>
      <c r="BK469">
        <f>+Casos_PN_CORR[[#This Row],[6-may]]-Casos_PN_CORR[[#This Row],[5-may]]</f>
        <v>0</v>
      </c>
      <c r="BL469">
        <f>+Casos_PN_CORR[[#This Row],[7-may]]-Casos_PN_CORR[[#This Row],[6-may]]</f>
        <v>0</v>
      </c>
      <c r="BM469">
        <f>+Casos_PN_CORR[[#This Row],[8-may]]-Casos_PN_CORR[[#This Row],[7-may]]</f>
        <v>0</v>
      </c>
      <c r="BN469">
        <f>+Casos_PN_CORR[[#This Row],[9-may]]-Casos_PN_CORR[[#This Row],[8-may]]</f>
        <v>0</v>
      </c>
      <c r="BO469">
        <f>+Casos_PN_CORR[[#This Row],[10-may]]-Casos_PN_CORR[[#This Row],[9-may]]</f>
        <v>0</v>
      </c>
      <c r="BP469">
        <f>+Casos_PN_CORR[[#This Row],[11-may]]-Casos_PN_CORR[[#This Row],[10-may]]</f>
        <v>0</v>
      </c>
      <c r="BQ469">
        <f>+Casos_PN_CORR[[#This Row],[12-may]]-Casos_PN_CORR[[#This Row],[11-may]]</f>
        <v>0</v>
      </c>
      <c r="BR469">
        <f>+Casos_PN_CORR[[#This Row],[13-may]]-Casos_PN_CORR[[#This Row],[12-may]]</f>
        <v>0</v>
      </c>
      <c r="BS469">
        <f>+Casos_PN_CORR[[#This Row],[14-may]]-Casos_PN_CORR[[#This Row],[13-may]]</f>
        <v>0</v>
      </c>
      <c r="BT469">
        <f>+Casos_PN_CORR[[#This Row],[15-may]]-Casos_PN_CORR[[#This Row],[14-may]]</f>
        <v>0</v>
      </c>
      <c r="BU469">
        <f>+Casos_PN_CORR[[#This Row],[16-may]]-Casos_PN_CORR[[#This Row],[15-may]]</f>
        <v>0</v>
      </c>
      <c r="BV469">
        <f>+Casos_PN_CORR[[#This Row],[17-may]]-Casos_PN_CORR[[#This Row],[16-may]]</f>
        <v>0</v>
      </c>
      <c r="BW469">
        <f>+Casos_PN_CORR[[#This Row],[18-may]]-Casos_PN_CORR[[#This Row],[17-may]]</f>
        <v>0</v>
      </c>
      <c r="BX469">
        <f>+Casos_PN_CORR[[#This Row],[19-may]]-Casos_PN_CORR[[#This Row],[18-may]]</f>
        <v>0</v>
      </c>
      <c r="BY469">
        <f>+Casos_PN_CORR[[#This Row],[20-may]]-Casos_PN_CORR[[#This Row],[19-may]]</f>
        <v>0</v>
      </c>
      <c r="BZ469">
        <f>+Casos_PN_CORR[[#This Row],[21-may]]-Casos_PN_CORR[[#This Row],[20-may]]</f>
        <v>0</v>
      </c>
      <c r="CA469">
        <f>+Casos_PN_CORR[[#This Row],[22-may]]-Casos_PN_CORR[[#This Row],[21-may]]</f>
        <v>0</v>
      </c>
      <c r="CB469">
        <f>+Casos_PN_CORR[[#This Row],[23-may]]-Casos_PN_CORR[[#This Row],[22-may]]</f>
        <v>0</v>
      </c>
      <c r="CC469">
        <f>+Casos_PN_CORR[[#This Row],[24-may]]-Casos_PN_CORR[[#This Row],[23-may]]</f>
        <v>0</v>
      </c>
      <c r="CD469">
        <f>+Casos_PN_CORR[[#This Row],[25-may]]-Casos_PN_CORR[[#This Row],[24-may]]</f>
        <v>0</v>
      </c>
      <c r="CE469">
        <f>+Casos_PN_CORR[[#This Row],[26-may]]-Casos_PN_CORR[[#This Row],[25-may]]</f>
        <v>0</v>
      </c>
      <c r="CF469">
        <f>+Casos_PN_CORR[[#This Row],[27-may]]-Casos_PN_CORR[[#This Row],[26-may]]</f>
        <v>0</v>
      </c>
      <c r="CG469">
        <f>+Casos_PN_CORR[[#This Row],[28-may]]-Casos_PN_CORR[[#This Row],[27-may]]</f>
        <v>0</v>
      </c>
      <c r="CH469">
        <f>+Casos_PN_CORR[[#This Row],[29-may]]-Casos_PN_CORR[[#This Row],[28-may]]</f>
        <v>0</v>
      </c>
      <c r="CI469">
        <f>+Casos_PN_CORR[[#This Row],[30-may]]-Casos_PN_CORR[[#This Row],[29-may]]</f>
        <v>0</v>
      </c>
      <c r="CJ469">
        <f>+Casos_PN_CORR[[#This Row],[31-may]]-Casos_PN_CORR[[#This Row],[30-may]]</f>
        <v>0</v>
      </c>
      <c r="CK469">
        <f>+Casos_PN_CORR[[#This Row],[1-jun]]-Casos_PN_CORR[[#This Row],[31-may]]</f>
        <v>0</v>
      </c>
      <c r="CL469">
        <f>+Casos_PN_CORR[[#This Row],[2-jun]]-Casos_PN_CORR[[#This Row],[1-jun]]</f>
        <v>0</v>
      </c>
      <c r="CM469">
        <f>+Casos_PN_CORR[[#This Row],[3-jun]]-Casos_PN_CORR[[#This Row],[2-jun]]</f>
        <v>0</v>
      </c>
      <c r="CN469">
        <f>+Casos_PN_CORR[[#This Row],[4-jun]]-Casos_PN_CORR[[#This Row],[3-jun]]</f>
        <v>0</v>
      </c>
      <c r="CO469">
        <f>+Casos_PN_CORR[[#This Row],[5-jun]]-Casos_PN_CORR[[#This Row],[4-jun]]</f>
        <v>0</v>
      </c>
      <c r="CP469">
        <f>+Casos_PN_CORR[[#This Row],[6-jun]]-Casos_PN_CORR[[#This Row],[5-jun]]</f>
        <v>0</v>
      </c>
    </row>
    <row r="470" spans="1:94">
      <c r="A470">
        <v>60505</v>
      </c>
      <c r="B470" s="2" t="s">
        <v>214</v>
      </c>
      <c r="C470" s="2" t="s">
        <v>215</v>
      </c>
      <c r="D470" s="2" t="s">
        <v>604</v>
      </c>
      <c r="E470" s="4">
        <f t="shared" si="7"/>
        <v>1</v>
      </c>
      <c r="F470">
        <f>+Casos_PN_CORR[[#This Row],[10-mar]]</f>
        <v>0</v>
      </c>
      <c r="G470">
        <f>+Casos_PN_CORR[[#This Row],[11-mar]]-Casos_PN_CORR[[#This Row],[10-mar]]</f>
        <v>0</v>
      </c>
      <c r="H470">
        <f>+Casos_PN_CORR[[#This Row],[12-mar]]-Casos_PN_CORR[[#This Row],[11-mar]]</f>
        <v>0</v>
      </c>
      <c r="I470">
        <f>+Casos_PN_CORR[[#This Row],[13-mar]]-Casos_PN_CORR[[#This Row],[12-mar]]</f>
        <v>0</v>
      </c>
      <c r="J470">
        <f>+Casos_PN_CORR[[#This Row],[14-mar]]-Casos_PN_CORR[[#This Row],[13-mar]]</f>
        <v>0</v>
      </c>
      <c r="K470">
        <f>+Casos_PN_CORR[[#This Row],[15-mar]]-Casos_PN_CORR[[#This Row],[14-mar]]</f>
        <v>0</v>
      </c>
      <c r="L470">
        <f>+Casos_PN_CORR[[#This Row],[16-mar]]-Casos_PN_CORR[[#This Row],[15-mar]]</f>
        <v>0</v>
      </c>
      <c r="M470">
        <f>+Casos_PN_CORR[[#This Row],[17-mar]]-Casos_PN_CORR[[#This Row],[16-mar]]</f>
        <v>0</v>
      </c>
      <c r="N470">
        <f>+Casos_PN_CORR[[#This Row],[18-mar]]-Casos_PN_CORR[[#This Row],[17-mar]]</f>
        <v>0</v>
      </c>
      <c r="O470">
        <f>+Casos_PN_CORR[[#This Row],[19-mar]]-Casos_PN_CORR[[#This Row],[18-mar]]</f>
        <v>0</v>
      </c>
      <c r="P470">
        <f>+Casos_PN_CORR[[#This Row],[20-mar]]-Casos_PN_CORR[[#This Row],[19-mar]]</f>
        <v>0</v>
      </c>
      <c r="Q470">
        <f>+Casos_PN_CORR[[#This Row],[21-mar]]-Casos_PN_CORR[[#This Row],[20-mar]]</f>
        <v>0</v>
      </c>
      <c r="R470">
        <f>+Casos_PN_CORR[[#This Row],[22-mar]]-Casos_PN_CORR[[#This Row],[21-mar]]</f>
        <v>0</v>
      </c>
      <c r="S470">
        <f>+Casos_PN_CORR[[#This Row],[23-mar]]-Casos_PN_CORR[[#This Row],[22-mar]]</f>
        <v>0</v>
      </c>
      <c r="T470">
        <f>+Casos_PN_CORR[[#This Row],[24-mar]]-Casos_PN_CORR[[#This Row],[23-mar]]</f>
        <v>0</v>
      </c>
      <c r="U470">
        <f>+Casos_PN_CORR[[#This Row],[25-mar]]-Casos_PN_CORR[[#This Row],[24-mar]]</f>
        <v>0</v>
      </c>
      <c r="V470">
        <f>+Casos_PN_CORR[[#This Row],[26-mar]]-Casos_PN_CORR[[#This Row],[25-mar]]</f>
        <v>0</v>
      </c>
      <c r="W470">
        <f>+Casos_PN_CORR[[#This Row],[27-mar]]-Casos_PN_CORR[[#This Row],[26-mar]]</f>
        <v>0</v>
      </c>
      <c r="X470">
        <f>+Casos_PN_CORR[[#This Row],[28-mar]]-Casos_PN_CORR[[#This Row],[27-mar]]</f>
        <v>0</v>
      </c>
      <c r="Y470">
        <f>+Casos_PN_CORR[[#This Row],[29-mar]]-Casos_PN_CORR[[#This Row],[28-mar]]</f>
        <v>0</v>
      </c>
      <c r="Z470">
        <f>+Casos_PN_CORR[[#This Row],[30-mar]]-Casos_PN_CORR[[#This Row],[29-mar]]</f>
        <v>0</v>
      </c>
      <c r="AA470">
        <f>+Casos_PN_CORR[[#This Row],[31-mar]]-Casos_PN_CORR[[#This Row],[30-mar]]</f>
        <v>0</v>
      </c>
      <c r="AB470">
        <f>+Casos_PN_CORR[[#This Row],[1-abr]]-Casos_PN_CORR[[#This Row],[31-mar]]</f>
        <v>0</v>
      </c>
      <c r="AC470">
        <f>+Casos_PN_CORR[[#This Row],[2-abr]]-Casos_PN_CORR[[#This Row],[1-abr]]</f>
        <v>0</v>
      </c>
      <c r="AD470">
        <f>+Casos_PN_CORR[[#This Row],[3-abr]]-Casos_PN_CORR[[#This Row],[2-abr]]</f>
        <v>0</v>
      </c>
      <c r="AE470">
        <f>+Casos_PN_CORR[[#This Row],[4-abr]]-Casos_PN_CORR[[#This Row],[3-abr]]</f>
        <v>0</v>
      </c>
      <c r="AF470">
        <f>+Casos_PN_CORR[[#This Row],[5-abr]]-Casos_PN_CORR[[#This Row],[4-abr]]</f>
        <v>0</v>
      </c>
      <c r="AG470">
        <f>+Casos_PN_CORR[[#This Row],[6-abr]]-Casos_PN_CORR[[#This Row],[5-abr]]</f>
        <v>0</v>
      </c>
      <c r="AH470">
        <f>+Casos_PN_CORR[[#This Row],[7-abr]]-Casos_PN_CORR[[#This Row],[6-abr]]</f>
        <v>0</v>
      </c>
      <c r="AI470">
        <f>+Casos_PN_CORR[[#This Row],[8-abr]]-Casos_PN_CORR[[#This Row],[7-abr]]</f>
        <v>0</v>
      </c>
      <c r="AJ470">
        <f>+Casos_PN_CORR[[#This Row],[9-abr]]-Casos_PN_CORR[[#This Row],[8-abr]]</f>
        <v>0</v>
      </c>
      <c r="AK470">
        <f>+Casos_PN_CORR[[#This Row],[10-abr]]-Casos_PN_CORR[[#This Row],[9-abr]]</f>
        <v>0</v>
      </c>
      <c r="AL470">
        <f>+Casos_PN_CORR[[#This Row],[11-abr]]-Casos_PN_CORR[[#This Row],[10-abr]]</f>
        <v>0</v>
      </c>
      <c r="AM470">
        <f>+Casos_PN_CORR[[#This Row],[12-abr]]-Casos_PN_CORR[[#This Row],[11-abr]]</f>
        <v>0</v>
      </c>
      <c r="AN470">
        <f>+Casos_PN_CORR[[#This Row],[13-abr]]-Casos_PN_CORR[[#This Row],[12-abr]]</f>
        <v>0</v>
      </c>
      <c r="AO470">
        <f>+Casos_PN_CORR[[#This Row],[14-abr]]-Casos_PN_CORR[[#This Row],[13-abr]]</f>
        <v>0</v>
      </c>
      <c r="AP470">
        <f>+Casos_PN_CORR[[#This Row],[15-abr]]-Casos_PN_CORR[[#This Row],[14-abr]]</f>
        <v>0</v>
      </c>
      <c r="AQ470">
        <f>+Casos_PN_CORR[[#This Row],[16-abr]]-Casos_PN_CORR[[#This Row],[15-abr]]</f>
        <v>0</v>
      </c>
      <c r="AR470">
        <f>+Casos_PN_CORR[[#This Row],[17-abr]]-Casos_PN_CORR[[#This Row],[16-abr]]</f>
        <v>0</v>
      </c>
      <c r="AS470">
        <f>+Casos_PN_CORR[[#This Row],[18-abr]]-Casos_PN_CORR[[#This Row],[17-abr]]</f>
        <v>0</v>
      </c>
      <c r="AT470">
        <f>+Casos_PN_CORR[[#This Row],[19-abr]]-Casos_PN_CORR[[#This Row],[18-abr]]</f>
        <v>0</v>
      </c>
      <c r="AU470">
        <f>+Casos_PN_CORR[[#This Row],[20-abr]]-Casos_PN_CORR[[#This Row],[19-abr]]</f>
        <v>0</v>
      </c>
      <c r="AV470">
        <f>+Casos_PN_CORR[[#This Row],[21-abr]]-Casos_PN_CORR[[#This Row],[20-abr]]</f>
        <v>0</v>
      </c>
      <c r="AW470">
        <f>+Casos_PN_CORR[[#This Row],[22-abr]]-Casos_PN_CORR[[#This Row],[21-abr]]</f>
        <v>0</v>
      </c>
      <c r="AX470">
        <f>+Casos_PN_CORR[[#This Row],[23-abr]]-Casos_PN_CORR[[#This Row],[22-abr]]</f>
        <v>0</v>
      </c>
      <c r="AY470">
        <f>+Casos_PN_CORR[[#This Row],[24-abr]]-Casos_PN_CORR[[#This Row],[23-abr]]</f>
        <v>0</v>
      </c>
      <c r="AZ470">
        <f>+Casos_PN_CORR[[#This Row],[25-abr]]-Casos_PN_CORR[[#This Row],[24-abr]]</f>
        <v>0</v>
      </c>
      <c r="BA470">
        <f>+Casos_PN_CORR[[#This Row],[26-abr]]-Casos_PN_CORR[[#This Row],[25-abr]]</f>
        <v>0</v>
      </c>
      <c r="BB470">
        <f>+Casos_PN_CORR[[#This Row],[27-abr]]-Casos_PN_CORR[[#This Row],[26-abr]]</f>
        <v>0</v>
      </c>
      <c r="BC470">
        <f>+Casos_PN_CORR[[#This Row],[28-abr]]-Casos_PN_CORR[[#This Row],[27-abr]]</f>
        <v>0</v>
      </c>
      <c r="BD470">
        <f>+Casos_PN_CORR[[#This Row],[29-abr]]-Casos_PN_CORR[[#This Row],[28-abr]]</f>
        <v>0</v>
      </c>
      <c r="BE470">
        <f>+Casos_PN_CORR[[#This Row],[30-abr]]-Casos_PN_CORR[[#This Row],[29-abr]]</f>
        <v>0</v>
      </c>
      <c r="BF470">
        <f>+Casos_PN_CORR[[#This Row],[1-may]]-Casos_PN_CORR[[#This Row],[30-abr]]</f>
        <v>0</v>
      </c>
      <c r="BG470">
        <f>+Casos_PN_CORR[[#This Row],[2-may]]-Casos_PN_CORR[[#This Row],[1-may]]</f>
        <v>0</v>
      </c>
      <c r="BH470">
        <f>+Casos_PN_CORR[[#This Row],[3-may]]-Casos_PN_CORR[[#This Row],[2-may]]</f>
        <v>0</v>
      </c>
      <c r="BI470">
        <f>+Casos_PN_CORR[[#This Row],[4-may]]-Casos_PN_CORR[[#This Row],[3-may]]</f>
        <v>0</v>
      </c>
      <c r="BJ470">
        <f>+Casos_PN_CORR[[#This Row],[5-may]]-Casos_PN_CORR[[#This Row],[4-may]]</f>
        <v>0</v>
      </c>
      <c r="BK470">
        <f>+Casos_PN_CORR[[#This Row],[6-may]]-Casos_PN_CORR[[#This Row],[5-may]]</f>
        <v>0</v>
      </c>
      <c r="BL470">
        <f>+Casos_PN_CORR[[#This Row],[7-may]]-Casos_PN_CORR[[#This Row],[6-may]]</f>
        <v>0</v>
      </c>
      <c r="BM470">
        <f>+Casos_PN_CORR[[#This Row],[8-may]]-Casos_PN_CORR[[#This Row],[7-may]]</f>
        <v>0</v>
      </c>
      <c r="BN470">
        <f>+Casos_PN_CORR[[#This Row],[9-may]]-Casos_PN_CORR[[#This Row],[8-may]]</f>
        <v>0</v>
      </c>
      <c r="BO470">
        <f>+Casos_PN_CORR[[#This Row],[10-may]]-Casos_PN_CORR[[#This Row],[9-may]]</f>
        <v>0</v>
      </c>
      <c r="BP470">
        <f>+Casos_PN_CORR[[#This Row],[11-may]]-Casos_PN_CORR[[#This Row],[10-may]]</f>
        <v>0</v>
      </c>
      <c r="BQ470">
        <f>+Casos_PN_CORR[[#This Row],[12-may]]-Casos_PN_CORR[[#This Row],[11-may]]</f>
        <v>0</v>
      </c>
      <c r="BR470">
        <f>+Casos_PN_CORR[[#This Row],[13-may]]-Casos_PN_CORR[[#This Row],[12-may]]</f>
        <v>0</v>
      </c>
      <c r="BS470">
        <f>+Casos_PN_CORR[[#This Row],[14-may]]-Casos_PN_CORR[[#This Row],[13-may]]</f>
        <v>0</v>
      </c>
      <c r="BT470">
        <f>+Casos_PN_CORR[[#This Row],[15-may]]-Casos_PN_CORR[[#This Row],[14-may]]</f>
        <v>0</v>
      </c>
      <c r="BU470">
        <f>+Casos_PN_CORR[[#This Row],[16-may]]-Casos_PN_CORR[[#This Row],[15-may]]</f>
        <v>0</v>
      </c>
      <c r="BV470">
        <f>+Casos_PN_CORR[[#This Row],[17-may]]-Casos_PN_CORR[[#This Row],[16-may]]</f>
        <v>0</v>
      </c>
      <c r="BW470">
        <f>+Casos_PN_CORR[[#This Row],[18-may]]-Casos_PN_CORR[[#This Row],[17-may]]</f>
        <v>0</v>
      </c>
      <c r="BX470">
        <f>+Casos_PN_CORR[[#This Row],[19-may]]-Casos_PN_CORR[[#This Row],[18-may]]</f>
        <v>0</v>
      </c>
      <c r="BY470">
        <f>+Casos_PN_CORR[[#This Row],[20-may]]-Casos_PN_CORR[[#This Row],[19-may]]</f>
        <v>0</v>
      </c>
      <c r="BZ470">
        <f>+Casos_PN_CORR[[#This Row],[21-may]]-Casos_PN_CORR[[#This Row],[20-may]]</f>
        <v>0</v>
      </c>
      <c r="CA470">
        <f>+Casos_PN_CORR[[#This Row],[22-may]]-Casos_PN_CORR[[#This Row],[21-may]]</f>
        <v>0</v>
      </c>
      <c r="CB470">
        <f>+Casos_PN_CORR[[#This Row],[23-may]]-Casos_PN_CORR[[#This Row],[22-may]]</f>
        <v>0</v>
      </c>
      <c r="CC470">
        <f>+Casos_PN_CORR[[#This Row],[24-may]]-Casos_PN_CORR[[#This Row],[23-may]]</f>
        <v>0</v>
      </c>
      <c r="CD470">
        <f>+Casos_PN_CORR[[#This Row],[25-may]]-Casos_PN_CORR[[#This Row],[24-may]]</f>
        <v>0</v>
      </c>
      <c r="CE470">
        <f>+Casos_PN_CORR[[#This Row],[26-may]]-Casos_PN_CORR[[#This Row],[25-may]]</f>
        <v>0</v>
      </c>
      <c r="CF470">
        <f>+Casos_PN_CORR[[#This Row],[27-may]]-Casos_PN_CORR[[#This Row],[26-may]]</f>
        <v>0</v>
      </c>
      <c r="CG470">
        <f>+Casos_PN_CORR[[#This Row],[28-may]]-Casos_PN_CORR[[#This Row],[27-may]]</f>
        <v>0</v>
      </c>
      <c r="CH470">
        <f>+Casos_PN_CORR[[#This Row],[29-may]]-Casos_PN_CORR[[#This Row],[28-may]]</f>
        <v>0</v>
      </c>
      <c r="CI470">
        <f>+Casos_PN_CORR[[#This Row],[30-may]]-Casos_PN_CORR[[#This Row],[29-may]]</f>
        <v>0</v>
      </c>
      <c r="CJ470">
        <f>+Casos_PN_CORR[[#This Row],[31-may]]-Casos_PN_CORR[[#This Row],[30-may]]</f>
        <v>0</v>
      </c>
      <c r="CK470">
        <f>+Casos_PN_CORR[[#This Row],[1-jun]]-Casos_PN_CORR[[#This Row],[31-may]]</f>
        <v>0</v>
      </c>
      <c r="CL470">
        <f>+Casos_PN_CORR[[#This Row],[2-jun]]-Casos_PN_CORR[[#This Row],[1-jun]]</f>
        <v>0</v>
      </c>
      <c r="CM470">
        <f>+Casos_PN_CORR[[#This Row],[3-jun]]-Casos_PN_CORR[[#This Row],[2-jun]]</f>
        <v>0</v>
      </c>
      <c r="CN470">
        <f>+Casos_PN_CORR[[#This Row],[4-jun]]-Casos_PN_CORR[[#This Row],[3-jun]]</f>
        <v>0</v>
      </c>
      <c r="CO470">
        <f>+Casos_PN_CORR[[#This Row],[5-jun]]-Casos_PN_CORR[[#This Row],[4-jun]]</f>
        <v>1</v>
      </c>
      <c r="CP470">
        <f>+Casos_PN_CORR[[#This Row],[6-jun]]-Casos_PN_CORR[[#This Row],[5-jun]]</f>
        <v>0</v>
      </c>
    </row>
    <row r="471" spans="1:94">
      <c r="A471">
        <v>60501</v>
      </c>
      <c r="B471" s="2" t="s">
        <v>214</v>
      </c>
      <c r="C471" s="2" t="s">
        <v>215</v>
      </c>
      <c r="D471" s="2" t="s">
        <v>605</v>
      </c>
      <c r="E471" s="4">
        <f t="shared" si="7"/>
        <v>1</v>
      </c>
      <c r="F471">
        <f>+Casos_PN_CORR[[#This Row],[10-mar]]</f>
        <v>0</v>
      </c>
      <c r="G471">
        <f>+Casos_PN_CORR[[#This Row],[11-mar]]-Casos_PN_CORR[[#This Row],[10-mar]]</f>
        <v>0</v>
      </c>
      <c r="H471">
        <f>+Casos_PN_CORR[[#This Row],[12-mar]]-Casos_PN_CORR[[#This Row],[11-mar]]</f>
        <v>0</v>
      </c>
      <c r="I471">
        <f>+Casos_PN_CORR[[#This Row],[13-mar]]-Casos_PN_CORR[[#This Row],[12-mar]]</f>
        <v>0</v>
      </c>
      <c r="J471">
        <f>+Casos_PN_CORR[[#This Row],[14-mar]]-Casos_PN_CORR[[#This Row],[13-mar]]</f>
        <v>0</v>
      </c>
      <c r="K471">
        <f>+Casos_PN_CORR[[#This Row],[15-mar]]-Casos_PN_CORR[[#This Row],[14-mar]]</f>
        <v>0</v>
      </c>
      <c r="L471">
        <f>+Casos_PN_CORR[[#This Row],[16-mar]]-Casos_PN_CORR[[#This Row],[15-mar]]</f>
        <v>0</v>
      </c>
      <c r="M471">
        <f>+Casos_PN_CORR[[#This Row],[17-mar]]-Casos_PN_CORR[[#This Row],[16-mar]]</f>
        <v>0</v>
      </c>
      <c r="N471">
        <f>+Casos_PN_CORR[[#This Row],[18-mar]]-Casos_PN_CORR[[#This Row],[17-mar]]</f>
        <v>0</v>
      </c>
      <c r="O471">
        <f>+Casos_PN_CORR[[#This Row],[19-mar]]-Casos_PN_CORR[[#This Row],[18-mar]]</f>
        <v>0</v>
      </c>
      <c r="P471">
        <f>+Casos_PN_CORR[[#This Row],[20-mar]]-Casos_PN_CORR[[#This Row],[19-mar]]</f>
        <v>0</v>
      </c>
      <c r="Q471">
        <f>+Casos_PN_CORR[[#This Row],[21-mar]]-Casos_PN_CORR[[#This Row],[20-mar]]</f>
        <v>0</v>
      </c>
      <c r="R471">
        <f>+Casos_PN_CORR[[#This Row],[22-mar]]-Casos_PN_CORR[[#This Row],[21-mar]]</f>
        <v>0</v>
      </c>
      <c r="S471">
        <f>+Casos_PN_CORR[[#This Row],[23-mar]]-Casos_PN_CORR[[#This Row],[22-mar]]</f>
        <v>0</v>
      </c>
      <c r="T471">
        <f>+Casos_PN_CORR[[#This Row],[24-mar]]-Casos_PN_CORR[[#This Row],[23-mar]]</f>
        <v>0</v>
      </c>
      <c r="U471">
        <f>+Casos_PN_CORR[[#This Row],[25-mar]]-Casos_PN_CORR[[#This Row],[24-mar]]</f>
        <v>0</v>
      </c>
      <c r="V471">
        <f>+Casos_PN_CORR[[#This Row],[26-mar]]-Casos_PN_CORR[[#This Row],[25-mar]]</f>
        <v>0</v>
      </c>
      <c r="W471">
        <f>+Casos_PN_CORR[[#This Row],[27-mar]]-Casos_PN_CORR[[#This Row],[26-mar]]</f>
        <v>0</v>
      </c>
      <c r="X471">
        <f>+Casos_PN_CORR[[#This Row],[28-mar]]-Casos_PN_CORR[[#This Row],[27-mar]]</f>
        <v>0</v>
      </c>
      <c r="Y471">
        <f>+Casos_PN_CORR[[#This Row],[29-mar]]-Casos_PN_CORR[[#This Row],[28-mar]]</f>
        <v>0</v>
      </c>
      <c r="Z471">
        <f>+Casos_PN_CORR[[#This Row],[30-mar]]-Casos_PN_CORR[[#This Row],[29-mar]]</f>
        <v>0</v>
      </c>
      <c r="AA471">
        <f>+Casos_PN_CORR[[#This Row],[31-mar]]-Casos_PN_CORR[[#This Row],[30-mar]]</f>
        <v>0</v>
      </c>
      <c r="AB471">
        <f>+Casos_PN_CORR[[#This Row],[1-abr]]-Casos_PN_CORR[[#This Row],[31-mar]]</f>
        <v>0</v>
      </c>
      <c r="AC471">
        <f>+Casos_PN_CORR[[#This Row],[2-abr]]-Casos_PN_CORR[[#This Row],[1-abr]]</f>
        <v>0</v>
      </c>
      <c r="AD471">
        <f>+Casos_PN_CORR[[#This Row],[3-abr]]-Casos_PN_CORR[[#This Row],[2-abr]]</f>
        <v>0</v>
      </c>
      <c r="AE471">
        <f>+Casos_PN_CORR[[#This Row],[4-abr]]-Casos_PN_CORR[[#This Row],[3-abr]]</f>
        <v>0</v>
      </c>
      <c r="AF471">
        <f>+Casos_PN_CORR[[#This Row],[5-abr]]-Casos_PN_CORR[[#This Row],[4-abr]]</f>
        <v>0</v>
      </c>
      <c r="AG471">
        <f>+Casos_PN_CORR[[#This Row],[6-abr]]-Casos_PN_CORR[[#This Row],[5-abr]]</f>
        <v>0</v>
      </c>
      <c r="AH471">
        <f>+Casos_PN_CORR[[#This Row],[7-abr]]-Casos_PN_CORR[[#This Row],[6-abr]]</f>
        <v>0</v>
      </c>
      <c r="AI471">
        <f>+Casos_PN_CORR[[#This Row],[8-abr]]-Casos_PN_CORR[[#This Row],[7-abr]]</f>
        <v>0</v>
      </c>
      <c r="AJ471">
        <f>+Casos_PN_CORR[[#This Row],[9-abr]]-Casos_PN_CORR[[#This Row],[8-abr]]</f>
        <v>0</v>
      </c>
      <c r="AK471">
        <f>+Casos_PN_CORR[[#This Row],[10-abr]]-Casos_PN_CORR[[#This Row],[9-abr]]</f>
        <v>0</v>
      </c>
      <c r="AL471">
        <f>+Casos_PN_CORR[[#This Row],[11-abr]]-Casos_PN_CORR[[#This Row],[10-abr]]</f>
        <v>0</v>
      </c>
      <c r="AM471">
        <f>+Casos_PN_CORR[[#This Row],[12-abr]]-Casos_PN_CORR[[#This Row],[11-abr]]</f>
        <v>0</v>
      </c>
      <c r="AN471">
        <f>+Casos_PN_CORR[[#This Row],[13-abr]]-Casos_PN_CORR[[#This Row],[12-abr]]</f>
        <v>0</v>
      </c>
      <c r="AO471">
        <f>+Casos_PN_CORR[[#This Row],[14-abr]]-Casos_PN_CORR[[#This Row],[13-abr]]</f>
        <v>0</v>
      </c>
      <c r="AP471">
        <f>+Casos_PN_CORR[[#This Row],[15-abr]]-Casos_PN_CORR[[#This Row],[14-abr]]</f>
        <v>0</v>
      </c>
      <c r="AQ471">
        <f>+Casos_PN_CORR[[#This Row],[16-abr]]-Casos_PN_CORR[[#This Row],[15-abr]]</f>
        <v>0</v>
      </c>
      <c r="AR471">
        <f>+Casos_PN_CORR[[#This Row],[17-abr]]-Casos_PN_CORR[[#This Row],[16-abr]]</f>
        <v>0</v>
      </c>
      <c r="AS471">
        <f>+Casos_PN_CORR[[#This Row],[18-abr]]-Casos_PN_CORR[[#This Row],[17-abr]]</f>
        <v>0</v>
      </c>
      <c r="AT471">
        <f>+Casos_PN_CORR[[#This Row],[19-abr]]-Casos_PN_CORR[[#This Row],[18-abr]]</f>
        <v>0</v>
      </c>
      <c r="AU471">
        <f>+Casos_PN_CORR[[#This Row],[20-abr]]-Casos_PN_CORR[[#This Row],[19-abr]]</f>
        <v>0</v>
      </c>
      <c r="AV471">
        <f>+Casos_PN_CORR[[#This Row],[21-abr]]-Casos_PN_CORR[[#This Row],[20-abr]]</f>
        <v>0</v>
      </c>
      <c r="AW471">
        <f>+Casos_PN_CORR[[#This Row],[22-abr]]-Casos_PN_CORR[[#This Row],[21-abr]]</f>
        <v>0</v>
      </c>
      <c r="AX471">
        <f>+Casos_PN_CORR[[#This Row],[23-abr]]-Casos_PN_CORR[[#This Row],[22-abr]]</f>
        <v>0</v>
      </c>
      <c r="AY471">
        <f>+Casos_PN_CORR[[#This Row],[24-abr]]-Casos_PN_CORR[[#This Row],[23-abr]]</f>
        <v>0</v>
      </c>
      <c r="AZ471">
        <f>+Casos_PN_CORR[[#This Row],[25-abr]]-Casos_PN_CORR[[#This Row],[24-abr]]</f>
        <v>0</v>
      </c>
      <c r="BA471">
        <f>+Casos_PN_CORR[[#This Row],[26-abr]]-Casos_PN_CORR[[#This Row],[25-abr]]</f>
        <v>0</v>
      </c>
      <c r="BB471">
        <f>+Casos_PN_CORR[[#This Row],[27-abr]]-Casos_PN_CORR[[#This Row],[26-abr]]</f>
        <v>0</v>
      </c>
      <c r="BC471">
        <f>+Casos_PN_CORR[[#This Row],[28-abr]]-Casos_PN_CORR[[#This Row],[27-abr]]</f>
        <v>0</v>
      </c>
      <c r="BD471">
        <f>+Casos_PN_CORR[[#This Row],[29-abr]]-Casos_PN_CORR[[#This Row],[28-abr]]</f>
        <v>0</v>
      </c>
      <c r="BE471">
        <f>+Casos_PN_CORR[[#This Row],[30-abr]]-Casos_PN_CORR[[#This Row],[29-abr]]</f>
        <v>0</v>
      </c>
      <c r="BF471">
        <f>+Casos_PN_CORR[[#This Row],[1-may]]-Casos_PN_CORR[[#This Row],[30-abr]]</f>
        <v>0</v>
      </c>
      <c r="BG471">
        <f>+Casos_PN_CORR[[#This Row],[2-may]]-Casos_PN_CORR[[#This Row],[1-may]]</f>
        <v>0</v>
      </c>
      <c r="BH471">
        <f>+Casos_PN_CORR[[#This Row],[3-may]]-Casos_PN_CORR[[#This Row],[2-may]]</f>
        <v>0</v>
      </c>
      <c r="BI471">
        <f>+Casos_PN_CORR[[#This Row],[4-may]]-Casos_PN_CORR[[#This Row],[3-may]]</f>
        <v>0</v>
      </c>
      <c r="BJ471">
        <f>+Casos_PN_CORR[[#This Row],[5-may]]-Casos_PN_CORR[[#This Row],[4-may]]</f>
        <v>0</v>
      </c>
      <c r="BK471">
        <f>+Casos_PN_CORR[[#This Row],[6-may]]-Casos_PN_CORR[[#This Row],[5-may]]</f>
        <v>0</v>
      </c>
      <c r="BL471">
        <f>+Casos_PN_CORR[[#This Row],[7-may]]-Casos_PN_CORR[[#This Row],[6-may]]</f>
        <v>0</v>
      </c>
      <c r="BM471">
        <f>+Casos_PN_CORR[[#This Row],[8-may]]-Casos_PN_CORR[[#This Row],[7-may]]</f>
        <v>0</v>
      </c>
      <c r="BN471">
        <f>+Casos_PN_CORR[[#This Row],[9-may]]-Casos_PN_CORR[[#This Row],[8-may]]</f>
        <v>0</v>
      </c>
      <c r="BO471">
        <f>+Casos_PN_CORR[[#This Row],[10-may]]-Casos_PN_CORR[[#This Row],[9-may]]</f>
        <v>0</v>
      </c>
      <c r="BP471">
        <f>+Casos_PN_CORR[[#This Row],[11-may]]-Casos_PN_CORR[[#This Row],[10-may]]</f>
        <v>0</v>
      </c>
      <c r="BQ471">
        <f>+Casos_PN_CORR[[#This Row],[12-may]]-Casos_PN_CORR[[#This Row],[11-may]]</f>
        <v>0</v>
      </c>
      <c r="BR471">
        <f>+Casos_PN_CORR[[#This Row],[13-may]]-Casos_PN_CORR[[#This Row],[12-may]]</f>
        <v>0</v>
      </c>
      <c r="BS471">
        <f>+Casos_PN_CORR[[#This Row],[14-may]]-Casos_PN_CORR[[#This Row],[13-may]]</f>
        <v>0</v>
      </c>
      <c r="BT471">
        <f>+Casos_PN_CORR[[#This Row],[15-may]]-Casos_PN_CORR[[#This Row],[14-may]]</f>
        <v>0</v>
      </c>
      <c r="BU471">
        <f>+Casos_PN_CORR[[#This Row],[16-may]]-Casos_PN_CORR[[#This Row],[15-may]]</f>
        <v>0</v>
      </c>
      <c r="BV471">
        <f>+Casos_PN_CORR[[#This Row],[17-may]]-Casos_PN_CORR[[#This Row],[16-may]]</f>
        <v>0</v>
      </c>
      <c r="BW471">
        <f>+Casos_PN_CORR[[#This Row],[18-may]]-Casos_PN_CORR[[#This Row],[17-may]]</f>
        <v>0</v>
      </c>
      <c r="BX471">
        <f>+Casos_PN_CORR[[#This Row],[19-may]]-Casos_PN_CORR[[#This Row],[18-may]]</f>
        <v>0</v>
      </c>
      <c r="BY471">
        <f>+Casos_PN_CORR[[#This Row],[20-may]]-Casos_PN_CORR[[#This Row],[19-may]]</f>
        <v>0</v>
      </c>
      <c r="BZ471">
        <f>+Casos_PN_CORR[[#This Row],[21-may]]-Casos_PN_CORR[[#This Row],[20-may]]</f>
        <v>0</v>
      </c>
      <c r="CA471">
        <f>+Casos_PN_CORR[[#This Row],[22-may]]-Casos_PN_CORR[[#This Row],[21-may]]</f>
        <v>0</v>
      </c>
      <c r="CB471">
        <f>+Casos_PN_CORR[[#This Row],[23-may]]-Casos_PN_CORR[[#This Row],[22-may]]</f>
        <v>0</v>
      </c>
      <c r="CC471">
        <f>+Casos_PN_CORR[[#This Row],[24-may]]-Casos_PN_CORR[[#This Row],[23-may]]</f>
        <v>0</v>
      </c>
      <c r="CD471">
        <f>+Casos_PN_CORR[[#This Row],[25-may]]-Casos_PN_CORR[[#This Row],[24-may]]</f>
        <v>0</v>
      </c>
      <c r="CE471">
        <f>+Casos_PN_CORR[[#This Row],[26-may]]-Casos_PN_CORR[[#This Row],[25-may]]</f>
        <v>0</v>
      </c>
      <c r="CF471">
        <f>+Casos_PN_CORR[[#This Row],[27-may]]-Casos_PN_CORR[[#This Row],[26-may]]</f>
        <v>0</v>
      </c>
      <c r="CG471">
        <f>+Casos_PN_CORR[[#This Row],[28-may]]-Casos_PN_CORR[[#This Row],[27-may]]</f>
        <v>0</v>
      </c>
      <c r="CH471">
        <f>+Casos_PN_CORR[[#This Row],[29-may]]-Casos_PN_CORR[[#This Row],[28-may]]</f>
        <v>0</v>
      </c>
      <c r="CI471">
        <f>+Casos_PN_CORR[[#This Row],[30-may]]-Casos_PN_CORR[[#This Row],[29-may]]</f>
        <v>0</v>
      </c>
      <c r="CJ471">
        <f>+Casos_PN_CORR[[#This Row],[31-may]]-Casos_PN_CORR[[#This Row],[30-may]]</f>
        <v>0</v>
      </c>
      <c r="CK471">
        <f>+Casos_PN_CORR[[#This Row],[1-jun]]-Casos_PN_CORR[[#This Row],[31-may]]</f>
        <v>0</v>
      </c>
      <c r="CL471">
        <f>+Casos_PN_CORR[[#This Row],[2-jun]]-Casos_PN_CORR[[#This Row],[1-jun]]</f>
        <v>0</v>
      </c>
      <c r="CM471">
        <f>+Casos_PN_CORR[[#This Row],[3-jun]]-Casos_PN_CORR[[#This Row],[2-jun]]</f>
        <v>0</v>
      </c>
      <c r="CN471">
        <f>+Casos_PN_CORR[[#This Row],[4-jun]]-Casos_PN_CORR[[#This Row],[3-jun]]</f>
        <v>0</v>
      </c>
      <c r="CO471">
        <f>+Casos_PN_CORR[[#This Row],[5-jun]]-Casos_PN_CORR[[#This Row],[4-jun]]</f>
        <v>1</v>
      </c>
      <c r="CP471">
        <f>+Casos_PN_CORR[[#This Row],[6-jun]]-Casos_PN_CORR[[#This Row],[5-jun]]</f>
        <v>0</v>
      </c>
    </row>
    <row r="472" spans="1:94">
      <c r="A472">
        <v>70605</v>
      </c>
      <c r="B472" s="2" t="s">
        <v>102</v>
      </c>
      <c r="C472" s="2" t="s">
        <v>336</v>
      </c>
      <c r="D472" s="2" t="s">
        <v>606</v>
      </c>
      <c r="E472" s="4">
        <f t="shared" si="7"/>
        <v>0</v>
      </c>
      <c r="F472">
        <f>+Casos_PN_CORR[[#This Row],[10-mar]]</f>
        <v>0</v>
      </c>
      <c r="G472">
        <f>+Casos_PN_CORR[[#This Row],[11-mar]]-Casos_PN_CORR[[#This Row],[10-mar]]</f>
        <v>0</v>
      </c>
      <c r="H472">
        <f>+Casos_PN_CORR[[#This Row],[12-mar]]-Casos_PN_CORR[[#This Row],[11-mar]]</f>
        <v>0</v>
      </c>
      <c r="I472">
        <f>+Casos_PN_CORR[[#This Row],[13-mar]]-Casos_PN_CORR[[#This Row],[12-mar]]</f>
        <v>0</v>
      </c>
      <c r="J472">
        <f>+Casos_PN_CORR[[#This Row],[14-mar]]-Casos_PN_CORR[[#This Row],[13-mar]]</f>
        <v>0</v>
      </c>
      <c r="K472">
        <f>+Casos_PN_CORR[[#This Row],[15-mar]]-Casos_PN_CORR[[#This Row],[14-mar]]</f>
        <v>0</v>
      </c>
      <c r="L472">
        <f>+Casos_PN_CORR[[#This Row],[16-mar]]-Casos_PN_CORR[[#This Row],[15-mar]]</f>
        <v>0</v>
      </c>
      <c r="M472">
        <f>+Casos_PN_CORR[[#This Row],[17-mar]]-Casos_PN_CORR[[#This Row],[16-mar]]</f>
        <v>0</v>
      </c>
      <c r="N472">
        <f>+Casos_PN_CORR[[#This Row],[18-mar]]-Casos_PN_CORR[[#This Row],[17-mar]]</f>
        <v>0</v>
      </c>
      <c r="O472">
        <f>+Casos_PN_CORR[[#This Row],[19-mar]]-Casos_PN_CORR[[#This Row],[18-mar]]</f>
        <v>0</v>
      </c>
      <c r="P472">
        <f>+Casos_PN_CORR[[#This Row],[20-mar]]-Casos_PN_CORR[[#This Row],[19-mar]]</f>
        <v>0</v>
      </c>
      <c r="Q472">
        <f>+Casos_PN_CORR[[#This Row],[21-mar]]-Casos_PN_CORR[[#This Row],[20-mar]]</f>
        <v>0</v>
      </c>
      <c r="R472">
        <f>+Casos_PN_CORR[[#This Row],[22-mar]]-Casos_PN_CORR[[#This Row],[21-mar]]</f>
        <v>0</v>
      </c>
      <c r="S472">
        <f>+Casos_PN_CORR[[#This Row],[23-mar]]-Casos_PN_CORR[[#This Row],[22-mar]]</f>
        <v>0</v>
      </c>
      <c r="T472">
        <f>+Casos_PN_CORR[[#This Row],[24-mar]]-Casos_PN_CORR[[#This Row],[23-mar]]</f>
        <v>0</v>
      </c>
      <c r="U472">
        <f>+Casos_PN_CORR[[#This Row],[25-mar]]-Casos_PN_CORR[[#This Row],[24-mar]]</f>
        <v>0</v>
      </c>
      <c r="V472">
        <f>+Casos_PN_CORR[[#This Row],[26-mar]]-Casos_PN_CORR[[#This Row],[25-mar]]</f>
        <v>0</v>
      </c>
      <c r="W472">
        <f>+Casos_PN_CORR[[#This Row],[27-mar]]-Casos_PN_CORR[[#This Row],[26-mar]]</f>
        <v>0</v>
      </c>
      <c r="X472">
        <f>+Casos_PN_CORR[[#This Row],[28-mar]]-Casos_PN_CORR[[#This Row],[27-mar]]</f>
        <v>0</v>
      </c>
      <c r="Y472">
        <f>+Casos_PN_CORR[[#This Row],[29-mar]]-Casos_PN_CORR[[#This Row],[28-mar]]</f>
        <v>0</v>
      </c>
      <c r="Z472">
        <f>+Casos_PN_CORR[[#This Row],[30-mar]]-Casos_PN_CORR[[#This Row],[29-mar]]</f>
        <v>0</v>
      </c>
      <c r="AA472">
        <f>+Casos_PN_CORR[[#This Row],[31-mar]]-Casos_PN_CORR[[#This Row],[30-mar]]</f>
        <v>0</v>
      </c>
      <c r="AB472">
        <f>+Casos_PN_CORR[[#This Row],[1-abr]]-Casos_PN_CORR[[#This Row],[31-mar]]</f>
        <v>0</v>
      </c>
      <c r="AC472">
        <f>+Casos_PN_CORR[[#This Row],[2-abr]]-Casos_PN_CORR[[#This Row],[1-abr]]</f>
        <v>0</v>
      </c>
      <c r="AD472">
        <f>+Casos_PN_CORR[[#This Row],[3-abr]]-Casos_PN_CORR[[#This Row],[2-abr]]</f>
        <v>0</v>
      </c>
      <c r="AE472">
        <f>+Casos_PN_CORR[[#This Row],[4-abr]]-Casos_PN_CORR[[#This Row],[3-abr]]</f>
        <v>0</v>
      </c>
      <c r="AF472">
        <f>+Casos_PN_CORR[[#This Row],[5-abr]]-Casos_PN_CORR[[#This Row],[4-abr]]</f>
        <v>0</v>
      </c>
      <c r="AG472">
        <f>+Casos_PN_CORR[[#This Row],[6-abr]]-Casos_PN_CORR[[#This Row],[5-abr]]</f>
        <v>0</v>
      </c>
      <c r="AH472">
        <f>+Casos_PN_CORR[[#This Row],[7-abr]]-Casos_PN_CORR[[#This Row],[6-abr]]</f>
        <v>0</v>
      </c>
      <c r="AI472">
        <f>+Casos_PN_CORR[[#This Row],[8-abr]]-Casos_PN_CORR[[#This Row],[7-abr]]</f>
        <v>0</v>
      </c>
      <c r="AJ472">
        <f>+Casos_PN_CORR[[#This Row],[9-abr]]-Casos_PN_CORR[[#This Row],[8-abr]]</f>
        <v>0</v>
      </c>
      <c r="AK472">
        <f>+Casos_PN_CORR[[#This Row],[10-abr]]-Casos_PN_CORR[[#This Row],[9-abr]]</f>
        <v>0</v>
      </c>
      <c r="AL472">
        <f>+Casos_PN_CORR[[#This Row],[11-abr]]-Casos_PN_CORR[[#This Row],[10-abr]]</f>
        <v>0</v>
      </c>
      <c r="AM472">
        <f>+Casos_PN_CORR[[#This Row],[12-abr]]-Casos_PN_CORR[[#This Row],[11-abr]]</f>
        <v>0</v>
      </c>
      <c r="AN472">
        <f>+Casos_PN_CORR[[#This Row],[13-abr]]-Casos_PN_CORR[[#This Row],[12-abr]]</f>
        <v>0</v>
      </c>
      <c r="AO472">
        <f>+Casos_PN_CORR[[#This Row],[14-abr]]-Casos_PN_CORR[[#This Row],[13-abr]]</f>
        <v>0</v>
      </c>
      <c r="AP472">
        <f>+Casos_PN_CORR[[#This Row],[15-abr]]-Casos_PN_CORR[[#This Row],[14-abr]]</f>
        <v>0</v>
      </c>
      <c r="AQ472">
        <f>+Casos_PN_CORR[[#This Row],[16-abr]]-Casos_PN_CORR[[#This Row],[15-abr]]</f>
        <v>0</v>
      </c>
      <c r="AR472">
        <f>+Casos_PN_CORR[[#This Row],[17-abr]]-Casos_PN_CORR[[#This Row],[16-abr]]</f>
        <v>0</v>
      </c>
      <c r="AS472">
        <f>+Casos_PN_CORR[[#This Row],[18-abr]]-Casos_PN_CORR[[#This Row],[17-abr]]</f>
        <v>0</v>
      </c>
      <c r="AT472">
        <f>+Casos_PN_CORR[[#This Row],[19-abr]]-Casos_PN_CORR[[#This Row],[18-abr]]</f>
        <v>0</v>
      </c>
      <c r="AU472">
        <f>+Casos_PN_CORR[[#This Row],[20-abr]]-Casos_PN_CORR[[#This Row],[19-abr]]</f>
        <v>0</v>
      </c>
      <c r="AV472">
        <f>+Casos_PN_CORR[[#This Row],[21-abr]]-Casos_PN_CORR[[#This Row],[20-abr]]</f>
        <v>0</v>
      </c>
      <c r="AW472">
        <f>+Casos_PN_CORR[[#This Row],[22-abr]]-Casos_PN_CORR[[#This Row],[21-abr]]</f>
        <v>0</v>
      </c>
      <c r="AX472">
        <f>+Casos_PN_CORR[[#This Row],[23-abr]]-Casos_PN_CORR[[#This Row],[22-abr]]</f>
        <v>0</v>
      </c>
      <c r="AY472">
        <f>+Casos_PN_CORR[[#This Row],[24-abr]]-Casos_PN_CORR[[#This Row],[23-abr]]</f>
        <v>0</v>
      </c>
      <c r="AZ472">
        <f>+Casos_PN_CORR[[#This Row],[25-abr]]-Casos_PN_CORR[[#This Row],[24-abr]]</f>
        <v>0</v>
      </c>
      <c r="BA472">
        <f>+Casos_PN_CORR[[#This Row],[26-abr]]-Casos_PN_CORR[[#This Row],[25-abr]]</f>
        <v>0</v>
      </c>
      <c r="BB472">
        <f>+Casos_PN_CORR[[#This Row],[27-abr]]-Casos_PN_CORR[[#This Row],[26-abr]]</f>
        <v>0</v>
      </c>
      <c r="BC472">
        <f>+Casos_PN_CORR[[#This Row],[28-abr]]-Casos_PN_CORR[[#This Row],[27-abr]]</f>
        <v>0</v>
      </c>
      <c r="BD472">
        <f>+Casos_PN_CORR[[#This Row],[29-abr]]-Casos_PN_CORR[[#This Row],[28-abr]]</f>
        <v>0</v>
      </c>
      <c r="BE472">
        <f>+Casos_PN_CORR[[#This Row],[30-abr]]-Casos_PN_CORR[[#This Row],[29-abr]]</f>
        <v>0</v>
      </c>
      <c r="BF472">
        <f>+Casos_PN_CORR[[#This Row],[1-may]]-Casos_PN_CORR[[#This Row],[30-abr]]</f>
        <v>0</v>
      </c>
      <c r="BG472">
        <f>+Casos_PN_CORR[[#This Row],[2-may]]-Casos_PN_CORR[[#This Row],[1-may]]</f>
        <v>0</v>
      </c>
      <c r="BH472">
        <f>+Casos_PN_CORR[[#This Row],[3-may]]-Casos_PN_CORR[[#This Row],[2-may]]</f>
        <v>0</v>
      </c>
      <c r="BI472">
        <f>+Casos_PN_CORR[[#This Row],[4-may]]-Casos_PN_CORR[[#This Row],[3-may]]</f>
        <v>0</v>
      </c>
      <c r="BJ472">
        <f>+Casos_PN_CORR[[#This Row],[5-may]]-Casos_PN_CORR[[#This Row],[4-may]]</f>
        <v>0</v>
      </c>
      <c r="BK472">
        <f>+Casos_PN_CORR[[#This Row],[6-may]]-Casos_PN_CORR[[#This Row],[5-may]]</f>
        <v>0</v>
      </c>
      <c r="BL472">
        <f>+Casos_PN_CORR[[#This Row],[7-may]]-Casos_PN_CORR[[#This Row],[6-may]]</f>
        <v>0</v>
      </c>
      <c r="BM472">
        <f>+Casos_PN_CORR[[#This Row],[8-may]]-Casos_PN_CORR[[#This Row],[7-may]]</f>
        <v>0</v>
      </c>
      <c r="BN472">
        <f>+Casos_PN_CORR[[#This Row],[9-may]]-Casos_PN_CORR[[#This Row],[8-may]]</f>
        <v>0</v>
      </c>
      <c r="BO472">
        <f>+Casos_PN_CORR[[#This Row],[10-may]]-Casos_PN_CORR[[#This Row],[9-may]]</f>
        <v>0</v>
      </c>
      <c r="BP472">
        <f>+Casos_PN_CORR[[#This Row],[11-may]]-Casos_PN_CORR[[#This Row],[10-may]]</f>
        <v>0</v>
      </c>
      <c r="BQ472">
        <f>+Casos_PN_CORR[[#This Row],[12-may]]-Casos_PN_CORR[[#This Row],[11-may]]</f>
        <v>0</v>
      </c>
      <c r="BR472">
        <f>+Casos_PN_CORR[[#This Row],[13-may]]-Casos_PN_CORR[[#This Row],[12-may]]</f>
        <v>0</v>
      </c>
      <c r="BS472">
        <f>+Casos_PN_CORR[[#This Row],[14-may]]-Casos_PN_CORR[[#This Row],[13-may]]</f>
        <v>0</v>
      </c>
      <c r="BT472">
        <f>+Casos_PN_CORR[[#This Row],[15-may]]-Casos_PN_CORR[[#This Row],[14-may]]</f>
        <v>0</v>
      </c>
      <c r="BU472">
        <f>+Casos_PN_CORR[[#This Row],[16-may]]-Casos_PN_CORR[[#This Row],[15-may]]</f>
        <v>0</v>
      </c>
      <c r="BV472">
        <f>+Casos_PN_CORR[[#This Row],[17-may]]-Casos_PN_CORR[[#This Row],[16-may]]</f>
        <v>0</v>
      </c>
      <c r="BW472">
        <f>+Casos_PN_CORR[[#This Row],[18-may]]-Casos_PN_CORR[[#This Row],[17-may]]</f>
        <v>0</v>
      </c>
      <c r="BX472">
        <f>+Casos_PN_CORR[[#This Row],[19-may]]-Casos_PN_CORR[[#This Row],[18-may]]</f>
        <v>0</v>
      </c>
      <c r="BY472">
        <f>+Casos_PN_CORR[[#This Row],[20-may]]-Casos_PN_CORR[[#This Row],[19-may]]</f>
        <v>0</v>
      </c>
      <c r="BZ472">
        <f>+Casos_PN_CORR[[#This Row],[21-may]]-Casos_PN_CORR[[#This Row],[20-may]]</f>
        <v>0</v>
      </c>
      <c r="CA472">
        <f>+Casos_PN_CORR[[#This Row],[22-may]]-Casos_PN_CORR[[#This Row],[21-may]]</f>
        <v>0</v>
      </c>
      <c r="CB472">
        <f>+Casos_PN_CORR[[#This Row],[23-may]]-Casos_PN_CORR[[#This Row],[22-may]]</f>
        <v>0</v>
      </c>
      <c r="CC472">
        <f>+Casos_PN_CORR[[#This Row],[24-may]]-Casos_PN_CORR[[#This Row],[23-may]]</f>
        <v>0</v>
      </c>
      <c r="CD472">
        <f>+Casos_PN_CORR[[#This Row],[25-may]]-Casos_PN_CORR[[#This Row],[24-may]]</f>
        <v>0</v>
      </c>
      <c r="CE472">
        <f>+Casos_PN_CORR[[#This Row],[26-may]]-Casos_PN_CORR[[#This Row],[25-may]]</f>
        <v>0</v>
      </c>
      <c r="CF472">
        <f>+Casos_PN_CORR[[#This Row],[27-may]]-Casos_PN_CORR[[#This Row],[26-may]]</f>
        <v>0</v>
      </c>
      <c r="CG472">
        <f>+Casos_PN_CORR[[#This Row],[28-may]]-Casos_PN_CORR[[#This Row],[27-may]]</f>
        <v>0</v>
      </c>
      <c r="CH472">
        <f>+Casos_PN_CORR[[#This Row],[29-may]]-Casos_PN_CORR[[#This Row],[28-may]]</f>
        <v>0</v>
      </c>
      <c r="CI472">
        <f>+Casos_PN_CORR[[#This Row],[30-may]]-Casos_PN_CORR[[#This Row],[29-may]]</f>
        <v>0</v>
      </c>
      <c r="CJ472">
        <f>+Casos_PN_CORR[[#This Row],[31-may]]-Casos_PN_CORR[[#This Row],[30-may]]</f>
        <v>0</v>
      </c>
      <c r="CK472">
        <f>+Casos_PN_CORR[[#This Row],[1-jun]]-Casos_PN_CORR[[#This Row],[31-may]]</f>
        <v>0</v>
      </c>
      <c r="CL472">
        <f>+Casos_PN_CORR[[#This Row],[2-jun]]-Casos_PN_CORR[[#This Row],[1-jun]]</f>
        <v>0</v>
      </c>
      <c r="CM472">
        <f>+Casos_PN_CORR[[#This Row],[3-jun]]-Casos_PN_CORR[[#This Row],[2-jun]]</f>
        <v>0</v>
      </c>
      <c r="CN472">
        <f>+Casos_PN_CORR[[#This Row],[4-jun]]-Casos_PN_CORR[[#This Row],[3-jun]]</f>
        <v>0</v>
      </c>
      <c r="CO472">
        <f>+Casos_PN_CORR[[#This Row],[5-jun]]-Casos_PN_CORR[[#This Row],[4-jun]]</f>
        <v>0</v>
      </c>
      <c r="CP472">
        <f>+Casos_PN_CORR[[#This Row],[6-jun]]-Casos_PN_CORR[[#This Row],[5-jun]]</f>
        <v>0</v>
      </c>
    </row>
    <row r="473" spans="1:94">
      <c r="A473">
        <v>80810</v>
      </c>
      <c r="B473" s="2" t="s">
        <v>97</v>
      </c>
      <c r="C473" s="2" t="s">
        <v>97</v>
      </c>
      <c r="D473" s="2" t="s">
        <v>607</v>
      </c>
      <c r="E473" s="4">
        <f t="shared" si="7"/>
        <v>182</v>
      </c>
      <c r="F473">
        <f>+Casos_PN_CORR[[#This Row],[10-mar]]</f>
        <v>0</v>
      </c>
      <c r="G473">
        <f>+Casos_PN_CORR[[#This Row],[11-mar]]-Casos_PN_CORR[[#This Row],[10-mar]]</f>
        <v>0</v>
      </c>
      <c r="H473">
        <f>+Casos_PN_CORR[[#This Row],[12-mar]]-Casos_PN_CORR[[#This Row],[11-mar]]</f>
        <v>0</v>
      </c>
      <c r="I473">
        <f>+Casos_PN_CORR[[#This Row],[13-mar]]-Casos_PN_CORR[[#This Row],[12-mar]]</f>
        <v>0</v>
      </c>
      <c r="J473">
        <f>+Casos_PN_CORR[[#This Row],[14-mar]]-Casos_PN_CORR[[#This Row],[13-mar]]</f>
        <v>0</v>
      </c>
      <c r="K473">
        <f>+Casos_PN_CORR[[#This Row],[15-mar]]-Casos_PN_CORR[[#This Row],[14-mar]]</f>
        <v>0</v>
      </c>
      <c r="L473">
        <f>+Casos_PN_CORR[[#This Row],[16-mar]]-Casos_PN_CORR[[#This Row],[15-mar]]</f>
        <v>0</v>
      </c>
      <c r="M473">
        <f>+Casos_PN_CORR[[#This Row],[17-mar]]-Casos_PN_CORR[[#This Row],[16-mar]]</f>
        <v>0</v>
      </c>
      <c r="N473">
        <f>+Casos_PN_CORR[[#This Row],[18-mar]]-Casos_PN_CORR[[#This Row],[17-mar]]</f>
        <v>0</v>
      </c>
      <c r="O473">
        <f>+Casos_PN_CORR[[#This Row],[19-mar]]-Casos_PN_CORR[[#This Row],[18-mar]]</f>
        <v>0</v>
      </c>
      <c r="P473">
        <f>+Casos_PN_CORR[[#This Row],[20-mar]]-Casos_PN_CORR[[#This Row],[19-mar]]</f>
        <v>0</v>
      </c>
      <c r="Q473">
        <f>+Casos_PN_CORR[[#This Row],[21-mar]]-Casos_PN_CORR[[#This Row],[20-mar]]</f>
        <v>0</v>
      </c>
      <c r="R473">
        <f>+Casos_PN_CORR[[#This Row],[22-mar]]-Casos_PN_CORR[[#This Row],[21-mar]]</f>
        <v>0</v>
      </c>
      <c r="S473">
        <f>+Casos_PN_CORR[[#This Row],[23-mar]]-Casos_PN_CORR[[#This Row],[22-mar]]</f>
        <v>0</v>
      </c>
      <c r="T473">
        <f>+Casos_PN_CORR[[#This Row],[24-mar]]-Casos_PN_CORR[[#This Row],[23-mar]]</f>
        <v>0</v>
      </c>
      <c r="U473">
        <f>+Casos_PN_CORR[[#This Row],[25-mar]]-Casos_PN_CORR[[#This Row],[24-mar]]</f>
        <v>0</v>
      </c>
      <c r="V473">
        <f>+Casos_PN_CORR[[#This Row],[26-mar]]-Casos_PN_CORR[[#This Row],[25-mar]]</f>
        <v>0</v>
      </c>
      <c r="W473">
        <f>+Casos_PN_CORR[[#This Row],[27-mar]]-Casos_PN_CORR[[#This Row],[26-mar]]</f>
        <v>0</v>
      </c>
      <c r="X473">
        <f>+Casos_PN_CORR[[#This Row],[28-mar]]-Casos_PN_CORR[[#This Row],[27-mar]]</f>
        <v>0</v>
      </c>
      <c r="Y473">
        <f>+Casos_PN_CORR[[#This Row],[29-mar]]-Casos_PN_CORR[[#This Row],[28-mar]]</f>
        <v>0</v>
      </c>
      <c r="Z473">
        <f>+Casos_PN_CORR[[#This Row],[30-mar]]-Casos_PN_CORR[[#This Row],[29-mar]]</f>
        <v>0</v>
      </c>
      <c r="AA473">
        <f>+Casos_PN_CORR[[#This Row],[31-mar]]-Casos_PN_CORR[[#This Row],[30-mar]]</f>
        <v>0</v>
      </c>
      <c r="AB473">
        <f>+Casos_PN_CORR[[#This Row],[1-abr]]-Casos_PN_CORR[[#This Row],[31-mar]]</f>
        <v>0</v>
      </c>
      <c r="AC473">
        <f>+Casos_PN_CORR[[#This Row],[2-abr]]-Casos_PN_CORR[[#This Row],[1-abr]]</f>
        <v>0</v>
      </c>
      <c r="AD473">
        <f>+Casos_PN_CORR[[#This Row],[3-abr]]-Casos_PN_CORR[[#This Row],[2-abr]]</f>
        <v>0</v>
      </c>
      <c r="AE473">
        <f>+Casos_PN_CORR[[#This Row],[4-abr]]-Casos_PN_CORR[[#This Row],[3-abr]]</f>
        <v>0</v>
      </c>
      <c r="AF473">
        <f>+Casos_PN_CORR[[#This Row],[5-abr]]-Casos_PN_CORR[[#This Row],[4-abr]]</f>
        <v>0</v>
      </c>
      <c r="AG473">
        <f>+Casos_PN_CORR[[#This Row],[6-abr]]-Casos_PN_CORR[[#This Row],[5-abr]]</f>
        <v>0</v>
      </c>
      <c r="AH473">
        <f>+Casos_PN_CORR[[#This Row],[7-abr]]-Casos_PN_CORR[[#This Row],[6-abr]]</f>
        <v>0</v>
      </c>
      <c r="AI473">
        <f>+Casos_PN_CORR[[#This Row],[8-abr]]-Casos_PN_CORR[[#This Row],[7-abr]]</f>
        <v>0</v>
      </c>
      <c r="AJ473">
        <f>+Casos_PN_CORR[[#This Row],[9-abr]]-Casos_PN_CORR[[#This Row],[8-abr]]</f>
        <v>0</v>
      </c>
      <c r="AK473">
        <f>+Casos_PN_CORR[[#This Row],[10-abr]]-Casos_PN_CORR[[#This Row],[9-abr]]</f>
        <v>0</v>
      </c>
      <c r="AL473">
        <f>+Casos_PN_CORR[[#This Row],[11-abr]]-Casos_PN_CORR[[#This Row],[10-abr]]</f>
        <v>0</v>
      </c>
      <c r="AM473">
        <f>+Casos_PN_CORR[[#This Row],[12-abr]]-Casos_PN_CORR[[#This Row],[11-abr]]</f>
        <v>0</v>
      </c>
      <c r="AN473">
        <f>+Casos_PN_CORR[[#This Row],[13-abr]]-Casos_PN_CORR[[#This Row],[12-abr]]</f>
        <v>0</v>
      </c>
      <c r="AO473">
        <f>+Casos_PN_CORR[[#This Row],[14-abr]]-Casos_PN_CORR[[#This Row],[13-abr]]</f>
        <v>0</v>
      </c>
      <c r="AP473">
        <f>+Casos_PN_CORR[[#This Row],[15-abr]]-Casos_PN_CORR[[#This Row],[14-abr]]</f>
        <v>0</v>
      </c>
      <c r="AQ473">
        <f>+Casos_PN_CORR[[#This Row],[16-abr]]-Casos_PN_CORR[[#This Row],[15-abr]]</f>
        <v>0</v>
      </c>
      <c r="AR473">
        <f>+Casos_PN_CORR[[#This Row],[17-abr]]-Casos_PN_CORR[[#This Row],[16-abr]]</f>
        <v>0</v>
      </c>
      <c r="AS473">
        <f>+Casos_PN_CORR[[#This Row],[18-abr]]-Casos_PN_CORR[[#This Row],[17-abr]]</f>
        <v>0</v>
      </c>
      <c r="AT473">
        <f>+Casos_PN_CORR[[#This Row],[19-abr]]-Casos_PN_CORR[[#This Row],[18-abr]]</f>
        <v>0</v>
      </c>
      <c r="AU473">
        <f>+Casos_PN_CORR[[#This Row],[20-abr]]-Casos_PN_CORR[[#This Row],[19-abr]]</f>
        <v>0</v>
      </c>
      <c r="AV473">
        <f>+Casos_PN_CORR[[#This Row],[21-abr]]-Casos_PN_CORR[[#This Row],[20-abr]]</f>
        <v>0</v>
      </c>
      <c r="AW473">
        <f>+Casos_PN_CORR[[#This Row],[22-abr]]-Casos_PN_CORR[[#This Row],[21-abr]]</f>
        <v>0</v>
      </c>
      <c r="AX473">
        <f>+Casos_PN_CORR[[#This Row],[23-abr]]-Casos_PN_CORR[[#This Row],[22-abr]]</f>
        <v>0</v>
      </c>
      <c r="AY473">
        <f>+Casos_PN_CORR[[#This Row],[24-abr]]-Casos_PN_CORR[[#This Row],[23-abr]]</f>
        <v>0</v>
      </c>
      <c r="AZ473">
        <f>+Casos_PN_CORR[[#This Row],[25-abr]]-Casos_PN_CORR[[#This Row],[24-abr]]</f>
        <v>0</v>
      </c>
      <c r="BA473">
        <f>+Casos_PN_CORR[[#This Row],[26-abr]]-Casos_PN_CORR[[#This Row],[25-abr]]</f>
        <v>0</v>
      </c>
      <c r="BB473">
        <f>+Casos_PN_CORR[[#This Row],[27-abr]]-Casos_PN_CORR[[#This Row],[26-abr]]</f>
        <v>0</v>
      </c>
      <c r="BC473">
        <f>+Casos_PN_CORR[[#This Row],[28-abr]]-Casos_PN_CORR[[#This Row],[27-abr]]</f>
        <v>0</v>
      </c>
      <c r="BD473">
        <f>+Casos_PN_CORR[[#This Row],[29-abr]]-Casos_PN_CORR[[#This Row],[28-abr]]</f>
        <v>0</v>
      </c>
      <c r="BE473">
        <f>+Casos_PN_CORR[[#This Row],[30-abr]]-Casos_PN_CORR[[#This Row],[29-abr]]</f>
        <v>0</v>
      </c>
      <c r="BF473">
        <f>+Casos_PN_CORR[[#This Row],[1-may]]-Casos_PN_CORR[[#This Row],[30-abr]]</f>
        <v>0</v>
      </c>
      <c r="BG473">
        <f>+Casos_PN_CORR[[#This Row],[2-may]]-Casos_PN_CORR[[#This Row],[1-may]]</f>
        <v>0</v>
      </c>
      <c r="BH473">
        <f>+Casos_PN_CORR[[#This Row],[3-may]]-Casos_PN_CORR[[#This Row],[2-may]]</f>
        <v>0</v>
      </c>
      <c r="BI473">
        <f>+Casos_PN_CORR[[#This Row],[4-may]]-Casos_PN_CORR[[#This Row],[3-may]]</f>
        <v>0</v>
      </c>
      <c r="BJ473">
        <f>+Casos_PN_CORR[[#This Row],[5-may]]-Casos_PN_CORR[[#This Row],[4-may]]</f>
        <v>0</v>
      </c>
      <c r="BK473">
        <f>+Casos_PN_CORR[[#This Row],[6-may]]-Casos_PN_CORR[[#This Row],[5-may]]</f>
        <v>0</v>
      </c>
      <c r="BL473">
        <f>+Casos_PN_CORR[[#This Row],[7-may]]-Casos_PN_CORR[[#This Row],[6-may]]</f>
        <v>0</v>
      </c>
      <c r="BM473">
        <f>+Casos_PN_CORR[[#This Row],[8-may]]-Casos_PN_CORR[[#This Row],[7-may]]</f>
        <v>0</v>
      </c>
      <c r="BN473">
        <f>+Casos_PN_CORR[[#This Row],[9-may]]-Casos_PN_CORR[[#This Row],[8-may]]</f>
        <v>0</v>
      </c>
      <c r="BO473">
        <f>+Casos_PN_CORR[[#This Row],[10-may]]-Casos_PN_CORR[[#This Row],[9-may]]</f>
        <v>0</v>
      </c>
      <c r="BP473">
        <f>+Casos_PN_CORR[[#This Row],[11-may]]-Casos_PN_CORR[[#This Row],[10-may]]</f>
        <v>0</v>
      </c>
      <c r="BQ473">
        <f>+Casos_PN_CORR[[#This Row],[12-may]]-Casos_PN_CORR[[#This Row],[11-may]]</f>
        <v>0</v>
      </c>
      <c r="BR473">
        <f>+Casos_PN_CORR[[#This Row],[13-may]]-Casos_PN_CORR[[#This Row],[12-may]]</f>
        <v>0</v>
      </c>
      <c r="BS473">
        <f>+Casos_PN_CORR[[#This Row],[14-may]]-Casos_PN_CORR[[#This Row],[13-may]]</f>
        <v>0</v>
      </c>
      <c r="BT473">
        <f>+Casos_PN_CORR[[#This Row],[15-may]]-Casos_PN_CORR[[#This Row],[14-may]]</f>
        <v>0</v>
      </c>
      <c r="BU473">
        <f>+Casos_PN_CORR[[#This Row],[16-may]]-Casos_PN_CORR[[#This Row],[15-may]]</f>
        <v>0</v>
      </c>
      <c r="BV473">
        <f>+Casos_PN_CORR[[#This Row],[17-may]]-Casos_PN_CORR[[#This Row],[16-may]]</f>
        <v>0</v>
      </c>
      <c r="BW473">
        <f>+Casos_PN_CORR[[#This Row],[18-may]]-Casos_PN_CORR[[#This Row],[17-may]]</f>
        <v>0</v>
      </c>
      <c r="BX473">
        <f>+Casos_PN_CORR[[#This Row],[19-may]]-Casos_PN_CORR[[#This Row],[18-may]]</f>
        <v>0</v>
      </c>
      <c r="BY473">
        <f>+Casos_PN_CORR[[#This Row],[20-may]]-Casos_PN_CORR[[#This Row],[19-may]]</f>
        <v>0</v>
      </c>
      <c r="BZ473">
        <f>+Casos_PN_CORR[[#This Row],[21-may]]-Casos_PN_CORR[[#This Row],[20-may]]</f>
        <v>0</v>
      </c>
      <c r="CA473">
        <f>+Casos_PN_CORR[[#This Row],[22-may]]-Casos_PN_CORR[[#This Row],[21-may]]</f>
        <v>0</v>
      </c>
      <c r="CB473">
        <f>+Casos_PN_CORR[[#This Row],[23-may]]-Casos_PN_CORR[[#This Row],[22-may]]</f>
        <v>0</v>
      </c>
      <c r="CC473">
        <f>+Casos_PN_CORR[[#This Row],[24-may]]-Casos_PN_CORR[[#This Row],[23-may]]</f>
        <v>0</v>
      </c>
      <c r="CD473">
        <f>+Casos_PN_CORR[[#This Row],[25-may]]-Casos_PN_CORR[[#This Row],[24-may]]</f>
        <v>0</v>
      </c>
      <c r="CE473">
        <f>+Casos_PN_CORR[[#This Row],[26-may]]-Casos_PN_CORR[[#This Row],[25-may]]</f>
        <v>0</v>
      </c>
      <c r="CF473">
        <f>+Casos_PN_CORR[[#This Row],[27-may]]-Casos_PN_CORR[[#This Row],[26-may]]</f>
        <v>0</v>
      </c>
      <c r="CG473">
        <f>+Casos_PN_CORR[[#This Row],[28-may]]-Casos_PN_CORR[[#This Row],[27-may]]</f>
        <v>0</v>
      </c>
      <c r="CH473">
        <f>+Casos_PN_CORR[[#This Row],[29-may]]-Casos_PN_CORR[[#This Row],[28-may]]</f>
        <v>0</v>
      </c>
      <c r="CI473">
        <f>+Casos_PN_CORR[[#This Row],[30-may]]-Casos_PN_CORR[[#This Row],[29-may]]</f>
        <v>0</v>
      </c>
      <c r="CJ473">
        <f>+Casos_PN_CORR[[#This Row],[31-may]]-Casos_PN_CORR[[#This Row],[30-may]]</f>
        <v>0</v>
      </c>
      <c r="CK473">
        <f>+Casos_PN_CORR[[#This Row],[1-jun]]-Casos_PN_CORR[[#This Row],[31-may]]</f>
        <v>0</v>
      </c>
      <c r="CL473">
        <f>+Casos_PN_CORR[[#This Row],[2-jun]]-Casos_PN_CORR[[#This Row],[1-jun]]</f>
        <v>0</v>
      </c>
      <c r="CM473">
        <f>+Casos_PN_CORR[[#This Row],[3-jun]]-Casos_PN_CORR[[#This Row],[2-jun]]</f>
        <v>0</v>
      </c>
      <c r="CN473">
        <f>+Casos_PN_CORR[[#This Row],[4-jun]]-Casos_PN_CORR[[#This Row],[3-jun]]</f>
        <v>0</v>
      </c>
      <c r="CO473">
        <f>+Casos_PN_CORR[[#This Row],[5-jun]]-Casos_PN_CORR[[#This Row],[4-jun]]</f>
        <v>182</v>
      </c>
      <c r="CP473">
        <f>+Casos_PN_CORR[[#This Row],[6-jun]]-Casos_PN_CORR[[#This Row],[5-jun]]</f>
        <v>0</v>
      </c>
    </row>
    <row r="474" spans="1:94">
      <c r="A474">
        <v>80604</v>
      </c>
      <c r="B474" s="2" t="s">
        <v>97</v>
      </c>
      <c r="C474" s="2" t="s">
        <v>204</v>
      </c>
      <c r="D474" s="2" t="s">
        <v>608</v>
      </c>
      <c r="E474" s="4">
        <f t="shared" si="7"/>
        <v>0</v>
      </c>
      <c r="F474">
        <f>+Casos_PN_CORR[[#This Row],[10-mar]]</f>
        <v>0</v>
      </c>
      <c r="G474">
        <f>+Casos_PN_CORR[[#This Row],[11-mar]]-Casos_PN_CORR[[#This Row],[10-mar]]</f>
        <v>0</v>
      </c>
      <c r="H474">
        <f>+Casos_PN_CORR[[#This Row],[12-mar]]-Casos_PN_CORR[[#This Row],[11-mar]]</f>
        <v>0</v>
      </c>
      <c r="I474">
        <f>+Casos_PN_CORR[[#This Row],[13-mar]]-Casos_PN_CORR[[#This Row],[12-mar]]</f>
        <v>0</v>
      </c>
      <c r="J474">
        <f>+Casos_PN_CORR[[#This Row],[14-mar]]-Casos_PN_CORR[[#This Row],[13-mar]]</f>
        <v>0</v>
      </c>
      <c r="K474">
        <f>+Casos_PN_CORR[[#This Row],[15-mar]]-Casos_PN_CORR[[#This Row],[14-mar]]</f>
        <v>0</v>
      </c>
      <c r="L474">
        <f>+Casos_PN_CORR[[#This Row],[16-mar]]-Casos_PN_CORR[[#This Row],[15-mar]]</f>
        <v>0</v>
      </c>
      <c r="M474">
        <f>+Casos_PN_CORR[[#This Row],[17-mar]]-Casos_PN_CORR[[#This Row],[16-mar]]</f>
        <v>0</v>
      </c>
      <c r="N474">
        <f>+Casos_PN_CORR[[#This Row],[18-mar]]-Casos_PN_CORR[[#This Row],[17-mar]]</f>
        <v>0</v>
      </c>
      <c r="O474">
        <f>+Casos_PN_CORR[[#This Row],[19-mar]]-Casos_PN_CORR[[#This Row],[18-mar]]</f>
        <v>0</v>
      </c>
      <c r="P474">
        <f>+Casos_PN_CORR[[#This Row],[20-mar]]-Casos_PN_CORR[[#This Row],[19-mar]]</f>
        <v>0</v>
      </c>
      <c r="Q474">
        <f>+Casos_PN_CORR[[#This Row],[21-mar]]-Casos_PN_CORR[[#This Row],[20-mar]]</f>
        <v>0</v>
      </c>
      <c r="R474">
        <f>+Casos_PN_CORR[[#This Row],[22-mar]]-Casos_PN_CORR[[#This Row],[21-mar]]</f>
        <v>0</v>
      </c>
      <c r="S474">
        <f>+Casos_PN_CORR[[#This Row],[23-mar]]-Casos_PN_CORR[[#This Row],[22-mar]]</f>
        <v>0</v>
      </c>
      <c r="T474">
        <f>+Casos_PN_CORR[[#This Row],[24-mar]]-Casos_PN_CORR[[#This Row],[23-mar]]</f>
        <v>0</v>
      </c>
      <c r="U474">
        <f>+Casos_PN_CORR[[#This Row],[25-mar]]-Casos_PN_CORR[[#This Row],[24-mar]]</f>
        <v>0</v>
      </c>
      <c r="V474">
        <f>+Casos_PN_CORR[[#This Row],[26-mar]]-Casos_PN_CORR[[#This Row],[25-mar]]</f>
        <v>0</v>
      </c>
      <c r="W474">
        <f>+Casos_PN_CORR[[#This Row],[27-mar]]-Casos_PN_CORR[[#This Row],[26-mar]]</f>
        <v>0</v>
      </c>
      <c r="X474">
        <f>+Casos_PN_CORR[[#This Row],[28-mar]]-Casos_PN_CORR[[#This Row],[27-mar]]</f>
        <v>0</v>
      </c>
      <c r="Y474">
        <f>+Casos_PN_CORR[[#This Row],[29-mar]]-Casos_PN_CORR[[#This Row],[28-mar]]</f>
        <v>0</v>
      </c>
      <c r="Z474">
        <f>+Casos_PN_CORR[[#This Row],[30-mar]]-Casos_PN_CORR[[#This Row],[29-mar]]</f>
        <v>0</v>
      </c>
      <c r="AA474">
        <f>+Casos_PN_CORR[[#This Row],[31-mar]]-Casos_PN_CORR[[#This Row],[30-mar]]</f>
        <v>0</v>
      </c>
      <c r="AB474">
        <f>+Casos_PN_CORR[[#This Row],[1-abr]]-Casos_PN_CORR[[#This Row],[31-mar]]</f>
        <v>0</v>
      </c>
      <c r="AC474">
        <f>+Casos_PN_CORR[[#This Row],[2-abr]]-Casos_PN_CORR[[#This Row],[1-abr]]</f>
        <v>0</v>
      </c>
      <c r="AD474">
        <f>+Casos_PN_CORR[[#This Row],[3-abr]]-Casos_PN_CORR[[#This Row],[2-abr]]</f>
        <v>0</v>
      </c>
      <c r="AE474">
        <f>+Casos_PN_CORR[[#This Row],[4-abr]]-Casos_PN_CORR[[#This Row],[3-abr]]</f>
        <v>0</v>
      </c>
      <c r="AF474">
        <f>+Casos_PN_CORR[[#This Row],[5-abr]]-Casos_PN_CORR[[#This Row],[4-abr]]</f>
        <v>0</v>
      </c>
      <c r="AG474">
        <f>+Casos_PN_CORR[[#This Row],[6-abr]]-Casos_PN_CORR[[#This Row],[5-abr]]</f>
        <v>0</v>
      </c>
      <c r="AH474">
        <f>+Casos_PN_CORR[[#This Row],[7-abr]]-Casos_PN_CORR[[#This Row],[6-abr]]</f>
        <v>0</v>
      </c>
      <c r="AI474">
        <f>+Casos_PN_CORR[[#This Row],[8-abr]]-Casos_PN_CORR[[#This Row],[7-abr]]</f>
        <v>0</v>
      </c>
      <c r="AJ474">
        <f>+Casos_PN_CORR[[#This Row],[9-abr]]-Casos_PN_CORR[[#This Row],[8-abr]]</f>
        <v>0</v>
      </c>
      <c r="AK474">
        <f>+Casos_PN_CORR[[#This Row],[10-abr]]-Casos_PN_CORR[[#This Row],[9-abr]]</f>
        <v>0</v>
      </c>
      <c r="AL474">
        <f>+Casos_PN_CORR[[#This Row],[11-abr]]-Casos_PN_CORR[[#This Row],[10-abr]]</f>
        <v>0</v>
      </c>
      <c r="AM474">
        <f>+Casos_PN_CORR[[#This Row],[12-abr]]-Casos_PN_CORR[[#This Row],[11-abr]]</f>
        <v>0</v>
      </c>
      <c r="AN474">
        <f>+Casos_PN_CORR[[#This Row],[13-abr]]-Casos_PN_CORR[[#This Row],[12-abr]]</f>
        <v>0</v>
      </c>
      <c r="AO474">
        <f>+Casos_PN_CORR[[#This Row],[14-abr]]-Casos_PN_CORR[[#This Row],[13-abr]]</f>
        <v>0</v>
      </c>
      <c r="AP474">
        <f>+Casos_PN_CORR[[#This Row],[15-abr]]-Casos_PN_CORR[[#This Row],[14-abr]]</f>
        <v>0</v>
      </c>
      <c r="AQ474">
        <f>+Casos_PN_CORR[[#This Row],[16-abr]]-Casos_PN_CORR[[#This Row],[15-abr]]</f>
        <v>0</v>
      </c>
      <c r="AR474">
        <f>+Casos_PN_CORR[[#This Row],[17-abr]]-Casos_PN_CORR[[#This Row],[16-abr]]</f>
        <v>0</v>
      </c>
      <c r="AS474">
        <f>+Casos_PN_CORR[[#This Row],[18-abr]]-Casos_PN_CORR[[#This Row],[17-abr]]</f>
        <v>0</v>
      </c>
      <c r="AT474">
        <f>+Casos_PN_CORR[[#This Row],[19-abr]]-Casos_PN_CORR[[#This Row],[18-abr]]</f>
        <v>0</v>
      </c>
      <c r="AU474">
        <f>+Casos_PN_CORR[[#This Row],[20-abr]]-Casos_PN_CORR[[#This Row],[19-abr]]</f>
        <v>0</v>
      </c>
      <c r="AV474">
        <f>+Casos_PN_CORR[[#This Row],[21-abr]]-Casos_PN_CORR[[#This Row],[20-abr]]</f>
        <v>0</v>
      </c>
      <c r="AW474">
        <f>+Casos_PN_CORR[[#This Row],[22-abr]]-Casos_PN_CORR[[#This Row],[21-abr]]</f>
        <v>0</v>
      </c>
      <c r="AX474">
        <f>+Casos_PN_CORR[[#This Row],[23-abr]]-Casos_PN_CORR[[#This Row],[22-abr]]</f>
        <v>0</v>
      </c>
      <c r="AY474">
        <f>+Casos_PN_CORR[[#This Row],[24-abr]]-Casos_PN_CORR[[#This Row],[23-abr]]</f>
        <v>0</v>
      </c>
      <c r="AZ474">
        <f>+Casos_PN_CORR[[#This Row],[25-abr]]-Casos_PN_CORR[[#This Row],[24-abr]]</f>
        <v>0</v>
      </c>
      <c r="BA474">
        <f>+Casos_PN_CORR[[#This Row],[26-abr]]-Casos_PN_CORR[[#This Row],[25-abr]]</f>
        <v>0</v>
      </c>
      <c r="BB474">
        <f>+Casos_PN_CORR[[#This Row],[27-abr]]-Casos_PN_CORR[[#This Row],[26-abr]]</f>
        <v>0</v>
      </c>
      <c r="BC474">
        <f>+Casos_PN_CORR[[#This Row],[28-abr]]-Casos_PN_CORR[[#This Row],[27-abr]]</f>
        <v>0</v>
      </c>
      <c r="BD474">
        <f>+Casos_PN_CORR[[#This Row],[29-abr]]-Casos_PN_CORR[[#This Row],[28-abr]]</f>
        <v>0</v>
      </c>
      <c r="BE474">
        <f>+Casos_PN_CORR[[#This Row],[30-abr]]-Casos_PN_CORR[[#This Row],[29-abr]]</f>
        <v>0</v>
      </c>
      <c r="BF474">
        <f>+Casos_PN_CORR[[#This Row],[1-may]]-Casos_PN_CORR[[#This Row],[30-abr]]</f>
        <v>0</v>
      </c>
      <c r="BG474">
        <f>+Casos_PN_CORR[[#This Row],[2-may]]-Casos_PN_CORR[[#This Row],[1-may]]</f>
        <v>0</v>
      </c>
      <c r="BH474">
        <f>+Casos_PN_CORR[[#This Row],[3-may]]-Casos_PN_CORR[[#This Row],[2-may]]</f>
        <v>0</v>
      </c>
      <c r="BI474">
        <f>+Casos_PN_CORR[[#This Row],[4-may]]-Casos_PN_CORR[[#This Row],[3-may]]</f>
        <v>0</v>
      </c>
      <c r="BJ474">
        <f>+Casos_PN_CORR[[#This Row],[5-may]]-Casos_PN_CORR[[#This Row],[4-may]]</f>
        <v>0</v>
      </c>
      <c r="BK474">
        <f>+Casos_PN_CORR[[#This Row],[6-may]]-Casos_PN_CORR[[#This Row],[5-may]]</f>
        <v>0</v>
      </c>
      <c r="BL474">
        <f>+Casos_PN_CORR[[#This Row],[7-may]]-Casos_PN_CORR[[#This Row],[6-may]]</f>
        <v>0</v>
      </c>
      <c r="BM474">
        <f>+Casos_PN_CORR[[#This Row],[8-may]]-Casos_PN_CORR[[#This Row],[7-may]]</f>
        <v>0</v>
      </c>
      <c r="BN474">
        <f>+Casos_PN_CORR[[#This Row],[9-may]]-Casos_PN_CORR[[#This Row],[8-may]]</f>
        <v>0</v>
      </c>
      <c r="BO474">
        <f>+Casos_PN_CORR[[#This Row],[10-may]]-Casos_PN_CORR[[#This Row],[9-may]]</f>
        <v>0</v>
      </c>
      <c r="BP474">
        <f>+Casos_PN_CORR[[#This Row],[11-may]]-Casos_PN_CORR[[#This Row],[10-may]]</f>
        <v>0</v>
      </c>
      <c r="BQ474">
        <f>+Casos_PN_CORR[[#This Row],[12-may]]-Casos_PN_CORR[[#This Row],[11-may]]</f>
        <v>0</v>
      </c>
      <c r="BR474">
        <f>+Casos_PN_CORR[[#This Row],[13-may]]-Casos_PN_CORR[[#This Row],[12-may]]</f>
        <v>0</v>
      </c>
      <c r="BS474">
        <f>+Casos_PN_CORR[[#This Row],[14-may]]-Casos_PN_CORR[[#This Row],[13-may]]</f>
        <v>0</v>
      </c>
      <c r="BT474">
        <f>+Casos_PN_CORR[[#This Row],[15-may]]-Casos_PN_CORR[[#This Row],[14-may]]</f>
        <v>0</v>
      </c>
      <c r="BU474">
        <f>+Casos_PN_CORR[[#This Row],[16-may]]-Casos_PN_CORR[[#This Row],[15-may]]</f>
        <v>0</v>
      </c>
      <c r="BV474">
        <f>+Casos_PN_CORR[[#This Row],[17-may]]-Casos_PN_CORR[[#This Row],[16-may]]</f>
        <v>0</v>
      </c>
      <c r="BW474">
        <f>+Casos_PN_CORR[[#This Row],[18-may]]-Casos_PN_CORR[[#This Row],[17-may]]</f>
        <v>0</v>
      </c>
      <c r="BX474">
        <f>+Casos_PN_CORR[[#This Row],[19-may]]-Casos_PN_CORR[[#This Row],[18-may]]</f>
        <v>0</v>
      </c>
      <c r="BY474">
        <f>+Casos_PN_CORR[[#This Row],[20-may]]-Casos_PN_CORR[[#This Row],[19-may]]</f>
        <v>0</v>
      </c>
      <c r="BZ474">
        <f>+Casos_PN_CORR[[#This Row],[21-may]]-Casos_PN_CORR[[#This Row],[20-may]]</f>
        <v>0</v>
      </c>
      <c r="CA474">
        <f>+Casos_PN_CORR[[#This Row],[22-may]]-Casos_PN_CORR[[#This Row],[21-may]]</f>
        <v>0</v>
      </c>
      <c r="CB474">
        <f>+Casos_PN_CORR[[#This Row],[23-may]]-Casos_PN_CORR[[#This Row],[22-may]]</f>
        <v>0</v>
      </c>
      <c r="CC474">
        <f>+Casos_PN_CORR[[#This Row],[24-may]]-Casos_PN_CORR[[#This Row],[23-may]]</f>
        <v>0</v>
      </c>
      <c r="CD474">
        <f>+Casos_PN_CORR[[#This Row],[25-may]]-Casos_PN_CORR[[#This Row],[24-may]]</f>
        <v>0</v>
      </c>
      <c r="CE474">
        <f>+Casos_PN_CORR[[#This Row],[26-may]]-Casos_PN_CORR[[#This Row],[25-may]]</f>
        <v>0</v>
      </c>
      <c r="CF474">
        <f>+Casos_PN_CORR[[#This Row],[27-may]]-Casos_PN_CORR[[#This Row],[26-may]]</f>
        <v>0</v>
      </c>
      <c r="CG474">
        <f>+Casos_PN_CORR[[#This Row],[28-may]]-Casos_PN_CORR[[#This Row],[27-may]]</f>
        <v>0</v>
      </c>
      <c r="CH474">
        <f>+Casos_PN_CORR[[#This Row],[29-may]]-Casos_PN_CORR[[#This Row],[28-may]]</f>
        <v>0</v>
      </c>
      <c r="CI474">
        <f>+Casos_PN_CORR[[#This Row],[30-may]]-Casos_PN_CORR[[#This Row],[29-may]]</f>
        <v>0</v>
      </c>
      <c r="CJ474">
        <f>+Casos_PN_CORR[[#This Row],[31-may]]-Casos_PN_CORR[[#This Row],[30-may]]</f>
        <v>0</v>
      </c>
      <c r="CK474">
        <f>+Casos_PN_CORR[[#This Row],[1-jun]]-Casos_PN_CORR[[#This Row],[31-may]]</f>
        <v>0</v>
      </c>
      <c r="CL474">
        <f>+Casos_PN_CORR[[#This Row],[2-jun]]-Casos_PN_CORR[[#This Row],[1-jun]]</f>
        <v>0</v>
      </c>
      <c r="CM474">
        <f>+Casos_PN_CORR[[#This Row],[3-jun]]-Casos_PN_CORR[[#This Row],[2-jun]]</f>
        <v>0</v>
      </c>
      <c r="CN474">
        <f>+Casos_PN_CORR[[#This Row],[4-jun]]-Casos_PN_CORR[[#This Row],[3-jun]]</f>
        <v>0</v>
      </c>
      <c r="CO474">
        <f>+Casos_PN_CORR[[#This Row],[5-jun]]-Casos_PN_CORR[[#This Row],[4-jun]]</f>
        <v>0</v>
      </c>
      <c r="CP474">
        <f>+Casos_PN_CORR[[#This Row],[6-jun]]-Casos_PN_CORR[[#This Row],[5-jun]]</f>
        <v>0</v>
      </c>
    </row>
    <row r="475" spans="1:94">
      <c r="A475">
        <v>41405</v>
      </c>
      <c r="B475" s="2" t="s">
        <v>115</v>
      </c>
      <c r="C475" s="2" t="s">
        <v>268</v>
      </c>
      <c r="D475" s="2" t="s">
        <v>609</v>
      </c>
      <c r="E475" s="4">
        <f t="shared" si="7"/>
        <v>0</v>
      </c>
      <c r="F475">
        <f>+Casos_PN_CORR[[#This Row],[10-mar]]</f>
        <v>0</v>
      </c>
      <c r="G475">
        <f>+Casos_PN_CORR[[#This Row],[11-mar]]-Casos_PN_CORR[[#This Row],[10-mar]]</f>
        <v>0</v>
      </c>
      <c r="H475">
        <f>+Casos_PN_CORR[[#This Row],[12-mar]]-Casos_PN_CORR[[#This Row],[11-mar]]</f>
        <v>0</v>
      </c>
      <c r="I475">
        <f>+Casos_PN_CORR[[#This Row],[13-mar]]-Casos_PN_CORR[[#This Row],[12-mar]]</f>
        <v>0</v>
      </c>
      <c r="J475">
        <f>+Casos_PN_CORR[[#This Row],[14-mar]]-Casos_PN_CORR[[#This Row],[13-mar]]</f>
        <v>0</v>
      </c>
      <c r="K475">
        <f>+Casos_PN_CORR[[#This Row],[15-mar]]-Casos_PN_CORR[[#This Row],[14-mar]]</f>
        <v>0</v>
      </c>
      <c r="L475">
        <f>+Casos_PN_CORR[[#This Row],[16-mar]]-Casos_PN_CORR[[#This Row],[15-mar]]</f>
        <v>0</v>
      </c>
      <c r="M475">
        <f>+Casos_PN_CORR[[#This Row],[17-mar]]-Casos_PN_CORR[[#This Row],[16-mar]]</f>
        <v>0</v>
      </c>
      <c r="N475">
        <f>+Casos_PN_CORR[[#This Row],[18-mar]]-Casos_PN_CORR[[#This Row],[17-mar]]</f>
        <v>0</v>
      </c>
      <c r="O475">
        <f>+Casos_PN_CORR[[#This Row],[19-mar]]-Casos_PN_CORR[[#This Row],[18-mar]]</f>
        <v>0</v>
      </c>
      <c r="P475">
        <f>+Casos_PN_CORR[[#This Row],[20-mar]]-Casos_PN_CORR[[#This Row],[19-mar]]</f>
        <v>0</v>
      </c>
      <c r="Q475">
        <f>+Casos_PN_CORR[[#This Row],[21-mar]]-Casos_PN_CORR[[#This Row],[20-mar]]</f>
        <v>0</v>
      </c>
      <c r="R475">
        <f>+Casos_PN_CORR[[#This Row],[22-mar]]-Casos_PN_CORR[[#This Row],[21-mar]]</f>
        <v>0</v>
      </c>
      <c r="S475">
        <f>+Casos_PN_CORR[[#This Row],[23-mar]]-Casos_PN_CORR[[#This Row],[22-mar]]</f>
        <v>0</v>
      </c>
      <c r="T475">
        <f>+Casos_PN_CORR[[#This Row],[24-mar]]-Casos_PN_CORR[[#This Row],[23-mar]]</f>
        <v>0</v>
      </c>
      <c r="U475">
        <f>+Casos_PN_CORR[[#This Row],[25-mar]]-Casos_PN_CORR[[#This Row],[24-mar]]</f>
        <v>0</v>
      </c>
      <c r="V475">
        <f>+Casos_PN_CORR[[#This Row],[26-mar]]-Casos_PN_CORR[[#This Row],[25-mar]]</f>
        <v>0</v>
      </c>
      <c r="W475">
        <f>+Casos_PN_CORR[[#This Row],[27-mar]]-Casos_PN_CORR[[#This Row],[26-mar]]</f>
        <v>0</v>
      </c>
      <c r="X475">
        <f>+Casos_PN_CORR[[#This Row],[28-mar]]-Casos_PN_CORR[[#This Row],[27-mar]]</f>
        <v>0</v>
      </c>
      <c r="Y475">
        <f>+Casos_PN_CORR[[#This Row],[29-mar]]-Casos_PN_CORR[[#This Row],[28-mar]]</f>
        <v>0</v>
      </c>
      <c r="Z475">
        <f>+Casos_PN_CORR[[#This Row],[30-mar]]-Casos_PN_CORR[[#This Row],[29-mar]]</f>
        <v>0</v>
      </c>
      <c r="AA475">
        <f>+Casos_PN_CORR[[#This Row],[31-mar]]-Casos_PN_CORR[[#This Row],[30-mar]]</f>
        <v>0</v>
      </c>
      <c r="AB475">
        <f>+Casos_PN_CORR[[#This Row],[1-abr]]-Casos_PN_CORR[[#This Row],[31-mar]]</f>
        <v>0</v>
      </c>
      <c r="AC475">
        <f>+Casos_PN_CORR[[#This Row],[2-abr]]-Casos_PN_CORR[[#This Row],[1-abr]]</f>
        <v>0</v>
      </c>
      <c r="AD475">
        <f>+Casos_PN_CORR[[#This Row],[3-abr]]-Casos_PN_CORR[[#This Row],[2-abr]]</f>
        <v>0</v>
      </c>
      <c r="AE475">
        <f>+Casos_PN_CORR[[#This Row],[4-abr]]-Casos_PN_CORR[[#This Row],[3-abr]]</f>
        <v>0</v>
      </c>
      <c r="AF475">
        <f>+Casos_PN_CORR[[#This Row],[5-abr]]-Casos_PN_CORR[[#This Row],[4-abr]]</f>
        <v>0</v>
      </c>
      <c r="AG475">
        <f>+Casos_PN_CORR[[#This Row],[6-abr]]-Casos_PN_CORR[[#This Row],[5-abr]]</f>
        <v>0</v>
      </c>
      <c r="AH475">
        <f>+Casos_PN_CORR[[#This Row],[7-abr]]-Casos_PN_CORR[[#This Row],[6-abr]]</f>
        <v>0</v>
      </c>
      <c r="AI475">
        <f>+Casos_PN_CORR[[#This Row],[8-abr]]-Casos_PN_CORR[[#This Row],[7-abr]]</f>
        <v>0</v>
      </c>
      <c r="AJ475">
        <f>+Casos_PN_CORR[[#This Row],[9-abr]]-Casos_PN_CORR[[#This Row],[8-abr]]</f>
        <v>0</v>
      </c>
      <c r="AK475">
        <f>+Casos_PN_CORR[[#This Row],[10-abr]]-Casos_PN_CORR[[#This Row],[9-abr]]</f>
        <v>0</v>
      </c>
      <c r="AL475">
        <f>+Casos_PN_CORR[[#This Row],[11-abr]]-Casos_PN_CORR[[#This Row],[10-abr]]</f>
        <v>0</v>
      </c>
      <c r="AM475">
        <f>+Casos_PN_CORR[[#This Row],[12-abr]]-Casos_PN_CORR[[#This Row],[11-abr]]</f>
        <v>0</v>
      </c>
      <c r="AN475">
        <f>+Casos_PN_CORR[[#This Row],[13-abr]]-Casos_PN_CORR[[#This Row],[12-abr]]</f>
        <v>0</v>
      </c>
      <c r="AO475">
        <f>+Casos_PN_CORR[[#This Row],[14-abr]]-Casos_PN_CORR[[#This Row],[13-abr]]</f>
        <v>0</v>
      </c>
      <c r="AP475">
        <f>+Casos_PN_CORR[[#This Row],[15-abr]]-Casos_PN_CORR[[#This Row],[14-abr]]</f>
        <v>0</v>
      </c>
      <c r="AQ475">
        <f>+Casos_PN_CORR[[#This Row],[16-abr]]-Casos_PN_CORR[[#This Row],[15-abr]]</f>
        <v>0</v>
      </c>
      <c r="AR475">
        <f>+Casos_PN_CORR[[#This Row],[17-abr]]-Casos_PN_CORR[[#This Row],[16-abr]]</f>
        <v>0</v>
      </c>
      <c r="AS475">
        <f>+Casos_PN_CORR[[#This Row],[18-abr]]-Casos_PN_CORR[[#This Row],[17-abr]]</f>
        <v>0</v>
      </c>
      <c r="AT475">
        <f>+Casos_PN_CORR[[#This Row],[19-abr]]-Casos_PN_CORR[[#This Row],[18-abr]]</f>
        <v>0</v>
      </c>
      <c r="AU475">
        <f>+Casos_PN_CORR[[#This Row],[20-abr]]-Casos_PN_CORR[[#This Row],[19-abr]]</f>
        <v>0</v>
      </c>
      <c r="AV475">
        <f>+Casos_PN_CORR[[#This Row],[21-abr]]-Casos_PN_CORR[[#This Row],[20-abr]]</f>
        <v>0</v>
      </c>
      <c r="AW475">
        <f>+Casos_PN_CORR[[#This Row],[22-abr]]-Casos_PN_CORR[[#This Row],[21-abr]]</f>
        <v>0</v>
      </c>
      <c r="AX475">
        <f>+Casos_PN_CORR[[#This Row],[23-abr]]-Casos_PN_CORR[[#This Row],[22-abr]]</f>
        <v>0</v>
      </c>
      <c r="AY475">
        <f>+Casos_PN_CORR[[#This Row],[24-abr]]-Casos_PN_CORR[[#This Row],[23-abr]]</f>
        <v>0</v>
      </c>
      <c r="AZ475">
        <f>+Casos_PN_CORR[[#This Row],[25-abr]]-Casos_PN_CORR[[#This Row],[24-abr]]</f>
        <v>0</v>
      </c>
      <c r="BA475">
        <f>+Casos_PN_CORR[[#This Row],[26-abr]]-Casos_PN_CORR[[#This Row],[25-abr]]</f>
        <v>0</v>
      </c>
      <c r="BB475">
        <f>+Casos_PN_CORR[[#This Row],[27-abr]]-Casos_PN_CORR[[#This Row],[26-abr]]</f>
        <v>0</v>
      </c>
      <c r="BC475">
        <f>+Casos_PN_CORR[[#This Row],[28-abr]]-Casos_PN_CORR[[#This Row],[27-abr]]</f>
        <v>0</v>
      </c>
      <c r="BD475">
        <f>+Casos_PN_CORR[[#This Row],[29-abr]]-Casos_PN_CORR[[#This Row],[28-abr]]</f>
        <v>0</v>
      </c>
      <c r="BE475">
        <f>+Casos_PN_CORR[[#This Row],[30-abr]]-Casos_PN_CORR[[#This Row],[29-abr]]</f>
        <v>0</v>
      </c>
      <c r="BF475">
        <f>+Casos_PN_CORR[[#This Row],[1-may]]-Casos_PN_CORR[[#This Row],[30-abr]]</f>
        <v>0</v>
      </c>
      <c r="BG475">
        <f>+Casos_PN_CORR[[#This Row],[2-may]]-Casos_PN_CORR[[#This Row],[1-may]]</f>
        <v>0</v>
      </c>
      <c r="BH475">
        <f>+Casos_PN_CORR[[#This Row],[3-may]]-Casos_PN_CORR[[#This Row],[2-may]]</f>
        <v>0</v>
      </c>
      <c r="BI475">
        <f>+Casos_PN_CORR[[#This Row],[4-may]]-Casos_PN_CORR[[#This Row],[3-may]]</f>
        <v>0</v>
      </c>
      <c r="BJ475">
        <f>+Casos_PN_CORR[[#This Row],[5-may]]-Casos_PN_CORR[[#This Row],[4-may]]</f>
        <v>0</v>
      </c>
      <c r="BK475">
        <f>+Casos_PN_CORR[[#This Row],[6-may]]-Casos_PN_CORR[[#This Row],[5-may]]</f>
        <v>0</v>
      </c>
      <c r="BL475">
        <f>+Casos_PN_CORR[[#This Row],[7-may]]-Casos_PN_CORR[[#This Row],[6-may]]</f>
        <v>0</v>
      </c>
      <c r="BM475">
        <f>+Casos_PN_CORR[[#This Row],[8-may]]-Casos_PN_CORR[[#This Row],[7-may]]</f>
        <v>0</v>
      </c>
      <c r="BN475">
        <f>+Casos_PN_CORR[[#This Row],[9-may]]-Casos_PN_CORR[[#This Row],[8-may]]</f>
        <v>0</v>
      </c>
      <c r="BO475">
        <f>+Casos_PN_CORR[[#This Row],[10-may]]-Casos_PN_CORR[[#This Row],[9-may]]</f>
        <v>0</v>
      </c>
      <c r="BP475">
        <f>+Casos_PN_CORR[[#This Row],[11-may]]-Casos_PN_CORR[[#This Row],[10-may]]</f>
        <v>0</v>
      </c>
      <c r="BQ475">
        <f>+Casos_PN_CORR[[#This Row],[12-may]]-Casos_PN_CORR[[#This Row],[11-may]]</f>
        <v>0</v>
      </c>
      <c r="BR475">
        <f>+Casos_PN_CORR[[#This Row],[13-may]]-Casos_PN_CORR[[#This Row],[12-may]]</f>
        <v>0</v>
      </c>
      <c r="BS475">
        <f>+Casos_PN_CORR[[#This Row],[14-may]]-Casos_PN_CORR[[#This Row],[13-may]]</f>
        <v>0</v>
      </c>
      <c r="BT475">
        <f>+Casos_PN_CORR[[#This Row],[15-may]]-Casos_PN_CORR[[#This Row],[14-may]]</f>
        <v>0</v>
      </c>
      <c r="BU475">
        <f>+Casos_PN_CORR[[#This Row],[16-may]]-Casos_PN_CORR[[#This Row],[15-may]]</f>
        <v>0</v>
      </c>
      <c r="BV475">
        <f>+Casos_PN_CORR[[#This Row],[17-may]]-Casos_PN_CORR[[#This Row],[16-may]]</f>
        <v>0</v>
      </c>
      <c r="BW475">
        <f>+Casos_PN_CORR[[#This Row],[18-may]]-Casos_PN_CORR[[#This Row],[17-may]]</f>
        <v>0</v>
      </c>
      <c r="BX475">
        <f>+Casos_PN_CORR[[#This Row],[19-may]]-Casos_PN_CORR[[#This Row],[18-may]]</f>
        <v>0</v>
      </c>
      <c r="BY475">
        <f>+Casos_PN_CORR[[#This Row],[20-may]]-Casos_PN_CORR[[#This Row],[19-may]]</f>
        <v>0</v>
      </c>
      <c r="BZ475">
        <f>+Casos_PN_CORR[[#This Row],[21-may]]-Casos_PN_CORR[[#This Row],[20-may]]</f>
        <v>0</v>
      </c>
      <c r="CA475">
        <f>+Casos_PN_CORR[[#This Row],[22-may]]-Casos_PN_CORR[[#This Row],[21-may]]</f>
        <v>0</v>
      </c>
      <c r="CB475">
        <f>+Casos_PN_CORR[[#This Row],[23-may]]-Casos_PN_CORR[[#This Row],[22-may]]</f>
        <v>0</v>
      </c>
      <c r="CC475">
        <f>+Casos_PN_CORR[[#This Row],[24-may]]-Casos_PN_CORR[[#This Row],[23-may]]</f>
        <v>0</v>
      </c>
      <c r="CD475">
        <f>+Casos_PN_CORR[[#This Row],[25-may]]-Casos_PN_CORR[[#This Row],[24-may]]</f>
        <v>0</v>
      </c>
      <c r="CE475">
        <f>+Casos_PN_CORR[[#This Row],[26-may]]-Casos_PN_CORR[[#This Row],[25-may]]</f>
        <v>0</v>
      </c>
      <c r="CF475">
        <f>+Casos_PN_CORR[[#This Row],[27-may]]-Casos_PN_CORR[[#This Row],[26-may]]</f>
        <v>0</v>
      </c>
      <c r="CG475">
        <f>+Casos_PN_CORR[[#This Row],[28-may]]-Casos_PN_CORR[[#This Row],[27-may]]</f>
        <v>0</v>
      </c>
      <c r="CH475">
        <f>+Casos_PN_CORR[[#This Row],[29-may]]-Casos_PN_CORR[[#This Row],[28-may]]</f>
        <v>0</v>
      </c>
      <c r="CI475">
        <f>+Casos_PN_CORR[[#This Row],[30-may]]-Casos_PN_CORR[[#This Row],[29-may]]</f>
        <v>0</v>
      </c>
      <c r="CJ475">
        <f>+Casos_PN_CORR[[#This Row],[31-may]]-Casos_PN_CORR[[#This Row],[30-may]]</f>
        <v>0</v>
      </c>
      <c r="CK475">
        <f>+Casos_PN_CORR[[#This Row],[1-jun]]-Casos_PN_CORR[[#This Row],[31-may]]</f>
        <v>0</v>
      </c>
      <c r="CL475">
        <f>+Casos_PN_CORR[[#This Row],[2-jun]]-Casos_PN_CORR[[#This Row],[1-jun]]</f>
        <v>0</v>
      </c>
      <c r="CM475">
        <f>+Casos_PN_CORR[[#This Row],[3-jun]]-Casos_PN_CORR[[#This Row],[2-jun]]</f>
        <v>0</v>
      </c>
      <c r="CN475">
        <f>+Casos_PN_CORR[[#This Row],[4-jun]]-Casos_PN_CORR[[#This Row],[3-jun]]</f>
        <v>0</v>
      </c>
      <c r="CO475">
        <f>+Casos_PN_CORR[[#This Row],[5-jun]]-Casos_PN_CORR[[#This Row],[4-jun]]</f>
        <v>0</v>
      </c>
      <c r="CP475">
        <f>+Casos_PN_CORR[[#This Row],[6-jun]]-Casos_PN_CORR[[#This Row],[5-jun]]</f>
        <v>0</v>
      </c>
    </row>
    <row r="476" spans="1:94">
      <c r="A476">
        <v>50203</v>
      </c>
      <c r="B476" s="2" t="s">
        <v>107</v>
      </c>
      <c r="C476" s="2" t="s">
        <v>195</v>
      </c>
      <c r="D476" s="2" t="s">
        <v>610</v>
      </c>
      <c r="E476" s="4">
        <f t="shared" si="7"/>
        <v>0</v>
      </c>
      <c r="F476">
        <f>+Casos_PN_CORR[[#This Row],[10-mar]]</f>
        <v>0</v>
      </c>
      <c r="G476">
        <f>+Casos_PN_CORR[[#This Row],[11-mar]]-Casos_PN_CORR[[#This Row],[10-mar]]</f>
        <v>0</v>
      </c>
      <c r="H476">
        <f>+Casos_PN_CORR[[#This Row],[12-mar]]-Casos_PN_CORR[[#This Row],[11-mar]]</f>
        <v>0</v>
      </c>
      <c r="I476">
        <f>+Casos_PN_CORR[[#This Row],[13-mar]]-Casos_PN_CORR[[#This Row],[12-mar]]</f>
        <v>0</v>
      </c>
      <c r="J476">
        <f>+Casos_PN_CORR[[#This Row],[14-mar]]-Casos_PN_CORR[[#This Row],[13-mar]]</f>
        <v>0</v>
      </c>
      <c r="K476">
        <f>+Casos_PN_CORR[[#This Row],[15-mar]]-Casos_PN_CORR[[#This Row],[14-mar]]</f>
        <v>0</v>
      </c>
      <c r="L476">
        <f>+Casos_PN_CORR[[#This Row],[16-mar]]-Casos_PN_CORR[[#This Row],[15-mar]]</f>
        <v>0</v>
      </c>
      <c r="M476">
        <f>+Casos_PN_CORR[[#This Row],[17-mar]]-Casos_PN_CORR[[#This Row],[16-mar]]</f>
        <v>0</v>
      </c>
      <c r="N476">
        <f>+Casos_PN_CORR[[#This Row],[18-mar]]-Casos_PN_CORR[[#This Row],[17-mar]]</f>
        <v>0</v>
      </c>
      <c r="O476">
        <f>+Casos_PN_CORR[[#This Row],[19-mar]]-Casos_PN_CORR[[#This Row],[18-mar]]</f>
        <v>0</v>
      </c>
      <c r="P476">
        <f>+Casos_PN_CORR[[#This Row],[20-mar]]-Casos_PN_CORR[[#This Row],[19-mar]]</f>
        <v>0</v>
      </c>
      <c r="Q476">
        <f>+Casos_PN_CORR[[#This Row],[21-mar]]-Casos_PN_CORR[[#This Row],[20-mar]]</f>
        <v>0</v>
      </c>
      <c r="R476">
        <f>+Casos_PN_CORR[[#This Row],[22-mar]]-Casos_PN_CORR[[#This Row],[21-mar]]</f>
        <v>0</v>
      </c>
      <c r="S476">
        <f>+Casos_PN_CORR[[#This Row],[23-mar]]-Casos_PN_CORR[[#This Row],[22-mar]]</f>
        <v>0</v>
      </c>
      <c r="T476">
        <f>+Casos_PN_CORR[[#This Row],[24-mar]]-Casos_PN_CORR[[#This Row],[23-mar]]</f>
        <v>0</v>
      </c>
      <c r="U476">
        <f>+Casos_PN_CORR[[#This Row],[25-mar]]-Casos_PN_CORR[[#This Row],[24-mar]]</f>
        <v>0</v>
      </c>
      <c r="V476">
        <f>+Casos_PN_CORR[[#This Row],[26-mar]]-Casos_PN_CORR[[#This Row],[25-mar]]</f>
        <v>0</v>
      </c>
      <c r="W476">
        <f>+Casos_PN_CORR[[#This Row],[27-mar]]-Casos_PN_CORR[[#This Row],[26-mar]]</f>
        <v>0</v>
      </c>
      <c r="X476">
        <f>+Casos_PN_CORR[[#This Row],[28-mar]]-Casos_PN_CORR[[#This Row],[27-mar]]</f>
        <v>0</v>
      </c>
      <c r="Y476">
        <f>+Casos_PN_CORR[[#This Row],[29-mar]]-Casos_PN_CORR[[#This Row],[28-mar]]</f>
        <v>0</v>
      </c>
      <c r="Z476">
        <f>+Casos_PN_CORR[[#This Row],[30-mar]]-Casos_PN_CORR[[#This Row],[29-mar]]</f>
        <v>0</v>
      </c>
      <c r="AA476">
        <f>+Casos_PN_CORR[[#This Row],[31-mar]]-Casos_PN_CORR[[#This Row],[30-mar]]</f>
        <v>0</v>
      </c>
      <c r="AB476">
        <f>+Casos_PN_CORR[[#This Row],[1-abr]]-Casos_PN_CORR[[#This Row],[31-mar]]</f>
        <v>0</v>
      </c>
      <c r="AC476">
        <f>+Casos_PN_CORR[[#This Row],[2-abr]]-Casos_PN_CORR[[#This Row],[1-abr]]</f>
        <v>0</v>
      </c>
      <c r="AD476">
        <f>+Casos_PN_CORR[[#This Row],[3-abr]]-Casos_PN_CORR[[#This Row],[2-abr]]</f>
        <v>0</v>
      </c>
      <c r="AE476">
        <f>+Casos_PN_CORR[[#This Row],[4-abr]]-Casos_PN_CORR[[#This Row],[3-abr]]</f>
        <v>0</v>
      </c>
      <c r="AF476">
        <f>+Casos_PN_CORR[[#This Row],[5-abr]]-Casos_PN_CORR[[#This Row],[4-abr]]</f>
        <v>0</v>
      </c>
      <c r="AG476">
        <f>+Casos_PN_CORR[[#This Row],[6-abr]]-Casos_PN_CORR[[#This Row],[5-abr]]</f>
        <v>0</v>
      </c>
      <c r="AH476">
        <f>+Casos_PN_CORR[[#This Row],[7-abr]]-Casos_PN_CORR[[#This Row],[6-abr]]</f>
        <v>0</v>
      </c>
      <c r="AI476">
        <f>+Casos_PN_CORR[[#This Row],[8-abr]]-Casos_PN_CORR[[#This Row],[7-abr]]</f>
        <v>0</v>
      </c>
      <c r="AJ476">
        <f>+Casos_PN_CORR[[#This Row],[9-abr]]-Casos_PN_CORR[[#This Row],[8-abr]]</f>
        <v>0</v>
      </c>
      <c r="AK476">
        <f>+Casos_PN_CORR[[#This Row],[10-abr]]-Casos_PN_CORR[[#This Row],[9-abr]]</f>
        <v>0</v>
      </c>
      <c r="AL476">
        <f>+Casos_PN_CORR[[#This Row],[11-abr]]-Casos_PN_CORR[[#This Row],[10-abr]]</f>
        <v>0</v>
      </c>
      <c r="AM476">
        <f>+Casos_PN_CORR[[#This Row],[12-abr]]-Casos_PN_CORR[[#This Row],[11-abr]]</f>
        <v>0</v>
      </c>
      <c r="AN476">
        <f>+Casos_PN_CORR[[#This Row],[13-abr]]-Casos_PN_CORR[[#This Row],[12-abr]]</f>
        <v>0</v>
      </c>
      <c r="AO476">
        <f>+Casos_PN_CORR[[#This Row],[14-abr]]-Casos_PN_CORR[[#This Row],[13-abr]]</f>
        <v>0</v>
      </c>
      <c r="AP476">
        <f>+Casos_PN_CORR[[#This Row],[15-abr]]-Casos_PN_CORR[[#This Row],[14-abr]]</f>
        <v>0</v>
      </c>
      <c r="AQ476">
        <f>+Casos_PN_CORR[[#This Row],[16-abr]]-Casos_PN_CORR[[#This Row],[15-abr]]</f>
        <v>0</v>
      </c>
      <c r="AR476">
        <f>+Casos_PN_CORR[[#This Row],[17-abr]]-Casos_PN_CORR[[#This Row],[16-abr]]</f>
        <v>0</v>
      </c>
      <c r="AS476">
        <f>+Casos_PN_CORR[[#This Row],[18-abr]]-Casos_PN_CORR[[#This Row],[17-abr]]</f>
        <v>0</v>
      </c>
      <c r="AT476">
        <f>+Casos_PN_CORR[[#This Row],[19-abr]]-Casos_PN_CORR[[#This Row],[18-abr]]</f>
        <v>0</v>
      </c>
      <c r="AU476">
        <f>+Casos_PN_CORR[[#This Row],[20-abr]]-Casos_PN_CORR[[#This Row],[19-abr]]</f>
        <v>0</v>
      </c>
      <c r="AV476">
        <f>+Casos_PN_CORR[[#This Row],[21-abr]]-Casos_PN_CORR[[#This Row],[20-abr]]</f>
        <v>0</v>
      </c>
      <c r="AW476">
        <f>+Casos_PN_CORR[[#This Row],[22-abr]]-Casos_PN_CORR[[#This Row],[21-abr]]</f>
        <v>0</v>
      </c>
      <c r="AX476">
        <f>+Casos_PN_CORR[[#This Row],[23-abr]]-Casos_PN_CORR[[#This Row],[22-abr]]</f>
        <v>0</v>
      </c>
      <c r="AY476">
        <f>+Casos_PN_CORR[[#This Row],[24-abr]]-Casos_PN_CORR[[#This Row],[23-abr]]</f>
        <v>0</v>
      </c>
      <c r="AZ476">
        <f>+Casos_PN_CORR[[#This Row],[25-abr]]-Casos_PN_CORR[[#This Row],[24-abr]]</f>
        <v>0</v>
      </c>
      <c r="BA476">
        <f>+Casos_PN_CORR[[#This Row],[26-abr]]-Casos_PN_CORR[[#This Row],[25-abr]]</f>
        <v>0</v>
      </c>
      <c r="BB476">
        <f>+Casos_PN_CORR[[#This Row],[27-abr]]-Casos_PN_CORR[[#This Row],[26-abr]]</f>
        <v>0</v>
      </c>
      <c r="BC476">
        <f>+Casos_PN_CORR[[#This Row],[28-abr]]-Casos_PN_CORR[[#This Row],[27-abr]]</f>
        <v>0</v>
      </c>
      <c r="BD476">
        <f>+Casos_PN_CORR[[#This Row],[29-abr]]-Casos_PN_CORR[[#This Row],[28-abr]]</f>
        <v>0</v>
      </c>
      <c r="BE476">
        <f>+Casos_PN_CORR[[#This Row],[30-abr]]-Casos_PN_CORR[[#This Row],[29-abr]]</f>
        <v>0</v>
      </c>
      <c r="BF476">
        <f>+Casos_PN_CORR[[#This Row],[1-may]]-Casos_PN_CORR[[#This Row],[30-abr]]</f>
        <v>0</v>
      </c>
      <c r="BG476">
        <f>+Casos_PN_CORR[[#This Row],[2-may]]-Casos_PN_CORR[[#This Row],[1-may]]</f>
        <v>0</v>
      </c>
      <c r="BH476">
        <f>+Casos_PN_CORR[[#This Row],[3-may]]-Casos_PN_CORR[[#This Row],[2-may]]</f>
        <v>0</v>
      </c>
      <c r="BI476">
        <f>+Casos_PN_CORR[[#This Row],[4-may]]-Casos_PN_CORR[[#This Row],[3-may]]</f>
        <v>0</v>
      </c>
      <c r="BJ476">
        <f>+Casos_PN_CORR[[#This Row],[5-may]]-Casos_PN_CORR[[#This Row],[4-may]]</f>
        <v>0</v>
      </c>
      <c r="BK476">
        <f>+Casos_PN_CORR[[#This Row],[6-may]]-Casos_PN_CORR[[#This Row],[5-may]]</f>
        <v>0</v>
      </c>
      <c r="BL476">
        <f>+Casos_PN_CORR[[#This Row],[7-may]]-Casos_PN_CORR[[#This Row],[6-may]]</f>
        <v>0</v>
      </c>
      <c r="BM476">
        <f>+Casos_PN_CORR[[#This Row],[8-may]]-Casos_PN_CORR[[#This Row],[7-may]]</f>
        <v>0</v>
      </c>
      <c r="BN476">
        <f>+Casos_PN_CORR[[#This Row],[9-may]]-Casos_PN_CORR[[#This Row],[8-may]]</f>
        <v>0</v>
      </c>
      <c r="BO476">
        <f>+Casos_PN_CORR[[#This Row],[10-may]]-Casos_PN_CORR[[#This Row],[9-may]]</f>
        <v>0</v>
      </c>
      <c r="BP476">
        <f>+Casos_PN_CORR[[#This Row],[11-may]]-Casos_PN_CORR[[#This Row],[10-may]]</f>
        <v>0</v>
      </c>
      <c r="BQ476">
        <f>+Casos_PN_CORR[[#This Row],[12-may]]-Casos_PN_CORR[[#This Row],[11-may]]</f>
        <v>0</v>
      </c>
      <c r="BR476">
        <f>+Casos_PN_CORR[[#This Row],[13-may]]-Casos_PN_CORR[[#This Row],[12-may]]</f>
        <v>0</v>
      </c>
      <c r="BS476">
        <f>+Casos_PN_CORR[[#This Row],[14-may]]-Casos_PN_CORR[[#This Row],[13-may]]</f>
        <v>0</v>
      </c>
      <c r="BT476">
        <f>+Casos_PN_CORR[[#This Row],[15-may]]-Casos_PN_CORR[[#This Row],[14-may]]</f>
        <v>0</v>
      </c>
      <c r="BU476">
        <f>+Casos_PN_CORR[[#This Row],[16-may]]-Casos_PN_CORR[[#This Row],[15-may]]</f>
        <v>0</v>
      </c>
      <c r="BV476">
        <f>+Casos_PN_CORR[[#This Row],[17-may]]-Casos_PN_CORR[[#This Row],[16-may]]</f>
        <v>0</v>
      </c>
      <c r="BW476">
        <f>+Casos_PN_CORR[[#This Row],[18-may]]-Casos_PN_CORR[[#This Row],[17-may]]</f>
        <v>0</v>
      </c>
      <c r="BX476">
        <f>+Casos_PN_CORR[[#This Row],[19-may]]-Casos_PN_CORR[[#This Row],[18-may]]</f>
        <v>0</v>
      </c>
      <c r="BY476">
        <f>+Casos_PN_CORR[[#This Row],[20-may]]-Casos_PN_CORR[[#This Row],[19-may]]</f>
        <v>0</v>
      </c>
      <c r="BZ476">
        <f>+Casos_PN_CORR[[#This Row],[21-may]]-Casos_PN_CORR[[#This Row],[20-may]]</f>
        <v>0</v>
      </c>
      <c r="CA476">
        <f>+Casos_PN_CORR[[#This Row],[22-may]]-Casos_PN_CORR[[#This Row],[21-may]]</f>
        <v>0</v>
      </c>
      <c r="CB476">
        <f>+Casos_PN_CORR[[#This Row],[23-may]]-Casos_PN_CORR[[#This Row],[22-may]]</f>
        <v>0</v>
      </c>
      <c r="CC476">
        <f>+Casos_PN_CORR[[#This Row],[24-may]]-Casos_PN_CORR[[#This Row],[23-may]]</f>
        <v>0</v>
      </c>
      <c r="CD476">
        <f>+Casos_PN_CORR[[#This Row],[25-may]]-Casos_PN_CORR[[#This Row],[24-may]]</f>
        <v>0</v>
      </c>
      <c r="CE476">
        <f>+Casos_PN_CORR[[#This Row],[26-may]]-Casos_PN_CORR[[#This Row],[25-may]]</f>
        <v>0</v>
      </c>
      <c r="CF476">
        <f>+Casos_PN_CORR[[#This Row],[27-may]]-Casos_PN_CORR[[#This Row],[26-may]]</f>
        <v>0</v>
      </c>
      <c r="CG476">
        <f>+Casos_PN_CORR[[#This Row],[28-may]]-Casos_PN_CORR[[#This Row],[27-may]]</f>
        <v>0</v>
      </c>
      <c r="CH476">
        <f>+Casos_PN_CORR[[#This Row],[29-may]]-Casos_PN_CORR[[#This Row],[28-may]]</f>
        <v>0</v>
      </c>
      <c r="CI476">
        <f>+Casos_PN_CORR[[#This Row],[30-may]]-Casos_PN_CORR[[#This Row],[29-may]]</f>
        <v>0</v>
      </c>
      <c r="CJ476">
        <f>+Casos_PN_CORR[[#This Row],[31-may]]-Casos_PN_CORR[[#This Row],[30-may]]</f>
        <v>0</v>
      </c>
      <c r="CK476">
        <f>+Casos_PN_CORR[[#This Row],[1-jun]]-Casos_PN_CORR[[#This Row],[31-may]]</f>
        <v>0</v>
      </c>
      <c r="CL476">
        <f>+Casos_PN_CORR[[#This Row],[2-jun]]-Casos_PN_CORR[[#This Row],[1-jun]]</f>
        <v>0</v>
      </c>
      <c r="CM476">
        <f>+Casos_PN_CORR[[#This Row],[3-jun]]-Casos_PN_CORR[[#This Row],[2-jun]]</f>
        <v>0</v>
      </c>
      <c r="CN476">
        <f>+Casos_PN_CORR[[#This Row],[4-jun]]-Casos_PN_CORR[[#This Row],[3-jun]]</f>
        <v>0</v>
      </c>
      <c r="CO476">
        <f>+Casos_PN_CORR[[#This Row],[5-jun]]-Casos_PN_CORR[[#This Row],[4-jun]]</f>
        <v>0</v>
      </c>
      <c r="CP476">
        <f>+Casos_PN_CORR[[#This Row],[6-jun]]-Casos_PN_CORR[[#This Row],[5-jun]]</f>
        <v>0</v>
      </c>
    </row>
    <row r="477" spans="1:94">
      <c r="A477">
        <v>70501</v>
      </c>
      <c r="B477" s="2" t="s">
        <v>102</v>
      </c>
      <c r="C477" s="2" t="s">
        <v>536</v>
      </c>
      <c r="D477" s="2" t="s">
        <v>611</v>
      </c>
      <c r="E477" s="4">
        <f t="shared" si="7"/>
        <v>0</v>
      </c>
      <c r="F477">
        <f>+Casos_PN_CORR[[#This Row],[10-mar]]</f>
        <v>0</v>
      </c>
      <c r="G477">
        <f>+Casos_PN_CORR[[#This Row],[11-mar]]-Casos_PN_CORR[[#This Row],[10-mar]]</f>
        <v>0</v>
      </c>
      <c r="H477">
        <f>+Casos_PN_CORR[[#This Row],[12-mar]]-Casos_PN_CORR[[#This Row],[11-mar]]</f>
        <v>0</v>
      </c>
      <c r="I477">
        <f>+Casos_PN_CORR[[#This Row],[13-mar]]-Casos_PN_CORR[[#This Row],[12-mar]]</f>
        <v>0</v>
      </c>
      <c r="J477">
        <f>+Casos_PN_CORR[[#This Row],[14-mar]]-Casos_PN_CORR[[#This Row],[13-mar]]</f>
        <v>0</v>
      </c>
      <c r="K477">
        <f>+Casos_PN_CORR[[#This Row],[15-mar]]-Casos_PN_CORR[[#This Row],[14-mar]]</f>
        <v>0</v>
      </c>
      <c r="L477">
        <f>+Casos_PN_CORR[[#This Row],[16-mar]]-Casos_PN_CORR[[#This Row],[15-mar]]</f>
        <v>0</v>
      </c>
      <c r="M477">
        <f>+Casos_PN_CORR[[#This Row],[17-mar]]-Casos_PN_CORR[[#This Row],[16-mar]]</f>
        <v>0</v>
      </c>
      <c r="N477">
        <f>+Casos_PN_CORR[[#This Row],[18-mar]]-Casos_PN_CORR[[#This Row],[17-mar]]</f>
        <v>0</v>
      </c>
      <c r="O477">
        <f>+Casos_PN_CORR[[#This Row],[19-mar]]-Casos_PN_CORR[[#This Row],[18-mar]]</f>
        <v>0</v>
      </c>
      <c r="P477">
        <f>+Casos_PN_CORR[[#This Row],[20-mar]]-Casos_PN_CORR[[#This Row],[19-mar]]</f>
        <v>0</v>
      </c>
      <c r="Q477">
        <f>+Casos_PN_CORR[[#This Row],[21-mar]]-Casos_PN_CORR[[#This Row],[20-mar]]</f>
        <v>0</v>
      </c>
      <c r="R477">
        <f>+Casos_PN_CORR[[#This Row],[22-mar]]-Casos_PN_CORR[[#This Row],[21-mar]]</f>
        <v>0</v>
      </c>
      <c r="S477">
        <f>+Casos_PN_CORR[[#This Row],[23-mar]]-Casos_PN_CORR[[#This Row],[22-mar]]</f>
        <v>0</v>
      </c>
      <c r="T477">
        <f>+Casos_PN_CORR[[#This Row],[24-mar]]-Casos_PN_CORR[[#This Row],[23-mar]]</f>
        <v>0</v>
      </c>
      <c r="U477">
        <f>+Casos_PN_CORR[[#This Row],[25-mar]]-Casos_PN_CORR[[#This Row],[24-mar]]</f>
        <v>0</v>
      </c>
      <c r="V477">
        <f>+Casos_PN_CORR[[#This Row],[26-mar]]-Casos_PN_CORR[[#This Row],[25-mar]]</f>
        <v>0</v>
      </c>
      <c r="W477">
        <f>+Casos_PN_CORR[[#This Row],[27-mar]]-Casos_PN_CORR[[#This Row],[26-mar]]</f>
        <v>0</v>
      </c>
      <c r="X477">
        <f>+Casos_PN_CORR[[#This Row],[28-mar]]-Casos_PN_CORR[[#This Row],[27-mar]]</f>
        <v>0</v>
      </c>
      <c r="Y477">
        <f>+Casos_PN_CORR[[#This Row],[29-mar]]-Casos_PN_CORR[[#This Row],[28-mar]]</f>
        <v>0</v>
      </c>
      <c r="Z477">
        <f>+Casos_PN_CORR[[#This Row],[30-mar]]-Casos_PN_CORR[[#This Row],[29-mar]]</f>
        <v>0</v>
      </c>
      <c r="AA477">
        <f>+Casos_PN_CORR[[#This Row],[31-mar]]-Casos_PN_CORR[[#This Row],[30-mar]]</f>
        <v>0</v>
      </c>
      <c r="AB477">
        <f>+Casos_PN_CORR[[#This Row],[1-abr]]-Casos_PN_CORR[[#This Row],[31-mar]]</f>
        <v>0</v>
      </c>
      <c r="AC477">
        <f>+Casos_PN_CORR[[#This Row],[2-abr]]-Casos_PN_CORR[[#This Row],[1-abr]]</f>
        <v>0</v>
      </c>
      <c r="AD477">
        <f>+Casos_PN_CORR[[#This Row],[3-abr]]-Casos_PN_CORR[[#This Row],[2-abr]]</f>
        <v>0</v>
      </c>
      <c r="AE477">
        <f>+Casos_PN_CORR[[#This Row],[4-abr]]-Casos_PN_CORR[[#This Row],[3-abr]]</f>
        <v>0</v>
      </c>
      <c r="AF477">
        <f>+Casos_PN_CORR[[#This Row],[5-abr]]-Casos_PN_CORR[[#This Row],[4-abr]]</f>
        <v>0</v>
      </c>
      <c r="AG477">
        <f>+Casos_PN_CORR[[#This Row],[6-abr]]-Casos_PN_CORR[[#This Row],[5-abr]]</f>
        <v>0</v>
      </c>
      <c r="AH477">
        <f>+Casos_PN_CORR[[#This Row],[7-abr]]-Casos_PN_CORR[[#This Row],[6-abr]]</f>
        <v>0</v>
      </c>
      <c r="AI477">
        <f>+Casos_PN_CORR[[#This Row],[8-abr]]-Casos_PN_CORR[[#This Row],[7-abr]]</f>
        <v>0</v>
      </c>
      <c r="AJ477">
        <f>+Casos_PN_CORR[[#This Row],[9-abr]]-Casos_PN_CORR[[#This Row],[8-abr]]</f>
        <v>0</v>
      </c>
      <c r="AK477">
        <f>+Casos_PN_CORR[[#This Row],[10-abr]]-Casos_PN_CORR[[#This Row],[9-abr]]</f>
        <v>0</v>
      </c>
      <c r="AL477">
        <f>+Casos_PN_CORR[[#This Row],[11-abr]]-Casos_PN_CORR[[#This Row],[10-abr]]</f>
        <v>0</v>
      </c>
      <c r="AM477">
        <f>+Casos_PN_CORR[[#This Row],[12-abr]]-Casos_PN_CORR[[#This Row],[11-abr]]</f>
        <v>0</v>
      </c>
      <c r="AN477">
        <f>+Casos_PN_CORR[[#This Row],[13-abr]]-Casos_PN_CORR[[#This Row],[12-abr]]</f>
        <v>0</v>
      </c>
      <c r="AO477">
        <f>+Casos_PN_CORR[[#This Row],[14-abr]]-Casos_PN_CORR[[#This Row],[13-abr]]</f>
        <v>0</v>
      </c>
      <c r="AP477">
        <f>+Casos_PN_CORR[[#This Row],[15-abr]]-Casos_PN_CORR[[#This Row],[14-abr]]</f>
        <v>0</v>
      </c>
      <c r="AQ477">
        <f>+Casos_PN_CORR[[#This Row],[16-abr]]-Casos_PN_CORR[[#This Row],[15-abr]]</f>
        <v>0</v>
      </c>
      <c r="AR477">
        <f>+Casos_PN_CORR[[#This Row],[17-abr]]-Casos_PN_CORR[[#This Row],[16-abr]]</f>
        <v>0</v>
      </c>
      <c r="AS477">
        <f>+Casos_PN_CORR[[#This Row],[18-abr]]-Casos_PN_CORR[[#This Row],[17-abr]]</f>
        <v>0</v>
      </c>
      <c r="AT477">
        <f>+Casos_PN_CORR[[#This Row],[19-abr]]-Casos_PN_CORR[[#This Row],[18-abr]]</f>
        <v>0</v>
      </c>
      <c r="AU477">
        <f>+Casos_PN_CORR[[#This Row],[20-abr]]-Casos_PN_CORR[[#This Row],[19-abr]]</f>
        <v>0</v>
      </c>
      <c r="AV477">
        <f>+Casos_PN_CORR[[#This Row],[21-abr]]-Casos_PN_CORR[[#This Row],[20-abr]]</f>
        <v>0</v>
      </c>
      <c r="AW477">
        <f>+Casos_PN_CORR[[#This Row],[22-abr]]-Casos_PN_CORR[[#This Row],[21-abr]]</f>
        <v>0</v>
      </c>
      <c r="AX477">
        <f>+Casos_PN_CORR[[#This Row],[23-abr]]-Casos_PN_CORR[[#This Row],[22-abr]]</f>
        <v>0</v>
      </c>
      <c r="AY477">
        <f>+Casos_PN_CORR[[#This Row],[24-abr]]-Casos_PN_CORR[[#This Row],[23-abr]]</f>
        <v>0</v>
      </c>
      <c r="AZ477">
        <f>+Casos_PN_CORR[[#This Row],[25-abr]]-Casos_PN_CORR[[#This Row],[24-abr]]</f>
        <v>0</v>
      </c>
      <c r="BA477">
        <f>+Casos_PN_CORR[[#This Row],[26-abr]]-Casos_PN_CORR[[#This Row],[25-abr]]</f>
        <v>0</v>
      </c>
      <c r="BB477">
        <f>+Casos_PN_CORR[[#This Row],[27-abr]]-Casos_PN_CORR[[#This Row],[26-abr]]</f>
        <v>0</v>
      </c>
      <c r="BC477">
        <f>+Casos_PN_CORR[[#This Row],[28-abr]]-Casos_PN_CORR[[#This Row],[27-abr]]</f>
        <v>0</v>
      </c>
      <c r="BD477">
        <f>+Casos_PN_CORR[[#This Row],[29-abr]]-Casos_PN_CORR[[#This Row],[28-abr]]</f>
        <v>0</v>
      </c>
      <c r="BE477">
        <f>+Casos_PN_CORR[[#This Row],[30-abr]]-Casos_PN_CORR[[#This Row],[29-abr]]</f>
        <v>0</v>
      </c>
      <c r="BF477">
        <f>+Casos_PN_CORR[[#This Row],[1-may]]-Casos_PN_CORR[[#This Row],[30-abr]]</f>
        <v>0</v>
      </c>
      <c r="BG477">
        <f>+Casos_PN_CORR[[#This Row],[2-may]]-Casos_PN_CORR[[#This Row],[1-may]]</f>
        <v>0</v>
      </c>
      <c r="BH477">
        <f>+Casos_PN_CORR[[#This Row],[3-may]]-Casos_PN_CORR[[#This Row],[2-may]]</f>
        <v>0</v>
      </c>
      <c r="BI477">
        <f>+Casos_PN_CORR[[#This Row],[4-may]]-Casos_PN_CORR[[#This Row],[3-may]]</f>
        <v>0</v>
      </c>
      <c r="BJ477">
        <f>+Casos_PN_CORR[[#This Row],[5-may]]-Casos_PN_CORR[[#This Row],[4-may]]</f>
        <v>0</v>
      </c>
      <c r="BK477">
        <f>+Casos_PN_CORR[[#This Row],[6-may]]-Casos_PN_CORR[[#This Row],[5-may]]</f>
        <v>0</v>
      </c>
      <c r="BL477">
        <f>+Casos_PN_CORR[[#This Row],[7-may]]-Casos_PN_CORR[[#This Row],[6-may]]</f>
        <v>0</v>
      </c>
      <c r="BM477">
        <f>+Casos_PN_CORR[[#This Row],[8-may]]-Casos_PN_CORR[[#This Row],[7-may]]</f>
        <v>0</v>
      </c>
      <c r="BN477">
        <f>+Casos_PN_CORR[[#This Row],[9-may]]-Casos_PN_CORR[[#This Row],[8-may]]</f>
        <v>0</v>
      </c>
      <c r="BO477">
        <f>+Casos_PN_CORR[[#This Row],[10-may]]-Casos_PN_CORR[[#This Row],[9-may]]</f>
        <v>0</v>
      </c>
      <c r="BP477">
        <f>+Casos_PN_CORR[[#This Row],[11-may]]-Casos_PN_CORR[[#This Row],[10-may]]</f>
        <v>0</v>
      </c>
      <c r="BQ477">
        <f>+Casos_PN_CORR[[#This Row],[12-may]]-Casos_PN_CORR[[#This Row],[11-may]]</f>
        <v>0</v>
      </c>
      <c r="BR477">
        <f>+Casos_PN_CORR[[#This Row],[13-may]]-Casos_PN_CORR[[#This Row],[12-may]]</f>
        <v>0</v>
      </c>
      <c r="BS477">
        <f>+Casos_PN_CORR[[#This Row],[14-may]]-Casos_PN_CORR[[#This Row],[13-may]]</f>
        <v>0</v>
      </c>
      <c r="BT477">
        <f>+Casos_PN_CORR[[#This Row],[15-may]]-Casos_PN_CORR[[#This Row],[14-may]]</f>
        <v>0</v>
      </c>
      <c r="BU477">
        <f>+Casos_PN_CORR[[#This Row],[16-may]]-Casos_PN_CORR[[#This Row],[15-may]]</f>
        <v>0</v>
      </c>
      <c r="BV477">
        <f>+Casos_PN_CORR[[#This Row],[17-may]]-Casos_PN_CORR[[#This Row],[16-may]]</f>
        <v>0</v>
      </c>
      <c r="BW477">
        <f>+Casos_PN_CORR[[#This Row],[18-may]]-Casos_PN_CORR[[#This Row],[17-may]]</f>
        <v>0</v>
      </c>
      <c r="BX477">
        <f>+Casos_PN_CORR[[#This Row],[19-may]]-Casos_PN_CORR[[#This Row],[18-may]]</f>
        <v>0</v>
      </c>
      <c r="BY477">
        <f>+Casos_PN_CORR[[#This Row],[20-may]]-Casos_PN_CORR[[#This Row],[19-may]]</f>
        <v>0</v>
      </c>
      <c r="BZ477">
        <f>+Casos_PN_CORR[[#This Row],[21-may]]-Casos_PN_CORR[[#This Row],[20-may]]</f>
        <v>0</v>
      </c>
      <c r="CA477">
        <f>+Casos_PN_CORR[[#This Row],[22-may]]-Casos_PN_CORR[[#This Row],[21-may]]</f>
        <v>0</v>
      </c>
      <c r="CB477">
        <f>+Casos_PN_CORR[[#This Row],[23-may]]-Casos_PN_CORR[[#This Row],[22-may]]</f>
        <v>0</v>
      </c>
      <c r="CC477">
        <f>+Casos_PN_CORR[[#This Row],[24-may]]-Casos_PN_CORR[[#This Row],[23-may]]</f>
        <v>0</v>
      </c>
      <c r="CD477">
        <f>+Casos_PN_CORR[[#This Row],[25-may]]-Casos_PN_CORR[[#This Row],[24-may]]</f>
        <v>0</v>
      </c>
      <c r="CE477">
        <f>+Casos_PN_CORR[[#This Row],[26-may]]-Casos_PN_CORR[[#This Row],[25-may]]</f>
        <v>0</v>
      </c>
      <c r="CF477">
        <f>+Casos_PN_CORR[[#This Row],[27-may]]-Casos_PN_CORR[[#This Row],[26-may]]</f>
        <v>0</v>
      </c>
      <c r="CG477">
        <f>+Casos_PN_CORR[[#This Row],[28-may]]-Casos_PN_CORR[[#This Row],[27-may]]</f>
        <v>0</v>
      </c>
      <c r="CH477">
        <f>+Casos_PN_CORR[[#This Row],[29-may]]-Casos_PN_CORR[[#This Row],[28-may]]</f>
        <v>0</v>
      </c>
      <c r="CI477">
        <f>+Casos_PN_CORR[[#This Row],[30-may]]-Casos_PN_CORR[[#This Row],[29-may]]</f>
        <v>0</v>
      </c>
      <c r="CJ477">
        <f>+Casos_PN_CORR[[#This Row],[31-may]]-Casos_PN_CORR[[#This Row],[30-may]]</f>
        <v>0</v>
      </c>
      <c r="CK477">
        <f>+Casos_PN_CORR[[#This Row],[1-jun]]-Casos_PN_CORR[[#This Row],[31-may]]</f>
        <v>0</v>
      </c>
      <c r="CL477">
        <f>+Casos_PN_CORR[[#This Row],[2-jun]]-Casos_PN_CORR[[#This Row],[1-jun]]</f>
        <v>0</v>
      </c>
      <c r="CM477">
        <f>+Casos_PN_CORR[[#This Row],[3-jun]]-Casos_PN_CORR[[#This Row],[2-jun]]</f>
        <v>0</v>
      </c>
      <c r="CN477">
        <f>+Casos_PN_CORR[[#This Row],[4-jun]]-Casos_PN_CORR[[#This Row],[3-jun]]</f>
        <v>0</v>
      </c>
      <c r="CO477">
        <f>+Casos_PN_CORR[[#This Row],[5-jun]]-Casos_PN_CORR[[#This Row],[4-jun]]</f>
        <v>0</v>
      </c>
      <c r="CP477">
        <f>+Casos_PN_CORR[[#This Row],[6-jun]]-Casos_PN_CORR[[#This Row],[5-jun]]</f>
        <v>0</v>
      </c>
    </row>
    <row r="478" spans="1:94">
      <c r="A478">
        <v>40307</v>
      </c>
      <c r="B478" s="2" t="s">
        <v>115</v>
      </c>
      <c r="C478" s="2" t="s">
        <v>152</v>
      </c>
      <c r="D478" s="2" t="s">
        <v>612</v>
      </c>
      <c r="E478" s="4">
        <f t="shared" si="7"/>
        <v>405</v>
      </c>
      <c r="F478">
        <f>+Casos_PN_CORR[[#This Row],[10-mar]]</f>
        <v>0</v>
      </c>
      <c r="G478">
        <f>+Casos_PN_CORR[[#This Row],[11-mar]]-Casos_PN_CORR[[#This Row],[10-mar]]</f>
        <v>0</v>
      </c>
      <c r="H478">
        <f>+Casos_PN_CORR[[#This Row],[12-mar]]-Casos_PN_CORR[[#This Row],[11-mar]]</f>
        <v>0</v>
      </c>
      <c r="I478">
        <f>+Casos_PN_CORR[[#This Row],[13-mar]]-Casos_PN_CORR[[#This Row],[12-mar]]</f>
        <v>0</v>
      </c>
      <c r="J478">
        <f>+Casos_PN_CORR[[#This Row],[14-mar]]-Casos_PN_CORR[[#This Row],[13-mar]]</f>
        <v>0</v>
      </c>
      <c r="K478">
        <f>+Casos_PN_CORR[[#This Row],[15-mar]]-Casos_PN_CORR[[#This Row],[14-mar]]</f>
        <v>0</v>
      </c>
      <c r="L478">
        <f>+Casos_PN_CORR[[#This Row],[16-mar]]-Casos_PN_CORR[[#This Row],[15-mar]]</f>
        <v>0</v>
      </c>
      <c r="M478">
        <f>+Casos_PN_CORR[[#This Row],[17-mar]]-Casos_PN_CORR[[#This Row],[16-mar]]</f>
        <v>0</v>
      </c>
      <c r="N478">
        <f>+Casos_PN_CORR[[#This Row],[18-mar]]-Casos_PN_CORR[[#This Row],[17-mar]]</f>
        <v>0</v>
      </c>
      <c r="O478">
        <f>+Casos_PN_CORR[[#This Row],[19-mar]]-Casos_PN_CORR[[#This Row],[18-mar]]</f>
        <v>0</v>
      </c>
      <c r="P478">
        <f>+Casos_PN_CORR[[#This Row],[20-mar]]-Casos_PN_CORR[[#This Row],[19-mar]]</f>
        <v>0</v>
      </c>
      <c r="Q478">
        <f>+Casos_PN_CORR[[#This Row],[21-mar]]-Casos_PN_CORR[[#This Row],[20-mar]]</f>
        <v>0</v>
      </c>
      <c r="R478">
        <f>+Casos_PN_CORR[[#This Row],[22-mar]]-Casos_PN_CORR[[#This Row],[21-mar]]</f>
        <v>0</v>
      </c>
      <c r="S478">
        <f>+Casos_PN_CORR[[#This Row],[23-mar]]-Casos_PN_CORR[[#This Row],[22-mar]]</f>
        <v>0</v>
      </c>
      <c r="T478">
        <f>+Casos_PN_CORR[[#This Row],[24-mar]]-Casos_PN_CORR[[#This Row],[23-mar]]</f>
        <v>0</v>
      </c>
      <c r="U478">
        <f>+Casos_PN_CORR[[#This Row],[25-mar]]-Casos_PN_CORR[[#This Row],[24-mar]]</f>
        <v>0</v>
      </c>
      <c r="V478">
        <f>+Casos_PN_CORR[[#This Row],[26-mar]]-Casos_PN_CORR[[#This Row],[25-mar]]</f>
        <v>0</v>
      </c>
      <c r="W478">
        <f>+Casos_PN_CORR[[#This Row],[27-mar]]-Casos_PN_CORR[[#This Row],[26-mar]]</f>
        <v>0</v>
      </c>
      <c r="X478">
        <f>+Casos_PN_CORR[[#This Row],[28-mar]]-Casos_PN_CORR[[#This Row],[27-mar]]</f>
        <v>0</v>
      </c>
      <c r="Y478">
        <f>+Casos_PN_CORR[[#This Row],[29-mar]]-Casos_PN_CORR[[#This Row],[28-mar]]</f>
        <v>0</v>
      </c>
      <c r="Z478">
        <f>+Casos_PN_CORR[[#This Row],[30-mar]]-Casos_PN_CORR[[#This Row],[29-mar]]</f>
        <v>0</v>
      </c>
      <c r="AA478">
        <f>+Casos_PN_CORR[[#This Row],[31-mar]]-Casos_PN_CORR[[#This Row],[30-mar]]</f>
        <v>0</v>
      </c>
      <c r="AB478">
        <f>+Casos_PN_CORR[[#This Row],[1-abr]]-Casos_PN_CORR[[#This Row],[31-mar]]</f>
        <v>0</v>
      </c>
      <c r="AC478">
        <f>+Casos_PN_CORR[[#This Row],[2-abr]]-Casos_PN_CORR[[#This Row],[1-abr]]</f>
        <v>0</v>
      </c>
      <c r="AD478">
        <f>+Casos_PN_CORR[[#This Row],[3-abr]]-Casos_PN_CORR[[#This Row],[2-abr]]</f>
        <v>0</v>
      </c>
      <c r="AE478">
        <f>+Casos_PN_CORR[[#This Row],[4-abr]]-Casos_PN_CORR[[#This Row],[3-abr]]</f>
        <v>0</v>
      </c>
      <c r="AF478">
        <f>+Casos_PN_CORR[[#This Row],[5-abr]]-Casos_PN_CORR[[#This Row],[4-abr]]</f>
        <v>0</v>
      </c>
      <c r="AG478">
        <f>+Casos_PN_CORR[[#This Row],[6-abr]]-Casos_PN_CORR[[#This Row],[5-abr]]</f>
        <v>0</v>
      </c>
      <c r="AH478">
        <f>+Casos_PN_CORR[[#This Row],[7-abr]]-Casos_PN_CORR[[#This Row],[6-abr]]</f>
        <v>0</v>
      </c>
      <c r="AI478">
        <f>+Casos_PN_CORR[[#This Row],[8-abr]]-Casos_PN_CORR[[#This Row],[7-abr]]</f>
        <v>0</v>
      </c>
      <c r="AJ478">
        <f>+Casos_PN_CORR[[#This Row],[9-abr]]-Casos_PN_CORR[[#This Row],[8-abr]]</f>
        <v>0</v>
      </c>
      <c r="AK478">
        <f>+Casos_PN_CORR[[#This Row],[10-abr]]-Casos_PN_CORR[[#This Row],[9-abr]]</f>
        <v>0</v>
      </c>
      <c r="AL478">
        <f>+Casos_PN_CORR[[#This Row],[11-abr]]-Casos_PN_CORR[[#This Row],[10-abr]]</f>
        <v>0</v>
      </c>
      <c r="AM478">
        <f>+Casos_PN_CORR[[#This Row],[12-abr]]-Casos_PN_CORR[[#This Row],[11-abr]]</f>
        <v>0</v>
      </c>
      <c r="AN478">
        <f>+Casos_PN_CORR[[#This Row],[13-abr]]-Casos_PN_CORR[[#This Row],[12-abr]]</f>
        <v>0</v>
      </c>
      <c r="AO478">
        <f>+Casos_PN_CORR[[#This Row],[14-abr]]-Casos_PN_CORR[[#This Row],[13-abr]]</f>
        <v>0</v>
      </c>
      <c r="AP478">
        <f>+Casos_PN_CORR[[#This Row],[15-abr]]-Casos_PN_CORR[[#This Row],[14-abr]]</f>
        <v>0</v>
      </c>
      <c r="AQ478">
        <f>+Casos_PN_CORR[[#This Row],[16-abr]]-Casos_PN_CORR[[#This Row],[15-abr]]</f>
        <v>0</v>
      </c>
      <c r="AR478">
        <f>+Casos_PN_CORR[[#This Row],[17-abr]]-Casos_PN_CORR[[#This Row],[16-abr]]</f>
        <v>0</v>
      </c>
      <c r="AS478">
        <f>+Casos_PN_CORR[[#This Row],[18-abr]]-Casos_PN_CORR[[#This Row],[17-abr]]</f>
        <v>0</v>
      </c>
      <c r="AT478">
        <f>+Casos_PN_CORR[[#This Row],[19-abr]]-Casos_PN_CORR[[#This Row],[18-abr]]</f>
        <v>0</v>
      </c>
      <c r="AU478">
        <f>+Casos_PN_CORR[[#This Row],[20-abr]]-Casos_PN_CORR[[#This Row],[19-abr]]</f>
        <v>0</v>
      </c>
      <c r="AV478">
        <f>+Casos_PN_CORR[[#This Row],[21-abr]]-Casos_PN_CORR[[#This Row],[20-abr]]</f>
        <v>0</v>
      </c>
      <c r="AW478">
        <f>+Casos_PN_CORR[[#This Row],[22-abr]]-Casos_PN_CORR[[#This Row],[21-abr]]</f>
        <v>0</v>
      </c>
      <c r="AX478">
        <f>+Casos_PN_CORR[[#This Row],[23-abr]]-Casos_PN_CORR[[#This Row],[22-abr]]</f>
        <v>0</v>
      </c>
      <c r="AY478">
        <f>+Casos_PN_CORR[[#This Row],[24-abr]]-Casos_PN_CORR[[#This Row],[23-abr]]</f>
        <v>0</v>
      </c>
      <c r="AZ478">
        <f>+Casos_PN_CORR[[#This Row],[25-abr]]-Casos_PN_CORR[[#This Row],[24-abr]]</f>
        <v>0</v>
      </c>
      <c r="BA478">
        <f>+Casos_PN_CORR[[#This Row],[26-abr]]-Casos_PN_CORR[[#This Row],[25-abr]]</f>
        <v>0</v>
      </c>
      <c r="BB478">
        <f>+Casos_PN_CORR[[#This Row],[27-abr]]-Casos_PN_CORR[[#This Row],[26-abr]]</f>
        <v>0</v>
      </c>
      <c r="BC478">
        <f>+Casos_PN_CORR[[#This Row],[28-abr]]-Casos_PN_CORR[[#This Row],[27-abr]]</f>
        <v>0</v>
      </c>
      <c r="BD478">
        <f>+Casos_PN_CORR[[#This Row],[29-abr]]-Casos_PN_CORR[[#This Row],[28-abr]]</f>
        <v>0</v>
      </c>
      <c r="BE478">
        <f>+Casos_PN_CORR[[#This Row],[30-abr]]-Casos_PN_CORR[[#This Row],[29-abr]]</f>
        <v>0</v>
      </c>
      <c r="BF478">
        <f>+Casos_PN_CORR[[#This Row],[1-may]]-Casos_PN_CORR[[#This Row],[30-abr]]</f>
        <v>0</v>
      </c>
      <c r="BG478">
        <f>+Casos_PN_CORR[[#This Row],[2-may]]-Casos_PN_CORR[[#This Row],[1-may]]</f>
        <v>0</v>
      </c>
      <c r="BH478">
        <f>+Casos_PN_CORR[[#This Row],[3-may]]-Casos_PN_CORR[[#This Row],[2-may]]</f>
        <v>0</v>
      </c>
      <c r="BI478">
        <f>+Casos_PN_CORR[[#This Row],[4-may]]-Casos_PN_CORR[[#This Row],[3-may]]</f>
        <v>0</v>
      </c>
      <c r="BJ478">
        <f>+Casos_PN_CORR[[#This Row],[5-may]]-Casos_PN_CORR[[#This Row],[4-may]]</f>
        <v>0</v>
      </c>
      <c r="BK478">
        <f>+Casos_PN_CORR[[#This Row],[6-may]]-Casos_PN_CORR[[#This Row],[5-may]]</f>
        <v>0</v>
      </c>
      <c r="BL478">
        <f>+Casos_PN_CORR[[#This Row],[7-may]]-Casos_PN_CORR[[#This Row],[6-may]]</f>
        <v>0</v>
      </c>
      <c r="BM478">
        <f>+Casos_PN_CORR[[#This Row],[8-may]]-Casos_PN_CORR[[#This Row],[7-may]]</f>
        <v>0</v>
      </c>
      <c r="BN478">
        <f>+Casos_PN_CORR[[#This Row],[9-may]]-Casos_PN_CORR[[#This Row],[8-may]]</f>
        <v>0</v>
      </c>
      <c r="BO478">
        <f>+Casos_PN_CORR[[#This Row],[10-may]]-Casos_PN_CORR[[#This Row],[9-may]]</f>
        <v>0</v>
      </c>
      <c r="BP478">
        <f>+Casos_PN_CORR[[#This Row],[11-may]]-Casos_PN_CORR[[#This Row],[10-may]]</f>
        <v>0</v>
      </c>
      <c r="BQ478">
        <f>+Casos_PN_CORR[[#This Row],[12-may]]-Casos_PN_CORR[[#This Row],[11-may]]</f>
        <v>0</v>
      </c>
      <c r="BR478">
        <f>+Casos_PN_CORR[[#This Row],[13-may]]-Casos_PN_CORR[[#This Row],[12-may]]</f>
        <v>0</v>
      </c>
      <c r="BS478">
        <f>+Casos_PN_CORR[[#This Row],[14-may]]-Casos_PN_CORR[[#This Row],[13-may]]</f>
        <v>0</v>
      </c>
      <c r="BT478">
        <f>+Casos_PN_CORR[[#This Row],[15-may]]-Casos_PN_CORR[[#This Row],[14-may]]</f>
        <v>0</v>
      </c>
      <c r="BU478">
        <f>+Casos_PN_CORR[[#This Row],[16-may]]-Casos_PN_CORR[[#This Row],[15-may]]</f>
        <v>0</v>
      </c>
      <c r="BV478">
        <f>+Casos_PN_CORR[[#This Row],[17-may]]-Casos_PN_CORR[[#This Row],[16-may]]</f>
        <v>0</v>
      </c>
      <c r="BW478">
        <f>+Casos_PN_CORR[[#This Row],[18-may]]-Casos_PN_CORR[[#This Row],[17-may]]</f>
        <v>0</v>
      </c>
      <c r="BX478">
        <f>+Casos_PN_CORR[[#This Row],[19-may]]-Casos_PN_CORR[[#This Row],[18-may]]</f>
        <v>0</v>
      </c>
      <c r="BY478">
        <f>+Casos_PN_CORR[[#This Row],[20-may]]-Casos_PN_CORR[[#This Row],[19-may]]</f>
        <v>0</v>
      </c>
      <c r="BZ478">
        <f>+Casos_PN_CORR[[#This Row],[21-may]]-Casos_PN_CORR[[#This Row],[20-may]]</f>
        <v>0</v>
      </c>
      <c r="CA478">
        <f>+Casos_PN_CORR[[#This Row],[22-may]]-Casos_PN_CORR[[#This Row],[21-may]]</f>
        <v>0</v>
      </c>
      <c r="CB478">
        <f>+Casos_PN_CORR[[#This Row],[23-may]]-Casos_PN_CORR[[#This Row],[22-may]]</f>
        <v>0</v>
      </c>
      <c r="CC478">
        <f>+Casos_PN_CORR[[#This Row],[24-may]]-Casos_PN_CORR[[#This Row],[23-may]]</f>
        <v>0</v>
      </c>
      <c r="CD478">
        <f>+Casos_PN_CORR[[#This Row],[25-may]]-Casos_PN_CORR[[#This Row],[24-may]]</f>
        <v>0</v>
      </c>
      <c r="CE478">
        <f>+Casos_PN_CORR[[#This Row],[26-may]]-Casos_PN_CORR[[#This Row],[25-may]]</f>
        <v>0</v>
      </c>
      <c r="CF478">
        <f>+Casos_PN_CORR[[#This Row],[27-may]]-Casos_PN_CORR[[#This Row],[26-may]]</f>
        <v>0</v>
      </c>
      <c r="CG478">
        <f>+Casos_PN_CORR[[#This Row],[28-may]]-Casos_PN_CORR[[#This Row],[27-may]]</f>
        <v>0</v>
      </c>
      <c r="CH478">
        <f>+Casos_PN_CORR[[#This Row],[29-may]]-Casos_PN_CORR[[#This Row],[28-may]]</f>
        <v>0</v>
      </c>
      <c r="CI478">
        <f>+Casos_PN_CORR[[#This Row],[30-may]]-Casos_PN_CORR[[#This Row],[29-may]]</f>
        <v>0</v>
      </c>
      <c r="CJ478">
        <f>+Casos_PN_CORR[[#This Row],[31-may]]-Casos_PN_CORR[[#This Row],[30-may]]</f>
        <v>0</v>
      </c>
      <c r="CK478">
        <f>+Casos_PN_CORR[[#This Row],[1-jun]]-Casos_PN_CORR[[#This Row],[31-may]]</f>
        <v>0</v>
      </c>
      <c r="CL478">
        <f>+Casos_PN_CORR[[#This Row],[2-jun]]-Casos_PN_CORR[[#This Row],[1-jun]]</f>
        <v>0</v>
      </c>
      <c r="CM478">
        <f>+Casos_PN_CORR[[#This Row],[3-jun]]-Casos_PN_CORR[[#This Row],[2-jun]]</f>
        <v>0</v>
      </c>
      <c r="CN478">
        <f>+Casos_PN_CORR[[#This Row],[4-jun]]-Casos_PN_CORR[[#This Row],[3-jun]]</f>
        <v>0</v>
      </c>
      <c r="CO478">
        <f>+Casos_PN_CORR[[#This Row],[5-jun]]-Casos_PN_CORR[[#This Row],[4-jun]]</f>
        <v>405</v>
      </c>
      <c r="CP478">
        <f>+Casos_PN_CORR[[#This Row],[6-jun]]-Casos_PN_CORR[[#This Row],[5-jun]]</f>
        <v>0</v>
      </c>
    </row>
    <row r="479" spans="1:94">
      <c r="A479">
        <v>40607</v>
      </c>
      <c r="B479" s="2" t="s">
        <v>115</v>
      </c>
      <c r="C479" s="2" t="s">
        <v>185</v>
      </c>
      <c r="D479" s="2" t="s">
        <v>612</v>
      </c>
      <c r="E479" s="4">
        <f t="shared" si="7"/>
        <v>19</v>
      </c>
      <c r="F479">
        <f>+Casos_PN_CORR[[#This Row],[10-mar]]</f>
        <v>0</v>
      </c>
      <c r="G479">
        <f>+Casos_PN_CORR[[#This Row],[11-mar]]-Casos_PN_CORR[[#This Row],[10-mar]]</f>
        <v>0</v>
      </c>
      <c r="H479">
        <f>+Casos_PN_CORR[[#This Row],[12-mar]]-Casos_PN_CORR[[#This Row],[11-mar]]</f>
        <v>0</v>
      </c>
      <c r="I479">
        <f>+Casos_PN_CORR[[#This Row],[13-mar]]-Casos_PN_CORR[[#This Row],[12-mar]]</f>
        <v>0</v>
      </c>
      <c r="J479">
        <f>+Casos_PN_CORR[[#This Row],[14-mar]]-Casos_PN_CORR[[#This Row],[13-mar]]</f>
        <v>0</v>
      </c>
      <c r="K479">
        <f>+Casos_PN_CORR[[#This Row],[15-mar]]-Casos_PN_CORR[[#This Row],[14-mar]]</f>
        <v>0</v>
      </c>
      <c r="L479">
        <f>+Casos_PN_CORR[[#This Row],[16-mar]]-Casos_PN_CORR[[#This Row],[15-mar]]</f>
        <v>0</v>
      </c>
      <c r="M479">
        <f>+Casos_PN_CORR[[#This Row],[17-mar]]-Casos_PN_CORR[[#This Row],[16-mar]]</f>
        <v>0</v>
      </c>
      <c r="N479">
        <f>+Casos_PN_CORR[[#This Row],[18-mar]]-Casos_PN_CORR[[#This Row],[17-mar]]</f>
        <v>0</v>
      </c>
      <c r="O479">
        <f>+Casos_PN_CORR[[#This Row],[19-mar]]-Casos_PN_CORR[[#This Row],[18-mar]]</f>
        <v>0</v>
      </c>
      <c r="P479">
        <f>+Casos_PN_CORR[[#This Row],[20-mar]]-Casos_PN_CORR[[#This Row],[19-mar]]</f>
        <v>0</v>
      </c>
      <c r="Q479">
        <f>+Casos_PN_CORR[[#This Row],[21-mar]]-Casos_PN_CORR[[#This Row],[20-mar]]</f>
        <v>0</v>
      </c>
      <c r="R479">
        <f>+Casos_PN_CORR[[#This Row],[22-mar]]-Casos_PN_CORR[[#This Row],[21-mar]]</f>
        <v>0</v>
      </c>
      <c r="S479">
        <f>+Casos_PN_CORR[[#This Row],[23-mar]]-Casos_PN_CORR[[#This Row],[22-mar]]</f>
        <v>0</v>
      </c>
      <c r="T479">
        <f>+Casos_PN_CORR[[#This Row],[24-mar]]-Casos_PN_CORR[[#This Row],[23-mar]]</f>
        <v>0</v>
      </c>
      <c r="U479">
        <f>+Casos_PN_CORR[[#This Row],[25-mar]]-Casos_PN_CORR[[#This Row],[24-mar]]</f>
        <v>0</v>
      </c>
      <c r="V479">
        <f>+Casos_PN_CORR[[#This Row],[26-mar]]-Casos_PN_CORR[[#This Row],[25-mar]]</f>
        <v>0</v>
      </c>
      <c r="W479">
        <f>+Casos_PN_CORR[[#This Row],[27-mar]]-Casos_PN_CORR[[#This Row],[26-mar]]</f>
        <v>0</v>
      </c>
      <c r="X479">
        <f>+Casos_PN_CORR[[#This Row],[28-mar]]-Casos_PN_CORR[[#This Row],[27-mar]]</f>
        <v>0</v>
      </c>
      <c r="Y479">
        <f>+Casos_PN_CORR[[#This Row],[29-mar]]-Casos_PN_CORR[[#This Row],[28-mar]]</f>
        <v>0</v>
      </c>
      <c r="Z479">
        <f>+Casos_PN_CORR[[#This Row],[30-mar]]-Casos_PN_CORR[[#This Row],[29-mar]]</f>
        <v>0</v>
      </c>
      <c r="AA479">
        <f>+Casos_PN_CORR[[#This Row],[31-mar]]-Casos_PN_CORR[[#This Row],[30-mar]]</f>
        <v>0</v>
      </c>
      <c r="AB479">
        <f>+Casos_PN_CORR[[#This Row],[1-abr]]-Casos_PN_CORR[[#This Row],[31-mar]]</f>
        <v>0</v>
      </c>
      <c r="AC479">
        <f>+Casos_PN_CORR[[#This Row],[2-abr]]-Casos_PN_CORR[[#This Row],[1-abr]]</f>
        <v>0</v>
      </c>
      <c r="AD479">
        <f>+Casos_PN_CORR[[#This Row],[3-abr]]-Casos_PN_CORR[[#This Row],[2-abr]]</f>
        <v>0</v>
      </c>
      <c r="AE479">
        <f>+Casos_PN_CORR[[#This Row],[4-abr]]-Casos_PN_CORR[[#This Row],[3-abr]]</f>
        <v>0</v>
      </c>
      <c r="AF479">
        <f>+Casos_PN_CORR[[#This Row],[5-abr]]-Casos_PN_CORR[[#This Row],[4-abr]]</f>
        <v>0</v>
      </c>
      <c r="AG479">
        <f>+Casos_PN_CORR[[#This Row],[6-abr]]-Casos_PN_CORR[[#This Row],[5-abr]]</f>
        <v>0</v>
      </c>
      <c r="AH479">
        <f>+Casos_PN_CORR[[#This Row],[7-abr]]-Casos_PN_CORR[[#This Row],[6-abr]]</f>
        <v>0</v>
      </c>
      <c r="AI479">
        <f>+Casos_PN_CORR[[#This Row],[8-abr]]-Casos_PN_CORR[[#This Row],[7-abr]]</f>
        <v>0</v>
      </c>
      <c r="AJ479">
        <f>+Casos_PN_CORR[[#This Row],[9-abr]]-Casos_PN_CORR[[#This Row],[8-abr]]</f>
        <v>0</v>
      </c>
      <c r="AK479">
        <f>+Casos_PN_CORR[[#This Row],[10-abr]]-Casos_PN_CORR[[#This Row],[9-abr]]</f>
        <v>0</v>
      </c>
      <c r="AL479">
        <f>+Casos_PN_CORR[[#This Row],[11-abr]]-Casos_PN_CORR[[#This Row],[10-abr]]</f>
        <v>0</v>
      </c>
      <c r="AM479">
        <f>+Casos_PN_CORR[[#This Row],[12-abr]]-Casos_PN_CORR[[#This Row],[11-abr]]</f>
        <v>0</v>
      </c>
      <c r="AN479">
        <f>+Casos_PN_CORR[[#This Row],[13-abr]]-Casos_PN_CORR[[#This Row],[12-abr]]</f>
        <v>0</v>
      </c>
      <c r="AO479">
        <f>+Casos_PN_CORR[[#This Row],[14-abr]]-Casos_PN_CORR[[#This Row],[13-abr]]</f>
        <v>0</v>
      </c>
      <c r="AP479">
        <f>+Casos_PN_CORR[[#This Row],[15-abr]]-Casos_PN_CORR[[#This Row],[14-abr]]</f>
        <v>0</v>
      </c>
      <c r="AQ479">
        <f>+Casos_PN_CORR[[#This Row],[16-abr]]-Casos_PN_CORR[[#This Row],[15-abr]]</f>
        <v>0</v>
      </c>
      <c r="AR479">
        <f>+Casos_PN_CORR[[#This Row],[17-abr]]-Casos_PN_CORR[[#This Row],[16-abr]]</f>
        <v>0</v>
      </c>
      <c r="AS479">
        <f>+Casos_PN_CORR[[#This Row],[18-abr]]-Casos_PN_CORR[[#This Row],[17-abr]]</f>
        <v>0</v>
      </c>
      <c r="AT479">
        <f>+Casos_PN_CORR[[#This Row],[19-abr]]-Casos_PN_CORR[[#This Row],[18-abr]]</f>
        <v>0</v>
      </c>
      <c r="AU479">
        <f>+Casos_PN_CORR[[#This Row],[20-abr]]-Casos_PN_CORR[[#This Row],[19-abr]]</f>
        <v>0</v>
      </c>
      <c r="AV479">
        <f>+Casos_PN_CORR[[#This Row],[21-abr]]-Casos_PN_CORR[[#This Row],[20-abr]]</f>
        <v>0</v>
      </c>
      <c r="AW479">
        <f>+Casos_PN_CORR[[#This Row],[22-abr]]-Casos_PN_CORR[[#This Row],[21-abr]]</f>
        <v>0</v>
      </c>
      <c r="AX479">
        <f>+Casos_PN_CORR[[#This Row],[23-abr]]-Casos_PN_CORR[[#This Row],[22-abr]]</f>
        <v>0</v>
      </c>
      <c r="AY479">
        <f>+Casos_PN_CORR[[#This Row],[24-abr]]-Casos_PN_CORR[[#This Row],[23-abr]]</f>
        <v>0</v>
      </c>
      <c r="AZ479">
        <f>+Casos_PN_CORR[[#This Row],[25-abr]]-Casos_PN_CORR[[#This Row],[24-abr]]</f>
        <v>0</v>
      </c>
      <c r="BA479">
        <f>+Casos_PN_CORR[[#This Row],[26-abr]]-Casos_PN_CORR[[#This Row],[25-abr]]</f>
        <v>0</v>
      </c>
      <c r="BB479">
        <f>+Casos_PN_CORR[[#This Row],[27-abr]]-Casos_PN_CORR[[#This Row],[26-abr]]</f>
        <v>0</v>
      </c>
      <c r="BC479">
        <f>+Casos_PN_CORR[[#This Row],[28-abr]]-Casos_PN_CORR[[#This Row],[27-abr]]</f>
        <v>0</v>
      </c>
      <c r="BD479">
        <f>+Casos_PN_CORR[[#This Row],[29-abr]]-Casos_PN_CORR[[#This Row],[28-abr]]</f>
        <v>0</v>
      </c>
      <c r="BE479">
        <f>+Casos_PN_CORR[[#This Row],[30-abr]]-Casos_PN_CORR[[#This Row],[29-abr]]</f>
        <v>0</v>
      </c>
      <c r="BF479">
        <f>+Casos_PN_CORR[[#This Row],[1-may]]-Casos_PN_CORR[[#This Row],[30-abr]]</f>
        <v>0</v>
      </c>
      <c r="BG479">
        <f>+Casos_PN_CORR[[#This Row],[2-may]]-Casos_PN_CORR[[#This Row],[1-may]]</f>
        <v>0</v>
      </c>
      <c r="BH479">
        <f>+Casos_PN_CORR[[#This Row],[3-may]]-Casos_PN_CORR[[#This Row],[2-may]]</f>
        <v>0</v>
      </c>
      <c r="BI479">
        <f>+Casos_PN_CORR[[#This Row],[4-may]]-Casos_PN_CORR[[#This Row],[3-may]]</f>
        <v>0</v>
      </c>
      <c r="BJ479">
        <f>+Casos_PN_CORR[[#This Row],[5-may]]-Casos_PN_CORR[[#This Row],[4-may]]</f>
        <v>0</v>
      </c>
      <c r="BK479">
        <f>+Casos_PN_CORR[[#This Row],[6-may]]-Casos_PN_CORR[[#This Row],[5-may]]</f>
        <v>0</v>
      </c>
      <c r="BL479">
        <f>+Casos_PN_CORR[[#This Row],[7-may]]-Casos_PN_CORR[[#This Row],[6-may]]</f>
        <v>0</v>
      </c>
      <c r="BM479">
        <f>+Casos_PN_CORR[[#This Row],[8-may]]-Casos_PN_CORR[[#This Row],[7-may]]</f>
        <v>0</v>
      </c>
      <c r="BN479">
        <f>+Casos_PN_CORR[[#This Row],[9-may]]-Casos_PN_CORR[[#This Row],[8-may]]</f>
        <v>0</v>
      </c>
      <c r="BO479">
        <f>+Casos_PN_CORR[[#This Row],[10-may]]-Casos_PN_CORR[[#This Row],[9-may]]</f>
        <v>0</v>
      </c>
      <c r="BP479">
        <f>+Casos_PN_CORR[[#This Row],[11-may]]-Casos_PN_CORR[[#This Row],[10-may]]</f>
        <v>0</v>
      </c>
      <c r="BQ479">
        <f>+Casos_PN_CORR[[#This Row],[12-may]]-Casos_PN_CORR[[#This Row],[11-may]]</f>
        <v>0</v>
      </c>
      <c r="BR479">
        <f>+Casos_PN_CORR[[#This Row],[13-may]]-Casos_PN_CORR[[#This Row],[12-may]]</f>
        <v>0</v>
      </c>
      <c r="BS479">
        <f>+Casos_PN_CORR[[#This Row],[14-may]]-Casos_PN_CORR[[#This Row],[13-may]]</f>
        <v>0</v>
      </c>
      <c r="BT479">
        <f>+Casos_PN_CORR[[#This Row],[15-may]]-Casos_PN_CORR[[#This Row],[14-may]]</f>
        <v>0</v>
      </c>
      <c r="BU479">
        <f>+Casos_PN_CORR[[#This Row],[16-may]]-Casos_PN_CORR[[#This Row],[15-may]]</f>
        <v>0</v>
      </c>
      <c r="BV479">
        <f>+Casos_PN_CORR[[#This Row],[17-may]]-Casos_PN_CORR[[#This Row],[16-may]]</f>
        <v>0</v>
      </c>
      <c r="BW479">
        <f>+Casos_PN_CORR[[#This Row],[18-may]]-Casos_PN_CORR[[#This Row],[17-may]]</f>
        <v>0</v>
      </c>
      <c r="BX479">
        <f>+Casos_PN_CORR[[#This Row],[19-may]]-Casos_PN_CORR[[#This Row],[18-may]]</f>
        <v>0</v>
      </c>
      <c r="BY479">
        <f>+Casos_PN_CORR[[#This Row],[20-may]]-Casos_PN_CORR[[#This Row],[19-may]]</f>
        <v>0</v>
      </c>
      <c r="BZ479">
        <f>+Casos_PN_CORR[[#This Row],[21-may]]-Casos_PN_CORR[[#This Row],[20-may]]</f>
        <v>0</v>
      </c>
      <c r="CA479">
        <f>+Casos_PN_CORR[[#This Row],[22-may]]-Casos_PN_CORR[[#This Row],[21-may]]</f>
        <v>0</v>
      </c>
      <c r="CB479">
        <f>+Casos_PN_CORR[[#This Row],[23-may]]-Casos_PN_CORR[[#This Row],[22-may]]</f>
        <v>0</v>
      </c>
      <c r="CC479">
        <f>+Casos_PN_CORR[[#This Row],[24-may]]-Casos_PN_CORR[[#This Row],[23-may]]</f>
        <v>0</v>
      </c>
      <c r="CD479">
        <f>+Casos_PN_CORR[[#This Row],[25-may]]-Casos_PN_CORR[[#This Row],[24-may]]</f>
        <v>0</v>
      </c>
      <c r="CE479">
        <f>+Casos_PN_CORR[[#This Row],[26-may]]-Casos_PN_CORR[[#This Row],[25-may]]</f>
        <v>0</v>
      </c>
      <c r="CF479">
        <f>+Casos_PN_CORR[[#This Row],[27-may]]-Casos_PN_CORR[[#This Row],[26-may]]</f>
        <v>0</v>
      </c>
      <c r="CG479">
        <f>+Casos_PN_CORR[[#This Row],[28-may]]-Casos_PN_CORR[[#This Row],[27-may]]</f>
        <v>0</v>
      </c>
      <c r="CH479">
        <f>+Casos_PN_CORR[[#This Row],[29-may]]-Casos_PN_CORR[[#This Row],[28-may]]</f>
        <v>0</v>
      </c>
      <c r="CI479">
        <f>+Casos_PN_CORR[[#This Row],[30-may]]-Casos_PN_CORR[[#This Row],[29-may]]</f>
        <v>0</v>
      </c>
      <c r="CJ479">
        <f>+Casos_PN_CORR[[#This Row],[31-may]]-Casos_PN_CORR[[#This Row],[30-may]]</f>
        <v>0</v>
      </c>
      <c r="CK479">
        <f>+Casos_PN_CORR[[#This Row],[1-jun]]-Casos_PN_CORR[[#This Row],[31-may]]</f>
        <v>0</v>
      </c>
      <c r="CL479">
        <f>+Casos_PN_CORR[[#This Row],[2-jun]]-Casos_PN_CORR[[#This Row],[1-jun]]</f>
        <v>0</v>
      </c>
      <c r="CM479">
        <f>+Casos_PN_CORR[[#This Row],[3-jun]]-Casos_PN_CORR[[#This Row],[2-jun]]</f>
        <v>0</v>
      </c>
      <c r="CN479">
        <f>+Casos_PN_CORR[[#This Row],[4-jun]]-Casos_PN_CORR[[#This Row],[3-jun]]</f>
        <v>0</v>
      </c>
      <c r="CO479">
        <f>+Casos_PN_CORR[[#This Row],[5-jun]]-Casos_PN_CORR[[#This Row],[4-jun]]</f>
        <v>19</v>
      </c>
      <c r="CP479">
        <f>+Casos_PN_CORR[[#This Row],[6-jun]]-Casos_PN_CORR[[#This Row],[5-jun]]</f>
        <v>0</v>
      </c>
    </row>
    <row r="480" spans="1:94">
      <c r="A480">
        <v>80813</v>
      </c>
      <c r="B480" s="2" t="s">
        <v>97</v>
      </c>
      <c r="C480" s="2" t="s">
        <v>97</v>
      </c>
      <c r="D480" s="2" t="s">
        <v>612</v>
      </c>
      <c r="E480" s="4">
        <f t="shared" si="7"/>
        <v>0</v>
      </c>
      <c r="F480">
        <f>+Casos_PN_CORR[[#This Row],[10-mar]]</f>
        <v>0</v>
      </c>
      <c r="G480">
        <f>+Casos_PN_CORR[[#This Row],[11-mar]]-Casos_PN_CORR[[#This Row],[10-mar]]</f>
        <v>0</v>
      </c>
      <c r="H480">
        <f>+Casos_PN_CORR[[#This Row],[12-mar]]-Casos_PN_CORR[[#This Row],[11-mar]]</f>
        <v>0</v>
      </c>
      <c r="I480">
        <f>+Casos_PN_CORR[[#This Row],[13-mar]]-Casos_PN_CORR[[#This Row],[12-mar]]</f>
        <v>0</v>
      </c>
      <c r="J480">
        <f>+Casos_PN_CORR[[#This Row],[14-mar]]-Casos_PN_CORR[[#This Row],[13-mar]]</f>
        <v>0</v>
      </c>
      <c r="K480">
        <f>+Casos_PN_CORR[[#This Row],[15-mar]]-Casos_PN_CORR[[#This Row],[14-mar]]</f>
        <v>0</v>
      </c>
      <c r="L480">
        <f>+Casos_PN_CORR[[#This Row],[16-mar]]-Casos_PN_CORR[[#This Row],[15-mar]]</f>
        <v>0</v>
      </c>
      <c r="M480">
        <f>+Casos_PN_CORR[[#This Row],[17-mar]]-Casos_PN_CORR[[#This Row],[16-mar]]</f>
        <v>0</v>
      </c>
      <c r="N480">
        <f>+Casos_PN_CORR[[#This Row],[18-mar]]-Casos_PN_CORR[[#This Row],[17-mar]]</f>
        <v>0</v>
      </c>
      <c r="O480">
        <f>+Casos_PN_CORR[[#This Row],[19-mar]]-Casos_PN_CORR[[#This Row],[18-mar]]</f>
        <v>0</v>
      </c>
      <c r="P480">
        <f>+Casos_PN_CORR[[#This Row],[20-mar]]-Casos_PN_CORR[[#This Row],[19-mar]]</f>
        <v>0</v>
      </c>
      <c r="Q480">
        <f>+Casos_PN_CORR[[#This Row],[21-mar]]-Casos_PN_CORR[[#This Row],[20-mar]]</f>
        <v>0</v>
      </c>
      <c r="R480">
        <f>+Casos_PN_CORR[[#This Row],[22-mar]]-Casos_PN_CORR[[#This Row],[21-mar]]</f>
        <v>0</v>
      </c>
      <c r="S480">
        <f>+Casos_PN_CORR[[#This Row],[23-mar]]-Casos_PN_CORR[[#This Row],[22-mar]]</f>
        <v>0</v>
      </c>
      <c r="T480">
        <f>+Casos_PN_CORR[[#This Row],[24-mar]]-Casos_PN_CORR[[#This Row],[23-mar]]</f>
        <v>0</v>
      </c>
      <c r="U480">
        <f>+Casos_PN_CORR[[#This Row],[25-mar]]-Casos_PN_CORR[[#This Row],[24-mar]]</f>
        <v>0</v>
      </c>
      <c r="V480">
        <f>+Casos_PN_CORR[[#This Row],[26-mar]]-Casos_PN_CORR[[#This Row],[25-mar]]</f>
        <v>0</v>
      </c>
      <c r="W480">
        <f>+Casos_PN_CORR[[#This Row],[27-mar]]-Casos_PN_CORR[[#This Row],[26-mar]]</f>
        <v>0</v>
      </c>
      <c r="X480">
        <f>+Casos_PN_CORR[[#This Row],[28-mar]]-Casos_PN_CORR[[#This Row],[27-mar]]</f>
        <v>0</v>
      </c>
      <c r="Y480">
        <f>+Casos_PN_CORR[[#This Row],[29-mar]]-Casos_PN_CORR[[#This Row],[28-mar]]</f>
        <v>0</v>
      </c>
      <c r="Z480">
        <f>+Casos_PN_CORR[[#This Row],[30-mar]]-Casos_PN_CORR[[#This Row],[29-mar]]</f>
        <v>0</v>
      </c>
      <c r="AA480">
        <f>+Casos_PN_CORR[[#This Row],[31-mar]]-Casos_PN_CORR[[#This Row],[30-mar]]</f>
        <v>0</v>
      </c>
      <c r="AB480">
        <f>+Casos_PN_CORR[[#This Row],[1-abr]]-Casos_PN_CORR[[#This Row],[31-mar]]</f>
        <v>0</v>
      </c>
      <c r="AC480">
        <f>+Casos_PN_CORR[[#This Row],[2-abr]]-Casos_PN_CORR[[#This Row],[1-abr]]</f>
        <v>0</v>
      </c>
      <c r="AD480">
        <f>+Casos_PN_CORR[[#This Row],[3-abr]]-Casos_PN_CORR[[#This Row],[2-abr]]</f>
        <v>0</v>
      </c>
      <c r="AE480">
        <f>+Casos_PN_CORR[[#This Row],[4-abr]]-Casos_PN_CORR[[#This Row],[3-abr]]</f>
        <v>0</v>
      </c>
      <c r="AF480">
        <f>+Casos_PN_CORR[[#This Row],[5-abr]]-Casos_PN_CORR[[#This Row],[4-abr]]</f>
        <v>0</v>
      </c>
      <c r="AG480">
        <f>+Casos_PN_CORR[[#This Row],[6-abr]]-Casos_PN_CORR[[#This Row],[5-abr]]</f>
        <v>0</v>
      </c>
      <c r="AH480">
        <f>+Casos_PN_CORR[[#This Row],[7-abr]]-Casos_PN_CORR[[#This Row],[6-abr]]</f>
        <v>0</v>
      </c>
      <c r="AI480">
        <f>+Casos_PN_CORR[[#This Row],[8-abr]]-Casos_PN_CORR[[#This Row],[7-abr]]</f>
        <v>0</v>
      </c>
      <c r="AJ480">
        <f>+Casos_PN_CORR[[#This Row],[9-abr]]-Casos_PN_CORR[[#This Row],[8-abr]]</f>
        <v>0</v>
      </c>
      <c r="AK480">
        <f>+Casos_PN_CORR[[#This Row],[10-abr]]-Casos_PN_CORR[[#This Row],[9-abr]]</f>
        <v>0</v>
      </c>
      <c r="AL480">
        <f>+Casos_PN_CORR[[#This Row],[11-abr]]-Casos_PN_CORR[[#This Row],[10-abr]]</f>
        <v>0</v>
      </c>
      <c r="AM480">
        <f>+Casos_PN_CORR[[#This Row],[12-abr]]-Casos_PN_CORR[[#This Row],[11-abr]]</f>
        <v>0</v>
      </c>
      <c r="AN480">
        <f>+Casos_PN_CORR[[#This Row],[13-abr]]-Casos_PN_CORR[[#This Row],[12-abr]]</f>
        <v>0</v>
      </c>
      <c r="AO480">
        <f>+Casos_PN_CORR[[#This Row],[14-abr]]-Casos_PN_CORR[[#This Row],[13-abr]]</f>
        <v>0</v>
      </c>
      <c r="AP480">
        <f>+Casos_PN_CORR[[#This Row],[15-abr]]-Casos_PN_CORR[[#This Row],[14-abr]]</f>
        <v>0</v>
      </c>
      <c r="AQ480">
        <f>+Casos_PN_CORR[[#This Row],[16-abr]]-Casos_PN_CORR[[#This Row],[15-abr]]</f>
        <v>0</v>
      </c>
      <c r="AR480">
        <f>+Casos_PN_CORR[[#This Row],[17-abr]]-Casos_PN_CORR[[#This Row],[16-abr]]</f>
        <v>0</v>
      </c>
      <c r="AS480">
        <f>+Casos_PN_CORR[[#This Row],[18-abr]]-Casos_PN_CORR[[#This Row],[17-abr]]</f>
        <v>0</v>
      </c>
      <c r="AT480">
        <f>+Casos_PN_CORR[[#This Row],[19-abr]]-Casos_PN_CORR[[#This Row],[18-abr]]</f>
        <v>0</v>
      </c>
      <c r="AU480">
        <f>+Casos_PN_CORR[[#This Row],[20-abr]]-Casos_PN_CORR[[#This Row],[19-abr]]</f>
        <v>0</v>
      </c>
      <c r="AV480">
        <f>+Casos_PN_CORR[[#This Row],[21-abr]]-Casos_PN_CORR[[#This Row],[20-abr]]</f>
        <v>0</v>
      </c>
      <c r="AW480">
        <f>+Casos_PN_CORR[[#This Row],[22-abr]]-Casos_PN_CORR[[#This Row],[21-abr]]</f>
        <v>0</v>
      </c>
      <c r="AX480">
        <f>+Casos_PN_CORR[[#This Row],[23-abr]]-Casos_PN_CORR[[#This Row],[22-abr]]</f>
        <v>0</v>
      </c>
      <c r="AY480">
        <f>+Casos_PN_CORR[[#This Row],[24-abr]]-Casos_PN_CORR[[#This Row],[23-abr]]</f>
        <v>0</v>
      </c>
      <c r="AZ480">
        <f>+Casos_PN_CORR[[#This Row],[25-abr]]-Casos_PN_CORR[[#This Row],[24-abr]]</f>
        <v>0</v>
      </c>
      <c r="BA480">
        <f>+Casos_PN_CORR[[#This Row],[26-abr]]-Casos_PN_CORR[[#This Row],[25-abr]]</f>
        <v>0</v>
      </c>
      <c r="BB480">
        <f>+Casos_PN_CORR[[#This Row],[27-abr]]-Casos_PN_CORR[[#This Row],[26-abr]]</f>
        <v>0</v>
      </c>
      <c r="BC480">
        <f>+Casos_PN_CORR[[#This Row],[28-abr]]-Casos_PN_CORR[[#This Row],[27-abr]]</f>
        <v>0</v>
      </c>
      <c r="BD480">
        <f>+Casos_PN_CORR[[#This Row],[29-abr]]-Casos_PN_CORR[[#This Row],[28-abr]]</f>
        <v>0</v>
      </c>
      <c r="BE480">
        <f>+Casos_PN_CORR[[#This Row],[30-abr]]-Casos_PN_CORR[[#This Row],[29-abr]]</f>
        <v>0</v>
      </c>
      <c r="BF480">
        <f>+Casos_PN_CORR[[#This Row],[1-may]]-Casos_PN_CORR[[#This Row],[30-abr]]</f>
        <v>0</v>
      </c>
      <c r="BG480">
        <f>+Casos_PN_CORR[[#This Row],[2-may]]-Casos_PN_CORR[[#This Row],[1-may]]</f>
        <v>0</v>
      </c>
      <c r="BH480">
        <f>+Casos_PN_CORR[[#This Row],[3-may]]-Casos_PN_CORR[[#This Row],[2-may]]</f>
        <v>0</v>
      </c>
      <c r="BI480">
        <f>+Casos_PN_CORR[[#This Row],[4-may]]-Casos_PN_CORR[[#This Row],[3-may]]</f>
        <v>0</v>
      </c>
      <c r="BJ480">
        <f>+Casos_PN_CORR[[#This Row],[5-may]]-Casos_PN_CORR[[#This Row],[4-may]]</f>
        <v>0</v>
      </c>
      <c r="BK480">
        <f>+Casos_PN_CORR[[#This Row],[6-may]]-Casos_PN_CORR[[#This Row],[5-may]]</f>
        <v>0</v>
      </c>
      <c r="BL480">
        <f>+Casos_PN_CORR[[#This Row],[7-may]]-Casos_PN_CORR[[#This Row],[6-may]]</f>
        <v>0</v>
      </c>
      <c r="BM480">
        <f>+Casos_PN_CORR[[#This Row],[8-may]]-Casos_PN_CORR[[#This Row],[7-may]]</f>
        <v>0</v>
      </c>
      <c r="BN480">
        <f>+Casos_PN_CORR[[#This Row],[9-may]]-Casos_PN_CORR[[#This Row],[8-may]]</f>
        <v>0</v>
      </c>
      <c r="BO480">
        <f>+Casos_PN_CORR[[#This Row],[10-may]]-Casos_PN_CORR[[#This Row],[9-may]]</f>
        <v>0</v>
      </c>
      <c r="BP480">
        <f>+Casos_PN_CORR[[#This Row],[11-may]]-Casos_PN_CORR[[#This Row],[10-may]]</f>
        <v>0</v>
      </c>
      <c r="BQ480">
        <f>+Casos_PN_CORR[[#This Row],[12-may]]-Casos_PN_CORR[[#This Row],[11-may]]</f>
        <v>0</v>
      </c>
      <c r="BR480">
        <f>+Casos_PN_CORR[[#This Row],[13-may]]-Casos_PN_CORR[[#This Row],[12-may]]</f>
        <v>0</v>
      </c>
      <c r="BS480">
        <f>+Casos_PN_CORR[[#This Row],[14-may]]-Casos_PN_CORR[[#This Row],[13-may]]</f>
        <v>0</v>
      </c>
      <c r="BT480">
        <f>+Casos_PN_CORR[[#This Row],[15-may]]-Casos_PN_CORR[[#This Row],[14-may]]</f>
        <v>0</v>
      </c>
      <c r="BU480">
        <f>+Casos_PN_CORR[[#This Row],[16-may]]-Casos_PN_CORR[[#This Row],[15-may]]</f>
        <v>0</v>
      </c>
      <c r="BV480">
        <f>+Casos_PN_CORR[[#This Row],[17-may]]-Casos_PN_CORR[[#This Row],[16-may]]</f>
        <v>0</v>
      </c>
      <c r="BW480">
        <f>+Casos_PN_CORR[[#This Row],[18-may]]-Casos_PN_CORR[[#This Row],[17-may]]</f>
        <v>0</v>
      </c>
      <c r="BX480">
        <f>+Casos_PN_CORR[[#This Row],[19-may]]-Casos_PN_CORR[[#This Row],[18-may]]</f>
        <v>0</v>
      </c>
      <c r="BY480">
        <f>+Casos_PN_CORR[[#This Row],[20-may]]-Casos_PN_CORR[[#This Row],[19-may]]</f>
        <v>0</v>
      </c>
      <c r="BZ480">
        <f>+Casos_PN_CORR[[#This Row],[21-may]]-Casos_PN_CORR[[#This Row],[20-may]]</f>
        <v>0</v>
      </c>
      <c r="CA480">
        <f>+Casos_PN_CORR[[#This Row],[22-may]]-Casos_PN_CORR[[#This Row],[21-may]]</f>
        <v>0</v>
      </c>
      <c r="CB480">
        <f>+Casos_PN_CORR[[#This Row],[23-may]]-Casos_PN_CORR[[#This Row],[22-may]]</f>
        <v>0</v>
      </c>
      <c r="CC480">
        <f>+Casos_PN_CORR[[#This Row],[24-may]]-Casos_PN_CORR[[#This Row],[23-may]]</f>
        <v>0</v>
      </c>
      <c r="CD480">
        <f>+Casos_PN_CORR[[#This Row],[25-may]]-Casos_PN_CORR[[#This Row],[24-may]]</f>
        <v>0</v>
      </c>
      <c r="CE480">
        <f>+Casos_PN_CORR[[#This Row],[26-may]]-Casos_PN_CORR[[#This Row],[25-may]]</f>
        <v>0</v>
      </c>
      <c r="CF480">
        <f>+Casos_PN_CORR[[#This Row],[27-may]]-Casos_PN_CORR[[#This Row],[26-may]]</f>
        <v>0</v>
      </c>
      <c r="CG480">
        <f>+Casos_PN_CORR[[#This Row],[28-may]]-Casos_PN_CORR[[#This Row],[27-may]]</f>
        <v>0</v>
      </c>
      <c r="CH480">
        <f>+Casos_PN_CORR[[#This Row],[29-may]]-Casos_PN_CORR[[#This Row],[28-may]]</f>
        <v>0</v>
      </c>
      <c r="CI480">
        <f>+Casos_PN_CORR[[#This Row],[30-may]]-Casos_PN_CORR[[#This Row],[29-may]]</f>
        <v>0</v>
      </c>
      <c r="CJ480">
        <f>+Casos_PN_CORR[[#This Row],[31-may]]-Casos_PN_CORR[[#This Row],[30-may]]</f>
        <v>0</v>
      </c>
      <c r="CK480">
        <f>+Casos_PN_CORR[[#This Row],[1-jun]]-Casos_PN_CORR[[#This Row],[31-may]]</f>
        <v>0</v>
      </c>
      <c r="CL480">
        <f>+Casos_PN_CORR[[#This Row],[2-jun]]-Casos_PN_CORR[[#This Row],[1-jun]]</f>
        <v>0</v>
      </c>
      <c r="CM480">
        <f>+Casos_PN_CORR[[#This Row],[3-jun]]-Casos_PN_CORR[[#This Row],[2-jun]]</f>
        <v>0</v>
      </c>
      <c r="CN480">
        <f>+Casos_PN_CORR[[#This Row],[4-jun]]-Casos_PN_CORR[[#This Row],[3-jun]]</f>
        <v>0</v>
      </c>
      <c r="CO480">
        <f>+Casos_PN_CORR[[#This Row],[5-jun]]-Casos_PN_CORR[[#This Row],[4-jun]]</f>
        <v>0</v>
      </c>
      <c r="CP480">
        <f>+Casos_PN_CORR[[#This Row],[6-jun]]-Casos_PN_CORR[[#This Row],[5-jun]]</f>
        <v>0</v>
      </c>
    </row>
    <row r="481" spans="1:94">
      <c r="A481">
        <v>80205</v>
      </c>
      <c r="B481" s="2" t="s">
        <v>97</v>
      </c>
      <c r="C481" s="2" t="s">
        <v>461</v>
      </c>
      <c r="D481" s="2" t="s">
        <v>613</v>
      </c>
      <c r="E481" s="4">
        <f t="shared" si="7"/>
        <v>0</v>
      </c>
      <c r="F481">
        <f>+Casos_PN_CORR[[#This Row],[10-mar]]</f>
        <v>0</v>
      </c>
      <c r="G481">
        <f>+Casos_PN_CORR[[#This Row],[11-mar]]-Casos_PN_CORR[[#This Row],[10-mar]]</f>
        <v>0</v>
      </c>
      <c r="H481">
        <f>+Casos_PN_CORR[[#This Row],[12-mar]]-Casos_PN_CORR[[#This Row],[11-mar]]</f>
        <v>0</v>
      </c>
      <c r="I481">
        <f>+Casos_PN_CORR[[#This Row],[13-mar]]-Casos_PN_CORR[[#This Row],[12-mar]]</f>
        <v>0</v>
      </c>
      <c r="J481">
        <f>+Casos_PN_CORR[[#This Row],[14-mar]]-Casos_PN_CORR[[#This Row],[13-mar]]</f>
        <v>0</v>
      </c>
      <c r="K481">
        <f>+Casos_PN_CORR[[#This Row],[15-mar]]-Casos_PN_CORR[[#This Row],[14-mar]]</f>
        <v>0</v>
      </c>
      <c r="L481">
        <f>+Casos_PN_CORR[[#This Row],[16-mar]]-Casos_PN_CORR[[#This Row],[15-mar]]</f>
        <v>0</v>
      </c>
      <c r="M481">
        <f>+Casos_PN_CORR[[#This Row],[17-mar]]-Casos_PN_CORR[[#This Row],[16-mar]]</f>
        <v>0</v>
      </c>
      <c r="N481">
        <f>+Casos_PN_CORR[[#This Row],[18-mar]]-Casos_PN_CORR[[#This Row],[17-mar]]</f>
        <v>0</v>
      </c>
      <c r="O481">
        <f>+Casos_PN_CORR[[#This Row],[19-mar]]-Casos_PN_CORR[[#This Row],[18-mar]]</f>
        <v>0</v>
      </c>
      <c r="P481">
        <f>+Casos_PN_CORR[[#This Row],[20-mar]]-Casos_PN_CORR[[#This Row],[19-mar]]</f>
        <v>0</v>
      </c>
      <c r="Q481">
        <f>+Casos_PN_CORR[[#This Row],[21-mar]]-Casos_PN_CORR[[#This Row],[20-mar]]</f>
        <v>0</v>
      </c>
      <c r="R481">
        <f>+Casos_PN_CORR[[#This Row],[22-mar]]-Casos_PN_CORR[[#This Row],[21-mar]]</f>
        <v>0</v>
      </c>
      <c r="S481">
        <f>+Casos_PN_CORR[[#This Row],[23-mar]]-Casos_PN_CORR[[#This Row],[22-mar]]</f>
        <v>0</v>
      </c>
      <c r="T481">
        <f>+Casos_PN_CORR[[#This Row],[24-mar]]-Casos_PN_CORR[[#This Row],[23-mar]]</f>
        <v>0</v>
      </c>
      <c r="U481">
        <f>+Casos_PN_CORR[[#This Row],[25-mar]]-Casos_PN_CORR[[#This Row],[24-mar]]</f>
        <v>0</v>
      </c>
      <c r="V481">
        <f>+Casos_PN_CORR[[#This Row],[26-mar]]-Casos_PN_CORR[[#This Row],[25-mar]]</f>
        <v>0</v>
      </c>
      <c r="W481">
        <f>+Casos_PN_CORR[[#This Row],[27-mar]]-Casos_PN_CORR[[#This Row],[26-mar]]</f>
        <v>0</v>
      </c>
      <c r="X481">
        <f>+Casos_PN_CORR[[#This Row],[28-mar]]-Casos_PN_CORR[[#This Row],[27-mar]]</f>
        <v>0</v>
      </c>
      <c r="Y481">
        <f>+Casos_PN_CORR[[#This Row],[29-mar]]-Casos_PN_CORR[[#This Row],[28-mar]]</f>
        <v>0</v>
      </c>
      <c r="Z481">
        <f>+Casos_PN_CORR[[#This Row],[30-mar]]-Casos_PN_CORR[[#This Row],[29-mar]]</f>
        <v>0</v>
      </c>
      <c r="AA481">
        <f>+Casos_PN_CORR[[#This Row],[31-mar]]-Casos_PN_CORR[[#This Row],[30-mar]]</f>
        <v>0</v>
      </c>
      <c r="AB481">
        <f>+Casos_PN_CORR[[#This Row],[1-abr]]-Casos_PN_CORR[[#This Row],[31-mar]]</f>
        <v>0</v>
      </c>
      <c r="AC481">
        <f>+Casos_PN_CORR[[#This Row],[2-abr]]-Casos_PN_CORR[[#This Row],[1-abr]]</f>
        <v>0</v>
      </c>
      <c r="AD481">
        <f>+Casos_PN_CORR[[#This Row],[3-abr]]-Casos_PN_CORR[[#This Row],[2-abr]]</f>
        <v>0</v>
      </c>
      <c r="AE481">
        <f>+Casos_PN_CORR[[#This Row],[4-abr]]-Casos_PN_CORR[[#This Row],[3-abr]]</f>
        <v>0</v>
      </c>
      <c r="AF481">
        <f>+Casos_PN_CORR[[#This Row],[5-abr]]-Casos_PN_CORR[[#This Row],[4-abr]]</f>
        <v>0</v>
      </c>
      <c r="AG481">
        <f>+Casos_PN_CORR[[#This Row],[6-abr]]-Casos_PN_CORR[[#This Row],[5-abr]]</f>
        <v>0</v>
      </c>
      <c r="AH481">
        <f>+Casos_PN_CORR[[#This Row],[7-abr]]-Casos_PN_CORR[[#This Row],[6-abr]]</f>
        <v>0</v>
      </c>
      <c r="AI481">
        <f>+Casos_PN_CORR[[#This Row],[8-abr]]-Casos_PN_CORR[[#This Row],[7-abr]]</f>
        <v>0</v>
      </c>
      <c r="AJ481">
        <f>+Casos_PN_CORR[[#This Row],[9-abr]]-Casos_PN_CORR[[#This Row],[8-abr]]</f>
        <v>0</v>
      </c>
      <c r="AK481">
        <f>+Casos_PN_CORR[[#This Row],[10-abr]]-Casos_PN_CORR[[#This Row],[9-abr]]</f>
        <v>0</v>
      </c>
      <c r="AL481">
        <f>+Casos_PN_CORR[[#This Row],[11-abr]]-Casos_PN_CORR[[#This Row],[10-abr]]</f>
        <v>0</v>
      </c>
      <c r="AM481">
        <f>+Casos_PN_CORR[[#This Row],[12-abr]]-Casos_PN_CORR[[#This Row],[11-abr]]</f>
        <v>0</v>
      </c>
      <c r="AN481">
        <f>+Casos_PN_CORR[[#This Row],[13-abr]]-Casos_PN_CORR[[#This Row],[12-abr]]</f>
        <v>0</v>
      </c>
      <c r="AO481">
        <f>+Casos_PN_CORR[[#This Row],[14-abr]]-Casos_PN_CORR[[#This Row],[13-abr]]</f>
        <v>0</v>
      </c>
      <c r="AP481">
        <f>+Casos_PN_CORR[[#This Row],[15-abr]]-Casos_PN_CORR[[#This Row],[14-abr]]</f>
        <v>0</v>
      </c>
      <c r="AQ481">
        <f>+Casos_PN_CORR[[#This Row],[16-abr]]-Casos_PN_CORR[[#This Row],[15-abr]]</f>
        <v>0</v>
      </c>
      <c r="AR481">
        <f>+Casos_PN_CORR[[#This Row],[17-abr]]-Casos_PN_CORR[[#This Row],[16-abr]]</f>
        <v>0</v>
      </c>
      <c r="AS481">
        <f>+Casos_PN_CORR[[#This Row],[18-abr]]-Casos_PN_CORR[[#This Row],[17-abr]]</f>
        <v>0</v>
      </c>
      <c r="AT481">
        <f>+Casos_PN_CORR[[#This Row],[19-abr]]-Casos_PN_CORR[[#This Row],[18-abr]]</f>
        <v>0</v>
      </c>
      <c r="AU481">
        <f>+Casos_PN_CORR[[#This Row],[20-abr]]-Casos_PN_CORR[[#This Row],[19-abr]]</f>
        <v>0</v>
      </c>
      <c r="AV481">
        <f>+Casos_PN_CORR[[#This Row],[21-abr]]-Casos_PN_CORR[[#This Row],[20-abr]]</f>
        <v>0</v>
      </c>
      <c r="AW481">
        <f>+Casos_PN_CORR[[#This Row],[22-abr]]-Casos_PN_CORR[[#This Row],[21-abr]]</f>
        <v>0</v>
      </c>
      <c r="AX481">
        <f>+Casos_PN_CORR[[#This Row],[23-abr]]-Casos_PN_CORR[[#This Row],[22-abr]]</f>
        <v>0</v>
      </c>
      <c r="AY481">
        <f>+Casos_PN_CORR[[#This Row],[24-abr]]-Casos_PN_CORR[[#This Row],[23-abr]]</f>
        <v>0</v>
      </c>
      <c r="AZ481">
        <f>+Casos_PN_CORR[[#This Row],[25-abr]]-Casos_PN_CORR[[#This Row],[24-abr]]</f>
        <v>0</v>
      </c>
      <c r="BA481">
        <f>+Casos_PN_CORR[[#This Row],[26-abr]]-Casos_PN_CORR[[#This Row],[25-abr]]</f>
        <v>0</v>
      </c>
      <c r="BB481">
        <f>+Casos_PN_CORR[[#This Row],[27-abr]]-Casos_PN_CORR[[#This Row],[26-abr]]</f>
        <v>0</v>
      </c>
      <c r="BC481">
        <f>+Casos_PN_CORR[[#This Row],[28-abr]]-Casos_PN_CORR[[#This Row],[27-abr]]</f>
        <v>0</v>
      </c>
      <c r="BD481">
        <f>+Casos_PN_CORR[[#This Row],[29-abr]]-Casos_PN_CORR[[#This Row],[28-abr]]</f>
        <v>0</v>
      </c>
      <c r="BE481">
        <f>+Casos_PN_CORR[[#This Row],[30-abr]]-Casos_PN_CORR[[#This Row],[29-abr]]</f>
        <v>0</v>
      </c>
      <c r="BF481">
        <f>+Casos_PN_CORR[[#This Row],[1-may]]-Casos_PN_CORR[[#This Row],[30-abr]]</f>
        <v>0</v>
      </c>
      <c r="BG481">
        <f>+Casos_PN_CORR[[#This Row],[2-may]]-Casos_PN_CORR[[#This Row],[1-may]]</f>
        <v>0</v>
      </c>
      <c r="BH481">
        <f>+Casos_PN_CORR[[#This Row],[3-may]]-Casos_PN_CORR[[#This Row],[2-may]]</f>
        <v>0</v>
      </c>
      <c r="BI481">
        <f>+Casos_PN_CORR[[#This Row],[4-may]]-Casos_PN_CORR[[#This Row],[3-may]]</f>
        <v>0</v>
      </c>
      <c r="BJ481">
        <f>+Casos_PN_CORR[[#This Row],[5-may]]-Casos_PN_CORR[[#This Row],[4-may]]</f>
        <v>0</v>
      </c>
      <c r="BK481">
        <f>+Casos_PN_CORR[[#This Row],[6-may]]-Casos_PN_CORR[[#This Row],[5-may]]</f>
        <v>0</v>
      </c>
      <c r="BL481">
        <f>+Casos_PN_CORR[[#This Row],[7-may]]-Casos_PN_CORR[[#This Row],[6-may]]</f>
        <v>0</v>
      </c>
      <c r="BM481">
        <f>+Casos_PN_CORR[[#This Row],[8-may]]-Casos_PN_CORR[[#This Row],[7-may]]</f>
        <v>0</v>
      </c>
      <c r="BN481">
        <f>+Casos_PN_CORR[[#This Row],[9-may]]-Casos_PN_CORR[[#This Row],[8-may]]</f>
        <v>0</v>
      </c>
      <c r="BO481">
        <f>+Casos_PN_CORR[[#This Row],[10-may]]-Casos_PN_CORR[[#This Row],[9-may]]</f>
        <v>0</v>
      </c>
      <c r="BP481">
        <f>+Casos_PN_CORR[[#This Row],[11-may]]-Casos_PN_CORR[[#This Row],[10-may]]</f>
        <v>0</v>
      </c>
      <c r="BQ481">
        <f>+Casos_PN_CORR[[#This Row],[12-may]]-Casos_PN_CORR[[#This Row],[11-may]]</f>
        <v>0</v>
      </c>
      <c r="BR481">
        <f>+Casos_PN_CORR[[#This Row],[13-may]]-Casos_PN_CORR[[#This Row],[12-may]]</f>
        <v>0</v>
      </c>
      <c r="BS481">
        <f>+Casos_PN_CORR[[#This Row],[14-may]]-Casos_PN_CORR[[#This Row],[13-may]]</f>
        <v>0</v>
      </c>
      <c r="BT481">
        <f>+Casos_PN_CORR[[#This Row],[15-may]]-Casos_PN_CORR[[#This Row],[14-may]]</f>
        <v>0</v>
      </c>
      <c r="BU481">
        <f>+Casos_PN_CORR[[#This Row],[16-may]]-Casos_PN_CORR[[#This Row],[15-may]]</f>
        <v>0</v>
      </c>
      <c r="BV481">
        <f>+Casos_PN_CORR[[#This Row],[17-may]]-Casos_PN_CORR[[#This Row],[16-may]]</f>
        <v>0</v>
      </c>
      <c r="BW481">
        <f>+Casos_PN_CORR[[#This Row],[18-may]]-Casos_PN_CORR[[#This Row],[17-may]]</f>
        <v>0</v>
      </c>
      <c r="BX481">
        <f>+Casos_PN_CORR[[#This Row],[19-may]]-Casos_PN_CORR[[#This Row],[18-may]]</f>
        <v>0</v>
      </c>
      <c r="BY481">
        <f>+Casos_PN_CORR[[#This Row],[20-may]]-Casos_PN_CORR[[#This Row],[19-may]]</f>
        <v>0</v>
      </c>
      <c r="BZ481">
        <f>+Casos_PN_CORR[[#This Row],[21-may]]-Casos_PN_CORR[[#This Row],[20-may]]</f>
        <v>0</v>
      </c>
      <c r="CA481">
        <f>+Casos_PN_CORR[[#This Row],[22-may]]-Casos_PN_CORR[[#This Row],[21-may]]</f>
        <v>0</v>
      </c>
      <c r="CB481">
        <f>+Casos_PN_CORR[[#This Row],[23-may]]-Casos_PN_CORR[[#This Row],[22-may]]</f>
        <v>0</v>
      </c>
      <c r="CC481">
        <f>+Casos_PN_CORR[[#This Row],[24-may]]-Casos_PN_CORR[[#This Row],[23-may]]</f>
        <v>0</v>
      </c>
      <c r="CD481">
        <f>+Casos_PN_CORR[[#This Row],[25-may]]-Casos_PN_CORR[[#This Row],[24-may]]</f>
        <v>0</v>
      </c>
      <c r="CE481">
        <f>+Casos_PN_CORR[[#This Row],[26-may]]-Casos_PN_CORR[[#This Row],[25-may]]</f>
        <v>0</v>
      </c>
      <c r="CF481">
        <f>+Casos_PN_CORR[[#This Row],[27-may]]-Casos_PN_CORR[[#This Row],[26-may]]</f>
        <v>0</v>
      </c>
      <c r="CG481">
        <f>+Casos_PN_CORR[[#This Row],[28-may]]-Casos_PN_CORR[[#This Row],[27-may]]</f>
        <v>0</v>
      </c>
      <c r="CH481">
        <f>+Casos_PN_CORR[[#This Row],[29-may]]-Casos_PN_CORR[[#This Row],[28-may]]</f>
        <v>0</v>
      </c>
      <c r="CI481">
        <f>+Casos_PN_CORR[[#This Row],[30-may]]-Casos_PN_CORR[[#This Row],[29-may]]</f>
        <v>0</v>
      </c>
      <c r="CJ481">
        <f>+Casos_PN_CORR[[#This Row],[31-may]]-Casos_PN_CORR[[#This Row],[30-may]]</f>
        <v>0</v>
      </c>
      <c r="CK481">
        <f>+Casos_PN_CORR[[#This Row],[1-jun]]-Casos_PN_CORR[[#This Row],[31-may]]</f>
        <v>0</v>
      </c>
      <c r="CL481">
        <f>+Casos_PN_CORR[[#This Row],[2-jun]]-Casos_PN_CORR[[#This Row],[1-jun]]</f>
        <v>0</v>
      </c>
      <c r="CM481">
        <f>+Casos_PN_CORR[[#This Row],[3-jun]]-Casos_PN_CORR[[#This Row],[2-jun]]</f>
        <v>0</v>
      </c>
      <c r="CN481">
        <f>+Casos_PN_CORR[[#This Row],[4-jun]]-Casos_PN_CORR[[#This Row],[3-jun]]</f>
        <v>0</v>
      </c>
      <c r="CO481">
        <f>+Casos_PN_CORR[[#This Row],[5-jun]]-Casos_PN_CORR[[#This Row],[4-jun]]</f>
        <v>0</v>
      </c>
      <c r="CP481">
        <f>+Casos_PN_CORR[[#This Row],[6-jun]]-Casos_PN_CORR[[#This Row],[5-jun]]</f>
        <v>0</v>
      </c>
    </row>
    <row r="482" spans="1:94">
      <c r="A482">
        <v>20601</v>
      </c>
      <c r="B482" s="2" t="s">
        <v>110</v>
      </c>
      <c r="C482" s="2" t="s">
        <v>236</v>
      </c>
      <c r="D482" s="2" t="s">
        <v>614</v>
      </c>
      <c r="E482" s="4">
        <f t="shared" si="7"/>
        <v>20</v>
      </c>
      <c r="F482">
        <f>+Casos_PN_CORR[[#This Row],[10-mar]]</f>
        <v>0</v>
      </c>
      <c r="G482">
        <f>+Casos_PN_CORR[[#This Row],[11-mar]]-Casos_PN_CORR[[#This Row],[10-mar]]</f>
        <v>0</v>
      </c>
      <c r="H482">
        <f>+Casos_PN_CORR[[#This Row],[12-mar]]-Casos_PN_CORR[[#This Row],[11-mar]]</f>
        <v>0</v>
      </c>
      <c r="I482">
        <f>+Casos_PN_CORR[[#This Row],[13-mar]]-Casos_PN_CORR[[#This Row],[12-mar]]</f>
        <v>0</v>
      </c>
      <c r="J482">
        <f>+Casos_PN_CORR[[#This Row],[14-mar]]-Casos_PN_CORR[[#This Row],[13-mar]]</f>
        <v>0</v>
      </c>
      <c r="K482">
        <f>+Casos_PN_CORR[[#This Row],[15-mar]]-Casos_PN_CORR[[#This Row],[14-mar]]</f>
        <v>0</v>
      </c>
      <c r="L482">
        <f>+Casos_PN_CORR[[#This Row],[16-mar]]-Casos_PN_CORR[[#This Row],[15-mar]]</f>
        <v>0</v>
      </c>
      <c r="M482">
        <f>+Casos_PN_CORR[[#This Row],[17-mar]]-Casos_PN_CORR[[#This Row],[16-mar]]</f>
        <v>0</v>
      </c>
      <c r="N482">
        <f>+Casos_PN_CORR[[#This Row],[18-mar]]-Casos_PN_CORR[[#This Row],[17-mar]]</f>
        <v>0</v>
      </c>
      <c r="O482">
        <f>+Casos_PN_CORR[[#This Row],[19-mar]]-Casos_PN_CORR[[#This Row],[18-mar]]</f>
        <v>0</v>
      </c>
      <c r="P482">
        <f>+Casos_PN_CORR[[#This Row],[20-mar]]-Casos_PN_CORR[[#This Row],[19-mar]]</f>
        <v>0</v>
      </c>
      <c r="Q482">
        <f>+Casos_PN_CORR[[#This Row],[21-mar]]-Casos_PN_CORR[[#This Row],[20-mar]]</f>
        <v>0</v>
      </c>
      <c r="R482">
        <f>+Casos_PN_CORR[[#This Row],[22-mar]]-Casos_PN_CORR[[#This Row],[21-mar]]</f>
        <v>0</v>
      </c>
      <c r="S482">
        <f>+Casos_PN_CORR[[#This Row],[23-mar]]-Casos_PN_CORR[[#This Row],[22-mar]]</f>
        <v>0</v>
      </c>
      <c r="T482">
        <f>+Casos_PN_CORR[[#This Row],[24-mar]]-Casos_PN_CORR[[#This Row],[23-mar]]</f>
        <v>0</v>
      </c>
      <c r="U482">
        <f>+Casos_PN_CORR[[#This Row],[25-mar]]-Casos_PN_CORR[[#This Row],[24-mar]]</f>
        <v>0</v>
      </c>
      <c r="V482">
        <f>+Casos_PN_CORR[[#This Row],[26-mar]]-Casos_PN_CORR[[#This Row],[25-mar]]</f>
        <v>0</v>
      </c>
      <c r="W482">
        <f>+Casos_PN_CORR[[#This Row],[27-mar]]-Casos_PN_CORR[[#This Row],[26-mar]]</f>
        <v>0</v>
      </c>
      <c r="X482">
        <f>+Casos_PN_CORR[[#This Row],[28-mar]]-Casos_PN_CORR[[#This Row],[27-mar]]</f>
        <v>0</v>
      </c>
      <c r="Y482">
        <f>+Casos_PN_CORR[[#This Row],[29-mar]]-Casos_PN_CORR[[#This Row],[28-mar]]</f>
        <v>0</v>
      </c>
      <c r="Z482">
        <f>+Casos_PN_CORR[[#This Row],[30-mar]]-Casos_PN_CORR[[#This Row],[29-mar]]</f>
        <v>0</v>
      </c>
      <c r="AA482">
        <f>+Casos_PN_CORR[[#This Row],[31-mar]]-Casos_PN_CORR[[#This Row],[30-mar]]</f>
        <v>0</v>
      </c>
      <c r="AB482">
        <f>+Casos_PN_CORR[[#This Row],[1-abr]]-Casos_PN_CORR[[#This Row],[31-mar]]</f>
        <v>0</v>
      </c>
      <c r="AC482">
        <f>+Casos_PN_CORR[[#This Row],[2-abr]]-Casos_PN_CORR[[#This Row],[1-abr]]</f>
        <v>0</v>
      </c>
      <c r="AD482">
        <f>+Casos_PN_CORR[[#This Row],[3-abr]]-Casos_PN_CORR[[#This Row],[2-abr]]</f>
        <v>0</v>
      </c>
      <c r="AE482">
        <f>+Casos_PN_CORR[[#This Row],[4-abr]]-Casos_PN_CORR[[#This Row],[3-abr]]</f>
        <v>0</v>
      </c>
      <c r="AF482">
        <f>+Casos_PN_CORR[[#This Row],[5-abr]]-Casos_PN_CORR[[#This Row],[4-abr]]</f>
        <v>0</v>
      </c>
      <c r="AG482">
        <f>+Casos_PN_CORR[[#This Row],[6-abr]]-Casos_PN_CORR[[#This Row],[5-abr]]</f>
        <v>0</v>
      </c>
      <c r="AH482">
        <f>+Casos_PN_CORR[[#This Row],[7-abr]]-Casos_PN_CORR[[#This Row],[6-abr]]</f>
        <v>0</v>
      </c>
      <c r="AI482">
        <f>+Casos_PN_CORR[[#This Row],[8-abr]]-Casos_PN_CORR[[#This Row],[7-abr]]</f>
        <v>0</v>
      </c>
      <c r="AJ482">
        <f>+Casos_PN_CORR[[#This Row],[9-abr]]-Casos_PN_CORR[[#This Row],[8-abr]]</f>
        <v>0</v>
      </c>
      <c r="AK482">
        <f>+Casos_PN_CORR[[#This Row],[10-abr]]-Casos_PN_CORR[[#This Row],[9-abr]]</f>
        <v>0</v>
      </c>
      <c r="AL482">
        <f>+Casos_PN_CORR[[#This Row],[11-abr]]-Casos_PN_CORR[[#This Row],[10-abr]]</f>
        <v>0</v>
      </c>
      <c r="AM482">
        <f>+Casos_PN_CORR[[#This Row],[12-abr]]-Casos_PN_CORR[[#This Row],[11-abr]]</f>
        <v>0</v>
      </c>
      <c r="AN482">
        <f>+Casos_PN_CORR[[#This Row],[13-abr]]-Casos_PN_CORR[[#This Row],[12-abr]]</f>
        <v>0</v>
      </c>
      <c r="AO482">
        <f>+Casos_PN_CORR[[#This Row],[14-abr]]-Casos_PN_CORR[[#This Row],[13-abr]]</f>
        <v>0</v>
      </c>
      <c r="AP482">
        <f>+Casos_PN_CORR[[#This Row],[15-abr]]-Casos_PN_CORR[[#This Row],[14-abr]]</f>
        <v>0</v>
      </c>
      <c r="AQ482">
        <f>+Casos_PN_CORR[[#This Row],[16-abr]]-Casos_PN_CORR[[#This Row],[15-abr]]</f>
        <v>0</v>
      </c>
      <c r="AR482">
        <f>+Casos_PN_CORR[[#This Row],[17-abr]]-Casos_PN_CORR[[#This Row],[16-abr]]</f>
        <v>0</v>
      </c>
      <c r="AS482">
        <f>+Casos_PN_CORR[[#This Row],[18-abr]]-Casos_PN_CORR[[#This Row],[17-abr]]</f>
        <v>0</v>
      </c>
      <c r="AT482">
        <f>+Casos_PN_CORR[[#This Row],[19-abr]]-Casos_PN_CORR[[#This Row],[18-abr]]</f>
        <v>0</v>
      </c>
      <c r="AU482">
        <f>+Casos_PN_CORR[[#This Row],[20-abr]]-Casos_PN_CORR[[#This Row],[19-abr]]</f>
        <v>0</v>
      </c>
      <c r="AV482">
        <f>+Casos_PN_CORR[[#This Row],[21-abr]]-Casos_PN_CORR[[#This Row],[20-abr]]</f>
        <v>0</v>
      </c>
      <c r="AW482">
        <f>+Casos_PN_CORR[[#This Row],[22-abr]]-Casos_PN_CORR[[#This Row],[21-abr]]</f>
        <v>0</v>
      </c>
      <c r="AX482">
        <f>+Casos_PN_CORR[[#This Row],[23-abr]]-Casos_PN_CORR[[#This Row],[22-abr]]</f>
        <v>0</v>
      </c>
      <c r="AY482">
        <f>+Casos_PN_CORR[[#This Row],[24-abr]]-Casos_PN_CORR[[#This Row],[23-abr]]</f>
        <v>0</v>
      </c>
      <c r="AZ482">
        <f>+Casos_PN_CORR[[#This Row],[25-abr]]-Casos_PN_CORR[[#This Row],[24-abr]]</f>
        <v>0</v>
      </c>
      <c r="BA482">
        <f>+Casos_PN_CORR[[#This Row],[26-abr]]-Casos_PN_CORR[[#This Row],[25-abr]]</f>
        <v>0</v>
      </c>
      <c r="BB482">
        <f>+Casos_PN_CORR[[#This Row],[27-abr]]-Casos_PN_CORR[[#This Row],[26-abr]]</f>
        <v>0</v>
      </c>
      <c r="BC482">
        <f>+Casos_PN_CORR[[#This Row],[28-abr]]-Casos_PN_CORR[[#This Row],[27-abr]]</f>
        <v>0</v>
      </c>
      <c r="BD482">
        <f>+Casos_PN_CORR[[#This Row],[29-abr]]-Casos_PN_CORR[[#This Row],[28-abr]]</f>
        <v>0</v>
      </c>
      <c r="BE482">
        <f>+Casos_PN_CORR[[#This Row],[30-abr]]-Casos_PN_CORR[[#This Row],[29-abr]]</f>
        <v>0</v>
      </c>
      <c r="BF482">
        <f>+Casos_PN_CORR[[#This Row],[1-may]]-Casos_PN_CORR[[#This Row],[30-abr]]</f>
        <v>0</v>
      </c>
      <c r="BG482">
        <f>+Casos_PN_CORR[[#This Row],[2-may]]-Casos_PN_CORR[[#This Row],[1-may]]</f>
        <v>0</v>
      </c>
      <c r="BH482">
        <f>+Casos_PN_CORR[[#This Row],[3-may]]-Casos_PN_CORR[[#This Row],[2-may]]</f>
        <v>0</v>
      </c>
      <c r="BI482">
        <f>+Casos_PN_CORR[[#This Row],[4-may]]-Casos_PN_CORR[[#This Row],[3-may]]</f>
        <v>0</v>
      </c>
      <c r="BJ482">
        <f>+Casos_PN_CORR[[#This Row],[5-may]]-Casos_PN_CORR[[#This Row],[4-may]]</f>
        <v>0</v>
      </c>
      <c r="BK482">
        <f>+Casos_PN_CORR[[#This Row],[6-may]]-Casos_PN_CORR[[#This Row],[5-may]]</f>
        <v>0</v>
      </c>
      <c r="BL482">
        <f>+Casos_PN_CORR[[#This Row],[7-may]]-Casos_PN_CORR[[#This Row],[6-may]]</f>
        <v>0</v>
      </c>
      <c r="BM482">
        <f>+Casos_PN_CORR[[#This Row],[8-may]]-Casos_PN_CORR[[#This Row],[7-may]]</f>
        <v>0</v>
      </c>
      <c r="BN482">
        <f>+Casos_PN_CORR[[#This Row],[9-may]]-Casos_PN_CORR[[#This Row],[8-may]]</f>
        <v>0</v>
      </c>
      <c r="BO482">
        <f>+Casos_PN_CORR[[#This Row],[10-may]]-Casos_PN_CORR[[#This Row],[9-may]]</f>
        <v>0</v>
      </c>
      <c r="BP482">
        <f>+Casos_PN_CORR[[#This Row],[11-may]]-Casos_PN_CORR[[#This Row],[10-may]]</f>
        <v>0</v>
      </c>
      <c r="BQ482">
        <f>+Casos_PN_CORR[[#This Row],[12-may]]-Casos_PN_CORR[[#This Row],[11-may]]</f>
        <v>0</v>
      </c>
      <c r="BR482">
        <f>+Casos_PN_CORR[[#This Row],[13-may]]-Casos_PN_CORR[[#This Row],[12-may]]</f>
        <v>0</v>
      </c>
      <c r="BS482">
        <f>+Casos_PN_CORR[[#This Row],[14-may]]-Casos_PN_CORR[[#This Row],[13-may]]</f>
        <v>0</v>
      </c>
      <c r="BT482">
        <f>+Casos_PN_CORR[[#This Row],[15-may]]-Casos_PN_CORR[[#This Row],[14-may]]</f>
        <v>0</v>
      </c>
      <c r="BU482">
        <f>+Casos_PN_CORR[[#This Row],[16-may]]-Casos_PN_CORR[[#This Row],[15-may]]</f>
        <v>0</v>
      </c>
      <c r="BV482">
        <f>+Casos_PN_CORR[[#This Row],[17-may]]-Casos_PN_CORR[[#This Row],[16-may]]</f>
        <v>0</v>
      </c>
      <c r="BW482">
        <f>+Casos_PN_CORR[[#This Row],[18-may]]-Casos_PN_CORR[[#This Row],[17-may]]</f>
        <v>0</v>
      </c>
      <c r="BX482">
        <f>+Casos_PN_CORR[[#This Row],[19-may]]-Casos_PN_CORR[[#This Row],[18-may]]</f>
        <v>0</v>
      </c>
      <c r="BY482">
        <f>+Casos_PN_CORR[[#This Row],[20-may]]-Casos_PN_CORR[[#This Row],[19-may]]</f>
        <v>0</v>
      </c>
      <c r="BZ482">
        <f>+Casos_PN_CORR[[#This Row],[21-may]]-Casos_PN_CORR[[#This Row],[20-may]]</f>
        <v>0</v>
      </c>
      <c r="CA482">
        <f>+Casos_PN_CORR[[#This Row],[22-may]]-Casos_PN_CORR[[#This Row],[21-may]]</f>
        <v>0</v>
      </c>
      <c r="CB482">
        <f>+Casos_PN_CORR[[#This Row],[23-may]]-Casos_PN_CORR[[#This Row],[22-may]]</f>
        <v>0</v>
      </c>
      <c r="CC482">
        <f>+Casos_PN_CORR[[#This Row],[24-may]]-Casos_PN_CORR[[#This Row],[23-may]]</f>
        <v>0</v>
      </c>
      <c r="CD482">
        <f>+Casos_PN_CORR[[#This Row],[25-may]]-Casos_PN_CORR[[#This Row],[24-may]]</f>
        <v>0</v>
      </c>
      <c r="CE482">
        <f>+Casos_PN_CORR[[#This Row],[26-may]]-Casos_PN_CORR[[#This Row],[25-may]]</f>
        <v>0</v>
      </c>
      <c r="CF482">
        <f>+Casos_PN_CORR[[#This Row],[27-may]]-Casos_PN_CORR[[#This Row],[26-may]]</f>
        <v>0</v>
      </c>
      <c r="CG482">
        <f>+Casos_PN_CORR[[#This Row],[28-may]]-Casos_PN_CORR[[#This Row],[27-may]]</f>
        <v>0</v>
      </c>
      <c r="CH482">
        <f>+Casos_PN_CORR[[#This Row],[29-may]]-Casos_PN_CORR[[#This Row],[28-may]]</f>
        <v>0</v>
      </c>
      <c r="CI482">
        <f>+Casos_PN_CORR[[#This Row],[30-may]]-Casos_PN_CORR[[#This Row],[29-may]]</f>
        <v>0</v>
      </c>
      <c r="CJ482">
        <f>+Casos_PN_CORR[[#This Row],[31-may]]-Casos_PN_CORR[[#This Row],[30-may]]</f>
        <v>0</v>
      </c>
      <c r="CK482">
        <f>+Casos_PN_CORR[[#This Row],[1-jun]]-Casos_PN_CORR[[#This Row],[31-may]]</f>
        <v>0</v>
      </c>
      <c r="CL482">
        <f>+Casos_PN_CORR[[#This Row],[2-jun]]-Casos_PN_CORR[[#This Row],[1-jun]]</f>
        <v>0</v>
      </c>
      <c r="CM482">
        <f>+Casos_PN_CORR[[#This Row],[3-jun]]-Casos_PN_CORR[[#This Row],[2-jun]]</f>
        <v>0</v>
      </c>
      <c r="CN482">
        <f>+Casos_PN_CORR[[#This Row],[4-jun]]-Casos_PN_CORR[[#This Row],[3-jun]]</f>
        <v>0</v>
      </c>
      <c r="CO482">
        <f>+Casos_PN_CORR[[#This Row],[5-jun]]-Casos_PN_CORR[[#This Row],[4-jun]]</f>
        <v>20</v>
      </c>
      <c r="CP482">
        <f>+Casos_PN_CORR[[#This Row],[6-jun]]-Casos_PN_CORR[[#This Row],[5-jun]]</f>
        <v>0</v>
      </c>
    </row>
    <row r="483" spans="1:94">
      <c r="A483">
        <v>70217</v>
      </c>
      <c r="B483" s="2" t="s">
        <v>102</v>
      </c>
      <c r="C483" s="2" t="s">
        <v>161</v>
      </c>
      <c r="D483" s="2" t="s">
        <v>615</v>
      </c>
      <c r="E483" s="4">
        <f t="shared" si="7"/>
        <v>0</v>
      </c>
      <c r="F483">
        <f>+Casos_PN_CORR[[#This Row],[10-mar]]</f>
        <v>0</v>
      </c>
      <c r="G483">
        <f>+Casos_PN_CORR[[#This Row],[11-mar]]-Casos_PN_CORR[[#This Row],[10-mar]]</f>
        <v>0</v>
      </c>
      <c r="H483">
        <f>+Casos_PN_CORR[[#This Row],[12-mar]]-Casos_PN_CORR[[#This Row],[11-mar]]</f>
        <v>0</v>
      </c>
      <c r="I483">
        <f>+Casos_PN_CORR[[#This Row],[13-mar]]-Casos_PN_CORR[[#This Row],[12-mar]]</f>
        <v>0</v>
      </c>
      <c r="J483">
        <f>+Casos_PN_CORR[[#This Row],[14-mar]]-Casos_PN_CORR[[#This Row],[13-mar]]</f>
        <v>0</v>
      </c>
      <c r="K483">
        <f>+Casos_PN_CORR[[#This Row],[15-mar]]-Casos_PN_CORR[[#This Row],[14-mar]]</f>
        <v>0</v>
      </c>
      <c r="L483">
        <f>+Casos_PN_CORR[[#This Row],[16-mar]]-Casos_PN_CORR[[#This Row],[15-mar]]</f>
        <v>0</v>
      </c>
      <c r="M483">
        <f>+Casos_PN_CORR[[#This Row],[17-mar]]-Casos_PN_CORR[[#This Row],[16-mar]]</f>
        <v>0</v>
      </c>
      <c r="N483">
        <f>+Casos_PN_CORR[[#This Row],[18-mar]]-Casos_PN_CORR[[#This Row],[17-mar]]</f>
        <v>0</v>
      </c>
      <c r="O483">
        <f>+Casos_PN_CORR[[#This Row],[19-mar]]-Casos_PN_CORR[[#This Row],[18-mar]]</f>
        <v>0</v>
      </c>
      <c r="P483">
        <f>+Casos_PN_CORR[[#This Row],[20-mar]]-Casos_PN_CORR[[#This Row],[19-mar]]</f>
        <v>0</v>
      </c>
      <c r="Q483">
        <f>+Casos_PN_CORR[[#This Row],[21-mar]]-Casos_PN_CORR[[#This Row],[20-mar]]</f>
        <v>0</v>
      </c>
      <c r="R483">
        <f>+Casos_PN_CORR[[#This Row],[22-mar]]-Casos_PN_CORR[[#This Row],[21-mar]]</f>
        <v>0</v>
      </c>
      <c r="S483">
        <f>+Casos_PN_CORR[[#This Row],[23-mar]]-Casos_PN_CORR[[#This Row],[22-mar]]</f>
        <v>0</v>
      </c>
      <c r="T483">
        <f>+Casos_PN_CORR[[#This Row],[24-mar]]-Casos_PN_CORR[[#This Row],[23-mar]]</f>
        <v>0</v>
      </c>
      <c r="U483">
        <f>+Casos_PN_CORR[[#This Row],[25-mar]]-Casos_PN_CORR[[#This Row],[24-mar]]</f>
        <v>0</v>
      </c>
      <c r="V483">
        <f>+Casos_PN_CORR[[#This Row],[26-mar]]-Casos_PN_CORR[[#This Row],[25-mar]]</f>
        <v>0</v>
      </c>
      <c r="W483">
        <f>+Casos_PN_CORR[[#This Row],[27-mar]]-Casos_PN_CORR[[#This Row],[26-mar]]</f>
        <v>0</v>
      </c>
      <c r="X483">
        <f>+Casos_PN_CORR[[#This Row],[28-mar]]-Casos_PN_CORR[[#This Row],[27-mar]]</f>
        <v>0</v>
      </c>
      <c r="Y483">
        <f>+Casos_PN_CORR[[#This Row],[29-mar]]-Casos_PN_CORR[[#This Row],[28-mar]]</f>
        <v>0</v>
      </c>
      <c r="Z483">
        <f>+Casos_PN_CORR[[#This Row],[30-mar]]-Casos_PN_CORR[[#This Row],[29-mar]]</f>
        <v>0</v>
      </c>
      <c r="AA483">
        <f>+Casos_PN_CORR[[#This Row],[31-mar]]-Casos_PN_CORR[[#This Row],[30-mar]]</f>
        <v>0</v>
      </c>
      <c r="AB483">
        <f>+Casos_PN_CORR[[#This Row],[1-abr]]-Casos_PN_CORR[[#This Row],[31-mar]]</f>
        <v>0</v>
      </c>
      <c r="AC483">
        <f>+Casos_PN_CORR[[#This Row],[2-abr]]-Casos_PN_CORR[[#This Row],[1-abr]]</f>
        <v>0</v>
      </c>
      <c r="AD483">
        <f>+Casos_PN_CORR[[#This Row],[3-abr]]-Casos_PN_CORR[[#This Row],[2-abr]]</f>
        <v>0</v>
      </c>
      <c r="AE483">
        <f>+Casos_PN_CORR[[#This Row],[4-abr]]-Casos_PN_CORR[[#This Row],[3-abr]]</f>
        <v>0</v>
      </c>
      <c r="AF483">
        <f>+Casos_PN_CORR[[#This Row],[5-abr]]-Casos_PN_CORR[[#This Row],[4-abr]]</f>
        <v>0</v>
      </c>
      <c r="AG483">
        <f>+Casos_PN_CORR[[#This Row],[6-abr]]-Casos_PN_CORR[[#This Row],[5-abr]]</f>
        <v>0</v>
      </c>
      <c r="AH483">
        <f>+Casos_PN_CORR[[#This Row],[7-abr]]-Casos_PN_CORR[[#This Row],[6-abr]]</f>
        <v>0</v>
      </c>
      <c r="AI483">
        <f>+Casos_PN_CORR[[#This Row],[8-abr]]-Casos_PN_CORR[[#This Row],[7-abr]]</f>
        <v>0</v>
      </c>
      <c r="AJ483">
        <f>+Casos_PN_CORR[[#This Row],[9-abr]]-Casos_PN_CORR[[#This Row],[8-abr]]</f>
        <v>0</v>
      </c>
      <c r="AK483">
        <f>+Casos_PN_CORR[[#This Row],[10-abr]]-Casos_PN_CORR[[#This Row],[9-abr]]</f>
        <v>0</v>
      </c>
      <c r="AL483">
        <f>+Casos_PN_CORR[[#This Row],[11-abr]]-Casos_PN_CORR[[#This Row],[10-abr]]</f>
        <v>0</v>
      </c>
      <c r="AM483">
        <f>+Casos_PN_CORR[[#This Row],[12-abr]]-Casos_PN_CORR[[#This Row],[11-abr]]</f>
        <v>0</v>
      </c>
      <c r="AN483">
        <f>+Casos_PN_CORR[[#This Row],[13-abr]]-Casos_PN_CORR[[#This Row],[12-abr]]</f>
        <v>0</v>
      </c>
      <c r="AO483">
        <f>+Casos_PN_CORR[[#This Row],[14-abr]]-Casos_PN_CORR[[#This Row],[13-abr]]</f>
        <v>0</v>
      </c>
      <c r="AP483">
        <f>+Casos_PN_CORR[[#This Row],[15-abr]]-Casos_PN_CORR[[#This Row],[14-abr]]</f>
        <v>0</v>
      </c>
      <c r="AQ483">
        <f>+Casos_PN_CORR[[#This Row],[16-abr]]-Casos_PN_CORR[[#This Row],[15-abr]]</f>
        <v>0</v>
      </c>
      <c r="AR483">
        <f>+Casos_PN_CORR[[#This Row],[17-abr]]-Casos_PN_CORR[[#This Row],[16-abr]]</f>
        <v>0</v>
      </c>
      <c r="AS483">
        <f>+Casos_PN_CORR[[#This Row],[18-abr]]-Casos_PN_CORR[[#This Row],[17-abr]]</f>
        <v>0</v>
      </c>
      <c r="AT483">
        <f>+Casos_PN_CORR[[#This Row],[19-abr]]-Casos_PN_CORR[[#This Row],[18-abr]]</f>
        <v>0</v>
      </c>
      <c r="AU483">
        <f>+Casos_PN_CORR[[#This Row],[20-abr]]-Casos_PN_CORR[[#This Row],[19-abr]]</f>
        <v>0</v>
      </c>
      <c r="AV483">
        <f>+Casos_PN_CORR[[#This Row],[21-abr]]-Casos_PN_CORR[[#This Row],[20-abr]]</f>
        <v>0</v>
      </c>
      <c r="AW483">
        <f>+Casos_PN_CORR[[#This Row],[22-abr]]-Casos_PN_CORR[[#This Row],[21-abr]]</f>
        <v>0</v>
      </c>
      <c r="AX483">
        <f>+Casos_PN_CORR[[#This Row],[23-abr]]-Casos_PN_CORR[[#This Row],[22-abr]]</f>
        <v>0</v>
      </c>
      <c r="AY483">
        <f>+Casos_PN_CORR[[#This Row],[24-abr]]-Casos_PN_CORR[[#This Row],[23-abr]]</f>
        <v>0</v>
      </c>
      <c r="AZ483">
        <f>+Casos_PN_CORR[[#This Row],[25-abr]]-Casos_PN_CORR[[#This Row],[24-abr]]</f>
        <v>0</v>
      </c>
      <c r="BA483">
        <f>+Casos_PN_CORR[[#This Row],[26-abr]]-Casos_PN_CORR[[#This Row],[25-abr]]</f>
        <v>0</v>
      </c>
      <c r="BB483">
        <f>+Casos_PN_CORR[[#This Row],[27-abr]]-Casos_PN_CORR[[#This Row],[26-abr]]</f>
        <v>0</v>
      </c>
      <c r="BC483">
        <f>+Casos_PN_CORR[[#This Row],[28-abr]]-Casos_PN_CORR[[#This Row],[27-abr]]</f>
        <v>0</v>
      </c>
      <c r="BD483">
        <f>+Casos_PN_CORR[[#This Row],[29-abr]]-Casos_PN_CORR[[#This Row],[28-abr]]</f>
        <v>0</v>
      </c>
      <c r="BE483">
        <f>+Casos_PN_CORR[[#This Row],[30-abr]]-Casos_PN_CORR[[#This Row],[29-abr]]</f>
        <v>0</v>
      </c>
      <c r="BF483">
        <f>+Casos_PN_CORR[[#This Row],[1-may]]-Casos_PN_CORR[[#This Row],[30-abr]]</f>
        <v>0</v>
      </c>
      <c r="BG483">
        <f>+Casos_PN_CORR[[#This Row],[2-may]]-Casos_PN_CORR[[#This Row],[1-may]]</f>
        <v>0</v>
      </c>
      <c r="BH483">
        <f>+Casos_PN_CORR[[#This Row],[3-may]]-Casos_PN_CORR[[#This Row],[2-may]]</f>
        <v>0</v>
      </c>
      <c r="BI483">
        <f>+Casos_PN_CORR[[#This Row],[4-may]]-Casos_PN_CORR[[#This Row],[3-may]]</f>
        <v>0</v>
      </c>
      <c r="BJ483">
        <f>+Casos_PN_CORR[[#This Row],[5-may]]-Casos_PN_CORR[[#This Row],[4-may]]</f>
        <v>0</v>
      </c>
      <c r="BK483">
        <f>+Casos_PN_CORR[[#This Row],[6-may]]-Casos_PN_CORR[[#This Row],[5-may]]</f>
        <v>0</v>
      </c>
      <c r="BL483">
        <f>+Casos_PN_CORR[[#This Row],[7-may]]-Casos_PN_CORR[[#This Row],[6-may]]</f>
        <v>0</v>
      </c>
      <c r="BM483">
        <f>+Casos_PN_CORR[[#This Row],[8-may]]-Casos_PN_CORR[[#This Row],[7-may]]</f>
        <v>0</v>
      </c>
      <c r="BN483">
        <f>+Casos_PN_CORR[[#This Row],[9-may]]-Casos_PN_CORR[[#This Row],[8-may]]</f>
        <v>0</v>
      </c>
      <c r="BO483">
        <f>+Casos_PN_CORR[[#This Row],[10-may]]-Casos_PN_CORR[[#This Row],[9-may]]</f>
        <v>0</v>
      </c>
      <c r="BP483">
        <f>+Casos_PN_CORR[[#This Row],[11-may]]-Casos_PN_CORR[[#This Row],[10-may]]</f>
        <v>0</v>
      </c>
      <c r="BQ483">
        <f>+Casos_PN_CORR[[#This Row],[12-may]]-Casos_PN_CORR[[#This Row],[11-may]]</f>
        <v>0</v>
      </c>
      <c r="BR483">
        <f>+Casos_PN_CORR[[#This Row],[13-may]]-Casos_PN_CORR[[#This Row],[12-may]]</f>
        <v>0</v>
      </c>
      <c r="BS483">
        <f>+Casos_PN_CORR[[#This Row],[14-may]]-Casos_PN_CORR[[#This Row],[13-may]]</f>
        <v>0</v>
      </c>
      <c r="BT483">
        <f>+Casos_PN_CORR[[#This Row],[15-may]]-Casos_PN_CORR[[#This Row],[14-may]]</f>
        <v>0</v>
      </c>
      <c r="BU483">
        <f>+Casos_PN_CORR[[#This Row],[16-may]]-Casos_PN_CORR[[#This Row],[15-may]]</f>
        <v>0</v>
      </c>
      <c r="BV483">
        <f>+Casos_PN_CORR[[#This Row],[17-may]]-Casos_PN_CORR[[#This Row],[16-may]]</f>
        <v>0</v>
      </c>
      <c r="BW483">
        <f>+Casos_PN_CORR[[#This Row],[18-may]]-Casos_PN_CORR[[#This Row],[17-may]]</f>
        <v>0</v>
      </c>
      <c r="BX483">
        <f>+Casos_PN_CORR[[#This Row],[19-may]]-Casos_PN_CORR[[#This Row],[18-may]]</f>
        <v>0</v>
      </c>
      <c r="BY483">
        <f>+Casos_PN_CORR[[#This Row],[20-may]]-Casos_PN_CORR[[#This Row],[19-may]]</f>
        <v>0</v>
      </c>
      <c r="BZ483">
        <f>+Casos_PN_CORR[[#This Row],[21-may]]-Casos_PN_CORR[[#This Row],[20-may]]</f>
        <v>0</v>
      </c>
      <c r="CA483">
        <f>+Casos_PN_CORR[[#This Row],[22-may]]-Casos_PN_CORR[[#This Row],[21-may]]</f>
        <v>0</v>
      </c>
      <c r="CB483">
        <f>+Casos_PN_CORR[[#This Row],[23-may]]-Casos_PN_CORR[[#This Row],[22-may]]</f>
        <v>0</v>
      </c>
      <c r="CC483">
        <f>+Casos_PN_CORR[[#This Row],[24-may]]-Casos_PN_CORR[[#This Row],[23-may]]</f>
        <v>0</v>
      </c>
      <c r="CD483">
        <f>+Casos_PN_CORR[[#This Row],[25-may]]-Casos_PN_CORR[[#This Row],[24-may]]</f>
        <v>0</v>
      </c>
      <c r="CE483">
        <f>+Casos_PN_CORR[[#This Row],[26-may]]-Casos_PN_CORR[[#This Row],[25-may]]</f>
        <v>0</v>
      </c>
      <c r="CF483">
        <f>+Casos_PN_CORR[[#This Row],[27-may]]-Casos_PN_CORR[[#This Row],[26-may]]</f>
        <v>0</v>
      </c>
      <c r="CG483">
        <f>+Casos_PN_CORR[[#This Row],[28-may]]-Casos_PN_CORR[[#This Row],[27-may]]</f>
        <v>0</v>
      </c>
      <c r="CH483">
        <f>+Casos_PN_CORR[[#This Row],[29-may]]-Casos_PN_CORR[[#This Row],[28-may]]</f>
        <v>0</v>
      </c>
      <c r="CI483">
        <f>+Casos_PN_CORR[[#This Row],[30-may]]-Casos_PN_CORR[[#This Row],[29-may]]</f>
        <v>0</v>
      </c>
      <c r="CJ483">
        <f>+Casos_PN_CORR[[#This Row],[31-may]]-Casos_PN_CORR[[#This Row],[30-may]]</f>
        <v>0</v>
      </c>
      <c r="CK483">
        <f>+Casos_PN_CORR[[#This Row],[1-jun]]-Casos_PN_CORR[[#This Row],[31-may]]</f>
        <v>0</v>
      </c>
      <c r="CL483">
        <f>+Casos_PN_CORR[[#This Row],[2-jun]]-Casos_PN_CORR[[#This Row],[1-jun]]</f>
        <v>0</v>
      </c>
      <c r="CM483">
        <f>+Casos_PN_CORR[[#This Row],[3-jun]]-Casos_PN_CORR[[#This Row],[2-jun]]</f>
        <v>0</v>
      </c>
      <c r="CN483">
        <f>+Casos_PN_CORR[[#This Row],[4-jun]]-Casos_PN_CORR[[#This Row],[3-jun]]</f>
        <v>0</v>
      </c>
      <c r="CO483">
        <f>+Casos_PN_CORR[[#This Row],[5-jun]]-Casos_PN_CORR[[#This Row],[4-jun]]</f>
        <v>0</v>
      </c>
      <c r="CP483">
        <f>+Casos_PN_CORR[[#This Row],[6-jun]]-Casos_PN_CORR[[#This Row],[5-jun]]</f>
        <v>0</v>
      </c>
    </row>
    <row r="484" spans="1:94">
      <c r="A484">
        <v>120309</v>
      </c>
      <c r="B484" s="2" t="s">
        <v>104</v>
      </c>
      <c r="C484" s="2" t="s">
        <v>126</v>
      </c>
      <c r="D484" s="2" t="s">
        <v>615</v>
      </c>
      <c r="E484" s="4">
        <f t="shared" si="7"/>
        <v>0</v>
      </c>
      <c r="F484">
        <f>+Casos_PN_CORR[[#This Row],[10-mar]]</f>
        <v>0</v>
      </c>
      <c r="G484">
        <f>+Casos_PN_CORR[[#This Row],[11-mar]]-Casos_PN_CORR[[#This Row],[10-mar]]</f>
        <v>0</v>
      </c>
      <c r="H484">
        <f>+Casos_PN_CORR[[#This Row],[12-mar]]-Casos_PN_CORR[[#This Row],[11-mar]]</f>
        <v>0</v>
      </c>
      <c r="I484">
        <f>+Casos_PN_CORR[[#This Row],[13-mar]]-Casos_PN_CORR[[#This Row],[12-mar]]</f>
        <v>0</v>
      </c>
      <c r="J484">
        <f>+Casos_PN_CORR[[#This Row],[14-mar]]-Casos_PN_CORR[[#This Row],[13-mar]]</f>
        <v>0</v>
      </c>
      <c r="K484">
        <f>+Casos_PN_CORR[[#This Row],[15-mar]]-Casos_PN_CORR[[#This Row],[14-mar]]</f>
        <v>0</v>
      </c>
      <c r="L484">
        <f>+Casos_PN_CORR[[#This Row],[16-mar]]-Casos_PN_CORR[[#This Row],[15-mar]]</f>
        <v>0</v>
      </c>
      <c r="M484">
        <f>+Casos_PN_CORR[[#This Row],[17-mar]]-Casos_PN_CORR[[#This Row],[16-mar]]</f>
        <v>0</v>
      </c>
      <c r="N484">
        <f>+Casos_PN_CORR[[#This Row],[18-mar]]-Casos_PN_CORR[[#This Row],[17-mar]]</f>
        <v>0</v>
      </c>
      <c r="O484">
        <f>+Casos_PN_CORR[[#This Row],[19-mar]]-Casos_PN_CORR[[#This Row],[18-mar]]</f>
        <v>0</v>
      </c>
      <c r="P484">
        <f>+Casos_PN_CORR[[#This Row],[20-mar]]-Casos_PN_CORR[[#This Row],[19-mar]]</f>
        <v>0</v>
      </c>
      <c r="Q484">
        <f>+Casos_PN_CORR[[#This Row],[21-mar]]-Casos_PN_CORR[[#This Row],[20-mar]]</f>
        <v>0</v>
      </c>
      <c r="R484">
        <f>+Casos_PN_CORR[[#This Row],[22-mar]]-Casos_PN_CORR[[#This Row],[21-mar]]</f>
        <v>0</v>
      </c>
      <c r="S484">
        <f>+Casos_PN_CORR[[#This Row],[23-mar]]-Casos_PN_CORR[[#This Row],[22-mar]]</f>
        <v>0</v>
      </c>
      <c r="T484">
        <f>+Casos_PN_CORR[[#This Row],[24-mar]]-Casos_PN_CORR[[#This Row],[23-mar]]</f>
        <v>0</v>
      </c>
      <c r="U484">
        <f>+Casos_PN_CORR[[#This Row],[25-mar]]-Casos_PN_CORR[[#This Row],[24-mar]]</f>
        <v>0</v>
      </c>
      <c r="V484">
        <f>+Casos_PN_CORR[[#This Row],[26-mar]]-Casos_PN_CORR[[#This Row],[25-mar]]</f>
        <v>0</v>
      </c>
      <c r="W484">
        <f>+Casos_PN_CORR[[#This Row],[27-mar]]-Casos_PN_CORR[[#This Row],[26-mar]]</f>
        <v>0</v>
      </c>
      <c r="X484">
        <f>+Casos_PN_CORR[[#This Row],[28-mar]]-Casos_PN_CORR[[#This Row],[27-mar]]</f>
        <v>0</v>
      </c>
      <c r="Y484">
        <f>+Casos_PN_CORR[[#This Row],[29-mar]]-Casos_PN_CORR[[#This Row],[28-mar]]</f>
        <v>0</v>
      </c>
      <c r="Z484">
        <f>+Casos_PN_CORR[[#This Row],[30-mar]]-Casos_PN_CORR[[#This Row],[29-mar]]</f>
        <v>0</v>
      </c>
      <c r="AA484">
        <f>+Casos_PN_CORR[[#This Row],[31-mar]]-Casos_PN_CORR[[#This Row],[30-mar]]</f>
        <v>0</v>
      </c>
      <c r="AB484">
        <f>+Casos_PN_CORR[[#This Row],[1-abr]]-Casos_PN_CORR[[#This Row],[31-mar]]</f>
        <v>0</v>
      </c>
      <c r="AC484">
        <f>+Casos_PN_CORR[[#This Row],[2-abr]]-Casos_PN_CORR[[#This Row],[1-abr]]</f>
        <v>0</v>
      </c>
      <c r="AD484">
        <f>+Casos_PN_CORR[[#This Row],[3-abr]]-Casos_PN_CORR[[#This Row],[2-abr]]</f>
        <v>0</v>
      </c>
      <c r="AE484">
        <f>+Casos_PN_CORR[[#This Row],[4-abr]]-Casos_PN_CORR[[#This Row],[3-abr]]</f>
        <v>0</v>
      </c>
      <c r="AF484">
        <f>+Casos_PN_CORR[[#This Row],[5-abr]]-Casos_PN_CORR[[#This Row],[4-abr]]</f>
        <v>0</v>
      </c>
      <c r="AG484">
        <f>+Casos_PN_CORR[[#This Row],[6-abr]]-Casos_PN_CORR[[#This Row],[5-abr]]</f>
        <v>0</v>
      </c>
      <c r="AH484">
        <f>+Casos_PN_CORR[[#This Row],[7-abr]]-Casos_PN_CORR[[#This Row],[6-abr]]</f>
        <v>0</v>
      </c>
      <c r="AI484">
        <f>+Casos_PN_CORR[[#This Row],[8-abr]]-Casos_PN_CORR[[#This Row],[7-abr]]</f>
        <v>0</v>
      </c>
      <c r="AJ484">
        <f>+Casos_PN_CORR[[#This Row],[9-abr]]-Casos_PN_CORR[[#This Row],[8-abr]]</f>
        <v>0</v>
      </c>
      <c r="AK484">
        <f>+Casos_PN_CORR[[#This Row],[10-abr]]-Casos_PN_CORR[[#This Row],[9-abr]]</f>
        <v>0</v>
      </c>
      <c r="AL484">
        <f>+Casos_PN_CORR[[#This Row],[11-abr]]-Casos_PN_CORR[[#This Row],[10-abr]]</f>
        <v>0</v>
      </c>
      <c r="AM484">
        <f>+Casos_PN_CORR[[#This Row],[12-abr]]-Casos_PN_CORR[[#This Row],[11-abr]]</f>
        <v>0</v>
      </c>
      <c r="AN484">
        <f>+Casos_PN_CORR[[#This Row],[13-abr]]-Casos_PN_CORR[[#This Row],[12-abr]]</f>
        <v>0</v>
      </c>
      <c r="AO484">
        <f>+Casos_PN_CORR[[#This Row],[14-abr]]-Casos_PN_CORR[[#This Row],[13-abr]]</f>
        <v>0</v>
      </c>
      <c r="AP484">
        <f>+Casos_PN_CORR[[#This Row],[15-abr]]-Casos_PN_CORR[[#This Row],[14-abr]]</f>
        <v>0</v>
      </c>
      <c r="AQ484">
        <f>+Casos_PN_CORR[[#This Row],[16-abr]]-Casos_PN_CORR[[#This Row],[15-abr]]</f>
        <v>0</v>
      </c>
      <c r="AR484">
        <f>+Casos_PN_CORR[[#This Row],[17-abr]]-Casos_PN_CORR[[#This Row],[16-abr]]</f>
        <v>0</v>
      </c>
      <c r="AS484">
        <f>+Casos_PN_CORR[[#This Row],[18-abr]]-Casos_PN_CORR[[#This Row],[17-abr]]</f>
        <v>0</v>
      </c>
      <c r="AT484">
        <f>+Casos_PN_CORR[[#This Row],[19-abr]]-Casos_PN_CORR[[#This Row],[18-abr]]</f>
        <v>0</v>
      </c>
      <c r="AU484">
        <f>+Casos_PN_CORR[[#This Row],[20-abr]]-Casos_PN_CORR[[#This Row],[19-abr]]</f>
        <v>0</v>
      </c>
      <c r="AV484">
        <f>+Casos_PN_CORR[[#This Row],[21-abr]]-Casos_PN_CORR[[#This Row],[20-abr]]</f>
        <v>0</v>
      </c>
      <c r="AW484">
        <f>+Casos_PN_CORR[[#This Row],[22-abr]]-Casos_PN_CORR[[#This Row],[21-abr]]</f>
        <v>0</v>
      </c>
      <c r="AX484">
        <f>+Casos_PN_CORR[[#This Row],[23-abr]]-Casos_PN_CORR[[#This Row],[22-abr]]</f>
        <v>0</v>
      </c>
      <c r="AY484">
        <f>+Casos_PN_CORR[[#This Row],[24-abr]]-Casos_PN_CORR[[#This Row],[23-abr]]</f>
        <v>0</v>
      </c>
      <c r="AZ484">
        <f>+Casos_PN_CORR[[#This Row],[25-abr]]-Casos_PN_CORR[[#This Row],[24-abr]]</f>
        <v>0</v>
      </c>
      <c r="BA484">
        <f>+Casos_PN_CORR[[#This Row],[26-abr]]-Casos_PN_CORR[[#This Row],[25-abr]]</f>
        <v>0</v>
      </c>
      <c r="BB484">
        <f>+Casos_PN_CORR[[#This Row],[27-abr]]-Casos_PN_CORR[[#This Row],[26-abr]]</f>
        <v>0</v>
      </c>
      <c r="BC484">
        <f>+Casos_PN_CORR[[#This Row],[28-abr]]-Casos_PN_CORR[[#This Row],[27-abr]]</f>
        <v>0</v>
      </c>
      <c r="BD484">
        <f>+Casos_PN_CORR[[#This Row],[29-abr]]-Casos_PN_CORR[[#This Row],[28-abr]]</f>
        <v>0</v>
      </c>
      <c r="BE484">
        <f>+Casos_PN_CORR[[#This Row],[30-abr]]-Casos_PN_CORR[[#This Row],[29-abr]]</f>
        <v>0</v>
      </c>
      <c r="BF484">
        <f>+Casos_PN_CORR[[#This Row],[1-may]]-Casos_PN_CORR[[#This Row],[30-abr]]</f>
        <v>0</v>
      </c>
      <c r="BG484">
        <f>+Casos_PN_CORR[[#This Row],[2-may]]-Casos_PN_CORR[[#This Row],[1-may]]</f>
        <v>0</v>
      </c>
      <c r="BH484">
        <f>+Casos_PN_CORR[[#This Row],[3-may]]-Casos_PN_CORR[[#This Row],[2-may]]</f>
        <v>0</v>
      </c>
      <c r="BI484">
        <f>+Casos_PN_CORR[[#This Row],[4-may]]-Casos_PN_CORR[[#This Row],[3-may]]</f>
        <v>0</v>
      </c>
      <c r="BJ484">
        <f>+Casos_PN_CORR[[#This Row],[5-may]]-Casos_PN_CORR[[#This Row],[4-may]]</f>
        <v>0</v>
      </c>
      <c r="BK484">
        <f>+Casos_PN_CORR[[#This Row],[6-may]]-Casos_PN_CORR[[#This Row],[5-may]]</f>
        <v>0</v>
      </c>
      <c r="BL484">
        <f>+Casos_PN_CORR[[#This Row],[7-may]]-Casos_PN_CORR[[#This Row],[6-may]]</f>
        <v>0</v>
      </c>
      <c r="BM484">
        <f>+Casos_PN_CORR[[#This Row],[8-may]]-Casos_PN_CORR[[#This Row],[7-may]]</f>
        <v>0</v>
      </c>
      <c r="BN484">
        <f>+Casos_PN_CORR[[#This Row],[9-may]]-Casos_PN_CORR[[#This Row],[8-may]]</f>
        <v>0</v>
      </c>
      <c r="BO484">
        <f>+Casos_PN_CORR[[#This Row],[10-may]]-Casos_PN_CORR[[#This Row],[9-may]]</f>
        <v>0</v>
      </c>
      <c r="BP484">
        <f>+Casos_PN_CORR[[#This Row],[11-may]]-Casos_PN_CORR[[#This Row],[10-may]]</f>
        <v>0</v>
      </c>
      <c r="BQ484">
        <f>+Casos_PN_CORR[[#This Row],[12-may]]-Casos_PN_CORR[[#This Row],[11-may]]</f>
        <v>0</v>
      </c>
      <c r="BR484">
        <f>+Casos_PN_CORR[[#This Row],[13-may]]-Casos_PN_CORR[[#This Row],[12-may]]</f>
        <v>0</v>
      </c>
      <c r="BS484">
        <f>+Casos_PN_CORR[[#This Row],[14-may]]-Casos_PN_CORR[[#This Row],[13-may]]</f>
        <v>0</v>
      </c>
      <c r="BT484">
        <f>+Casos_PN_CORR[[#This Row],[15-may]]-Casos_PN_CORR[[#This Row],[14-may]]</f>
        <v>0</v>
      </c>
      <c r="BU484">
        <f>+Casos_PN_CORR[[#This Row],[16-may]]-Casos_PN_CORR[[#This Row],[15-may]]</f>
        <v>0</v>
      </c>
      <c r="BV484">
        <f>+Casos_PN_CORR[[#This Row],[17-may]]-Casos_PN_CORR[[#This Row],[16-may]]</f>
        <v>0</v>
      </c>
      <c r="BW484">
        <f>+Casos_PN_CORR[[#This Row],[18-may]]-Casos_PN_CORR[[#This Row],[17-may]]</f>
        <v>0</v>
      </c>
      <c r="BX484">
        <f>+Casos_PN_CORR[[#This Row],[19-may]]-Casos_PN_CORR[[#This Row],[18-may]]</f>
        <v>0</v>
      </c>
      <c r="BY484">
        <f>+Casos_PN_CORR[[#This Row],[20-may]]-Casos_PN_CORR[[#This Row],[19-may]]</f>
        <v>0</v>
      </c>
      <c r="BZ484">
        <f>+Casos_PN_CORR[[#This Row],[21-may]]-Casos_PN_CORR[[#This Row],[20-may]]</f>
        <v>0</v>
      </c>
      <c r="CA484">
        <f>+Casos_PN_CORR[[#This Row],[22-may]]-Casos_PN_CORR[[#This Row],[21-may]]</f>
        <v>0</v>
      </c>
      <c r="CB484">
        <f>+Casos_PN_CORR[[#This Row],[23-may]]-Casos_PN_CORR[[#This Row],[22-may]]</f>
        <v>0</v>
      </c>
      <c r="CC484">
        <f>+Casos_PN_CORR[[#This Row],[24-may]]-Casos_PN_CORR[[#This Row],[23-may]]</f>
        <v>0</v>
      </c>
      <c r="CD484">
        <f>+Casos_PN_CORR[[#This Row],[25-may]]-Casos_PN_CORR[[#This Row],[24-may]]</f>
        <v>0</v>
      </c>
      <c r="CE484">
        <f>+Casos_PN_CORR[[#This Row],[26-may]]-Casos_PN_CORR[[#This Row],[25-may]]</f>
        <v>0</v>
      </c>
      <c r="CF484">
        <f>+Casos_PN_CORR[[#This Row],[27-may]]-Casos_PN_CORR[[#This Row],[26-may]]</f>
        <v>0</v>
      </c>
      <c r="CG484">
        <f>+Casos_PN_CORR[[#This Row],[28-may]]-Casos_PN_CORR[[#This Row],[27-may]]</f>
        <v>0</v>
      </c>
      <c r="CH484">
        <f>+Casos_PN_CORR[[#This Row],[29-may]]-Casos_PN_CORR[[#This Row],[28-may]]</f>
        <v>0</v>
      </c>
      <c r="CI484">
        <f>+Casos_PN_CORR[[#This Row],[30-may]]-Casos_PN_CORR[[#This Row],[29-may]]</f>
        <v>0</v>
      </c>
      <c r="CJ484">
        <f>+Casos_PN_CORR[[#This Row],[31-may]]-Casos_PN_CORR[[#This Row],[30-may]]</f>
        <v>0</v>
      </c>
      <c r="CK484">
        <f>+Casos_PN_CORR[[#This Row],[1-jun]]-Casos_PN_CORR[[#This Row],[31-may]]</f>
        <v>0</v>
      </c>
      <c r="CL484">
        <f>+Casos_PN_CORR[[#This Row],[2-jun]]-Casos_PN_CORR[[#This Row],[1-jun]]</f>
        <v>0</v>
      </c>
      <c r="CM484">
        <f>+Casos_PN_CORR[[#This Row],[3-jun]]-Casos_PN_CORR[[#This Row],[2-jun]]</f>
        <v>0</v>
      </c>
      <c r="CN484">
        <f>+Casos_PN_CORR[[#This Row],[4-jun]]-Casos_PN_CORR[[#This Row],[3-jun]]</f>
        <v>0</v>
      </c>
      <c r="CO484">
        <f>+Casos_PN_CORR[[#This Row],[5-jun]]-Casos_PN_CORR[[#This Row],[4-jun]]</f>
        <v>0</v>
      </c>
      <c r="CP484">
        <f>+Casos_PN_CORR[[#This Row],[6-jun]]-Casos_PN_CORR[[#This Row],[5-jun]]</f>
        <v>0</v>
      </c>
    </row>
    <row r="485" spans="1:94">
      <c r="A485">
        <v>60405</v>
      </c>
      <c r="B485" s="2" t="s">
        <v>214</v>
      </c>
      <c r="C485" s="2" t="s">
        <v>263</v>
      </c>
      <c r="D485" s="2" t="s">
        <v>616</v>
      </c>
      <c r="E485" s="4">
        <f t="shared" si="7"/>
        <v>0</v>
      </c>
      <c r="F485">
        <f>+Casos_PN_CORR[[#This Row],[10-mar]]</f>
        <v>0</v>
      </c>
      <c r="G485">
        <f>+Casos_PN_CORR[[#This Row],[11-mar]]-Casos_PN_CORR[[#This Row],[10-mar]]</f>
        <v>0</v>
      </c>
      <c r="H485">
        <f>+Casos_PN_CORR[[#This Row],[12-mar]]-Casos_PN_CORR[[#This Row],[11-mar]]</f>
        <v>0</v>
      </c>
      <c r="I485">
        <f>+Casos_PN_CORR[[#This Row],[13-mar]]-Casos_PN_CORR[[#This Row],[12-mar]]</f>
        <v>0</v>
      </c>
      <c r="J485">
        <f>+Casos_PN_CORR[[#This Row],[14-mar]]-Casos_PN_CORR[[#This Row],[13-mar]]</f>
        <v>0</v>
      </c>
      <c r="K485">
        <f>+Casos_PN_CORR[[#This Row],[15-mar]]-Casos_PN_CORR[[#This Row],[14-mar]]</f>
        <v>0</v>
      </c>
      <c r="L485">
        <f>+Casos_PN_CORR[[#This Row],[16-mar]]-Casos_PN_CORR[[#This Row],[15-mar]]</f>
        <v>0</v>
      </c>
      <c r="M485">
        <f>+Casos_PN_CORR[[#This Row],[17-mar]]-Casos_PN_CORR[[#This Row],[16-mar]]</f>
        <v>0</v>
      </c>
      <c r="N485">
        <f>+Casos_PN_CORR[[#This Row],[18-mar]]-Casos_PN_CORR[[#This Row],[17-mar]]</f>
        <v>0</v>
      </c>
      <c r="O485">
        <f>+Casos_PN_CORR[[#This Row],[19-mar]]-Casos_PN_CORR[[#This Row],[18-mar]]</f>
        <v>0</v>
      </c>
      <c r="P485">
        <f>+Casos_PN_CORR[[#This Row],[20-mar]]-Casos_PN_CORR[[#This Row],[19-mar]]</f>
        <v>0</v>
      </c>
      <c r="Q485">
        <f>+Casos_PN_CORR[[#This Row],[21-mar]]-Casos_PN_CORR[[#This Row],[20-mar]]</f>
        <v>0</v>
      </c>
      <c r="R485">
        <f>+Casos_PN_CORR[[#This Row],[22-mar]]-Casos_PN_CORR[[#This Row],[21-mar]]</f>
        <v>0</v>
      </c>
      <c r="S485">
        <f>+Casos_PN_CORR[[#This Row],[23-mar]]-Casos_PN_CORR[[#This Row],[22-mar]]</f>
        <v>0</v>
      </c>
      <c r="T485">
        <f>+Casos_PN_CORR[[#This Row],[24-mar]]-Casos_PN_CORR[[#This Row],[23-mar]]</f>
        <v>0</v>
      </c>
      <c r="U485">
        <f>+Casos_PN_CORR[[#This Row],[25-mar]]-Casos_PN_CORR[[#This Row],[24-mar]]</f>
        <v>0</v>
      </c>
      <c r="V485">
        <f>+Casos_PN_CORR[[#This Row],[26-mar]]-Casos_PN_CORR[[#This Row],[25-mar]]</f>
        <v>0</v>
      </c>
      <c r="W485">
        <f>+Casos_PN_CORR[[#This Row],[27-mar]]-Casos_PN_CORR[[#This Row],[26-mar]]</f>
        <v>0</v>
      </c>
      <c r="X485">
        <f>+Casos_PN_CORR[[#This Row],[28-mar]]-Casos_PN_CORR[[#This Row],[27-mar]]</f>
        <v>0</v>
      </c>
      <c r="Y485">
        <f>+Casos_PN_CORR[[#This Row],[29-mar]]-Casos_PN_CORR[[#This Row],[28-mar]]</f>
        <v>0</v>
      </c>
      <c r="Z485">
        <f>+Casos_PN_CORR[[#This Row],[30-mar]]-Casos_PN_CORR[[#This Row],[29-mar]]</f>
        <v>0</v>
      </c>
      <c r="AA485">
        <f>+Casos_PN_CORR[[#This Row],[31-mar]]-Casos_PN_CORR[[#This Row],[30-mar]]</f>
        <v>0</v>
      </c>
      <c r="AB485">
        <f>+Casos_PN_CORR[[#This Row],[1-abr]]-Casos_PN_CORR[[#This Row],[31-mar]]</f>
        <v>0</v>
      </c>
      <c r="AC485">
        <f>+Casos_PN_CORR[[#This Row],[2-abr]]-Casos_PN_CORR[[#This Row],[1-abr]]</f>
        <v>0</v>
      </c>
      <c r="AD485">
        <f>+Casos_PN_CORR[[#This Row],[3-abr]]-Casos_PN_CORR[[#This Row],[2-abr]]</f>
        <v>0</v>
      </c>
      <c r="AE485">
        <f>+Casos_PN_CORR[[#This Row],[4-abr]]-Casos_PN_CORR[[#This Row],[3-abr]]</f>
        <v>0</v>
      </c>
      <c r="AF485">
        <f>+Casos_PN_CORR[[#This Row],[5-abr]]-Casos_PN_CORR[[#This Row],[4-abr]]</f>
        <v>0</v>
      </c>
      <c r="AG485">
        <f>+Casos_PN_CORR[[#This Row],[6-abr]]-Casos_PN_CORR[[#This Row],[5-abr]]</f>
        <v>0</v>
      </c>
      <c r="AH485">
        <f>+Casos_PN_CORR[[#This Row],[7-abr]]-Casos_PN_CORR[[#This Row],[6-abr]]</f>
        <v>0</v>
      </c>
      <c r="AI485">
        <f>+Casos_PN_CORR[[#This Row],[8-abr]]-Casos_PN_CORR[[#This Row],[7-abr]]</f>
        <v>0</v>
      </c>
      <c r="AJ485">
        <f>+Casos_PN_CORR[[#This Row],[9-abr]]-Casos_PN_CORR[[#This Row],[8-abr]]</f>
        <v>0</v>
      </c>
      <c r="AK485">
        <f>+Casos_PN_CORR[[#This Row],[10-abr]]-Casos_PN_CORR[[#This Row],[9-abr]]</f>
        <v>0</v>
      </c>
      <c r="AL485">
        <f>+Casos_PN_CORR[[#This Row],[11-abr]]-Casos_PN_CORR[[#This Row],[10-abr]]</f>
        <v>0</v>
      </c>
      <c r="AM485">
        <f>+Casos_PN_CORR[[#This Row],[12-abr]]-Casos_PN_CORR[[#This Row],[11-abr]]</f>
        <v>0</v>
      </c>
      <c r="AN485">
        <f>+Casos_PN_CORR[[#This Row],[13-abr]]-Casos_PN_CORR[[#This Row],[12-abr]]</f>
        <v>0</v>
      </c>
      <c r="AO485">
        <f>+Casos_PN_CORR[[#This Row],[14-abr]]-Casos_PN_CORR[[#This Row],[13-abr]]</f>
        <v>0</v>
      </c>
      <c r="AP485">
        <f>+Casos_PN_CORR[[#This Row],[15-abr]]-Casos_PN_CORR[[#This Row],[14-abr]]</f>
        <v>0</v>
      </c>
      <c r="AQ485">
        <f>+Casos_PN_CORR[[#This Row],[16-abr]]-Casos_PN_CORR[[#This Row],[15-abr]]</f>
        <v>0</v>
      </c>
      <c r="AR485">
        <f>+Casos_PN_CORR[[#This Row],[17-abr]]-Casos_PN_CORR[[#This Row],[16-abr]]</f>
        <v>0</v>
      </c>
      <c r="AS485">
        <f>+Casos_PN_CORR[[#This Row],[18-abr]]-Casos_PN_CORR[[#This Row],[17-abr]]</f>
        <v>0</v>
      </c>
      <c r="AT485">
        <f>+Casos_PN_CORR[[#This Row],[19-abr]]-Casos_PN_CORR[[#This Row],[18-abr]]</f>
        <v>0</v>
      </c>
      <c r="AU485">
        <f>+Casos_PN_CORR[[#This Row],[20-abr]]-Casos_PN_CORR[[#This Row],[19-abr]]</f>
        <v>0</v>
      </c>
      <c r="AV485">
        <f>+Casos_PN_CORR[[#This Row],[21-abr]]-Casos_PN_CORR[[#This Row],[20-abr]]</f>
        <v>0</v>
      </c>
      <c r="AW485">
        <f>+Casos_PN_CORR[[#This Row],[22-abr]]-Casos_PN_CORR[[#This Row],[21-abr]]</f>
        <v>0</v>
      </c>
      <c r="AX485">
        <f>+Casos_PN_CORR[[#This Row],[23-abr]]-Casos_PN_CORR[[#This Row],[22-abr]]</f>
        <v>0</v>
      </c>
      <c r="AY485">
        <f>+Casos_PN_CORR[[#This Row],[24-abr]]-Casos_PN_CORR[[#This Row],[23-abr]]</f>
        <v>0</v>
      </c>
      <c r="AZ485">
        <f>+Casos_PN_CORR[[#This Row],[25-abr]]-Casos_PN_CORR[[#This Row],[24-abr]]</f>
        <v>0</v>
      </c>
      <c r="BA485">
        <f>+Casos_PN_CORR[[#This Row],[26-abr]]-Casos_PN_CORR[[#This Row],[25-abr]]</f>
        <v>0</v>
      </c>
      <c r="BB485">
        <f>+Casos_PN_CORR[[#This Row],[27-abr]]-Casos_PN_CORR[[#This Row],[26-abr]]</f>
        <v>0</v>
      </c>
      <c r="BC485">
        <f>+Casos_PN_CORR[[#This Row],[28-abr]]-Casos_PN_CORR[[#This Row],[27-abr]]</f>
        <v>0</v>
      </c>
      <c r="BD485">
        <f>+Casos_PN_CORR[[#This Row],[29-abr]]-Casos_PN_CORR[[#This Row],[28-abr]]</f>
        <v>0</v>
      </c>
      <c r="BE485">
        <f>+Casos_PN_CORR[[#This Row],[30-abr]]-Casos_PN_CORR[[#This Row],[29-abr]]</f>
        <v>0</v>
      </c>
      <c r="BF485">
        <f>+Casos_PN_CORR[[#This Row],[1-may]]-Casos_PN_CORR[[#This Row],[30-abr]]</f>
        <v>0</v>
      </c>
      <c r="BG485">
        <f>+Casos_PN_CORR[[#This Row],[2-may]]-Casos_PN_CORR[[#This Row],[1-may]]</f>
        <v>0</v>
      </c>
      <c r="BH485">
        <f>+Casos_PN_CORR[[#This Row],[3-may]]-Casos_PN_CORR[[#This Row],[2-may]]</f>
        <v>0</v>
      </c>
      <c r="BI485">
        <f>+Casos_PN_CORR[[#This Row],[4-may]]-Casos_PN_CORR[[#This Row],[3-may]]</f>
        <v>0</v>
      </c>
      <c r="BJ485">
        <f>+Casos_PN_CORR[[#This Row],[5-may]]-Casos_PN_CORR[[#This Row],[4-may]]</f>
        <v>0</v>
      </c>
      <c r="BK485">
        <f>+Casos_PN_CORR[[#This Row],[6-may]]-Casos_PN_CORR[[#This Row],[5-may]]</f>
        <v>0</v>
      </c>
      <c r="BL485">
        <f>+Casos_PN_CORR[[#This Row],[7-may]]-Casos_PN_CORR[[#This Row],[6-may]]</f>
        <v>0</v>
      </c>
      <c r="BM485">
        <f>+Casos_PN_CORR[[#This Row],[8-may]]-Casos_PN_CORR[[#This Row],[7-may]]</f>
        <v>0</v>
      </c>
      <c r="BN485">
        <f>+Casos_PN_CORR[[#This Row],[9-may]]-Casos_PN_CORR[[#This Row],[8-may]]</f>
        <v>0</v>
      </c>
      <c r="BO485">
        <f>+Casos_PN_CORR[[#This Row],[10-may]]-Casos_PN_CORR[[#This Row],[9-may]]</f>
        <v>0</v>
      </c>
      <c r="BP485">
        <f>+Casos_PN_CORR[[#This Row],[11-may]]-Casos_PN_CORR[[#This Row],[10-may]]</f>
        <v>0</v>
      </c>
      <c r="BQ485">
        <f>+Casos_PN_CORR[[#This Row],[12-may]]-Casos_PN_CORR[[#This Row],[11-may]]</f>
        <v>0</v>
      </c>
      <c r="BR485">
        <f>+Casos_PN_CORR[[#This Row],[13-may]]-Casos_PN_CORR[[#This Row],[12-may]]</f>
        <v>0</v>
      </c>
      <c r="BS485">
        <f>+Casos_PN_CORR[[#This Row],[14-may]]-Casos_PN_CORR[[#This Row],[13-may]]</f>
        <v>0</v>
      </c>
      <c r="BT485">
        <f>+Casos_PN_CORR[[#This Row],[15-may]]-Casos_PN_CORR[[#This Row],[14-may]]</f>
        <v>0</v>
      </c>
      <c r="BU485">
        <f>+Casos_PN_CORR[[#This Row],[16-may]]-Casos_PN_CORR[[#This Row],[15-may]]</f>
        <v>0</v>
      </c>
      <c r="BV485">
        <f>+Casos_PN_CORR[[#This Row],[17-may]]-Casos_PN_CORR[[#This Row],[16-may]]</f>
        <v>0</v>
      </c>
      <c r="BW485">
        <f>+Casos_PN_CORR[[#This Row],[18-may]]-Casos_PN_CORR[[#This Row],[17-may]]</f>
        <v>0</v>
      </c>
      <c r="BX485">
        <f>+Casos_PN_CORR[[#This Row],[19-may]]-Casos_PN_CORR[[#This Row],[18-may]]</f>
        <v>0</v>
      </c>
      <c r="BY485">
        <f>+Casos_PN_CORR[[#This Row],[20-may]]-Casos_PN_CORR[[#This Row],[19-may]]</f>
        <v>0</v>
      </c>
      <c r="BZ485">
        <f>+Casos_PN_CORR[[#This Row],[21-may]]-Casos_PN_CORR[[#This Row],[20-may]]</f>
        <v>0</v>
      </c>
      <c r="CA485">
        <f>+Casos_PN_CORR[[#This Row],[22-may]]-Casos_PN_CORR[[#This Row],[21-may]]</f>
        <v>0</v>
      </c>
      <c r="CB485">
        <f>+Casos_PN_CORR[[#This Row],[23-may]]-Casos_PN_CORR[[#This Row],[22-may]]</f>
        <v>0</v>
      </c>
      <c r="CC485">
        <f>+Casos_PN_CORR[[#This Row],[24-may]]-Casos_PN_CORR[[#This Row],[23-may]]</f>
        <v>0</v>
      </c>
      <c r="CD485">
        <f>+Casos_PN_CORR[[#This Row],[25-may]]-Casos_PN_CORR[[#This Row],[24-may]]</f>
        <v>0</v>
      </c>
      <c r="CE485">
        <f>+Casos_PN_CORR[[#This Row],[26-may]]-Casos_PN_CORR[[#This Row],[25-may]]</f>
        <v>0</v>
      </c>
      <c r="CF485">
        <f>+Casos_PN_CORR[[#This Row],[27-may]]-Casos_PN_CORR[[#This Row],[26-may]]</f>
        <v>0</v>
      </c>
      <c r="CG485">
        <f>+Casos_PN_CORR[[#This Row],[28-may]]-Casos_PN_CORR[[#This Row],[27-may]]</f>
        <v>0</v>
      </c>
      <c r="CH485">
        <f>+Casos_PN_CORR[[#This Row],[29-may]]-Casos_PN_CORR[[#This Row],[28-may]]</f>
        <v>0</v>
      </c>
      <c r="CI485">
        <f>+Casos_PN_CORR[[#This Row],[30-may]]-Casos_PN_CORR[[#This Row],[29-may]]</f>
        <v>0</v>
      </c>
      <c r="CJ485">
        <f>+Casos_PN_CORR[[#This Row],[31-may]]-Casos_PN_CORR[[#This Row],[30-may]]</f>
        <v>0</v>
      </c>
      <c r="CK485">
        <f>+Casos_PN_CORR[[#This Row],[1-jun]]-Casos_PN_CORR[[#This Row],[31-may]]</f>
        <v>0</v>
      </c>
      <c r="CL485">
        <f>+Casos_PN_CORR[[#This Row],[2-jun]]-Casos_PN_CORR[[#This Row],[1-jun]]</f>
        <v>0</v>
      </c>
      <c r="CM485">
        <f>+Casos_PN_CORR[[#This Row],[3-jun]]-Casos_PN_CORR[[#This Row],[2-jun]]</f>
        <v>0</v>
      </c>
      <c r="CN485">
        <f>+Casos_PN_CORR[[#This Row],[4-jun]]-Casos_PN_CORR[[#This Row],[3-jun]]</f>
        <v>0</v>
      </c>
      <c r="CO485">
        <f>+Casos_PN_CORR[[#This Row],[5-jun]]-Casos_PN_CORR[[#This Row],[4-jun]]</f>
        <v>0</v>
      </c>
      <c r="CP485">
        <f>+Casos_PN_CORR[[#This Row],[6-jun]]-Casos_PN_CORR[[#This Row],[5-jun]]</f>
        <v>0</v>
      </c>
    </row>
    <row r="486" spans="1:94">
      <c r="A486">
        <v>70110</v>
      </c>
      <c r="B486" s="2" t="s">
        <v>102</v>
      </c>
      <c r="C486" s="2" t="s">
        <v>355</v>
      </c>
      <c r="D486" s="2" t="s">
        <v>617</v>
      </c>
      <c r="E486" s="4">
        <f t="shared" si="7"/>
        <v>2</v>
      </c>
      <c r="F486">
        <f>+Casos_PN_CORR[[#This Row],[10-mar]]</f>
        <v>0</v>
      </c>
      <c r="G486">
        <f>+Casos_PN_CORR[[#This Row],[11-mar]]-Casos_PN_CORR[[#This Row],[10-mar]]</f>
        <v>0</v>
      </c>
      <c r="H486">
        <f>+Casos_PN_CORR[[#This Row],[12-mar]]-Casos_PN_CORR[[#This Row],[11-mar]]</f>
        <v>0</v>
      </c>
      <c r="I486">
        <f>+Casos_PN_CORR[[#This Row],[13-mar]]-Casos_PN_CORR[[#This Row],[12-mar]]</f>
        <v>0</v>
      </c>
      <c r="J486">
        <f>+Casos_PN_CORR[[#This Row],[14-mar]]-Casos_PN_CORR[[#This Row],[13-mar]]</f>
        <v>0</v>
      </c>
      <c r="K486">
        <f>+Casos_PN_CORR[[#This Row],[15-mar]]-Casos_PN_CORR[[#This Row],[14-mar]]</f>
        <v>0</v>
      </c>
      <c r="L486">
        <f>+Casos_PN_CORR[[#This Row],[16-mar]]-Casos_PN_CORR[[#This Row],[15-mar]]</f>
        <v>0</v>
      </c>
      <c r="M486">
        <f>+Casos_PN_CORR[[#This Row],[17-mar]]-Casos_PN_CORR[[#This Row],[16-mar]]</f>
        <v>0</v>
      </c>
      <c r="N486">
        <f>+Casos_PN_CORR[[#This Row],[18-mar]]-Casos_PN_CORR[[#This Row],[17-mar]]</f>
        <v>0</v>
      </c>
      <c r="O486">
        <f>+Casos_PN_CORR[[#This Row],[19-mar]]-Casos_PN_CORR[[#This Row],[18-mar]]</f>
        <v>0</v>
      </c>
      <c r="P486">
        <f>+Casos_PN_CORR[[#This Row],[20-mar]]-Casos_PN_CORR[[#This Row],[19-mar]]</f>
        <v>0</v>
      </c>
      <c r="Q486">
        <f>+Casos_PN_CORR[[#This Row],[21-mar]]-Casos_PN_CORR[[#This Row],[20-mar]]</f>
        <v>0</v>
      </c>
      <c r="R486">
        <f>+Casos_PN_CORR[[#This Row],[22-mar]]-Casos_PN_CORR[[#This Row],[21-mar]]</f>
        <v>0</v>
      </c>
      <c r="S486">
        <f>+Casos_PN_CORR[[#This Row],[23-mar]]-Casos_PN_CORR[[#This Row],[22-mar]]</f>
        <v>0</v>
      </c>
      <c r="T486">
        <f>+Casos_PN_CORR[[#This Row],[24-mar]]-Casos_PN_CORR[[#This Row],[23-mar]]</f>
        <v>0</v>
      </c>
      <c r="U486">
        <f>+Casos_PN_CORR[[#This Row],[25-mar]]-Casos_PN_CORR[[#This Row],[24-mar]]</f>
        <v>0</v>
      </c>
      <c r="V486">
        <f>+Casos_PN_CORR[[#This Row],[26-mar]]-Casos_PN_CORR[[#This Row],[25-mar]]</f>
        <v>0</v>
      </c>
      <c r="W486">
        <f>+Casos_PN_CORR[[#This Row],[27-mar]]-Casos_PN_CORR[[#This Row],[26-mar]]</f>
        <v>0</v>
      </c>
      <c r="X486">
        <f>+Casos_PN_CORR[[#This Row],[28-mar]]-Casos_PN_CORR[[#This Row],[27-mar]]</f>
        <v>0</v>
      </c>
      <c r="Y486">
        <f>+Casos_PN_CORR[[#This Row],[29-mar]]-Casos_PN_CORR[[#This Row],[28-mar]]</f>
        <v>0</v>
      </c>
      <c r="Z486">
        <f>+Casos_PN_CORR[[#This Row],[30-mar]]-Casos_PN_CORR[[#This Row],[29-mar]]</f>
        <v>0</v>
      </c>
      <c r="AA486">
        <f>+Casos_PN_CORR[[#This Row],[31-mar]]-Casos_PN_CORR[[#This Row],[30-mar]]</f>
        <v>0</v>
      </c>
      <c r="AB486">
        <f>+Casos_PN_CORR[[#This Row],[1-abr]]-Casos_PN_CORR[[#This Row],[31-mar]]</f>
        <v>0</v>
      </c>
      <c r="AC486">
        <f>+Casos_PN_CORR[[#This Row],[2-abr]]-Casos_PN_CORR[[#This Row],[1-abr]]</f>
        <v>0</v>
      </c>
      <c r="AD486">
        <f>+Casos_PN_CORR[[#This Row],[3-abr]]-Casos_PN_CORR[[#This Row],[2-abr]]</f>
        <v>0</v>
      </c>
      <c r="AE486">
        <f>+Casos_PN_CORR[[#This Row],[4-abr]]-Casos_PN_CORR[[#This Row],[3-abr]]</f>
        <v>0</v>
      </c>
      <c r="AF486">
        <f>+Casos_PN_CORR[[#This Row],[5-abr]]-Casos_PN_CORR[[#This Row],[4-abr]]</f>
        <v>0</v>
      </c>
      <c r="AG486">
        <f>+Casos_PN_CORR[[#This Row],[6-abr]]-Casos_PN_CORR[[#This Row],[5-abr]]</f>
        <v>0</v>
      </c>
      <c r="AH486">
        <f>+Casos_PN_CORR[[#This Row],[7-abr]]-Casos_PN_CORR[[#This Row],[6-abr]]</f>
        <v>0</v>
      </c>
      <c r="AI486">
        <f>+Casos_PN_CORR[[#This Row],[8-abr]]-Casos_PN_CORR[[#This Row],[7-abr]]</f>
        <v>0</v>
      </c>
      <c r="AJ486">
        <f>+Casos_PN_CORR[[#This Row],[9-abr]]-Casos_PN_CORR[[#This Row],[8-abr]]</f>
        <v>0</v>
      </c>
      <c r="AK486">
        <f>+Casos_PN_CORR[[#This Row],[10-abr]]-Casos_PN_CORR[[#This Row],[9-abr]]</f>
        <v>0</v>
      </c>
      <c r="AL486">
        <f>+Casos_PN_CORR[[#This Row],[11-abr]]-Casos_PN_CORR[[#This Row],[10-abr]]</f>
        <v>0</v>
      </c>
      <c r="AM486">
        <f>+Casos_PN_CORR[[#This Row],[12-abr]]-Casos_PN_CORR[[#This Row],[11-abr]]</f>
        <v>0</v>
      </c>
      <c r="AN486">
        <f>+Casos_PN_CORR[[#This Row],[13-abr]]-Casos_PN_CORR[[#This Row],[12-abr]]</f>
        <v>0</v>
      </c>
      <c r="AO486">
        <f>+Casos_PN_CORR[[#This Row],[14-abr]]-Casos_PN_CORR[[#This Row],[13-abr]]</f>
        <v>0</v>
      </c>
      <c r="AP486">
        <f>+Casos_PN_CORR[[#This Row],[15-abr]]-Casos_PN_CORR[[#This Row],[14-abr]]</f>
        <v>0</v>
      </c>
      <c r="AQ486">
        <f>+Casos_PN_CORR[[#This Row],[16-abr]]-Casos_PN_CORR[[#This Row],[15-abr]]</f>
        <v>0</v>
      </c>
      <c r="AR486">
        <f>+Casos_PN_CORR[[#This Row],[17-abr]]-Casos_PN_CORR[[#This Row],[16-abr]]</f>
        <v>0</v>
      </c>
      <c r="AS486">
        <f>+Casos_PN_CORR[[#This Row],[18-abr]]-Casos_PN_CORR[[#This Row],[17-abr]]</f>
        <v>0</v>
      </c>
      <c r="AT486">
        <f>+Casos_PN_CORR[[#This Row],[19-abr]]-Casos_PN_CORR[[#This Row],[18-abr]]</f>
        <v>0</v>
      </c>
      <c r="AU486">
        <f>+Casos_PN_CORR[[#This Row],[20-abr]]-Casos_PN_CORR[[#This Row],[19-abr]]</f>
        <v>0</v>
      </c>
      <c r="AV486">
        <f>+Casos_PN_CORR[[#This Row],[21-abr]]-Casos_PN_CORR[[#This Row],[20-abr]]</f>
        <v>0</v>
      </c>
      <c r="AW486">
        <f>+Casos_PN_CORR[[#This Row],[22-abr]]-Casos_PN_CORR[[#This Row],[21-abr]]</f>
        <v>0</v>
      </c>
      <c r="AX486">
        <f>+Casos_PN_CORR[[#This Row],[23-abr]]-Casos_PN_CORR[[#This Row],[22-abr]]</f>
        <v>0</v>
      </c>
      <c r="AY486">
        <f>+Casos_PN_CORR[[#This Row],[24-abr]]-Casos_PN_CORR[[#This Row],[23-abr]]</f>
        <v>0</v>
      </c>
      <c r="AZ486">
        <f>+Casos_PN_CORR[[#This Row],[25-abr]]-Casos_PN_CORR[[#This Row],[24-abr]]</f>
        <v>0</v>
      </c>
      <c r="BA486">
        <f>+Casos_PN_CORR[[#This Row],[26-abr]]-Casos_PN_CORR[[#This Row],[25-abr]]</f>
        <v>0</v>
      </c>
      <c r="BB486">
        <f>+Casos_PN_CORR[[#This Row],[27-abr]]-Casos_PN_CORR[[#This Row],[26-abr]]</f>
        <v>0</v>
      </c>
      <c r="BC486">
        <f>+Casos_PN_CORR[[#This Row],[28-abr]]-Casos_PN_CORR[[#This Row],[27-abr]]</f>
        <v>0</v>
      </c>
      <c r="BD486">
        <f>+Casos_PN_CORR[[#This Row],[29-abr]]-Casos_PN_CORR[[#This Row],[28-abr]]</f>
        <v>0</v>
      </c>
      <c r="BE486">
        <f>+Casos_PN_CORR[[#This Row],[30-abr]]-Casos_PN_CORR[[#This Row],[29-abr]]</f>
        <v>0</v>
      </c>
      <c r="BF486">
        <f>+Casos_PN_CORR[[#This Row],[1-may]]-Casos_PN_CORR[[#This Row],[30-abr]]</f>
        <v>0</v>
      </c>
      <c r="BG486">
        <f>+Casos_PN_CORR[[#This Row],[2-may]]-Casos_PN_CORR[[#This Row],[1-may]]</f>
        <v>0</v>
      </c>
      <c r="BH486">
        <f>+Casos_PN_CORR[[#This Row],[3-may]]-Casos_PN_CORR[[#This Row],[2-may]]</f>
        <v>0</v>
      </c>
      <c r="BI486">
        <f>+Casos_PN_CORR[[#This Row],[4-may]]-Casos_PN_CORR[[#This Row],[3-may]]</f>
        <v>0</v>
      </c>
      <c r="BJ486">
        <f>+Casos_PN_CORR[[#This Row],[5-may]]-Casos_PN_CORR[[#This Row],[4-may]]</f>
        <v>0</v>
      </c>
      <c r="BK486">
        <f>+Casos_PN_CORR[[#This Row],[6-may]]-Casos_PN_CORR[[#This Row],[5-may]]</f>
        <v>0</v>
      </c>
      <c r="BL486">
        <f>+Casos_PN_CORR[[#This Row],[7-may]]-Casos_PN_CORR[[#This Row],[6-may]]</f>
        <v>0</v>
      </c>
      <c r="BM486">
        <f>+Casos_PN_CORR[[#This Row],[8-may]]-Casos_PN_CORR[[#This Row],[7-may]]</f>
        <v>0</v>
      </c>
      <c r="BN486">
        <f>+Casos_PN_CORR[[#This Row],[9-may]]-Casos_PN_CORR[[#This Row],[8-may]]</f>
        <v>0</v>
      </c>
      <c r="BO486">
        <f>+Casos_PN_CORR[[#This Row],[10-may]]-Casos_PN_CORR[[#This Row],[9-may]]</f>
        <v>0</v>
      </c>
      <c r="BP486">
        <f>+Casos_PN_CORR[[#This Row],[11-may]]-Casos_PN_CORR[[#This Row],[10-may]]</f>
        <v>0</v>
      </c>
      <c r="BQ486">
        <f>+Casos_PN_CORR[[#This Row],[12-may]]-Casos_PN_CORR[[#This Row],[11-may]]</f>
        <v>0</v>
      </c>
      <c r="BR486">
        <f>+Casos_PN_CORR[[#This Row],[13-may]]-Casos_PN_CORR[[#This Row],[12-may]]</f>
        <v>0</v>
      </c>
      <c r="BS486">
        <f>+Casos_PN_CORR[[#This Row],[14-may]]-Casos_PN_CORR[[#This Row],[13-may]]</f>
        <v>0</v>
      </c>
      <c r="BT486">
        <f>+Casos_PN_CORR[[#This Row],[15-may]]-Casos_PN_CORR[[#This Row],[14-may]]</f>
        <v>0</v>
      </c>
      <c r="BU486">
        <f>+Casos_PN_CORR[[#This Row],[16-may]]-Casos_PN_CORR[[#This Row],[15-may]]</f>
        <v>0</v>
      </c>
      <c r="BV486">
        <f>+Casos_PN_CORR[[#This Row],[17-may]]-Casos_PN_CORR[[#This Row],[16-may]]</f>
        <v>0</v>
      </c>
      <c r="BW486">
        <f>+Casos_PN_CORR[[#This Row],[18-may]]-Casos_PN_CORR[[#This Row],[17-may]]</f>
        <v>0</v>
      </c>
      <c r="BX486">
        <f>+Casos_PN_CORR[[#This Row],[19-may]]-Casos_PN_CORR[[#This Row],[18-may]]</f>
        <v>0</v>
      </c>
      <c r="BY486">
        <f>+Casos_PN_CORR[[#This Row],[20-may]]-Casos_PN_CORR[[#This Row],[19-may]]</f>
        <v>0</v>
      </c>
      <c r="BZ486">
        <f>+Casos_PN_CORR[[#This Row],[21-may]]-Casos_PN_CORR[[#This Row],[20-may]]</f>
        <v>0</v>
      </c>
      <c r="CA486">
        <f>+Casos_PN_CORR[[#This Row],[22-may]]-Casos_PN_CORR[[#This Row],[21-may]]</f>
        <v>0</v>
      </c>
      <c r="CB486">
        <f>+Casos_PN_CORR[[#This Row],[23-may]]-Casos_PN_CORR[[#This Row],[22-may]]</f>
        <v>0</v>
      </c>
      <c r="CC486">
        <f>+Casos_PN_CORR[[#This Row],[24-may]]-Casos_PN_CORR[[#This Row],[23-may]]</f>
        <v>0</v>
      </c>
      <c r="CD486">
        <f>+Casos_PN_CORR[[#This Row],[25-may]]-Casos_PN_CORR[[#This Row],[24-may]]</f>
        <v>0</v>
      </c>
      <c r="CE486">
        <f>+Casos_PN_CORR[[#This Row],[26-may]]-Casos_PN_CORR[[#This Row],[25-may]]</f>
        <v>0</v>
      </c>
      <c r="CF486">
        <f>+Casos_PN_CORR[[#This Row],[27-may]]-Casos_PN_CORR[[#This Row],[26-may]]</f>
        <v>0</v>
      </c>
      <c r="CG486">
        <f>+Casos_PN_CORR[[#This Row],[28-may]]-Casos_PN_CORR[[#This Row],[27-may]]</f>
        <v>0</v>
      </c>
      <c r="CH486">
        <f>+Casos_PN_CORR[[#This Row],[29-may]]-Casos_PN_CORR[[#This Row],[28-may]]</f>
        <v>0</v>
      </c>
      <c r="CI486">
        <f>+Casos_PN_CORR[[#This Row],[30-may]]-Casos_PN_CORR[[#This Row],[29-may]]</f>
        <v>0</v>
      </c>
      <c r="CJ486">
        <f>+Casos_PN_CORR[[#This Row],[31-may]]-Casos_PN_CORR[[#This Row],[30-may]]</f>
        <v>0</v>
      </c>
      <c r="CK486">
        <f>+Casos_PN_CORR[[#This Row],[1-jun]]-Casos_PN_CORR[[#This Row],[31-may]]</f>
        <v>0</v>
      </c>
      <c r="CL486">
        <f>+Casos_PN_CORR[[#This Row],[2-jun]]-Casos_PN_CORR[[#This Row],[1-jun]]</f>
        <v>0</v>
      </c>
      <c r="CM486">
        <f>+Casos_PN_CORR[[#This Row],[3-jun]]-Casos_PN_CORR[[#This Row],[2-jun]]</f>
        <v>0</v>
      </c>
      <c r="CN486">
        <f>+Casos_PN_CORR[[#This Row],[4-jun]]-Casos_PN_CORR[[#This Row],[3-jun]]</f>
        <v>0</v>
      </c>
      <c r="CO486">
        <f>+Casos_PN_CORR[[#This Row],[5-jun]]-Casos_PN_CORR[[#This Row],[4-jun]]</f>
        <v>2</v>
      </c>
      <c r="CP486">
        <f>+Casos_PN_CORR[[#This Row],[6-jun]]-Casos_PN_CORR[[#This Row],[5-jun]]</f>
        <v>0</v>
      </c>
    </row>
    <row r="487" spans="1:94">
      <c r="A487">
        <v>60601</v>
      </c>
      <c r="B487" s="2" t="s">
        <v>214</v>
      </c>
      <c r="C487" s="2" t="s">
        <v>328</v>
      </c>
      <c r="D487" s="2" t="s">
        <v>618</v>
      </c>
      <c r="E487" s="4">
        <f t="shared" si="7"/>
        <v>0</v>
      </c>
      <c r="F487">
        <f>+Casos_PN_CORR[[#This Row],[10-mar]]</f>
        <v>0</v>
      </c>
      <c r="G487">
        <f>+Casos_PN_CORR[[#This Row],[11-mar]]-Casos_PN_CORR[[#This Row],[10-mar]]</f>
        <v>0</v>
      </c>
      <c r="H487">
        <f>+Casos_PN_CORR[[#This Row],[12-mar]]-Casos_PN_CORR[[#This Row],[11-mar]]</f>
        <v>0</v>
      </c>
      <c r="I487">
        <f>+Casos_PN_CORR[[#This Row],[13-mar]]-Casos_PN_CORR[[#This Row],[12-mar]]</f>
        <v>0</v>
      </c>
      <c r="J487">
        <f>+Casos_PN_CORR[[#This Row],[14-mar]]-Casos_PN_CORR[[#This Row],[13-mar]]</f>
        <v>0</v>
      </c>
      <c r="K487">
        <f>+Casos_PN_CORR[[#This Row],[15-mar]]-Casos_PN_CORR[[#This Row],[14-mar]]</f>
        <v>0</v>
      </c>
      <c r="L487">
        <f>+Casos_PN_CORR[[#This Row],[16-mar]]-Casos_PN_CORR[[#This Row],[15-mar]]</f>
        <v>0</v>
      </c>
      <c r="M487">
        <f>+Casos_PN_CORR[[#This Row],[17-mar]]-Casos_PN_CORR[[#This Row],[16-mar]]</f>
        <v>0</v>
      </c>
      <c r="N487">
        <f>+Casos_PN_CORR[[#This Row],[18-mar]]-Casos_PN_CORR[[#This Row],[17-mar]]</f>
        <v>0</v>
      </c>
      <c r="O487">
        <f>+Casos_PN_CORR[[#This Row],[19-mar]]-Casos_PN_CORR[[#This Row],[18-mar]]</f>
        <v>0</v>
      </c>
      <c r="P487">
        <f>+Casos_PN_CORR[[#This Row],[20-mar]]-Casos_PN_CORR[[#This Row],[19-mar]]</f>
        <v>0</v>
      </c>
      <c r="Q487">
        <f>+Casos_PN_CORR[[#This Row],[21-mar]]-Casos_PN_CORR[[#This Row],[20-mar]]</f>
        <v>0</v>
      </c>
      <c r="R487">
        <f>+Casos_PN_CORR[[#This Row],[22-mar]]-Casos_PN_CORR[[#This Row],[21-mar]]</f>
        <v>0</v>
      </c>
      <c r="S487">
        <f>+Casos_PN_CORR[[#This Row],[23-mar]]-Casos_PN_CORR[[#This Row],[22-mar]]</f>
        <v>0</v>
      </c>
      <c r="T487">
        <f>+Casos_PN_CORR[[#This Row],[24-mar]]-Casos_PN_CORR[[#This Row],[23-mar]]</f>
        <v>0</v>
      </c>
      <c r="U487">
        <f>+Casos_PN_CORR[[#This Row],[25-mar]]-Casos_PN_CORR[[#This Row],[24-mar]]</f>
        <v>0</v>
      </c>
      <c r="V487">
        <f>+Casos_PN_CORR[[#This Row],[26-mar]]-Casos_PN_CORR[[#This Row],[25-mar]]</f>
        <v>0</v>
      </c>
      <c r="W487">
        <f>+Casos_PN_CORR[[#This Row],[27-mar]]-Casos_PN_CORR[[#This Row],[26-mar]]</f>
        <v>0</v>
      </c>
      <c r="X487">
        <f>+Casos_PN_CORR[[#This Row],[28-mar]]-Casos_PN_CORR[[#This Row],[27-mar]]</f>
        <v>0</v>
      </c>
      <c r="Y487">
        <f>+Casos_PN_CORR[[#This Row],[29-mar]]-Casos_PN_CORR[[#This Row],[28-mar]]</f>
        <v>0</v>
      </c>
      <c r="Z487">
        <f>+Casos_PN_CORR[[#This Row],[30-mar]]-Casos_PN_CORR[[#This Row],[29-mar]]</f>
        <v>0</v>
      </c>
      <c r="AA487">
        <f>+Casos_PN_CORR[[#This Row],[31-mar]]-Casos_PN_CORR[[#This Row],[30-mar]]</f>
        <v>0</v>
      </c>
      <c r="AB487">
        <f>+Casos_PN_CORR[[#This Row],[1-abr]]-Casos_PN_CORR[[#This Row],[31-mar]]</f>
        <v>0</v>
      </c>
      <c r="AC487">
        <f>+Casos_PN_CORR[[#This Row],[2-abr]]-Casos_PN_CORR[[#This Row],[1-abr]]</f>
        <v>0</v>
      </c>
      <c r="AD487">
        <f>+Casos_PN_CORR[[#This Row],[3-abr]]-Casos_PN_CORR[[#This Row],[2-abr]]</f>
        <v>0</v>
      </c>
      <c r="AE487">
        <f>+Casos_PN_CORR[[#This Row],[4-abr]]-Casos_PN_CORR[[#This Row],[3-abr]]</f>
        <v>0</v>
      </c>
      <c r="AF487">
        <f>+Casos_PN_CORR[[#This Row],[5-abr]]-Casos_PN_CORR[[#This Row],[4-abr]]</f>
        <v>0</v>
      </c>
      <c r="AG487">
        <f>+Casos_PN_CORR[[#This Row],[6-abr]]-Casos_PN_CORR[[#This Row],[5-abr]]</f>
        <v>0</v>
      </c>
      <c r="AH487">
        <f>+Casos_PN_CORR[[#This Row],[7-abr]]-Casos_PN_CORR[[#This Row],[6-abr]]</f>
        <v>0</v>
      </c>
      <c r="AI487">
        <f>+Casos_PN_CORR[[#This Row],[8-abr]]-Casos_PN_CORR[[#This Row],[7-abr]]</f>
        <v>0</v>
      </c>
      <c r="AJ487">
        <f>+Casos_PN_CORR[[#This Row],[9-abr]]-Casos_PN_CORR[[#This Row],[8-abr]]</f>
        <v>0</v>
      </c>
      <c r="AK487">
        <f>+Casos_PN_CORR[[#This Row],[10-abr]]-Casos_PN_CORR[[#This Row],[9-abr]]</f>
        <v>0</v>
      </c>
      <c r="AL487">
        <f>+Casos_PN_CORR[[#This Row],[11-abr]]-Casos_PN_CORR[[#This Row],[10-abr]]</f>
        <v>0</v>
      </c>
      <c r="AM487">
        <f>+Casos_PN_CORR[[#This Row],[12-abr]]-Casos_PN_CORR[[#This Row],[11-abr]]</f>
        <v>0</v>
      </c>
      <c r="AN487">
        <f>+Casos_PN_CORR[[#This Row],[13-abr]]-Casos_PN_CORR[[#This Row],[12-abr]]</f>
        <v>0</v>
      </c>
      <c r="AO487">
        <f>+Casos_PN_CORR[[#This Row],[14-abr]]-Casos_PN_CORR[[#This Row],[13-abr]]</f>
        <v>0</v>
      </c>
      <c r="AP487">
        <f>+Casos_PN_CORR[[#This Row],[15-abr]]-Casos_PN_CORR[[#This Row],[14-abr]]</f>
        <v>0</v>
      </c>
      <c r="AQ487">
        <f>+Casos_PN_CORR[[#This Row],[16-abr]]-Casos_PN_CORR[[#This Row],[15-abr]]</f>
        <v>0</v>
      </c>
      <c r="AR487">
        <f>+Casos_PN_CORR[[#This Row],[17-abr]]-Casos_PN_CORR[[#This Row],[16-abr]]</f>
        <v>0</v>
      </c>
      <c r="AS487">
        <f>+Casos_PN_CORR[[#This Row],[18-abr]]-Casos_PN_CORR[[#This Row],[17-abr]]</f>
        <v>0</v>
      </c>
      <c r="AT487">
        <f>+Casos_PN_CORR[[#This Row],[19-abr]]-Casos_PN_CORR[[#This Row],[18-abr]]</f>
        <v>0</v>
      </c>
      <c r="AU487">
        <f>+Casos_PN_CORR[[#This Row],[20-abr]]-Casos_PN_CORR[[#This Row],[19-abr]]</f>
        <v>0</v>
      </c>
      <c r="AV487">
        <f>+Casos_PN_CORR[[#This Row],[21-abr]]-Casos_PN_CORR[[#This Row],[20-abr]]</f>
        <v>0</v>
      </c>
      <c r="AW487">
        <f>+Casos_PN_CORR[[#This Row],[22-abr]]-Casos_PN_CORR[[#This Row],[21-abr]]</f>
        <v>0</v>
      </c>
      <c r="AX487">
        <f>+Casos_PN_CORR[[#This Row],[23-abr]]-Casos_PN_CORR[[#This Row],[22-abr]]</f>
        <v>0</v>
      </c>
      <c r="AY487">
        <f>+Casos_PN_CORR[[#This Row],[24-abr]]-Casos_PN_CORR[[#This Row],[23-abr]]</f>
        <v>0</v>
      </c>
      <c r="AZ487">
        <f>+Casos_PN_CORR[[#This Row],[25-abr]]-Casos_PN_CORR[[#This Row],[24-abr]]</f>
        <v>0</v>
      </c>
      <c r="BA487">
        <f>+Casos_PN_CORR[[#This Row],[26-abr]]-Casos_PN_CORR[[#This Row],[25-abr]]</f>
        <v>0</v>
      </c>
      <c r="BB487">
        <f>+Casos_PN_CORR[[#This Row],[27-abr]]-Casos_PN_CORR[[#This Row],[26-abr]]</f>
        <v>0</v>
      </c>
      <c r="BC487">
        <f>+Casos_PN_CORR[[#This Row],[28-abr]]-Casos_PN_CORR[[#This Row],[27-abr]]</f>
        <v>0</v>
      </c>
      <c r="BD487">
        <f>+Casos_PN_CORR[[#This Row],[29-abr]]-Casos_PN_CORR[[#This Row],[28-abr]]</f>
        <v>0</v>
      </c>
      <c r="BE487">
        <f>+Casos_PN_CORR[[#This Row],[30-abr]]-Casos_PN_CORR[[#This Row],[29-abr]]</f>
        <v>0</v>
      </c>
      <c r="BF487">
        <f>+Casos_PN_CORR[[#This Row],[1-may]]-Casos_PN_CORR[[#This Row],[30-abr]]</f>
        <v>0</v>
      </c>
      <c r="BG487">
        <f>+Casos_PN_CORR[[#This Row],[2-may]]-Casos_PN_CORR[[#This Row],[1-may]]</f>
        <v>0</v>
      </c>
      <c r="BH487">
        <f>+Casos_PN_CORR[[#This Row],[3-may]]-Casos_PN_CORR[[#This Row],[2-may]]</f>
        <v>0</v>
      </c>
      <c r="BI487">
        <f>+Casos_PN_CORR[[#This Row],[4-may]]-Casos_PN_CORR[[#This Row],[3-may]]</f>
        <v>0</v>
      </c>
      <c r="BJ487">
        <f>+Casos_PN_CORR[[#This Row],[5-may]]-Casos_PN_CORR[[#This Row],[4-may]]</f>
        <v>0</v>
      </c>
      <c r="BK487">
        <f>+Casos_PN_CORR[[#This Row],[6-may]]-Casos_PN_CORR[[#This Row],[5-may]]</f>
        <v>0</v>
      </c>
      <c r="BL487">
        <f>+Casos_PN_CORR[[#This Row],[7-may]]-Casos_PN_CORR[[#This Row],[6-may]]</f>
        <v>0</v>
      </c>
      <c r="BM487">
        <f>+Casos_PN_CORR[[#This Row],[8-may]]-Casos_PN_CORR[[#This Row],[7-may]]</f>
        <v>0</v>
      </c>
      <c r="BN487">
        <f>+Casos_PN_CORR[[#This Row],[9-may]]-Casos_PN_CORR[[#This Row],[8-may]]</f>
        <v>0</v>
      </c>
      <c r="BO487">
        <f>+Casos_PN_CORR[[#This Row],[10-may]]-Casos_PN_CORR[[#This Row],[9-may]]</f>
        <v>0</v>
      </c>
      <c r="BP487">
        <f>+Casos_PN_CORR[[#This Row],[11-may]]-Casos_PN_CORR[[#This Row],[10-may]]</f>
        <v>0</v>
      </c>
      <c r="BQ487">
        <f>+Casos_PN_CORR[[#This Row],[12-may]]-Casos_PN_CORR[[#This Row],[11-may]]</f>
        <v>0</v>
      </c>
      <c r="BR487">
        <f>+Casos_PN_CORR[[#This Row],[13-may]]-Casos_PN_CORR[[#This Row],[12-may]]</f>
        <v>0</v>
      </c>
      <c r="BS487">
        <f>+Casos_PN_CORR[[#This Row],[14-may]]-Casos_PN_CORR[[#This Row],[13-may]]</f>
        <v>0</v>
      </c>
      <c r="BT487">
        <f>+Casos_PN_CORR[[#This Row],[15-may]]-Casos_PN_CORR[[#This Row],[14-may]]</f>
        <v>0</v>
      </c>
      <c r="BU487">
        <f>+Casos_PN_CORR[[#This Row],[16-may]]-Casos_PN_CORR[[#This Row],[15-may]]</f>
        <v>0</v>
      </c>
      <c r="BV487">
        <f>+Casos_PN_CORR[[#This Row],[17-may]]-Casos_PN_CORR[[#This Row],[16-may]]</f>
        <v>0</v>
      </c>
      <c r="BW487">
        <f>+Casos_PN_CORR[[#This Row],[18-may]]-Casos_PN_CORR[[#This Row],[17-may]]</f>
        <v>0</v>
      </c>
      <c r="BX487">
        <f>+Casos_PN_CORR[[#This Row],[19-may]]-Casos_PN_CORR[[#This Row],[18-may]]</f>
        <v>0</v>
      </c>
      <c r="BY487">
        <f>+Casos_PN_CORR[[#This Row],[20-may]]-Casos_PN_CORR[[#This Row],[19-may]]</f>
        <v>0</v>
      </c>
      <c r="BZ487">
        <f>+Casos_PN_CORR[[#This Row],[21-may]]-Casos_PN_CORR[[#This Row],[20-may]]</f>
        <v>0</v>
      </c>
      <c r="CA487">
        <f>+Casos_PN_CORR[[#This Row],[22-may]]-Casos_PN_CORR[[#This Row],[21-may]]</f>
        <v>0</v>
      </c>
      <c r="CB487">
        <f>+Casos_PN_CORR[[#This Row],[23-may]]-Casos_PN_CORR[[#This Row],[22-may]]</f>
        <v>0</v>
      </c>
      <c r="CC487">
        <f>+Casos_PN_CORR[[#This Row],[24-may]]-Casos_PN_CORR[[#This Row],[23-may]]</f>
        <v>0</v>
      </c>
      <c r="CD487">
        <f>+Casos_PN_CORR[[#This Row],[25-may]]-Casos_PN_CORR[[#This Row],[24-may]]</f>
        <v>0</v>
      </c>
      <c r="CE487">
        <f>+Casos_PN_CORR[[#This Row],[26-may]]-Casos_PN_CORR[[#This Row],[25-may]]</f>
        <v>0</v>
      </c>
      <c r="CF487">
        <f>+Casos_PN_CORR[[#This Row],[27-may]]-Casos_PN_CORR[[#This Row],[26-may]]</f>
        <v>0</v>
      </c>
      <c r="CG487">
        <f>+Casos_PN_CORR[[#This Row],[28-may]]-Casos_PN_CORR[[#This Row],[27-may]]</f>
        <v>0</v>
      </c>
      <c r="CH487">
        <f>+Casos_PN_CORR[[#This Row],[29-may]]-Casos_PN_CORR[[#This Row],[28-may]]</f>
        <v>0</v>
      </c>
      <c r="CI487">
        <f>+Casos_PN_CORR[[#This Row],[30-may]]-Casos_PN_CORR[[#This Row],[29-may]]</f>
        <v>0</v>
      </c>
      <c r="CJ487">
        <f>+Casos_PN_CORR[[#This Row],[31-may]]-Casos_PN_CORR[[#This Row],[30-may]]</f>
        <v>0</v>
      </c>
      <c r="CK487">
        <f>+Casos_PN_CORR[[#This Row],[1-jun]]-Casos_PN_CORR[[#This Row],[31-may]]</f>
        <v>0</v>
      </c>
      <c r="CL487">
        <f>+Casos_PN_CORR[[#This Row],[2-jun]]-Casos_PN_CORR[[#This Row],[1-jun]]</f>
        <v>0</v>
      </c>
      <c r="CM487">
        <f>+Casos_PN_CORR[[#This Row],[3-jun]]-Casos_PN_CORR[[#This Row],[2-jun]]</f>
        <v>0</v>
      </c>
      <c r="CN487">
        <f>+Casos_PN_CORR[[#This Row],[4-jun]]-Casos_PN_CORR[[#This Row],[3-jun]]</f>
        <v>0</v>
      </c>
      <c r="CO487">
        <f>+Casos_PN_CORR[[#This Row],[5-jun]]-Casos_PN_CORR[[#This Row],[4-jun]]</f>
        <v>0</v>
      </c>
      <c r="CP487">
        <f>+Casos_PN_CORR[[#This Row],[6-jun]]-Casos_PN_CORR[[#This Row],[5-jun]]</f>
        <v>0</v>
      </c>
    </row>
    <row r="488" spans="1:94">
      <c r="A488">
        <v>120607</v>
      </c>
      <c r="B488" s="2" t="s">
        <v>104</v>
      </c>
      <c r="C488" s="2" t="s">
        <v>187</v>
      </c>
      <c r="D488" s="2" t="s">
        <v>619</v>
      </c>
      <c r="E488" s="4">
        <f t="shared" si="7"/>
        <v>0</v>
      </c>
      <c r="F488">
        <f>+Casos_PN_CORR[[#This Row],[10-mar]]</f>
        <v>0</v>
      </c>
      <c r="G488">
        <f>+Casos_PN_CORR[[#This Row],[11-mar]]-Casos_PN_CORR[[#This Row],[10-mar]]</f>
        <v>0</v>
      </c>
      <c r="H488">
        <f>+Casos_PN_CORR[[#This Row],[12-mar]]-Casos_PN_CORR[[#This Row],[11-mar]]</f>
        <v>0</v>
      </c>
      <c r="I488">
        <f>+Casos_PN_CORR[[#This Row],[13-mar]]-Casos_PN_CORR[[#This Row],[12-mar]]</f>
        <v>0</v>
      </c>
      <c r="J488">
        <f>+Casos_PN_CORR[[#This Row],[14-mar]]-Casos_PN_CORR[[#This Row],[13-mar]]</f>
        <v>0</v>
      </c>
      <c r="K488">
        <f>+Casos_PN_CORR[[#This Row],[15-mar]]-Casos_PN_CORR[[#This Row],[14-mar]]</f>
        <v>0</v>
      </c>
      <c r="L488">
        <f>+Casos_PN_CORR[[#This Row],[16-mar]]-Casos_PN_CORR[[#This Row],[15-mar]]</f>
        <v>0</v>
      </c>
      <c r="M488">
        <f>+Casos_PN_CORR[[#This Row],[17-mar]]-Casos_PN_CORR[[#This Row],[16-mar]]</f>
        <v>0</v>
      </c>
      <c r="N488">
        <f>+Casos_PN_CORR[[#This Row],[18-mar]]-Casos_PN_CORR[[#This Row],[17-mar]]</f>
        <v>0</v>
      </c>
      <c r="O488">
        <f>+Casos_PN_CORR[[#This Row],[19-mar]]-Casos_PN_CORR[[#This Row],[18-mar]]</f>
        <v>0</v>
      </c>
      <c r="P488">
        <f>+Casos_PN_CORR[[#This Row],[20-mar]]-Casos_PN_CORR[[#This Row],[19-mar]]</f>
        <v>0</v>
      </c>
      <c r="Q488">
        <f>+Casos_PN_CORR[[#This Row],[21-mar]]-Casos_PN_CORR[[#This Row],[20-mar]]</f>
        <v>0</v>
      </c>
      <c r="R488">
        <f>+Casos_PN_CORR[[#This Row],[22-mar]]-Casos_PN_CORR[[#This Row],[21-mar]]</f>
        <v>0</v>
      </c>
      <c r="S488">
        <f>+Casos_PN_CORR[[#This Row],[23-mar]]-Casos_PN_CORR[[#This Row],[22-mar]]</f>
        <v>0</v>
      </c>
      <c r="T488">
        <f>+Casos_PN_CORR[[#This Row],[24-mar]]-Casos_PN_CORR[[#This Row],[23-mar]]</f>
        <v>0</v>
      </c>
      <c r="U488">
        <f>+Casos_PN_CORR[[#This Row],[25-mar]]-Casos_PN_CORR[[#This Row],[24-mar]]</f>
        <v>0</v>
      </c>
      <c r="V488">
        <f>+Casos_PN_CORR[[#This Row],[26-mar]]-Casos_PN_CORR[[#This Row],[25-mar]]</f>
        <v>0</v>
      </c>
      <c r="W488">
        <f>+Casos_PN_CORR[[#This Row],[27-mar]]-Casos_PN_CORR[[#This Row],[26-mar]]</f>
        <v>0</v>
      </c>
      <c r="X488">
        <f>+Casos_PN_CORR[[#This Row],[28-mar]]-Casos_PN_CORR[[#This Row],[27-mar]]</f>
        <v>0</v>
      </c>
      <c r="Y488">
        <f>+Casos_PN_CORR[[#This Row],[29-mar]]-Casos_PN_CORR[[#This Row],[28-mar]]</f>
        <v>0</v>
      </c>
      <c r="Z488">
        <f>+Casos_PN_CORR[[#This Row],[30-mar]]-Casos_PN_CORR[[#This Row],[29-mar]]</f>
        <v>0</v>
      </c>
      <c r="AA488">
        <f>+Casos_PN_CORR[[#This Row],[31-mar]]-Casos_PN_CORR[[#This Row],[30-mar]]</f>
        <v>0</v>
      </c>
      <c r="AB488">
        <f>+Casos_PN_CORR[[#This Row],[1-abr]]-Casos_PN_CORR[[#This Row],[31-mar]]</f>
        <v>0</v>
      </c>
      <c r="AC488">
        <f>+Casos_PN_CORR[[#This Row],[2-abr]]-Casos_PN_CORR[[#This Row],[1-abr]]</f>
        <v>0</v>
      </c>
      <c r="AD488">
        <f>+Casos_PN_CORR[[#This Row],[3-abr]]-Casos_PN_CORR[[#This Row],[2-abr]]</f>
        <v>0</v>
      </c>
      <c r="AE488">
        <f>+Casos_PN_CORR[[#This Row],[4-abr]]-Casos_PN_CORR[[#This Row],[3-abr]]</f>
        <v>0</v>
      </c>
      <c r="AF488">
        <f>+Casos_PN_CORR[[#This Row],[5-abr]]-Casos_PN_CORR[[#This Row],[4-abr]]</f>
        <v>0</v>
      </c>
      <c r="AG488">
        <f>+Casos_PN_CORR[[#This Row],[6-abr]]-Casos_PN_CORR[[#This Row],[5-abr]]</f>
        <v>0</v>
      </c>
      <c r="AH488">
        <f>+Casos_PN_CORR[[#This Row],[7-abr]]-Casos_PN_CORR[[#This Row],[6-abr]]</f>
        <v>0</v>
      </c>
      <c r="AI488">
        <f>+Casos_PN_CORR[[#This Row],[8-abr]]-Casos_PN_CORR[[#This Row],[7-abr]]</f>
        <v>0</v>
      </c>
      <c r="AJ488">
        <f>+Casos_PN_CORR[[#This Row],[9-abr]]-Casos_PN_CORR[[#This Row],[8-abr]]</f>
        <v>0</v>
      </c>
      <c r="AK488">
        <f>+Casos_PN_CORR[[#This Row],[10-abr]]-Casos_PN_CORR[[#This Row],[9-abr]]</f>
        <v>0</v>
      </c>
      <c r="AL488">
        <f>+Casos_PN_CORR[[#This Row],[11-abr]]-Casos_PN_CORR[[#This Row],[10-abr]]</f>
        <v>0</v>
      </c>
      <c r="AM488">
        <f>+Casos_PN_CORR[[#This Row],[12-abr]]-Casos_PN_CORR[[#This Row],[11-abr]]</f>
        <v>0</v>
      </c>
      <c r="AN488">
        <f>+Casos_PN_CORR[[#This Row],[13-abr]]-Casos_PN_CORR[[#This Row],[12-abr]]</f>
        <v>0</v>
      </c>
      <c r="AO488">
        <f>+Casos_PN_CORR[[#This Row],[14-abr]]-Casos_PN_CORR[[#This Row],[13-abr]]</f>
        <v>0</v>
      </c>
      <c r="AP488">
        <f>+Casos_PN_CORR[[#This Row],[15-abr]]-Casos_PN_CORR[[#This Row],[14-abr]]</f>
        <v>0</v>
      </c>
      <c r="AQ488">
        <f>+Casos_PN_CORR[[#This Row],[16-abr]]-Casos_PN_CORR[[#This Row],[15-abr]]</f>
        <v>0</v>
      </c>
      <c r="AR488">
        <f>+Casos_PN_CORR[[#This Row],[17-abr]]-Casos_PN_CORR[[#This Row],[16-abr]]</f>
        <v>0</v>
      </c>
      <c r="AS488">
        <f>+Casos_PN_CORR[[#This Row],[18-abr]]-Casos_PN_CORR[[#This Row],[17-abr]]</f>
        <v>0</v>
      </c>
      <c r="AT488">
        <f>+Casos_PN_CORR[[#This Row],[19-abr]]-Casos_PN_CORR[[#This Row],[18-abr]]</f>
        <v>0</v>
      </c>
      <c r="AU488">
        <f>+Casos_PN_CORR[[#This Row],[20-abr]]-Casos_PN_CORR[[#This Row],[19-abr]]</f>
        <v>0</v>
      </c>
      <c r="AV488">
        <f>+Casos_PN_CORR[[#This Row],[21-abr]]-Casos_PN_CORR[[#This Row],[20-abr]]</f>
        <v>0</v>
      </c>
      <c r="AW488">
        <f>+Casos_PN_CORR[[#This Row],[22-abr]]-Casos_PN_CORR[[#This Row],[21-abr]]</f>
        <v>0</v>
      </c>
      <c r="AX488">
        <f>+Casos_PN_CORR[[#This Row],[23-abr]]-Casos_PN_CORR[[#This Row],[22-abr]]</f>
        <v>0</v>
      </c>
      <c r="AY488">
        <f>+Casos_PN_CORR[[#This Row],[24-abr]]-Casos_PN_CORR[[#This Row],[23-abr]]</f>
        <v>0</v>
      </c>
      <c r="AZ488">
        <f>+Casos_PN_CORR[[#This Row],[25-abr]]-Casos_PN_CORR[[#This Row],[24-abr]]</f>
        <v>0</v>
      </c>
      <c r="BA488">
        <f>+Casos_PN_CORR[[#This Row],[26-abr]]-Casos_PN_CORR[[#This Row],[25-abr]]</f>
        <v>0</v>
      </c>
      <c r="BB488">
        <f>+Casos_PN_CORR[[#This Row],[27-abr]]-Casos_PN_CORR[[#This Row],[26-abr]]</f>
        <v>0</v>
      </c>
      <c r="BC488">
        <f>+Casos_PN_CORR[[#This Row],[28-abr]]-Casos_PN_CORR[[#This Row],[27-abr]]</f>
        <v>0</v>
      </c>
      <c r="BD488">
        <f>+Casos_PN_CORR[[#This Row],[29-abr]]-Casos_PN_CORR[[#This Row],[28-abr]]</f>
        <v>0</v>
      </c>
      <c r="BE488">
        <f>+Casos_PN_CORR[[#This Row],[30-abr]]-Casos_PN_CORR[[#This Row],[29-abr]]</f>
        <v>0</v>
      </c>
      <c r="BF488">
        <f>+Casos_PN_CORR[[#This Row],[1-may]]-Casos_PN_CORR[[#This Row],[30-abr]]</f>
        <v>0</v>
      </c>
      <c r="BG488">
        <f>+Casos_PN_CORR[[#This Row],[2-may]]-Casos_PN_CORR[[#This Row],[1-may]]</f>
        <v>0</v>
      </c>
      <c r="BH488">
        <f>+Casos_PN_CORR[[#This Row],[3-may]]-Casos_PN_CORR[[#This Row],[2-may]]</f>
        <v>0</v>
      </c>
      <c r="BI488">
        <f>+Casos_PN_CORR[[#This Row],[4-may]]-Casos_PN_CORR[[#This Row],[3-may]]</f>
        <v>0</v>
      </c>
      <c r="BJ488">
        <f>+Casos_PN_CORR[[#This Row],[5-may]]-Casos_PN_CORR[[#This Row],[4-may]]</f>
        <v>0</v>
      </c>
      <c r="BK488">
        <f>+Casos_PN_CORR[[#This Row],[6-may]]-Casos_PN_CORR[[#This Row],[5-may]]</f>
        <v>0</v>
      </c>
      <c r="BL488">
        <f>+Casos_PN_CORR[[#This Row],[7-may]]-Casos_PN_CORR[[#This Row],[6-may]]</f>
        <v>0</v>
      </c>
      <c r="BM488">
        <f>+Casos_PN_CORR[[#This Row],[8-may]]-Casos_PN_CORR[[#This Row],[7-may]]</f>
        <v>0</v>
      </c>
      <c r="BN488">
        <f>+Casos_PN_CORR[[#This Row],[9-may]]-Casos_PN_CORR[[#This Row],[8-may]]</f>
        <v>0</v>
      </c>
      <c r="BO488">
        <f>+Casos_PN_CORR[[#This Row],[10-may]]-Casos_PN_CORR[[#This Row],[9-may]]</f>
        <v>0</v>
      </c>
      <c r="BP488">
        <f>+Casos_PN_CORR[[#This Row],[11-may]]-Casos_PN_CORR[[#This Row],[10-may]]</f>
        <v>0</v>
      </c>
      <c r="BQ488">
        <f>+Casos_PN_CORR[[#This Row],[12-may]]-Casos_PN_CORR[[#This Row],[11-may]]</f>
        <v>0</v>
      </c>
      <c r="BR488">
        <f>+Casos_PN_CORR[[#This Row],[13-may]]-Casos_PN_CORR[[#This Row],[12-may]]</f>
        <v>0</v>
      </c>
      <c r="BS488">
        <f>+Casos_PN_CORR[[#This Row],[14-may]]-Casos_PN_CORR[[#This Row],[13-may]]</f>
        <v>0</v>
      </c>
      <c r="BT488">
        <f>+Casos_PN_CORR[[#This Row],[15-may]]-Casos_PN_CORR[[#This Row],[14-may]]</f>
        <v>0</v>
      </c>
      <c r="BU488">
        <f>+Casos_PN_CORR[[#This Row],[16-may]]-Casos_PN_CORR[[#This Row],[15-may]]</f>
        <v>0</v>
      </c>
      <c r="BV488">
        <f>+Casos_PN_CORR[[#This Row],[17-may]]-Casos_PN_CORR[[#This Row],[16-may]]</f>
        <v>0</v>
      </c>
      <c r="BW488">
        <f>+Casos_PN_CORR[[#This Row],[18-may]]-Casos_PN_CORR[[#This Row],[17-may]]</f>
        <v>0</v>
      </c>
      <c r="BX488">
        <f>+Casos_PN_CORR[[#This Row],[19-may]]-Casos_PN_CORR[[#This Row],[18-may]]</f>
        <v>0</v>
      </c>
      <c r="BY488">
        <f>+Casos_PN_CORR[[#This Row],[20-may]]-Casos_PN_CORR[[#This Row],[19-may]]</f>
        <v>0</v>
      </c>
      <c r="BZ488">
        <f>+Casos_PN_CORR[[#This Row],[21-may]]-Casos_PN_CORR[[#This Row],[20-may]]</f>
        <v>0</v>
      </c>
      <c r="CA488">
        <f>+Casos_PN_CORR[[#This Row],[22-may]]-Casos_PN_CORR[[#This Row],[21-may]]</f>
        <v>0</v>
      </c>
      <c r="CB488">
        <f>+Casos_PN_CORR[[#This Row],[23-may]]-Casos_PN_CORR[[#This Row],[22-may]]</f>
        <v>0</v>
      </c>
      <c r="CC488">
        <f>+Casos_PN_CORR[[#This Row],[24-may]]-Casos_PN_CORR[[#This Row],[23-may]]</f>
        <v>0</v>
      </c>
      <c r="CD488">
        <f>+Casos_PN_CORR[[#This Row],[25-may]]-Casos_PN_CORR[[#This Row],[24-may]]</f>
        <v>0</v>
      </c>
      <c r="CE488">
        <f>+Casos_PN_CORR[[#This Row],[26-may]]-Casos_PN_CORR[[#This Row],[25-may]]</f>
        <v>0</v>
      </c>
      <c r="CF488">
        <f>+Casos_PN_CORR[[#This Row],[27-may]]-Casos_PN_CORR[[#This Row],[26-may]]</f>
        <v>0</v>
      </c>
      <c r="CG488">
        <f>+Casos_PN_CORR[[#This Row],[28-may]]-Casos_PN_CORR[[#This Row],[27-may]]</f>
        <v>0</v>
      </c>
      <c r="CH488">
        <f>+Casos_PN_CORR[[#This Row],[29-may]]-Casos_PN_CORR[[#This Row],[28-may]]</f>
        <v>0</v>
      </c>
      <c r="CI488">
        <f>+Casos_PN_CORR[[#This Row],[30-may]]-Casos_PN_CORR[[#This Row],[29-may]]</f>
        <v>0</v>
      </c>
      <c r="CJ488">
        <f>+Casos_PN_CORR[[#This Row],[31-may]]-Casos_PN_CORR[[#This Row],[30-may]]</f>
        <v>0</v>
      </c>
      <c r="CK488">
        <f>+Casos_PN_CORR[[#This Row],[1-jun]]-Casos_PN_CORR[[#This Row],[31-may]]</f>
        <v>0</v>
      </c>
      <c r="CL488">
        <f>+Casos_PN_CORR[[#This Row],[2-jun]]-Casos_PN_CORR[[#This Row],[1-jun]]</f>
        <v>0</v>
      </c>
      <c r="CM488">
        <f>+Casos_PN_CORR[[#This Row],[3-jun]]-Casos_PN_CORR[[#This Row],[2-jun]]</f>
        <v>0</v>
      </c>
      <c r="CN488">
        <f>+Casos_PN_CORR[[#This Row],[4-jun]]-Casos_PN_CORR[[#This Row],[3-jun]]</f>
        <v>0</v>
      </c>
      <c r="CO488">
        <f>+Casos_PN_CORR[[#This Row],[5-jun]]-Casos_PN_CORR[[#This Row],[4-jun]]</f>
        <v>0</v>
      </c>
      <c r="CP488">
        <f>+Casos_PN_CORR[[#This Row],[6-jun]]-Casos_PN_CORR[[#This Row],[5-jun]]</f>
        <v>0</v>
      </c>
    </row>
    <row r="489" spans="1:94">
      <c r="A489">
        <v>20305</v>
      </c>
      <c r="B489" s="2" t="s">
        <v>110</v>
      </c>
      <c r="C489" s="2" t="s">
        <v>361</v>
      </c>
      <c r="D489" s="2" t="s">
        <v>620</v>
      </c>
      <c r="E489" s="4">
        <f t="shared" si="7"/>
        <v>0</v>
      </c>
      <c r="F489">
        <f>+Casos_PN_CORR[[#This Row],[10-mar]]</f>
        <v>0</v>
      </c>
      <c r="G489">
        <f>+Casos_PN_CORR[[#This Row],[11-mar]]-Casos_PN_CORR[[#This Row],[10-mar]]</f>
        <v>0</v>
      </c>
      <c r="H489">
        <f>+Casos_PN_CORR[[#This Row],[12-mar]]-Casos_PN_CORR[[#This Row],[11-mar]]</f>
        <v>0</v>
      </c>
      <c r="I489">
        <f>+Casos_PN_CORR[[#This Row],[13-mar]]-Casos_PN_CORR[[#This Row],[12-mar]]</f>
        <v>0</v>
      </c>
      <c r="J489">
        <f>+Casos_PN_CORR[[#This Row],[14-mar]]-Casos_PN_CORR[[#This Row],[13-mar]]</f>
        <v>0</v>
      </c>
      <c r="K489">
        <f>+Casos_PN_CORR[[#This Row],[15-mar]]-Casos_PN_CORR[[#This Row],[14-mar]]</f>
        <v>0</v>
      </c>
      <c r="L489">
        <f>+Casos_PN_CORR[[#This Row],[16-mar]]-Casos_PN_CORR[[#This Row],[15-mar]]</f>
        <v>0</v>
      </c>
      <c r="M489">
        <f>+Casos_PN_CORR[[#This Row],[17-mar]]-Casos_PN_CORR[[#This Row],[16-mar]]</f>
        <v>0</v>
      </c>
      <c r="N489">
        <f>+Casos_PN_CORR[[#This Row],[18-mar]]-Casos_PN_CORR[[#This Row],[17-mar]]</f>
        <v>0</v>
      </c>
      <c r="O489">
        <f>+Casos_PN_CORR[[#This Row],[19-mar]]-Casos_PN_CORR[[#This Row],[18-mar]]</f>
        <v>0</v>
      </c>
      <c r="P489">
        <f>+Casos_PN_CORR[[#This Row],[20-mar]]-Casos_PN_CORR[[#This Row],[19-mar]]</f>
        <v>0</v>
      </c>
      <c r="Q489">
        <f>+Casos_PN_CORR[[#This Row],[21-mar]]-Casos_PN_CORR[[#This Row],[20-mar]]</f>
        <v>0</v>
      </c>
      <c r="R489">
        <f>+Casos_PN_CORR[[#This Row],[22-mar]]-Casos_PN_CORR[[#This Row],[21-mar]]</f>
        <v>0</v>
      </c>
      <c r="S489">
        <f>+Casos_PN_CORR[[#This Row],[23-mar]]-Casos_PN_CORR[[#This Row],[22-mar]]</f>
        <v>0</v>
      </c>
      <c r="T489">
        <f>+Casos_PN_CORR[[#This Row],[24-mar]]-Casos_PN_CORR[[#This Row],[23-mar]]</f>
        <v>0</v>
      </c>
      <c r="U489">
        <f>+Casos_PN_CORR[[#This Row],[25-mar]]-Casos_PN_CORR[[#This Row],[24-mar]]</f>
        <v>0</v>
      </c>
      <c r="V489">
        <f>+Casos_PN_CORR[[#This Row],[26-mar]]-Casos_PN_CORR[[#This Row],[25-mar]]</f>
        <v>0</v>
      </c>
      <c r="W489">
        <f>+Casos_PN_CORR[[#This Row],[27-mar]]-Casos_PN_CORR[[#This Row],[26-mar]]</f>
        <v>0</v>
      </c>
      <c r="X489">
        <f>+Casos_PN_CORR[[#This Row],[28-mar]]-Casos_PN_CORR[[#This Row],[27-mar]]</f>
        <v>0</v>
      </c>
      <c r="Y489">
        <f>+Casos_PN_CORR[[#This Row],[29-mar]]-Casos_PN_CORR[[#This Row],[28-mar]]</f>
        <v>0</v>
      </c>
      <c r="Z489">
        <f>+Casos_PN_CORR[[#This Row],[30-mar]]-Casos_PN_CORR[[#This Row],[29-mar]]</f>
        <v>0</v>
      </c>
      <c r="AA489">
        <f>+Casos_PN_CORR[[#This Row],[31-mar]]-Casos_PN_CORR[[#This Row],[30-mar]]</f>
        <v>0</v>
      </c>
      <c r="AB489">
        <f>+Casos_PN_CORR[[#This Row],[1-abr]]-Casos_PN_CORR[[#This Row],[31-mar]]</f>
        <v>0</v>
      </c>
      <c r="AC489">
        <f>+Casos_PN_CORR[[#This Row],[2-abr]]-Casos_PN_CORR[[#This Row],[1-abr]]</f>
        <v>0</v>
      </c>
      <c r="AD489">
        <f>+Casos_PN_CORR[[#This Row],[3-abr]]-Casos_PN_CORR[[#This Row],[2-abr]]</f>
        <v>0</v>
      </c>
      <c r="AE489">
        <f>+Casos_PN_CORR[[#This Row],[4-abr]]-Casos_PN_CORR[[#This Row],[3-abr]]</f>
        <v>0</v>
      </c>
      <c r="AF489">
        <f>+Casos_PN_CORR[[#This Row],[5-abr]]-Casos_PN_CORR[[#This Row],[4-abr]]</f>
        <v>0</v>
      </c>
      <c r="AG489">
        <f>+Casos_PN_CORR[[#This Row],[6-abr]]-Casos_PN_CORR[[#This Row],[5-abr]]</f>
        <v>0</v>
      </c>
      <c r="AH489">
        <f>+Casos_PN_CORR[[#This Row],[7-abr]]-Casos_PN_CORR[[#This Row],[6-abr]]</f>
        <v>0</v>
      </c>
      <c r="AI489">
        <f>+Casos_PN_CORR[[#This Row],[8-abr]]-Casos_PN_CORR[[#This Row],[7-abr]]</f>
        <v>0</v>
      </c>
      <c r="AJ489">
        <f>+Casos_PN_CORR[[#This Row],[9-abr]]-Casos_PN_CORR[[#This Row],[8-abr]]</f>
        <v>0</v>
      </c>
      <c r="AK489">
        <f>+Casos_PN_CORR[[#This Row],[10-abr]]-Casos_PN_CORR[[#This Row],[9-abr]]</f>
        <v>0</v>
      </c>
      <c r="AL489">
        <f>+Casos_PN_CORR[[#This Row],[11-abr]]-Casos_PN_CORR[[#This Row],[10-abr]]</f>
        <v>0</v>
      </c>
      <c r="AM489">
        <f>+Casos_PN_CORR[[#This Row],[12-abr]]-Casos_PN_CORR[[#This Row],[11-abr]]</f>
        <v>0</v>
      </c>
      <c r="AN489">
        <f>+Casos_PN_CORR[[#This Row],[13-abr]]-Casos_PN_CORR[[#This Row],[12-abr]]</f>
        <v>0</v>
      </c>
      <c r="AO489">
        <f>+Casos_PN_CORR[[#This Row],[14-abr]]-Casos_PN_CORR[[#This Row],[13-abr]]</f>
        <v>0</v>
      </c>
      <c r="AP489">
        <f>+Casos_PN_CORR[[#This Row],[15-abr]]-Casos_PN_CORR[[#This Row],[14-abr]]</f>
        <v>0</v>
      </c>
      <c r="AQ489">
        <f>+Casos_PN_CORR[[#This Row],[16-abr]]-Casos_PN_CORR[[#This Row],[15-abr]]</f>
        <v>0</v>
      </c>
      <c r="AR489">
        <f>+Casos_PN_CORR[[#This Row],[17-abr]]-Casos_PN_CORR[[#This Row],[16-abr]]</f>
        <v>0</v>
      </c>
      <c r="AS489">
        <f>+Casos_PN_CORR[[#This Row],[18-abr]]-Casos_PN_CORR[[#This Row],[17-abr]]</f>
        <v>0</v>
      </c>
      <c r="AT489">
        <f>+Casos_PN_CORR[[#This Row],[19-abr]]-Casos_PN_CORR[[#This Row],[18-abr]]</f>
        <v>0</v>
      </c>
      <c r="AU489">
        <f>+Casos_PN_CORR[[#This Row],[20-abr]]-Casos_PN_CORR[[#This Row],[19-abr]]</f>
        <v>0</v>
      </c>
      <c r="AV489">
        <f>+Casos_PN_CORR[[#This Row],[21-abr]]-Casos_PN_CORR[[#This Row],[20-abr]]</f>
        <v>0</v>
      </c>
      <c r="AW489">
        <f>+Casos_PN_CORR[[#This Row],[22-abr]]-Casos_PN_CORR[[#This Row],[21-abr]]</f>
        <v>0</v>
      </c>
      <c r="AX489">
        <f>+Casos_PN_CORR[[#This Row],[23-abr]]-Casos_PN_CORR[[#This Row],[22-abr]]</f>
        <v>0</v>
      </c>
      <c r="AY489">
        <f>+Casos_PN_CORR[[#This Row],[24-abr]]-Casos_PN_CORR[[#This Row],[23-abr]]</f>
        <v>0</v>
      </c>
      <c r="AZ489">
        <f>+Casos_PN_CORR[[#This Row],[25-abr]]-Casos_PN_CORR[[#This Row],[24-abr]]</f>
        <v>0</v>
      </c>
      <c r="BA489">
        <f>+Casos_PN_CORR[[#This Row],[26-abr]]-Casos_PN_CORR[[#This Row],[25-abr]]</f>
        <v>0</v>
      </c>
      <c r="BB489">
        <f>+Casos_PN_CORR[[#This Row],[27-abr]]-Casos_PN_CORR[[#This Row],[26-abr]]</f>
        <v>0</v>
      </c>
      <c r="BC489">
        <f>+Casos_PN_CORR[[#This Row],[28-abr]]-Casos_PN_CORR[[#This Row],[27-abr]]</f>
        <v>0</v>
      </c>
      <c r="BD489">
        <f>+Casos_PN_CORR[[#This Row],[29-abr]]-Casos_PN_CORR[[#This Row],[28-abr]]</f>
        <v>0</v>
      </c>
      <c r="BE489">
        <f>+Casos_PN_CORR[[#This Row],[30-abr]]-Casos_PN_CORR[[#This Row],[29-abr]]</f>
        <v>0</v>
      </c>
      <c r="BF489">
        <f>+Casos_PN_CORR[[#This Row],[1-may]]-Casos_PN_CORR[[#This Row],[30-abr]]</f>
        <v>0</v>
      </c>
      <c r="BG489">
        <f>+Casos_PN_CORR[[#This Row],[2-may]]-Casos_PN_CORR[[#This Row],[1-may]]</f>
        <v>0</v>
      </c>
      <c r="BH489">
        <f>+Casos_PN_CORR[[#This Row],[3-may]]-Casos_PN_CORR[[#This Row],[2-may]]</f>
        <v>0</v>
      </c>
      <c r="BI489">
        <f>+Casos_PN_CORR[[#This Row],[4-may]]-Casos_PN_CORR[[#This Row],[3-may]]</f>
        <v>0</v>
      </c>
      <c r="BJ489">
        <f>+Casos_PN_CORR[[#This Row],[5-may]]-Casos_PN_CORR[[#This Row],[4-may]]</f>
        <v>0</v>
      </c>
      <c r="BK489">
        <f>+Casos_PN_CORR[[#This Row],[6-may]]-Casos_PN_CORR[[#This Row],[5-may]]</f>
        <v>0</v>
      </c>
      <c r="BL489">
        <f>+Casos_PN_CORR[[#This Row],[7-may]]-Casos_PN_CORR[[#This Row],[6-may]]</f>
        <v>0</v>
      </c>
      <c r="BM489">
        <f>+Casos_PN_CORR[[#This Row],[8-may]]-Casos_PN_CORR[[#This Row],[7-may]]</f>
        <v>0</v>
      </c>
      <c r="BN489">
        <f>+Casos_PN_CORR[[#This Row],[9-may]]-Casos_PN_CORR[[#This Row],[8-may]]</f>
        <v>0</v>
      </c>
      <c r="BO489">
        <f>+Casos_PN_CORR[[#This Row],[10-may]]-Casos_PN_CORR[[#This Row],[9-may]]</f>
        <v>0</v>
      </c>
      <c r="BP489">
        <f>+Casos_PN_CORR[[#This Row],[11-may]]-Casos_PN_CORR[[#This Row],[10-may]]</f>
        <v>0</v>
      </c>
      <c r="BQ489">
        <f>+Casos_PN_CORR[[#This Row],[12-may]]-Casos_PN_CORR[[#This Row],[11-may]]</f>
        <v>0</v>
      </c>
      <c r="BR489">
        <f>+Casos_PN_CORR[[#This Row],[13-may]]-Casos_PN_CORR[[#This Row],[12-may]]</f>
        <v>0</v>
      </c>
      <c r="BS489">
        <f>+Casos_PN_CORR[[#This Row],[14-may]]-Casos_PN_CORR[[#This Row],[13-may]]</f>
        <v>0</v>
      </c>
      <c r="BT489">
        <f>+Casos_PN_CORR[[#This Row],[15-may]]-Casos_PN_CORR[[#This Row],[14-may]]</f>
        <v>0</v>
      </c>
      <c r="BU489">
        <f>+Casos_PN_CORR[[#This Row],[16-may]]-Casos_PN_CORR[[#This Row],[15-may]]</f>
        <v>0</v>
      </c>
      <c r="BV489">
        <f>+Casos_PN_CORR[[#This Row],[17-may]]-Casos_PN_CORR[[#This Row],[16-may]]</f>
        <v>0</v>
      </c>
      <c r="BW489">
        <f>+Casos_PN_CORR[[#This Row],[18-may]]-Casos_PN_CORR[[#This Row],[17-may]]</f>
        <v>0</v>
      </c>
      <c r="BX489">
        <f>+Casos_PN_CORR[[#This Row],[19-may]]-Casos_PN_CORR[[#This Row],[18-may]]</f>
        <v>0</v>
      </c>
      <c r="BY489">
        <f>+Casos_PN_CORR[[#This Row],[20-may]]-Casos_PN_CORR[[#This Row],[19-may]]</f>
        <v>0</v>
      </c>
      <c r="BZ489">
        <f>+Casos_PN_CORR[[#This Row],[21-may]]-Casos_PN_CORR[[#This Row],[20-may]]</f>
        <v>0</v>
      </c>
      <c r="CA489">
        <f>+Casos_PN_CORR[[#This Row],[22-may]]-Casos_PN_CORR[[#This Row],[21-may]]</f>
        <v>0</v>
      </c>
      <c r="CB489">
        <f>+Casos_PN_CORR[[#This Row],[23-may]]-Casos_PN_CORR[[#This Row],[22-may]]</f>
        <v>0</v>
      </c>
      <c r="CC489">
        <f>+Casos_PN_CORR[[#This Row],[24-may]]-Casos_PN_CORR[[#This Row],[23-may]]</f>
        <v>0</v>
      </c>
      <c r="CD489">
        <f>+Casos_PN_CORR[[#This Row],[25-may]]-Casos_PN_CORR[[#This Row],[24-may]]</f>
        <v>0</v>
      </c>
      <c r="CE489">
        <f>+Casos_PN_CORR[[#This Row],[26-may]]-Casos_PN_CORR[[#This Row],[25-may]]</f>
        <v>0</v>
      </c>
      <c r="CF489">
        <f>+Casos_PN_CORR[[#This Row],[27-may]]-Casos_PN_CORR[[#This Row],[26-may]]</f>
        <v>0</v>
      </c>
      <c r="CG489">
        <f>+Casos_PN_CORR[[#This Row],[28-may]]-Casos_PN_CORR[[#This Row],[27-may]]</f>
        <v>0</v>
      </c>
      <c r="CH489">
        <f>+Casos_PN_CORR[[#This Row],[29-may]]-Casos_PN_CORR[[#This Row],[28-may]]</f>
        <v>0</v>
      </c>
      <c r="CI489">
        <f>+Casos_PN_CORR[[#This Row],[30-may]]-Casos_PN_CORR[[#This Row],[29-may]]</f>
        <v>0</v>
      </c>
      <c r="CJ489">
        <f>+Casos_PN_CORR[[#This Row],[31-may]]-Casos_PN_CORR[[#This Row],[30-may]]</f>
        <v>0</v>
      </c>
      <c r="CK489">
        <f>+Casos_PN_CORR[[#This Row],[1-jun]]-Casos_PN_CORR[[#This Row],[31-may]]</f>
        <v>0</v>
      </c>
      <c r="CL489">
        <f>+Casos_PN_CORR[[#This Row],[2-jun]]-Casos_PN_CORR[[#This Row],[1-jun]]</f>
        <v>0</v>
      </c>
      <c r="CM489">
        <f>+Casos_PN_CORR[[#This Row],[3-jun]]-Casos_PN_CORR[[#This Row],[2-jun]]</f>
        <v>0</v>
      </c>
      <c r="CN489">
        <f>+Casos_PN_CORR[[#This Row],[4-jun]]-Casos_PN_CORR[[#This Row],[3-jun]]</f>
        <v>0</v>
      </c>
      <c r="CO489">
        <f>+Casos_PN_CORR[[#This Row],[5-jun]]-Casos_PN_CORR[[#This Row],[4-jun]]</f>
        <v>0</v>
      </c>
      <c r="CP489">
        <f>+Casos_PN_CORR[[#This Row],[6-jun]]-Casos_PN_CORR[[#This Row],[5-jun]]</f>
        <v>0</v>
      </c>
    </row>
    <row r="490" spans="1:94">
      <c r="A490">
        <v>90605</v>
      </c>
      <c r="B490" s="2" t="s">
        <v>139</v>
      </c>
      <c r="C490" s="2" t="s">
        <v>253</v>
      </c>
      <c r="D490" s="2" t="s">
        <v>621</v>
      </c>
      <c r="E490" s="4">
        <f t="shared" si="7"/>
        <v>1</v>
      </c>
      <c r="F490">
        <f>+Casos_PN_CORR[[#This Row],[10-mar]]</f>
        <v>0</v>
      </c>
      <c r="G490">
        <f>+Casos_PN_CORR[[#This Row],[11-mar]]-Casos_PN_CORR[[#This Row],[10-mar]]</f>
        <v>0</v>
      </c>
      <c r="H490">
        <f>+Casos_PN_CORR[[#This Row],[12-mar]]-Casos_PN_CORR[[#This Row],[11-mar]]</f>
        <v>0</v>
      </c>
      <c r="I490">
        <f>+Casos_PN_CORR[[#This Row],[13-mar]]-Casos_PN_CORR[[#This Row],[12-mar]]</f>
        <v>0</v>
      </c>
      <c r="J490">
        <f>+Casos_PN_CORR[[#This Row],[14-mar]]-Casos_PN_CORR[[#This Row],[13-mar]]</f>
        <v>0</v>
      </c>
      <c r="K490">
        <f>+Casos_PN_CORR[[#This Row],[15-mar]]-Casos_PN_CORR[[#This Row],[14-mar]]</f>
        <v>0</v>
      </c>
      <c r="L490">
        <f>+Casos_PN_CORR[[#This Row],[16-mar]]-Casos_PN_CORR[[#This Row],[15-mar]]</f>
        <v>0</v>
      </c>
      <c r="M490">
        <f>+Casos_PN_CORR[[#This Row],[17-mar]]-Casos_PN_CORR[[#This Row],[16-mar]]</f>
        <v>0</v>
      </c>
      <c r="N490">
        <f>+Casos_PN_CORR[[#This Row],[18-mar]]-Casos_PN_CORR[[#This Row],[17-mar]]</f>
        <v>0</v>
      </c>
      <c r="O490">
        <f>+Casos_PN_CORR[[#This Row],[19-mar]]-Casos_PN_CORR[[#This Row],[18-mar]]</f>
        <v>0</v>
      </c>
      <c r="P490">
        <f>+Casos_PN_CORR[[#This Row],[20-mar]]-Casos_PN_CORR[[#This Row],[19-mar]]</f>
        <v>0</v>
      </c>
      <c r="Q490">
        <f>+Casos_PN_CORR[[#This Row],[21-mar]]-Casos_PN_CORR[[#This Row],[20-mar]]</f>
        <v>0</v>
      </c>
      <c r="R490">
        <f>+Casos_PN_CORR[[#This Row],[22-mar]]-Casos_PN_CORR[[#This Row],[21-mar]]</f>
        <v>0</v>
      </c>
      <c r="S490">
        <f>+Casos_PN_CORR[[#This Row],[23-mar]]-Casos_PN_CORR[[#This Row],[22-mar]]</f>
        <v>0</v>
      </c>
      <c r="T490">
        <f>+Casos_PN_CORR[[#This Row],[24-mar]]-Casos_PN_CORR[[#This Row],[23-mar]]</f>
        <v>0</v>
      </c>
      <c r="U490">
        <f>+Casos_PN_CORR[[#This Row],[25-mar]]-Casos_PN_CORR[[#This Row],[24-mar]]</f>
        <v>0</v>
      </c>
      <c r="V490">
        <f>+Casos_PN_CORR[[#This Row],[26-mar]]-Casos_PN_CORR[[#This Row],[25-mar]]</f>
        <v>0</v>
      </c>
      <c r="W490">
        <f>+Casos_PN_CORR[[#This Row],[27-mar]]-Casos_PN_CORR[[#This Row],[26-mar]]</f>
        <v>0</v>
      </c>
      <c r="X490">
        <f>+Casos_PN_CORR[[#This Row],[28-mar]]-Casos_PN_CORR[[#This Row],[27-mar]]</f>
        <v>0</v>
      </c>
      <c r="Y490">
        <f>+Casos_PN_CORR[[#This Row],[29-mar]]-Casos_PN_CORR[[#This Row],[28-mar]]</f>
        <v>0</v>
      </c>
      <c r="Z490">
        <f>+Casos_PN_CORR[[#This Row],[30-mar]]-Casos_PN_CORR[[#This Row],[29-mar]]</f>
        <v>0</v>
      </c>
      <c r="AA490">
        <f>+Casos_PN_CORR[[#This Row],[31-mar]]-Casos_PN_CORR[[#This Row],[30-mar]]</f>
        <v>0</v>
      </c>
      <c r="AB490">
        <f>+Casos_PN_CORR[[#This Row],[1-abr]]-Casos_PN_CORR[[#This Row],[31-mar]]</f>
        <v>0</v>
      </c>
      <c r="AC490">
        <f>+Casos_PN_CORR[[#This Row],[2-abr]]-Casos_PN_CORR[[#This Row],[1-abr]]</f>
        <v>0</v>
      </c>
      <c r="AD490">
        <f>+Casos_PN_CORR[[#This Row],[3-abr]]-Casos_PN_CORR[[#This Row],[2-abr]]</f>
        <v>0</v>
      </c>
      <c r="AE490">
        <f>+Casos_PN_CORR[[#This Row],[4-abr]]-Casos_PN_CORR[[#This Row],[3-abr]]</f>
        <v>0</v>
      </c>
      <c r="AF490">
        <f>+Casos_PN_CORR[[#This Row],[5-abr]]-Casos_PN_CORR[[#This Row],[4-abr]]</f>
        <v>0</v>
      </c>
      <c r="AG490">
        <f>+Casos_PN_CORR[[#This Row],[6-abr]]-Casos_PN_CORR[[#This Row],[5-abr]]</f>
        <v>0</v>
      </c>
      <c r="AH490">
        <f>+Casos_PN_CORR[[#This Row],[7-abr]]-Casos_PN_CORR[[#This Row],[6-abr]]</f>
        <v>0</v>
      </c>
      <c r="AI490">
        <f>+Casos_PN_CORR[[#This Row],[8-abr]]-Casos_PN_CORR[[#This Row],[7-abr]]</f>
        <v>0</v>
      </c>
      <c r="AJ490">
        <f>+Casos_PN_CORR[[#This Row],[9-abr]]-Casos_PN_CORR[[#This Row],[8-abr]]</f>
        <v>0</v>
      </c>
      <c r="AK490">
        <f>+Casos_PN_CORR[[#This Row],[10-abr]]-Casos_PN_CORR[[#This Row],[9-abr]]</f>
        <v>0</v>
      </c>
      <c r="AL490">
        <f>+Casos_PN_CORR[[#This Row],[11-abr]]-Casos_PN_CORR[[#This Row],[10-abr]]</f>
        <v>0</v>
      </c>
      <c r="AM490">
        <f>+Casos_PN_CORR[[#This Row],[12-abr]]-Casos_PN_CORR[[#This Row],[11-abr]]</f>
        <v>0</v>
      </c>
      <c r="AN490">
        <f>+Casos_PN_CORR[[#This Row],[13-abr]]-Casos_PN_CORR[[#This Row],[12-abr]]</f>
        <v>0</v>
      </c>
      <c r="AO490">
        <f>+Casos_PN_CORR[[#This Row],[14-abr]]-Casos_PN_CORR[[#This Row],[13-abr]]</f>
        <v>0</v>
      </c>
      <c r="AP490">
        <f>+Casos_PN_CORR[[#This Row],[15-abr]]-Casos_PN_CORR[[#This Row],[14-abr]]</f>
        <v>0</v>
      </c>
      <c r="AQ490">
        <f>+Casos_PN_CORR[[#This Row],[16-abr]]-Casos_PN_CORR[[#This Row],[15-abr]]</f>
        <v>0</v>
      </c>
      <c r="AR490">
        <f>+Casos_PN_CORR[[#This Row],[17-abr]]-Casos_PN_CORR[[#This Row],[16-abr]]</f>
        <v>0</v>
      </c>
      <c r="AS490">
        <f>+Casos_PN_CORR[[#This Row],[18-abr]]-Casos_PN_CORR[[#This Row],[17-abr]]</f>
        <v>0</v>
      </c>
      <c r="AT490">
        <f>+Casos_PN_CORR[[#This Row],[19-abr]]-Casos_PN_CORR[[#This Row],[18-abr]]</f>
        <v>0</v>
      </c>
      <c r="AU490">
        <f>+Casos_PN_CORR[[#This Row],[20-abr]]-Casos_PN_CORR[[#This Row],[19-abr]]</f>
        <v>0</v>
      </c>
      <c r="AV490">
        <f>+Casos_PN_CORR[[#This Row],[21-abr]]-Casos_PN_CORR[[#This Row],[20-abr]]</f>
        <v>0</v>
      </c>
      <c r="AW490">
        <f>+Casos_PN_CORR[[#This Row],[22-abr]]-Casos_PN_CORR[[#This Row],[21-abr]]</f>
        <v>0</v>
      </c>
      <c r="AX490">
        <f>+Casos_PN_CORR[[#This Row],[23-abr]]-Casos_PN_CORR[[#This Row],[22-abr]]</f>
        <v>0</v>
      </c>
      <c r="AY490">
        <f>+Casos_PN_CORR[[#This Row],[24-abr]]-Casos_PN_CORR[[#This Row],[23-abr]]</f>
        <v>0</v>
      </c>
      <c r="AZ490">
        <f>+Casos_PN_CORR[[#This Row],[25-abr]]-Casos_PN_CORR[[#This Row],[24-abr]]</f>
        <v>0</v>
      </c>
      <c r="BA490">
        <f>+Casos_PN_CORR[[#This Row],[26-abr]]-Casos_PN_CORR[[#This Row],[25-abr]]</f>
        <v>0</v>
      </c>
      <c r="BB490">
        <f>+Casos_PN_CORR[[#This Row],[27-abr]]-Casos_PN_CORR[[#This Row],[26-abr]]</f>
        <v>0</v>
      </c>
      <c r="BC490">
        <f>+Casos_PN_CORR[[#This Row],[28-abr]]-Casos_PN_CORR[[#This Row],[27-abr]]</f>
        <v>0</v>
      </c>
      <c r="BD490">
        <f>+Casos_PN_CORR[[#This Row],[29-abr]]-Casos_PN_CORR[[#This Row],[28-abr]]</f>
        <v>0</v>
      </c>
      <c r="BE490">
        <f>+Casos_PN_CORR[[#This Row],[30-abr]]-Casos_PN_CORR[[#This Row],[29-abr]]</f>
        <v>0</v>
      </c>
      <c r="BF490">
        <f>+Casos_PN_CORR[[#This Row],[1-may]]-Casos_PN_CORR[[#This Row],[30-abr]]</f>
        <v>0</v>
      </c>
      <c r="BG490">
        <f>+Casos_PN_CORR[[#This Row],[2-may]]-Casos_PN_CORR[[#This Row],[1-may]]</f>
        <v>0</v>
      </c>
      <c r="BH490">
        <f>+Casos_PN_CORR[[#This Row],[3-may]]-Casos_PN_CORR[[#This Row],[2-may]]</f>
        <v>0</v>
      </c>
      <c r="BI490">
        <f>+Casos_PN_CORR[[#This Row],[4-may]]-Casos_PN_CORR[[#This Row],[3-may]]</f>
        <v>0</v>
      </c>
      <c r="BJ490">
        <f>+Casos_PN_CORR[[#This Row],[5-may]]-Casos_PN_CORR[[#This Row],[4-may]]</f>
        <v>0</v>
      </c>
      <c r="BK490">
        <f>+Casos_PN_CORR[[#This Row],[6-may]]-Casos_PN_CORR[[#This Row],[5-may]]</f>
        <v>0</v>
      </c>
      <c r="BL490">
        <f>+Casos_PN_CORR[[#This Row],[7-may]]-Casos_PN_CORR[[#This Row],[6-may]]</f>
        <v>0</v>
      </c>
      <c r="BM490">
        <f>+Casos_PN_CORR[[#This Row],[8-may]]-Casos_PN_CORR[[#This Row],[7-may]]</f>
        <v>0</v>
      </c>
      <c r="BN490">
        <f>+Casos_PN_CORR[[#This Row],[9-may]]-Casos_PN_CORR[[#This Row],[8-may]]</f>
        <v>0</v>
      </c>
      <c r="BO490">
        <f>+Casos_PN_CORR[[#This Row],[10-may]]-Casos_PN_CORR[[#This Row],[9-may]]</f>
        <v>0</v>
      </c>
      <c r="BP490">
        <f>+Casos_PN_CORR[[#This Row],[11-may]]-Casos_PN_CORR[[#This Row],[10-may]]</f>
        <v>0</v>
      </c>
      <c r="BQ490">
        <f>+Casos_PN_CORR[[#This Row],[12-may]]-Casos_PN_CORR[[#This Row],[11-may]]</f>
        <v>0</v>
      </c>
      <c r="BR490">
        <f>+Casos_PN_CORR[[#This Row],[13-may]]-Casos_PN_CORR[[#This Row],[12-may]]</f>
        <v>0</v>
      </c>
      <c r="BS490">
        <f>+Casos_PN_CORR[[#This Row],[14-may]]-Casos_PN_CORR[[#This Row],[13-may]]</f>
        <v>0</v>
      </c>
      <c r="BT490">
        <f>+Casos_PN_CORR[[#This Row],[15-may]]-Casos_PN_CORR[[#This Row],[14-may]]</f>
        <v>0</v>
      </c>
      <c r="BU490">
        <f>+Casos_PN_CORR[[#This Row],[16-may]]-Casos_PN_CORR[[#This Row],[15-may]]</f>
        <v>0</v>
      </c>
      <c r="BV490">
        <f>+Casos_PN_CORR[[#This Row],[17-may]]-Casos_PN_CORR[[#This Row],[16-may]]</f>
        <v>0</v>
      </c>
      <c r="BW490">
        <f>+Casos_PN_CORR[[#This Row],[18-may]]-Casos_PN_CORR[[#This Row],[17-may]]</f>
        <v>0</v>
      </c>
      <c r="BX490">
        <f>+Casos_PN_CORR[[#This Row],[19-may]]-Casos_PN_CORR[[#This Row],[18-may]]</f>
        <v>0</v>
      </c>
      <c r="BY490">
        <f>+Casos_PN_CORR[[#This Row],[20-may]]-Casos_PN_CORR[[#This Row],[19-may]]</f>
        <v>0</v>
      </c>
      <c r="BZ490">
        <f>+Casos_PN_CORR[[#This Row],[21-may]]-Casos_PN_CORR[[#This Row],[20-may]]</f>
        <v>0</v>
      </c>
      <c r="CA490">
        <f>+Casos_PN_CORR[[#This Row],[22-may]]-Casos_PN_CORR[[#This Row],[21-may]]</f>
        <v>0</v>
      </c>
      <c r="CB490">
        <f>+Casos_PN_CORR[[#This Row],[23-may]]-Casos_PN_CORR[[#This Row],[22-may]]</f>
        <v>0</v>
      </c>
      <c r="CC490">
        <f>+Casos_PN_CORR[[#This Row],[24-may]]-Casos_PN_CORR[[#This Row],[23-may]]</f>
        <v>0</v>
      </c>
      <c r="CD490">
        <f>+Casos_PN_CORR[[#This Row],[25-may]]-Casos_PN_CORR[[#This Row],[24-may]]</f>
        <v>0</v>
      </c>
      <c r="CE490">
        <f>+Casos_PN_CORR[[#This Row],[26-may]]-Casos_PN_CORR[[#This Row],[25-may]]</f>
        <v>0</v>
      </c>
      <c r="CF490">
        <f>+Casos_PN_CORR[[#This Row],[27-may]]-Casos_PN_CORR[[#This Row],[26-may]]</f>
        <v>0</v>
      </c>
      <c r="CG490">
        <f>+Casos_PN_CORR[[#This Row],[28-may]]-Casos_PN_CORR[[#This Row],[27-may]]</f>
        <v>0</v>
      </c>
      <c r="CH490">
        <f>+Casos_PN_CORR[[#This Row],[29-may]]-Casos_PN_CORR[[#This Row],[28-may]]</f>
        <v>0</v>
      </c>
      <c r="CI490">
        <f>+Casos_PN_CORR[[#This Row],[30-may]]-Casos_PN_CORR[[#This Row],[29-may]]</f>
        <v>0</v>
      </c>
      <c r="CJ490">
        <f>+Casos_PN_CORR[[#This Row],[31-may]]-Casos_PN_CORR[[#This Row],[30-may]]</f>
        <v>0</v>
      </c>
      <c r="CK490">
        <f>+Casos_PN_CORR[[#This Row],[1-jun]]-Casos_PN_CORR[[#This Row],[31-may]]</f>
        <v>0</v>
      </c>
      <c r="CL490">
        <f>+Casos_PN_CORR[[#This Row],[2-jun]]-Casos_PN_CORR[[#This Row],[1-jun]]</f>
        <v>0</v>
      </c>
      <c r="CM490">
        <f>+Casos_PN_CORR[[#This Row],[3-jun]]-Casos_PN_CORR[[#This Row],[2-jun]]</f>
        <v>0</v>
      </c>
      <c r="CN490">
        <f>+Casos_PN_CORR[[#This Row],[4-jun]]-Casos_PN_CORR[[#This Row],[3-jun]]</f>
        <v>0</v>
      </c>
      <c r="CO490">
        <f>+Casos_PN_CORR[[#This Row],[5-jun]]-Casos_PN_CORR[[#This Row],[4-jun]]</f>
        <v>1</v>
      </c>
      <c r="CP490">
        <f>+Casos_PN_CORR[[#This Row],[6-jun]]-Casos_PN_CORR[[#This Row],[5-jun]]</f>
        <v>0</v>
      </c>
    </row>
    <row r="491" spans="1:94">
      <c r="A491">
        <v>50204</v>
      </c>
      <c r="B491" s="2" t="s">
        <v>107</v>
      </c>
      <c r="C491" s="2" t="s">
        <v>195</v>
      </c>
      <c r="D491" s="2" t="s">
        <v>195</v>
      </c>
      <c r="E491" s="4">
        <f t="shared" si="7"/>
        <v>3</v>
      </c>
      <c r="F491">
        <f>+Casos_PN_CORR[[#This Row],[10-mar]]</f>
        <v>0</v>
      </c>
      <c r="G491">
        <f>+Casos_PN_CORR[[#This Row],[11-mar]]-Casos_PN_CORR[[#This Row],[10-mar]]</f>
        <v>0</v>
      </c>
      <c r="H491">
        <f>+Casos_PN_CORR[[#This Row],[12-mar]]-Casos_PN_CORR[[#This Row],[11-mar]]</f>
        <v>0</v>
      </c>
      <c r="I491">
        <f>+Casos_PN_CORR[[#This Row],[13-mar]]-Casos_PN_CORR[[#This Row],[12-mar]]</f>
        <v>0</v>
      </c>
      <c r="J491">
        <f>+Casos_PN_CORR[[#This Row],[14-mar]]-Casos_PN_CORR[[#This Row],[13-mar]]</f>
        <v>0</v>
      </c>
      <c r="K491">
        <f>+Casos_PN_CORR[[#This Row],[15-mar]]-Casos_PN_CORR[[#This Row],[14-mar]]</f>
        <v>0</v>
      </c>
      <c r="L491">
        <f>+Casos_PN_CORR[[#This Row],[16-mar]]-Casos_PN_CORR[[#This Row],[15-mar]]</f>
        <v>0</v>
      </c>
      <c r="M491">
        <f>+Casos_PN_CORR[[#This Row],[17-mar]]-Casos_PN_CORR[[#This Row],[16-mar]]</f>
        <v>0</v>
      </c>
      <c r="N491">
        <f>+Casos_PN_CORR[[#This Row],[18-mar]]-Casos_PN_CORR[[#This Row],[17-mar]]</f>
        <v>0</v>
      </c>
      <c r="O491">
        <f>+Casos_PN_CORR[[#This Row],[19-mar]]-Casos_PN_CORR[[#This Row],[18-mar]]</f>
        <v>0</v>
      </c>
      <c r="P491">
        <f>+Casos_PN_CORR[[#This Row],[20-mar]]-Casos_PN_CORR[[#This Row],[19-mar]]</f>
        <v>0</v>
      </c>
      <c r="Q491">
        <f>+Casos_PN_CORR[[#This Row],[21-mar]]-Casos_PN_CORR[[#This Row],[20-mar]]</f>
        <v>0</v>
      </c>
      <c r="R491">
        <f>+Casos_PN_CORR[[#This Row],[22-mar]]-Casos_PN_CORR[[#This Row],[21-mar]]</f>
        <v>0</v>
      </c>
      <c r="S491">
        <f>+Casos_PN_CORR[[#This Row],[23-mar]]-Casos_PN_CORR[[#This Row],[22-mar]]</f>
        <v>0</v>
      </c>
      <c r="T491">
        <f>+Casos_PN_CORR[[#This Row],[24-mar]]-Casos_PN_CORR[[#This Row],[23-mar]]</f>
        <v>0</v>
      </c>
      <c r="U491">
        <f>+Casos_PN_CORR[[#This Row],[25-mar]]-Casos_PN_CORR[[#This Row],[24-mar]]</f>
        <v>0</v>
      </c>
      <c r="V491">
        <f>+Casos_PN_CORR[[#This Row],[26-mar]]-Casos_PN_CORR[[#This Row],[25-mar]]</f>
        <v>0</v>
      </c>
      <c r="W491">
        <f>+Casos_PN_CORR[[#This Row],[27-mar]]-Casos_PN_CORR[[#This Row],[26-mar]]</f>
        <v>0</v>
      </c>
      <c r="X491">
        <f>+Casos_PN_CORR[[#This Row],[28-mar]]-Casos_PN_CORR[[#This Row],[27-mar]]</f>
        <v>0</v>
      </c>
      <c r="Y491">
        <f>+Casos_PN_CORR[[#This Row],[29-mar]]-Casos_PN_CORR[[#This Row],[28-mar]]</f>
        <v>0</v>
      </c>
      <c r="Z491">
        <f>+Casos_PN_CORR[[#This Row],[30-mar]]-Casos_PN_CORR[[#This Row],[29-mar]]</f>
        <v>0</v>
      </c>
      <c r="AA491">
        <f>+Casos_PN_CORR[[#This Row],[31-mar]]-Casos_PN_CORR[[#This Row],[30-mar]]</f>
        <v>0</v>
      </c>
      <c r="AB491">
        <f>+Casos_PN_CORR[[#This Row],[1-abr]]-Casos_PN_CORR[[#This Row],[31-mar]]</f>
        <v>0</v>
      </c>
      <c r="AC491">
        <f>+Casos_PN_CORR[[#This Row],[2-abr]]-Casos_PN_CORR[[#This Row],[1-abr]]</f>
        <v>0</v>
      </c>
      <c r="AD491">
        <f>+Casos_PN_CORR[[#This Row],[3-abr]]-Casos_PN_CORR[[#This Row],[2-abr]]</f>
        <v>0</v>
      </c>
      <c r="AE491">
        <f>+Casos_PN_CORR[[#This Row],[4-abr]]-Casos_PN_CORR[[#This Row],[3-abr]]</f>
        <v>0</v>
      </c>
      <c r="AF491">
        <f>+Casos_PN_CORR[[#This Row],[5-abr]]-Casos_PN_CORR[[#This Row],[4-abr]]</f>
        <v>0</v>
      </c>
      <c r="AG491">
        <f>+Casos_PN_CORR[[#This Row],[6-abr]]-Casos_PN_CORR[[#This Row],[5-abr]]</f>
        <v>0</v>
      </c>
      <c r="AH491">
        <f>+Casos_PN_CORR[[#This Row],[7-abr]]-Casos_PN_CORR[[#This Row],[6-abr]]</f>
        <v>0</v>
      </c>
      <c r="AI491">
        <f>+Casos_PN_CORR[[#This Row],[8-abr]]-Casos_PN_CORR[[#This Row],[7-abr]]</f>
        <v>0</v>
      </c>
      <c r="AJ491">
        <f>+Casos_PN_CORR[[#This Row],[9-abr]]-Casos_PN_CORR[[#This Row],[8-abr]]</f>
        <v>0</v>
      </c>
      <c r="AK491">
        <f>+Casos_PN_CORR[[#This Row],[10-abr]]-Casos_PN_CORR[[#This Row],[9-abr]]</f>
        <v>0</v>
      </c>
      <c r="AL491">
        <f>+Casos_PN_CORR[[#This Row],[11-abr]]-Casos_PN_CORR[[#This Row],[10-abr]]</f>
        <v>0</v>
      </c>
      <c r="AM491">
        <f>+Casos_PN_CORR[[#This Row],[12-abr]]-Casos_PN_CORR[[#This Row],[11-abr]]</f>
        <v>0</v>
      </c>
      <c r="AN491">
        <f>+Casos_PN_CORR[[#This Row],[13-abr]]-Casos_PN_CORR[[#This Row],[12-abr]]</f>
        <v>0</v>
      </c>
      <c r="AO491">
        <f>+Casos_PN_CORR[[#This Row],[14-abr]]-Casos_PN_CORR[[#This Row],[13-abr]]</f>
        <v>0</v>
      </c>
      <c r="AP491">
        <f>+Casos_PN_CORR[[#This Row],[15-abr]]-Casos_PN_CORR[[#This Row],[14-abr]]</f>
        <v>0</v>
      </c>
      <c r="AQ491">
        <f>+Casos_PN_CORR[[#This Row],[16-abr]]-Casos_PN_CORR[[#This Row],[15-abr]]</f>
        <v>0</v>
      </c>
      <c r="AR491">
        <f>+Casos_PN_CORR[[#This Row],[17-abr]]-Casos_PN_CORR[[#This Row],[16-abr]]</f>
        <v>0</v>
      </c>
      <c r="AS491">
        <f>+Casos_PN_CORR[[#This Row],[18-abr]]-Casos_PN_CORR[[#This Row],[17-abr]]</f>
        <v>0</v>
      </c>
      <c r="AT491">
        <f>+Casos_PN_CORR[[#This Row],[19-abr]]-Casos_PN_CORR[[#This Row],[18-abr]]</f>
        <v>0</v>
      </c>
      <c r="AU491">
        <f>+Casos_PN_CORR[[#This Row],[20-abr]]-Casos_PN_CORR[[#This Row],[19-abr]]</f>
        <v>0</v>
      </c>
      <c r="AV491">
        <f>+Casos_PN_CORR[[#This Row],[21-abr]]-Casos_PN_CORR[[#This Row],[20-abr]]</f>
        <v>0</v>
      </c>
      <c r="AW491">
        <f>+Casos_PN_CORR[[#This Row],[22-abr]]-Casos_PN_CORR[[#This Row],[21-abr]]</f>
        <v>0</v>
      </c>
      <c r="AX491">
        <f>+Casos_PN_CORR[[#This Row],[23-abr]]-Casos_PN_CORR[[#This Row],[22-abr]]</f>
        <v>0</v>
      </c>
      <c r="AY491">
        <f>+Casos_PN_CORR[[#This Row],[24-abr]]-Casos_PN_CORR[[#This Row],[23-abr]]</f>
        <v>0</v>
      </c>
      <c r="AZ491">
        <f>+Casos_PN_CORR[[#This Row],[25-abr]]-Casos_PN_CORR[[#This Row],[24-abr]]</f>
        <v>0</v>
      </c>
      <c r="BA491">
        <f>+Casos_PN_CORR[[#This Row],[26-abr]]-Casos_PN_CORR[[#This Row],[25-abr]]</f>
        <v>0</v>
      </c>
      <c r="BB491">
        <f>+Casos_PN_CORR[[#This Row],[27-abr]]-Casos_PN_CORR[[#This Row],[26-abr]]</f>
        <v>0</v>
      </c>
      <c r="BC491">
        <f>+Casos_PN_CORR[[#This Row],[28-abr]]-Casos_PN_CORR[[#This Row],[27-abr]]</f>
        <v>0</v>
      </c>
      <c r="BD491">
        <f>+Casos_PN_CORR[[#This Row],[29-abr]]-Casos_PN_CORR[[#This Row],[28-abr]]</f>
        <v>0</v>
      </c>
      <c r="BE491">
        <f>+Casos_PN_CORR[[#This Row],[30-abr]]-Casos_PN_CORR[[#This Row],[29-abr]]</f>
        <v>0</v>
      </c>
      <c r="BF491">
        <f>+Casos_PN_CORR[[#This Row],[1-may]]-Casos_PN_CORR[[#This Row],[30-abr]]</f>
        <v>0</v>
      </c>
      <c r="BG491">
        <f>+Casos_PN_CORR[[#This Row],[2-may]]-Casos_PN_CORR[[#This Row],[1-may]]</f>
        <v>0</v>
      </c>
      <c r="BH491">
        <f>+Casos_PN_CORR[[#This Row],[3-may]]-Casos_PN_CORR[[#This Row],[2-may]]</f>
        <v>0</v>
      </c>
      <c r="BI491">
        <f>+Casos_PN_CORR[[#This Row],[4-may]]-Casos_PN_CORR[[#This Row],[3-may]]</f>
        <v>0</v>
      </c>
      <c r="BJ491">
        <f>+Casos_PN_CORR[[#This Row],[5-may]]-Casos_PN_CORR[[#This Row],[4-may]]</f>
        <v>0</v>
      </c>
      <c r="BK491">
        <f>+Casos_PN_CORR[[#This Row],[6-may]]-Casos_PN_CORR[[#This Row],[5-may]]</f>
        <v>0</v>
      </c>
      <c r="BL491">
        <f>+Casos_PN_CORR[[#This Row],[7-may]]-Casos_PN_CORR[[#This Row],[6-may]]</f>
        <v>0</v>
      </c>
      <c r="BM491">
        <f>+Casos_PN_CORR[[#This Row],[8-may]]-Casos_PN_CORR[[#This Row],[7-may]]</f>
        <v>0</v>
      </c>
      <c r="BN491">
        <f>+Casos_PN_CORR[[#This Row],[9-may]]-Casos_PN_CORR[[#This Row],[8-may]]</f>
        <v>0</v>
      </c>
      <c r="BO491">
        <f>+Casos_PN_CORR[[#This Row],[10-may]]-Casos_PN_CORR[[#This Row],[9-may]]</f>
        <v>0</v>
      </c>
      <c r="BP491">
        <f>+Casos_PN_CORR[[#This Row],[11-may]]-Casos_PN_CORR[[#This Row],[10-may]]</f>
        <v>0</v>
      </c>
      <c r="BQ491">
        <f>+Casos_PN_CORR[[#This Row],[12-may]]-Casos_PN_CORR[[#This Row],[11-may]]</f>
        <v>0</v>
      </c>
      <c r="BR491">
        <f>+Casos_PN_CORR[[#This Row],[13-may]]-Casos_PN_CORR[[#This Row],[12-may]]</f>
        <v>0</v>
      </c>
      <c r="BS491">
        <f>+Casos_PN_CORR[[#This Row],[14-may]]-Casos_PN_CORR[[#This Row],[13-may]]</f>
        <v>0</v>
      </c>
      <c r="BT491">
        <f>+Casos_PN_CORR[[#This Row],[15-may]]-Casos_PN_CORR[[#This Row],[14-may]]</f>
        <v>0</v>
      </c>
      <c r="BU491">
        <f>+Casos_PN_CORR[[#This Row],[16-may]]-Casos_PN_CORR[[#This Row],[15-may]]</f>
        <v>0</v>
      </c>
      <c r="BV491">
        <f>+Casos_PN_CORR[[#This Row],[17-may]]-Casos_PN_CORR[[#This Row],[16-may]]</f>
        <v>0</v>
      </c>
      <c r="BW491">
        <f>+Casos_PN_CORR[[#This Row],[18-may]]-Casos_PN_CORR[[#This Row],[17-may]]</f>
        <v>0</v>
      </c>
      <c r="BX491">
        <f>+Casos_PN_CORR[[#This Row],[19-may]]-Casos_PN_CORR[[#This Row],[18-may]]</f>
        <v>0</v>
      </c>
      <c r="BY491">
        <f>+Casos_PN_CORR[[#This Row],[20-may]]-Casos_PN_CORR[[#This Row],[19-may]]</f>
        <v>0</v>
      </c>
      <c r="BZ491">
        <f>+Casos_PN_CORR[[#This Row],[21-may]]-Casos_PN_CORR[[#This Row],[20-may]]</f>
        <v>0</v>
      </c>
      <c r="CA491">
        <f>+Casos_PN_CORR[[#This Row],[22-may]]-Casos_PN_CORR[[#This Row],[21-may]]</f>
        <v>0</v>
      </c>
      <c r="CB491">
        <f>+Casos_PN_CORR[[#This Row],[23-may]]-Casos_PN_CORR[[#This Row],[22-may]]</f>
        <v>0</v>
      </c>
      <c r="CC491">
        <f>+Casos_PN_CORR[[#This Row],[24-may]]-Casos_PN_CORR[[#This Row],[23-may]]</f>
        <v>0</v>
      </c>
      <c r="CD491">
        <f>+Casos_PN_CORR[[#This Row],[25-may]]-Casos_PN_CORR[[#This Row],[24-may]]</f>
        <v>0</v>
      </c>
      <c r="CE491">
        <f>+Casos_PN_CORR[[#This Row],[26-may]]-Casos_PN_CORR[[#This Row],[25-may]]</f>
        <v>0</v>
      </c>
      <c r="CF491">
        <f>+Casos_PN_CORR[[#This Row],[27-may]]-Casos_PN_CORR[[#This Row],[26-may]]</f>
        <v>0</v>
      </c>
      <c r="CG491">
        <f>+Casos_PN_CORR[[#This Row],[28-may]]-Casos_PN_CORR[[#This Row],[27-may]]</f>
        <v>0</v>
      </c>
      <c r="CH491">
        <f>+Casos_PN_CORR[[#This Row],[29-may]]-Casos_PN_CORR[[#This Row],[28-may]]</f>
        <v>0</v>
      </c>
      <c r="CI491">
        <f>+Casos_PN_CORR[[#This Row],[30-may]]-Casos_PN_CORR[[#This Row],[29-may]]</f>
        <v>0</v>
      </c>
      <c r="CJ491">
        <f>+Casos_PN_CORR[[#This Row],[31-may]]-Casos_PN_CORR[[#This Row],[30-may]]</f>
        <v>0</v>
      </c>
      <c r="CK491">
        <f>+Casos_PN_CORR[[#This Row],[1-jun]]-Casos_PN_CORR[[#This Row],[31-may]]</f>
        <v>0</v>
      </c>
      <c r="CL491">
        <f>+Casos_PN_CORR[[#This Row],[2-jun]]-Casos_PN_CORR[[#This Row],[1-jun]]</f>
        <v>0</v>
      </c>
      <c r="CM491">
        <f>+Casos_PN_CORR[[#This Row],[3-jun]]-Casos_PN_CORR[[#This Row],[2-jun]]</f>
        <v>0</v>
      </c>
      <c r="CN491">
        <f>+Casos_PN_CORR[[#This Row],[4-jun]]-Casos_PN_CORR[[#This Row],[3-jun]]</f>
        <v>0</v>
      </c>
      <c r="CO491">
        <f>+Casos_PN_CORR[[#This Row],[5-jun]]-Casos_PN_CORR[[#This Row],[4-jun]]</f>
        <v>3</v>
      </c>
      <c r="CP491">
        <f>+Casos_PN_CORR[[#This Row],[6-jun]]-Casos_PN_CORR[[#This Row],[5-jun]]</f>
        <v>0</v>
      </c>
    </row>
    <row r="492" spans="1:94">
      <c r="A492">
        <v>30206</v>
      </c>
      <c r="B492" s="2" t="s">
        <v>99</v>
      </c>
      <c r="C492" s="2" t="s">
        <v>100</v>
      </c>
      <c r="D492" s="2" t="s">
        <v>622</v>
      </c>
      <c r="E492" s="4">
        <f t="shared" si="7"/>
        <v>0</v>
      </c>
      <c r="F492">
        <f>+Casos_PN_CORR[[#This Row],[10-mar]]</f>
        <v>0</v>
      </c>
      <c r="G492">
        <f>+Casos_PN_CORR[[#This Row],[11-mar]]-Casos_PN_CORR[[#This Row],[10-mar]]</f>
        <v>0</v>
      </c>
      <c r="H492">
        <f>+Casos_PN_CORR[[#This Row],[12-mar]]-Casos_PN_CORR[[#This Row],[11-mar]]</f>
        <v>0</v>
      </c>
      <c r="I492">
        <f>+Casos_PN_CORR[[#This Row],[13-mar]]-Casos_PN_CORR[[#This Row],[12-mar]]</f>
        <v>0</v>
      </c>
      <c r="J492">
        <f>+Casos_PN_CORR[[#This Row],[14-mar]]-Casos_PN_CORR[[#This Row],[13-mar]]</f>
        <v>0</v>
      </c>
      <c r="K492">
        <f>+Casos_PN_CORR[[#This Row],[15-mar]]-Casos_PN_CORR[[#This Row],[14-mar]]</f>
        <v>0</v>
      </c>
      <c r="L492">
        <f>+Casos_PN_CORR[[#This Row],[16-mar]]-Casos_PN_CORR[[#This Row],[15-mar]]</f>
        <v>0</v>
      </c>
      <c r="M492">
        <f>+Casos_PN_CORR[[#This Row],[17-mar]]-Casos_PN_CORR[[#This Row],[16-mar]]</f>
        <v>0</v>
      </c>
      <c r="N492">
        <f>+Casos_PN_CORR[[#This Row],[18-mar]]-Casos_PN_CORR[[#This Row],[17-mar]]</f>
        <v>0</v>
      </c>
      <c r="O492">
        <f>+Casos_PN_CORR[[#This Row],[19-mar]]-Casos_PN_CORR[[#This Row],[18-mar]]</f>
        <v>0</v>
      </c>
      <c r="P492">
        <f>+Casos_PN_CORR[[#This Row],[20-mar]]-Casos_PN_CORR[[#This Row],[19-mar]]</f>
        <v>0</v>
      </c>
      <c r="Q492">
        <f>+Casos_PN_CORR[[#This Row],[21-mar]]-Casos_PN_CORR[[#This Row],[20-mar]]</f>
        <v>0</v>
      </c>
      <c r="R492">
        <f>+Casos_PN_CORR[[#This Row],[22-mar]]-Casos_PN_CORR[[#This Row],[21-mar]]</f>
        <v>0</v>
      </c>
      <c r="S492">
        <f>+Casos_PN_CORR[[#This Row],[23-mar]]-Casos_PN_CORR[[#This Row],[22-mar]]</f>
        <v>0</v>
      </c>
      <c r="T492">
        <f>+Casos_PN_CORR[[#This Row],[24-mar]]-Casos_PN_CORR[[#This Row],[23-mar]]</f>
        <v>0</v>
      </c>
      <c r="U492">
        <f>+Casos_PN_CORR[[#This Row],[25-mar]]-Casos_PN_CORR[[#This Row],[24-mar]]</f>
        <v>0</v>
      </c>
      <c r="V492">
        <f>+Casos_PN_CORR[[#This Row],[26-mar]]-Casos_PN_CORR[[#This Row],[25-mar]]</f>
        <v>0</v>
      </c>
      <c r="W492">
        <f>+Casos_PN_CORR[[#This Row],[27-mar]]-Casos_PN_CORR[[#This Row],[26-mar]]</f>
        <v>0</v>
      </c>
      <c r="X492">
        <f>+Casos_PN_CORR[[#This Row],[28-mar]]-Casos_PN_CORR[[#This Row],[27-mar]]</f>
        <v>0</v>
      </c>
      <c r="Y492">
        <f>+Casos_PN_CORR[[#This Row],[29-mar]]-Casos_PN_CORR[[#This Row],[28-mar]]</f>
        <v>0</v>
      </c>
      <c r="Z492">
        <f>+Casos_PN_CORR[[#This Row],[30-mar]]-Casos_PN_CORR[[#This Row],[29-mar]]</f>
        <v>0</v>
      </c>
      <c r="AA492">
        <f>+Casos_PN_CORR[[#This Row],[31-mar]]-Casos_PN_CORR[[#This Row],[30-mar]]</f>
        <v>0</v>
      </c>
      <c r="AB492">
        <f>+Casos_PN_CORR[[#This Row],[1-abr]]-Casos_PN_CORR[[#This Row],[31-mar]]</f>
        <v>0</v>
      </c>
      <c r="AC492">
        <f>+Casos_PN_CORR[[#This Row],[2-abr]]-Casos_PN_CORR[[#This Row],[1-abr]]</f>
        <v>0</v>
      </c>
      <c r="AD492">
        <f>+Casos_PN_CORR[[#This Row],[3-abr]]-Casos_PN_CORR[[#This Row],[2-abr]]</f>
        <v>0</v>
      </c>
      <c r="AE492">
        <f>+Casos_PN_CORR[[#This Row],[4-abr]]-Casos_PN_CORR[[#This Row],[3-abr]]</f>
        <v>0</v>
      </c>
      <c r="AF492">
        <f>+Casos_PN_CORR[[#This Row],[5-abr]]-Casos_PN_CORR[[#This Row],[4-abr]]</f>
        <v>0</v>
      </c>
      <c r="AG492">
        <f>+Casos_PN_CORR[[#This Row],[6-abr]]-Casos_PN_CORR[[#This Row],[5-abr]]</f>
        <v>0</v>
      </c>
      <c r="AH492">
        <f>+Casos_PN_CORR[[#This Row],[7-abr]]-Casos_PN_CORR[[#This Row],[6-abr]]</f>
        <v>0</v>
      </c>
      <c r="AI492">
        <f>+Casos_PN_CORR[[#This Row],[8-abr]]-Casos_PN_CORR[[#This Row],[7-abr]]</f>
        <v>0</v>
      </c>
      <c r="AJ492">
        <f>+Casos_PN_CORR[[#This Row],[9-abr]]-Casos_PN_CORR[[#This Row],[8-abr]]</f>
        <v>0</v>
      </c>
      <c r="AK492">
        <f>+Casos_PN_CORR[[#This Row],[10-abr]]-Casos_PN_CORR[[#This Row],[9-abr]]</f>
        <v>0</v>
      </c>
      <c r="AL492">
        <f>+Casos_PN_CORR[[#This Row],[11-abr]]-Casos_PN_CORR[[#This Row],[10-abr]]</f>
        <v>0</v>
      </c>
      <c r="AM492">
        <f>+Casos_PN_CORR[[#This Row],[12-abr]]-Casos_PN_CORR[[#This Row],[11-abr]]</f>
        <v>0</v>
      </c>
      <c r="AN492">
        <f>+Casos_PN_CORR[[#This Row],[13-abr]]-Casos_PN_CORR[[#This Row],[12-abr]]</f>
        <v>0</v>
      </c>
      <c r="AO492">
        <f>+Casos_PN_CORR[[#This Row],[14-abr]]-Casos_PN_CORR[[#This Row],[13-abr]]</f>
        <v>0</v>
      </c>
      <c r="AP492">
        <f>+Casos_PN_CORR[[#This Row],[15-abr]]-Casos_PN_CORR[[#This Row],[14-abr]]</f>
        <v>0</v>
      </c>
      <c r="AQ492">
        <f>+Casos_PN_CORR[[#This Row],[16-abr]]-Casos_PN_CORR[[#This Row],[15-abr]]</f>
        <v>0</v>
      </c>
      <c r="AR492">
        <f>+Casos_PN_CORR[[#This Row],[17-abr]]-Casos_PN_CORR[[#This Row],[16-abr]]</f>
        <v>0</v>
      </c>
      <c r="AS492">
        <f>+Casos_PN_CORR[[#This Row],[18-abr]]-Casos_PN_CORR[[#This Row],[17-abr]]</f>
        <v>0</v>
      </c>
      <c r="AT492">
        <f>+Casos_PN_CORR[[#This Row],[19-abr]]-Casos_PN_CORR[[#This Row],[18-abr]]</f>
        <v>0</v>
      </c>
      <c r="AU492">
        <f>+Casos_PN_CORR[[#This Row],[20-abr]]-Casos_PN_CORR[[#This Row],[19-abr]]</f>
        <v>0</v>
      </c>
      <c r="AV492">
        <f>+Casos_PN_CORR[[#This Row],[21-abr]]-Casos_PN_CORR[[#This Row],[20-abr]]</f>
        <v>0</v>
      </c>
      <c r="AW492">
        <f>+Casos_PN_CORR[[#This Row],[22-abr]]-Casos_PN_CORR[[#This Row],[21-abr]]</f>
        <v>0</v>
      </c>
      <c r="AX492">
        <f>+Casos_PN_CORR[[#This Row],[23-abr]]-Casos_PN_CORR[[#This Row],[22-abr]]</f>
        <v>0</v>
      </c>
      <c r="AY492">
        <f>+Casos_PN_CORR[[#This Row],[24-abr]]-Casos_PN_CORR[[#This Row],[23-abr]]</f>
        <v>0</v>
      </c>
      <c r="AZ492">
        <f>+Casos_PN_CORR[[#This Row],[25-abr]]-Casos_PN_CORR[[#This Row],[24-abr]]</f>
        <v>0</v>
      </c>
      <c r="BA492">
        <f>+Casos_PN_CORR[[#This Row],[26-abr]]-Casos_PN_CORR[[#This Row],[25-abr]]</f>
        <v>0</v>
      </c>
      <c r="BB492">
        <f>+Casos_PN_CORR[[#This Row],[27-abr]]-Casos_PN_CORR[[#This Row],[26-abr]]</f>
        <v>0</v>
      </c>
      <c r="BC492">
        <f>+Casos_PN_CORR[[#This Row],[28-abr]]-Casos_PN_CORR[[#This Row],[27-abr]]</f>
        <v>0</v>
      </c>
      <c r="BD492">
        <f>+Casos_PN_CORR[[#This Row],[29-abr]]-Casos_PN_CORR[[#This Row],[28-abr]]</f>
        <v>0</v>
      </c>
      <c r="BE492">
        <f>+Casos_PN_CORR[[#This Row],[30-abr]]-Casos_PN_CORR[[#This Row],[29-abr]]</f>
        <v>0</v>
      </c>
      <c r="BF492">
        <f>+Casos_PN_CORR[[#This Row],[1-may]]-Casos_PN_CORR[[#This Row],[30-abr]]</f>
        <v>0</v>
      </c>
      <c r="BG492">
        <f>+Casos_PN_CORR[[#This Row],[2-may]]-Casos_PN_CORR[[#This Row],[1-may]]</f>
        <v>0</v>
      </c>
      <c r="BH492">
        <f>+Casos_PN_CORR[[#This Row],[3-may]]-Casos_PN_CORR[[#This Row],[2-may]]</f>
        <v>0</v>
      </c>
      <c r="BI492">
        <f>+Casos_PN_CORR[[#This Row],[4-may]]-Casos_PN_CORR[[#This Row],[3-may]]</f>
        <v>0</v>
      </c>
      <c r="BJ492">
        <f>+Casos_PN_CORR[[#This Row],[5-may]]-Casos_PN_CORR[[#This Row],[4-may]]</f>
        <v>0</v>
      </c>
      <c r="BK492">
        <f>+Casos_PN_CORR[[#This Row],[6-may]]-Casos_PN_CORR[[#This Row],[5-may]]</f>
        <v>0</v>
      </c>
      <c r="BL492">
        <f>+Casos_PN_CORR[[#This Row],[7-may]]-Casos_PN_CORR[[#This Row],[6-may]]</f>
        <v>0</v>
      </c>
      <c r="BM492">
        <f>+Casos_PN_CORR[[#This Row],[8-may]]-Casos_PN_CORR[[#This Row],[7-may]]</f>
        <v>0</v>
      </c>
      <c r="BN492">
        <f>+Casos_PN_CORR[[#This Row],[9-may]]-Casos_PN_CORR[[#This Row],[8-may]]</f>
        <v>0</v>
      </c>
      <c r="BO492">
        <f>+Casos_PN_CORR[[#This Row],[10-may]]-Casos_PN_CORR[[#This Row],[9-may]]</f>
        <v>0</v>
      </c>
      <c r="BP492">
        <f>+Casos_PN_CORR[[#This Row],[11-may]]-Casos_PN_CORR[[#This Row],[10-may]]</f>
        <v>0</v>
      </c>
      <c r="BQ492">
        <f>+Casos_PN_CORR[[#This Row],[12-may]]-Casos_PN_CORR[[#This Row],[11-may]]</f>
        <v>0</v>
      </c>
      <c r="BR492">
        <f>+Casos_PN_CORR[[#This Row],[13-may]]-Casos_PN_CORR[[#This Row],[12-may]]</f>
        <v>0</v>
      </c>
      <c r="BS492">
        <f>+Casos_PN_CORR[[#This Row],[14-may]]-Casos_PN_CORR[[#This Row],[13-may]]</f>
        <v>0</v>
      </c>
      <c r="BT492">
        <f>+Casos_PN_CORR[[#This Row],[15-may]]-Casos_PN_CORR[[#This Row],[14-may]]</f>
        <v>0</v>
      </c>
      <c r="BU492">
        <f>+Casos_PN_CORR[[#This Row],[16-may]]-Casos_PN_CORR[[#This Row],[15-may]]</f>
        <v>0</v>
      </c>
      <c r="BV492">
        <f>+Casos_PN_CORR[[#This Row],[17-may]]-Casos_PN_CORR[[#This Row],[16-may]]</f>
        <v>0</v>
      </c>
      <c r="BW492">
        <f>+Casos_PN_CORR[[#This Row],[18-may]]-Casos_PN_CORR[[#This Row],[17-may]]</f>
        <v>0</v>
      </c>
      <c r="BX492">
        <f>+Casos_PN_CORR[[#This Row],[19-may]]-Casos_PN_CORR[[#This Row],[18-may]]</f>
        <v>0</v>
      </c>
      <c r="BY492">
        <f>+Casos_PN_CORR[[#This Row],[20-may]]-Casos_PN_CORR[[#This Row],[19-may]]</f>
        <v>0</v>
      </c>
      <c r="BZ492">
        <f>+Casos_PN_CORR[[#This Row],[21-may]]-Casos_PN_CORR[[#This Row],[20-may]]</f>
        <v>0</v>
      </c>
      <c r="CA492">
        <f>+Casos_PN_CORR[[#This Row],[22-may]]-Casos_PN_CORR[[#This Row],[21-may]]</f>
        <v>0</v>
      </c>
      <c r="CB492">
        <f>+Casos_PN_CORR[[#This Row],[23-may]]-Casos_PN_CORR[[#This Row],[22-may]]</f>
        <v>0</v>
      </c>
      <c r="CC492">
        <f>+Casos_PN_CORR[[#This Row],[24-may]]-Casos_PN_CORR[[#This Row],[23-may]]</f>
        <v>0</v>
      </c>
      <c r="CD492">
        <f>+Casos_PN_CORR[[#This Row],[25-may]]-Casos_PN_CORR[[#This Row],[24-may]]</f>
        <v>0</v>
      </c>
      <c r="CE492">
        <f>+Casos_PN_CORR[[#This Row],[26-may]]-Casos_PN_CORR[[#This Row],[25-may]]</f>
        <v>0</v>
      </c>
      <c r="CF492">
        <f>+Casos_PN_CORR[[#This Row],[27-may]]-Casos_PN_CORR[[#This Row],[26-may]]</f>
        <v>0</v>
      </c>
      <c r="CG492">
        <f>+Casos_PN_CORR[[#This Row],[28-may]]-Casos_PN_CORR[[#This Row],[27-may]]</f>
        <v>0</v>
      </c>
      <c r="CH492">
        <f>+Casos_PN_CORR[[#This Row],[29-may]]-Casos_PN_CORR[[#This Row],[28-may]]</f>
        <v>0</v>
      </c>
      <c r="CI492">
        <f>+Casos_PN_CORR[[#This Row],[30-may]]-Casos_PN_CORR[[#This Row],[29-may]]</f>
        <v>0</v>
      </c>
      <c r="CJ492">
        <f>+Casos_PN_CORR[[#This Row],[31-may]]-Casos_PN_CORR[[#This Row],[30-may]]</f>
        <v>0</v>
      </c>
      <c r="CK492">
        <f>+Casos_PN_CORR[[#This Row],[1-jun]]-Casos_PN_CORR[[#This Row],[31-may]]</f>
        <v>0</v>
      </c>
      <c r="CL492">
        <f>+Casos_PN_CORR[[#This Row],[2-jun]]-Casos_PN_CORR[[#This Row],[1-jun]]</f>
        <v>0</v>
      </c>
      <c r="CM492">
        <f>+Casos_PN_CORR[[#This Row],[3-jun]]-Casos_PN_CORR[[#This Row],[2-jun]]</f>
        <v>0</v>
      </c>
      <c r="CN492">
        <f>+Casos_PN_CORR[[#This Row],[4-jun]]-Casos_PN_CORR[[#This Row],[3-jun]]</f>
        <v>0</v>
      </c>
      <c r="CO492">
        <f>+Casos_PN_CORR[[#This Row],[5-jun]]-Casos_PN_CORR[[#This Row],[4-jun]]</f>
        <v>0</v>
      </c>
      <c r="CP492">
        <f>+Casos_PN_CORR[[#This Row],[6-jun]]-Casos_PN_CORR[[#This Row],[5-jun]]</f>
        <v>0</v>
      </c>
    </row>
    <row r="493" spans="1:94">
      <c r="A493">
        <v>90508</v>
      </c>
      <c r="B493" s="2" t="s">
        <v>139</v>
      </c>
      <c r="C493" s="2" t="s">
        <v>258</v>
      </c>
      <c r="D493" s="2" t="s">
        <v>623</v>
      </c>
      <c r="E493" s="4">
        <f t="shared" si="7"/>
        <v>0</v>
      </c>
      <c r="F493">
        <f>+Casos_PN_CORR[[#This Row],[10-mar]]</f>
        <v>0</v>
      </c>
      <c r="G493">
        <f>+Casos_PN_CORR[[#This Row],[11-mar]]-Casos_PN_CORR[[#This Row],[10-mar]]</f>
        <v>0</v>
      </c>
      <c r="H493">
        <f>+Casos_PN_CORR[[#This Row],[12-mar]]-Casos_PN_CORR[[#This Row],[11-mar]]</f>
        <v>0</v>
      </c>
      <c r="I493">
        <f>+Casos_PN_CORR[[#This Row],[13-mar]]-Casos_PN_CORR[[#This Row],[12-mar]]</f>
        <v>0</v>
      </c>
      <c r="J493">
        <f>+Casos_PN_CORR[[#This Row],[14-mar]]-Casos_PN_CORR[[#This Row],[13-mar]]</f>
        <v>0</v>
      </c>
      <c r="K493">
        <f>+Casos_PN_CORR[[#This Row],[15-mar]]-Casos_PN_CORR[[#This Row],[14-mar]]</f>
        <v>0</v>
      </c>
      <c r="L493">
        <f>+Casos_PN_CORR[[#This Row],[16-mar]]-Casos_PN_CORR[[#This Row],[15-mar]]</f>
        <v>0</v>
      </c>
      <c r="M493">
        <f>+Casos_PN_CORR[[#This Row],[17-mar]]-Casos_PN_CORR[[#This Row],[16-mar]]</f>
        <v>0</v>
      </c>
      <c r="N493">
        <f>+Casos_PN_CORR[[#This Row],[18-mar]]-Casos_PN_CORR[[#This Row],[17-mar]]</f>
        <v>0</v>
      </c>
      <c r="O493">
        <f>+Casos_PN_CORR[[#This Row],[19-mar]]-Casos_PN_CORR[[#This Row],[18-mar]]</f>
        <v>0</v>
      </c>
      <c r="P493">
        <f>+Casos_PN_CORR[[#This Row],[20-mar]]-Casos_PN_CORR[[#This Row],[19-mar]]</f>
        <v>0</v>
      </c>
      <c r="Q493">
        <f>+Casos_PN_CORR[[#This Row],[21-mar]]-Casos_PN_CORR[[#This Row],[20-mar]]</f>
        <v>0</v>
      </c>
      <c r="R493">
        <f>+Casos_PN_CORR[[#This Row],[22-mar]]-Casos_PN_CORR[[#This Row],[21-mar]]</f>
        <v>0</v>
      </c>
      <c r="S493">
        <f>+Casos_PN_CORR[[#This Row],[23-mar]]-Casos_PN_CORR[[#This Row],[22-mar]]</f>
        <v>0</v>
      </c>
      <c r="T493">
        <f>+Casos_PN_CORR[[#This Row],[24-mar]]-Casos_PN_CORR[[#This Row],[23-mar]]</f>
        <v>0</v>
      </c>
      <c r="U493">
        <f>+Casos_PN_CORR[[#This Row],[25-mar]]-Casos_PN_CORR[[#This Row],[24-mar]]</f>
        <v>0</v>
      </c>
      <c r="V493">
        <f>+Casos_PN_CORR[[#This Row],[26-mar]]-Casos_PN_CORR[[#This Row],[25-mar]]</f>
        <v>0</v>
      </c>
      <c r="W493">
        <f>+Casos_PN_CORR[[#This Row],[27-mar]]-Casos_PN_CORR[[#This Row],[26-mar]]</f>
        <v>0</v>
      </c>
      <c r="X493">
        <f>+Casos_PN_CORR[[#This Row],[28-mar]]-Casos_PN_CORR[[#This Row],[27-mar]]</f>
        <v>0</v>
      </c>
      <c r="Y493">
        <f>+Casos_PN_CORR[[#This Row],[29-mar]]-Casos_PN_CORR[[#This Row],[28-mar]]</f>
        <v>0</v>
      </c>
      <c r="Z493">
        <f>+Casos_PN_CORR[[#This Row],[30-mar]]-Casos_PN_CORR[[#This Row],[29-mar]]</f>
        <v>0</v>
      </c>
      <c r="AA493">
        <f>+Casos_PN_CORR[[#This Row],[31-mar]]-Casos_PN_CORR[[#This Row],[30-mar]]</f>
        <v>0</v>
      </c>
      <c r="AB493">
        <f>+Casos_PN_CORR[[#This Row],[1-abr]]-Casos_PN_CORR[[#This Row],[31-mar]]</f>
        <v>0</v>
      </c>
      <c r="AC493">
        <f>+Casos_PN_CORR[[#This Row],[2-abr]]-Casos_PN_CORR[[#This Row],[1-abr]]</f>
        <v>0</v>
      </c>
      <c r="AD493">
        <f>+Casos_PN_CORR[[#This Row],[3-abr]]-Casos_PN_CORR[[#This Row],[2-abr]]</f>
        <v>0</v>
      </c>
      <c r="AE493">
        <f>+Casos_PN_CORR[[#This Row],[4-abr]]-Casos_PN_CORR[[#This Row],[3-abr]]</f>
        <v>0</v>
      </c>
      <c r="AF493">
        <f>+Casos_PN_CORR[[#This Row],[5-abr]]-Casos_PN_CORR[[#This Row],[4-abr]]</f>
        <v>0</v>
      </c>
      <c r="AG493">
        <f>+Casos_PN_CORR[[#This Row],[6-abr]]-Casos_PN_CORR[[#This Row],[5-abr]]</f>
        <v>0</v>
      </c>
      <c r="AH493">
        <f>+Casos_PN_CORR[[#This Row],[7-abr]]-Casos_PN_CORR[[#This Row],[6-abr]]</f>
        <v>0</v>
      </c>
      <c r="AI493">
        <f>+Casos_PN_CORR[[#This Row],[8-abr]]-Casos_PN_CORR[[#This Row],[7-abr]]</f>
        <v>0</v>
      </c>
      <c r="AJ493">
        <f>+Casos_PN_CORR[[#This Row],[9-abr]]-Casos_PN_CORR[[#This Row],[8-abr]]</f>
        <v>0</v>
      </c>
      <c r="AK493">
        <f>+Casos_PN_CORR[[#This Row],[10-abr]]-Casos_PN_CORR[[#This Row],[9-abr]]</f>
        <v>0</v>
      </c>
      <c r="AL493">
        <f>+Casos_PN_CORR[[#This Row],[11-abr]]-Casos_PN_CORR[[#This Row],[10-abr]]</f>
        <v>0</v>
      </c>
      <c r="AM493">
        <f>+Casos_PN_CORR[[#This Row],[12-abr]]-Casos_PN_CORR[[#This Row],[11-abr]]</f>
        <v>0</v>
      </c>
      <c r="AN493">
        <f>+Casos_PN_CORR[[#This Row],[13-abr]]-Casos_PN_CORR[[#This Row],[12-abr]]</f>
        <v>0</v>
      </c>
      <c r="AO493">
        <f>+Casos_PN_CORR[[#This Row],[14-abr]]-Casos_PN_CORR[[#This Row],[13-abr]]</f>
        <v>0</v>
      </c>
      <c r="AP493">
        <f>+Casos_PN_CORR[[#This Row],[15-abr]]-Casos_PN_CORR[[#This Row],[14-abr]]</f>
        <v>0</v>
      </c>
      <c r="AQ493">
        <f>+Casos_PN_CORR[[#This Row],[16-abr]]-Casos_PN_CORR[[#This Row],[15-abr]]</f>
        <v>0</v>
      </c>
      <c r="AR493">
        <f>+Casos_PN_CORR[[#This Row],[17-abr]]-Casos_PN_CORR[[#This Row],[16-abr]]</f>
        <v>0</v>
      </c>
      <c r="AS493">
        <f>+Casos_PN_CORR[[#This Row],[18-abr]]-Casos_PN_CORR[[#This Row],[17-abr]]</f>
        <v>0</v>
      </c>
      <c r="AT493">
        <f>+Casos_PN_CORR[[#This Row],[19-abr]]-Casos_PN_CORR[[#This Row],[18-abr]]</f>
        <v>0</v>
      </c>
      <c r="AU493">
        <f>+Casos_PN_CORR[[#This Row],[20-abr]]-Casos_PN_CORR[[#This Row],[19-abr]]</f>
        <v>0</v>
      </c>
      <c r="AV493">
        <f>+Casos_PN_CORR[[#This Row],[21-abr]]-Casos_PN_CORR[[#This Row],[20-abr]]</f>
        <v>0</v>
      </c>
      <c r="AW493">
        <f>+Casos_PN_CORR[[#This Row],[22-abr]]-Casos_PN_CORR[[#This Row],[21-abr]]</f>
        <v>0</v>
      </c>
      <c r="AX493">
        <f>+Casos_PN_CORR[[#This Row],[23-abr]]-Casos_PN_CORR[[#This Row],[22-abr]]</f>
        <v>0</v>
      </c>
      <c r="AY493">
        <f>+Casos_PN_CORR[[#This Row],[24-abr]]-Casos_PN_CORR[[#This Row],[23-abr]]</f>
        <v>0</v>
      </c>
      <c r="AZ493">
        <f>+Casos_PN_CORR[[#This Row],[25-abr]]-Casos_PN_CORR[[#This Row],[24-abr]]</f>
        <v>0</v>
      </c>
      <c r="BA493">
        <f>+Casos_PN_CORR[[#This Row],[26-abr]]-Casos_PN_CORR[[#This Row],[25-abr]]</f>
        <v>0</v>
      </c>
      <c r="BB493">
        <f>+Casos_PN_CORR[[#This Row],[27-abr]]-Casos_PN_CORR[[#This Row],[26-abr]]</f>
        <v>0</v>
      </c>
      <c r="BC493">
        <f>+Casos_PN_CORR[[#This Row],[28-abr]]-Casos_PN_CORR[[#This Row],[27-abr]]</f>
        <v>0</v>
      </c>
      <c r="BD493">
        <f>+Casos_PN_CORR[[#This Row],[29-abr]]-Casos_PN_CORR[[#This Row],[28-abr]]</f>
        <v>0</v>
      </c>
      <c r="BE493">
        <f>+Casos_PN_CORR[[#This Row],[30-abr]]-Casos_PN_CORR[[#This Row],[29-abr]]</f>
        <v>0</v>
      </c>
      <c r="BF493">
        <f>+Casos_PN_CORR[[#This Row],[1-may]]-Casos_PN_CORR[[#This Row],[30-abr]]</f>
        <v>0</v>
      </c>
      <c r="BG493">
        <f>+Casos_PN_CORR[[#This Row],[2-may]]-Casos_PN_CORR[[#This Row],[1-may]]</f>
        <v>0</v>
      </c>
      <c r="BH493">
        <f>+Casos_PN_CORR[[#This Row],[3-may]]-Casos_PN_CORR[[#This Row],[2-may]]</f>
        <v>0</v>
      </c>
      <c r="BI493">
        <f>+Casos_PN_CORR[[#This Row],[4-may]]-Casos_PN_CORR[[#This Row],[3-may]]</f>
        <v>0</v>
      </c>
      <c r="BJ493">
        <f>+Casos_PN_CORR[[#This Row],[5-may]]-Casos_PN_CORR[[#This Row],[4-may]]</f>
        <v>0</v>
      </c>
      <c r="BK493">
        <f>+Casos_PN_CORR[[#This Row],[6-may]]-Casos_PN_CORR[[#This Row],[5-may]]</f>
        <v>0</v>
      </c>
      <c r="BL493">
        <f>+Casos_PN_CORR[[#This Row],[7-may]]-Casos_PN_CORR[[#This Row],[6-may]]</f>
        <v>0</v>
      </c>
      <c r="BM493">
        <f>+Casos_PN_CORR[[#This Row],[8-may]]-Casos_PN_CORR[[#This Row],[7-may]]</f>
        <v>0</v>
      </c>
      <c r="BN493">
        <f>+Casos_PN_CORR[[#This Row],[9-may]]-Casos_PN_CORR[[#This Row],[8-may]]</f>
        <v>0</v>
      </c>
      <c r="BO493">
        <f>+Casos_PN_CORR[[#This Row],[10-may]]-Casos_PN_CORR[[#This Row],[9-may]]</f>
        <v>0</v>
      </c>
      <c r="BP493">
        <f>+Casos_PN_CORR[[#This Row],[11-may]]-Casos_PN_CORR[[#This Row],[10-may]]</f>
        <v>0</v>
      </c>
      <c r="BQ493">
        <f>+Casos_PN_CORR[[#This Row],[12-may]]-Casos_PN_CORR[[#This Row],[11-may]]</f>
        <v>0</v>
      </c>
      <c r="BR493">
        <f>+Casos_PN_CORR[[#This Row],[13-may]]-Casos_PN_CORR[[#This Row],[12-may]]</f>
        <v>0</v>
      </c>
      <c r="BS493">
        <f>+Casos_PN_CORR[[#This Row],[14-may]]-Casos_PN_CORR[[#This Row],[13-may]]</f>
        <v>0</v>
      </c>
      <c r="BT493">
        <f>+Casos_PN_CORR[[#This Row],[15-may]]-Casos_PN_CORR[[#This Row],[14-may]]</f>
        <v>0</v>
      </c>
      <c r="BU493">
        <f>+Casos_PN_CORR[[#This Row],[16-may]]-Casos_PN_CORR[[#This Row],[15-may]]</f>
        <v>0</v>
      </c>
      <c r="BV493">
        <f>+Casos_PN_CORR[[#This Row],[17-may]]-Casos_PN_CORR[[#This Row],[16-may]]</f>
        <v>0</v>
      </c>
      <c r="BW493">
        <f>+Casos_PN_CORR[[#This Row],[18-may]]-Casos_PN_CORR[[#This Row],[17-may]]</f>
        <v>0</v>
      </c>
      <c r="BX493">
        <f>+Casos_PN_CORR[[#This Row],[19-may]]-Casos_PN_CORR[[#This Row],[18-may]]</f>
        <v>0</v>
      </c>
      <c r="BY493">
        <f>+Casos_PN_CORR[[#This Row],[20-may]]-Casos_PN_CORR[[#This Row],[19-may]]</f>
        <v>0</v>
      </c>
      <c r="BZ493">
        <f>+Casos_PN_CORR[[#This Row],[21-may]]-Casos_PN_CORR[[#This Row],[20-may]]</f>
        <v>0</v>
      </c>
      <c r="CA493">
        <f>+Casos_PN_CORR[[#This Row],[22-may]]-Casos_PN_CORR[[#This Row],[21-may]]</f>
        <v>0</v>
      </c>
      <c r="CB493">
        <f>+Casos_PN_CORR[[#This Row],[23-may]]-Casos_PN_CORR[[#This Row],[22-may]]</f>
        <v>0</v>
      </c>
      <c r="CC493">
        <f>+Casos_PN_CORR[[#This Row],[24-may]]-Casos_PN_CORR[[#This Row],[23-may]]</f>
        <v>0</v>
      </c>
      <c r="CD493">
        <f>+Casos_PN_CORR[[#This Row],[25-may]]-Casos_PN_CORR[[#This Row],[24-may]]</f>
        <v>0</v>
      </c>
      <c r="CE493">
        <f>+Casos_PN_CORR[[#This Row],[26-may]]-Casos_PN_CORR[[#This Row],[25-may]]</f>
        <v>0</v>
      </c>
      <c r="CF493">
        <f>+Casos_PN_CORR[[#This Row],[27-may]]-Casos_PN_CORR[[#This Row],[26-may]]</f>
        <v>0</v>
      </c>
      <c r="CG493">
        <f>+Casos_PN_CORR[[#This Row],[28-may]]-Casos_PN_CORR[[#This Row],[27-may]]</f>
        <v>0</v>
      </c>
      <c r="CH493">
        <f>+Casos_PN_CORR[[#This Row],[29-may]]-Casos_PN_CORR[[#This Row],[28-may]]</f>
        <v>0</v>
      </c>
      <c r="CI493">
        <f>+Casos_PN_CORR[[#This Row],[30-may]]-Casos_PN_CORR[[#This Row],[29-may]]</f>
        <v>0</v>
      </c>
      <c r="CJ493">
        <f>+Casos_PN_CORR[[#This Row],[31-may]]-Casos_PN_CORR[[#This Row],[30-may]]</f>
        <v>0</v>
      </c>
      <c r="CK493">
        <f>+Casos_PN_CORR[[#This Row],[1-jun]]-Casos_PN_CORR[[#This Row],[31-may]]</f>
        <v>0</v>
      </c>
      <c r="CL493">
        <f>+Casos_PN_CORR[[#This Row],[2-jun]]-Casos_PN_CORR[[#This Row],[1-jun]]</f>
        <v>0</v>
      </c>
      <c r="CM493">
        <f>+Casos_PN_CORR[[#This Row],[3-jun]]-Casos_PN_CORR[[#This Row],[2-jun]]</f>
        <v>0</v>
      </c>
      <c r="CN493">
        <f>+Casos_PN_CORR[[#This Row],[4-jun]]-Casos_PN_CORR[[#This Row],[3-jun]]</f>
        <v>0</v>
      </c>
      <c r="CO493">
        <f>+Casos_PN_CORR[[#This Row],[5-jun]]-Casos_PN_CORR[[#This Row],[4-jun]]</f>
        <v>0</v>
      </c>
      <c r="CP493">
        <f>+Casos_PN_CORR[[#This Row],[6-jun]]-Casos_PN_CORR[[#This Row],[5-jun]]</f>
        <v>0</v>
      </c>
    </row>
    <row r="494" spans="1:94">
      <c r="A494">
        <v>30506</v>
      </c>
      <c r="B494" s="2" t="s">
        <v>99</v>
      </c>
      <c r="C494" s="2" t="s">
        <v>307</v>
      </c>
      <c r="D494" s="2" t="s">
        <v>624</v>
      </c>
      <c r="E494" s="4">
        <f t="shared" si="7"/>
        <v>0</v>
      </c>
      <c r="F494">
        <f>+Casos_PN_CORR[[#This Row],[10-mar]]</f>
        <v>0</v>
      </c>
      <c r="G494">
        <f>+Casos_PN_CORR[[#This Row],[11-mar]]-Casos_PN_CORR[[#This Row],[10-mar]]</f>
        <v>0</v>
      </c>
      <c r="H494">
        <f>+Casos_PN_CORR[[#This Row],[12-mar]]-Casos_PN_CORR[[#This Row],[11-mar]]</f>
        <v>0</v>
      </c>
      <c r="I494">
        <f>+Casos_PN_CORR[[#This Row],[13-mar]]-Casos_PN_CORR[[#This Row],[12-mar]]</f>
        <v>0</v>
      </c>
      <c r="J494">
        <f>+Casos_PN_CORR[[#This Row],[14-mar]]-Casos_PN_CORR[[#This Row],[13-mar]]</f>
        <v>0</v>
      </c>
      <c r="K494">
        <f>+Casos_PN_CORR[[#This Row],[15-mar]]-Casos_PN_CORR[[#This Row],[14-mar]]</f>
        <v>0</v>
      </c>
      <c r="L494">
        <f>+Casos_PN_CORR[[#This Row],[16-mar]]-Casos_PN_CORR[[#This Row],[15-mar]]</f>
        <v>0</v>
      </c>
      <c r="M494">
        <f>+Casos_PN_CORR[[#This Row],[17-mar]]-Casos_PN_CORR[[#This Row],[16-mar]]</f>
        <v>0</v>
      </c>
      <c r="N494">
        <f>+Casos_PN_CORR[[#This Row],[18-mar]]-Casos_PN_CORR[[#This Row],[17-mar]]</f>
        <v>0</v>
      </c>
      <c r="O494">
        <f>+Casos_PN_CORR[[#This Row],[19-mar]]-Casos_PN_CORR[[#This Row],[18-mar]]</f>
        <v>0</v>
      </c>
      <c r="P494">
        <f>+Casos_PN_CORR[[#This Row],[20-mar]]-Casos_PN_CORR[[#This Row],[19-mar]]</f>
        <v>0</v>
      </c>
      <c r="Q494">
        <f>+Casos_PN_CORR[[#This Row],[21-mar]]-Casos_PN_CORR[[#This Row],[20-mar]]</f>
        <v>0</v>
      </c>
      <c r="R494">
        <f>+Casos_PN_CORR[[#This Row],[22-mar]]-Casos_PN_CORR[[#This Row],[21-mar]]</f>
        <v>0</v>
      </c>
      <c r="S494">
        <f>+Casos_PN_CORR[[#This Row],[23-mar]]-Casos_PN_CORR[[#This Row],[22-mar]]</f>
        <v>0</v>
      </c>
      <c r="T494">
        <f>+Casos_PN_CORR[[#This Row],[24-mar]]-Casos_PN_CORR[[#This Row],[23-mar]]</f>
        <v>0</v>
      </c>
      <c r="U494">
        <f>+Casos_PN_CORR[[#This Row],[25-mar]]-Casos_PN_CORR[[#This Row],[24-mar]]</f>
        <v>0</v>
      </c>
      <c r="V494">
        <f>+Casos_PN_CORR[[#This Row],[26-mar]]-Casos_PN_CORR[[#This Row],[25-mar]]</f>
        <v>0</v>
      </c>
      <c r="W494">
        <f>+Casos_PN_CORR[[#This Row],[27-mar]]-Casos_PN_CORR[[#This Row],[26-mar]]</f>
        <v>0</v>
      </c>
      <c r="X494">
        <f>+Casos_PN_CORR[[#This Row],[28-mar]]-Casos_PN_CORR[[#This Row],[27-mar]]</f>
        <v>0</v>
      </c>
      <c r="Y494">
        <f>+Casos_PN_CORR[[#This Row],[29-mar]]-Casos_PN_CORR[[#This Row],[28-mar]]</f>
        <v>0</v>
      </c>
      <c r="Z494">
        <f>+Casos_PN_CORR[[#This Row],[30-mar]]-Casos_PN_CORR[[#This Row],[29-mar]]</f>
        <v>0</v>
      </c>
      <c r="AA494">
        <f>+Casos_PN_CORR[[#This Row],[31-mar]]-Casos_PN_CORR[[#This Row],[30-mar]]</f>
        <v>0</v>
      </c>
      <c r="AB494">
        <f>+Casos_PN_CORR[[#This Row],[1-abr]]-Casos_PN_CORR[[#This Row],[31-mar]]</f>
        <v>0</v>
      </c>
      <c r="AC494">
        <f>+Casos_PN_CORR[[#This Row],[2-abr]]-Casos_PN_CORR[[#This Row],[1-abr]]</f>
        <v>0</v>
      </c>
      <c r="AD494">
        <f>+Casos_PN_CORR[[#This Row],[3-abr]]-Casos_PN_CORR[[#This Row],[2-abr]]</f>
        <v>0</v>
      </c>
      <c r="AE494">
        <f>+Casos_PN_CORR[[#This Row],[4-abr]]-Casos_PN_CORR[[#This Row],[3-abr]]</f>
        <v>0</v>
      </c>
      <c r="AF494">
        <f>+Casos_PN_CORR[[#This Row],[5-abr]]-Casos_PN_CORR[[#This Row],[4-abr]]</f>
        <v>0</v>
      </c>
      <c r="AG494">
        <f>+Casos_PN_CORR[[#This Row],[6-abr]]-Casos_PN_CORR[[#This Row],[5-abr]]</f>
        <v>0</v>
      </c>
      <c r="AH494">
        <f>+Casos_PN_CORR[[#This Row],[7-abr]]-Casos_PN_CORR[[#This Row],[6-abr]]</f>
        <v>0</v>
      </c>
      <c r="AI494">
        <f>+Casos_PN_CORR[[#This Row],[8-abr]]-Casos_PN_CORR[[#This Row],[7-abr]]</f>
        <v>0</v>
      </c>
      <c r="AJ494">
        <f>+Casos_PN_CORR[[#This Row],[9-abr]]-Casos_PN_CORR[[#This Row],[8-abr]]</f>
        <v>0</v>
      </c>
      <c r="AK494">
        <f>+Casos_PN_CORR[[#This Row],[10-abr]]-Casos_PN_CORR[[#This Row],[9-abr]]</f>
        <v>0</v>
      </c>
      <c r="AL494">
        <f>+Casos_PN_CORR[[#This Row],[11-abr]]-Casos_PN_CORR[[#This Row],[10-abr]]</f>
        <v>0</v>
      </c>
      <c r="AM494">
        <f>+Casos_PN_CORR[[#This Row],[12-abr]]-Casos_PN_CORR[[#This Row],[11-abr]]</f>
        <v>0</v>
      </c>
      <c r="AN494">
        <f>+Casos_PN_CORR[[#This Row],[13-abr]]-Casos_PN_CORR[[#This Row],[12-abr]]</f>
        <v>0</v>
      </c>
      <c r="AO494">
        <f>+Casos_PN_CORR[[#This Row],[14-abr]]-Casos_PN_CORR[[#This Row],[13-abr]]</f>
        <v>0</v>
      </c>
      <c r="AP494">
        <f>+Casos_PN_CORR[[#This Row],[15-abr]]-Casos_PN_CORR[[#This Row],[14-abr]]</f>
        <v>0</v>
      </c>
      <c r="AQ494">
        <f>+Casos_PN_CORR[[#This Row],[16-abr]]-Casos_PN_CORR[[#This Row],[15-abr]]</f>
        <v>0</v>
      </c>
      <c r="AR494">
        <f>+Casos_PN_CORR[[#This Row],[17-abr]]-Casos_PN_CORR[[#This Row],[16-abr]]</f>
        <v>0</v>
      </c>
      <c r="AS494">
        <f>+Casos_PN_CORR[[#This Row],[18-abr]]-Casos_PN_CORR[[#This Row],[17-abr]]</f>
        <v>0</v>
      </c>
      <c r="AT494">
        <f>+Casos_PN_CORR[[#This Row],[19-abr]]-Casos_PN_CORR[[#This Row],[18-abr]]</f>
        <v>0</v>
      </c>
      <c r="AU494">
        <f>+Casos_PN_CORR[[#This Row],[20-abr]]-Casos_PN_CORR[[#This Row],[19-abr]]</f>
        <v>0</v>
      </c>
      <c r="AV494">
        <f>+Casos_PN_CORR[[#This Row],[21-abr]]-Casos_PN_CORR[[#This Row],[20-abr]]</f>
        <v>0</v>
      </c>
      <c r="AW494">
        <f>+Casos_PN_CORR[[#This Row],[22-abr]]-Casos_PN_CORR[[#This Row],[21-abr]]</f>
        <v>0</v>
      </c>
      <c r="AX494">
        <f>+Casos_PN_CORR[[#This Row],[23-abr]]-Casos_PN_CORR[[#This Row],[22-abr]]</f>
        <v>0</v>
      </c>
      <c r="AY494">
        <f>+Casos_PN_CORR[[#This Row],[24-abr]]-Casos_PN_CORR[[#This Row],[23-abr]]</f>
        <v>0</v>
      </c>
      <c r="AZ494">
        <f>+Casos_PN_CORR[[#This Row],[25-abr]]-Casos_PN_CORR[[#This Row],[24-abr]]</f>
        <v>0</v>
      </c>
      <c r="BA494">
        <f>+Casos_PN_CORR[[#This Row],[26-abr]]-Casos_PN_CORR[[#This Row],[25-abr]]</f>
        <v>0</v>
      </c>
      <c r="BB494">
        <f>+Casos_PN_CORR[[#This Row],[27-abr]]-Casos_PN_CORR[[#This Row],[26-abr]]</f>
        <v>0</v>
      </c>
      <c r="BC494">
        <f>+Casos_PN_CORR[[#This Row],[28-abr]]-Casos_PN_CORR[[#This Row],[27-abr]]</f>
        <v>0</v>
      </c>
      <c r="BD494">
        <f>+Casos_PN_CORR[[#This Row],[29-abr]]-Casos_PN_CORR[[#This Row],[28-abr]]</f>
        <v>0</v>
      </c>
      <c r="BE494">
        <f>+Casos_PN_CORR[[#This Row],[30-abr]]-Casos_PN_CORR[[#This Row],[29-abr]]</f>
        <v>0</v>
      </c>
      <c r="BF494">
        <f>+Casos_PN_CORR[[#This Row],[1-may]]-Casos_PN_CORR[[#This Row],[30-abr]]</f>
        <v>0</v>
      </c>
      <c r="BG494">
        <f>+Casos_PN_CORR[[#This Row],[2-may]]-Casos_PN_CORR[[#This Row],[1-may]]</f>
        <v>0</v>
      </c>
      <c r="BH494">
        <f>+Casos_PN_CORR[[#This Row],[3-may]]-Casos_PN_CORR[[#This Row],[2-may]]</f>
        <v>0</v>
      </c>
      <c r="BI494">
        <f>+Casos_PN_CORR[[#This Row],[4-may]]-Casos_PN_CORR[[#This Row],[3-may]]</f>
        <v>0</v>
      </c>
      <c r="BJ494">
        <f>+Casos_PN_CORR[[#This Row],[5-may]]-Casos_PN_CORR[[#This Row],[4-may]]</f>
        <v>0</v>
      </c>
      <c r="BK494">
        <f>+Casos_PN_CORR[[#This Row],[6-may]]-Casos_PN_CORR[[#This Row],[5-may]]</f>
        <v>0</v>
      </c>
      <c r="BL494">
        <f>+Casos_PN_CORR[[#This Row],[7-may]]-Casos_PN_CORR[[#This Row],[6-may]]</f>
        <v>0</v>
      </c>
      <c r="BM494">
        <f>+Casos_PN_CORR[[#This Row],[8-may]]-Casos_PN_CORR[[#This Row],[7-may]]</f>
        <v>0</v>
      </c>
      <c r="BN494">
        <f>+Casos_PN_CORR[[#This Row],[9-may]]-Casos_PN_CORR[[#This Row],[8-may]]</f>
        <v>0</v>
      </c>
      <c r="BO494">
        <f>+Casos_PN_CORR[[#This Row],[10-may]]-Casos_PN_CORR[[#This Row],[9-may]]</f>
        <v>0</v>
      </c>
      <c r="BP494">
        <f>+Casos_PN_CORR[[#This Row],[11-may]]-Casos_PN_CORR[[#This Row],[10-may]]</f>
        <v>0</v>
      </c>
      <c r="BQ494">
        <f>+Casos_PN_CORR[[#This Row],[12-may]]-Casos_PN_CORR[[#This Row],[11-may]]</f>
        <v>0</v>
      </c>
      <c r="BR494">
        <f>+Casos_PN_CORR[[#This Row],[13-may]]-Casos_PN_CORR[[#This Row],[12-may]]</f>
        <v>0</v>
      </c>
      <c r="BS494">
        <f>+Casos_PN_CORR[[#This Row],[14-may]]-Casos_PN_CORR[[#This Row],[13-may]]</f>
        <v>0</v>
      </c>
      <c r="BT494">
        <f>+Casos_PN_CORR[[#This Row],[15-may]]-Casos_PN_CORR[[#This Row],[14-may]]</f>
        <v>0</v>
      </c>
      <c r="BU494">
        <f>+Casos_PN_CORR[[#This Row],[16-may]]-Casos_PN_CORR[[#This Row],[15-may]]</f>
        <v>0</v>
      </c>
      <c r="BV494">
        <f>+Casos_PN_CORR[[#This Row],[17-may]]-Casos_PN_CORR[[#This Row],[16-may]]</f>
        <v>0</v>
      </c>
      <c r="BW494">
        <f>+Casos_PN_CORR[[#This Row],[18-may]]-Casos_PN_CORR[[#This Row],[17-may]]</f>
        <v>0</v>
      </c>
      <c r="BX494">
        <f>+Casos_PN_CORR[[#This Row],[19-may]]-Casos_PN_CORR[[#This Row],[18-may]]</f>
        <v>0</v>
      </c>
      <c r="BY494">
        <f>+Casos_PN_CORR[[#This Row],[20-may]]-Casos_PN_CORR[[#This Row],[19-may]]</f>
        <v>0</v>
      </c>
      <c r="BZ494">
        <f>+Casos_PN_CORR[[#This Row],[21-may]]-Casos_PN_CORR[[#This Row],[20-may]]</f>
        <v>0</v>
      </c>
      <c r="CA494">
        <f>+Casos_PN_CORR[[#This Row],[22-may]]-Casos_PN_CORR[[#This Row],[21-may]]</f>
        <v>0</v>
      </c>
      <c r="CB494">
        <f>+Casos_PN_CORR[[#This Row],[23-may]]-Casos_PN_CORR[[#This Row],[22-may]]</f>
        <v>0</v>
      </c>
      <c r="CC494">
        <f>+Casos_PN_CORR[[#This Row],[24-may]]-Casos_PN_CORR[[#This Row],[23-may]]</f>
        <v>0</v>
      </c>
      <c r="CD494">
        <f>+Casos_PN_CORR[[#This Row],[25-may]]-Casos_PN_CORR[[#This Row],[24-may]]</f>
        <v>0</v>
      </c>
      <c r="CE494">
        <f>+Casos_PN_CORR[[#This Row],[26-may]]-Casos_PN_CORR[[#This Row],[25-may]]</f>
        <v>0</v>
      </c>
      <c r="CF494">
        <f>+Casos_PN_CORR[[#This Row],[27-may]]-Casos_PN_CORR[[#This Row],[26-may]]</f>
        <v>0</v>
      </c>
      <c r="CG494">
        <f>+Casos_PN_CORR[[#This Row],[28-may]]-Casos_PN_CORR[[#This Row],[27-may]]</f>
        <v>0</v>
      </c>
      <c r="CH494">
        <f>+Casos_PN_CORR[[#This Row],[29-may]]-Casos_PN_CORR[[#This Row],[28-may]]</f>
        <v>0</v>
      </c>
      <c r="CI494">
        <f>+Casos_PN_CORR[[#This Row],[30-may]]-Casos_PN_CORR[[#This Row],[29-may]]</f>
        <v>0</v>
      </c>
      <c r="CJ494">
        <f>+Casos_PN_CORR[[#This Row],[31-may]]-Casos_PN_CORR[[#This Row],[30-may]]</f>
        <v>0</v>
      </c>
      <c r="CK494">
        <f>+Casos_PN_CORR[[#This Row],[1-jun]]-Casos_PN_CORR[[#This Row],[31-may]]</f>
        <v>0</v>
      </c>
      <c r="CL494">
        <f>+Casos_PN_CORR[[#This Row],[2-jun]]-Casos_PN_CORR[[#This Row],[1-jun]]</f>
        <v>0</v>
      </c>
      <c r="CM494">
        <f>+Casos_PN_CORR[[#This Row],[3-jun]]-Casos_PN_CORR[[#This Row],[2-jun]]</f>
        <v>0</v>
      </c>
      <c r="CN494">
        <f>+Casos_PN_CORR[[#This Row],[4-jun]]-Casos_PN_CORR[[#This Row],[3-jun]]</f>
        <v>0</v>
      </c>
      <c r="CO494">
        <f>+Casos_PN_CORR[[#This Row],[5-jun]]-Casos_PN_CORR[[#This Row],[4-jun]]</f>
        <v>0</v>
      </c>
      <c r="CP494">
        <f>+Casos_PN_CORR[[#This Row],[6-jun]]-Casos_PN_CORR[[#This Row],[5-jun]]</f>
        <v>0</v>
      </c>
    </row>
    <row r="495" spans="1:94">
      <c r="A495">
        <v>130716</v>
      </c>
      <c r="B495" s="2" t="s">
        <v>131</v>
      </c>
      <c r="C495" s="2" t="s">
        <v>132</v>
      </c>
      <c r="D495" s="2" t="s">
        <v>625</v>
      </c>
      <c r="E495" s="4">
        <f t="shared" si="7"/>
        <v>110</v>
      </c>
      <c r="F495">
        <f>+Casos_PN_CORR[[#This Row],[10-mar]]</f>
        <v>0</v>
      </c>
      <c r="G495">
        <f>+Casos_PN_CORR[[#This Row],[11-mar]]-Casos_PN_CORR[[#This Row],[10-mar]]</f>
        <v>0</v>
      </c>
      <c r="H495">
        <f>+Casos_PN_CORR[[#This Row],[12-mar]]-Casos_PN_CORR[[#This Row],[11-mar]]</f>
        <v>0</v>
      </c>
      <c r="I495">
        <f>+Casos_PN_CORR[[#This Row],[13-mar]]-Casos_PN_CORR[[#This Row],[12-mar]]</f>
        <v>0</v>
      </c>
      <c r="J495">
        <f>+Casos_PN_CORR[[#This Row],[14-mar]]-Casos_PN_CORR[[#This Row],[13-mar]]</f>
        <v>0</v>
      </c>
      <c r="K495">
        <f>+Casos_PN_CORR[[#This Row],[15-mar]]-Casos_PN_CORR[[#This Row],[14-mar]]</f>
        <v>0</v>
      </c>
      <c r="L495">
        <f>+Casos_PN_CORR[[#This Row],[16-mar]]-Casos_PN_CORR[[#This Row],[15-mar]]</f>
        <v>0</v>
      </c>
      <c r="M495">
        <f>+Casos_PN_CORR[[#This Row],[17-mar]]-Casos_PN_CORR[[#This Row],[16-mar]]</f>
        <v>0</v>
      </c>
      <c r="N495">
        <f>+Casos_PN_CORR[[#This Row],[18-mar]]-Casos_PN_CORR[[#This Row],[17-mar]]</f>
        <v>0</v>
      </c>
      <c r="O495">
        <f>+Casos_PN_CORR[[#This Row],[19-mar]]-Casos_PN_CORR[[#This Row],[18-mar]]</f>
        <v>0</v>
      </c>
      <c r="P495">
        <f>+Casos_PN_CORR[[#This Row],[20-mar]]-Casos_PN_CORR[[#This Row],[19-mar]]</f>
        <v>0</v>
      </c>
      <c r="Q495">
        <f>+Casos_PN_CORR[[#This Row],[21-mar]]-Casos_PN_CORR[[#This Row],[20-mar]]</f>
        <v>0</v>
      </c>
      <c r="R495">
        <f>+Casos_PN_CORR[[#This Row],[22-mar]]-Casos_PN_CORR[[#This Row],[21-mar]]</f>
        <v>0</v>
      </c>
      <c r="S495">
        <f>+Casos_PN_CORR[[#This Row],[23-mar]]-Casos_PN_CORR[[#This Row],[22-mar]]</f>
        <v>0</v>
      </c>
      <c r="T495">
        <f>+Casos_PN_CORR[[#This Row],[24-mar]]-Casos_PN_CORR[[#This Row],[23-mar]]</f>
        <v>0</v>
      </c>
      <c r="U495">
        <f>+Casos_PN_CORR[[#This Row],[25-mar]]-Casos_PN_CORR[[#This Row],[24-mar]]</f>
        <v>0</v>
      </c>
      <c r="V495">
        <f>+Casos_PN_CORR[[#This Row],[26-mar]]-Casos_PN_CORR[[#This Row],[25-mar]]</f>
        <v>0</v>
      </c>
      <c r="W495">
        <f>+Casos_PN_CORR[[#This Row],[27-mar]]-Casos_PN_CORR[[#This Row],[26-mar]]</f>
        <v>0</v>
      </c>
      <c r="X495">
        <f>+Casos_PN_CORR[[#This Row],[28-mar]]-Casos_PN_CORR[[#This Row],[27-mar]]</f>
        <v>0</v>
      </c>
      <c r="Y495">
        <f>+Casos_PN_CORR[[#This Row],[29-mar]]-Casos_PN_CORR[[#This Row],[28-mar]]</f>
        <v>0</v>
      </c>
      <c r="Z495">
        <f>+Casos_PN_CORR[[#This Row],[30-mar]]-Casos_PN_CORR[[#This Row],[29-mar]]</f>
        <v>0</v>
      </c>
      <c r="AA495">
        <f>+Casos_PN_CORR[[#This Row],[31-mar]]-Casos_PN_CORR[[#This Row],[30-mar]]</f>
        <v>0</v>
      </c>
      <c r="AB495">
        <f>+Casos_PN_CORR[[#This Row],[1-abr]]-Casos_PN_CORR[[#This Row],[31-mar]]</f>
        <v>0</v>
      </c>
      <c r="AC495">
        <f>+Casos_PN_CORR[[#This Row],[2-abr]]-Casos_PN_CORR[[#This Row],[1-abr]]</f>
        <v>0</v>
      </c>
      <c r="AD495">
        <f>+Casos_PN_CORR[[#This Row],[3-abr]]-Casos_PN_CORR[[#This Row],[2-abr]]</f>
        <v>0</v>
      </c>
      <c r="AE495">
        <f>+Casos_PN_CORR[[#This Row],[4-abr]]-Casos_PN_CORR[[#This Row],[3-abr]]</f>
        <v>0</v>
      </c>
      <c r="AF495">
        <f>+Casos_PN_CORR[[#This Row],[5-abr]]-Casos_PN_CORR[[#This Row],[4-abr]]</f>
        <v>0</v>
      </c>
      <c r="AG495">
        <f>+Casos_PN_CORR[[#This Row],[6-abr]]-Casos_PN_CORR[[#This Row],[5-abr]]</f>
        <v>0</v>
      </c>
      <c r="AH495">
        <f>+Casos_PN_CORR[[#This Row],[7-abr]]-Casos_PN_CORR[[#This Row],[6-abr]]</f>
        <v>0</v>
      </c>
      <c r="AI495">
        <f>+Casos_PN_CORR[[#This Row],[8-abr]]-Casos_PN_CORR[[#This Row],[7-abr]]</f>
        <v>0</v>
      </c>
      <c r="AJ495">
        <f>+Casos_PN_CORR[[#This Row],[9-abr]]-Casos_PN_CORR[[#This Row],[8-abr]]</f>
        <v>0</v>
      </c>
      <c r="AK495">
        <f>+Casos_PN_CORR[[#This Row],[10-abr]]-Casos_PN_CORR[[#This Row],[9-abr]]</f>
        <v>0</v>
      </c>
      <c r="AL495">
        <f>+Casos_PN_CORR[[#This Row],[11-abr]]-Casos_PN_CORR[[#This Row],[10-abr]]</f>
        <v>0</v>
      </c>
      <c r="AM495">
        <f>+Casos_PN_CORR[[#This Row],[12-abr]]-Casos_PN_CORR[[#This Row],[11-abr]]</f>
        <v>0</v>
      </c>
      <c r="AN495">
        <f>+Casos_PN_CORR[[#This Row],[13-abr]]-Casos_PN_CORR[[#This Row],[12-abr]]</f>
        <v>0</v>
      </c>
      <c r="AO495">
        <f>+Casos_PN_CORR[[#This Row],[14-abr]]-Casos_PN_CORR[[#This Row],[13-abr]]</f>
        <v>0</v>
      </c>
      <c r="AP495">
        <f>+Casos_PN_CORR[[#This Row],[15-abr]]-Casos_PN_CORR[[#This Row],[14-abr]]</f>
        <v>0</v>
      </c>
      <c r="AQ495">
        <f>+Casos_PN_CORR[[#This Row],[16-abr]]-Casos_PN_CORR[[#This Row],[15-abr]]</f>
        <v>0</v>
      </c>
      <c r="AR495">
        <f>+Casos_PN_CORR[[#This Row],[17-abr]]-Casos_PN_CORR[[#This Row],[16-abr]]</f>
        <v>0</v>
      </c>
      <c r="AS495">
        <f>+Casos_PN_CORR[[#This Row],[18-abr]]-Casos_PN_CORR[[#This Row],[17-abr]]</f>
        <v>0</v>
      </c>
      <c r="AT495">
        <f>+Casos_PN_CORR[[#This Row],[19-abr]]-Casos_PN_CORR[[#This Row],[18-abr]]</f>
        <v>0</v>
      </c>
      <c r="AU495">
        <f>+Casos_PN_CORR[[#This Row],[20-abr]]-Casos_PN_CORR[[#This Row],[19-abr]]</f>
        <v>0</v>
      </c>
      <c r="AV495">
        <f>+Casos_PN_CORR[[#This Row],[21-abr]]-Casos_PN_CORR[[#This Row],[20-abr]]</f>
        <v>0</v>
      </c>
      <c r="AW495">
        <f>+Casos_PN_CORR[[#This Row],[22-abr]]-Casos_PN_CORR[[#This Row],[21-abr]]</f>
        <v>0</v>
      </c>
      <c r="AX495">
        <f>+Casos_PN_CORR[[#This Row],[23-abr]]-Casos_PN_CORR[[#This Row],[22-abr]]</f>
        <v>0</v>
      </c>
      <c r="AY495">
        <f>+Casos_PN_CORR[[#This Row],[24-abr]]-Casos_PN_CORR[[#This Row],[23-abr]]</f>
        <v>0</v>
      </c>
      <c r="AZ495">
        <f>+Casos_PN_CORR[[#This Row],[25-abr]]-Casos_PN_CORR[[#This Row],[24-abr]]</f>
        <v>0</v>
      </c>
      <c r="BA495">
        <f>+Casos_PN_CORR[[#This Row],[26-abr]]-Casos_PN_CORR[[#This Row],[25-abr]]</f>
        <v>0</v>
      </c>
      <c r="BB495">
        <f>+Casos_PN_CORR[[#This Row],[27-abr]]-Casos_PN_CORR[[#This Row],[26-abr]]</f>
        <v>0</v>
      </c>
      <c r="BC495">
        <f>+Casos_PN_CORR[[#This Row],[28-abr]]-Casos_PN_CORR[[#This Row],[27-abr]]</f>
        <v>0</v>
      </c>
      <c r="BD495">
        <f>+Casos_PN_CORR[[#This Row],[29-abr]]-Casos_PN_CORR[[#This Row],[28-abr]]</f>
        <v>0</v>
      </c>
      <c r="BE495">
        <f>+Casos_PN_CORR[[#This Row],[30-abr]]-Casos_PN_CORR[[#This Row],[29-abr]]</f>
        <v>0</v>
      </c>
      <c r="BF495">
        <f>+Casos_PN_CORR[[#This Row],[1-may]]-Casos_PN_CORR[[#This Row],[30-abr]]</f>
        <v>0</v>
      </c>
      <c r="BG495">
        <f>+Casos_PN_CORR[[#This Row],[2-may]]-Casos_PN_CORR[[#This Row],[1-may]]</f>
        <v>0</v>
      </c>
      <c r="BH495">
        <f>+Casos_PN_CORR[[#This Row],[3-may]]-Casos_PN_CORR[[#This Row],[2-may]]</f>
        <v>0</v>
      </c>
      <c r="BI495">
        <f>+Casos_PN_CORR[[#This Row],[4-may]]-Casos_PN_CORR[[#This Row],[3-may]]</f>
        <v>0</v>
      </c>
      <c r="BJ495">
        <f>+Casos_PN_CORR[[#This Row],[5-may]]-Casos_PN_CORR[[#This Row],[4-may]]</f>
        <v>0</v>
      </c>
      <c r="BK495">
        <f>+Casos_PN_CORR[[#This Row],[6-may]]-Casos_PN_CORR[[#This Row],[5-may]]</f>
        <v>0</v>
      </c>
      <c r="BL495">
        <f>+Casos_PN_CORR[[#This Row],[7-may]]-Casos_PN_CORR[[#This Row],[6-may]]</f>
        <v>0</v>
      </c>
      <c r="BM495">
        <f>+Casos_PN_CORR[[#This Row],[8-may]]-Casos_PN_CORR[[#This Row],[7-may]]</f>
        <v>0</v>
      </c>
      <c r="BN495">
        <f>+Casos_PN_CORR[[#This Row],[9-may]]-Casos_PN_CORR[[#This Row],[8-may]]</f>
        <v>0</v>
      </c>
      <c r="BO495">
        <f>+Casos_PN_CORR[[#This Row],[10-may]]-Casos_PN_CORR[[#This Row],[9-may]]</f>
        <v>0</v>
      </c>
      <c r="BP495">
        <f>+Casos_PN_CORR[[#This Row],[11-may]]-Casos_PN_CORR[[#This Row],[10-may]]</f>
        <v>0</v>
      </c>
      <c r="BQ495">
        <f>+Casos_PN_CORR[[#This Row],[12-may]]-Casos_PN_CORR[[#This Row],[11-may]]</f>
        <v>0</v>
      </c>
      <c r="BR495">
        <f>+Casos_PN_CORR[[#This Row],[13-may]]-Casos_PN_CORR[[#This Row],[12-may]]</f>
        <v>0</v>
      </c>
      <c r="BS495">
        <f>+Casos_PN_CORR[[#This Row],[14-may]]-Casos_PN_CORR[[#This Row],[13-may]]</f>
        <v>0</v>
      </c>
      <c r="BT495">
        <f>+Casos_PN_CORR[[#This Row],[15-may]]-Casos_PN_CORR[[#This Row],[14-may]]</f>
        <v>0</v>
      </c>
      <c r="BU495">
        <f>+Casos_PN_CORR[[#This Row],[16-may]]-Casos_PN_CORR[[#This Row],[15-may]]</f>
        <v>0</v>
      </c>
      <c r="BV495">
        <f>+Casos_PN_CORR[[#This Row],[17-may]]-Casos_PN_CORR[[#This Row],[16-may]]</f>
        <v>0</v>
      </c>
      <c r="BW495">
        <f>+Casos_PN_CORR[[#This Row],[18-may]]-Casos_PN_CORR[[#This Row],[17-may]]</f>
        <v>0</v>
      </c>
      <c r="BX495">
        <f>+Casos_PN_CORR[[#This Row],[19-may]]-Casos_PN_CORR[[#This Row],[18-may]]</f>
        <v>0</v>
      </c>
      <c r="BY495">
        <f>+Casos_PN_CORR[[#This Row],[20-may]]-Casos_PN_CORR[[#This Row],[19-may]]</f>
        <v>0</v>
      </c>
      <c r="BZ495">
        <f>+Casos_PN_CORR[[#This Row],[21-may]]-Casos_PN_CORR[[#This Row],[20-may]]</f>
        <v>0</v>
      </c>
      <c r="CA495">
        <f>+Casos_PN_CORR[[#This Row],[22-may]]-Casos_PN_CORR[[#This Row],[21-may]]</f>
        <v>0</v>
      </c>
      <c r="CB495">
        <f>+Casos_PN_CORR[[#This Row],[23-may]]-Casos_PN_CORR[[#This Row],[22-may]]</f>
        <v>0</v>
      </c>
      <c r="CC495">
        <f>+Casos_PN_CORR[[#This Row],[24-may]]-Casos_PN_CORR[[#This Row],[23-may]]</f>
        <v>0</v>
      </c>
      <c r="CD495">
        <f>+Casos_PN_CORR[[#This Row],[25-may]]-Casos_PN_CORR[[#This Row],[24-may]]</f>
        <v>0</v>
      </c>
      <c r="CE495">
        <f>+Casos_PN_CORR[[#This Row],[26-may]]-Casos_PN_CORR[[#This Row],[25-may]]</f>
        <v>0</v>
      </c>
      <c r="CF495">
        <f>+Casos_PN_CORR[[#This Row],[27-may]]-Casos_PN_CORR[[#This Row],[26-may]]</f>
        <v>0</v>
      </c>
      <c r="CG495">
        <f>+Casos_PN_CORR[[#This Row],[28-may]]-Casos_PN_CORR[[#This Row],[27-may]]</f>
        <v>0</v>
      </c>
      <c r="CH495">
        <f>+Casos_PN_CORR[[#This Row],[29-may]]-Casos_PN_CORR[[#This Row],[28-may]]</f>
        <v>0</v>
      </c>
      <c r="CI495">
        <f>+Casos_PN_CORR[[#This Row],[30-may]]-Casos_PN_CORR[[#This Row],[29-may]]</f>
        <v>0</v>
      </c>
      <c r="CJ495">
        <f>+Casos_PN_CORR[[#This Row],[31-may]]-Casos_PN_CORR[[#This Row],[30-may]]</f>
        <v>0</v>
      </c>
      <c r="CK495">
        <f>+Casos_PN_CORR[[#This Row],[1-jun]]-Casos_PN_CORR[[#This Row],[31-may]]</f>
        <v>0</v>
      </c>
      <c r="CL495">
        <f>+Casos_PN_CORR[[#This Row],[2-jun]]-Casos_PN_CORR[[#This Row],[1-jun]]</f>
        <v>0</v>
      </c>
      <c r="CM495">
        <f>+Casos_PN_CORR[[#This Row],[3-jun]]-Casos_PN_CORR[[#This Row],[2-jun]]</f>
        <v>0</v>
      </c>
      <c r="CN495">
        <f>+Casos_PN_CORR[[#This Row],[4-jun]]-Casos_PN_CORR[[#This Row],[3-jun]]</f>
        <v>0</v>
      </c>
      <c r="CO495">
        <f>+Casos_PN_CORR[[#This Row],[5-jun]]-Casos_PN_CORR[[#This Row],[4-jun]]</f>
        <v>110</v>
      </c>
      <c r="CP495">
        <f>+Casos_PN_CORR[[#This Row],[6-jun]]-Casos_PN_CORR[[#This Row],[5-jun]]</f>
        <v>0</v>
      </c>
    </row>
    <row r="496" spans="1:94">
      <c r="A496">
        <v>41005</v>
      </c>
      <c r="B496" s="2" t="s">
        <v>115</v>
      </c>
      <c r="C496" s="2" t="s">
        <v>202</v>
      </c>
      <c r="D496" s="2" t="s">
        <v>626</v>
      </c>
      <c r="E496" s="4">
        <f t="shared" si="7"/>
        <v>1</v>
      </c>
      <c r="F496">
        <f>+Casos_PN_CORR[[#This Row],[10-mar]]</f>
        <v>0</v>
      </c>
      <c r="G496">
        <f>+Casos_PN_CORR[[#This Row],[11-mar]]-Casos_PN_CORR[[#This Row],[10-mar]]</f>
        <v>0</v>
      </c>
      <c r="H496">
        <f>+Casos_PN_CORR[[#This Row],[12-mar]]-Casos_PN_CORR[[#This Row],[11-mar]]</f>
        <v>0</v>
      </c>
      <c r="I496">
        <f>+Casos_PN_CORR[[#This Row],[13-mar]]-Casos_PN_CORR[[#This Row],[12-mar]]</f>
        <v>0</v>
      </c>
      <c r="J496">
        <f>+Casos_PN_CORR[[#This Row],[14-mar]]-Casos_PN_CORR[[#This Row],[13-mar]]</f>
        <v>0</v>
      </c>
      <c r="K496">
        <f>+Casos_PN_CORR[[#This Row],[15-mar]]-Casos_PN_CORR[[#This Row],[14-mar]]</f>
        <v>0</v>
      </c>
      <c r="L496">
        <f>+Casos_PN_CORR[[#This Row],[16-mar]]-Casos_PN_CORR[[#This Row],[15-mar]]</f>
        <v>0</v>
      </c>
      <c r="M496">
        <f>+Casos_PN_CORR[[#This Row],[17-mar]]-Casos_PN_CORR[[#This Row],[16-mar]]</f>
        <v>0</v>
      </c>
      <c r="N496">
        <f>+Casos_PN_CORR[[#This Row],[18-mar]]-Casos_PN_CORR[[#This Row],[17-mar]]</f>
        <v>0</v>
      </c>
      <c r="O496">
        <f>+Casos_PN_CORR[[#This Row],[19-mar]]-Casos_PN_CORR[[#This Row],[18-mar]]</f>
        <v>0</v>
      </c>
      <c r="P496">
        <f>+Casos_PN_CORR[[#This Row],[20-mar]]-Casos_PN_CORR[[#This Row],[19-mar]]</f>
        <v>0</v>
      </c>
      <c r="Q496">
        <f>+Casos_PN_CORR[[#This Row],[21-mar]]-Casos_PN_CORR[[#This Row],[20-mar]]</f>
        <v>0</v>
      </c>
      <c r="R496">
        <f>+Casos_PN_CORR[[#This Row],[22-mar]]-Casos_PN_CORR[[#This Row],[21-mar]]</f>
        <v>0</v>
      </c>
      <c r="S496">
        <f>+Casos_PN_CORR[[#This Row],[23-mar]]-Casos_PN_CORR[[#This Row],[22-mar]]</f>
        <v>0</v>
      </c>
      <c r="T496">
        <f>+Casos_PN_CORR[[#This Row],[24-mar]]-Casos_PN_CORR[[#This Row],[23-mar]]</f>
        <v>0</v>
      </c>
      <c r="U496">
        <f>+Casos_PN_CORR[[#This Row],[25-mar]]-Casos_PN_CORR[[#This Row],[24-mar]]</f>
        <v>0</v>
      </c>
      <c r="V496">
        <f>+Casos_PN_CORR[[#This Row],[26-mar]]-Casos_PN_CORR[[#This Row],[25-mar]]</f>
        <v>0</v>
      </c>
      <c r="W496">
        <f>+Casos_PN_CORR[[#This Row],[27-mar]]-Casos_PN_CORR[[#This Row],[26-mar]]</f>
        <v>0</v>
      </c>
      <c r="X496">
        <f>+Casos_PN_CORR[[#This Row],[28-mar]]-Casos_PN_CORR[[#This Row],[27-mar]]</f>
        <v>0</v>
      </c>
      <c r="Y496">
        <f>+Casos_PN_CORR[[#This Row],[29-mar]]-Casos_PN_CORR[[#This Row],[28-mar]]</f>
        <v>0</v>
      </c>
      <c r="Z496">
        <f>+Casos_PN_CORR[[#This Row],[30-mar]]-Casos_PN_CORR[[#This Row],[29-mar]]</f>
        <v>0</v>
      </c>
      <c r="AA496">
        <f>+Casos_PN_CORR[[#This Row],[31-mar]]-Casos_PN_CORR[[#This Row],[30-mar]]</f>
        <v>0</v>
      </c>
      <c r="AB496">
        <f>+Casos_PN_CORR[[#This Row],[1-abr]]-Casos_PN_CORR[[#This Row],[31-mar]]</f>
        <v>0</v>
      </c>
      <c r="AC496">
        <f>+Casos_PN_CORR[[#This Row],[2-abr]]-Casos_PN_CORR[[#This Row],[1-abr]]</f>
        <v>0</v>
      </c>
      <c r="AD496">
        <f>+Casos_PN_CORR[[#This Row],[3-abr]]-Casos_PN_CORR[[#This Row],[2-abr]]</f>
        <v>0</v>
      </c>
      <c r="AE496">
        <f>+Casos_PN_CORR[[#This Row],[4-abr]]-Casos_PN_CORR[[#This Row],[3-abr]]</f>
        <v>0</v>
      </c>
      <c r="AF496">
        <f>+Casos_PN_CORR[[#This Row],[5-abr]]-Casos_PN_CORR[[#This Row],[4-abr]]</f>
        <v>0</v>
      </c>
      <c r="AG496">
        <f>+Casos_PN_CORR[[#This Row],[6-abr]]-Casos_PN_CORR[[#This Row],[5-abr]]</f>
        <v>0</v>
      </c>
      <c r="AH496">
        <f>+Casos_PN_CORR[[#This Row],[7-abr]]-Casos_PN_CORR[[#This Row],[6-abr]]</f>
        <v>0</v>
      </c>
      <c r="AI496">
        <f>+Casos_PN_CORR[[#This Row],[8-abr]]-Casos_PN_CORR[[#This Row],[7-abr]]</f>
        <v>0</v>
      </c>
      <c r="AJ496">
        <f>+Casos_PN_CORR[[#This Row],[9-abr]]-Casos_PN_CORR[[#This Row],[8-abr]]</f>
        <v>0</v>
      </c>
      <c r="AK496">
        <f>+Casos_PN_CORR[[#This Row],[10-abr]]-Casos_PN_CORR[[#This Row],[9-abr]]</f>
        <v>0</v>
      </c>
      <c r="AL496">
        <f>+Casos_PN_CORR[[#This Row],[11-abr]]-Casos_PN_CORR[[#This Row],[10-abr]]</f>
        <v>0</v>
      </c>
      <c r="AM496">
        <f>+Casos_PN_CORR[[#This Row],[12-abr]]-Casos_PN_CORR[[#This Row],[11-abr]]</f>
        <v>0</v>
      </c>
      <c r="AN496">
        <f>+Casos_PN_CORR[[#This Row],[13-abr]]-Casos_PN_CORR[[#This Row],[12-abr]]</f>
        <v>0</v>
      </c>
      <c r="AO496">
        <f>+Casos_PN_CORR[[#This Row],[14-abr]]-Casos_PN_CORR[[#This Row],[13-abr]]</f>
        <v>0</v>
      </c>
      <c r="AP496">
        <f>+Casos_PN_CORR[[#This Row],[15-abr]]-Casos_PN_CORR[[#This Row],[14-abr]]</f>
        <v>0</v>
      </c>
      <c r="AQ496">
        <f>+Casos_PN_CORR[[#This Row],[16-abr]]-Casos_PN_CORR[[#This Row],[15-abr]]</f>
        <v>0</v>
      </c>
      <c r="AR496">
        <f>+Casos_PN_CORR[[#This Row],[17-abr]]-Casos_PN_CORR[[#This Row],[16-abr]]</f>
        <v>0</v>
      </c>
      <c r="AS496">
        <f>+Casos_PN_CORR[[#This Row],[18-abr]]-Casos_PN_CORR[[#This Row],[17-abr]]</f>
        <v>0</v>
      </c>
      <c r="AT496">
        <f>+Casos_PN_CORR[[#This Row],[19-abr]]-Casos_PN_CORR[[#This Row],[18-abr]]</f>
        <v>0</v>
      </c>
      <c r="AU496">
        <f>+Casos_PN_CORR[[#This Row],[20-abr]]-Casos_PN_CORR[[#This Row],[19-abr]]</f>
        <v>0</v>
      </c>
      <c r="AV496">
        <f>+Casos_PN_CORR[[#This Row],[21-abr]]-Casos_PN_CORR[[#This Row],[20-abr]]</f>
        <v>0</v>
      </c>
      <c r="AW496">
        <f>+Casos_PN_CORR[[#This Row],[22-abr]]-Casos_PN_CORR[[#This Row],[21-abr]]</f>
        <v>0</v>
      </c>
      <c r="AX496">
        <f>+Casos_PN_CORR[[#This Row],[23-abr]]-Casos_PN_CORR[[#This Row],[22-abr]]</f>
        <v>0</v>
      </c>
      <c r="AY496">
        <f>+Casos_PN_CORR[[#This Row],[24-abr]]-Casos_PN_CORR[[#This Row],[23-abr]]</f>
        <v>0</v>
      </c>
      <c r="AZ496">
        <f>+Casos_PN_CORR[[#This Row],[25-abr]]-Casos_PN_CORR[[#This Row],[24-abr]]</f>
        <v>0</v>
      </c>
      <c r="BA496">
        <f>+Casos_PN_CORR[[#This Row],[26-abr]]-Casos_PN_CORR[[#This Row],[25-abr]]</f>
        <v>0</v>
      </c>
      <c r="BB496">
        <f>+Casos_PN_CORR[[#This Row],[27-abr]]-Casos_PN_CORR[[#This Row],[26-abr]]</f>
        <v>0</v>
      </c>
      <c r="BC496">
        <f>+Casos_PN_CORR[[#This Row],[28-abr]]-Casos_PN_CORR[[#This Row],[27-abr]]</f>
        <v>0</v>
      </c>
      <c r="BD496">
        <f>+Casos_PN_CORR[[#This Row],[29-abr]]-Casos_PN_CORR[[#This Row],[28-abr]]</f>
        <v>0</v>
      </c>
      <c r="BE496">
        <f>+Casos_PN_CORR[[#This Row],[30-abr]]-Casos_PN_CORR[[#This Row],[29-abr]]</f>
        <v>0</v>
      </c>
      <c r="BF496">
        <f>+Casos_PN_CORR[[#This Row],[1-may]]-Casos_PN_CORR[[#This Row],[30-abr]]</f>
        <v>0</v>
      </c>
      <c r="BG496">
        <f>+Casos_PN_CORR[[#This Row],[2-may]]-Casos_PN_CORR[[#This Row],[1-may]]</f>
        <v>0</v>
      </c>
      <c r="BH496">
        <f>+Casos_PN_CORR[[#This Row],[3-may]]-Casos_PN_CORR[[#This Row],[2-may]]</f>
        <v>0</v>
      </c>
      <c r="BI496">
        <f>+Casos_PN_CORR[[#This Row],[4-may]]-Casos_PN_CORR[[#This Row],[3-may]]</f>
        <v>0</v>
      </c>
      <c r="BJ496">
        <f>+Casos_PN_CORR[[#This Row],[5-may]]-Casos_PN_CORR[[#This Row],[4-may]]</f>
        <v>0</v>
      </c>
      <c r="BK496">
        <f>+Casos_PN_CORR[[#This Row],[6-may]]-Casos_PN_CORR[[#This Row],[5-may]]</f>
        <v>0</v>
      </c>
      <c r="BL496">
        <f>+Casos_PN_CORR[[#This Row],[7-may]]-Casos_PN_CORR[[#This Row],[6-may]]</f>
        <v>0</v>
      </c>
      <c r="BM496">
        <f>+Casos_PN_CORR[[#This Row],[8-may]]-Casos_PN_CORR[[#This Row],[7-may]]</f>
        <v>0</v>
      </c>
      <c r="BN496">
        <f>+Casos_PN_CORR[[#This Row],[9-may]]-Casos_PN_CORR[[#This Row],[8-may]]</f>
        <v>0</v>
      </c>
      <c r="BO496">
        <f>+Casos_PN_CORR[[#This Row],[10-may]]-Casos_PN_CORR[[#This Row],[9-may]]</f>
        <v>0</v>
      </c>
      <c r="BP496">
        <f>+Casos_PN_CORR[[#This Row],[11-may]]-Casos_PN_CORR[[#This Row],[10-may]]</f>
        <v>0</v>
      </c>
      <c r="BQ496">
        <f>+Casos_PN_CORR[[#This Row],[12-may]]-Casos_PN_CORR[[#This Row],[11-may]]</f>
        <v>0</v>
      </c>
      <c r="BR496">
        <f>+Casos_PN_CORR[[#This Row],[13-may]]-Casos_PN_CORR[[#This Row],[12-may]]</f>
        <v>0</v>
      </c>
      <c r="BS496">
        <f>+Casos_PN_CORR[[#This Row],[14-may]]-Casos_PN_CORR[[#This Row],[13-may]]</f>
        <v>0</v>
      </c>
      <c r="BT496">
        <f>+Casos_PN_CORR[[#This Row],[15-may]]-Casos_PN_CORR[[#This Row],[14-may]]</f>
        <v>0</v>
      </c>
      <c r="BU496">
        <f>+Casos_PN_CORR[[#This Row],[16-may]]-Casos_PN_CORR[[#This Row],[15-may]]</f>
        <v>0</v>
      </c>
      <c r="BV496">
        <f>+Casos_PN_CORR[[#This Row],[17-may]]-Casos_PN_CORR[[#This Row],[16-may]]</f>
        <v>0</v>
      </c>
      <c r="BW496">
        <f>+Casos_PN_CORR[[#This Row],[18-may]]-Casos_PN_CORR[[#This Row],[17-may]]</f>
        <v>0</v>
      </c>
      <c r="BX496">
        <f>+Casos_PN_CORR[[#This Row],[19-may]]-Casos_PN_CORR[[#This Row],[18-may]]</f>
        <v>0</v>
      </c>
      <c r="BY496">
        <f>+Casos_PN_CORR[[#This Row],[20-may]]-Casos_PN_CORR[[#This Row],[19-may]]</f>
        <v>0</v>
      </c>
      <c r="BZ496">
        <f>+Casos_PN_CORR[[#This Row],[21-may]]-Casos_PN_CORR[[#This Row],[20-may]]</f>
        <v>0</v>
      </c>
      <c r="CA496">
        <f>+Casos_PN_CORR[[#This Row],[22-may]]-Casos_PN_CORR[[#This Row],[21-may]]</f>
        <v>0</v>
      </c>
      <c r="CB496">
        <f>+Casos_PN_CORR[[#This Row],[23-may]]-Casos_PN_CORR[[#This Row],[22-may]]</f>
        <v>0</v>
      </c>
      <c r="CC496">
        <f>+Casos_PN_CORR[[#This Row],[24-may]]-Casos_PN_CORR[[#This Row],[23-may]]</f>
        <v>0</v>
      </c>
      <c r="CD496">
        <f>+Casos_PN_CORR[[#This Row],[25-may]]-Casos_PN_CORR[[#This Row],[24-may]]</f>
        <v>0</v>
      </c>
      <c r="CE496">
        <f>+Casos_PN_CORR[[#This Row],[26-may]]-Casos_PN_CORR[[#This Row],[25-may]]</f>
        <v>0</v>
      </c>
      <c r="CF496">
        <f>+Casos_PN_CORR[[#This Row],[27-may]]-Casos_PN_CORR[[#This Row],[26-may]]</f>
        <v>0</v>
      </c>
      <c r="CG496">
        <f>+Casos_PN_CORR[[#This Row],[28-may]]-Casos_PN_CORR[[#This Row],[27-may]]</f>
        <v>0</v>
      </c>
      <c r="CH496">
        <f>+Casos_PN_CORR[[#This Row],[29-may]]-Casos_PN_CORR[[#This Row],[28-may]]</f>
        <v>0</v>
      </c>
      <c r="CI496">
        <f>+Casos_PN_CORR[[#This Row],[30-may]]-Casos_PN_CORR[[#This Row],[29-may]]</f>
        <v>0</v>
      </c>
      <c r="CJ496">
        <f>+Casos_PN_CORR[[#This Row],[31-may]]-Casos_PN_CORR[[#This Row],[30-may]]</f>
        <v>0</v>
      </c>
      <c r="CK496">
        <f>+Casos_PN_CORR[[#This Row],[1-jun]]-Casos_PN_CORR[[#This Row],[31-may]]</f>
        <v>0</v>
      </c>
      <c r="CL496">
        <f>+Casos_PN_CORR[[#This Row],[2-jun]]-Casos_PN_CORR[[#This Row],[1-jun]]</f>
        <v>0</v>
      </c>
      <c r="CM496">
        <f>+Casos_PN_CORR[[#This Row],[3-jun]]-Casos_PN_CORR[[#This Row],[2-jun]]</f>
        <v>0</v>
      </c>
      <c r="CN496">
        <f>+Casos_PN_CORR[[#This Row],[4-jun]]-Casos_PN_CORR[[#This Row],[3-jun]]</f>
        <v>0</v>
      </c>
      <c r="CO496">
        <f>+Casos_PN_CORR[[#This Row],[5-jun]]-Casos_PN_CORR[[#This Row],[4-jun]]</f>
        <v>1</v>
      </c>
      <c r="CP496">
        <f>+Casos_PN_CORR[[#This Row],[6-jun]]-Casos_PN_CORR[[#This Row],[5-jun]]</f>
        <v>0</v>
      </c>
    </row>
    <row r="497" spans="1:94">
      <c r="A497">
        <v>20104</v>
      </c>
      <c r="B497" s="2" t="s">
        <v>110</v>
      </c>
      <c r="C497" s="2" t="s">
        <v>111</v>
      </c>
      <c r="D497" s="2" t="s">
        <v>336</v>
      </c>
      <c r="E497" s="4">
        <f t="shared" si="7"/>
        <v>10</v>
      </c>
      <c r="F497">
        <f>+Casos_PN_CORR[[#This Row],[10-mar]]</f>
        <v>0</v>
      </c>
      <c r="G497">
        <f>+Casos_PN_CORR[[#This Row],[11-mar]]-Casos_PN_CORR[[#This Row],[10-mar]]</f>
        <v>0</v>
      </c>
      <c r="H497">
        <f>+Casos_PN_CORR[[#This Row],[12-mar]]-Casos_PN_CORR[[#This Row],[11-mar]]</f>
        <v>0</v>
      </c>
      <c r="I497">
        <f>+Casos_PN_CORR[[#This Row],[13-mar]]-Casos_PN_CORR[[#This Row],[12-mar]]</f>
        <v>0</v>
      </c>
      <c r="J497">
        <f>+Casos_PN_CORR[[#This Row],[14-mar]]-Casos_PN_CORR[[#This Row],[13-mar]]</f>
        <v>0</v>
      </c>
      <c r="K497">
        <f>+Casos_PN_CORR[[#This Row],[15-mar]]-Casos_PN_CORR[[#This Row],[14-mar]]</f>
        <v>0</v>
      </c>
      <c r="L497">
        <f>+Casos_PN_CORR[[#This Row],[16-mar]]-Casos_PN_CORR[[#This Row],[15-mar]]</f>
        <v>0</v>
      </c>
      <c r="M497">
        <f>+Casos_PN_CORR[[#This Row],[17-mar]]-Casos_PN_CORR[[#This Row],[16-mar]]</f>
        <v>0</v>
      </c>
      <c r="N497">
        <f>+Casos_PN_CORR[[#This Row],[18-mar]]-Casos_PN_CORR[[#This Row],[17-mar]]</f>
        <v>0</v>
      </c>
      <c r="O497">
        <f>+Casos_PN_CORR[[#This Row],[19-mar]]-Casos_PN_CORR[[#This Row],[18-mar]]</f>
        <v>0</v>
      </c>
      <c r="P497">
        <f>+Casos_PN_CORR[[#This Row],[20-mar]]-Casos_PN_CORR[[#This Row],[19-mar]]</f>
        <v>0</v>
      </c>
      <c r="Q497">
        <f>+Casos_PN_CORR[[#This Row],[21-mar]]-Casos_PN_CORR[[#This Row],[20-mar]]</f>
        <v>0</v>
      </c>
      <c r="R497">
        <f>+Casos_PN_CORR[[#This Row],[22-mar]]-Casos_PN_CORR[[#This Row],[21-mar]]</f>
        <v>0</v>
      </c>
      <c r="S497">
        <f>+Casos_PN_CORR[[#This Row],[23-mar]]-Casos_PN_CORR[[#This Row],[22-mar]]</f>
        <v>0</v>
      </c>
      <c r="T497">
        <f>+Casos_PN_CORR[[#This Row],[24-mar]]-Casos_PN_CORR[[#This Row],[23-mar]]</f>
        <v>0</v>
      </c>
      <c r="U497">
        <f>+Casos_PN_CORR[[#This Row],[25-mar]]-Casos_PN_CORR[[#This Row],[24-mar]]</f>
        <v>0</v>
      </c>
      <c r="V497">
        <f>+Casos_PN_CORR[[#This Row],[26-mar]]-Casos_PN_CORR[[#This Row],[25-mar]]</f>
        <v>0</v>
      </c>
      <c r="W497">
        <f>+Casos_PN_CORR[[#This Row],[27-mar]]-Casos_PN_CORR[[#This Row],[26-mar]]</f>
        <v>0</v>
      </c>
      <c r="X497">
        <f>+Casos_PN_CORR[[#This Row],[28-mar]]-Casos_PN_CORR[[#This Row],[27-mar]]</f>
        <v>0</v>
      </c>
      <c r="Y497">
        <f>+Casos_PN_CORR[[#This Row],[29-mar]]-Casos_PN_CORR[[#This Row],[28-mar]]</f>
        <v>0</v>
      </c>
      <c r="Z497">
        <f>+Casos_PN_CORR[[#This Row],[30-mar]]-Casos_PN_CORR[[#This Row],[29-mar]]</f>
        <v>0</v>
      </c>
      <c r="AA497">
        <f>+Casos_PN_CORR[[#This Row],[31-mar]]-Casos_PN_CORR[[#This Row],[30-mar]]</f>
        <v>0</v>
      </c>
      <c r="AB497">
        <f>+Casos_PN_CORR[[#This Row],[1-abr]]-Casos_PN_CORR[[#This Row],[31-mar]]</f>
        <v>0</v>
      </c>
      <c r="AC497">
        <f>+Casos_PN_CORR[[#This Row],[2-abr]]-Casos_PN_CORR[[#This Row],[1-abr]]</f>
        <v>0</v>
      </c>
      <c r="AD497">
        <f>+Casos_PN_CORR[[#This Row],[3-abr]]-Casos_PN_CORR[[#This Row],[2-abr]]</f>
        <v>0</v>
      </c>
      <c r="AE497">
        <f>+Casos_PN_CORR[[#This Row],[4-abr]]-Casos_PN_CORR[[#This Row],[3-abr]]</f>
        <v>0</v>
      </c>
      <c r="AF497">
        <f>+Casos_PN_CORR[[#This Row],[5-abr]]-Casos_PN_CORR[[#This Row],[4-abr]]</f>
        <v>0</v>
      </c>
      <c r="AG497">
        <f>+Casos_PN_CORR[[#This Row],[6-abr]]-Casos_PN_CORR[[#This Row],[5-abr]]</f>
        <v>0</v>
      </c>
      <c r="AH497">
        <f>+Casos_PN_CORR[[#This Row],[7-abr]]-Casos_PN_CORR[[#This Row],[6-abr]]</f>
        <v>0</v>
      </c>
      <c r="AI497">
        <f>+Casos_PN_CORR[[#This Row],[8-abr]]-Casos_PN_CORR[[#This Row],[7-abr]]</f>
        <v>0</v>
      </c>
      <c r="AJ497">
        <f>+Casos_PN_CORR[[#This Row],[9-abr]]-Casos_PN_CORR[[#This Row],[8-abr]]</f>
        <v>0</v>
      </c>
      <c r="AK497">
        <f>+Casos_PN_CORR[[#This Row],[10-abr]]-Casos_PN_CORR[[#This Row],[9-abr]]</f>
        <v>0</v>
      </c>
      <c r="AL497">
        <f>+Casos_PN_CORR[[#This Row],[11-abr]]-Casos_PN_CORR[[#This Row],[10-abr]]</f>
        <v>0</v>
      </c>
      <c r="AM497">
        <f>+Casos_PN_CORR[[#This Row],[12-abr]]-Casos_PN_CORR[[#This Row],[11-abr]]</f>
        <v>0</v>
      </c>
      <c r="AN497">
        <f>+Casos_PN_CORR[[#This Row],[13-abr]]-Casos_PN_CORR[[#This Row],[12-abr]]</f>
        <v>0</v>
      </c>
      <c r="AO497">
        <f>+Casos_PN_CORR[[#This Row],[14-abr]]-Casos_PN_CORR[[#This Row],[13-abr]]</f>
        <v>0</v>
      </c>
      <c r="AP497">
        <f>+Casos_PN_CORR[[#This Row],[15-abr]]-Casos_PN_CORR[[#This Row],[14-abr]]</f>
        <v>0</v>
      </c>
      <c r="AQ497">
        <f>+Casos_PN_CORR[[#This Row],[16-abr]]-Casos_PN_CORR[[#This Row],[15-abr]]</f>
        <v>0</v>
      </c>
      <c r="AR497">
        <f>+Casos_PN_CORR[[#This Row],[17-abr]]-Casos_PN_CORR[[#This Row],[16-abr]]</f>
        <v>0</v>
      </c>
      <c r="AS497">
        <f>+Casos_PN_CORR[[#This Row],[18-abr]]-Casos_PN_CORR[[#This Row],[17-abr]]</f>
        <v>0</v>
      </c>
      <c r="AT497">
        <f>+Casos_PN_CORR[[#This Row],[19-abr]]-Casos_PN_CORR[[#This Row],[18-abr]]</f>
        <v>0</v>
      </c>
      <c r="AU497">
        <f>+Casos_PN_CORR[[#This Row],[20-abr]]-Casos_PN_CORR[[#This Row],[19-abr]]</f>
        <v>0</v>
      </c>
      <c r="AV497">
        <f>+Casos_PN_CORR[[#This Row],[21-abr]]-Casos_PN_CORR[[#This Row],[20-abr]]</f>
        <v>0</v>
      </c>
      <c r="AW497">
        <f>+Casos_PN_CORR[[#This Row],[22-abr]]-Casos_PN_CORR[[#This Row],[21-abr]]</f>
        <v>0</v>
      </c>
      <c r="AX497">
        <f>+Casos_PN_CORR[[#This Row],[23-abr]]-Casos_PN_CORR[[#This Row],[22-abr]]</f>
        <v>0</v>
      </c>
      <c r="AY497">
        <f>+Casos_PN_CORR[[#This Row],[24-abr]]-Casos_PN_CORR[[#This Row],[23-abr]]</f>
        <v>0</v>
      </c>
      <c r="AZ497">
        <f>+Casos_PN_CORR[[#This Row],[25-abr]]-Casos_PN_CORR[[#This Row],[24-abr]]</f>
        <v>0</v>
      </c>
      <c r="BA497">
        <f>+Casos_PN_CORR[[#This Row],[26-abr]]-Casos_PN_CORR[[#This Row],[25-abr]]</f>
        <v>0</v>
      </c>
      <c r="BB497">
        <f>+Casos_PN_CORR[[#This Row],[27-abr]]-Casos_PN_CORR[[#This Row],[26-abr]]</f>
        <v>0</v>
      </c>
      <c r="BC497">
        <f>+Casos_PN_CORR[[#This Row],[28-abr]]-Casos_PN_CORR[[#This Row],[27-abr]]</f>
        <v>0</v>
      </c>
      <c r="BD497">
        <f>+Casos_PN_CORR[[#This Row],[29-abr]]-Casos_PN_CORR[[#This Row],[28-abr]]</f>
        <v>0</v>
      </c>
      <c r="BE497">
        <f>+Casos_PN_CORR[[#This Row],[30-abr]]-Casos_PN_CORR[[#This Row],[29-abr]]</f>
        <v>0</v>
      </c>
      <c r="BF497">
        <f>+Casos_PN_CORR[[#This Row],[1-may]]-Casos_PN_CORR[[#This Row],[30-abr]]</f>
        <v>0</v>
      </c>
      <c r="BG497">
        <f>+Casos_PN_CORR[[#This Row],[2-may]]-Casos_PN_CORR[[#This Row],[1-may]]</f>
        <v>0</v>
      </c>
      <c r="BH497">
        <f>+Casos_PN_CORR[[#This Row],[3-may]]-Casos_PN_CORR[[#This Row],[2-may]]</f>
        <v>0</v>
      </c>
      <c r="BI497">
        <f>+Casos_PN_CORR[[#This Row],[4-may]]-Casos_PN_CORR[[#This Row],[3-may]]</f>
        <v>0</v>
      </c>
      <c r="BJ497">
        <f>+Casos_PN_CORR[[#This Row],[5-may]]-Casos_PN_CORR[[#This Row],[4-may]]</f>
        <v>0</v>
      </c>
      <c r="BK497">
        <f>+Casos_PN_CORR[[#This Row],[6-may]]-Casos_PN_CORR[[#This Row],[5-may]]</f>
        <v>0</v>
      </c>
      <c r="BL497">
        <f>+Casos_PN_CORR[[#This Row],[7-may]]-Casos_PN_CORR[[#This Row],[6-may]]</f>
        <v>0</v>
      </c>
      <c r="BM497">
        <f>+Casos_PN_CORR[[#This Row],[8-may]]-Casos_PN_CORR[[#This Row],[7-may]]</f>
        <v>0</v>
      </c>
      <c r="BN497">
        <f>+Casos_PN_CORR[[#This Row],[9-may]]-Casos_PN_CORR[[#This Row],[8-may]]</f>
        <v>0</v>
      </c>
      <c r="BO497">
        <f>+Casos_PN_CORR[[#This Row],[10-may]]-Casos_PN_CORR[[#This Row],[9-may]]</f>
        <v>0</v>
      </c>
      <c r="BP497">
        <f>+Casos_PN_CORR[[#This Row],[11-may]]-Casos_PN_CORR[[#This Row],[10-may]]</f>
        <v>0</v>
      </c>
      <c r="BQ497">
        <f>+Casos_PN_CORR[[#This Row],[12-may]]-Casos_PN_CORR[[#This Row],[11-may]]</f>
        <v>0</v>
      </c>
      <c r="BR497">
        <f>+Casos_PN_CORR[[#This Row],[13-may]]-Casos_PN_CORR[[#This Row],[12-may]]</f>
        <v>0</v>
      </c>
      <c r="BS497">
        <f>+Casos_PN_CORR[[#This Row],[14-may]]-Casos_PN_CORR[[#This Row],[13-may]]</f>
        <v>0</v>
      </c>
      <c r="BT497">
        <f>+Casos_PN_CORR[[#This Row],[15-may]]-Casos_PN_CORR[[#This Row],[14-may]]</f>
        <v>0</v>
      </c>
      <c r="BU497">
        <f>+Casos_PN_CORR[[#This Row],[16-may]]-Casos_PN_CORR[[#This Row],[15-may]]</f>
        <v>0</v>
      </c>
      <c r="BV497">
        <f>+Casos_PN_CORR[[#This Row],[17-may]]-Casos_PN_CORR[[#This Row],[16-may]]</f>
        <v>0</v>
      </c>
      <c r="BW497">
        <f>+Casos_PN_CORR[[#This Row],[18-may]]-Casos_PN_CORR[[#This Row],[17-may]]</f>
        <v>0</v>
      </c>
      <c r="BX497">
        <f>+Casos_PN_CORR[[#This Row],[19-may]]-Casos_PN_CORR[[#This Row],[18-may]]</f>
        <v>0</v>
      </c>
      <c r="BY497">
        <f>+Casos_PN_CORR[[#This Row],[20-may]]-Casos_PN_CORR[[#This Row],[19-may]]</f>
        <v>0</v>
      </c>
      <c r="BZ497">
        <f>+Casos_PN_CORR[[#This Row],[21-may]]-Casos_PN_CORR[[#This Row],[20-may]]</f>
        <v>0</v>
      </c>
      <c r="CA497">
        <f>+Casos_PN_CORR[[#This Row],[22-may]]-Casos_PN_CORR[[#This Row],[21-may]]</f>
        <v>0</v>
      </c>
      <c r="CB497">
        <f>+Casos_PN_CORR[[#This Row],[23-may]]-Casos_PN_CORR[[#This Row],[22-may]]</f>
        <v>0</v>
      </c>
      <c r="CC497">
        <f>+Casos_PN_CORR[[#This Row],[24-may]]-Casos_PN_CORR[[#This Row],[23-may]]</f>
        <v>0</v>
      </c>
      <c r="CD497">
        <f>+Casos_PN_CORR[[#This Row],[25-may]]-Casos_PN_CORR[[#This Row],[24-may]]</f>
        <v>0</v>
      </c>
      <c r="CE497">
        <f>+Casos_PN_CORR[[#This Row],[26-may]]-Casos_PN_CORR[[#This Row],[25-may]]</f>
        <v>0</v>
      </c>
      <c r="CF497">
        <f>+Casos_PN_CORR[[#This Row],[27-may]]-Casos_PN_CORR[[#This Row],[26-may]]</f>
        <v>0</v>
      </c>
      <c r="CG497">
        <f>+Casos_PN_CORR[[#This Row],[28-may]]-Casos_PN_CORR[[#This Row],[27-may]]</f>
        <v>0</v>
      </c>
      <c r="CH497">
        <f>+Casos_PN_CORR[[#This Row],[29-may]]-Casos_PN_CORR[[#This Row],[28-may]]</f>
        <v>0</v>
      </c>
      <c r="CI497">
        <f>+Casos_PN_CORR[[#This Row],[30-may]]-Casos_PN_CORR[[#This Row],[29-may]]</f>
        <v>0</v>
      </c>
      <c r="CJ497">
        <f>+Casos_PN_CORR[[#This Row],[31-may]]-Casos_PN_CORR[[#This Row],[30-may]]</f>
        <v>0</v>
      </c>
      <c r="CK497">
        <f>+Casos_PN_CORR[[#This Row],[1-jun]]-Casos_PN_CORR[[#This Row],[31-may]]</f>
        <v>0</v>
      </c>
      <c r="CL497">
        <f>+Casos_PN_CORR[[#This Row],[2-jun]]-Casos_PN_CORR[[#This Row],[1-jun]]</f>
        <v>0</v>
      </c>
      <c r="CM497">
        <f>+Casos_PN_CORR[[#This Row],[3-jun]]-Casos_PN_CORR[[#This Row],[2-jun]]</f>
        <v>0</v>
      </c>
      <c r="CN497">
        <f>+Casos_PN_CORR[[#This Row],[4-jun]]-Casos_PN_CORR[[#This Row],[3-jun]]</f>
        <v>0</v>
      </c>
      <c r="CO497">
        <f>+Casos_PN_CORR[[#This Row],[5-jun]]-Casos_PN_CORR[[#This Row],[4-jun]]</f>
        <v>10</v>
      </c>
      <c r="CP497">
        <f>+Casos_PN_CORR[[#This Row],[6-jun]]-Casos_PN_CORR[[#This Row],[5-jun]]</f>
        <v>0</v>
      </c>
    </row>
    <row r="498" spans="1:94">
      <c r="A498">
        <v>70601</v>
      </c>
      <c r="B498" s="2" t="s">
        <v>102</v>
      </c>
      <c r="C498" s="2" t="s">
        <v>336</v>
      </c>
      <c r="D498" s="2" t="s">
        <v>627</v>
      </c>
      <c r="E498" s="4">
        <f t="shared" si="7"/>
        <v>0</v>
      </c>
      <c r="F498">
        <f>+Casos_PN_CORR[[#This Row],[10-mar]]</f>
        <v>0</v>
      </c>
      <c r="G498">
        <f>+Casos_PN_CORR[[#This Row],[11-mar]]-Casos_PN_CORR[[#This Row],[10-mar]]</f>
        <v>0</v>
      </c>
      <c r="H498">
        <f>+Casos_PN_CORR[[#This Row],[12-mar]]-Casos_PN_CORR[[#This Row],[11-mar]]</f>
        <v>0</v>
      </c>
      <c r="I498">
        <f>+Casos_PN_CORR[[#This Row],[13-mar]]-Casos_PN_CORR[[#This Row],[12-mar]]</f>
        <v>0</v>
      </c>
      <c r="J498">
        <f>+Casos_PN_CORR[[#This Row],[14-mar]]-Casos_PN_CORR[[#This Row],[13-mar]]</f>
        <v>0</v>
      </c>
      <c r="K498">
        <f>+Casos_PN_CORR[[#This Row],[15-mar]]-Casos_PN_CORR[[#This Row],[14-mar]]</f>
        <v>0</v>
      </c>
      <c r="L498">
        <f>+Casos_PN_CORR[[#This Row],[16-mar]]-Casos_PN_CORR[[#This Row],[15-mar]]</f>
        <v>0</v>
      </c>
      <c r="M498">
        <f>+Casos_PN_CORR[[#This Row],[17-mar]]-Casos_PN_CORR[[#This Row],[16-mar]]</f>
        <v>0</v>
      </c>
      <c r="N498">
        <f>+Casos_PN_CORR[[#This Row],[18-mar]]-Casos_PN_CORR[[#This Row],[17-mar]]</f>
        <v>0</v>
      </c>
      <c r="O498">
        <f>+Casos_PN_CORR[[#This Row],[19-mar]]-Casos_PN_CORR[[#This Row],[18-mar]]</f>
        <v>0</v>
      </c>
      <c r="P498">
        <f>+Casos_PN_CORR[[#This Row],[20-mar]]-Casos_PN_CORR[[#This Row],[19-mar]]</f>
        <v>0</v>
      </c>
      <c r="Q498">
        <f>+Casos_PN_CORR[[#This Row],[21-mar]]-Casos_PN_CORR[[#This Row],[20-mar]]</f>
        <v>0</v>
      </c>
      <c r="R498">
        <f>+Casos_PN_CORR[[#This Row],[22-mar]]-Casos_PN_CORR[[#This Row],[21-mar]]</f>
        <v>0</v>
      </c>
      <c r="S498">
        <f>+Casos_PN_CORR[[#This Row],[23-mar]]-Casos_PN_CORR[[#This Row],[22-mar]]</f>
        <v>0</v>
      </c>
      <c r="T498">
        <f>+Casos_PN_CORR[[#This Row],[24-mar]]-Casos_PN_CORR[[#This Row],[23-mar]]</f>
        <v>0</v>
      </c>
      <c r="U498">
        <f>+Casos_PN_CORR[[#This Row],[25-mar]]-Casos_PN_CORR[[#This Row],[24-mar]]</f>
        <v>0</v>
      </c>
      <c r="V498">
        <f>+Casos_PN_CORR[[#This Row],[26-mar]]-Casos_PN_CORR[[#This Row],[25-mar]]</f>
        <v>0</v>
      </c>
      <c r="W498">
        <f>+Casos_PN_CORR[[#This Row],[27-mar]]-Casos_PN_CORR[[#This Row],[26-mar]]</f>
        <v>0</v>
      </c>
      <c r="X498">
        <f>+Casos_PN_CORR[[#This Row],[28-mar]]-Casos_PN_CORR[[#This Row],[27-mar]]</f>
        <v>0</v>
      </c>
      <c r="Y498">
        <f>+Casos_PN_CORR[[#This Row],[29-mar]]-Casos_PN_CORR[[#This Row],[28-mar]]</f>
        <v>0</v>
      </c>
      <c r="Z498">
        <f>+Casos_PN_CORR[[#This Row],[30-mar]]-Casos_PN_CORR[[#This Row],[29-mar]]</f>
        <v>0</v>
      </c>
      <c r="AA498">
        <f>+Casos_PN_CORR[[#This Row],[31-mar]]-Casos_PN_CORR[[#This Row],[30-mar]]</f>
        <v>0</v>
      </c>
      <c r="AB498">
        <f>+Casos_PN_CORR[[#This Row],[1-abr]]-Casos_PN_CORR[[#This Row],[31-mar]]</f>
        <v>0</v>
      </c>
      <c r="AC498">
        <f>+Casos_PN_CORR[[#This Row],[2-abr]]-Casos_PN_CORR[[#This Row],[1-abr]]</f>
        <v>0</v>
      </c>
      <c r="AD498">
        <f>+Casos_PN_CORR[[#This Row],[3-abr]]-Casos_PN_CORR[[#This Row],[2-abr]]</f>
        <v>0</v>
      </c>
      <c r="AE498">
        <f>+Casos_PN_CORR[[#This Row],[4-abr]]-Casos_PN_CORR[[#This Row],[3-abr]]</f>
        <v>0</v>
      </c>
      <c r="AF498">
        <f>+Casos_PN_CORR[[#This Row],[5-abr]]-Casos_PN_CORR[[#This Row],[4-abr]]</f>
        <v>0</v>
      </c>
      <c r="AG498">
        <f>+Casos_PN_CORR[[#This Row],[6-abr]]-Casos_PN_CORR[[#This Row],[5-abr]]</f>
        <v>0</v>
      </c>
      <c r="AH498">
        <f>+Casos_PN_CORR[[#This Row],[7-abr]]-Casos_PN_CORR[[#This Row],[6-abr]]</f>
        <v>0</v>
      </c>
      <c r="AI498">
        <f>+Casos_PN_CORR[[#This Row],[8-abr]]-Casos_PN_CORR[[#This Row],[7-abr]]</f>
        <v>0</v>
      </c>
      <c r="AJ498">
        <f>+Casos_PN_CORR[[#This Row],[9-abr]]-Casos_PN_CORR[[#This Row],[8-abr]]</f>
        <v>0</v>
      </c>
      <c r="AK498">
        <f>+Casos_PN_CORR[[#This Row],[10-abr]]-Casos_PN_CORR[[#This Row],[9-abr]]</f>
        <v>0</v>
      </c>
      <c r="AL498">
        <f>+Casos_PN_CORR[[#This Row],[11-abr]]-Casos_PN_CORR[[#This Row],[10-abr]]</f>
        <v>0</v>
      </c>
      <c r="AM498">
        <f>+Casos_PN_CORR[[#This Row],[12-abr]]-Casos_PN_CORR[[#This Row],[11-abr]]</f>
        <v>0</v>
      </c>
      <c r="AN498">
        <f>+Casos_PN_CORR[[#This Row],[13-abr]]-Casos_PN_CORR[[#This Row],[12-abr]]</f>
        <v>0</v>
      </c>
      <c r="AO498">
        <f>+Casos_PN_CORR[[#This Row],[14-abr]]-Casos_PN_CORR[[#This Row],[13-abr]]</f>
        <v>0</v>
      </c>
      <c r="AP498">
        <f>+Casos_PN_CORR[[#This Row],[15-abr]]-Casos_PN_CORR[[#This Row],[14-abr]]</f>
        <v>0</v>
      </c>
      <c r="AQ498">
        <f>+Casos_PN_CORR[[#This Row],[16-abr]]-Casos_PN_CORR[[#This Row],[15-abr]]</f>
        <v>0</v>
      </c>
      <c r="AR498">
        <f>+Casos_PN_CORR[[#This Row],[17-abr]]-Casos_PN_CORR[[#This Row],[16-abr]]</f>
        <v>0</v>
      </c>
      <c r="AS498">
        <f>+Casos_PN_CORR[[#This Row],[18-abr]]-Casos_PN_CORR[[#This Row],[17-abr]]</f>
        <v>0</v>
      </c>
      <c r="AT498">
        <f>+Casos_PN_CORR[[#This Row],[19-abr]]-Casos_PN_CORR[[#This Row],[18-abr]]</f>
        <v>0</v>
      </c>
      <c r="AU498">
        <f>+Casos_PN_CORR[[#This Row],[20-abr]]-Casos_PN_CORR[[#This Row],[19-abr]]</f>
        <v>0</v>
      </c>
      <c r="AV498">
        <f>+Casos_PN_CORR[[#This Row],[21-abr]]-Casos_PN_CORR[[#This Row],[20-abr]]</f>
        <v>0</v>
      </c>
      <c r="AW498">
        <f>+Casos_PN_CORR[[#This Row],[22-abr]]-Casos_PN_CORR[[#This Row],[21-abr]]</f>
        <v>0</v>
      </c>
      <c r="AX498">
        <f>+Casos_PN_CORR[[#This Row],[23-abr]]-Casos_PN_CORR[[#This Row],[22-abr]]</f>
        <v>0</v>
      </c>
      <c r="AY498">
        <f>+Casos_PN_CORR[[#This Row],[24-abr]]-Casos_PN_CORR[[#This Row],[23-abr]]</f>
        <v>0</v>
      </c>
      <c r="AZ498">
        <f>+Casos_PN_CORR[[#This Row],[25-abr]]-Casos_PN_CORR[[#This Row],[24-abr]]</f>
        <v>0</v>
      </c>
      <c r="BA498">
        <f>+Casos_PN_CORR[[#This Row],[26-abr]]-Casos_PN_CORR[[#This Row],[25-abr]]</f>
        <v>0</v>
      </c>
      <c r="BB498">
        <f>+Casos_PN_CORR[[#This Row],[27-abr]]-Casos_PN_CORR[[#This Row],[26-abr]]</f>
        <v>0</v>
      </c>
      <c r="BC498">
        <f>+Casos_PN_CORR[[#This Row],[28-abr]]-Casos_PN_CORR[[#This Row],[27-abr]]</f>
        <v>0</v>
      </c>
      <c r="BD498">
        <f>+Casos_PN_CORR[[#This Row],[29-abr]]-Casos_PN_CORR[[#This Row],[28-abr]]</f>
        <v>0</v>
      </c>
      <c r="BE498">
        <f>+Casos_PN_CORR[[#This Row],[30-abr]]-Casos_PN_CORR[[#This Row],[29-abr]]</f>
        <v>0</v>
      </c>
      <c r="BF498">
        <f>+Casos_PN_CORR[[#This Row],[1-may]]-Casos_PN_CORR[[#This Row],[30-abr]]</f>
        <v>0</v>
      </c>
      <c r="BG498">
        <f>+Casos_PN_CORR[[#This Row],[2-may]]-Casos_PN_CORR[[#This Row],[1-may]]</f>
        <v>0</v>
      </c>
      <c r="BH498">
        <f>+Casos_PN_CORR[[#This Row],[3-may]]-Casos_PN_CORR[[#This Row],[2-may]]</f>
        <v>0</v>
      </c>
      <c r="BI498">
        <f>+Casos_PN_CORR[[#This Row],[4-may]]-Casos_PN_CORR[[#This Row],[3-may]]</f>
        <v>0</v>
      </c>
      <c r="BJ498">
        <f>+Casos_PN_CORR[[#This Row],[5-may]]-Casos_PN_CORR[[#This Row],[4-may]]</f>
        <v>0</v>
      </c>
      <c r="BK498">
        <f>+Casos_PN_CORR[[#This Row],[6-may]]-Casos_PN_CORR[[#This Row],[5-may]]</f>
        <v>0</v>
      </c>
      <c r="BL498">
        <f>+Casos_PN_CORR[[#This Row],[7-may]]-Casos_PN_CORR[[#This Row],[6-may]]</f>
        <v>0</v>
      </c>
      <c r="BM498">
        <f>+Casos_PN_CORR[[#This Row],[8-may]]-Casos_PN_CORR[[#This Row],[7-may]]</f>
        <v>0</v>
      </c>
      <c r="BN498">
        <f>+Casos_PN_CORR[[#This Row],[9-may]]-Casos_PN_CORR[[#This Row],[8-may]]</f>
        <v>0</v>
      </c>
      <c r="BO498">
        <f>+Casos_PN_CORR[[#This Row],[10-may]]-Casos_PN_CORR[[#This Row],[9-may]]</f>
        <v>0</v>
      </c>
      <c r="BP498">
        <f>+Casos_PN_CORR[[#This Row],[11-may]]-Casos_PN_CORR[[#This Row],[10-may]]</f>
        <v>0</v>
      </c>
      <c r="BQ498">
        <f>+Casos_PN_CORR[[#This Row],[12-may]]-Casos_PN_CORR[[#This Row],[11-may]]</f>
        <v>0</v>
      </c>
      <c r="BR498">
        <f>+Casos_PN_CORR[[#This Row],[13-may]]-Casos_PN_CORR[[#This Row],[12-may]]</f>
        <v>0</v>
      </c>
      <c r="BS498">
        <f>+Casos_PN_CORR[[#This Row],[14-may]]-Casos_PN_CORR[[#This Row],[13-may]]</f>
        <v>0</v>
      </c>
      <c r="BT498">
        <f>+Casos_PN_CORR[[#This Row],[15-may]]-Casos_PN_CORR[[#This Row],[14-may]]</f>
        <v>0</v>
      </c>
      <c r="BU498">
        <f>+Casos_PN_CORR[[#This Row],[16-may]]-Casos_PN_CORR[[#This Row],[15-may]]</f>
        <v>0</v>
      </c>
      <c r="BV498">
        <f>+Casos_PN_CORR[[#This Row],[17-may]]-Casos_PN_CORR[[#This Row],[16-may]]</f>
        <v>0</v>
      </c>
      <c r="BW498">
        <f>+Casos_PN_CORR[[#This Row],[18-may]]-Casos_PN_CORR[[#This Row],[17-may]]</f>
        <v>0</v>
      </c>
      <c r="BX498">
        <f>+Casos_PN_CORR[[#This Row],[19-may]]-Casos_PN_CORR[[#This Row],[18-may]]</f>
        <v>0</v>
      </c>
      <c r="BY498">
        <f>+Casos_PN_CORR[[#This Row],[20-may]]-Casos_PN_CORR[[#This Row],[19-may]]</f>
        <v>0</v>
      </c>
      <c r="BZ498">
        <f>+Casos_PN_CORR[[#This Row],[21-may]]-Casos_PN_CORR[[#This Row],[20-may]]</f>
        <v>0</v>
      </c>
      <c r="CA498">
        <f>+Casos_PN_CORR[[#This Row],[22-may]]-Casos_PN_CORR[[#This Row],[21-may]]</f>
        <v>0</v>
      </c>
      <c r="CB498">
        <f>+Casos_PN_CORR[[#This Row],[23-may]]-Casos_PN_CORR[[#This Row],[22-may]]</f>
        <v>0</v>
      </c>
      <c r="CC498">
        <f>+Casos_PN_CORR[[#This Row],[24-may]]-Casos_PN_CORR[[#This Row],[23-may]]</f>
        <v>0</v>
      </c>
      <c r="CD498">
        <f>+Casos_PN_CORR[[#This Row],[25-may]]-Casos_PN_CORR[[#This Row],[24-may]]</f>
        <v>0</v>
      </c>
      <c r="CE498">
        <f>+Casos_PN_CORR[[#This Row],[26-may]]-Casos_PN_CORR[[#This Row],[25-may]]</f>
        <v>0</v>
      </c>
      <c r="CF498">
        <f>+Casos_PN_CORR[[#This Row],[27-may]]-Casos_PN_CORR[[#This Row],[26-may]]</f>
        <v>0</v>
      </c>
      <c r="CG498">
        <f>+Casos_PN_CORR[[#This Row],[28-may]]-Casos_PN_CORR[[#This Row],[27-may]]</f>
        <v>0</v>
      </c>
      <c r="CH498">
        <f>+Casos_PN_CORR[[#This Row],[29-may]]-Casos_PN_CORR[[#This Row],[28-may]]</f>
        <v>0</v>
      </c>
      <c r="CI498">
        <f>+Casos_PN_CORR[[#This Row],[30-may]]-Casos_PN_CORR[[#This Row],[29-may]]</f>
        <v>0</v>
      </c>
      <c r="CJ498">
        <f>+Casos_PN_CORR[[#This Row],[31-may]]-Casos_PN_CORR[[#This Row],[30-may]]</f>
        <v>0</v>
      </c>
      <c r="CK498">
        <f>+Casos_PN_CORR[[#This Row],[1-jun]]-Casos_PN_CORR[[#This Row],[31-may]]</f>
        <v>0</v>
      </c>
      <c r="CL498">
        <f>+Casos_PN_CORR[[#This Row],[2-jun]]-Casos_PN_CORR[[#This Row],[1-jun]]</f>
        <v>0</v>
      </c>
      <c r="CM498">
        <f>+Casos_PN_CORR[[#This Row],[3-jun]]-Casos_PN_CORR[[#This Row],[2-jun]]</f>
        <v>0</v>
      </c>
      <c r="CN498">
        <f>+Casos_PN_CORR[[#This Row],[4-jun]]-Casos_PN_CORR[[#This Row],[3-jun]]</f>
        <v>0</v>
      </c>
      <c r="CO498">
        <f>+Casos_PN_CORR[[#This Row],[5-jun]]-Casos_PN_CORR[[#This Row],[4-jun]]</f>
        <v>0</v>
      </c>
      <c r="CP498">
        <f>+Casos_PN_CORR[[#This Row],[6-jun]]-Casos_PN_CORR[[#This Row],[5-jun]]</f>
        <v>0</v>
      </c>
    </row>
    <row r="499" spans="1:94">
      <c r="A499">
        <v>91005</v>
      </c>
      <c r="B499" s="2" t="s">
        <v>139</v>
      </c>
      <c r="C499" s="2" t="s">
        <v>232</v>
      </c>
      <c r="D499" s="2" t="s">
        <v>628</v>
      </c>
      <c r="E499" s="4">
        <f t="shared" si="7"/>
        <v>7</v>
      </c>
      <c r="F499">
        <f>+Casos_PN_CORR[[#This Row],[10-mar]]</f>
        <v>0</v>
      </c>
      <c r="G499">
        <f>+Casos_PN_CORR[[#This Row],[11-mar]]-Casos_PN_CORR[[#This Row],[10-mar]]</f>
        <v>0</v>
      </c>
      <c r="H499">
        <f>+Casos_PN_CORR[[#This Row],[12-mar]]-Casos_PN_CORR[[#This Row],[11-mar]]</f>
        <v>0</v>
      </c>
      <c r="I499">
        <f>+Casos_PN_CORR[[#This Row],[13-mar]]-Casos_PN_CORR[[#This Row],[12-mar]]</f>
        <v>0</v>
      </c>
      <c r="J499">
        <f>+Casos_PN_CORR[[#This Row],[14-mar]]-Casos_PN_CORR[[#This Row],[13-mar]]</f>
        <v>0</v>
      </c>
      <c r="K499">
        <f>+Casos_PN_CORR[[#This Row],[15-mar]]-Casos_PN_CORR[[#This Row],[14-mar]]</f>
        <v>0</v>
      </c>
      <c r="L499">
        <f>+Casos_PN_CORR[[#This Row],[16-mar]]-Casos_PN_CORR[[#This Row],[15-mar]]</f>
        <v>0</v>
      </c>
      <c r="M499">
        <f>+Casos_PN_CORR[[#This Row],[17-mar]]-Casos_PN_CORR[[#This Row],[16-mar]]</f>
        <v>0</v>
      </c>
      <c r="N499">
        <f>+Casos_PN_CORR[[#This Row],[18-mar]]-Casos_PN_CORR[[#This Row],[17-mar]]</f>
        <v>0</v>
      </c>
      <c r="O499">
        <f>+Casos_PN_CORR[[#This Row],[19-mar]]-Casos_PN_CORR[[#This Row],[18-mar]]</f>
        <v>0</v>
      </c>
      <c r="P499">
        <f>+Casos_PN_CORR[[#This Row],[20-mar]]-Casos_PN_CORR[[#This Row],[19-mar]]</f>
        <v>0</v>
      </c>
      <c r="Q499">
        <f>+Casos_PN_CORR[[#This Row],[21-mar]]-Casos_PN_CORR[[#This Row],[20-mar]]</f>
        <v>0</v>
      </c>
      <c r="R499">
        <f>+Casos_PN_CORR[[#This Row],[22-mar]]-Casos_PN_CORR[[#This Row],[21-mar]]</f>
        <v>0</v>
      </c>
      <c r="S499">
        <f>+Casos_PN_CORR[[#This Row],[23-mar]]-Casos_PN_CORR[[#This Row],[22-mar]]</f>
        <v>0</v>
      </c>
      <c r="T499">
        <f>+Casos_PN_CORR[[#This Row],[24-mar]]-Casos_PN_CORR[[#This Row],[23-mar]]</f>
        <v>0</v>
      </c>
      <c r="U499">
        <f>+Casos_PN_CORR[[#This Row],[25-mar]]-Casos_PN_CORR[[#This Row],[24-mar]]</f>
        <v>0</v>
      </c>
      <c r="V499">
        <f>+Casos_PN_CORR[[#This Row],[26-mar]]-Casos_PN_CORR[[#This Row],[25-mar]]</f>
        <v>0</v>
      </c>
      <c r="W499">
        <f>+Casos_PN_CORR[[#This Row],[27-mar]]-Casos_PN_CORR[[#This Row],[26-mar]]</f>
        <v>0</v>
      </c>
      <c r="X499">
        <f>+Casos_PN_CORR[[#This Row],[28-mar]]-Casos_PN_CORR[[#This Row],[27-mar]]</f>
        <v>0</v>
      </c>
      <c r="Y499">
        <f>+Casos_PN_CORR[[#This Row],[29-mar]]-Casos_PN_CORR[[#This Row],[28-mar]]</f>
        <v>0</v>
      </c>
      <c r="Z499">
        <f>+Casos_PN_CORR[[#This Row],[30-mar]]-Casos_PN_CORR[[#This Row],[29-mar]]</f>
        <v>0</v>
      </c>
      <c r="AA499">
        <f>+Casos_PN_CORR[[#This Row],[31-mar]]-Casos_PN_CORR[[#This Row],[30-mar]]</f>
        <v>0</v>
      </c>
      <c r="AB499">
        <f>+Casos_PN_CORR[[#This Row],[1-abr]]-Casos_PN_CORR[[#This Row],[31-mar]]</f>
        <v>0</v>
      </c>
      <c r="AC499">
        <f>+Casos_PN_CORR[[#This Row],[2-abr]]-Casos_PN_CORR[[#This Row],[1-abr]]</f>
        <v>0</v>
      </c>
      <c r="AD499">
        <f>+Casos_PN_CORR[[#This Row],[3-abr]]-Casos_PN_CORR[[#This Row],[2-abr]]</f>
        <v>0</v>
      </c>
      <c r="AE499">
        <f>+Casos_PN_CORR[[#This Row],[4-abr]]-Casos_PN_CORR[[#This Row],[3-abr]]</f>
        <v>0</v>
      </c>
      <c r="AF499">
        <f>+Casos_PN_CORR[[#This Row],[5-abr]]-Casos_PN_CORR[[#This Row],[4-abr]]</f>
        <v>0</v>
      </c>
      <c r="AG499">
        <f>+Casos_PN_CORR[[#This Row],[6-abr]]-Casos_PN_CORR[[#This Row],[5-abr]]</f>
        <v>0</v>
      </c>
      <c r="AH499">
        <f>+Casos_PN_CORR[[#This Row],[7-abr]]-Casos_PN_CORR[[#This Row],[6-abr]]</f>
        <v>0</v>
      </c>
      <c r="AI499">
        <f>+Casos_PN_CORR[[#This Row],[8-abr]]-Casos_PN_CORR[[#This Row],[7-abr]]</f>
        <v>0</v>
      </c>
      <c r="AJ499">
        <f>+Casos_PN_CORR[[#This Row],[9-abr]]-Casos_PN_CORR[[#This Row],[8-abr]]</f>
        <v>0</v>
      </c>
      <c r="AK499">
        <f>+Casos_PN_CORR[[#This Row],[10-abr]]-Casos_PN_CORR[[#This Row],[9-abr]]</f>
        <v>0</v>
      </c>
      <c r="AL499">
        <f>+Casos_PN_CORR[[#This Row],[11-abr]]-Casos_PN_CORR[[#This Row],[10-abr]]</f>
        <v>0</v>
      </c>
      <c r="AM499">
        <f>+Casos_PN_CORR[[#This Row],[12-abr]]-Casos_PN_CORR[[#This Row],[11-abr]]</f>
        <v>0</v>
      </c>
      <c r="AN499">
        <f>+Casos_PN_CORR[[#This Row],[13-abr]]-Casos_PN_CORR[[#This Row],[12-abr]]</f>
        <v>0</v>
      </c>
      <c r="AO499">
        <f>+Casos_PN_CORR[[#This Row],[14-abr]]-Casos_PN_CORR[[#This Row],[13-abr]]</f>
        <v>0</v>
      </c>
      <c r="AP499">
        <f>+Casos_PN_CORR[[#This Row],[15-abr]]-Casos_PN_CORR[[#This Row],[14-abr]]</f>
        <v>0</v>
      </c>
      <c r="AQ499">
        <f>+Casos_PN_CORR[[#This Row],[16-abr]]-Casos_PN_CORR[[#This Row],[15-abr]]</f>
        <v>0</v>
      </c>
      <c r="AR499">
        <f>+Casos_PN_CORR[[#This Row],[17-abr]]-Casos_PN_CORR[[#This Row],[16-abr]]</f>
        <v>0</v>
      </c>
      <c r="AS499">
        <f>+Casos_PN_CORR[[#This Row],[18-abr]]-Casos_PN_CORR[[#This Row],[17-abr]]</f>
        <v>0</v>
      </c>
      <c r="AT499">
        <f>+Casos_PN_CORR[[#This Row],[19-abr]]-Casos_PN_CORR[[#This Row],[18-abr]]</f>
        <v>0</v>
      </c>
      <c r="AU499">
        <f>+Casos_PN_CORR[[#This Row],[20-abr]]-Casos_PN_CORR[[#This Row],[19-abr]]</f>
        <v>0</v>
      </c>
      <c r="AV499">
        <f>+Casos_PN_CORR[[#This Row],[21-abr]]-Casos_PN_CORR[[#This Row],[20-abr]]</f>
        <v>0</v>
      </c>
      <c r="AW499">
        <f>+Casos_PN_CORR[[#This Row],[22-abr]]-Casos_PN_CORR[[#This Row],[21-abr]]</f>
        <v>0</v>
      </c>
      <c r="AX499">
        <f>+Casos_PN_CORR[[#This Row],[23-abr]]-Casos_PN_CORR[[#This Row],[22-abr]]</f>
        <v>0</v>
      </c>
      <c r="AY499">
        <f>+Casos_PN_CORR[[#This Row],[24-abr]]-Casos_PN_CORR[[#This Row],[23-abr]]</f>
        <v>0</v>
      </c>
      <c r="AZ499">
        <f>+Casos_PN_CORR[[#This Row],[25-abr]]-Casos_PN_CORR[[#This Row],[24-abr]]</f>
        <v>0</v>
      </c>
      <c r="BA499">
        <f>+Casos_PN_CORR[[#This Row],[26-abr]]-Casos_PN_CORR[[#This Row],[25-abr]]</f>
        <v>0</v>
      </c>
      <c r="BB499">
        <f>+Casos_PN_CORR[[#This Row],[27-abr]]-Casos_PN_CORR[[#This Row],[26-abr]]</f>
        <v>0</v>
      </c>
      <c r="BC499">
        <f>+Casos_PN_CORR[[#This Row],[28-abr]]-Casos_PN_CORR[[#This Row],[27-abr]]</f>
        <v>0</v>
      </c>
      <c r="BD499">
        <f>+Casos_PN_CORR[[#This Row],[29-abr]]-Casos_PN_CORR[[#This Row],[28-abr]]</f>
        <v>0</v>
      </c>
      <c r="BE499">
        <f>+Casos_PN_CORR[[#This Row],[30-abr]]-Casos_PN_CORR[[#This Row],[29-abr]]</f>
        <v>0</v>
      </c>
      <c r="BF499">
        <f>+Casos_PN_CORR[[#This Row],[1-may]]-Casos_PN_CORR[[#This Row],[30-abr]]</f>
        <v>0</v>
      </c>
      <c r="BG499">
        <f>+Casos_PN_CORR[[#This Row],[2-may]]-Casos_PN_CORR[[#This Row],[1-may]]</f>
        <v>0</v>
      </c>
      <c r="BH499">
        <f>+Casos_PN_CORR[[#This Row],[3-may]]-Casos_PN_CORR[[#This Row],[2-may]]</f>
        <v>0</v>
      </c>
      <c r="BI499">
        <f>+Casos_PN_CORR[[#This Row],[4-may]]-Casos_PN_CORR[[#This Row],[3-may]]</f>
        <v>0</v>
      </c>
      <c r="BJ499">
        <f>+Casos_PN_CORR[[#This Row],[5-may]]-Casos_PN_CORR[[#This Row],[4-may]]</f>
        <v>0</v>
      </c>
      <c r="BK499">
        <f>+Casos_PN_CORR[[#This Row],[6-may]]-Casos_PN_CORR[[#This Row],[5-may]]</f>
        <v>0</v>
      </c>
      <c r="BL499">
        <f>+Casos_PN_CORR[[#This Row],[7-may]]-Casos_PN_CORR[[#This Row],[6-may]]</f>
        <v>0</v>
      </c>
      <c r="BM499">
        <f>+Casos_PN_CORR[[#This Row],[8-may]]-Casos_PN_CORR[[#This Row],[7-may]]</f>
        <v>0</v>
      </c>
      <c r="BN499">
        <f>+Casos_PN_CORR[[#This Row],[9-may]]-Casos_PN_CORR[[#This Row],[8-may]]</f>
        <v>0</v>
      </c>
      <c r="BO499">
        <f>+Casos_PN_CORR[[#This Row],[10-may]]-Casos_PN_CORR[[#This Row],[9-may]]</f>
        <v>0</v>
      </c>
      <c r="BP499">
        <f>+Casos_PN_CORR[[#This Row],[11-may]]-Casos_PN_CORR[[#This Row],[10-may]]</f>
        <v>0</v>
      </c>
      <c r="BQ499">
        <f>+Casos_PN_CORR[[#This Row],[12-may]]-Casos_PN_CORR[[#This Row],[11-may]]</f>
        <v>0</v>
      </c>
      <c r="BR499">
        <f>+Casos_PN_CORR[[#This Row],[13-may]]-Casos_PN_CORR[[#This Row],[12-may]]</f>
        <v>0</v>
      </c>
      <c r="BS499">
        <f>+Casos_PN_CORR[[#This Row],[14-may]]-Casos_PN_CORR[[#This Row],[13-may]]</f>
        <v>0</v>
      </c>
      <c r="BT499">
        <f>+Casos_PN_CORR[[#This Row],[15-may]]-Casos_PN_CORR[[#This Row],[14-may]]</f>
        <v>0</v>
      </c>
      <c r="BU499">
        <f>+Casos_PN_CORR[[#This Row],[16-may]]-Casos_PN_CORR[[#This Row],[15-may]]</f>
        <v>0</v>
      </c>
      <c r="BV499">
        <f>+Casos_PN_CORR[[#This Row],[17-may]]-Casos_PN_CORR[[#This Row],[16-may]]</f>
        <v>0</v>
      </c>
      <c r="BW499">
        <f>+Casos_PN_CORR[[#This Row],[18-may]]-Casos_PN_CORR[[#This Row],[17-may]]</f>
        <v>0</v>
      </c>
      <c r="BX499">
        <f>+Casos_PN_CORR[[#This Row],[19-may]]-Casos_PN_CORR[[#This Row],[18-may]]</f>
        <v>0</v>
      </c>
      <c r="BY499">
        <f>+Casos_PN_CORR[[#This Row],[20-may]]-Casos_PN_CORR[[#This Row],[19-may]]</f>
        <v>0</v>
      </c>
      <c r="BZ499">
        <f>+Casos_PN_CORR[[#This Row],[21-may]]-Casos_PN_CORR[[#This Row],[20-may]]</f>
        <v>0</v>
      </c>
      <c r="CA499">
        <f>+Casos_PN_CORR[[#This Row],[22-may]]-Casos_PN_CORR[[#This Row],[21-may]]</f>
        <v>0</v>
      </c>
      <c r="CB499">
        <f>+Casos_PN_CORR[[#This Row],[23-may]]-Casos_PN_CORR[[#This Row],[22-may]]</f>
        <v>0</v>
      </c>
      <c r="CC499">
        <f>+Casos_PN_CORR[[#This Row],[24-may]]-Casos_PN_CORR[[#This Row],[23-may]]</f>
        <v>0</v>
      </c>
      <c r="CD499">
        <f>+Casos_PN_CORR[[#This Row],[25-may]]-Casos_PN_CORR[[#This Row],[24-may]]</f>
        <v>0</v>
      </c>
      <c r="CE499">
        <f>+Casos_PN_CORR[[#This Row],[26-may]]-Casos_PN_CORR[[#This Row],[25-may]]</f>
        <v>0</v>
      </c>
      <c r="CF499">
        <f>+Casos_PN_CORR[[#This Row],[27-may]]-Casos_PN_CORR[[#This Row],[26-may]]</f>
        <v>0</v>
      </c>
      <c r="CG499">
        <f>+Casos_PN_CORR[[#This Row],[28-may]]-Casos_PN_CORR[[#This Row],[27-may]]</f>
        <v>0</v>
      </c>
      <c r="CH499">
        <f>+Casos_PN_CORR[[#This Row],[29-may]]-Casos_PN_CORR[[#This Row],[28-may]]</f>
        <v>0</v>
      </c>
      <c r="CI499">
        <f>+Casos_PN_CORR[[#This Row],[30-may]]-Casos_PN_CORR[[#This Row],[29-may]]</f>
        <v>0</v>
      </c>
      <c r="CJ499">
        <f>+Casos_PN_CORR[[#This Row],[31-may]]-Casos_PN_CORR[[#This Row],[30-may]]</f>
        <v>0</v>
      </c>
      <c r="CK499">
        <f>+Casos_PN_CORR[[#This Row],[1-jun]]-Casos_PN_CORR[[#This Row],[31-may]]</f>
        <v>0</v>
      </c>
      <c r="CL499">
        <f>+Casos_PN_CORR[[#This Row],[2-jun]]-Casos_PN_CORR[[#This Row],[1-jun]]</f>
        <v>0</v>
      </c>
      <c r="CM499">
        <f>+Casos_PN_CORR[[#This Row],[3-jun]]-Casos_PN_CORR[[#This Row],[2-jun]]</f>
        <v>0</v>
      </c>
      <c r="CN499">
        <f>+Casos_PN_CORR[[#This Row],[4-jun]]-Casos_PN_CORR[[#This Row],[3-jun]]</f>
        <v>0</v>
      </c>
      <c r="CO499">
        <f>+Casos_PN_CORR[[#This Row],[5-jun]]-Casos_PN_CORR[[#This Row],[4-jun]]</f>
        <v>7</v>
      </c>
      <c r="CP499">
        <f>+Casos_PN_CORR[[#This Row],[6-jun]]-Casos_PN_CORR[[#This Row],[5-jun]]</f>
        <v>0</v>
      </c>
    </row>
    <row r="500" spans="1:94">
      <c r="A500">
        <v>60506</v>
      </c>
      <c r="B500" s="2" t="s">
        <v>214</v>
      </c>
      <c r="C500" s="2" t="s">
        <v>215</v>
      </c>
      <c r="D500" s="2" t="s">
        <v>629</v>
      </c>
      <c r="E500" s="4">
        <f t="shared" si="7"/>
        <v>0</v>
      </c>
      <c r="F500">
        <f>+Casos_PN_CORR[[#This Row],[10-mar]]</f>
        <v>0</v>
      </c>
      <c r="G500">
        <f>+Casos_PN_CORR[[#This Row],[11-mar]]-Casos_PN_CORR[[#This Row],[10-mar]]</f>
        <v>0</v>
      </c>
      <c r="H500">
        <f>+Casos_PN_CORR[[#This Row],[12-mar]]-Casos_PN_CORR[[#This Row],[11-mar]]</f>
        <v>0</v>
      </c>
      <c r="I500">
        <f>+Casos_PN_CORR[[#This Row],[13-mar]]-Casos_PN_CORR[[#This Row],[12-mar]]</f>
        <v>0</v>
      </c>
      <c r="J500">
        <f>+Casos_PN_CORR[[#This Row],[14-mar]]-Casos_PN_CORR[[#This Row],[13-mar]]</f>
        <v>0</v>
      </c>
      <c r="K500">
        <f>+Casos_PN_CORR[[#This Row],[15-mar]]-Casos_PN_CORR[[#This Row],[14-mar]]</f>
        <v>0</v>
      </c>
      <c r="L500">
        <f>+Casos_PN_CORR[[#This Row],[16-mar]]-Casos_PN_CORR[[#This Row],[15-mar]]</f>
        <v>0</v>
      </c>
      <c r="M500">
        <f>+Casos_PN_CORR[[#This Row],[17-mar]]-Casos_PN_CORR[[#This Row],[16-mar]]</f>
        <v>0</v>
      </c>
      <c r="N500">
        <f>+Casos_PN_CORR[[#This Row],[18-mar]]-Casos_PN_CORR[[#This Row],[17-mar]]</f>
        <v>0</v>
      </c>
      <c r="O500">
        <f>+Casos_PN_CORR[[#This Row],[19-mar]]-Casos_PN_CORR[[#This Row],[18-mar]]</f>
        <v>0</v>
      </c>
      <c r="P500">
        <f>+Casos_PN_CORR[[#This Row],[20-mar]]-Casos_PN_CORR[[#This Row],[19-mar]]</f>
        <v>0</v>
      </c>
      <c r="Q500">
        <f>+Casos_PN_CORR[[#This Row],[21-mar]]-Casos_PN_CORR[[#This Row],[20-mar]]</f>
        <v>0</v>
      </c>
      <c r="R500">
        <f>+Casos_PN_CORR[[#This Row],[22-mar]]-Casos_PN_CORR[[#This Row],[21-mar]]</f>
        <v>0</v>
      </c>
      <c r="S500">
        <f>+Casos_PN_CORR[[#This Row],[23-mar]]-Casos_PN_CORR[[#This Row],[22-mar]]</f>
        <v>0</v>
      </c>
      <c r="T500">
        <f>+Casos_PN_CORR[[#This Row],[24-mar]]-Casos_PN_CORR[[#This Row],[23-mar]]</f>
        <v>0</v>
      </c>
      <c r="U500">
        <f>+Casos_PN_CORR[[#This Row],[25-mar]]-Casos_PN_CORR[[#This Row],[24-mar]]</f>
        <v>0</v>
      </c>
      <c r="V500">
        <f>+Casos_PN_CORR[[#This Row],[26-mar]]-Casos_PN_CORR[[#This Row],[25-mar]]</f>
        <v>0</v>
      </c>
      <c r="W500">
        <f>+Casos_PN_CORR[[#This Row],[27-mar]]-Casos_PN_CORR[[#This Row],[26-mar]]</f>
        <v>0</v>
      </c>
      <c r="X500">
        <f>+Casos_PN_CORR[[#This Row],[28-mar]]-Casos_PN_CORR[[#This Row],[27-mar]]</f>
        <v>0</v>
      </c>
      <c r="Y500">
        <f>+Casos_PN_CORR[[#This Row],[29-mar]]-Casos_PN_CORR[[#This Row],[28-mar]]</f>
        <v>0</v>
      </c>
      <c r="Z500">
        <f>+Casos_PN_CORR[[#This Row],[30-mar]]-Casos_PN_CORR[[#This Row],[29-mar]]</f>
        <v>0</v>
      </c>
      <c r="AA500">
        <f>+Casos_PN_CORR[[#This Row],[31-mar]]-Casos_PN_CORR[[#This Row],[30-mar]]</f>
        <v>0</v>
      </c>
      <c r="AB500">
        <f>+Casos_PN_CORR[[#This Row],[1-abr]]-Casos_PN_CORR[[#This Row],[31-mar]]</f>
        <v>0</v>
      </c>
      <c r="AC500">
        <f>+Casos_PN_CORR[[#This Row],[2-abr]]-Casos_PN_CORR[[#This Row],[1-abr]]</f>
        <v>0</v>
      </c>
      <c r="AD500">
        <f>+Casos_PN_CORR[[#This Row],[3-abr]]-Casos_PN_CORR[[#This Row],[2-abr]]</f>
        <v>0</v>
      </c>
      <c r="AE500">
        <f>+Casos_PN_CORR[[#This Row],[4-abr]]-Casos_PN_CORR[[#This Row],[3-abr]]</f>
        <v>0</v>
      </c>
      <c r="AF500">
        <f>+Casos_PN_CORR[[#This Row],[5-abr]]-Casos_PN_CORR[[#This Row],[4-abr]]</f>
        <v>0</v>
      </c>
      <c r="AG500">
        <f>+Casos_PN_CORR[[#This Row],[6-abr]]-Casos_PN_CORR[[#This Row],[5-abr]]</f>
        <v>0</v>
      </c>
      <c r="AH500">
        <f>+Casos_PN_CORR[[#This Row],[7-abr]]-Casos_PN_CORR[[#This Row],[6-abr]]</f>
        <v>0</v>
      </c>
      <c r="AI500">
        <f>+Casos_PN_CORR[[#This Row],[8-abr]]-Casos_PN_CORR[[#This Row],[7-abr]]</f>
        <v>0</v>
      </c>
      <c r="AJ500">
        <f>+Casos_PN_CORR[[#This Row],[9-abr]]-Casos_PN_CORR[[#This Row],[8-abr]]</f>
        <v>0</v>
      </c>
      <c r="AK500">
        <f>+Casos_PN_CORR[[#This Row],[10-abr]]-Casos_PN_CORR[[#This Row],[9-abr]]</f>
        <v>0</v>
      </c>
      <c r="AL500">
        <f>+Casos_PN_CORR[[#This Row],[11-abr]]-Casos_PN_CORR[[#This Row],[10-abr]]</f>
        <v>0</v>
      </c>
      <c r="AM500">
        <f>+Casos_PN_CORR[[#This Row],[12-abr]]-Casos_PN_CORR[[#This Row],[11-abr]]</f>
        <v>0</v>
      </c>
      <c r="AN500">
        <f>+Casos_PN_CORR[[#This Row],[13-abr]]-Casos_PN_CORR[[#This Row],[12-abr]]</f>
        <v>0</v>
      </c>
      <c r="AO500">
        <f>+Casos_PN_CORR[[#This Row],[14-abr]]-Casos_PN_CORR[[#This Row],[13-abr]]</f>
        <v>0</v>
      </c>
      <c r="AP500">
        <f>+Casos_PN_CORR[[#This Row],[15-abr]]-Casos_PN_CORR[[#This Row],[14-abr]]</f>
        <v>0</v>
      </c>
      <c r="AQ500">
        <f>+Casos_PN_CORR[[#This Row],[16-abr]]-Casos_PN_CORR[[#This Row],[15-abr]]</f>
        <v>0</v>
      </c>
      <c r="AR500">
        <f>+Casos_PN_CORR[[#This Row],[17-abr]]-Casos_PN_CORR[[#This Row],[16-abr]]</f>
        <v>0</v>
      </c>
      <c r="AS500">
        <f>+Casos_PN_CORR[[#This Row],[18-abr]]-Casos_PN_CORR[[#This Row],[17-abr]]</f>
        <v>0</v>
      </c>
      <c r="AT500">
        <f>+Casos_PN_CORR[[#This Row],[19-abr]]-Casos_PN_CORR[[#This Row],[18-abr]]</f>
        <v>0</v>
      </c>
      <c r="AU500">
        <f>+Casos_PN_CORR[[#This Row],[20-abr]]-Casos_PN_CORR[[#This Row],[19-abr]]</f>
        <v>0</v>
      </c>
      <c r="AV500">
        <f>+Casos_PN_CORR[[#This Row],[21-abr]]-Casos_PN_CORR[[#This Row],[20-abr]]</f>
        <v>0</v>
      </c>
      <c r="AW500">
        <f>+Casos_PN_CORR[[#This Row],[22-abr]]-Casos_PN_CORR[[#This Row],[21-abr]]</f>
        <v>0</v>
      </c>
      <c r="AX500">
        <f>+Casos_PN_CORR[[#This Row],[23-abr]]-Casos_PN_CORR[[#This Row],[22-abr]]</f>
        <v>0</v>
      </c>
      <c r="AY500">
        <f>+Casos_PN_CORR[[#This Row],[24-abr]]-Casos_PN_CORR[[#This Row],[23-abr]]</f>
        <v>0</v>
      </c>
      <c r="AZ500">
        <f>+Casos_PN_CORR[[#This Row],[25-abr]]-Casos_PN_CORR[[#This Row],[24-abr]]</f>
        <v>0</v>
      </c>
      <c r="BA500">
        <f>+Casos_PN_CORR[[#This Row],[26-abr]]-Casos_PN_CORR[[#This Row],[25-abr]]</f>
        <v>0</v>
      </c>
      <c r="BB500">
        <f>+Casos_PN_CORR[[#This Row],[27-abr]]-Casos_PN_CORR[[#This Row],[26-abr]]</f>
        <v>0</v>
      </c>
      <c r="BC500">
        <f>+Casos_PN_CORR[[#This Row],[28-abr]]-Casos_PN_CORR[[#This Row],[27-abr]]</f>
        <v>0</v>
      </c>
      <c r="BD500">
        <f>+Casos_PN_CORR[[#This Row],[29-abr]]-Casos_PN_CORR[[#This Row],[28-abr]]</f>
        <v>0</v>
      </c>
      <c r="BE500">
        <f>+Casos_PN_CORR[[#This Row],[30-abr]]-Casos_PN_CORR[[#This Row],[29-abr]]</f>
        <v>0</v>
      </c>
      <c r="BF500">
        <f>+Casos_PN_CORR[[#This Row],[1-may]]-Casos_PN_CORR[[#This Row],[30-abr]]</f>
        <v>0</v>
      </c>
      <c r="BG500">
        <f>+Casos_PN_CORR[[#This Row],[2-may]]-Casos_PN_CORR[[#This Row],[1-may]]</f>
        <v>0</v>
      </c>
      <c r="BH500">
        <f>+Casos_PN_CORR[[#This Row],[3-may]]-Casos_PN_CORR[[#This Row],[2-may]]</f>
        <v>0</v>
      </c>
      <c r="BI500">
        <f>+Casos_PN_CORR[[#This Row],[4-may]]-Casos_PN_CORR[[#This Row],[3-may]]</f>
        <v>0</v>
      </c>
      <c r="BJ500">
        <f>+Casos_PN_CORR[[#This Row],[5-may]]-Casos_PN_CORR[[#This Row],[4-may]]</f>
        <v>0</v>
      </c>
      <c r="BK500">
        <f>+Casos_PN_CORR[[#This Row],[6-may]]-Casos_PN_CORR[[#This Row],[5-may]]</f>
        <v>0</v>
      </c>
      <c r="BL500">
        <f>+Casos_PN_CORR[[#This Row],[7-may]]-Casos_PN_CORR[[#This Row],[6-may]]</f>
        <v>0</v>
      </c>
      <c r="BM500">
        <f>+Casos_PN_CORR[[#This Row],[8-may]]-Casos_PN_CORR[[#This Row],[7-may]]</f>
        <v>0</v>
      </c>
      <c r="BN500">
        <f>+Casos_PN_CORR[[#This Row],[9-may]]-Casos_PN_CORR[[#This Row],[8-may]]</f>
        <v>0</v>
      </c>
      <c r="BO500">
        <f>+Casos_PN_CORR[[#This Row],[10-may]]-Casos_PN_CORR[[#This Row],[9-may]]</f>
        <v>0</v>
      </c>
      <c r="BP500">
        <f>+Casos_PN_CORR[[#This Row],[11-may]]-Casos_PN_CORR[[#This Row],[10-may]]</f>
        <v>0</v>
      </c>
      <c r="BQ500">
        <f>+Casos_PN_CORR[[#This Row],[12-may]]-Casos_PN_CORR[[#This Row],[11-may]]</f>
        <v>0</v>
      </c>
      <c r="BR500">
        <f>+Casos_PN_CORR[[#This Row],[13-may]]-Casos_PN_CORR[[#This Row],[12-may]]</f>
        <v>0</v>
      </c>
      <c r="BS500">
        <f>+Casos_PN_CORR[[#This Row],[14-may]]-Casos_PN_CORR[[#This Row],[13-may]]</f>
        <v>0</v>
      </c>
      <c r="BT500">
        <f>+Casos_PN_CORR[[#This Row],[15-may]]-Casos_PN_CORR[[#This Row],[14-may]]</f>
        <v>0</v>
      </c>
      <c r="BU500">
        <f>+Casos_PN_CORR[[#This Row],[16-may]]-Casos_PN_CORR[[#This Row],[15-may]]</f>
        <v>0</v>
      </c>
      <c r="BV500">
        <f>+Casos_PN_CORR[[#This Row],[17-may]]-Casos_PN_CORR[[#This Row],[16-may]]</f>
        <v>0</v>
      </c>
      <c r="BW500">
        <f>+Casos_PN_CORR[[#This Row],[18-may]]-Casos_PN_CORR[[#This Row],[17-may]]</f>
        <v>0</v>
      </c>
      <c r="BX500">
        <f>+Casos_PN_CORR[[#This Row],[19-may]]-Casos_PN_CORR[[#This Row],[18-may]]</f>
        <v>0</v>
      </c>
      <c r="BY500">
        <f>+Casos_PN_CORR[[#This Row],[20-may]]-Casos_PN_CORR[[#This Row],[19-may]]</f>
        <v>0</v>
      </c>
      <c r="BZ500">
        <f>+Casos_PN_CORR[[#This Row],[21-may]]-Casos_PN_CORR[[#This Row],[20-may]]</f>
        <v>0</v>
      </c>
      <c r="CA500">
        <f>+Casos_PN_CORR[[#This Row],[22-may]]-Casos_PN_CORR[[#This Row],[21-may]]</f>
        <v>0</v>
      </c>
      <c r="CB500">
        <f>+Casos_PN_CORR[[#This Row],[23-may]]-Casos_PN_CORR[[#This Row],[22-may]]</f>
        <v>0</v>
      </c>
      <c r="CC500">
        <f>+Casos_PN_CORR[[#This Row],[24-may]]-Casos_PN_CORR[[#This Row],[23-may]]</f>
        <v>0</v>
      </c>
      <c r="CD500">
        <f>+Casos_PN_CORR[[#This Row],[25-may]]-Casos_PN_CORR[[#This Row],[24-may]]</f>
        <v>0</v>
      </c>
      <c r="CE500">
        <f>+Casos_PN_CORR[[#This Row],[26-may]]-Casos_PN_CORR[[#This Row],[25-may]]</f>
        <v>0</v>
      </c>
      <c r="CF500">
        <f>+Casos_PN_CORR[[#This Row],[27-may]]-Casos_PN_CORR[[#This Row],[26-may]]</f>
        <v>0</v>
      </c>
      <c r="CG500">
        <f>+Casos_PN_CORR[[#This Row],[28-may]]-Casos_PN_CORR[[#This Row],[27-may]]</f>
        <v>0</v>
      </c>
      <c r="CH500">
        <f>+Casos_PN_CORR[[#This Row],[29-may]]-Casos_PN_CORR[[#This Row],[28-may]]</f>
        <v>0</v>
      </c>
      <c r="CI500">
        <f>+Casos_PN_CORR[[#This Row],[30-may]]-Casos_PN_CORR[[#This Row],[29-may]]</f>
        <v>0</v>
      </c>
      <c r="CJ500">
        <f>+Casos_PN_CORR[[#This Row],[31-may]]-Casos_PN_CORR[[#This Row],[30-may]]</f>
        <v>0</v>
      </c>
      <c r="CK500">
        <f>+Casos_PN_CORR[[#This Row],[1-jun]]-Casos_PN_CORR[[#This Row],[31-may]]</f>
        <v>0</v>
      </c>
      <c r="CL500">
        <f>+Casos_PN_CORR[[#This Row],[2-jun]]-Casos_PN_CORR[[#This Row],[1-jun]]</f>
        <v>0</v>
      </c>
      <c r="CM500">
        <f>+Casos_PN_CORR[[#This Row],[3-jun]]-Casos_PN_CORR[[#This Row],[2-jun]]</f>
        <v>0</v>
      </c>
      <c r="CN500">
        <f>+Casos_PN_CORR[[#This Row],[4-jun]]-Casos_PN_CORR[[#This Row],[3-jun]]</f>
        <v>0</v>
      </c>
      <c r="CO500">
        <f>+Casos_PN_CORR[[#This Row],[5-jun]]-Casos_PN_CORR[[#This Row],[4-jun]]</f>
        <v>0</v>
      </c>
      <c r="CP500">
        <f>+Casos_PN_CORR[[#This Row],[6-jun]]-Casos_PN_CORR[[#This Row],[5-jun]]</f>
        <v>0</v>
      </c>
    </row>
    <row r="501" spans="1:94">
      <c r="A501">
        <v>30401</v>
      </c>
      <c r="B501" s="2" t="s">
        <v>99</v>
      </c>
      <c r="C501" s="2" t="s">
        <v>216</v>
      </c>
      <c r="D501" s="2" t="s">
        <v>630</v>
      </c>
      <c r="E501" s="4">
        <f t="shared" si="7"/>
        <v>3</v>
      </c>
      <c r="F501">
        <f>+Casos_PN_CORR[[#This Row],[10-mar]]</f>
        <v>0</v>
      </c>
      <c r="G501">
        <f>+Casos_PN_CORR[[#This Row],[11-mar]]-Casos_PN_CORR[[#This Row],[10-mar]]</f>
        <v>0</v>
      </c>
      <c r="H501">
        <f>+Casos_PN_CORR[[#This Row],[12-mar]]-Casos_PN_CORR[[#This Row],[11-mar]]</f>
        <v>0</v>
      </c>
      <c r="I501">
        <f>+Casos_PN_CORR[[#This Row],[13-mar]]-Casos_PN_CORR[[#This Row],[12-mar]]</f>
        <v>0</v>
      </c>
      <c r="J501">
        <f>+Casos_PN_CORR[[#This Row],[14-mar]]-Casos_PN_CORR[[#This Row],[13-mar]]</f>
        <v>0</v>
      </c>
      <c r="K501">
        <f>+Casos_PN_CORR[[#This Row],[15-mar]]-Casos_PN_CORR[[#This Row],[14-mar]]</f>
        <v>0</v>
      </c>
      <c r="L501">
        <f>+Casos_PN_CORR[[#This Row],[16-mar]]-Casos_PN_CORR[[#This Row],[15-mar]]</f>
        <v>0</v>
      </c>
      <c r="M501">
        <f>+Casos_PN_CORR[[#This Row],[17-mar]]-Casos_PN_CORR[[#This Row],[16-mar]]</f>
        <v>0</v>
      </c>
      <c r="N501">
        <f>+Casos_PN_CORR[[#This Row],[18-mar]]-Casos_PN_CORR[[#This Row],[17-mar]]</f>
        <v>0</v>
      </c>
      <c r="O501">
        <f>+Casos_PN_CORR[[#This Row],[19-mar]]-Casos_PN_CORR[[#This Row],[18-mar]]</f>
        <v>0</v>
      </c>
      <c r="P501">
        <f>+Casos_PN_CORR[[#This Row],[20-mar]]-Casos_PN_CORR[[#This Row],[19-mar]]</f>
        <v>0</v>
      </c>
      <c r="Q501">
        <f>+Casos_PN_CORR[[#This Row],[21-mar]]-Casos_PN_CORR[[#This Row],[20-mar]]</f>
        <v>0</v>
      </c>
      <c r="R501">
        <f>+Casos_PN_CORR[[#This Row],[22-mar]]-Casos_PN_CORR[[#This Row],[21-mar]]</f>
        <v>0</v>
      </c>
      <c r="S501">
        <f>+Casos_PN_CORR[[#This Row],[23-mar]]-Casos_PN_CORR[[#This Row],[22-mar]]</f>
        <v>0</v>
      </c>
      <c r="T501">
        <f>+Casos_PN_CORR[[#This Row],[24-mar]]-Casos_PN_CORR[[#This Row],[23-mar]]</f>
        <v>0</v>
      </c>
      <c r="U501">
        <f>+Casos_PN_CORR[[#This Row],[25-mar]]-Casos_PN_CORR[[#This Row],[24-mar]]</f>
        <v>0</v>
      </c>
      <c r="V501">
        <f>+Casos_PN_CORR[[#This Row],[26-mar]]-Casos_PN_CORR[[#This Row],[25-mar]]</f>
        <v>0</v>
      </c>
      <c r="W501">
        <f>+Casos_PN_CORR[[#This Row],[27-mar]]-Casos_PN_CORR[[#This Row],[26-mar]]</f>
        <v>0</v>
      </c>
      <c r="X501">
        <f>+Casos_PN_CORR[[#This Row],[28-mar]]-Casos_PN_CORR[[#This Row],[27-mar]]</f>
        <v>0</v>
      </c>
      <c r="Y501">
        <f>+Casos_PN_CORR[[#This Row],[29-mar]]-Casos_PN_CORR[[#This Row],[28-mar]]</f>
        <v>0</v>
      </c>
      <c r="Z501">
        <f>+Casos_PN_CORR[[#This Row],[30-mar]]-Casos_PN_CORR[[#This Row],[29-mar]]</f>
        <v>0</v>
      </c>
      <c r="AA501">
        <f>+Casos_PN_CORR[[#This Row],[31-mar]]-Casos_PN_CORR[[#This Row],[30-mar]]</f>
        <v>0</v>
      </c>
      <c r="AB501">
        <f>+Casos_PN_CORR[[#This Row],[1-abr]]-Casos_PN_CORR[[#This Row],[31-mar]]</f>
        <v>0</v>
      </c>
      <c r="AC501">
        <f>+Casos_PN_CORR[[#This Row],[2-abr]]-Casos_PN_CORR[[#This Row],[1-abr]]</f>
        <v>0</v>
      </c>
      <c r="AD501">
        <f>+Casos_PN_CORR[[#This Row],[3-abr]]-Casos_PN_CORR[[#This Row],[2-abr]]</f>
        <v>0</v>
      </c>
      <c r="AE501">
        <f>+Casos_PN_CORR[[#This Row],[4-abr]]-Casos_PN_CORR[[#This Row],[3-abr]]</f>
        <v>0</v>
      </c>
      <c r="AF501">
        <f>+Casos_PN_CORR[[#This Row],[5-abr]]-Casos_PN_CORR[[#This Row],[4-abr]]</f>
        <v>0</v>
      </c>
      <c r="AG501">
        <f>+Casos_PN_CORR[[#This Row],[6-abr]]-Casos_PN_CORR[[#This Row],[5-abr]]</f>
        <v>0</v>
      </c>
      <c r="AH501">
        <f>+Casos_PN_CORR[[#This Row],[7-abr]]-Casos_PN_CORR[[#This Row],[6-abr]]</f>
        <v>0</v>
      </c>
      <c r="AI501">
        <f>+Casos_PN_CORR[[#This Row],[8-abr]]-Casos_PN_CORR[[#This Row],[7-abr]]</f>
        <v>0</v>
      </c>
      <c r="AJ501">
        <f>+Casos_PN_CORR[[#This Row],[9-abr]]-Casos_PN_CORR[[#This Row],[8-abr]]</f>
        <v>0</v>
      </c>
      <c r="AK501">
        <f>+Casos_PN_CORR[[#This Row],[10-abr]]-Casos_PN_CORR[[#This Row],[9-abr]]</f>
        <v>0</v>
      </c>
      <c r="AL501">
        <f>+Casos_PN_CORR[[#This Row],[11-abr]]-Casos_PN_CORR[[#This Row],[10-abr]]</f>
        <v>0</v>
      </c>
      <c r="AM501">
        <f>+Casos_PN_CORR[[#This Row],[12-abr]]-Casos_PN_CORR[[#This Row],[11-abr]]</f>
        <v>0</v>
      </c>
      <c r="AN501">
        <f>+Casos_PN_CORR[[#This Row],[13-abr]]-Casos_PN_CORR[[#This Row],[12-abr]]</f>
        <v>0</v>
      </c>
      <c r="AO501">
        <f>+Casos_PN_CORR[[#This Row],[14-abr]]-Casos_PN_CORR[[#This Row],[13-abr]]</f>
        <v>0</v>
      </c>
      <c r="AP501">
        <f>+Casos_PN_CORR[[#This Row],[15-abr]]-Casos_PN_CORR[[#This Row],[14-abr]]</f>
        <v>0</v>
      </c>
      <c r="AQ501">
        <f>+Casos_PN_CORR[[#This Row],[16-abr]]-Casos_PN_CORR[[#This Row],[15-abr]]</f>
        <v>0</v>
      </c>
      <c r="AR501">
        <f>+Casos_PN_CORR[[#This Row],[17-abr]]-Casos_PN_CORR[[#This Row],[16-abr]]</f>
        <v>0</v>
      </c>
      <c r="AS501">
        <f>+Casos_PN_CORR[[#This Row],[18-abr]]-Casos_PN_CORR[[#This Row],[17-abr]]</f>
        <v>0</v>
      </c>
      <c r="AT501">
        <f>+Casos_PN_CORR[[#This Row],[19-abr]]-Casos_PN_CORR[[#This Row],[18-abr]]</f>
        <v>0</v>
      </c>
      <c r="AU501">
        <f>+Casos_PN_CORR[[#This Row],[20-abr]]-Casos_PN_CORR[[#This Row],[19-abr]]</f>
        <v>0</v>
      </c>
      <c r="AV501">
        <f>+Casos_PN_CORR[[#This Row],[21-abr]]-Casos_PN_CORR[[#This Row],[20-abr]]</f>
        <v>0</v>
      </c>
      <c r="AW501">
        <f>+Casos_PN_CORR[[#This Row],[22-abr]]-Casos_PN_CORR[[#This Row],[21-abr]]</f>
        <v>0</v>
      </c>
      <c r="AX501">
        <f>+Casos_PN_CORR[[#This Row],[23-abr]]-Casos_PN_CORR[[#This Row],[22-abr]]</f>
        <v>0</v>
      </c>
      <c r="AY501">
        <f>+Casos_PN_CORR[[#This Row],[24-abr]]-Casos_PN_CORR[[#This Row],[23-abr]]</f>
        <v>0</v>
      </c>
      <c r="AZ501">
        <f>+Casos_PN_CORR[[#This Row],[25-abr]]-Casos_PN_CORR[[#This Row],[24-abr]]</f>
        <v>0</v>
      </c>
      <c r="BA501">
        <f>+Casos_PN_CORR[[#This Row],[26-abr]]-Casos_PN_CORR[[#This Row],[25-abr]]</f>
        <v>0</v>
      </c>
      <c r="BB501">
        <f>+Casos_PN_CORR[[#This Row],[27-abr]]-Casos_PN_CORR[[#This Row],[26-abr]]</f>
        <v>0</v>
      </c>
      <c r="BC501">
        <f>+Casos_PN_CORR[[#This Row],[28-abr]]-Casos_PN_CORR[[#This Row],[27-abr]]</f>
        <v>0</v>
      </c>
      <c r="BD501">
        <f>+Casos_PN_CORR[[#This Row],[29-abr]]-Casos_PN_CORR[[#This Row],[28-abr]]</f>
        <v>0</v>
      </c>
      <c r="BE501">
        <f>+Casos_PN_CORR[[#This Row],[30-abr]]-Casos_PN_CORR[[#This Row],[29-abr]]</f>
        <v>0</v>
      </c>
      <c r="BF501">
        <f>+Casos_PN_CORR[[#This Row],[1-may]]-Casos_PN_CORR[[#This Row],[30-abr]]</f>
        <v>0</v>
      </c>
      <c r="BG501">
        <f>+Casos_PN_CORR[[#This Row],[2-may]]-Casos_PN_CORR[[#This Row],[1-may]]</f>
        <v>0</v>
      </c>
      <c r="BH501">
        <f>+Casos_PN_CORR[[#This Row],[3-may]]-Casos_PN_CORR[[#This Row],[2-may]]</f>
        <v>0</v>
      </c>
      <c r="BI501">
        <f>+Casos_PN_CORR[[#This Row],[4-may]]-Casos_PN_CORR[[#This Row],[3-may]]</f>
        <v>0</v>
      </c>
      <c r="BJ501">
        <f>+Casos_PN_CORR[[#This Row],[5-may]]-Casos_PN_CORR[[#This Row],[4-may]]</f>
        <v>0</v>
      </c>
      <c r="BK501">
        <f>+Casos_PN_CORR[[#This Row],[6-may]]-Casos_PN_CORR[[#This Row],[5-may]]</f>
        <v>0</v>
      </c>
      <c r="BL501">
        <f>+Casos_PN_CORR[[#This Row],[7-may]]-Casos_PN_CORR[[#This Row],[6-may]]</f>
        <v>0</v>
      </c>
      <c r="BM501">
        <f>+Casos_PN_CORR[[#This Row],[8-may]]-Casos_PN_CORR[[#This Row],[7-may]]</f>
        <v>0</v>
      </c>
      <c r="BN501">
        <f>+Casos_PN_CORR[[#This Row],[9-may]]-Casos_PN_CORR[[#This Row],[8-may]]</f>
        <v>0</v>
      </c>
      <c r="BO501">
        <f>+Casos_PN_CORR[[#This Row],[10-may]]-Casos_PN_CORR[[#This Row],[9-may]]</f>
        <v>0</v>
      </c>
      <c r="BP501">
        <f>+Casos_PN_CORR[[#This Row],[11-may]]-Casos_PN_CORR[[#This Row],[10-may]]</f>
        <v>0</v>
      </c>
      <c r="BQ501">
        <f>+Casos_PN_CORR[[#This Row],[12-may]]-Casos_PN_CORR[[#This Row],[11-may]]</f>
        <v>0</v>
      </c>
      <c r="BR501">
        <f>+Casos_PN_CORR[[#This Row],[13-may]]-Casos_PN_CORR[[#This Row],[12-may]]</f>
        <v>0</v>
      </c>
      <c r="BS501">
        <f>+Casos_PN_CORR[[#This Row],[14-may]]-Casos_PN_CORR[[#This Row],[13-may]]</f>
        <v>0</v>
      </c>
      <c r="BT501">
        <f>+Casos_PN_CORR[[#This Row],[15-may]]-Casos_PN_CORR[[#This Row],[14-may]]</f>
        <v>0</v>
      </c>
      <c r="BU501">
        <f>+Casos_PN_CORR[[#This Row],[16-may]]-Casos_PN_CORR[[#This Row],[15-may]]</f>
        <v>0</v>
      </c>
      <c r="BV501">
        <f>+Casos_PN_CORR[[#This Row],[17-may]]-Casos_PN_CORR[[#This Row],[16-may]]</f>
        <v>0</v>
      </c>
      <c r="BW501">
        <f>+Casos_PN_CORR[[#This Row],[18-may]]-Casos_PN_CORR[[#This Row],[17-may]]</f>
        <v>0</v>
      </c>
      <c r="BX501">
        <f>+Casos_PN_CORR[[#This Row],[19-may]]-Casos_PN_CORR[[#This Row],[18-may]]</f>
        <v>0</v>
      </c>
      <c r="BY501">
        <f>+Casos_PN_CORR[[#This Row],[20-may]]-Casos_PN_CORR[[#This Row],[19-may]]</f>
        <v>0</v>
      </c>
      <c r="BZ501">
        <f>+Casos_PN_CORR[[#This Row],[21-may]]-Casos_PN_CORR[[#This Row],[20-may]]</f>
        <v>0</v>
      </c>
      <c r="CA501">
        <f>+Casos_PN_CORR[[#This Row],[22-may]]-Casos_PN_CORR[[#This Row],[21-may]]</f>
        <v>0</v>
      </c>
      <c r="CB501">
        <f>+Casos_PN_CORR[[#This Row],[23-may]]-Casos_PN_CORR[[#This Row],[22-may]]</f>
        <v>0</v>
      </c>
      <c r="CC501">
        <f>+Casos_PN_CORR[[#This Row],[24-may]]-Casos_PN_CORR[[#This Row],[23-may]]</f>
        <v>0</v>
      </c>
      <c r="CD501">
        <f>+Casos_PN_CORR[[#This Row],[25-may]]-Casos_PN_CORR[[#This Row],[24-may]]</f>
        <v>0</v>
      </c>
      <c r="CE501">
        <f>+Casos_PN_CORR[[#This Row],[26-may]]-Casos_PN_CORR[[#This Row],[25-may]]</f>
        <v>0</v>
      </c>
      <c r="CF501">
        <f>+Casos_PN_CORR[[#This Row],[27-may]]-Casos_PN_CORR[[#This Row],[26-may]]</f>
        <v>0</v>
      </c>
      <c r="CG501">
        <f>+Casos_PN_CORR[[#This Row],[28-may]]-Casos_PN_CORR[[#This Row],[27-may]]</f>
        <v>0</v>
      </c>
      <c r="CH501">
        <f>+Casos_PN_CORR[[#This Row],[29-may]]-Casos_PN_CORR[[#This Row],[28-may]]</f>
        <v>0</v>
      </c>
      <c r="CI501">
        <f>+Casos_PN_CORR[[#This Row],[30-may]]-Casos_PN_CORR[[#This Row],[29-may]]</f>
        <v>0</v>
      </c>
      <c r="CJ501">
        <f>+Casos_PN_CORR[[#This Row],[31-may]]-Casos_PN_CORR[[#This Row],[30-may]]</f>
        <v>0</v>
      </c>
      <c r="CK501">
        <f>+Casos_PN_CORR[[#This Row],[1-jun]]-Casos_PN_CORR[[#This Row],[31-may]]</f>
        <v>0</v>
      </c>
      <c r="CL501">
        <f>+Casos_PN_CORR[[#This Row],[2-jun]]-Casos_PN_CORR[[#This Row],[1-jun]]</f>
        <v>0</v>
      </c>
      <c r="CM501">
        <f>+Casos_PN_CORR[[#This Row],[3-jun]]-Casos_PN_CORR[[#This Row],[2-jun]]</f>
        <v>0</v>
      </c>
      <c r="CN501">
        <f>+Casos_PN_CORR[[#This Row],[4-jun]]-Casos_PN_CORR[[#This Row],[3-jun]]</f>
        <v>0</v>
      </c>
      <c r="CO501">
        <f>+Casos_PN_CORR[[#This Row],[5-jun]]-Casos_PN_CORR[[#This Row],[4-jun]]</f>
        <v>3</v>
      </c>
      <c r="CP501">
        <f>+Casos_PN_CORR[[#This Row],[6-jun]]-Casos_PN_CORR[[#This Row],[5-jun]]</f>
        <v>0</v>
      </c>
    </row>
    <row r="502" spans="1:94">
      <c r="A502">
        <v>40704</v>
      </c>
      <c r="B502" s="2" t="s">
        <v>115</v>
      </c>
      <c r="C502" s="2" t="s">
        <v>318</v>
      </c>
      <c r="D502" s="2" t="s">
        <v>631</v>
      </c>
      <c r="E502" s="4">
        <f t="shared" si="7"/>
        <v>0</v>
      </c>
      <c r="F502">
        <f>+Casos_PN_CORR[[#This Row],[10-mar]]</f>
        <v>0</v>
      </c>
      <c r="G502">
        <f>+Casos_PN_CORR[[#This Row],[11-mar]]-Casos_PN_CORR[[#This Row],[10-mar]]</f>
        <v>0</v>
      </c>
      <c r="H502">
        <f>+Casos_PN_CORR[[#This Row],[12-mar]]-Casos_PN_CORR[[#This Row],[11-mar]]</f>
        <v>0</v>
      </c>
      <c r="I502">
        <f>+Casos_PN_CORR[[#This Row],[13-mar]]-Casos_PN_CORR[[#This Row],[12-mar]]</f>
        <v>0</v>
      </c>
      <c r="J502">
        <f>+Casos_PN_CORR[[#This Row],[14-mar]]-Casos_PN_CORR[[#This Row],[13-mar]]</f>
        <v>0</v>
      </c>
      <c r="K502">
        <f>+Casos_PN_CORR[[#This Row],[15-mar]]-Casos_PN_CORR[[#This Row],[14-mar]]</f>
        <v>0</v>
      </c>
      <c r="L502">
        <f>+Casos_PN_CORR[[#This Row],[16-mar]]-Casos_PN_CORR[[#This Row],[15-mar]]</f>
        <v>0</v>
      </c>
      <c r="M502">
        <f>+Casos_PN_CORR[[#This Row],[17-mar]]-Casos_PN_CORR[[#This Row],[16-mar]]</f>
        <v>0</v>
      </c>
      <c r="N502">
        <f>+Casos_PN_CORR[[#This Row],[18-mar]]-Casos_PN_CORR[[#This Row],[17-mar]]</f>
        <v>0</v>
      </c>
      <c r="O502">
        <f>+Casos_PN_CORR[[#This Row],[19-mar]]-Casos_PN_CORR[[#This Row],[18-mar]]</f>
        <v>0</v>
      </c>
      <c r="P502">
        <f>+Casos_PN_CORR[[#This Row],[20-mar]]-Casos_PN_CORR[[#This Row],[19-mar]]</f>
        <v>0</v>
      </c>
      <c r="Q502">
        <f>+Casos_PN_CORR[[#This Row],[21-mar]]-Casos_PN_CORR[[#This Row],[20-mar]]</f>
        <v>0</v>
      </c>
      <c r="R502">
        <f>+Casos_PN_CORR[[#This Row],[22-mar]]-Casos_PN_CORR[[#This Row],[21-mar]]</f>
        <v>0</v>
      </c>
      <c r="S502">
        <f>+Casos_PN_CORR[[#This Row],[23-mar]]-Casos_PN_CORR[[#This Row],[22-mar]]</f>
        <v>0</v>
      </c>
      <c r="T502">
        <f>+Casos_PN_CORR[[#This Row],[24-mar]]-Casos_PN_CORR[[#This Row],[23-mar]]</f>
        <v>0</v>
      </c>
      <c r="U502">
        <f>+Casos_PN_CORR[[#This Row],[25-mar]]-Casos_PN_CORR[[#This Row],[24-mar]]</f>
        <v>0</v>
      </c>
      <c r="V502">
        <f>+Casos_PN_CORR[[#This Row],[26-mar]]-Casos_PN_CORR[[#This Row],[25-mar]]</f>
        <v>0</v>
      </c>
      <c r="W502">
        <f>+Casos_PN_CORR[[#This Row],[27-mar]]-Casos_PN_CORR[[#This Row],[26-mar]]</f>
        <v>0</v>
      </c>
      <c r="X502">
        <f>+Casos_PN_CORR[[#This Row],[28-mar]]-Casos_PN_CORR[[#This Row],[27-mar]]</f>
        <v>0</v>
      </c>
      <c r="Y502">
        <f>+Casos_PN_CORR[[#This Row],[29-mar]]-Casos_PN_CORR[[#This Row],[28-mar]]</f>
        <v>0</v>
      </c>
      <c r="Z502">
        <f>+Casos_PN_CORR[[#This Row],[30-mar]]-Casos_PN_CORR[[#This Row],[29-mar]]</f>
        <v>0</v>
      </c>
      <c r="AA502">
        <f>+Casos_PN_CORR[[#This Row],[31-mar]]-Casos_PN_CORR[[#This Row],[30-mar]]</f>
        <v>0</v>
      </c>
      <c r="AB502">
        <f>+Casos_PN_CORR[[#This Row],[1-abr]]-Casos_PN_CORR[[#This Row],[31-mar]]</f>
        <v>0</v>
      </c>
      <c r="AC502">
        <f>+Casos_PN_CORR[[#This Row],[2-abr]]-Casos_PN_CORR[[#This Row],[1-abr]]</f>
        <v>0</v>
      </c>
      <c r="AD502">
        <f>+Casos_PN_CORR[[#This Row],[3-abr]]-Casos_PN_CORR[[#This Row],[2-abr]]</f>
        <v>0</v>
      </c>
      <c r="AE502">
        <f>+Casos_PN_CORR[[#This Row],[4-abr]]-Casos_PN_CORR[[#This Row],[3-abr]]</f>
        <v>0</v>
      </c>
      <c r="AF502">
        <f>+Casos_PN_CORR[[#This Row],[5-abr]]-Casos_PN_CORR[[#This Row],[4-abr]]</f>
        <v>0</v>
      </c>
      <c r="AG502">
        <f>+Casos_PN_CORR[[#This Row],[6-abr]]-Casos_PN_CORR[[#This Row],[5-abr]]</f>
        <v>0</v>
      </c>
      <c r="AH502">
        <f>+Casos_PN_CORR[[#This Row],[7-abr]]-Casos_PN_CORR[[#This Row],[6-abr]]</f>
        <v>0</v>
      </c>
      <c r="AI502">
        <f>+Casos_PN_CORR[[#This Row],[8-abr]]-Casos_PN_CORR[[#This Row],[7-abr]]</f>
        <v>0</v>
      </c>
      <c r="AJ502">
        <f>+Casos_PN_CORR[[#This Row],[9-abr]]-Casos_PN_CORR[[#This Row],[8-abr]]</f>
        <v>0</v>
      </c>
      <c r="AK502">
        <f>+Casos_PN_CORR[[#This Row],[10-abr]]-Casos_PN_CORR[[#This Row],[9-abr]]</f>
        <v>0</v>
      </c>
      <c r="AL502">
        <f>+Casos_PN_CORR[[#This Row],[11-abr]]-Casos_PN_CORR[[#This Row],[10-abr]]</f>
        <v>0</v>
      </c>
      <c r="AM502">
        <f>+Casos_PN_CORR[[#This Row],[12-abr]]-Casos_PN_CORR[[#This Row],[11-abr]]</f>
        <v>0</v>
      </c>
      <c r="AN502">
        <f>+Casos_PN_CORR[[#This Row],[13-abr]]-Casos_PN_CORR[[#This Row],[12-abr]]</f>
        <v>0</v>
      </c>
      <c r="AO502">
        <f>+Casos_PN_CORR[[#This Row],[14-abr]]-Casos_PN_CORR[[#This Row],[13-abr]]</f>
        <v>0</v>
      </c>
      <c r="AP502">
        <f>+Casos_PN_CORR[[#This Row],[15-abr]]-Casos_PN_CORR[[#This Row],[14-abr]]</f>
        <v>0</v>
      </c>
      <c r="AQ502">
        <f>+Casos_PN_CORR[[#This Row],[16-abr]]-Casos_PN_CORR[[#This Row],[15-abr]]</f>
        <v>0</v>
      </c>
      <c r="AR502">
        <f>+Casos_PN_CORR[[#This Row],[17-abr]]-Casos_PN_CORR[[#This Row],[16-abr]]</f>
        <v>0</v>
      </c>
      <c r="AS502">
        <f>+Casos_PN_CORR[[#This Row],[18-abr]]-Casos_PN_CORR[[#This Row],[17-abr]]</f>
        <v>0</v>
      </c>
      <c r="AT502">
        <f>+Casos_PN_CORR[[#This Row],[19-abr]]-Casos_PN_CORR[[#This Row],[18-abr]]</f>
        <v>0</v>
      </c>
      <c r="AU502">
        <f>+Casos_PN_CORR[[#This Row],[20-abr]]-Casos_PN_CORR[[#This Row],[19-abr]]</f>
        <v>0</v>
      </c>
      <c r="AV502">
        <f>+Casos_PN_CORR[[#This Row],[21-abr]]-Casos_PN_CORR[[#This Row],[20-abr]]</f>
        <v>0</v>
      </c>
      <c r="AW502">
        <f>+Casos_PN_CORR[[#This Row],[22-abr]]-Casos_PN_CORR[[#This Row],[21-abr]]</f>
        <v>0</v>
      </c>
      <c r="AX502">
        <f>+Casos_PN_CORR[[#This Row],[23-abr]]-Casos_PN_CORR[[#This Row],[22-abr]]</f>
        <v>0</v>
      </c>
      <c r="AY502">
        <f>+Casos_PN_CORR[[#This Row],[24-abr]]-Casos_PN_CORR[[#This Row],[23-abr]]</f>
        <v>0</v>
      </c>
      <c r="AZ502">
        <f>+Casos_PN_CORR[[#This Row],[25-abr]]-Casos_PN_CORR[[#This Row],[24-abr]]</f>
        <v>0</v>
      </c>
      <c r="BA502">
        <f>+Casos_PN_CORR[[#This Row],[26-abr]]-Casos_PN_CORR[[#This Row],[25-abr]]</f>
        <v>0</v>
      </c>
      <c r="BB502">
        <f>+Casos_PN_CORR[[#This Row],[27-abr]]-Casos_PN_CORR[[#This Row],[26-abr]]</f>
        <v>0</v>
      </c>
      <c r="BC502">
        <f>+Casos_PN_CORR[[#This Row],[28-abr]]-Casos_PN_CORR[[#This Row],[27-abr]]</f>
        <v>0</v>
      </c>
      <c r="BD502">
        <f>+Casos_PN_CORR[[#This Row],[29-abr]]-Casos_PN_CORR[[#This Row],[28-abr]]</f>
        <v>0</v>
      </c>
      <c r="BE502">
        <f>+Casos_PN_CORR[[#This Row],[30-abr]]-Casos_PN_CORR[[#This Row],[29-abr]]</f>
        <v>0</v>
      </c>
      <c r="BF502">
        <f>+Casos_PN_CORR[[#This Row],[1-may]]-Casos_PN_CORR[[#This Row],[30-abr]]</f>
        <v>0</v>
      </c>
      <c r="BG502">
        <f>+Casos_PN_CORR[[#This Row],[2-may]]-Casos_PN_CORR[[#This Row],[1-may]]</f>
        <v>0</v>
      </c>
      <c r="BH502">
        <f>+Casos_PN_CORR[[#This Row],[3-may]]-Casos_PN_CORR[[#This Row],[2-may]]</f>
        <v>0</v>
      </c>
      <c r="BI502">
        <f>+Casos_PN_CORR[[#This Row],[4-may]]-Casos_PN_CORR[[#This Row],[3-may]]</f>
        <v>0</v>
      </c>
      <c r="BJ502">
        <f>+Casos_PN_CORR[[#This Row],[5-may]]-Casos_PN_CORR[[#This Row],[4-may]]</f>
        <v>0</v>
      </c>
      <c r="BK502">
        <f>+Casos_PN_CORR[[#This Row],[6-may]]-Casos_PN_CORR[[#This Row],[5-may]]</f>
        <v>0</v>
      </c>
      <c r="BL502">
        <f>+Casos_PN_CORR[[#This Row],[7-may]]-Casos_PN_CORR[[#This Row],[6-may]]</f>
        <v>0</v>
      </c>
      <c r="BM502">
        <f>+Casos_PN_CORR[[#This Row],[8-may]]-Casos_PN_CORR[[#This Row],[7-may]]</f>
        <v>0</v>
      </c>
      <c r="BN502">
        <f>+Casos_PN_CORR[[#This Row],[9-may]]-Casos_PN_CORR[[#This Row],[8-may]]</f>
        <v>0</v>
      </c>
      <c r="BO502">
        <f>+Casos_PN_CORR[[#This Row],[10-may]]-Casos_PN_CORR[[#This Row],[9-may]]</f>
        <v>0</v>
      </c>
      <c r="BP502">
        <f>+Casos_PN_CORR[[#This Row],[11-may]]-Casos_PN_CORR[[#This Row],[10-may]]</f>
        <v>0</v>
      </c>
      <c r="BQ502">
        <f>+Casos_PN_CORR[[#This Row],[12-may]]-Casos_PN_CORR[[#This Row],[11-may]]</f>
        <v>0</v>
      </c>
      <c r="BR502">
        <f>+Casos_PN_CORR[[#This Row],[13-may]]-Casos_PN_CORR[[#This Row],[12-may]]</f>
        <v>0</v>
      </c>
      <c r="BS502">
        <f>+Casos_PN_CORR[[#This Row],[14-may]]-Casos_PN_CORR[[#This Row],[13-may]]</f>
        <v>0</v>
      </c>
      <c r="BT502">
        <f>+Casos_PN_CORR[[#This Row],[15-may]]-Casos_PN_CORR[[#This Row],[14-may]]</f>
        <v>0</v>
      </c>
      <c r="BU502">
        <f>+Casos_PN_CORR[[#This Row],[16-may]]-Casos_PN_CORR[[#This Row],[15-may]]</f>
        <v>0</v>
      </c>
      <c r="BV502">
        <f>+Casos_PN_CORR[[#This Row],[17-may]]-Casos_PN_CORR[[#This Row],[16-may]]</f>
        <v>0</v>
      </c>
      <c r="BW502">
        <f>+Casos_PN_CORR[[#This Row],[18-may]]-Casos_PN_CORR[[#This Row],[17-may]]</f>
        <v>0</v>
      </c>
      <c r="BX502">
        <f>+Casos_PN_CORR[[#This Row],[19-may]]-Casos_PN_CORR[[#This Row],[18-may]]</f>
        <v>0</v>
      </c>
      <c r="BY502">
        <f>+Casos_PN_CORR[[#This Row],[20-may]]-Casos_PN_CORR[[#This Row],[19-may]]</f>
        <v>0</v>
      </c>
      <c r="BZ502">
        <f>+Casos_PN_CORR[[#This Row],[21-may]]-Casos_PN_CORR[[#This Row],[20-may]]</f>
        <v>0</v>
      </c>
      <c r="CA502">
        <f>+Casos_PN_CORR[[#This Row],[22-may]]-Casos_PN_CORR[[#This Row],[21-may]]</f>
        <v>0</v>
      </c>
      <c r="CB502">
        <f>+Casos_PN_CORR[[#This Row],[23-may]]-Casos_PN_CORR[[#This Row],[22-may]]</f>
        <v>0</v>
      </c>
      <c r="CC502">
        <f>+Casos_PN_CORR[[#This Row],[24-may]]-Casos_PN_CORR[[#This Row],[23-may]]</f>
        <v>0</v>
      </c>
      <c r="CD502">
        <f>+Casos_PN_CORR[[#This Row],[25-may]]-Casos_PN_CORR[[#This Row],[24-may]]</f>
        <v>0</v>
      </c>
      <c r="CE502">
        <f>+Casos_PN_CORR[[#This Row],[26-may]]-Casos_PN_CORR[[#This Row],[25-may]]</f>
        <v>0</v>
      </c>
      <c r="CF502">
        <f>+Casos_PN_CORR[[#This Row],[27-may]]-Casos_PN_CORR[[#This Row],[26-may]]</f>
        <v>0</v>
      </c>
      <c r="CG502">
        <f>+Casos_PN_CORR[[#This Row],[28-may]]-Casos_PN_CORR[[#This Row],[27-may]]</f>
        <v>0</v>
      </c>
      <c r="CH502">
        <f>+Casos_PN_CORR[[#This Row],[29-may]]-Casos_PN_CORR[[#This Row],[28-may]]</f>
        <v>0</v>
      </c>
      <c r="CI502">
        <f>+Casos_PN_CORR[[#This Row],[30-may]]-Casos_PN_CORR[[#This Row],[29-may]]</f>
        <v>0</v>
      </c>
      <c r="CJ502">
        <f>+Casos_PN_CORR[[#This Row],[31-may]]-Casos_PN_CORR[[#This Row],[30-may]]</f>
        <v>0</v>
      </c>
      <c r="CK502">
        <f>+Casos_PN_CORR[[#This Row],[1-jun]]-Casos_PN_CORR[[#This Row],[31-may]]</f>
        <v>0</v>
      </c>
      <c r="CL502">
        <f>+Casos_PN_CORR[[#This Row],[2-jun]]-Casos_PN_CORR[[#This Row],[1-jun]]</f>
        <v>0</v>
      </c>
      <c r="CM502">
        <f>+Casos_PN_CORR[[#This Row],[3-jun]]-Casos_PN_CORR[[#This Row],[2-jun]]</f>
        <v>0</v>
      </c>
      <c r="CN502">
        <f>+Casos_PN_CORR[[#This Row],[4-jun]]-Casos_PN_CORR[[#This Row],[3-jun]]</f>
        <v>0</v>
      </c>
      <c r="CO502">
        <f>+Casos_PN_CORR[[#This Row],[5-jun]]-Casos_PN_CORR[[#This Row],[4-jun]]</f>
        <v>0</v>
      </c>
      <c r="CP502">
        <f>+Casos_PN_CORR[[#This Row],[6-jun]]-Casos_PN_CORR[[#This Row],[5-jun]]</f>
        <v>0</v>
      </c>
    </row>
    <row r="503" spans="1:94">
      <c r="A503">
        <v>40705</v>
      </c>
      <c r="B503" s="2" t="s">
        <v>115</v>
      </c>
      <c r="C503" s="2" t="s">
        <v>318</v>
      </c>
      <c r="D503" s="2" t="s">
        <v>632</v>
      </c>
      <c r="E503" s="4">
        <f t="shared" si="7"/>
        <v>0</v>
      </c>
      <c r="F503">
        <f>+Casos_PN_CORR[[#This Row],[10-mar]]</f>
        <v>0</v>
      </c>
      <c r="G503">
        <f>+Casos_PN_CORR[[#This Row],[11-mar]]-Casos_PN_CORR[[#This Row],[10-mar]]</f>
        <v>0</v>
      </c>
      <c r="H503">
        <f>+Casos_PN_CORR[[#This Row],[12-mar]]-Casos_PN_CORR[[#This Row],[11-mar]]</f>
        <v>0</v>
      </c>
      <c r="I503">
        <f>+Casos_PN_CORR[[#This Row],[13-mar]]-Casos_PN_CORR[[#This Row],[12-mar]]</f>
        <v>0</v>
      </c>
      <c r="J503">
        <f>+Casos_PN_CORR[[#This Row],[14-mar]]-Casos_PN_CORR[[#This Row],[13-mar]]</f>
        <v>0</v>
      </c>
      <c r="K503">
        <f>+Casos_PN_CORR[[#This Row],[15-mar]]-Casos_PN_CORR[[#This Row],[14-mar]]</f>
        <v>0</v>
      </c>
      <c r="L503">
        <f>+Casos_PN_CORR[[#This Row],[16-mar]]-Casos_PN_CORR[[#This Row],[15-mar]]</f>
        <v>0</v>
      </c>
      <c r="M503">
        <f>+Casos_PN_CORR[[#This Row],[17-mar]]-Casos_PN_CORR[[#This Row],[16-mar]]</f>
        <v>0</v>
      </c>
      <c r="N503">
        <f>+Casos_PN_CORR[[#This Row],[18-mar]]-Casos_PN_CORR[[#This Row],[17-mar]]</f>
        <v>0</v>
      </c>
      <c r="O503">
        <f>+Casos_PN_CORR[[#This Row],[19-mar]]-Casos_PN_CORR[[#This Row],[18-mar]]</f>
        <v>0</v>
      </c>
      <c r="P503">
        <f>+Casos_PN_CORR[[#This Row],[20-mar]]-Casos_PN_CORR[[#This Row],[19-mar]]</f>
        <v>0</v>
      </c>
      <c r="Q503">
        <f>+Casos_PN_CORR[[#This Row],[21-mar]]-Casos_PN_CORR[[#This Row],[20-mar]]</f>
        <v>0</v>
      </c>
      <c r="R503">
        <f>+Casos_PN_CORR[[#This Row],[22-mar]]-Casos_PN_CORR[[#This Row],[21-mar]]</f>
        <v>0</v>
      </c>
      <c r="S503">
        <f>+Casos_PN_CORR[[#This Row],[23-mar]]-Casos_PN_CORR[[#This Row],[22-mar]]</f>
        <v>0</v>
      </c>
      <c r="T503">
        <f>+Casos_PN_CORR[[#This Row],[24-mar]]-Casos_PN_CORR[[#This Row],[23-mar]]</f>
        <v>0</v>
      </c>
      <c r="U503">
        <f>+Casos_PN_CORR[[#This Row],[25-mar]]-Casos_PN_CORR[[#This Row],[24-mar]]</f>
        <v>0</v>
      </c>
      <c r="V503">
        <f>+Casos_PN_CORR[[#This Row],[26-mar]]-Casos_PN_CORR[[#This Row],[25-mar]]</f>
        <v>0</v>
      </c>
      <c r="W503">
        <f>+Casos_PN_CORR[[#This Row],[27-mar]]-Casos_PN_CORR[[#This Row],[26-mar]]</f>
        <v>0</v>
      </c>
      <c r="X503">
        <f>+Casos_PN_CORR[[#This Row],[28-mar]]-Casos_PN_CORR[[#This Row],[27-mar]]</f>
        <v>0</v>
      </c>
      <c r="Y503">
        <f>+Casos_PN_CORR[[#This Row],[29-mar]]-Casos_PN_CORR[[#This Row],[28-mar]]</f>
        <v>0</v>
      </c>
      <c r="Z503">
        <f>+Casos_PN_CORR[[#This Row],[30-mar]]-Casos_PN_CORR[[#This Row],[29-mar]]</f>
        <v>0</v>
      </c>
      <c r="AA503">
        <f>+Casos_PN_CORR[[#This Row],[31-mar]]-Casos_PN_CORR[[#This Row],[30-mar]]</f>
        <v>0</v>
      </c>
      <c r="AB503">
        <f>+Casos_PN_CORR[[#This Row],[1-abr]]-Casos_PN_CORR[[#This Row],[31-mar]]</f>
        <v>0</v>
      </c>
      <c r="AC503">
        <f>+Casos_PN_CORR[[#This Row],[2-abr]]-Casos_PN_CORR[[#This Row],[1-abr]]</f>
        <v>0</v>
      </c>
      <c r="AD503">
        <f>+Casos_PN_CORR[[#This Row],[3-abr]]-Casos_PN_CORR[[#This Row],[2-abr]]</f>
        <v>0</v>
      </c>
      <c r="AE503">
        <f>+Casos_PN_CORR[[#This Row],[4-abr]]-Casos_PN_CORR[[#This Row],[3-abr]]</f>
        <v>0</v>
      </c>
      <c r="AF503">
        <f>+Casos_PN_CORR[[#This Row],[5-abr]]-Casos_PN_CORR[[#This Row],[4-abr]]</f>
        <v>0</v>
      </c>
      <c r="AG503">
        <f>+Casos_PN_CORR[[#This Row],[6-abr]]-Casos_PN_CORR[[#This Row],[5-abr]]</f>
        <v>0</v>
      </c>
      <c r="AH503">
        <f>+Casos_PN_CORR[[#This Row],[7-abr]]-Casos_PN_CORR[[#This Row],[6-abr]]</f>
        <v>0</v>
      </c>
      <c r="AI503">
        <f>+Casos_PN_CORR[[#This Row],[8-abr]]-Casos_PN_CORR[[#This Row],[7-abr]]</f>
        <v>0</v>
      </c>
      <c r="AJ503">
        <f>+Casos_PN_CORR[[#This Row],[9-abr]]-Casos_PN_CORR[[#This Row],[8-abr]]</f>
        <v>0</v>
      </c>
      <c r="AK503">
        <f>+Casos_PN_CORR[[#This Row],[10-abr]]-Casos_PN_CORR[[#This Row],[9-abr]]</f>
        <v>0</v>
      </c>
      <c r="AL503">
        <f>+Casos_PN_CORR[[#This Row],[11-abr]]-Casos_PN_CORR[[#This Row],[10-abr]]</f>
        <v>0</v>
      </c>
      <c r="AM503">
        <f>+Casos_PN_CORR[[#This Row],[12-abr]]-Casos_PN_CORR[[#This Row],[11-abr]]</f>
        <v>0</v>
      </c>
      <c r="AN503">
        <f>+Casos_PN_CORR[[#This Row],[13-abr]]-Casos_PN_CORR[[#This Row],[12-abr]]</f>
        <v>0</v>
      </c>
      <c r="AO503">
        <f>+Casos_PN_CORR[[#This Row],[14-abr]]-Casos_PN_CORR[[#This Row],[13-abr]]</f>
        <v>0</v>
      </c>
      <c r="AP503">
        <f>+Casos_PN_CORR[[#This Row],[15-abr]]-Casos_PN_CORR[[#This Row],[14-abr]]</f>
        <v>0</v>
      </c>
      <c r="AQ503">
        <f>+Casos_PN_CORR[[#This Row],[16-abr]]-Casos_PN_CORR[[#This Row],[15-abr]]</f>
        <v>0</v>
      </c>
      <c r="AR503">
        <f>+Casos_PN_CORR[[#This Row],[17-abr]]-Casos_PN_CORR[[#This Row],[16-abr]]</f>
        <v>0</v>
      </c>
      <c r="AS503">
        <f>+Casos_PN_CORR[[#This Row],[18-abr]]-Casos_PN_CORR[[#This Row],[17-abr]]</f>
        <v>0</v>
      </c>
      <c r="AT503">
        <f>+Casos_PN_CORR[[#This Row],[19-abr]]-Casos_PN_CORR[[#This Row],[18-abr]]</f>
        <v>0</v>
      </c>
      <c r="AU503">
        <f>+Casos_PN_CORR[[#This Row],[20-abr]]-Casos_PN_CORR[[#This Row],[19-abr]]</f>
        <v>0</v>
      </c>
      <c r="AV503">
        <f>+Casos_PN_CORR[[#This Row],[21-abr]]-Casos_PN_CORR[[#This Row],[20-abr]]</f>
        <v>0</v>
      </c>
      <c r="AW503">
        <f>+Casos_PN_CORR[[#This Row],[22-abr]]-Casos_PN_CORR[[#This Row],[21-abr]]</f>
        <v>0</v>
      </c>
      <c r="AX503">
        <f>+Casos_PN_CORR[[#This Row],[23-abr]]-Casos_PN_CORR[[#This Row],[22-abr]]</f>
        <v>0</v>
      </c>
      <c r="AY503">
        <f>+Casos_PN_CORR[[#This Row],[24-abr]]-Casos_PN_CORR[[#This Row],[23-abr]]</f>
        <v>0</v>
      </c>
      <c r="AZ503">
        <f>+Casos_PN_CORR[[#This Row],[25-abr]]-Casos_PN_CORR[[#This Row],[24-abr]]</f>
        <v>0</v>
      </c>
      <c r="BA503">
        <f>+Casos_PN_CORR[[#This Row],[26-abr]]-Casos_PN_CORR[[#This Row],[25-abr]]</f>
        <v>0</v>
      </c>
      <c r="BB503">
        <f>+Casos_PN_CORR[[#This Row],[27-abr]]-Casos_PN_CORR[[#This Row],[26-abr]]</f>
        <v>0</v>
      </c>
      <c r="BC503">
        <f>+Casos_PN_CORR[[#This Row],[28-abr]]-Casos_PN_CORR[[#This Row],[27-abr]]</f>
        <v>0</v>
      </c>
      <c r="BD503">
        <f>+Casos_PN_CORR[[#This Row],[29-abr]]-Casos_PN_CORR[[#This Row],[28-abr]]</f>
        <v>0</v>
      </c>
      <c r="BE503">
        <f>+Casos_PN_CORR[[#This Row],[30-abr]]-Casos_PN_CORR[[#This Row],[29-abr]]</f>
        <v>0</v>
      </c>
      <c r="BF503">
        <f>+Casos_PN_CORR[[#This Row],[1-may]]-Casos_PN_CORR[[#This Row],[30-abr]]</f>
        <v>0</v>
      </c>
      <c r="BG503">
        <f>+Casos_PN_CORR[[#This Row],[2-may]]-Casos_PN_CORR[[#This Row],[1-may]]</f>
        <v>0</v>
      </c>
      <c r="BH503">
        <f>+Casos_PN_CORR[[#This Row],[3-may]]-Casos_PN_CORR[[#This Row],[2-may]]</f>
        <v>0</v>
      </c>
      <c r="BI503">
        <f>+Casos_PN_CORR[[#This Row],[4-may]]-Casos_PN_CORR[[#This Row],[3-may]]</f>
        <v>0</v>
      </c>
      <c r="BJ503">
        <f>+Casos_PN_CORR[[#This Row],[5-may]]-Casos_PN_CORR[[#This Row],[4-may]]</f>
        <v>0</v>
      </c>
      <c r="BK503">
        <f>+Casos_PN_CORR[[#This Row],[6-may]]-Casos_PN_CORR[[#This Row],[5-may]]</f>
        <v>0</v>
      </c>
      <c r="BL503">
        <f>+Casos_PN_CORR[[#This Row],[7-may]]-Casos_PN_CORR[[#This Row],[6-may]]</f>
        <v>0</v>
      </c>
      <c r="BM503">
        <f>+Casos_PN_CORR[[#This Row],[8-may]]-Casos_PN_CORR[[#This Row],[7-may]]</f>
        <v>0</v>
      </c>
      <c r="BN503">
        <f>+Casos_PN_CORR[[#This Row],[9-may]]-Casos_PN_CORR[[#This Row],[8-may]]</f>
        <v>0</v>
      </c>
      <c r="BO503">
        <f>+Casos_PN_CORR[[#This Row],[10-may]]-Casos_PN_CORR[[#This Row],[9-may]]</f>
        <v>0</v>
      </c>
      <c r="BP503">
        <f>+Casos_PN_CORR[[#This Row],[11-may]]-Casos_PN_CORR[[#This Row],[10-may]]</f>
        <v>0</v>
      </c>
      <c r="BQ503">
        <f>+Casos_PN_CORR[[#This Row],[12-may]]-Casos_PN_CORR[[#This Row],[11-may]]</f>
        <v>0</v>
      </c>
      <c r="BR503">
        <f>+Casos_PN_CORR[[#This Row],[13-may]]-Casos_PN_CORR[[#This Row],[12-may]]</f>
        <v>0</v>
      </c>
      <c r="BS503">
        <f>+Casos_PN_CORR[[#This Row],[14-may]]-Casos_PN_CORR[[#This Row],[13-may]]</f>
        <v>0</v>
      </c>
      <c r="BT503">
        <f>+Casos_PN_CORR[[#This Row],[15-may]]-Casos_PN_CORR[[#This Row],[14-may]]</f>
        <v>0</v>
      </c>
      <c r="BU503">
        <f>+Casos_PN_CORR[[#This Row],[16-may]]-Casos_PN_CORR[[#This Row],[15-may]]</f>
        <v>0</v>
      </c>
      <c r="BV503">
        <f>+Casos_PN_CORR[[#This Row],[17-may]]-Casos_PN_CORR[[#This Row],[16-may]]</f>
        <v>0</v>
      </c>
      <c r="BW503">
        <f>+Casos_PN_CORR[[#This Row],[18-may]]-Casos_PN_CORR[[#This Row],[17-may]]</f>
        <v>0</v>
      </c>
      <c r="BX503">
        <f>+Casos_PN_CORR[[#This Row],[19-may]]-Casos_PN_CORR[[#This Row],[18-may]]</f>
        <v>0</v>
      </c>
      <c r="BY503">
        <f>+Casos_PN_CORR[[#This Row],[20-may]]-Casos_PN_CORR[[#This Row],[19-may]]</f>
        <v>0</v>
      </c>
      <c r="BZ503">
        <f>+Casos_PN_CORR[[#This Row],[21-may]]-Casos_PN_CORR[[#This Row],[20-may]]</f>
        <v>0</v>
      </c>
      <c r="CA503">
        <f>+Casos_PN_CORR[[#This Row],[22-may]]-Casos_PN_CORR[[#This Row],[21-may]]</f>
        <v>0</v>
      </c>
      <c r="CB503">
        <f>+Casos_PN_CORR[[#This Row],[23-may]]-Casos_PN_CORR[[#This Row],[22-may]]</f>
        <v>0</v>
      </c>
      <c r="CC503">
        <f>+Casos_PN_CORR[[#This Row],[24-may]]-Casos_PN_CORR[[#This Row],[23-may]]</f>
        <v>0</v>
      </c>
      <c r="CD503">
        <f>+Casos_PN_CORR[[#This Row],[25-may]]-Casos_PN_CORR[[#This Row],[24-may]]</f>
        <v>0</v>
      </c>
      <c r="CE503">
        <f>+Casos_PN_CORR[[#This Row],[26-may]]-Casos_PN_CORR[[#This Row],[25-may]]</f>
        <v>0</v>
      </c>
      <c r="CF503">
        <f>+Casos_PN_CORR[[#This Row],[27-may]]-Casos_PN_CORR[[#This Row],[26-may]]</f>
        <v>0</v>
      </c>
      <c r="CG503">
        <f>+Casos_PN_CORR[[#This Row],[28-may]]-Casos_PN_CORR[[#This Row],[27-may]]</f>
        <v>0</v>
      </c>
      <c r="CH503">
        <f>+Casos_PN_CORR[[#This Row],[29-may]]-Casos_PN_CORR[[#This Row],[28-may]]</f>
        <v>0</v>
      </c>
      <c r="CI503">
        <f>+Casos_PN_CORR[[#This Row],[30-may]]-Casos_PN_CORR[[#This Row],[29-may]]</f>
        <v>0</v>
      </c>
      <c r="CJ503">
        <f>+Casos_PN_CORR[[#This Row],[31-may]]-Casos_PN_CORR[[#This Row],[30-may]]</f>
        <v>0</v>
      </c>
      <c r="CK503">
        <f>+Casos_PN_CORR[[#This Row],[1-jun]]-Casos_PN_CORR[[#This Row],[31-may]]</f>
        <v>0</v>
      </c>
      <c r="CL503">
        <f>+Casos_PN_CORR[[#This Row],[2-jun]]-Casos_PN_CORR[[#This Row],[1-jun]]</f>
        <v>0</v>
      </c>
      <c r="CM503">
        <f>+Casos_PN_CORR[[#This Row],[3-jun]]-Casos_PN_CORR[[#This Row],[2-jun]]</f>
        <v>0</v>
      </c>
      <c r="CN503">
        <f>+Casos_PN_CORR[[#This Row],[4-jun]]-Casos_PN_CORR[[#This Row],[3-jun]]</f>
        <v>0</v>
      </c>
      <c r="CO503">
        <f>+Casos_PN_CORR[[#This Row],[5-jun]]-Casos_PN_CORR[[#This Row],[4-jun]]</f>
        <v>0</v>
      </c>
      <c r="CP503">
        <f>+Casos_PN_CORR[[#This Row],[6-jun]]-Casos_PN_CORR[[#This Row],[5-jun]]</f>
        <v>0</v>
      </c>
    </row>
    <row r="504" spans="1:94">
      <c r="A504">
        <v>41307</v>
      </c>
      <c r="B504" s="2" t="s">
        <v>115</v>
      </c>
      <c r="C504" s="2" t="s">
        <v>183</v>
      </c>
      <c r="D504" s="2" t="s">
        <v>633</v>
      </c>
      <c r="E504" s="4">
        <f t="shared" si="7"/>
        <v>0</v>
      </c>
      <c r="F504">
        <f>+Casos_PN_CORR[[#This Row],[10-mar]]</f>
        <v>0</v>
      </c>
      <c r="G504">
        <f>+Casos_PN_CORR[[#This Row],[11-mar]]-Casos_PN_CORR[[#This Row],[10-mar]]</f>
        <v>0</v>
      </c>
      <c r="H504">
        <f>+Casos_PN_CORR[[#This Row],[12-mar]]-Casos_PN_CORR[[#This Row],[11-mar]]</f>
        <v>0</v>
      </c>
      <c r="I504">
        <f>+Casos_PN_CORR[[#This Row],[13-mar]]-Casos_PN_CORR[[#This Row],[12-mar]]</f>
        <v>0</v>
      </c>
      <c r="J504">
        <f>+Casos_PN_CORR[[#This Row],[14-mar]]-Casos_PN_CORR[[#This Row],[13-mar]]</f>
        <v>0</v>
      </c>
      <c r="K504">
        <f>+Casos_PN_CORR[[#This Row],[15-mar]]-Casos_PN_CORR[[#This Row],[14-mar]]</f>
        <v>0</v>
      </c>
      <c r="L504">
        <f>+Casos_PN_CORR[[#This Row],[16-mar]]-Casos_PN_CORR[[#This Row],[15-mar]]</f>
        <v>0</v>
      </c>
      <c r="M504">
        <f>+Casos_PN_CORR[[#This Row],[17-mar]]-Casos_PN_CORR[[#This Row],[16-mar]]</f>
        <v>0</v>
      </c>
      <c r="N504">
        <f>+Casos_PN_CORR[[#This Row],[18-mar]]-Casos_PN_CORR[[#This Row],[17-mar]]</f>
        <v>0</v>
      </c>
      <c r="O504">
        <f>+Casos_PN_CORR[[#This Row],[19-mar]]-Casos_PN_CORR[[#This Row],[18-mar]]</f>
        <v>0</v>
      </c>
      <c r="P504">
        <f>+Casos_PN_CORR[[#This Row],[20-mar]]-Casos_PN_CORR[[#This Row],[19-mar]]</f>
        <v>0</v>
      </c>
      <c r="Q504">
        <f>+Casos_PN_CORR[[#This Row],[21-mar]]-Casos_PN_CORR[[#This Row],[20-mar]]</f>
        <v>0</v>
      </c>
      <c r="R504">
        <f>+Casos_PN_CORR[[#This Row],[22-mar]]-Casos_PN_CORR[[#This Row],[21-mar]]</f>
        <v>0</v>
      </c>
      <c r="S504">
        <f>+Casos_PN_CORR[[#This Row],[23-mar]]-Casos_PN_CORR[[#This Row],[22-mar]]</f>
        <v>0</v>
      </c>
      <c r="T504">
        <f>+Casos_PN_CORR[[#This Row],[24-mar]]-Casos_PN_CORR[[#This Row],[23-mar]]</f>
        <v>0</v>
      </c>
      <c r="U504">
        <f>+Casos_PN_CORR[[#This Row],[25-mar]]-Casos_PN_CORR[[#This Row],[24-mar]]</f>
        <v>0</v>
      </c>
      <c r="V504">
        <f>+Casos_PN_CORR[[#This Row],[26-mar]]-Casos_PN_CORR[[#This Row],[25-mar]]</f>
        <v>0</v>
      </c>
      <c r="W504">
        <f>+Casos_PN_CORR[[#This Row],[27-mar]]-Casos_PN_CORR[[#This Row],[26-mar]]</f>
        <v>0</v>
      </c>
      <c r="X504">
        <f>+Casos_PN_CORR[[#This Row],[28-mar]]-Casos_PN_CORR[[#This Row],[27-mar]]</f>
        <v>0</v>
      </c>
      <c r="Y504">
        <f>+Casos_PN_CORR[[#This Row],[29-mar]]-Casos_PN_CORR[[#This Row],[28-mar]]</f>
        <v>0</v>
      </c>
      <c r="Z504">
        <f>+Casos_PN_CORR[[#This Row],[30-mar]]-Casos_PN_CORR[[#This Row],[29-mar]]</f>
        <v>0</v>
      </c>
      <c r="AA504">
        <f>+Casos_PN_CORR[[#This Row],[31-mar]]-Casos_PN_CORR[[#This Row],[30-mar]]</f>
        <v>0</v>
      </c>
      <c r="AB504">
        <f>+Casos_PN_CORR[[#This Row],[1-abr]]-Casos_PN_CORR[[#This Row],[31-mar]]</f>
        <v>0</v>
      </c>
      <c r="AC504">
        <f>+Casos_PN_CORR[[#This Row],[2-abr]]-Casos_PN_CORR[[#This Row],[1-abr]]</f>
        <v>0</v>
      </c>
      <c r="AD504">
        <f>+Casos_PN_CORR[[#This Row],[3-abr]]-Casos_PN_CORR[[#This Row],[2-abr]]</f>
        <v>0</v>
      </c>
      <c r="AE504">
        <f>+Casos_PN_CORR[[#This Row],[4-abr]]-Casos_PN_CORR[[#This Row],[3-abr]]</f>
        <v>0</v>
      </c>
      <c r="AF504">
        <f>+Casos_PN_CORR[[#This Row],[5-abr]]-Casos_PN_CORR[[#This Row],[4-abr]]</f>
        <v>0</v>
      </c>
      <c r="AG504">
        <f>+Casos_PN_CORR[[#This Row],[6-abr]]-Casos_PN_CORR[[#This Row],[5-abr]]</f>
        <v>0</v>
      </c>
      <c r="AH504">
        <f>+Casos_PN_CORR[[#This Row],[7-abr]]-Casos_PN_CORR[[#This Row],[6-abr]]</f>
        <v>0</v>
      </c>
      <c r="AI504">
        <f>+Casos_PN_CORR[[#This Row],[8-abr]]-Casos_PN_CORR[[#This Row],[7-abr]]</f>
        <v>0</v>
      </c>
      <c r="AJ504">
        <f>+Casos_PN_CORR[[#This Row],[9-abr]]-Casos_PN_CORR[[#This Row],[8-abr]]</f>
        <v>0</v>
      </c>
      <c r="AK504">
        <f>+Casos_PN_CORR[[#This Row],[10-abr]]-Casos_PN_CORR[[#This Row],[9-abr]]</f>
        <v>0</v>
      </c>
      <c r="AL504">
        <f>+Casos_PN_CORR[[#This Row],[11-abr]]-Casos_PN_CORR[[#This Row],[10-abr]]</f>
        <v>0</v>
      </c>
      <c r="AM504">
        <f>+Casos_PN_CORR[[#This Row],[12-abr]]-Casos_PN_CORR[[#This Row],[11-abr]]</f>
        <v>0</v>
      </c>
      <c r="AN504">
        <f>+Casos_PN_CORR[[#This Row],[13-abr]]-Casos_PN_CORR[[#This Row],[12-abr]]</f>
        <v>0</v>
      </c>
      <c r="AO504">
        <f>+Casos_PN_CORR[[#This Row],[14-abr]]-Casos_PN_CORR[[#This Row],[13-abr]]</f>
        <v>0</v>
      </c>
      <c r="AP504">
        <f>+Casos_PN_CORR[[#This Row],[15-abr]]-Casos_PN_CORR[[#This Row],[14-abr]]</f>
        <v>0</v>
      </c>
      <c r="AQ504">
        <f>+Casos_PN_CORR[[#This Row],[16-abr]]-Casos_PN_CORR[[#This Row],[15-abr]]</f>
        <v>0</v>
      </c>
      <c r="AR504">
        <f>+Casos_PN_CORR[[#This Row],[17-abr]]-Casos_PN_CORR[[#This Row],[16-abr]]</f>
        <v>0</v>
      </c>
      <c r="AS504">
        <f>+Casos_PN_CORR[[#This Row],[18-abr]]-Casos_PN_CORR[[#This Row],[17-abr]]</f>
        <v>0</v>
      </c>
      <c r="AT504">
        <f>+Casos_PN_CORR[[#This Row],[19-abr]]-Casos_PN_CORR[[#This Row],[18-abr]]</f>
        <v>0</v>
      </c>
      <c r="AU504">
        <f>+Casos_PN_CORR[[#This Row],[20-abr]]-Casos_PN_CORR[[#This Row],[19-abr]]</f>
        <v>0</v>
      </c>
      <c r="AV504">
        <f>+Casos_PN_CORR[[#This Row],[21-abr]]-Casos_PN_CORR[[#This Row],[20-abr]]</f>
        <v>0</v>
      </c>
      <c r="AW504">
        <f>+Casos_PN_CORR[[#This Row],[22-abr]]-Casos_PN_CORR[[#This Row],[21-abr]]</f>
        <v>0</v>
      </c>
      <c r="AX504">
        <f>+Casos_PN_CORR[[#This Row],[23-abr]]-Casos_PN_CORR[[#This Row],[22-abr]]</f>
        <v>0</v>
      </c>
      <c r="AY504">
        <f>+Casos_PN_CORR[[#This Row],[24-abr]]-Casos_PN_CORR[[#This Row],[23-abr]]</f>
        <v>0</v>
      </c>
      <c r="AZ504">
        <f>+Casos_PN_CORR[[#This Row],[25-abr]]-Casos_PN_CORR[[#This Row],[24-abr]]</f>
        <v>0</v>
      </c>
      <c r="BA504">
        <f>+Casos_PN_CORR[[#This Row],[26-abr]]-Casos_PN_CORR[[#This Row],[25-abr]]</f>
        <v>0</v>
      </c>
      <c r="BB504">
        <f>+Casos_PN_CORR[[#This Row],[27-abr]]-Casos_PN_CORR[[#This Row],[26-abr]]</f>
        <v>0</v>
      </c>
      <c r="BC504">
        <f>+Casos_PN_CORR[[#This Row],[28-abr]]-Casos_PN_CORR[[#This Row],[27-abr]]</f>
        <v>0</v>
      </c>
      <c r="BD504">
        <f>+Casos_PN_CORR[[#This Row],[29-abr]]-Casos_PN_CORR[[#This Row],[28-abr]]</f>
        <v>0</v>
      </c>
      <c r="BE504">
        <f>+Casos_PN_CORR[[#This Row],[30-abr]]-Casos_PN_CORR[[#This Row],[29-abr]]</f>
        <v>0</v>
      </c>
      <c r="BF504">
        <f>+Casos_PN_CORR[[#This Row],[1-may]]-Casos_PN_CORR[[#This Row],[30-abr]]</f>
        <v>0</v>
      </c>
      <c r="BG504">
        <f>+Casos_PN_CORR[[#This Row],[2-may]]-Casos_PN_CORR[[#This Row],[1-may]]</f>
        <v>0</v>
      </c>
      <c r="BH504">
        <f>+Casos_PN_CORR[[#This Row],[3-may]]-Casos_PN_CORR[[#This Row],[2-may]]</f>
        <v>0</v>
      </c>
      <c r="BI504">
        <f>+Casos_PN_CORR[[#This Row],[4-may]]-Casos_PN_CORR[[#This Row],[3-may]]</f>
        <v>0</v>
      </c>
      <c r="BJ504">
        <f>+Casos_PN_CORR[[#This Row],[5-may]]-Casos_PN_CORR[[#This Row],[4-may]]</f>
        <v>0</v>
      </c>
      <c r="BK504">
        <f>+Casos_PN_CORR[[#This Row],[6-may]]-Casos_PN_CORR[[#This Row],[5-may]]</f>
        <v>0</v>
      </c>
      <c r="BL504">
        <f>+Casos_PN_CORR[[#This Row],[7-may]]-Casos_PN_CORR[[#This Row],[6-may]]</f>
        <v>0</v>
      </c>
      <c r="BM504">
        <f>+Casos_PN_CORR[[#This Row],[8-may]]-Casos_PN_CORR[[#This Row],[7-may]]</f>
        <v>0</v>
      </c>
      <c r="BN504">
        <f>+Casos_PN_CORR[[#This Row],[9-may]]-Casos_PN_CORR[[#This Row],[8-may]]</f>
        <v>0</v>
      </c>
      <c r="BO504">
        <f>+Casos_PN_CORR[[#This Row],[10-may]]-Casos_PN_CORR[[#This Row],[9-may]]</f>
        <v>0</v>
      </c>
      <c r="BP504">
        <f>+Casos_PN_CORR[[#This Row],[11-may]]-Casos_PN_CORR[[#This Row],[10-may]]</f>
        <v>0</v>
      </c>
      <c r="BQ504">
        <f>+Casos_PN_CORR[[#This Row],[12-may]]-Casos_PN_CORR[[#This Row],[11-may]]</f>
        <v>0</v>
      </c>
      <c r="BR504">
        <f>+Casos_PN_CORR[[#This Row],[13-may]]-Casos_PN_CORR[[#This Row],[12-may]]</f>
        <v>0</v>
      </c>
      <c r="BS504">
        <f>+Casos_PN_CORR[[#This Row],[14-may]]-Casos_PN_CORR[[#This Row],[13-may]]</f>
        <v>0</v>
      </c>
      <c r="BT504">
        <f>+Casos_PN_CORR[[#This Row],[15-may]]-Casos_PN_CORR[[#This Row],[14-may]]</f>
        <v>0</v>
      </c>
      <c r="BU504">
        <f>+Casos_PN_CORR[[#This Row],[16-may]]-Casos_PN_CORR[[#This Row],[15-may]]</f>
        <v>0</v>
      </c>
      <c r="BV504">
        <f>+Casos_PN_CORR[[#This Row],[17-may]]-Casos_PN_CORR[[#This Row],[16-may]]</f>
        <v>0</v>
      </c>
      <c r="BW504">
        <f>+Casos_PN_CORR[[#This Row],[18-may]]-Casos_PN_CORR[[#This Row],[17-may]]</f>
        <v>0</v>
      </c>
      <c r="BX504">
        <f>+Casos_PN_CORR[[#This Row],[19-may]]-Casos_PN_CORR[[#This Row],[18-may]]</f>
        <v>0</v>
      </c>
      <c r="BY504">
        <f>+Casos_PN_CORR[[#This Row],[20-may]]-Casos_PN_CORR[[#This Row],[19-may]]</f>
        <v>0</v>
      </c>
      <c r="BZ504">
        <f>+Casos_PN_CORR[[#This Row],[21-may]]-Casos_PN_CORR[[#This Row],[20-may]]</f>
        <v>0</v>
      </c>
      <c r="CA504">
        <f>+Casos_PN_CORR[[#This Row],[22-may]]-Casos_PN_CORR[[#This Row],[21-may]]</f>
        <v>0</v>
      </c>
      <c r="CB504">
        <f>+Casos_PN_CORR[[#This Row],[23-may]]-Casos_PN_CORR[[#This Row],[22-may]]</f>
        <v>0</v>
      </c>
      <c r="CC504">
        <f>+Casos_PN_CORR[[#This Row],[24-may]]-Casos_PN_CORR[[#This Row],[23-may]]</f>
        <v>0</v>
      </c>
      <c r="CD504">
        <f>+Casos_PN_CORR[[#This Row],[25-may]]-Casos_PN_CORR[[#This Row],[24-may]]</f>
        <v>0</v>
      </c>
      <c r="CE504">
        <f>+Casos_PN_CORR[[#This Row],[26-may]]-Casos_PN_CORR[[#This Row],[25-may]]</f>
        <v>0</v>
      </c>
      <c r="CF504">
        <f>+Casos_PN_CORR[[#This Row],[27-may]]-Casos_PN_CORR[[#This Row],[26-may]]</f>
        <v>0</v>
      </c>
      <c r="CG504">
        <f>+Casos_PN_CORR[[#This Row],[28-may]]-Casos_PN_CORR[[#This Row],[27-may]]</f>
        <v>0</v>
      </c>
      <c r="CH504">
        <f>+Casos_PN_CORR[[#This Row],[29-may]]-Casos_PN_CORR[[#This Row],[28-may]]</f>
        <v>0</v>
      </c>
      <c r="CI504">
        <f>+Casos_PN_CORR[[#This Row],[30-may]]-Casos_PN_CORR[[#This Row],[29-may]]</f>
        <v>0</v>
      </c>
      <c r="CJ504">
        <f>+Casos_PN_CORR[[#This Row],[31-may]]-Casos_PN_CORR[[#This Row],[30-may]]</f>
        <v>0</v>
      </c>
      <c r="CK504">
        <f>+Casos_PN_CORR[[#This Row],[1-jun]]-Casos_PN_CORR[[#This Row],[31-may]]</f>
        <v>0</v>
      </c>
      <c r="CL504">
        <f>+Casos_PN_CORR[[#This Row],[2-jun]]-Casos_PN_CORR[[#This Row],[1-jun]]</f>
        <v>0</v>
      </c>
      <c r="CM504">
        <f>+Casos_PN_CORR[[#This Row],[3-jun]]-Casos_PN_CORR[[#This Row],[2-jun]]</f>
        <v>0</v>
      </c>
      <c r="CN504">
        <f>+Casos_PN_CORR[[#This Row],[4-jun]]-Casos_PN_CORR[[#This Row],[3-jun]]</f>
        <v>0</v>
      </c>
      <c r="CO504">
        <f>+Casos_PN_CORR[[#This Row],[5-jun]]-Casos_PN_CORR[[#This Row],[4-jun]]</f>
        <v>0</v>
      </c>
      <c r="CP504">
        <f>+Casos_PN_CORR[[#This Row],[6-jun]]-Casos_PN_CORR[[#This Row],[5-jun]]</f>
        <v>0</v>
      </c>
    </row>
    <row r="505" spans="1:94">
      <c r="A505">
        <v>60507</v>
      </c>
      <c r="B505" s="2" t="s">
        <v>214</v>
      </c>
      <c r="C505" s="2" t="s">
        <v>215</v>
      </c>
      <c r="D505" s="2" t="s">
        <v>634</v>
      </c>
      <c r="E505" s="4">
        <f t="shared" si="7"/>
        <v>1</v>
      </c>
      <c r="F505">
        <f>+Casos_PN_CORR[[#This Row],[10-mar]]</f>
        <v>0</v>
      </c>
      <c r="G505">
        <f>+Casos_PN_CORR[[#This Row],[11-mar]]-Casos_PN_CORR[[#This Row],[10-mar]]</f>
        <v>0</v>
      </c>
      <c r="H505">
        <f>+Casos_PN_CORR[[#This Row],[12-mar]]-Casos_PN_CORR[[#This Row],[11-mar]]</f>
        <v>0</v>
      </c>
      <c r="I505">
        <f>+Casos_PN_CORR[[#This Row],[13-mar]]-Casos_PN_CORR[[#This Row],[12-mar]]</f>
        <v>0</v>
      </c>
      <c r="J505">
        <f>+Casos_PN_CORR[[#This Row],[14-mar]]-Casos_PN_CORR[[#This Row],[13-mar]]</f>
        <v>0</v>
      </c>
      <c r="K505">
        <f>+Casos_PN_CORR[[#This Row],[15-mar]]-Casos_PN_CORR[[#This Row],[14-mar]]</f>
        <v>0</v>
      </c>
      <c r="L505">
        <f>+Casos_PN_CORR[[#This Row],[16-mar]]-Casos_PN_CORR[[#This Row],[15-mar]]</f>
        <v>0</v>
      </c>
      <c r="M505">
        <f>+Casos_PN_CORR[[#This Row],[17-mar]]-Casos_PN_CORR[[#This Row],[16-mar]]</f>
        <v>0</v>
      </c>
      <c r="N505">
        <f>+Casos_PN_CORR[[#This Row],[18-mar]]-Casos_PN_CORR[[#This Row],[17-mar]]</f>
        <v>0</v>
      </c>
      <c r="O505">
        <f>+Casos_PN_CORR[[#This Row],[19-mar]]-Casos_PN_CORR[[#This Row],[18-mar]]</f>
        <v>0</v>
      </c>
      <c r="P505">
        <f>+Casos_PN_CORR[[#This Row],[20-mar]]-Casos_PN_CORR[[#This Row],[19-mar]]</f>
        <v>0</v>
      </c>
      <c r="Q505">
        <f>+Casos_PN_CORR[[#This Row],[21-mar]]-Casos_PN_CORR[[#This Row],[20-mar]]</f>
        <v>0</v>
      </c>
      <c r="R505">
        <f>+Casos_PN_CORR[[#This Row],[22-mar]]-Casos_PN_CORR[[#This Row],[21-mar]]</f>
        <v>0</v>
      </c>
      <c r="S505">
        <f>+Casos_PN_CORR[[#This Row],[23-mar]]-Casos_PN_CORR[[#This Row],[22-mar]]</f>
        <v>0</v>
      </c>
      <c r="T505">
        <f>+Casos_PN_CORR[[#This Row],[24-mar]]-Casos_PN_CORR[[#This Row],[23-mar]]</f>
        <v>0</v>
      </c>
      <c r="U505">
        <f>+Casos_PN_CORR[[#This Row],[25-mar]]-Casos_PN_CORR[[#This Row],[24-mar]]</f>
        <v>0</v>
      </c>
      <c r="V505">
        <f>+Casos_PN_CORR[[#This Row],[26-mar]]-Casos_PN_CORR[[#This Row],[25-mar]]</f>
        <v>0</v>
      </c>
      <c r="W505">
        <f>+Casos_PN_CORR[[#This Row],[27-mar]]-Casos_PN_CORR[[#This Row],[26-mar]]</f>
        <v>0</v>
      </c>
      <c r="X505">
        <f>+Casos_PN_CORR[[#This Row],[28-mar]]-Casos_PN_CORR[[#This Row],[27-mar]]</f>
        <v>0</v>
      </c>
      <c r="Y505">
        <f>+Casos_PN_CORR[[#This Row],[29-mar]]-Casos_PN_CORR[[#This Row],[28-mar]]</f>
        <v>0</v>
      </c>
      <c r="Z505">
        <f>+Casos_PN_CORR[[#This Row],[30-mar]]-Casos_PN_CORR[[#This Row],[29-mar]]</f>
        <v>0</v>
      </c>
      <c r="AA505">
        <f>+Casos_PN_CORR[[#This Row],[31-mar]]-Casos_PN_CORR[[#This Row],[30-mar]]</f>
        <v>0</v>
      </c>
      <c r="AB505">
        <f>+Casos_PN_CORR[[#This Row],[1-abr]]-Casos_PN_CORR[[#This Row],[31-mar]]</f>
        <v>0</v>
      </c>
      <c r="AC505">
        <f>+Casos_PN_CORR[[#This Row],[2-abr]]-Casos_PN_CORR[[#This Row],[1-abr]]</f>
        <v>0</v>
      </c>
      <c r="AD505">
        <f>+Casos_PN_CORR[[#This Row],[3-abr]]-Casos_PN_CORR[[#This Row],[2-abr]]</f>
        <v>0</v>
      </c>
      <c r="AE505">
        <f>+Casos_PN_CORR[[#This Row],[4-abr]]-Casos_PN_CORR[[#This Row],[3-abr]]</f>
        <v>0</v>
      </c>
      <c r="AF505">
        <f>+Casos_PN_CORR[[#This Row],[5-abr]]-Casos_PN_CORR[[#This Row],[4-abr]]</f>
        <v>0</v>
      </c>
      <c r="AG505">
        <f>+Casos_PN_CORR[[#This Row],[6-abr]]-Casos_PN_CORR[[#This Row],[5-abr]]</f>
        <v>0</v>
      </c>
      <c r="AH505">
        <f>+Casos_PN_CORR[[#This Row],[7-abr]]-Casos_PN_CORR[[#This Row],[6-abr]]</f>
        <v>0</v>
      </c>
      <c r="AI505">
        <f>+Casos_PN_CORR[[#This Row],[8-abr]]-Casos_PN_CORR[[#This Row],[7-abr]]</f>
        <v>0</v>
      </c>
      <c r="AJ505">
        <f>+Casos_PN_CORR[[#This Row],[9-abr]]-Casos_PN_CORR[[#This Row],[8-abr]]</f>
        <v>0</v>
      </c>
      <c r="AK505">
        <f>+Casos_PN_CORR[[#This Row],[10-abr]]-Casos_PN_CORR[[#This Row],[9-abr]]</f>
        <v>0</v>
      </c>
      <c r="AL505">
        <f>+Casos_PN_CORR[[#This Row],[11-abr]]-Casos_PN_CORR[[#This Row],[10-abr]]</f>
        <v>0</v>
      </c>
      <c r="AM505">
        <f>+Casos_PN_CORR[[#This Row],[12-abr]]-Casos_PN_CORR[[#This Row],[11-abr]]</f>
        <v>0</v>
      </c>
      <c r="AN505">
        <f>+Casos_PN_CORR[[#This Row],[13-abr]]-Casos_PN_CORR[[#This Row],[12-abr]]</f>
        <v>0</v>
      </c>
      <c r="AO505">
        <f>+Casos_PN_CORR[[#This Row],[14-abr]]-Casos_PN_CORR[[#This Row],[13-abr]]</f>
        <v>0</v>
      </c>
      <c r="AP505">
        <f>+Casos_PN_CORR[[#This Row],[15-abr]]-Casos_PN_CORR[[#This Row],[14-abr]]</f>
        <v>0</v>
      </c>
      <c r="AQ505">
        <f>+Casos_PN_CORR[[#This Row],[16-abr]]-Casos_PN_CORR[[#This Row],[15-abr]]</f>
        <v>0</v>
      </c>
      <c r="AR505">
        <f>+Casos_PN_CORR[[#This Row],[17-abr]]-Casos_PN_CORR[[#This Row],[16-abr]]</f>
        <v>0</v>
      </c>
      <c r="AS505">
        <f>+Casos_PN_CORR[[#This Row],[18-abr]]-Casos_PN_CORR[[#This Row],[17-abr]]</f>
        <v>0</v>
      </c>
      <c r="AT505">
        <f>+Casos_PN_CORR[[#This Row],[19-abr]]-Casos_PN_CORR[[#This Row],[18-abr]]</f>
        <v>0</v>
      </c>
      <c r="AU505">
        <f>+Casos_PN_CORR[[#This Row],[20-abr]]-Casos_PN_CORR[[#This Row],[19-abr]]</f>
        <v>0</v>
      </c>
      <c r="AV505">
        <f>+Casos_PN_CORR[[#This Row],[21-abr]]-Casos_PN_CORR[[#This Row],[20-abr]]</f>
        <v>0</v>
      </c>
      <c r="AW505">
        <f>+Casos_PN_CORR[[#This Row],[22-abr]]-Casos_PN_CORR[[#This Row],[21-abr]]</f>
        <v>0</v>
      </c>
      <c r="AX505">
        <f>+Casos_PN_CORR[[#This Row],[23-abr]]-Casos_PN_CORR[[#This Row],[22-abr]]</f>
        <v>0</v>
      </c>
      <c r="AY505">
        <f>+Casos_PN_CORR[[#This Row],[24-abr]]-Casos_PN_CORR[[#This Row],[23-abr]]</f>
        <v>0</v>
      </c>
      <c r="AZ505">
        <f>+Casos_PN_CORR[[#This Row],[25-abr]]-Casos_PN_CORR[[#This Row],[24-abr]]</f>
        <v>0</v>
      </c>
      <c r="BA505">
        <f>+Casos_PN_CORR[[#This Row],[26-abr]]-Casos_PN_CORR[[#This Row],[25-abr]]</f>
        <v>0</v>
      </c>
      <c r="BB505">
        <f>+Casos_PN_CORR[[#This Row],[27-abr]]-Casos_PN_CORR[[#This Row],[26-abr]]</f>
        <v>0</v>
      </c>
      <c r="BC505">
        <f>+Casos_PN_CORR[[#This Row],[28-abr]]-Casos_PN_CORR[[#This Row],[27-abr]]</f>
        <v>0</v>
      </c>
      <c r="BD505">
        <f>+Casos_PN_CORR[[#This Row],[29-abr]]-Casos_PN_CORR[[#This Row],[28-abr]]</f>
        <v>0</v>
      </c>
      <c r="BE505">
        <f>+Casos_PN_CORR[[#This Row],[30-abr]]-Casos_PN_CORR[[#This Row],[29-abr]]</f>
        <v>0</v>
      </c>
      <c r="BF505">
        <f>+Casos_PN_CORR[[#This Row],[1-may]]-Casos_PN_CORR[[#This Row],[30-abr]]</f>
        <v>0</v>
      </c>
      <c r="BG505">
        <f>+Casos_PN_CORR[[#This Row],[2-may]]-Casos_PN_CORR[[#This Row],[1-may]]</f>
        <v>0</v>
      </c>
      <c r="BH505">
        <f>+Casos_PN_CORR[[#This Row],[3-may]]-Casos_PN_CORR[[#This Row],[2-may]]</f>
        <v>0</v>
      </c>
      <c r="BI505">
        <f>+Casos_PN_CORR[[#This Row],[4-may]]-Casos_PN_CORR[[#This Row],[3-may]]</f>
        <v>0</v>
      </c>
      <c r="BJ505">
        <f>+Casos_PN_CORR[[#This Row],[5-may]]-Casos_PN_CORR[[#This Row],[4-may]]</f>
        <v>0</v>
      </c>
      <c r="BK505">
        <f>+Casos_PN_CORR[[#This Row],[6-may]]-Casos_PN_CORR[[#This Row],[5-may]]</f>
        <v>0</v>
      </c>
      <c r="BL505">
        <f>+Casos_PN_CORR[[#This Row],[7-may]]-Casos_PN_CORR[[#This Row],[6-may]]</f>
        <v>0</v>
      </c>
      <c r="BM505">
        <f>+Casos_PN_CORR[[#This Row],[8-may]]-Casos_PN_CORR[[#This Row],[7-may]]</f>
        <v>0</v>
      </c>
      <c r="BN505">
        <f>+Casos_PN_CORR[[#This Row],[9-may]]-Casos_PN_CORR[[#This Row],[8-may]]</f>
        <v>0</v>
      </c>
      <c r="BO505">
        <f>+Casos_PN_CORR[[#This Row],[10-may]]-Casos_PN_CORR[[#This Row],[9-may]]</f>
        <v>0</v>
      </c>
      <c r="BP505">
        <f>+Casos_PN_CORR[[#This Row],[11-may]]-Casos_PN_CORR[[#This Row],[10-may]]</f>
        <v>0</v>
      </c>
      <c r="BQ505">
        <f>+Casos_PN_CORR[[#This Row],[12-may]]-Casos_PN_CORR[[#This Row],[11-may]]</f>
        <v>0</v>
      </c>
      <c r="BR505">
        <f>+Casos_PN_CORR[[#This Row],[13-may]]-Casos_PN_CORR[[#This Row],[12-may]]</f>
        <v>0</v>
      </c>
      <c r="BS505">
        <f>+Casos_PN_CORR[[#This Row],[14-may]]-Casos_PN_CORR[[#This Row],[13-may]]</f>
        <v>0</v>
      </c>
      <c r="BT505">
        <f>+Casos_PN_CORR[[#This Row],[15-may]]-Casos_PN_CORR[[#This Row],[14-may]]</f>
        <v>0</v>
      </c>
      <c r="BU505">
        <f>+Casos_PN_CORR[[#This Row],[16-may]]-Casos_PN_CORR[[#This Row],[15-may]]</f>
        <v>0</v>
      </c>
      <c r="BV505">
        <f>+Casos_PN_CORR[[#This Row],[17-may]]-Casos_PN_CORR[[#This Row],[16-may]]</f>
        <v>0</v>
      </c>
      <c r="BW505">
        <f>+Casos_PN_CORR[[#This Row],[18-may]]-Casos_PN_CORR[[#This Row],[17-may]]</f>
        <v>0</v>
      </c>
      <c r="BX505">
        <f>+Casos_PN_CORR[[#This Row],[19-may]]-Casos_PN_CORR[[#This Row],[18-may]]</f>
        <v>0</v>
      </c>
      <c r="BY505">
        <f>+Casos_PN_CORR[[#This Row],[20-may]]-Casos_PN_CORR[[#This Row],[19-may]]</f>
        <v>0</v>
      </c>
      <c r="BZ505">
        <f>+Casos_PN_CORR[[#This Row],[21-may]]-Casos_PN_CORR[[#This Row],[20-may]]</f>
        <v>0</v>
      </c>
      <c r="CA505">
        <f>+Casos_PN_CORR[[#This Row],[22-may]]-Casos_PN_CORR[[#This Row],[21-may]]</f>
        <v>0</v>
      </c>
      <c r="CB505">
        <f>+Casos_PN_CORR[[#This Row],[23-may]]-Casos_PN_CORR[[#This Row],[22-may]]</f>
        <v>0</v>
      </c>
      <c r="CC505">
        <f>+Casos_PN_CORR[[#This Row],[24-may]]-Casos_PN_CORR[[#This Row],[23-may]]</f>
        <v>0</v>
      </c>
      <c r="CD505">
        <f>+Casos_PN_CORR[[#This Row],[25-may]]-Casos_PN_CORR[[#This Row],[24-may]]</f>
        <v>0</v>
      </c>
      <c r="CE505">
        <f>+Casos_PN_CORR[[#This Row],[26-may]]-Casos_PN_CORR[[#This Row],[25-may]]</f>
        <v>0</v>
      </c>
      <c r="CF505">
        <f>+Casos_PN_CORR[[#This Row],[27-may]]-Casos_PN_CORR[[#This Row],[26-may]]</f>
        <v>0</v>
      </c>
      <c r="CG505">
        <f>+Casos_PN_CORR[[#This Row],[28-may]]-Casos_PN_CORR[[#This Row],[27-may]]</f>
        <v>0</v>
      </c>
      <c r="CH505">
        <f>+Casos_PN_CORR[[#This Row],[29-may]]-Casos_PN_CORR[[#This Row],[28-may]]</f>
        <v>0</v>
      </c>
      <c r="CI505">
        <f>+Casos_PN_CORR[[#This Row],[30-may]]-Casos_PN_CORR[[#This Row],[29-may]]</f>
        <v>0</v>
      </c>
      <c r="CJ505">
        <f>+Casos_PN_CORR[[#This Row],[31-may]]-Casos_PN_CORR[[#This Row],[30-may]]</f>
        <v>0</v>
      </c>
      <c r="CK505">
        <f>+Casos_PN_CORR[[#This Row],[1-jun]]-Casos_PN_CORR[[#This Row],[31-may]]</f>
        <v>0</v>
      </c>
      <c r="CL505">
        <f>+Casos_PN_CORR[[#This Row],[2-jun]]-Casos_PN_CORR[[#This Row],[1-jun]]</f>
        <v>0</v>
      </c>
      <c r="CM505">
        <f>+Casos_PN_CORR[[#This Row],[3-jun]]-Casos_PN_CORR[[#This Row],[2-jun]]</f>
        <v>0</v>
      </c>
      <c r="CN505">
        <f>+Casos_PN_CORR[[#This Row],[4-jun]]-Casos_PN_CORR[[#This Row],[3-jun]]</f>
        <v>0</v>
      </c>
      <c r="CO505">
        <f>+Casos_PN_CORR[[#This Row],[5-jun]]-Casos_PN_CORR[[#This Row],[4-jun]]</f>
        <v>1</v>
      </c>
      <c r="CP505">
        <f>+Casos_PN_CORR[[#This Row],[6-jun]]-Casos_PN_CORR[[#This Row],[5-jun]]</f>
        <v>0</v>
      </c>
    </row>
    <row r="506" spans="1:94">
      <c r="A506">
        <v>40203</v>
      </c>
      <c r="B506" s="2" t="s">
        <v>115</v>
      </c>
      <c r="C506" s="2" t="s">
        <v>150</v>
      </c>
      <c r="D506" s="2" t="s">
        <v>635</v>
      </c>
      <c r="E506" s="4">
        <f t="shared" si="7"/>
        <v>2</v>
      </c>
      <c r="F506">
        <f>+Casos_PN_CORR[[#This Row],[10-mar]]</f>
        <v>0</v>
      </c>
      <c r="G506">
        <f>+Casos_PN_CORR[[#This Row],[11-mar]]-Casos_PN_CORR[[#This Row],[10-mar]]</f>
        <v>0</v>
      </c>
      <c r="H506">
        <f>+Casos_PN_CORR[[#This Row],[12-mar]]-Casos_PN_CORR[[#This Row],[11-mar]]</f>
        <v>0</v>
      </c>
      <c r="I506">
        <f>+Casos_PN_CORR[[#This Row],[13-mar]]-Casos_PN_CORR[[#This Row],[12-mar]]</f>
        <v>0</v>
      </c>
      <c r="J506">
        <f>+Casos_PN_CORR[[#This Row],[14-mar]]-Casos_PN_CORR[[#This Row],[13-mar]]</f>
        <v>0</v>
      </c>
      <c r="K506">
        <f>+Casos_PN_CORR[[#This Row],[15-mar]]-Casos_PN_CORR[[#This Row],[14-mar]]</f>
        <v>0</v>
      </c>
      <c r="L506">
        <f>+Casos_PN_CORR[[#This Row],[16-mar]]-Casos_PN_CORR[[#This Row],[15-mar]]</f>
        <v>0</v>
      </c>
      <c r="M506">
        <f>+Casos_PN_CORR[[#This Row],[17-mar]]-Casos_PN_CORR[[#This Row],[16-mar]]</f>
        <v>0</v>
      </c>
      <c r="N506">
        <f>+Casos_PN_CORR[[#This Row],[18-mar]]-Casos_PN_CORR[[#This Row],[17-mar]]</f>
        <v>0</v>
      </c>
      <c r="O506">
        <f>+Casos_PN_CORR[[#This Row],[19-mar]]-Casos_PN_CORR[[#This Row],[18-mar]]</f>
        <v>0</v>
      </c>
      <c r="P506">
        <f>+Casos_PN_CORR[[#This Row],[20-mar]]-Casos_PN_CORR[[#This Row],[19-mar]]</f>
        <v>0</v>
      </c>
      <c r="Q506">
        <f>+Casos_PN_CORR[[#This Row],[21-mar]]-Casos_PN_CORR[[#This Row],[20-mar]]</f>
        <v>0</v>
      </c>
      <c r="R506">
        <f>+Casos_PN_CORR[[#This Row],[22-mar]]-Casos_PN_CORR[[#This Row],[21-mar]]</f>
        <v>0</v>
      </c>
      <c r="S506">
        <f>+Casos_PN_CORR[[#This Row],[23-mar]]-Casos_PN_CORR[[#This Row],[22-mar]]</f>
        <v>0</v>
      </c>
      <c r="T506">
        <f>+Casos_PN_CORR[[#This Row],[24-mar]]-Casos_PN_CORR[[#This Row],[23-mar]]</f>
        <v>0</v>
      </c>
      <c r="U506">
        <f>+Casos_PN_CORR[[#This Row],[25-mar]]-Casos_PN_CORR[[#This Row],[24-mar]]</f>
        <v>0</v>
      </c>
      <c r="V506">
        <f>+Casos_PN_CORR[[#This Row],[26-mar]]-Casos_PN_CORR[[#This Row],[25-mar]]</f>
        <v>0</v>
      </c>
      <c r="W506">
        <f>+Casos_PN_CORR[[#This Row],[27-mar]]-Casos_PN_CORR[[#This Row],[26-mar]]</f>
        <v>0</v>
      </c>
      <c r="X506">
        <f>+Casos_PN_CORR[[#This Row],[28-mar]]-Casos_PN_CORR[[#This Row],[27-mar]]</f>
        <v>0</v>
      </c>
      <c r="Y506">
        <f>+Casos_PN_CORR[[#This Row],[29-mar]]-Casos_PN_CORR[[#This Row],[28-mar]]</f>
        <v>0</v>
      </c>
      <c r="Z506">
        <f>+Casos_PN_CORR[[#This Row],[30-mar]]-Casos_PN_CORR[[#This Row],[29-mar]]</f>
        <v>0</v>
      </c>
      <c r="AA506">
        <f>+Casos_PN_CORR[[#This Row],[31-mar]]-Casos_PN_CORR[[#This Row],[30-mar]]</f>
        <v>0</v>
      </c>
      <c r="AB506">
        <f>+Casos_PN_CORR[[#This Row],[1-abr]]-Casos_PN_CORR[[#This Row],[31-mar]]</f>
        <v>0</v>
      </c>
      <c r="AC506">
        <f>+Casos_PN_CORR[[#This Row],[2-abr]]-Casos_PN_CORR[[#This Row],[1-abr]]</f>
        <v>0</v>
      </c>
      <c r="AD506">
        <f>+Casos_PN_CORR[[#This Row],[3-abr]]-Casos_PN_CORR[[#This Row],[2-abr]]</f>
        <v>0</v>
      </c>
      <c r="AE506">
        <f>+Casos_PN_CORR[[#This Row],[4-abr]]-Casos_PN_CORR[[#This Row],[3-abr]]</f>
        <v>0</v>
      </c>
      <c r="AF506">
        <f>+Casos_PN_CORR[[#This Row],[5-abr]]-Casos_PN_CORR[[#This Row],[4-abr]]</f>
        <v>0</v>
      </c>
      <c r="AG506">
        <f>+Casos_PN_CORR[[#This Row],[6-abr]]-Casos_PN_CORR[[#This Row],[5-abr]]</f>
        <v>0</v>
      </c>
      <c r="AH506">
        <f>+Casos_PN_CORR[[#This Row],[7-abr]]-Casos_PN_CORR[[#This Row],[6-abr]]</f>
        <v>0</v>
      </c>
      <c r="AI506">
        <f>+Casos_PN_CORR[[#This Row],[8-abr]]-Casos_PN_CORR[[#This Row],[7-abr]]</f>
        <v>0</v>
      </c>
      <c r="AJ506">
        <f>+Casos_PN_CORR[[#This Row],[9-abr]]-Casos_PN_CORR[[#This Row],[8-abr]]</f>
        <v>0</v>
      </c>
      <c r="AK506">
        <f>+Casos_PN_CORR[[#This Row],[10-abr]]-Casos_PN_CORR[[#This Row],[9-abr]]</f>
        <v>0</v>
      </c>
      <c r="AL506">
        <f>+Casos_PN_CORR[[#This Row],[11-abr]]-Casos_PN_CORR[[#This Row],[10-abr]]</f>
        <v>0</v>
      </c>
      <c r="AM506">
        <f>+Casos_PN_CORR[[#This Row],[12-abr]]-Casos_PN_CORR[[#This Row],[11-abr]]</f>
        <v>0</v>
      </c>
      <c r="AN506">
        <f>+Casos_PN_CORR[[#This Row],[13-abr]]-Casos_PN_CORR[[#This Row],[12-abr]]</f>
        <v>0</v>
      </c>
      <c r="AO506">
        <f>+Casos_PN_CORR[[#This Row],[14-abr]]-Casos_PN_CORR[[#This Row],[13-abr]]</f>
        <v>0</v>
      </c>
      <c r="AP506">
        <f>+Casos_PN_CORR[[#This Row],[15-abr]]-Casos_PN_CORR[[#This Row],[14-abr]]</f>
        <v>0</v>
      </c>
      <c r="AQ506">
        <f>+Casos_PN_CORR[[#This Row],[16-abr]]-Casos_PN_CORR[[#This Row],[15-abr]]</f>
        <v>0</v>
      </c>
      <c r="AR506">
        <f>+Casos_PN_CORR[[#This Row],[17-abr]]-Casos_PN_CORR[[#This Row],[16-abr]]</f>
        <v>0</v>
      </c>
      <c r="AS506">
        <f>+Casos_PN_CORR[[#This Row],[18-abr]]-Casos_PN_CORR[[#This Row],[17-abr]]</f>
        <v>0</v>
      </c>
      <c r="AT506">
        <f>+Casos_PN_CORR[[#This Row],[19-abr]]-Casos_PN_CORR[[#This Row],[18-abr]]</f>
        <v>0</v>
      </c>
      <c r="AU506">
        <f>+Casos_PN_CORR[[#This Row],[20-abr]]-Casos_PN_CORR[[#This Row],[19-abr]]</f>
        <v>0</v>
      </c>
      <c r="AV506">
        <f>+Casos_PN_CORR[[#This Row],[21-abr]]-Casos_PN_CORR[[#This Row],[20-abr]]</f>
        <v>0</v>
      </c>
      <c r="AW506">
        <f>+Casos_PN_CORR[[#This Row],[22-abr]]-Casos_PN_CORR[[#This Row],[21-abr]]</f>
        <v>0</v>
      </c>
      <c r="AX506">
        <f>+Casos_PN_CORR[[#This Row],[23-abr]]-Casos_PN_CORR[[#This Row],[22-abr]]</f>
        <v>0</v>
      </c>
      <c r="AY506">
        <f>+Casos_PN_CORR[[#This Row],[24-abr]]-Casos_PN_CORR[[#This Row],[23-abr]]</f>
        <v>0</v>
      </c>
      <c r="AZ506">
        <f>+Casos_PN_CORR[[#This Row],[25-abr]]-Casos_PN_CORR[[#This Row],[24-abr]]</f>
        <v>0</v>
      </c>
      <c r="BA506">
        <f>+Casos_PN_CORR[[#This Row],[26-abr]]-Casos_PN_CORR[[#This Row],[25-abr]]</f>
        <v>0</v>
      </c>
      <c r="BB506">
        <f>+Casos_PN_CORR[[#This Row],[27-abr]]-Casos_PN_CORR[[#This Row],[26-abr]]</f>
        <v>0</v>
      </c>
      <c r="BC506">
        <f>+Casos_PN_CORR[[#This Row],[28-abr]]-Casos_PN_CORR[[#This Row],[27-abr]]</f>
        <v>0</v>
      </c>
      <c r="BD506">
        <f>+Casos_PN_CORR[[#This Row],[29-abr]]-Casos_PN_CORR[[#This Row],[28-abr]]</f>
        <v>0</v>
      </c>
      <c r="BE506">
        <f>+Casos_PN_CORR[[#This Row],[30-abr]]-Casos_PN_CORR[[#This Row],[29-abr]]</f>
        <v>0</v>
      </c>
      <c r="BF506">
        <f>+Casos_PN_CORR[[#This Row],[1-may]]-Casos_PN_CORR[[#This Row],[30-abr]]</f>
        <v>0</v>
      </c>
      <c r="BG506">
        <f>+Casos_PN_CORR[[#This Row],[2-may]]-Casos_PN_CORR[[#This Row],[1-may]]</f>
        <v>0</v>
      </c>
      <c r="BH506">
        <f>+Casos_PN_CORR[[#This Row],[3-may]]-Casos_PN_CORR[[#This Row],[2-may]]</f>
        <v>0</v>
      </c>
      <c r="BI506">
        <f>+Casos_PN_CORR[[#This Row],[4-may]]-Casos_PN_CORR[[#This Row],[3-may]]</f>
        <v>0</v>
      </c>
      <c r="BJ506">
        <f>+Casos_PN_CORR[[#This Row],[5-may]]-Casos_PN_CORR[[#This Row],[4-may]]</f>
        <v>0</v>
      </c>
      <c r="BK506">
        <f>+Casos_PN_CORR[[#This Row],[6-may]]-Casos_PN_CORR[[#This Row],[5-may]]</f>
        <v>0</v>
      </c>
      <c r="BL506">
        <f>+Casos_PN_CORR[[#This Row],[7-may]]-Casos_PN_CORR[[#This Row],[6-may]]</f>
        <v>0</v>
      </c>
      <c r="BM506">
        <f>+Casos_PN_CORR[[#This Row],[8-may]]-Casos_PN_CORR[[#This Row],[7-may]]</f>
        <v>0</v>
      </c>
      <c r="BN506">
        <f>+Casos_PN_CORR[[#This Row],[9-may]]-Casos_PN_CORR[[#This Row],[8-may]]</f>
        <v>0</v>
      </c>
      <c r="BO506">
        <f>+Casos_PN_CORR[[#This Row],[10-may]]-Casos_PN_CORR[[#This Row],[9-may]]</f>
        <v>0</v>
      </c>
      <c r="BP506">
        <f>+Casos_PN_CORR[[#This Row],[11-may]]-Casos_PN_CORR[[#This Row],[10-may]]</f>
        <v>0</v>
      </c>
      <c r="BQ506">
        <f>+Casos_PN_CORR[[#This Row],[12-may]]-Casos_PN_CORR[[#This Row],[11-may]]</f>
        <v>0</v>
      </c>
      <c r="BR506">
        <f>+Casos_PN_CORR[[#This Row],[13-may]]-Casos_PN_CORR[[#This Row],[12-may]]</f>
        <v>0</v>
      </c>
      <c r="BS506">
        <f>+Casos_PN_CORR[[#This Row],[14-may]]-Casos_PN_CORR[[#This Row],[13-may]]</f>
        <v>0</v>
      </c>
      <c r="BT506">
        <f>+Casos_PN_CORR[[#This Row],[15-may]]-Casos_PN_CORR[[#This Row],[14-may]]</f>
        <v>0</v>
      </c>
      <c r="BU506">
        <f>+Casos_PN_CORR[[#This Row],[16-may]]-Casos_PN_CORR[[#This Row],[15-may]]</f>
        <v>0</v>
      </c>
      <c r="BV506">
        <f>+Casos_PN_CORR[[#This Row],[17-may]]-Casos_PN_CORR[[#This Row],[16-may]]</f>
        <v>0</v>
      </c>
      <c r="BW506">
        <f>+Casos_PN_CORR[[#This Row],[18-may]]-Casos_PN_CORR[[#This Row],[17-may]]</f>
        <v>0</v>
      </c>
      <c r="BX506">
        <f>+Casos_PN_CORR[[#This Row],[19-may]]-Casos_PN_CORR[[#This Row],[18-may]]</f>
        <v>0</v>
      </c>
      <c r="BY506">
        <f>+Casos_PN_CORR[[#This Row],[20-may]]-Casos_PN_CORR[[#This Row],[19-may]]</f>
        <v>0</v>
      </c>
      <c r="BZ506">
        <f>+Casos_PN_CORR[[#This Row],[21-may]]-Casos_PN_CORR[[#This Row],[20-may]]</f>
        <v>0</v>
      </c>
      <c r="CA506">
        <f>+Casos_PN_CORR[[#This Row],[22-may]]-Casos_PN_CORR[[#This Row],[21-may]]</f>
        <v>0</v>
      </c>
      <c r="CB506">
        <f>+Casos_PN_CORR[[#This Row],[23-may]]-Casos_PN_CORR[[#This Row],[22-may]]</f>
        <v>0</v>
      </c>
      <c r="CC506">
        <f>+Casos_PN_CORR[[#This Row],[24-may]]-Casos_PN_CORR[[#This Row],[23-may]]</f>
        <v>0</v>
      </c>
      <c r="CD506">
        <f>+Casos_PN_CORR[[#This Row],[25-may]]-Casos_PN_CORR[[#This Row],[24-may]]</f>
        <v>0</v>
      </c>
      <c r="CE506">
        <f>+Casos_PN_CORR[[#This Row],[26-may]]-Casos_PN_CORR[[#This Row],[25-may]]</f>
        <v>0</v>
      </c>
      <c r="CF506">
        <f>+Casos_PN_CORR[[#This Row],[27-may]]-Casos_PN_CORR[[#This Row],[26-may]]</f>
        <v>0</v>
      </c>
      <c r="CG506">
        <f>+Casos_PN_CORR[[#This Row],[28-may]]-Casos_PN_CORR[[#This Row],[27-may]]</f>
        <v>0</v>
      </c>
      <c r="CH506">
        <f>+Casos_PN_CORR[[#This Row],[29-may]]-Casos_PN_CORR[[#This Row],[28-may]]</f>
        <v>0</v>
      </c>
      <c r="CI506">
        <f>+Casos_PN_CORR[[#This Row],[30-may]]-Casos_PN_CORR[[#This Row],[29-may]]</f>
        <v>0</v>
      </c>
      <c r="CJ506">
        <f>+Casos_PN_CORR[[#This Row],[31-may]]-Casos_PN_CORR[[#This Row],[30-may]]</f>
        <v>0</v>
      </c>
      <c r="CK506">
        <f>+Casos_PN_CORR[[#This Row],[1-jun]]-Casos_PN_CORR[[#This Row],[31-may]]</f>
        <v>0</v>
      </c>
      <c r="CL506">
        <f>+Casos_PN_CORR[[#This Row],[2-jun]]-Casos_PN_CORR[[#This Row],[1-jun]]</f>
        <v>0</v>
      </c>
      <c r="CM506">
        <f>+Casos_PN_CORR[[#This Row],[3-jun]]-Casos_PN_CORR[[#This Row],[2-jun]]</f>
        <v>0</v>
      </c>
      <c r="CN506">
        <f>+Casos_PN_CORR[[#This Row],[4-jun]]-Casos_PN_CORR[[#This Row],[3-jun]]</f>
        <v>0</v>
      </c>
      <c r="CO506">
        <f>+Casos_PN_CORR[[#This Row],[5-jun]]-Casos_PN_CORR[[#This Row],[4-jun]]</f>
        <v>2</v>
      </c>
      <c r="CP506">
        <f>+Casos_PN_CORR[[#This Row],[6-jun]]-Casos_PN_CORR[[#This Row],[5-jun]]</f>
        <v>0</v>
      </c>
    </row>
    <row r="507" spans="1:94">
      <c r="A507">
        <v>50205</v>
      </c>
      <c r="B507" s="2" t="s">
        <v>107</v>
      </c>
      <c r="C507" s="2" t="s">
        <v>195</v>
      </c>
      <c r="D507" s="2" t="s">
        <v>636</v>
      </c>
      <c r="E507" s="4">
        <f t="shared" si="7"/>
        <v>0</v>
      </c>
      <c r="F507">
        <f>+Casos_PN_CORR[[#This Row],[10-mar]]</f>
        <v>0</v>
      </c>
      <c r="G507">
        <f>+Casos_PN_CORR[[#This Row],[11-mar]]-Casos_PN_CORR[[#This Row],[10-mar]]</f>
        <v>0</v>
      </c>
      <c r="H507">
        <f>+Casos_PN_CORR[[#This Row],[12-mar]]-Casos_PN_CORR[[#This Row],[11-mar]]</f>
        <v>0</v>
      </c>
      <c r="I507">
        <f>+Casos_PN_CORR[[#This Row],[13-mar]]-Casos_PN_CORR[[#This Row],[12-mar]]</f>
        <v>0</v>
      </c>
      <c r="J507">
        <f>+Casos_PN_CORR[[#This Row],[14-mar]]-Casos_PN_CORR[[#This Row],[13-mar]]</f>
        <v>0</v>
      </c>
      <c r="K507">
        <f>+Casos_PN_CORR[[#This Row],[15-mar]]-Casos_PN_CORR[[#This Row],[14-mar]]</f>
        <v>0</v>
      </c>
      <c r="L507">
        <f>+Casos_PN_CORR[[#This Row],[16-mar]]-Casos_PN_CORR[[#This Row],[15-mar]]</f>
        <v>0</v>
      </c>
      <c r="M507">
        <f>+Casos_PN_CORR[[#This Row],[17-mar]]-Casos_PN_CORR[[#This Row],[16-mar]]</f>
        <v>0</v>
      </c>
      <c r="N507">
        <f>+Casos_PN_CORR[[#This Row],[18-mar]]-Casos_PN_CORR[[#This Row],[17-mar]]</f>
        <v>0</v>
      </c>
      <c r="O507">
        <f>+Casos_PN_CORR[[#This Row],[19-mar]]-Casos_PN_CORR[[#This Row],[18-mar]]</f>
        <v>0</v>
      </c>
      <c r="P507">
        <f>+Casos_PN_CORR[[#This Row],[20-mar]]-Casos_PN_CORR[[#This Row],[19-mar]]</f>
        <v>0</v>
      </c>
      <c r="Q507">
        <f>+Casos_PN_CORR[[#This Row],[21-mar]]-Casos_PN_CORR[[#This Row],[20-mar]]</f>
        <v>0</v>
      </c>
      <c r="R507">
        <f>+Casos_PN_CORR[[#This Row],[22-mar]]-Casos_PN_CORR[[#This Row],[21-mar]]</f>
        <v>0</v>
      </c>
      <c r="S507">
        <f>+Casos_PN_CORR[[#This Row],[23-mar]]-Casos_PN_CORR[[#This Row],[22-mar]]</f>
        <v>0</v>
      </c>
      <c r="T507">
        <f>+Casos_PN_CORR[[#This Row],[24-mar]]-Casos_PN_CORR[[#This Row],[23-mar]]</f>
        <v>0</v>
      </c>
      <c r="U507">
        <f>+Casos_PN_CORR[[#This Row],[25-mar]]-Casos_PN_CORR[[#This Row],[24-mar]]</f>
        <v>0</v>
      </c>
      <c r="V507">
        <f>+Casos_PN_CORR[[#This Row],[26-mar]]-Casos_PN_CORR[[#This Row],[25-mar]]</f>
        <v>0</v>
      </c>
      <c r="W507">
        <f>+Casos_PN_CORR[[#This Row],[27-mar]]-Casos_PN_CORR[[#This Row],[26-mar]]</f>
        <v>0</v>
      </c>
      <c r="X507">
        <f>+Casos_PN_CORR[[#This Row],[28-mar]]-Casos_PN_CORR[[#This Row],[27-mar]]</f>
        <v>0</v>
      </c>
      <c r="Y507">
        <f>+Casos_PN_CORR[[#This Row],[29-mar]]-Casos_PN_CORR[[#This Row],[28-mar]]</f>
        <v>0</v>
      </c>
      <c r="Z507">
        <f>+Casos_PN_CORR[[#This Row],[30-mar]]-Casos_PN_CORR[[#This Row],[29-mar]]</f>
        <v>0</v>
      </c>
      <c r="AA507">
        <f>+Casos_PN_CORR[[#This Row],[31-mar]]-Casos_PN_CORR[[#This Row],[30-mar]]</f>
        <v>0</v>
      </c>
      <c r="AB507">
        <f>+Casos_PN_CORR[[#This Row],[1-abr]]-Casos_PN_CORR[[#This Row],[31-mar]]</f>
        <v>0</v>
      </c>
      <c r="AC507">
        <f>+Casos_PN_CORR[[#This Row],[2-abr]]-Casos_PN_CORR[[#This Row],[1-abr]]</f>
        <v>0</v>
      </c>
      <c r="AD507">
        <f>+Casos_PN_CORR[[#This Row],[3-abr]]-Casos_PN_CORR[[#This Row],[2-abr]]</f>
        <v>0</v>
      </c>
      <c r="AE507">
        <f>+Casos_PN_CORR[[#This Row],[4-abr]]-Casos_PN_CORR[[#This Row],[3-abr]]</f>
        <v>0</v>
      </c>
      <c r="AF507">
        <f>+Casos_PN_CORR[[#This Row],[5-abr]]-Casos_PN_CORR[[#This Row],[4-abr]]</f>
        <v>0</v>
      </c>
      <c r="AG507">
        <f>+Casos_PN_CORR[[#This Row],[6-abr]]-Casos_PN_CORR[[#This Row],[5-abr]]</f>
        <v>0</v>
      </c>
      <c r="AH507">
        <f>+Casos_PN_CORR[[#This Row],[7-abr]]-Casos_PN_CORR[[#This Row],[6-abr]]</f>
        <v>0</v>
      </c>
      <c r="AI507">
        <f>+Casos_PN_CORR[[#This Row],[8-abr]]-Casos_PN_CORR[[#This Row],[7-abr]]</f>
        <v>0</v>
      </c>
      <c r="AJ507">
        <f>+Casos_PN_CORR[[#This Row],[9-abr]]-Casos_PN_CORR[[#This Row],[8-abr]]</f>
        <v>0</v>
      </c>
      <c r="AK507">
        <f>+Casos_PN_CORR[[#This Row],[10-abr]]-Casos_PN_CORR[[#This Row],[9-abr]]</f>
        <v>0</v>
      </c>
      <c r="AL507">
        <f>+Casos_PN_CORR[[#This Row],[11-abr]]-Casos_PN_CORR[[#This Row],[10-abr]]</f>
        <v>0</v>
      </c>
      <c r="AM507">
        <f>+Casos_PN_CORR[[#This Row],[12-abr]]-Casos_PN_CORR[[#This Row],[11-abr]]</f>
        <v>0</v>
      </c>
      <c r="AN507">
        <f>+Casos_PN_CORR[[#This Row],[13-abr]]-Casos_PN_CORR[[#This Row],[12-abr]]</f>
        <v>0</v>
      </c>
      <c r="AO507">
        <f>+Casos_PN_CORR[[#This Row],[14-abr]]-Casos_PN_CORR[[#This Row],[13-abr]]</f>
        <v>0</v>
      </c>
      <c r="AP507">
        <f>+Casos_PN_CORR[[#This Row],[15-abr]]-Casos_PN_CORR[[#This Row],[14-abr]]</f>
        <v>0</v>
      </c>
      <c r="AQ507">
        <f>+Casos_PN_CORR[[#This Row],[16-abr]]-Casos_PN_CORR[[#This Row],[15-abr]]</f>
        <v>0</v>
      </c>
      <c r="AR507">
        <f>+Casos_PN_CORR[[#This Row],[17-abr]]-Casos_PN_CORR[[#This Row],[16-abr]]</f>
        <v>0</v>
      </c>
      <c r="AS507">
        <f>+Casos_PN_CORR[[#This Row],[18-abr]]-Casos_PN_CORR[[#This Row],[17-abr]]</f>
        <v>0</v>
      </c>
      <c r="AT507">
        <f>+Casos_PN_CORR[[#This Row],[19-abr]]-Casos_PN_CORR[[#This Row],[18-abr]]</f>
        <v>0</v>
      </c>
      <c r="AU507">
        <f>+Casos_PN_CORR[[#This Row],[20-abr]]-Casos_PN_CORR[[#This Row],[19-abr]]</f>
        <v>0</v>
      </c>
      <c r="AV507">
        <f>+Casos_PN_CORR[[#This Row],[21-abr]]-Casos_PN_CORR[[#This Row],[20-abr]]</f>
        <v>0</v>
      </c>
      <c r="AW507">
        <f>+Casos_PN_CORR[[#This Row],[22-abr]]-Casos_PN_CORR[[#This Row],[21-abr]]</f>
        <v>0</v>
      </c>
      <c r="AX507">
        <f>+Casos_PN_CORR[[#This Row],[23-abr]]-Casos_PN_CORR[[#This Row],[22-abr]]</f>
        <v>0</v>
      </c>
      <c r="AY507">
        <f>+Casos_PN_CORR[[#This Row],[24-abr]]-Casos_PN_CORR[[#This Row],[23-abr]]</f>
        <v>0</v>
      </c>
      <c r="AZ507">
        <f>+Casos_PN_CORR[[#This Row],[25-abr]]-Casos_PN_CORR[[#This Row],[24-abr]]</f>
        <v>0</v>
      </c>
      <c r="BA507">
        <f>+Casos_PN_CORR[[#This Row],[26-abr]]-Casos_PN_CORR[[#This Row],[25-abr]]</f>
        <v>0</v>
      </c>
      <c r="BB507">
        <f>+Casos_PN_CORR[[#This Row],[27-abr]]-Casos_PN_CORR[[#This Row],[26-abr]]</f>
        <v>0</v>
      </c>
      <c r="BC507">
        <f>+Casos_PN_CORR[[#This Row],[28-abr]]-Casos_PN_CORR[[#This Row],[27-abr]]</f>
        <v>0</v>
      </c>
      <c r="BD507">
        <f>+Casos_PN_CORR[[#This Row],[29-abr]]-Casos_PN_CORR[[#This Row],[28-abr]]</f>
        <v>0</v>
      </c>
      <c r="BE507">
        <f>+Casos_PN_CORR[[#This Row],[30-abr]]-Casos_PN_CORR[[#This Row],[29-abr]]</f>
        <v>0</v>
      </c>
      <c r="BF507">
        <f>+Casos_PN_CORR[[#This Row],[1-may]]-Casos_PN_CORR[[#This Row],[30-abr]]</f>
        <v>0</v>
      </c>
      <c r="BG507">
        <f>+Casos_PN_CORR[[#This Row],[2-may]]-Casos_PN_CORR[[#This Row],[1-may]]</f>
        <v>0</v>
      </c>
      <c r="BH507">
        <f>+Casos_PN_CORR[[#This Row],[3-may]]-Casos_PN_CORR[[#This Row],[2-may]]</f>
        <v>0</v>
      </c>
      <c r="BI507">
        <f>+Casos_PN_CORR[[#This Row],[4-may]]-Casos_PN_CORR[[#This Row],[3-may]]</f>
        <v>0</v>
      </c>
      <c r="BJ507">
        <f>+Casos_PN_CORR[[#This Row],[5-may]]-Casos_PN_CORR[[#This Row],[4-may]]</f>
        <v>0</v>
      </c>
      <c r="BK507">
        <f>+Casos_PN_CORR[[#This Row],[6-may]]-Casos_PN_CORR[[#This Row],[5-may]]</f>
        <v>0</v>
      </c>
      <c r="BL507">
        <f>+Casos_PN_CORR[[#This Row],[7-may]]-Casos_PN_CORR[[#This Row],[6-may]]</f>
        <v>0</v>
      </c>
      <c r="BM507">
        <f>+Casos_PN_CORR[[#This Row],[8-may]]-Casos_PN_CORR[[#This Row],[7-may]]</f>
        <v>0</v>
      </c>
      <c r="BN507">
        <f>+Casos_PN_CORR[[#This Row],[9-may]]-Casos_PN_CORR[[#This Row],[8-may]]</f>
        <v>0</v>
      </c>
      <c r="BO507">
        <f>+Casos_PN_CORR[[#This Row],[10-may]]-Casos_PN_CORR[[#This Row],[9-may]]</f>
        <v>0</v>
      </c>
      <c r="BP507">
        <f>+Casos_PN_CORR[[#This Row],[11-may]]-Casos_PN_CORR[[#This Row],[10-may]]</f>
        <v>0</v>
      </c>
      <c r="BQ507">
        <f>+Casos_PN_CORR[[#This Row],[12-may]]-Casos_PN_CORR[[#This Row],[11-may]]</f>
        <v>0</v>
      </c>
      <c r="BR507">
        <f>+Casos_PN_CORR[[#This Row],[13-may]]-Casos_PN_CORR[[#This Row],[12-may]]</f>
        <v>0</v>
      </c>
      <c r="BS507">
        <f>+Casos_PN_CORR[[#This Row],[14-may]]-Casos_PN_CORR[[#This Row],[13-may]]</f>
        <v>0</v>
      </c>
      <c r="BT507">
        <f>+Casos_PN_CORR[[#This Row],[15-may]]-Casos_PN_CORR[[#This Row],[14-may]]</f>
        <v>0</v>
      </c>
      <c r="BU507">
        <f>+Casos_PN_CORR[[#This Row],[16-may]]-Casos_PN_CORR[[#This Row],[15-may]]</f>
        <v>0</v>
      </c>
      <c r="BV507">
        <f>+Casos_PN_CORR[[#This Row],[17-may]]-Casos_PN_CORR[[#This Row],[16-may]]</f>
        <v>0</v>
      </c>
      <c r="BW507">
        <f>+Casos_PN_CORR[[#This Row],[18-may]]-Casos_PN_CORR[[#This Row],[17-may]]</f>
        <v>0</v>
      </c>
      <c r="BX507">
        <f>+Casos_PN_CORR[[#This Row],[19-may]]-Casos_PN_CORR[[#This Row],[18-may]]</f>
        <v>0</v>
      </c>
      <c r="BY507">
        <f>+Casos_PN_CORR[[#This Row],[20-may]]-Casos_PN_CORR[[#This Row],[19-may]]</f>
        <v>0</v>
      </c>
      <c r="BZ507">
        <f>+Casos_PN_CORR[[#This Row],[21-may]]-Casos_PN_CORR[[#This Row],[20-may]]</f>
        <v>0</v>
      </c>
      <c r="CA507">
        <f>+Casos_PN_CORR[[#This Row],[22-may]]-Casos_PN_CORR[[#This Row],[21-may]]</f>
        <v>0</v>
      </c>
      <c r="CB507">
        <f>+Casos_PN_CORR[[#This Row],[23-may]]-Casos_PN_CORR[[#This Row],[22-may]]</f>
        <v>0</v>
      </c>
      <c r="CC507">
        <f>+Casos_PN_CORR[[#This Row],[24-may]]-Casos_PN_CORR[[#This Row],[23-may]]</f>
        <v>0</v>
      </c>
      <c r="CD507">
        <f>+Casos_PN_CORR[[#This Row],[25-may]]-Casos_PN_CORR[[#This Row],[24-may]]</f>
        <v>0</v>
      </c>
      <c r="CE507">
        <f>+Casos_PN_CORR[[#This Row],[26-may]]-Casos_PN_CORR[[#This Row],[25-may]]</f>
        <v>0</v>
      </c>
      <c r="CF507">
        <f>+Casos_PN_CORR[[#This Row],[27-may]]-Casos_PN_CORR[[#This Row],[26-may]]</f>
        <v>0</v>
      </c>
      <c r="CG507">
        <f>+Casos_PN_CORR[[#This Row],[28-may]]-Casos_PN_CORR[[#This Row],[27-may]]</f>
        <v>0</v>
      </c>
      <c r="CH507">
        <f>+Casos_PN_CORR[[#This Row],[29-may]]-Casos_PN_CORR[[#This Row],[28-may]]</f>
        <v>0</v>
      </c>
      <c r="CI507">
        <f>+Casos_PN_CORR[[#This Row],[30-may]]-Casos_PN_CORR[[#This Row],[29-may]]</f>
        <v>0</v>
      </c>
      <c r="CJ507">
        <f>+Casos_PN_CORR[[#This Row],[31-may]]-Casos_PN_CORR[[#This Row],[30-may]]</f>
        <v>0</v>
      </c>
      <c r="CK507">
        <f>+Casos_PN_CORR[[#This Row],[1-jun]]-Casos_PN_CORR[[#This Row],[31-may]]</f>
        <v>0</v>
      </c>
      <c r="CL507">
        <f>+Casos_PN_CORR[[#This Row],[2-jun]]-Casos_PN_CORR[[#This Row],[1-jun]]</f>
        <v>0</v>
      </c>
      <c r="CM507">
        <f>+Casos_PN_CORR[[#This Row],[3-jun]]-Casos_PN_CORR[[#This Row],[2-jun]]</f>
        <v>0</v>
      </c>
      <c r="CN507">
        <f>+Casos_PN_CORR[[#This Row],[4-jun]]-Casos_PN_CORR[[#This Row],[3-jun]]</f>
        <v>0</v>
      </c>
      <c r="CO507">
        <f>+Casos_PN_CORR[[#This Row],[5-jun]]-Casos_PN_CORR[[#This Row],[4-jun]]</f>
        <v>0</v>
      </c>
      <c r="CP507">
        <f>+Casos_PN_CORR[[#This Row],[6-jun]]-Casos_PN_CORR[[#This Row],[5-jun]]</f>
        <v>0</v>
      </c>
    </row>
    <row r="508" spans="1:94">
      <c r="A508">
        <v>80808</v>
      </c>
      <c r="B508" s="2" t="s">
        <v>97</v>
      </c>
      <c r="C508" s="2" t="s">
        <v>97</v>
      </c>
      <c r="D508" s="2" t="s">
        <v>637</v>
      </c>
      <c r="E508" s="4">
        <f t="shared" si="7"/>
        <v>92</v>
      </c>
      <c r="F508">
        <f>+Casos_PN_CORR[[#This Row],[10-mar]]</f>
        <v>0</v>
      </c>
      <c r="G508">
        <f>+Casos_PN_CORR[[#This Row],[11-mar]]-Casos_PN_CORR[[#This Row],[10-mar]]</f>
        <v>0</v>
      </c>
      <c r="H508">
        <f>+Casos_PN_CORR[[#This Row],[12-mar]]-Casos_PN_CORR[[#This Row],[11-mar]]</f>
        <v>0</v>
      </c>
      <c r="I508">
        <f>+Casos_PN_CORR[[#This Row],[13-mar]]-Casos_PN_CORR[[#This Row],[12-mar]]</f>
        <v>0</v>
      </c>
      <c r="J508">
        <f>+Casos_PN_CORR[[#This Row],[14-mar]]-Casos_PN_CORR[[#This Row],[13-mar]]</f>
        <v>0</v>
      </c>
      <c r="K508">
        <f>+Casos_PN_CORR[[#This Row],[15-mar]]-Casos_PN_CORR[[#This Row],[14-mar]]</f>
        <v>0</v>
      </c>
      <c r="L508">
        <f>+Casos_PN_CORR[[#This Row],[16-mar]]-Casos_PN_CORR[[#This Row],[15-mar]]</f>
        <v>0</v>
      </c>
      <c r="M508">
        <f>+Casos_PN_CORR[[#This Row],[17-mar]]-Casos_PN_CORR[[#This Row],[16-mar]]</f>
        <v>0</v>
      </c>
      <c r="N508">
        <f>+Casos_PN_CORR[[#This Row],[18-mar]]-Casos_PN_CORR[[#This Row],[17-mar]]</f>
        <v>0</v>
      </c>
      <c r="O508">
        <f>+Casos_PN_CORR[[#This Row],[19-mar]]-Casos_PN_CORR[[#This Row],[18-mar]]</f>
        <v>0</v>
      </c>
      <c r="P508">
        <f>+Casos_PN_CORR[[#This Row],[20-mar]]-Casos_PN_CORR[[#This Row],[19-mar]]</f>
        <v>0</v>
      </c>
      <c r="Q508">
        <f>+Casos_PN_CORR[[#This Row],[21-mar]]-Casos_PN_CORR[[#This Row],[20-mar]]</f>
        <v>0</v>
      </c>
      <c r="R508">
        <f>+Casos_PN_CORR[[#This Row],[22-mar]]-Casos_PN_CORR[[#This Row],[21-mar]]</f>
        <v>0</v>
      </c>
      <c r="S508">
        <f>+Casos_PN_CORR[[#This Row],[23-mar]]-Casos_PN_CORR[[#This Row],[22-mar]]</f>
        <v>0</v>
      </c>
      <c r="T508">
        <f>+Casos_PN_CORR[[#This Row],[24-mar]]-Casos_PN_CORR[[#This Row],[23-mar]]</f>
        <v>0</v>
      </c>
      <c r="U508">
        <f>+Casos_PN_CORR[[#This Row],[25-mar]]-Casos_PN_CORR[[#This Row],[24-mar]]</f>
        <v>0</v>
      </c>
      <c r="V508">
        <f>+Casos_PN_CORR[[#This Row],[26-mar]]-Casos_PN_CORR[[#This Row],[25-mar]]</f>
        <v>0</v>
      </c>
      <c r="W508">
        <f>+Casos_PN_CORR[[#This Row],[27-mar]]-Casos_PN_CORR[[#This Row],[26-mar]]</f>
        <v>0</v>
      </c>
      <c r="X508">
        <f>+Casos_PN_CORR[[#This Row],[28-mar]]-Casos_PN_CORR[[#This Row],[27-mar]]</f>
        <v>0</v>
      </c>
      <c r="Y508">
        <f>+Casos_PN_CORR[[#This Row],[29-mar]]-Casos_PN_CORR[[#This Row],[28-mar]]</f>
        <v>0</v>
      </c>
      <c r="Z508">
        <f>+Casos_PN_CORR[[#This Row],[30-mar]]-Casos_PN_CORR[[#This Row],[29-mar]]</f>
        <v>0</v>
      </c>
      <c r="AA508">
        <f>+Casos_PN_CORR[[#This Row],[31-mar]]-Casos_PN_CORR[[#This Row],[30-mar]]</f>
        <v>0</v>
      </c>
      <c r="AB508">
        <f>+Casos_PN_CORR[[#This Row],[1-abr]]-Casos_PN_CORR[[#This Row],[31-mar]]</f>
        <v>0</v>
      </c>
      <c r="AC508">
        <f>+Casos_PN_CORR[[#This Row],[2-abr]]-Casos_PN_CORR[[#This Row],[1-abr]]</f>
        <v>0</v>
      </c>
      <c r="AD508">
        <f>+Casos_PN_CORR[[#This Row],[3-abr]]-Casos_PN_CORR[[#This Row],[2-abr]]</f>
        <v>0</v>
      </c>
      <c r="AE508">
        <f>+Casos_PN_CORR[[#This Row],[4-abr]]-Casos_PN_CORR[[#This Row],[3-abr]]</f>
        <v>0</v>
      </c>
      <c r="AF508">
        <f>+Casos_PN_CORR[[#This Row],[5-abr]]-Casos_PN_CORR[[#This Row],[4-abr]]</f>
        <v>0</v>
      </c>
      <c r="AG508">
        <f>+Casos_PN_CORR[[#This Row],[6-abr]]-Casos_PN_CORR[[#This Row],[5-abr]]</f>
        <v>0</v>
      </c>
      <c r="AH508">
        <f>+Casos_PN_CORR[[#This Row],[7-abr]]-Casos_PN_CORR[[#This Row],[6-abr]]</f>
        <v>0</v>
      </c>
      <c r="AI508">
        <f>+Casos_PN_CORR[[#This Row],[8-abr]]-Casos_PN_CORR[[#This Row],[7-abr]]</f>
        <v>0</v>
      </c>
      <c r="AJ508">
        <f>+Casos_PN_CORR[[#This Row],[9-abr]]-Casos_PN_CORR[[#This Row],[8-abr]]</f>
        <v>0</v>
      </c>
      <c r="AK508">
        <f>+Casos_PN_CORR[[#This Row],[10-abr]]-Casos_PN_CORR[[#This Row],[9-abr]]</f>
        <v>0</v>
      </c>
      <c r="AL508">
        <f>+Casos_PN_CORR[[#This Row],[11-abr]]-Casos_PN_CORR[[#This Row],[10-abr]]</f>
        <v>0</v>
      </c>
      <c r="AM508">
        <f>+Casos_PN_CORR[[#This Row],[12-abr]]-Casos_PN_CORR[[#This Row],[11-abr]]</f>
        <v>0</v>
      </c>
      <c r="AN508">
        <f>+Casos_PN_CORR[[#This Row],[13-abr]]-Casos_PN_CORR[[#This Row],[12-abr]]</f>
        <v>0</v>
      </c>
      <c r="AO508">
        <f>+Casos_PN_CORR[[#This Row],[14-abr]]-Casos_PN_CORR[[#This Row],[13-abr]]</f>
        <v>0</v>
      </c>
      <c r="AP508">
        <f>+Casos_PN_CORR[[#This Row],[15-abr]]-Casos_PN_CORR[[#This Row],[14-abr]]</f>
        <v>0</v>
      </c>
      <c r="AQ508">
        <f>+Casos_PN_CORR[[#This Row],[16-abr]]-Casos_PN_CORR[[#This Row],[15-abr]]</f>
        <v>0</v>
      </c>
      <c r="AR508">
        <f>+Casos_PN_CORR[[#This Row],[17-abr]]-Casos_PN_CORR[[#This Row],[16-abr]]</f>
        <v>0</v>
      </c>
      <c r="AS508">
        <f>+Casos_PN_CORR[[#This Row],[18-abr]]-Casos_PN_CORR[[#This Row],[17-abr]]</f>
        <v>0</v>
      </c>
      <c r="AT508">
        <f>+Casos_PN_CORR[[#This Row],[19-abr]]-Casos_PN_CORR[[#This Row],[18-abr]]</f>
        <v>0</v>
      </c>
      <c r="AU508">
        <f>+Casos_PN_CORR[[#This Row],[20-abr]]-Casos_PN_CORR[[#This Row],[19-abr]]</f>
        <v>0</v>
      </c>
      <c r="AV508">
        <f>+Casos_PN_CORR[[#This Row],[21-abr]]-Casos_PN_CORR[[#This Row],[20-abr]]</f>
        <v>0</v>
      </c>
      <c r="AW508">
        <f>+Casos_PN_CORR[[#This Row],[22-abr]]-Casos_PN_CORR[[#This Row],[21-abr]]</f>
        <v>0</v>
      </c>
      <c r="AX508">
        <f>+Casos_PN_CORR[[#This Row],[23-abr]]-Casos_PN_CORR[[#This Row],[22-abr]]</f>
        <v>0</v>
      </c>
      <c r="AY508">
        <f>+Casos_PN_CORR[[#This Row],[24-abr]]-Casos_PN_CORR[[#This Row],[23-abr]]</f>
        <v>0</v>
      </c>
      <c r="AZ508">
        <f>+Casos_PN_CORR[[#This Row],[25-abr]]-Casos_PN_CORR[[#This Row],[24-abr]]</f>
        <v>0</v>
      </c>
      <c r="BA508">
        <f>+Casos_PN_CORR[[#This Row],[26-abr]]-Casos_PN_CORR[[#This Row],[25-abr]]</f>
        <v>0</v>
      </c>
      <c r="BB508">
        <f>+Casos_PN_CORR[[#This Row],[27-abr]]-Casos_PN_CORR[[#This Row],[26-abr]]</f>
        <v>0</v>
      </c>
      <c r="BC508">
        <f>+Casos_PN_CORR[[#This Row],[28-abr]]-Casos_PN_CORR[[#This Row],[27-abr]]</f>
        <v>0</v>
      </c>
      <c r="BD508">
        <f>+Casos_PN_CORR[[#This Row],[29-abr]]-Casos_PN_CORR[[#This Row],[28-abr]]</f>
        <v>0</v>
      </c>
      <c r="BE508">
        <f>+Casos_PN_CORR[[#This Row],[30-abr]]-Casos_PN_CORR[[#This Row],[29-abr]]</f>
        <v>0</v>
      </c>
      <c r="BF508">
        <f>+Casos_PN_CORR[[#This Row],[1-may]]-Casos_PN_CORR[[#This Row],[30-abr]]</f>
        <v>0</v>
      </c>
      <c r="BG508">
        <f>+Casos_PN_CORR[[#This Row],[2-may]]-Casos_PN_CORR[[#This Row],[1-may]]</f>
        <v>0</v>
      </c>
      <c r="BH508">
        <f>+Casos_PN_CORR[[#This Row],[3-may]]-Casos_PN_CORR[[#This Row],[2-may]]</f>
        <v>0</v>
      </c>
      <c r="BI508">
        <f>+Casos_PN_CORR[[#This Row],[4-may]]-Casos_PN_CORR[[#This Row],[3-may]]</f>
        <v>0</v>
      </c>
      <c r="BJ508">
        <f>+Casos_PN_CORR[[#This Row],[5-may]]-Casos_PN_CORR[[#This Row],[4-may]]</f>
        <v>0</v>
      </c>
      <c r="BK508">
        <f>+Casos_PN_CORR[[#This Row],[6-may]]-Casos_PN_CORR[[#This Row],[5-may]]</f>
        <v>0</v>
      </c>
      <c r="BL508">
        <f>+Casos_PN_CORR[[#This Row],[7-may]]-Casos_PN_CORR[[#This Row],[6-may]]</f>
        <v>0</v>
      </c>
      <c r="BM508">
        <f>+Casos_PN_CORR[[#This Row],[8-may]]-Casos_PN_CORR[[#This Row],[7-may]]</f>
        <v>0</v>
      </c>
      <c r="BN508">
        <f>+Casos_PN_CORR[[#This Row],[9-may]]-Casos_PN_CORR[[#This Row],[8-may]]</f>
        <v>0</v>
      </c>
      <c r="BO508">
        <f>+Casos_PN_CORR[[#This Row],[10-may]]-Casos_PN_CORR[[#This Row],[9-may]]</f>
        <v>0</v>
      </c>
      <c r="BP508">
        <f>+Casos_PN_CORR[[#This Row],[11-may]]-Casos_PN_CORR[[#This Row],[10-may]]</f>
        <v>0</v>
      </c>
      <c r="BQ508">
        <f>+Casos_PN_CORR[[#This Row],[12-may]]-Casos_PN_CORR[[#This Row],[11-may]]</f>
        <v>0</v>
      </c>
      <c r="BR508">
        <f>+Casos_PN_CORR[[#This Row],[13-may]]-Casos_PN_CORR[[#This Row],[12-may]]</f>
        <v>0</v>
      </c>
      <c r="BS508">
        <f>+Casos_PN_CORR[[#This Row],[14-may]]-Casos_PN_CORR[[#This Row],[13-may]]</f>
        <v>0</v>
      </c>
      <c r="BT508">
        <f>+Casos_PN_CORR[[#This Row],[15-may]]-Casos_PN_CORR[[#This Row],[14-may]]</f>
        <v>0</v>
      </c>
      <c r="BU508">
        <f>+Casos_PN_CORR[[#This Row],[16-may]]-Casos_PN_CORR[[#This Row],[15-may]]</f>
        <v>0</v>
      </c>
      <c r="BV508">
        <f>+Casos_PN_CORR[[#This Row],[17-may]]-Casos_PN_CORR[[#This Row],[16-may]]</f>
        <v>0</v>
      </c>
      <c r="BW508">
        <f>+Casos_PN_CORR[[#This Row],[18-may]]-Casos_PN_CORR[[#This Row],[17-may]]</f>
        <v>0</v>
      </c>
      <c r="BX508">
        <f>+Casos_PN_CORR[[#This Row],[19-may]]-Casos_PN_CORR[[#This Row],[18-may]]</f>
        <v>0</v>
      </c>
      <c r="BY508">
        <f>+Casos_PN_CORR[[#This Row],[20-may]]-Casos_PN_CORR[[#This Row],[19-may]]</f>
        <v>0</v>
      </c>
      <c r="BZ508">
        <f>+Casos_PN_CORR[[#This Row],[21-may]]-Casos_PN_CORR[[#This Row],[20-may]]</f>
        <v>0</v>
      </c>
      <c r="CA508">
        <f>+Casos_PN_CORR[[#This Row],[22-may]]-Casos_PN_CORR[[#This Row],[21-may]]</f>
        <v>0</v>
      </c>
      <c r="CB508">
        <f>+Casos_PN_CORR[[#This Row],[23-may]]-Casos_PN_CORR[[#This Row],[22-may]]</f>
        <v>0</v>
      </c>
      <c r="CC508">
        <f>+Casos_PN_CORR[[#This Row],[24-may]]-Casos_PN_CORR[[#This Row],[23-may]]</f>
        <v>0</v>
      </c>
      <c r="CD508">
        <f>+Casos_PN_CORR[[#This Row],[25-may]]-Casos_PN_CORR[[#This Row],[24-may]]</f>
        <v>0</v>
      </c>
      <c r="CE508">
        <f>+Casos_PN_CORR[[#This Row],[26-may]]-Casos_PN_CORR[[#This Row],[25-may]]</f>
        <v>0</v>
      </c>
      <c r="CF508">
        <f>+Casos_PN_CORR[[#This Row],[27-may]]-Casos_PN_CORR[[#This Row],[26-may]]</f>
        <v>0</v>
      </c>
      <c r="CG508">
        <f>+Casos_PN_CORR[[#This Row],[28-may]]-Casos_PN_CORR[[#This Row],[27-may]]</f>
        <v>0</v>
      </c>
      <c r="CH508">
        <f>+Casos_PN_CORR[[#This Row],[29-may]]-Casos_PN_CORR[[#This Row],[28-may]]</f>
        <v>0</v>
      </c>
      <c r="CI508">
        <f>+Casos_PN_CORR[[#This Row],[30-may]]-Casos_PN_CORR[[#This Row],[29-may]]</f>
        <v>0</v>
      </c>
      <c r="CJ508">
        <f>+Casos_PN_CORR[[#This Row],[31-may]]-Casos_PN_CORR[[#This Row],[30-may]]</f>
        <v>0</v>
      </c>
      <c r="CK508">
        <f>+Casos_PN_CORR[[#This Row],[1-jun]]-Casos_PN_CORR[[#This Row],[31-may]]</f>
        <v>0</v>
      </c>
      <c r="CL508">
        <f>+Casos_PN_CORR[[#This Row],[2-jun]]-Casos_PN_CORR[[#This Row],[1-jun]]</f>
        <v>0</v>
      </c>
      <c r="CM508">
        <f>+Casos_PN_CORR[[#This Row],[3-jun]]-Casos_PN_CORR[[#This Row],[2-jun]]</f>
        <v>0</v>
      </c>
      <c r="CN508">
        <f>+Casos_PN_CORR[[#This Row],[4-jun]]-Casos_PN_CORR[[#This Row],[3-jun]]</f>
        <v>0</v>
      </c>
      <c r="CO508">
        <f>+Casos_PN_CORR[[#This Row],[5-jun]]-Casos_PN_CORR[[#This Row],[4-jun]]</f>
        <v>92</v>
      </c>
      <c r="CP508">
        <f>+Casos_PN_CORR[[#This Row],[6-jun]]-Casos_PN_CORR[[#This Row],[5-jun]]</f>
        <v>0</v>
      </c>
    </row>
    <row r="509" spans="1:94">
      <c r="A509">
        <v>20106</v>
      </c>
      <c r="B509" s="2" t="s">
        <v>110</v>
      </c>
      <c r="C509" s="2" t="s">
        <v>111</v>
      </c>
      <c r="D509" s="2" t="s">
        <v>638</v>
      </c>
      <c r="E509" s="4">
        <f t="shared" si="7"/>
        <v>0</v>
      </c>
      <c r="F509">
        <f>+Casos_PN_CORR[[#This Row],[10-mar]]</f>
        <v>0</v>
      </c>
      <c r="G509">
        <f>+Casos_PN_CORR[[#This Row],[11-mar]]-Casos_PN_CORR[[#This Row],[10-mar]]</f>
        <v>0</v>
      </c>
      <c r="H509">
        <f>+Casos_PN_CORR[[#This Row],[12-mar]]-Casos_PN_CORR[[#This Row],[11-mar]]</f>
        <v>0</v>
      </c>
      <c r="I509">
        <f>+Casos_PN_CORR[[#This Row],[13-mar]]-Casos_PN_CORR[[#This Row],[12-mar]]</f>
        <v>0</v>
      </c>
      <c r="J509">
        <f>+Casos_PN_CORR[[#This Row],[14-mar]]-Casos_PN_CORR[[#This Row],[13-mar]]</f>
        <v>0</v>
      </c>
      <c r="K509">
        <f>+Casos_PN_CORR[[#This Row],[15-mar]]-Casos_PN_CORR[[#This Row],[14-mar]]</f>
        <v>0</v>
      </c>
      <c r="L509">
        <f>+Casos_PN_CORR[[#This Row],[16-mar]]-Casos_PN_CORR[[#This Row],[15-mar]]</f>
        <v>0</v>
      </c>
      <c r="M509">
        <f>+Casos_PN_CORR[[#This Row],[17-mar]]-Casos_PN_CORR[[#This Row],[16-mar]]</f>
        <v>0</v>
      </c>
      <c r="N509">
        <f>+Casos_PN_CORR[[#This Row],[18-mar]]-Casos_PN_CORR[[#This Row],[17-mar]]</f>
        <v>0</v>
      </c>
      <c r="O509">
        <f>+Casos_PN_CORR[[#This Row],[19-mar]]-Casos_PN_CORR[[#This Row],[18-mar]]</f>
        <v>0</v>
      </c>
      <c r="P509">
        <f>+Casos_PN_CORR[[#This Row],[20-mar]]-Casos_PN_CORR[[#This Row],[19-mar]]</f>
        <v>0</v>
      </c>
      <c r="Q509">
        <f>+Casos_PN_CORR[[#This Row],[21-mar]]-Casos_PN_CORR[[#This Row],[20-mar]]</f>
        <v>0</v>
      </c>
      <c r="R509">
        <f>+Casos_PN_CORR[[#This Row],[22-mar]]-Casos_PN_CORR[[#This Row],[21-mar]]</f>
        <v>0</v>
      </c>
      <c r="S509">
        <f>+Casos_PN_CORR[[#This Row],[23-mar]]-Casos_PN_CORR[[#This Row],[22-mar]]</f>
        <v>0</v>
      </c>
      <c r="T509">
        <f>+Casos_PN_CORR[[#This Row],[24-mar]]-Casos_PN_CORR[[#This Row],[23-mar]]</f>
        <v>0</v>
      </c>
      <c r="U509">
        <f>+Casos_PN_CORR[[#This Row],[25-mar]]-Casos_PN_CORR[[#This Row],[24-mar]]</f>
        <v>0</v>
      </c>
      <c r="V509">
        <f>+Casos_PN_CORR[[#This Row],[26-mar]]-Casos_PN_CORR[[#This Row],[25-mar]]</f>
        <v>0</v>
      </c>
      <c r="W509">
        <f>+Casos_PN_CORR[[#This Row],[27-mar]]-Casos_PN_CORR[[#This Row],[26-mar]]</f>
        <v>0</v>
      </c>
      <c r="X509">
        <f>+Casos_PN_CORR[[#This Row],[28-mar]]-Casos_PN_CORR[[#This Row],[27-mar]]</f>
        <v>0</v>
      </c>
      <c r="Y509">
        <f>+Casos_PN_CORR[[#This Row],[29-mar]]-Casos_PN_CORR[[#This Row],[28-mar]]</f>
        <v>0</v>
      </c>
      <c r="Z509">
        <f>+Casos_PN_CORR[[#This Row],[30-mar]]-Casos_PN_CORR[[#This Row],[29-mar]]</f>
        <v>0</v>
      </c>
      <c r="AA509">
        <f>+Casos_PN_CORR[[#This Row],[31-mar]]-Casos_PN_CORR[[#This Row],[30-mar]]</f>
        <v>0</v>
      </c>
      <c r="AB509">
        <f>+Casos_PN_CORR[[#This Row],[1-abr]]-Casos_PN_CORR[[#This Row],[31-mar]]</f>
        <v>0</v>
      </c>
      <c r="AC509">
        <f>+Casos_PN_CORR[[#This Row],[2-abr]]-Casos_PN_CORR[[#This Row],[1-abr]]</f>
        <v>0</v>
      </c>
      <c r="AD509">
        <f>+Casos_PN_CORR[[#This Row],[3-abr]]-Casos_PN_CORR[[#This Row],[2-abr]]</f>
        <v>0</v>
      </c>
      <c r="AE509">
        <f>+Casos_PN_CORR[[#This Row],[4-abr]]-Casos_PN_CORR[[#This Row],[3-abr]]</f>
        <v>0</v>
      </c>
      <c r="AF509">
        <f>+Casos_PN_CORR[[#This Row],[5-abr]]-Casos_PN_CORR[[#This Row],[4-abr]]</f>
        <v>0</v>
      </c>
      <c r="AG509">
        <f>+Casos_PN_CORR[[#This Row],[6-abr]]-Casos_PN_CORR[[#This Row],[5-abr]]</f>
        <v>0</v>
      </c>
      <c r="AH509">
        <f>+Casos_PN_CORR[[#This Row],[7-abr]]-Casos_PN_CORR[[#This Row],[6-abr]]</f>
        <v>0</v>
      </c>
      <c r="AI509">
        <f>+Casos_PN_CORR[[#This Row],[8-abr]]-Casos_PN_CORR[[#This Row],[7-abr]]</f>
        <v>0</v>
      </c>
      <c r="AJ509">
        <f>+Casos_PN_CORR[[#This Row],[9-abr]]-Casos_PN_CORR[[#This Row],[8-abr]]</f>
        <v>0</v>
      </c>
      <c r="AK509">
        <f>+Casos_PN_CORR[[#This Row],[10-abr]]-Casos_PN_CORR[[#This Row],[9-abr]]</f>
        <v>0</v>
      </c>
      <c r="AL509">
        <f>+Casos_PN_CORR[[#This Row],[11-abr]]-Casos_PN_CORR[[#This Row],[10-abr]]</f>
        <v>0</v>
      </c>
      <c r="AM509">
        <f>+Casos_PN_CORR[[#This Row],[12-abr]]-Casos_PN_CORR[[#This Row],[11-abr]]</f>
        <v>0</v>
      </c>
      <c r="AN509">
        <f>+Casos_PN_CORR[[#This Row],[13-abr]]-Casos_PN_CORR[[#This Row],[12-abr]]</f>
        <v>0</v>
      </c>
      <c r="AO509">
        <f>+Casos_PN_CORR[[#This Row],[14-abr]]-Casos_PN_CORR[[#This Row],[13-abr]]</f>
        <v>0</v>
      </c>
      <c r="AP509">
        <f>+Casos_PN_CORR[[#This Row],[15-abr]]-Casos_PN_CORR[[#This Row],[14-abr]]</f>
        <v>0</v>
      </c>
      <c r="AQ509">
        <f>+Casos_PN_CORR[[#This Row],[16-abr]]-Casos_PN_CORR[[#This Row],[15-abr]]</f>
        <v>0</v>
      </c>
      <c r="AR509">
        <f>+Casos_PN_CORR[[#This Row],[17-abr]]-Casos_PN_CORR[[#This Row],[16-abr]]</f>
        <v>0</v>
      </c>
      <c r="AS509">
        <f>+Casos_PN_CORR[[#This Row],[18-abr]]-Casos_PN_CORR[[#This Row],[17-abr]]</f>
        <v>0</v>
      </c>
      <c r="AT509">
        <f>+Casos_PN_CORR[[#This Row],[19-abr]]-Casos_PN_CORR[[#This Row],[18-abr]]</f>
        <v>0</v>
      </c>
      <c r="AU509">
        <f>+Casos_PN_CORR[[#This Row],[20-abr]]-Casos_PN_CORR[[#This Row],[19-abr]]</f>
        <v>0</v>
      </c>
      <c r="AV509">
        <f>+Casos_PN_CORR[[#This Row],[21-abr]]-Casos_PN_CORR[[#This Row],[20-abr]]</f>
        <v>0</v>
      </c>
      <c r="AW509">
        <f>+Casos_PN_CORR[[#This Row],[22-abr]]-Casos_PN_CORR[[#This Row],[21-abr]]</f>
        <v>0</v>
      </c>
      <c r="AX509">
        <f>+Casos_PN_CORR[[#This Row],[23-abr]]-Casos_PN_CORR[[#This Row],[22-abr]]</f>
        <v>0</v>
      </c>
      <c r="AY509">
        <f>+Casos_PN_CORR[[#This Row],[24-abr]]-Casos_PN_CORR[[#This Row],[23-abr]]</f>
        <v>0</v>
      </c>
      <c r="AZ509">
        <f>+Casos_PN_CORR[[#This Row],[25-abr]]-Casos_PN_CORR[[#This Row],[24-abr]]</f>
        <v>0</v>
      </c>
      <c r="BA509">
        <f>+Casos_PN_CORR[[#This Row],[26-abr]]-Casos_PN_CORR[[#This Row],[25-abr]]</f>
        <v>0</v>
      </c>
      <c r="BB509">
        <f>+Casos_PN_CORR[[#This Row],[27-abr]]-Casos_PN_CORR[[#This Row],[26-abr]]</f>
        <v>0</v>
      </c>
      <c r="BC509">
        <f>+Casos_PN_CORR[[#This Row],[28-abr]]-Casos_PN_CORR[[#This Row],[27-abr]]</f>
        <v>0</v>
      </c>
      <c r="BD509">
        <f>+Casos_PN_CORR[[#This Row],[29-abr]]-Casos_PN_CORR[[#This Row],[28-abr]]</f>
        <v>0</v>
      </c>
      <c r="BE509">
        <f>+Casos_PN_CORR[[#This Row],[30-abr]]-Casos_PN_CORR[[#This Row],[29-abr]]</f>
        <v>0</v>
      </c>
      <c r="BF509">
        <f>+Casos_PN_CORR[[#This Row],[1-may]]-Casos_PN_CORR[[#This Row],[30-abr]]</f>
        <v>0</v>
      </c>
      <c r="BG509">
        <f>+Casos_PN_CORR[[#This Row],[2-may]]-Casos_PN_CORR[[#This Row],[1-may]]</f>
        <v>0</v>
      </c>
      <c r="BH509">
        <f>+Casos_PN_CORR[[#This Row],[3-may]]-Casos_PN_CORR[[#This Row],[2-may]]</f>
        <v>0</v>
      </c>
      <c r="BI509">
        <f>+Casos_PN_CORR[[#This Row],[4-may]]-Casos_PN_CORR[[#This Row],[3-may]]</f>
        <v>0</v>
      </c>
      <c r="BJ509">
        <f>+Casos_PN_CORR[[#This Row],[5-may]]-Casos_PN_CORR[[#This Row],[4-may]]</f>
        <v>0</v>
      </c>
      <c r="BK509">
        <f>+Casos_PN_CORR[[#This Row],[6-may]]-Casos_PN_CORR[[#This Row],[5-may]]</f>
        <v>0</v>
      </c>
      <c r="BL509">
        <f>+Casos_PN_CORR[[#This Row],[7-may]]-Casos_PN_CORR[[#This Row],[6-may]]</f>
        <v>0</v>
      </c>
      <c r="BM509">
        <f>+Casos_PN_CORR[[#This Row],[8-may]]-Casos_PN_CORR[[#This Row],[7-may]]</f>
        <v>0</v>
      </c>
      <c r="BN509">
        <f>+Casos_PN_CORR[[#This Row],[9-may]]-Casos_PN_CORR[[#This Row],[8-may]]</f>
        <v>0</v>
      </c>
      <c r="BO509">
        <f>+Casos_PN_CORR[[#This Row],[10-may]]-Casos_PN_CORR[[#This Row],[9-may]]</f>
        <v>0</v>
      </c>
      <c r="BP509">
        <f>+Casos_PN_CORR[[#This Row],[11-may]]-Casos_PN_CORR[[#This Row],[10-may]]</f>
        <v>0</v>
      </c>
      <c r="BQ509">
        <f>+Casos_PN_CORR[[#This Row],[12-may]]-Casos_PN_CORR[[#This Row],[11-may]]</f>
        <v>0</v>
      </c>
      <c r="BR509">
        <f>+Casos_PN_CORR[[#This Row],[13-may]]-Casos_PN_CORR[[#This Row],[12-may]]</f>
        <v>0</v>
      </c>
      <c r="BS509">
        <f>+Casos_PN_CORR[[#This Row],[14-may]]-Casos_PN_CORR[[#This Row],[13-may]]</f>
        <v>0</v>
      </c>
      <c r="BT509">
        <f>+Casos_PN_CORR[[#This Row],[15-may]]-Casos_PN_CORR[[#This Row],[14-may]]</f>
        <v>0</v>
      </c>
      <c r="BU509">
        <f>+Casos_PN_CORR[[#This Row],[16-may]]-Casos_PN_CORR[[#This Row],[15-may]]</f>
        <v>0</v>
      </c>
      <c r="BV509">
        <f>+Casos_PN_CORR[[#This Row],[17-may]]-Casos_PN_CORR[[#This Row],[16-may]]</f>
        <v>0</v>
      </c>
      <c r="BW509">
        <f>+Casos_PN_CORR[[#This Row],[18-may]]-Casos_PN_CORR[[#This Row],[17-may]]</f>
        <v>0</v>
      </c>
      <c r="BX509">
        <f>+Casos_PN_CORR[[#This Row],[19-may]]-Casos_PN_CORR[[#This Row],[18-may]]</f>
        <v>0</v>
      </c>
      <c r="BY509">
        <f>+Casos_PN_CORR[[#This Row],[20-may]]-Casos_PN_CORR[[#This Row],[19-may]]</f>
        <v>0</v>
      </c>
      <c r="BZ509">
        <f>+Casos_PN_CORR[[#This Row],[21-may]]-Casos_PN_CORR[[#This Row],[20-may]]</f>
        <v>0</v>
      </c>
      <c r="CA509">
        <f>+Casos_PN_CORR[[#This Row],[22-may]]-Casos_PN_CORR[[#This Row],[21-may]]</f>
        <v>0</v>
      </c>
      <c r="CB509">
        <f>+Casos_PN_CORR[[#This Row],[23-may]]-Casos_PN_CORR[[#This Row],[22-may]]</f>
        <v>0</v>
      </c>
      <c r="CC509">
        <f>+Casos_PN_CORR[[#This Row],[24-may]]-Casos_PN_CORR[[#This Row],[23-may]]</f>
        <v>0</v>
      </c>
      <c r="CD509">
        <f>+Casos_PN_CORR[[#This Row],[25-may]]-Casos_PN_CORR[[#This Row],[24-may]]</f>
        <v>0</v>
      </c>
      <c r="CE509">
        <f>+Casos_PN_CORR[[#This Row],[26-may]]-Casos_PN_CORR[[#This Row],[25-may]]</f>
        <v>0</v>
      </c>
      <c r="CF509">
        <f>+Casos_PN_CORR[[#This Row],[27-may]]-Casos_PN_CORR[[#This Row],[26-may]]</f>
        <v>0</v>
      </c>
      <c r="CG509">
        <f>+Casos_PN_CORR[[#This Row],[28-may]]-Casos_PN_CORR[[#This Row],[27-may]]</f>
        <v>0</v>
      </c>
      <c r="CH509">
        <f>+Casos_PN_CORR[[#This Row],[29-may]]-Casos_PN_CORR[[#This Row],[28-may]]</f>
        <v>0</v>
      </c>
      <c r="CI509">
        <f>+Casos_PN_CORR[[#This Row],[30-may]]-Casos_PN_CORR[[#This Row],[29-may]]</f>
        <v>0</v>
      </c>
      <c r="CJ509">
        <f>+Casos_PN_CORR[[#This Row],[31-may]]-Casos_PN_CORR[[#This Row],[30-may]]</f>
        <v>0</v>
      </c>
      <c r="CK509">
        <f>+Casos_PN_CORR[[#This Row],[1-jun]]-Casos_PN_CORR[[#This Row],[31-may]]</f>
        <v>0</v>
      </c>
      <c r="CL509">
        <f>+Casos_PN_CORR[[#This Row],[2-jun]]-Casos_PN_CORR[[#This Row],[1-jun]]</f>
        <v>0</v>
      </c>
      <c r="CM509">
        <f>+Casos_PN_CORR[[#This Row],[3-jun]]-Casos_PN_CORR[[#This Row],[2-jun]]</f>
        <v>0</v>
      </c>
      <c r="CN509">
        <f>+Casos_PN_CORR[[#This Row],[4-jun]]-Casos_PN_CORR[[#This Row],[3-jun]]</f>
        <v>0</v>
      </c>
      <c r="CO509">
        <f>+Casos_PN_CORR[[#This Row],[5-jun]]-Casos_PN_CORR[[#This Row],[4-jun]]</f>
        <v>0</v>
      </c>
      <c r="CP509">
        <f>+Casos_PN_CORR[[#This Row],[6-jun]]-Casos_PN_CORR[[#This Row],[5-jun]]</f>
        <v>0</v>
      </c>
    </row>
    <row r="510" spans="1:94">
      <c r="A510">
        <v>40201</v>
      </c>
      <c r="B510" s="2" t="s">
        <v>115</v>
      </c>
      <c r="C510" s="2" t="s">
        <v>150</v>
      </c>
      <c r="D510" s="2" t="s">
        <v>639</v>
      </c>
      <c r="E510" s="4">
        <f t="shared" si="7"/>
        <v>10</v>
      </c>
      <c r="F510">
        <f>+Casos_PN_CORR[[#This Row],[10-mar]]</f>
        <v>0</v>
      </c>
      <c r="G510">
        <f>+Casos_PN_CORR[[#This Row],[11-mar]]-Casos_PN_CORR[[#This Row],[10-mar]]</f>
        <v>0</v>
      </c>
      <c r="H510">
        <f>+Casos_PN_CORR[[#This Row],[12-mar]]-Casos_PN_CORR[[#This Row],[11-mar]]</f>
        <v>0</v>
      </c>
      <c r="I510">
        <f>+Casos_PN_CORR[[#This Row],[13-mar]]-Casos_PN_CORR[[#This Row],[12-mar]]</f>
        <v>0</v>
      </c>
      <c r="J510">
        <f>+Casos_PN_CORR[[#This Row],[14-mar]]-Casos_PN_CORR[[#This Row],[13-mar]]</f>
        <v>0</v>
      </c>
      <c r="K510">
        <f>+Casos_PN_CORR[[#This Row],[15-mar]]-Casos_PN_CORR[[#This Row],[14-mar]]</f>
        <v>0</v>
      </c>
      <c r="L510">
        <f>+Casos_PN_CORR[[#This Row],[16-mar]]-Casos_PN_CORR[[#This Row],[15-mar]]</f>
        <v>0</v>
      </c>
      <c r="M510">
        <f>+Casos_PN_CORR[[#This Row],[17-mar]]-Casos_PN_CORR[[#This Row],[16-mar]]</f>
        <v>0</v>
      </c>
      <c r="N510">
        <f>+Casos_PN_CORR[[#This Row],[18-mar]]-Casos_PN_CORR[[#This Row],[17-mar]]</f>
        <v>0</v>
      </c>
      <c r="O510">
        <f>+Casos_PN_CORR[[#This Row],[19-mar]]-Casos_PN_CORR[[#This Row],[18-mar]]</f>
        <v>0</v>
      </c>
      <c r="P510">
        <f>+Casos_PN_CORR[[#This Row],[20-mar]]-Casos_PN_CORR[[#This Row],[19-mar]]</f>
        <v>0</v>
      </c>
      <c r="Q510">
        <f>+Casos_PN_CORR[[#This Row],[21-mar]]-Casos_PN_CORR[[#This Row],[20-mar]]</f>
        <v>0</v>
      </c>
      <c r="R510">
        <f>+Casos_PN_CORR[[#This Row],[22-mar]]-Casos_PN_CORR[[#This Row],[21-mar]]</f>
        <v>0</v>
      </c>
      <c r="S510">
        <f>+Casos_PN_CORR[[#This Row],[23-mar]]-Casos_PN_CORR[[#This Row],[22-mar]]</f>
        <v>0</v>
      </c>
      <c r="T510">
        <f>+Casos_PN_CORR[[#This Row],[24-mar]]-Casos_PN_CORR[[#This Row],[23-mar]]</f>
        <v>0</v>
      </c>
      <c r="U510">
        <f>+Casos_PN_CORR[[#This Row],[25-mar]]-Casos_PN_CORR[[#This Row],[24-mar]]</f>
        <v>0</v>
      </c>
      <c r="V510">
        <f>+Casos_PN_CORR[[#This Row],[26-mar]]-Casos_PN_CORR[[#This Row],[25-mar]]</f>
        <v>0</v>
      </c>
      <c r="W510">
        <f>+Casos_PN_CORR[[#This Row],[27-mar]]-Casos_PN_CORR[[#This Row],[26-mar]]</f>
        <v>0</v>
      </c>
      <c r="X510">
        <f>+Casos_PN_CORR[[#This Row],[28-mar]]-Casos_PN_CORR[[#This Row],[27-mar]]</f>
        <v>0</v>
      </c>
      <c r="Y510">
        <f>+Casos_PN_CORR[[#This Row],[29-mar]]-Casos_PN_CORR[[#This Row],[28-mar]]</f>
        <v>0</v>
      </c>
      <c r="Z510">
        <f>+Casos_PN_CORR[[#This Row],[30-mar]]-Casos_PN_CORR[[#This Row],[29-mar]]</f>
        <v>0</v>
      </c>
      <c r="AA510">
        <f>+Casos_PN_CORR[[#This Row],[31-mar]]-Casos_PN_CORR[[#This Row],[30-mar]]</f>
        <v>0</v>
      </c>
      <c r="AB510">
        <f>+Casos_PN_CORR[[#This Row],[1-abr]]-Casos_PN_CORR[[#This Row],[31-mar]]</f>
        <v>0</v>
      </c>
      <c r="AC510">
        <f>+Casos_PN_CORR[[#This Row],[2-abr]]-Casos_PN_CORR[[#This Row],[1-abr]]</f>
        <v>0</v>
      </c>
      <c r="AD510">
        <f>+Casos_PN_CORR[[#This Row],[3-abr]]-Casos_PN_CORR[[#This Row],[2-abr]]</f>
        <v>0</v>
      </c>
      <c r="AE510">
        <f>+Casos_PN_CORR[[#This Row],[4-abr]]-Casos_PN_CORR[[#This Row],[3-abr]]</f>
        <v>0</v>
      </c>
      <c r="AF510">
        <f>+Casos_PN_CORR[[#This Row],[5-abr]]-Casos_PN_CORR[[#This Row],[4-abr]]</f>
        <v>0</v>
      </c>
      <c r="AG510">
        <f>+Casos_PN_CORR[[#This Row],[6-abr]]-Casos_PN_CORR[[#This Row],[5-abr]]</f>
        <v>0</v>
      </c>
      <c r="AH510">
        <f>+Casos_PN_CORR[[#This Row],[7-abr]]-Casos_PN_CORR[[#This Row],[6-abr]]</f>
        <v>0</v>
      </c>
      <c r="AI510">
        <f>+Casos_PN_CORR[[#This Row],[8-abr]]-Casos_PN_CORR[[#This Row],[7-abr]]</f>
        <v>0</v>
      </c>
      <c r="AJ510">
        <f>+Casos_PN_CORR[[#This Row],[9-abr]]-Casos_PN_CORR[[#This Row],[8-abr]]</f>
        <v>0</v>
      </c>
      <c r="AK510">
        <f>+Casos_PN_CORR[[#This Row],[10-abr]]-Casos_PN_CORR[[#This Row],[9-abr]]</f>
        <v>0</v>
      </c>
      <c r="AL510">
        <f>+Casos_PN_CORR[[#This Row],[11-abr]]-Casos_PN_CORR[[#This Row],[10-abr]]</f>
        <v>0</v>
      </c>
      <c r="AM510">
        <f>+Casos_PN_CORR[[#This Row],[12-abr]]-Casos_PN_CORR[[#This Row],[11-abr]]</f>
        <v>0</v>
      </c>
      <c r="AN510">
        <f>+Casos_PN_CORR[[#This Row],[13-abr]]-Casos_PN_CORR[[#This Row],[12-abr]]</f>
        <v>0</v>
      </c>
      <c r="AO510">
        <f>+Casos_PN_CORR[[#This Row],[14-abr]]-Casos_PN_CORR[[#This Row],[13-abr]]</f>
        <v>0</v>
      </c>
      <c r="AP510">
        <f>+Casos_PN_CORR[[#This Row],[15-abr]]-Casos_PN_CORR[[#This Row],[14-abr]]</f>
        <v>0</v>
      </c>
      <c r="AQ510">
        <f>+Casos_PN_CORR[[#This Row],[16-abr]]-Casos_PN_CORR[[#This Row],[15-abr]]</f>
        <v>0</v>
      </c>
      <c r="AR510">
        <f>+Casos_PN_CORR[[#This Row],[17-abr]]-Casos_PN_CORR[[#This Row],[16-abr]]</f>
        <v>0</v>
      </c>
      <c r="AS510">
        <f>+Casos_PN_CORR[[#This Row],[18-abr]]-Casos_PN_CORR[[#This Row],[17-abr]]</f>
        <v>0</v>
      </c>
      <c r="AT510">
        <f>+Casos_PN_CORR[[#This Row],[19-abr]]-Casos_PN_CORR[[#This Row],[18-abr]]</f>
        <v>0</v>
      </c>
      <c r="AU510">
        <f>+Casos_PN_CORR[[#This Row],[20-abr]]-Casos_PN_CORR[[#This Row],[19-abr]]</f>
        <v>0</v>
      </c>
      <c r="AV510">
        <f>+Casos_PN_CORR[[#This Row],[21-abr]]-Casos_PN_CORR[[#This Row],[20-abr]]</f>
        <v>0</v>
      </c>
      <c r="AW510">
        <f>+Casos_PN_CORR[[#This Row],[22-abr]]-Casos_PN_CORR[[#This Row],[21-abr]]</f>
        <v>0</v>
      </c>
      <c r="AX510">
        <f>+Casos_PN_CORR[[#This Row],[23-abr]]-Casos_PN_CORR[[#This Row],[22-abr]]</f>
        <v>0</v>
      </c>
      <c r="AY510">
        <f>+Casos_PN_CORR[[#This Row],[24-abr]]-Casos_PN_CORR[[#This Row],[23-abr]]</f>
        <v>0</v>
      </c>
      <c r="AZ510">
        <f>+Casos_PN_CORR[[#This Row],[25-abr]]-Casos_PN_CORR[[#This Row],[24-abr]]</f>
        <v>0</v>
      </c>
      <c r="BA510">
        <f>+Casos_PN_CORR[[#This Row],[26-abr]]-Casos_PN_CORR[[#This Row],[25-abr]]</f>
        <v>0</v>
      </c>
      <c r="BB510">
        <f>+Casos_PN_CORR[[#This Row],[27-abr]]-Casos_PN_CORR[[#This Row],[26-abr]]</f>
        <v>0</v>
      </c>
      <c r="BC510">
        <f>+Casos_PN_CORR[[#This Row],[28-abr]]-Casos_PN_CORR[[#This Row],[27-abr]]</f>
        <v>0</v>
      </c>
      <c r="BD510">
        <f>+Casos_PN_CORR[[#This Row],[29-abr]]-Casos_PN_CORR[[#This Row],[28-abr]]</f>
        <v>0</v>
      </c>
      <c r="BE510">
        <f>+Casos_PN_CORR[[#This Row],[30-abr]]-Casos_PN_CORR[[#This Row],[29-abr]]</f>
        <v>0</v>
      </c>
      <c r="BF510">
        <f>+Casos_PN_CORR[[#This Row],[1-may]]-Casos_PN_CORR[[#This Row],[30-abr]]</f>
        <v>0</v>
      </c>
      <c r="BG510">
        <f>+Casos_PN_CORR[[#This Row],[2-may]]-Casos_PN_CORR[[#This Row],[1-may]]</f>
        <v>0</v>
      </c>
      <c r="BH510">
        <f>+Casos_PN_CORR[[#This Row],[3-may]]-Casos_PN_CORR[[#This Row],[2-may]]</f>
        <v>0</v>
      </c>
      <c r="BI510">
        <f>+Casos_PN_CORR[[#This Row],[4-may]]-Casos_PN_CORR[[#This Row],[3-may]]</f>
        <v>0</v>
      </c>
      <c r="BJ510">
        <f>+Casos_PN_CORR[[#This Row],[5-may]]-Casos_PN_CORR[[#This Row],[4-may]]</f>
        <v>0</v>
      </c>
      <c r="BK510">
        <f>+Casos_PN_CORR[[#This Row],[6-may]]-Casos_PN_CORR[[#This Row],[5-may]]</f>
        <v>0</v>
      </c>
      <c r="BL510">
        <f>+Casos_PN_CORR[[#This Row],[7-may]]-Casos_PN_CORR[[#This Row],[6-may]]</f>
        <v>0</v>
      </c>
      <c r="BM510">
        <f>+Casos_PN_CORR[[#This Row],[8-may]]-Casos_PN_CORR[[#This Row],[7-may]]</f>
        <v>0</v>
      </c>
      <c r="BN510">
        <f>+Casos_PN_CORR[[#This Row],[9-may]]-Casos_PN_CORR[[#This Row],[8-may]]</f>
        <v>0</v>
      </c>
      <c r="BO510">
        <f>+Casos_PN_CORR[[#This Row],[10-may]]-Casos_PN_CORR[[#This Row],[9-may]]</f>
        <v>0</v>
      </c>
      <c r="BP510">
        <f>+Casos_PN_CORR[[#This Row],[11-may]]-Casos_PN_CORR[[#This Row],[10-may]]</f>
        <v>0</v>
      </c>
      <c r="BQ510">
        <f>+Casos_PN_CORR[[#This Row],[12-may]]-Casos_PN_CORR[[#This Row],[11-may]]</f>
        <v>0</v>
      </c>
      <c r="BR510">
        <f>+Casos_PN_CORR[[#This Row],[13-may]]-Casos_PN_CORR[[#This Row],[12-may]]</f>
        <v>0</v>
      </c>
      <c r="BS510">
        <f>+Casos_PN_CORR[[#This Row],[14-may]]-Casos_PN_CORR[[#This Row],[13-may]]</f>
        <v>0</v>
      </c>
      <c r="BT510">
        <f>+Casos_PN_CORR[[#This Row],[15-may]]-Casos_PN_CORR[[#This Row],[14-may]]</f>
        <v>0</v>
      </c>
      <c r="BU510">
        <f>+Casos_PN_CORR[[#This Row],[16-may]]-Casos_PN_CORR[[#This Row],[15-may]]</f>
        <v>0</v>
      </c>
      <c r="BV510">
        <f>+Casos_PN_CORR[[#This Row],[17-may]]-Casos_PN_CORR[[#This Row],[16-may]]</f>
        <v>0</v>
      </c>
      <c r="BW510">
        <f>+Casos_PN_CORR[[#This Row],[18-may]]-Casos_PN_CORR[[#This Row],[17-may]]</f>
        <v>0</v>
      </c>
      <c r="BX510">
        <f>+Casos_PN_CORR[[#This Row],[19-may]]-Casos_PN_CORR[[#This Row],[18-may]]</f>
        <v>0</v>
      </c>
      <c r="BY510">
        <f>+Casos_PN_CORR[[#This Row],[20-may]]-Casos_PN_CORR[[#This Row],[19-may]]</f>
        <v>0</v>
      </c>
      <c r="BZ510">
        <f>+Casos_PN_CORR[[#This Row],[21-may]]-Casos_PN_CORR[[#This Row],[20-may]]</f>
        <v>0</v>
      </c>
      <c r="CA510">
        <f>+Casos_PN_CORR[[#This Row],[22-may]]-Casos_PN_CORR[[#This Row],[21-may]]</f>
        <v>0</v>
      </c>
      <c r="CB510">
        <f>+Casos_PN_CORR[[#This Row],[23-may]]-Casos_PN_CORR[[#This Row],[22-may]]</f>
        <v>0</v>
      </c>
      <c r="CC510">
        <f>+Casos_PN_CORR[[#This Row],[24-may]]-Casos_PN_CORR[[#This Row],[23-may]]</f>
        <v>0</v>
      </c>
      <c r="CD510">
        <f>+Casos_PN_CORR[[#This Row],[25-may]]-Casos_PN_CORR[[#This Row],[24-may]]</f>
        <v>0</v>
      </c>
      <c r="CE510">
        <f>+Casos_PN_CORR[[#This Row],[26-may]]-Casos_PN_CORR[[#This Row],[25-may]]</f>
        <v>0</v>
      </c>
      <c r="CF510">
        <f>+Casos_PN_CORR[[#This Row],[27-may]]-Casos_PN_CORR[[#This Row],[26-may]]</f>
        <v>0</v>
      </c>
      <c r="CG510">
        <f>+Casos_PN_CORR[[#This Row],[28-may]]-Casos_PN_CORR[[#This Row],[27-may]]</f>
        <v>0</v>
      </c>
      <c r="CH510">
        <f>+Casos_PN_CORR[[#This Row],[29-may]]-Casos_PN_CORR[[#This Row],[28-may]]</f>
        <v>0</v>
      </c>
      <c r="CI510">
        <f>+Casos_PN_CORR[[#This Row],[30-may]]-Casos_PN_CORR[[#This Row],[29-may]]</f>
        <v>0</v>
      </c>
      <c r="CJ510">
        <f>+Casos_PN_CORR[[#This Row],[31-may]]-Casos_PN_CORR[[#This Row],[30-may]]</f>
        <v>0</v>
      </c>
      <c r="CK510">
        <f>+Casos_PN_CORR[[#This Row],[1-jun]]-Casos_PN_CORR[[#This Row],[31-may]]</f>
        <v>0</v>
      </c>
      <c r="CL510">
        <f>+Casos_PN_CORR[[#This Row],[2-jun]]-Casos_PN_CORR[[#This Row],[1-jun]]</f>
        <v>0</v>
      </c>
      <c r="CM510">
        <f>+Casos_PN_CORR[[#This Row],[3-jun]]-Casos_PN_CORR[[#This Row],[2-jun]]</f>
        <v>0</v>
      </c>
      <c r="CN510">
        <f>+Casos_PN_CORR[[#This Row],[4-jun]]-Casos_PN_CORR[[#This Row],[3-jun]]</f>
        <v>0</v>
      </c>
      <c r="CO510">
        <f>+Casos_PN_CORR[[#This Row],[5-jun]]-Casos_PN_CORR[[#This Row],[4-jun]]</f>
        <v>10</v>
      </c>
      <c r="CP510">
        <f>+Casos_PN_CORR[[#This Row],[6-jun]]-Casos_PN_CORR[[#This Row],[5-jun]]</f>
        <v>0</v>
      </c>
    </row>
    <row r="511" spans="1:94">
      <c r="A511">
        <v>130717</v>
      </c>
      <c r="B511" s="2" t="s">
        <v>131</v>
      </c>
      <c r="C511" s="2" t="s">
        <v>132</v>
      </c>
      <c r="D511" s="2" t="s">
        <v>640</v>
      </c>
      <c r="E511" s="4">
        <f t="shared" si="7"/>
        <v>167</v>
      </c>
      <c r="F511">
        <f>+Casos_PN_CORR[[#This Row],[10-mar]]</f>
        <v>0</v>
      </c>
      <c r="G511">
        <f>+Casos_PN_CORR[[#This Row],[11-mar]]-Casos_PN_CORR[[#This Row],[10-mar]]</f>
        <v>0</v>
      </c>
      <c r="H511">
        <f>+Casos_PN_CORR[[#This Row],[12-mar]]-Casos_PN_CORR[[#This Row],[11-mar]]</f>
        <v>0</v>
      </c>
      <c r="I511">
        <f>+Casos_PN_CORR[[#This Row],[13-mar]]-Casos_PN_CORR[[#This Row],[12-mar]]</f>
        <v>0</v>
      </c>
      <c r="J511">
        <f>+Casos_PN_CORR[[#This Row],[14-mar]]-Casos_PN_CORR[[#This Row],[13-mar]]</f>
        <v>0</v>
      </c>
      <c r="K511">
        <f>+Casos_PN_CORR[[#This Row],[15-mar]]-Casos_PN_CORR[[#This Row],[14-mar]]</f>
        <v>0</v>
      </c>
      <c r="L511">
        <f>+Casos_PN_CORR[[#This Row],[16-mar]]-Casos_PN_CORR[[#This Row],[15-mar]]</f>
        <v>0</v>
      </c>
      <c r="M511">
        <f>+Casos_PN_CORR[[#This Row],[17-mar]]-Casos_PN_CORR[[#This Row],[16-mar]]</f>
        <v>0</v>
      </c>
      <c r="N511">
        <f>+Casos_PN_CORR[[#This Row],[18-mar]]-Casos_PN_CORR[[#This Row],[17-mar]]</f>
        <v>0</v>
      </c>
      <c r="O511">
        <f>+Casos_PN_CORR[[#This Row],[19-mar]]-Casos_PN_CORR[[#This Row],[18-mar]]</f>
        <v>0</v>
      </c>
      <c r="P511">
        <f>+Casos_PN_CORR[[#This Row],[20-mar]]-Casos_PN_CORR[[#This Row],[19-mar]]</f>
        <v>0</v>
      </c>
      <c r="Q511">
        <f>+Casos_PN_CORR[[#This Row],[21-mar]]-Casos_PN_CORR[[#This Row],[20-mar]]</f>
        <v>0</v>
      </c>
      <c r="R511">
        <f>+Casos_PN_CORR[[#This Row],[22-mar]]-Casos_PN_CORR[[#This Row],[21-mar]]</f>
        <v>0</v>
      </c>
      <c r="S511">
        <f>+Casos_PN_CORR[[#This Row],[23-mar]]-Casos_PN_CORR[[#This Row],[22-mar]]</f>
        <v>0</v>
      </c>
      <c r="T511">
        <f>+Casos_PN_CORR[[#This Row],[24-mar]]-Casos_PN_CORR[[#This Row],[23-mar]]</f>
        <v>0</v>
      </c>
      <c r="U511">
        <f>+Casos_PN_CORR[[#This Row],[25-mar]]-Casos_PN_CORR[[#This Row],[24-mar]]</f>
        <v>0</v>
      </c>
      <c r="V511">
        <f>+Casos_PN_CORR[[#This Row],[26-mar]]-Casos_PN_CORR[[#This Row],[25-mar]]</f>
        <v>0</v>
      </c>
      <c r="W511">
        <f>+Casos_PN_CORR[[#This Row],[27-mar]]-Casos_PN_CORR[[#This Row],[26-mar]]</f>
        <v>0</v>
      </c>
      <c r="X511">
        <f>+Casos_PN_CORR[[#This Row],[28-mar]]-Casos_PN_CORR[[#This Row],[27-mar]]</f>
        <v>0</v>
      </c>
      <c r="Y511">
        <f>+Casos_PN_CORR[[#This Row],[29-mar]]-Casos_PN_CORR[[#This Row],[28-mar]]</f>
        <v>0</v>
      </c>
      <c r="Z511">
        <f>+Casos_PN_CORR[[#This Row],[30-mar]]-Casos_PN_CORR[[#This Row],[29-mar]]</f>
        <v>0</v>
      </c>
      <c r="AA511">
        <f>+Casos_PN_CORR[[#This Row],[31-mar]]-Casos_PN_CORR[[#This Row],[30-mar]]</f>
        <v>0</v>
      </c>
      <c r="AB511">
        <f>+Casos_PN_CORR[[#This Row],[1-abr]]-Casos_PN_CORR[[#This Row],[31-mar]]</f>
        <v>0</v>
      </c>
      <c r="AC511">
        <f>+Casos_PN_CORR[[#This Row],[2-abr]]-Casos_PN_CORR[[#This Row],[1-abr]]</f>
        <v>0</v>
      </c>
      <c r="AD511">
        <f>+Casos_PN_CORR[[#This Row],[3-abr]]-Casos_PN_CORR[[#This Row],[2-abr]]</f>
        <v>0</v>
      </c>
      <c r="AE511">
        <f>+Casos_PN_CORR[[#This Row],[4-abr]]-Casos_PN_CORR[[#This Row],[3-abr]]</f>
        <v>0</v>
      </c>
      <c r="AF511">
        <f>+Casos_PN_CORR[[#This Row],[5-abr]]-Casos_PN_CORR[[#This Row],[4-abr]]</f>
        <v>0</v>
      </c>
      <c r="AG511">
        <f>+Casos_PN_CORR[[#This Row],[6-abr]]-Casos_PN_CORR[[#This Row],[5-abr]]</f>
        <v>0</v>
      </c>
      <c r="AH511">
        <f>+Casos_PN_CORR[[#This Row],[7-abr]]-Casos_PN_CORR[[#This Row],[6-abr]]</f>
        <v>0</v>
      </c>
      <c r="AI511">
        <f>+Casos_PN_CORR[[#This Row],[8-abr]]-Casos_PN_CORR[[#This Row],[7-abr]]</f>
        <v>0</v>
      </c>
      <c r="AJ511">
        <f>+Casos_PN_CORR[[#This Row],[9-abr]]-Casos_PN_CORR[[#This Row],[8-abr]]</f>
        <v>0</v>
      </c>
      <c r="AK511">
        <f>+Casos_PN_CORR[[#This Row],[10-abr]]-Casos_PN_CORR[[#This Row],[9-abr]]</f>
        <v>0</v>
      </c>
      <c r="AL511">
        <f>+Casos_PN_CORR[[#This Row],[11-abr]]-Casos_PN_CORR[[#This Row],[10-abr]]</f>
        <v>0</v>
      </c>
      <c r="AM511">
        <f>+Casos_PN_CORR[[#This Row],[12-abr]]-Casos_PN_CORR[[#This Row],[11-abr]]</f>
        <v>0</v>
      </c>
      <c r="AN511">
        <f>+Casos_PN_CORR[[#This Row],[13-abr]]-Casos_PN_CORR[[#This Row],[12-abr]]</f>
        <v>0</v>
      </c>
      <c r="AO511">
        <f>+Casos_PN_CORR[[#This Row],[14-abr]]-Casos_PN_CORR[[#This Row],[13-abr]]</f>
        <v>0</v>
      </c>
      <c r="AP511">
        <f>+Casos_PN_CORR[[#This Row],[15-abr]]-Casos_PN_CORR[[#This Row],[14-abr]]</f>
        <v>0</v>
      </c>
      <c r="AQ511">
        <f>+Casos_PN_CORR[[#This Row],[16-abr]]-Casos_PN_CORR[[#This Row],[15-abr]]</f>
        <v>0</v>
      </c>
      <c r="AR511">
        <f>+Casos_PN_CORR[[#This Row],[17-abr]]-Casos_PN_CORR[[#This Row],[16-abr]]</f>
        <v>0</v>
      </c>
      <c r="AS511">
        <f>+Casos_PN_CORR[[#This Row],[18-abr]]-Casos_PN_CORR[[#This Row],[17-abr]]</f>
        <v>0</v>
      </c>
      <c r="AT511">
        <f>+Casos_PN_CORR[[#This Row],[19-abr]]-Casos_PN_CORR[[#This Row],[18-abr]]</f>
        <v>0</v>
      </c>
      <c r="AU511">
        <f>+Casos_PN_CORR[[#This Row],[20-abr]]-Casos_PN_CORR[[#This Row],[19-abr]]</f>
        <v>0</v>
      </c>
      <c r="AV511">
        <f>+Casos_PN_CORR[[#This Row],[21-abr]]-Casos_PN_CORR[[#This Row],[20-abr]]</f>
        <v>0</v>
      </c>
      <c r="AW511">
        <f>+Casos_PN_CORR[[#This Row],[22-abr]]-Casos_PN_CORR[[#This Row],[21-abr]]</f>
        <v>0</v>
      </c>
      <c r="AX511">
        <f>+Casos_PN_CORR[[#This Row],[23-abr]]-Casos_PN_CORR[[#This Row],[22-abr]]</f>
        <v>0</v>
      </c>
      <c r="AY511">
        <f>+Casos_PN_CORR[[#This Row],[24-abr]]-Casos_PN_CORR[[#This Row],[23-abr]]</f>
        <v>0</v>
      </c>
      <c r="AZ511">
        <f>+Casos_PN_CORR[[#This Row],[25-abr]]-Casos_PN_CORR[[#This Row],[24-abr]]</f>
        <v>0</v>
      </c>
      <c r="BA511">
        <f>+Casos_PN_CORR[[#This Row],[26-abr]]-Casos_PN_CORR[[#This Row],[25-abr]]</f>
        <v>0</v>
      </c>
      <c r="BB511">
        <f>+Casos_PN_CORR[[#This Row],[27-abr]]-Casos_PN_CORR[[#This Row],[26-abr]]</f>
        <v>0</v>
      </c>
      <c r="BC511">
        <f>+Casos_PN_CORR[[#This Row],[28-abr]]-Casos_PN_CORR[[#This Row],[27-abr]]</f>
        <v>0</v>
      </c>
      <c r="BD511">
        <f>+Casos_PN_CORR[[#This Row],[29-abr]]-Casos_PN_CORR[[#This Row],[28-abr]]</f>
        <v>0</v>
      </c>
      <c r="BE511">
        <f>+Casos_PN_CORR[[#This Row],[30-abr]]-Casos_PN_CORR[[#This Row],[29-abr]]</f>
        <v>0</v>
      </c>
      <c r="BF511">
        <f>+Casos_PN_CORR[[#This Row],[1-may]]-Casos_PN_CORR[[#This Row],[30-abr]]</f>
        <v>0</v>
      </c>
      <c r="BG511">
        <f>+Casos_PN_CORR[[#This Row],[2-may]]-Casos_PN_CORR[[#This Row],[1-may]]</f>
        <v>0</v>
      </c>
      <c r="BH511">
        <f>+Casos_PN_CORR[[#This Row],[3-may]]-Casos_PN_CORR[[#This Row],[2-may]]</f>
        <v>0</v>
      </c>
      <c r="BI511">
        <f>+Casos_PN_CORR[[#This Row],[4-may]]-Casos_PN_CORR[[#This Row],[3-may]]</f>
        <v>0</v>
      </c>
      <c r="BJ511">
        <f>+Casos_PN_CORR[[#This Row],[5-may]]-Casos_PN_CORR[[#This Row],[4-may]]</f>
        <v>0</v>
      </c>
      <c r="BK511">
        <f>+Casos_PN_CORR[[#This Row],[6-may]]-Casos_PN_CORR[[#This Row],[5-may]]</f>
        <v>0</v>
      </c>
      <c r="BL511">
        <f>+Casos_PN_CORR[[#This Row],[7-may]]-Casos_PN_CORR[[#This Row],[6-may]]</f>
        <v>0</v>
      </c>
      <c r="BM511">
        <f>+Casos_PN_CORR[[#This Row],[8-may]]-Casos_PN_CORR[[#This Row],[7-may]]</f>
        <v>0</v>
      </c>
      <c r="BN511">
        <f>+Casos_PN_CORR[[#This Row],[9-may]]-Casos_PN_CORR[[#This Row],[8-may]]</f>
        <v>0</v>
      </c>
      <c r="BO511">
        <f>+Casos_PN_CORR[[#This Row],[10-may]]-Casos_PN_CORR[[#This Row],[9-may]]</f>
        <v>0</v>
      </c>
      <c r="BP511">
        <f>+Casos_PN_CORR[[#This Row],[11-may]]-Casos_PN_CORR[[#This Row],[10-may]]</f>
        <v>0</v>
      </c>
      <c r="BQ511">
        <f>+Casos_PN_CORR[[#This Row],[12-may]]-Casos_PN_CORR[[#This Row],[11-may]]</f>
        <v>0</v>
      </c>
      <c r="BR511">
        <f>+Casos_PN_CORR[[#This Row],[13-may]]-Casos_PN_CORR[[#This Row],[12-may]]</f>
        <v>0</v>
      </c>
      <c r="BS511">
        <f>+Casos_PN_CORR[[#This Row],[14-may]]-Casos_PN_CORR[[#This Row],[13-may]]</f>
        <v>0</v>
      </c>
      <c r="BT511">
        <f>+Casos_PN_CORR[[#This Row],[15-may]]-Casos_PN_CORR[[#This Row],[14-may]]</f>
        <v>0</v>
      </c>
      <c r="BU511">
        <f>+Casos_PN_CORR[[#This Row],[16-may]]-Casos_PN_CORR[[#This Row],[15-may]]</f>
        <v>0</v>
      </c>
      <c r="BV511">
        <f>+Casos_PN_CORR[[#This Row],[17-may]]-Casos_PN_CORR[[#This Row],[16-may]]</f>
        <v>0</v>
      </c>
      <c r="BW511">
        <f>+Casos_PN_CORR[[#This Row],[18-may]]-Casos_PN_CORR[[#This Row],[17-may]]</f>
        <v>0</v>
      </c>
      <c r="BX511">
        <f>+Casos_PN_CORR[[#This Row],[19-may]]-Casos_PN_CORR[[#This Row],[18-may]]</f>
        <v>0</v>
      </c>
      <c r="BY511">
        <f>+Casos_PN_CORR[[#This Row],[20-may]]-Casos_PN_CORR[[#This Row],[19-may]]</f>
        <v>0</v>
      </c>
      <c r="BZ511">
        <f>+Casos_PN_CORR[[#This Row],[21-may]]-Casos_PN_CORR[[#This Row],[20-may]]</f>
        <v>0</v>
      </c>
      <c r="CA511">
        <f>+Casos_PN_CORR[[#This Row],[22-may]]-Casos_PN_CORR[[#This Row],[21-may]]</f>
        <v>0</v>
      </c>
      <c r="CB511">
        <f>+Casos_PN_CORR[[#This Row],[23-may]]-Casos_PN_CORR[[#This Row],[22-may]]</f>
        <v>0</v>
      </c>
      <c r="CC511">
        <f>+Casos_PN_CORR[[#This Row],[24-may]]-Casos_PN_CORR[[#This Row],[23-may]]</f>
        <v>0</v>
      </c>
      <c r="CD511">
        <f>+Casos_PN_CORR[[#This Row],[25-may]]-Casos_PN_CORR[[#This Row],[24-may]]</f>
        <v>0</v>
      </c>
      <c r="CE511">
        <f>+Casos_PN_CORR[[#This Row],[26-may]]-Casos_PN_CORR[[#This Row],[25-may]]</f>
        <v>0</v>
      </c>
      <c r="CF511">
        <f>+Casos_PN_CORR[[#This Row],[27-may]]-Casos_PN_CORR[[#This Row],[26-may]]</f>
        <v>0</v>
      </c>
      <c r="CG511">
        <f>+Casos_PN_CORR[[#This Row],[28-may]]-Casos_PN_CORR[[#This Row],[27-may]]</f>
        <v>0</v>
      </c>
      <c r="CH511">
        <f>+Casos_PN_CORR[[#This Row],[29-may]]-Casos_PN_CORR[[#This Row],[28-may]]</f>
        <v>0</v>
      </c>
      <c r="CI511">
        <f>+Casos_PN_CORR[[#This Row],[30-may]]-Casos_PN_CORR[[#This Row],[29-may]]</f>
        <v>0</v>
      </c>
      <c r="CJ511">
        <f>+Casos_PN_CORR[[#This Row],[31-may]]-Casos_PN_CORR[[#This Row],[30-may]]</f>
        <v>0</v>
      </c>
      <c r="CK511">
        <f>+Casos_PN_CORR[[#This Row],[1-jun]]-Casos_PN_CORR[[#This Row],[31-may]]</f>
        <v>0</v>
      </c>
      <c r="CL511">
        <f>+Casos_PN_CORR[[#This Row],[2-jun]]-Casos_PN_CORR[[#This Row],[1-jun]]</f>
        <v>0</v>
      </c>
      <c r="CM511">
        <f>+Casos_PN_CORR[[#This Row],[3-jun]]-Casos_PN_CORR[[#This Row],[2-jun]]</f>
        <v>0</v>
      </c>
      <c r="CN511">
        <f>+Casos_PN_CORR[[#This Row],[4-jun]]-Casos_PN_CORR[[#This Row],[3-jun]]</f>
        <v>0</v>
      </c>
      <c r="CO511">
        <f>+Casos_PN_CORR[[#This Row],[5-jun]]-Casos_PN_CORR[[#This Row],[4-jun]]</f>
        <v>167</v>
      </c>
      <c r="CP511">
        <f>+Casos_PN_CORR[[#This Row],[6-jun]]-Casos_PN_CORR[[#This Row],[5-jun]]</f>
        <v>0</v>
      </c>
    </row>
    <row r="512" spans="1:94">
      <c r="A512">
        <v>30403</v>
      </c>
      <c r="B512" s="2" t="s">
        <v>99</v>
      </c>
      <c r="C512" s="2" t="s">
        <v>216</v>
      </c>
      <c r="D512" s="2" t="s">
        <v>641</v>
      </c>
      <c r="E512" s="4">
        <f t="shared" si="7"/>
        <v>0</v>
      </c>
      <c r="F512">
        <f>+Casos_PN_CORR[[#This Row],[10-mar]]</f>
        <v>0</v>
      </c>
      <c r="G512">
        <f>+Casos_PN_CORR[[#This Row],[11-mar]]-Casos_PN_CORR[[#This Row],[10-mar]]</f>
        <v>0</v>
      </c>
      <c r="H512">
        <f>+Casos_PN_CORR[[#This Row],[12-mar]]-Casos_PN_CORR[[#This Row],[11-mar]]</f>
        <v>0</v>
      </c>
      <c r="I512">
        <f>+Casos_PN_CORR[[#This Row],[13-mar]]-Casos_PN_CORR[[#This Row],[12-mar]]</f>
        <v>0</v>
      </c>
      <c r="J512">
        <f>+Casos_PN_CORR[[#This Row],[14-mar]]-Casos_PN_CORR[[#This Row],[13-mar]]</f>
        <v>0</v>
      </c>
      <c r="K512">
        <f>+Casos_PN_CORR[[#This Row],[15-mar]]-Casos_PN_CORR[[#This Row],[14-mar]]</f>
        <v>0</v>
      </c>
      <c r="L512">
        <f>+Casos_PN_CORR[[#This Row],[16-mar]]-Casos_PN_CORR[[#This Row],[15-mar]]</f>
        <v>0</v>
      </c>
      <c r="M512">
        <f>+Casos_PN_CORR[[#This Row],[17-mar]]-Casos_PN_CORR[[#This Row],[16-mar]]</f>
        <v>0</v>
      </c>
      <c r="N512">
        <f>+Casos_PN_CORR[[#This Row],[18-mar]]-Casos_PN_CORR[[#This Row],[17-mar]]</f>
        <v>0</v>
      </c>
      <c r="O512">
        <f>+Casos_PN_CORR[[#This Row],[19-mar]]-Casos_PN_CORR[[#This Row],[18-mar]]</f>
        <v>0</v>
      </c>
      <c r="P512">
        <f>+Casos_PN_CORR[[#This Row],[20-mar]]-Casos_PN_CORR[[#This Row],[19-mar]]</f>
        <v>0</v>
      </c>
      <c r="Q512">
        <f>+Casos_PN_CORR[[#This Row],[21-mar]]-Casos_PN_CORR[[#This Row],[20-mar]]</f>
        <v>0</v>
      </c>
      <c r="R512">
        <f>+Casos_PN_CORR[[#This Row],[22-mar]]-Casos_PN_CORR[[#This Row],[21-mar]]</f>
        <v>0</v>
      </c>
      <c r="S512">
        <f>+Casos_PN_CORR[[#This Row],[23-mar]]-Casos_PN_CORR[[#This Row],[22-mar]]</f>
        <v>0</v>
      </c>
      <c r="T512">
        <f>+Casos_PN_CORR[[#This Row],[24-mar]]-Casos_PN_CORR[[#This Row],[23-mar]]</f>
        <v>0</v>
      </c>
      <c r="U512">
        <f>+Casos_PN_CORR[[#This Row],[25-mar]]-Casos_PN_CORR[[#This Row],[24-mar]]</f>
        <v>0</v>
      </c>
      <c r="V512">
        <f>+Casos_PN_CORR[[#This Row],[26-mar]]-Casos_PN_CORR[[#This Row],[25-mar]]</f>
        <v>0</v>
      </c>
      <c r="W512">
        <f>+Casos_PN_CORR[[#This Row],[27-mar]]-Casos_PN_CORR[[#This Row],[26-mar]]</f>
        <v>0</v>
      </c>
      <c r="X512">
        <f>+Casos_PN_CORR[[#This Row],[28-mar]]-Casos_PN_CORR[[#This Row],[27-mar]]</f>
        <v>0</v>
      </c>
      <c r="Y512">
        <f>+Casos_PN_CORR[[#This Row],[29-mar]]-Casos_PN_CORR[[#This Row],[28-mar]]</f>
        <v>0</v>
      </c>
      <c r="Z512">
        <f>+Casos_PN_CORR[[#This Row],[30-mar]]-Casos_PN_CORR[[#This Row],[29-mar]]</f>
        <v>0</v>
      </c>
      <c r="AA512">
        <f>+Casos_PN_CORR[[#This Row],[31-mar]]-Casos_PN_CORR[[#This Row],[30-mar]]</f>
        <v>0</v>
      </c>
      <c r="AB512">
        <f>+Casos_PN_CORR[[#This Row],[1-abr]]-Casos_PN_CORR[[#This Row],[31-mar]]</f>
        <v>0</v>
      </c>
      <c r="AC512">
        <f>+Casos_PN_CORR[[#This Row],[2-abr]]-Casos_PN_CORR[[#This Row],[1-abr]]</f>
        <v>0</v>
      </c>
      <c r="AD512">
        <f>+Casos_PN_CORR[[#This Row],[3-abr]]-Casos_PN_CORR[[#This Row],[2-abr]]</f>
        <v>0</v>
      </c>
      <c r="AE512">
        <f>+Casos_PN_CORR[[#This Row],[4-abr]]-Casos_PN_CORR[[#This Row],[3-abr]]</f>
        <v>0</v>
      </c>
      <c r="AF512">
        <f>+Casos_PN_CORR[[#This Row],[5-abr]]-Casos_PN_CORR[[#This Row],[4-abr]]</f>
        <v>0</v>
      </c>
      <c r="AG512">
        <f>+Casos_PN_CORR[[#This Row],[6-abr]]-Casos_PN_CORR[[#This Row],[5-abr]]</f>
        <v>0</v>
      </c>
      <c r="AH512">
        <f>+Casos_PN_CORR[[#This Row],[7-abr]]-Casos_PN_CORR[[#This Row],[6-abr]]</f>
        <v>0</v>
      </c>
      <c r="AI512">
        <f>+Casos_PN_CORR[[#This Row],[8-abr]]-Casos_PN_CORR[[#This Row],[7-abr]]</f>
        <v>0</v>
      </c>
      <c r="AJ512">
        <f>+Casos_PN_CORR[[#This Row],[9-abr]]-Casos_PN_CORR[[#This Row],[8-abr]]</f>
        <v>0</v>
      </c>
      <c r="AK512">
        <f>+Casos_PN_CORR[[#This Row],[10-abr]]-Casos_PN_CORR[[#This Row],[9-abr]]</f>
        <v>0</v>
      </c>
      <c r="AL512">
        <f>+Casos_PN_CORR[[#This Row],[11-abr]]-Casos_PN_CORR[[#This Row],[10-abr]]</f>
        <v>0</v>
      </c>
      <c r="AM512">
        <f>+Casos_PN_CORR[[#This Row],[12-abr]]-Casos_PN_CORR[[#This Row],[11-abr]]</f>
        <v>0</v>
      </c>
      <c r="AN512">
        <f>+Casos_PN_CORR[[#This Row],[13-abr]]-Casos_PN_CORR[[#This Row],[12-abr]]</f>
        <v>0</v>
      </c>
      <c r="AO512">
        <f>+Casos_PN_CORR[[#This Row],[14-abr]]-Casos_PN_CORR[[#This Row],[13-abr]]</f>
        <v>0</v>
      </c>
      <c r="AP512">
        <f>+Casos_PN_CORR[[#This Row],[15-abr]]-Casos_PN_CORR[[#This Row],[14-abr]]</f>
        <v>0</v>
      </c>
      <c r="AQ512">
        <f>+Casos_PN_CORR[[#This Row],[16-abr]]-Casos_PN_CORR[[#This Row],[15-abr]]</f>
        <v>0</v>
      </c>
      <c r="AR512">
        <f>+Casos_PN_CORR[[#This Row],[17-abr]]-Casos_PN_CORR[[#This Row],[16-abr]]</f>
        <v>0</v>
      </c>
      <c r="AS512">
        <f>+Casos_PN_CORR[[#This Row],[18-abr]]-Casos_PN_CORR[[#This Row],[17-abr]]</f>
        <v>0</v>
      </c>
      <c r="AT512">
        <f>+Casos_PN_CORR[[#This Row],[19-abr]]-Casos_PN_CORR[[#This Row],[18-abr]]</f>
        <v>0</v>
      </c>
      <c r="AU512">
        <f>+Casos_PN_CORR[[#This Row],[20-abr]]-Casos_PN_CORR[[#This Row],[19-abr]]</f>
        <v>0</v>
      </c>
      <c r="AV512">
        <f>+Casos_PN_CORR[[#This Row],[21-abr]]-Casos_PN_CORR[[#This Row],[20-abr]]</f>
        <v>0</v>
      </c>
      <c r="AW512">
        <f>+Casos_PN_CORR[[#This Row],[22-abr]]-Casos_PN_CORR[[#This Row],[21-abr]]</f>
        <v>0</v>
      </c>
      <c r="AX512">
        <f>+Casos_PN_CORR[[#This Row],[23-abr]]-Casos_PN_CORR[[#This Row],[22-abr]]</f>
        <v>0</v>
      </c>
      <c r="AY512">
        <f>+Casos_PN_CORR[[#This Row],[24-abr]]-Casos_PN_CORR[[#This Row],[23-abr]]</f>
        <v>0</v>
      </c>
      <c r="AZ512">
        <f>+Casos_PN_CORR[[#This Row],[25-abr]]-Casos_PN_CORR[[#This Row],[24-abr]]</f>
        <v>0</v>
      </c>
      <c r="BA512">
        <f>+Casos_PN_CORR[[#This Row],[26-abr]]-Casos_PN_CORR[[#This Row],[25-abr]]</f>
        <v>0</v>
      </c>
      <c r="BB512">
        <f>+Casos_PN_CORR[[#This Row],[27-abr]]-Casos_PN_CORR[[#This Row],[26-abr]]</f>
        <v>0</v>
      </c>
      <c r="BC512">
        <f>+Casos_PN_CORR[[#This Row],[28-abr]]-Casos_PN_CORR[[#This Row],[27-abr]]</f>
        <v>0</v>
      </c>
      <c r="BD512">
        <f>+Casos_PN_CORR[[#This Row],[29-abr]]-Casos_PN_CORR[[#This Row],[28-abr]]</f>
        <v>0</v>
      </c>
      <c r="BE512">
        <f>+Casos_PN_CORR[[#This Row],[30-abr]]-Casos_PN_CORR[[#This Row],[29-abr]]</f>
        <v>0</v>
      </c>
      <c r="BF512">
        <f>+Casos_PN_CORR[[#This Row],[1-may]]-Casos_PN_CORR[[#This Row],[30-abr]]</f>
        <v>0</v>
      </c>
      <c r="BG512">
        <f>+Casos_PN_CORR[[#This Row],[2-may]]-Casos_PN_CORR[[#This Row],[1-may]]</f>
        <v>0</v>
      </c>
      <c r="BH512">
        <f>+Casos_PN_CORR[[#This Row],[3-may]]-Casos_PN_CORR[[#This Row],[2-may]]</f>
        <v>0</v>
      </c>
      <c r="BI512">
        <f>+Casos_PN_CORR[[#This Row],[4-may]]-Casos_PN_CORR[[#This Row],[3-may]]</f>
        <v>0</v>
      </c>
      <c r="BJ512">
        <f>+Casos_PN_CORR[[#This Row],[5-may]]-Casos_PN_CORR[[#This Row],[4-may]]</f>
        <v>0</v>
      </c>
      <c r="BK512">
        <f>+Casos_PN_CORR[[#This Row],[6-may]]-Casos_PN_CORR[[#This Row],[5-may]]</f>
        <v>0</v>
      </c>
      <c r="BL512">
        <f>+Casos_PN_CORR[[#This Row],[7-may]]-Casos_PN_CORR[[#This Row],[6-may]]</f>
        <v>0</v>
      </c>
      <c r="BM512">
        <f>+Casos_PN_CORR[[#This Row],[8-may]]-Casos_PN_CORR[[#This Row],[7-may]]</f>
        <v>0</v>
      </c>
      <c r="BN512">
        <f>+Casos_PN_CORR[[#This Row],[9-may]]-Casos_PN_CORR[[#This Row],[8-may]]</f>
        <v>0</v>
      </c>
      <c r="BO512">
        <f>+Casos_PN_CORR[[#This Row],[10-may]]-Casos_PN_CORR[[#This Row],[9-may]]</f>
        <v>0</v>
      </c>
      <c r="BP512">
        <f>+Casos_PN_CORR[[#This Row],[11-may]]-Casos_PN_CORR[[#This Row],[10-may]]</f>
        <v>0</v>
      </c>
      <c r="BQ512">
        <f>+Casos_PN_CORR[[#This Row],[12-may]]-Casos_PN_CORR[[#This Row],[11-may]]</f>
        <v>0</v>
      </c>
      <c r="BR512">
        <f>+Casos_PN_CORR[[#This Row],[13-may]]-Casos_PN_CORR[[#This Row],[12-may]]</f>
        <v>0</v>
      </c>
      <c r="BS512">
        <f>+Casos_PN_CORR[[#This Row],[14-may]]-Casos_PN_CORR[[#This Row],[13-may]]</f>
        <v>0</v>
      </c>
      <c r="BT512">
        <f>+Casos_PN_CORR[[#This Row],[15-may]]-Casos_PN_CORR[[#This Row],[14-may]]</f>
        <v>0</v>
      </c>
      <c r="BU512">
        <f>+Casos_PN_CORR[[#This Row],[16-may]]-Casos_PN_CORR[[#This Row],[15-may]]</f>
        <v>0</v>
      </c>
      <c r="BV512">
        <f>+Casos_PN_CORR[[#This Row],[17-may]]-Casos_PN_CORR[[#This Row],[16-may]]</f>
        <v>0</v>
      </c>
      <c r="BW512">
        <f>+Casos_PN_CORR[[#This Row],[18-may]]-Casos_PN_CORR[[#This Row],[17-may]]</f>
        <v>0</v>
      </c>
      <c r="BX512">
        <f>+Casos_PN_CORR[[#This Row],[19-may]]-Casos_PN_CORR[[#This Row],[18-may]]</f>
        <v>0</v>
      </c>
      <c r="BY512">
        <f>+Casos_PN_CORR[[#This Row],[20-may]]-Casos_PN_CORR[[#This Row],[19-may]]</f>
        <v>0</v>
      </c>
      <c r="BZ512">
        <f>+Casos_PN_CORR[[#This Row],[21-may]]-Casos_PN_CORR[[#This Row],[20-may]]</f>
        <v>0</v>
      </c>
      <c r="CA512">
        <f>+Casos_PN_CORR[[#This Row],[22-may]]-Casos_PN_CORR[[#This Row],[21-may]]</f>
        <v>0</v>
      </c>
      <c r="CB512">
        <f>+Casos_PN_CORR[[#This Row],[23-may]]-Casos_PN_CORR[[#This Row],[22-may]]</f>
        <v>0</v>
      </c>
      <c r="CC512">
        <f>+Casos_PN_CORR[[#This Row],[24-may]]-Casos_PN_CORR[[#This Row],[23-may]]</f>
        <v>0</v>
      </c>
      <c r="CD512">
        <f>+Casos_PN_CORR[[#This Row],[25-may]]-Casos_PN_CORR[[#This Row],[24-may]]</f>
        <v>0</v>
      </c>
      <c r="CE512">
        <f>+Casos_PN_CORR[[#This Row],[26-may]]-Casos_PN_CORR[[#This Row],[25-may]]</f>
        <v>0</v>
      </c>
      <c r="CF512">
        <f>+Casos_PN_CORR[[#This Row],[27-may]]-Casos_PN_CORR[[#This Row],[26-may]]</f>
        <v>0</v>
      </c>
      <c r="CG512">
        <f>+Casos_PN_CORR[[#This Row],[28-may]]-Casos_PN_CORR[[#This Row],[27-may]]</f>
        <v>0</v>
      </c>
      <c r="CH512">
        <f>+Casos_PN_CORR[[#This Row],[29-may]]-Casos_PN_CORR[[#This Row],[28-may]]</f>
        <v>0</v>
      </c>
      <c r="CI512">
        <f>+Casos_PN_CORR[[#This Row],[30-may]]-Casos_PN_CORR[[#This Row],[29-may]]</f>
        <v>0</v>
      </c>
      <c r="CJ512">
        <f>+Casos_PN_CORR[[#This Row],[31-may]]-Casos_PN_CORR[[#This Row],[30-may]]</f>
        <v>0</v>
      </c>
      <c r="CK512">
        <f>+Casos_PN_CORR[[#This Row],[1-jun]]-Casos_PN_CORR[[#This Row],[31-may]]</f>
        <v>0</v>
      </c>
      <c r="CL512">
        <f>+Casos_PN_CORR[[#This Row],[2-jun]]-Casos_PN_CORR[[#This Row],[1-jun]]</f>
        <v>0</v>
      </c>
      <c r="CM512">
        <f>+Casos_PN_CORR[[#This Row],[3-jun]]-Casos_PN_CORR[[#This Row],[2-jun]]</f>
        <v>0</v>
      </c>
      <c r="CN512">
        <f>+Casos_PN_CORR[[#This Row],[4-jun]]-Casos_PN_CORR[[#This Row],[3-jun]]</f>
        <v>0</v>
      </c>
      <c r="CO512">
        <f>+Casos_PN_CORR[[#This Row],[5-jun]]-Casos_PN_CORR[[#This Row],[4-jun]]</f>
        <v>0</v>
      </c>
      <c r="CP512">
        <f>+Casos_PN_CORR[[#This Row],[6-jun]]-Casos_PN_CORR[[#This Row],[5-jun]]</f>
        <v>0</v>
      </c>
    </row>
    <row r="513" spans="1:94">
      <c r="A513">
        <v>100103</v>
      </c>
      <c r="B513" s="2" t="s">
        <v>113</v>
      </c>
      <c r="C513" s="2" t="s">
        <v>113</v>
      </c>
      <c r="D513" s="2" t="s">
        <v>642</v>
      </c>
      <c r="E513" s="4">
        <f t="shared" si="7"/>
        <v>29</v>
      </c>
      <c r="F513">
        <f>+Casos_PN_CORR[[#This Row],[10-mar]]</f>
        <v>0</v>
      </c>
      <c r="G513">
        <f>+Casos_PN_CORR[[#This Row],[11-mar]]-Casos_PN_CORR[[#This Row],[10-mar]]</f>
        <v>0</v>
      </c>
      <c r="H513">
        <f>+Casos_PN_CORR[[#This Row],[12-mar]]-Casos_PN_CORR[[#This Row],[11-mar]]</f>
        <v>0</v>
      </c>
      <c r="I513">
        <f>+Casos_PN_CORR[[#This Row],[13-mar]]-Casos_PN_CORR[[#This Row],[12-mar]]</f>
        <v>0</v>
      </c>
      <c r="J513">
        <f>+Casos_PN_CORR[[#This Row],[14-mar]]-Casos_PN_CORR[[#This Row],[13-mar]]</f>
        <v>0</v>
      </c>
      <c r="K513">
        <f>+Casos_PN_CORR[[#This Row],[15-mar]]-Casos_PN_CORR[[#This Row],[14-mar]]</f>
        <v>0</v>
      </c>
      <c r="L513">
        <f>+Casos_PN_CORR[[#This Row],[16-mar]]-Casos_PN_CORR[[#This Row],[15-mar]]</f>
        <v>0</v>
      </c>
      <c r="M513">
        <f>+Casos_PN_CORR[[#This Row],[17-mar]]-Casos_PN_CORR[[#This Row],[16-mar]]</f>
        <v>0</v>
      </c>
      <c r="N513">
        <f>+Casos_PN_CORR[[#This Row],[18-mar]]-Casos_PN_CORR[[#This Row],[17-mar]]</f>
        <v>0</v>
      </c>
      <c r="O513">
        <f>+Casos_PN_CORR[[#This Row],[19-mar]]-Casos_PN_CORR[[#This Row],[18-mar]]</f>
        <v>0</v>
      </c>
      <c r="P513">
        <f>+Casos_PN_CORR[[#This Row],[20-mar]]-Casos_PN_CORR[[#This Row],[19-mar]]</f>
        <v>0</v>
      </c>
      <c r="Q513">
        <f>+Casos_PN_CORR[[#This Row],[21-mar]]-Casos_PN_CORR[[#This Row],[20-mar]]</f>
        <v>0</v>
      </c>
      <c r="R513">
        <f>+Casos_PN_CORR[[#This Row],[22-mar]]-Casos_PN_CORR[[#This Row],[21-mar]]</f>
        <v>0</v>
      </c>
      <c r="S513">
        <f>+Casos_PN_CORR[[#This Row],[23-mar]]-Casos_PN_CORR[[#This Row],[22-mar]]</f>
        <v>0</v>
      </c>
      <c r="T513">
        <f>+Casos_PN_CORR[[#This Row],[24-mar]]-Casos_PN_CORR[[#This Row],[23-mar]]</f>
        <v>0</v>
      </c>
      <c r="U513">
        <f>+Casos_PN_CORR[[#This Row],[25-mar]]-Casos_PN_CORR[[#This Row],[24-mar]]</f>
        <v>0</v>
      </c>
      <c r="V513">
        <f>+Casos_PN_CORR[[#This Row],[26-mar]]-Casos_PN_CORR[[#This Row],[25-mar]]</f>
        <v>0</v>
      </c>
      <c r="W513">
        <f>+Casos_PN_CORR[[#This Row],[27-mar]]-Casos_PN_CORR[[#This Row],[26-mar]]</f>
        <v>0</v>
      </c>
      <c r="X513">
        <f>+Casos_PN_CORR[[#This Row],[28-mar]]-Casos_PN_CORR[[#This Row],[27-mar]]</f>
        <v>0</v>
      </c>
      <c r="Y513">
        <f>+Casos_PN_CORR[[#This Row],[29-mar]]-Casos_PN_CORR[[#This Row],[28-mar]]</f>
        <v>0</v>
      </c>
      <c r="Z513">
        <f>+Casos_PN_CORR[[#This Row],[30-mar]]-Casos_PN_CORR[[#This Row],[29-mar]]</f>
        <v>0</v>
      </c>
      <c r="AA513">
        <f>+Casos_PN_CORR[[#This Row],[31-mar]]-Casos_PN_CORR[[#This Row],[30-mar]]</f>
        <v>0</v>
      </c>
      <c r="AB513">
        <f>+Casos_PN_CORR[[#This Row],[1-abr]]-Casos_PN_CORR[[#This Row],[31-mar]]</f>
        <v>0</v>
      </c>
      <c r="AC513">
        <f>+Casos_PN_CORR[[#This Row],[2-abr]]-Casos_PN_CORR[[#This Row],[1-abr]]</f>
        <v>0</v>
      </c>
      <c r="AD513">
        <f>+Casos_PN_CORR[[#This Row],[3-abr]]-Casos_PN_CORR[[#This Row],[2-abr]]</f>
        <v>0</v>
      </c>
      <c r="AE513">
        <f>+Casos_PN_CORR[[#This Row],[4-abr]]-Casos_PN_CORR[[#This Row],[3-abr]]</f>
        <v>0</v>
      </c>
      <c r="AF513">
        <f>+Casos_PN_CORR[[#This Row],[5-abr]]-Casos_PN_CORR[[#This Row],[4-abr]]</f>
        <v>0</v>
      </c>
      <c r="AG513">
        <f>+Casos_PN_CORR[[#This Row],[6-abr]]-Casos_PN_CORR[[#This Row],[5-abr]]</f>
        <v>0</v>
      </c>
      <c r="AH513">
        <f>+Casos_PN_CORR[[#This Row],[7-abr]]-Casos_PN_CORR[[#This Row],[6-abr]]</f>
        <v>0</v>
      </c>
      <c r="AI513">
        <f>+Casos_PN_CORR[[#This Row],[8-abr]]-Casos_PN_CORR[[#This Row],[7-abr]]</f>
        <v>0</v>
      </c>
      <c r="AJ513">
        <f>+Casos_PN_CORR[[#This Row],[9-abr]]-Casos_PN_CORR[[#This Row],[8-abr]]</f>
        <v>0</v>
      </c>
      <c r="AK513">
        <f>+Casos_PN_CORR[[#This Row],[10-abr]]-Casos_PN_CORR[[#This Row],[9-abr]]</f>
        <v>0</v>
      </c>
      <c r="AL513">
        <f>+Casos_PN_CORR[[#This Row],[11-abr]]-Casos_PN_CORR[[#This Row],[10-abr]]</f>
        <v>0</v>
      </c>
      <c r="AM513">
        <f>+Casos_PN_CORR[[#This Row],[12-abr]]-Casos_PN_CORR[[#This Row],[11-abr]]</f>
        <v>0</v>
      </c>
      <c r="AN513">
        <f>+Casos_PN_CORR[[#This Row],[13-abr]]-Casos_PN_CORR[[#This Row],[12-abr]]</f>
        <v>0</v>
      </c>
      <c r="AO513">
        <f>+Casos_PN_CORR[[#This Row],[14-abr]]-Casos_PN_CORR[[#This Row],[13-abr]]</f>
        <v>0</v>
      </c>
      <c r="AP513">
        <f>+Casos_PN_CORR[[#This Row],[15-abr]]-Casos_PN_CORR[[#This Row],[14-abr]]</f>
        <v>0</v>
      </c>
      <c r="AQ513">
        <f>+Casos_PN_CORR[[#This Row],[16-abr]]-Casos_PN_CORR[[#This Row],[15-abr]]</f>
        <v>0</v>
      </c>
      <c r="AR513">
        <f>+Casos_PN_CORR[[#This Row],[17-abr]]-Casos_PN_CORR[[#This Row],[16-abr]]</f>
        <v>0</v>
      </c>
      <c r="AS513">
        <f>+Casos_PN_CORR[[#This Row],[18-abr]]-Casos_PN_CORR[[#This Row],[17-abr]]</f>
        <v>0</v>
      </c>
      <c r="AT513">
        <f>+Casos_PN_CORR[[#This Row],[19-abr]]-Casos_PN_CORR[[#This Row],[18-abr]]</f>
        <v>0</v>
      </c>
      <c r="AU513">
        <f>+Casos_PN_CORR[[#This Row],[20-abr]]-Casos_PN_CORR[[#This Row],[19-abr]]</f>
        <v>0</v>
      </c>
      <c r="AV513">
        <f>+Casos_PN_CORR[[#This Row],[21-abr]]-Casos_PN_CORR[[#This Row],[20-abr]]</f>
        <v>0</v>
      </c>
      <c r="AW513">
        <f>+Casos_PN_CORR[[#This Row],[22-abr]]-Casos_PN_CORR[[#This Row],[21-abr]]</f>
        <v>0</v>
      </c>
      <c r="AX513">
        <f>+Casos_PN_CORR[[#This Row],[23-abr]]-Casos_PN_CORR[[#This Row],[22-abr]]</f>
        <v>0</v>
      </c>
      <c r="AY513">
        <f>+Casos_PN_CORR[[#This Row],[24-abr]]-Casos_PN_CORR[[#This Row],[23-abr]]</f>
        <v>0</v>
      </c>
      <c r="AZ513">
        <f>+Casos_PN_CORR[[#This Row],[25-abr]]-Casos_PN_CORR[[#This Row],[24-abr]]</f>
        <v>0</v>
      </c>
      <c r="BA513">
        <f>+Casos_PN_CORR[[#This Row],[26-abr]]-Casos_PN_CORR[[#This Row],[25-abr]]</f>
        <v>0</v>
      </c>
      <c r="BB513">
        <f>+Casos_PN_CORR[[#This Row],[27-abr]]-Casos_PN_CORR[[#This Row],[26-abr]]</f>
        <v>0</v>
      </c>
      <c r="BC513">
        <f>+Casos_PN_CORR[[#This Row],[28-abr]]-Casos_PN_CORR[[#This Row],[27-abr]]</f>
        <v>0</v>
      </c>
      <c r="BD513">
        <f>+Casos_PN_CORR[[#This Row],[29-abr]]-Casos_PN_CORR[[#This Row],[28-abr]]</f>
        <v>0</v>
      </c>
      <c r="BE513">
        <f>+Casos_PN_CORR[[#This Row],[30-abr]]-Casos_PN_CORR[[#This Row],[29-abr]]</f>
        <v>0</v>
      </c>
      <c r="BF513">
        <f>+Casos_PN_CORR[[#This Row],[1-may]]-Casos_PN_CORR[[#This Row],[30-abr]]</f>
        <v>0</v>
      </c>
      <c r="BG513">
        <f>+Casos_PN_CORR[[#This Row],[2-may]]-Casos_PN_CORR[[#This Row],[1-may]]</f>
        <v>0</v>
      </c>
      <c r="BH513">
        <f>+Casos_PN_CORR[[#This Row],[3-may]]-Casos_PN_CORR[[#This Row],[2-may]]</f>
        <v>0</v>
      </c>
      <c r="BI513">
        <f>+Casos_PN_CORR[[#This Row],[4-may]]-Casos_PN_CORR[[#This Row],[3-may]]</f>
        <v>0</v>
      </c>
      <c r="BJ513">
        <f>+Casos_PN_CORR[[#This Row],[5-may]]-Casos_PN_CORR[[#This Row],[4-may]]</f>
        <v>0</v>
      </c>
      <c r="BK513">
        <f>+Casos_PN_CORR[[#This Row],[6-may]]-Casos_PN_CORR[[#This Row],[5-may]]</f>
        <v>0</v>
      </c>
      <c r="BL513">
        <f>+Casos_PN_CORR[[#This Row],[7-may]]-Casos_PN_CORR[[#This Row],[6-may]]</f>
        <v>0</v>
      </c>
      <c r="BM513">
        <f>+Casos_PN_CORR[[#This Row],[8-may]]-Casos_PN_CORR[[#This Row],[7-may]]</f>
        <v>0</v>
      </c>
      <c r="BN513">
        <f>+Casos_PN_CORR[[#This Row],[9-may]]-Casos_PN_CORR[[#This Row],[8-may]]</f>
        <v>0</v>
      </c>
      <c r="BO513">
        <f>+Casos_PN_CORR[[#This Row],[10-may]]-Casos_PN_CORR[[#This Row],[9-may]]</f>
        <v>0</v>
      </c>
      <c r="BP513">
        <f>+Casos_PN_CORR[[#This Row],[11-may]]-Casos_PN_CORR[[#This Row],[10-may]]</f>
        <v>0</v>
      </c>
      <c r="BQ513">
        <f>+Casos_PN_CORR[[#This Row],[12-may]]-Casos_PN_CORR[[#This Row],[11-may]]</f>
        <v>0</v>
      </c>
      <c r="BR513">
        <f>+Casos_PN_CORR[[#This Row],[13-may]]-Casos_PN_CORR[[#This Row],[12-may]]</f>
        <v>0</v>
      </c>
      <c r="BS513">
        <f>+Casos_PN_CORR[[#This Row],[14-may]]-Casos_PN_CORR[[#This Row],[13-may]]</f>
        <v>0</v>
      </c>
      <c r="BT513">
        <f>+Casos_PN_CORR[[#This Row],[15-may]]-Casos_PN_CORR[[#This Row],[14-may]]</f>
        <v>0</v>
      </c>
      <c r="BU513">
        <f>+Casos_PN_CORR[[#This Row],[16-may]]-Casos_PN_CORR[[#This Row],[15-may]]</f>
        <v>0</v>
      </c>
      <c r="BV513">
        <f>+Casos_PN_CORR[[#This Row],[17-may]]-Casos_PN_CORR[[#This Row],[16-may]]</f>
        <v>0</v>
      </c>
      <c r="BW513">
        <f>+Casos_PN_CORR[[#This Row],[18-may]]-Casos_PN_CORR[[#This Row],[17-may]]</f>
        <v>0</v>
      </c>
      <c r="BX513">
        <f>+Casos_PN_CORR[[#This Row],[19-may]]-Casos_PN_CORR[[#This Row],[18-may]]</f>
        <v>0</v>
      </c>
      <c r="BY513">
        <f>+Casos_PN_CORR[[#This Row],[20-may]]-Casos_PN_CORR[[#This Row],[19-may]]</f>
        <v>0</v>
      </c>
      <c r="BZ513">
        <f>+Casos_PN_CORR[[#This Row],[21-may]]-Casos_PN_CORR[[#This Row],[20-may]]</f>
        <v>0</v>
      </c>
      <c r="CA513">
        <f>+Casos_PN_CORR[[#This Row],[22-may]]-Casos_PN_CORR[[#This Row],[21-may]]</f>
        <v>0</v>
      </c>
      <c r="CB513">
        <f>+Casos_PN_CORR[[#This Row],[23-may]]-Casos_PN_CORR[[#This Row],[22-may]]</f>
        <v>0</v>
      </c>
      <c r="CC513">
        <f>+Casos_PN_CORR[[#This Row],[24-may]]-Casos_PN_CORR[[#This Row],[23-may]]</f>
        <v>0</v>
      </c>
      <c r="CD513">
        <f>+Casos_PN_CORR[[#This Row],[25-may]]-Casos_PN_CORR[[#This Row],[24-may]]</f>
        <v>0</v>
      </c>
      <c r="CE513">
        <f>+Casos_PN_CORR[[#This Row],[26-may]]-Casos_PN_CORR[[#This Row],[25-may]]</f>
        <v>0</v>
      </c>
      <c r="CF513">
        <f>+Casos_PN_CORR[[#This Row],[27-may]]-Casos_PN_CORR[[#This Row],[26-may]]</f>
        <v>0</v>
      </c>
      <c r="CG513">
        <f>+Casos_PN_CORR[[#This Row],[28-may]]-Casos_PN_CORR[[#This Row],[27-may]]</f>
        <v>0</v>
      </c>
      <c r="CH513">
        <f>+Casos_PN_CORR[[#This Row],[29-may]]-Casos_PN_CORR[[#This Row],[28-may]]</f>
        <v>0</v>
      </c>
      <c r="CI513">
        <f>+Casos_PN_CORR[[#This Row],[30-may]]-Casos_PN_CORR[[#This Row],[29-may]]</f>
        <v>0</v>
      </c>
      <c r="CJ513">
        <f>+Casos_PN_CORR[[#This Row],[31-may]]-Casos_PN_CORR[[#This Row],[30-may]]</f>
        <v>0</v>
      </c>
      <c r="CK513">
        <f>+Casos_PN_CORR[[#This Row],[1-jun]]-Casos_PN_CORR[[#This Row],[31-may]]</f>
        <v>0</v>
      </c>
      <c r="CL513">
        <f>+Casos_PN_CORR[[#This Row],[2-jun]]-Casos_PN_CORR[[#This Row],[1-jun]]</f>
        <v>0</v>
      </c>
      <c r="CM513">
        <f>+Casos_PN_CORR[[#This Row],[3-jun]]-Casos_PN_CORR[[#This Row],[2-jun]]</f>
        <v>0</v>
      </c>
      <c r="CN513">
        <f>+Casos_PN_CORR[[#This Row],[4-jun]]-Casos_PN_CORR[[#This Row],[3-jun]]</f>
        <v>0</v>
      </c>
      <c r="CO513">
        <f>+Casos_PN_CORR[[#This Row],[5-jun]]-Casos_PN_CORR[[#This Row],[4-jun]]</f>
        <v>29</v>
      </c>
      <c r="CP513">
        <f>+Casos_PN_CORR[[#This Row],[6-jun]]-Casos_PN_CORR[[#This Row],[5-jun]]</f>
        <v>0</v>
      </c>
    </row>
    <row r="514" spans="1:94">
      <c r="A514">
        <v>30110</v>
      </c>
      <c r="B514" s="2" t="s">
        <v>99</v>
      </c>
      <c r="C514" s="2" t="s">
        <v>99</v>
      </c>
      <c r="D514" s="2" t="s">
        <v>643</v>
      </c>
      <c r="E514" s="4">
        <f t="shared" si="7"/>
        <v>14</v>
      </c>
      <c r="F514">
        <f>+Casos_PN_CORR[[#This Row],[10-mar]]</f>
        <v>0</v>
      </c>
      <c r="G514">
        <f>+Casos_PN_CORR[[#This Row],[11-mar]]-Casos_PN_CORR[[#This Row],[10-mar]]</f>
        <v>0</v>
      </c>
      <c r="H514">
        <f>+Casos_PN_CORR[[#This Row],[12-mar]]-Casos_PN_CORR[[#This Row],[11-mar]]</f>
        <v>0</v>
      </c>
      <c r="I514">
        <f>+Casos_PN_CORR[[#This Row],[13-mar]]-Casos_PN_CORR[[#This Row],[12-mar]]</f>
        <v>0</v>
      </c>
      <c r="J514">
        <f>+Casos_PN_CORR[[#This Row],[14-mar]]-Casos_PN_CORR[[#This Row],[13-mar]]</f>
        <v>0</v>
      </c>
      <c r="K514">
        <f>+Casos_PN_CORR[[#This Row],[15-mar]]-Casos_PN_CORR[[#This Row],[14-mar]]</f>
        <v>0</v>
      </c>
      <c r="L514">
        <f>+Casos_PN_CORR[[#This Row],[16-mar]]-Casos_PN_CORR[[#This Row],[15-mar]]</f>
        <v>0</v>
      </c>
      <c r="M514">
        <f>+Casos_PN_CORR[[#This Row],[17-mar]]-Casos_PN_CORR[[#This Row],[16-mar]]</f>
        <v>0</v>
      </c>
      <c r="N514">
        <f>+Casos_PN_CORR[[#This Row],[18-mar]]-Casos_PN_CORR[[#This Row],[17-mar]]</f>
        <v>0</v>
      </c>
      <c r="O514">
        <f>+Casos_PN_CORR[[#This Row],[19-mar]]-Casos_PN_CORR[[#This Row],[18-mar]]</f>
        <v>0</v>
      </c>
      <c r="P514">
        <f>+Casos_PN_CORR[[#This Row],[20-mar]]-Casos_PN_CORR[[#This Row],[19-mar]]</f>
        <v>0</v>
      </c>
      <c r="Q514">
        <f>+Casos_PN_CORR[[#This Row],[21-mar]]-Casos_PN_CORR[[#This Row],[20-mar]]</f>
        <v>0</v>
      </c>
      <c r="R514">
        <f>+Casos_PN_CORR[[#This Row],[22-mar]]-Casos_PN_CORR[[#This Row],[21-mar]]</f>
        <v>0</v>
      </c>
      <c r="S514">
        <f>+Casos_PN_CORR[[#This Row],[23-mar]]-Casos_PN_CORR[[#This Row],[22-mar]]</f>
        <v>0</v>
      </c>
      <c r="T514">
        <f>+Casos_PN_CORR[[#This Row],[24-mar]]-Casos_PN_CORR[[#This Row],[23-mar]]</f>
        <v>0</v>
      </c>
      <c r="U514">
        <f>+Casos_PN_CORR[[#This Row],[25-mar]]-Casos_PN_CORR[[#This Row],[24-mar]]</f>
        <v>0</v>
      </c>
      <c r="V514">
        <f>+Casos_PN_CORR[[#This Row],[26-mar]]-Casos_PN_CORR[[#This Row],[25-mar]]</f>
        <v>0</v>
      </c>
      <c r="W514">
        <f>+Casos_PN_CORR[[#This Row],[27-mar]]-Casos_PN_CORR[[#This Row],[26-mar]]</f>
        <v>0</v>
      </c>
      <c r="X514">
        <f>+Casos_PN_CORR[[#This Row],[28-mar]]-Casos_PN_CORR[[#This Row],[27-mar]]</f>
        <v>0</v>
      </c>
      <c r="Y514">
        <f>+Casos_PN_CORR[[#This Row],[29-mar]]-Casos_PN_CORR[[#This Row],[28-mar]]</f>
        <v>0</v>
      </c>
      <c r="Z514">
        <f>+Casos_PN_CORR[[#This Row],[30-mar]]-Casos_PN_CORR[[#This Row],[29-mar]]</f>
        <v>0</v>
      </c>
      <c r="AA514">
        <f>+Casos_PN_CORR[[#This Row],[31-mar]]-Casos_PN_CORR[[#This Row],[30-mar]]</f>
        <v>0</v>
      </c>
      <c r="AB514">
        <f>+Casos_PN_CORR[[#This Row],[1-abr]]-Casos_PN_CORR[[#This Row],[31-mar]]</f>
        <v>0</v>
      </c>
      <c r="AC514">
        <f>+Casos_PN_CORR[[#This Row],[2-abr]]-Casos_PN_CORR[[#This Row],[1-abr]]</f>
        <v>0</v>
      </c>
      <c r="AD514">
        <f>+Casos_PN_CORR[[#This Row],[3-abr]]-Casos_PN_CORR[[#This Row],[2-abr]]</f>
        <v>0</v>
      </c>
      <c r="AE514">
        <f>+Casos_PN_CORR[[#This Row],[4-abr]]-Casos_PN_CORR[[#This Row],[3-abr]]</f>
        <v>0</v>
      </c>
      <c r="AF514">
        <f>+Casos_PN_CORR[[#This Row],[5-abr]]-Casos_PN_CORR[[#This Row],[4-abr]]</f>
        <v>0</v>
      </c>
      <c r="AG514">
        <f>+Casos_PN_CORR[[#This Row],[6-abr]]-Casos_PN_CORR[[#This Row],[5-abr]]</f>
        <v>0</v>
      </c>
      <c r="AH514">
        <f>+Casos_PN_CORR[[#This Row],[7-abr]]-Casos_PN_CORR[[#This Row],[6-abr]]</f>
        <v>0</v>
      </c>
      <c r="AI514">
        <f>+Casos_PN_CORR[[#This Row],[8-abr]]-Casos_PN_CORR[[#This Row],[7-abr]]</f>
        <v>0</v>
      </c>
      <c r="AJ514">
        <f>+Casos_PN_CORR[[#This Row],[9-abr]]-Casos_PN_CORR[[#This Row],[8-abr]]</f>
        <v>0</v>
      </c>
      <c r="AK514">
        <f>+Casos_PN_CORR[[#This Row],[10-abr]]-Casos_PN_CORR[[#This Row],[9-abr]]</f>
        <v>0</v>
      </c>
      <c r="AL514">
        <f>+Casos_PN_CORR[[#This Row],[11-abr]]-Casos_PN_CORR[[#This Row],[10-abr]]</f>
        <v>0</v>
      </c>
      <c r="AM514">
        <f>+Casos_PN_CORR[[#This Row],[12-abr]]-Casos_PN_CORR[[#This Row],[11-abr]]</f>
        <v>0</v>
      </c>
      <c r="AN514">
        <f>+Casos_PN_CORR[[#This Row],[13-abr]]-Casos_PN_CORR[[#This Row],[12-abr]]</f>
        <v>0</v>
      </c>
      <c r="AO514">
        <f>+Casos_PN_CORR[[#This Row],[14-abr]]-Casos_PN_CORR[[#This Row],[13-abr]]</f>
        <v>0</v>
      </c>
      <c r="AP514">
        <f>+Casos_PN_CORR[[#This Row],[15-abr]]-Casos_PN_CORR[[#This Row],[14-abr]]</f>
        <v>0</v>
      </c>
      <c r="AQ514">
        <f>+Casos_PN_CORR[[#This Row],[16-abr]]-Casos_PN_CORR[[#This Row],[15-abr]]</f>
        <v>0</v>
      </c>
      <c r="AR514">
        <f>+Casos_PN_CORR[[#This Row],[17-abr]]-Casos_PN_CORR[[#This Row],[16-abr]]</f>
        <v>0</v>
      </c>
      <c r="AS514">
        <f>+Casos_PN_CORR[[#This Row],[18-abr]]-Casos_PN_CORR[[#This Row],[17-abr]]</f>
        <v>0</v>
      </c>
      <c r="AT514">
        <f>+Casos_PN_CORR[[#This Row],[19-abr]]-Casos_PN_CORR[[#This Row],[18-abr]]</f>
        <v>0</v>
      </c>
      <c r="AU514">
        <f>+Casos_PN_CORR[[#This Row],[20-abr]]-Casos_PN_CORR[[#This Row],[19-abr]]</f>
        <v>0</v>
      </c>
      <c r="AV514">
        <f>+Casos_PN_CORR[[#This Row],[21-abr]]-Casos_PN_CORR[[#This Row],[20-abr]]</f>
        <v>0</v>
      </c>
      <c r="AW514">
        <f>+Casos_PN_CORR[[#This Row],[22-abr]]-Casos_PN_CORR[[#This Row],[21-abr]]</f>
        <v>0</v>
      </c>
      <c r="AX514">
        <f>+Casos_PN_CORR[[#This Row],[23-abr]]-Casos_PN_CORR[[#This Row],[22-abr]]</f>
        <v>0</v>
      </c>
      <c r="AY514">
        <f>+Casos_PN_CORR[[#This Row],[24-abr]]-Casos_PN_CORR[[#This Row],[23-abr]]</f>
        <v>0</v>
      </c>
      <c r="AZ514">
        <f>+Casos_PN_CORR[[#This Row],[25-abr]]-Casos_PN_CORR[[#This Row],[24-abr]]</f>
        <v>0</v>
      </c>
      <c r="BA514">
        <f>+Casos_PN_CORR[[#This Row],[26-abr]]-Casos_PN_CORR[[#This Row],[25-abr]]</f>
        <v>0</v>
      </c>
      <c r="BB514">
        <f>+Casos_PN_CORR[[#This Row],[27-abr]]-Casos_PN_CORR[[#This Row],[26-abr]]</f>
        <v>0</v>
      </c>
      <c r="BC514">
        <f>+Casos_PN_CORR[[#This Row],[28-abr]]-Casos_PN_CORR[[#This Row],[27-abr]]</f>
        <v>0</v>
      </c>
      <c r="BD514">
        <f>+Casos_PN_CORR[[#This Row],[29-abr]]-Casos_PN_CORR[[#This Row],[28-abr]]</f>
        <v>0</v>
      </c>
      <c r="BE514">
        <f>+Casos_PN_CORR[[#This Row],[30-abr]]-Casos_PN_CORR[[#This Row],[29-abr]]</f>
        <v>0</v>
      </c>
      <c r="BF514">
        <f>+Casos_PN_CORR[[#This Row],[1-may]]-Casos_PN_CORR[[#This Row],[30-abr]]</f>
        <v>0</v>
      </c>
      <c r="BG514">
        <f>+Casos_PN_CORR[[#This Row],[2-may]]-Casos_PN_CORR[[#This Row],[1-may]]</f>
        <v>0</v>
      </c>
      <c r="BH514">
        <f>+Casos_PN_CORR[[#This Row],[3-may]]-Casos_PN_CORR[[#This Row],[2-may]]</f>
        <v>0</v>
      </c>
      <c r="BI514">
        <f>+Casos_PN_CORR[[#This Row],[4-may]]-Casos_PN_CORR[[#This Row],[3-may]]</f>
        <v>0</v>
      </c>
      <c r="BJ514">
        <f>+Casos_PN_CORR[[#This Row],[5-may]]-Casos_PN_CORR[[#This Row],[4-may]]</f>
        <v>0</v>
      </c>
      <c r="BK514">
        <f>+Casos_PN_CORR[[#This Row],[6-may]]-Casos_PN_CORR[[#This Row],[5-may]]</f>
        <v>0</v>
      </c>
      <c r="BL514">
        <f>+Casos_PN_CORR[[#This Row],[7-may]]-Casos_PN_CORR[[#This Row],[6-may]]</f>
        <v>0</v>
      </c>
      <c r="BM514">
        <f>+Casos_PN_CORR[[#This Row],[8-may]]-Casos_PN_CORR[[#This Row],[7-may]]</f>
        <v>0</v>
      </c>
      <c r="BN514">
        <f>+Casos_PN_CORR[[#This Row],[9-may]]-Casos_PN_CORR[[#This Row],[8-may]]</f>
        <v>0</v>
      </c>
      <c r="BO514">
        <f>+Casos_PN_CORR[[#This Row],[10-may]]-Casos_PN_CORR[[#This Row],[9-may]]</f>
        <v>0</v>
      </c>
      <c r="BP514">
        <f>+Casos_PN_CORR[[#This Row],[11-may]]-Casos_PN_CORR[[#This Row],[10-may]]</f>
        <v>0</v>
      </c>
      <c r="BQ514">
        <f>+Casos_PN_CORR[[#This Row],[12-may]]-Casos_PN_CORR[[#This Row],[11-may]]</f>
        <v>0</v>
      </c>
      <c r="BR514">
        <f>+Casos_PN_CORR[[#This Row],[13-may]]-Casos_PN_CORR[[#This Row],[12-may]]</f>
        <v>0</v>
      </c>
      <c r="BS514">
        <f>+Casos_PN_CORR[[#This Row],[14-may]]-Casos_PN_CORR[[#This Row],[13-may]]</f>
        <v>0</v>
      </c>
      <c r="BT514">
        <f>+Casos_PN_CORR[[#This Row],[15-may]]-Casos_PN_CORR[[#This Row],[14-may]]</f>
        <v>0</v>
      </c>
      <c r="BU514">
        <f>+Casos_PN_CORR[[#This Row],[16-may]]-Casos_PN_CORR[[#This Row],[15-may]]</f>
        <v>0</v>
      </c>
      <c r="BV514">
        <f>+Casos_PN_CORR[[#This Row],[17-may]]-Casos_PN_CORR[[#This Row],[16-may]]</f>
        <v>0</v>
      </c>
      <c r="BW514">
        <f>+Casos_PN_CORR[[#This Row],[18-may]]-Casos_PN_CORR[[#This Row],[17-may]]</f>
        <v>0</v>
      </c>
      <c r="BX514">
        <f>+Casos_PN_CORR[[#This Row],[19-may]]-Casos_PN_CORR[[#This Row],[18-may]]</f>
        <v>0</v>
      </c>
      <c r="BY514">
        <f>+Casos_PN_CORR[[#This Row],[20-may]]-Casos_PN_CORR[[#This Row],[19-may]]</f>
        <v>0</v>
      </c>
      <c r="BZ514">
        <f>+Casos_PN_CORR[[#This Row],[21-may]]-Casos_PN_CORR[[#This Row],[20-may]]</f>
        <v>0</v>
      </c>
      <c r="CA514">
        <f>+Casos_PN_CORR[[#This Row],[22-may]]-Casos_PN_CORR[[#This Row],[21-may]]</f>
        <v>0</v>
      </c>
      <c r="CB514">
        <f>+Casos_PN_CORR[[#This Row],[23-may]]-Casos_PN_CORR[[#This Row],[22-may]]</f>
        <v>0</v>
      </c>
      <c r="CC514">
        <f>+Casos_PN_CORR[[#This Row],[24-may]]-Casos_PN_CORR[[#This Row],[23-may]]</f>
        <v>0</v>
      </c>
      <c r="CD514">
        <f>+Casos_PN_CORR[[#This Row],[25-may]]-Casos_PN_CORR[[#This Row],[24-may]]</f>
        <v>0</v>
      </c>
      <c r="CE514">
        <f>+Casos_PN_CORR[[#This Row],[26-may]]-Casos_PN_CORR[[#This Row],[25-may]]</f>
        <v>0</v>
      </c>
      <c r="CF514">
        <f>+Casos_PN_CORR[[#This Row],[27-may]]-Casos_PN_CORR[[#This Row],[26-may]]</f>
        <v>0</v>
      </c>
      <c r="CG514">
        <f>+Casos_PN_CORR[[#This Row],[28-may]]-Casos_PN_CORR[[#This Row],[27-may]]</f>
        <v>0</v>
      </c>
      <c r="CH514">
        <f>+Casos_PN_CORR[[#This Row],[29-may]]-Casos_PN_CORR[[#This Row],[28-may]]</f>
        <v>0</v>
      </c>
      <c r="CI514">
        <f>+Casos_PN_CORR[[#This Row],[30-may]]-Casos_PN_CORR[[#This Row],[29-may]]</f>
        <v>0</v>
      </c>
      <c r="CJ514">
        <f>+Casos_PN_CORR[[#This Row],[31-may]]-Casos_PN_CORR[[#This Row],[30-may]]</f>
        <v>0</v>
      </c>
      <c r="CK514">
        <f>+Casos_PN_CORR[[#This Row],[1-jun]]-Casos_PN_CORR[[#This Row],[31-may]]</f>
        <v>0</v>
      </c>
      <c r="CL514">
        <f>+Casos_PN_CORR[[#This Row],[2-jun]]-Casos_PN_CORR[[#This Row],[1-jun]]</f>
        <v>0</v>
      </c>
      <c r="CM514">
        <f>+Casos_PN_CORR[[#This Row],[3-jun]]-Casos_PN_CORR[[#This Row],[2-jun]]</f>
        <v>0</v>
      </c>
      <c r="CN514">
        <f>+Casos_PN_CORR[[#This Row],[4-jun]]-Casos_PN_CORR[[#This Row],[3-jun]]</f>
        <v>0</v>
      </c>
      <c r="CO514">
        <f>+Casos_PN_CORR[[#This Row],[5-jun]]-Casos_PN_CORR[[#This Row],[4-jun]]</f>
        <v>14</v>
      </c>
      <c r="CP514">
        <f>+Casos_PN_CORR[[#This Row],[6-jun]]-Casos_PN_CORR[[#This Row],[5-jun]]</f>
        <v>0</v>
      </c>
    </row>
    <row r="515" spans="1:94">
      <c r="A515">
        <v>50106</v>
      </c>
      <c r="B515" s="2" t="s">
        <v>107</v>
      </c>
      <c r="C515" s="2" t="s">
        <v>228</v>
      </c>
      <c r="D515" s="2" t="s">
        <v>644</v>
      </c>
      <c r="E515" s="4">
        <f t="shared" si="7"/>
        <v>0</v>
      </c>
      <c r="F515">
        <f>+Casos_PN_CORR[[#This Row],[10-mar]]</f>
        <v>0</v>
      </c>
      <c r="G515">
        <f>+Casos_PN_CORR[[#This Row],[11-mar]]-Casos_PN_CORR[[#This Row],[10-mar]]</f>
        <v>0</v>
      </c>
      <c r="H515">
        <f>+Casos_PN_CORR[[#This Row],[12-mar]]-Casos_PN_CORR[[#This Row],[11-mar]]</f>
        <v>0</v>
      </c>
      <c r="I515">
        <f>+Casos_PN_CORR[[#This Row],[13-mar]]-Casos_PN_CORR[[#This Row],[12-mar]]</f>
        <v>0</v>
      </c>
      <c r="J515">
        <f>+Casos_PN_CORR[[#This Row],[14-mar]]-Casos_PN_CORR[[#This Row],[13-mar]]</f>
        <v>0</v>
      </c>
      <c r="K515">
        <f>+Casos_PN_CORR[[#This Row],[15-mar]]-Casos_PN_CORR[[#This Row],[14-mar]]</f>
        <v>0</v>
      </c>
      <c r="L515">
        <f>+Casos_PN_CORR[[#This Row],[16-mar]]-Casos_PN_CORR[[#This Row],[15-mar]]</f>
        <v>0</v>
      </c>
      <c r="M515">
        <f>+Casos_PN_CORR[[#This Row],[17-mar]]-Casos_PN_CORR[[#This Row],[16-mar]]</f>
        <v>0</v>
      </c>
      <c r="N515">
        <f>+Casos_PN_CORR[[#This Row],[18-mar]]-Casos_PN_CORR[[#This Row],[17-mar]]</f>
        <v>0</v>
      </c>
      <c r="O515">
        <f>+Casos_PN_CORR[[#This Row],[19-mar]]-Casos_PN_CORR[[#This Row],[18-mar]]</f>
        <v>0</v>
      </c>
      <c r="P515">
        <f>+Casos_PN_CORR[[#This Row],[20-mar]]-Casos_PN_CORR[[#This Row],[19-mar]]</f>
        <v>0</v>
      </c>
      <c r="Q515">
        <f>+Casos_PN_CORR[[#This Row],[21-mar]]-Casos_PN_CORR[[#This Row],[20-mar]]</f>
        <v>0</v>
      </c>
      <c r="R515">
        <f>+Casos_PN_CORR[[#This Row],[22-mar]]-Casos_PN_CORR[[#This Row],[21-mar]]</f>
        <v>0</v>
      </c>
      <c r="S515">
        <f>+Casos_PN_CORR[[#This Row],[23-mar]]-Casos_PN_CORR[[#This Row],[22-mar]]</f>
        <v>0</v>
      </c>
      <c r="T515">
        <f>+Casos_PN_CORR[[#This Row],[24-mar]]-Casos_PN_CORR[[#This Row],[23-mar]]</f>
        <v>0</v>
      </c>
      <c r="U515">
        <f>+Casos_PN_CORR[[#This Row],[25-mar]]-Casos_PN_CORR[[#This Row],[24-mar]]</f>
        <v>0</v>
      </c>
      <c r="V515">
        <f>+Casos_PN_CORR[[#This Row],[26-mar]]-Casos_PN_CORR[[#This Row],[25-mar]]</f>
        <v>0</v>
      </c>
      <c r="W515">
        <f>+Casos_PN_CORR[[#This Row],[27-mar]]-Casos_PN_CORR[[#This Row],[26-mar]]</f>
        <v>0</v>
      </c>
      <c r="X515">
        <f>+Casos_PN_CORR[[#This Row],[28-mar]]-Casos_PN_CORR[[#This Row],[27-mar]]</f>
        <v>0</v>
      </c>
      <c r="Y515">
        <f>+Casos_PN_CORR[[#This Row],[29-mar]]-Casos_PN_CORR[[#This Row],[28-mar]]</f>
        <v>0</v>
      </c>
      <c r="Z515">
        <f>+Casos_PN_CORR[[#This Row],[30-mar]]-Casos_PN_CORR[[#This Row],[29-mar]]</f>
        <v>0</v>
      </c>
      <c r="AA515">
        <f>+Casos_PN_CORR[[#This Row],[31-mar]]-Casos_PN_CORR[[#This Row],[30-mar]]</f>
        <v>0</v>
      </c>
      <c r="AB515">
        <f>+Casos_PN_CORR[[#This Row],[1-abr]]-Casos_PN_CORR[[#This Row],[31-mar]]</f>
        <v>0</v>
      </c>
      <c r="AC515">
        <f>+Casos_PN_CORR[[#This Row],[2-abr]]-Casos_PN_CORR[[#This Row],[1-abr]]</f>
        <v>0</v>
      </c>
      <c r="AD515">
        <f>+Casos_PN_CORR[[#This Row],[3-abr]]-Casos_PN_CORR[[#This Row],[2-abr]]</f>
        <v>0</v>
      </c>
      <c r="AE515">
        <f>+Casos_PN_CORR[[#This Row],[4-abr]]-Casos_PN_CORR[[#This Row],[3-abr]]</f>
        <v>0</v>
      </c>
      <c r="AF515">
        <f>+Casos_PN_CORR[[#This Row],[5-abr]]-Casos_PN_CORR[[#This Row],[4-abr]]</f>
        <v>0</v>
      </c>
      <c r="AG515">
        <f>+Casos_PN_CORR[[#This Row],[6-abr]]-Casos_PN_CORR[[#This Row],[5-abr]]</f>
        <v>0</v>
      </c>
      <c r="AH515">
        <f>+Casos_PN_CORR[[#This Row],[7-abr]]-Casos_PN_CORR[[#This Row],[6-abr]]</f>
        <v>0</v>
      </c>
      <c r="AI515">
        <f>+Casos_PN_CORR[[#This Row],[8-abr]]-Casos_PN_CORR[[#This Row],[7-abr]]</f>
        <v>0</v>
      </c>
      <c r="AJ515">
        <f>+Casos_PN_CORR[[#This Row],[9-abr]]-Casos_PN_CORR[[#This Row],[8-abr]]</f>
        <v>0</v>
      </c>
      <c r="AK515">
        <f>+Casos_PN_CORR[[#This Row],[10-abr]]-Casos_PN_CORR[[#This Row],[9-abr]]</f>
        <v>0</v>
      </c>
      <c r="AL515">
        <f>+Casos_PN_CORR[[#This Row],[11-abr]]-Casos_PN_CORR[[#This Row],[10-abr]]</f>
        <v>0</v>
      </c>
      <c r="AM515">
        <f>+Casos_PN_CORR[[#This Row],[12-abr]]-Casos_PN_CORR[[#This Row],[11-abr]]</f>
        <v>0</v>
      </c>
      <c r="AN515">
        <f>+Casos_PN_CORR[[#This Row],[13-abr]]-Casos_PN_CORR[[#This Row],[12-abr]]</f>
        <v>0</v>
      </c>
      <c r="AO515">
        <f>+Casos_PN_CORR[[#This Row],[14-abr]]-Casos_PN_CORR[[#This Row],[13-abr]]</f>
        <v>0</v>
      </c>
      <c r="AP515">
        <f>+Casos_PN_CORR[[#This Row],[15-abr]]-Casos_PN_CORR[[#This Row],[14-abr]]</f>
        <v>0</v>
      </c>
      <c r="AQ515">
        <f>+Casos_PN_CORR[[#This Row],[16-abr]]-Casos_PN_CORR[[#This Row],[15-abr]]</f>
        <v>0</v>
      </c>
      <c r="AR515">
        <f>+Casos_PN_CORR[[#This Row],[17-abr]]-Casos_PN_CORR[[#This Row],[16-abr]]</f>
        <v>0</v>
      </c>
      <c r="AS515">
        <f>+Casos_PN_CORR[[#This Row],[18-abr]]-Casos_PN_CORR[[#This Row],[17-abr]]</f>
        <v>0</v>
      </c>
      <c r="AT515">
        <f>+Casos_PN_CORR[[#This Row],[19-abr]]-Casos_PN_CORR[[#This Row],[18-abr]]</f>
        <v>0</v>
      </c>
      <c r="AU515">
        <f>+Casos_PN_CORR[[#This Row],[20-abr]]-Casos_PN_CORR[[#This Row],[19-abr]]</f>
        <v>0</v>
      </c>
      <c r="AV515">
        <f>+Casos_PN_CORR[[#This Row],[21-abr]]-Casos_PN_CORR[[#This Row],[20-abr]]</f>
        <v>0</v>
      </c>
      <c r="AW515">
        <f>+Casos_PN_CORR[[#This Row],[22-abr]]-Casos_PN_CORR[[#This Row],[21-abr]]</f>
        <v>0</v>
      </c>
      <c r="AX515">
        <f>+Casos_PN_CORR[[#This Row],[23-abr]]-Casos_PN_CORR[[#This Row],[22-abr]]</f>
        <v>0</v>
      </c>
      <c r="AY515">
        <f>+Casos_PN_CORR[[#This Row],[24-abr]]-Casos_PN_CORR[[#This Row],[23-abr]]</f>
        <v>0</v>
      </c>
      <c r="AZ515">
        <f>+Casos_PN_CORR[[#This Row],[25-abr]]-Casos_PN_CORR[[#This Row],[24-abr]]</f>
        <v>0</v>
      </c>
      <c r="BA515">
        <f>+Casos_PN_CORR[[#This Row],[26-abr]]-Casos_PN_CORR[[#This Row],[25-abr]]</f>
        <v>0</v>
      </c>
      <c r="BB515">
        <f>+Casos_PN_CORR[[#This Row],[27-abr]]-Casos_PN_CORR[[#This Row],[26-abr]]</f>
        <v>0</v>
      </c>
      <c r="BC515">
        <f>+Casos_PN_CORR[[#This Row],[28-abr]]-Casos_PN_CORR[[#This Row],[27-abr]]</f>
        <v>0</v>
      </c>
      <c r="BD515">
        <f>+Casos_PN_CORR[[#This Row],[29-abr]]-Casos_PN_CORR[[#This Row],[28-abr]]</f>
        <v>0</v>
      </c>
      <c r="BE515">
        <f>+Casos_PN_CORR[[#This Row],[30-abr]]-Casos_PN_CORR[[#This Row],[29-abr]]</f>
        <v>0</v>
      </c>
      <c r="BF515">
        <f>+Casos_PN_CORR[[#This Row],[1-may]]-Casos_PN_CORR[[#This Row],[30-abr]]</f>
        <v>0</v>
      </c>
      <c r="BG515">
        <f>+Casos_PN_CORR[[#This Row],[2-may]]-Casos_PN_CORR[[#This Row],[1-may]]</f>
        <v>0</v>
      </c>
      <c r="BH515">
        <f>+Casos_PN_CORR[[#This Row],[3-may]]-Casos_PN_CORR[[#This Row],[2-may]]</f>
        <v>0</v>
      </c>
      <c r="BI515">
        <f>+Casos_PN_CORR[[#This Row],[4-may]]-Casos_PN_CORR[[#This Row],[3-may]]</f>
        <v>0</v>
      </c>
      <c r="BJ515">
        <f>+Casos_PN_CORR[[#This Row],[5-may]]-Casos_PN_CORR[[#This Row],[4-may]]</f>
        <v>0</v>
      </c>
      <c r="BK515">
        <f>+Casos_PN_CORR[[#This Row],[6-may]]-Casos_PN_CORR[[#This Row],[5-may]]</f>
        <v>0</v>
      </c>
      <c r="BL515">
        <f>+Casos_PN_CORR[[#This Row],[7-may]]-Casos_PN_CORR[[#This Row],[6-may]]</f>
        <v>0</v>
      </c>
      <c r="BM515">
        <f>+Casos_PN_CORR[[#This Row],[8-may]]-Casos_PN_CORR[[#This Row],[7-may]]</f>
        <v>0</v>
      </c>
      <c r="BN515">
        <f>+Casos_PN_CORR[[#This Row],[9-may]]-Casos_PN_CORR[[#This Row],[8-may]]</f>
        <v>0</v>
      </c>
      <c r="BO515">
        <f>+Casos_PN_CORR[[#This Row],[10-may]]-Casos_PN_CORR[[#This Row],[9-may]]</f>
        <v>0</v>
      </c>
      <c r="BP515">
        <f>+Casos_PN_CORR[[#This Row],[11-may]]-Casos_PN_CORR[[#This Row],[10-may]]</f>
        <v>0</v>
      </c>
      <c r="BQ515">
        <f>+Casos_PN_CORR[[#This Row],[12-may]]-Casos_PN_CORR[[#This Row],[11-may]]</f>
        <v>0</v>
      </c>
      <c r="BR515">
        <f>+Casos_PN_CORR[[#This Row],[13-may]]-Casos_PN_CORR[[#This Row],[12-may]]</f>
        <v>0</v>
      </c>
      <c r="BS515">
        <f>+Casos_PN_CORR[[#This Row],[14-may]]-Casos_PN_CORR[[#This Row],[13-may]]</f>
        <v>0</v>
      </c>
      <c r="BT515">
        <f>+Casos_PN_CORR[[#This Row],[15-may]]-Casos_PN_CORR[[#This Row],[14-may]]</f>
        <v>0</v>
      </c>
      <c r="BU515">
        <f>+Casos_PN_CORR[[#This Row],[16-may]]-Casos_PN_CORR[[#This Row],[15-may]]</f>
        <v>0</v>
      </c>
      <c r="BV515">
        <f>+Casos_PN_CORR[[#This Row],[17-may]]-Casos_PN_CORR[[#This Row],[16-may]]</f>
        <v>0</v>
      </c>
      <c r="BW515">
        <f>+Casos_PN_CORR[[#This Row],[18-may]]-Casos_PN_CORR[[#This Row],[17-may]]</f>
        <v>0</v>
      </c>
      <c r="BX515">
        <f>+Casos_PN_CORR[[#This Row],[19-may]]-Casos_PN_CORR[[#This Row],[18-may]]</f>
        <v>0</v>
      </c>
      <c r="BY515">
        <f>+Casos_PN_CORR[[#This Row],[20-may]]-Casos_PN_CORR[[#This Row],[19-may]]</f>
        <v>0</v>
      </c>
      <c r="BZ515">
        <f>+Casos_PN_CORR[[#This Row],[21-may]]-Casos_PN_CORR[[#This Row],[20-may]]</f>
        <v>0</v>
      </c>
      <c r="CA515">
        <f>+Casos_PN_CORR[[#This Row],[22-may]]-Casos_PN_CORR[[#This Row],[21-may]]</f>
        <v>0</v>
      </c>
      <c r="CB515">
        <f>+Casos_PN_CORR[[#This Row],[23-may]]-Casos_PN_CORR[[#This Row],[22-may]]</f>
        <v>0</v>
      </c>
      <c r="CC515">
        <f>+Casos_PN_CORR[[#This Row],[24-may]]-Casos_PN_CORR[[#This Row],[23-may]]</f>
        <v>0</v>
      </c>
      <c r="CD515">
        <f>+Casos_PN_CORR[[#This Row],[25-may]]-Casos_PN_CORR[[#This Row],[24-may]]</f>
        <v>0</v>
      </c>
      <c r="CE515">
        <f>+Casos_PN_CORR[[#This Row],[26-may]]-Casos_PN_CORR[[#This Row],[25-may]]</f>
        <v>0</v>
      </c>
      <c r="CF515">
        <f>+Casos_PN_CORR[[#This Row],[27-may]]-Casos_PN_CORR[[#This Row],[26-may]]</f>
        <v>0</v>
      </c>
      <c r="CG515">
        <f>+Casos_PN_CORR[[#This Row],[28-may]]-Casos_PN_CORR[[#This Row],[27-may]]</f>
        <v>0</v>
      </c>
      <c r="CH515">
        <f>+Casos_PN_CORR[[#This Row],[29-may]]-Casos_PN_CORR[[#This Row],[28-may]]</f>
        <v>0</v>
      </c>
      <c r="CI515">
        <f>+Casos_PN_CORR[[#This Row],[30-may]]-Casos_PN_CORR[[#This Row],[29-may]]</f>
        <v>0</v>
      </c>
      <c r="CJ515">
        <f>+Casos_PN_CORR[[#This Row],[31-may]]-Casos_PN_CORR[[#This Row],[30-may]]</f>
        <v>0</v>
      </c>
      <c r="CK515">
        <f>+Casos_PN_CORR[[#This Row],[1-jun]]-Casos_PN_CORR[[#This Row],[31-may]]</f>
        <v>0</v>
      </c>
      <c r="CL515">
        <f>+Casos_PN_CORR[[#This Row],[2-jun]]-Casos_PN_CORR[[#This Row],[1-jun]]</f>
        <v>0</v>
      </c>
      <c r="CM515">
        <f>+Casos_PN_CORR[[#This Row],[3-jun]]-Casos_PN_CORR[[#This Row],[2-jun]]</f>
        <v>0</v>
      </c>
      <c r="CN515">
        <f>+Casos_PN_CORR[[#This Row],[4-jun]]-Casos_PN_CORR[[#This Row],[3-jun]]</f>
        <v>0</v>
      </c>
      <c r="CO515">
        <f>+Casos_PN_CORR[[#This Row],[5-jun]]-Casos_PN_CORR[[#This Row],[4-jun]]</f>
        <v>0</v>
      </c>
      <c r="CP515">
        <f>+Casos_PN_CORR[[#This Row],[6-jun]]-Casos_PN_CORR[[#This Row],[5-jun]]</f>
        <v>0</v>
      </c>
    </row>
    <row r="516" spans="1:94">
      <c r="A516">
        <v>90509</v>
      </c>
      <c r="B516" s="2" t="s">
        <v>139</v>
      </c>
      <c r="C516" s="2" t="s">
        <v>258</v>
      </c>
      <c r="D516" s="2" t="s">
        <v>645</v>
      </c>
      <c r="E516" s="4">
        <f t="shared" ref="E516:E579" si="8">SUM(F516:AEZ516)</f>
        <v>0</v>
      </c>
      <c r="F516">
        <f>+Casos_PN_CORR[[#This Row],[10-mar]]</f>
        <v>0</v>
      </c>
      <c r="G516">
        <f>+Casos_PN_CORR[[#This Row],[11-mar]]-Casos_PN_CORR[[#This Row],[10-mar]]</f>
        <v>0</v>
      </c>
      <c r="H516">
        <f>+Casos_PN_CORR[[#This Row],[12-mar]]-Casos_PN_CORR[[#This Row],[11-mar]]</f>
        <v>0</v>
      </c>
      <c r="I516">
        <f>+Casos_PN_CORR[[#This Row],[13-mar]]-Casos_PN_CORR[[#This Row],[12-mar]]</f>
        <v>0</v>
      </c>
      <c r="J516">
        <f>+Casos_PN_CORR[[#This Row],[14-mar]]-Casos_PN_CORR[[#This Row],[13-mar]]</f>
        <v>0</v>
      </c>
      <c r="K516">
        <f>+Casos_PN_CORR[[#This Row],[15-mar]]-Casos_PN_CORR[[#This Row],[14-mar]]</f>
        <v>0</v>
      </c>
      <c r="L516">
        <f>+Casos_PN_CORR[[#This Row],[16-mar]]-Casos_PN_CORR[[#This Row],[15-mar]]</f>
        <v>0</v>
      </c>
      <c r="M516">
        <f>+Casos_PN_CORR[[#This Row],[17-mar]]-Casos_PN_CORR[[#This Row],[16-mar]]</f>
        <v>0</v>
      </c>
      <c r="N516">
        <f>+Casos_PN_CORR[[#This Row],[18-mar]]-Casos_PN_CORR[[#This Row],[17-mar]]</f>
        <v>0</v>
      </c>
      <c r="O516">
        <f>+Casos_PN_CORR[[#This Row],[19-mar]]-Casos_PN_CORR[[#This Row],[18-mar]]</f>
        <v>0</v>
      </c>
      <c r="P516">
        <f>+Casos_PN_CORR[[#This Row],[20-mar]]-Casos_PN_CORR[[#This Row],[19-mar]]</f>
        <v>0</v>
      </c>
      <c r="Q516">
        <f>+Casos_PN_CORR[[#This Row],[21-mar]]-Casos_PN_CORR[[#This Row],[20-mar]]</f>
        <v>0</v>
      </c>
      <c r="R516">
        <f>+Casos_PN_CORR[[#This Row],[22-mar]]-Casos_PN_CORR[[#This Row],[21-mar]]</f>
        <v>0</v>
      </c>
      <c r="S516">
        <f>+Casos_PN_CORR[[#This Row],[23-mar]]-Casos_PN_CORR[[#This Row],[22-mar]]</f>
        <v>0</v>
      </c>
      <c r="T516">
        <f>+Casos_PN_CORR[[#This Row],[24-mar]]-Casos_PN_CORR[[#This Row],[23-mar]]</f>
        <v>0</v>
      </c>
      <c r="U516">
        <f>+Casos_PN_CORR[[#This Row],[25-mar]]-Casos_PN_CORR[[#This Row],[24-mar]]</f>
        <v>0</v>
      </c>
      <c r="V516">
        <f>+Casos_PN_CORR[[#This Row],[26-mar]]-Casos_PN_CORR[[#This Row],[25-mar]]</f>
        <v>0</v>
      </c>
      <c r="W516">
        <f>+Casos_PN_CORR[[#This Row],[27-mar]]-Casos_PN_CORR[[#This Row],[26-mar]]</f>
        <v>0</v>
      </c>
      <c r="X516">
        <f>+Casos_PN_CORR[[#This Row],[28-mar]]-Casos_PN_CORR[[#This Row],[27-mar]]</f>
        <v>0</v>
      </c>
      <c r="Y516">
        <f>+Casos_PN_CORR[[#This Row],[29-mar]]-Casos_PN_CORR[[#This Row],[28-mar]]</f>
        <v>0</v>
      </c>
      <c r="Z516">
        <f>+Casos_PN_CORR[[#This Row],[30-mar]]-Casos_PN_CORR[[#This Row],[29-mar]]</f>
        <v>0</v>
      </c>
      <c r="AA516">
        <f>+Casos_PN_CORR[[#This Row],[31-mar]]-Casos_PN_CORR[[#This Row],[30-mar]]</f>
        <v>0</v>
      </c>
      <c r="AB516">
        <f>+Casos_PN_CORR[[#This Row],[1-abr]]-Casos_PN_CORR[[#This Row],[31-mar]]</f>
        <v>0</v>
      </c>
      <c r="AC516">
        <f>+Casos_PN_CORR[[#This Row],[2-abr]]-Casos_PN_CORR[[#This Row],[1-abr]]</f>
        <v>0</v>
      </c>
      <c r="AD516">
        <f>+Casos_PN_CORR[[#This Row],[3-abr]]-Casos_PN_CORR[[#This Row],[2-abr]]</f>
        <v>0</v>
      </c>
      <c r="AE516">
        <f>+Casos_PN_CORR[[#This Row],[4-abr]]-Casos_PN_CORR[[#This Row],[3-abr]]</f>
        <v>0</v>
      </c>
      <c r="AF516">
        <f>+Casos_PN_CORR[[#This Row],[5-abr]]-Casos_PN_CORR[[#This Row],[4-abr]]</f>
        <v>0</v>
      </c>
      <c r="AG516">
        <f>+Casos_PN_CORR[[#This Row],[6-abr]]-Casos_PN_CORR[[#This Row],[5-abr]]</f>
        <v>0</v>
      </c>
      <c r="AH516">
        <f>+Casos_PN_CORR[[#This Row],[7-abr]]-Casos_PN_CORR[[#This Row],[6-abr]]</f>
        <v>0</v>
      </c>
      <c r="AI516">
        <f>+Casos_PN_CORR[[#This Row],[8-abr]]-Casos_PN_CORR[[#This Row],[7-abr]]</f>
        <v>0</v>
      </c>
      <c r="AJ516">
        <f>+Casos_PN_CORR[[#This Row],[9-abr]]-Casos_PN_CORR[[#This Row],[8-abr]]</f>
        <v>0</v>
      </c>
      <c r="AK516">
        <f>+Casos_PN_CORR[[#This Row],[10-abr]]-Casos_PN_CORR[[#This Row],[9-abr]]</f>
        <v>0</v>
      </c>
      <c r="AL516">
        <f>+Casos_PN_CORR[[#This Row],[11-abr]]-Casos_PN_CORR[[#This Row],[10-abr]]</f>
        <v>0</v>
      </c>
      <c r="AM516">
        <f>+Casos_PN_CORR[[#This Row],[12-abr]]-Casos_PN_CORR[[#This Row],[11-abr]]</f>
        <v>0</v>
      </c>
      <c r="AN516">
        <f>+Casos_PN_CORR[[#This Row],[13-abr]]-Casos_PN_CORR[[#This Row],[12-abr]]</f>
        <v>0</v>
      </c>
      <c r="AO516">
        <f>+Casos_PN_CORR[[#This Row],[14-abr]]-Casos_PN_CORR[[#This Row],[13-abr]]</f>
        <v>0</v>
      </c>
      <c r="AP516">
        <f>+Casos_PN_CORR[[#This Row],[15-abr]]-Casos_PN_CORR[[#This Row],[14-abr]]</f>
        <v>0</v>
      </c>
      <c r="AQ516">
        <f>+Casos_PN_CORR[[#This Row],[16-abr]]-Casos_PN_CORR[[#This Row],[15-abr]]</f>
        <v>0</v>
      </c>
      <c r="AR516">
        <f>+Casos_PN_CORR[[#This Row],[17-abr]]-Casos_PN_CORR[[#This Row],[16-abr]]</f>
        <v>0</v>
      </c>
      <c r="AS516">
        <f>+Casos_PN_CORR[[#This Row],[18-abr]]-Casos_PN_CORR[[#This Row],[17-abr]]</f>
        <v>0</v>
      </c>
      <c r="AT516">
        <f>+Casos_PN_CORR[[#This Row],[19-abr]]-Casos_PN_CORR[[#This Row],[18-abr]]</f>
        <v>0</v>
      </c>
      <c r="AU516">
        <f>+Casos_PN_CORR[[#This Row],[20-abr]]-Casos_PN_CORR[[#This Row],[19-abr]]</f>
        <v>0</v>
      </c>
      <c r="AV516">
        <f>+Casos_PN_CORR[[#This Row],[21-abr]]-Casos_PN_CORR[[#This Row],[20-abr]]</f>
        <v>0</v>
      </c>
      <c r="AW516">
        <f>+Casos_PN_CORR[[#This Row],[22-abr]]-Casos_PN_CORR[[#This Row],[21-abr]]</f>
        <v>0</v>
      </c>
      <c r="AX516">
        <f>+Casos_PN_CORR[[#This Row],[23-abr]]-Casos_PN_CORR[[#This Row],[22-abr]]</f>
        <v>0</v>
      </c>
      <c r="AY516">
        <f>+Casos_PN_CORR[[#This Row],[24-abr]]-Casos_PN_CORR[[#This Row],[23-abr]]</f>
        <v>0</v>
      </c>
      <c r="AZ516">
        <f>+Casos_PN_CORR[[#This Row],[25-abr]]-Casos_PN_CORR[[#This Row],[24-abr]]</f>
        <v>0</v>
      </c>
      <c r="BA516">
        <f>+Casos_PN_CORR[[#This Row],[26-abr]]-Casos_PN_CORR[[#This Row],[25-abr]]</f>
        <v>0</v>
      </c>
      <c r="BB516">
        <f>+Casos_PN_CORR[[#This Row],[27-abr]]-Casos_PN_CORR[[#This Row],[26-abr]]</f>
        <v>0</v>
      </c>
      <c r="BC516">
        <f>+Casos_PN_CORR[[#This Row],[28-abr]]-Casos_PN_CORR[[#This Row],[27-abr]]</f>
        <v>0</v>
      </c>
      <c r="BD516">
        <f>+Casos_PN_CORR[[#This Row],[29-abr]]-Casos_PN_CORR[[#This Row],[28-abr]]</f>
        <v>0</v>
      </c>
      <c r="BE516">
        <f>+Casos_PN_CORR[[#This Row],[30-abr]]-Casos_PN_CORR[[#This Row],[29-abr]]</f>
        <v>0</v>
      </c>
      <c r="BF516">
        <f>+Casos_PN_CORR[[#This Row],[1-may]]-Casos_PN_CORR[[#This Row],[30-abr]]</f>
        <v>0</v>
      </c>
      <c r="BG516">
        <f>+Casos_PN_CORR[[#This Row],[2-may]]-Casos_PN_CORR[[#This Row],[1-may]]</f>
        <v>0</v>
      </c>
      <c r="BH516">
        <f>+Casos_PN_CORR[[#This Row],[3-may]]-Casos_PN_CORR[[#This Row],[2-may]]</f>
        <v>0</v>
      </c>
      <c r="BI516">
        <f>+Casos_PN_CORR[[#This Row],[4-may]]-Casos_PN_CORR[[#This Row],[3-may]]</f>
        <v>0</v>
      </c>
      <c r="BJ516">
        <f>+Casos_PN_CORR[[#This Row],[5-may]]-Casos_PN_CORR[[#This Row],[4-may]]</f>
        <v>0</v>
      </c>
      <c r="BK516">
        <f>+Casos_PN_CORR[[#This Row],[6-may]]-Casos_PN_CORR[[#This Row],[5-may]]</f>
        <v>0</v>
      </c>
      <c r="BL516">
        <f>+Casos_PN_CORR[[#This Row],[7-may]]-Casos_PN_CORR[[#This Row],[6-may]]</f>
        <v>0</v>
      </c>
      <c r="BM516">
        <f>+Casos_PN_CORR[[#This Row],[8-may]]-Casos_PN_CORR[[#This Row],[7-may]]</f>
        <v>0</v>
      </c>
      <c r="BN516">
        <f>+Casos_PN_CORR[[#This Row],[9-may]]-Casos_PN_CORR[[#This Row],[8-may]]</f>
        <v>0</v>
      </c>
      <c r="BO516">
        <f>+Casos_PN_CORR[[#This Row],[10-may]]-Casos_PN_CORR[[#This Row],[9-may]]</f>
        <v>0</v>
      </c>
      <c r="BP516">
        <f>+Casos_PN_CORR[[#This Row],[11-may]]-Casos_PN_CORR[[#This Row],[10-may]]</f>
        <v>0</v>
      </c>
      <c r="BQ516">
        <f>+Casos_PN_CORR[[#This Row],[12-may]]-Casos_PN_CORR[[#This Row],[11-may]]</f>
        <v>0</v>
      </c>
      <c r="BR516">
        <f>+Casos_PN_CORR[[#This Row],[13-may]]-Casos_PN_CORR[[#This Row],[12-may]]</f>
        <v>0</v>
      </c>
      <c r="BS516">
        <f>+Casos_PN_CORR[[#This Row],[14-may]]-Casos_PN_CORR[[#This Row],[13-may]]</f>
        <v>0</v>
      </c>
      <c r="BT516">
        <f>+Casos_PN_CORR[[#This Row],[15-may]]-Casos_PN_CORR[[#This Row],[14-may]]</f>
        <v>0</v>
      </c>
      <c r="BU516">
        <f>+Casos_PN_CORR[[#This Row],[16-may]]-Casos_PN_CORR[[#This Row],[15-may]]</f>
        <v>0</v>
      </c>
      <c r="BV516">
        <f>+Casos_PN_CORR[[#This Row],[17-may]]-Casos_PN_CORR[[#This Row],[16-may]]</f>
        <v>0</v>
      </c>
      <c r="BW516">
        <f>+Casos_PN_CORR[[#This Row],[18-may]]-Casos_PN_CORR[[#This Row],[17-may]]</f>
        <v>0</v>
      </c>
      <c r="BX516">
        <f>+Casos_PN_CORR[[#This Row],[19-may]]-Casos_PN_CORR[[#This Row],[18-may]]</f>
        <v>0</v>
      </c>
      <c r="BY516">
        <f>+Casos_PN_CORR[[#This Row],[20-may]]-Casos_PN_CORR[[#This Row],[19-may]]</f>
        <v>0</v>
      </c>
      <c r="BZ516">
        <f>+Casos_PN_CORR[[#This Row],[21-may]]-Casos_PN_CORR[[#This Row],[20-may]]</f>
        <v>0</v>
      </c>
      <c r="CA516">
        <f>+Casos_PN_CORR[[#This Row],[22-may]]-Casos_PN_CORR[[#This Row],[21-may]]</f>
        <v>0</v>
      </c>
      <c r="CB516">
        <f>+Casos_PN_CORR[[#This Row],[23-may]]-Casos_PN_CORR[[#This Row],[22-may]]</f>
        <v>0</v>
      </c>
      <c r="CC516">
        <f>+Casos_PN_CORR[[#This Row],[24-may]]-Casos_PN_CORR[[#This Row],[23-may]]</f>
        <v>0</v>
      </c>
      <c r="CD516">
        <f>+Casos_PN_CORR[[#This Row],[25-may]]-Casos_PN_CORR[[#This Row],[24-may]]</f>
        <v>0</v>
      </c>
      <c r="CE516">
        <f>+Casos_PN_CORR[[#This Row],[26-may]]-Casos_PN_CORR[[#This Row],[25-may]]</f>
        <v>0</v>
      </c>
      <c r="CF516">
        <f>+Casos_PN_CORR[[#This Row],[27-may]]-Casos_PN_CORR[[#This Row],[26-may]]</f>
        <v>0</v>
      </c>
      <c r="CG516">
        <f>+Casos_PN_CORR[[#This Row],[28-may]]-Casos_PN_CORR[[#This Row],[27-may]]</f>
        <v>0</v>
      </c>
      <c r="CH516">
        <f>+Casos_PN_CORR[[#This Row],[29-may]]-Casos_PN_CORR[[#This Row],[28-may]]</f>
        <v>0</v>
      </c>
      <c r="CI516">
        <f>+Casos_PN_CORR[[#This Row],[30-may]]-Casos_PN_CORR[[#This Row],[29-may]]</f>
        <v>0</v>
      </c>
      <c r="CJ516">
        <f>+Casos_PN_CORR[[#This Row],[31-may]]-Casos_PN_CORR[[#This Row],[30-may]]</f>
        <v>0</v>
      </c>
      <c r="CK516">
        <f>+Casos_PN_CORR[[#This Row],[1-jun]]-Casos_PN_CORR[[#This Row],[31-may]]</f>
        <v>0</v>
      </c>
      <c r="CL516">
        <f>+Casos_PN_CORR[[#This Row],[2-jun]]-Casos_PN_CORR[[#This Row],[1-jun]]</f>
        <v>0</v>
      </c>
      <c r="CM516">
        <f>+Casos_PN_CORR[[#This Row],[3-jun]]-Casos_PN_CORR[[#This Row],[2-jun]]</f>
        <v>0</v>
      </c>
      <c r="CN516">
        <f>+Casos_PN_CORR[[#This Row],[4-jun]]-Casos_PN_CORR[[#This Row],[3-jun]]</f>
        <v>0</v>
      </c>
      <c r="CO516">
        <f>+Casos_PN_CORR[[#This Row],[5-jun]]-Casos_PN_CORR[[#This Row],[4-jun]]</f>
        <v>0</v>
      </c>
      <c r="CP516">
        <f>+Casos_PN_CORR[[#This Row],[6-jun]]-Casos_PN_CORR[[#This Row],[5-jun]]</f>
        <v>0</v>
      </c>
    </row>
    <row r="517" spans="1:94">
      <c r="A517">
        <v>130409</v>
      </c>
      <c r="B517" s="2" t="s">
        <v>131</v>
      </c>
      <c r="C517" s="2" t="s">
        <v>178</v>
      </c>
      <c r="D517" s="2" t="s">
        <v>646</v>
      </c>
      <c r="E517" s="4">
        <f t="shared" si="8"/>
        <v>3</v>
      </c>
      <c r="F517">
        <f>+Casos_PN_CORR[[#This Row],[10-mar]]</f>
        <v>0</v>
      </c>
      <c r="G517">
        <f>+Casos_PN_CORR[[#This Row],[11-mar]]-Casos_PN_CORR[[#This Row],[10-mar]]</f>
        <v>0</v>
      </c>
      <c r="H517">
        <f>+Casos_PN_CORR[[#This Row],[12-mar]]-Casos_PN_CORR[[#This Row],[11-mar]]</f>
        <v>0</v>
      </c>
      <c r="I517">
        <f>+Casos_PN_CORR[[#This Row],[13-mar]]-Casos_PN_CORR[[#This Row],[12-mar]]</f>
        <v>0</v>
      </c>
      <c r="J517">
        <f>+Casos_PN_CORR[[#This Row],[14-mar]]-Casos_PN_CORR[[#This Row],[13-mar]]</f>
        <v>0</v>
      </c>
      <c r="K517">
        <f>+Casos_PN_CORR[[#This Row],[15-mar]]-Casos_PN_CORR[[#This Row],[14-mar]]</f>
        <v>0</v>
      </c>
      <c r="L517">
        <f>+Casos_PN_CORR[[#This Row],[16-mar]]-Casos_PN_CORR[[#This Row],[15-mar]]</f>
        <v>0</v>
      </c>
      <c r="M517">
        <f>+Casos_PN_CORR[[#This Row],[17-mar]]-Casos_PN_CORR[[#This Row],[16-mar]]</f>
        <v>0</v>
      </c>
      <c r="N517">
        <f>+Casos_PN_CORR[[#This Row],[18-mar]]-Casos_PN_CORR[[#This Row],[17-mar]]</f>
        <v>0</v>
      </c>
      <c r="O517">
        <f>+Casos_PN_CORR[[#This Row],[19-mar]]-Casos_PN_CORR[[#This Row],[18-mar]]</f>
        <v>0</v>
      </c>
      <c r="P517">
        <f>+Casos_PN_CORR[[#This Row],[20-mar]]-Casos_PN_CORR[[#This Row],[19-mar]]</f>
        <v>0</v>
      </c>
      <c r="Q517">
        <f>+Casos_PN_CORR[[#This Row],[21-mar]]-Casos_PN_CORR[[#This Row],[20-mar]]</f>
        <v>0</v>
      </c>
      <c r="R517">
        <f>+Casos_PN_CORR[[#This Row],[22-mar]]-Casos_PN_CORR[[#This Row],[21-mar]]</f>
        <v>0</v>
      </c>
      <c r="S517">
        <f>+Casos_PN_CORR[[#This Row],[23-mar]]-Casos_PN_CORR[[#This Row],[22-mar]]</f>
        <v>0</v>
      </c>
      <c r="T517">
        <f>+Casos_PN_CORR[[#This Row],[24-mar]]-Casos_PN_CORR[[#This Row],[23-mar]]</f>
        <v>0</v>
      </c>
      <c r="U517">
        <f>+Casos_PN_CORR[[#This Row],[25-mar]]-Casos_PN_CORR[[#This Row],[24-mar]]</f>
        <v>0</v>
      </c>
      <c r="V517">
        <f>+Casos_PN_CORR[[#This Row],[26-mar]]-Casos_PN_CORR[[#This Row],[25-mar]]</f>
        <v>0</v>
      </c>
      <c r="W517">
        <f>+Casos_PN_CORR[[#This Row],[27-mar]]-Casos_PN_CORR[[#This Row],[26-mar]]</f>
        <v>0</v>
      </c>
      <c r="X517">
        <f>+Casos_PN_CORR[[#This Row],[28-mar]]-Casos_PN_CORR[[#This Row],[27-mar]]</f>
        <v>0</v>
      </c>
      <c r="Y517">
        <f>+Casos_PN_CORR[[#This Row],[29-mar]]-Casos_PN_CORR[[#This Row],[28-mar]]</f>
        <v>0</v>
      </c>
      <c r="Z517">
        <f>+Casos_PN_CORR[[#This Row],[30-mar]]-Casos_PN_CORR[[#This Row],[29-mar]]</f>
        <v>0</v>
      </c>
      <c r="AA517">
        <f>+Casos_PN_CORR[[#This Row],[31-mar]]-Casos_PN_CORR[[#This Row],[30-mar]]</f>
        <v>0</v>
      </c>
      <c r="AB517">
        <f>+Casos_PN_CORR[[#This Row],[1-abr]]-Casos_PN_CORR[[#This Row],[31-mar]]</f>
        <v>0</v>
      </c>
      <c r="AC517">
        <f>+Casos_PN_CORR[[#This Row],[2-abr]]-Casos_PN_CORR[[#This Row],[1-abr]]</f>
        <v>0</v>
      </c>
      <c r="AD517">
        <f>+Casos_PN_CORR[[#This Row],[3-abr]]-Casos_PN_CORR[[#This Row],[2-abr]]</f>
        <v>0</v>
      </c>
      <c r="AE517">
        <f>+Casos_PN_CORR[[#This Row],[4-abr]]-Casos_PN_CORR[[#This Row],[3-abr]]</f>
        <v>0</v>
      </c>
      <c r="AF517">
        <f>+Casos_PN_CORR[[#This Row],[5-abr]]-Casos_PN_CORR[[#This Row],[4-abr]]</f>
        <v>0</v>
      </c>
      <c r="AG517">
        <f>+Casos_PN_CORR[[#This Row],[6-abr]]-Casos_PN_CORR[[#This Row],[5-abr]]</f>
        <v>0</v>
      </c>
      <c r="AH517">
        <f>+Casos_PN_CORR[[#This Row],[7-abr]]-Casos_PN_CORR[[#This Row],[6-abr]]</f>
        <v>0</v>
      </c>
      <c r="AI517">
        <f>+Casos_PN_CORR[[#This Row],[8-abr]]-Casos_PN_CORR[[#This Row],[7-abr]]</f>
        <v>0</v>
      </c>
      <c r="AJ517">
        <f>+Casos_PN_CORR[[#This Row],[9-abr]]-Casos_PN_CORR[[#This Row],[8-abr]]</f>
        <v>0</v>
      </c>
      <c r="AK517">
        <f>+Casos_PN_CORR[[#This Row],[10-abr]]-Casos_PN_CORR[[#This Row],[9-abr]]</f>
        <v>0</v>
      </c>
      <c r="AL517">
        <f>+Casos_PN_CORR[[#This Row],[11-abr]]-Casos_PN_CORR[[#This Row],[10-abr]]</f>
        <v>0</v>
      </c>
      <c r="AM517">
        <f>+Casos_PN_CORR[[#This Row],[12-abr]]-Casos_PN_CORR[[#This Row],[11-abr]]</f>
        <v>0</v>
      </c>
      <c r="AN517">
        <f>+Casos_PN_CORR[[#This Row],[13-abr]]-Casos_PN_CORR[[#This Row],[12-abr]]</f>
        <v>0</v>
      </c>
      <c r="AO517">
        <f>+Casos_PN_CORR[[#This Row],[14-abr]]-Casos_PN_CORR[[#This Row],[13-abr]]</f>
        <v>0</v>
      </c>
      <c r="AP517">
        <f>+Casos_PN_CORR[[#This Row],[15-abr]]-Casos_PN_CORR[[#This Row],[14-abr]]</f>
        <v>0</v>
      </c>
      <c r="AQ517">
        <f>+Casos_PN_CORR[[#This Row],[16-abr]]-Casos_PN_CORR[[#This Row],[15-abr]]</f>
        <v>0</v>
      </c>
      <c r="AR517">
        <f>+Casos_PN_CORR[[#This Row],[17-abr]]-Casos_PN_CORR[[#This Row],[16-abr]]</f>
        <v>0</v>
      </c>
      <c r="AS517">
        <f>+Casos_PN_CORR[[#This Row],[18-abr]]-Casos_PN_CORR[[#This Row],[17-abr]]</f>
        <v>0</v>
      </c>
      <c r="AT517">
        <f>+Casos_PN_CORR[[#This Row],[19-abr]]-Casos_PN_CORR[[#This Row],[18-abr]]</f>
        <v>0</v>
      </c>
      <c r="AU517">
        <f>+Casos_PN_CORR[[#This Row],[20-abr]]-Casos_PN_CORR[[#This Row],[19-abr]]</f>
        <v>0</v>
      </c>
      <c r="AV517">
        <f>+Casos_PN_CORR[[#This Row],[21-abr]]-Casos_PN_CORR[[#This Row],[20-abr]]</f>
        <v>0</v>
      </c>
      <c r="AW517">
        <f>+Casos_PN_CORR[[#This Row],[22-abr]]-Casos_PN_CORR[[#This Row],[21-abr]]</f>
        <v>0</v>
      </c>
      <c r="AX517">
        <f>+Casos_PN_CORR[[#This Row],[23-abr]]-Casos_PN_CORR[[#This Row],[22-abr]]</f>
        <v>0</v>
      </c>
      <c r="AY517">
        <f>+Casos_PN_CORR[[#This Row],[24-abr]]-Casos_PN_CORR[[#This Row],[23-abr]]</f>
        <v>0</v>
      </c>
      <c r="AZ517">
        <f>+Casos_PN_CORR[[#This Row],[25-abr]]-Casos_PN_CORR[[#This Row],[24-abr]]</f>
        <v>0</v>
      </c>
      <c r="BA517">
        <f>+Casos_PN_CORR[[#This Row],[26-abr]]-Casos_PN_CORR[[#This Row],[25-abr]]</f>
        <v>0</v>
      </c>
      <c r="BB517">
        <f>+Casos_PN_CORR[[#This Row],[27-abr]]-Casos_PN_CORR[[#This Row],[26-abr]]</f>
        <v>0</v>
      </c>
      <c r="BC517">
        <f>+Casos_PN_CORR[[#This Row],[28-abr]]-Casos_PN_CORR[[#This Row],[27-abr]]</f>
        <v>0</v>
      </c>
      <c r="BD517">
        <f>+Casos_PN_CORR[[#This Row],[29-abr]]-Casos_PN_CORR[[#This Row],[28-abr]]</f>
        <v>0</v>
      </c>
      <c r="BE517">
        <f>+Casos_PN_CORR[[#This Row],[30-abr]]-Casos_PN_CORR[[#This Row],[29-abr]]</f>
        <v>0</v>
      </c>
      <c r="BF517">
        <f>+Casos_PN_CORR[[#This Row],[1-may]]-Casos_PN_CORR[[#This Row],[30-abr]]</f>
        <v>0</v>
      </c>
      <c r="BG517">
        <f>+Casos_PN_CORR[[#This Row],[2-may]]-Casos_PN_CORR[[#This Row],[1-may]]</f>
        <v>0</v>
      </c>
      <c r="BH517">
        <f>+Casos_PN_CORR[[#This Row],[3-may]]-Casos_PN_CORR[[#This Row],[2-may]]</f>
        <v>0</v>
      </c>
      <c r="BI517">
        <f>+Casos_PN_CORR[[#This Row],[4-may]]-Casos_PN_CORR[[#This Row],[3-may]]</f>
        <v>0</v>
      </c>
      <c r="BJ517">
        <f>+Casos_PN_CORR[[#This Row],[5-may]]-Casos_PN_CORR[[#This Row],[4-may]]</f>
        <v>0</v>
      </c>
      <c r="BK517">
        <f>+Casos_PN_CORR[[#This Row],[6-may]]-Casos_PN_CORR[[#This Row],[5-may]]</f>
        <v>0</v>
      </c>
      <c r="BL517">
        <f>+Casos_PN_CORR[[#This Row],[7-may]]-Casos_PN_CORR[[#This Row],[6-may]]</f>
        <v>0</v>
      </c>
      <c r="BM517">
        <f>+Casos_PN_CORR[[#This Row],[8-may]]-Casos_PN_CORR[[#This Row],[7-may]]</f>
        <v>0</v>
      </c>
      <c r="BN517">
        <f>+Casos_PN_CORR[[#This Row],[9-may]]-Casos_PN_CORR[[#This Row],[8-may]]</f>
        <v>0</v>
      </c>
      <c r="BO517">
        <f>+Casos_PN_CORR[[#This Row],[10-may]]-Casos_PN_CORR[[#This Row],[9-may]]</f>
        <v>0</v>
      </c>
      <c r="BP517">
        <f>+Casos_PN_CORR[[#This Row],[11-may]]-Casos_PN_CORR[[#This Row],[10-may]]</f>
        <v>0</v>
      </c>
      <c r="BQ517">
        <f>+Casos_PN_CORR[[#This Row],[12-may]]-Casos_PN_CORR[[#This Row],[11-may]]</f>
        <v>0</v>
      </c>
      <c r="BR517">
        <f>+Casos_PN_CORR[[#This Row],[13-may]]-Casos_PN_CORR[[#This Row],[12-may]]</f>
        <v>0</v>
      </c>
      <c r="BS517">
        <f>+Casos_PN_CORR[[#This Row],[14-may]]-Casos_PN_CORR[[#This Row],[13-may]]</f>
        <v>0</v>
      </c>
      <c r="BT517">
        <f>+Casos_PN_CORR[[#This Row],[15-may]]-Casos_PN_CORR[[#This Row],[14-may]]</f>
        <v>0</v>
      </c>
      <c r="BU517">
        <f>+Casos_PN_CORR[[#This Row],[16-may]]-Casos_PN_CORR[[#This Row],[15-may]]</f>
        <v>0</v>
      </c>
      <c r="BV517">
        <f>+Casos_PN_CORR[[#This Row],[17-may]]-Casos_PN_CORR[[#This Row],[16-may]]</f>
        <v>0</v>
      </c>
      <c r="BW517">
        <f>+Casos_PN_CORR[[#This Row],[18-may]]-Casos_PN_CORR[[#This Row],[17-may]]</f>
        <v>0</v>
      </c>
      <c r="BX517">
        <f>+Casos_PN_CORR[[#This Row],[19-may]]-Casos_PN_CORR[[#This Row],[18-may]]</f>
        <v>0</v>
      </c>
      <c r="BY517">
        <f>+Casos_PN_CORR[[#This Row],[20-may]]-Casos_PN_CORR[[#This Row],[19-may]]</f>
        <v>0</v>
      </c>
      <c r="BZ517">
        <f>+Casos_PN_CORR[[#This Row],[21-may]]-Casos_PN_CORR[[#This Row],[20-may]]</f>
        <v>0</v>
      </c>
      <c r="CA517">
        <f>+Casos_PN_CORR[[#This Row],[22-may]]-Casos_PN_CORR[[#This Row],[21-may]]</f>
        <v>0</v>
      </c>
      <c r="CB517">
        <f>+Casos_PN_CORR[[#This Row],[23-may]]-Casos_PN_CORR[[#This Row],[22-may]]</f>
        <v>0</v>
      </c>
      <c r="CC517">
        <f>+Casos_PN_CORR[[#This Row],[24-may]]-Casos_PN_CORR[[#This Row],[23-may]]</f>
        <v>0</v>
      </c>
      <c r="CD517">
        <f>+Casos_PN_CORR[[#This Row],[25-may]]-Casos_PN_CORR[[#This Row],[24-may]]</f>
        <v>0</v>
      </c>
      <c r="CE517">
        <f>+Casos_PN_CORR[[#This Row],[26-may]]-Casos_PN_CORR[[#This Row],[25-may]]</f>
        <v>0</v>
      </c>
      <c r="CF517">
        <f>+Casos_PN_CORR[[#This Row],[27-may]]-Casos_PN_CORR[[#This Row],[26-may]]</f>
        <v>0</v>
      </c>
      <c r="CG517">
        <f>+Casos_PN_CORR[[#This Row],[28-may]]-Casos_PN_CORR[[#This Row],[27-may]]</f>
        <v>0</v>
      </c>
      <c r="CH517">
        <f>+Casos_PN_CORR[[#This Row],[29-may]]-Casos_PN_CORR[[#This Row],[28-may]]</f>
        <v>0</v>
      </c>
      <c r="CI517">
        <f>+Casos_PN_CORR[[#This Row],[30-may]]-Casos_PN_CORR[[#This Row],[29-may]]</f>
        <v>0</v>
      </c>
      <c r="CJ517">
        <f>+Casos_PN_CORR[[#This Row],[31-may]]-Casos_PN_CORR[[#This Row],[30-may]]</f>
        <v>0</v>
      </c>
      <c r="CK517">
        <f>+Casos_PN_CORR[[#This Row],[1-jun]]-Casos_PN_CORR[[#This Row],[31-may]]</f>
        <v>0</v>
      </c>
      <c r="CL517">
        <f>+Casos_PN_CORR[[#This Row],[2-jun]]-Casos_PN_CORR[[#This Row],[1-jun]]</f>
        <v>0</v>
      </c>
      <c r="CM517">
        <f>+Casos_PN_CORR[[#This Row],[3-jun]]-Casos_PN_CORR[[#This Row],[2-jun]]</f>
        <v>0</v>
      </c>
      <c r="CN517">
        <f>+Casos_PN_CORR[[#This Row],[4-jun]]-Casos_PN_CORR[[#This Row],[3-jun]]</f>
        <v>0</v>
      </c>
      <c r="CO517">
        <f>+Casos_PN_CORR[[#This Row],[5-jun]]-Casos_PN_CORR[[#This Row],[4-jun]]</f>
        <v>3</v>
      </c>
      <c r="CP517">
        <f>+Casos_PN_CORR[[#This Row],[6-jun]]-Casos_PN_CORR[[#This Row],[5-jun]]</f>
        <v>0</v>
      </c>
    </row>
    <row r="518" spans="1:94">
      <c r="A518">
        <v>10104</v>
      </c>
      <c r="B518" s="2" t="s">
        <v>119</v>
      </c>
      <c r="C518" s="2" t="s">
        <v>119</v>
      </c>
      <c r="D518" s="2" t="s">
        <v>647</v>
      </c>
      <c r="E518" s="4">
        <f t="shared" si="8"/>
        <v>0</v>
      </c>
      <c r="F518">
        <f>+Casos_PN_CORR[[#This Row],[10-mar]]</f>
        <v>0</v>
      </c>
      <c r="G518">
        <f>+Casos_PN_CORR[[#This Row],[11-mar]]-Casos_PN_CORR[[#This Row],[10-mar]]</f>
        <v>0</v>
      </c>
      <c r="H518">
        <f>+Casos_PN_CORR[[#This Row],[12-mar]]-Casos_PN_CORR[[#This Row],[11-mar]]</f>
        <v>0</v>
      </c>
      <c r="I518">
        <f>+Casos_PN_CORR[[#This Row],[13-mar]]-Casos_PN_CORR[[#This Row],[12-mar]]</f>
        <v>0</v>
      </c>
      <c r="J518">
        <f>+Casos_PN_CORR[[#This Row],[14-mar]]-Casos_PN_CORR[[#This Row],[13-mar]]</f>
        <v>0</v>
      </c>
      <c r="K518">
        <f>+Casos_PN_CORR[[#This Row],[15-mar]]-Casos_PN_CORR[[#This Row],[14-mar]]</f>
        <v>0</v>
      </c>
      <c r="L518">
        <f>+Casos_PN_CORR[[#This Row],[16-mar]]-Casos_PN_CORR[[#This Row],[15-mar]]</f>
        <v>0</v>
      </c>
      <c r="M518">
        <f>+Casos_PN_CORR[[#This Row],[17-mar]]-Casos_PN_CORR[[#This Row],[16-mar]]</f>
        <v>0</v>
      </c>
      <c r="N518">
        <f>+Casos_PN_CORR[[#This Row],[18-mar]]-Casos_PN_CORR[[#This Row],[17-mar]]</f>
        <v>0</v>
      </c>
      <c r="O518">
        <f>+Casos_PN_CORR[[#This Row],[19-mar]]-Casos_PN_CORR[[#This Row],[18-mar]]</f>
        <v>0</v>
      </c>
      <c r="P518">
        <f>+Casos_PN_CORR[[#This Row],[20-mar]]-Casos_PN_CORR[[#This Row],[19-mar]]</f>
        <v>0</v>
      </c>
      <c r="Q518">
        <f>+Casos_PN_CORR[[#This Row],[21-mar]]-Casos_PN_CORR[[#This Row],[20-mar]]</f>
        <v>0</v>
      </c>
      <c r="R518">
        <f>+Casos_PN_CORR[[#This Row],[22-mar]]-Casos_PN_CORR[[#This Row],[21-mar]]</f>
        <v>0</v>
      </c>
      <c r="S518">
        <f>+Casos_PN_CORR[[#This Row],[23-mar]]-Casos_PN_CORR[[#This Row],[22-mar]]</f>
        <v>0</v>
      </c>
      <c r="T518">
        <f>+Casos_PN_CORR[[#This Row],[24-mar]]-Casos_PN_CORR[[#This Row],[23-mar]]</f>
        <v>0</v>
      </c>
      <c r="U518">
        <f>+Casos_PN_CORR[[#This Row],[25-mar]]-Casos_PN_CORR[[#This Row],[24-mar]]</f>
        <v>0</v>
      </c>
      <c r="V518">
        <f>+Casos_PN_CORR[[#This Row],[26-mar]]-Casos_PN_CORR[[#This Row],[25-mar]]</f>
        <v>0</v>
      </c>
      <c r="W518">
        <f>+Casos_PN_CORR[[#This Row],[27-mar]]-Casos_PN_CORR[[#This Row],[26-mar]]</f>
        <v>0</v>
      </c>
      <c r="X518">
        <f>+Casos_PN_CORR[[#This Row],[28-mar]]-Casos_PN_CORR[[#This Row],[27-mar]]</f>
        <v>0</v>
      </c>
      <c r="Y518">
        <f>+Casos_PN_CORR[[#This Row],[29-mar]]-Casos_PN_CORR[[#This Row],[28-mar]]</f>
        <v>0</v>
      </c>
      <c r="Z518">
        <f>+Casos_PN_CORR[[#This Row],[30-mar]]-Casos_PN_CORR[[#This Row],[29-mar]]</f>
        <v>0</v>
      </c>
      <c r="AA518">
        <f>+Casos_PN_CORR[[#This Row],[31-mar]]-Casos_PN_CORR[[#This Row],[30-mar]]</f>
        <v>0</v>
      </c>
      <c r="AB518">
        <f>+Casos_PN_CORR[[#This Row],[1-abr]]-Casos_PN_CORR[[#This Row],[31-mar]]</f>
        <v>0</v>
      </c>
      <c r="AC518">
        <f>+Casos_PN_CORR[[#This Row],[2-abr]]-Casos_PN_CORR[[#This Row],[1-abr]]</f>
        <v>0</v>
      </c>
      <c r="AD518">
        <f>+Casos_PN_CORR[[#This Row],[3-abr]]-Casos_PN_CORR[[#This Row],[2-abr]]</f>
        <v>0</v>
      </c>
      <c r="AE518">
        <f>+Casos_PN_CORR[[#This Row],[4-abr]]-Casos_PN_CORR[[#This Row],[3-abr]]</f>
        <v>0</v>
      </c>
      <c r="AF518">
        <f>+Casos_PN_CORR[[#This Row],[5-abr]]-Casos_PN_CORR[[#This Row],[4-abr]]</f>
        <v>0</v>
      </c>
      <c r="AG518">
        <f>+Casos_PN_CORR[[#This Row],[6-abr]]-Casos_PN_CORR[[#This Row],[5-abr]]</f>
        <v>0</v>
      </c>
      <c r="AH518">
        <f>+Casos_PN_CORR[[#This Row],[7-abr]]-Casos_PN_CORR[[#This Row],[6-abr]]</f>
        <v>0</v>
      </c>
      <c r="AI518">
        <f>+Casos_PN_CORR[[#This Row],[8-abr]]-Casos_PN_CORR[[#This Row],[7-abr]]</f>
        <v>0</v>
      </c>
      <c r="AJ518">
        <f>+Casos_PN_CORR[[#This Row],[9-abr]]-Casos_PN_CORR[[#This Row],[8-abr]]</f>
        <v>0</v>
      </c>
      <c r="AK518">
        <f>+Casos_PN_CORR[[#This Row],[10-abr]]-Casos_PN_CORR[[#This Row],[9-abr]]</f>
        <v>0</v>
      </c>
      <c r="AL518">
        <f>+Casos_PN_CORR[[#This Row],[11-abr]]-Casos_PN_CORR[[#This Row],[10-abr]]</f>
        <v>0</v>
      </c>
      <c r="AM518">
        <f>+Casos_PN_CORR[[#This Row],[12-abr]]-Casos_PN_CORR[[#This Row],[11-abr]]</f>
        <v>0</v>
      </c>
      <c r="AN518">
        <f>+Casos_PN_CORR[[#This Row],[13-abr]]-Casos_PN_CORR[[#This Row],[12-abr]]</f>
        <v>0</v>
      </c>
      <c r="AO518">
        <f>+Casos_PN_CORR[[#This Row],[14-abr]]-Casos_PN_CORR[[#This Row],[13-abr]]</f>
        <v>0</v>
      </c>
      <c r="AP518">
        <f>+Casos_PN_CORR[[#This Row],[15-abr]]-Casos_PN_CORR[[#This Row],[14-abr]]</f>
        <v>0</v>
      </c>
      <c r="AQ518">
        <f>+Casos_PN_CORR[[#This Row],[16-abr]]-Casos_PN_CORR[[#This Row],[15-abr]]</f>
        <v>0</v>
      </c>
      <c r="AR518">
        <f>+Casos_PN_CORR[[#This Row],[17-abr]]-Casos_PN_CORR[[#This Row],[16-abr]]</f>
        <v>0</v>
      </c>
      <c r="AS518">
        <f>+Casos_PN_CORR[[#This Row],[18-abr]]-Casos_PN_CORR[[#This Row],[17-abr]]</f>
        <v>0</v>
      </c>
      <c r="AT518">
        <f>+Casos_PN_CORR[[#This Row],[19-abr]]-Casos_PN_CORR[[#This Row],[18-abr]]</f>
        <v>0</v>
      </c>
      <c r="AU518">
        <f>+Casos_PN_CORR[[#This Row],[20-abr]]-Casos_PN_CORR[[#This Row],[19-abr]]</f>
        <v>0</v>
      </c>
      <c r="AV518">
        <f>+Casos_PN_CORR[[#This Row],[21-abr]]-Casos_PN_CORR[[#This Row],[20-abr]]</f>
        <v>0</v>
      </c>
      <c r="AW518">
        <f>+Casos_PN_CORR[[#This Row],[22-abr]]-Casos_PN_CORR[[#This Row],[21-abr]]</f>
        <v>0</v>
      </c>
      <c r="AX518">
        <f>+Casos_PN_CORR[[#This Row],[23-abr]]-Casos_PN_CORR[[#This Row],[22-abr]]</f>
        <v>0</v>
      </c>
      <c r="AY518">
        <f>+Casos_PN_CORR[[#This Row],[24-abr]]-Casos_PN_CORR[[#This Row],[23-abr]]</f>
        <v>0</v>
      </c>
      <c r="AZ518">
        <f>+Casos_PN_CORR[[#This Row],[25-abr]]-Casos_PN_CORR[[#This Row],[24-abr]]</f>
        <v>0</v>
      </c>
      <c r="BA518">
        <f>+Casos_PN_CORR[[#This Row],[26-abr]]-Casos_PN_CORR[[#This Row],[25-abr]]</f>
        <v>0</v>
      </c>
      <c r="BB518">
        <f>+Casos_PN_CORR[[#This Row],[27-abr]]-Casos_PN_CORR[[#This Row],[26-abr]]</f>
        <v>0</v>
      </c>
      <c r="BC518">
        <f>+Casos_PN_CORR[[#This Row],[28-abr]]-Casos_PN_CORR[[#This Row],[27-abr]]</f>
        <v>0</v>
      </c>
      <c r="BD518">
        <f>+Casos_PN_CORR[[#This Row],[29-abr]]-Casos_PN_CORR[[#This Row],[28-abr]]</f>
        <v>0</v>
      </c>
      <c r="BE518">
        <f>+Casos_PN_CORR[[#This Row],[30-abr]]-Casos_PN_CORR[[#This Row],[29-abr]]</f>
        <v>0</v>
      </c>
      <c r="BF518">
        <f>+Casos_PN_CORR[[#This Row],[1-may]]-Casos_PN_CORR[[#This Row],[30-abr]]</f>
        <v>0</v>
      </c>
      <c r="BG518">
        <f>+Casos_PN_CORR[[#This Row],[2-may]]-Casos_PN_CORR[[#This Row],[1-may]]</f>
        <v>0</v>
      </c>
      <c r="BH518">
        <f>+Casos_PN_CORR[[#This Row],[3-may]]-Casos_PN_CORR[[#This Row],[2-may]]</f>
        <v>0</v>
      </c>
      <c r="BI518">
        <f>+Casos_PN_CORR[[#This Row],[4-may]]-Casos_PN_CORR[[#This Row],[3-may]]</f>
        <v>0</v>
      </c>
      <c r="BJ518">
        <f>+Casos_PN_CORR[[#This Row],[5-may]]-Casos_PN_CORR[[#This Row],[4-may]]</f>
        <v>0</v>
      </c>
      <c r="BK518">
        <f>+Casos_PN_CORR[[#This Row],[6-may]]-Casos_PN_CORR[[#This Row],[5-may]]</f>
        <v>0</v>
      </c>
      <c r="BL518">
        <f>+Casos_PN_CORR[[#This Row],[7-may]]-Casos_PN_CORR[[#This Row],[6-may]]</f>
        <v>0</v>
      </c>
      <c r="BM518">
        <f>+Casos_PN_CORR[[#This Row],[8-may]]-Casos_PN_CORR[[#This Row],[7-may]]</f>
        <v>0</v>
      </c>
      <c r="BN518">
        <f>+Casos_PN_CORR[[#This Row],[9-may]]-Casos_PN_CORR[[#This Row],[8-may]]</f>
        <v>0</v>
      </c>
      <c r="BO518">
        <f>+Casos_PN_CORR[[#This Row],[10-may]]-Casos_PN_CORR[[#This Row],[9-may]]</f>
        <v>0</v>
      </c>
      <c r="BP518">
        <f>+Casos_PN_CORR[[#This Row],[11-may]]-Casos_PN_CORR[[#This Row],[10-may]]</f>
        <v>0</v>
      </c>
      <c r="BQ518">
        <f>+Casos_PN_CORR[[#This Row],[12-may]]-Casos_PN_CORR[[#This Row],[11-may]]</f>
        <v>0</v>
      </c>
      <c r="BR518">
        <f>+Casos_PN_CORR[[#This Row],[13-may]]-Casos_PN_CORR[[#This Row],[12-may]]</f>
        <v>0</v>
      </c>
      <c r="BS518">
        <f>+Casos_PN_CORR[[#This Row],[14-may]]-Casos_PN_CORR[[#This Row],[13-may]]</f>
        <v>0</v>
      </c>
      <c r="BT518">
        <f>+Casos_PN_CORR[[#This Row],[15-may]]-Casos_PN_CORR[[#This Row],[14-may]]</f>
        <v>0</v>
      </c>
      <c r="BU518">
        <f>+Casos_PN_CORR[[#This Row],[16-may]]-Casos_PN_CORR[[#This Row],[15-may]]</f>
        <v>0</v>
      </c>
      <c r="BV518">
        <f>+Casos_PN_CORR[[#This Row],[17-may]]-Casos_PN_CORR[[#This Row],[16-may]]</f>
        <v>0</v>
      </c>
      <c r="BW518">
        <f>+Casos_PN_CORR[[#This Row],[18-may]]-Casos_PN_CORR[[#This Row],[17-may]]</f>
        <v>0</v>
      </c>
      <c r="BX518">
        <f>+Casos_PN_CORR[[#This Row],[19-may]]-Casos_PN_CORR[[#This Row],[18-may]]</f>
        <v>0</v>
      </c>
      <c r="BY518">
        <f>+Casos_PN_CORR[[#This Row],[20-may]]-Casos_PN_CORR[[#This Row],[19-may]]</f>
        <v>0</v>
      </c>
      <c r="BZ518">
        <f>+Casos_PN_CORR[[#This Row],[21-may]]-Casos_PN_CORR[[#This Row],[20-may]]</f>
        <v>0</v>
      </c>
      <c r="CA518">
        <f>+Casos_PN_CORR[[#This Row],[22-may]]-Casos_PN_CORR[[#This Row],[21-may]]</f>
        <v>0</v>
      </c>
      <c r="CB518">
        <f>+Casos_PN_CORR[[#This Row],[23-may]]-Casos_PN_CORR[[#This Row],[22-may]]</f>
        <v>0</v>
      </c>
      <c r="CC518">
        <f>+Casos_PN_CORR[[#This Row],[24-may]]-Casos_PN_CORR[[#This Row],[23-may]]</f>
        <v>0</v>
      </c>
      <c r="CD518">
        <f>+Casos_PN_CORR[[#This Row],[25-may]]-Casos_PN_CORR[[#This Row],[24-may]]</f>
        <v>0</v>
      </c>
      <c r="CE518">
        <f>+Casos_PN_CORR[[#This Row],[26-may]]-Casos_PN_CORR[[#This Row],[25-may]]</f>
        <v>0</v>
      </c>
      <c r="CF518">
        <f>+Casos_PN_CORR[[#This Row],[27-may]]-Casos_PN_CORR[[#This Row],[26-may]]</f>
        <v>0</v>
      </c>
      <c r="CG518">
        <f>+Casos_PN_CORR[[#This Row],[28-may]]-Casos_PN_CORR[[#This Row],[27-may]]</f>
        <v>0</v>
      </c>
      <c r="CH518">
        <f>+Casos_PN_CORR[[#This Row],[29-may]]-Casos_PN_CORR[[#This Row],[28-may]]</f>
        <v>0</v>
      </c>
      <c r="CI518">
        <f>+Casos_PN_CORR[[#This Row],[30-may]]-Casos_PN_CORR[[#This Row],[29-may]]</f>
        <v>0</v>
      </c>
      <c r="CJ518">
        <f>+Casos_PN_CORR[[#This Row],[31-may]]-Casos_PN_CORR[[#This Row],[30-may]]</f>
        <v>0</v>
      </c>
      <c r="CK518">
        <f>+Casos_PN_CORR[[#This Row],[1-jun]]-Casos_PN_CORR[[#This Row],[31-may]]</f>
        <v>0</v>
      </c>
      <c r="CL518">
        <f>+Casos_PN_CORR[[#This Row],[2-jun]]-Casos_PN_CORR[[#This Row],[1-jun]]</f>
        <v>0</v>
      </c>
      <c r="CM518">
        <f>+Casos_PN_CORR[[#This Row],[3-jun]]-Casos_PN_CORR[[#This Row],[2-jun]]</f>
        <v>0</v>
      </c>
      <c r="CN518">
        <f>+Casos_PN_CORR[[#This Row],[4-jun]]-Casos_PN_CORR[[#This Row],[3-jun]]</f>
        <v>0</v>
      </c>
      <c r="CO518">
        <f>+Casos_PN_CORR[[#This Row],[5-jun]]-Casos_PN_CORR[[#This Row],[4-jun]]</f>
        <v>0</v>
      </c>
      <c r="CP518">
        <f>+Casos_PN_CORR[[#This Row],[6-jun]]-Casos_PN_CORR[[#This Row],[5-jun]]</f>
        <v>0</v>
      </c>
    </row>
    <row r="519" spans="1:94">
      <c r="A519">
        <v>10303</v>
      </c>
      <c r="B519" s="2" t="s">
        <v>119</v>
      </c>
      <c r="C519" s="2" t="s">
        <v>159</v>
      </c>
      <c r="D519" s="2" t="s">
        <v>648</v>
      </c>
      <c r="E519" s="4">
        <f t="shared" si="8"/>
        <v>5</v>
      </c>
      <c r="F519">
        <f>+Casos_PN_CORR[[#This Row],[10-mar]]</f>
        <v>0</v>
      </c>
      <c r="G519">
        <f>+Casos_PN_CORR[[#This Row],[11-mar]]-Casos_PN_CORR[[#This Row],[10-mar]]</f>
        <v>0</v>
      </c>
      <c r="H519">
        <f>+Casos_PN_CORR[[#This Row],[12-mar]]-Casos_PN_CORR[[#This Row],[11-mar]]</f>
        <v>0</v>
      </c>
      <c r="I519">
        <f>+Casos_PN_CORR[[#This Row],[13-mar]]-Casos_PN_CORR[[#This Row],[12-mar]]</f>
        <v>0</v>
      </c>
      <c r="J519">
        <f>+Casos_PN_CORR[[#This Row],[14-mar]]-Casos_PN_CORR[[#This Row],[13-mar]]</f>
        <v>0</v>
      </c>
      <c r="K519">
        <f>+Casos_PN_CORR[[#This Row],[15-mar]]-Casos_PN_CORR[[#This Row],[14-mar]]</f>
        <v>0</v>
      </c>
      <c r="L519">
        <f>+Casos_PN_CORR[[#This Row],[16-mar]]-Casos_PN_CORR[[#This Row],[15-mar]]</f>
        <v>0</v>
      </c>
      <c r="M519">
        <f>+Casos_PN_CORR[[#This Row],[17-mar]]-Casos_PN_CORR[[#This Row],[16-mar]]</f>
        <v>0</v>
      </c>
      <c r="N519">
        <f>+Casos_PN_CORR[[#This Row],[18-mar]]-Casos_PN_CORR[[#This Row],[17-mar]]</f>
        <v>0</v>
      </c>
      <c r="O519">
        <f>+Casos_PN_CORR[[#This Row],[19-mar]]-Casos_PN_CORR[[#This Row],[18-mar]]</f>
        <v>0</v>
      </c>
      <c r="P519">
        <f>+Casos_PN_CORR[[#This Row],[20-mar]]-Casos_PN_CORR[[#This Row],[19-mar]]</f>
        <v>0</v>
      </c>
      <c r="Q519">
        <f>+Casos_PN_CORR[[#This Row],[21-mar]]-Casos_PN_CORR[[#This Row],[20-mar]]</f>
        <v>0</v>
      </c>
      <c r="R519">
        <f>+Casos_PN_CORR[[#This Row],[22-mar]]-Casos_PN_CORR[[#This Row],[21-mar]]</f>
        <v>0</v>
      </c>
      <c r="S519">
        <f>+Casos_PN_CORR[[#This Row],[23-mar]]-Casos_PN_CORR[[#This Row],[22-mar]]</f>
        <v>0</v>
      </c>
      <c r="T519">
        <f>+Casos_PN_CORR[[#This Row],[24-mar]]-Casos_PN_CORR[[#This Row],[23-mar]]</f>
        <v>0</v>
      </c>
      <c r="U519">
        <f>+Casos_PN_CORR[[#This Row],[25-mar]]-Casos_PN_CORR[[#This Row],[24-mar]]</f>
        <v>0</v>
      </c>
      <c r="V519">
        <f>+Casos_PN_CORR[[#This Row],[26-mar]]-Casos_PN_CORR[[#This Row],[25-mar]]</f>
        <v>0</v>
      </c>
      <c r="W519">
        <f>+Casos_PN_CORR[[#This Row],[27-mar]]-Casos_PN_CORR[[#This Row],[26-mar]]</f>
        <v>0</v>
      </c>
      <c r="X519">
        <f>+Casos_PN_CORR[[#This Row],[28-mar]]-Casos_PN_CORR[[#This Row],[27-mar]]</f>
        <v>0</v>
      </c>
      <c r="Y519">
        <f>+Casos_PN_CORR[[#This Row],[29-mar]]-Casos_PN_CORR[[#This Row],[28-mar]]</f>
        <v>0</v>
      </c>
      <c r="Z519">
        <f>+Casos_PN_CORR[[#This Row],[30-mar]]-Casos_PN_CORR[[#This Row],[29-mar]]</f>
        <v>0</v>
      </c>
      <c r="AA519">
        <f>+Casos_PN_CORR[[#This Row],[31-mar]]-Casos_PN_CORR[[#This Row],[30-mar]]</f>
        <v>0</v>
      </c>
      <c r="AB519">
        <f>+Casos_PN_CORR[[#This Row],[1-abr]]-Casos_PN_CORR[[#This Row],[31-mar]]</f>
        <v>0</v>
      </c>
      <c r="AC519">
        <f>+Casos_PN_CORR[[#This Row],[2-abr]]-Casos_PN_CORR[[#This Row],[1-abr]]</f>
        <v>0</v>
      </c>
      <c r="AD519">
        <f>+Casos_PN_CORR[[#This Row],[3-abr]]-Casos_PN_CORR[[#This Row],[2-abr]]</f>
        <v>0</v>
      </c>
      <c r="AE519">
        <f>+Casos_PN_CORR[[#This Row],[4-abr]]-Casos_PN_CORR[[#This Row],[3-abr]]</f>
        <v>0</v>
      </c>
      <c r="AF519">
        <f>+Casos_PN_CORR[[#This Row],[5-abr]]-Casos_PN_CORR[[#This Row],[4-abr]]</f>
        <v>0</v>
      </c>
      <c r="AG519">
        <f>+Casos_PN_CORR[[#This Row],[6-abr]]-Casos_PN_CORR[[#This Row],[5-abr]]</f>
        <v>0</v>
      </c>
      <c r="AH519">
        <f>+Casos_PN_CORR[[#This Row],[7-abr]]-Casos_PN_CORR[[#This Row],[6-abr]]</f>
        <v>0</v>
      </c>
      <c r="AI519">
        <f>+Casos_PN_CORR[[#This Row],[8-abr]]-Casos_PN_CORR[[#This Row],[7-abr]]</f>
        <v>0</v>
      </c>
      <c r="AJ519">
        <f>+Casos_PN_CORR[[#This Row],[9-abr]]-Casos_PN_CORR[[#This Row],[8-abr]]</f>
        <v>0</v>
      </c>
      <c r="AK519">
        <f>+Casos_PN_CORR[[#This Row],[10-abr]]-Casos_PN_CORR[[#This Row],[9-abr]]</f>
        <v>0</v>
      </c>
      <c r="AL519">
        <f>+Casos_PN_CORR[[#This Row],[11-abr]]-Casos_PN_CORR[[#This Row],[10-abr]]</f>
        <v>0</v>
      </c>
      <c r="AM519">
        <f>+Casos_PN_CORR[[#This Row],[12-abr]]-Casos_PN_CORR[[#This Row],[11-abr]]</f>
        <v>0</v>
      </c>
      <c r="AN519">
        <f>+Casos_PN_CORR[[#This Row],[13-abr]]-Casos_PN_CORR[[#This Row],[12-abr]]</f>
        <v>0</v>
      </c>
      <c r="AO519">
        <f>+Casos_PN_CORR[[#This Row],[14-abr]]-Casos_PN_CORR[[#This Row],[13-abr]]</f>
        <v>0</v>
      </c>
      <c r="AP519">
        <f>+Casos_PN_CORR[[#This Row],[15-abr]]-Casos_PN_CORR[[#This Row],[14-abr]]</f>
        <v>0</v>
      </c>
      <c r="AQ519">
        <f>+Casos_PN_CORR[[#This Row],[16-abr]]-Casos_PN_CORR[[#This Row],[15-abr]]</f>
        <v>0</v>
      </c>
      <c r="AR519">
        <f>+Casos_PN_CORR[[#This Row],[17-abr]]-Casos_PN_CORR[[#This Row],[16-abr]]</f>
        <v>0</v>
      </c>
      <c r="AS519">
        <f>+Casos_PN_CORR[[#This Row],[18-abr]]-Casos_PN_CORR[[#This Row],[17-abr]]</f>
        <v>0</v>
      </c>
      <c r="AT519">
        <f>+Casos_PN_CORR[[#This Row],[19-abr]]-Casos_PN_CORR[[#This Row],[18-abr]]</f>
        <v>0</v>
      </c>
      <c r="AU519">
        <f>+Casos_PN_CORR[[#This Row],[20-abr]]-Casos_PN_CORR[[#This Row],[19-abr]]</f>
        <v>0</v>
      </c>
      <c r="AV519">
        <f>+Casos_PN_CORR[[#This Row],[21-abr]]-Casos_PN_CORR[[#This Row],[20-abr]]</f>
        <v>0</v>
      </c>
      <c r="AW519">
        <f>+Casos_PN_CORR[[#This Row],[22-abr]]-Casos_PN_CORR[[#This Row],[21-abr]]</f>
        <v>0</v>
      </c>
      <c r="AX519">
        <f>+Casos_PN_CORR[[#This Row],[23-abr]]-Casos_PN_CORR[[#This Row],[22-abr]]</f>
        <v>0</v>
      </c>
      <c r="AY519">
        <f>+Casos_PN_CORR[[#This Row],[24-abr]]-Casos_PN_CORR[[#This Row],[23-abr]]</f>
        <v>0</v>
      </c>
      <c r="AZ519">
        <f>+Casos_PN_CORR[[#This Row],[25-abr]]-Casos_PN_CORR[[#This Row],[24-abr]]</f>
        <v>0</v>
      </c>
      <c r="BA519">
        <f>+Casos_PN_CORR[[#This Row],[26-abr]]-Casos_PN_CORR[[#This Row],[25-abr]]</f>
        <v>0</v>
      </c>
      <c r="BB519">
        <f>+Casos_PN_CORR[[#This Row],[27-abr]]-Casos_PN_CORR[[#This Row],[26-abr]]</f>
        <v>0</v>
      </c>
      <c r="BC519">
        <f>+Casos_PN_CORR[[#This Row],[28-abr]]-Casos_PN_CORR[[#This Row],[27-abr]]</f>
        <v>0</v>
      </c>
      <c r="BD519">
        <f>+Casos_PN_CORR[[#This Row],[29-abr]]-Casos_PN_CORR[[#This Row],[28-abr]]</f>
        <v>0</v>
      </c>
      <c r="BE519">
        <f>+Casos_PN_CORR[[#This Row],[30-abr]]-Casos_PN_CORR[[#This Row],[29-abr]]</f>
        <v>0</v>
      </c>
      <c r="BF519">
        <f>+Casos_PN_CORR[[#This Row],[1-may]]-Casos_PN_CORR[[#This Row],[30-abr]]</f>
        <v>0</v>
      </c>
      <c r="BG519">
        <f>+Casos_PN_CORR[[#This Row],[2-may]]-Casos_PN_CORR[[#This Row],[1-may]]</f>
        <v>0</v>
      </c>
      <c r="BH519">
        <f>+Casos_PN_CORR[[#This Row],[3-may]]-Casos_PN_CORR[[#This Row],[2-may]]</f>
        <v>0</v>
      </c>
      <c r="BI519">
        <f>+Casos_PN_CORR[[#This Row],[4-may]]-Casos_PN_CORR[[#This Row],[3-may]]</f>
        <v>0</v>
      </c>
      <c r="BJ519">
        <f>+Casos_PN_CORR[[#This Row],[5-may]]-Casos_PN_CORR[[#This Row],[4-may]]</f>
        <v>0</v>
      </c>
      <c r="BK519">
        <f>+Casos_PN_CORR[[#This Row],[6-may]]-Casos_PN_CORR[[#This Row],[5-may]]</f>
        <v>0</v>
      </c>
      <c r="BL519">
        <f>+Casos_PN_CORR[[#This Row],[7-may]]-Casos_PN_CORR[[#This Row],[6-may]]</f>
        <v>0</v>
      </c>
      <c r="BM519">
        <f>+Casos_PN_CORR[[#This Row],[8-may]]-Casos_PN_CORR[[#This Row],[7-may]]</f>
        <v>0</v>
      </c>
      <c r="BN519">
        <f>+Casos_PN_CORR[[#This Row],[9-may]]-Casos_PN_CORR[[#This Row],[8-may]]</f>
        <v>0</v>
      </c>
      <c r="BO519">
        <f>+Casos_PN_CORR[[#This Row],[10-may]]-Casos_PN_CORR[[#This Row],[9-may]]</f>
        <v>0</v>
      </c>
      <c r="BP519">
        <f>+Casos_PN_CORR[[#This Row],[11-may]]-Casos_PN_CORR[[#This Row],[10-may]]</f>
        <v>0</v>
      </c>
      <c r="BQ519">
        <f>+Casos_PN_CORR[[#This Row],[12-may]]-Casos_PN_CORR[[#This Row],[11-may]]</f>
        <v>0</v>
      </c>
      <c r="BR519">
        <f>+Casos_PN_CORR[[#This Row],[13-may]]-Casos_PN_CORR[[#This Row],[12-may]]</f>
        <v>0</v>
      </c>
      <c r="BS519">
        <f>+Casos_PN_CORR[[#This Row],[14-may]]-Casos_PN_CORR[[#This Row],[13-may]]</f>
        <v>0</v>
      </c>
      <c r="BT519">
        <f>+Casos_PN_CORR[[#This Row],[15-may]]-Casos_PN_CORR[[#This Row],[14-may]]</f>
        <v>0</v>
      </c>
      <c r="BU519">
        <f>+Casos_PN_CORR[[#This Row],[16-may]]-Casos_PN_CORR[[#This Row],[15-may]]</f>
        <v>0</v>
      </c>
      <c r="BV519">
        <f>+Casos_PN_CORR[[#This Row],[17-may]]-Casos_PN_CORR[[#This Row],[16-may]]</f>
        <v>0</v>
      </c>
      <c r="BW519">
        <f>+Casos_PN_CORR[[#This Row],[18-may]]-Casos_PN_CORR[[#This Row],[17-may]]</f>
        <v>0</v>
      </c>
      <c r="BX519">
        <f>+Casos_PN_CORR[[#This Row],[19-may]]-Casos_PN_CORR[[#This Row],[18-may]]</f>
        <v>0</v>
      </c>
      <c r="BY519">
        <f>+Casos_PN_CORR[[#This Row],[20-may]]-Casos_PN_CORR[[#This Row],[19-may]]</f>
        <v>0</v>
      </c>
      <c r="BZ519">
        <f>+Casos_PN_CORR[[#This Row],[21-may]]-Casos_PN_CORR[[#This Row],[20-may]]</f>
        <v>0</v>
      </c>
      <c r="CA519">
        <f>+Casos_PN_CORR[[#This Row],[22-may]]-Casos_PN_CORR[[#This Row],[21-may]]</f>
        <v>0</v>
      </c>
      <c r="CB519">
        <f>+Casos_PN_CORR[[#This Row],[23-may]]-Casos_PN_CORR[[#This Row],[22-may]]</f>
        <v>0</v>
      </c>
      <c r="CC519">
        <f>+Casos_PN_CORR[[#This Row],[24-may]]-Casos_PN_CORR[[#This Row],[23-may]]</f>
        <v>0</v>
      </c>
      <c r="CD519">
        <f>+Casos_PN_CORR[[#This Row],[25-may]]-Casos_PN_CORR[[#This Row],[24-may]]</f>
        <v>0</v>
      </c>
      <c r="CE519">
        <f>+Casos_PN_CORR[[#This Row],[26-may]]-Casos_PN_CORR[[#This Row],[25-may]]</f>
        <v>0</v>
      </c>
      <c r="CF519">
        <f>+Casos_PN_CORR[[#This Row],[27-may]]-Casos_PN_CORR[[#This Row],[26-may]]</f>
        <v>0</v>
      </c>
      <c r="CG519">
        <f>+Casos_PN_CORR[[#This Row],[28-may]]-Casos_PN_CORR[[#This Row],[27-may]]</f>
        <v>0</v>
      </c>
      <c r="CH519">
        <f>+Casos_PN_CORR[[#This Row],[29-may]]-Casos_PN_CORR[[#This Row],[28-may]]</f>
        <v>0</v>
      </c>
      <c r="CI519">
        <f>+Casos_PN_CORR[[#This Row],[30-may]]-Casos_PN_CORR[[#This Row],[29-may]]</f>
        <v>0</v>
      </c>
      <c r="CJ519">
        <f>+Casos_PN_CORR[[#This Row],[31-may]]-Casos_PN_CORR[[#This Row],[30-may]]</f>
        <v>0</v>
      </c>
      <c r="CK519">
        <f>+Casos_PN_CORR[[#This Row],[1-jun]]-Casos_PN_CORR[[#This Row],[31-may]]</f>
        <v>0</v>
      </c>
      <c r="CL519">
        <f>+Casos_PN_CORR[[#This Row],[2-jun]]-Casos_PN_CORR[[#This Row],[1-jun]]</f>
        <v>0</v>
      </c>
      <c r="CM519">
        <f>+Casos_PN_CORR[[#This Row],[3-jun]]-Casos_PN_CORR[[#This Row],[2-jun]]</f>
        <v>0</v>
      </c>
      <c r="CN519">
        <f>+Casos_PN_CORR[[#This Row],[4-jun]]-Casos_PN_CORR[[#This Row],[3-jun]]</f>
        <v>0</v>
      </c>
      <c r="CO519">
        <f>+Casos_PN_CORR[[#This Row],[5-jun]]-Casos_PN_CORR[[#This Row],[4-jun]]</f>
        <v>5</v>
      </c>
      <c r="CP519">
        <f>+Casos_PN_CORR[[#This Row],[6-jun]]-Casos_PN_CORR[[#This Row],[5-jun]]</f>
        <v>0</v>
      </c>
    </row>
    <row r="520" spans="1:94">
      <c r="A520">
        <v>10304</v>
      </c>
      <c r="B520" s="2" t="s">
        <v>119</v>
      </c>
      <c r="C520" s="2" t="s">
        <v>159</v>
      </c>
      <c r="D520" s="2" t="s">
        <v>649</v>
      </c>
      <c r="E520" s="4">
        <f t="shared" si="8"/>
        <v>0</v>
      </c>
      <c r="F520">
        <f>+Casos_PN_CORR[[#This Row],[10-mar]]</f>
        <v>0</v>
      </c>
      <c r="G520">
        <f>+Casos_PN_CORR[[#This Row],[11-mar]]-Casos_PN_CORR[[#This Row],[10-mar]]</f>
        <v>0</v>
      </c>
      <c r="H520">
        <f>+Casos_PN_CORR[[#This Row],[12-mar]]-Casos_PN_CORR[[#This Row],[11-mar]]</f>
        <v>0</v>
      </c>
      <c r="I520">
        <f>+Casos_PN_CORR[[#This Row],[13-mar]]-Casos_PN_CORR[[#This Row],[12-mar]]</f>
        <v>0</v>
      </c>
      <c r="J520">
        <f>+Casos_PN_CORR[[#This Row],[14-mar]]-Casos_PN_CORR[[#This Row],[13-mar]]</f>
        <v>0</v>
      </c>
      <c r="K520">
        <f>+Casos_PN_CORR[[#This Row],[15-mar]]-Casos_PN_CORR[[#This Row],[14-mar]]</f>
        <v>0</v>
      </c>
      <c r="L520">
        <f>+Casos_PN_CORR[[#This Row],[16-mar]]-Casos_PN_CORR[[#This Row],[15-mar]]</f>
        <v>0</v>
      </c>
      <c r="M520">
        <f>+Casos_PN_CORR[[#This Row],[17-mar]]-Casos_PN_CORR[[#This Row],[16-mar]]</f>
        <v>0</v>
      </c>
      <c r="N520">
        <f>+Casos_PN_CORR[[#This Row],[18-mar]]-Casos_PN_CORR[[#This Row],[17-mar]]</f>
        <v>0</v>
      </c>
      <c r="O520">
        <f>+Casos_PN_CORR[[#This Row],[19-mar]]-Casos_PN_CORR[[#This Row],[18-mar]]</f>
        <v>0</v>
      </c>
      <c r="P520">
        <f>+Casos_PN_CORR[[#This Row],[20-mar]]-Casos_PN_CORR[[#This Row],[19-mar]]</f>
        <v>0</v>
      </c>
      <c r="Q520">
        <f>+Casos_PN_CORR[[#This Row],[21-mar]]-Casos_PN_CORR[[#This Row],[20-mar]]</f>
        <v>0</v>
      </c>
      <c r="R520">
        <f>+Casos_PN_CORR[[#This Row],[22-mar]]-Casos_PN_CORR[[#This Row],[21-mar]]</f>
        <v>0</v>
      </c>
      <c r="S520">
        <f>+Casos_PN_CORR[[#This Row],[23-mar]]-Casos_PN_CORR[[#This Row],[22-mar]]</f>
        <v>0</v>
      </c>
      <c r="T520">
        <f>+Casos_PN_CORR[[#This Row],[24-mar]]-Casos_PN_CORR[[#This Row],[23-mar]]</f>
        <v>0</v>
      </c>
      <c r="U520">
        <f>+Casos_PN_CORR[[#This Row],[25-mar]]-Casos_PN_CORR[[#This Row],[24-mar]]</f>
        <v>0</v>
      </c>
      <c r="V520">
        <f>+Casos_PN_CORR[[#This Row],[26-mar]]-Casos_PN_CORR[[#This Row],[25-mar]]</f>
        <v>0</v>
      </c>
      <c r="W520">
        <f>+Casos_PN_CORR[[#This Row],[27-mar]]-Casos_PN_CORR[[#This Row],[26-mar]]</f>
        <v>0</v>
      </c>
      <c r="X520">
        <f>+Casos_PN_CORR[[#This Row],[28-mar]]-Casos_PN_CORR[[#This Row],[27-mar]]</f>
        <v>0</v>
      </c>
      <c r="Y520">
        <f>+Casos_PN_CORR[[#This Row],[29-mar]]-Casos_PN_CORR[[#This Row],[28-mar]]</f>
        <v>0</v>
      </c>
      <c r="Z520">
        <f>+Casos_PN_CORR[[#This Row],[30-mar]]-Casos_PN_CORR[[#This Row],[29-mar]]</f>
        <v>0</v>
      </c>
      <c r="AA520">
        <f>+Casos_PN_CORR[[#This Row],[31-mar]]-Casos_PN_CORR[[#This Row],[30-mar]]</f>
        <v>0</v>
      </c>
      <c r="AB520">
        <f>+Casos_PN_CORR[[#This Row],[1-abr]]-Casos_PN_CORR[[#This Row],[31-mar]]</f>
        <v>0</v>
      </c>
      <c r="AC520">
        <f>+Casos_PN_CORR[[#This Row],[2-abr]]-Casos_PN_CORR[[#This Row],[1-abr]]</f>
        <v>0</v>
      </c>
      <c r="AD520">
        <f>+Casos_PN_CORR[[#This Row],[3-abr]]-Casos_PN_CORR[[#This Row],[2-abr]]</f>
        <v>0</v>
      </c>
      <c r="AE520">
        <f>+Casos_PN_CORR[[#This Row],[4-abr]]-Casos_PN_CORR[[#This Row],[3-abr]]</f>
        <v>0</v>
      </c>
      <c r="AF520">
        <f>+Casos_PN_CORR[[#This Row],[5-abr]]-Casos_PN_CORR[[#This Row],[4-abr]]</f>
        <v>0</v>
      </c>
      <c r="AG520">
        <f>+Casos_PN_CORR[[#This Row],[6-abr]]-Casos_PN_CORR[[#This Row],[5-abr]]</f>
        <v>0</v>
      </c>
      <c r="AH520">
        <f>+Casos_PN_CORR[[#This Row],[7-abr]]-Casos_PN_CORR[[#This Row],[6-abr]]</f>
        <v>0</v>
      </c>
      <c r="AI520">
        <f>+Casos_PN_CORR[[#This Row],[8-abr]]-Casos_PN_CORR[[#This Row],[7-abr]]</f>
        <v>0</v>
      </c>
      <c r="AJ520">
        <f>+Casos_PN_CORR[[#This Row],[9-abr]]-Casos_PN_CORR[[#This Row],[8-abr]]</f>
        <v>0</v>
      </c>
      <c r="AK520">
        <f>+Casos_PN_CORR[[#This Row],[10-abr]]-Casos_PN_CORR[[#This Row],[9-abr]]</f>
        <v>0</v>
      </c>
      <c r="AL520">
        <f>+Casos_PN_CORR[[#This Row],[11-abr]]-Casos_PN_CORR[[#This Row],[10-abr]]</f>
        <v>0</v>
      </c>
      <c r="AM520">
        <f>+Casos_PN_CORR[[#This Row],[12-abr]]-Casos_PN_CORR[[#This Row],[11-abr]]</f>
        <v>0</v>
      </c>
      <c r="AN520">
        <f>+Casos_PN_CORR[[#This Row],[13-abr]]-Casos_PN_CORR[[#This Row],[12-abr]]</f>
        <v>0</v>
      </c>
      <c r="AO520">
        <f>+Casos_PN_CORR[[#This Row],[14-abr]]-Casos_PN_CORR[[#This Row],[13-abr]]</f>
        <v>0</v>
      </c>
      <c r="AP520">
        <f>+Casos_PN_CORR[[#This Row],[15-abr]]-Casos_PN_CORR[[#This Row],[14-abr]]</f>
        <v>0</v>
      </c>
      <c r="AQ520">
        <f>+Casos_PN_CORR[[#This Row],[16-abr]]-Casos_PN_CORR[[#This Row],[15-abr]]</f>
        <v>0</v>
      </c>
      <c r="AR520">
        <f>+Casos_PN_CORR[[#This Row],[17-abr]]-Casos_PN_CORR[[#This Row],[16-abr]]</f>
        <v>0</v>
      </c>
      <c r="AS520">
        <f>+Casos_PN_CORR[[#This Row],[18-abr]]-Casos_PN_CORR[[#This Row],[17-abr]]</f>
        <v>0</v>
      </c>
      <c r="AT520">
        <f>+Casos_PN_CORR[[#This Row],[19-abr]]-Casos_PN_CORR[[#This Row],[18-abr]]</f>
        <v>0</v>
      </c>
      <c r="AU520">
        <f>+Casos_PN_CORR[[#This Row],[20-abr]]-Casos_PN_CORR[[#This Row],[19-abr]]</f>
        <v>0</v>
      </c>
      <c r="AV520">
        <f>+Casos_PN_CORR[[#This Row],[21-abr]]-Casos_PN_CORR[[#This Row],[20-abr]]</f>
        <v>0</v>
      </c>
      <c r="AW520">
        <f>+Casos_PN_CORR[[#This Row],[22-abr]]-Casos_PN_CORR[[#This Row],[21-abr]]</f>
        <v>0</v>
      </c>
      <c r="AX520">
        <f>+Casos_PN_CORR[[#This Row],[23-abr]]-Casos_PN_CORR[[#This Row],[22-abr]]</f>
        <v>0</v>
      </c>
      <c r="AY520">
        <f>+Casos_PN_CORR[[#This Row],[24-abr]]-Casos_PN_CORR[[#This Row],[23-abr]]</f>
        <v>0</v>
      </c>
      <c r="AZ520">
        <f>+Casos_PN_CORR[[#This Row],[25-abr]]-Casos_PN_CORR[[#This Row],[24-abr]]</f>
        <v>0</v>
      </c>
      <c r="BA520">
        <f>+Casos_PN_CORR[[#This Row],[26-abr]]-Casos_PN_CORR[[#This Row],[25-abr]]</f>
        <v>0</v>
      </c>
      <c r="BB520">
        <f>+Casos_PN_CORR[[#This Row],[27-abr]]-Casos_PN_CORR[[#This Row],[26-abr]]</f>
        <v>0</v>
      </c>
      <c r="BC520">
        <f>+Casos_PN_CORR[[#This Row],[28-abr]]-Casos_PN_CORR[[#This Row],[27-abr]]</f>
        <v>0</v>
      </c>
      <c r="BD520">
        <f>+Casos_PN_CORR[[#This Row],[29-abr]]-Casos_PN_CORR[[#This Row],[28-abr]]</f>
        <v>0</v>
      </c>
      <c r="BE520">
        <f>+Casos_PN_CORR[[#This Row],[30-abr]]-Casos_PN_CORR[[#This Row],[29-abr]]</f>
        <v>0</v>
      </c>
      <c r="BF520">
        <f>+Casos_PN_CORR[[#This Row],[1-may]]-Casos_PN_CORR[[#This Row],[30-abr]]</f>
        <v>0</v>
      </c>
      <c r="BG520">
        <f>+Casos_PN_CORR[[#This Row],[2-may]]-Casos_PN_CORR[[#This Row],[1-may]]</f>
        <v>0</v>
      </c>
      <c r="BH520">
        <f>+Casos_PN_CORR[[#This Row],[3-may]]-Casos_PN_CORR[[#This Row],[2-may]]</f>
        <v>0</v>
      </c>
      <c r="BI520">
        <f>+Casos_PN_CORR[[#This Row],[4-may]]-Casos_PN_CORR[[#This Row],[3-may]]</f>
        <v>0</v>
      </c>
      <c r="BJ520">
        <f>+Casos_PN_CORR[[#This Row],[5-may]]-Casos_PN_CORR[[#This Row],[4-may]]</f>
        <v>0</v>
      </c>
      <c r="BK520">
        <f>+Casos_PN_CORR[[#This Row],[6-may]]-Casos_PN_CORR[[#This Row],[5-may]]</f>
        <v>0</v>
      </c>
      <c r="BL520">
        <f>+Casos_PN_CORR[[#This Row],[7-may]]-Casos_PN_CORR[[#This Row],[6-may]]</f>
        <v>0</v>
      </c>
      <c r="BM520">
        <f>+Casos_PN_CORR[[#This Row],[8-may]]-Casos_PN_CORR[[#This Row],[7-may]]</f>
        <v>0</v>
      </c>
      <c r="BN520">
        <f>+Casos_PN_CORR[[#This Row],[9-may]]-Casos_PN_CORR[[#This Row],[8-may]]</f>
        <v>0</v>
      </c>
      <c r="BO520">
        <f>+Casos_PN_CORR[[#This Row],[10-may]]-Casos_PN_CORR[[#This Row],[9-may]]</f>
        <v>0</v>
      </c>
      <c r="BP520">
        <f>+Casos_PN_CORR[[#This Row],[11-may]]-Casos_PN_CORR[[#This Row],[10-may]]</f>
        <v>0</v>
      </c>
      <c r="BQ520">
        <f>+Casos_PN_CORR[[#This Row],[12-may]]-Casos_PN_CORR[[#This Row],[11-may]]</f>
        <v>0</v>
      </c>
      <c r="BR520">
        <f>+Casos_PN_CORR[[#This Row],[13-may]]-Casos_PN_CORR[[#This Row],[12-may]]</f>
        <v>0</v>
      </c>
      <c r="BS520">
        <f>+Casos_PN_CORR[[#This Row],[14-may]]-Casos_PN_CORR[[#This Row],[13-may]]</f>
        <v>0</v>
      </c>
      <c r="BT520">
        <f>+Casos_PN_CORR[[#This Row],[15-may]]-Casos_PN_CORR[[#This Row],[14-may]]</f>
        <v>0</v>
      </c>
      <c r="BU520">
        <f>+Casos_PN_CORR[[#This Row],[16-may]]-Casos_PN_CORR[[#This Row],[15-may]]</f>
        <v>0</v>
      </c>
      <c r="BV520">
        <f>+Casos_PN_CORR[[#This Row],[17-may]]-Casos_PN_CORR[[#This Row],[16-may]]</f>
        <v>0</v>
      </c>
      <c r="BW520">
        <f>+Casos_PN_CORR[[#This Row],[18-may]]-Casos_PN_CORR[[#This Row],[17-may]]</f>
        <v>0</v>
      </c>
      <c r="BX520">
        <f>+Casos_PN_CORR[[#This Row],[19-may]]-Casos_PN_CORR[[#This Row],[18-may]]</f>
        <v>0</v>
      </c>
      <c r="BY520">
        <f>+Casos_PN_CORR[[#This Row],[20-may]]-Casos_PN_CORR[[#This Row],[19-may]]</f>
        <v>0</v>
      </c>
      <c r="BZ520">
        <f>+Casos_PN_CORR[[#This Row],[21-may]]-Casos_PN_CORR[[#This Row],[20-may]]</f>
        <v>0</v>
      </c>
      <c r="CA520">
        <f>+Casos_PN_CORR[[#This Row],[22-may]]-Casos_PN_CORR[[#This Row],[21-may]]</f>
        <v>0</v>
      </c>
      <c r="CB520">
        <f>+Casos_PN_CORR[[#This Row],[23-may]]-Casos_PN_CORR[[#This Row],[22-may]]</f>
        <v>0</v>
      </c>
      <c r="CC520">
        <f>+Casos_PN_CORR[[#This Row],[24-may]]-Casos_PN_CORR[[#This Row],[23-may]]</f>
        <v>0</v>
      </c>
      <c r="CD520">
        <f>+Casos_PN_CORR[[#This Row],[25-may]]-Casos_PN_CORR[[#This Row],[24-may]]</f>
        <v>0</v>
      </c>
      <c r="CE520">
        <f>+Casos_PN_CORR[[#This Row],[26-may]]-Casos_PN_CORR[[#This Row],[25-may]]</f>
        <v>0</v>
      </c>
      <c r="CF520">
        <f>+Casos_PN_CORR[[#This Row],[27-may]]-Casos_PN_CORR[[#This Row],[26-may]]</f>
        <v>0</v>
      </c>
      <c r="CG520">
        <f>+Casos_PN_CORR[[#This Row],[28-may]]-Casos_PN_CORR[[#This Row],[27-may]]</f>
        <v>0</v>
      </c>
      <c r="CH520">
        <f>+Casos_PN_CORR[[#This Row],[29-may]]-Casos_PN_CORR[[#This Row],[28-may]]</f>
        <v>0</v>
      </c>
      <c r="CI520">
        <f>+Casos_PN_CORR[[#This Row],[30-may]]-Casos_PN_CORR[[#This Row],[29-may]]</f>
        <v>0</v>
      </c>
      <c r="CJ520">
        <f>+Casos_PN_CORR[[#This Row],[31-may]]-Casos_PN_CORR[[#This Row],[30-may]]</f>
        <v>0</v>
      </c>
      <c r="CK520">
        <f>+Casos_PN_CORR[[#This Row],[1-jun]]-Casos_PN_CORR[[#This Row],[31-may]]</f>
        <v>0</v>
      </c>
      <c r="CL520">
        <f>+Casos_PN_CORR[[#This Row],[2-jun]]-Casos_PN_CORR[[#This Row],[1-jun]]</f>
        <v>0</v>
      </c>
      <c r="CM520">
        <f>+Casos_PN_CORR[[#This Row],[3-jun]]-Casos_PN_CORR[[#This Row],[2-jun]]</f>
        <v>0</v>
      </c>
      <c r="CN520">
        <f>+Casos_PN_CORR[[#This Row],[4-jun]]-Casos_PN_CORR[[#This Row],[3-jun]]</f>
        <v>0</v>
      </c>
      <c r="CO520">
        <f>+Casos_PN_CORR[[#This Row],[5-jun]]-Casos_PN_CORR[[#This Row],[4-jun]]</f>
        <v>0</v>
      </c>
      <c r="CP520">
        <f>+Casos_PN_CORR[[#This Row],[6-jun]]-Casos_PN_CORR[[#This Row],[5-jun]]</f>
        <v>0</v>
      </c>
    </row>
    <row r="521" spans="1:94">
      <c r="A521">
        <v>70504</v>
      </c>
      <c r="B521" s="2" t="s">
        <v>102</v>
      </c>
      <c r="C521" s="2" t="s">
        <v>536</v>
      </c>
      <c r="D521" s="2" t="s">
        <v>650</v>
      </c>
      <c r="E521" s="4">
        <f t="shared" si="8"/>
        <v>0</v>
      </c>
      <c r="F521">
        <f>+Casos_PN_CORR[[#This Row],[10-mar]]</f>
        <v>0</v>
      </c>
      <c r="G521">
        <f>+Casos_PN_CORR[[#This Row],[11-mar]]-Casos_PN_CORR[[#This Row],[10-mar]]</f>
        <v>0</v>
      </c>
      <c r="H521">
        <f>+Casos_PN_CORR[[#This Row],[12-mar]]-Casos_PN_CORR[[#This Row],[11-mar]]</f>
        <v>0</v>
      </c>
      <c r="I521">
        <f>+Casos_PN_CORR[[#This Row],[13-mar]]-Casos_PN_CORR[[#This Row],[12-mar]]</f>
        <v>0</v>
      </c>
      <c r="J521">
        <f>+Casos_PN_CORR[[#This Row],[14-mar]]-Casos_PN_CORR[[#This Row],[13-mar]]</f>
        <v>0</v>
      </c>
      <c r="K521">
        <f>+Casos_PN_CORR[[#This Row],[15-mar]]-Casos_PN_CORR[[#This Row],[14-mar]]</f>
        <v>0</v>
      </c>
      <c r="L521">
        <f>+Casos_PN_CORR[[#This Row],[16-mar]]-Casos_PN_CORR[[#This Row],[15-mar]]</f>
        <v>0</v>
      </c>
      <c r="M521">
        <f>+Casos_PN_CORR[[#This Row],[17-mar]]-Casos_PN_CORR[[#This Row],[16-mar]]</f>
        <v>0</v>
      </c>
      <c r="N521">
        <f>+Casos_PN_CORR[[#This Row],[18-mar]]-Casos_PN_CORR[[#This Row],[17-mar]]</f>
        <v>0</v>
      </c>
      <c r="O521">
        <f>+Casos_PN_CORR[[#This Row],[19-mar]]-Casos_PN_CORR[[#This Row],[18-mar]]</f>
        <v>0</v>
      </c>
      <c r="P521">
        <f>+Casos_PN_CORR[[#This Row],[20-mar]]-Casos_PN_CORR[[#This Row],[19-mar]]</f>
        <v>0</v>
      </c>
      <c r="Q521">
        <f>+Casos_PN_CORR[[#This Row],[21-mar]]-Casos_PN_CORR[[#This Row],[20-mar]]</f>
        <v>0</v>
      </c>
      <c r="R521">
        <f>+Casos_PN_CORR[[#This Row],[22-mar]]-Casos_PN_CORR[[#This Row],[21-mar]]</f>
        <v>0</v>
      </c>
      <c r="S521">
        <f>+Casos_PN_CORR[[#This Row],[23-mar]]-Casos_PN_CORR[[#This Row],[22-mar]]</f>
        <v>0</v>
      </c>
      <c r="T521">
        <f>+Casos_PN_CORR[[#This Row],[24-mar]]-Casos_PN_CORR[[#This Row],[23-mar]]</f>
        <v>0</v>
      </c>
      <c r="U521">
        <f>+Casos_PN_CORR[[#This Row],[25-mar]]-Casos_PN_CORR[[#This Row],[24-mar]]</f>
        <v>0</v>
      </c>
      <c r="V521">
        <f>+Casos_PN_CORR[[#This Row],[26-mar]]-Casos_PN_CORR[[#This Row],[25-mar]]</f>
        <v>0</v>
      </c>
      <c r="W521">
        <f>+Casos_PN_CORR[[#This Row],[27-mar]]-Casos_PN_CORR[[#This Row],[26-mar]]</f>
        <v>0</v>
      </c>
      <c r="X521">
        <f>+Casos_PN_CORR[[#This Row],[28-mar]]-Casos_PN_CORR[[#This Row],[27-mar]]</f>
        <v>0</v>
      </c>
      <c r="Y521">
        <f>+Casos_PN_CORR[[#This Row],[29-mar]]-Casos_PN_CORR[[#This Row],[28-mar]]</f>
        <v>0</v>
      </c>
      <c r="Z521">
        <f>+Casos_PN_CORR[[#This Row],[30-mar]]-Casos_PN_CORR[[#This Row],[29-mar]]</f>
        <v>0</v>
      </c>
      <c r="AA521">
        <f>+Casos_PN_CORR[[#This Row],[31-mar]]-Casos_PN_CORR[[#This Row],[30-mar]]</f>
        <v>0</v>
      </c>
      <c r="AB521">
        <f>+Casos_PN_CORR[[#This Row],[1-abr]]-Casos_PN_CORR[[#This Row],[31-mar]]</f>
        <v>0</v>
      </c>
      <c r="AC521">
        <f>+Casos_PN_CORR[[#This Row],[2-abr]]-Casos_PN_CORR[[#This Row],[1-abr]]</f>
        <v>0</v>
      </c>
      <c r="AD521">
        <f>+Casos_PN_CORR[[#This Row],[3-abr]]-Casos_PN_CORR[[#This Row],[2-abr]]</f>
        <v>0</v>
      </c>
      <c r="AE521">
        <f>+Casos_PN_CORR[[#This Row],[4-abr]]-Casos_PN_CORR[[#This Row],[3-abr]]</f>
        <v>0</v>
      </c>
      <c r="AF521">
        <f>+Casos_PN_CORR[[#This Row],[5-abr]]-Casos_PN_CORR[[#This Row],[4-abr]]</f>
        <v>0</v>
      </c>
      <c r="AG521">
        <f>+Casos_PN_CORR[[#This Row],[6-abr]]-Casos_PN_CORR[[#This Row],[5-abr]]</f>
        <v>0</v>
      </c>
      <c r="AH521">
        <f>+Casos_PN_CORR[[#This Row],[7-abr]]-Casos_PN_CORR[[#This Row],[6-abr]]</f>
        <v>0</v>
      </c>
      <c r="AI521">
        <f>+Casos_PN_CORR[[#This Row],[8-abr]]-Casos_PN_CORR[[#This Row],[7-abr]]</f>
        <v>0</v>
      </c>
      <c r="AJ521">
        <f>+Casos_PN_CORR[[#This Row],[9-abr]]-Casos_PN_CORR[[#This Row],[8-abr]]</f>
        <v>0</v>
      </c>
      <c r="AK521">
        <f>+Casos_PN_CORR[[#This Row],[10-abr]]-Casos_PN_CORR[[#This Row],[9-abr]]</f>
        <v>0</v>
      </c>
      <c r="AL521">
        <f>+Casos_PN_CORR[[#This Row],[11-abr]]-Casos_PN_CORR[[#This Row],[10-abr]]</f>
        <v>0</v>
      </c>
      <c r="AM521">
        <f>+Casos_PN_CORR[[#This Row],[12-abr]]-Casos_PN_CORR[[#This Row],[11-abr]]</f>
        <v>0</v>
      </c>
      <c r="AN521">
        <f>+Casos_PN_CORR[[#This Row],[13-abr]]-Casos_PN_CORR[[#This Row],[12-abr]]</f>
        <v>0</v>
      </c>
      <c r="AO521">
        <f>+Casos_PN_CORR[[#This Row],[14-abr]]-Casos_PN_CORR[[#This Row],[13-abr]]</f>
        <v>0</v>
      </c>
      <c r="AP521">
        <f>+Casos_PN_CORR[[#This Row],[15-abr]]-Casos_PN_CORR[[#This Row],[14-abr]]</f>
        <v>0</v>
      </c>
      <c r="AQ521">
        <f>+Casos_PN_CORR[[#This Row],[16-abr]]-Casos_PN_CORR[[#This Row],[15-abr]]</f>
        <v>0</v>
      </c>
      <c r="AR521">
        <f>+Casos_PN_CORR[[#This Row],[17-abr]]-Casos_PN_CORR[[#This Row],[16-abr]]</f>
        <v>0</v>
      </c>
      <c r="AS521">
        <f>+Casos_PN_CORR[[#This Row],[18-abr]]-Casos_PN_CORR[[#This Row],[17-abr]]</f>
        <v>0</v>
      </c>
      <c r="AT521">
        <f>+Casos_PN_CORR[[#This Row],[19-abr]]-Casos_PN_CORR[[#This Row],[18-abr]]</f>
        <v>0</v>
      </c>
      <c r="AU521">
        <f>+Casos_PN_CORR[[#This Row],[20-abr]]-Casos_PN_CORR[[#This Row],[19-abr]]</f>
        <v>0</v>
      </c>
      <c r="AV521">
        <f>+Casos_PN_CORR[[#This Row],[21-abr]]-Casos_PN_CORR[[#This Row],[20-abr]]</f>
        <v>0</v>
      </c>
      <c r="AW521">
        <f>+Casos_PN_CORR[[#This Row],[22-abr]]-Casos_PN_CORR[[#This Row],[21-abr]]</f>
        <v>0</v>
      </c>
      <c r="AX521">
        <f>+Casos_PN_CORR[[#This Row],[23-abr]]-Casos_PN_CORR[[#This Row],[22-abr]]</f>
        <v>0</v>
      </c>
      <c r="AY521">
        <f>+Casos_PN_CORR[[#This Row],[24-abr]]-Casos_PN_CORR[[#This Row],[23-abr]]</f>
        <v>0</v>
      </c>
      <c r="AZ521">
        <f>+Casos_PN_CORR[[#This Row],[25-abr]]-Casos_PN_CORR[[#This Row],[24-abr]]</f>
        <v>0</v>
      </c>
      <c r="BA521">
        <f>+Casos_PN_CORR[[#This Row],[26-abr]]-Casos_PN_CORR[[#This Row],[25-abr]]</f>
        <v>0</v>
      </c>
      <c r="BB521">
        <f>+Casos_PN_CORR[[#This Row],[27-abr]]-Casos_PN_CORR[[#This Row],[26-abr]]</f>
        <v>0</v>
      </c>
      <c r="BC521">
        <f>+Casos_PN_CORR[[#This Row],[28-abr]]-Casos_PN_CORR[[#This Row],[27-abr]]</f>
        <v>0</v>
      </c>
      <c r="BD521">
        <f>+Casos_PN_CORR[[#This Row],[29-abr]]-Casos_PN_CORR[[#This Row],[28-abr]]</f>
        <v>0</v>
      </c>
      <c r="BE521">
        <f>+Casos_PN_CORR[[#This Row],[30-abr]]-Casos_PN_CORR[[#This Row],[29-abr]]</f>
        <v>0</v>
      </c>
      <c r="BF521">
        <f>+Casos_PN_CORR[[#This Row],[1-may]]-Casos_PN_CORR[[#This Row],[30-abr]]</f>
        <v>0</v>
      </c>
      <c r="BG521">
        <f>+Casos_PN_CORR[[#This Row],[2-may]]-Casos_PN_CORR[[#This Row],[1-may]]</f>
        <v>0</v>
      </c>
      <c r="BH521">
        <f>+Casos_PN_CORR[[#This Row],[3-may]]-Casos_PN_CORR[[#This Row],[2-may]]</f>
        <v>0</v>
      </c>
      <c r="BI521">
        <f>+Casos_PN_CORR[[#This Row],[4-may]]-Casos_PN_CORR[[#This Row],[3-may]]</f>
        <v>0</v>
      </c>
      <c r="BJ521">
        <f>+Casos_PN_CORR[[#This Row],[5-may]]-Casos_PN_CORR[[#This Row],[4-may]]</f>
        <v>0</v>
      </c>
      <c r="BK521">
        <f>+Casos_PN_CORR[[#This Row],[6-may]]-Casos_PN_CORR[[#This Row],[5-may]]</f>
        <v>0</v>
      </c>
      <c r="BL521">
        <f>+Casos_PN_CORR[[#This Row],[7-may]]-Casos_PN_CORR[[#This Row],[6-may]]</f>
        <v>0</v>
      </c>
      <c r="BM521">
        <f>+Casos_PN_CORR[[#This Row],[8-may]]-Casos_PN_CORR[[#This Row],[7-may]]</f>
        <v>0</v>
      </c>
      <c r="BN521">
        <f>+Casos_PN_CORR[[#This Row],[9-may]]-Casos_PN_CORR[[#This Row],[8-may]]</f>
        <v>0</v>
      </c>
      <c r="BO521">
        <f>+Casos_PN_CORR[[#This Row],[10-may]]-Casos_PN_CORR[[#This Row],[9-may]]</f>
        <v>0</v>
      </c>
      <c r="BP521">
        <f>+Casos_PN_CORR[[#This Row],[11-may]]-Casos_PN_CORR[[#This Row],[10-may]]</f>
        <v>0</v>
      </c>
      <c r="BQ521">
        <f>+Casos_PN_CORR[[#This Row],[12-may]]-Casos_PN_CORR[[#This Row],[11-may]]</f>
        <v>0</v>
      </c>
      <c r="BR521">
        <f>+Casos_PN_CORR[[#This Row],[13-may]]-Casos_PN_CORR[[#This Row],[12-may]]</f>
        <v>0</v>
      </c>
      <c r="BS521">
        <f>+Casos_PN_CORR[[#This Row],[14-may]]-Casos_PN_CORR[[#This Row],[13-may]]</f>
        <v>0</v>
      </c>
      <c r="BT521">
        <f>+Casos_PN_CORR[[#This Row],[15-may]]-Casos_PN_CORR[[#This Row],[14-may]]</f>
        <v>0</v>
      </c>
      <c r="BU521">
        <f>+Casos_PN_CORR[[#This Row],[16-may]]-Casos_PN_CORR[[#This Row],[15-may]]</f>
        <v>0</v>
      </c>
      <c r="BV521">
        <f>+Casos_PN_CORR[[#This Row],[17-may]]-Casos_PN_CORR[[#This Row],[16-may]]</f>
        <v>0</v>
      </c>
      <c r="BW521">
        <f>+Casos_PN_CORR[[#This Row],[18-may]]-Casos_PN_CORR[[#This Row],[17-may]]</f>
        <v>0</v>
      </c>
      <c r="BX521">
        <f>+Casos_PN_CORR[[#This Row],[19-may]]-Casos_PN_CORR[[#This Row],[18-may]]</f>
        <v>0</v>
      </c>
      <c r="BY521">
        <f>+Casos_PN_CORR[[#This Row],[20-may]]-Casos_PN_CORR[[#This Row],[19-may]]</f>
        <v>0</v>
      </c>
      <c r="BZ521">
        <f>+Casos_PN_CORR[[#This Row],[21-may]]-Casos_PN_CORR[[#This Row],[20-may]]</f>
        <v>0</v>
      </c>
      <c r="CA521">
        <f>+Casos_PN_CORR[[#This Row],[22-may]]-Casos_PN_CORR[[#This Row],[21-may]]</f>
        <v>0</v>
      </c>
      <c r="CB521">
        <f>+Casos_PN_CORR[[#This Row],[23-may]]-Casos_PN_CORR[[#This Row],[22-may]]</f>
        <v>0</v>
      </c>
      <c r="CC521">
        <f>+Casos_PN_CORR[[#This Row],[24-may]]-Casos_PN_CORR[[#This Row],[23-may]]</f>
        <v>0</v>
      </c>
      <c r="CD521">
        <f>+Casos_PN_CORR[[#This Row],[25-may]]-Casos_PN_CORR[[#This Row],[24-may]]</f>
        <v>0</v>
      </c>
      <c r="CE521">
        <f>+Casos_PN_CORR[[#This Row],[26-may]]-Casos_PN_CORR[[#This Row],[25-may]]</f>
        <v>0</v>
      </c>
      <c r="CF521">
        <f>+Casos_PN_CORR[[#This Row],[27-may]]-Casos_PN_CORR[[#This Row],[26-may]]</f>
        <v>0</v>
      </c>
      <c r="CG521">
        <f>+Casos_PN_CORR[[#This Row],[28-may]]-Casos_PN_CORR[[#This Row],[27-may]]</f>
        <v>0</v>
      </c>
      <c r="CH521">
        <f>+Casos_PN_CORR[[#This Row],[29-may]]-Casos_PN_CORR[[#This Row],[28-may]]</f>
        <v>0</v>
      </c>
      <c r="CI521">
        <f>+Casos_PN_CORR[[#This Row],[30-may]]-Casos_PN_CORR[[#This Row],[29-may]]</f>
        <v>0</v>
      </c>
      <c r="CJ521">
        <f>+Casos_PN_CORR[[#This Row],[31-may]]-Casos_PN_CORR[[#This Row],[30-may]]</f>
        <v>0</v>
      </c>
      <c r="CK521">
        <f>+Casos_PN_CORR[[#This Row],[1-jun]]-Casos_PN_CORR[[#This Row],[31-may]]</f>
        <v>0</v>
      </c>
      <c r="CL521">
        <f>+Casos_PN_CORR[[#This Row],[2-jun]]-Casos_PN_CORR[[#This Row],[1-jun]]</f>
        <v>0</v>
      </c>
      <c r="CM521">
        <f>+Casos_PN_CORR[[#This Row],[3-jun]]-Casos_PN_CORR[[#This Row],[2-jun]]</f>
        <v>0</v>
      </c>
      <c r="CN521">
        <f>+Casos_PN_CORR[[#This Row],[4-jun]]-Casos_PN_CORR[[#This Row],[3-jun]]</f>
        <v>0</v>
      </c>
      <c r="CO521">
        <f>+Casos_PN_CORR[[#This Row],[5-jun]]-Casos_PN_CORR[[#This Row],[4-jun]]</f>
        <v>0</v>
      </c>
      <c r="CP521">
        <f>+Casos_PN_CORR[[#This Row],[6-jun]]-Casos_PN_CORR[[#This Row],[5-jun]]</f>
        <v>0</v>
      </c>
    </row>
    <row r="522" spans="1:94">
      <c r="A522">
        <v>120207</v>
      </c>
      <c r="B522" s="2" t="s">
        <v>104</v>
      </c>
      <c r="C522" s="2" t="s">
        <v>246</v>
      </c>
      <c r="D522" s="2" t="s">
        <v>651</v>
      </c>
      <c r="E522" s="4">
        <f t="shared" si="8"/>
        <v>0</v>
      </c>
      <c r="F522">
        <f>+Casos_PN_CORR[[#This Row],[10-mar]]</f>
        <v>0</v>
      </c>
      <c r="G522">
        <f>+Casos_PN_CORR[[#This Row],[11-mar]]-Casos_PN_CORR[[#This Row],[10-mar]]</f>
        <v>0</v>
      </c>
      <c r="H522">
        <f>+Casos_PN_CORR[[#This Row],[12-mar]]-Casos_PN_CORR[[#This Row],[11-mar]]</f>
        <v>0</v>
      </c>
      <c r="I522">
        <f>+Casos_PN_CORR[[#This Row],[13-mar]]-Casos_PN_CORR[[#This Row],[12-mar]]</f>
        <v>0</v>
      </c>
      <c r="J522">
        <f>+Casos_PN_CORR[[#This Row],[14-mar]]-Casos_PN_CORR[[#This Row],[13-mar]]</f>
        <v>0</v>
      </c>
      <c r="K522">
        <f>+Casos_PN_CORR[[#This Row],[15-mar]]-Casos_PN_CORR[[#This Row],[14-mar]]</f>
        <v>0</v>
      </c>
      <c r="L522">
        <f>+Casos_PN_CORR[[#This Row],[16-mar]]-Casos_PN_CORR[[#This Row],[15-mar]]</f>
        <v>0</v>
      </c>
      <c r="M522">
        <f>+Casos_PN_CORR[[#This Row],[17-mar]]-Casos_PN_CORR[[#This Row],[16-mar]]</f>
        <v>0</v>
      </c>
      <c r="N522">
        <f>+Casos_PN_CORR[[#This Row],[18-mar]]-Casos_PN_CORR[[#This Row],[17-mar]]</f>
        <v>0</v>
      </c>
      <c r="O522">
        <f>+Casos_PN_CORR[[#This Row],[19-mar]]-Casos_PN_CORR[[#This Row],[18-mar]]</f>
        <v>0</v>
      </c>
      <c r="P522">
        <f>+Casos_PN_CORR[[#This Row],[20-mar]]-Casos_PN_CORR[[#This Row],[19-mar]]</f>
        <v>0</v>
      </c>
      <c r="Q522">
        <f>+Casos_PN_CORR[[#This Row],[21-mar]]-Casos_PN_CORR[[#This Row],[20-mar]]</f>
        <v>0</v>
      </c>
      <c r="R522">
        <f>+Casos_PN_CORR[[#This Row],[22-mar]]-Casos_PN_CORR[[#This Row],[21-mar]]</f>
        <v>0</v>
      </c>
      <c r="S522">
        <f>+Casos_PN_CORR[[#This Row],[23-mar]]-Casos_PN_CORR[[#This Row],[22-mar]]</f>
        <v>0</v>
      </c>
      <c r="T522">
        <f>+Casos_PN_CORR[[#This Row],[24-mar]]-Casos_PN_CORR[[#This Row],[23-mar]]</f>
        <v>0</v>
      </c>
      <c r="U522">
        <f>+Casos_PN_CORR[[#This Row],[25-mar]]-Casos_PN_CORR[[#This Row],[24-mar]]</f>
        <v>0</v>
      </c>
      <c r="V522">
        <f>+Casos_PN_CORR[[#This Row],[26-mar]]-Casos_PN_CORR[[#This Row],[25-mar]]</f>
        <v>0</v>
      </c>
      <c r="W522">
        <f>+Casos_PN_CORR[[#This Row],[27-mar]]-Casos_PN_CORR[[#This Row],[26-mar]]</f>
        <v>0</v>
      </c>
      <c r="X522">
        <f>+Casos_PN_CORR[[#This Row],[28-mar]]-Casos_PN_CORR[[#This Row],[27-mar]]</f>
        <v>0</v>
      </c>
      <c r="Y522">
        <f>+Casos_PN_CORR[[#This Row],[29-mar]]-Casos_PN_CORR[[#This Row],[28-mar]]</f>
        <v>0</v>
      </c>
      <c r="Z522">
        <f>+Casos_PN_CORR[[#This Row],[30-mar]]-Casos_PN_CORR[[#This Row],[29-mar]]</f>
        <v>0</v>
      </c>
      <c r="AA522">
        <f>+Casos_PN_CORR[[#This Row],[31-mar]]-Casos_PN_CORR[[#This Row],[30-mar]]</f>
        <v>0</v>
      </c>
      <c r="AB522">
        <f>+Casos_PN_CORR[[#This Row],[1-abr]]-Casos_PN_CORR[[#This Row],[31-mar]]</f>
        <v>0</v>
      </c>
      <c r="AC522">
        <f>+Casos_PN_CORR[[#This Row],[2-abr]]-Casos_PN_CORR[[#This Row],[1-abr]]</f>
        <v>0</v>
      </c>
      <c r="AD522">
        <f>+Casos_PN_CORR[[#This Row],[3-abr]]-Casos_PN_CORR[[#This Row],[2-abr]]</f>
        <v>0</v>
      </c>
      <c r="AE522">
        <f>+Casos_PN_CORR[[#This Row],[4-abr]]-Casos_PN_CORR[[#This Row],[3-abr]]</f>
        <v>0</v>
      </c>
      <c r="AF522">
        <f>+Casos_PN_CORR[[#This Row],[5-abr]]-Casos_PN_CORR[[#This Row],[4-abr]]</f>
        <v>0</v>
      </c>
      <c r="AG522">
        <f>+Casos_PN_CORR[[#This Row],[6-abr]]-Casos_PN_CORR[[#This Row],[5-abr]]</f>
        <v>0</v>
      </c>
      <c r="AH522">
        <f>+Casos_PN_CORR[[#This Row],[7-abr]]-Casos_PN_CORR[[#This Row],[6-abr]]</f>
        <v>0</v>
      </c>
      <c r="AI522">
        <f>+Casos_PN_CORR[[#This Row],[8-abr]]-Casos_PN_CORR[[#This Row],[7-abr]]</f>
        <v>0</v>
      </c>
      <c r="AJ522">
        <f>+Casos_PN_CORR[[#This Row],[9-abr]]-Casos_PN_CORR[[#This Row],[8-abr]]</f>
        <v>0</v>
      </c>
      <c r="AK522">
        <f>+Casos_PN_CORR[[#This Row],[10-abr]]-Casos_PN_CORR[[#This Row],[9-abr]]</f>
        <v>0</v>
      </c>
      <c r="AL522">
        <f>+Casos_PN_CORR[[#This Row],[11-abr]]-Casos_PN_CORR[[#This Row],[10-abr]]</f>
        <v>0</v>
      </c>
      <c r="AM522">
        <f>+Casos_PN_CORR[[#This Row],[12-abr]]-Casos_PN_CORR[[#This Row],[11-abr]]</f>
        <v>0</v>
      </c>
      <c r="AN522">
        <f>+Casos_PN_CORR[[#This Row],[13-abr]]-Casos_PN_CORR[[#This Row],[12-abr]]</f>
        <v>0</v>
      </c>
      <c r="AO522">
        <f>+Casos_PN_CORR[[#This Row],[14-abr]]-Casos_PN_CORR[[#This Row],[13-abr]]</f>
        <v>0</v>
      </c>
      <c r="AP522">
        <f>+Casos_PN_CORR[[#This Row],[15-abr]]-Casos_PN_CORR[[#This Row],[14-abr]]</f>
        <v>0</v>
      </c>
      <c r="AQ522">
        <f>+Casos_PN_CORR[[#This Row],[16-abr]]-Casos_PN_CORR[[#This Row],[15-abr]]</f>
        <v>0</v>
      </c>
      <c r="AR522">
        <f>+Casos_PN_CORR[[#This Row],[17-abr]]-Casos_PN_CORR[[#This Row],[16-abr]]</f>
        <v>0</v>
      </c>
      <c r="AS522">
        <f>+Casos_PN_CORR[[#This Row],[18-abr]]-Casos_PN_CORR[[#This Row],[17-abr]]</f>
        <v>0</v>
      </c>
      <c r="AT522">
        <f>+Casos_PN_CORR[[#This Row],[19-abr]]-Casos_PN_CORR[[#This Row],[18-abr]]</f>
        <v>0</v>
      </c>
      <c r="AU522">
        <f>+Casos_PN_CORR[[#This Row],[20-abr]]-Casos_PN_CORR[[#This Row],[19-abr]]</f>
        <v>0</v>
      </c>
      <c r="AV522">
        <f>+Casos_PN_CORR[[#This Row],[21-abr]]-Casos_PN_CORR[[#This Row],[20-abr]]</f>
        <v>0</v>
      </c>
      <c r="AW522">
        <f>+Casos_PN_CORR[[#This Row],[22-abr]]-Casos_PN_CORR[[#This Row],[21-abr]]</f>
        <v>0</v>
      </c>
      <c r="AX522">
        <f>+Casos_PN_CORR[[#This Row],[23-abr]]-Casos_PN_CORR[[#This Row],[22-abr]]</f>
        <v>0</v>
      </c>
      <c r="AY522">
        <f>+Casos_PN_CORR[[#This Row],[24-abr]]-Casos_PN_CORR[[#This Row],[23-abr]]</f>
        <v>0</v>
      </c>
      <c r="AZ522">
        <f>+Casos_PN_CORR[[#This Row],[25-abr]]-Casos_PN_CORR[[#This Row],[24-abr]]</f>
        <v>0</v>
      </c>
      <c r="BA522">
        <f>+Casos_PN_CORR[[#This Row],[26-abr]]-Casos_PN_CORR[[#This Row],[25-abr]]</f>
        <v>0</v>
      </c>
      <c r="BB522">
        <f>+Casos_PN_CORR[[#This Row],[27-abr]]-Casos_PN_CORR[[#This Row],[26-abr]]</f>
        <v>0</v>
      </c>
      <c r="BC522">
        <f>+Casos_PN_CORR[[#This Row],[28-abr]]-Casos_PN_CORR[[#This Row],[27-abr]]</f>
        <v>0</v>
      </c>
      <c r="BD522">
        <f>+Casos_PN_CORR[[#This Row],[29-abr]]-Casos_PN_CORR[[#This Row],[28-abr]]</f>
        <v>0</v>
      </c>
      <c r="BE522">
        <f>+Casos_PN_CORR[[#This Row],[30-abr]]-Casos_PN_CORR[[#This Row],[29-abr]]</f>
        <v>0</v>
      </c>
      <c r="BF522">
        <f>+Casos_PN_CORR[[#This Row],[1-may]]-Casos_PN_CORR[[#This Row],[30-abr]]</f>
        <v>0</v>
      </c>
      <c r="BG522">
        <f>+Casos_PN_CORR[[#This Row],[2-may]]-Casos_PN_CORR[[#This Row],[1-may]]</f>
        <v>0</v>
      </c>
      <c r="BH522">
        <f>+Casos_PN_CORR[[#This Row],[3-may]]-Casos_PN_CORR[[#This Row],[2-may]]</f>
        <v>0</v>
      </c>
      <c r="BI522">
        <f>+Casos_PN_CORR[[#This Row],[4-may]]-Casos_PN_CORR[[#This Row],[3-may]]</f>
        <v>0</v>
      </c>
      <c r="BJ522">
        <f>+Casos_PN_CORR[[#This Row],[5-may]]-Casos_PN_CORR[[#This Row],[4-may]]</f>
        <v>0</v>
      </c>
      <c r="BK522">
        <f>+Casos_PN_CORR[[#This Row],[6-may]]-Casos_PN_CORR[[#This Row],[5-may]]</f>
        <v>0</v>
      </c>
      <c r="BL522">
        <f>+Casos_PN_CORR[[#This Row],[7-may]]-Casos_PN_CORR[[#This Row],[6-may]]</f>
        <v>0</v>
      </c>
      <c r="BM522">
        <f>+Casos_PN_CORR[[#This Row],[8-may]]-Casos_PN_CORR[[#This Row],[7-may]]</f>
        <v>0</v>
      </c>
      <c r="BN522">
        <f>+Casos_PN_CORR[[#This Row],[9-may]]-Casos_PN_CORR[[#This Row],[8-may]]</f>
        <v>0</v>
      </c>
      <c r="BO522">
        <f>+Casos_PN_CORR[[#This Row],[10-may]]-Casos_PN_CORR[[#This Row],[9-may]]</f>
        <v>0</v>
      </c>
      <c r="BP522">
        <f>+Casos_PN_CORR[[#This Row],[11-may]]-Casos_PN_CORR[[#This Row],[10-may]]</f>
        <v>0</v>
      </c>
      <c r="BQ522">
        <f>+Casos_PN_CORR[[#This Row],[12-may]]-Casos_PN_CORR[[#This Row],[11-may]]</f>
        <v>0</v>
      </c>
      <c r="BR522">
        <f>+Casos_PN_CORR[[#This Row],[13-may]]-Casos_PN_CORR[[#This Row],[12-may]]</f>
        <v>0</v>
      </c>
      <c r="BS522">
        <f>+Casos_PN_CORR[[#This Row],[14-may]]-Casos_PN_CORR[[#This Row],[13-may]]</f>
        <v>0</v>
      </c>
      <c r="BT522">
        <f>+Casos_PN_CORR[[#This Row],[15-may]]-Casos_PN_CORR[[#This Row],[14-may]]</f>
        <v>0</v>
      </c>
      <c r="BU522">
        <f>+Casos_PN_CORR[[#This Row],[16-may]]-Casos_PN_CORR[[#This Row],[15-may]]</f>
        <v>0</v>
      </c>
      <c r="BV522">
        <f>+Casos_PN_CORR[[#This Row],[17-may]]-Casos_PN_CORR[[#This Row],[16-may]]</f>
        <v>0</v>
      </c>
      <c r="BW522">
        <f>+Casos_PN_CORR[[#This Row],[18-may]]-Casos_PN_CORR[[#This Row],[17-may]]</f>
        <v>0</v>
      </c>
      <c r="BX522">
        <f>+Casos_PN_CORR[[#This Row],[19-may]]-Casos_PN_CORR[[#This Row],[18-may]]</f>
        <v>0</v>
      </c>
      <c r="BY522">
        <f>+Casos_PN_CORR[[#This Row],[20-may]]-Casos_PN_CORR[[#This Row],[19-may]]</f>
        <v>0</v>
      </c>
      <c r="BZ522">
        <f>+Casos_PN_CORR[[#This Row],[21-may]]-Casos_PN_CORR[[#This Row],[20-may]]</f>
        <v>0</v>
      </c>
      <c r="CA522">
        <f>+Casos_PN_CORR[[#This Row],[22-may]]-Casos_PN_CORR[[#This Row],[21-may]]</f>
        <v>0</v>
      </c>
      <c r="CB522">
        <f>+Casos_PN_CORR[[#This Row],[23-may]]-Casos_PN_CORR[[#This Row],[22-may]]</f>
        <v>0</v>
      </c>
      <c r="CC522">
        <f>+Casos_PN_CORR[[#This Row],[24-may]]-Casos_PN_CORR[[#This Row],[23-may]]</f>
        <v>0</v>
      </c>
      <c r="CD522">
        <f>+Casos_PN_CORR[[#This Row],[25-may]]-Casos_PN_CORR[[#This Row],[24-may]]</f>
        <v>0</v>
      </c>
      <c r="CE522">
        <f>+Casos_PN_CORR[[#This Row],[26-may]]-Casos_PN_CORR[[#This Row],[25-may]]</f>
        <v>0</v>
      </c>
      <c r="CF522">
        <f>+Casos_PN_CORR[[#This Row],[27-may]]-Casos_PN_CORR[[#This Row],[26-may]]</f>
        <v>0</v>
      </c>
      <c r="CG522">
        <f>+Casos_PN_CORR[[#This Row],[28-may]]-Casos_PN_CORR[[#This Row],[27-may]]</f>
        <v>0</v>
      </c>
      <c r="CH522">
        <f>+Casos_PN_CORR[[#This Row],[29-may]]-Casos_PN_CORR[[#This Row],[28-may]]</f>
        <v>0</v>
      </c>
      <c r="CI522">
        <f>+Casos_PN_CORR[[#This Row],[30-may]]-Casos_PN_CORR[[#This Row],[29-may]]</f>
        <v>0</v>
      </c>
      <c r="CJ522">
        <f>+Casos_PN_CORR[[#This Row],[31-may]]-Casos_PN_CORR[[#This Row],[30-may]]</f>
        <v>0</v>
      </c>
      <c r="CK522">
        <f>+Casos_PN_CORR[[#This Row],[1-jun]]-Casos_PN_CORR[[#This Row],[31-may]]</f>
        <v>0</v>
      </c>
      <c r="CL522">
        <f>+Casos_PN_CORR[[#This Row],[2-jun]]-Casos_PN_CORR[[#This Row],[1-jun]]</f>
        <v>0</v>
      </c>
      <c r="CM522">
        <f>+Casos_PN_CORR[[#This Row],[3-jun]]-Casos_PN_CORR[[#This Row],[2-jun]]</f>
        <v>0</v>
      </c>
      <c r="CN522">
        <f>+Casos_PN_CORR[[#This Row],[4-jun]]-Casos_PN_CORR[[#This Row],[3-jun]]</f>
        <v>0</v>
      </c>
      <c r="CO522">
        <f>+Casos_PN_CORR[[#This Row],[5-jun]]-Casos_PN_CORR[[#This Row],[4-jun]]</f>
        <v>0</v>
      </c>
      <c r="CP522">
        <f>+Casos_PN_CORR[[#This Row],[6-jun]]-Casos_PN_CORR[[#This Row],[5-jun]]</f>
        <v>0</v>
      </c>
    </row>
    <row r="523" spans="1:94">
      <c r="A523">
        <v>91108</v>
      </c>
      <c r="B523" s="2" t="s">
        <v>139</v>
      </c>
      <c r="C523" s="2" t="s">
        <v>156</v>
      </c>
      <c r="D523" s="2" t="s">
        <v>652</v>
      </c>
      <c r="E523" s="4">
        <f t="shared" si="8"/>
        <v>0</v>
      </c>
      <c r="F523">
        <f>+Casos_PN_CORR[[#This Row],[10-mar]]</f>
        <v>0</v>
      </c>
      <c r="G523">
        <f>+Casos_PN_CORR[[#This Row],[11-mar]]-Casos_PN_CORR[[#This Row],[10-mar]]</f>
        <v>0</v>
      </c>
      <c r="H523">
        <f>+Casos_PN_CORR[[#This Row],[12-mar]]-Casos_PN_CORR[[#This Row],[11-mar]]</f>
        <v>0</v>
      </c>
      <c r="I523">
        <f>+Casos_PN_CORR[[#This Row],[13-mar]]-Casos_PN_CORR[[#This Row],[12-mar]]</f>
        <v>0</v>
      </c>
      <c r="J523">
        <f>+Casos_PN_CORR[[#This Row],[14-mar]]-Casos_PN_CORR[[#This Row],[13-mar]]</f>
        <v>0</v>
      </c>
      <c r="K523">
        <f>+Casos_PN_CORR[[#This Row],[15-mar]]-Casos_PN_CORR[[#This Row],[14-mar]]</f>
        <v>0</v>
      </c>
      <c r="L523">
        <f>+Casos_PN_CORR[[#This Row],[16-mar]]-Casos_PN_CORR[[#This Row],[15-mar]]</f>
        <v>0</v>
      </c>
      <c r="M523">
        <f>+Casos_PN_CORR[[#This Row],[17-mar]]-Casos_PN_CORR[[#This Row],[16-mar]]</f>
        <v>0</v>
      </c>
      <c r="N523">
        <f>+Casos_PN_CORR[[#This Row],[18-mar]]-Casos_PN_CORR[[#This Row],[17-mar]]</f>
        <v>0</v>
      </c>
      <c r="O523">
        <f>+Casos_PN_CORR[[#This Row],[19-mar]]-Casos_PN_CORR[[#This Row],[18-mar]]</f>
        <v>0</v>
      </c>
      <c r="P523">
        <f>+Casos_PN_CORR[[#This Row],[20-mar]]-Casos_PN_CORR[[#This Row],[19-mar]]</f>
        <v>0</v>
      </c>
      <c r="Q523">
        <f>+Casos_PN_CORR[[#This Row],[21-mar]]-Casos_PN_CORR[[#This Row],[20-mar]]</f>
        <v>0</v>
      </c>
      <c r="R523">
        <f>+Casos_PN_CORR[[#This Row],[22-mar]]-Casos_PN_CORR[[#This Row],[21-mar]]</f>
        <v>0</v>
      </c>
      <c r="S523">
        <f>+Casos_PN_CORR[[#This Row],[23-mar]]-Casos_PN_CORR[[#This Row],[22-mar]]</f>
        <v>0</v>
      </c>
      <c r="T523">
        <f>+Casos_PN_CORR[[#This Row],[24-mar]]-Casos_PN_CORR[[#This Row],[23-mar]]</f>
        <v>0</v>
      </c>
      <c r="U523">
        <f>+Casos_PN_CORR[[#This Row],[25-mar]]-Casos_PN_CORR[[#This Row],[24-mar]]</f>
        <v>0</v>
      </c>
      <c r="V523">
        <f>+Casos_PN_CORR[[#This Row],[26-mar]]-Casos_PN_CORR[[#This Row],[25-mar]]</f>
        <v>0</v>
      </c>
      <c r="W523">
        <f>+Casos_PN_CORR[[#This Row],[27-mar]]-Casos_PN_CORR[[#This Row],[26-mar]]</f>
        <v>0</v>
      </c>
      <c r="X523">
        <f>+Casos_PN_CORR[[#This Row],[28-mar]]-Casos_PN_CORR[[#This Row],[27-mar]]</f>
        <v>0</v>
      </c>
      <c r="Y523">
        <f>+Casos_PN_CORR[[#This Row],[29-mar]]-Casos_PN_CORR[[#This Row],[28-mar]]</f>
        <v>0</v>
      </c>
      <c r="Z523">
        <f>+Casos_PN_CORR[[#This Row],[30-mar]]-Casos_PN_CORR[[#This Row],[29-mar]]</f>
        <v>0</v>
      </c>
      <c r="AA523">
        <f>+Casos_PN_CORR[[#This Row],[31-mar]]-Casos_PN_CORR[[#This Row],[30-mar]]</f>
        <v>0</v>
      </c>
      <c r="AB523">
        <f>+Casos_PN_CORR[[#This Row],[1-abr]]-Casos_PN_CORR[[#This Row],[31-mar]]</f>
        <v>0</v>
      </c>
      <c r="AC523">
        <f>+Casos_PN_CORR[[#This Row],[2-abr]]-Casos_PN_CORR[[#This Row],[1-abr]]</f>
        <v>0</v>
      </c>
      <c r="AD523">
        <f>+Casos_PN_CORR[[#This Row],[3-abr]]-Casos_PN_CORR[[#This Row],[2-abr]]</f>
        <v>0</v>
      </c>
      <c r="AE523">
        <f>+Casos_PN_CORR[[#This Row],[4-abr]]-Casos_PN_CORR[[#This Row],[3-abr]]</f>
        <v>0</v>
      </c>
      <c r="AF523">
        <f>+Casos_PN_CORR[[#This Row],[5-abr]]-Casos_PN_CORR[[#This Row],[4-abr]]</f>
        <v>0</v>
      </c>
      <c r="AG523">
        <f>+Casos_PN_CORR[[#This Row],[6-abr]]-Casos_PN_CORR[[#This Row],[5-abr]]</f>
        <v>0</v>
      </c>
      <c r="AH523">
        <f>+Casos_PN_CORR[[#This Row],[7-abr]]-Casos_PN_CORR[[#This Row],[6-abr]]</f>
        <v>0</v>
      </c>
      <c r="AI523">
        <f>+Casos_PN_CORR[[#This Row],[8-abr]]-Casos_PN_CORR[[#This Row],[7-abr]]</f>
        <v>0</v>
      </c>
      <c r="AJ523">
        <f>+Casos_PN_CORR[[#This Row],[9-abr]]-Casos_PN_CORR[[#This Row],[8-abr]]</f>
        <v>0</v>
      </c>
      <c r="AK523">
        <f>+Casos_PN_CORR[[#This Row],[10-abr]]-Casos_PN_CORR[[#This Row],[9-abr]]</f>
        <v>0</v>
      </c>
      <c r="AL523">
        <f>+Casos_PN_CORR[[#This Row],[11-abr]]-Casos_PN_CORR[[#This Row],[10-abr]]</f>
        <v>0</v>
      </c>
      <c r="AM523">
        <f>+Casos_PN_CORR[[#This Row],[12-abr]]-Casos_PN_CORR[[#This Row],[11-abr]]</f>
        <v>0</v>
      </c>
      <c r="AN523">
        <f>+Casos_PN_CORR[[#This Row],[13-abr]]-Casos_PN_CORR[[#This Row],[12-abr]]</f>
        <v>0</v>
      </c>
      <c r="AO523">
        <f>+Casos_PN_CORR[[#This Row],[14-abr]]-Casos_PN_CORR[[#This Row],[13-abr]]</f>
        <v>0</v>
      </c>
      <c r="AP523">
        <f>+Casos_PN_CORR[[#This Row],[15-abr]]-Casos_PN_CORR[[#This Row],[14-abr]]</f>
        <v>0</v>
      </c>
      <c r="AQ523">
        <f>+Casos_PN_CORR[[#This Row],[16-abr]]-Casos_PN_CORR[[#This Row],[15-abr]]</f>
        <v>0</v>
      </c>
      <c r="AR523">
        <f>+Casos_PN_CORR[[#This Row],[17-abr]]-Casos_PN_CORR[[#This Row],[16-abr]]</f>
        <v>0</v>
      </c>
      <c r="AS523">
        <f>+Casos_PN_CORR[[#This Row],[18-abr]]-Casos_PN_CORR[[#This Row],[17-abr]]</f>
        <v>0</v>
      </c>
      <c r="AT523">
        <f>+Casos_PN_CORR[[#This Row],[19-abr]]-Casos_PN_CORR[[#This Row],[18-abr]]</f>
        <v>0</v>
      </c>
      <c r="AU523">
        <f>+Casos_PN_CORR[[#This Row],[20-abr]]-Casos_PN_CORR[[#This Row],[19-abr]]</f>
        <v>0</v>
      </c>
      <c r="AV523">
        <f>+Casos_PN_CORR[[#This Row],[21-abr]]-Casos_PN_CORR[[#This Row],[20-abr]]</f>
        <v>0</v>
      </c>
      <c r="AW523">
        <f>+Casos_PN_CORR[[#This Row],[22-abr]]-Casos_PN_CORR[[#This Row],[21-abr]]</f>
        <v>0</v>
      </c>
      <c r="AX523">
        <f>+Casos_PN_CORR[[#This Row],[23-abr]]-Casos_PN_CORR[[#This Row],[22-abr]]</f>
        <v>0</v>
      </c>
      <c r="AY523">
        <f>+Casos_PN_CORR[[#This Row],[24-abr]]-Casos_PN_CORR[[#This Row],[23-abr]]</f>
        <v>0</v>
      </c>
      <c r="AZ523">
        <f>+Casos_PN_CORR[[#This Row],[25-abr]]-Casos_PN_CORR[[#This Row],[24-abr]]</f>
        <v>0</v>
      </c>
      <c r="BA523">
        <f>+Casos_PN_CORR[[#This Row],[26-abr]]-Casos_PN_CORR[[#This Row],[25-abr]]</f>
        <v>0</v>
      </c>
      <c r="BB523">
        <f>+Casos_PN_CORR[[#This Row],[27-abr]]-Casos_PN_CORR[[#This Row],[26-abr]]</f>
        <v>0</v>
      </c>
      <c r="BC523">
        <f>+Casos_PN_CORR[[#This Row],[28-abr]]-Casos_PN_CORR[[#This Row],[27-abr]]</f>
        <v>0</v>
      </c>
      <c r="BD523">
        <f>+Casos_PN_CORR[[#This Row],[29-abr]]-Casos_PN_CORR[[#This Row],[28-abr]]</f>
        <v>0</v>
      </c>
      <c r="BE523">
        <f>+Casos_PN_CORR[[#This Row],[30-abr]]-Casos_PN_CORR[[#This Row],[29-abr]]</f>
        <v>0</v>
      </c>
      <c r="BF523">
        <f>+Casos_PN_CORR[[#This Row],[1-may]]-Casos_PN_CORR[[#This Row],[30-abr]]</f>
        <v>0</v>
      </c>
      <c r="BG523">
        <f>+Casos_PN_CORR[[#This Row],[2-may]]-Casos_PN_CORR[[#This Row],[1-may]]</f>
        <v>0</v>
      </c>
      <c r="BH523">
        <f>+Casos_PN_CORR[[#This Row],[3-may]]-Casos_PN_CORR[[#This Row],[2-may]]</f>
        <v>0</v>
      </c>
      <c r="BI523">
        <f>+Casos_PN_CORR[[#This Row],[4-may]]-Casos_PN_CORR[[#This Row],[3-may]]</f>
        <v>0</v>
      </c>
      <c r="BJ523">
        <f>+Casos_PN_CORR[[#This Row],[5-may]]-Casos_PN_CORR[[#This Row],[4-may]]</f>
        <v>0</v>
      </c>
      <c r="BK523">
        <f>+Casos_PN_CORR[[#This Row],[6-may]]-Casos_PN_CORR[[#This Row],[5-may]]</f>
        <v>0</v>
      </c>
      <c r="BL523">
        <f>+Casos_PN_CORR[[#This Row],[7-may]]-Casos_PN_CORR[[#This Row],[6-may]]</f>
        <v>0</v>
      </c>
      <c r="BM523">
        <f>+Casos_PN_CORR[[#This Row],[8-may]]-Casos_PN_CORR[[#This Row],[7-may]]</f>
        <v>0</v>
      </c>
      <c r="BN523">
        <f>+Casos_PN_CORR[[#This Row],[9-may]]-Casos_PN_CORR[[#This Row],[8-may]]</f>
        <v>0</v>
      </c>
      <c r="BO523">
        <f>+Casos_PN_CORR[[#This Row],[10-may]]-Casos_PN_CORR[[#This Row],[9-may]]</f>
        <v>0</v>
      </c>
      <c r="BP523">
        <f>+Casos_PN_CORR[[#This Row],[11-may]]-Casos_PN_CORR[[#This Row],[10-may]]</f>
        <v>0</v>
      </c>
      <c r="BQ523">
        <f>+Casos_PN_CORR[[#This Row],[12-may]]-Casos_PN_CORR[[#This Row],[11-may]]</f>
        <v>0</v>
      </c>
      <c r="BR523">
        <f>+Casos_PN_CORR[[#This Row],[13-may]]-Casos_PN_CORR[[#This Row],[12-may]]</f>
        <v>0</v>
      </c>
      <c r="BS523">
        <f>+Casos_PN_CORR[[#This Row],[14-may]]-Casos_PN_CORR[[#This Row],[13-may]]</f>
        <v>0</v>
      </c>
      <c r="BT523">
        <f>+Casos_PN_CORR[[#This Row],[15-may]]-Casos_PN_CORR[[#This Row],[14-may]]</f>
        <v>0</v>
      </c>
      <c r="BU523">
        <f>+Casos_PN_CORR[[#This Row],[16-may]]-Casos_PN_CORR[[#This Row],[15-may]]</f>
        <v>0</v>
      </c>
      <c r="BV523">
        <f>+Casos_PN_CORR[[#This Row],[17-may]]-Casos_PN_CORR[[#This Row],[16-may]]</f>
        <v>0</v>
      </c>
      <c r="BW523">
        <f>+Casos_PN_CORR[[#This Row],[18-may]]-Casos_PN_CORR[[#This Row],[17-may]]</f>
        <v>0</v>
      </c>
      <c r="BX523">
        <f>+Casos_PN_CORR[[#This Row],[19-may]]-Casos_PN_CORR[[#This Row],[18-may]]</f>
        <v>0</v>
      </c>
      <c r="BY523">
        <f>+Casos_PN_CORR[[#This Row],[20-may]]-Casos_PN_CORR[[#This Row],[19-may]]</f>
        <v>0</v>
      </c>
      <c r="BZ523">
        <f>+Casos_PN_CORR[[#This Row],[21-may]]-Casos_PN_CORR[[#This Row],[20-may]]</f>
        <v>0</v>
      </c>
      <c r="CA523">
        <f>+Casos_PN_CORR[[#This Row],[22-may]]-Casos_PN_CORR[[#This Row],[21-may]]</f>
        <v>0</v>
      </c>
      <c r="CB523">
        <f>+Casos_PN_CORR[[#This Row],[23-may]]-Casos_PN_CORR[[#This Row],[22-may]]</f>
        <v>0</v>
      </c>
      <c r="CC523">
        <f>+Casos_PN_CORR[[#This Row],[24-may]]-Casos_PN_CORR[[#This Row],[23-may]]</f>
        <v>0</v>
      </c>
      <c r="CD523">
        <f>+Casos_PN_CORR[[#This Row],[25-may]]-Casos_PN_CORR[[#This Row],[24-may]]</f>
        <v>0</v>
      </c>
      <c r="CE523">
        <f>+Casos_PN_CORR[[#This Row],[26-may]]-Casos_PN_CORR[[#This Row],[25-may]]</f>
        <v>0</v>
      </c>
      <c r="CF523">
        <f>+Casos_PN_CORR[[#This Row],[27-may]]-Casos_PN_CORR[[#This Row],[26-may]]</f>
        <v>0</v>
      </c>
      <c r="CG523">
        <f>+Casos_PN_CORR[[#This Row],[28-may]]-Casos_PN_CORR[[#This Row],[27-may]]</f>
        <v>0</v>
      </c>
      <c r="CH523">
        <f>+Casos_PN_CORR[[#This Row],[29-may]]-Casos_PN_CORR[[#This Row],[28-may]]</f>
        <v>0</v>
      </c>
      <c r="CI523">
        <f>+Casos_PN_CORR[[#This Row],[30-may]]-Casos_PN_CORR[[#This Row],[29-may]]</f>
        <v>0</v>
      </c>
      <c r="CJ523">
        <f>+Casos_PN_CORR[[#This Row],[31-may]]-Casos_PN_CORR[[#This Row],[30-may]]</f>
        <v>0</v>
      </c>
      <c r="CK523">
        <f>+Casos_PN_CORR[[#This Row],[1-jun]]-Casos_PN_CORR[[#This Row],[31-may]]</f>
        <v>0</v>
      </c>
      <c r="CL523">
        <f>+Casos_PN_CORR[[#This Row],[2-jun]]-Casos_PN_CORR[[#This Row],[1-jun]]</f>
        <v>0</v>
      </c>
      <c r="CM523">
        <f>+Casos_PN_CORR[[#This Row],[3-jun]]-Casos_PN_CORR[[#This Row],[2-jun]]</f>
        <v>0</v>
      </c>
      <c r="CN523">
        <f>+Casos_PN_CORR[[#This Row],[4-jun]]-Casos_PN_CORR[[#This Row],[3-jun]]</f>
        <v>0</v>
      </c>
      <c r="CO523">
        <f>+Casos_PN_CORR[[#This Row],[5-jun]]-Casos_PN_CORR[[#This Row],[4-jun]]</f>
        <v>0</v>
      </c>
      <c r="CP523">
        <f>+Casos_PN_CORR[[#This Row],[6-jun]]-Casos_PN_CORR[[#This Row],[5-jun]]</f>
        <v>0</v>
      </c>
    </row>
    <row r="524" spans="1:94">
      <c r="A524">
        <v>41308</v>
      </c>
      <c r="B524" s="2" t="s">
        <v>115</v>
      </c>
      <c r="C524" s="2" t="s">
        <v>183</v>
      </c>
      <c r="D524" s="2" t="s">
        <v>653</v>
      </c>
      <c r="E524" s="4">
        <f t="shared" si="8"/>
        <v>0</v>
      </c>
      <c r="F524">
        <f>+Casos_PN_CORR[[#This Row],[10-mar]]</f>
        <v>0</v>
      </c>
      <c r="G524">
        <f>+Casos_PN_CORR[[#This Row],[11-mar]]-Casos_PN_CORR[[#This Row],[10-mar]]</f>
        <v>0</v>
      </c>
      <c r="H524">
        <f>+Casos_PN_CORR[[#This Row],[12-mar]]-Casos_PN_CORR[[#This Row],[11-mar]]</f>
        <v>0</v>
      </c>
      <c r="I524">
        <f>+Casos_PN_CORR[[#This Row],[13-mar]]-Casos_PN_CORR[[#This Row],[12-mar]]</f>
        <v>0</v>
      </c>
      <c r="J524">
        <f>+Casos_PN_CORR[[#This Row],[14-mar]]-Casos_PN_CORR[[#This Row],[13-mar]]</f>
        <v>0</v>
      </c>
      <c r="K524">
        <f>+Casos_PN_CORR[[#This Row],[15-mar]]-Casos_PN_CORR[[#This Row],[14-mar]]</f>
        <v>0</v>
      </c>
      <c r="L524">
        <f>+Casos_PN_CORR[[#This Row],[16-mar]]-Casos_PN_CORR[[#This Row],[15-mar]]</f>
        <v>0</v>
      </c>
      <c r="M524">
        <f>+Casos_PN_CORR[[#This Row],[17-mar]]-Casos_PN_CORR[[#This Row],[16-mar]]</f>
        <v>0</v>
      </c>
      <c r="N524">
        <f>+Casos_PN_CORR[[#This Row],[18-mar]]-Casos_PN_CORR[[#This Row],[17-mar]]</f>
        <v>0</v>
      </c>
      <c r="O524">
        <f>+Casos_PN_CORR[[#This Row],[19-mar]]-Casos_PN_CORR[[#This Row],[18-mar]]</f>
        <v>0</v>
      </c>
      <c r="P524">
        <f>+Casos_PN_CORR[[#This Row],[20-mar]]-Casos_PN_CORR[[#This Row],[19-mar]]</f>
        <v>0</v>
      </c>
      <c r="Q524">
        <f>+Casos_PN_CORR[[#This Row],[21-mar]]-Casos_PN_CORR[[#This Row],[20-mar]]</f>
        <v>0</v>
      </c>
      <c r="R524">
        <f>+Casos_PN_CORR[[#This Row],[22-mar]]-Casos_PN_CORR[[#This Row],[21-mar]]</f>
        <v>0</v>
      </c>
      <c r="S524">
        <f>+Casos_PN_CORR[[#This Row],[23-mar]]-Casos_PN_CORR[[#This Row],[22-mar]]</f>
        <v>0</v>
      </c>
      <c r="T524">
        <f>+Casos_PN_CORR[[#This Row],[24-mar]]-Casos_PN_CORR[[#This Row],[23-mar]]</f>
        <v>0</v>
      </c>
      <c r="U524">
        <f>+Casos_PN_CORR[[#This Row],[25-mar]]-Casos_PN_CORR[[#This Row],[24-mar]]</f>
        <v>0</v>
      </c>
      <c r="V524">
        <f>+Casos_PN_CORR[[#This Row],[26-mar]]-Casos_PN_CORR[[#This Row],[25-mar]]</f>
        <v>0</v>
      </c>
      <c r="W524">
        <f>+Casos_PN_CORR[[#This Row],[27-mar]]-Casos_PN_CORR[[#This Row],[26-mar]]</f>
        <v>0</v>
      </c>
      <c r="X524">
        <f>+Casos_PN_CORR[[#This Row],[28-mar]]-Casos_PN_CORR[[#This Row],[27-mar]]</f>
        <v>0</v>
      </c>
      <c r="Y524">
        <f>+Casos_PN_CORR[[#This Row],[29-mar]]-Casos_PN_CORR[[#This Row],[28-mar]]</f>
        <v>0</v>
      </c>
      <c r="Z524">
        <f>+Casos_PN_CORR[[#This Row],[30-mar]]-Casos_PN_CORR[[#This Row],[29-mar]]</f>
        <v>0</v>
      </c>
      <c r="AA524">
        <f>+Casos_PN_CORR[[#This Row],[31-mar]]-Casos_PN_CORR[[#This Row],[30-mar]]</f>
        <v>0</v>
      </c>
      <c r="AB524">
        <f>+Casos_PN_CORR[[#This Row],[1-abr]]-Casos_PN_CORR[[#This Row],[31-mar]]</f>
        <v>0</v>
      </c>
      <c r="AC524">
        <f>+Casos_PN_CORR[[#This Row],[2-abr]]-Casos_PN_CORR[[#This Row],[1-abr]]</f>
        <v>0</v>
      </c>
      <c r="AD524">
        <f>+Casos_PN_CORR[[#This Row],[3-abr]]-Casos_PN_CORR[[#This Row],[2-abr]]</f>
        <v>0</v>
      </c>
      <c r="AE524">
        <f>+Casos_PN_CORR[[#This Row],[4-abr]]-Casos_PN_CORR[[#This Row],[3-abr]]</f>
        <v>0</v>
      </c>
      <c r="AF524">
        <f>+Casos_PN_CORR[[#This Row],[5-abr]]-Casos_PN_CORR[[#This Row],[4-abr]]</f>
        <v>0</v>
      </c>
      <c r="AG524">
        <f>+Casos_PN_CORR[[#This Row],[6-abr]]-Casos_PN_CORR[[#This Row],[5-abr]]</f>
        <v>0</v>
      </c>
      <c r="AH524">
        <f>+Casos_PN_CORR[[#This Row],[7-abr]]-Casos_PN_CORR[[#This Row],[6-abr]]</f>
        <v>0</v>
      </c>
      <c r="AI524">
        <f>+Casos_PN_CORR[[#This Row],[8-abr]]-Casos_PN_CORR[[#This Row],[7-abr]]</f>
        <v>0</v>
      </c>
      <c r="AJ524">
        <f>+Casos_PN_CORR[[#This Row],[9-abr]]-Casos_PN_CORR[[#This Row],[8-abr]]</f>
        <v>0</v>
      </c>
      <c r="AK524">
        <f>+Casos_PN_CORR[[#This Row],[10-abr]]-Casos_PN_CORR[[#This Row],[9-abr]]</f>
        <v>0</v>
      </c>
      <c r="AL524">
        <f>+Casos_PN_CORR[[#This Row],[11-abr]]-Casos_PN_CORR[[#This Row],[10-abr]]</f>
        <v>0</v>
      </c>
      <c r="AM524">
        <f>+Casos_PN_CORR[[#This Row],[12-abr]]-Casos_PN_CORR[[#This Row],[11-abr]]</f>
        <v>0</v>
      </c>
      <c r="AN524">
        <f>+Casos_PN_CORR[[#This Row],[13-abr]]-Casos_PN_CORR[[#This Row],[12-abr]]</f>
        <v>0</v>
      </c>
      <c r="AO524">
        <f>+Casos_PN_CORR[[#This Row],[14-abr]]-Casos_PN_CORR[[#This Row],[13-abr]]</f>
        <v>0</v>
      </c>
      <c r="AP524">
        <f>+Casos_PN_CORR[[#This Row],[15-abr]]-Casos_PN_CORR[[#This Row],[14-abr]]</f>
        <v>0</v>
      </c>
      <c r="AQ524">
        <f>+Casos_PN_CORR[[#This Row],[16-abr]]-Casos_PN_CORR[[#This Row],[15-abr]]</f>
        <v>0</v>
      </c>
      <c r="AR524">
        <f>+Casos_PN_CORR[[#This Row],[17-abr]]-Casos_PN_CORR[[#This Row],[16-abr]]</f>
        <v>0</v>
      </c>
      <c r="AS524">
        <f>+Casos_PN_CORR[[#This Row],[18-abr]]-Casos_PN_CORR[[#This Row],[17-abr]]</f>
        <v>0</v>
      </c>
      <c r="AT524">
        <f>+Casos_PN_CORR[[#This Row],[19-abr]]-Casos_PN_CORR[[#This Row],[18-abr]]</f>
        <v>0</v>
      </c>
      <c r="AU524">
        <f>+Casos_PN_CORR[[#This Row],[20-abr]]-Casos_PN_CORR[[#This Row],[19-abr]]</f>
        <v>0</v>
      </c>
      <c r="AV524">
        <f>+Casos_PN_CORR[[#This Row],[21-abr]]-Casos_PN_CORR[[#This Row],[20-abr]]</f>
        <v>0</v>
      </c>
      <c r="AW524">
        <f>+Casos_PN_CORR[[#This Row],[22-abr]]-Casos_PN_CORR[[#This Row],[21-abr]]</f>
        <v>0</v>
      </c>
      <c r="AX524">
        <f>+Casos_PN_CORR[[#This Row],[23-abr]]-Casos_PN_CORR[[#This Row],[22-abr]]</f>
        <v>0</v>
      </c>
      <c r="AY524">
        <f>+Casos_PN_CORR[[#This Row],[24-abr]]-Casos_PN_CORR[[#This Row],[23-abr]]</f>
        <v>0</v>
      </c>
      <c r="AZ524">
        <f>+Casos_PN_CORR[[#This Row],[25-abr]]-Casos_PN_CORR[[#This Row],[24-abr]]</f>
        <v>0</v>
      </c>
      <c r="BA524">
        <f>+Casos_PN_CORR[[#This Row],[26-abr]]-Casos_PN_CORR[[#This Row],[25-abr]]</f>
        <v>0</v>
      </c>
      <c r="BB524">
        <f>+Casos_PN_CORR[[#This Row],[27-abr]]-Casos_PN_CORR[[#This Row],[26-abr]]</f>
        <v>0</v>
      </c>
      <c r="BC524">
        <f>+Casos_PN_CORR[[#This Row],[28-abr]]-Casos_PN_CORR[[#This Row],[27-abr]]</f>
        <v>0</v>
      </c>
      <c r="BD524">
        <f>+Casos_PN_CORR[[#This Row],[29-abr]]-Casos_PN_CORR[[#This Row],[28-abr]]</f>
        <v>0</v>
      </c>
      <c r="BE524">
        <f>+Casos_PN_CORR[[#This Row],[30-abr]]-Casos_PN_CORR[[#This Row],[29-abr]]</f>
        <v>0</v>
      </c>
      <c r="BF524">
        <f>+Casos_PN_CORR[[#This Row],[1-may]]-Casos_PN_CORR[[#This Row],[30-abr]]</f>
        <v>0</v>
      </c>
      <c r="BG524">
        <f>+Casos_PN_CORR[[#This Row],[2-may]]-Casos_PN_CORR[[#This Row],[1-may]]</f>
        <v>0</v>
      </c>
      <c r="BH524">
        <f>+Casos_PN_CORR[[#This Row],[3-may]]-Casos_PN_CORR[[#This Row],[2-may]]</f>
        <v>0</v>
      </c>
      <c r="BI524">
        <f>+Casos_PN_CORR[[#This Row],[4-may]]-Casos_PN_CORR[[#This Row],[3-may]]</f>
        <v>0</v>
      </c>
      <c r="BJ524">
        <f>+Casos_PN_CORR[[#This Row],[5-may]]-Casos_PN_CORR[[#This Row],[4-may]]</f>
        <v>0</v>
      </c>
      <c r="BK524">
        <f>+Casos_PN_CORR[[#This Row],[6-may]]-Casos_PN_CORR[[#This Row],[5-may]]</f>
        <v>0</v>
      </c>
      <c r="BL524">
        <f>+Casos_PN_CORR[[#This Row],[7-may]]-Casos_PN_CORR[[#This Row],[6-may]]</f>
        <v>0</v>
      </c>
      <c r="BM524">
        <f>+Casos_PN_CORR[[#This Row],[8-may]]-Casos_PN_CORR[[#This Row],[7-may]]</f>
        <v>0</v>
      </c>
      <c r="BN524">
        <f>+Casos_PN_CORR[[#This Row],[9-may]]-Casos_PN_CORR[[#This Row],[8-may]]</f>
        <v>0</v>
      </c>
      <c r="BO524">
        <f>+Casos_PN_CORR[[#This Row],[10-may]]-Casos_PN_CORR[[#This Row],[9-may]]</f>
        <v>0</v>
      </c>
      <c r="BP524">
        <f>+Casos_PN_CORR[[#This Row],[11-may]]-Casos_PN_CORR[[#This Row],[10-may]]</f>
        <v>0</v>
      </c>
      <c r="BQ524">
        <f>+Casos_PN_CORR[[#This Row],[12-may]]-Casos_PN_CORR[[#This Row],[11-may]]</f>
        <v>0</v>
      </c>
      <c r="BR524">
        <f>+Casos_PN_CORR[[#This Row],[13-may]]-Casos_PN_CORR[[#This Row],[12-may]]</f>
        <v>0</v>
      </c>
      <c r="BS524">
        <f>+Casos_PN_CORR[[#This Row],[14-may]]-Casos_PN_CORR[[#This Row],[13-may]]</f>
        <v>0</v>
      </c>
      <c r="BT524">
        <f>+Casos_PN_CORR[[#This Row],[15-may]]-Casos_PN_CORR[[#This Row],[14-may]]</f>
        <v>0</v>
      </c>
      <c r="BU524">
        <f>+Casos_PN_CORR[[#This Row],[16-may]]-Casos_PN_CORR[[#This Row],[15-may]]</f>
        <v>0</v>
      </c>
      <c r="BV524">
        <f>+Casos_PN_CORR[[#This Row],[17-may]]-Casos_PN_CORR[[#This Row],[16-may]]</f>
        <v>0</v>
      </c>
      <c r="BW524">
        <f>+Casos_PN_CORR[[#This Row],[18-may]]-Casos_PN_CORR[[#This Row],[17-may]]</f>
        <v>0</v>
      </c>
      <c r="BX524">
        <f>+Casos_PN_CORR[[#This Row],[19-may]]-Casos_PN_CORR[[#This Row],[18-may]]</f>
        <v>0</v>
      </c>
      <c r="BY524">
        <f>+Casos_PN_CORR[[#This Row],[20-may]]-Casos_PN_CORR[[#This Row],[19-may]]</f>
        <v>0</v>
      </c>
      <c r="BZ524">
        <f>+Casos_PN_CORR[[#This Row],[21-may]]-Casos_PN_CORR[[#This Row],[20-may]]</f>
        <v>0</v>
      </c>
      <c r="CA524">
        <f>+Casos_PN_CORR[[#This Row],[22-may]]-Casos_PN_CORR[[#This Row],[21-may]]</f>
        <v>0</v>
      </c>
      <c r="CB524">
        <f>+Casos_PN_CORR[[#This Row],[23-may]]-Casos_PN_CORR[[#This Row],[22-may]]</f>
        <v>0</v>
      </c>
      <c r="CC524">
        <f>+Casos_PN_CORR[[#This Row],[24-may]]-Casos_PN_CORR[[#This Row],[23-may]]</f>
        <v>0</v>
      </c>
      <c r="CD524">
        <f>+Casos_PN_CORR[[#This Row],[25-may]]-Casos_PN_CORR[[#This Row],[24-may]]</f>
        <v>0</v>
      </c>
      <c r="CE524">
        <f>+Casos_PN_CORR[[#This Row],[26-may]]-Casos_PN_CORR[[#This Row],[25-may]]</f>
        <v>0</v>
      </c>
      <c r="CF524">
        <f>+Casos_PN_CORR[[#This Row],[27-may]]-Casos_PN_CORR[[#This Row],[26-may]]</f>
        <v>0</v>
      </c>
      <c r="CG524">
        <f>+Casos_PN_CORR[[#This Row],[28-may]]-Casos_PN_CORR[[#This Row],[27-may]]</f>
        <v>0</v>
      </c>
      <c r="CH524">
        <f>+Casos_PN_CORR[[#This Row],[29-may]]-Casos_PN_CORR[[#This Row],[28-may]]</f>
        <v>0</v>
      </c>
      <c r="CI524">
        <f>+Casos_PN_CORR[[#This Row],[30-may]]-Casos_PN_CORR[[#This Row],[29-may]]</f>
        <v>0</v>
      </c>
      <c r="CJ524">
        <f>+Casos_PN_CORR[[#This Row],[31-may]]-Casos_PN_CORR[[#This Row],[30-may]]</f>
        <v>0</v>
      </c>
      <c r="CK524">
        <f>+Casos_PN_CORR[[#This Row],[1-jun]]-Casos_PN_CORR[[#This Row],[31-may]]</f>
        <v>0</v>
      </c>
      <c r="CL524">
        <f>+Casos_PN_CORR[[#This Row],[2-jun]]-Casos_PN_CORR[[#This Row],[1-jun]]</f>
        <v>0</v>
      </c>
      <c r="CM524">
        <f>+Casos_PN_CORR[[#This Row],[3-jun]]-Casos_PN_CORR[[#This Row],[2-jun]]</f>
        <v>0</v>
      </c>
      <c r="CN524">
        <f>+Casos_PN_CORR[[#This Row],[4-jun]]-Casos_PN_CORR[[#This Row],[3-jun]]</f>
        <v>0</v>
      </c>
      <c r="CO524">
        <f>+Casos_PN_CORR[[#This Row],[5-jun]]-Casos_PN_CORR[[#This Row],[4-jun]]</f>
        <v>0</v>
      </c>
      <c r="CP524">
        <f>+Casos_PN_CORR[[#This Row],[6-jun]]-Casos_PN_CORR[[#This Row],[5-jun]]</f>
        <v>0</v>
      </c>
    </row>
    <row r="525" spans="1:94">
      <c r="A525">
        <v>60206</v>
      </c>
      <c r="B525" s="2" t="s">
        <v>214</v>
      </c>
      <c r="C525" s="2" t="s">
        <v>274</v>
      </c>
      <c r="D525" s="2" t="s">
        <v>654</v>
      </c>
      <c r="E525" s="4">
        <f t="shared" si="8"/>
        <v>0</v>
      </c>
      <c r="F525">
        <f>+Casos_PN_CORR[[#This Row],[10-mar]]</f>
        <v>0</v>
      </c>
      <c r="G525">
        <f>+Casos_PN_CORR[[#This Row],[11-mar]]-Casos_PN_CORR[[#This Row],[10-mar]]</f>
        <v>0</v>
      </c>
      <c r="H525">
        <f>+Casos_PN_CORR[[#This Row],[12-mar]]-Casos_PN_CORR[[#This Row],[11-mar]]</f>
        <v>0</v>
      </c>
      <c r="I525">
        <f>+Casos_PN_CORR[[#This Row],[13-mar]]-Casos_PN_CORR[[#This Row],[12-mar]]</f>
        <v>0</v>
      </c>
      <c r="J525">
        <f>+Casos_PN_CORR[[#This Row],[14-mar]]-Casos_PN_CORR[[#This Row],[13-mar]]</f>
        <v>0</v>
      </c>
      <c r="K525">
        <f>+Casos_PN_CORR[[#This Row],[15-mar]]-Casos_PN_CORR[[#This Row],[14-mar]]</f>
        <v>0</v>
      </c>
      <c r="L525">
        <f>+Casos_PN_CORR[[#This Row],[16-mar]]-Casos_PN_CORR[[#This Row],[15-mar]]</f>
        <v>0</v>
      </c>
      <c r="M525">
        <f>+Casos_PN_CORR[[#This Row],[17-mar]]-Casos_PN_CORR[[#This Row],[16-mar]]</f>
        <v>0</v>
      </c>
      <c r="N525">
        <f>+Casos_PN_CORR[[#This Row],[18-mar]]-Casos_PN_CORR[[#This Row],[17-mar]]</f>
        <v>0</v>
      </c>
      <c r="O525">
        <f>+Casos_PN_CORR[[#This Row],[19-mar]]-Casos_PN_CORR[[#This Row],[18-mar]]</f>
        <v>0</v>
      </c>
      <c r="P525">
        <f>+Casos_PN_CORR[[#This Row],[20-mar]]-Casos_PN_CORR[[#This Row],[19-mar]]</f>
        <v>0</v>
      </c>
      <c r="Q525">
        <f>+Casos_PN_CORR[[#This Row],[21-mar]]-Casos_PN_CORR[[#This Row],[20-mar]]</f>
        <v>0</v>
      </c>
      <c r="R525">
        <f>+Casos_PN_CORR[[#This Row],[22-mar]]-Casos_PN_CORR[[#This Row],[21-mar]]</f>
        <v>0</v>
      </c>
      <c r="S525">
        <f>+Casos_PN_CORR[[#This Row],[23-mar]]-Casos_PN_CORR[[#This Row],[22-mar]]</f>
        <v>0</v>
      </c>
      <c r="T525">
        <f>+Casos_PN_CORR[[#This Row],[24-mar]]-Casos_PN_CORR[[#This Row],[23-mar]]</f>
        <v>0</v>
      </c>
      <c r="U525">
        <f>+Casos_PN_CORR[[#This Row],[25-mar]]-Casos_PN_CORR[[#This Row],[24-mar]]</f>
        <v>0</v>
      </c>
      <c r="V525">
        <f>+Casos_PN_CORR[[#This Row],[26-mar]]-Casos_PN_CORR[[#This Row],[25-mar]]</f>
        <v>0</v>
      </c>
      <c r="W525">
        <f>+Casos_PN_CORR[[#This Row],[27-mar]]-Casos_PN_CORR[[#This Row],[26-mar]]</f>
        <v>0</v>
      </c>
      <c r="X525">
        <f>+Casos_PN_CORR[[#This Row],[28-mar]]-Casos_PN_CORR[[#This Row],[27-mar]]</f>
        <v>0</v>
      </c>
      <c r="Y525">
        <f>+Casos_PN_CORR[[#This Row],[29-mar]]-Casos_PN_CORR[[#This Row],[28-mar]]</f>
        <v>0</v>
      </c>
      <c r="Z525">
        <f>+Casos_PN_CORR[[#This Row],[30-mar]]-Casos_PN_CORR[[#This Row],[29-mar]]</f>
        <v>0</v>
      </c>
      <c r="AA525">
        <f>+Casos_PN_CORR[[#This Row],[31-mar]]-Casos_PN_CORR[[#This Row],[30-mar]]</f>
        <v>0</v>
      </c>
      <c r="AB525">
        <f>+Casos_PN_CORR[[#This Row],[1-abr]]-Casos_PN_CORR[[#This Row],[31-mar]]</f>
        <v>0</v>
      </c>
      <c r="AC525">
        <f>+Casos_PN_CORR[[#This Row],[2-abr]]-Casos_PN_CORR[[#This Row],[1-abr]]</f>
        <v>0</v>
      </c>
      <c r="AD525">
        <f>+Casos_PN_CORR[[#This Row],[3-abr]]-Casos_PN_CORR[[#This Row],[2-abr]]</f>
        <v>0</v>
      </c>
      <c r="AE525">
        <f>+Casos_PN_CORR[[#This Row],[4-abr]]-Casos_PN_CORR[[#This Row],[3-abr]]</f>
        <v>0</v>
      </c>
      <c r="AF525">
        <f>+Casos_PN_CORR[[#This Row],[5-abr]]-Casos_PN_CORR[[#This Row],[4-abr]]</f>
        <v>0</v>
      </c>
      <c r="AG525">
        <f>+Casos_PN_CORR[[#This Row],[6-abr]]-Casos_PN_CORR[[#This Row],[5-abr]]</f>
        <v>0</v>
      </c>
      <c r="AH525">
        <f>+Casos_PN_CORR[[#This Row],[7-abr]]-Casos_PN_CORR[[#This Row],[6-abr]]</f>
        <v>0</v>
      </c>
      <c r="AI525">
        <f>+Casos_PN_CORR[[#This Row],[8-abr]]-Casos_PN_CORR[[#This Row],[7-abr]]</f>
        <v>0</v>
      </c>
      <c r="AJ525">
        <f>+Casos_PN_CORR[[#This Row],[9-abr]]-Casos_PN_CORR[[#This Row],[8-abr]]</f>
        <v>0</v>
      </c>
      <c r="AK525">
        <f>+Casos_PN_CORR[[#This Row],[10-abr]]-Casos_PN_CORR[[#This Row],[9-abr]]</f>
        <v>0</v>
      </c>
      <c r="AL525">
        <f>+Casos_PN_CORR[[#This Row],[11-abr]]-Casos_PN_CORR[[#This Row],[10-abr]]</f>
        <v>0</v>
      </c>
      <c r="AM525">
        <f>+Casos_PN_CORR[[#This Row],[12-abr]]-Casos_PN_CORR[[#This Row],[11-abr]]</f>
        <v>0</v>
      </c>
      <c r="AN525">
        <f>+Casos_PN_CORR[[#This Row],[13-abr]]-Casos_PN_CORR[[#This Row],[12-abr]]</f>
        <v>0</v>
      </c>
      <c r="AO525">
        <f>+Casos_PN_CORR[[#This Row],[14-abr]]-Casos_PN_CORR[[#This Row],[13-abr]]</f>
        <v>0</v>
      </c>
      <c r="AP525">
        <f>+Casos_PN_CORR[[#This Row],[15-abr]]-Casos_PN_CORR[[#This Row],[14-abr]]</f>
        <v>0</v>
      </c>
      <c r="AQ525">
        <f>+Casos_PN_CORR[[#This Row],[16-abr]]-Casos_PN_CORR[[#This Row],[15-abr]]</f>
        <v>0</v>
      </c>
      <c r="AR525">
        <f>+Casos_PN_CORR[[#This Row],[17-abr]]-Casos_PN_CORR[[#This Row],[16-abr]]</f>
        <v>0</v>
      </c>
      <c r="AS525">
        <f>+Casos_PN_CORR[[#This Row],[18-abr]]-Casos_PN_CORR[[#This Row],[17-abr]]</f>
        <v>0</v>
      </c>
      <c r="AT525">
        <f>+Casos_PN_CORR[[#This Row],[19-abr]]-Casos_PN_CORR[[#This Row],[18-abr]]</f>
        <v>0</v>
      </c>
      <c r="AU525">
        <f>+Casos_PN_CORR[[#This Row],[20-abr]]-Casos_PN_CORR[[#This Row],[19-abr]]</f>
        <v>0</v>
      </c>
      <c r="AV525">
        <f>+Casos_PN_CORR[[#This Row],[21-abr]]-Casos_PN_CORR[[#This Row],[20-abr]]</f>
        <v>0</v>
      </c>
      <c r="AW525">
        <f>+Casos_PN_CORR[[#This Row],[22-abr]]-Casos_PN_CORR[[#This Row],[21-abr]]</f>
        <v>0</v>
      </c>
      <c r="AX525">
        <f>+Casos_PN_CORR[[#This Row],[23-abr]]-Casos_PN_CORR[[#This Row],[22-abr]]</f>
        <v>0</v>
      </c>
      <c r="AY525">
        <f>+Casos_PN_CORR[[#This Row],[24-abr]]-Casos_PN_CORR[[#This Row],[23-abr]]</f>
        <v>0</v>
      </c>
      <c r="AZ525">
        <f>+Casos_PN_CORR[[#This Row],[25-abr]]-Casos_PN_CORR[[#This Row],[24-abr]]</f>
        <v>0</v>
      </c>
      <c r="BA525">
        <f>+Casos_PN_CORR[[#This Row],[26-abr]]-Casos_PN_CORR[[#This Row],[25-abr]]</f>
        <v>0</v>
      </c>
      <c r="BB525">
        <f>+Casos_PN_CORR[[#This Row],[27-abr]]-Casos_PN_CORR[[#This Row],[26-abr]]</f>
        <v>0</v>
      </c>
      <c r="BC525">
        <f>+Casos_PN_CORR[[#This Row],[28-abr]]-Casos_PN_CORR[[#This Row],[27-abr]]</f>
        <v>0</v>
      </c>
      <c r="BD525">
        <f>+Casos_PN_CORR[[#This Row],[29-abr]]-Casos_PN_CORR[[#This Row],[28-abr]]</f>
        <v>0</v>
      </c>
      <c r="BE525">
        <f>+Casos_PN_CORR[[#This Row],[30-abr]]-Casos_PN_CORR[[#This Row],[29-abr]]</f>
        <v>0</v>
      </c>
      <c r="BF525">
        <f>+Casos_PN_CORR[[#This Row],[1-may]]-Casos_PN_CORR[[#This Row],[30-abr]]</f>
        <v>0</v>
      </c>
      <c r="BG525">
        <f>+Casos_PN_CORR[[#This Row],[2-may]]-Casos_PN_CORR[[#This Row],[1-may]]</f>
        <v>0</v>
      </c>
      <c r="BH525">
        <f>+Casos_PN_CORR[[#This Row],[3-may]]-Casos_PN_CORR[[#This Row],[2-may]]</f>
        <v>0</v>
      </c>
      <c r="BI525">
        <f>+Casos_PN_CORR[[#This Row],[4-may]]-Casos_PN_CORR[[#This Row],[3-may]]</f>
        <v>0</v>
      </c>
      <c r="BJ525">
        <f>+Casos_PN_CORR[[#This Row],[5-may]]-Casos_PN_CORR[[#This Row],[4-may]]</f>
        <v>0</v>
      </c>
      <c r="BK525">
        <f>+Casos_PN_CORR[[#This Row],[6-may]]-Casos_PN_CORR[[#This Row],[5-may]]</f>
        <v>0</v>
      </c>
      <c r="BL525">
        <f>+Casos_PN_CORR[[#This Row],[7-may]]-Casos_PN_CORR[[#This Row],[6-may]]</f>
        <v>0</v>
      </c>
      <c r="BM525">
        <f>+Casos_PN_CORR[[#This Row],[8-may]]-Casos_PN_CORR[[#This Row],[7-may]]</f>
        <v>0</v>
      </c>
      <c r="BN525">
        <f>+Casos_PN_CORR[[#This Row],[9-may]]-Casos_PN_CORR[[#This Row],[8-may]]</f>
        <v>0</v>
      </c>
      <c r="BO525">
        <f>+Casos_PN_CORR[[#This Row],[10-may]]-Casos_PN_CORR[[#This Row],[9-may]]</f>
        <v>0</v>
      </c>
      <c r="BP525">
        <f>+Casos_PN_CORR[[#This Row],[11-may]]-Casos_PN_CORR[[#This Row],[10-may]]</f>
        <v>0</v>
      </c>
      <c r="BQ525">
        <f>+Casos_PN_CORR[[#This Row],[12-may]]-Casos_PN_CORR[[#This Row],[11-may]]</f>
        <v>0</v>
      </c>
      <c r="BR525">
        <f>+Casos_PN_CORR[[#This Row],[13-may]]-Casos_PN_CORR[[#This Row],[12-may]]</f>
        <v>0</v>
      </c>
      <c r="BS525">
        <f>+Casos_PN_CORR[[#This Row],[14-may]]-Casos_PN_CORR[[#This Row],[13-may]]</f>
        <v>0</v>
      </c>
      <c r="BT525">
        <f>+Casos_PN_CORR[[#This Row],[15-may]]-Casos_PN_CORR[[#This Row],[14-may]]</f>
        <v>0</v>
      </c>
      <c r="BU525">
        <f>+Casos_PN_CORR[[#This Row],[16-may]]-Casos_PN_CORR[[#This Row],[15-may]]</f>
        <v>0</v>
      </c>
      <c r="BV525">
        <f>+Casos_PN_CORR[[#This Row],[17-may]]-Casos_PN_CORR[[#This Row],[16-may]]</f>
        <v>0</v>
      </c>
      <c r="BW525">
        <f>+Casos_PN_CORR[[#This Row],[18-may]]-Casos_PN_CORR[[#This Row],[17-may]]</f>
        <v>0</v>
      </c>
      <c r="BX525">
        <f>+Casos_PN_CORR[[#This Row],[19-may]]-Casos_PN_CORR[[#This Row],[18-may]]</f>
        <v>0</v>
      </c>
      <c r="BY525">
        <f>+Casos_PN_CORR[[#This Row],[20-may]]-Casos_PN_CORR[[#This Row],[19-may]]</f>
        <v>0</v>
      </c>
      <c r="BZ525">
        <f>+Casos_PN_CORR[[#This Row],[21-may]]-Casos_PN_CORR[[#This Row],[20-may]]</f>
        <v>0</v>
      </c>
      <c r="CA525">
        <f>+Casos_PN_CORR[[#This Row],[22-may]]-Casos_PN_CORR[[#This Row],[21-may]]</f>
        <v>0</v>
      </c>
      <c r="CB525">
        <f>+Casos_PN_CORR[[#This Row],[23-may]]-Casos_PN_CORR[[#This Row],[22-may]]</f>
        <v>0</v>
      </c>
      <c r="CC525">
        <f>+Casos_PN_CORR[[#This Row],[24-may]]-Casos_PN_CORR[[#This Row],[23-may]]</f>
        <v>0</v>
      </c>
      <c r="CD525">
        <f>+Casos_PN_CORR[[#This Row],[25-may]]-Casos_PN_CORR[[#This Row],[24-may]]</f>
        <v>0</v>
      </c>
      <c r="CE525">
        <f>+Casos_PN_CORR[[#This Row],[26-may]]-Casos_PN_CORR[[#This Row],[25-may]]</f>
        <v>0</v>
      </c>
      <c r="CF525">
        <f>+Casos_PN_CORR[[#This Row],[27-may]]-Casos_PN_CORR[[#This Row],[26-may]]</f>
        <v>0</v>
      </c>
      <c r="CG525">
        <f>+Casos_PN_CORR[[#This Row],[28-may]]-Casos_PN_CORR[[#This Row],[27-may]]</f>
        <v>0</v>
      </c>
      <c r="CH525">
        <f>+Casos_PN_CORR[[#This Row],[29-may]]-Casos_PN_CORR[[#This Row],[28-may]]</f>
        <v>0</v>
      </c>
      <c r="CI525">
        <f>+Casos_PN_CORR[[#This Row],[30-may]]-Casos_PN_CORR[[#This Row],[29-may]]</f>
        <v>0</v>
      </c>
      <c r="CJ525">
        <f>+Casos_PN_CORR[[#This Row],[31-may]]-Casos_PN_CORR[[#This Row],[30-may]]</f>
        <v>0</v>
      </c>
      <c r="CK525">
        <f>+Casos_PN_CORR[[#This Row],[1-jun]]-Casos_PN_CORR[[#This Row],[31-may]]</f>
        <v>0</v>
      </c>
      <c r="CL525">
        <f>+Casos_PN_CORR[[#This Row],[2-jun]]-Casos_PN_CORR[[#This Row],[1-jun]]</f>
        <v>0</v>
      </c>
      <c r="CM525">
        <f>+Casos_PN_CORR[[#This Row],[3-jun]]-Casos_PN_CORR[[#This Row],[2-jun]]</f>
        <v>0</v>
      </c>
      <c r="CN525">
        <f>+Casos_PN_CORR[[#This Row],[4-jun]]-Casos_PN_CORR[[#This Row],[3-jun]]</f>
        <v>0</v>
      </c>
      <c r="CO525">
        <f>+Casos_PN_CORR[[#This Row],[5-jun]]-Casos_PN_CORR[[#This Row],[4-jun]]</f>
        <v>0</v>
      </c>
      <c r="CP525">
        <f>+Casos_PN_CORR[[#This Row],[6-jun]]-Casos_PN_CORR[[#This Row],[5-jun]]</f>
        <v>0</v>
      </c>
    </row>
    <row r="526" spans="1:94">
      <c r="A526">
        <v>60207</v>
      </c>
      <c r="B526" s="2" t="s">
        <v>214</v>
      </c>
      <c r="C526" s="2" t="s">
        <v>274</v>
      </c>
      <c r="D526" s="2" t="s">
        <v>655</v>
      </c>
      <c r="E526" s="4">
        <f t="shared" si="8"/>
        <v>0</v>
      </c>
      <c r="F526">
        <f>+Casos_PN_CORR[[#This Row],[10-mar]]</f>
        <v>0</v>
      </c>
      <c r="G526">
        <f>+Casos_PN_CORR[[#This Row],[11-mar]]-Casos_PN_CORR[[#This Row],[10-mar]]</f>
        <v>0</v>
      </c>
      <c r="H526">
        <f>+Casos_PN_CORR[[#This Row],[12-mar]]-Casos_PN_CORR[[#This Row],[11-mar]]</f>
        <v>0</v>
      </c>
      <c r="I526">
        <f>+Casos_PN_CORR[[#This Row],[13-mar]]-Casos_PN_CORR[[#This Row],[12-mar]]</f>
        <v>0</v>
      </c>
      <c r="J526">
        <f>+Casos_PN_CORR[[#This Row],[14-mar]]-Casos_PN_CORR[[#This Row],[13-mar]]</f>
        <v>0</v>
      </c>
      <c r="K526">
        <f>+Casos_PN_CORR[[#This Row],[15-mar]]-Casos_PN_CORR[[#This Row],[14-mar]]</f>
        <v>0</v>
      </c>
      <c r="L526">
        <f>+Casos_PN_CORR[[#This Row],[16-mar]]-Casos_PN_CORR[[#This Row],[15-mar]]</f>
        <v>0</v>
      </c>
      <c r="M526">
        <f>+Casos_PN_CORR[[#This Row],[17-mar]]-Casos_PN_CORR[[#This Row],[16-mar]]</f>
        <v>0</v>
      </c>
      <c r="N526">
        <f>+Casos_PN_CORR[[#This Row],[18-mar]]-Casos_PN_CORR[[#This Row],[17-mar]]</f>
        <v>0</v>
      </c>
      <c r="O526">
        <f>+Casos_PN_CORR[[#This Row],[19-mar]]-Casos_PN_CORR[[#This Row],[18-mar]]</f>
        <v>0</v>
      </c>
      <c r="P526">
        <f>+Casos_PN_CORR[[#This Row],[20-mar]]-Casos_PN_CORR[[#This Row],[19-mar]]</f>
        <v>0</v>
      </c>
      <c r="Q526">
        <f>+Casos_PN_CORR[[#This Row],[21-mar]]-Casos_PN_CORR[[#This Row],[20-mar]]</f>
        <v>0</v>
      </c>
      <c r="R526">
        <f>+Casos_PN_CORR[[#This Row],[22-mar]]-Casos_PN_CORR[[#This Row],[21-mar]]</f>
        <v>0</v>
      </c>
      <c r="S526">
        <f>+Casos_PN_CORR[[#This Row],[23-mar]]-Casos_PN_CORR[[#This Row],[22-mar]]</f>
        <v>0</v>
      </c>
      <c r="T526">
        <f>+Casos_PN_CORR[[#This Row],[24-mar]]-Casos_PN_CORR[[#This Row],[23-mar]]</f>
        <v>0</v>
      </c>
      <c r="U526">
        <f>+Casos_PN_CORR[[#This Row],[25-mar]]-Casos_PN_CORR[[#This Row],[24-mar]]</f>
        <v>0</v>
      </c>
      <c r="V526">
        <f>+Casos_PN_CORR[[#This Row],[26-mar]]-Casos_PN_CORR[[#This Row],[25-mar]]</f>
        <v>0</v>
      </c>
      <c r="W526">
        <f>+Casos_PN_CORR[[#This Row],[27-mar]]-Casos_PN_CORR[[#This Row],[26-mar]]</f>
        <v>0</v>
      </c>
      <c r="X526">
        <f>+Casos_PN_CORR[[#This Row],[28-mar]]-Casos_PN_CORR[[#This Row],[27-mar]]</f>
        <v>0</v>
      </c>
      <c r="Y526">
        <f>+Casos_PN_CORR[[#This Row],[29-mar]]-Casos_PN_CORR[[#This Row],[28-mar]]</f>
        <v>0</v>
      </c>
      <c r="Z526">
        <f>+Casos_PN_CORR[[#This Row],[30-mar]]-Casos_PN_CORR[[#This Row],[29-mar]]</f>
        <v>0</v>
      </c>
      <c r="AA526">
        <f>+Casos_PN_CORR[[#This Row],[31-mar]]-Casos_PN_CORR[[#This Row],[30-mar]]</f>
        <v>0</v>
      </c>
      <c r="AB526">
        <f>+Casos_PN_CORR[[#This Row],[1-abr]]-Casos_PN_CORR[[#This Row],[31-mar]]</f>
        <v>0</v>
      </c>
      <c r="AC526">
        <f>+Casos_PN_CORR[[#This Row],[2-abr]]-Casos_PN_CORR[[#This Row],[1-abr]]</f>
        <v>0</v>
      </c>
      <c r="AD526">
        <f>+Casos_PN_CORR[[#This Row],[3-abr]]-Casos_PN_CORR[[#This Row],[2-abr]]</f>
        <v>0</v>
      </c>
      <c r="AE526">
        <f>+Casos_PN_CORR[[#This Row],[4-abr]]-Casos_PN_CORR[[#This Row],[3-abr]]</f>
        <v>0</v>
      </c>
      <c r="AF526">
        <f>+Casos_PN_CORR[[#This Row],[5-abr]]-Casos_PN_CORR[[#This Row],[4-abr]]</f>
        <v>0</v>
      </c>
      <c r="AG526">
        <f>+Casos_PN_CORR[[#This Row],[6-abr]]-Casos_PN_CORR[[#This Row],[5-abr]]</f>
        <v>0</v>
      </c>
      <c r="AH526">
        <f>+Casos_PN_CORR[[#This Row],[7-abr]]-Casos_PN_CORR[[#This Row],[6-abr]]</f>
        <v>0</v>
      </c>
      <c r="AI526">
        <f>+Casos_PN_CORR[[#This Row],[8-abr]]-Casos_PN_CORR[[#This Row],[7-abr]]</f>
        <v>0</v>
      </c>
      <c r="AJ526">
        <f>+Casos_PN_CORR[[#This Row],[9-abr]]-Casos_PN_CORR[[#This Row],[8-abr]]</f>
        <v>0</v>
      </c>
      <c r="AK526">
        <f>+Casos_PN_CORR[[#This Row],[10-abr]]-Casos_PN_CORR[[#This Row],[9-abr]]</f>
        <v>0</v>
      </c>
      <c r="AL526">
        <f>+Casos_PN_CORR[[#This Row],[11-abr]]-Casos_PN_CORR[[#This Row],[10-abr]]</f>
        <v>0</v>
      </c>
      <c r="AM526">
        <f>+Casos_PN_CORR[[#This Row],[12-abr]]-Casos_PN_CORR[[#This Row],[11-abr]]</f>
        <v>0</v>
      </c>
      <c r="AN526">
        <f>+Casos_PN_CORR[[#This Row],[13-abr]]-Casos_PN_CORR[[#This Row],[12-abr]]</f>
        <v>0</v>
      </c>
      <c r="AO526">
        <f>+Casos_PN_CORR[[#This Row],[14-abr]]-Casos_PN_CORR[[#This Row],[13-abr]]</f>
        <v>0</v>
      </c>
      <c r="AP526">
        <f>+Casos_PN_CORR[[#This Row],[15-abr]]-Casos_PN_CORR[[#This Row],[14-abr]]</f>
        <v>0</v>
      </c>
      <c r="AQ526">
        <f>+Casos_PN_CORR[[#This Row],[16-abr]]-Casos_PN_CORR[[#This Row],[15-abr]]</f>
        <v>0</v>
      </c>
      <c r="AR526">
        <f>+Casos_PN_CORR[[#This Row],[17-abr]]-Casos_PN_CORR[[#This Row],[16-abr]]</f>
        <v>0</v>
      </c>
      <c r="AS526">
        <f>+Casos_PN_CORR[[#This Row],[18-abr]]-Casos_PN_CORR[[#This Row],[17-abr]]</f>
        <v>0</v>
      </c>
      <c r="AT526">
        <f>+Casos_PN_CORR[[#This Row],[19-abr]]-Casos_PN_CORR[[#This Row],[18-abr]]</f>
        <v>0</v>
      </c>
      <c r="AU526">
        <f>+Casos_PN_CORR[[#This Row],[20-abr]]-Casos_PN_CORR[[#This Row],[19-abr]]</f>
        <v>0</v>
      </c>
      <c r="AV526">
        <f>+Casos_PN_CORR[[#This Row],[21-abr]]-Casos_PN_CORR[[#This Row],[20-abr]]</f>
        <v>0</v>
      </c>
      <c r="AW526">
        <f>+Casos_PN_CORR[[#This Row],[22-abr]]-Casos_PN_CORR[[#This Row],[21-abr]]</f>
        <v>0</v>
      </c>
      <c r="AX526">
        <f>+Casos_PN_CORR[[#This Row],[23-abr]]-Casos_PN_CORR[[#This Row],[22-abr]]</f>
        <v>0</v>
      </c>
      <c r="AY526">
        <f>+Casos_PN_CORR[[#This Row],[24-abr]]-Casos_PN_CORR[[#This Row],[23-abr]]</f>
        <v>0</v>
      </c>
      <c r="AZ526">
        <f>+Casos_PN_CORR[[#This Row],[25-abr]]-Casos_PN_CORR[[#This Row],[24-abr]]</f>
        <v>0</v>
      </c>
      <c r="BA526">
        <f>+Casos_PN_CORR[[#This Row],[26-abr]]-Casos_PN_CORR[[#This Row],[25-abr]]</f>
        <v>0</v>
      </c>
      <c r="BB526">
        <f>+Casos_PN_CORR[[#This Row],[27-abr]]-Casos_PN_CORR[[#This Row],[26-abr]]</f>
        <v>0</v>
      </c>
      <c r="BC526">
        <f>+Casos_PN_CORR[[#This Row],[28-abr]]-Casos_PN_CORR[[#This Row],[27-abr]]</f>
        <v>0</v>
      </c>
      <c r="BD526">
        <f>+Casos_PN_CORR[[#This Row],[29-abr]]-Casos_PN_CORR[[#This Row],[28-abr]]</f>
        <v>0</v>
      </c>
      <c r="BE526">
        <f>+Casos_PN_CORR[[#This Row],[30-abr]]-Casos_PN_CORR[[#This Row],[29-abr]]</f>
        <v>0</v>
      </c>
      <c r="BF526">
        <f>+Casos_PN_CORR[[#This Row],[1-may]]-Casos_PN_CORR[[#This Row],[30-abr]]</f>
        <v>0</v>
      </c>
      <c r="BG526">
        <f>+Casos_PN_CORR[[#This Row],[2-may]]-Casos_PN_CORR[[#This Row],[1-may]]</f>
        <v>0</v>
      </c>
      <c r="BH526">
        <f>+Casos_PN_CORR[[#This Row],[3-may]]-Casos_PN_CORR[[#This Row],[2-may]]</f>
        <v>0</v>
      </c>
      <c r="BI526">
        <f>+Casos_PN_CORR[[#This Row],[4-may]]-Casos_PN_CORR[[#This Row],[3-may]]</f>
        <v>0</v>
      </c>
      <c r="BJ526">
        <f>+Casos_PN_CORR[[#This Row],[5-may]]-Casos_PN_CORR[[#This Row],[4-may]]</f>
        <v>0</v>
      </c>
      <c r="BK526">
        <f>+Casos_PN_CORR[[#This Row],[6-may]]-Casos_PN_CORR[[#This Row],[5-may]]</f>
        <v>0</v>
      </c>
      <c r="BL526">
        <f>+Casos_PN_CORR[[#This Row],[7-may]]-Casos_PN_CORR[[#This Row],[6-may]]</f>
        <v>0</v>
      </c>
      <c r="BM526">
        <f>+Casos_PN_CORR[[#This Row],[8-may]]-Casos_PN_CORR[[#This Row],[7-may]]</f>
        <v>0</v>
      </c>
      <c r="BN526">
        <f>+Casos_PN_CORR[[#This Row],[9-may]]-Casos_PN_CORR[[#This Row],[8-may]]</f>
        <v>0</v>
      </c>
      <c r="BO526">
        <f>+Casos_PN_CORR[[#This Row],[10-may]]-Casos_PN_CORR[[#This Row],[9-may]]</f>
        <v>0</v>
      </c>
      <c r="BP526">
        <f>+Casos_PN_CORR[[#This Row],[11-may]]-Casos_PN_CORR[[#This Row],[10-may]]</f>
        <v>0</v>
      </c>
      <c r="BQ526">
        <f>+Casos_PN_CORR[[#This Row],[12-may]]-Casos_PN_CORR[[#This Row],[11-may]]</f>
        <v>0</v>
      </c>
      <c r="BR526">
        <f>+Casos_PN_CORR[[#This Row],[13-may]]-Casos_PN_CORR[[#This Row],[12-may]]</f>
        <v>0</v>
      </c>
      <c r="BS526">
        <f>+Casos_PN_CORR[[#This Row],[14-may]]-Casos_PN_CORR[[#This Row],[13-may]]</f>
        <v>0</v>
      </c>
      <c r="BT526">
        <f>+Casos_PN_CORR[[#This Row],[15-may]]-Casos_PN_CORR[[#This Row],[14-may]]</f>
        <v>0</v>
      </c>
      <c r="BU526">
        <f>+Casos_PN_CORR[[#This Row],[16-may]]-Casos_PN_CORR[[#This Row],[15-may]]</f>
        <v>0</v>
      </c>
      <c r="BV526">
        <f>+Casos_PN_CORR[[#This Row],[17-may]]-Casos_PN_CORR[[#This Row],[16-may]]</f>
        <v>0</v>
      </c>
      <c r="BW526">
        <f>+Casos_PN_CORR[[#This Row],[18-may]]-Casos_PN_CORR[[#This Row],[17-may]]</f>
        <v>0</v>
      </c>
      <c r="BX526">
        <f>+Casos_PN_CORR[[#This Row],[19-may]]-Casos_PN_CORR[[#This Row],[18-may]]</f>
        <v>0</v>
      </c>
      <c r="BY526">
        <f>+Casos_PN_CORR[[#This Row],[20-may]]-Casos_PN_CORR[[#This Row],[19-may]]</f>
        <v>0</v>
      </c>
      <c r="BZ526">
        <f>+Casos_PN_CORR[[#This Row],[21-may]]-Casos_PN_CORR[[#This Row],[20-may]]</f>
        <v>0</v>
      </c>
      <c r="CA526">
        <f>+Casos_PN_CORR[[#This Row],[22-may]]-Casos_PN_CORR[[#This Row],[21-may]]</f>
        <v>0</v>
      </c>
      <c r="CB526">
        <f>+Casos_PN_CORR[[#This Row],[23-may]]-Casos_PN_CORR[[#This Row],[22-may]]</f>
        <v>0</v>
      </c>
      <c r="CC526">
        <f>+Casos_PN_CORR[[#This Row],[24-may]]-Casos_PN_CORR[[#This Row],[23-may]]</f>
        <v>0</v>
      </c>
      <c r="CD526">
        <f>+Casos_PN_CORR[[#This Row],[25-may]]-Casos_PN_CORR[[#This Row],[24-may]]</f>
        <v>0</v>
      </c>
      <c r="CE526">
        <f>+Casos_PN_CORR[[#This Row],[26-may]]-Casos_PN_CORR[[#This Row],[25-may]]</f>
        <v>0</v>
      </c>
      <c r="CF526">
        <f>+Casos_PN_CORR[[#This Row],[27-may]]-Casos_PN_CORR[[#This Row],[26-may]]</f>
        <v>0</v>
      </c>
      <c r="CG526">
        <f>+Casos_PN_CORR[[#This Row],[28-may]]-Casos_PN_CORR[[#This Row],[27-may]]</f>
        <v>0</v>
      </c>
      <c r="CH526">
        <f>+Casos_PN_CORR[[#This Row],[29-may]]-Casos_PN_CORR[[#This Row],[28-may]]</f>
        <v>0</v>
      </c>
      <c r="CI526">
        <f>+Casos_PN_CORR[[#This Row],[30-may]]-Casos_PN_CORR[[#This Row],[29-may]]</f>
        <v>0</v>
      </c>
      <c r="CJ526">
        <f>+Casos_PN_CORR[[#This Row],[31-may]]-Casos_PN_CORR[[#This Row],[30-may]]</f>
        <v>0</v>
      </c>
      <c r="CK526">
        <f>+Casos_PN_CORR[[#This Row],[1-jun]]-Casos_PN_CORR[[#This Row],[31-may]]</f>
        <v>0</v>
      </c>
      <c r="CL526">
        <f>+Casos_PN_CORR[[#This Row],[2-jun]]-Casos_PN_CORR[[#This Row],[1-jun]]</f>
        <v>0</v>
      </c>
      <c r="CM526">
        <f>+Casos_PN_CORR[[#This Row],[3-jun]]-Casos_PN_CORR[[#This Row],[2-jun]]</f>
        <v>0</v>
      </c>
      <c r="CN526">
        <f>+Casos_PN_CORR[[#This Row],[4-jun]]-Casos_PN_CORR[[#This Row],[3-jun]]</f>
        <v>0</v>
      </c>
      <c r="CO526">
        <f>+Casos_PN_CORR[[#This Row],[5-jun]]-Casos_PN_CORR[[#This Row],[4-jun]]</f>
        <v>0</v>
      </c>
      <c r="CP526">
        <f>+Casos_PN_CORR[[#This Row],[6-jun]]-Casos_PN_CORR[[#This Row],[5-jun]]</f>
        <v>0</v>
      </c>
    </row>
    <row r="527" spans="1:94">
      <c r="A527">
        <v>91204</v>
      </c>
      <c r="B527" s="2" t="s">
        <v>139</v>
      </c>
      <c r="C527" s="2" t="s">
        <v>140</v>
      </c>
      <c r="D527" s="2" t="s">
        <v>656</v>
      </c>
      <c r="E527" s="4">
        <f t="shared" si="8"/>
        <v>0</v>
      </c>
      <c r="F527">
        <f>+Casos_PN_CORR[[#This Row],[10-mar]]</f>
        <v>0</v>
      </c>
      <c r="G527">
        <f>+Casos_PN_CORR[[#This Row],[11-mar]]-Casos_PN_CORR[[#This Row],[10-mar]]</f>
        <v>0</v>
      </c>
      <c r="H527">
        <f>+Casos_PN_CORR[[#This Row],[12-mar]]-Casos_PN_CORR[[#This Row],[11-mar]]</f>
        <v>0</v>
      </c>
      <c r="I527">
        <f>+Casos_PN_CORR[[#This Row],[13-mar]]-Casos_PN_CORR[[#This Row],[12-mar]]</f>
        <v>0</v>
      </c>
      <c r="J527">
        <f>+Casos_PN_CORR[[#This Row],[14-mar]]-Casos_PN_CORR[[#This Row],[13-mar]]</f>
        <v>0</v>
      </c>
      <c r="K527">
        <f>+Casos_PN_CORR[[#This Row],[15-mar]]-Casos_PN_CORR[[#This Row],[14-mar]]</f>
        <v>0</v>
      </c>
      <c r="L527">
        <f>+Casos_PN_CORR[[#This Row],[16-mar]]-Casos_PN_CORR[[#This Row],[15-mar]]</f>
        <v>0</v>
      </c>
      <c r="M527">
        <f>+Casos_PN_CORR[[#This Row],[17-mar]]-Casos_PN_CORR[[#This Row],[16-mar]]</f>
        <v>0</v>
      </c>
      <c r="N527">
        <f>+Casos_PN_CORR[[#This Row],[18-mar]]-Casos_PN_CORR[[#This Row],[17-mar]]</f>
        <v>0</v>
      </c>
      <c r="O527">
        <f>+Casos_PN_CORR[[#This Row],[19-mar]]-Casos_PN_CORR[[#This Row],[18-mar]]</f>
        <v>0</v>
      </c>
      <c r="P527">
        <f>+Casos_PN_CORR[[#This Row],[20-mar]]-Casos_PN_CORR[[#This Row],[19-mar]]</f>
        <v>0</v>
      </c>
      <c r="Q527">
        <f>+Casos_PN_CORR[[#This Row],[21-mar]]-Casos_PN_CORR[[#This Row],[20-mar]]</f>
        <v>0</v>
      </c>
      <c r="R527">
        <f>+Casos_PN_CORR[[#This Row],[22-mar]]-Casos_PN_CORR[[#This Row],[21-mar]]</f>
        <v>0</v>
      </c>
      <c r="S527">
        <f>+Casos_PN_CORR[[#This Row],[23-mar]]-Casos_PN_CORR[[#This Row],[22-mar]]</f>
        <v>0</v>
      </c>
      <c r="T527">
        <f>+Casos_PN_CORR[[#This Row],[24-mar]]-Casos_PN_CORR[[#This Row],[23-mar]]</f>
        <v>0</v>
      </c>
      <c r="U527">
        <f>+Casos_PN_CORR[[#This Row],[25-mar]]-Casos_PN_CORR[[#This Row],[24-mar]]</f>
        <v>0</v>
      </c>
      <c r="V527">
        <f>+Casos_PN_CORR[[#This Row],[26-mar]]-Casos_PN_CORR[[#This Row],[25-mar]]</f>
        <v>0</v>
      </c>
      <c r="W527">
        <f>+Casos_PN_CORR[[#This Row],[27-mar]]-Casos_PN_CORR[[#This Row],[26-mar]]</f>
        <v>0</v>
      </c>
      <c r="X527">
        <f>+Casos_PN_CORR[[#This Row],[28-mar]]-Casos_PN_CORR[[#This Row],[27-mar]]</f>
        <v>0</v>
      </c>
      <c r="Y527">
        <f>+Casos_PN_CORR[[#This Row],[29-mar]]-Casos_PN_CORR[[#This Row],[28-mar]]</f>
        <v>0</v>
      </c>
      <c r="Z527">
        <f>+Casos_PN_CORR[[#This Row],[30-mar]]-Casos_PN_CORR[[#This Row],[29-mar]]</f>
        <v>0</v>
      </c>
      <c r="AA527">
        <f>+Casos_PN_CORR[[#This Row],[31-mar]]-Casos_PN_CORR[[#This Row],[30-mar]]</f>
        <v>0</v>
      </c>
      <c r="AB527">
        <f>+Casos_PN_CORR[[#This Row],[1-abr]]-Casos_PN_CORR[[#This Row],[31-mar]]</f>
        <v>0</v>
      </c>
      <c r="AC527">
        <f>+Casos_PN_CORR[[#This Row],[2-abr]]-Casos_PN_CORR[[#This Row],[1-abr]]</f>
        <v>0</v>
      </c>
      <c r="AD527">
        <f>+Casos_PN_CORR[[#This Row],[3-abr]]-Casos_PN_CORR[[#This Row],[2-abr]]</f>
        <v>0</v>
      </c>
      <c r="AE527">
        <f>+Casos_PN_CORR[[#This Row],[4-abr]]-Casos_PN_CORR[[#This Row],[3-abr]]</f>
        <v>0</v>
      </c>
      <c r="AF527">
        <f>+Casos_PN_CORR[[#This Row],[5-abr]]-Casos_PN_CORR[[#This Row],[4-abr]]</f>
        <v>0</v>
      </c>
      <c r="AG527">
        <f>+Casos_PN_CORR[[#This Row],[6-abr]]-Casos_PN_CORR[[#This Row],[5-abr]]</f>
        <v>0</v>
      </c>
      <c r="AH527">
        <f>+Casos_PN_CORR[[#This Row],[7-abr]]-Casos_PN_CORR[[#This Row],[6-abr]]</f>
        <v>0</v>
      </c>
      <c r="AI527">
        <f>+Casos_PN_CORR[[#This Row],[8-abr]]-Casos_PN_CORR[[#This Row],[7-abr]]</f>
        <v>0</v>
      </c>
      <c r="AJ527">
        <f>+Casos_PN_CORR[[#This Row],[9-abr]]-Casos_PN_CORR[[#This Row],[8-abr]]</f>
        <v>0</v>
      </c>
      <c r="AK527">
        <f>+Casos_PN_CORR[[#This Row],[10-abr]]-Casos_PN_CORR[[#This Row],[9-abr]]</f>
        <v>0</v>
      </c>
      <c r="AL527">
        <f>+Casos_PN_CORR[[#This Row],[11-abr]]-Casos_PN_CORR[[#This Row],[10-abr]]</f>
        <v>0</v>
      </c>
      <c r="AM527">
        <f>+Casos_PN_CORR[[#This Row],[12-abr]]-Casos_PN_CORR[[#This Row],[11-abr]]</f>
        <v>0</v>
      </c>
      <c r="AN527">
        <f>+Casos_PN_CORR[[#This Row],[13-abr]]-Casos_PN_CORR[[#This Row],[12-abr]]</f>
        <v>0</v>
      </c>
      <c r="AO527">
        <f>+Casos_PN_CORR[[#This Row],[14-abr]]-Casos_PN_CORR[[#This Row],[13-abr]]</f>
        <v>0</v>
      </c>
      <c r="AP527">
        <f>+Casos_PN_CORR[[#This Row],[15-abr]]-Casos_PN_CORR[[#This Row],[14-abr]]</f>
        <v>0</v>
      </c>
      <c r="AQ527">
        <f>+Casos_PN_CORR[[#This Row],[16-abr]]-Casos_PN_CORR[[#This Row],[15-abr]]</f>
        <v>0</v>
      </c>
      <c r="AR527">
        <f>+Casos_PN_CORR[[#This Row],[17-abr]]-Casos_PN_CORR[[#This Row],[16-abr]]</f>
        <v>0</v>
      </c>
      <c r="AS527">
        <f>+Casos_PN_CORR[[#This Row],[18-abr]]-Casos_PN_CORR[[#This Row],[17-abr]]</f>
        <v>0</v>
      </c>
      <c r="AT527">
        <f>+Casos_PN_CORR[[#This Row],[19-abr]]-Casos_PN_CORR[[#This Row],[18-abr]]</f>
        <v>0</v>
      </c>
      <c r="AU527">
        <f>+Casos_PN_CORR[[#This Row],[20-abr]]-Casos_PN_CORR[[#This Row],[19-abr]]</f>
        <v>0</v>
      </c>
      <c r="AV527">
        <f>+Casos_PN_CORR[[#This Row],[21-abr]]-Casos_PN_CORR[[#This Row],[20-abr]]</f>
        <v>0</v>
      </c>
      <c r="AW527">
        <f>+Casos_PN_CORR[[#This Row],[22-abr]]-Casos_PN_CORR[[#This Row],[21-abr]]</f>
        <v>0</v>
      </c>
      <c r="AX527">
        <f>+Casos_PN_CORR[[#This Row],[23-abr]]-Casos_PN_CORR[[#This Row],[22-abr]]</f>
        <v>0</v>
      </c>
      <c r="AY527">
        <f>+Casos_PN_CORR[[#This Row],[24-abr]]-Casos_PN_CORR[[#This Row],[23-abr]]</f>
        <v>0</v>
      </c>
      <c r="AZ527">
        <f>+Casos_PN_CORR[[#This Row],[25-abr]]-Casos_PN_CORR[[#This Row],[24-abr]]</f>
        <v>0</v>
      </c>
      <c r="BA527">
        <f>+Casos_PN_CORR[[#This Row],[26-abr]]-Casos_PN_CORR[[#This Row],[25-abr]]</f>
        <v>0</v>
      </c>
      <c r="BB527">
        <f>+Casos_PN_CORR[[#This Row],[27-abr]]-Casos_PN_CORR[[#This Row],[26-abr]]</f>
        <v>0</v>
      </c>
      <c r="BC527">
        <f>+Casos_PN_CORR[[#This Row],[28-abr]]-Casos_PN_CORR[[#This Row],[27-abr]]</f>
        <v>0</v>
      </c>
      <c r="BD527">
        <f>+Casos_PN_CORR[[#This Row],[29-abr]]-Casos_PN_CORR[[#This Row],[28-abr]]</f>
        <v>0</v>
      </c>
      <c r="BE527">
        <f>+Casos_PN_CORR[[#This Row],[30-abr]]-Casos_PN_CORR[[#This Row],[29-abr]]</f>
        <v>0</v>
      </c>
      <c r="BF527">
        <f>+Casos_PN_CORR[[#This Row],[1-may]]-Casos_PN_CORR[[#This Row],[30-abr]]</f>
        <v>0</v>
      </c>
      <c r="BG527">
        <f>+Casos_PN_CORR[[#This Row],[2-may]]-Casos_PN_CORR[[#This Row],[1-may]]</f>
        <v>0</v>
      </c>
      <c r="BH527">
        <f>+Casos_PN_CORR[[#This Row],[3-may]]-Casos_PN_CORR[[#This Row],[2-may]]</f>
        <v>0</v>
      </c>
      <c r="BI527">
        <f>+Casos_PN_CORR[[#This Row],[4-may]]-Casos_PN_CORR[[#This Row],[3-may]]</f>
        <v>0</v>
      </c>
      <c r="BJ527">
        <f>+Casos_PN_CORR[[#This Row],[5-may]]-Casos_PN_CORR[[#This Row],[4-may]]</f>
        <v>0</v>
      </c>
      <c r="BK527">
        <f>+Casos_PN_CORR[[#This Row],[6-may]]-Casos_PN_CORR[[#This Row],[5-may]]</f>
        <v>0</v>
      </c>
      <c r="BL527">
        <f>+Casos_PN_CORR[[#This Row],[7-may]]-Casos_PN_CORR[[#This Row],[6-may]]</f>
        <v>0</v>
      </c>
      <c r="BM527">
        <f>+Casos_PN_CORR[[#This Row],[8-may]]-Casos_PN_CORR[[#This Row],[7-may]]</f>
        <v>0</v>
      </c>
      <c r="BN527">
        <f>+Casos_PN_CORR[[#This Row],[9-may]]-Casos_PN_CORR[[#This Row],[8-may]]</f>
        <v>0</v>
      </c>
      <c r="BO527">
        <f>+Casos_PN_CORR[[#This Row],[10-may]]-Casos_PN_CORR[[#This Row],[9-may]]</f>
        <v>0</v>
      </c>
      <c r="BP527">
        <f>+Casos_PN_CORR[[#This Row],[11-may]]-Casos_PN_CORR[[#This Row],[10-may]]</f>
        <v>0</v>
      </c>
      <c r="BQ527">
        <f>+Casos_PN_CORR[[#This Row],[12-may]]-Casos_PN_CORR[[#This Row],[11-may]]</f>
        <v>0</v>
      </c>
      <c r="BR527">
        <f>+Casos_PN_CORR[[#This Row],[13-may]]-Casos_PN_CORR[[#This Row],[12-may]]</f>
        <v>0</v>
      </c>
      <c r="BS527">
        <f>+Casos_PN_CORR[[#This Row],[14-may]]-Casos_PN_CORR[[#This Row],[13-may]]</f>
        <v>0</v>
      </c>
      <c r="BT527">
        <f>+Casos_PN_CORR[[#This Row],[15-may]]-Casos_PN_CORR[[#This Row],[14-may]]</f>
        <v>0</v>
      </c>
      <c r="BU527">
        <f>+Casos_PN_CORR[[#This Row],[16-may]]-Casos_PN_CORR[[#This Row],[15-may]]</f>
        <v>0</v>
      </c>
      <c r="BV527">
        <f>+Casos_PN_CORR[[#This Row],[17-may]]-Casos_PN_CORR[[#This Row],[16-may]]</f>
        <v>0</v>
      </c>
      <c r="BW527">
        <f>+Casos_PN_CORR[[#This Row],[18-may]]-Casos_PN_CORR[[#This Row],[17-may]]</f>
        <v>0</v>
      </c>
      <c r="BX527">
        <f>+Casos_PN_CORR[[#This Row],[19-may]]-Casos_PN_CORR[[#This Row],[18-may]]</f>
        <v>0</v>
      </c>
      <c r="BY527">
        <f>+Casos_PN_CORR[[#This Row],[20-may]]-Casos_PN_CORR[[#This Row],[19-may]]</f>
        <v>0</v>
      </c>
      <c r="BZ527">
        <f>+Casos_PN_CORR[[#This Row],[21-may]]-Casos_PN_CORR[[#This Row],[20-may]]</f>
        <v>0</v>
      </c>
      <c r="CA527">
        <f>+Casos_PN_CORR[[#This Row],[22-may]]-Casos_PN_CORR[[#This Row],[21-may]]</f>
        <v>0</v>
      </c>
      <c r="CB527">
        <f>+Casos_PN_CORR[[#This Row],[23-may]]-Casos_PN_CORR[[#This Row],[22-may]]</f>
        <v>0</v>
      </c>
      <c r="CC527">
        <f>+Casos_PN_CORR[[#This Row],[24-may]]-Casos_PN_CORR[[#This Row],[23-may]]</f>
        <v>0</v>
      </c>
      <c r="CD527">
        <f>+Casos_PN_CORR[[#This Row],[25-may]]-Casos_PN_CORR[[#This Row],[24-may]]</f>
        <v>0</v>
      </c>
      <c r="CE527">
        <f>+Casos_PN_CORR[[#This Row],[26-may]]-Casos_PN_CORR[[#This Row],[25-may]]</f>
        <v>0</v>
      </c>
      <c r="CF527">
        <f>+Casos_PN_CORR[[#This Row],[27-may]]-Casos_PN_CORR[[#This Row],[26-may]]</f>
        <v>0</v>
      </c>
      <c r="CG527">
        <f>+Casos_PN_CORR[[#This Row],[28-may]]-Casos_PN_CORR[[#This Row],[27-may]]</f>
        <v>0</v>
      </c>
      <c r="CH527">
        <f>+Casos_PN_CORR[[#This Row],[29-may]]-Casos_PN_CORR[[#This Row],[28-may]]</f>
        <v>0</v>
      </c>
      <c r="CI527">
        <f>+Casos_PN_CORR[[#This Row],[30-may]]-Casos_PN_CORR[[#This Row],[29-may]]</f>
        <v>0</v>
      </c>
      <c r="CJ527">
        <f>+Casos_PN_CORR[[#This Row],[31-may]]-Casos_PN_CORR[[#This Row],[30-may]]</f>
        <v>0</v>
      </c>
      <c r="CK527">
        <f>+Casos_PN_CORR[[#This Row],[1-jun]]-Casos_PN_CORR[[#This Row],[31-may]]</f>
        <v>0</v>
      </c>
      <c r="CL527">
        <f>+Casos_PN_CORR[[#This Row],[2-jun]]-Casos_PN_CORR[[#This Row],[1-jun]]</f>
        <v>0</v>
      </c>
      <c r="CM527">
        <f>+Casos_PN_CORR[[#This Row],[3-jun]]-Casos_PN_CORR[[#This Row],[2-jun]]</f>
        <v>0</v>
      </c>
      <c r="CN527">
        <f>+Casos_PN_CORR[[#This Row],[4-jun]]-Casos_PN_CORR[[#This Row],[3-jun]]</f>
        <v>0</v>
      </c>
      <c r="CO527">
        <f>+Casos_PN_CORR[[#This Row],[5-jun]]-Casos_PN_CORR[[#This Row],[4-jun]]</f>
        <v>0</v>
      </c>
      <c r="CP527">
        <f>+Casos_PN_CORR[[#This Row],[6-jun]]-Casos_PN_CORR[[#This Row],[5-jun]]</f>
        <v>0</v>
      </c>
    </row>
    <row r="528" spans="1:94">
      <c r="A528">
        <v>40106</v>
      </c>
      <c r="B528" s="2" t="s">
        <v>115</v>
      </c>
      <c r="C528" s="2" t="s">
        <v>116</v>
      </c>
      <c r="D528" s="2" t="s">
        <v>657</v>
      </c>
      <c r="E528" s="4">
        <f t="shared" si="8"/>
        <v>0</v>
      </c>
      <c r="F528">
        <f>+Casos_PN_CORR[[#This Row],[10-mar]]</f>
        <v>0</v>
      </c>
      <c r="G528">
        <f>+Casos_PN_CORR[[#This Row],[11-mar]]-Casos_PN_CORR[[#This Row],[10-mar]]</f>
        <v>0</v>
      </c>
      <c r="H528">
        <f>+Casos_PN_CORR[[#This Row],[12-mar]]-Casos_PN_CORR[[#This Row],[11-mar]]</f>
        <v>0</v>
      </c>
      <c r="I528">
        <f>+Casos_PN_CORR[[#This Row],[13-mar]]-Casos_PN_CORR[[#This Row],[12-mar]]</f>
        <v>0</v>
      </c>
      <c r="J528">
        <f>+Casos_PN_CORR[[#This Row],[14-mar]]-Casos_PN_CORR[[#This Row],[13-mar]]</f>
        <v>0</v>
      </c>
      <c r="K528">
        <f>+Casos_PN_CORR[[#This Row],[15-mar]]-Casos_PN_CORR[[#This Row],[14-mar]]</f>
        <v>0</v>
      </c>
      <c r="L528">
        <f>+Casos_PN_CORR[[#This Row],[16-mar]]-Casos_PN_CORR[[#This Row],[15-mar]]</f>
        <v>0</v>
      </c>
      <c r="M528">
        <f>+Casos_PN_CORR[[#This Row],[17-mar]]-Casos_PN_CORR[[#This Row],[16-mar]]</f>
        <v>0</v>
      </c>
      <c r="N528">
        <f>+Casos_PN_CORR[[#This Row],[18-mar]]-Casos_PN_CORR[[#This Row],[17-mar]]</f>
        <v>0</v>
      </c>
      <c r="O528">
        <f>+Casos_PN_CORR[[#This Row],[19-mar]]-Casos_PN_CORR[[#This Row],[18-mar]]</f>
        <v>0</v>
      </c>
      <c r="P528">
        <f>+Casos_PN_CORR[[#This Row],[20-mar]]-Casos_PN_CORR[[#This Row],[19-mar]]</f>
        <v>0</v>
      </c>
      <c r="Q528">
        <f>+Casos_PN_CORR[[#This Row],[21-mar]]-Casos_PN_CORR[[#This Row],[20-mar]]</f>
        <v>0</v>
      </c>
      <c r="R528">
        <f>+Casos_PN_CORR[[#This Row],[22-mar]]-Casos_PN_CORR[[#This Row],[21-mar]]</f>
        <v>0</v>
      </c>
      <c r="S528">
        <f>+Casos_PN_CORR[[#This Row],[23-mar]]-Casos_PN_CORR[[#This Row],[22-mar]]</f>
        <v>0</v>
      </c>
      <c r="T528">
        <f>+Casos_PN_CORR[[#This Row],[24-mar]]-Casos_PN_CORR[[#This Row],[23-mar]]</f>
        <v>0</v>
      </c>
      <c r="U528">
        <f>+Casos_PN_CORR[[#This Row],[25-mar]]-Casos_PN_CORR[[#This Row],[24-mar]]</f>
        <v>0</v>
      </c>
      <c r="V528">
        <f>+Casos_PN_CORR[[#This Row],[26-mar]]-Casos_PN_CORR[[#This Row],[25-mar]]</f>
        <v>0</v>
      </c>
      <c r="W528">
        <f>+Casos_PN_CORR[[#This Row],[27-mar]]-Casos_PN_CORR[[#This Row],[26-mar]]</f>
        <v>0</v>
      </c>
      <c r="X528">
        <f>+Casos_PN_CORR[[#This Row],[28-mar]]-Casos_PN_CORR[[#This Row],[27-mar]]</f>
        <v>0</v>
      </c>
      <c r="Y528">
        <f>+Casos_PN_CORR[[#This Row],[29-mar]]-Casos_PN_CORR[[#This Row],[28-mar]]</f>
        <v>0</v>
      </c>
      <c r="Z528">
        <f>+Casos_PN_CORR[[#This Row],[30-mar]]-Casos_PN_CORR[[#This Row],[29-mar]]</f>
        <v>0</v>
      </c>
      <c r="AA528">
        <f>+Casos_PN_CORR[[#This Row],[31-mar]]-Casos_PN_CORR[[#This Row],[30-mar]]</f>
        <v>0</v>
      </c>
      <c r="AB528">
        <f>+Casos_PN_CORR[[#This Row],[1-abr]]-Casos_PN_CORR[[#This Row],[31-mar]]</f>
        <v>0</v>
      </c>
      <c r="AC528">
        <f>+Casos_PN_CORR[[#This Row],[2-abr]]-Casos_PN_CORR[[#This Row],[1-abr]]</f>
        <v>0</v>
      </c>
      <c r="AD528">
        <f>+Casos_PN_CORR[[#This Row],[3-abr]]-Casos_PN_CORR[[#This Row],[2-abr]]</f>
        <v>0</v>
      </c>
      <c r="AE528">
        <f>+Casos_PN_CORR[[#This Row],[4-abr]]-Casos_PN_CORR[[#This Row],[3-abr]]</f>
        <v>0</v>
      </c>
      <c r="AF528">
        <f>+Casos_PN_CORR[[#This Row],[5-abr]]-Casos_PN_CORR[[#This Row],[4-abr]]</f>
        <v>0</v>
      </c>
      <c r="AG528">
        <f>+Casos_PN_CORR[[#This Row],[6-abr]]-Casos_PN_CORR[[#This Row],[5-abr]]</f>
        <v>0</v>
      </c>
      <c r="AH528">
        <f>+Casos_PN_CORR[[#This Row],[7-abr]]-Casos_PN_CORR[[#This Row],[6-abr]]</f>
        <v>0</v>
      </c>
      <c r="AI528">
        <f>+Casos_PN_CORR[[#This Row],[8-abr]]-Casos_PN_CORR[[#This Row],[7-abr]]</f>
        <v>0</v>
      </c>
      <c r="AJ528">
        <f>+Casos_PN_CORR[[#This Row],[9-abr]]-Casos_PN_CORR[[#This Row],[8-abr]]</f>
        <v>0</v>
      </c>
      <c r="AK528">
        <f>+Casos_PN_CORR[[#This Row],[10-abr]]-Casos_PN_CORR[[#This Row],[9-abr]]</f>
        <v>0</v>
      </c>
      <c r="AL528">
        <f>+Casos_PN_CORR[[#This Row],[11-abr]]-Casos_PN_CORR[[#This Row],[10-abr]]</f>
        <v>0</v>
      </c>
      <c r="AM528">
        <f>+Casos_PN_CORR[[#This Row],[12-abr]]-Casos_PN_CORR[[#This Row],[11-abr]]</f>
        <v>0</v>
      </c>
      <c r="AN528">
        <f>+Casos_PN_CORR[[#This Row],[13-abr]]-Casos_PN_CORR[[#This Row],[12-abr]]</f>
        <v>0</v>
      </c>
      <c r="AO528">
        <f>+Casos_PN_CORR[[#This Row],[14-abr]]-Casos_PN_CORR[[#This Row],[13-abr]]</f>
        <v>0</v>
      </c>
      <c r="AP528">
        <f>+Casos_PN_CORR[[#This Row],[15-abr]]-Casos_PN_CORR[[#This Row],[14-abr]]</f>
        <v>0</v>
      </c>
      <c r="AQ528">
        <f>+Casos_PN_CORR[[#This Row],[16-abr]]-Casos_PN_CORR[[#This Row],[15-abr]]</f>
        <v>0</v>
      </c>
      <c r="AR528">
        <f>+Casos_PN_CORR[[#This Row],[17-abr]]-Casos_PN_CORR[[#This Row],[16-abr]]</f>
        <v>0</v>
      </c>
      <c r="AS528">
        <f>+Casos_PN_CORR[[#This Row],[18-abr]]-Casos_PN_CORR[[#This Row],[17-abr]]</f>
        <v>0</v>
      </c>
      <c r="AT528">
        <f>+Casos_PN_CORR[[#This Row],[19-abr]]-Casos_PN_CORR[[#This Row],[18-abr]]</f>
        <v>0</v>
      </c>
      <c r="AU528">
        <f>+Casos_PN_CORR[[#This Row],[20-abr]]-Casos_PN_CORR[[#This Row],[19-abr]]</f>
        <v>0</v>
      </c>
      <c r="AV528">
        <f>+Casos_PN_CORR[[#This Row],[21-abr]]-Casos_PN_CORR[[#This Row],[20-abr]]</f>
        <v>0</v>
      </c>
      <c r="AW528">
        <f>+Casos_PN_CORR[[#This Row],[22-abr]]-Casos_PN_CORR[[#This Row],[21-abr]]</f>
        <v>0</v>
      </c>
      <c r="AX528">
        <f>+Casos_PN_CORR[[#This Row],[23-abr]]-Casos_PN_CORR[[#This Row],[22-abr]]</f>
        <v>0</v>
      </c>
      <c r="AY528">
        <f>+Casos_PN_CORR[[#This Row],[24-abr]]-Casos_PN_CORR[[#This Row],[23-abr]]</f>
        <v>0</v>
      </c>
      <c r="AZ528">
        <f>+Casos_PN_CORR[[#This Row],[25-abr]]-Casos_PN_CORR[[#This Row],[24-abr]]</f>
        <v>0</v>
      </c>
      <c r="BA528">
        <f>+Casos_PN_CORR[[#This Row],[26-abr]]-Casos_PN_CORR[[#This Row],[25-abr]]</f>
        <v>0</v>
      </c>
      <c r="BB528">
        <f>+Casos_PN_CORR[[#This Row],[27-abr]]-Casos_PN_CORR[[#This Row],[26-abr]]</f>
        <v>0</v>
      </c>
      <c r="BC528">
        <f>+Casos_PN_CORR[[#This Row],[28-abr]]-Casos_PN_CORR[[#This Row],[27-abr]]</f>
        <v>0</v>
      </c>
      <c r="BD528">
        <f>+Casos_PN_CORR[[#This Row],[29-abr]]-Casos_PN_CORR[[#This Row],[28-abr]]</f>
        <v>0</v>
      </c>
      <c r="BE528">
        <f>+Casos_PN_CORR[[#This Row],[30-abr]]-Casos_PN_CORR[[#This Row],[29-abr]]</f>
        <v>0</v>
      </c>
      <c r="BF528">
        <f>+Casos_PN_CORR[[#This Row],[1-may]]-Casos_PN_CORR[[#This Row],[30-abr]]</f>
        <v>0</v>
      </c>
      <c r="BG528">
        <f>+Casos_PN_CORR[[#This Row],[2-may]]-Casos_PN_CORR[[#This Row],[1-may]]</f>
        <v>0</v>
      </c>
      <c r="BH528">
        <f>+Casos_PN_CORR[[#This Row],[3-may]]-Casos_PN_CORR[[#This Row],[2-may]]</f>
        <v>0</v>
      </c>
      <c r="BI528">
        <f>+Casos_PN_CORR[[#This Row],[4-may]]-Casos_PN_CORR[[#This Row],[3-may]]</f>
        <v>0</v>
      </c>
      <c r="BJ528">
        <f>+Casos_PN_CORR[[#This Row],[5-may]]-Casos_PN_CORR[[#This Row],[4-may]]</f>
        <v>0</v>
      </c>
      <c r="BK528">
        <f>+Casos_PN_CORR[[#This Row],[6-may]]-Casos_PN_CORR[[#This Row],[5-may]]</f>
        <v>0</v>
      </c>
      <c r="BL528">
        <f>+Casos_PN_CORR[[#This Row],[7-may]]-Casos_PN_CORR[[#This Row],[6-may]]</f>
        <v>0</v>
      </c>
      <c r="BM528">
        <f>+Casos_PN_CORR[[#This Row],[8-may]]-Casos_PN_CORR[[#This Row],[7-may]]</f>
        <v>0</v>
      </c>
      <c r="BN528">
        <f>+Casos_PN_CORR[[#This Row],[9-may]]-Casos_PN_CORR[[#This Row],[8-may]]</f>
        <v>0</v>
      </c>
      <c r="BO528">
        <f>+Casos_PN_CORR[[#This Row],[10-may]]-Casos_PN_CORR[[#This Row],[9-may]]</f>
        <v>0</v>
      </c>
      <c r="BP528">
        <f>+Casos_PN_CORR[[#This Row],[11-may]]-Casos_PN_CORR[[#This Row],[10-may]]</f>
        <v>0</v>
      </c>
      <c r="BQ528">
        <f>+Casos_PN_CORR[[#This Row],[12-may]]-Casos_PN_CORR[[#This Row],[11-may]]</f>
        <v>0</v>
      </c>
      <c r="BR528">
        <f>+Casos_PN_CORR[[#This Row],[13-may]]-Casos_PN_CORR[[#This Row],[12-may]]</f>
        <v>0</v>
      </c>
      <c r="BS528">
        <f>+Casos_PN_CORR[[#This Row],[14-may]]-Casos_PN_CORR[[#This Row],[13-may]]</f>
        <v>0</v>
      </c>
      <c r="BT528">
        <f>+Casos_PN_CORR[[#This Row],[15-may]]-Casos_PN_CORR[[#This Row],[14-may]]</f>
        <v>0</v>
      </c>
      <c r="BU528">
        <f>+Casos_PN_CORR[[#This Row],[16-may]]-Casos_PN_CORR[[#This Row],[15-may]]</f>
        <v>0</v>
      </c>
      <c r="BV528">
        <f>+Casos_PN_CORR[[#This Row],[17-may]]-Casos_PN_CORR[[#This Row],[16-may]]</f>
        <v>0</v>
      </c>
      <c r="BW528">
        <f>+Casos_PN_CORR[[#This Row],[18-may]]-Casos_PN_CORR[[#This Row],[17-may]]</f>
        <v>0</v>
      </c>
      <c r="BX528">
        <f>+Casos_PN_CORR[[#This Row],[19-may]]-Casos_PN_CORR[[#This Row],[18-may]]</f>
        <v>0</v>
      </c>
      <c r="BY528">
        <f>+Casos_PN_CORR[[#This Row],[20-may]]-Casos_PN_CORR[[#This Row],[19-may]]</f>
        <v>0</v>
      </c>
      <c r="BZ528">
        <f>+Casos_PN_CORR[[#This Row],[21-may]]-Casos_PN_CORR[[#This Row],[20-may]]</f>
        <v>0</v>
      </c>
      <c r="CA528">
        <f>+Casos_PN_CORR[[#This Row],[22-may]]-Casos_PN_CORR[[#This Row],[21-may]]</f>
        <v>0</v>
      </c>
      <c r="CB528">
        <f>+Casos_PN_CORR[[#This Row],[23-may]]-Casos_PN_CORR[[#This Row],[22-may]]</f>
        <v>0</v>
      </c>
      <c r="CC528">
        <f>+Casos_PN_CORR[[#This Row],[24-may]]-Casos_PN_CORR[[#This Row],[23-may]]</f>
        <v>0</v>
      </c>
      <c r="CD528">
        <f>+Casos_PN_CORR[[#This Row],[25-may]]-Casos_PN_CORR[[#This Row],[24-may]]</f>
        <v>0</v>
      </c>
      <c r="CE528">
        <f>+Casos_PN_CORR[[#This Row],[26-may]]-Casos_PN_CORR[[#This Row],[25-may]]</f>
        <v>0</v>
      </c>
      <c r="CF528">
        <f>+Casos_PN_CORR[[#This Row],[27-may]]-Casos_PN_CORR[[#This Row],[26-may]]</f>
        <v>0</v>
      </c>
      <c r="CG528">
        <f>+Casos_PN_CORR[[#This Row],[28-may]]-Casos_PN_CORR[[#This Row],[27-may]]</f>
        <v>0</v>
      </c>
      <c r="CH528">
        <f>+Casos_PN_CORR[[#This Row],[29-may]]-Casos_PN_CORR[[#This Row],[28-may]]</f>
        <v>0</v>
      </c>
      <c r="CI528">
        <f>+Casos_PN_CORR[[#This Row],[30-may]]-Casos_PN_CORR[[#This Row],[29-may]]</f>
        <v>0</v>
      </c>
      <c r="CJ528">
        <f>+Casos_PN_CORR[[#This Row],[31-may]]-Casos_PN_CORR[[#This Row],[30-may]]</f>
        <v>0</v>
      </c>
      <c r="CK528">
        <f>+Casos_PN_CORR[[#This Row],[1-jun]]-Casos_PN_CORR[[#This Row],[31-may]]</f>
        <v>0</v>
      </c>
      <c r="CL528">
        <f>+Casos_PN_CORR[[#This Row],[2-jun]]-Casos_PN_CORR[[#This Row],[1-jun]]</f>
        <v>0</v>
      </c>
      <c r="CM528">
        <f>+Casos_PN_CORR[[#This Row],[3-jun]]-Casos_PN_CORR[[#This Row],[2-jun]]</f>
        <v>0</v>
      </c>
      <c r="CN528">
        <f>+Casos_PN_CORR[[#This Row],[4-jun]]-Casos_PN_CORR[[#This Row],[3-jun]]</f>
        <v>0</v>
      </c>
      <c r="CO528">
        <f>+Casos_PN_CORR[[#This Row],[5-jun]]-Casos_PN_CORR[[#This Row],[4-jun]]</f>
        <v>0</v>
      </c>
      <c r="CP528">
        <f>+Casos_PN_CORR[[#This Row],[6-jun]]-Casos_PN_CORR[[#This Row],[5-jun]]</f>
        <v>0</v>
      </c>
    </row>
    <row r="529" spans="1:94">
      <c r="A529">
        <v>10305</v>
      </c>
      <c r="B529" s="2" t="s">
        <v>119</v>
      </c>
      <c r="C529" s="2" t="s">
        <v>159</v>
      </c>
      <c r="D529" s="2" t="s">
        <v>658</v>
      </c>
      <c r="E529" s="4">
        <f t="shared" si="8"/>
        <v>2</v>
      </c>
      <c r="F529">
        <f>+Casos_PN_CORR[[#This Row],[10-mar]]</f>
        <v>0</v>
      </c>
      <c r="G529">
        <f>+Casos_PN_CORR[[#This Row],[11-mar]]-Casos_PN_CORR[[#This Row],[10-mar]]</f>
        <v>0</v>
      </c>
      <c r="H529">
        <f>+Casos_PN_CORR[[#This Row],[12-mar]]-Casos_PN_CORR[[#This Row],[11-mar]]</f>
        <v>0</v>
      </c>
      <c r="I529">
        <f>+Casos_PN_CORR[[#This Row],[13-mar]]-Casos_PN_CORR[[#This Row],[12-mar]]</f>
        <v>0</v>
      </c>
      <c r="J529">
        <f>+Casos_PN_CORR[[#This Row],[14-mar]]-Casos_PN_CORR[[#This Row],[13-mar]]</f>
        <v>0</v>
      </c>
      <c r="K529">
        <f>+Casos_PN_CORR[[#This Row],[15-mar]]-Casos_PN_CORR[[#This Row],[14-mar]]</f>
        <v>0</v>
      </c>
      <c r="L529">
        <f>+Casos_PN_CORR[[#This Row],[16-mar]]-Casos_PN_CORR[[#This Row],[15-mar]]</f>
        <v>0</v>
      </c>
      <c r="M529">
        <f>+Casos_PN_CORR[[#This Row],[17-mar]]-Casos_PN_CORR[[#This Row],[16-mar]]</f>
        <v>0</v>
      </c>
      <c r="N529">
        <f>+Casos_PN_CORR[[#This Row],[18-mar]]-Casos_PN_CORR[[#This Row],[17-mar]]</f>
        <v>0</v>
      </c>
      <c r="O529">
        <f>+Casos_PN_CORR[[#This Row],[19-mar]]-Casos_PN_CORR[[#This Row],[18-mar]]</f>
        <v>0</v>
      </c>
      <c r="P529">
        <f>+Casos_PN_CORR[[#This Row],[20-mar]]-Casos_PN_CORR[[#This Row],[19-mar]]</f>
        <v>0</v>
      </c>
      <c r="Q529">
        <f>+Casos_PN_CORR[[#This Row],[21-mar]]-Casos_PN_CORR[[#This Row],[20-mar]]</f>
        <v>0</v>
      </c>
      <c r="R529">
        <f>+Casos_PN_CORR[[#This Row],[22-mar]]-Casos_PN_CORR[[#This Row],[21-mar]]</f>
        <v>0</v>
      </c>
      <c r="S529">
        <f>+Casos_PN_CORR[[#This Row],[23-mar]]-Casos_PN_CORR[[#This Row],[22-mar]]</f>
        <v>0</v>
      </c>
      <c r="T529">
        <f>+Casos_PN_CORR[[#This Row],[24-mar]]-Casos_PN_CORR[[#This Row],[23-mar]]</f>
        <v>0</v>
      </c>
      <c r="U529">
        <f>+Casos_PN_CORR[[#This Row],[25-mar]]-Casos_PN_CORR[[#This Row],[24-mar]]</f>
        <v>0</v>
      </c>
      <c r="V529">
        <f>+Casos_PN_CORR[[#This Row],[26-mar]]-Casos_PN_CORR[[#This Row],[25-mar]]</f>
        <v>0</v>
      </c>
      <c r="W529">
        <f>+Casos_PN_CORR[[#This Row],[27-mar]]-Casos_PN_CORR[[#This Row],[26-mar]]</f>
        <v>0</v>
      </c>
      <c r="X529">
        <f>+Casos_PN_CORR[[#This Row],[28-mar]]-Casos_PN_CORR[[#This Row],[27-mar]]</f>
        <v>0</v>
      </c>
      <c r="Y529">
        <f>+Casos_PN_CORR[[#This Row],[29-mar]]-Casos_PN_CORR[[#This Row],[28-mar]]</f>
        <v>0</v>
      </c>
      <c r="Z529">
        <f>+Casos_PN_CORR[[#This Row],[30-mar]]-Casos_PN_CORR[[#This Row],[29-mar]]</f>
        <v>0</v>
      </c>
      <c r="AA529">
        <f>+Casos_PN_CORR[[#This Row],[31-mar]]-Casos_PN_CORR[[#This Row],[30-mar]]</f>
        <v>0</v>
      </c>
      <c r="AB529">
        <f>+Casos_PN_CORR[[#This Row],[1-abr]]-Casos_PN_CORR[[#This Row],[31-mar]]</f>
        <v>0</v>
      </c>
      <c r="AC529">
        <f>+Casos_PN_CORR[[#This Row],[2-abr]]-Casos_PN_CORR[[#This Row],[1-abr]]</f>
        <v>0</v>
      </c>
      <c r="AD529">
        <f>+Casos_PN_CORR[[#This Row],[3-abr]]-Casos_PN_CORR[[#This Row],[2-abr]]</f>
        <v>0</v>
      </c>
      <c r="AE529">
        <f>+Casos_PN_CORR[[#This Row],[4-abr]]-Casos_PN_CORR[[#This Row],[3-abr]]</f>
        <v>0</v>
      </c>
      <c r="AF529">
        <f>+Casos_PN_CORR[[#This Row],[5-abr]]-Casos_PN_CORR[[#This Row],[4-abr]]</f>
        <v>0</v>
      </c>
      <c r="AG529">
        <f>+Casos_PN_CORR[[#This Row],[6-abr]]-Casos_PN_CORR[[#This Row],[5-abr]]</f>
        <v>0</v>
      </c>
      <c r="AH529">
        <f>+Casos_PN_CORR[[#This Row],[7-abr]]-Casos_PN_CORR[[#This Row],[6-abr]]</f>
        <v>0</v>
      </c>
      <c r="AI529">
        <f>+Casos_PN_CORR[[#This Row],[8-abr]]-Casos_PN_CORR[[#This Row],[7-abr]]</f>
        <v>0</v>
      </c>
      <c r="AJ529">
        <f>+Casos_PN_CORR[[#This Row],[9-abr]]-Casos_PN_CORR[[#This Row],[8-abr]]</f>
        <v>0</v>
      </c>
      <c r="AK529">
        <f>+Casos_PN_CORR[[#This Row],[10-abr]]-Casos_PN_CORR[[#This Row],[9-abr]]</f>
        <v>0</v>
      </c>
      <c r="AL529">
        <f>+Casos_PN_CORR[[#This Row],[11-abr]]-Casos_PN_CORR[[#This Row],[10-abr]]</f>
        <v>0</v>
      </c>
      <c r="AM529">
        <f>+Casos_PN_CORR[[#This Row],[12-abr]]-Casos_PN_CORR[[#This Row],[11-abr]]</f>
        <v>0</v>
      </c>
      <c r="AN529">
        <f>+Casos_PN_CORR[[#This Row],[13-abr]]-Casos_PN_CORR[[#This Row],[12-abr]]</f>
        <v>0</v>
      </c>
      <c r="AO529">
        <f>+Casos_PN_CORR[[#This Row],[14-abr]]-Casos_PN_CORR[[#This Row],[13-abr]]</f>
        <v>0</v>
      </c>
      <c r="AP529">
        <f>+Casos_PN_CORR[[#This Row],[15-abr]]-Casos_PN_CORR[[#This Row],[14-abr]]</f>
        <v>0</v>
      </c>
      <c r="AQ529">
        <f>+Casos_PN_CORR[[#This Row],[16-abr]]-Casos_PN_CORR[[#This Row],[15-abr]]</f>
        <v>0</v>
      </c>
      <c r="AR529">
        <f>+Casos_PN_CORR[[#This Row],[17-abr]]-Casos_PN_CORR[[#This Row],[16-abr]]</f>
        <v>0</v>
      </c>
      <c r="AS529">
        <f>+Casos_PN_CORR[[#This Row],[18-abr]]-Casos_PN_CORR[[#This Row],[17-abr]]</f>
        <v>0</v>
      </c>
      <c r="AT529">
        <f>+Casos_PN_CORR[[#This Row],[19-abr]]-Casos_PN_CORR[[#This Row],[18-abr]]</f>
        <v>0</v>
      </c>
      <c r="AU529">
        <f>+Casos_PN_CORR[[#This Row],[20-abr]]-Casos_PN_CORR[[#This Row],[19-abr]]</f>
        <v>0</v>
      </c>
      <c r="AV529">
        <f>+Casos_PN_CORR[[#This Row],[21-abr]]-Casos_PN_CORR[[#This Row],[20-abr]]</f>
        <v>0</v>
      </c>
      <c r="AW529">
        <f>+Casos_PN_CORR[[#This Row],[22-abr]]-Casos_PN_CORR[[#This Row],[21-abr]]</f>
        <v>0</v>
      </c>
      <c r="AX529">
        <f>+Casos_PN_CORR[[#This Row],[23-abr]]-Casos_PN_CORR[[#This Row],[22-abr]]</f>
        <v>0</v>
      </c>
      <c r="AY529">
        <f>+Casos_PN_CORR[[#This Row],[24-abr]]-Casos_PN_CORR[[#This Row],[23-abr]]</f>
        <v>0</v>
      </c>
      <c r="AZ529">
        <f>+Casos_PN_CORR[[#This Row],[25-abr]]-Casos_PN_CORR[[#This Row],[24-abr]]</f>
        <v>0</v>
      </c>
      <c r="BA529">
        <f>+Casos_PN_CORR[[#This Row],[26-abr]]-Casos_PN_CORR[[#This Row],[25-abr]]</f>
        <v>0</v>
      </c>
      <c r="BB529">
        <f>+Casos_PN_CORR[[#This Row],[27-abr]]-Casos_PN_CORR[[#This Row],[26-abr]]</f>
        <v>0</v>
      </c>
      <c r="BC529">
        <f>+Casos_PN_CORR[[#This Row],[28-abr]]-Casos_PN_CORR[[#This Row],[27-abr]]</f>
        <v>0</v>
      </c>
      <c r="BD529">
        <f>+Casos_PN_CORR[[#This Row],[29-abr]]-Casos_PN_CORR[[#This Row],[28-abr]]</f>
        <v>0</v>
      </c>
      <c r="BE529">
        <f>+Casos_PN_CORR[[#This Row],[30-abr]]-Casos_PN_CORR[[#This Row],[29-abr]]</f>
        <v>0</v>
      </c>
      <c r="BF529">
        <f>+Casos_PN_CORR[[#This Row],[1-may]]-Casos_PN_CORR[[#This Row],[30-abr]]</f>
        <v>0</v>
      </c>
      <c r="BG529">
        <f>+Casos_PN_CORR[[#This Row],[2-may]]-Casos_PN_CORR[[#This Row],[1-may]]</f>
        <v>0</v>
      </c>
      <c r="BH529">
        <f>+Casos_PN_CORR[[#This Row],[3-may]]-Casos_PN_CORR[[#This Row],[2-may]]</f>
        <v>0</v>
      </c>
      <c r="BI529">
        <f>+Casos_PN_CORR[[#This Row],[4-may]]-Casos_PN_CORR[[#This Row],[3-may]]</f>
        <v>0</v>
      </c>
      <c r="BJ529">
        <f>+Casos_PN_CORR[[#This Row],[5-may]]-Casos_PN_CORR[[#This Row],[4-may]]</f>
        <v>0</v>
      </c>
      <c r="BK529">
        <f>+Casos_PN_CORR[[#This Row],[6-may]]-Casos_PN_CORR[[#This Row],[5-may]]</f>
        <v>0</v>
      </c>
      <c r="BL529">
        <f>+Casos_PN_CORR[[#This Row],[7-may]]-Casos_PN_CORR[[#This Row],[6-may]]</f>
        <v>0</v>
      </c>
      <c r="BM529">
        <f>+Casos_PN_CORR[[#This Row],[8-may]]-Casos_PN_CORR[[#This Row],[7-may]]</f>
        <v>0</v>
      </c>
      <c r="BN529">
        <f>+Casos_PN_CORR[[#This Row],[9-may]]-Casos_PN_CORR[[#This Row],[8-may]]</f>
        <v>0</v>
      </c>
      <c r="BO529">
        <f>+Casos_PN_CORR[[#This Row],[10-may]]-Casos_PN_CORR[[#This Row],[9-may]]</f>
        <v>0</v>
      </c>
      <c r="BP529">
        <f>+Casos_PN_CORR[[#This Row],[11-may]]-Casos_PN_CORR[[#This Row],[10-may]]</f>
        <v>0</v>
      </c>
      <c r="BQ529">
        <f>+Casos_PN_CORR[[#This Row],[12-may]]-Casos_PN_CORR[[#This Row],[11-may]]</f>
        <v>0</v>
      </c>
      <c r="BR529">
        <f>+Casos_PN_CORR[[#This Row],[13-may]]-Casos_PN_CORR[[#This Row],[12-may]]</f>
        <v>0</v>
      </c>
      <c r="BS529">
        <f>+Casos_PN_CORR[[#This Row],[14-may]]-Casos_PN_CORR[[#This Row],[13-may]]</f>
        <v>0</v>
      </c>
      <c r="BT529">
        <f>+Casos_PN_CORR[[#This Row],[15-may]]-Casos_PN_CORR[[#This Row],[14-may]]</f>
        <v>0</v>
      </c>
      <c r="BU529">
        <f>+Casos_PN_CORR[[#This Row],[16-may]]-Casos_PN_CORR[[#This Row],[15-may]]</f>
        <v>0</v>
      </c>
      <c r="BV529">
        <f>+Casos_PN_CORR[[#This Row],[17-may]]-Casos_PN_CORR[[#This Row],[16-may]]</f>
        <v>0</v>
      </c>
      <c r="BW529">
        <f>+Casos_PN_CORR[[#This Row],[18-may]]-Casos_PN_CORR[[#This Row],[17-may]]</f>
        <v>0</v>
      </c>
      <c r="BX529">
        <f>+Casos_PN_CORR[[#This Row],[19-may]]-Casos_PN_CORR[[#This Row],[18-may]]</f>
        <v>0</v>
      </c>
      <c r="BY529">
        <f>+Casos_PN_CORR[[#This Row],[20-may]]-Casos_PN_CORR[[#This Row],[19-may]]</f>
        <v>0</v>
      </c>
      <c r="BZ529">
        <f>+Casos_PN_CORR[[#This Row],[21-may]]-Casos_PN_CORR[[#This Row],[20-may]]</f>
        <v>0</v>
      </c>
      <c r="CA529">
        <f>+Casos_PN_CORR[[#This Row],[22-may]]-Casos_PN_CORR[[#This Row],[21-may]]</f>
        <v>0</v>
      </c>
      <c r="CB529">
        <f>+Casos_PN_CORR[[#This Row],[23-may]]-Casos_PN_CORR[[#This Row],[22-may]]</f>
        <v>0</v>
      </c>
      <c r="CC529">
        <f>+Casos_PN_CORR[[#This Row],[24-may]]-Casos_PN_CORR[[#This Row],[23-may]]</f>
        <v>0</v>
      </c>
      <c r="CD529">
        <f>+Casos_PN_CORR[[#This Row],[25-may]]-Casos_PN_CORR[[#This Row],[24-may]]</f>
        <v>0</v>
      </c>
      <c r="CE529">
        <f>+Casos_PN_CORR[[#This Row],[26-may]]-Casos_PN_CORR[[#This Row],[25-may]]</f>
        <v>0</v>
      </c>
      <c r="CF529">
        <f>+Casos_PN_CORR[[#This Row],[27-may]]-Casos_PN_CORR[[#This Row],[26-may]]</f>
        <v>0</v>
      </c>
      <c r="CG529">
        <f>+Casos_PN_CORR[[#This Row],[28-may]]-Casos_PN_CORR[[#This Row],[27-may]]</f>
        <v>0</v>
      </c>
      <c r="CH529">
        <f>+Casos_PN_CORR[[#This Row],[29-may]]-Casos_PN_CORR[[#This Row],[28-may]]</f>
        <v>0</v>
      </c>
      <c r="CI529">
        <f>+Casos_PN_CORR[[#This Row],[30-may]]-Casos_PN_CORR[[#This Row],[29-may]]</f>
        <v>0</v>
      </c>
      <c r="CJ529">
        <f>+Casos_PN_CORR[[#This Row],[31-may]]-Casos_PN_CORR[[#This Row],[30-may]]</f>
        <v>0</v>
      </c>
      <c r="CK529">
        <f>+Casos_PN_CORR[[#This Row],[1-jun]]-Casos_PN_CORR[[#This Row],[31-may]]</f>
        <v>0</v>
      </c>
      <c r="CL529">
        <f>+Casos_PN_CORR[[#This Row],[2-jun]]-Casos_PN_CORR[[#This Row],[1-jun]]</f>
        <v>0</v>
      </c>
      <c r="CM529">
        <f>+Casos_PN_CORR[[#This Row],[3-jun]]-Casos_PN_CORR[[#This Row],[2-jun]]</f>
        <v>0</v>
      </c>
      <c r="CN529">
        <f>+Casos_PN_CORR[[#This Row],[4-jun]]-Casos_PN_CORR[[#This Row],[3-jun]]</f>
        <v>0</v>
      </c>
      <c r="CO529">
        <f>+Casos_PN_CORR[[#This Row],[5-jun]]-Casos_PN_CORR[[#This Row],[4-jun]]</f>
        <v>2</v>
      </c>
      <c r="CP529">
        <f>+Casos_PN_CORR[[#This Row],[6-jun]]-Casos_PN_CORR[[#This Row],[5-jun]]</f>
        <v>0</v>
      </c>
    </row>
    <row r="530" spans="1:94">
      <c r="A530">
        <v>90804</v>
      </c>
      <c r="B530" s="2" t="s">
        <v>139</v>
      </c>
      <c r="C530" s="2" t="s">
        <v>302</v>
      </c>
      <c r="D530" s="2" t="s">
        <v>659</v>
      </c>
      <c r="E530" s="4">
        <f t="shared" si="8"/>
        <v>0</v>
      </c>
      <c r="F530">
        <f>+Casos_PN_CORR[[#This Row],[10-mar]]</f>
        <v>0</v>
      </c>
      <c r="G530">
        <f>+Casos_PN_CORR[[#This Row],[11-mar]]-Casos_PN_CORR[[#This Row],[10-mar]]</f>
        <v>0</v>
      </c>
      <c r="H530">
        <f>+Casos_PN_CORR[[#This Row],[12-mar]]-Casos_PN_CORR[[#This Row],[11-mar]]</f>
        <v>0</v>
      </c>
      <c r="I530">
        <f>+Casos_PN_CORR[[#This Row],[13-mar]]-Casos_PN_CORR[[#This Row],[12-mar]]</f>
        <v>0</v>
      </c>
      <c r="J530">
        <f>+Casos_PN_CORR[[#This Row],[14-mar]]-Casos_PN_CORR[[#This Row],[13-mar]]</f>
        <v>0</v>
      </c>
      <c r="K530">
        <f>+Casos_PN_CORR[[#This Row],[15-mar]]-Casos_PN_CORR[[#This Row],[14-mar]]</f>
        <v>0</v>
      </c>
      <c r="L530">
        <f>+Casos_PN_CORR[[#This Row],[16-mar]]-Casos_PN_CORR[[#This Row],[15-mar]]</f>
        <v>0</v>
      </c>
      <c r="M530">
        <f>+Casos_PN_CORR[[#This Row],[17-mar]]-Casos_PN_CORR[[#This Row],[16-mar]]</f>
        <v>0</v>
      </c>
      <c r="N530">
        <f>+Casos_PN_CORR[[#This Row],[18-mar]]-Casos_PN_CORR[[#This Row],[17-mar]]</f>
        <v>0</v>
      </c>
      <c r="O530">
        <f>+Casos_PN_CORR[[#This Row],[19-mar]]-Casos_PN_CORR[[#This Row],[18-mar]]</f>
        <v>0</v>
      </c>
      <c r="P530">
        <f>+Casos_PN_CORR[[#This Row],[20-mar]]-Casos_PN_CORR[[#This Row],[19-mar]]</f>
        <v>0</v>
      </c>
      <c r="Q530">
        <f>+Casos_PN_CORR[[#This Row],[21-mar]]-Casos_PN_CORR[[#This Row],[20-mar]]</f>
        <v>0</v>
      </c>
      <c r="R530">
        <f>+Casos_PN_CORR[[#This Row],[22-mar]]-Casos_PN_CORR[[#This Row],[21-mar]]</f>
        <v>0</v>
      </c>
      <c r="S530">
        <f>+Casos_PN_CORR[[#This Row],[23-mar]]-Casos_PN_CORR[[#This Row],[22-mar]]</f>
        <v>0</v>
      </c>
      <c r="T530">
        <f>+Casos_PN_CORR[[#This Row],[24-mar]]-Casos_PN_CORR[[#This Row],[23-mar]]</f>
        <v>0</v>
      </c>
      <c r="U530">
        <f>+Casos_PN_CORR[[#This Row],[25-mar]]-Casos_PN_CORR[[#This Row],[24-mar]]</f>
        <v>0</v>
      </c>
      <c r="V530">
        <f>+Casos_PN_CORR[[#This Row],[26-mar]]-Casos_PN_CORR[[#This Row],[25-mar]]</f>
        <v>0</v>
      </c>
      <c r="W530">
        <f>+Casos_PN_CORR[[#This Row],[27-mar]]-Casos_PN_CORR[[#This Row],[26-mar]]</f>
        <v>0</v>
      </c>
      <c r="X530">
        <f>+Casos_PN_CORR[[#This Row],[28-mar]]-Casos_PN_CORR[[#This Row],[27-mar]]</f>
        <v>0</v>
      </c>
      <c r="Y530">
        <f>+Casos_PN_CORR[[#This Row],[29-mar]]-Casos_PN_CORR[[#This Row],[28-mar]]</f>
        <v>0</v>
      </c>
      <c r="Z530">
        <f>+Casos_PN_CORR[[#This Row],[30-mar]]-Casos_PN_CORR[[#This Row],[29-mar]]</f>
        <v>0</v>
      </c>
      <c r="AA530">
        <f>+Casos_PN_CORR[[#This Row],[31-mar]]-Casos_PN_CORR[[#This Row],[30-mar]]</f>
        <v>0</v>
      </c>
      <c r="AB530">
        <f>+Casos_PN_CORR[[#This Row],[1-abr]]-Casos_PN_CORR[[#This Row],[31-mar]]</f>
        <v>0</v>
      </c>
      <c r="AC530">
        <f>+Casos_PN_CORR[[#This Row],[2-abr]]-Casos_PN_CORR[[#This Row],[1-abr]]</f>
        <v>0</v>
      </c>
      <c r="AD530">
        <f>+Casos_PN_CORR[[#This Row],[3-abr]]-Casos_PN_CORR[[#This Row],[2-abr]]</f>
        <v>0</v>
      </c>
      <c r="AE530">
        <f>+Casos_PN_CORR[[#This Row],[4-abr]]-Casos_PN_CORR[[#This Row],[3-abr]]</f>
        <v>0</v>
      </c>
      <c r="AF530">
        <f>+Casos_PN_CORR[[#This Row],[5-abr]]-Casos_PN_CORR[[#This Row],[4-abr]]</f>
        <v>0</v>
      </c>
      <c r="AG530">
        <f>+Casos_PN_CORR[[#This Row],[6-abr]]-Casos_PN_CORR[[#This Row],[5-abr]]</f>
        <v>0</v>
      </c>
      <c r="AH530">
        <f>+Casos_PN_CORR[[#This Row],[7-abr]]-Casos_PN_CORR[[#This Row],[6-abr]]</f>
        <v>0</v>
      </c>
      <c r="AI530">
        <f>+Casos_PN_CORR[[#This Row],[8-abr]]-Casos_PN_CORR[[#This Row],[7-abr]]</f>
        <v>0</v>
      </c>
      <c r="AJ530">
        <f>+Casos_PN_CORR[[#This Row],[9-abr]]-Casos_PN_CORR[[#This Row],[8-abr]]</f>
        <v>0</v>
      </c>
      <c r="AK530">
        <f>+Casos_PN_CORR[[#This Row],[10-abr]]-Casos_PN_CORR[[#This Row],[9-abr]]</f>
        <v>0</v>
      </c>
      <c r="AL530">
        <f>+Casos_PN_CORR[[#This Row],[11-abr]]-Casos_PN_CORR[[#This Row],[10-abr]]</f>
        <v>0</v>
      </c>
      <c r="AM530">
        <f>+Casos_PN_CORR[[#This Row],[12-abr]]-Casos_PN_CORR[[#This Row],[11-abr]]</f>
        <v>0</v>
      </c>
      <c r="AN530">
        <f>+Casos_PN_CORR[[#This Row],[13-abr]]-Casos_PN_CORR[[#This Row],[12-abr]]</f>
        <v>0</v>
      </c>
      <c r="AO530">
        <f>+Casos_PN_CORR[[#This Row],[14-abr]]-Casos_PN_CORR[[#This Row],[13-abr]]</f>
        <v>0</v>
      </c>
      <c r="AP530">
        <f>+Casos_PN_CORR[[#This Row],[15-abr]]-Casos_PN_CORR[[#This Row],[14-abr]]</f>
        <v>0</v>
      </c>
      <c r="AQ530">
        <f>+Casos_PN_CORR[[#This Row],[16-abr]]-Casos_PN_CORR[[#This Row],[15-abr]]</f>
        <v>0</v>
      </c>
      <c r="AR530">
        <f>+Casos_PN_CORR[[#This Row],[17-abr]]-Casos_PN_CORR[[#This Row],[16-abr]]</f>
        <v>0</v>
      </c>
      <c r="AS530">
        <f>+Casos_PN_CORR[[#This Row],[18-abr]]-Casos_PN_CORR[[#This Row],[17-abr]]</f>
        <v>0</v>
      </c>
      <c r="AT530">
        <f>+Casos_PN_CORR[[#This Row],[19-abr]]-Casos_PN_CORR[[#This Row],[18-abr]]</f>
        <v>0</v>
      </c>
      <c r="AU530">
        <f>+Casos_PN_CORR[[#This Row],[20-abr]]-Casos_PN_CORR[[#This Row],[19-abr]]</f>
        <v>0</v>
      </c>
      <c r="AV530">
        <f>+Casos_PN_CORR[[#This Row],[21-abr]]-Casos_PN_CORR[[#This Row],[20-abr]]</f>
        <v>0</v>
      </c>
      <c r="AW530">
        <f>+Casos_PN_CORR[[#This Row],[22-abr]]-Casos_PN_CORR[[#This Row],[21-abr]]</f>
        <v>0</v>
      </c>
      <c r="AX530">
        <f>+Casos_PN_CORR[[#This Row],[23-abr]]-Casos_PN_CORR[[#This Row],[22-abr]]</f>
        <v>0</v>
      </c>
      <c r="AY530">
        <f>+Casos_PN_CORR[[#This Row],[24-abr]]-Casos_PN_CORR[[#This Row],[23-abr]]</f>
        <v>0</v>
      </c>
      <c r="AZ530">
        <f>+Casos_PN_CORR[[#This Row],[25-abr]]-Casos_PN_CORR[[#This Row],[24-abr]]</f>
        <v>0</v>
      </c>
      <c r="BA530">
        <f>+Casos_PN_CORR[[#This Row],[26-abr]]-Casos_PN_CORR[[#This Row],[25-abr]]</f>
        <v>0</v>
      </c>
      <c r="BB530">
        <f>+Casos_PN_CORR[[#This Row],[27-abr]]-Casos_PN_CORR[[#This Row],[26-abr]]</f>
        <v>0</v>
      </c>
      <c r="BC530">
        <f>+Casos_PN_CORR[[#This Row],[28-abr]]-Casos_PN_CORR[[#This Row],[27-abr]]</f>
        <v>0</v>
      </c>
      <c r="BD530">
        <f>+Casos_PN_CORR[[#This Row],[29-abr]]-Casos_PN_CORR[[#This Row],[28-abr]]</f>
        <v>0</v>
      </c>
      <c r="BE530">
        <f>+Casos_PN_CORR[[#This Row],[30-abr]]-Casos_PN_CORR[[#This Row],[29-abr]]</f>
        <v>0</v>
      </c>
      <c r="BF530">
        <f>+Casos_PN_CORR[[#This Row],[1-may]]-Casos_PN_CORR[[#This Row],[30-abr]]</f>
        <v>0</v>
      </c>
      <c r="BG530">
        <f>+Casos_PN_CORR[[#This Row],[2-may]]-Casos_PN_CORR[[#This Row],[1-may]]</f>
        <v>0</v>
      </c>
      <c r="BH530">
        <f>+Casos_PN_CORR[[#This Row],[3-may]]-Casos_PN_CORR[[#This Row],[2-may]]</f>
        <v>0</v>
      </c>
      <c r="BI530">
        <f>+Casos_PN_CORR[[#This Row],[4-may]]-Casos_PN_CORR[[#This Row],[3-may]]</f>
        <v>0</v>
      </c>
      <c r="BJ530">
        <f>+Casos_PN_CORR[[#This Row],[5-may]]-Casos_PN_CORR[[#This Row],[4-may]]</f>
        <v>0</v>
      </c>
      <c r="BK530">
        <f>+Casos_PN_CORR[[#This Row],[6-may]]-Casos_PN_CORR[[#This Row],[5-may]]</f>
        <v>0</v>
      </c>
      <c r="BL530">
        <f>+Casos_PN_CORR[[#This Row],[7-may]]-Casos_PN_CORR[[#This Row],[6-may]]</f>
        <v>0</v>
      </c>
      <c r="BM530">
        <f>+Casos_PN_CORR[[#This Row],[8-may]]-Casos_PN_CORR[[#This Row],[7-may]]</f>
        <v>0</v>
      </c>
      <c r="BN530">
        <f>+Casos_PN_CORR[[#This Row],[9-may]]-Casos_PN_CORR[[#This Row],[8-may]]</f>
        <v>0</v>
      </c>
      <c r="BO530">
        <f>+Casos_PN_CORR[[#This Row],[10-may]]-Casos_PN_CORR[[#This Row],[9-may]]</f>
        <v>0</v>
      </c>
      <c r="BP530">
        <f>+Casos_PN_CORR[[#This Row],[11-may]]-Casos_PN_CORR[[#This Row],[10-may]]</f>
        <v>0</v>
      </c>
      <c r="BQ530">
        <f>+Casos_PN_CORR[[#This Row],[12-may]]-Casos_PN_CORR[[#This Row],[11-may]]</f>
        <v>0</v>
      </c>
      <c r="BR530">
        <f>+Casos_PN_CORR[[#This Row],[13-may]]-Casos_PN_CORR[[#This Row],[12-may]]</f>
        <v>0</v>
      </c>
      <c r="BS530">
        <f>+Casos_PN_CORR[[#This Row],[14-may]]-Casos_PN_CORR[[#This Row],[13-may]]</f>
        <v>0</v>
      </c>
      <c r="BT530">
        <f>+Casos_PN_CORR[[#This Row],[15-may]]-Casos_PN_CORR[[#This Row],[14-may]]</f>
        <v>0</v>
      </c>
      <c r="BU530">
        <f>+Casos_PN_CORR[[#This Row],[16-may]]-Casos_PN_CORR[[#This Row],[15-may]]</f>
        <v>0</v>
      </c>
      <c r="BV530">
        <f>+Casos_PN_CORR[[#This Row],[17-may]]-Casos_PN_CORR[[#This Row],[16-may]]</f>
        <v>0</v>
      </c>
      <c r="BW530">
        <f>+Casos_PN_CORR[[#This Row],[18-may]]-Casos_PN_CORR[[#This Row],[17-may]]</f>
        <v>0</v>
      </c>
      <c r="BX530">
        <f>+Casos_PN_CORR[[#This Row],[19-may]]-Casos_PN_CORR[[#This Row],[18-may]]</f>
        <v>0</v>
      </c>
      <c r="BY530">
        <f>+Casos_PN_CORR[[#This Row],[20-may]]-Casos_PN_CORR[[#This Row],[19-may]]</f>
        <v>0</v>
      </c>
      <c r="BZ530">
        <f>+Casos_PN_CORR[[#This Row],[21-may]]-Casos_PN_CORR[[#This Row],[20-may]]</f>
        <v>0</v>
      </c>
      <c r="CA530">
        <f>+Casos_PN_CORR[[#This Row],[22-may]]-Casos_PN_CORR[[#This Row],[21-may]]</f>
        <v>0</v>
      </c>
      <c r="CB530">
        <f>+Casos_PN_CORR[[#This Row],[23-may]]-Casos_PN_CORR[[#This Row],[22-may]]</f>
        <v>0</v>
      </c>
      <c r="CC530">
        <f>+Casos_PN_CORR[[#This Row],[24-may]]-Casos_PN_CORR[[#This Row],[23-may]]</f>
        <v>0</v>
      </c>
      <c r="CD530">
        <f>+Casos_PN_CORR[[#This Row],[25-may]]-Casos_PN_CORR[[#This Row],[24-may]]</f>
        <v>0</v>
      </c>
      <c r="CE530">
        <f>+Casos_PN_CORR[[#This Row],[26-may]]-Casos_PN_CORR[[#This Row],[25-may]]</f>
        <v>0</v>
      </c>
      <c r="CF530">
        <f>+Casos_PN_CORR[[#This Row],[27-may]]-Casos_PN_CORR[[#This Row],[26-may]]</f>
        <v>0</v>
      </c>
      <c r="CG530">
        <f>+Casos_PN_CORR[[#This Row],[28-may]]-Casos_PN_CORR[[#This Row],[27-may]]</f>
        <v>0</v>
      </c>
      <c r="CH530">
        <f>+Casos_PN_CORR[[#This Row],[29-may]]-Casos_PN_CORR[[#This Row],[28-may]]</f>
        <v>0</v>
      </c>
      <c r="CI530">
        <f>+Casos_PN_CORR[[#This Row],[30-may]]-Casos_PN_CORR[[#This Row],[29-may]]</f>
        <v>0</v>
      </c>
      <c r="CJ530">
        <f>+Casos_PN_CORR[[#This Row],[31-may]]-Casos_PN_CORR[[#This Row],[30-may]]</f>
        <v>0</v>
      </c>
      <c r="CK530">
        <f>+Casos_PN_CORR[[#This Row],[1-jun]]-Casos_PN_CORR[[#This Row],[31-may]]</f>
        <v>0</v>
      </c>
      <c r="CL530">
        <f>+Casos_PN_CORR[[#This Row],[2-jun]]-Casos_PN_CORR[[#This Row],[1-jun]]</f>
        <v>0</v>
      </c>
      <c r="CM530">
        <f>+Casos_PN_CORR[[#This Row],[3-jun]]-Casos_PN_CORR[[#This Row],[2-jun]]</f>
        <v>0</v>
      </c>
      <c r="CN530">
        <f>+Casos_PN_CORR[[#This Row],[4-jun]]-Casos_PN_CORR[[#This Row],[3-jun]]</f>
        <v>0</v>
      </c>
      <c r="CO530">
        <f>+Casos_PN_CORR[[#This Row],[5-jun]]-Casos_PN_CORR[[#This Row],[4-jun]]</f>
        <v>0</v>
      </c>
      <c r="CP530">
        <f>+Casos_PN_CORR[[#This Row],[6-jun]]-Casos_PN_CORR[[#This Row],[5-jun]]</f>
        <v>0</v>
      </c>
    </row>
    <row r="531" spans="1:94">
      <c r="A531">
        <v>40901</v>
      </c>
      <c r="B531" s="2" t="s">
        <v>115</v>
      </c>
      <c r="C531" s="2" t="s">
        <v>374</v>
      </c>
      <c r="D531" s="2" t="s">
        <v>660</v>
      </c>
      <c r="E531" s="4">
        <f t="shared" si="8"/>
        <v>2</v>
      </c>
      <c r="F531">
        <f>+Casos_PN_CORR[[#This Row],[10-mar]]</f>
        <v>0</v>
      </c>
      <c r="G531">
        <f>+Casos_PN_CORR[[#This Row],[11-mar]]-Casos_PN_CORR[[#This Row],[10-mar]]</f>
        <v>0</v>
      </c>
      <c r="H531">
        <f>+Casos_PN_CORR[[#This Row],[12-mar]]-Casos_PN_CORR[[#This Row],[11-mar]]</f>
        <v>0</v>
      </c>
      <c r="I531">
        <f>+Casos_PN_CORR[[#This Row],[13-mar]]-Casos_PN_CORR[[#This Row],[12-mar]]</f>
        <v>0</v>
      </c>
      <c r="J531">
        <f>+Casos_PN_CORR[[#This Row],[14-mar]]-Casos_PN_CORR[[#This Row],[13-mar]]</f>
        <v>0</v>
      </c>
      <c r="K531">
        <f>+Casos_PN_CORR[[#This Row],[15-mar]]-Casos_PN_CORR[[#This Row],[14-mar]]</f>
        <v>0</v>
      </c>
      <c r="L531">
        <f>+Casos_PN_CORR[[#This Row],[16-mar]]-Casos_PN_CORR[[#This Row],[15-mar]]</f>
        <v>0</v>
      </c>
      <c r="M531">
        <f>+Casos_PN_CORR[[#This Row],[17-mar]]-Casos_PN_CORR[[#This Row],[16-mar]]</f>
        <v>0</v>
      </c>
      <c r="N531">
        <f>+Casos_PN_CORR[[#This Row],[18-mar]]-Casos_PN_CORR[[#This Row],[17-mar]]</f>
        <v>0</v>
      </c>
      <c r="O531">
        <f>+Casos_PN_CORR[[#This Row],[19-mar]]-Casos_PN_CORR[[#This Row],[18-mar]]</f>
        <v>0</v>
      </c>
      <c r="P531">
        <f>+Casos_PN_CORR[[#This Row],[20-mar]]-Casos_PN_CORR[[#This Row],[19-mar]]</f>
        <v>0</v>
      </c>
      <c r="Q531">
        <f>+Casos_PN_CORR[[#This Row],[21-mar]]-Casos_PN_CORR[[#This Row],[20-mar]]</f>
        <v>0</v>
      </c>
      <c r="R531">
        <f>+Casos_PN_CORR[[#This Row],[22-mar]]-Casos_PN_CORR[[#This Row],[21-mar]]</f>
        <v>0</v>
      </c>
      <c r="S531">
        <f>+Casos_PN_CORR[[#This Row],[23-mar]]-Casos_PN_CORR[[#This Row],[22-mar]]</f>
        <v>0</v>
      </c>
      <c r="T531">
        <f>+Casos_PN_CORR[[#This Row],[24-mar]]-Casos_PN_CORR[[#This Row],[23-mar]]</f>
        <v>0</v>
      </c>
      <c r="U531">
        <f>+Casos_PN_CORR[[#This Row],[25-mar]]-Casos_PN_CORR[[#This Row],[24-mar]]</f>
        <v>0</v>
      </c>
      <c r="V531">
        <f>+Casos_PN_CORR[[#This Row],[26-mar]]-Casos_PN_CORR[[#This Row],[25-mar]]</f>
        <v>0</v>
      </c>
      <c r="W531">
        <f>+Casos_PN_CORR[[#This Row],[27-mar]]-Casos_PN_CORR[[#This Row],[26-mar]]</f>
        <v>0</v>
      </c>
      <c r="X531">
        <f>+Casos_PN_CORR[[#This Row],[28-mar]]-Casos_PN_CORR[[#This Row],[27-mar]]</f>
        <v>0</v>
      </c>
      <c r="Y531">
        <f>+Casos_PN_CORR[[#This Row],[29-mar]]-Casos_PN_CORR[[#This Row],[28-mar]]</f>
        <v>0</v>
      </c>
      <c r="Z531">
        <f>+Casos_PN_CORR[[#This Row],[30-mar]]-Casos_PN_CORR[[#This Row],[29-mar]]</f>
        <v>0</v>
      </c>
      <c r="AA531">
        <f>+Casos_PN_CORR[[#This Row],[31-mar]]-Casos_PN_CORR[[#This Row],[30-mar]]</f>
        <v>0</v>
      </c>
      <c r="AB531">
        <f>+Casos_PN_CORR[[#This Row],[1-abr]]-Casos_PN_CORR[[#This Row],[31-mar]]</f>
        <v>0</v>
      </c>
      <c r="AC531">
        <f>+Casos_PN_CORR[[#This Row],[2-abr]]-Casos_PN_CORR[[#This Row],[1-abr]]</f>
        <v>0</v>
      </c>
      <c r="AD531">
        <f>+Casos_PN_CORR[[#This Row],[3-abr]]-Casos_PN_CORR[[#This Row],[2-abr]]</f>
        <v>0</v>
      </c>
      <c r="AE531">
        <f>+Casos_PN_CORR[[#This Row],[4-abr]]-Casos_PN_CORR[[#This Row],[3-abr]]</f>
        <v>0</v>
      </c>
      <c r="AF531">
        <f>+Casos_PN_CORR[[#This Row],[5-abr]]-Casos_PN_CORR[[#This Row],[4-abr]]</f>
        <v>0</v>
      </c>
      <c r="AG531">
        <f>+Casos_PN_CORR[[#This Row],[6-abr]]-Casos_PN_CORR[[#This Row],[5-abr]]</f>
        <v>0</v>
      </c>
      <c r="AH531">
        <f>+Casos_PN_CORR[[#This Row],[7-abr]]-Casos_PN_CORR[[#This Row],[6-abr]]</f>
        <v>0</v>
      </c>
      <c r="AI531">
        <f>+Casos_PN_CORR[[#This Row],[8-abr]]-Casos_PN_CORR[[#This Row],[7-abr]]</f>
        <v>0</v>
      </c>
      <c r="AJ531">
        <f>+Casos_PN_CORR[[#This Row],[9-abr]]-Casos_PN_CORR[[#This Row],[8-abr]]</f>
        <v>0</v>
      </c>
      <c r="AK531">
        <f>+Casos_PN_CORR[[#This Row],[10-abr]]-Casos_PN_CORR[[#This Row],[9-abr]]</f>
        <v>0</v>
      </c>
      <c r="AL531">
        <f>+Casos_PN_CORR[[#This Row],[11-abr]]-Casos_PN_CORR[[#This Row],[10-abr]]</f>
        <v>0</v>
      </c>
      <c r="AM531">
        <f>+Casos_PN_CORR[[#This Row],[12-abr]]-Casos_PN_CORR[[#This Row],[11-abr]]</f>
        <v>0</v>
      </c>
      <c r="AN531">
        <f>+Casos_PN_CORR[[#This Row],[13-abr]]-Casos_PN_CORR[[#This Row],[12-abr]]</f>
        <v>0</v>
      </c>
      <c r="AO531">
        <f>+Casos_PN_CORR[[#This Row],[14-abr]]-Casos_PN_CORR[[#This Row],[13-abr]]</f>
        <v>0</v>
      </c>
      <c r="AP531">
        <f>+Casos_PN_CORR[[#This Row],[15-abr]]-Casos_PN_CORR[[#This Row],[14-abr]]</f>
        <v>0</v>
      </c>
      <c r="AQ531">
        <f>+Casos_PN_CORR[[#This Row],[16-abr]]-Casos_PN_CORR[[#This Row],[15-abr]]</f>
        <v>0</v>
      </c>
      <c r="AR531">
        <f>+Casos_PN_CORR[[#This Row],[17-abr]]-Casos_PN_CORR[[#This Row],[16-abr]]</f>
        <v>0</v>
      </c>
      <c r="AS531">
        <f>+Casos_PN_CORR[[#This Row],[18-abr]]-Casos_PN_CORR[[#This Row],[17-abr]]</f>
        <v>0</v>
      </c>
      <c r="AT531">
        <f>+Casos_PN_CORR[[#This Row],[19-abr]]-Casos_PN_CORR[[#This Row],[18-abr]]</f>
        <v>0</v>
      </c>
      <c r="AU531">
        <f>+Casos_PN_CORR[[#This Row],[20-abr]]-Casos_PN_CORR[[#This Row],[19-abr]]</f>
        <v>0</v>
      </c>
      <c r="AV531">
        <f>+Casos_PN_CORR[[#This Row],[21-abr]]-Casos_PN_CORR[[#This Row],[20-abr]]</f>
        <v>0</v>
      </c>
      <c r="AW531">
        <f>+Casos_PN_CORR[[#This Row],[22-abr]]-Casos_PN_CORR[[#This Row],[21-abr]]</f>
        <v>0</v>
      </c>
      <c r="AX531">
        <f>+Casos_PN_CORR[[#This Row],[23-abr]]-Casos_PN_CORR[[#This Row],[22-abr]]</f>
        <v>0</v>
      </c>
      <c r="AY531">
        <f>+Casos_PN_CORR[[#This Row],[24-abr]]-Casos_PN_CORR[[#This Row],[23-abr]]</f>
        <v>0</v>
      </c>
      <c r="AZ531">
        <f>+Casos_PN_CORR[[#This Row],[25-abr]]-Casos_PN_CORR[[#This Row],[24-abr]]</f>
        <v>0</v>
      </c>
      <c r="BA531">
        <f>+Casos_PN_CORR[[#This Row],[26-abr]]-Casos_PN_CORR[[#This Row],[25-abr]]</f>
        <v>0</v>
      </c>
      <c r="BB531">
        <f>+Casos_PN_CORR[[#This Row],[27-abr]]-Casos_PN_CORR[[#This Row],[26-abr]]</f>
        <v>0</v>
      </c>
      <c r="BC531">
        <f>+Casos_PN_CORR[[#This Row],[28-abr]]-Casos_PN_CORR[[#This Row],[27-abr]]</f>
        <v>0</v>
      </c>
      <c r="BD531">
        <f>+Casos_PN_CORR[[#This Row],[29-abr]]-Casos_PN_CORR[[#This Row],[28-abr]]</f>
        <v>0</v>
      </c>
      <c r="BE531">
        <f>+Casos_PN_CORR[[#This Row],[30-abr]]-Casos_PN_CORR[[#This Row],[29-abr]]</f>
        <v>0</v>
      </c>
      <c r="BF531">
        <f>+Casos_PN_CORR[[#This Row],[1-may]]-Casos_PN_CORR[[#This Row],[30-abr]]</f>
        <v>0</v>
      </c>
      <c r="BG531">
        <f>+Casos_PN_CORR[[#This Row],[2-may]]-Casos_PN_CORR[[#This Row],[1-may]]</f>
        <v>0</v>
      </c>
      <c r="BH531">
        <f>+Casos_PN_CORR[[#This Row],[3-may]]-Casos_PN_CORR[[#This Row],[2-may]]</f>
        <v>0</v>
      </c>
      <c r="BI531">
        <f>+Casos_PN_CORR[[#This Row],[4-may]]-Casos_PN_CORR[[#This Row],[3-may]]</f>
        <v>0</v>
      </c>
      <c r="BJ531">
        <f>+Casos_PN_CORR[[#This Row],[5-may]]-Casos_PN_CORR[[#This Row],[4-may]]</f>
        <v>0</v>
      </c>
      <c r="BK531">
        <f>+Casos_PN_CORR[[#This Row],[6-may]]-Casos_PN_CORR[[#This Row],[5-may]]</f>
        <v>0</v>
      </c>
      <c r="BL531">
        <f>+Casos_PN_CORR[[#This Row],[7-may]]-Casos_PN_CORR[[#This Row],[6-may]]</f>
        <v>0</v>
      </c>
      <c r="BM531">
        <f>+Casos_PN_CORR[[#This Row],[8-may]]-Casos_PN_CORR[[#This Row],[7-may]]</f>
        <v>0</v>
      </c>
      <c r="BN531">
        <f>+Casos_PN_CORR[[#This Row],[9-may]]-Casos_PN_CORR[[#This Row],[8-may]]</f>
        <v>0</v>
      </c>
      <c r="BO531">
        <f>+Casos_PN_CORR[[#This Row],[10-may]]-Casos_PN_CORR[[#This Row],[9-may]]</f>
        <v>0</v>
      </c>
      <c r="BP531">
        <f>+Casos_PN_CORR[[#This Row],[11-may]]-Casos_PN_CORR[[#This Row],[10-may]]</f>
        <v>0</v>
      </c>
      <c r="BQ531">
        <f>+Casos_PN_CORR[[#This Row],[12-may]]-Casos_PN_CORR[[#This Row],[11-may]]</f>
        <v>0</v>
      </c>
      <c r="BR531">
        <f>+Casos_PN_CORR[[#This Row],[13-may]]-Casos_PN_CORR[[#This Row],[12-may]]</f>
        <v>0</v>
      </c>
      <c r="BS531">
        <f>+Casos_PN_CORR[[#This Row],[14-may]]-Casos_PN_CORR[[#This Row],[13-may]]</f>
        <v>0</v>
      </c>
      <c r="BT531">
        <f>+Casos_PN_CORR[[#This Row],[15-may]]-Casos_PN_CORR[[#This Row],[14-may]]</f>
        <v>0</v>
      </c>
      <c r="BU531">
        <f>+Casos_PN_CORR[[#This Row],[16-may]]-Casos_PN_CORR[[#This Row],[15-may]]</f>
        <v>0</v>
      </c>
      <c r="BV531">
        <f>+Casos_PN_CORR[[#This Row],[17-may]]-Casos_PN_CORR[[#This Row],[16-may]]</f>
        <v>0</v>
      </c>
      <c r="BW531">
        <f>+Casos_PN_CORR[[#This Row],[18-may]]-Casos_PN_CORR[[#This Row],[17-may]]</f>
        <v>0</v>
      </c>
      <c r="BX531">
        <f>+Casos_PN_CORR[[#This Row],[19-may]]-Casos_PN_CORR[[#This Row],[18-may]]</f>
        <v>0</v>
      </c>
      <c r="BY531">
        <f>+Casos_PN_CORR[[#This Row],[20-may]]-Casos_PN_CORR[[#This Row],[19-may]]</f>
        <v>0</v>
      </c>
      <c r="BZ531">
        <f>+Casos_PN_CORR[[#This Row],[21-may]]-Casos_PN_CORR[[#This Row],[20-may]]</f>
        <v>0</v>
      </c>
      <c r="CA531">
        <f>+Casos_PN_CORR[[#This Row],[22-may]]-Casos_PN_CORR[[#This Row],[21-may]]</f>
        <v>0</v>
      </c>
      <c r="CB531">
        <f>+Casos_PN_CORR[[#This Row],[23-may]]-Casos_PN_CORR[[#This Row],[22-may]]</f>
        <v>0</v>
      </c>
      <c r="CC531">
        <f>+Casos_PN_CORR[[#This Row],[24-may]]-Casos_PN_CORR[[#This Row],[23-may]]</f>
        <v>0</v>
      </c>
      <c r="CD531">
        <f>+Casos_PN_CORR[[#This Row],[25-may]]-Casos_PN_CORR[[#This Row],[24-may]]</f>
        <v>0</v>
      </c>
      <c r="CE531">
        <f>+Casos_PN_CORR[[#This Row],[26-may]]-Casos_PN_CORR[[#This Row],[25-may]]</f>
        <v>0</v>
      </c>
      <c r="CF531">
        <f>+Casos_PN_CORR[[#This Row],[27-may]]-Casos_PN_CORR[[#This Row],[26-may]]</f>
        <v>0</v>
      </c>
      <c r="CG531">
        <f>+Casos_PN_CORR[[#This Row],[28-may]]-Casos_PN_CORR[[#This Row],[27-may]]</f>
        <v>0</v>
      </c>
      <c r="CH531">
        <f>+Casos_PN_CORR[[#This Row],[29-may]]-Casos_PN_CORR[[#This Row],[28-may]]</f>
        <v>0</v>
      </c>
      <c r="CI531">
        <f>+Casos_PN_CORR[[#This Row],[30-may]]-Casos_PN_CORR[[#This Row],[29-may]]</f>
        <v>0</v>
      </c>
      <c r="CJ531">
        <f>+Casos_PN_CORR[[#This Row],[31-may]]-Casos_PN_CORR[[#This Row],[30-may]]</f>
        <v>0</v>
      </c>
      <c r="CK531">
        <f>+Casos_PN_CORR[[#This Row],[1-jun]]-Casos_PN_CORR[[#This Row],[31-may]]</f>
        <v>0</v>
      </c>
      <c r="CL531">
        <f>+Casos_PN_CORR[[#This Row],[2-jun]]-Casos_PN_CORR[[#This Row],[1-jun]]</f>
        <v>0</v>
      </c>
      <c r="CM531">
        <f>+Casos_PN_CORR[[#This Row],[3-jun]]-Casos_PN_CORR[[#This Row],[2-jun]]</f>
        <v>0</v>
      </c>
      <c r="CN531">
        <f>+Casos_PN_CORR[[#This Row],[4-jun]]-Casos_PN_CORR[[#This Row],[3-jun]]</f>
        <v>0</v>
      </c>
      <c r="CO531">
        <f>+Casos_PN_CORR[[#This Row],[5-jun]]-Casos_PN_CORR[[#This Row],[4-jun]]</f>
        <v>2</v>
      </c>
      <c r="CP531">
        <f>+Casos_PN_CORR[[#This Row],[6-jun]]-Casos_PN_CORR[[#This Row],[5-jun]]</f>
        <v>0</v>
      </c>
    </row>
    <row r="532" spans="1:94">
      <c r="A532">
        <v>40805</v>
      </c>
      <c r="B532" s="2" t="s">
        <v>115</v>
      </c>
      <c r="C532" s="2" t="s">
        <v>419</v>
      </c>
      <c r="D532" s="2" t="s">
        <v>661</v>
      </c>
      <c r="E532" s="4">
        <f t="shared" si="8"/>
        <v>0</v>
      </c>
      <c r="F532">
        <f>+Casos_PN_CORR[[#This Row],[10-mar]]</f>
        <v>0</v>
      </c>
      <c r="G532">
        <f>+Casos_PN_CORR[[#This Row],[11-mar]]-Casos_PN_CORR[[#This Row],[10-mar]]</f>
        <v>0</v>
      </c>
      <c r="H532">
        <f>+Casos_PN_CORR[[#This Row],[12-mar]]-Casos_PN_CORR[[#This Row],[11-mar]]</f>
        <v>0</v>
      </c>
      <c r="I532">
        <f>+Casos_PN_CORR[[#This Row],[13-mar]]-Casos_PN_CORR[[#This Row],[12-mar]]</f>
        <v>0</v>
      </c>
      <c r="J532">
        <f>+Casos_PN_CORR[[#This Row],[14-mar]]-Casos_PN_CORR[[#This Row],[13-mar]]</f>
        <v>0</v>
      </c>
      <c r="K532">
        <f>+Casos_PN_CORR[[#This Row],[15-mar]]-Casos_PN_CORR[[#This Row],[14-mar]]</f>
        <v>0</v>
      </c>
      <c r="L532">
        <f>+Casos_PN_CORR[[#This Row],[16-mar]]-Casos_PN_CORR[[#This Row],[15-mar]]</f>
        <v>0</v>
      </c>
      <c r="M532">
        <f>+Casos_PN_CORR[[#This Row],[17-mar]]-Casos_PN_CORR[[#This Row],[16-mar]]</f>
        <v>0</v>
      </c>
      <c r="N532">
        <f>+Casos_PN_CORR[[#This Row],[18-mar]]-Casos_PN_CORR[[#This Row],[17-mar]]</f>
        <v>0</v>
      </c>
      <c r="O532">
        <f>+Casos_PN_CORR[[#This Row],[19-mar]]-Casos_PN_CORR[[#This Row],[18-mar]]</f>
        <v>0</v>
      </c>
      <c r="P532">
        <f>+Casos_PN_CORR[[#This Row],[20-mar]]-Casos_PN_CORR[[#This Row],[19-mar]]</f>
        <v>0</v>
      </c>
      <c r="Q532">
        <f>+Casos_PN_CORR[[#This Row],[21-mar]]-Casos_PN_CORR[[#This Row],[20-mar]]</f>
        <v>0</v>
      </c>
      <c r="R532">
        <f>+Casos_PN_CORR[[#This Row],[22-mar]]-Casos_PN_CORR[[#This Row],[21-mar]]</f>
        <v>0</v>
      </c>
      <c r="S532">
        <f>+Casos_PN_CORR[[#This Row],[23-mar]]-Casos_PN_CORR[[#This Row],[22-mar]]</f>
        <v>0</v>
      </c>
      <c r="T532">
        <f>+Casos_PN_CORR[[#This Row],[24-mar]]-Casos_PN_CORR[[#This Row],[23-mar]]</f>
        <v>0</v>
      </c>
      <c r="U532">
        <f>+Casos_PN_CORR[[#This Row],[25-mar]]-Casos_PN_CORR[[#This Row],[24-mar]]</f>
        <v>0</v>
      </c>
      <c r="V532">
        <f>+Casos_PN_CORR[[#This Row],[26-mar]]-Casos_PN_CORR[[#This Row],[25-mar]]</f>
        <v>0</v>
      </c>
      <c r="W532">
        <f>+Casos_PN_CORR[[#This Row],[27-mar]]-Casos_PN_CORR[[#This Row],[26-mar]]</f>
        <v>0</v>
      </c>
      <c r="X532">
        <f>+Casos_PN_CORR[[#This Row],[28-mar]]-Casos_PN_CORR[[#This Row],[27-mar]]</f>
        <v>0</v>
      </c>
      <c r="Y532">
        <f>+Casos_PN_CORR[[#This Row],[29-mar]]-Casos_PN_CORR[[#This Row],[28-mar]]</f>
        <v>0</v>
      </c>
      <c r="Z532">
        <f>+Casos_PN_CORR[[#This Row],[30-mar]]-Casos_PN_CORR[[#This Row],[29-mar]]</f>
        <v>0</v>
      </c>
      <c r="AA532">
        <f>+Casos_PN_CORR[[#This Row],[31-mar]]-Casos_PN_CORR[[#This Row],[30-mar]]</f>
        <v>0</v>
      </c>
      <c r="AB532">
        <f>+Casos_PN_CORR[[#This Row],[1-abr]]-Casos_PN_CORR[[#This Row],[31-mar]]</f>
        <v>0</v>
      </c>
      <c r="AC532">
        <f>+Casos_PN_CORR[[#This Row],[2-abr]]-Casos_PN_CORR[[#This Row],[1-abr]]</f>
        <v>0</v>
      </c>
      <c r="AD532">
        <f>+Casos_PN_CORR[[#This Row],[3-abr]]-Casos_PN_CORR[[#This Row],[2-abr]]</f>
        <v>0</v>
      </c>
      <c r="AE532">
        <f>+Casos_PN_CORR[[#This Row],[4-abr]]-Casos_PN_CORR[[#This Row],[3-abr]]</f>
        <v>0</v>
      </c>
      <c r="AF532">
        <f>+Casos_PN_CORR[[#This Row],[5-abr]]-Casos_PN_CORR[[#This Row],[4-abr]]</f>
        <v>0</v>
      </c>
      <c r="AG532">
        <f>+Casos_PN_CORR[[#This Row],[6-abr]]-Casos_PN_CORR[[#This Row],[5-abr]]</f>
        <v>0</v>
      </c>
      <c r="AH532">
        <f>+Casos_PN_CORR[[#This Row],[7-abr]]-Casos_PN_CORR[[#This Row],[6-abr]]</f>
        <v>0</v>
      </c>
      <c r="AI532">
        <f>+Casos_PN_CORR[[#This Row],[8-abr]]-Casos_PN_CORR[[#This Row],[7-abr]]</f>
        <v>0</v>
      </c>
      <c r="AJ532">
        <f>+Casos_PN_CORR[[#This Row],[9-abr]]-Casos_PN_CORR[[#This Row],[8-abr]]</f>
        <v>0</v>
      </c>
      <c r="AK532">
        <f>+Casos_PN_CORR[[#This Row],[10-abr]]-Casos_PN_CORR[[#This Row],[9-abr]]</f>
        <v>0</v>
      </c>
      <c r="AL532">
        <f>+Casos_PN_CORR[[#This Row],[11-abr]]-Casos_PN_CORR[[#This Row],[10-abr]]</f>
        <v>0</v>
      </c>
      <c r="AM532">
        <f>+Casos_PN_CORR[[#This Row],[12-abr]]-Casos_PN_CORR[[#This Row],[11-abr]]</f>
        <v>0</v>
      </c>
      <c r="AN532">
        <f>+Casos_PN_CORR[[#This Row],[13-abr]]-Casos_PN_CORR[[#This Row],[12-abr]]</f>
        <v>0</v>
      </c>
      <c r="AO532">
        <f>+Casos_PN_CORR[[#This Row],[14-abr]]-Casos_PN_CORR[[#This Row],[13-abr]]</f>
        <v>0</v>
      </c>
      <c r="AP532">
        <f>+Casos_PN_CORR[[#This Row],[15-abr]]-Casos_PN_CORR[[#This Row],[14-abr]]</f>
        <v>0</v>
      </c>
      <c r="AQ532">
        <f>+Casos_PN_CORR[[#This Row],[16-abr]]-Casos_PN_CORR[[#This Row],[15-abr]]</f>
        <v>0</v>
      </c>
      <c r="AR532">
        <f>+Casos_PN_CORR[[#This Row],[17-abr]]-Casos_PN_CORR[[#This Row],[16-abr]]</f>
        <v>0</v>
      </c>
      <c r="AS532">
        <f>+Casos_PN_CORR[[#This Row],[18-abr]]-Casos_PN_CORR[[#This Row],[17-abr]]</f>
        <v>0</v>
      </c>
      <c r="AT532">
        <f>+Casos_PN_CORR[[#This Row],[19-abr]]-Casos_PN_CORR[[#This Row],[18-abr]]</f>
        <v>0</v>
      </c>
      <c r="AU532">
        <f>+Casos_PN_CORR[[#This Row],[20-abr]]-Casos_PN_CORR[[#This Row],[19-abr]]</f>
        <v>0</v>
      </c>
      <c r="AV532">
        <f>+Casos_PN_CORR[[#This Row],[21-abr]]-Casos_PN_CORR[[#This Row],[20-abr]]</f>
        <v>0</v>
      </c>
      <c r="AW532">
        <f>+Casos_PN_CORR[[#This Row],[22-abr]]-Casos_PN_CORR[[#This Row],[21-abr]]</f>
        <v>0</v>
      </c>
      <c r="AX532">
        <f>+Casos_PN_CORR[[#This Row],[23-abr]]-Casos_PN_CORR[[#This Row],[22-abr]]</f>
        <v>0</v>
      </c>
      <c r="AY532">
        <f>+Casos_PN_CORR[[#This Row],[24-abr]]-Casos_PN_CORR[[#This Row],[23-abr]]</f>
        <v>0</v>
      </c>
      <c r="AZ532">
        <f>+Casos_PN_CORR[[#This Row],[25-abr]]-Casos_PN_CORR[[#This Row],[24-abr]]</f>
        <v>0</v>
      </c>
      <c r="BA532">
        <f>+Casos_PN_CORR[[#This Row],[26-abr]]-Casos_PN_CORR[[#This Row],[25-abr]]</f>
        <v>0</v>
      </c>
      <c r="BB532">
        <f>+Casos_PN_CORR[[#This Row],[27-abr]]-Casos_PN_CORR[[#This Row],[26-abr]]</f>
        <v>0</v>
      </c>
      <c r="BC532">
        <f>+Casos_PN_CORR[[#This Row],[28-abr]]-Casos_PN_CORR[[#This Row],[27-abr]]</f>
        <v>0</v>
      </c>
      <c r="BD532">
        <f>+Casos_PN_CORR[[#This Row],[29-abr]]-Casos_PN_CORR[[#This Row],[28-abr]]</f>
        <v>0</v>
      </c>
      <c r="BE532">
        <f>+Casos_PN_CORR[[#This Row],[30-abr]]-Casos_PN_CORR[[#This Row],[29-abr]]</f>
        <v>0</v>
      </c>
      <c r="BF532">
        <f>+Casos_PN_CORR[[#This Row],[1-may]]-Casos_PN_CORR[[#This Row],[30-abr]]</f>
        <v>0</v>
      </c>
      <c r="BG532">
        <f>+Casos_PN_CORR[[#This Row],[2-may]]-Casos_PN_CORR[[#This Row],[1-may]]</f>
        <v>0</v>
      </c>
      <c r="BH532">
        <f>+Casos_PN_CORR[[#This Row],[3-may]]-Casos_PN_CORR[[#This Row],[2-may]]</f>
        <v>0</v>
      </c>
      <c r="BI532">
        <f>+Casos_PN_CORR[[#This Row],[4-may]]-Casos_PN_CORR[[#This Row],[3-may]]</f>
        <v>0</v>
      </c>
      <c r="BJ532">
        <f>+Casos_PN_CORR[[#This Row],[5-may]]-Casos_PN_CORR[[#This Row],[4-may]]</f>
        <v>0</v>
      </c>
      <c r="BK532">
        <f>+Casos_PN_CORR[[#This Row],[6-may]]-Casos_PN_CORR[[#This Row],[5-may]]</f>
        <v>0</v>
      </c>
      <c r="BL532">
        <f>+Casos_PN_CORR[[#This Row],[7-may]]-Casos_PN_CORR[[#This Row],[6-may]]</f>
        <v>0</v>
      </c>
      <c r="BM532">
        <f>+Casos_PN_CORR[[#This Row],[8-may]]-Casos_PN_CORR[[#This Row],[7-may]]</f>
        <v>0</v>
      </c>
      <c r="BN532">
        <f>+Casos_PN_CORR[[#This Row],[9-may]]-Casos_PN_CORR[[#This Row],[8-may]]</f>
        <v>0</v>
      </c>
      <c r="BO532">
        <f>+Casos_PN_CORR[[#This Row],[10-may]]-Casos_PN_CORR[[#This Row],[9-may]]</f>
        <v>0</v>
      </c>
      <c r="BP532">
        <f>+Casos_PN_CORR[[#This Row],[11-may]]-Casos_PN_CORR[[#This Row],[10-may]]</f>
        <v>0</v>
      </c>
      <c r="BQ532">
        <f>+Casos_PN_CORR[[#This Row],[12-may]]-Casos_PN_CORR[[#This Row],[11-may]]</f>
        <v>0</v>
      </c>
      <c r="BR532">
        <f>+Casos_PN_CORR[[#This Row],[13-may]]-Casos_PN_CORR[[#This Row],[12-may]]</f>
        <v>0</v>
      </c>
      <c r="BS532">
        <f>+Casos_PN_CORR[[#This Row],[14-may]]-Casos_PN_CORR[[#This Row],[13-may]]</f>
        <v>0</v>
      </c>
      <c r="BT532">
        <f>+Casos_PN_CORR[[#This Row],[15-may]]-Casos_PN_CORR[[#This Row],[14-may]]</f>
        <v>0</v>
      </c>
      <c r="BU532">
        <f>+Casos_PN_CORR[[#This Row],[16-may]]-Casos_PN_CORR[[#This Row],[15-may]]</f>
        <v>0</v>
      </c>
      <c r="BV532">
        <f>+Casos_PN_CORR[[#This Row],[17-may]]-Casos_PN_CORR[[#This Row],[16-may]]</f>
        <v>0</v>
      </c>
      <c r="BW532">
        <f>+Casos_PN_CORR[[#This Row],[18-may]]-Casos_PN_CORR[[#This Row],[17-may]]</f>
        <v>0</v>
      </c>
      <c r="BX532">
        <f>+Casos_PN_CORR[[#This Row],[19-may]]-Casos_PN_CORR[[#This Row],[18-may]]</f>
        <v>0</v>
      </c>
      <c r="BY532">
        <f>+Casos_PN_CORR[[#This Row],[20-may]]-Casos_PN_CORR[[#This Row],[19-may]]</f>
        <v>0</v>
      </c>
      <c r="BZ532">
        <f>+Casos_PN_CORR[[#This Row],[21-may]]-Casos_PN_CORR[[#This Row],[20-may]]</f>
        <v>0</v>
      </c>
      <c r="CA532">
        <f>+Casos_PN_CORR[[#This Row],[22-may]]-Casos_PN_CORR[[#This Row],[21-may]]</f>
        <v>0</v>
      </c>
      <c r="CB532">
        <f>+Casos_PN_CORR[[#This Row],[23-may]]-Casos_PN_CORR[[#This Row],[22-may]]</f>
        <v>0</v>
      </c>
      <c r="CC532">
        <f>+Casos_PN_CORR[[#This Row],[24-may]]-Casos_PN_CORR[[#This Row],[23-may]]</f>
        <v>0</v>
      </c>
      <c r="CD532">
        <f>+Casos_PN_CORR[[#This Row],[25-may]]-Casos_PN_CORR[[#This Row],[24-may]]</f>
        <v>0</v>
      </c>
      <c r="CE532">
        <f>+Casos_PN_CORR[[#This Row],[26-may]]-Casos_PN_CORR[[#This Row],[25-may]]</f>
        <v>0</v>
      </c>
      <c r="CF532">
        <f>+Casos_PN_CORR[[#This Row],[27-may]]-Casos_PN_CORR[[#This Row],[26-may]]</f>
        <v>0</v>
      </c>
      <c r="CG532">
        <f>+Casos_PN_CORR[[#This Row],[28-may]]-Casos_PN_CORR[[#This Row],[27-may]]</f>
        <v>0</v>
      </c>
      <c r="CH532">
        <f>+Casos_PN_CORR[[#This Row],[29-may]]-Casos_PN_CORR[[#This Row],[28-may]]</f>
        <v>0</v>
      </c>
      <c r="CI532">
        <f>+Casos_PN_CORR[[#This Row],[30-may]]-Casos_PN_CORR[[#This Row],[29-may]]</f>
        <v>0</v>
      </c>
      <c r="CJ532">
        <f>+Casos_PN_CORR[[#This Row],[31-may]]-Casos_PN_CORR[[#This Row],[30-may]]</f>
        <v>0</v>
      </c>
      <c r="CK532">
        <f>+Casos_PN_CORR[[#This Row],[1-jun]]-Casos_PN_CORR[[#This Row],[31-may]]</f>
        <v>0</v>
      </c>
      <c r="CL532">
        <f>+Casos_PN_CORR[[#This Row],[2-jun]]-Casos_PN_CORR[[#This Row],[1-jun]]</f>
        <v>0</v>
      </c>
      <c r="CM532">
        <f>+Casos_PN_CORR[[#This Row],[3-jun]]-Casos_PN_CORR[[#This Row],[2-jun]]</f>
        <v>0</v>
      </c>
      <c r="CN532">
        <f>+Casos_PN_CORR[[#This Row],[4-jun]]-Casos_PN_CORR[[#This Row],[3-jun]]</f>
        <v>0</v>
      </c>
      <c r="CO532">
        <f>+Casos_PN_CORR[[#This Row],[5-jun]]-Casos_PN_CORR[[#This Row],[4-jun]]</f>
        <v>0</v>
      </c>
      <c r="CP532">
        <f>+Casos_PN_CORR[[#This Row],[6-jun]]-Casos_PN_CORR[[#This Row],[5-jun]]</f>
        <v>0</v>
      </c>
    </row>
    <row r="533" spans="1:94">
      <c r="A533">
        <v>60608</v>
      </c>
      <c r="B533" s="2" t="s">
        <v>214</v>
      </c>
      <c r="C533" s="2" t="s">
        <v>328</v>
      </c>
      <c r="D533" s="2" t="s">
        <v>662</v>
      </c>
      <c r="E533" s="4">
        <f t="shared" si="8"/>
        <v>0</v>
      </c>
      <c r="F533">
        <f>+Casos_PN_CORR[[#This Row],[10-mar]]</f>
        <v>0</v>
      </c>
      <c r="G533">
        <f>+Casos_PN_CORR[[#This Row],[11-mar]]-Casos_PN_CORR[[#This Row],[10-mar]]</f>
        <v>0</v>
      </c>
      <c r="H533">
        <f>+Casos_PN_CORR[[#This Row],[12-mar]]-Casos_PN_CORR[[#This Row],[11-mar]]</f>
        <v>0</v>
      </c>
      <c r="I533">
        <f>+Casos_PN_CORR[[#This Row],[13-mar]]-Casos_PN_CORR[[#This Row],[12-mar]]</f>
        <v>0</v>
      </c>
      <c r="J533">
        <f>+Casos_PN_CORR[[#This Row],[14-mar]]-Casos_PN_CORR[[#This Row],[13-mar]]</f>
        <v>0</v>
      </c>
      <c r="K533">
        <f>+Casos_PN_CORR[[#This Row],[15-mar]]-Casos_PN_CORR[[#This Row],[14-mar]]</f>
        <v>0</v>
      </c>
      <c r="L533">
        <f>+Casos_PN_CORR[[#This Row],[16-mar]]-Casos_PN_CORR[[#This Row],[15-mar]]</f>
        <v>0</v>
      </c>
      <c r="M533">
        <f>+Casos_PN_CORR[[#This Row],[17-mar]]-Casos_PN_CORR[[#This Row],[16-mar]]</f>
        <v>0</v>
      </c>
      <c r="N533">
        <f>+Casos_PN_CORR[[#This Row],[18-mar]]-Casos_PN_CORR[[#This Row],[17-mar]]</f>
        <v>0</v>
      </c>
      <c r="O533">
        <f>+Casos_PN_CORR[[#This Row],[19-mar]]-Casos_PN_CORR[[#This Row],[18-mar]]</f>
        <v>0</v>
      </c>
      <c r="P533">
        <f>+Casos_PN_CORR[[#This Row],[20-mar]]-Casos_PN_CORR[[#This Row],[19-mar]]</f>
        <v>0</v>
      </c>
      <c r="Q533">
        <f>+Casos_PN_CORR[[#This Row],[21-mar]]-Casos_PN_CORR[[#This Row],[20-mar]]</f>
        <v>0</v>
      </c>
      <c r="R533">
        <f>+Casos_PN_CORR[[#This Row],[22-mar]]-Casos_PN_CORR[[#This Row],[21-mar]]</f>
        <v>0</v>
      </c>
      <c r="S533">
        <f>+Casos_PN_CORR[[#This Row],[23-mar]]-Casos_PN_CORR[[#This Row],[22-mar]]</f>
        <v>0</v>
      </c>
      <c r="T533">
        <f>+Casos_PN_CORR[[#This Row],[24-mar]]-Casos_PN_CORR[[#This Row],[23-mar]]</f>
        <v>0</v>
      </c>
      <c r="U533">
        <f>+Casos_PN_CORR[[#This Row],[25-mar]]-Casos_PN_CORR[[#This Row],[24-mar]]</f>
        <v>0</v>
      </c>
      <c r="V533">
        <f>+Casos_PN_CORR[[#This Row],[26-mar]]-Casos_PN_CORR[[#This Row],[25-mar]]</f>
        <v>0</v>
      </c>
      <c r="W533">
        <f>+Casos_PN_CORR[[#This Row],[27-mar]]-Casos_PN_CORR[[#This Row],[26-mar]]</f>
        <v>0</v>
      </c>
      <c r="X533">
        <f>+Casos_PN_CORR[[#This Row],[28-mar]]-Casos_PN_CORR[[#This Row],[27-mar]]</f>
        <v>0</v>
      </c>
      <c r="Y533">
        <f>+Casos_PN_CORR[[#This Row],[29-mar]]-Casos_PN_CORR[[#This Row],[28-mar]]</f>
        <v>0</v>
      </c>
      <c r="Z533">
        <f>+Casos_PN_CORR[[#This Row],[30-mar]]-Casos_PN_CORR[[#This Row],[29-mar]]</f>
        <v>0</v>
      </c>
      <c r="AA533">
        <f>+Casos_PN_CORR[[#This Row],[31-mar]]-Casos_PN_CORR[[#This Row],[30-mar]]</f>
        <v>0</v>
      </c>
      <c r="AB533">
        <f>+Casos_PN_CORR[[#This Row],[1-abr]]-Casos_PN_CORR[[#This Row],[31-mar]]</f>
        <v>0</v>
      </c>
      <c r="AC533">
        <f>+Casos_PN_CORR[[#This Row],[2-abr]]-Casos_PN_CORR[[#This Row],[1-abr]]</f>
        <v>0</v>
      </c>
      <c r="AD533">
        <f>+Casos_PN_CORR[[#This Row],[3-abr]]-Casos_PN_CORR[[#This Row],[2-abr]]</f>
        <v>0</v>
      </c>
      <c r="AE533">
        <f>+Casos_PN_CORR[[#This Row],[4-abr]]-Casos_PN_CORR[[#This Row],[3-abr]]</f>
        <v>0</v>
      </c>
      <c r="AF533">
        <f>+Casos_PN_CORR[[#This Row],[5-abr]]-Casos_PN_CORR[[#This Row],[4-abr]]</f>
        <v>0</v>
      </c>
      <c r="AG533">
        <f>+Casos_PN_CORR[[#This Row],[6-abr]]-Casos_PN_CORR[[#This Row],[5-abr]]</f>
        <v>0</v>
      </c>
      <c r="AH533">
        <f>+Casos_PN_CORR[[#This Row],[7-abr]]-Casos_PN_CORR[[#This Row],[6-abr]]</f>
        <v>0</v>
      </c>
      <c r="AI533">
        <f>+Casos_PN_CORR[[#This Row],[8-abr]]-Casos_PN_CORR[[#This Row],[7-abr]]</f>
        <v>0</v>
      </c>
      <c r="AJ533">
        <f>+Casos_PN_CORR[[#This Row],[9-abr]]-Casos_PN_CORR[[#This Row],[8-abr]]</f>
        <v>0</v>
      </c>
      <c r="AK533">
        <f>+Casos_PN_CORR[[#This Row],[10-abr]]-Casos_PN_CORR[[#This Row],[9-abr]]</f>
        <v>0</v>
      </c>
      <c r="AL533">
        <f>+Casos_PN_CORR[[#This Row],[11-abr]]-Casos_PN_CORR[[#This Row],[10-abr]]</f>
        <v>0</v>
      </c>
      <c r="AM533">
        <f>+Casos_PN_CORR[[#This Row],[12-abr]]-Casos_PN_CORR[[#This Row],[11-abr]]</f>
        <v>0</v>
      </c>
      <c r="AN533">
        <f>+Casos_PN_CORR[[#This Row],[13-abr]]-Casos_PN_CORR[[#This Row],[12-abr]]</f>
        <v>0</v>
      </c>
      <c r="AO533">
        <f>+Casos_PN_CORR[[#This Row],[14-abr]]-Casos_PN_CORR[[#This Row],[13-abr]]</f>
        <v>0</v>
      </c>
      <c r="AP533">
        <f>+Casos_PN_CORR[[#This Row],[15-abr]]-Casos_PN_CORR[[#This Row],[14-abr]]</f>
        <v>0</v>
      </c>
      <c r="AQ533">
        <f>+Casos_PN_CORR[[#This Row],[16-abr]]-Casos_PN_CORR[[#This Row],[15-abr]]</f>
        <v>0</v>
      </c>
      <c r="AR533">
        <f>+Casos_PN_CORR[[#This Row],[17-abr]]-Casos_PN_CORR[[#This Row],[16-abr]]</f>
        <v>0</v>
      </c>
      <c r="AS533">
        <f>+Casos_PN_CORR[[#This Row],[18-abr]]-Casos_PN_CORR[[#This Row],[17-abr]]</f>
        <v>0</v>
      </c>
      <c r="AT533">
        <f>+Casos_PN_CORR[[#This Row],[19-abr]]-Casos_PN_CORR[[#This Row],[18-abr]]</f>
        <v>0</v>
      </c>
      <c r="AU533">
        <f>+Casos_PN_CORR[[#This Row],[20-abr]]-Casos_PN_CORR[[#This Row],[19-abr]]</f>
        <v>0</v>
      </c>
      <c r="AV533">
        <f>+Casos_PN_CORR[[#This Row],[21-abr]]-Casos_PN_CORR[[#This Row],[20-abr]]</f>
        <v>0</v>
      </c>
      <c r="AW533">
        <f>+Casos_PN_CORR[[#This Row],[22-abr]]-Casos_PN_CORR[[#This Row],[21-abr]]</f>
        <v>0</v>
      </c>
      <c r="AX533">
        <f>+Casos_PN_CORR[[#This Row],[23-abr]]-Casos_PN_CORR[[#This Row],[22-abr]]</f>
        <v>0</v>
      </c>
      <c r="AY533">
        <f>+Casos_PN_CORR[[#This Row],[24-abr]]-Casos_PN_CORR[[#This Row],[23-abr]]</f>
        <v>0</v>
      </c>
      <c r="AZ533">
        <f>+Casos_PN_CORR[[#This Row],[25-abr]]-Casos_PN_CORR[[#This Row],[24-abr]]</f>
        <v>0</v>
      </c>
      <c r="BA533">
        <f>+Casos_PN_CORR[[#This Row],[26-abr]]-Casos_PN_CORR[[#This Row],[25-abr]]</f>
        <v>0</v>
      </c>
      <c r="BB533">
        <f>+Casos_PN_CORR[[#This Row],[27-abr]]-Casos_PN_CORR[[#This Row],[26-abr]]</f>
        <v>0</v>
      </c>
      <c r="BC533">
        <f>+Casos_PN_CORR[[#This Row],[28-abr]]-Casos_PN_CORR[[#This Row],[27-abr]]</f>
        <v>0</v>
      </c>
      <c r="BD533">
        <f>+Casos_PN_CORR[[#This Row],[29-abr]]-Casos_PN_CORR[[#This Row],[28-abr]]</f>
        <v>0</v>
      </c>
      <c r="BE533">
        <f>+Casos_PN_CORR[[#This Row],[30-abr]]-Casos_PN_CORR[[#This Row],[29-abr]]</f>
        <v>0</v>
      </c>
      <c r="BF533">
        <f>+Casos_PN_CORR[[#This Row],[1-may]]-Casos_PN_CORR[[#This Row],[30-abr]]</f>
        <v>0</v>
      </c>
      <c r="BG533">
        <f>+Casos_PN_CORR[[#This Row],[2-may]]-Casos_PN_CORR[[#This Row],[1-may]]</f>
        <v>0</v>
      </c>
      <c r="BH533">
        <f>+Casos_PN_CORR[[#This Row],[3-may]]-Casos_PN_CORR[[#This Row],[2-may]]</f>
        <v>0</v>
      </c>
      <c r="BI533">
        <f>+Casos_PN_CORR[[#This Row],[4-may]]-Casos_PN_CORR[[#This Row],[3-may]]</f>
        <v>0</v>
      </c>
      <c r="BJ533">
        <f>+Casos_PN_CORR[[#This Row],[5-may]]-Casos_PN_CORR[[#This Row],[4-may]]</f>
        <v>0</v>
      </c>
      <c r="BK533">
        <f>+Casos_PN_CORR[[#This Row],[6-may]]-Casos_PN_CORR[[#This Row],[5-may]]</f>
        <v>0</v>
      </c>
      <c r="BL533">
        <f>+Casos_PN_CORR[[#This Row],[7-may]]-Casos_PN_CORR[[#This Row],[6-may]]</f>
        <v>0</v>
      </c>
      <c r="BM533">
        <f>+Casos_PN_CORR[[#This Row],[8-may]]-Casos_PN_CORR[[#This Row],[7-may]]</f>
        <v>0</v>
      </c>
      <c r="BN533">
        <f>+Casos_PN_CORR[[#This Row],[9-may]]-Casos_PN_CORR[[#This Row],[8-may]]</f>
        <v>0</v>
      </c>
      <c r="BO533">
        <f>+Casos_PN_CORR[[#This Row],[10-may]]-Casos_PN_CORR[[#This Row],[9-may]]</f>
        <v>0</v>
      </c>
      <c r="BP533">
        <f>+Casos_PN_CORR[[#This Row],[11-may]]-Casos_PN_CORR[[#This Row],[10-may]]</f>
        <v>0</v>
      </c>
      <c r="BQ533">
        <f>+Casos_PN_CORR[[#This Row],[12-may]]-Casos_PN_CORR[[#This Row],[11-may]]</f>
        <v>0</v>
      </c>
      <c r="BR533">
        <f>+Casos_PN_CORR[[#This Row],[13-may]]-Casos_PN_CORR[[#This Row],[12-may]]</f>
        <v>0</v>
      </c>
      <c r="BS533">
        <f>+Casos_PN_CORR[[#This Row],[14-may]]-Casos_PN_CORR[[#This Row],[13-may]]</f>
        <v>0</v>
      </c>
      <c r="BT533">
        <f>+Casos_PN_CORR[[#This Row],[15-may]]-Casos_PN_CORR[[#This Row],[14-may]]</f>
        <v>0</v>
      </c>
      <c r="BU533">
        <f>+Casos_PN_CORR[[#This Row],[16-may]]-Casos_PN_CORR[[#This Row],[15-may]]</f>
        <v>0</v>
      </c>
      <c r="BV533">
        <f>+Casos_PN_CORR[[#This Row],[17-may]]-Casos_PN_CORR[[#This Row],[16-may]]</f>
        <v>0</v>
      </c>
      <c r="BW533">
        <f>+Casos_PN_CORR[[#This Row],[18-may]]-Casos_PN_CORR[[#This Row],[17-may]]</f>
        <v>0</v>
      </c>
      <c r="BX533">
        <f>+Casos_PN_CORR[[#This Row],[19-may]]-Casos_PN_CORR[[#This Row],[18-may]]</f>
        <v>0</v>
      </c>
      <c r="BY533">
        <f>+Casos_PN_CORR[[#This Row],[20-may]]-Casos_PN_CORR[[#This Row],[19-may]]</f>
        <v>0</v>
      </c>
      <c r="BZ533">
        <f>+Casos_PN_CORR[[#This Row],[21-may]]-Casos_PN_CORR[[#This Row],[20-may]]</f>
        <v>0</v>
      </c>
      <c r="CA533">
        <f>+Casos_PN_CORR[[#This Row],[22-may]]-Casos_PN_CORR[[#This Row],[21-may]]</f>
        <v>0</v>
      </c>
      <c r="CB533">
        <f>+Casos_PN_CORR[[#This Row],[23-may]]-Casos_PN_CORR[[#This Row],[22-may]]</f>
        <v>0</v>
      </c>
      <c r="CC533">
        <f>+Casos_PN_CORR[[#This Row],[24-may]]-Casos_PN_CORR[[#This Row],[23-may]]</f>
        <v>0</v>
      </c>
      <c r="CD533">
        <f>+Casos_PN_CORR[[#This Row],[25-may]]-Casos_PN_CORR[[#This Row],[24-may]]</f>
        <v>0</v>
      </c>
      <c r="CE533">
        <f>+Casos_PN_CORR[[#This Row],[26-may]]-Casos_PN_CORR[[#This Row],[25-may]]</f>
        <v>0</v>
      </c>
      <c r="CF533">
        <f>+Casos_PN_CORR[[#This Row],[27-may]]-Casos_PN_CORR[[#This Row],[26-may]]</f>
        <v>0</v>
      </c>
      <c r="CG533">
        <f>+Casos_PN_CORR[[#This Row],[28-may]]-Casos_PN_CORR[[#This Row],[27-may]]</f>
        <v>0</v>
      </c>
      <c r="CH533">
        <f>+Casos_PN_CORR[[#This Row],[29-may]]-Casos_PN_CORR[[#This Row],[28-may]]</f>
        <v>0</v>
      </c>
      <c r="CI533">
        <f>+Casos_PN_CORR[[#This Row],[30-may]]-Casos_PN_CORR[[#This Row],[29-may]]</f>
        <v>0</v>
      </c>
      <c r="CJ533">
        <f>+Casos_PN_CORR[[#This Row],[31-may]]-Casos_PN_CORR[[#This Row],[30-may]]</f>
        <v>0</v>
      </c>
      <c r="CK533">
        <f>+Casos_PN_CORR[[#This Row],[1-jun]]-Casos_PN_CORR[[#This Row],[31-may]]</f>
        <v>0</v>
      </c>
      <c r="CL533">
        <f>+Casos_PN_CORR[[#This Row],[2-jun]]-Casos_PN_CORR[[#This Row],[1-jun]]</f>
        <v>0</v>
      </c>
      <c r="CM533">
        <f>+Casos_PN_CORR[[#This Row],[3-jun]]-Casos_PN_CORR[[#This Row],[2-jun]]</f>
        <v>0</v>
      </c>
      <c r="CN533">
        <f>+Casos_PN_CORR[[#This Row],[4-jun]]-Casos_PN_CORR[[#This Row],[3-jun]]</f>
        <v>0</v>
      </c>
      <c r="CO533">
        <f>+Casos_PN_CORR[[#This Row],[5-jun]]-Casos_PN_CORR[[#This Row],[4-jun]]</f>
        <v>0</v>
      </c>
      <c r="CP533">
        <f>+Casos_PN_CORR[[#This Row],[6-jun]]-Casos_PN_CORR[[#This Row],[5-jun]]</f>
        <v>0</v>
      </c>
    </row>
    <row r="534" spans="1:94">
      <c r="A534">
        <v>80811</v>
      </c>
      <c r="B534" s="2" t="s">
        <v>97</v>
      </c>
      <c r="C534" s="2" t="s">
        <v>97</v>
      </c>
      <c r="D534" s="2" t="s">
        <v>663</v>
      </c>
      <c r="E534" s="4">
        <f t="shared" si="8"/>
        <v>202</v>
      </c>
      <c r="F534">
        <f>+Casos_PN_CORR[[#This Row],[10-mar]]</f>
        <v>0</v>
      </c>
      <c r="G534">
        <f>+Casos_PN_CORR[[#This Row],[11-mar]]-Casos_PN_CORR[[#This Row],[10-mar]]</f>
        <v>0</v>
      </c>
      <c r="H534">
        <f>+Casos_PN_CORR[[#This Row],[12-mar]]-Casos_PN_CORR[[#This Row],[11-mar]]</f>
        <v>0</v>
      </c>
      <c r="I534">
        <f>+Casos_PN_CORR[[#This Row],[13-mar]]-Casos_PN_CORR[[#This Row],[12-mar]]</f>
        <v>0</v>
      </c>
      <c r="J534">
        <f>+Casos_PN_CORR[[#This Row],[14-mar]]-Casos_PN_CORR[[#This Row],[13-mar]]</f>
        <v>0</v>
      </c>
      <c r="K534">
        <f>+Casos_PN_CORR[[#This Row],[15-mar]]-Casos_PN_CORR[[#This Row],[14-mar]]</f>
        <v>0</v>
      </c>
      <c r="L534">
        <f>+Casos_PN_CORR[[#This Row],[16-mar]]-Casos_PN_CORR[[#This Row],[15-mar]]</f>
        <v>0</v>
      </c>
      <c r="M534">
        <f>+Casos_PN_CORR[[#This Row],[17-mar]]-Casos_PN_CORR[[#This Row],[16-mar]]</f>
        <v>0</v>
      </c>
      <c r="N534">
        <f>+Casos_PN_CORR[[#This Row],[18-mar]]-Casos_PN_CORR[[#This Row],[17-mar]]</f>
        <v>0</v>
      </c>
      <c r="O534">
        <f>+Casos_PN_CORR[[#This Row],[19-mar]]-Casos_PN_CORR[[#This Row],[18-mar]]</f>
        <v>0</v>
      </c>
      <c r="P534">
        <f>+Casos_PN_CORR[[#This Row],[20-mar]]-Casos_PN_CORR[[#This Row],[19-mar]]</f>
        <v>0</v>
      </c>
      <c r="Q534">
        <f>+Casos_PN_CORR[[#This Row],[21-mar]]-Casos_PN_CORR[[#This Row],[20-mar]]</f>
        <v>0</v>
      </c>
      <c r="R534">
        <f>+Casos_PN_CORR[[#This Row],[22-mar]]-Casos_PN_CORR[[#This Row],[21-mar]]</f>
        <v>0</v>
      </c>
      <c r="S534">
        <f>+Casos_PN_CORR[[#This Row],[23-mar]]-Casos_PN_CORR[[#This Row],[22-mar]]</f>
        <v>0</v>
      </c>
      <c r="T534">
        <f>+Casos_PN_CORR[[#This Row],[24-mar]]-Casos_PN_CORR[[#This Row],[23-mar]]</f>
        <v>0</v>
      </c>
      <c r="U534">
        <f>+Casos_PN_CORR[[#This Row],[25-mar]]-Casos_PN_CORR[[#This Row],[24-mar]]</f>
        <v>0</v>
      </c>
      <c r="V534">
        <f>+Casos_PN_CORR[[#This Row],[26-mar]]-Casos_PN_CORR[[#This Row],[25-mar]]</f>
        <v>0</v>
      </c>
      <c r="W534">
        <f>+Casos_PN_CORR[[#This Row],[27-mar]]-Casos_PN_CORR[[#This Row],[26-mar]]</f>
        <v>0</v>
      </c>
      <c r="X534">
        <f>+Casos_PN_CORR[[#This Row],[28-mar]]-Casos_PN_CORR[[#This Row],[27-mar]]</f>
        <v>0</v>
      </c>
      <c r="Y534">
        <f>+Casos_PN_CORR[[#This Row],[29-mar]]-Casos_PN_CORR[[#This Row],[28-mar]]</f>
        <v>0</v>
      </c>
      <c r="Z534">
        <f>+Casos_PN_CORR[[#This Row],[30-mar]]-Casos_PN_CORR[[#This Row],[29-mar]]</f>
        <v>0</v>
      </c>
      <c r="AA534">
        <f>+Casos_PN_CORR[[#This Row],[31-mar]]-Casos_PN_CORR[[#This Row],[30-mar]]</f>
        <v>0</v>
      </c>
      <c r="AB534">
        <f>+Casos_PN_CORR[[#This Row],[1-abr]]-Casos_PN_CORR[[#This Row],[31-mar]]</f>
        <v>0</v>
      </c>
      <c r="AC534">
        <f>+Casos_PN_CORR[[#This Row],[2-abr]]-Casos_PN_CORR[[#This Row],[1-abr]]</f>
        <v>0</v>
      </c>
      <c r="AD534">
        <f>+Casos_PN_CORR[[#This Row],[3-abr]]-Casos_PN_CORR[[#This Row],[2-abr]]</f>
        <v>0</v>
      </c>
      <c r="AE534">
        <f>+Casos_PN_CORR[[#This Row],[4-abr]]-Casos_PN_CORR[[#This Row],[3-abr]]</f>
        <v>0</v>
      </c>
      <c r="AF534">
        <f>+Casos_PN_CORR[[#This Row],[5-abr]]-Casos_PN_CORR[[#This Row],[4-abr]]</f>
        <v>0</v>
      </c>
      <c r="AG534">
        <f>+Casos_PN_CORR[[#This Row],[6-abr]]-Casos_PN_CORR[[#This Row],[5-abr]]</f>
        <v>0</v>
      </c>
      <c r="AH534">
        <f>+Casos_PN_CORR[[#This Row],[7-abr]]-Casos_PN_CORR[[#This Row],[6-abr]]</f>
        <v>0</v>
      </c>
      <c r="AI534">
        <f>+Casos_PN_CORR[[#This Row],[8-abr]]-Casos_PN_CORR[[#This Row],[7-abr]]</f>
        <v>0</v>
      </c>
      <c r="AJ534">
        <f>+Casos_PN_CORR[[#This Row],[9-abr]]-Casos_PN_CORR[[#This Row],[8-abr]]</f>
        <v>0</v>
      </c>
      <c r="AK534">
        <f>+Casos_PN_CORR[[#This Row],[10-abr]]-Casos_PN_CORR[[#This Row],[9-abr]]</f>
        <v>0</v>
      </c>
      <c r="AL534">
        <f>+Casos_PN_CORR[[#This Row],[11-abr]]-Casos_PN_CORR[[#This Row],[10-abr]]</f>
        <v>0</v>
      </c>
      <c r="AM534">
        <f>+Casos_PN_CORR[[#This Row],[12-abr]]-Casos_PN_CORR[[#This Row],[11-abr]]</f>
        <v>0</v>
      </c>
      <c r="AN534">
        <f>+Casos_PN_CORR[[#This Row],[13-abr]]-Casos_PN_CORR[[#This Row],[12-abr]]</f>
        <v>0</v>
      </c>
      <c r="AO534">
        <f>+Casos_PN_CORR[[#This Row],[14-abr]]-Casos_PN_CORR[[#This Row],[13-abr]]</f>
        <v>0</v>
      </c>
      <c r="AP534">
        <f>+Casos_PN_CORR[[#This Row],[15-abr]]-Casos_PN_CORR[[#This Row],[14-abr]]</f>
        <v>0</v>
      </c>
      <c r="AQ534">
        <f>+Casos_PN_CORR[[#This Row],[16-abr]]-Casos_PN_CORR[[#This Row],[15-abr]]</f>
        <v>0</v>
      </c>
      <c r="AR534">
        <f>+Casos_PN_CORR[[#This Row],[17-abr]]-Casos_PN_CORR[[#This Row],[16-abr]]</f>
        <v>0</v>
      </c>
      <c r="AS534">
        <f>+Casos_PN_CORR[[#This Row],[18-abr]]-Casos_PN_CORR[[#This Row],[17-abr]]</f>
        <v>0</v>
      </c>
      <c r="AT534">
        <f>+Casos_PN_CORR[[#This Row],[19-abr]]-Casos_PN_CORR[[#This Row],[18-abr]]</f>
        <v>0</v>
      </c>
      <c r="AU534">
        <f>+Casos_PN_CORR[[#This Row],[20-abr]]-Casos_PN_CORR[[#This Row],[19-abr]]</f>
        <v>0</v>
      </c>
      <c r="AV534">
        <f>+Casos_PN_CORR[[#This Row],[21-abr]]-Casos_PN_CORR[[#This Row],[20-abr]]</f>
        <v>0</v>
      </c>
      <c r="AW534">
        <f>+Casos_PN_CORR[[#This Row],[22-abr]]-Casos_PN_CORR[[#This Row],[21-abr]]</f>
        <v>0</v>
      </c>
      <c r="AX534">
        <f>+Casos_PN_CORR[[#This Row],[23-abr]]-Casos_PN_CORR[[#This Row],[22-abr]]</f>
        <v>0</v>
      </c>
      <c r="AY534">
        <f>+Casos_PN_CORR[[#This Row],[24-abr]]-Casos_PN_CORR[[#This Row],[23-abr]]</f>
        <v>0</v>
      </c>
      <c r="AZ534">
        <f>+Casos_PN_CORR[[#This Row],[25-abr]]-Casos_PN_CORR[[#This Row],[24-abr]]</f>
        <v>0</v>
      </c>
      <c r="BA534">
        <f>+Casos_PN_CORR[[#This Row],[26-abr]]-Casos_PN_CORR[[#This Row],[25-abr]]</f>
        <v>0</v>
      </c>
      <c r="BB534">
        <f>+Casos_PN_CORR[[#This Row],[27-abr]]-Casos_PN_CORR[[#This Row],[26-abr]]</f>
        <v>0</v>
      </c>
      <c r="BC534">
        <f>+Casos_PN_CORR[[#This Row],[28-abr]]-Casos_PN_CORR[[#This Row],[27-abr]]</f>
        <v>0</v>
      </c>
      <c r="BD534">
        <f>+Casos_PN_CORR[[#This Row],[29-abr]]-Casos_PN_CORR[[#This Row],[28-abr]]</f>
        <v>0</v>
      </c>
      <c r="BE534">
        <f>+Casos_PN_CORR[[#This Row],[30-abr]]-Casos_PN_CORR[[#This Row],[29-abr]]</f>
        <v>0</v>
      </c>
      <c r="BF534">
        <f>+Casos_PN_CORR[[#This Row],[1-may]]-Casos_PN_CORR[[#This Row],[30-abr]]</f>
        <v>0</v>
      </c>
      <c r="BG534">
        <f>+Casos_PN_CORR[[#This Row],[2-may]]-Casos_PN_CORR[[#This Row],[1-may]]</f>
        <v>0</v>
      </c>
      <c r="BH534">
        <f>+Casos_PN_CORR[[#This Row],[3-may]]-Casos_PN_CORR[[#This Row],[2-may]]</f>
        <v>0</v>
      </c>
      <c r="BI534">
        <f>+Casos_PN_CORR[[#This Row],[4-may]]-Casos_PN_CORR[[#This Row],[3-may]]</f>
        <v>0</v>
      </c>
      <c r="BJ534">
        <f>+Casos_PN_CORR[[#This Row],[5-may]]-Casos_PN_CORR[[#This Row],[4-may]]</f>
        <v>0</v>
      </c>
      <c r="BK534">
        <f>+Casos_PN_CORR[[#This Row],[6-may]]-Casos_PN_CORR[[#This Row],[5-may]]</f>
        <v>0</v>
      </c>
      <c r="BL534">
        <f>+Casos_PN_CORR[[#This Row],[7-may]]-Casos_PN_CORR[[#This Row],[6-may]]</f>
        <v>0</v>
      </c>
      <c r="BM534">
        <f>+Casos_PN_CORR[[#This Row],[8-may]]-Casos_PN_CORR[[#This Row],[7-may]]</f>
        <v>0</v>
      </c>
      <c r="BN534">
        <f>+Casos_PN_CORR[[#This Row],[9-may]]-Casos_PN_CORR[[#This Row],[8-may]]</f>
        <v>0</v>
      </c>
      <c r="BO534">
        <f>+Casos_PN_CORR[[#This Row],[10-may]]-Casos_PN_CORR[[#This Row],[9-may]]</f>
        <v>0</v>
      </c>
      <c r="BP534">
        <f>+Casos_PN_CORR[[#This Row],[11-may]]-Casos_PN_CORR[[#This Row],[10-may]]</f>
        <v>0</v>
      </c>
      <c r="BQ534">
        <f>+Casos_PN_CORR[[#This Row],[12-may]]-Casos_PN_CORR[[#This Row],[11-may]]</f>
        <v>0</v>
      </c>
      <c r="BR534">
        <f>+Casos_PN_CORR[[#This Row],[13-may]]-Casos_PN_CORR[[#This Row],[12-may]]</f>
        <v>0</v>
      </c>
      <c r="BS534">
        <f>+Casos_PN_CORR[[#This Row],[14-may]]-Casos_PN_CORR[[#This Row],[13-may]]</f>
        <v>0</v>
      </c>
      <c r="BT534">
        <f>+Casos_PN_CORR[[#This Row],[15-may]]-Casos_PN_CORR[[#This Row],[14-may]]</f>
        <v>0</v>
      </c>
      <c r="BU534">
        <f>+Casos_PN_CORR[[#This Row],[16-may]]-Casos_PN_CORR[[#This Row],[15-may]]</f>
        <v>0</v>
      </c>
      <c r="BV534">
        <f>+Casos_PN_CORR[[#This Row],[17-may]]-Casos_PN_CORR[[#This Row],[16-may]]</f>
        <v>0</v>
      </c>
      <c r="BW534">
        <f>+Casos_PN_CORR[[#This Row],[18-may]]-Casos_PN_CORR[[#This Row],[17-may]]</f>
        <v>0</v>
      </c>
      <c r="BX534">
        <f>+Casos_PN_CORR[[#This Row],[19-may]]-Casos_PN_CORR[[#This Row],[18-may]]</f>
        <v>0</v>
      </c>
      <c r="BY534">
        <f>+Casos_PN_CORR[[#This Row],[20-may]]-Casos_PN_CORR[[#This Row],[19-may]]</f>
        <v>0</v>
      </c>
      <c r="BZ534">
        <f>+Casos_PN_CORR[[#This Row],[21-may]]-Casos_PN_CORR[[#This Row],[20-may]]</f>
        <v>0</v>
      </c>
      <c r="CA534">
        <f>+Casos_PN_CORR[[#This Row],[22-may]]-Casos_PN_CORR[[#This Row],[21-may]]</f>
        <v>0</v>
      </c>
      <c r="CB534">
        <f>+Casos_PN_CORR[[#This Row],[23-may]]-Casos_PN_CORR[[#This Row],[22-may]]</f>
        <v>0</v>
      </c>
      <c r="CC534">
        <f>+Casos_PN_CORR[[#This Row],[24-may]]-Casos_PN_CORR[[#This Row],[23-may]]</f>
        <v>0</v>
      </c>
      <c r="CD534">
        <f>+Casos_PN_CORR[[#This Row],[25-may]]-Casos_PN_CORR[[#This Row],[24-may]]</f>
        <v>0</v>
      </c>
      <c r="CE534">
        <f>+Casos_PN_CORR[[#This Row],[26-may]]-Casos_PN_CORR[[#This Row],[25-may]]</f>
        <v>0</v>
      </c>
      <c r="CF534">
        <f>+Casos_PN_CORR[[#This Row],[27-may]]-Casos_PN_CORR[[#This Row],[26-may]]</f>
        <v>0</v>
      </c>
      <c r="CG534">
        <f>+Casos_PN_CORR[[#This Row],[28-may]]-Casos_PN_CORR[[#This Row],[27-may]]</f>
        <v>0</v>
      </c>
      <c r="CH534">
        <f>+Casos_PN_CORR[[#This Row],[29-may]]-Casos_PN_CORR[[#This Row],[28-may]]</f>
        <v>0</v>
      </c>
      <c r="CI534">
        <f>+Casos_PN_CORR[[#This Row],[30-may]]-Casos_PN_CORR[[#This Row],[29-may]]</f>
        <v>0</v>
      </c>
      <c r="CJ534">
        <f>+Casos_PN_CORR[[#This Row],[31-may]]-Casos_PN_CORR[[#This Row],[30-may]]</f>
        <v>0</v>
      </c>
      <c r="CK534">
        <f>+Casos_PN_CORR[[#This Row],[1-jun]]-Casos_PN_CORR[[#This Row],[31-may]]</f>
        <v>0</v>
      </c>
      <c r="CL534">
        <f>+Casos_PN_CORR[[#This Row],[2-jun]]-Casos_PN_CORR[[#This Row],[1-jun]]</f>
        <v>0</v>
      </c>
      <c r="CM534">
        <f>+Casos_PN_CORR[[#This Row],[3-jun]]-Casos_PN_CORR[[#This Row],[2-jun]]</f>
        <v>0</v>
      </c>
      <c r="CN534">
        <f>+Casos_PN_CORR[[#This Row],[4-jun]]-Casos_PN_CORR[[#This Row],[3-jun]]</f>
        <v>0</v>
      </c>
      <c r="CO534">
        <f>+Casos_PN_CORR[[#This Row],[5-jun]]-Casos_PN_CORR[[#This Row],[4-jun]]</f>
        <v>202</v>
      </c>
      <c r="CP534">
        <f>+Casos_PN_CORR[[#This Row],[6-jun]]-Casos_PN_CORR[[#This Row],[5-jun]]</f>
        <v>0</v>
      </c>
    </row>
    <row r="535" spans="1:94">
      <c r="A535">
        <v>120705</v>
      </c>
      <c r="B535" s="2" t="s">
        <v>104</v>
      </c>
      <c r="C535" s="2" t="s">
        <v>154</v>
      </c>
      <c r="D535" s="2" t="s">
        <v>664</v>
      </c>
      <c r="E535" s="4">
        <f t="shared" si="8"/>
        <v>0</v>
      </c>
      <c r="F535">
        <f>+Casos_PN_CORR[[#This Row],[10-mar]]</f>
        <v>0</v>
      </c>
      <c r="G535">
        <f>+Casos_PN_CORR[[#This Row],[11-mar]]-Casos_PN_CORR[[#This Row],[10-mar]]</f>
        <v>0</v>
      </c>
      <c r="H535">
        <f>+Casos_PN_CORR[[#This Row],[12-mar]]-Casos_PN_CORR[[#This Row],[11-mar]]</f>
        <v>0</v>
      </c>
      <c r="I535">
        <f>+Casos_PN_CORR[[#This Row],[13-mar]]-Casos_PN_CORR[[#This Row],[12-mar]]</f>
        <v>0</v>
      </c>
      <c r="J535">
        <f>+Casos_PN_CORR[[#This Row],[14-mar]]-Casos_PN_CORR[[#This Row],[13-mar]]</f>
        <v>0</v>
      </c>
      <c r="K535">
        <f>+Casos_PN_CORR[[#This Row],[15-mar]]-Casos_PN_CORR[[#This Row],[14-mar]]</f>
        <v>0</v>
      </c>
      <c r="L535">
        <f>+Casos_PN_CORR[[#This Row],[16-mar]]-Casos_PN_CORR[[#This Row],[15-mar]]</f>
        <v>0</v>
      </c>
      <c r="M535">
        <f>+Casos_PN_CORR[[#This Row],[17-mar]]-Casos_PN_CORR[[#This Row],[16-mar]]</f>
        <v>0</v>
      </c>
      <c r="N535">
        <f>+Casos_PN_CORR[[#This Row],[18-mar]]-Casos_PN_CORR[[#This Row],[17-mar]]</f>
        <v>0</v>
      </c>
      <c r="O535">
        <f>+Casos_PN_CORR[[#This Row],[19-mar]]-Casos_PN_CORR[[#This Row],[18-mar]]</f>
        <v>0</v>
      </c>
      <c r="P535">
        <f>+Casos_PN_CORR[[#This Row],[20-mar]]-Casos_PN_CORR[[#This Row],[19-mar]]</f>
        <v>0</v>
      </c>
      <c r="Q535">
        <f>+Casos_PN_CORR[[#This Row],[21-mar]]-Casos_PN_CORR[[#This Row],[20-mar]]</f>
        <v>0</v>
      </c>
      <c r="R535">
        <f>+Casos_PN_CORR[[#This Row],[22-mar]]-Casos_PN_CORR[[#This Row],[21-mar]]</f>
        <v>0</v>
      </c>
      <c r="S535">
        <f>+Casos_PN_CORR[[#This Row],[23-mar]]-Casos_PN_CORR[[#This Row],[22-mar]]</f>
        <v>0</v>
      </c>
      <c r="T535">
        <f>+Casos_PN_CORR[[#This Row],[24-mar]]-Casos_PN_CORR[[#This Row],[23-mar]]</f>
        <v>0</v>
      </c>
      <c r="U535">
        <f>+Casos_PN_CORR[[#This Row],[25-mar]]-Casos_PN_CORR[[#This Row],[24-mar]]</f>
        <v>0</v>
      </c>
      <c r="V535">
        <f>+Casos_PN_CORR[[#This Row],[26-mar]]-Casos_PN_CORR[[#This Row],[25-mar]]</f>
        <v>0</v>
      </c>
      <c r="W535">
        <f>+Casos_PN_CORR[[#This Row],[27-mar]]-Casos_PN_CORR[[#This Row],[26-mar]]</f>
        <v>0</v>
      </c>
      <c r="X535">
        <f>+Casos_PN_CORR[[#This Row],[28-mar]]-Casos_PN_CORR[[#This Row],[27-mar]]</f>
        <v>0</v>
      </c>
      <c r="Y535">
        <f>+Casos_PN_CORR[[#This Row],[29-mar]]-Casos_PN_CORR[[#This Row],[28-mar]]</f>
        <v>0</v>
      </c>
      <c r="Z535">
        <f>+Casos_PN_CORR[[#This Row],[30-mar]]-Casos_PN_CORR[[#This Row],[29-mar]]</f>
        <v>0</v>
      </c>
      <c r="AA535">
        <f>+Casos_PN_CORR[[#This Row],[31-mar]]-Casos_PN_CORR[[#This Row],[30-mar]]</f>
        <v>0</v>
      </c>
      <c r="AB535">
        <f>+Casos_PN_CORR[[#This Row],[1-abr]]-Casos_PN_CORR[[#This Row],[31-mar]]</f>
        <v>0</v>
      </c>
      <c r="AC535">
        <f>+Casos_PN_CORR[[#This Row],[2-abr]]-Casos_PN_CORR[[#This Row],[1-abr]]</f>
        <v>0</v>
      </c>
      <c r="AD535">
        <f>+Casos_PN_CORR[[#This Row],[3-abr]]-Casos_PN_CORR[[#This Row],[2-abr]]</f>
        <v>0</v>
      </c>
      <c r="AE535">
        <f>+Casos_PN_CORR[[#This Row],[4-abr]]-Casos_PN_CORR[[#This Row],[3-abr]]</f>
        <v>0</v>
      </c>
      <c r="AF535">
        <f>+Casos_PN_CORR[[#This Row],[5-abr]]-Casos_PN_CORR[[#This Row],[4-abr]]</f>
        <v>0</v>
      </c>
      <c r="AG535">
        <f>+Casos_PN_CORR[[#This Row],[6-abr]]-Casos_PN_CORR[[#This Row],[5-abr]]</f>
        <v>0</v>
      </c>
      <c r="AH535">
        <f>+Casos_PN_CORR[[#This Row],[7-abr]]-Casos_PN_CORR[[#This Row],[6-abr]]</f>
        <v>0</v>
      </c>
      <c r="AI535">
        <f>+Casos_PN_CORR[[#This Row],[8-abr]]-Casos_PN_CORR[[#This Row],[7-abr]]</f>
        <v>0</v>
      </c>
      <c r="AJ535">
        <f>+Casos_PN_CORR[[#This Row],[9-abr]]-Casos_PN_CORR[[#This Row],[8-abr]]</f>
        <v>0</v>
      </c>
      <c r="AK535">
        <f>+Casos_PN_CORR[[#This Row],[10-abr]]-Casos_PN_CORR[[#This Row],[9-abr]]</f>
        <v>0</v>
      </c>
      <c r="AL535">
        <f>+Casos_PN_CORR[[#This Row],[11-abr]]-Casos_PN_CORR[[#This Row],[10-abr]]</f>
        <v>0</v>
      </c>
      <c r="AM535">
        <f>+Casos_PN_CORR[[#This Row],[12-abr]]-Casos_PN_CORR[[#This Row],[11-abr]]</f>
        <v>0</v>
      </c>
      <c r="AN535">
        <f>+Casos_PN_CORR[[#This Row],[13-abr]]-Casos_PN_CORR[[#This Row],[12-abr]]</f>
        <v>0</v>
      </c>
      <c r="AO535">
        <f>+Casos_PN_CORR[[#This Row],[14-abr]]-Casos_PN_CORR[[#This Row],[13-abr]]</f>
        <v>0</v>
      </c>
      <c r="AP535">
        <f>+Casos_PN_CORR[[#This Row],[15-abr]]-Casos_PN_CORR[[#This Row],[14-abr]]</f>
        <v>0</v>
      </c>
      <c r="AQ535">
        <f>+Casos_PN_CORR[[#This Row],[16-abr]]-Casos_PN_CORR[[#This Row],[15-abr]]</f>
        <v>0</v>
      </c>
      <c r="AR535">
        <f>+Casos_PN_CORR[[#This Row],[17-abr]]-Casos_PN_CORR[[#This Row],[16-abr]]</f>
        <v>0</v>
      </c>
      <c r="AS535">
        <f>+Casos_PN_CORR[[#This Row],[18-abr]]-Casos_PN_CORR[[#This Row],[17-abr]]</f>
        <v>0</v>
      </c>
      <c r="AT535">
        <f>+Casos_PN_CORR[[#This Row],[19-abr]]-Casos_PN_CORR[[#This Row],[18-abr]]</f>
        <v>0</v>
      </c>
      <c r="AU535">
        <f>+Casos_PN_CORR[[#This Row],[20-abr]]-Casos_PN_CORR[[#This Row],[19-abr]]</f>
        <v>0</v>
      </c>
      <c r="AV535">
        <f>+Casos_PN_CORR[[#This Row],[21-abr]]-Casos_PN_CORR[[#This Row],[20-abr]]</f>
        <v>0</v>
      </c>
      <c r="AW535">
        <f>+Casos_PN_CORR[[#This Row],[22-abr]]-Casos_PN_CORR[[#This Row],[21-abr]]</f>
        <v>0</v>
      </c>
      <c r="AX535">
        <f>+Casos_PN_CORR[[#This Row],[23-abr]]-Casos_PN_CORR[[#This Row],[22-abr]]</f>
        <v>0</v>
      </c>
      <c r="AY535">
        <f>+Casos_PN_CORR[[#This Row],[24-abr]]-Casos_PN_CORR[[#This Row],[23-abr]]</f>
        <v>0</v>
      </c>
      <c r="AZ535">
        <f>+Casos_PN_CORR[[#This Row],[25-abr]]-Casos_PN_CORR[[#This Row],[24-abr]]</f>
        <v>0</v>
      </c>
      <c r="BA535">
        <f>+Casos_PN_CORR[[#This Row],[26-abr]]-Casos_PN_CORR[[#This Row],[25-abr]]</f>
        <v>0</v>
      </c>
      <c r="BB535">
        <f>+Casos_PN_CORR[[#This Row],[27-abr]]-Casos_PN_CORR[[#This Row],[26-abr]]</f>
        <v>0</v>
      </c>
      <c r="BC535">
        <f>+Casos_PN_CORR[[#This Row],[28-abr]]-Casos_PN_CORR[[#This Row],[27-abr]]</f>
        <v>0</v>
      </c>
      <c r="BD535">
        <f>+Casos_PN_CORR[[#This Row],[29-abr]]-Casos_PN_CORR[[#This Row],[28-abr]]</f>
        <v>0</v>
      </c>
      <c r="BE535">
        <f>+Casos_PN_CORR[[#This Row],[30-abr]]-Casos_PN_CORR[[#This Row],[29-abr]]</f>
        <v>0</v>
      </c>
      <c r="BF535">
        <f>+Casos_PN_CORR[[#This Row],[1-may]]-Casos_PN_CORR[[#This Row],[30-abr]]</f>
        <v>0</v>
      </c>
      <c r="BG535">
        <f>+Casos_PN_CORR[[#This Row],[2-may]]-Casos_PN_CORR[[#This Row],[1-may]]</f>
        <v>0</v>
      </c>
      <c r="BH535">
        <f>+Casos_PN_CORR[[#This Row],[3-may]]-Casos_PN_CORR[[#This Row],[2-may]]</f>
        <v>0</v>
      </c>
      <c r="BI535">
        <f>+Casos_PN_CORR[[#This Row],[4-may]]-Casos_PN_CORR[[#This Row],[3-may]]</f>
        <v>0</v>
      </c>
      <c r="BJ535">
        <f>+Casos_PN_CORR[[#This Row],[5-may]]-Casos_PN_CORR[[#This Row],[4-may]]</f>
        <v>0</v>
      </c>
      <c r="BK535">
        <f>+Casos_PN_CORR[[#This Row],[6-may]]-Casos_PN_CORR[[#This Row],[5-may]]</f>
        <v>0</v>
      </c>
      <c r="BL535">
        <f>+Casos_PN_CORR[[#This Row],[7-may]]-Casos_PN_CORR[[#This Row],[6-may]]</f>
        <v>0</v>
      </c>
      <c r="BM535">
        <f>+Casos_PN_CORR[[#This Row],[8-may]]-Casos_PN_CORR[[#This Row],[7-may]]</f>
        <v>0</v>
      </c>
      <c r="BN535">
        <f>+Casos_PN_CORR[[#This Row],[9-may]]-Casos_PN_CORR[[#This Row],[8-may]]</f>
        <v>0</v>
      </c>
      <c r="BO535">
        <f>+Casos_PN_CORR[[#This Row],[10-may]]-Casos_PN_CORR[[#This Row],[9-may]]</f>
        <v>0</v>
      </c>
      <c r="BP535">
        <f>+Casos_PN_CORR[[#This Row],[11-may]]-Casos_PN_CORR[[#This Row],[10-may]]</f>
        <v>0</v>
      </c>
      <c r="BQ535">
        <f>+Casos_PN_CORR[[#This Row],[12-may]]-Casos_PN_CORR[[#This Row],[11-may]]</f>
        <v>0</v>
      </c>
      <c r="BR535">
        <f>+Casos_PN_CORR[[#This Row],[13-may]]-Casos_PN_CORR[[#This Row],[12-may]]</f>
        <v>0</v>
      </c>
      <c r="BS535">
        <f>+Casos_PN_CORR[[#This Row],[14-may]]-Casos_PN_CORR[[#This Row],[13-may]]</f>
        <v>0</v>
      </c>
      <c r="BT535">
        <f>+Casos_PN_CORR[[#This Row],[15-may]]-Casos_PN_CORR[[#This Row],[14-may]]</f>
        <v>0</v>
      </c>
      <c r="BU535">
        <f>+Casos_PN_CORR[[#This Row],[16-may]]-Casos_PN_CORR[[#This Row],[15-may]]</f>
        <v>0</v>
      </c>
      <c r="BV535">
        <f>+Casos_PN_CORR[[#This Row],[17-may]]-Casos_PN_CORR[[#This Row],[16-may]]</f>
        <v>0</v>
      </c>
      <c r="BW535">
        <f>+Casos_PN_CORR[[#This Row],[18-may]]-Casos_PN_CORR[[#This Row],[17-may]]</f>
        <v>0</v>
      </c>
      <c r="BX535">
        <f>+Casos_PN_CORR[[#This Row],[19-may]]-Casos_PN_CORR[[#This Row],[18-may]]</f>
        <v>0</v>
      </c>
      <c r="BY535">
        <f>+Casos_PN_CORR[[#This Row],[20-may]]-Casos_PN_CORR[[#This Row],[19-may]]</f>
        <v>0</v>
      </c>
      <c r="BZ535">
        <f>+Casos_PN_CORR[[#This Row],[21-may]]-Casos_PN_CORR[[#This Row],[20-may]]</f>
        <v>0</v>
      </c>
      <c r="CA535">
        <f>+Casos_PN_CORR[[#This Row],[22-may]]-Casos_PN_CORR[[#This Row],[21-may]]</f>
        <v>0</v>
      </c>
      <c r="CB535">
        <f>+Casos_PN_CORR[[#This Row],[23-may]]-Casos_PN_CORR[[#This Row],[22-may]]</f>
        <v>0</v>
      </c>
      <c r="CC535">
        <f>+Casos_PN_CORR[[#This Row],[24-may]]-Casos_PN_CORR[[#This Row],[23-may]]</f>
        <v>0</v>
      </c>
      <c r="CD535">
        <f>+Casos_PN_CORR[[#This Row],[25-may]]-Casos_PN_CORR[[#This Row],[24-may]]</f>
        <v>0</v>
      </c>
      <c r="CE535">
        <f>+Casos_PN_CORR[[#This Row],[26-may]]-Casos_PN_CORR[[#This Row],[25-may]]</f>
        <v>0</v>
      </c>
      <c r="CF535">
        <f>+Casos_PN_CORR[[#This Row],[27-may]]-Casos_PN_CORR[[#This Row],[26-may]]</f>
        <v>0</v>
      </c>
      <c r="CG535">
        <f>+Casos_PN_CORR[[#This Row],[28-may]]-Casos_PN_CORR[[#This Row],[27-may]]</f>
        <v>0</v>
      </c>
      <c r="CH535">
        <f>+Casos_PN_CORR[[#This Row],[29-may]]-Casos_PN_CORR[[#This Row],[28-may]]</f>
        <v>0</v>
      </c>
      <c r="CI535">
        <f>+Casos_PN_CORR[[#This Row],[30-may]]-Casos_PN_CORR[[#This Row],[29-may]]</f>
        <v>0</v>
      </c>
      <c r="CJ535">
        <f>+Casos_PN_CORR[[#This Row],[31-may]]-Casos_PN_CORR[[#This Row],[30-may]]</f>
        <v>0</v>
      </c>
      <c r="CK535">
        <f>+Casos_PN_CORR[[#This Row],[1-jun]]-Casos_PN_CORR[[#This Row],[31-may]]</f>
        <v>0</v>
      </c>
      <c r="CL535">
        <f>+Casos_PN_CORR[[#This Row],[2-jun]]-Casos_PN_CORR[[#This Row],[1-jun]]</f>
        <v>0</v>
      </c>
      <c r="CM535">
        <f>+Casos_PN_CORR[[#This Row],[3-jun]]-Casos_PN_CORR[[#This Row],[2-jun]]</f>
        <v>0</v>
      </c>
      <c r="CN535">
        <f>+Casos_PN_CORR[[#This Row],[4-jun]]-Casos_PN_CORR[[#This Row],[3-jun]]</f>
        <v>0</v>
      </c>
      <c r="CO535">
        <f>+Casos_PN_CORR[[#This Row],[5-jun]]-Casos_PN_CORR[[#This Row],[4-jun]]</f>
        <v>0</v>
      </c>
      <c r="CP535">
        <f>+Casos_PN_CORR[[#This Row],[6-jun]]-Casos_PN_CORR[[#This Row],[5-jun]]</f>
        <v>0</v>
      </c>
    </row>
    <row r="536" spans="1:94">
      <c r="A536">
        <v>50307</v>
      </c>
      <c r="B536" s="2" t="s">
        <v>107</v>
      </c>
      <c r="C536" s="2" t="s">
        <v>108</v>
      </c>
      <c r="D536" s="2" t="s">
        <v>665</v>
      </c>
      <c r="E536" s="4">
        <f t="shared" si="8"/>
        <v>0</v>
      </c>
      <c r="F536">
        <f>+Casos_PN_CORR[[#This Row],[10-mar]]</f>
        <v>0</v>
      </c>
      <c r="G536">
        <f>+Casos_PN_CORR[[#This Row],[11-mar]]-Casos_PN_CORR[[#This Row],[10-mar]]</f>
        <v>0</v>
      </c>
      <c r="H536">
        <f>+Casos_PN_CORR[[#This Row],[12-mar]]-Casos_PN_CORR[[#This Row],[11-mar]]</f>
        <v>0</v>
      </c>
      <c r="I536">
        <f>+Casos_PN_CORR[[#This Row],[13-mar]]-Casos_PN_CORR[[#This Row],[12-mar]]</f>
        <v>0</v>
      </c>
      <c r="J536">
        <f>+Casos_PN_CORR[[#This Row],[14-mar]]-Casos_PN_CORR[[#This Row],[13-mar]]</f>
        <v>0</v>
      </c>
      <c r="K536">
        <f>+Casos_PN_CORR[[#This Row],[15-mar]]-Casos_PN_CORR[[#This Row],[14-mar]]</f>
        <v>0</v>
      </c>
      <c r="L536">
        <f>+Casos_PN_CORR[[#This Row],[16-mar]]-Casos_PN_CORR[[#This Row],[15-mar]]</f>
        <v>0</v>
      </c>
      <c r="M536">
        <f>+Casos_PN_CORR[[#This Row],[17-mar]]-Casos_PN_CORR[[#This Row],[16-mar]]</f>
        <v>0</v>
      </c>
      <c r="N536">
        <f>+Casos_PN_CORR[[#This Row],[18-mar]]-Casos_PN_CORR[[#This Row],[17-mar]]</f>
        <v>0</v>
      </c>
      <c r="O536">
        <f>+Casos_PN_CORR[[#This Row],[19-mar]]-Casos_PN_CORR[[#This Row],[18-mar]]</f>
        <v>0</v>
      </c>
      <c r="P536">
        <f>+Casos_PN_CORR[[#This Row],[20-mar]]-Casos_PN_CORR[[#This Row],[19-mar]]</f>
        <v>0</v>
      </c>
      <c r="Q536">
        <f>+Casos_PN_CORR[[#This Row],[21-mar]]-Casos_PN_CORR[[#This Row],[20-mar]]</f>
        <v>0</v>
      </c>
      <c r="R536">
        <f>+Casos_PN_CORR[[#This Row],[22-mar]]-Casos_PN_CORR[[#This Row],[21-mar]]</f>
        <v>0</v>
      </c>
      <c r="S536">
        <f>+Casos_PN_CORR[[#This Row],[23-mar]]-Casos_PN_CORR[[#This Row],[22-mar]]</f>
        <v>0</v>
      </c>
      <c r="T536">
        <f>+Casos_PN_CORR[[#This Row],[24-mar]]-Casos_PN_CORR[[#This Row],[23-mar]]</f>
        <v>0</v>
      </c>
      <c r="U536">
        <f>+Casos_PN_CORR[[#This Row],[25-mar]]-Casos_PN_CORR[[#This Row],[24-mar]]</f>
        <v>0</v>
      </c>
      <c r="V536">
        <f>+Casos_PN_CORR[[#This Row],[26-mar]]-Casos_PN_CORR[[#This Row],[25-mar]]</f>
        <v>0</v>
      </c>
      <c r="W536">
        <f>+Casos_PN_CORR[[#This Row],[27-mar]]-Casos_PN_CORR[[#This Row],[26-mar]]</f>
        <v>0</v>
      </c>
      <c r="X536">
        <f>+Casos_PN_CORR[[#This Row],[28-mar]]-Casos_PN_CORR[[#This Row],[27-mar]]</f>
        <v>0</v>
      </c>
      <c r="Y536">
        <f>+Casos_PN_CORR[[#This Row],[29-mar]]-Casos_PN_CORR[[#This Row],[28-mar]]</f>
        <v>0</v>
      </c>
      <c r="Z536">
        <f>+Casos_PN_CORR[[#This Row],[30-mar]]-Casos_PN_CORR[[#This Row],[29-mar]]</f>
        <v>0</v>
      </c>
      <c r="AA536">
        <f>+Casos_PN_CORR[[#This Row],[31-mar]]-Casos_PN_CORR[[#This Row],[30-mar]]</f>
        <v>0</v>
      </c>
      <c r="AB536">
        <f>+Casos_PN_CORR[[#This Row],[1-abr]]-Casos_PN_CORR[[#This Row],[31-mar]]</f>
        <v>0</v>
      </c>
      <c r="AC536">
        <f>+Casos_PN_CORR[[#This Row],[2-abr]]-Casos_PN_CORR[[#This Row],[1-abr]]</f>
        <v>0</v>
      </c>
      <c r="AD536">
        <f>+Casos_PN_CORR[[#This Row],[3-abr]]-Casos_PN_CORR[[#This Row],[2-abr]]</f>
        <v>0</v>
      </c>
      <c r="AE536">
        <f>+Casos_PN_CORR[[#This Row],[4-abr]]-Casos_PN_CORR[[#This Row],[3-abr]]</f>
        <v>0</v>
      </c>
      <c r="AF536">
        <f>+Casos_PN_CORR[[#This Row],[5-abr]]-Casos_PN_CORR[[#This Row],[4-abr]]</f>
        <v>0</v>
      </c>
      <c r="AG536">
        <f>+Casos_PN_CORR[[#This Row],[6-abr]]-Casos_PN_CORR[[#This Row],[5-abr]]</f>
        <v>0</v>
      </c>
      <c r="AH536">
        <f>+Casos_PN_CORR[[#This Row],[7-abr]]-Casos_PN_CORR[[#This Row],[6-abr]]</f>
        <v>0</v>
      </c>
      <c r="AI536">
        <f>+Casos_PN_CORR[[#This Row],[8-abr]]-Casos_PN_CORR[[#This Row],[7-abr]]</f>
        <v>0</v>
      </c>
      <c r="AJ536">
        <f>+Casos_PN_CORR[[#This Row],[9-abr]]-Casos_PN_CORR[[#This Row],[8-abr]]</f>
        <v>0</v>
      </c>
      <c r="AK536">
        <f>+Casos_PN_CORR[[#This Row],[10-abr]]-Casos_PN_CORR[[#This Row],[9-abr]]</f>
        <v>0</v>
      </c>
      <c r="AL536">
        <f>+Casos_PN_CORR[[#This Row],[11-abr]]-Casos_PN_CORR[[#This Row],[10-abr]]</f>
        <v>0</v>
      </c>
      <c r="AM536">
        <f>+Casos_PN_CORR[[#This Row],[12-abr]]-Casos_PN_CORR[[#This Row],[11-abr]]</f>
        <v>0</v>
      </c>
      <c r="AN536">
        <f>+Casos_PN_CORR[[#This Row],[13-abr]]-Casos_PN_CORR[[#This Row],[12-abr]]</f>
        <v>0</v>
      </c>
      <c r="AO536">
        <f>+Casos_PN_CORR[[#This Row],[14-abr]]-Casos_PN_CORR[[#This Row],[13-abr]]</f>
        <v>0</v>
      </c>
      <c r="AP536">
        <f>+Casos_PN_CORR[[#This Row],[15-abr]]-Casos_PN_CORR[[#This Row],[14-abr]]</f>
        <v>0</v>
      </c>
      <c r="AQ536">
        <f>+Casos_PN_CORR[[#This Row],[16-abr]]-Casos_PN_CORR[[#This Row],[15-abr]]</f>
        <v>0</v>
      </c>
      <c r="AR536">
        <f>+Casos_PN_CORR[[#This Row],[17-abr]]-Casos_PN_CORR[[#This Row],[16-abr]]</f>
        <v>0</v>
      </c>
      <c r="AS536">
        <f>+Casos_PN_CORR[[#This Row],[18-abr]]-Casos_PN_CORR[[#This Row],[17-abr]]</f>
        <v>0</v>
      </c>
      <c r="AT536">
        <f>+Casos_PN_CORR[[#This Row],[19-abr]]-Casos_PN_CORR[[#This Row],[18-abr]]</f>
        <v>0</v>
      </c>
      <c r="AU536">
        <f>+Casos_PN_CORR[[#This Row],[20-abr]]-Casos_PN_CORR[[#This Row],[19-abr]]</f>
        <v>0</v>
      </c>
      <c r="AV536">
        <f>+Casos_PN_CORR[[#This Row],[21-abr]]-Casos_PN_CORR[[#This Row],[20-abr]]</f>
        <v>0</v>
      </c>
      <c r="AW536">
        <f>+Casos_PN_CORR[[#This Row],[22-abr]]-Casos_PN_CORR[[#This Row],[21-abr]]</f>
        <v>0</v>
      </c>
      <c r="AX536">
        <f>+Casos_PN_CORR[[#This Row],[23-abr]]-Casos_PN_CORR[[#This Row],[22-abr]]</f>
        <v>0</v>
      </c>
      <c r="AY536">
        <f>+Casos_PN_CORR[[#This Row],[24-abr]]-Casos_PN_CORR[[#This Row],[23-abr]]</f>
        <v>0</v>
      </c>
      <c r="AZ536">
        <f>+Casos_PN_CORR[[#This Row],[25-abr]]-Casos_PN_CORR[[#This Row],[24-abr]]</f>
        <v>0</v>
      </c>
      <c r="BA536">
        <f>+Casos_PN_CORR[[#This Row],[26-abr]]-Casos_PN_CORR[[#This Row],[25-abr]]</f>
        <v>0</v>
      </c>
      <c r="BB536">
        <f>+Casos_PN_CORR[[#This Row],[27-abr]]-Casos_PN_CORR[[#This Row],[26-abr]]</f>
        <v>0</v>
      </c>
      <c r="BC536">
        <f>+Casos_PN_CORR[[#This Row],[28-abr]]-Casos_PN_CORR[[#This Row],[27-abr]]</f>
        <v>0</v>
      </c>
      <c r="BD536">
        <f>+Casos_PN_CORR[[#This Row],[29-abr]]-Casos_PN_CORR[[#This Row],[28-abr]]</f>
        <v>0</v>
      </c>
      <c r="BE536">
        <f>+Casos_PN_CORR[[#This Row],[30-abr]]-Casos_PN_CORR[[#This Row],[29-abr]]</f>
        <v>0</v>
      </c>
      <c r="BF536">
        <f>+Casos_PN_CORR[[#This Row],[1-may]]-Casos_PN_CORR[[#This Row],[30-abr]]</f>
        <v>0</v>
      </c>
      <c r="BG536">
        <f>+Casos_PN_CORR[[#This Row],[2-may]]-Casos_PN_CORR[[#This Row],[1-may]]</f>
        <v>0</v>
      </c>
      <c r="BH536">
        <f>+Casos_PN_CORR[[#This Row],[3-may]]-Casos_PN_CORR[[#This Row],[2-may]]</f>
        <v>0</v>
      </c>
      <c r="BI536">
        <f>+Casos_PN_CORR[[#This Row],[4-may]]-Casos_PN_CORR[[#This Row],[3-may]]</f>
        <v>0</v>
      </c>
      <c r="BJ536">
        <f>+Casos_PN_CORR[[#This Row],[5-may]]-Casos_PN_CORR[[#This Row],[4-may]]</f>
        <v>0</v>
      </c>
      <c r="BK536">
        <f>+Casos_PN_CORR[[#This Row],[6-may]]-Casos_PN_CORR[[#This Row],[5-may]]</f>
        <v>0</v>
      </c>
      <c r="BL536">
        <f>+Casos_PN_CORR[[#This Row],[7-may]]-Casos_PN_CORR[[#This Row],[6-may]]</f>
        <v>0</v>
      </c>
      <c r="BM536">
        <f>+Casos_PN_CORR[[#This Row],[8-may]]-Casos_PN_CORR[[#This Row],[7-may]]</f>
        <v>0</v>
      </c>
      <c r="BN536">
        <f>+Casos_PN_CORR[[#This Row],[9-may]]-Casos_PN_CORR[[#This Row],[8-may]]</f>
        <v>0</v>
      </c>
      <c r="BO536">
        <f>+Casos_PN_CORR[[#This Row],[10-may]]-Casos_PN_CORR[[#This Row],[9-may]]</f>
        <v>0</v>
      </c>
      <c r="BP536">
        <f>+Casos_PN_CORR[[#This Row],[11-may]]-Casos_PN_CORR[[#This Row],[10-may]]</f>
        <v>0</v>
      </c>
      <c r="BQ536">
        <f>+Casos_PN_CORR[[#This Row],[12-may]]-Casos_PN_CORR[[#This Row],[11-may]]</f>
        <v>0</v>
      </c>
      <c r="BR536">
        <f>+Casos_PN_CORR[[#This Row],[13-may]]-Casos_PN_CORR[[#This Row],[12-may]]</f>
        <v>0</v>
      </c>
      <c r="BS536">
        <f>+Casos_PN_CORR[[#This Row],[14-may]]-Casos_PN_CORR[[#This Row],[13-may]]</f>
        <v>0</v>
      </c>
      <c r="BT536">
        <f>+Casos_PN_CORR[[#This Row],[15-may]]-Casos_PN_CORR[[#This Row],[14-may]]</f>
        <v>0</v>
      </c>
      <c r="BU536">
        <f>+Casos_PN_CORR[[#This Row],[16-may]]-Casos_PN_CORR[[#This Row],[15-may]]</f>
        <v>0</v>
      </c>
      <c r="BV536">
        <f>+Casos_PN_CORR[[#This Row],[17-may]]-Casos_PN_CORR[[#This Row],[16-may]]</f>
        <v>0</v>
      </c>
      <c r="BW536">
        <f>+Casos_PN_CORR[[#This Row],[18-may]]-Casos_PN_CORR[[#This Row],[17-may]]</f>
        <v>0</v>
      </c>
      <c r="BX536">
        <f>+Casos_PN_CORR[[#This Row],[19-may]]-Casos_PN_CORR[[#This Row],[18-may]]</f>
        <v>0</v>
      </c>
      <c r="BY536">
        <f>+Casos_PN_CORR[[#This Row],[20-may]]-Casos_PN_CORR[[#This Row],[19-may]]</f>
        <v>0</v>
      </c>
      <c r="BZ536">
        <f>+Casos_PN_CORR[[#This Row],[21-may]]-Casos_PN_CORR[[#This Row],[20-may]]</f>
        <v>0</v>
      </c>
      <c r="CA536">
        <f>+Casos_PN_CORR[[#This Row],[22-may]]-Casos_PN_CORR[[#This Row],[21-may]]</f>
        <v>0</v>
      </c>
      <c r="CB536">
        <f>+Casos_PN_CORR[[#This Row],[23-may]]-Casos_PN_CORR[[#This Row],[22-may]]</f>
        <v>0</v>
      </c>
      <c r="CC536">
        <f>+Casos_PN_CORR[[#This Row],[24-may]]-Casos_PN_CORR[[#This Row],[23-may]]</f>
        <v>0</v>
      </c>
      <c r="CD536">
        <f>+Casos_PN_CORR[[#This Row],[25-may]]-Casos_PN_CORR[[#This Row],[24-may]]</f>
        <v>0</v>
      </c>
      <c r="CE536">
        <f>+Casos_PN_CORR[[#This Row],[26-may]]-Casos_PN_CORR[[#This Row],[25-may]]</f>
        <v>0</v>
      </c>
      <c r="CF536">
        <f>+Casos_PN_CORR[[#This Row],[27-may]]-Casos_PN_CORR[[#This Row],[26-may]]</f>
        <v>0</v>
      </c>
      <c r="CG536">
        <f>+Casos_PN_CORR[[#This Row],[28-may]]-Casos_PN_CORR[[#This Row],[27-may]]</f>
        <v>0</v>
      </c>
      <c r="CH536">
        <f>+Casos_PN_CORR[[#This Row],[29-may]]-Casos_PN_CORR[[#This Row],[28-may]]</f>
        <v>0</v>
      </c>
      <c r="CI536">
        <f>+Casos_PN_CORR[[#This Row],[30-may]]-Casos_PN_CORR[[#This Row],[29-may]]</f>
        <v>0</v>
      </c>
      <c r="CJ536">
        <f>+Casos_PN_CORR[[#This Row],[31-may]]-Casos_PN_CORR[[#This Row],[30-may]]</f>
        <v>0</v>
      </c>
      <c r="CK536">
        <f>+Casos_PN_CORR[[#This Row],[1-jun]]-Casos_PN_CORR[[#This Row],[31-may]]</f>
        <v>0</v>
      </c>
      <c r="CL536">
        <f>+Casos_PN_CORR[[#This Row],[2-jun]]-Casos_PN_CORR[[#This Row],[1-jun]]</f>
        <v>0</v>
      </c>
      <c r="CM536">
        <f>+Casos_PN_CORR[[#This Row],[3-jun]]-Casos_PN_CORR[[#This Row],[2-jun]]</f>
        <v>0</v>
      </c>
      <c r="CN536">
        <f>+Casos_PN_CORR[[#This Row],[4-jun]]-Casos_PN_CORR[[#This Row],[3-jun]]</f>
        <v>0</v>
      </c>
      <c r="CO536">
        <f>+Casos_PN_CORR[[#This Row],[5-jun]]-Casos_PN_CORR[[#This Row],[4-jun]]</f>
        <v>0</v>
      </c>
      <c r="CP536">
        <f>+Casos_PN_CORR[[#This Row],[6-jun]]-Casos_PN_CORR[[#This Row],[5-jun]]</f>
        <v>0</v>
      </c>
    </row>
    <row r="537" spans="1:94">
      <c r="A537">
        <v>50315</v>
      </c>
      <c r="B537" s="2" t="s">
        <v>107</v>
      </c>
      <c r="C537" s="2" t="s">
        <v>108</v>
      </c>
      <c r="D537" s="2" t="s">
        <v>666</v>
      </c>
      <c r="E537" s="4">
        <f t="shared" si="8"/>
        <v>0</v>
      </c>
      <c r="F537">
        <f>+Casos_PN_CORR[[#This Row],[10-mar]]</f>
        <v>0</v>
      </c>
      <c r="G537">
        <f>+Casos_PN_CORR[[#This Row],[11-mar]]-Casos_PN_CORR[[#This Row],[10-mar]]</f>
        <v>0</v>
      </c>
      <c r="H537">
        <f>+Casos_PN_CORR[[#This Row],[12-mar]]-Casos_PN_CORR[[#This Row],[11-mar]]</f>
        <v>0</v>
      </c>
      <c r="I537">
        <f>+Casos_PN_CORR[[#This Row],[13-mar]]-Casos_PN_CORR[[#This Row],[12-mar]]</f>
        <v>0</v>
      </c>
      <c r="J537">
        <f>+Casos_PN_CORR[[#This Row],[14-mar]]-Casos_PN_CORR[[#This Row],[13-mar]]</f>
        <v>0</v>
      </c>
      <c r="K537">
        <f>+Casos_PN_CORR[[#This Row],[15-mar]]-Casos_PN_CORR[[#This Row],[14-mar]]</f>
        <v>0</v>
      </c>
      <c r="L537">
        <f>+Casos_PN_CORR[[#This Row],[16-mar]]-Casos_PN_CORR[[#This Row],[15-mar]]</f>
        <v>0</v>
      </c>
      <c r="M537">
        <f>+Casos_PN_CORR[[#This Row],[17-mar]]-Casos_PN_CORR[[#This Row],[16-mar]]</f>
        <v>0</v>
      </c>
      <c r="N537">
        <f>+Casos_PN_CORR[[#This Row],[18-mar]]-Casos_PN_CORR[[#This Row],[17-mar]]</f>
        <v>0</v>
      </c>
      <c r="O537">
        <f>+Casos_PN_CORR[[#This Row],[19-mar]]-Casos_PN_CORR[[#This Row],[18-mar]]</f>
        <v>0</v>
      </c>
      <c r="P537">
        <f>+Casos_PN_CORR[[#This Row],[20-mar]]-Casos_PN_CORR[[#This Row],[19-mar]]</f>
        <v>0</v>
      </c>
      <c r="Q537">
        <f>+Casos_PN_CORR[[#This Row],[21-mar]]-Casos_PN_CORR[[#This Row],[20-mar]]</f>
        <v>0</v>
      </c>
      <c r="R537">
        <f>+Casos_PN_CORR[[#This Row],[22-mar]]-Casos_PN_CORR[[#This Row],[21-mar]]</f>
        <v>0</v>
      </c>
      <c r="S537">
        <f>+Casos_PN_CORR[[#This Row],[23-mar]]-Casos_PN_CORR[[#This Row],[22-mar]]</f>
        <v>0</v>
      </c>
      <c r="T537">
        <f>+Casos_PN_CORR[[#This Row],[24-mar]]-Casos_PN_CORR[[#This Row],[23-mar]]</f>
        <v>0</v>
      </c>
      <c r="U537">
        <f>+Casos_PN_CORR[[#This Row],[25-mar]]-Casos_PN_CORR[[#This Row],[24-mar]]</f>
        <v>0</v>
      </c>
      <c r="V537">
        <f>+Casos_PN_CORR[[#This Row],[26-mar]]-Casos_PN_CORR[[#This Row],[25-mar]]</f>
        <v>0</v>
      </c>
      <c r="W537">
        <f>+Casos_PN_CORR[[#This Row],[27-mar]]-Casos_PN_CORR[[#This Row],[26-mar]]</f>
        <v>0</v>
      </c>
      <c r="X537">
        <f>+Casos_PN_CORR[[#This Row],[28-mar]]-Casos_PN_CORR[[#This Row],[27-mar]]</f>
        <v>0</v>
      </c>
      <c r="Y537">
        <f>+Casos_PN_CORR[[#This Row],[29-mar]]-Casos_PN_CORR[[#This Row],[28-mar]]</f>
        <v>0</v>
      </c>
      <c r="Z537">
        <f>+Casos_PN_CORR[[#This Row],[30-mar]]-Casos_PN_CORR[[#This Row],[29-mar]]</f>
        <v>0</v>
      </c>
      <c r="AA537">
        <f>+Casos_PN_CORR[[#This Row],[31-mar]]-Casos_PN_CORR[[#This Row],[30-mar]]</f>
        <v>0</v>
      </c>
      <c r="AB537">
        <f>+Casos_PN_CORR[[#This Row],[1-abr]]-Casos_PN_CORR[[#This Row],[31-mar]]</f>
        <v>0</v>
      </c>
      <c r="AC537">
        <f>+Casos_PN_CORR[[#This Row],[2-abr]]-Casos_PN_CORR[[#This Row],[1-abr]]</f>
        <v>0</v>
      </c>
      <c r="AD537">
        <f>+Casos_PN_CORR[[#This Row],[3-abr]]-Casos_PN_CORR[[#This Row],[2-abr]]</f>
        <v>0</v>
      </c>
      <c r="AE537">
        <f>+Casos_PN_CORR[[#This Row],[4-abr]]-Casos_PN_CORR[[#This Row],[3-abr]]</f>
        <v>0</v>
      </c>
      <c r="AF537">
        <f>+Casos_PN_CORR[[#This Row],[5-abr]]-Casos_PN_CORR[[#This Row],[4-abr]]</f>
        <v>0</v>
      </c>
      <c r="AG537">
        <f>+Casos_PN_CORR[[#This Row],[6-abr]]-Casos_PN_CORR[[#This Row],[5-abr]]</f>
        <v>0</v>
      </c>
      <c r="AH537">
        <f>+Casos_PN_CORR[[#This Row],[7-abr]]-Casos_PN_CORR[[#This Row],[6-abr]]</f>
        <v>0</v>
      </c>
      <c r="AI537">
        <f>+Casos_PN_CORR[[#This Row],[8-abr]]-Casos_PN_CORR[[#This Row],[7-abr]]</f>
        <v>0</v>
      </c>
      <c r="AJ537">
        <f>+Casos_PN_CORR[[#This Row],[9-abr]]-Casos_PN_CORR[[#This Row],[8-abr]]</f>
        <v>0</v>
      </c>
      <c r="AK537">
        <f>+Casos_PN_CORR[[#This Row],[10-abr]]-Casos_PN_CORR[[#This Row],[9-abr]]</f>
        <v>0</v>
      </c>
      <c r="AL537">
        <f>+Casos_PN_CORR[[#This Row],[11-abr]]-Casos_PN_CORR[[#This Row],[10-abr]]</f>
        <v>0</v>
      </c>
      <c r="AM537">
        <f>+Casos_PN_CORR[[#This Row],[12-abr]]-Casos_PN_CORR[[#This Row],[11-abr]]</f>
        <v>0</v>
      </c>
      <c r="AN537">
        <f>+Casos_PN_CORR[[#This Row],[13-abr]]-Casos_PN_CORR[[#This Row],[12-abr]]</f>
        <v>0</v>
      </c>
      <c r="AO537">
        <f>+Casos_PN_CORR[[#This Row],[14-abr]]-Casos_PN_CORR[[#This Row],[13-abr]]</f>
        <v>0</v>
      </c>
      <c r="AP537">
        <f>+Casos_PN_CORR[[#This Row],[15-abr]]-Casos_PN_CORR[[#This Row],[14-abr]]</f>
        <v>0</v>
      </c>
      <c r="AQ537">
        <f>+Casos_PN_CORR[[#This Row],[16-abr]]-Casos_PN_CORR[[#This Row],[15-abr]]</f>
        <v>0</v>
      </c>
      <c r="AR537">
        <f>+Casos_PN_CORR[[#This Row],[17-abr]]-Casos_PN_CORR[[#This Row],[16-abr]]</f>
        <v>0</v>
      </c>
      <c r="AS537">
        <f>+Casos_PN_CORR[[#This Row],[18-abr]]-Casos_PN_CORR[[#This Row],[17-abr]]</f>
        <v>0</v>
      </c>
      <c r="AT537">
        <f>+Casos_PN_CORR[[#This Row],[19-abr]]-Casos_PN_CORR[[#This Row],[18-abr]]</f>
        <v>0</v>
      </c>
      <c r="AU537">
        <f>+Casos_PN_CORR[[#This Row],[20-abr]]-Casos_PN_CORR[[#This Row],[19-abr]]</f>
        <v>0</v>
      </c>
      <c r="AV537">
        <f>+Casos_PN_CORR[[#This Row],[21-abr]]-Casos_PN_CORR[[#This Row],[20-abr]]</f>
        <v>0</v>
      </c>
      <c r="AW537">
        <f>+Casos_PN_CORR[[#This Row],[22-abr]]-Casos_PN_CORR[[#This Row],[21-abr]]</f>
        <v>0</v>
      </c>
      <c r="AX537">
        <f>+Casos_PN_CORR[[#This Row],[23-abr]]-Casos_PN_CORR[[#This Row],[22-abr]]</f>
        <v>0</v>
      </c>
      <c r="AY537">
        <f>+Casos_PN_CORR[[#This Row],[24-abr]]-Casos_PN_CORR[[#This Row],[23-abr]]</f>
        <v>0</v>
      </c>
      <c r="AZ537">
        <f>+Casos_PN_CORR[[#This Row],[25-abr]]-Casos_PN_CORR[[#This Row],[24-abr]]</f>
        <v>0</v>
      </c>
      <c r="BA537">
        <f>+Casos_PN_CORR[[#This Row],[26-abr]]-Casos_PN_CORR[[#This Row],[25-abr]]</f>
        <v>0</v>
      </c>
      <c r="BB537">
        <f>+Casos_PN_CORR[[#This Row],[27-abr]]-Casos_PN_CORR[[#This Row],[26-abr]]</f>
        <v>0</v>
      </c>
      <c r="BC537">
        <f>+Casos_PN_CORR[[#This Row],[28-abr]]-Casos_PN_CORR[[#This Row],[27-abr]]</f>
        <v>0</v>
      </c>
      <c r="BD537">
        <f>+Casos_PN_CORR[[#This Row],[29-abr]]-Casos_PN_CORR[[#This Row],[28-abr]]</f>
        <v>0</v>
      </c>
      <c r="BE537">
        <f>+Casos_PN_CORR[[#This Row],[30-abr]]-Casos_PN_CORR[[#This Row],[29-abr]]</f>
        <v>0</v>
      </c>
      <c r="BF537">
        <f>+Casos_PN_CORR[[#This Row],[1-may]]-Casos_PN_CORR[[#This Row],[30-abr]]</f>
        <v>0</v>
      </c>
      <c r="BG537">
        <f>+Casos_PN_CORR[[#This Row],[2-may]]-Casos_PN_CORR[[#This Row],[1-may]]</f>
        <v>0</v>
      </c>
      <c r="BH537">
        <f>+Casos_PN_CORR[[#This Row],[3-may]]-Casos_PN_CORR[[#This Row],[2-may]]</f>
        <v>0</v>
      </c>
      <c r="BI537">
        <f>+Casos_PN_CORR[[#This Row],[4-may]]-Casos_PN_CORR[[#This Row],[3-may]]</f>
        <v>0</v>
      </c>
      <c r="BJ537">
        <f>+Casos_PN_CORR[[#This Row],[5-may]]-Casos_PN_CORR[[#This Row],[4-may]]</f>
        <v>0</v>
      </c>
      <c r="BK537">
        <f>+Casos_PN_CORR[[#This Row],[6-may]]-Casos_PN_CORR[[#This Row],[5-may]]</f>
        <v>0</v>
      </c>
      <c r="BL537">
        <f>+Casos_PN_CORR[[#This Row],[7-may]]-Casos_PN_CORR[[#This Row],[6-may]]</f>
        <v>0</v>
      </c>
      <c r="BM537">
        <f>+Casos_PN_CORR[[#This Row],[8-may]]-Casos_PN_CORR[[#This Row],[7-may]]</f>
        <v>0</v>
      </c>
      <c r="BN537">
        <f>+Casos_PN_CORR[[#This Row],[9-may]]-Casos_PN_CORR[[#This Row],[8-may]]</f>
        <v>0</v>
      </c>
      <c r="BO537">
        <f>+Casos_PN_CORR[[#This Row],[10-may]]-Casos_PN_CORR[[#This Row],[9-may]]</f>
        <v>0</v>
      </c>
      <c r="BP537">
        <f>+Casos_PN_CORR[[#This Row],[11-may]]-Casos_PN_CORR[[#This Row],[10-may]]</f>
        <v>0</v>
      </c>
      <c r="BQ537">
        <f>+Casos_PN_CORR[[#This Row],[12-may]]-Casos_PN_CORR[[#This Row],[11-may]]</f>
        <v>0</v>
      </c>
      <c r="BR537">
        <f>+Casos_PN_CORR[[#This Row],[13-may]]-Casos_PN_CORR[[#This Row],[12-may]]</f>
        <v>0</v>
      </c>
      <c r="BS537">
        <f>+Casos_PN_CORR[[#This Row],[14-may]]-Casos_PN_CORR[[#This Row],[13-may]]</f>
        <v>0</v>
      </c>
      <c r="BT537">
        <f>+Casos_PN_CORR[[#This Row],[15-may]]-Casos_PN_CORR[[#This Row],[14-may]]</f>
        <v>0</v>
      </c>
      <c r="BU537">
        <f>+Casos_PN_CORR[[#This Row],[16-may]]-Casos_PN_CORR[[#This Row],[15-may]]</f>
        <v>0</v>
      </c>
      <c r="BV537">
        <f>+Casos_PN_CORR[[#This Row],[17-may]]-Casos_PN_CORR[[#This Row],[16-may]]</f>
        <v>0</v>
      </c>
      <c r="BW537">
        <f>+Casos_PN_CORR[[#This Row],[18-may]]-Casos_PN_CORR[[#This Row],[17-may]]</f>
        <v>0</v>
      </c>
      <c r="BX537">
        <f>+Casos_PN_CORR[[#This Row],[19-may]]-Casos_PN_CORR[[#This Row],[18-may]]</f>
        <v>0</v>
      </c>
      <c r="BY537">
        <f>+Casos_PN_CORR[[#This Row],[20-may]]-Casos_PN_CORR[[#This Row],[19-may]]</f>
        <v>0</v>
      </c>
      <c r="BZ537">
        <f>+Casos_PN_CORR[[#This Row],[21-may]]-Casos_PN_CORR[[#This Row],[20-may]]</f>
        <v>0</v>
      </c>
      <c r="CA537">
        <f>+Casos_PN_CORR[[#This Row],[22-may]]-Casos_PN_CORR[[#This Row],[21-may]]</f>
        <v>0</v>
      </c>
      <c r="CB537">
        <f>+Casos_PN_CORR[[#This Row],[23-may]]-Casos_PN_CORR[[#This Row],[22-may]]</f>
        <v>0</v>
      </c>
      <c r="CC537">
        <f>+Casos_PN_CORR[[#This Row],[24-may]]-Casos_PN_CORR[[#This Row],[23-may]]</f>
        <v>0</v>
      </c>
      <c r="CD537">
        <f>+Casos_PN_CORR[[#This Row],[25-may]]-Casos_PN_CORR[[#This Row],[24-may]]</f>
        <v>0</v>
      </c>
      <c r="CE537">
        <f>+Casos_PN_CORR[[#This Row],[26-may]]-Casos_PN_CORR[[#This Row],[25-may]]</f>
        <v>0</v>
      </c>
      <c r="CF537">
        <f>+Casos_PN_CORR[[#This Row],[27-may]]-Casos_PN_CORR[[#This Row],[26-may]]</f>
        <v>0</v>
      </c>
      <c r="CG537">
        <f>+Casos_PN_CORR[[#This Row],[28-may]]-Casos_PN_CORR[[#This Row],[27-may]]</f>
        <v>0</v>
      </c>
      <c r="CH537">
        <f>+Casos_PN_CORR[[#This Row],[29-may]]-Casos_PN_CORR[[#This Row],[28-may]]</f>
        <v>0</v>
      </c>
      <c r="CI537">
        <f>+Casos_PN_CORR[[#This Row],[30-may]]-Casos_PN_CORR[[#This Row],[29-may]]</f>
        <v>0</v>
      </c>
      <c r="CJ537">
        <f>+Casos_PN_CORR[[#This Row],[31-may]]-Casos_PN_CORR[[#This Row],[30-may]]</f>
        <v>0</v>
      </c>
      <c r="CK537">
        <f>+Casos_PN_CORR[[#This Row],[1-jun]]-Casos_PN_CORR[[#This Row],[31-may]]</f>
        <v>0</v>
      </c>
      <c r="CL537">
        <f>+Casos_PN_CORR[[#This Row],[2-jun]]-Casos_PN_CORR[[#This Row],[1-jun]]</f>
        <v>0</v>
      </c>
      <c r="CM537">
        <f>+Casos_PN_CORR[[#This Row],[3-jun]]-Casos_PN_CORR[[#This Row],[2-jun]]</f>
        <v>0</v>
      </c>
      <c r="CN537">
        <f>+Casos_PN_CORR[[#This Row],[4-jun]]-Casos_PN_CORR[[#This Row],[3-jun]]</f>
        <v>0</v>
      </c>
      <c r="CO537">
        <f>+Casos_PN_CORR[[#This Row],[5-jun]]-Casos_PN_CORR[[#This Row],[4-jun]]</f>
        <v>0</v>
      </c>
      <c r="CP537">
        <f>+Casos_PN_CORR[[#This Row],[6-jun]]-Casos_PN_CORR[[#This Row],[5-jun]]</f>
        <v>0</v>
      </c>
    </row>
    <row r="538" spans="1:94">
      <c r="A538">
        <v>90701</v>
      </c>
      <c r="B538" s="2" t="s">
        <v>139</v>
      </c>
      <c r="C538" s="2" t="s">
        <v>250</v>
      </c>
      <c r="D538" s="2" t="s">
        <v>667</v>
      </c>
      <c r="E538" s="4">
        <f t="shared" si="8"/>
        <v>2</v>
      </c>
      <c r="F538">
        <f>+Casos_PN_CORR[[#This Row],[10-mar]]</f>
        <v>0</v>
      </c>
      <c r="G538">
        <f>+Casos_PN_CORR[[#This Row],[11-mar]]-Casos_PN_CORR[[#This Row],[10-mar]]</f>
        <v>0</v>
      </c>
      <c r="H538">
        <f>+Casos_PN_CORR[[#This Row],[12-mar]]-Casos_PN_CORR[[#This Row],[11-mar]]</f>
        <v>0</v>
      </c>
      <c r="I538">
        <f>+Casos_PN_CORR[[#This Row],[13-mar]]-Casos_PN_CORR[[#This Row],[12-mar]]</f>
        <v>0</v>
      </c>
      <c r="J538">
        <f>+Casos_PN_CORR[[#This Row],[14-mar]]-Casos_PN_CORR[[#This Row],[13-mar]]</f>
        <v>0</v>
      </c>
      <c r="K538">
        <f>+Casos_PN_CORR[[#This Row],[15-mar]]-Casos_PN_CORR[[#This Row],[14-mar]]</f>
        <v>0</v>
      </c>
      <c r="L538">
        <f>+Casos_PN_CORR[[#This Row],[16-mar]]-Casos_PN_CORR[[#This Row],[15-mar]]</f>
        <v>0</v>
      </c>
      <c r="M538">
        <f>+Casos_PN_CORR[[#This Row],[17-mar]]-Casos_PN_CORR[[#This Row],[16-mar]]</f>
        <v>0</v>
      </c>
      <c r="N538">
        <f>+Casos_PN_CORR[[#This Row],[18-mar]]-Casos_PN_CORR[[#This Row],[17-mar]]</f>
        <v>0</v>
      </c>
      <c r="O538">
        <f>+Casos_PN_CORR[[#This Row],[19-mar]]-Casos_PN_CORR[[#This Row],[18-mar]]</f>
        <v>0</v>
      </c>
      <c r="P538">
        <f>+Casos_PN_CORR[[#This Row],[20-mar]]-Casos_PN_CORR[[#This Row],[19-mar]]</f>
        <v>0</v>
      </c>
      <c r="Q538">
        <f>+Casos_PN_CORR[[#This Row],[21-mar]]-Casos_PN_CORR[[#This Row],[20-mar]]</f>
        <v>0</v>
      </c>
      <c r="R538">
        <f>+Casos_PN_CORR[[#This Row],[22-mar]]-Casos_PN_CORR[[#This Row],[21-mar]]</f>
        <v>0</v>
      </c>
      <c r="S538">
        <f>+Casos_PN_CORR[[#This Row],[23-mar]]-Casos_PN_CORR[[#This Row],[22-mar]]</f>
        <v>0</v>
      </c>
      <c r="T538">
        <f>+Casos_PN_CORR[[#This Row],[24-mar]]-Casos_PN_CORR[[#This Row],[23-mar]]</f>
        <v>0</v>
      </c>
      <c r="U538">
        <f>+Casos_PN_CORR[[#This Row],[25-mar]]-Casos_PN_CORR[[#This Row],[24-mar]]</f>
        <v>0</v>
      </c>
      <c r="V538">
        <f>+Casos_PN_CORR[[#This Row],[26-mar]]-Casos_PN_CORR[[#This Row],[25-mar]]</f>
        <v>0</v>
      </c>
      <c r="W538">
        <f>+Casos_PN_CORR[[#This Row],[27-mar]]-Casos_PN_CORR[[#This Row],[26-mar]]</f>
        <v>0</v>
      </c>
      <c r="X538">
        <f>+Casos_PN_CORR[[#This Row],[28-mar]]-Casos_PN_CORR[[#This Row],[27-mar]]</f>
        <v>0</v>
      </c>
      <c r="Y538">
        <f>+Casos_PN_CORR[[#This Row],[29-mar]]-Casos_PN_CORR[[#This Row],[28-mar]]</f>
        <v>0</v>
      </c>
      <c r="Z538">
        <f>+Casos_PN_CORR[[#This Row],[30-mar]]-Casos_PN_CORR[[#This Row],[29-mar]]</f>
        <v>0</v>
      </c>
      <c r="AA538">
        <f>+Casos_PN_CORR[[#This Row],[31-mar]]-Casos_PN_CORR[[#This Row],[30-mar]]</f>
        <v>0</v>
      </c>
      <c r="AB538">
        <f>+Casos_PN_CORR[[#This Row],[1-abr]]-Casos_PN_CORR[[#This Row],[31-mar]]</f>
        <v>0</v>
      </c>
      <c r="AC538">
        <f>+Casos_PN_CORR[[#This Row],[2-abr]]-Casos_PN_CORR[[#This Row],[1-abr]]</f>
        <v>0</v>
      </c>
      <c r="AD538">
        <f>+Casos_PN_CORR[[#This Row],[3-abr]]-Casos_PN_CORR[[#This Row],[2-abr]]</f>
        <v>0</v>
      </c>
      <c r="AE538">
        <f>+Casos_PN_CORR[[#This Row],[4-abr]]-Casos_PN_CORR[[#This Row],[3-abr]]</f>
        <v>0</v>
      </c>
      <c r="AF538">
        <f>+Casos_PN_CORR[[#This Row],[5-abr]]-Casos_PN_CORR[[#This Row],[4-abr]]</f>
        <v>0</v>
      </c>
      <c r="AG538">
        <f>+Casos_PN_CORR[[#This Row],[6-abr]]-Casos_PN_CORR[[#This Row],[5-abr]]</f>
        <v>0</v>
      </c>
      <c r="AH538">
        <f>+Casos_PN_CORR[[#This Row],[7-abr]]-Casos_PN_CORR[[#This Row],[6-abr]]</f>
        <v>0</v>
      </c>
      <c r="AI538">
        <f>+Casos_PN_CORR[[#This Row],[8-abr]]-Casos_PN_CORR[[#This Row],[7-abr]]</f>
        <v>0</v>
      </c>
      <c r="AJ538">
        <f>+Casos_PN_CORR[[#This Row],[9-abr]]-Casos_PN_CORR[[#This Row],[8-abr]]</f>
        <v>0</v>
      </c>
      <c r="AK538">
        <f>+Casos_PN_CORR[[#This Row],[10-abr]]-Casos_PN_CORR[[#This Row],[9-abr]]</f>
        <v>0</v>
      </c>
      <c r="AL538">
        <f>+Casos_PN_CORR[[#This Row],[11-abr]]-Casos_PN_CORR[[#This Row],[10-abr]]</f>
        <v>0</v>
      </c>
      <c r="AM538">
        <f>+Casos_PN_CORR[[#This Row],[12-abr]]-Casos_PN_CORR[[#This Row],[11-abr]]</f>
        <v>0</v>
      </c>
      <c r="AN538">
        <f>+Casos_PN_CORR[[#This Row],[13-abr]]-Casos_PN_CORR[[#This Row],[12-abr]]</f>
        <v>0</v>
      </c>
      <c r="AO538">
        <f>+Casos_PN_CORR[[#This Row],[14-abr]]-Casos_PN_CORR[[#This Row],[13-abr]]</f>
        <v>0</v>
      </c>
      <c r="AP538">
        <f>+Casos_PN_CORR[[#This Row],[15-abr]]-Casos_PN_CORR[[#This Row],[14-abr]]</f>
        <v>0</v>
      </c>
      <c r="AQ538">
        <f>+Casos_PN_CORR[[#This Row],[16-abr]]-Casos_PN_CORR[[#This Row],[15-abr]]</f>
        <v>0</v>
      </c>
      <c r="AR538">
        <f>+Casos_PN_CORR[[#This Row],[17-abr]]-Casos_PN_CORR[[#This Row],[16-abr]]</f>
        <v>0</v>
      </c>
      <c r="AS538">
        <f>+Casos_PN_CORR[[#This Row],[18-abr]]-Casos_PN_CORR[[#This Row],[17-abr]]</f>
        <v>0</v>
      </c>
      <c r="AT538">
        <f>+Casos_PN_CORR[[#This Row],[19-abr]]-Casos_PN_CORR[[#This Row],[18-abr]]</f>
        <v>0</v>
      </c>
      <c r="AU538">
        <f>+Casos_PN_CORR[[#This Row],[20-abr]]-Casos_PN_CORR[[#This Row],[19-abr]]</f>
        <v>0</v>
      </c>
      <c r="AV538">
        <f>+Casos_PN_CORR[[#This Row],[21-abr]]-Casos_PN_CORR[[#This Row],[20-abr]]</f>
        <v>0</v>
      </c>
      <c r="AW538">
        <f>+Casos_PN_CORR[[#This Row],[22-abr]]-Casos_PN_CORR[[#This Row],[21-abr]]</f>
        <v>0</v>
      </c>
      <c r="AX538">
        <f>+Casos_PN_CORR[[#This Row],[23-abr]]-Casos_PN_CORR[[#This Row],[22-abr]]</f>
        <v>0</v>
      </c>
      <c r="AY538">
        <f>+Casos_PN_CORR[[#This Row],[24-abr]]-Casos_PN_CORR[[#This Row],[23-abr]]</f>
        <v>0</v>
      </c>
      <c r="AZ538">
        <f>+Casos_PN_CORR[[#This Row],[25-abr]]-Casos_PN_CORR[[#This Row],[24-abr]]</f>
        <v>0</v>
      </c>
      <c r="BA538">
        <f>+Casos_PN_CORR[[#This Row],[26-abr]]-Casos_PN_CORR[[#This Row],[25-abr]]</f>
        <v>0</v>
      </c>
      <c r="BB538">
        <f>+Casos_PN_CORR[[#This Row],[27-abr]]-Casos_PN_CORR[[#This Row],[26-abr]]</f>
        <v>0</v>
      </c>
      <c r="BC538">
        <f>+Casos_PN_CORR[[#This Row],[28-abr]]-Casos_PN_CORR[[#This Row],[27-abr]]</f>
        <v>0</v>
      </c>
      <c r="BD538">
        <f>+Casos_PN_CORR[[#This Row],[29-abr]]-Casos_PN_CORR[[#This Row],[28-abr]]</f>
        <v>0</v>
      </c>
      <c r="BE538">
        <f>+Casos_PN_CORR[[#This Row],[30-abr]]-Casos_PN_CORR[[#This Row],[29-abr]]</f>
        <v>0</v>
      </c>
      <c r="BF538">
        <f>+Casos_PN_CORR[[#This Row],[1-may]]-Casos_PN_CORR[[#This Row],[30-abr]]</f>
        <v>0</v>
      </c>
      <c r="BG538">
        <f>+Casos_PN_CORR[[#This Row],[2-may]]-Casos_PN_CORR[[#This Row],[1-may]]</f>
        <v>0</v>
      </c>
      <c r="BH538">
        <f>+Casos_PN_CORR[[#This Row],[3-may]]-Casos_PN_CORR[[#This Row],[2-may]]</f>
        <v>0</v>
      </c>
      <c r="BI538">
        <f>+Casos_PN_CORR[[#This Row],[4-may]]-Casos_PN_CORR[[#This Row],[3-may]]</f>
        <v>0</v>
      </c>
      <c r="BJ538">
        <f>+Casos_PN_CORR[[#This Row],[5-may]]-Casos_PN_CORR[[#This Row],[4-may]]</f>
        <v>0</v>
      </c>
      <c r="BK538">
        <f>+Casos_PN_CORR[[#This Row],[6-may]]-Casos_PN_CORR[[#This Row],[5-may]]</f>
        <v>0</v>
      </c>
      <c r="BL538">
        <f>+Casos_PN_CORR[[#This Row],[7-may]]-Casos_PN_CORR[[#This Row],[6-may]]</f>
        <v>0</v>
      </c>
      <c r="BM538">
        <f>+Casos_PN_CORR[[#This Row],[8-may]]-Casos_PN_CORR[[#This Row],[7-may]]</f>
        <v>0</v>
      </c>
      <c r="BN538">
        <f>+Casos_PN_CORR[[#This Row],[9-may]]-Casos_PN_CORR[[#This Row],[8-may]]</f>
        <v>0</v>
      </c>
      <c r="BO538">
        <f>+Casos_PN_CORR[[#This Row],[10-may]]-Casos_PN_CORR[[#This Row],[9-may]]</f>
        <v>0</v>
      </c>
      <c r="BP538">
        <f>+Casos_PN_CORR[[#This Row],[11-may]]-Casos_PN_CORR[[#This Row],[10-may]]</f>
        <v>0</v>
      </c>
      <c r="BQ538">
        <f>+Casos_PN_CORR[[#This Row],[12-may]]-Casos_PN_CORR[[#This Row],[11-may]]</f>
        <v>0</v>
      </c>
      <c r="BR538">
        <f>+Casos_PN_CORR[[#This Row],[13-may]]-Casos_PN_CORR[[#This Row],[12-may]]</f>
        <v>0</v>
      </c>
      <c r="BS538">
        <f>+Casos_PN_CORR[[#This Row],[14-may]]-Casos_PN_CORR[[#This Row],[13-may]]</f>
        <v>0</v>
      </c>
      <c r="BT538">
        <f>+Casos_PN_CORR[[#This Row],[15-may]]-Casos_PN_CORR[[#This Row],[14-may]]</f>
        <v>0</v>
      </c>
      <c r="BU538">
        <f>+Casos_PN_CORR[[#This Row],[16-may]]-Casos_PN_CORR[[#This Row],[15-may]]</f>
        <v>0</v>
      </c>
      <c r="BV538">
        <f>+Casos_PN_CORR[[#This Row],[17-may]]-Casos_PN_CORR[[#This Row],[16-may]]</f>
        <v>0</v>
      </c>
      <c r="BW538">
        <f>+Casos_PN_CORR[[#This Row],[18-may]]-Casos_PN_CORR[[#This Row],[17-may]]</f>
        <v>0</v>
      </c>
      <c r="BX538">
        <f>+Casos_PN_CORR[[#This Row],[19-may]]-Casos_PN_CORR[[#This Row],[18-may]]</f>
        <v>0</v>
      </c>
      <c r="BY538">
        <f>+Casos_PN_CORR[[#This Row],[20-may]]-Casos_PN_CORR[[#This Row],[19-may]]</f>
        <v>0</v>
      </c>
      <c r="BZ538">
        <f>+Casos_PN_CORR[[#This Row],[21-may]]-Casos_PN_CORR[[#This Row],[20-may]]</f>
        <v>0</v>
      </c>
      <c r="CA538">
        <f>+Casos_PN_CORR[[#This Row],[22-may]]-Casos_PN_CORR[[#This Row],[21-may]]</f>
        <v>0</v>
      </c>
      <c r="CB538">
        <f>+Casos_PN_CORR[[#This Row],[23-may]]-Casos_PN_CORR[[#This Row],[22-may]]</f>
        <v>0</v>
      </c>
      <c r="CC538">
        <f>+Casos_PN_CORR[[#This Row],[24-may]]-Casos_PN_CORR[[#This Row],[23-may]]</f>
        <v>0</v>
      </c>
      <c r="CD538">
        <f>+Casos_PN_CORR[[#This Row],[25-may]]-Casos_PN_CORR[[#This Row],[24-may]]</f>
        <v>0</v>
      </c>
      <c r="CE538">
        <f>+Casos_PN_CORR[[#This Row],[26-may]]-Casos_PN_CORR[[#This Row],[25-may]]</f>
        <v>0</v>
      </c>
      <c r="CF538">
        <f>+Casos_PN_CORR[[#This Row],[27-may]]-Casos_PN_CORR[[#This Row],[26-may]]</f>
        <v>0</v>
      </c>
      <c r="CG538">
        <f>+Casos_PN_CORR[[#This Row],[28-may]]-Casos_PN_CORR[[#This Row],[27-may]]</f>
        <v>0</v>
      </c>
      <c r="CH538">
        <f>+Casos_PN_CORR[[#This Row],[29-may]]-Casos_PN_CORR[[#This Row],[28-may]]</f>
        <v>0</v>
      </c>
      <c r="CI538">
        <f>+Casos_PN_CORR[[#This Row],[30-may]]-Casos_PN_CORR[[#This Row],[29-may]]</f>
        <v>0</v>
      </c>
      <c r="CJ538">
        <f>+Casos_PN_CORR[[#This Row],[31-may]]-Casos_PN_CORR[[#This Row],[30-may]]</f>
        <v>0</v>
      </c>
      <c r="CK538">
        <f>+Casos_PN_CORR[[#This Row],[1-jun]]-Casos_PN_CORR[[#This Row],[31-may]]</f>
        <v>0</v>
      </c>
      <c r="CL538">
        <f>+Casos_PN_CORR[[#This Row],[2-jun]]-Casos_PN_CORR[[#This Row],[1-jun]]</f>
        <v>0</v>
      </c>
      <c r="CM538">
        <f>+Casos_PN_CORR[[#This Row],[3-jun]]-Casos_PN_CORR[[#This Row],[2-jun]]</f>
        <v>0</v>
      </c>
      <c r="CN538">
        <f>+Casos_PN_CORR[[#This Row],[4-jun]]-Casos_PN_CORR[[#This Row],[3-jun]]</f>
        <v>0</v>
      </c>
      <c r="CO538">
        <f>+Casos_PN_CORR[[#This Row],[5-jun]]-Casos_PN_CORR[[#This Row],[4-jun]]</f>
        <v>2</v>
      </c>
      <c r="CP538">
        <f>+Casos_PN_CORR[[#This Row],[6-jun]]-Casos_PN_CORR[[#This Row],[5-jun]]</f>
        <v>0</v>
      </c>
    </row>
    <row r="539" spans="1:94">
      <c r="A539">
        <v>20607</v>
      </c>
      <c r="B539" s="2" t="s">
        <v>110</v>
      </c>
      <c r="C539" s="2" t="s">
        <v>236</v>
      </c>
      <c r="D539" s="2" t="s">
        <v>668</v>
      </c>
      <c r="E539" s="4">
        <f t="shared" si="8"/>
        <v>1</v>
      </c>
      <c r="F539">
        <f>+Casos_PN_CORR[[#This Row],[10-mar]]</f>
        <v>0</v>
      </c>
      <c r="G539">
        <f>+Casos_PN_CORR[[#This Row],[11-mar]]-Casos_PN_CORR[[#This Row],[10-mar]]</f>
        <v>0</v>
      </c>
      <c r="H539">
        <f>+Casos_PN_CORR[[#This Row],[12-mar]]-Casos_PN_CORR[[#This Row],[11-mar]]</f>
        <v>0</v>
      </c>
      <c r="I539">
        <f>+Casos_PN_CORR[[#This Row],[13-mar]]-Casos_PN_CORR[[#This Row],[12-mar]]</f>
        <v>0</v>
      </c>
      <c r="J539">
        <f>+Casos_PN_CORR[[#This Row],[14-mar]]-Casos_PN_CORR[[#This Row],[13-mar]]</f>
        <v>0</v>
      </c>
      <c r="K539">
        <f>+Casos_PN_CORR[[#This Row],[15-mar]]-Casos_PN_CORR[[#This Row],[14-mar]]</f>
        <v>0</v>
      </c>
      <c r="L539">
        <f>+Casos_PN_CORR[[#This Row],[16-mar]]-Casos_PN_CORR[[#This Row],[15-mar]]</f>
        <v>0</v>
      </c>
      <c r="M539">
        <f>+Casos_PN_CORR[[#This Row],[17-mar]]-Casos_PN_CORR[[#This Row],[16-mar]]</f>
        <v>0</v>
      </c>
      <c r="N539">
        <f>+Casos_PN_CORR[[#This Row],[18-mar]]-Casos_PN_CORR[[#This Row],[17-mar]]</f>
        <v>0</v>
      </c>
      <c r="O539">
        <f>+Casos_PN_CORR[[#This Row],[19-mar]]-Casos_PN_CORR[[#This Row],[18-mar]]</f>
        <v>0</v>
      </c>
      <c r="P539">
        <f>+Casos_PN_CORR[[#This Row],[20-mar]]-Casos_PN_CORR[[#This Row],[19-mar]]</f>
        <v>0</v>
      </c>
      <c r="Q539">
        <f>+Casos_PN_CORR[[#This Row],[21-mar]]-Casos_PN_CORR[[#This Row],[20-mar]]</f>
        <v>0</v>
      </c>
      <c r="R539">
        <f>+Casos_PN_CORR[[#This Row],[22-mar]]-Casos_PN_CORR[[#This Row],[21-mar]]</f>
        <v>0</v>
      </c>
      <c r="S539">
        <f>+Casos_PN_CORR[[#This Row],[23-mar]]-Casos_PN_CORR[[#This Row],[22-mar]]</f>
        <v>0</v>
      </c>
      <c r="T539">
        <f>+Casos_PN_CORR[[#This Row],[24-mar]]-Casos_PN_CORR[[#This Row],[23-mar]]</f>
        <v>0</v>
      </c>
      <c r="U539">
        <f>+Casos_PN_CORR[[#This Row],[25-mar]]-Casos_PN_CORR[[#This Row],[24-mar]]</f>
        <v>0</v>
      </c>
      <c r="V539">
        <f>+Casos_PN_CORR[[#This Row],[26-mar]]-Casos_PN_CORR[[#This Row],[25-mar]]</f>
        <v>0</v>
      </c>
      <c r="W539">
        <f>+Casos_PN_CORR[[#This Row],[27-mar]]-Casos_PN_CORR[[#This Row],[26-mar]]</f>
        <v>0</v>
      </c>
      <c r="X539">
        <f>+Casos_PN_CORR[[#This Row],[28-mar]]-Casos_PN_CORR[[#This Row],[27-mar]]</f>
        <v>0</v>
      </c>
      <c r="Y539">
        <f>+Casos_PN_CORR[[#This Row],[29-mar]]-Casos_PN_CORR[[#This Row],[28-mar]]</f>
        <v>0</v>
      </c>
      <c r="Z539">
        <f>+Casos_PN_CORR[[#This Row],[30-mar]]-Casos_PN_CORR[[#This Row],[29-mar]]</f>
        <v>0</v>
      </c>
      <c r="AA539">
        <f>+Casos_PN_CORR[[#This Row],[31-mar]]-Casos_PN_CORR[[#This Row],[30-mar]]</f>
        <v>0</v>
      </c>
      <c r="AB539">
        <f>+Casos_PN_CORR[[#This Row],[1-abr]]-Casos_PN_CORR[[#This Row],[31-mar]]</f>
        <v>0</v>
      </c>
      <c r="AC539">
        <f>+Casos_PN_CORR[[#This Row],[2-abr]]-Casos_PN_CORR[[#This Row],[1-abr]]</f>
        <v>0</v>
      </c>
      <c r="AD539">
        <f>+Casos_PN_CORR[[#This Row],[3-abr]]-Casos_PN_CORR[[#This Row],[2-abr]]</f>
        <v>0</v>
      </c>
      <c r="AE539">
        <f>+Casos_PN_CORR[[#This Row],[4-abr]]-Casos_PN_CORR[[#This Row],[3-abr]]</f>
        <v>0</v>
      </c>
      <c r="AF539">
        <f>+Casos_PN_CORR[[#This Row],[5-abr]]-Casos_PN_CORR[[#This Row],[4-abr]]</f>
        <v>0</v>
      </c>
      <c r="AG539">
        <f>+Casos_PN_CORR[[#This Row],[6-abr]]-Casos_PN_CORR[[#This Row],[5-abr]]</f>
        <v>0</v>
      </c>
      <c r="AH539">
        <f>+Casos_PN_CORR[[#This Row],[7-abr]]-Casos_PN_CORR[[#This Row],[6-abr]]</f>
        <v>0</v>
      </c>
      <c r="AI539">
        <f>+Casos_PN_CORR[[#This Row],[8-abr]]-Casos_PN_CORR[[#This Row],[7-abr]]</f>
        <v>0</v>
      </c>
      <c r="AJ539">
        <f>+Casos_PN_CORR[[#This Row],[9-abr]]-Casos_PN_CORR[[#This Row],[8-abr]]</f>
        <v>0</v>
      </c>
      <c r="AK539">
        <f>+Casos_PN_CORR[[#This Row],[10-abr]]-Casos_PN_CORR[[#This Row],[9-abr]]</f>
        <v>0</v>
      </c>
      <c r="AL539">
        <f>+Casos_PN_CORR[[#This Row],[11-abr]]-Casos_PN_CORR[[#This Row],[10-abr]]</f>
        <v>0</v>
      </c>
      <c r="AM539">
        <f>+Casos_PN_CORR[[#This Row],[12-abr]]-Casos_PN_CORR[[#This Row],[11-abr]]</f>
        <v>0</v>
      </c>
      <c r="AN539">
        <f>+Casos_PN_CORR[[#This Row],[13-abr]]-Casos_PN_CORR[[#This Row],[12-abr]]</f>
        <v>0</v>
      </c>
      <c r="AO539">
        <f>+Casos_PN_CORR[[#This Row],[14-abr]]-Casos_PN_CORR[[#This Row],[13-abr]]</f>
        <v>0</v>
      </c>
      <c r="AP539">
        <f>+Casos_PN_CORR[[#This Row],[15-abr]]-Casos_PN_CORR[[#This Row],[14-abr]]</f>
        <v>0</v>
      </c>
      <c r="AQ539">
        <f>+Casos_PN_CORR[[#This Row],[16-abr]]-Casos_PN_CORR[[#This Row],[15-abr]]</f>
        <v>0</v>
      </c>
      <c r="AR539">
        <f>+Casos_PN_CORR[[#This Row],[17-abr]]-Casos_PN_CORR[[#This Row],[16-abr]]</f>
        <v>0</v>
      </c>
      <c r="AS539">
        <f>+Casos_PN_CORR[[#This Row],[18-abr]]-Casos_PN_CORR[[#This Row],[17-abr]]</f>
        <v>0</v>
      </c>
      <c r="AT539">
        <f>+Casos_PN_CORR[[#This Row],[19-abr]]-Casos_PN_CORR[[#This Row],[18-abr]]</f>
        <v>0</v>
      </c>
      <c r="AU539">
        <f>+Casos_PN_CORR[[#This Row],[20-abr]]-Casos_PN_CORR[[#This Row],[19-abr]]</f>
        <v>0</v>
      </c>
      <c r="AV539">
        <f>+Casos_PN_CORR[[#This Row],[21-abr]]-Casos_PN_CORR[[#This Row],[20-abr]]</f>
        <v>0</v>
      </c>
      <c r="AW539">
        <f>+Casos_PN_CORR[[#This Row],[22-abr]]-Casos_PN_CORR[[#This Row],[21-abr]]</f>
        <v>0</v>
      </c>
      <c r="AX539">
        <f>+Casos_PN_CORR[[#This Row],[23-abr]]-Casos_PN_CORR[[#This Row],[22-abr]]</f>
        <v>0</v>
      </c>
      <c r="AY539">
        <f>+Casos_PN_CORR[[#This Row],[24-abr]]-Casos_PN_CORR[[#This Row],[23-abr]]</f>
        <v>0</v>
      </c>
      <c r="AZ539">
        <f>+Casos_PN_CORR[[#This Row],[25-abr]]-Casos_PN_CORR[[#This Row],[24-abr]]</f>
        <v>0</v>
      </c>
      <c r="BA539">
        <f>+Casos_PN_CORR[[#This Row],[26-abr]]-Casos_PN_CORR[[#This Row],[25-abr]]</f>
        <v>0</v>
      </c>
      <c r="BB539">
        <f>+Casos_PN_CORR[[#This Row],[27-abr]]-Casos_PN_CORR[[#This Row],[26-abr]]</f>
        <v>0</v>
      </c>
      <c r="BC539">
        <f>+Casos_PN_CORR[[#This Row],[28-abr]]-Casos_PN_CORR[[#This Row],[27-abr]]</f>
        <v>0</v>
      </c>
      <c r="BD539">
        <f>+Casos_PN_CORR[[#This Row],[29-abr]]-Casos_PN_CORR[[#This Row],[28-abr]]</f>
        <v>0</v>
      </c>
      <c r="BE539">
        <f>+Casos_PN_CORR[[#This Row],[30-abr]]-Casos_PN_CORR[[#This Row],[29-abr]]</f>
        <v>0</v>
      </c>
      <c r="BF539">
        <f>+Casos_PN_CORR[[#This Row],[1-may]]-Casos_PN_CORR[[#This Row],[30-abr]]</f>
        <v>0</v>
      </c>
      <c r="BG539">
        <f>+Casos_PN_CORR[[#This Row],[2-may]]-Casos_PN_CORR[[#This Row],[1-may]]</f>
        <v>0</v>
      </c>
      <c r="BH539">
        <f>+Casos_PN_CORR[[#This Row],[3-may]]-Casos_PN_CORR[[#This Row],[2-may]]</f>
        <v>0</v>
      </c>
      <c r="BI539">
        <f>+Casos_PN_CORR[[#This Row],[4-may]]-Casos_PN_CORR[[#This Row],[3-may]]</f>
        <v>0</v>
      </c>
      <c r="BJ539">
        <f>+Casos_PN_CORR[[#This Row],[5-may]]-Casos_PN_CORR[[#This Row],[4-may]]</f>
        <v>0</v>
      </c>
      <c r="BK539">
        <f>+Casos_PN_CORR[[#This Row],[6-may]]-Casos_PN_CORR[[#This Row],[5-may]]</f>
        <v>0</v>
      </c>
      <c r="BL539">
        <f>+Casos_PN_CORR[[#This Row],[7-may]]-Casos_PN_CORR[[#This Row],[6-may]]</f>
        <v>0</v>
      </c>
      <c r="BM539">
        <f>+Casos_PN_CORR[[#This Row],[8-may]]-Casos_PN_CORR[[#This Row],[7-may]]</f>
        <v>0</v>
      </c>
      <c r="BN539">
        <f>+Casos_PN_CORR[[#This Row],[9-may]]-Casos_PN_CORR[[#This Row],[8-may]]</f>
        <v>0</v>
      </c>
      <c r="BO539">
        <f>+Casos_PN_CORR[[#This Row],[10-may]]-Casos_PN_CORR[[#This Row],[9-may]]</f>
        <v>0</v>
      </c>
      <c r="BP539">
        <f>+Casos_PN_CORR[[#This Row],[11-may]]-Casos_PN_CORR[[#This Row],[10-may]]</f>
        <v>0</v>
      </c>
      <c r="BQ539">
        <f>+Casos_PN_CORR[[#This Row],[12-may]]-Casos_PN_CORR[[#This Row],[11-may]]</f>
        <v>0</v>
      </c>
      <c r="BR539">
        <f>+Casos_PN_CORR[[#This Row],[13-may]]-Casos_PN_CORR[[#This Row],[12-may]]</f>
        <v>0</v>
      </c>
      <c r="BS539">
        <f>+Casos_PN_CORR[[#This Row],[14-may]]-Casos_PN_CORR[[#This Row],[13-may]]</f>
        <v>0</v>
      </c>
      <c r="BT539">
        <f>+Casos_PN_CORR[[#This Row],[15-may]]-Casos_PN_CORR[[#This Row],[14-may]]</f>
        <v>0</v>
      </c>
      <c r="BU539">
        <f>+Casos_PN_CORR[[#This Row],[16-may]]-Casos_PN_CORR[[#This Row],[15-may]]</f>
        <v>0</v>
      </c>
      <c r="BV539">
        <f>+Casos_PN_CORR[[#This Row],[17-may]]-Casos_PN_CORR[[#This Row],[16-may]]</f>
        <v>0</v>
      </c>
      <c r="BW539">
        <f>+Casos_PN_CORR[[#This Row],[18-may]]-Casos_PN_CORR[[#This Row],[17-may]]</f>
        <v>0</v>
      </c>
      <c r="BX539">
        <f>+Casos_PN_CORR[[#This Row],[19-may]]-Casos_PN_CORR[[#This Row],[18-may]]</f>
        <v>0</v>
      </c>
      <c r="BY539">
        <f>+Casos_PN_CORR[[#This Row],[20-may]]-Casos_PN_CORR[[#This Row],[19-may]]</f>
        <v>0</v>
      </c>
      <c r="BZ539">
        <f>+Casos_PN_CORR[[#This Row],[21-may]]-Casos_PN_CORR[[#This Row],[20-may]]</f>
        <v>0</v>
      </c>
      <c r="CA539">
        <f>+Casos_PN_CORR[[#This Row],[22-may]]-Casos_PN_CORR[[#This Row],[21-may]]</f>
        <v>0</v>
      </c>
      <c r="CB539">
        <f>+Casos_PN_CORR[[#This Row],[23-may]]-Casos_PN_CORR[[#This Row],[22-may]]</f>
        <v>0</v>
      </c>
      <c r="CC539">
        <f>+Casos_PN_CORR[[#This Row],[24-may]]-Casos_PN_CORR[[#This Row],[23-may]]</f>
        <v>0</v>
      </c>
      <c r="CD539">
        <f>+Casos_PN_CORR[[#This Row],[25-may]]-Casos_PN_CORR[[#This Row],[24-may]]</f>
        <v>0</v>
      </c>
      <c r="CE539">
        <f>+Casos_PN_CORR[[#This Row],[26-may]]-Casos_PN_CORR[[#This Row],[25-may]]</f>
        <v>0</v>
      </c>
      <c r="CF539">
        <f>+Casos_PN_CORR[[#This Row],[27-may]]-Casos_PN_CORR[[#This Row],[26-may]]</f>
        <v>0</v>
      </c>
      <c r="CG539">
        <f>+Casos_PN_CORR[[#This Row],[28-may]]-Casos_PN_CORR[[#This Row],[27-may]]</f>
        <v>0</v>
      </c>
      <c r="CH539">
        <f>+Casos_PN_CORR[[#This Row],[29-may]]-Casos_PN_CORR[[#This Row],[28-may]]</f>
        <v>0</v>
      </c>
      <c r="CI539">
        <f>+Casos_PN_CORR[[#This Row],[30-may]]-Casos_PN_CORR[[#This Row],[29-may]]</f>
        <v>0</v>
      </c>
      <c r="CJ539">
        <f>+Casos_PN_CORR[[#This Row],[31-may]]-Casos_PN_CORR[[#This Row],[30-may]]</f>
        <v>0</v>
      </c>
      <c r="CK539">
        <f>+Casos_PN_CORR[[#This Row],[1-jun]]-Casos_PN_CORR[[#This Row],[31-may]]</f>
        <v>0</v>
      </c>
      <c r="CL539">
        <f>+Casos_PN_CORR[[#This Row],[2-jun]]-Casos_PN_CORR[[#This Row],[1-jun]]</f>
        <v>0</v>
      </c>
      <c r="CM539">
        <f>+Casos_PN_CORR[[#This Row],[3-jun]]-Casos_PN_CORR[[#This Row],[2-jun]]</f>
        <v>0</v>
      </c>
      <c r="CN539">
        <f>+Casos_PN_CORR[[#This Row],[4-jun]]-Casos_PN_CORR[[#This Row],[3-jun]]</f>
        <v>0</v>
      </c>
      <c r="CO539">
        <f>+Casos_PN_CORR[[#This Row],[5-jun]]-Casos_PN_CORR[[#This Row],[4-jun]]</f>
        <v>1</v>
      </c>
      <c r="CP539">
        <f>+Casos_PN_CORR[[#This Row],[6-jun]]-Casos_PN_CORR[[#This Row],[5-jun]]</f>
        <v>0</v>
      </c>
    </row>
    <row r="540" spans="1:94">
      <c r="A540">
        <v>91109</v>
      </c>
      <c r="B540" s="2" t="s">
        <v>139</v>
      </c>
      <c r="C540" s="2" t="s">
        <v>156</v>
      </c>
      <c r="D540" s="2" t="s">
        <v>668</v>
      </c>
      <c r="E540" s="4">
        <f t="shared" si="8"/>
        <v>0</v>
      </c>
      <c r="F540">
        <f>+Casos_PN_CORR[[#This Row],[10-mar]]</f>
        <v>0</v>
      </c>
      <c r="G540">
        <f>+Casos_PN_CORR[[#This Row],[11-mar]]-Casos_PN_CORR[[#This Row],[10-mar]]</f>
        <v>0</v>
      </c>
      <c r="H540">
        <f>+Casos_PN_CORR[[#This Row],[12-mar]]-Casos_PN_CORR[[#This Row],[11-mar]]</f>
        <v>0</v>
      </c>
      <c r="I540">
        <f>+Casos_PN_CORR[[#This Row],[13-mar]]-Casos_PN_CORR[[#This Row],[12-mar]]</f>
        <v>0</v>
      </c>
      <c r="J540">
        <f>+Casos_PN_CORR[[#This Row],[14-mar]]-Casos_PN_CORR[[#This Row],[13-mar]]</f>
        <v>0</v>
      </c>
      <c r="K540">
        <f>+Casos_PN_CORR[[#This Row],[15-mar]]-Casos_PN_CORR[[#This Row],[14-mar]]</f>
        <v>0</v>
      </c>
      <c r="L540">
        <f>+Casos_PN_CORR[[#This Row],[16-mar]]-Casos_PN_CORR[[#This Row],[15-mar]]</f>
        <v>0</v>
      </c>
      <c r="M540">
        <f>+Casos_PN_CORR[[#This Row],[17-mar]]-Casos_PN_CORR[[#This Row],[16-mar]]</f>
        <v>0</v>
      </c>
      <c r="N540">
        <f>+Casos_PN_CORR[[#This Row],[18-mar]]-Casos_PN_CORR[[#This Row],[17-mar]]</f>
        <v>0</v>
      </c>
      <c r="O540">
        <f>+Casos_PN_CORR[[#This Row],[19-mar]]-Casos_PN_CORR[[#This Row],[18-mar]]</f>
        <v>0</v>
      </c>
      <c r="P540">
        <f>+Casos_PN_CORR[[#This Row],[20-mar]]-Casos_PN_CORR[[#This Row],[19-mar]]</f>
        <v>0</v>
      </c>
      <c r="Q540">
        <f>+Casos_PN_CORR[[#This Row],[21-mar]]-Casos_PN_CORR[[#This Row],[20-mar]]</f>
        <v>0</v>
      </c>
      <c r="R540">
        <f>+Casos_PN_CORR[[#This Row],[22-mar]]-Casos_PN_CORR[[#This Row],[21-mar]]</f>
        <v>0</v>
      </c>
      <c r="S540">
        <f>+Casos_PN_CORR[[#This Row],[23-mar]]-Casos_PN_CORR[[#This Row],[22-mar]]</f>
        <v>0</v>
      </c>
      <c r="T540">
        <f>+Casos_PN_CORR[[#This Row],[24-mar]]-Casos_PN_CORR[[#This Row],[23-mar]]</f>
        <v>0</v>
      </c>
      <c r="U540">
        <f>+Casos_PN_CORR[[#This Row],[25-mar]]-Casos_PN_CORR[[#This Row],[24-mar]]</f>
        <v>0</v>
      </c>
      <c r="V540">
        <f>+Casos_PN_CORR[[#This Row],[26-mar]]-Casos_PN_CORR[[#This Row],[25-mar]]</f>
        <v>0</v>
      </c>
      <c r="W540">
        <f>+Casos_PN_CORR[[#This Row],[27-mar]]-Casos_PN_CORR[[#This Row],[26-mar]]</f>
        <v>0</v>
      </c>
      <c r="X540">
        <f>+Casos_PN_CORR[[#This Row],[28-mar]]-Casos_PN_CORR[[#This Row],[27-mar]]</f>
        <v>0</v>
      </c>
      <c r="Y540">
        <f>+Casos_PN_CORR[[#This Row],[29-mar]]-Casos_PN_CORR[[#This Row],[28-mar]]</f>
        <v>0</v>
      </c>
      <c r="Z540">
        <f>+Casos_PN_CORR[[#This Row],[30-mar]]-Casos_PN_CORR[[#This Row],[29-mar]]</f>
        <v>0</v>
      </c>
      <c r="AA540">
        <f>+Casos_PN_CORR[[#This Row],[31-mar]]-Casos_PN_CORR[[#This Row],[30-mar]]</f>
        <v>0</v>
      </c>
      <c r="AB540">
        <f>+Casos_PN_CORR[[#This Row],[1-abr]]-Casos_PN_CORR[[#This Row],[31-mar]]</f>
        <v>0</v>
      </c>
      <c r="AC540">
        <f>+Casos_PN_CORR[[#This Row],[2-abr]]-Casos_PN_CORR[[#This Row],[1-abr]]</f>
        <v>0</v>
      </c>
      <c r="AD540">
        <f>+Casos_PN_CORR[[#This Row],[3-abr]]-Casos_PN_CORR[[#This Row],[2-abr]]</f>
        <v>0</v>
      </c>
      <c r="AE540">
        <f>+Casos_PN_CORR[[#This Row],[4-abr]]-Casos_PN_CORR[[#This Row],[3-abr]]</f>
        <v>0</v>
      </c>
      <c r="AF540">
        <f>+Casos_PN_CORR[[#This Row],[5-abr]]-Casos_PN_CORR[[#This Row],[4-abr]]</f>
        <v>0</v>
      </c>
      <c r="AG540">
        <f>+Casos_PN_CORR[[#This Row],[6-abr]]-Casos_PN_CORR[[#This Row],[5-abr]]</f>
        <v>0</v>
      </c>
      <c r="AH540">
        <f>+Casos_PN_CORR[[#This Row],[7-abr]]-Casos_PN_CORR[[#This Row],[6-abr]]</f>
        <v>0</v>
      </c>
      <c r="AI540">
        <f>+Casos_PN_CORR[[#This Row],[8-abr]]-Casos_PN_CORR[[#This Row],[7-abr]]</f>
        <v>0</v>
      </c>
      <c r="AJ540">
        <f>+Casos_PN_CORR[[#This Row],[9-abr]]-Casos_PN_CORR[[#This Row],[8-abr]]</f>
        <v>0</v>
      </c>
      <c r="AK540">
        <f>+Casos_PN_CORR[[#This Row],[10-abr]]-Casos_PN_CORR[[#This Row],[9-abr]]</f>
        <v>0</v>
      </c>
      <c r="AL540">
        <f>+Casos_PN_CORR[[#This Row],[11-abr]]-Casos_PN_CORR[[#This Row],[10-abr]]</f>
        <v>0</v>
      </c>
      <c r="AM540">
        <f>+Casos_PN_CORR[[#This Row],[12-abr]]-Casos_PN_CORR[[#This Row],[11-abr]]</f>
        <v>0</v>
      </c>
      <c r="AN540">
        <f>+Casos_PN_CORR[[#This Row],[13-abr]]-Casos_PN_CORR[[#This Row],[12-abr]]</f>
        <v>0</v>
      </c>
      <c r="AO540">
        <f>+Casos_PN_CORR[[#This Row],[14-abr]]-Casos_PN_CORR[[#This Row],[13-abr]]</f>
        <v>0</v>
      </c>
      <c r="AP540">
        <f>+Casos_PN_CORR[[#This Row],[15-abr]]-Casos_PN_CORR[[#This Row],[14-abr]]</f>
        <v>0</v>
      </c>
      <c r="AQ540">
        <f>+Casos_PN_CORR[[#This Row],[16-abr]]-Casos_PN_CORR[[#This Row],[15-abr]]</f>
        <v>0</v>
      </c>
      <c r="AR540">
        <f>+Casos_PN_CORR[[#This Row],[17-abr]]-Casos_PN_CORR[[#This Row],[16-abr]]</f>
        <v>0</v>
      </c>
      <c r="AS540">
        <f>+Casos_PN_CORR[[#This Row],[18-abr]]-Casos_PN_CORR[[#This Row],[17-abr]]</f>
        <v>0</v>
      </c>
      <c r="AT540">
        <f>+Casos_PN_CORR[[#This Row],[19-abr]]-Casos_PN_CORR[[#This Row],[18-abr]]</f>
        <v>0</v>
      </c>
      <c r="AU540">
        <f>+Casos_PN_CORR[[#This Row],[20-abr]]-Casos_PN_CORR[[#This Row],[19-abr]]</f>
        <v>0</v>
      </c>
      <c r="AV540">
        <f>+Casos_PN_CORR[[#This Row],[21-abr]]-Casos_PN_CORR[[#This Row],[20-abr]]</f>
        <v>0</v>
      </c>
      <c r="AW540">
        <f>+Casos_PN_CORR[[#This Row],[22-abr]]-Casos_PN_CORR[[#This Row],[21-abr]]</f>
        <v>0</v>
      </c>
      <c r="AX540">
        <f>+Casos_PN_CORR[[#This Row],[23-abr]]-Casos_PN_CORR[[#This Row],[22-abr]]</f>
        <v>0</v>
      </c>
      <c r="AY540">
        <f>+Casos_PN_CORR[[#This Row],[24-abr]]-Casos_PN_CORR[[#This Row],[23-abr]]</f>
        <v>0</v>
      </c>
      <c r="AZ540">
        <f>+Casos_PN_CORR[[#This Row],[25-abr]]-Casos_PN_CORR[[#This Row],[24-abr]]</f>
        <v>0</v>
      </c>
      <c r="BA540">
        <f>+Casos_PN_CORR[[#This Row],[26-abr]]-Casos_PN_CORR[[#This Row],[25-abr]]</f>
        <v>0</v>
      </c>
      <c r="BB540">
        <f>+Casos_PN_CORR[[#This Row],[27-abr]]-Casos_PN_CORR[[#This Row],[26-abr]]</f>
        <v>0</v>
      </c>
      <c r="BC540">
        <f>+Casos_PN_CORR[[#This Row],[28-abr]]-Casos_PN_CORR[[#This Row],[27-abr]]</f>
        <v>0</v>
      </c>
      <c r="BD540">
        <f>+Casos_PN_CORR[[#This Row],[29-abr]]-Casos_PN_CORR[[#This Row],[28-abr]]</f>
        <v>0</v>
      </c>
      <c r="BE540">
        <f>+Casos_PN_CORR[[#This Row],[30-abr]]-Casos_PN_CORR[[#This Row],[29-abr]]</f>
        <v>0</v>
      </c>
      <c r="BF540">
        <f>+Casos_PN_CORR[[#This Row],[1-may]]-Casos_PN_CORR[[#This Row],[30-abr]]</f>
        <v>0</v>
      </c>
      <c r="BG540">
        <f>+Casos_PN_CORR[[#This Row],[2-may]]-Casos_PN_CORR[[#This Row],[1-may]]</f>
        <v>0</v>
      </c>
      <c r="BH540">
        <f>+Casos_PN_CORR[[#This Row],[3-may]]-Casos_PN_CORR[[#This Row],[2-may]]</f>
        <v>0</v>
      </c>
      <c r="BI540">
        <f>+Casos_PN_CORR[[#This Row],[4-may]]-Casos_PN_CORR[[#This Row],[3-may]]</f>
        <v>0</v>
      </c>
      <c r="BJ540">
        <f>+Casos_PN_CORR[[#This Row],[5-may]]-Casos_PN_CORR[[#This Row],[4-may]]</f>
        <v>0</v>
      </c>
      <c r="BK540">
        <f>+Casos_PN_CORR[[#This Row],[6-may]]-Casos_PN_CORR[[#This Row],[5-may]]</f>
        <v>0</v>
      </c>
      <c r="BL540">
        <f>+Casos_PN_CORR[[#This Row],[7-may]]-Casos_PN_CORR[[#This Row],[6-may]]</f>
        <v>0</v>
      </c>
      <c r="BM540">
        <f>+Casos_PN_CORR[[#This Row],[8-may]]-Casos_PN_CORR[[#This Row],[7-may]]</f>
        <v>0</v>
      </c>
      <c r="BN540">
        <f>+Casos_PN_CORR[[#This Row],[9-may]]-Casos_PN_CORR[[#This Row],[8-may]]</f>
        <v>0</v>
      </c>
      <c r="BO540">
        <f>+Casos_PN_CORR[[#This Row],[10-may]]-Casos_PN_CORR[[#This Row],[9-may]]</f>
        <v>0</v>
      </c>
      <c r="BP540">
        <f>+Casos_PN_CORR[[#This Row],[11-may]]-Casos_PN_CORR[[#This Row],[10-may]]</f>
        <v>0</v>
      </c>
      <c r="BQ540">
        <f>+Casos_PN_CORR[[#This Row],[12-may]]-Casos_PN_CORR[[#This Row],[11-may]]</f>
        <v>0</v>
      </c>
      <c r="BR540">
        <f>+Casos_PN_CORR[[#This Row],[13-may]]-Casos_PN_CORR[[#This Row],[12-may]]</f>
        <v>0</v>
      </c>
      <c r="BS540">
        <f>+Casos_PN_CORR[[#This Row],[14-may]]-Casos_PN_CORR[[#This Row],[13-may]]</f>
        <v>0</v>
      </c>
      <c r="BT540">
        <f>+Casos_PN_CORR[[#This Row],[15-may]]-Casos_PN_CORR[[#This Row],[14-may]]</f>
        <v>0</v>
      </c>
      <c r="BU540">
        <f>+Casos_PN_CORR[[#This Row],[16-may]]-Casos_PN_CORR[[#This Row],[15-may]]</f>
        <v>0</v>
      </c>
      <c r="BV540">
        <f>+Casos_PN_CORR[[#This Row],[17-may]]-Casos_PN_CORR[[#This Row],[16-may]]</f>
        <v>0</v>
      </c>
      <c r="BW540">
        <f>+Casos_PN_CORR[[#This Row],[18-may]]-Casos_PN_CORR[[#This Row],[17-may]]</f>
        <v>0</v>
      </c>
      <c r="BX540">
        <f>+Casos_PN_CORR[[#This Row],[19-may]]-Casos_PN_CORR[[#This Row],[18-may]]</f>
        <v>0</v>
      </c>
      <c r="BY540">
        <f>+Casos_PN_CORR[[#This Row],[20-may]]-Casos_PN_CORR[[#This Row],[19-may]]</f>
        <v>0</v>
      </c>
      <c r="BZ540">
        <f>+Casos_PN_CORR[[#This Row],[21-may]]-Casos_PN_CORR[[#This Row],[20-may]]</f>
        <v>0</v>
      </c>
      <c r="CA540">
        <f>+Casos_PN_CORR[[#This Row],[22-may]]-Casos_PN_CORR[[#This Row],[21-may]]</f>
        <v>0</v>
      </c>
      <c r="CB540">
        <f>+Casos_PN_CORR[[#This Row],[23-may]]-Casos_PN_CORR[[#This Row],[22-may]]</f>
        <v>0</v>
      </c>
      <c r="CC540">
        <f>+Casos_PN_CORR[[#This Row],[24-may]]-Casos_PN_CORR[[#This Row],[23-may]]</f>
        <v>0</v>
      </c>
      <c r="CD540">
        <f>+Casos_PN_CORR[[#This Row],[25-may]]-Casos_PN_CORR[[#This Row],[24-may]]</f>
        <v>0</v>
      </c>
      <c r="CE540">
        <f>+Casos_PN_CORR[[#This Row],[26-may]]-Casos_PN_CORR[[#This Row],[25-may]]</f>
        <v>0</v>
      </c>
      <c r="CF540">
        <f>+Casos_PN_CORR[[#This Row],[27-may]]-Casos_PN_CORR[[#This Row],[26-may]]</f>
        <v>0</v>
      </c>
      <c r="CG540">
        <f>+Casos_PN_CORR[[#This Row],[28-may]]-Casos_PN_CORR[[#This Row],[27-may]]</f>
        <v>0</v>
      </c>
      <c r="CH540">
        <f>+Casos_PN_CORR[[#This Row],[29-may]]-Casos_PN_CORR[[#This Row],[28-may]]</f>
        <v>0</v>
      </c>
      <c r="CI540">
        <f>+Casos_PN_CORR[[#This Row],[30-may]]-Casos_PN_CORR[[#This Row],[29-may]]</f>
        <v>0</v>
      </c>
      <c r="CJ540">
        <f>+Casos_PN_CORR[[#This Row],[31-may]]-Casos_PN_CORR[[#This Row],[30-may]]</f>
        <v>0</v>
      </c>
      <c r="CK540">
        <f>+Casos_PN_CORR[[#This Row],[1-jun]]-Casos_PN_CORR[[#This Row],[31-may]]</f>
        <v>0</v>
      </c>
      <c r="CL540">
        <f>+Casos_PN_CORR[[#This Row],[2-jun]]-Casos_PN_CORR[[#This Row],[1-jun]]</f>
        <v>0</v>
      </c>
      <c r="CM540">
        <f>+Casos_PN_CORR[[#This Row],[3-jun]]-Casos_PN_CORR[[#This Row],[2-jun]]</f>
        <v>0</v>
      </c>
      <c r="CN540">
        <f>+Casos_PN_CORR[[#This Row],[4-jun]]-Casos_PN_CORR[[#This Row],[3-jun]]</f>
        <v>0</v>
      </c>
      <c r="CO540">
        <f>+Casos_PN_CORR[[#This Row],[5-jun]]-Casos_PN_CORR[[#This Row],[4-jun]]</f>
        <v>0</v>
      </c>
      <c r="CP540">
        <f>+Casos_PN_CORR[[#This Row],[6-jun]]-Casos_PN_CORR[[#This Row],[5-jun]]</f>
        <v>0</v>
      </c>
    </row>
    <row r="541" spans="1:94">
      <c r="A541">
        <v>20207</v>
      </c>
      <c r="B541" s="2" t="s">
        <v>110</v>
      </c>
      <c r="C541" s="2" t="s">
        <v>137</v>
      </c>
      <c r="D541" s="2" t="s">
        <v>669</v>
      </c>
      <c r="E541" s="4">
        <f t="shared" si="8"/>
        <v>19</v>
      </c>
      <c r="F541">
        <f>+Casos_PN_CORR[[#This Row],[10-mar]]</f>
        <v>0</v>
      </c>
      <c r="G541">
        <f>+Casos_PN_CORR[[#This Row],[11-mar]]-Casos_PN_CORR[[#This Row],[10-mar]]</f>
        <v>0</v>
      </c>
      <c r="H541">
        <f>+Casos_PN_CORR[[#This Row],[12-mar]]-Casos_PN_CORR[[#This Row],[11-mar]]</f>
        <v>0</v>
      </c>
      <c r="I541">
        <f>+Casos_PN_CORR[[#This Row],[13-mar]]-Casos_PN_CORR[[#This Row],[12-mar]]</f>
        <v>0</v>
      </c>
      <c r="J541">
        <f>+Casos_PN_CORR[[#This Row],[14-mar]]-Casos_PN_CORR[[#This Row],[13-mar]]</f>
        <v>0</v>
      </c>
      <c r="K541">
        <f>+Casos_PN_CORR[[#This Row],[15-mar]]-Casos_PN_CORR[[#This Row],[14-mar]]</f>
        <v>0</v>
      </c>
      <c r="L541">
        <f>+Casos_PN_CORR[[#This Row],[16-mar]]-Casos_PN_CORR[[#This Row],[15-mar]]</f>
        <v>0</v>
      </c>
      <c r="M541">
        <f>+Casos_PN_CORR[[#This Row],[17-mar]]-Casos_PN_CORR[[#This Row],[16-mar]]</f>
        <v>0</v>
      </c>
      <c r="N541">
        <f>+Casos_PN_CORR[[#This Row],[18-mar]]-Casos_PN_CORR[[#This Row],[17-mar]]</f>
        <v>0</v>
      </c>
      <c r="O541">
        <f>+Casos_PN_CORR[[#This Row],[19-mar]]-Casos_PN_CORR[[#This Row],[18-mar]]</f>
        <v>0</v>
      </c>
      <c r="P541">
        <f>+Casos_PN_CORR[[#This Row],[20-mar]]-Casos_PN_CORR[[#This Row],[19-mar]]</f>
        <v>0</v>
      </c>
      <c r="Q541">
        <f>+Casos_PN_CORR[[#This Row],[21-mar]]-Casos_PN_CORR[[#This Row],[20-mar]]</f>
        <v>0</v>
      </c>
      <c r="R541">
        <f>+Casos_PN_CORR[[#This Row],[22-mar]]-Casos_PN_CORR[[#This Row],[21-mar]]</f>
        <v>0</v>
      </c>
      <c r="S541">
        <f>+Casos_PN_CORR[[#This Row],[23-mar]]-Casos_PN_CORR[[#This Row],[22-mar]]</f>
        <v>0</v>
      </c>
      <c r="T541">
        <f>+Casos_PN_CORR[[#This Row],[24-mar]]-Casos_PN_CORR[[#This Row],[23-mar]]</f>
        <v>0</v>
      </c>
      <c r="U541">
        <f>+Casos_PN_CORR[[#This Row],[25-mar]]-Casos_PN_CORR[[#This Row],[24-mar]]</f>
        <v>0</v>
      </c>
      <c r="V541">
        <f>+Casos_PN_CORR[[#This Row],[26-mar]]-Casos_PN_CORR[[#This Row],[25-mar]]</f>
        <v>0</v>
      </c>
      <c r="W541">
        <f>+Casos_PN_CORR[[#This Row],[27-mar]]-Casos_PN_CORR[[#This Row],[26-mar]]</f>
        <v>0</v>
      </c>
      <c r="X541">
        <f>+Casos_PN_CORR[[#This Row],[28-mar]]-Casos_PN_CORR[[#This Row],[27-mar]]</f>
        <v>0</v>
      </c>
      <c r="Y541">
        <f>+Casos_PN_CORR[[#This Row],[29-mar]]-Casos_PN_CORR[[#This Row],[28-mar]]</f>
        <v>0</v>
      </c>
      <c r="Z541">
        <f>+Casos_PN_CORR[[#This Row],[30-mar]]-Casos_PN_CORR[[#This Row],[29-mar]]</f>
        <v>0</v>
      </c>
      <c r="AA541">
        <f>+Casos_PN_CORR[[#This Row],[31-mar]]-Casos_PN_CORR[[#This Row],[30-mar]]</f>
        <v>0</v>
      </c>
      <c r="AB541">
        <f>+Casos_PN_CORR[[#This Row],[1-abr]]-Casos_PN_CORR[[#This Row],[31-mar]]</f>
        <v>0</v>
      </c>
      <c r="AC541">
        <f>+Casos_PN_CORR[[#This Row],[2-abr]]-Casos_PN_CORR[[#This Row],[1-abr]]</f>
        <v>0</v>
      </c>
      <c r="AD541">
        <f>+Casos_PN_CORR[[#This Row],[3-abr]]-Casos_PN_CORR[[#This Row],[2-abr]]</f>
        <v>0</v>
      </c>
      <c r="AE541">
        <f>+Casos_PN_CORR[[#This Row],[4-abr]]-Casos_PN_CORR[[#This Row],[3-abr]]</f>
        <v>0</v>
      </c>
      <c r="AF541">
        <f>+Casos_PN_CORR[[#This Row],[5-abr]]-Casos_PN_CORR[[#This Row],[4-abr]]</f>
        <v>0</v>
      </c>
      <c r="AG541">
        <f>+Casos_PN_CORR[[#This Row],[6-abr]]-Casos_PN_CORR[[#This Row],[5-abr]]</f>
        <v>0</v>
      </c>
      <c r="AH541">
        <f>+Casos_PN_CORR[[#This Row],[7-abr]]-Casos_PN_CORR[[#This Row],[6-abr]]</f>
        <v>0</v>
      </c>
      <c r="AI541">
        <f>+Casos_PN_CORR[[#This Row],[8-abr]]-Casos_PN_CORR[[#This Row],[7-abr]]</f>
        <v>0</v>
      </c>
      <c r="AJ541">
        <f>+Casos_PN_CORR[[#This Row],[9-abr]]-Casos_PN_CORR[[#This Row],[8-abr]]</f>
        <v>0</v>
      </c>
      <c r="AK541">
        <f>+Casos_PN_CORR[[#This Row],[10-abr]]-Casos_PN_CORR[[#This Row],[9-abr]]</f>
        <v>0</v>
      </c>
      <c r="AL541">
        <f>+Casos_PN_CORR[[#This Row],[11-abr]]-Casos_PN_CORR[[#This Row],[10-abr]]</f>
        <v>0</v>
      </c>
      <c r="AM541">
        <f>+Casos_PN_CORR[[#This Row],[12-abr]]-Casos_PN_CORR[[#This Row],[11-abr]]</f>
        <v>0</v>
      </c>
      <c r="AN541">
        <f>+Casos_PN_CORR[[#This Row],[13-abr]]-Casos_PN_CORR[[#This Row],[12-abr]]</f>
        <v>0</v>
      </c>
      <c r="AO541">
        <f>+Casos_PN_CORR[[#This Row],[14-abr]]-Casos_PN_CORR[[#This Row],[13-abr]]</f>
        <v>0</v>
      </c>
      <c r="AP541">
        <f>+Casos_PN_CORR[[#This Row],[15-abr]]-Casos_PN_CORR[[#This Row],[14-abr]]</f>
        <v>0</v>
      </c>
      <c r="AQ541">
        <f>+Casos_PN_CORR[[#This Row],[16-abr]]-Casos_PN_CORR[[#This Row],[15-abr]]</f>
        <v>0</v>
      </c>
      <c r="AR541">
        <f>+Casos_PN_CORR[[#This Row],[17-abr]]-Casos_PN_CORR[[#This Row],[16-abr]]</f>
        <v>0</v>
      </c>
      <c r="AS541">
        <f>+Casos_PN_CORR[[#This Row],[18-abr]]-Casos_PN_CORR[[#This Row],[17-abr]]</f>
        <v>0</v>
      </c>
      <c r="AT541">
        <f>+Casos_PN_CORR[[#This Row],[19-abr]]-Casos_PN_CORR[[#This Row],[18-abr]]</f>
        <v>0</v>
      </c>
      <c r="AU541">
        <f>+Casos_PN_CORR[[#This Row],[20-abr]]-Casos_PN_CORR[[#This Row],[19-abr]]</f>
        <v>0</v>
      </c>
      <c r="AV541">
        <f>+Casos_PN_CORR[[#This Row],[21-abr]]-Casos_PN_CORR[[#This Row],[20-abr]]</f>
        <v>0</v>
      </c>
      <c r="AW541">
        <f>+Casos_PN_CORR[[#This Row],[22-abr]]-Casos_PN_CORR[[#This Row],[21-abr]]</f>
        <v>0</v>
      </c>
      <c r="AX541">
        <f>+Casos_PN_CORR[[#This Row],[23-abr]]-Casos_PN_CORR[[#This Row],[22-abr]]</f>
        <v>0</v>
      </c>
      <c r="AY541">
        <f>+Casos_PN_CORR[[#This Row],[24-abr]]-Casos_PN_CORR[[#This Row],[23-abr]]</f>
        <v>0</v>
      </c>
      <c r="AZ541">
        <f>+Casos_PN_CORR[[#This Row],[25-abr]]-Casos_PN_CORR[[#This Row],[24-abr]]</f>
        <v>0</v>
      </c>
      <c r="BA541">
        <f>+Casos_PN_CORR[[#This Row],[26-abr]]-Casos_PN_CORR[[#This Row],[25-abr]]</f>
        <v>0</v>
      </c>
      <c r="BB541">
        <f>+Casos_PN_CORR[[#This Row],[27-abr]]-Casos_PN_CORR[[#This Row],[26-abr]]</f>
        <v>0</v>
      </c>
      <c r="BC541">
        <f>+Casos_PN_CORR[[#This Row],[28-abr]]-Casos_PN_CORR[[#This Row],[27-abr]]</f>
        <v>0</v>
      </c>
      <c r="BD541">
        <f>+Casos_PN_CORR[[#This Row],[29-abr]]-Casos_PN_CORR[[#This Row],[28-abr]]</f>
        <v>0</v>
      </c>
      <c r="BE541">
        <f>+Casos_PN_CORR[[#This Row],[30-abr]]-Casos_PN_CORR[[#This Row],[29-abr]]</f>
        <v>0</v>
      </c>
      <c r="BF541">
        <f>+Casos_PN_CORR[[#This Row],[1-may]]-Casos_PN_CORR[[#This Row],[30-abr]]</f>
        <v>0</v>
      </c>
      <c r="BG541">
        <f>+Casos_PN_CORR[[#This Row],[2-may]]-Casos_PN_CORR[[#This Row],[1-may]]</f>
        <v>0</v>
      </c>
      <c r="BH541">
        <f>+Casos_PN_CORR[[#This Row],[3-may]]-Casos_PN_CORR[[#This Row],[2-may]]</f>
        <v>0</v>
      </c>
      <c r="BI541">
        <f>+Casos_PN_CORR[[#This Row],[4-may]]-Casos_PN_CORR[[#This Row],[3-may]]</f>
        <v>0</v>
      </c>
      <c r="BJ541">
        <f>+Casos_PN_CORR[[#This Row],[5-may]]-Casos_PN_CORR[[#This Row],[4-may]]</f>
        <v>0</v>
      </c>
      <c r="BK541">
        <f>+Casos_PN_CORR[[#This Row],[6-may]]-Casos_PN_CORR[[#This Row],[5-may]]</f>
        <v>0</v>
      </c>
      <c r="BL541">
        <f>+Casos_PN_CORR[[#This Row],[7-may]]-Casos_PN_CORR[[#This Row],[6-may]]</f>
        <v>0</v>
      </c>
      <c r="BM541">
        <f>+Casos_PN_CORR[[#This Row],[8-may]]-Casos_PN_CORR[[#This Row],[7-may]]</f>
        <v>0</v>
      </c>
      <c r="BN541">
        <f>+Casos_PN_CORR[[#This Row],[9-may]]-Casos_PN_CORR[[#This Row],[8-may]]</f>
        <v>0</v>
      </c>
      <c r="BO541">
        <f>+Casos_PN_CORR[[#This Row],[10-may]]-Casos_PN_CORR[[#This Row],[9-may]]</f>
        <v>0</v>
      </c>
      <c r="BP541">
        <f>+Casos_PN_CORR[[#This Row],[11-may]]-Casos_PN_CORR[[#This Row],[10-may]]</f>
        <v>0</v>
      </c>
      <c r="BQ541">
        <f>+Casos_PN_CORR[[#This Row],[12-may]]-Casos_PN_CORR[[#This Row],[11-may]]</f>
        <v>0</v>
      </c>
      <c r="BR541">
        <f>+Casos_PN_CORR[[#This Row],[13-may]]-Casos_PN_CORR[[#This Row],[12-may]]</f>
        <v>0</v>
      </c>
      <c r="BS541">
        <f>+Casos_PN_CORR[[#This Row],[14-may]]-Casos_PN_CORR[[#This Row],[13-may]]</f>
        <v>0</v>
      </c>
      <c r="BT541">
        <f>+Casos_PN_CORR[[#This Row],[15-may]]-Casos_PN_CORR[[#This Row],[14-may]]</f>
        <v>0</v>
      </c>
      <c r="BU541">
        <f>+Casos_PN_CORR[[#This Row],[16-may]]-Casos_PN_CORR[[#This Row],[15-may]]</f>
        <v>0</v>
      </c>
      <c r="BV541">
        <f>+Casos_PN_CORR[[#This Row],[17-may]]-Casos_PN_CORR[[#This Row],[16-may]]</f>
        <v>0</v>
      </c>
      <c r="BW541">
        <f>+Casos_PN_CORR[[#This Row],[18-may]]-Casos_PN_CORR[[#This Row],[17-may]]</f>
        <v>0</v>
      </c>
      <c r="BX541">
        <f>+Casos_PN_CORR[[#This Row],[19-may]]-Casos_PN_CORR[[#This Row],[18-may]]</f>
        <v>0</v>
      </c>
      <c r="BY541">
        <f>+Casos_PN_CORR[[#This Row],[20-may]]-Casos_PN_CORR[[#This Row],[19-may]]</f>
        <v>0</v>
      </c>
      <c r="BZ541">
        <f>+Casos_PN_CORR[[#This Row],[21-may]]-Casos_PN_CORR[[#This Row],[20-may]]</f>
        <v>0</v>
      </c>
      <c r="CA541">
        <f>+Casos_PN_CORR[[#This Row],[22-may]]-Casos_PN_CORR[[#This Row],[21-may]]</f>
        <v>0</v>
      </c>
      <c r="CB541">
        <f>+Casos_PN_CORR[[#This Row],[23-may]]-Casos_PN_CORR[[#This Row],[22-may]]</f>
        <v>0</v>
      </c>
      <c r="CC541">
        <f>+Casos_PN_CORR[[#This Row],[24-may]]-Casos_PN_CORR[[#This Row],[23-may]]</f>
        <v>0</v>
      </c>
      <c r="CD541">
        <f>+Casos_PN_CORR[[#This Row],[25-may]]-Casos_PN_CORR[[#This Row],[24-may]]</f>
        <v>0</v>
      </c>
      <c r="CE541">
        <f>+Casos_PN_CORR[[#This Row],[26-may]]-Casos_PN_CORR[[#This Row],[25-may]]</f>
        <v>0</v>
      </c>
      <c r="CF541">
        <f>+Casos_PN_CORR[[#This Row],[27-may]]-Casos_PN_CORR[[#This Row],[26-may]]</f>
        <v>0</v>
      </c>
      <c r="CG541">
        <f>+Casos_PN_CORR[[#This Row],[28-may]]-Casos_PN_CORR[[#This Row],[27-may]]</f>
        <v>0</v>
      </c>
      <c r="CH541">
        <f>+Casos_PN_CORR[[#This Row],[29-may]]-Casos_PN_CORR[[#This Row],[28-may]]</f>
        <v>0</v>
      </c>
      <c r="CI541">
        <f>+Casos_PN_CORR[[#This Row],[30-may]]-Casos_PN_CORR[[#This Row],[29-may]]</f>
        <v>0</v>
      </c>
      <c r="CJ541">
        <f>+Casos_PN_CORR[[#This Row],[31-may]]-Casos_PN_CORR[[#This Row],[30-may]]</f>
        <v>0</v>
      </c>
      <c r="CK541">
        <f>+Casos_PN_CORR[[#This Row],[1-jun]]-Casos_PN_CORR[[#This Row],[31-may]]</f>
        <v>0</v>
      </c>
      <c r="CL541">
        <f>+Casos_PN_CORR[[#This Row],[2-jun]]-Casos_PN_CORR[[#This Row],[1-jun]]</f>
        <v>0</v>
      </c>
      <c r="CM541">
        <f>+Casos_PN_CORR[[#This Row],[3-jun]]-Casos_PN_CORR[[#This Row],[2-jun]]</f>
        <v>0</v>
      </c>
      <c r="CN541">
        <f>+Casos_PN_CORR[[#This Row],[4-jun]]-Casos_PN_CORR[[#This Row],[3-jun]]</f>
        <v>0</v>
      </c>
      <c r="CO541">
        <f>+Casos_PN_CORR[[#This Row],[5-jun]]-Casos_PN_CORR[[#This Row],[4-jun]]</f>
        <v>19</v>
      </c>
      <c r="CP541">
        <f>+Casos_PN_CORR[[#This Row],[6-jun]]-Casos_PN_CORR[[#This Row],[5-jun]]</f>
        <v>0</v>
      </c>
    </row>
    <row r="542" spans="1:94">
      <c r="A542">
        <v>70218</v>
      </c>
      <c r="B542" s="2" t="s">
        <v>102</v>
      </c>
      <c r="C542" s="2" t="s">
        <v>161</v>
      </c>
      <c r="D542" s="2" t="s">
        <v>670</v>
      </c>
      <c r="E542" s="4">
        <f t="shared" si="8"/>
        <v>0</v>
      </c>
      <c r="F542">
        <f>+Casos_PN_CORR[[#This Row],[10-mar]]</f>
        <v>0</v>
      </c>
      <c r="G542">
        <f>+Casos_PN_CORR[[#This Row],[11-mar]]-Casos_PN_CORR[[#This Row],[10-mar]]</f>
        <v>0</v>
      </c>
      <c r="H542">
        <f>+Casos_PN_CORR[[#This Row],[12-mar]]-Casos_PN_CORR[[#This Row],[11-mar]]</f>
        <v>0</v>
      </c>
      <c r="I542">
        <f>+Casos_PN_CORR[[#This Row],[13-mar]]-Casos_PN_CORR[[#This Row],[12-mar]]</f>
        <v>0</v>
      </c>
      <c r="J542">
        <f>+Casos_PN_CORR[[#This Row],[14-mar]]-Casos_PN_CORR[[#This Row],[13-mar]]</f>
        <v>0</v>
      </c>
      <c r="K542">
        <f>+Casos_PN_CORR[[#This Row],[15-mar]]-Casos_PN_CORR[[#This Row],[14-mar]]</f>
        <v>0</v>
      </c>
      <c r="L542">
        <f>+Casos_PN_CORR[[#This Row],[16-mar]]-Casos_PN_CORR[[#This Row],[15-mar]]</f>
        <v>0</v>
      </c>
      <c r="M542">
        <f>+Casos_PN_CORR[[#This Row],[17-mar]]-Casos_PN_CORR[[#This Row],[16-mar]]</f>
        <v>0</v>
      </c>
      <c r="N542">
        <f>+Casos_PN_CORR[[#This Row],[18-mar]]-Casos_PN_CORR[[#This Row],[17-mar]]</f>
        <v>0</v>
      </c>
      <c r="O542">
        <f>+Casos_PN_CORR[[#This Row],[19-mar]]-Casos_PN_CORR[[#This Row],[18-mar]]</f>
        <v>0</v>
      </c>
      <c r="P542">
        <f>+Casos_PN_CORR[[#This Row],[20-mar]]-Casos_PN_CORR[[#This Row],[19-mar]]</f>
        <v>0</v>
      </c>
      <c r="Q542">
        <f>+Casos_PN_CORR[[#This Row],[21-mar]]-Casos_PN_CORR[[#This Row],[20-mar]]</f>
        <v>0</v>
      </c>
      <c r="R542">
        <f>+Casos_PN_CORR[[#This Row],[22-mar]]-Casos_PN_CORR[[#This Row],[21-mar]]</f>
        <v>0</v>
      </c>
      <c r="S542">
        <f>+Casos_PN_CORR[[#This Row],[23-mar]]-Casos_PN_CORR[[#This Row],[22-mar]]</f>
        <v>0</v>
      </c>
      <c r="T542">
        <f>+Casos_PN_CORR[[#This Row],[24-mar]]-Casos_PN_CORR[[#This Row],[23-mar]]</f>
        <v>0</v>
      </c>
      <c r="U542">
        <f>+Casos_PN_CORR[[#This Row],[25-mar]]-Casos_PN_CORR[[#This Row],[24-mar]]</f>
        <v>0</v>
      </c>
      <c r="V542">
        <f>+Casos_PN_CORR[[#This Row],[26-mar]]-Casos_PN_CORR[[#This Row],[25-mar]]</f>
        <v>0</v>
      </c>
      <c r="W542">
        <f>+Casos_PN_CORR[[#This Row],[27-mar]]-Casos_PN_CORR[[#This Row],[26-mar]]</f>
        <v>0</v>
      </c>
      <c r="X542">
        <f>+Casos_PN_CORR[[#This Row],[28-mar]]-Casos_PN_CORR[[#This Row],[27-mar]]</f>
        <v>0</v>
      </c>
      <c r="Y542">
        <f>+Casos_PN_CORR[[#This Row],[29-mar]]-Casos_PN_CORR[[#This Row],[28-mar]]</f>
        <v>0</v>
      </c>
      <c r="Z542">
        <f>+Casos_PN_CORR[[#This Row],[30-mar]]-Casos_PN_CORR[[#This Row],[29-mar]]</f>
        <v>0</v>
      </c>
      <c r="AA542">
        <f>+Casos_PN_CORR[[#This Row],[31-mar]]-Casos_PN_CORR[[#This Row],[30-mar]]</f>
        <v>0</v>
      </c>
      <c r="AB542">
        <f>+Casos_PN_CORR[[#This Row],[1-abr]]-Casos_PN_CORR[[#This Row],[31-mar]]</f>
        <v>0</v>
      </c>
      <c r="AC542">
        <f>+Casos_PN_CORR[[#This Row],[2-abr]]-Casos_PN_CORR[[#This Row],[1-abr]]</f>
        <v>0</v>
      </c>
      <c r="AD542">
        <f>+Casos_PN_CORR[[#This Row],[3-abr]]-Casos_PN_CORR[[#This Row],[2-abr]]</f>
        <v>0</v>
      </c>
      <c r="AE542">
        <f>+Casos_PN_CORR[[#This Row],[4-abr]]-Casos_PN_CORR[[#This Row],[3-abr]]</f>
        <v>0</v>
      </c>
      <c r="AF542">
        <f>+Casos_PN_CORR[[#This Row],[5-abr]]-Casos_PN_CORR[[#This Row],[4-abr]]</f>
        <v>0</v>
      </c>
      <c r="AG542">
        <f>+Casos_PN_CORR[[#This Row],[6-abr]]-Casos_PN_CORR[[#This Row],[5-abr]]</f>
        <v>0</v>
      </c>
      <c r="AH542">
        <f>+Casos_PN_CORR[[#This Row],[7-abr]]-Casos_PN_CORR[[#This Row],[6-abr]]</f>
        <v>0</v>
      </c>
      <c r="AI542">
        <f>+Casos_PN_CORR[[#This Row],[8-abr]]-Casos_PN_CORR[[#This Row],[7-abr]]</f>
        <v>0</v>
      </c>
      <c r="AJ542">
        <f>+Casos_PN_CORR[[#This Row],[9-abr]]-Casos_PN_CORR[[#This Row],[8-abr]]</f>
        <v>0</v>
      </c>
      <c r="AK542">
        <f>+Casos_PN_CORR[[#This Row],[10-abr]]-Casos_PN_CORR[[#This Row],[9-abr]]</f>
        <v>0</v>
      </c>
      <c r="AL542">
        <f>+Casos_PN_CORR[[#This Row],[11-abr]]-Casos_PN_CORR[[#This Row],[10-abr]]</f>
        <v>0</v>
      </c>
      <c r="AM542">
        <f>+Casos_PN_CORR[[#This Row],[12-abr]]-Casos_PN_CORR[[#This Row],[11-abr]]</f>
        <v>0</v>
      </c>
      <c r="AN542">
        <f>+Casos_PN_CORR[[#This Row],[13-abr]]-Casos_PN_CORR[[#This Row],[12-abr]]</f>
        <v>0</v>
      </c>
      <c r="AO542">
        <f>+Casos_PN_CORR[[#This Row],[14-abr]]-Casos_PN_CORR[[#This Row],[13-abr]]</f>
        <v>0</v>
      </c>
      <c r="AP542">
        <f>+Casos_PN_CORR[[#This Row],[15-abr]]-Casos_PN_CORR[[#This Row],[14-abr]]</f>
        <v>0</v>
      </c>
      <c r="AQ542">
        <f>+Casos_PN_CORR[[#This Row],[16-abr]]-Casos_PN_CORR[[#This Row],[15-abr]]</f>
        <v>0</v>
      </c>
      <c r="AR542">
        <f>+Casos_PN_CORR[[#This Row],[17-abr]]-Casos_PN_CORR[[#This Row],[16-abr]]</f>
        <v>0</v>
      </c>
      <c r="AS542">
        <f>+Casos_PN_CORR[[#This Row],[18-abr]]-Casos_PN_CORR[[#This Row],[17-abr]]</f>
        <v>0</v>
      </c>
      <c r="AT542">
        <f>+Casos_PN_CORR[[#This Row],[19-abr]]-Casos_PN_CORR[[#This Row],[18-abr]]</f>
        <v>0</v>
      </c>
      <c r="AU542">
        <f>+Casos_PN_CORR[[#This Row],[20-abr]]-Casos_PN_CORR[[#This Row],[19-abr]]</f>
        <v>0</v>
      </c>
      <c r="AV542">
        <f>+Casos_PN_CORR[[#This Row],[21-abr]]-Casos_PN_CORR[[#This Row],[20-abr]]</f>
        <v>0</v>
      </c>
      <c r="AW542">
        <f>+Casos_PN_CORR[[#This Row],[22-abr]]-Casos_PN_CORR[[#This Row],[21-abr]]</f>
        <v>0</v>
      </c>
      <c r="AX542">
        <f>+Casos_PN_CORR[[#This Row],[23-abr]]-Casos_PN_CORR[[#This Row],[22-abr]]</f>
        <v>0</v>
      </c>
      <c r="AY542">
        <f>+Casos_PN_CORR[[#This Row],[24-abr]]-Casos_PN_CORR[[#This Row],[23-abr]]</f>
        <v>0</v>
      </c>
      <c r="AZ542">
        <f>+Casos_PN_CORR[[#This Row],[25-abr]]-Casos_PN_CORR[[#This Row],[24-abr]]</f>
        <v>0</v>
      </c>
      <c r="BA542">
        <f>+Casos_PN_CORR[[#This Row],[26-abr]]-Casos_PN_CORR[[#This Row],[25-abr]]</f>
        <v>0</v>
      </c>
      <c r="BB542">
        <f>+Casos_PN_CORR[[#This Row],[27-abr]]-Casos_PN_CORR[[#This Row],[26-abr]]</f>
        <v>0</v>
      </c>
      <c r="BC542">
        <f>+Casos_PN_CORR[[#This Row],[28-abr]]-Casos_PN_CORR[[#This Row],[27-abr]]</f>
        <v>0</v>
      </c>
      <c r="BD542">
        <f>+Casos_PN_CORR[[#This Row],[29-abr]]-Casos_PN_CORR[[#This Row],[28-abr]]</f>
        <v>0</v>
      </c>
      <c r="BE542">
        <f>+Casos_PN_CORR[[#This Row],[30-abr]]-Casos_PN_CORR[[#This Row],[29-abr]]</f>
        <v>0</v>
      </c>
      <c r="BF542">
        <f>+Casos_PN_CORR[[#This Row],[1-may]]-Casos_PN_CORR[[#This Row],[30-abr]]</f>
        <v>0</v>
      </c>
      <c r="BG542">
        <f>+Casos_PN_CORR[[#This Row],[2-may]]-Casos_PN_CORR[[#This Row],[1-may]]</f>
        <v>0</v>
      </c>
      <c r="BH542">
        <f>+Casos_PN_CORR[[#This Row],[3-may]]-Casos_PN_CORR[[#This Row],[2-may]]</f>
        <v>0</v>
      </c>
      <c r="BI542">
        <f>+Casos_PN_CORR[[#This Row],[4-may]]-Casos_PN_CORR[[#This Row],[3-may]]</f>
        <v>0</v>
      </c>
      <c r="BJ542">
        <f>+Casos_PN_CORR[[#This Row],[5-may]]-Casos_PN_CORR[[#This Row],[4-may]]</f>
        <v>0</v>
      </c>
      <c r="BK542">
        <f>+Casos_PN_CORR[[#This Row],[6-may]]-Casos_PN_CORR[[#This Row],[5-may]]</f>
        <v>0</v>
      </c>
      <c r="BL542">
        <f>+Casos_PN_CORR[[#This Row],[7-may]]-Casos_PN_CORR[[#This Row],[6-may]]</f>
        <v>0</v>
      </c>
      <c r="BM542">
        <f>+Casos_PN_CORR[[#This Row],[8-may]]-Casos_PN_CORR[[#This Row],[7-may]]</f>
        <v>0</v>
      </c>
      <c r="BN542">
        <f>+Casos_PN_CORR[[#This Row],[9-may]]-Casos_PN_CORR[[#This Row],[8-may]]</f>
        <v>0</v>
      </c>
      <c r="BO542">
        <f>+Casos_PN_CORR[[#This Row],[10-may]]-Casos_PN_CORR[[#This Row],[9-may]]</f>
        <v>0</v>
      </c>
      <c r="BP542">
        <f>+Casos_PN_CORR[[#This Row],[11-may]]-Casos_PN_CORR[[#This Row],[10-may]]</f>
        <v>0</v>
      </c>
      <c r="BQ542">
        <f>+Casos_PN_CORR[[#This Row],[12-may]]-Casos_PN_CORR[[#This Row],[11-may]]</f>
        <v>0</v>
      </c>
      <c r="BR542">
        <f>+Casos_PN_CORR[[#This Row],[13-may]]-Casos_PN_CORR[[#This Row],[12-may]]</f>
        <v>0</v>
      </c>
      <c r="BS542">
        <f>+Casos_PN_CORR[[#This Row],[14-may]]-Casos_PN_CORR[[#This Row],[13-may]]</f>
        <v>0</v>
      </c>
      <c r="BT542">
        <f>+Casos_PN_CORR[[#This Row],[15-may]]-Casos_PN_CORR[[#This Row],[14-may]]</f>
        <v>0</v>
      </c>
      <c r="BU542">
        <f>+Casos_PN_CORR[[#This Row],[16-may]]-Casos_PN_CORR[[#This Row],[15-may]]</f>
        <v>0</v>
      </c>
      <c r="BV542">
        <f>+Casos_PN_CORR[[#This Row],[17-may]]-Casos_PN_CORR[[#This Row],[16-may]]</f>
        <v>0</v>
      </c>
      <c r="BW542">
        <f>+Casos_PN_CORR[[#This Row],[18-may]]-Casos_PN_CORR[[#This Row],[17-may]]</f>
        <v>0</v>
      </c>
      <c r="BX542">
        <f>+Casos_PN_CORR[[#This Row],[19-may]]-Casos_PN_CORR[[#This Row],[18-may]]</f>
        <v>0</v>
      </c>
      <c r="BY542">
        <f>+Casos_PN_CORR[[#This Row],[20-may]]-Casos_PN_CORR[[#This Row],[19-may]]</f>
        <v>0</v>
      </c>
      <c r="BZ542">
        <f>+Casos_PN_CORR[[#This Row],[21-may]]-Casos_PN_CORR[[#This Row],[20-may]]</f>
        <v>0</v>
      </c>
      <c r="CA542">
        <f>+Casos_PN_CORR[[#This Row],[22-may]]-Casos_PN_CORR[[#This Row],[21-may]]</f>
        <v>0</v>
      </c>
      <c r="CB542">
        <f>+Casos_PN_CORR[[#This Row],[23-may]]-Casos_PN_CORR[[#This Row],[22-may]]</f>
        <v>0</v>
      </c>
      <c r="CC542">
        <f>+Casos_PN_CORR[[#This Row],[24-may]]-Casos_PN_CORR[[#This Row],[23-may]]</f>
        <v>0</v>
      </c>
      <c r="CD542">
        <f>+Casos_PN_CORR[[#This Row],[25-may]]-Casos_PN_CORR[[#This Row],[24-may]]</f>
        <v>0</v>
      </c>
      <c r="CE542">
        <f>+Casos_PN_CORR[[#This Row],[26-may]]-Casos_PN_CORR[[#This Row],[25-may]]</f>
        <v>0</v>
      </c>
      <c r="CF542">
        <f>+Casos_PN_CORR[[#This Row],[27-may]]-Casos_PN_CORR[[#This Row],[26-may]]</f>
        <v>0</v>
      </c>
      <c r="CG542">
        <f>+Casos_PN_CORR[[#This Row],[28-may]]-Casos_PN_CORR[[#This Row],[27-may]]</f>
        <v>0</v>
      </c>
      <c r="CH542">
        <f>+Casos_PN_CORR[[#This Row],[29-may]]-Casos_PN_CORR[[#This Row],[28-may]]</f>
        <v>0</v>
      </c>
      <c r="CI542">
        <f>+Casos_PN_CORR[[#This Row],[30-may]]-Casos_PN_CORR[[#This Row],[29-may]]</f>
        <v>0</v>
      </c>
      <c r="CJ542">
        <f>+Casos_PN_CORR[[#This Row],[31-may]]-Casos_PN_CORR[[#This Row],[30-may]]</f>
        <v>0</v>
      </c>
      <c r="CK542">
        <f>+Casos_PN_CORR[[#This Row],[1-jun]]-Casos_PN_CORR[[#This Row],[31-may]]</f>
        <v>0</v>
      </c>
      <c r="CL542">
        <f>+Casos_PN_CORR[[#This Row],[2-jun]]-Casos_PN_CORR[[#This Row],[1-jun]]</f>
        <v>0</v>
      </c>
      <c r="CM542">
        <f>+Casos_PN_CORR[[#This Row],[3-jun]]-Casos_PN_CORR[[#This Row],[2-jun]]</f>
        <v>0</v>
      </c>
      <c r="CN542">
        <f>+Casos_PN_CORR[[#This Row],[4-jun]]-Casos_PN_CORR[[#This Row],[3-jun]]</f>
        <v>0</v>
      </c>
      <c r="CO542">
        <f>+Casos_PN_CORR[[#This Row],[5-jun]]-Casos_PN_CORR[[#This Row],[4-jun]]</f>
        <v>0</v>
      </c>
      <c r="CP542">
        <f>+Casos_PN_CORR[[#This Row],[6-jun]]-Casos_PN_CORR[[#This Row],[5-jun]]</f>
        <v>0</v>
      </c>
    </row>
    <row r="543" spans="1:94">
      <c r="A543">
        <v>50308</v>
      </c>
      <c r="B543" s="2" t="s">
        <v>107</v>
      </c>
      <c r="C543" s="2" t="s">
        <v>108</v>
      </c>
      <c r="D543" s="2" t="s">
        <v>671</v>
      </c>
      <c r="E543" s="4">
        <f t="shared" si="8"/>
        <v>0</v>
      </c>
      <c r="F543">
        <f>+Casos_PN_CORR[[#This Row],[10-mar]]</f>
        <v>0</v>
      </c>
      <c r="G543">
        <f>+Casos_PN_CORR[[#This Row],[11-mar]]-Casos_PN_CORR[[#This Row],[10-mar]]</f>
        <v>0</v>
      </c>
      <c r="H543">
        <f>+Casos_PN_CORR[[#This Row],[12-mar]]-Casos_PN_CORR[[#This Row],[11-mar]]</f>
        <v>0</v>
      </c>
      <c r="I543">
        <f>+Casos_PN_CORR[[#This Row],[13-mar]]-Casos_PN_CORR[[#This Row],[12-mar]]</f>
        <v>0</v>
      </c>
      <c r="J543">
        <f>+Casos_PN_CORR[[#This Row],[14-mar]]-Casos_PN_CORR[[#This Row],[13-mar]]</f>
        <v>0</v>
      </c>
      <c r="K543">
        <f>+Casos_PN_CORR[[#This Row],[15-mar]]-Casos_PN_CORR[[#This Row],[14-mar]]</f>
        <v>0</v>
      </c>
      <c r="L543">
        <f>+Casos_PN_CORR[[#This Row],[16-mar]]-Casos_PN_CORR[[#This Row],[15-mar]]</f>
        <v>0</v>
      </c>
      <c r="M543">
        <f>+Casos_PN_CORR[[#This Row],[17-mar]]-Casos_PN_CORR[[#This Row],[16-mar]]</f>
        <v>0</v>
      </c>
      <c r="N543">
        <f>+Casos_PN_CORR[[#This Row],[18-mar]]-Casos_PN_CORR[[#This Row],[17-mar]]</f>
        <v>0</v>
      </c>
      <c r="O543">
        <f>+Casos_PN_CORR[[#This Row],[19-mar]]-Casos_PN_CORR[[#This Row],[18-mar]]</f>
        <v>0</v>
      </c>
      <c r="P543">
        <f>+Casos_PN_CORR[[#This Row],[20-mar]]-Casos_PN_CORR[[#This Row],[19-mar]]</f>
        <v>0</v>
      </c>
      <c r="Q543">
        <f>+Casos_PN_CORR[[#This Row],[21-mar]]-Casos_PN_CORR[[#This Row],[20-mar]]</f>
        <v>0</v>
      </c>
      <c r="R543">
        <f>+Casos_PN_CORR[[#This Row],[22-mar]]-Casos_PN_CORR[[#This Row],[21-mar]]</f>
        <v>0</v>
      </c>
      <c r="S543">
        <f>+Casos_PN_CORR[[#This Row],[23-mar]]-Casos_PN_CORR[[#This Row],[22-mar]]</f>
        <v>0</v>
      </c>
      <c r="T543">
        <f>+Casos_PN_CORR[[#This Row],[24-mar]]-Casos_PN_CORR[[#This Row],[23-mar]]</f>
        <v>0</v>
      </c>
      <c r="U543">
        <f>+Casos_PN_CORR[[#This Row],[25-mar]]-Casos_PN_CORR[[#This Row],[24-mar]]</f>
        <v>0</v>
      </c>
      <c r="V543">
        <f>+Casos_PN_CORR[[#This Row],[26-mar]]-Casos_PN_CORR[[#This Row],[25-mar]]</f>
        <v>0</v>
      </c>
      <c r="W543">
        <f>+Casos_PN_CORR[[#This Row],[27-mar]]-Casos_PN_CORR[[#This Row],[26-mar]]</f>
        <v>0</v>
      </c>
      <c r="X543">
        <f>+Casos_PN_CORR[[#This Row],[28-mar]]-Casos_PN_CORR[[#This Row],[27-mar]]</f>
        <v>0</v>
      </c>
      <c r="Y543">
        <f>+Casos_PN_CORR[[#This Row],[29-mar]]-Casos_PN_CORR[[#This Row],[28-mar]]</f>
        <v>0</v>
      </c>
      <c r="Z543">
        <f>+Casos_PN_CORR[[#This Row],[30-mar]]-Casos_PN_CORR[[#This Row],[29-mar]]</f>
        <v>0</v>
      </c>
      <c r="AA543">
        <f>+Casos_PN_CORR[[#This Row],[31-mar]]-Casos_PN_CORR[[#This Row],[30-mar]]</f>
        <v>0</v>
      </c>
      <c r="AB543">
        <f>+Casos_PN_CORR[[#This Row],[1-abr]]-Casos_PN_CORR[[#This Row],[31-mar]]</f>
        <v>0</v>
      </c>
      <c r="AC543">
        <f>+Casos_PN_CORR[[#This Row],[2-abr]]-Casos_PN_CORR[[#This Row],[1-abr]]</f>
        <v>0</v>
      </c>
      <c r="AD543">
        <f>+Casos_PN_CORR[[#This Row],[3-abr]]-Casos_PN_CORR[[#This Row],[2-abr]]</f>
        <v>0</v>
      </c>
      <c r="AE543">
        <f>+Casos_PN_CORR[[#This Row],[4-abr]]-Casos_PN_CORR[[#This Row],[3-abr]]</f>
        <v>0</v>
      </c>
      <c r="AF543">
        <f>+Casos_PN_CORR[[#This Row],[5-abr]]-Casos_PN_CORR[[#This Row],[4-abr]]</f>
        <v>0</v>
      </c>
      <c r="AG543">
        <f>+Casos_PN_CORR[[#This Row],[6-abr]]-Casos_PN_CORR[[#This Row],[5-abr]]</f>
        <v>0</v>
      </c>
      <c r="AH543">
        <f>+Casos_PN_CORR[[#This Row],[7-abr]]-Casos_PN_CORR[[#This Row],[6-abr]]</f>
        <v>0</v>
      </c>
      <c r="AI543">
        <f>+Casos_PN_CORR[[#This Row],[8-abr]]-Casos_PN_CORR[[#This Row],[7-abr]]</f>
        <v>0</v>
      </c>
      <c r="AJ543">
        <f>+Casos_PN_CORR[[#This Row],[9-abr]]-Casos_PN_CORR[[#This Row],[8-abr]]</f>
        <v>0</v>
      </c>
      <c r="AK543">
        <f>+Casos_PN_CORR[[#This Row],[10-abr]]-Casos_PN_CORR[[#This Row],[9-abr]]</f>
        <v>0</v>
      </c>
      <c r="AL543">
        <f>+Casos_PN_CORR[[#This Row],[11-abr]]-Casos_PN_CORR[[#This Row],[10-abr]]</f>
        <v>0</v>
      </c>
      <c r="AM543">
        <f>+Casos_PN_CORR[[#This Row],[12-abr]]-Casos_PN_CORR[[#This Row],[11-abr]]</f>
        <v>0</v>
      </c>
      <c r="AN543">
        <f>+Casos_PN_CORR[[#This Row],[13-abr]]-Casos_PN_CORR[[#This Row],[12-abr]]</f>
        <v>0</v>
      </c>
      <c r="AO543">
        <f>+Casos_PN_CORR[[#This Row],[14-abr]]-Casos_PN_CORR[[#This Row],[13-abr]]</f>
        <v>0</v>
      </c>
      <c r="AP543">
        <f>+Casos_PN_CORR[[#This Row],[15-abr]]-Casos_PN_CORR[[#This Row],[14-abr]]</f>
        <v>0</v>
      </c>
      <c r="AQ543">
        <f>+Casos_PN_CORR[[#This Row],[16-abr]]-Casos_PN_CORR[[#This Row],[15-abr]]</f>
        <v>0</v>
      </c>
      <c r="AR543">
        <f>+Casos_PN_CORR[[#This Row],[17-abr]]-Casos_PN_CORR[[#This Row],[16-abr]]</f>
        <v>0</v>
      </c>
      <c r="AS543">
        <f>+Casos_PN_CORR[[#This Row],[18-abr]]-Casos_PN_CORR[[#This Row],[17-abr]]</f>
        <v>0</v>
      </c>
      <c r="AT543">
        <f>+Casos_PN_CORR[[#This Row],[19-abr]]-Casos_PN_CORR[[#This Row],[18-abr]]</f>
        <v>0</v>
      </c>
      <c r="AU543">
        <f>+Casos_PN_CORR[[#This Row],[20-abr]]-Casos_PN_CORR[[#This Row],[19-abr]]</f>
        <v>0</v>
      </c>
      <c r="AV543">
        <f>+Casos_PN_CORR[[#This Row],[21-abr]]-Casos_PN_CORR[[#This Row],[20-abr]]</f>
        <v>0</v>
      </c>
      <c r="AW543">
        <f>+Casos_PN_CORR[[#This Row],[22-abr]]-Casos_PN_CORR[[#This Row],[21-abr]]</f>
        <v>0</v>
      </c>
      <c r="AX543">
        <f>+Casos_PN_CORR[[#This Row],[23-abr]]-Casos_PN_CORR[[#This Row],[22-abr]]</f>
        <v>0</v>
      </c>
      <c r="AY543">
        <f>+Casos_PN_CORR[[#This Row],[24-abr]]-Casos_PN_CORR[[#This Row],[23-abr]]</f>
        <v>0</v>
      </c>
      <c r="AZ543">
        <f>+Casos_PN_CORR[[#This Row],[25-abr]]-Casos_PN_CORR[[#This Row],[24-abr]]</f>
        <v>0</v>
      </c>
      <c r="BA543">
        <f>+Casos_PN_CORR[[#This Row],[26-abr]]-Casos_PN_CORR[[#This Row],[25-abr]]</f>
        <v>0</v>
      </c>
      <c r="BB543">
        <f>+Casos_PN_CORR[[#This Row],[27-abr]]-Casos_PN_CORR[[#This Row],[26-abr]]</f>
        <v>0</v>
      </c>
      <c r="BC543">
        <f>+Casos_PN_CORR[[#This Row],[28-abr]]-Casos_PN_CORR[[#This Row],[27-abr]]</f>
        <v>0</v>
      </c>
      <c r="BD543">
        <f>+Casos_PN_CORR[[#This Row],[29-abr]]-Casos_PN_CORR[[#This Row],[28-abr]]</f>
        <v>0</v>
      </c>
      <c r="BE543">
        <f>+Casos_PN_CORR[[#This Row],[30-abr]]-Casos_PN_CORR[[#This Row],[29-abr]]</f>
        <v>0</v>
      </c>
      <c r="BF543">
        <f>+Casos_PN_CORR[[#This Row],[1-may]]-Casos_PN_CORR[[#This Row],[30-abr]]</f>
        <v>0</v>
      </c>
      <c r="BG543">
        <f>+Casos_PN_CORR[[#This Row],[2-may]]-Casos_PN_CORR[[#This Row],[1-may]]</f>
        <v>0</v>
      </c>
      <c r="BH543">
        <f>+Casos_PN_CORR[[#This Row],[3-may]]-Casos_PN_CORR[[#This Row],[2-may]]</f>
        <v>0</v>
      </c>
      <c r="BI543">
        <f>+Casos_PN_CORR[[#This Row],[4-may]]-Casos_PN_CORR[[#This Row],[3-may]]</f>
        <v>0</v>
      </c>
      <c r="BJ543">
        <f>+Casos_PN_CORR[[#This Row],[5-may]]-Casos_PN_CORR[[#This Row],[4-may]]</f>
        <v>0</v>
      </c>
      <c r="BK543">
        <f>+Casos_PN_CORR[[#This Row],[6-may]]-Casos_PN_CORR[[#This Row],[5-may]]</f>
        <v>0</v>
      </c>
      <c r="BL543">
        <f>+Casos_PN_CORR[[#This Row],[7-may]]-Casos_PN_CORR[[#This Row],[6-may]]</f>
        <v>0</v>
      </c>
      <c r="BM543">
        <f>+Casos_PN_CORR[[#This Row],[8-may]]-Casos_PN_CORR[[#This Row],[7-may]]</f>
        <v>0</v>
      </c>
      <c r="BN543">
        <f>+Casos_PN_CORR[[#This Row],[9-may]]-Casos_PN_CORR[[#This Row],[8-may]]</f>
        <v>0</v>
      </c>
      <c r="BO543">
        <f>+Casos_PN_CORR[[#This Row],[10-may]]-Casos_PN_CORR[[#This Row],[9-may]]</f>
        <v>0</v>
      </c>
      <c r="BP543">
        <f>+Casos_PN_CORR[[#This Row],[11-may]]-Casos_PN_CORR[[#This Row],[10-may]]</f>
        <v>0</v>
      </c>
      <c r="BQ543">
        <f>+Casos_PN_CORR[[#This Row],[12-may]]-Casos_PN_CORR[[#This Row],[11-may]]</f>
        <v>0</v>
      </c>
      <c r="BR543">
        <f>+Casos_PN_CORR[[#This Row],[13-may]]-Casos_PN_CORR[[#This Row],[12-may]]</f>
        <v>0</v>
      </c>
      <c r="BS543">
        <f>+Casos_PN_CORR[[#This Row],[14-may]]-Casos_PN_CORR[[#This Row],[13-may]]</f>
        <v>0</v>
      </c>
      <c r="BT543">
        <f>+Casos_PN_CORR[[#This Row],[15-may]]-Casos_PN_CORR[[#This Row],[14-may]]</f>
        <v>0</v>
      </c>
      <c r="BU543">
        <f>+Casos_PN_CORR[[#This Row],[16-may]]-Casos_PN_CORR[[#This Row],[15-may]]</f>
        <v>0</v>
      </c>
      <c r="BV543">
        <f>+Casos_PN_CORR[[#This Row],[17-may]]-Casos_PN_CORR[[#This Row],[16-may]]</f>
        <v>0</v>
      </c>
      <c r="BW543">
        <f>+Casos_PN_CORR[[#This Row],[18-may]]-Casos_PN_CORR[[#This Row],[17-may]]</f>
        <v>0</v>
      </c>
      <c r="BX543">
        <f>+Casos_PN_CORR[[#This Row],[19-may]]-Casos_PN_CORR[[#This Row],[18-may]]</f>
        <v>0</v>
      </c>
      <c r="BY543">
        <f>+Casos_PN_CORR[[#This Row],[20-may]]-Casos_PN_CORR[[#This Row],[19-may]]</f>
        <v>0</v>
      </c>
      <c r="BZ543">
        <f>+Casos_PN_CORR[[#This Row],[21-may]]-Casos_PN_CORR[[#This Row],[20-may]]</f>
        <v>0</v>
      </c>
      <c r="CA543">
        <f>+Casos_PN_CORR[[#This Row],[22-may]]-Casos_PN_CORR[[#This Row],[21-may]]</f>
        <v>0</v>
      </c>
      <c r="CB543">
        <f>+Casos_PN_CORR[[#This Row],[23-may]]-Casos_PN_CORR[[#This Row],[22-may]]</f>
        <v>0</v>
      </c>
      <c r="CC543">
        <f>+Casos_PN_CORR[[#This Row],[24-may]]-Casos_PN_CORR[[#This Row],[23-may]]</f>
        <v>0</v>
      </c>
      <c r="CD543">
        <f>+Casos_PN_CORR[[#This Row],[25-may]]-Casos_PN_CORR[[#This Row],[24-may]]</f>
        <v>0</v>
      </c>
      <c r="CE543">
        <f>+Casos_PN_CORR[[#This Row],[26-may]]-Casos_PN_CORR[[#This Row],[25-may]]</f>
        <v>0</v>
      </c>
      <c r="CF543">
        <f>+Casos_PN_CORR[[#This Row],[27-may]]-Casos_PN_CORR[[#This Row],[26-may]]</f>
        <v>0</v>
      </c>
      <c r="CG543">
        <f>+Casos_PN_CORR[[#This Row],[28-may]]-Casos_PN_CORR[[#This Row],[27-may]]</f>
        <v>0</v>
      </c>
      <c r="CH543">
        <f>+Casos_PN_CORR[[#This Row],[29-may]]-Casos_PN_CORR[[#This Row],[28-may]]</f>
        <v>0</v>
      </c>
      <c r="CI543">
        <f>+Casos_PN_CORR[[#This Row],[30-may]]-Casos_PN_CORR[[#This Row],[29-may]]</f>
        <v>0</v>
      </c>
      <c r="CJ543">
        <f>+Casos_PN_CORR[[#This Row],[31-may]]-Casos_PN_CORR[[#This Row],[30-may]]</f>
        <v>0</v>
      </c>
      <c r="CK543">
        <f>+Casos_PN_CORR[[#This Row],[1-jun]]-Casos_PN_CORR[[#This Row],[31-may]]</f>
        <v>0</v>
      </c>
      <c r="CL543">
        <f>+Casos_PN_CORR[[#This Row],[2-jun]]-Casos_PN_CORR[[#This Row],[1-jun]]</f>
        <v>0</v>
      </c>
      <c r="CM543">
        <f>+Casos_PN_CORR[[#This Row],[3-jun]]-Casos_PN_CORR[[#This Row],[2-jun]]</f>
        <v>0</v>
      </c>
      <c r="CN543">
        <f>+Casos_PN_CORR[[#This Row],[4-jun]]-Casos_PN_CORR[[#This Row],[3-jun]]</f>
        <v>0</v>
      </c>
      <c r="CO543">
        <f>+Casos_PN_CORR[[#This Row],[5-jun]]-Casos_PN_CORR[[#This Row],[4-jun]]</f>
        <v>0</v>
      </c>
      <c r="CP543">
        <f>+Casos_PN_CORR[[#This Row],[6-jun]]-Casos_PN_CORR[[#This Row],[5-jun]]</f>
        <v>0</v>
      </c>
    </row>
    <row r="544" spans="1:94">
      <c r="A544">
        <v>20608</v>
      </c>
      <c r="B544" s="2" t="s">
        <v>110</v>
      </c>
      <c r="C544" s="2" t="s">
        <v>236</v>
      </c>
      <c r="D544" s="2" t="s">
        <v>672</v>
      </c>
      <c r="E544" s="4">
        <f t="shared" si="8"/>
        <v>1</v>
      </c>
      <c r="F544">
        <f>+Casos_PN_CORR[[#This Row],[10-mar]]</f>
        <v>0</v>
      </c>
      <c r="G544">
        <f>+Casos_PN_CORR[[#This Row],[11-mar]]-Casos_PN_CORR[[#This Row],[10-mar]]</f>
        <v>0</v>
      </c>
      <c r="H544">
        <f>+Casos_PN_CORR[[#This Row],[12-mar]]-Casos_PN_CORR[[#This Row],[11-mar]]</f>
        <v>0</v>
      </c>
      <c r="I544">
        <f>+Casos_PN_CORR[[#This Row],[13-mar]]-Casos_PN_CORR[[#This Row],[12-mar]]</f>
        <v>0</v>
      </c>
      <c r="J544">
        <f>+Casos_PN_CORR[[#This Row],[14-mar]]-Casos_PN_CORR[[#This Row],[13-mar]]</f>
        <v>0</v>
      </c>
      <c r="K544">
        <f>+Casos_PN_CORR[[#This Row],[15-mar]]-Casos_PN_CORR[[#This Row],[14-mar]]</f>
        <v>0</v>
      </c>
      <c r="L544">
        <f>+Casos_PN_CORR[[#This Row],[16-mar]]-Casos_PN_CORR[[#This Row],[15-mar]]</f>
        <v>0</v>
      </c>
      <c r="M544">
        <f>+Casos_PN_CORR[[#This Row],[17-mar]]-Casos_PN_CORR[[#This Row],[16-mar]]</f>
        <v>0</v>
      </c>
      <c r="N544">
        <f>+Casos_PN_CORR[[#This Row],[18-mar]]-Casos_PN_CORR[[#This Row],[17-mar]]</f>
        <v>0</v>
      </c>
      <c r="O544">
        <f>+Casos_PN_CORR[[#This Row],[19-mar]]-Casos_PN_CORR[[#This Row],[18-mar]]</f>
        <v>0</v>
      </c>
      <c r="P544">
        <f>+Casos_PN_CORR[[#This Row],[20-mar]]-Casos_PN_CORR[[#This Row],[19-mar]]</f>
        <v>0</v>
      </c>
      <c r="Q544">
        <f>+Casos_PN_CORR[[#This Row],[21-mar]]-Casos_PN_CORR[[#This Row],[20-mar]]</f>
        <v>0</v>
      </c>
      <c r="R544">
        <f>+Casos_PN_CORR[[#This Row],[22-mar]]-Casos_PN_CORR[[#This Row],[21-mar]]</f>
        <v>0</v>
      </c>
      <c r="S544">
        <f>+Casos_PN_CORR[[#This Row],[23-mar]]-Casos_PN_CORR[[#This Row],[22-mar]]</f>
        <v>0</v>
      </c>
      <c r="T544">
        <f>+Casos_PN_CORR[[#This Row],[24-mar]]-Casos_PN_CORR[[#This Row],[23-mar]]</f>
        <v>0</v>
      </c>
      <c r="U544">
        <f>+Casos_PN_CORR[[#This Row],[25-mar]]-Casos_PN_CORR[[#This Row],[24-mar]]</f>
        <v>0</v>
      </c>
      <c r="V544">
        <f>+Casos_PN_CORR[[#This Row],[26-mar]]-Casos_PN_CORR[[#This Row],[25-mar]]</f>
        <v>0</v>
      </c>
      <c r="W544">
        <f>+Casos_PN_CORR[[#This Row],[27-mar]]-Casos_PN_CORR[[#This Row],[26-mar]]</f>
        <v>0</v>
      </c>
      <c r="X544">
        <f>+Casos_PN_CORR[[#This Row],[28-mar]]-Casos_PN_CORR[[#This Row],[27-mar]]</f>
        <v>0</v>
      </c>
      <c r="Y544">
        <f>+Casos_PN_CORR[[#This Row],[29-mar]]-Casos_PN_CORR[[#This Row],[28-mar]]</f>
        <v>0</v>
      </c>
      <c r="Z544">
        <f>+Casos_PN_CORR[[#This Row],[30-mar]]-Casos_PN_CORR[[#This Row],[29-mar]]</f>
        <v>0</v>
      </c>
      <c r="AA544">
        <f>+Casos_PN_CORR[[#This Row],[31-mar]]-Casos_PN_CORR[[#This Row],[30-mar]]</f>
        <v>0</v>
      </c>
      <c r="AB544">
        <f>+Casos_PN_CORR[[#This Row],[1-abr]]-Casos_PN_CORR[[#This Row],[31-mar]]</f>
        <v>0</v>
      </c>
      <c r="AC544">
        <f>+Casos_PN_CORR[[#This Row],[2-abr]]-Casos_PN_CORR[[#This Row],[1-abr]]</f>
        <v>0</v>
      </c>
      <c r="AD544">
        <f>+Casos_PN_CORR[[#This Row],[3-abr]]-Casos_PN_CORR[[#This Row],[2-abr]]</f>
        <v>0</v>
      </c>
      <c r="AE544">
        <f>+Casos_PN_CORR[[#This Row],[4-abr]]-Casos_PN_CORR[[#This Row],[3-abr]]</f>
        <v>0</v>
      </c>
      <c r="AF544">
        <f>+Casos_PN_CORR[[#This Row],[5-abr]]-Casos_PN_CORR[[#This Row],[4-abr]]</f>
        <v>0</v>
      </c>
      <c r="AG544">
        <f>+Casos_PN_CORR[[#This Row],[6-abr]]-Casos_PN_CORR[[#This Row],[5-abr]]</f>
        <v>0</v>
      </c>
      <c r="AH544">
        <f>+Casos_PN_CORR[[#This Row],[7-abr]]-Casos_PN_CORR[[#This Row],[6-abr]]</f>
        <v>0</v>
      </c>
      <c r="AI544">
        <f>+Casos_PN_CORR[[#This Row],[8-abr]]-Casos_PN_CORR[[#This Row],[7-abr]]</f>
        <v>0</v>
      </c>
      <c r="AJ544">
        <f>+Casos_PN_CORR[[#This Row],[9-abr]]-Casos_PN_CORR[[#This Row],[8-abr]]</f>
        <v>0</v>
      </c>
      <c r="AK544">
        <f>+Casos_PN_CORR[[#This Row],[10-abr]]-Casos_PN_CORR[[#This Row],[9-abr]]</f>
        <v>0</v>
      </c>
      <c r="AL544">
        <f>+Casos_PN_CORR[[#This Row],[11-abr]]-Casos_PN_CORR[[#This Row],[10-abr]]</f>
        <v>0</v>
      </c>
      <c r="AM544">
        <f>+Casos_PN_CORR[[#This Row],[12-abr]]-Casos_PN_CORR[[#This Row],[11-abr]]</f>
        <v>0</v>
      </c>
      <c r="AN544">
        <f>+Casos_PN_CORR[[#This Row],[13-abr]]-Casos_PN_CORR[[#This Row],[12-abr]]</f>
        <v>0</v>
      </c>
      <c r="AO544">
        <f>+Casos_PN_CORR[[#This Row],[14-abr]]-Casos_PN_CORR[[#This Row],[13-abr]]</f>
        <v>0</v>
      </c>
      <c r="AP544">
        <f>+Casos_PN_CORR[[#This Row],[15-abr]]-Casos_PN_CORR[[#This Row],[14-abr]]</f>
        <v>0</v>
      </c>
      <c r="AQ544">
        <f>+Casos_PN_CORR[[#This Row],[16-abr]]-Casos_PN_CORR[[#This Row],[15-abr]]</f>
        <v>0</v>
      </c>
      <c r="AR544">
        <f>+Casos_PN_CORR[[#This Row],[17-abr]]-Casos_PN_CORR[[#This Row],[16-abr]]</f>
        <v>0</v>
      </c>
      <c r="AS544">
        <f>+Casos_PN_CORR[[#This Row],[18-abr]]-Casos_PN_CORR[[#This Row],[17-abr]]</f>
        <v>0</v>
      </c>
      <c r="AT544">
        <f>+Casos_PN_CORR[[#This Row],[19-abr]]-Casos_PN_CORR[[#This Row],[18-abr]]</f>
        <v>0</v>
      </c>
      <c r="AU544">
        <f>+Casos_PN_CORR[[#This Row],[20-abr]]-Casos_PN_CORR[[#This Row],[19-abr]]</f>
        <v>0</v>
      </c>
      <c r="AV544">
        <f>+Casos_PN_CORR[[#This Row],[21-abr]]-Casos_PN_CORR[[#This Row],[20-abr]]</f>
        <v>0</v>
      </c>
      <c r="AW544">
        <f>+Casos_PN_CORR[[#This Row],[22-abr]]-Casos_PN_CORR[[#This Row],[21-abr]]</f>
        <v>0</v>
      </c>
      <c r="AX544">
        <f>+Casos_PN_CORR[[#This Row],[23-abr]]-Casos_PN_CORR[[#This Row],[22-abr]]</f>
        <v>0</v>
      </c>
      <c r="AY544">
        <f>+Casos_PN_CORR[[#This Row],[24-abr]]-Casos_PN_CORR[[#This Row],[23-abr]]</f>
        <v>0</v>
      </c>
      <c r="AZ544">
        <f>+Casos_PN_CORR[[#This Row],[25-abr]]-Casos_PN_CORR[[#This Row],[24-abr]]</f>
        <v>0</v>
      </c>
      <c r="BA544">
        <f>+Casos_PN_CORR[[#This Row],[26-abr]]-Casos_PN_CORR[[#This Row],[25-abr]]</f>
        <v>0</v>
      </c>
      <c r="BB544">
        <f>+Casos_PN_CORR[[#This Row],[27-abr]]-Casos_PN_CORR[[#This Row],[26-abr]]</f>
        <v>0</v>
      </c>
      <c r="BC544">
        <f>+Casos_PN_CORR[[#This Row],[28-abr]]-Casos_PN_CORR[[#This Row],[27-abr]]</f>
        <v>0</v>
      </c>
      <c r="BD544">
        <f>+Casos_PN_CORR[[#This Row],[29-abr]]-Casos_PN_CORR[[#This Row],[28-abr]]</f>
        <v>0</v>
      </c>
      <c r="BE544">
        <f>+Casos_PN_CORR[[#This Row],[30-abr]]-Casos_PN_CORR[[#This Row],[29-abr]]</f>
        <v>0</v>
      </c>
      <c r="BF544">
        <f>+Casos_PN_CORR[[#This Row],[1-may]]-Casos_PN_CORR[[#This Row],[30-abr]]</f>
        <v>0</v>
      </c>
      <c r="BG544">
        <f>+Casos_PN_CORR[[#This Row],[2-may]]-Casos_PN_CORR[[#This Row],[1-may]]</f>
        <v>0</v>
      </c>
      <c r="BH544">
        <f>+Casos_PN_CORR[[#This Row],[3-may]]-Casos_PN_CORR[[#This Row],[2-may]]</f>
        <v>0</v>
      </c>
      <c r="BI544">
        <f>+Casos_PN_CORR[[#This Row],[4-may]]-Casos_PN_CORR[[#This Row],[3-may]]</f>
        <v>0</v>
      </c>
      <c r="BJ544">
        <f>+Casos_PN_CORR[[#This Row],[5-may]]-Casos_PN_CORR[[#This Row],[4-may]]</f>
        <v>0</v>
      </c>
      <c r="BK544">
        <f>+Casos_PN_CORR[[#This Row],[6-may]]-Casos_PN_CORR[[#This Row],[5-may]]</f>
        <v>0</v>
      </c>
      <c r="BL544">
        <f>+Casos_PN_CORR[[#This Row],[7-may]]-Casos_PN_CORR[[#This Row],[6-may]]</f>
        <v>0</v>
      </c>
      <c r="BM544">
        <f>+Casos_PN_CORR[[#This Row],[8-may]]-Casos_PN_CORR[[#This Row],[7-may]]</f>
        <v>0</v>
      </c>
      <c r="BN544">
        <f>+Casos_PN_CORR[[#This Row],[9-may]]-Casos_PN_CORR[[#This Row],[8-may]]</f>
        <v>0</v>
      </c>
      <c r="BO544">
        <f>+Casos_PN_CORR[[#This Row],[10-may]]-Casos_PN_CORR[[#This Row],[9-may]]</f>
        <v>0</v>
      </c>
      <c r="BP544">
        <f>+Casos_PN_CORR[[#This Row],[11-may]]-Casos_PN_CORR[[#This Row],[10-may]]</f>
        <v>0</v>
      </c>
      <c r="BQ544">
        <f>+Casos_PN_CORR[[#This Row],[12-may]]-Casos_PN_CORR[[#This Row],[11-may]]</f>
        <v>0</v>
      </c>
      <c r="BR544">
        <f>+Casos_PN_CORR[[#This Row],[13-may]]-Casos_PN_CORR[[#This Row],[12-may]]</f>
        <v>0</v>
      </c>
      <c r="BS544">
        <f>+Casos_PN_CORR[[#This Row],[14-may]]-Casos_PN_CORR[[#This Row],[13-may]]</f>
        <v>0</v>
      </c>
      <c r="BT544">
        <f>+Casos_PN_CORR[[#This Row],[15-may]]-Casos_PN_CORR[[#This Row],[14-may]]</f>
        <v>0</v>
      </c>
      <c r="BU544">
        <f>+Casos_PN_CORR[[#This Row],[16-may]]-Casos_PN_CORR[[#This Row],[15-may]]</f>
        <v>0</v>
      </c>
      <c r="BV544">
        <f>+Casos_PN_CORR[[#This Row],[17-may]]-Casos_PN_CORR[[#This Row],[16-may]]</f>
        <v>0</v>
      </c>
      <c r="BW544">
        <f>+Casos_PN_CORR[[#This Row],[18-may]]-Casos_PN_CORR[[#This Row],[17-may]]</f>
        <v>0</v>
      </c>
      <c r="BX544">
        <f>+Casos_PN_CORR[[#This Row],[19-may]]-Casos_PN_CORR[[#This Row],[18-may]]</f>
        <v>0</v>
      </c>
      <c r="BY544">
        <f>+Casos_PN_CORR[[#This Row],[20-may]]-Casos_PN_CORR[[#This Row],[19-may]]</f>
        <v>0</v>
      </c>
      <c r="BZ544">
        <f>+Casos_PN_CORR[[#This Row],[21-may]]-Casos_PN_CORR[[#This Row],[20-may]]</f>
        <v>0</v>
      </c>
      <c r="CA544">
        <f>+Casos_PN_CORR[[#This Row],[22-may]]-Casos_PN_CORR[[#This Row],[21-may]]</f>
        <v>0</v>
      </c>
      <c r="CB544">
        <f>+Casos_PN_CORR[[#This Row],[23-may]]-Casos_PN_CORR[[#This Row],[22-may]]</f>
        <v>0</v>
      </c>
      <c r="CC544">
        <f>+Casos_PN_CORR[[#This Row],[24-may]]-Casos_PN_CORR[[#This Row],[23-may]]</f>
        <v>0</v>
      </c>
      <c r="CD544">
        <f>+Casos_PN_CORR[[#This Row],[25-may]]-Casos_PN_CORR[[#This Row],[24-may]]</f>
        <v>0</v>
      </c>
      <c r="CE544">
        <f>+Casos_PN_CORR[[#This Row],[26-may]]-Casos_PN_CORR[[#This Row],[25-may]]</f>
        <v>0</v>
      </c>
      <c r="CF544">
        <f>+Casos_PN_CORR[[#This Row],[27-may]]-Casos_PN_CORR[[#This Row],[26-may]]</f>
        <v>0</v>
      </c>
      <c r="CG544">
        <f>+Casos_PN_CORR[[#This Row],[28-may]]-Casos_PN_CORR[[#This Row],[27-may]]</f>
        <v>0</v>
      </c>
      <c r="CH544">
        <f>+Casos_PN_CORR[[#This Row],[29-may]]-Casos_PN_CORR[[#This Row],[28-may]]</f>
        <v>0</v>
      </c>
      <c r="CI544">
        <f>+Casos_PN_CORR[[#This Row],[30-may]]-Casos_PN_CORR[[#This Row],[29-may]]</f>
        <v>0</v>
      </c>
      <c r="CJ544">
        <f>+Casos_PN_CORR[[#This Row],[31-may]]-Casos_PN_CORR[[#This Row],[30-may]]</f>
        <v>0</v>
      </c>
      <c r="CK544">
        <f>+Casos_PN_CORR[[#This Row],[1-jun]]-Casos_PN_CORR[[#This Row],[31-may]]</f>
        <v>0</v>
      </c>
      <c r="CL544">
        <f>+Casos_PN_CORR[[#This Row],[2-jun]]-Casos_PN_CORR[[#This Row],[1-jun]]</f>
        <v>0</v>
      </c>
      <c r="CM544">
        <f>+Casos_PN_CORR[[#This Row],[3-jun]]-Casos_PN_CORR[[#This Row],[2-jun]]</f>
        <v>0</v>
      </c>
      <c r="CN544">
        <f>+Casos_PN_CORR[[#This Row],[4-jun]]-Casos_PN_CORR[[#This Row],[3-jun]]</f>
        <v>0</v>
      </c>
      <c r="CO544">
        <f>+Casos_PN_CORR[[#This Row],[5-jun]]-Casos_PN_CORR[[#This Row],[4-jun]]</f>
        <v>1</v>
      </c>
      <c r="CP544">
        <f>+Casos_PN_CORR[[#This Row],[6-jun]]-Casos_PN_CORR[[#This Row],[5-jun]]</f>
        <v>0</v>
      </c>
    </row>
    <row r="545" spans="1:94">
      <c r="A545">
        <v>30305</v>
      </c>
      <c r="B545" s="2" t="s">
        <v>99</v>
      </c>
      <c r="C545" s="2" t="s">
        <v>296</v>
      </c>
      <c r="D545" s="2" t="s">
        <v>672</v>
      </c>
      <c r="E545" s="4">
        <f t="shared" si="8"/>
        <v>0</v>
      </c>
      <c r="F545">
        <f>+Casos_PN_CORR[[#This Row],[10-mar]]</f>
        <v>0</v>
      </c>
      <c r="G545">
        <f>+Casos_PN_CORR[[#This Row],[11-mar]]-Casos_PN_CORR[[#This Row],[10-mar]]</f>
        <v>0</v>
      </c>
      <c r="H545">
        <f>+Casos_PN_CORR[[#This Row],[12-mar]]-Casos_PN_CORR[[#This Row],[11-mar]]</f>
        <v>0</v>
      </c>
      <c r="I545">
        <f>+Casos_PN_CORR[[#This Row],[13-mar]]-Casos_PN_CORR[[#This Row],[12-mar]]</f>
        <v>0</v>
      </c>
      <c r="J545">
        <f>+Casos_PN_CORR[[#This Row],[14-mar]]-Casos_PN_CORR[[#This Row],[13-mar]]</f>
        <v>0</v>
      </c>
      <c r="K545">
        <f>+Casos_PN_CORR[[#This Row],[15-mar]]-Casos_PN_CORR[[#This Row],[14-mar]]</f>
        <v>0</v>
      </c>
      <c r="L545">
        <f>+Casos_PN_CORR[[#This Row],[16-mar]]-Casos_PN_CORR[[#This Row],[15-mar]]</f>
        <v>0</v>
      </c>
      <c r="M545">
        <f>+Casos_PN_CORR[[#This Row],[17-mar]]-Casos_PN_CORR[[#This Row],[16-mar]]</f>
        <v>0</v>
      </c>
      <c r="N545">
        <f>+Casos_PN_CORR[[#This Row],[18-mar]]-Casos_PN_CORR[[#This Row],[17-mar]]</f>
        <v>0</v>
      </c>
      <c r="O545">
        <f>+Casos_PN_CORR[[#This Row],[19-mar]]-Casos_PN_CORR[[#This Row],[18-mar]]</f>
        <v>0</v>
      </c>
      <c r="P545">
        <f>+Casos_PN_CORR[[#This Row],[20-mar]]-Casos_PN_CORR[[#This Row],[19-mar]]</f>
        <v>0</v>
      </c>
      <c r="Q545">
        <f>+Casos_PN_CORR[[#This Row],[21-mar]]-Casos_PN_CORR[[#This Row],[20-mar]]</f>
        <v>0</v>
      </c>
      <c r="R545">
        <f>+Casos_PN_CORR[[#This Row],[22-mar]]-Casos_PN_CORR[[#This Row],[21-mar]]</f>
        <v>0</v>
      </c>
      <c r="S545">
        <f>+Casos_PN_CORR[[#This Row],[23-mar]]-Casos_PN_CORR[[#This Row],[22-mar]]</f>
        <v>0</v>
      </c>
      <c r="T545">
        <f>+Casos_PN_CORR[[#This Row],[24-mar]]-Casos_PN_CORR[[#This Row],[23-mar]]</f>
        <v>0</v>
      </c>
      <c r="U545">
        <f>+Casos_PN_CORR[[#This Row],[25-mar]]-Casos_PN_CORR[[#This Row],[24-mar]]</f>
        <v>0</v>
      </c>
      <c r="V545">
        <f>+Casos_PN_CORR[[#This Row],[26-mar]]-Casos_PN_CORR[[#This Row],[25-mar]]</f>
        <v>0</v>
      </c>
      <c r="W545">
        <f>+Casos_PN_CORR[[#This Row],[27-mar]]-Casos_PN_CORR[[#This Row],[26-mar]]</f>
        <v>0</v>
      </c>
      <c r="X545">
        <f>+Casos_PN_CORR[[#This Row],[28-mar]]-Casos_PN_CORR[[#This Row],[27-mar]]</f>
        <v>0</v>
      </c>
      <c r="Y545">
        <f>+Casos_PN_CORR[[#This Row],[29-mar]]-Casos_PN_CORR[[#This Row],[28-mar]]</f>
        <v>0</v>
      </c>
      <c r="Z545">
        <f>+Casos_PN_CORR[[#This Row],[30-mar]]-Casos_PN_CORR[[#This Row],[29-mar]]</f>
        <v>0</v>
      </c>
      <c r="AA545">
        <f>+Casos_PN_CORR[[#This Row],[31-mar]]-Casos_PN_CORR[[#This Row],[30-mar]]</f>
        <v>0</v>
      </c>
      <c r="AB545">
        <f>+Casos_PN_CORR[[#This Row],[1-abr]]-Casos_PN_CORR[[#This Row],[31-mar]]</f>
        <v>0</v>
      </c>
      <c r="AC545">
        <f>+Casos_PN_CORR[[#This Row],[2-abr]]-Casos_PN_CORR[[#This Row],[1-abr]]</f>
        <v>0</v>
      </c>
      <c r="AD545">
        <f>+Casos_PN_CORR[[#This Row],[3-abr]]-Casos_PN_CORR[[#This Row],[2-abr]]</f>
        <v>0</v>
      </c>
      <c r="AE545">
        <f>+Casos_PN_CORR[[#This Row],[4-abr]]-Casos_PN_CORR[[#This Row],[3-abr]]</f>
        <v>0</v>
      </c>
      <c r="AF545">
        <f>+Casos_PN_CORR[[#This Row],[5-abr]]-Casos_PN_CORR[[#This Row],[4-abr]]</f>
        <v>0</v>
      </c>
      <c r="AG545">
        <f>+Casos_PN_CORR[[#This Row],[6-abr]]-Casos_PN_CORR[[#This Row],[5-abr]]</f>
        <v>0</v>
      </c>
      <c r="AH545">
        <f>+Casos_PN_CORR[[#This Row],[7-abr]]-Casos_PN_CORR[[#This Row],[6-abr]]</f>
        <v>0</v>
      </c>
      <c r="AI545">
        <f>+Casos_PN_CORR[[#This Row],[8-abr]]-Casos_PN_CORR[[#This Row],[7-abr]]</f>
        <v>0</v>
      </c>
      <c r="AJ545">
        <f>+Casos_PN_CORR[[#This Row],[9-abr]]-Casos_PN_CORR[[#This Row],[8-abr]]</f>
        <v>0</v>
      </c>
      <c r="AK545">
        <f>+Casos_PN_CORR[[#This Row],[10-abr]]-Casos_PN_CORR[[#This Row],[9-abr]]</f>
        <v>0</v>
      </c>
      <c r="AL545">
        <f>+Casos_PN_CORR[[#This Row],[11-abr]]-Casos_PN_CORR[[#This Row],[10-abr]]</f>
        <v>0</v>
      </c>
      <c r="AM545">
        <f>+Casos_PN_CORR[[#This Row],[12-abr]]-Casos_PN_CORR[[#This Row],[11-abr]]</f>
        <v>0</v>
      </c>
      <c r="AN545">
        <f>+Casos_PN_CORR[[#This Row],[13-abr]]-Casos_PN_CORR[[#This Row],[12-abr]]</f>
        <v>0</v>
      </c>
      <c r="AO545">
        <f>+Casos_PN_CORR[[#This Row],[14-abr]]-Casos_PN_CORR[[#This Row],[13-abr]]</f>
        <v>0</v>
      </c>
      <c r="AP545">
        <f>+Casos_PN_CORR[[#This Row],[15-abr]]-Casos_PN_CORR[[#This Row],[14-abr]]</f>
        <v>0</v>
      </c>
      <c r="AQ545">
        <f>+Casos_PN_CORR[[#This Row],[16-abr]]-Casos_PN_CORR[[#This Row],[15-abr]]</f>
        <v>0</v>
      </c>
      <c r="AR545">
        <f>+Casos_PN_CORR[[#This Row],[17-abr]]-Casos_PN_CORR[[#This Row],[16-abr]]</f>
        <v>0</v>
      </c>
      <c r="AS545">
        <f>+Casos_PN_CORR[[#This Row],[18-abr]]-Casos_PN_CORR[[#This Row],[17-abr]]</f>
        <v>0</v>
      </c>
      <c r="AT545">
        <f>+Casos_PN_CORR[[#This Row],[19-abr]]-Casos_PN_CORR[[#This Row],[18-abr]]</f>
        <v>0</v>
      </c>
      <c r="AU545">
        <f>+Casos_PN_CORR[[#This Row],[20-abr]]-Casos_PN_CORR[[#This Row],[19-abr]]</f>
        <v>0</v>
      </c>
      <c r="AV545">
        <f>+Casos_PN_CORR[[#This Row],[21-abr]]-Casos_PN_CORR[[#This Row],[20-abr]]</f>
        <v>0</v>
      </c>
      <c r="AW545">
        <f>+Casos_PN_CORR[[#This Row],[22-abr]]-Casos_PN_CORR[[#This Row],[21-abr]]</f>
        <v>0</v>
      </c>
      <c r="AX545">
        <f>+Casos_PN_CORR[[#This Row],[23-abr]]-Casos_PN_CORR[[#This Row],[22-abr]]</f>
        <v>0</v>
      </c>
      <c r="AY545">
        <f>+Casos_PN_CORR[[#This Row],[24-abr]]-Casos_PN_CORR[[#This Row],[23-abr]]</f>
        <v>0</v>
      </c>
      <c r="AZ545">
        <f>+Casos_PN_CORR[[#This Row],[25-abr]]-Casos_PN_CORR[[#This Row],[24-abr]]</f>
        <v>0</v>
      </c>
      <c r="BA545">
        <f>+Casos_PN_CORR[[#This Row],[26-abr]]-Casos_PN_CORR[[#This Row],[25-abr]]</f>
        <v>0</v>
      </c>
      <c r="BB545">
        <f>+Casos_PN_CORR[[#This Row],[27-abr]]-Casos_PN_CORR[[#This Row],[26-abr]]</f>
        <v>0</v>
      </c>
      <c r="BC545">
        <f>+Casos_PN_CORR[[#This Row],[28-abr]]-Casos_PN_CORR[[#This Row],[27-abr]]</f>
        <v>0</v>
      </c>
      <c r="BD545">
        <f>+Casos_PN_CORR[[#This Row],[29-abr]]-Casos_PN_CORR[[#This Row],[28-abr]]</f>
        <v>0</v>
      </c>
      <c r="BE545">
        <f>+Casos_PN_CORR[[#This Row],[30-abr]]-Casos_PN_CORR[[#This Row],[29-abr]]</f>
        <v>0</v>
      </c>
      <c r="BF545">
        <f>+Casos_PN_CORR[[#This Row],[1-may]]-Casos_PN_CORR[[#This Row],[30-abr]]</f>
        <v>0</v>
      </c>
      <c r="BG545">
        <f>+Casos_PN_CORR[[#This Row],[2-may]]-Casos_PN_CORR[[#This Row],[1-may]]</f>
        <v>0</v>
      </c>
      <c r="BH545">
        <f>+Casos_PN_CORR[[#This Row],[3-may]]-Casos_PN_CORR[[#This Row],[2-may]]</f>
        <v>0</v>
      </c>
      <c r="BI545">
        <f>+Casos_PN_CORR[[#This Row],[4-may]]-Casos_PN_CORR[[#This Row],[3-may]]</f>
        <v>0</v>
      </c>
      <c r="BJ545">
        <f>+Casos_PN_CORR[[#This Row],[5-may]]-Casos_PN_CORR[[#This Row],[4-may]]</f>
        <v>0</v>
      </c>
      <c r="BK545">
        <f>+Casos_PN_CORR[[#This Row],[6-may]]-Casos_PN_CORR[[#This Row],[5-may]]</f>
        <v>0</v>
      </c>
      <c r="BL545">
        <f>+Casos_PN_CORR[[#This Row],[7-may]]-Casos_PN_CORR[[#This Row],[6-may]]</f>
        <v>0</v>
      </c>
      <c r="BM545">
        <f>+Casos_PN_CORR[[#This Row],[8-may]]-Casos_PN_CORR[[#This Row],[7-may]]</f>
        <v>0</v>
      </c>
      <c r="BN545">
        <f>+Casos_PN_CORR[[#This Row],[9-may]]-Casos_PN_CORR[[#This Row],[8-may]]</f>
        <v>0</v>
      </c>
      <c r="BO545">
        <f>+Casos_PN_CORR[[#This Row],[10-may]]-Casos_PN_CORR[[#This Row],[9-may]]</f>
        <v>0</v>
      </c>
      <c r="BP545">
        <f>+Casos_PN_CORR[[#This Row],[11-may]]-Casos_PN_CORR[[#This Row],[10-may]]</f>
        <v>0</v>
      </c>
      <c r="BQ545">
        <f>+Casos_PN_CORR[[#This Row],[12-may]]-Casos_PN_CORR[[#This Row],[11-may]]</f>
        <v>0</v>
      </c>
      <c r="BR545">
        <f>+Casos_PN_CORR[[#This Row],[13-may]]-Casos_PN_CORR[[#This Row],[12-may]]</f>
        <v>0</v>
      </c>
      <c r="BS545">
        <f>+Casos_PN_CORR[[#This Row],[14-may]]-Casos_PN_CORR[[#This Row],[13-may]]</f>
        <v>0</v>
      </c>
      <c r="BT545">
        <f>+Casos_PN_CORR[[#This Row],[15-may]]-Casos_PN_CORR[[#This Row],[14-may]]</f>
        <v>0</v>
      </c>
      <c r="BU545">
        <f>+Casos_PN_CORR[[#This Row],[16-may]]-Casos_PN_CORR[[#This Row],[15-may]]</f>
        <v>0</v>
      </c>
      <c r="BV545">
        <f>+Casos_PN_CORR[[#This Row],[17-may]]-Casos_PN_CORR[[#This Row],[16-may]]</f>
        <v>0</v>
      </c>
      <c r="BW545">
        <f>+Casos_PN_CORR[[#This Row],[18-may]]-Casos_PN_CORR[[#This Row],[17-may]]</f>
        <v>0</v>
      </c>
      <c r="BX545">
        <f>+Casos_PN_CORR[[#This Row],[19-may]]-Casos_PN_CORR[[#This Row],[18-may]]</f>
        <v>0</v>
      </c>
      <c r="BY545">
        <f>+Casos_PN_CORR[[#This Row],[20-may]]-Casos_PN_CORR[[#This Row],[19-may]]</f>
        <v>0</v>
      </c>
      <c r="BZ545">
        <f>+Casos_PN_CORR[[#This Row],[21-may]]-Casos_PN_CORR[[#This Row],[20-may]]</f>
        <v>0</v>
      </c>
      <c r="CA545">
        <f>+Casos_PN_CORR[[#This Row],[22-may]]-Casos_PN_CORR[[#This Row],[21-may]]</f>
        <v>0</v>
      </c>
      <c r="CB545">
        <f>+Casos_PN_CORR[[#This Row],[23-may]]-Casos_PN_CORR[[#This Row],[22-may]]</f>
        <v>0</v>
      </c>
      <c r="CC545">
        <f>+Casos_PN_CORR[[#This Row],[24-may]]-Casos_PN_CORR[[#This Row],[23-may]]</f>
        <v>0</v>
      </c>
      <c r="CD545">
        <f>+Casos_PN_CORR[[#This Row],[25-may]]-Casos_PN_CORR[[#This Row],[24-may]]</f>
        <v>0</v>
      </c>
      <c r="CE545">
        <f>+Casos_PN_CORR[[#This Row],[26-may]]-Casos_PN_CORR[[#This Row],[25-may]]</f>
        <v>0</v>
      </c>
      <c r="CF545">
        <f>+Casos_PN_CORR[[#This Row],[27-may]]-Casos_PN_CORR[[#This Row],[26-may]]</f>
        <v>0</v>
      </c>
      <c r="CG545">
        <f>+Casos_PN_CORR[[#This Row],[28-may]]-Casos_PN_CORR[[#This Row],[27-may]]</f>
        <v>0</v>
      </c>
      <c r="CH545">
        <f>+Casos_PN_CORR[[#This Row],[29-may]]-Casos_PN_CORR[[#This Row],[28-may]]</f>
        <v>0</v>
      </c>
      <c r="CI545">
        <f>+Casos_PN_CORR[[#This Row],[30-may]]-Casos_PN_CORR[[#This Row],[29-may]]</f>
        <v>0</v>
      </c>
      <c r="CJ545">
        <f>+Casos_PN_CORR[[#This Row],[31-may]]-Casos_PN_CORR[[#This Row],[30-may]]</f>
        <v>0</v>
      </c>
      <c r="CK545">
        <f>+Casos_PN_CORR[[#This Row],[1-jun]]-Casos_PN_CORR[[#This Row],[31-may]]</f>
        <v>0</v>
      </c>
      <c r="CL545">
        <f>+Casos_PN_CORR[[#This Row],[2-jun]]-Casos_PN_CORR[[#This Row],[1-jun]]</f>
        <v>0</v>
      </c>
      <c r="CM545">
        <f>+Casos_PN_CORR[[#This Row],[3-jun]]-Casos_PN_CORR[[#This Row],[2-jun]]</f>
        <v>0</v>
      </c>
      <c r="CN545">
        <f>+Casos_PN_CORR[[#This Row],[4-jun]]-Casos_PN_CORR[[#This Row],[3-jun]]</f>
        <v>0</v>
      </c>
      <c r="CO545">
        <f>+Casos_PN_CORR[[#This Row],[5-jun]]-Casos_PN_CORR[[#This Row],[4-jun]]</f>
        <v>0</v>
      </c>
      <c r="CP545">
        <f>+Casos_PN_CORR[[#This Row],[6-jun]]-Casos_PN_CORR[[#This Row],[5-jun]]</f>
        <v>0</v>
      </c>
    </row>
    <row r="546" spans="1:94">
      <c r="A546">
        <v>90907</v>
      </c>
      <c r="B546" s="2" t="s">
        <v>139</v>
      </c>
      <c r="C546" s="2" t="s">
        <v>108</v>
      </c>
      <c r="D546" s="2" t="s">
        <v>673</v>
      </c>
      <c r="E546" s="4">
        <f t="shared" si="8"/>
        <v>0</v>
      </c>
      <c r="F546">
        <f>+Casos_PN_CORR[[#This Row],[10-mar]]</f>
        <v>0</v>
      </c>
      <c r="G546">
        <f>+Casos_PN_CORR[[#This Row],[11-mar]]-Casos_PN_CORR[[#This Row],[10-mar]]</f>
        <v>0</v>
      </c>
      <c r="H546">
        <f>+Casos_PN_CORR[[#This Row],[12-mar]]-Casos_PN_CORR[[#This Row],[11-mar]]</f>
        <v>0</v>
      </c>
      <c r="I546">
        <f>+Casos_PN_CORR[[#This Row],[13-mar]]-Casos_PN_CORR[[#This Row],[12-mar]]</f>
        <v>0</v>
      </c>
      <c r="J546">
        <f>+Casos_PN_CORR[[#This Row],[14-mar]]-Casos_PN_CORR[[#This Row],[13-mar]]</f>
        <v>0</v>
      </c>
      <c r="K546">
        <f>+Casos_PN_CORR[[#This Row],[15-mar]]-Casos_PN_CORR[[#This Row],[14-mar]]</f>
        <v>0</v>
      </c>
      <c r="L546">
        <f>+Casos_PN_CORR[[#This Row],[16-mar]]-Casos_PN_CORR[[#This Row],[15-mar]]</f>
        <v>0</v>
      </c>
      <c r="M546">
        <f>+Casos_PN_CORR[[#This Row],[17-mar]]-Casos_PN_CORR[[#This Row],[16-mar]]</f>
        <v>0</v>
      </c>
      <c r="N546">
        <f>+Casos_PN_CORR[[#This Row],[18-mar]]-Casos_PN_CORR[[#This Row],[17-mar]]</f>
        <v>0</v>
      </c>
      <c r="O546">
        <f>+Casos_PN_CORR[[#This Row],[19-mar]]-Casos_PN_CORR[[#This Row],[18-mar]]</f>
        <v>0</v>
      </c>
      <c r="P546">
        <f>+Casos_PN_CORR[[#This Row],[20-mar]]-Casos_PN_CORR[[#This Row],[19-mar]]</f>
        <v>0</v>
      </c>
      <c r="Q546">
        <f>+Casos_PN_CORR[[#This Row],[21-mar]]-Casos_PN_CORR[[#This Row],[20-mar]]</f>
        <v>0</v>
      </c>
      <c r="R546">
        <f>+Casos_PN_CORR[[#This Row],[22-mar]]-Casos_PN_CORR[[#This Row],[21-mar]]</f>
        <v>0</v>
      </c>
      <c r="S546">
        <f>+Casos_PN_CORR[[#This Row],[23-mar]]-Casos_PN_CORR[[#This Row],[22-mar]]</f>
        <v>0</v>
      </c>
      <c r="T546">
        <f>+Casos_PN_CORR[[#This Row],[24-mar]]-Casos_PN_CORR[[#This Row],[23-mar]]</f>
        <v>0</v>
      </c>
      <c r="U546">
        <f>+Casos_PN_CORR[[#This Row],[25-mar]]-Casos_PN_CORR[[#This Row],[24-mar]]</f>
        <v>0</v>
      </c>
      <c r="V546">
        <f>+Casos_PN_CORR[[#This Row],[26-mar]]-Casos_PN_CORR[[#This Row],[25-mar]]</f>
        <v>0</v>
      </c>
      <c r="W546">
        <f>+Casos_PN_CORR[[#This Row],[27-mar]]-Casos_PN_CORR[[#This Row],[26-mar]]</f>
        <v>0</v>
      </c>
      <c r="X546">
        <f>+Casos_PN_CORR[[#This Row],[28-mar]]-Casos_PN_CORR[[#This Row],[27-mar]]</f>
        <v>0</v>
      </c>
      <c r="Y546">
        <f>+Casos_PN_CORR[[#This Row],[29-mar]]-Casos_PN_CORR[[#This Row],[28-mar]]</f>
        <v>0</v>
      </c>
      <c r="Z546">
        <f>+Casos_PN_CORR[[#This Row],[30-mar]]-Casos_PN_CORR[[#This Row],[29-mar]]</f>
        <v>0</v>
      </c>
      <c r="AA546">
        <f>+Casos_PN_CORR[[#This Row],[31-mar]]-Casos_PN_CORR[[#This Row],[30-mar]]</f>
        <v>0</v>
      </c>
      <c r="AB546">
        <f>+Casos_PN_CORR[[#This Row],[1-abr]]-Casos_PN_CORR[[#This Row],[31-mar]]</f>
        <v>0</v>
      </c>
      <c r="AC546">
        <f>+Casos_PN_CORR[[#This Row],[2-abr]]-Casos_PN_CORR[[#This Row],[1-abr]]</f>
        <v>0</v>
      </c>
      <c r="AD546">
        <f>+Casos_PN_CORR[[#This Row],[3-abr]]-Casos_PN_CORR[[#This Row],[2-abr]]</f>
        <v>0</v>
      </c>
      <c r="AE546">
        <f>+Casos_PN_CORR[[#This Row],[4-abr]]-Casos_PN_CORR[[#This Row],[3-abr]]</f>
        <v>0</v>
      </c>
      <c r="AF546">
        <f>+Casos_PN_CORR[[#This Row],[5-abr]]-Casos_PN_CORR[[#This Row],[4-abr]]</f>
        <v>0</v>
      </c>
      <c r="AG546">
        <f>+Casos_PN_CORR[[#This Row],[6-abr]]-Casos_PN_CORR[[#This Row],[5-abr]]</f>
        <v>0</v>
      </c>
      <c r="AH546">
        <f>+Casos_PN_CORR[[#This Row],[7-abr]]-Casos_PN_CORR[[#This Row],[6-abr]]</f>
        <v>0</v>
      </c>
      <c r="AI546">
        <f>+Casos_PN_CORR[[#This Row],[8-abr]]-Casos_PN_CORR[[#This Row],[7-abr]]</f>
        <v>0</v>
      </c>
      <c r="AJ546">
        <f>+Casos_PN_CORR[[#This Row],[9-abr]]-Casos_PN_CORR[[#This Row],[8-abr]]</f>
        <v>0</v>
      </c>
      <c r="AK546">
        <f>+Casos_PN_CORR[[#This Row],[10-abr]]-Casos_PN_CORR[[#This Row],[9-abr]]</f>
        <v>0</v>
      </c>
      <c r="AL546">
        <f>+Casos_PN_CORR[[#This Row],[11-abr]]-Casos_PN_CORR[[#This Row],[10-abr]]</f>
        <v>0</v>
      </c>
      <c r="AM546">
        <f>+Casos_PN_CORR[[#This Row],[12-abr]]-Casos_PN_CORR[[#This Row],[11-abr]]</f>
        <v>0</v>
      </c>
      <c r="AN546">
        <f>+Casos_PN_CORR[[#This Row],[13-abr]]-Casos_PN_CORR[[#This Row],[12-abr]]</f>
        <v>0</v>
      </c>
      <c r="AO546">
        <f>+Casos_PN_CORR[[#This Row],[14-abr]]-Casos_PN_CORR[[#This Row],[13-abr]]</f>
        <v>0</v>
      </c>
      <c r="AP546">
        <f>+Casos_PN_CORR[[#This Row],[15-abr]]-Casos_PN_CORR[[#This Row],[14-abr]]</f>
        <v>0</v>
      </c>
      <c r="AQ546">
        <f>+Casos_PN_CORR[[#This Row],[16-abr]]-Casos_PN_CORR[[#This Row],[15-abr]]</f>
        <v>0</v>
      </c>
      <c r="AR546">
        <f>+Casos_PN_CORR[[#This Row],[17-abr]]-Casos_PN_CORR[[#This Row],[16-abr]]</f>
        <v>0</v>
      </c>
      <c r="AS546">
        <f>+Casos_PN_CORR[[#This Row],[18-abr]]-Casos_PN_CORR[[#This Row],[17-abr]]</f>
        <v>0</v>
      </c>
      <c r="AT546">
        <f>+Casos_PN_CORR[[#This Row],[19-abr]]-Casos_PN_CORR[[#This Row],[18-abr]]</f>
        <v>0</v>
      </c>
      <c r="AU546">
        <f>+Casos_PN_CORR[[#This Row],[20-abr]]-Casos_PN_CORR[[#This Row],[19-abr]]</f>
        <v>0</v>
      </c>
      <c r="AV546">
        <f>+Casos_PN_CORR[[#This Row],[21-abr]]-Casos_PN_CORR[[#This Row],[20-abr]]</f>
        <v>0</v>
      </c>
      <c r="AW546">
        <f>+Casos_PN_CORR[[#This Row],[22-abr]]-Casos_PN_CORR[[#This Row],[21-abr]]</f>
        <v>0</v>
      </c>
      <c r="AX546">
        <f>+Casos_PN_CORR[[#This Row],[23-abr]]-Casos_PN_CORR[[#This Row],[22-abr]]</f>
        <v>0</v>
      </c>
      <c r="AY546">
        <f>+Casos_PN_CORR[[#This Row],[24-abr]]-Casos_PN_CORR[[#This Row],[23-abr]]</f>
        <v>0</v>
      </c>
      <c r="AZ546">
        <f>+Casos_PN_CORR[[#This Row],[25-abr]]-Casos_PN_CORR[[#This Row],[24-abr]]</f>
        <v>0</v>
      </c>
      <c r="BA546">
        <f>+Casos_PN_CORR[[#This Row],[26-abr]]-Casos_PN_CORR[[#This Row],[25-abr]]</f>
        <v>0</v>
      </c>
      <c r="BB546">
        <f>+Casos_PN_CORR[[#This Row],[27-abr]]-Casos_PN_CORR[[#This Row],[26-abr]]</f>
        <v>0</v>
      </c>
      <c r="BC546">
        <f>+Casos_PN_CORR[[#This Row],[28-abr]]-Casos_PN_CORR[[#This Row],[27-abr]]</f>
        <v>0</v>
      </c>
      <c r="BD546">
        <f>+Casos_PN_CORR[[#This Row],[29-abr]]-Casos_PN_CORR[[#This Row],[28-abr]]</f>
        <v>0</v>
      </c>
      <c r="BE546">
        <f>+Casos_PN_CORR[[#This Row],[30-abr]]-Casos_PN_CORR[[#This Row],[29-abr]]</f>
        <v>0</v>
      </c>
      <c r="BF546">
        <f>+Casos_PN_CORR[[#This Row],[1-may]]-Casos_PN_CORR[[#This Row],[30-abr]]</f>
        <v>0</v>
      </c>
      <c r="BG546">
        <f>+Casos_PN_CORR[[#This Row],[2-may]]-Casos_PN_CORR[[#This Row],[1-may]]</f>
        <v>0</v>
      </c>
      <c r="BH546">
        <f>+Casos_PN_CORR[[#This Row],[3-may]]-Casos_PN_CORR[[#This Row],[2-may]]</f>
        <v>0</v>
      </c>
      <c r="BI546">
        <f>+Casos_PN_CORR[[#This Row],[4-may]]-Casos_PN_CORR[[#This Row],[3-may]]</f>
        <v>0</v>
      </c>
      <c r="BJ546">
        <f>+Casos_PN_CORR[[#This Row],[5-may]]-Casos_PN_CORR[[#This Row],[4-may]]</f>
        <v>0</v>
      </c>
      <c r="BK546">
        <f>+Casos_PN_CORR[[#This Row],[6-may]]-Casos_PN_CORR[[#This Row],[5-may]]</f>
        <v>0</v>
      </c>
      <c r="BL546">
        <f>+Casos_PN_CORR[[#This Row],[7-may]]-Casos_PN_CORR[[#This Row],[6-may]]</f>
        <v>0</v>
      </c>
      <c r="BM546">
        <f>+Casos_PN_CORR[[#This Row],[8-may]]-Casos_PN_CORR[[#This Row],[7-may]]</f>
        <v>0</v>
      </c>
      <c r="BN546">
        <f>+Casos_PN_CORR[[#This Row],[9-may]]-Casos_PN_CORR[[#This Row],[8-may]]</f>
        <v>0</v>
      </c>
      <c r="BO546">
        <f>+Casos_PN_CORR[[#This Row],[10-may]]-Casos_PN_CORR[[#This Row],[9-may]]</f>
        <v>0</v>
      </c>
      <c r="BP546">
        <f>+Casos_PN_CORR[[#This Row],[11-may]]-Casos_PN_CORR[[#This Row],[10-may]]</f>
        <v>0</v>
      </c>
      <c r="BQ546">
        <f>+Casos_PN_CORR[[#This Row],[12-may]]-Casos_PN_CORR[[#This Row],[11-may]]</f>
        <v>0</v>
      </c>
      <c r="BR546">
        <f>+Casos_PN_CORR[[#This Row],[13-may]]-Casos_PN_CORR[[#This Row],[12-may]]</f>
        <v>0</v>
      </c>
      <c r="BS546">
        <f>+Casos_PN_CORR[[#This Row],[14-may]]-Casos_PN_CORR[[#This Row],[13-may]]</f>
        <v>0</v>
      </c>
      <c r="BT546">
        <f>+Casos_PN_CORR[[#This Row],[15-may]]-Casos_PN_CORR[[#This Row],[14-may]]</f>
        <v>0</v>
      </c>
      <c r="BU546">
        <f>+Casos_PN_CORR[[#This Row],[16-may]]-Casos_PN_CORR[[#This Row],[15-may]]</f>
        <v>0</v>
      </c>
      <c r="BV546">
        <f>+Casos_PN_CORR[[#This Row],[17-may]]-Casos_PN_CORR[[#This Row],[16-may]]</f>
        <v>0</v>
      </c>
      <c r="BW546">
        <f>+Casos_PN_CORR[[#This Row],[18-may]]-Casos_PN_CORR[[#This Row],[17-may]]</f>
        <v>0</v>
      </c>
      <c r="BX546">
        <f>+Casos_PN_CORR[[#This Row],[19-may]]-Casos_PN_CORR[[#This Row],[18-may]]</f>
        <v>0</v>
      </c>
      <c r="BY546">
        <f>+Casos_PN_CORR[[#This Row],[20-may]]-Casos_PN_CORR[[#This Row],[19-may]]</f>
        <v>0</v>
      </c>
      <c r="BZ546">
        <f>+Casos_PN_CORR[[#This Row],[21-may]]-Casos_PN_CORR[[#This Row],[20-may]]</f>
        <v>0</v>
      </c>
      <c r="CA546">
        <f>+Casos_PN_CORR[[#This Row],[22-may]]-Casos_PN_CORR[[#This Row],[21-may]]</f>
        <v>0</v>
      </c>
      <c r="CB546">
        <f>+Casos_PN_CORR[[#This Row],[23-may]]-Casos_PN_CORR[[#This Row],[22-may]]</f>
        <v>0</v>
      </c>
      <c r="CC546">
        <f>+Casos_PN_CORR[[#This Row],[24-may]]-Casos_PN_CORR[[#This Row],[23-may]]</f>
        <v>0</v>
      </c>
      <c r="CD546">
        <f>+Casos_PN_CORR[[#This Row],[25-may]]-Casos_PN_CORR[[#This Row],[24-may]]</f>
        <v>0</v>
      </c>
      <c r="CE546">
        <f>+Casos_PN_CORR[[#This Row],[26-may]]-Casos_PN_CORR[[#This Row],[25-may]]</f>
        <v>0</v>
      </c>
      <c r="CF546">
        <f>+Casos_PN_CORR[[#This Row],[27-may]]-Casos_PN_CORR[[#This Row],[26-may]]</f>
        <v>0</v>
      </c>
      <c r="CG546">
        <f>+Casos_PN_CORR[[#This Row],[28-may]]-Casos_PN_CORR[[#This Row],[27-may]]</f>
        <v>0</v>
      </c>
      <c r="CH546">
        <f>+Casos_PN_CORR[[#This Row],[29-may]]-Casos_PN_CORR[[#This Row],[28-may]]</f>
        <v>0</v>
      </c>
      <c r="CI546">
        <f>+Casos_PN_CORR[[#This Row],[30-may]]-Casos_PN_CORR[[#This Row],[29-may]]</f>
        <v>0</v>
      </c>
      <c r="CJ546">
        <f>+Casos_PN_CORR[[#This Row],[31-may]]-Casos_PN_CORR[[#This Row],[30-may]]</f>
        <v>0</v>
      </c>
      <c r="CK546">
        <f>+Casos_PN_CORR[[#This Row],[1-jun]]-Casos_PN_CORR[[#This Row],[31-may]]</f>
        <v>0</v>
      </c>
      <c r="CL546">
        <f>+Casos_PN_CORR[[#This Row],[2-jun]]-Casos_PN_CORR[[#This Row],[1-jun]]</f>
        <v>0</v>
      </c>
      <c r="CM546">
        <f>+Casos_PN_CORR[[#This Row],[3-jun]]-Casos_PN_CORR[[#This Row],[2-jun]]</f>
        <v>0</v>
      </c>
      <c r="CN546">
        <f>+Casos_PN_CORR[[#This Row],[4-jun]]-Casos_PN_CORR[[#This Row],[3-jun]]</f>
        <v>0</v>
      </c>
      <c r="CO546">
        <f>+Casos_PN_CORR[[#This Row],[5-jun]]-Casos_PN_CORR[[#This Row],[4-jun]]</f>
        <v>0</v>
      </c>
      <c r="CP546">
        <f>+Casos_PN_CORR[[#This Row],[6-jun]]-Casos_PN_CORR[[#This Row],[5-jun]]</f>
        <v>0</v>
      </c>
    </row>
    <row r="547" spans="1:94">
      <c r="A547">
        <v>110201</v>
      </c>
      <c r="B547" s="2" t="s">
        <v>291</v>
      </c>
      <c r="C547" s="2" t="s">
        <v>446</v>
      </c>
      <c r="D547" s="2" t="s">
        <v>674</v>
      </c>
      <c r="E547" s="4">
        <f t="shared" si="8"/>
        <v>1</v>
      </c>
      <c r="F547">
        <f>+Casos_PN_CORR[[#This Row],[10-mar]]</f>
        <v>0</v>
      </c>
      <c r="G547">
        <f>+Casos_PN_CORR[[#This Row],[11-mar]]-Casos_PN_CORR[[#This Row],[10-mar]]</f>
        <v>0</v>
      </c>
      <c r="H547">
        <f>+Casos_PN_CORR[[#This Row],[12-mar]]-Casos_PN_CORR[[#This Row],[11-mar]]</f>
        <v>0</v>
      </c>
      <c r="I547">
        <f>+Casos_PN_CORR[[#This Row],[13-mar]]-Casos_PN_CORR[[#This Row],[12-mar]]</f>
        <v>0</v>
      </c>
      <c r="J547">
        <f>+Casos_PN_CORR[[#This Row],[14-mar]]-Casos_PN_CORR[[#This Row],[13-mar]]</f>
        <v>0</v>
      </c>
      <c r="K547">
        <f>+Casos_PN_CORR[[#This Row],[15-mar]]-Casos_PN_CORR[[#This Row],[14-mar]]</f>
        <v>0</v>
      </c>
      <c r="L547">
        <f>+Casos_PN_CORR[[#This Row],[16-mar]]-Casos_PN_CORR[[#This Row],[15-mar]]</f>
        <v>0</v>
      </c>
      <c r="M547">
        <f>+Casos_PN_CORR[[#This Row],[17-mar]]-Casos_PN_CORR[[#This Row],[16-mar]]</f>
        <v>0</v>
      </c>
      <c r="N547">
        <f>+Casos_PN_CORR[[#This Row],[18-mar]]-Casos_PN_CORR[[#This Row],[17-mar]]</f>
        <v>0</v>
      </c>
      <c r="O547">
        <f>+Casos_PN_CORR[[#This Row],[19-mar]]-Casos_PN_CORR[[#This Row],[18-mar]]</f>
        <v>0</v>
      </c>
      <c r="P547">
        <f>+Casos_PN_CORR[[#This Row],[20-mar]]-Casos_PN_CORR[[#This Row],[19-mar]]</f>
        <v>0</v>
      </c>
      <c r="Q547">
        <f>+Casos_PN_CORR[[#This Row],[21-mar]]-Casos_PN_CORR[[#This Row],[20-mar]]</f>
        <v>0</v>
      </c>
      <c r="R547">
        <f>+Casos_PN_CORR[[#This Row],[22-mar]]-Casos_PN_CORR[[#This Row],[21-mar]]</f>
        <v>0</v>
      </c>
      <c r="S547">
        <f>+Casos_PN_CORR[[#This Row],[23-mar]]-Casos_PN_CORR[[#This Row],[22-mar]]</f>
        <v>0</v>
      </c>
      <c r="T547">
        <f>+Casos_PN_CORR[[#This Row],[24-mar]]-Casos_PN_CORR[[#This Row],[23-mar]]</f>
        <v>0</v>
      </c>
      <c r="U547">
        <f>+Casos_PN_CORR[[#This Row],[25-mar]]-Casos_PN_CORR[[#This Row],[24-mar]]</f>
        <v>0</v>
      </c>
      <c r="V547">
        <f>+Casos_PN_CORR[[#This Row],[26-mar]]-Casos_PN_CORR[[#This Row],[25-mar]]</f>
        <v>0</v>
      </c>
      <c r="W547">
        <f>+Casos_PN_CORR[[#This Row],[27-mar]]-Casos_PN_CORR[[#This Row],[26-mar]]</f>
        <v>0</v>
      </c>
      <c r="X547">
        <f>+Casos_PN_CORR[[#This Row],[28-mar]]-Casos_PN_CORR[[#This Row],[27-mar]]</f>
        <v>0</v>
      </c>
      <c r="Y547">
        <f>+Casos_PN_CORR[[#This Row],[29-mar]]-Casos_PN_CORR[[#This Row],[28-mar]]</f>
        <v>0</v>
      </c>
      <c r="Z547">
        <f>+Casos_PN_CORR[[#This Row],[30-mar]]-Casos_PN_CORR[[#This Row],[29-mar]]</f>
        <v>0</v>
      </c>
      <c r="AA547">
        <f>+Casos_PN_CORR[[#This Row],[31-mar]]-Casos_PN_CORR[[#This Row],[30-mar]]</f>
        <v>0</v>
      </c>
      <c r="AB547">
        <f>+Casos_PN_CORR[[#This Row],[1-abr]]-Casos_PN_CORR[[#This Row],[31-mar]]</f>
        <v>0</v>
      </c>
      <c r="AC547">
        <f>+Casos_PN_CORR[[#This Row],[2-abr]]-Casos_PN_CORR[[#This Row],[1-abr]]</f>
        <v>0</v>
      </c>
      <c r="AD547">
        <f>+Casos_PN_CORR[[#This Row],[3-abr]]-Casos_PN_CORR[[#This Row],[2-abr]]</f>
        <v>0</v>
      </c>
      <c r="AE547">
        <f>+Casos_PN_CORR[[#This Row],[4-abr]]-Casos_PN_CORR[[#This Row],[3-abr]]</f>
        <v>0</v>
      </c>
      <c r="AF547">
        <f>+Casos_PN_CORR[[#This Row],[5-abr]]-Casos_PN_CORR[[#This Row],[4-abr]]</f>
        <v>0</v>
      </c>
      <c r="AG547">
        <f>+Casos_PN_CORR[[#This Row],[6-abr]]-Casos_PN_CORR[[#This Row],[5-abr]]</f>
        <v>0</v>
      </c>
      <c r="AH547">
        <f>+Casos_PN_CORR[[#This Row],[7-abr]]-Casos_PN_CORR[[#This Row],[6-abr]]</f>
        <v>0</v>
      </c>
      <c r="AI547">
        <f>+Casos_PN_CORR[[#This Row],[8-abr]]-Casos_PN_CORR[[#This Row],[7-abr]]</f>
        <v>0</v>
      </c>
      <c r="AJ547">
        <f>+Casos_PN_CORR[[#This Row],[9-abr]]-Casos_PN_CORR[[#This Row],[8-abr]]</f>
        <v>0</v>
      </c>
      <c r="AK547">
        <f>+Casos_PN_CORR[[#This Row],[10-abr]]-Casos_PN_CORR[[#This Row],[9-abr]]</f>
        <v>0</v>
      </c>
      <c r="AL547">
        <f>+Casos_PN_CORR[[#This Row],[11-abr]]-Casos_PN_CORR[[#This Row],[10-abr]]</f>
        <v>0</v>
      </c>
      <c r="AM547">
        <f>+Casos_PN_CORR[[#This Row],[12-abr]]-Casos_PN_CORR[[#This Row],[11-abr]]</f>
        <v>0</v>
      </c>
      <c r="AN547">
        <f>+Casos_PN_CORR[[#This Row],[13-abr]]-Casos_PN_CORR[[#This Row],[12-abr]]</f>
        <v>0</v>
      </c>
      <c r="AO547">
        <f>+Casos_PN_CORR[[#This Row],[14-abr]]-Casos_PN_CORR[[#This Row],[13-abr]]</f>
        <v>0</v>
      </c>
      <c r="AP547">
        <f>+Casos_PN_CORR[[#This Row],[15-abr]]-Casos_PN_CORR[[#This Row],[14-abr]]</f>
        <v>0</v>
      </c>
      <c r="AQ547">
        <f>+Casos_PN_CORR[[#This Row],[16-abr]]-Casos_PN_CORR[[#This Row],[15-abr]]</f>
        <v>0</v>
      </c>
      <c r="AR547">
        <f>+Casos_PN_CORR[[#This Row],[17-abr]]-Casos_PN_CORR[[#This Row],[16-abr]]</f>
        <v>0</v>
      </c>
      <c r="AS547">
        <f>+Casos_PN_CORR[[#This Row],[18-abr]]-Casos_PN_CORR[[#This Row],[17-abr]]</f>
        <v>0</v>
      </c>
      <c r="AT547">
        <f>+Casos_PN_CORR[[#This Row],[19-abr]]-Casos_PN_CORR[[#This Row],[18-abr]]</f>
        <v>0</v>
      </c>
      <c r="AU547">
        <f>+Casos_PN_CORR[[#This Row],[20-abr]]-Casos_PN_CORR[[#This Row],[19-abr]]</f>
        <v>0</v>
      </c>
      <c r="AV547">
        <f>+Casos_PN_CORR[[#This Row],[21-abr]]-Casos_PN_CORR[[#This Row],[20-abr]]</f>
        <v>0</v>
      </c>
      <c r="AW547">
        <f>+Casos_PN_CORR[[#This Row],[22-abr]]-Casos_PN_CORR[[#This Row],[21-abr]]</f>
        <v>0</v>
      </c>
      <c r="AX547">
        <f>+Casos_PN_CORR[[#This Row],[23-abr]]-Casos_PN_CORR[[#This Row],[22-abr]]</f>
        <v>0</v>
      </c>
      <c r="AY547">
        <f>+Casos_PN_CORR[[#This Row],[24-abr]]-Casos_PN_CORR[[#This Row],[23-abr]]</f>
        <v>0</v>
      </c>
      <c r="AZ547">
        <f>+Casos_PN_CORR[[#This Row],[25-abr]]-Casos_PN_CORR[[#This Row],[24-abr]]</f>
        <v>0</v>
      </c>
      <c r="BA547">
        <f>+Casos_PN_CORR[[#This Row],[26-abr]]-Casos_PN_CORR[[#This Row],[25-abr]]</f>
        <v>0</v>
      </c>
      <c r="BB547">
        <f>+Casos_PN_CORR[[#This Row],[27-abr]]-Casos_PN_CORR[[#This Row],[26-abr]]</f>
        <v>0</v>
      </c>
      <c r="BC547">
        <f>+Casos_PN_CORR[[#This Row],[28-abr]]-Casos_PN_CORR[[#This Row],[27-abr]]</f>
        <v>0</v>
      </c>
      <c r="BD547">
        <f>+Casos_PN_CORR[[#This Row],[29-abr]]-Casos_PN_CORR[[#This Row],[28-abr]]</f>
        <v>0</v>
      </c>
      <c r="BE547">
        <f>+Casos_PN_CORR[[#This Row],[30-abr]]-Casos_PN_CORR[[#This Row],[29-abr]]</f>
        <v>0</v>
      </c>
      <c r="BF547">
        <f>+Casos_PN_CORR[[#This Row],[1-may]]-Casos_PN_CORR[[#This Row],[30-abr]]</f>
        <v>0</v>
      </c>
      <c r="BG547">
        <f>+Casos_PN_CORR[[#This Row],[2-may]]-Casos_PN_CORR[[#This Row],[1-may]]</f>
        <v>0</v>
      </c>
      <c r="BH547">
        <f>+Casos_PN_CORR[[#This Row],[3-may]]-Casos_PN_CORR[[#This Row],[2-may]]</f>
        <v>0</v>
      </c>
      <c r="BI547">
        <f>+Casos_PN_CORR[[#This Row],[4-may]]-Casos_PN_CORR[[#This Row],[3-may]]</f>
        <v>0</v>
      </c>
      <c r="BJ547">
        <f>+Casos_PN_CORR[[#This Row],[5-may]]-Casos_PN_CORR[[#This Row],[4-may]]</f>
        <v>0</v>
      </c>
      <c r="BK547">
        <f>+Casos_PN_CORR[[#This Row],[6-may]]-Casos_PN_CORR[[#This Row],[5-may]]</f>
        <v>0</v>
      </c>
      <c r="BL547">
        <f>+Casos_PN_CORR[[#This Row],[7-may]]-Casos_PN_CORR[[#This Row],[6-may]]</f>
        <v>0</v>
      </c>
      <c r="BM547">
        <f>+Casos_PN_CORR[[#This Row],[8-may]]-Casos_PN_CORR[[#This Row],[7-may]]</f>
        <v>0</v>
      </c>
      <c r="BN547">
        <f>+Casos_PN_CORR[[#This Row],[9-may]]-Casos_PN_CORR[[#This Row],[8-may]]</f>
        <v>0</v>
      </c>
      <c r="BO547">
        <f>+Casos_PN_CORR[[#This Row],[10-may]]-Casos_PN_CORR[[#This Row],[9-may]]</f>
        <v>0</v>
      </c>
      <c r="BP547">
        <f>+Casos_PN_CORR[[#This Row],[11-may]]-Casos_PN_CORR[[#This Row],[10-may]]</f>
        <v>0</v>
      </c>
      <c r="BQ547">
        <f>+Casos_PN_CORR[[#This Row],[12-may]]-Casos_PN_CORR[[#This Row],[11-may]]</f>
        <v>0</v>
      </c>
      <c r="BR547">
        <f>+Casos_PN_CORR[[#This Row],[13-may]]-Casos_PN_CORR[[#This Row],[12-may]]</f>
        <v>0</v>
      </c>
      <c r="BS547">
        <f>+Casos_PN_CORR[[#This Row],[14-may]]-Casos_PN_CORR[[#This Row],[13-may]]</f>
        <v>0</v>
      </c>
      <c r="BT547">
        <f>+Casos_PN_CORR[[#This Row],[15-may]]-Casos_PN_CORR[[#This Row],[14-may]]</f>
        <v>0</v>
      </c>
      <c r="BU547">
        <f>+Casos_PN_CORR[[#This Row],[16-may]]-Casos_PN_CORR[[#This Row],[15-may]]</f>
        <v>0</v>
      </c>
      <c r="BV547">
        <f>+Casos_PN_CORR[[#This Row],[17-may]]-Casos_PN_CORR[[#This Row],[16-may]]</f>
        <v>0</v>
      </c>
      <c r="BW547">
        <f>+Casos_PN_CORR[[#This Row],[18-may]]-Casos_PN_CORR[[#This Row],[17-may]]</f>
        <v>0</v>
      </c>
      <c r="BX547">
        <f>+Casos_PN_CORR[[#This Row],[19-may]]-Casos_PN_CORR[[#This Row],[18-may]]</f>
        <v>0</v>
      </c>
      <c r="BY547">
        <f>+Casos_PN_CORR[[#This Row],[20-may]]-Casos_PN_CORR[[#This Row],[19-may]]</f>
        <v>0</v>
      </c>
      <c r="BZ547">
        <f>+Casos_PN_CORR[[#This Row],[21-may]]-Casos_PN_CORR[[#This Row],[20-may]]</f>
        <v>0</v>
      </c>
      <c r="CA547">
        <f>+Casos_PN_CORR[[#This Row],[22-may]]-Casos_PN_CORR[[#This Row],[21-may]]</f>
        <v>0</v>
      </c>
      <c r="CB547">
        <f>+Casos_PN_CORR[[#This Row],[23-may]]-Casos_PN_CORR[[#This Row],[22-may]]</f>
        <v>0</v>
      </c>
      <c r="CC547">
        <f>+Casos_PN_CORR[[#This Row],[24-may]]-Casos_PN_CORR[[#This Row],[23-may]]</f>
        <v>0</v>
      </c>
      <c r="CD547">
        <f>+Casos_PN_CORR[[#This Row],[25-may]]-Casos_PN_CORR[[#This Row],[24-may]]</f>
        <v>0</v>
      </c>
      <c r="CE547">
        <f>+Casos_PN_CORR[[#This Row],[26-may]]-Casos_PN_CORR[[#This Row],[25-may]]</f>
        <v>0</v>
      </c>
      <c r="CF547">
        <f>+Casos_PN_CORR[[#This Row],[27-may]]-Casos_PN_CORR[[#This Row],[26-may]]</f>
        <v>0</v>
      </c>
      <c r="CG547">
        <f>+Casos_PN_CORR[[#This Row],[28-may]]-Casos_PN_CORR[[#This Row],[27-may]]</f>
        <v>0</v>
      </c>
      <c r="CH547">
        <f>+Casos_PN_CORR[[#This Row],[29-may]]-Casos_PN_CORR[[#This Row],[28-may]]</f>
        <v>0</v>
      </c>
      <c r="CI547">
        <f>+Casos_PN_CORR[[#This Row],[30-may]]-Casos_PN_CORR[[#This Row],[29-may]]</f>
        <v>0</v>
      </c>
      <c r="CJ547">
        <f>+Casos_PN_CORR[[#This Row],[31-may]]-Casos_PN_CORR[[#This Row],[30-may]]</f>
        <v>0</v>
      </c>
      <c r="CK547">
        <f>+Casos_PN_CORR[[#This Row],[1-jun]]-Casos_PN_CORR[[#This Row],[31-may]]</f>
        <v>0</v>
      </c>
      <c r="CL547">
        <f>+Casos_PN_CORR[[#This Row],[2-jun]]-Casos_PN_CORR[[#This Row],[1-jun]]</f>
        <v>0</v>
      </c>
      <c r="CM547">
        <f>+Casos_PN_CORR[[#This Row],[3-jun]]-Casos_PN_CORR[[#This Row],[2-jun]]</f>
        <v>0</v>
      </c>
      <c r="CN547">
        <f>+Casos_PN_CORR[[#This Row],[4-jun]]-Casos_PN_CORR[[#This Row],[3-jun]]</f>
        <v>0</v>
      </c>
      <c r="CO547">
        <f>+Casos_PN_CORR[[#This Row],[5-jun]]-Casos_PN_CORR[[#This Row],[4-jun]]</f>
        <v>1</v>
      </c>
      <c r="CP547">
        <f>+Casos_PN_CORR[[#This Row],[6-jun]]-Casos_PN_CORR[[#This Row],[5-jun]]</f>
        <v>0</v>
      </c>
    </row>
    <row r="548" spans="1:94">
      <c r="A548">
        <v>41001</v>
      </c>
      <c r="B548" s="2" t="s">
        <v>115</v>
      </c>
      <c r="C548" s="2" t="s">
        <v>202</v>
      </c>
      <c r="D548" s="2" t="s">
        <v>675</v>
      </c>
      <c r="E548" s="4">
        <f t="shared" si="8"/>
        <v>1</v>
      </c>
      <c r="F548">
        <f>+Casos_PN_CORR[[#This Row],[10-mar]]</f>
        <v>0</v>
      </c>
      <c r="G548">
        <f>+Casos_PN_CORR[[#This Row],[11-mar]]-Casos_PN_CORR[[#This Row],[10-mar]]</f>
        <v>0</v>
      </c>
      <c r="H548">
        <f>+Casos_PN_CORR[[#This Row],[12-mar]]-Casos_PN_CORR[[#This Row],[11-mar]]</f>
        <v>0</v>
      </c>
      <c r="I548">
        <f>+Casos_PN_CORR[[#This Row],[13-mar]]-Casos_PN_CORR[[#This Row],[12-mar]]</f>
        <v>0</v>
      </c>
      <c r="J548">
        <f>+Casos_PN_CORR[[#This Row],[14-mar]]-Casos_PN_CORR[[#This Row],[13-mar]]</f>
        <v>0</v>
      </c>
      <c r="K548">
        <f>+Casos_PN_CORR[[#This Row],[15-mar]]-Casos_PN_CORR[[#This Row],[14-mar]]</f>
        <v>0</v>
      </c>
      <c r="L548">
        <f>+Casos_PN_CORR[[#This Row],[16-mar]]-Casos_PN_CORR[[#This Row],[15-mar]]</f>
        <v>0</v>
      </c>
      <c r="M548">
        <f>+Casos_PN_CORR[[#This Row],[17-mar]]-Casos_PN_CORR[[#This Row],[16-mar]]</f>
        <v>0</v>
      </c>
      <c r="N548">
        <f>+Casos_PN_CORR[[#This Row],[18-mar]]-Casos_PN_CORR[[#This Row],[17-mar]]</f>
        <v>0</v>
      </c>
      <c r="O548">
        <f>+Casos_PN_CORR[[#This Row],[19-mar]]-Casos_PN_CORR[[#This Row],[18-mar]]</f>
        <v>0</v>
      </c>
      <c r="P548">
        <f>+Casos_PN_CORR[[#This Row],[20-mar]]-Casos_PN_CORR[[#This Row],[19-mar]]</f>
        <v>0</v>
      </c>
      <c r="Q548">
        <f>+Casos_PN_CORR[[#This Row],[21-mar]]-Casos_PN_CORR[[#This Row],[20-mar]]</f>
        <v>0</v>
      </c>
      <c r="R548">
        <f>+Casos_PN_CORR[[#This Row],[22-mar]]-Casos_PN_CORR[[#This Row],[21-mar]]</f>
        <v>0</v>
      </c>
      <c r="S548">
        <f>+Casos_PN_CORR[[#This Row],[23-mar]]-Casos_PN_CORR[[#This Row],[22-mar]]</f>
        <v>0</v>
      </c>
      <c r="T548">
        <f>+Casos_PN_CORR[[#This Row],[24-mar]]-Casos_PN_CORR[[#This Row],[23-mar]]</f>
        <v>0</v>
      </c>
      <c r="U548">
        <f>+Casos_PN_CORR[[#This Row],[25-mar]]-Casos_PN_CORR[[#This Row],[24-mar]]</f>
        <v>0</v>
      </c>
      <c r="V548">
        <f>+Casos_PN_CORR[[#This Row],[26-mar]]-Casos_PN_CORR[[#This Row],[25-mar]]</f>
        <v>0</v>
      </c>
      <c r="W548">
        <f>+Casos_PN_CORR[[#This Row],[27-mar]]-Casos_PN_CORR[[#This Row],[26-mar]]</f>
        <v>0</v>
      </c>
      <c r="X548">
        <f>+Casos_PN_CORR[[#This Row],[28-mar]]-Casos_PN_CORR[[#This Row],[27-mar]]</f>
        <v>0</v>
      </c>
      <c r="Y548">
        <f>+Casos_PN_CORR[[#This Row],[29-mar]]-Casos_PN_CORR[[#This Row],[28-mar]]</f>
        <v>0</v>
      </c>
      <c r="Z548">
        <f>+Casos_PN_CORR[[#This Row],[30-mar]]-Casos_PN_CORR[[#This Row],[29-mar]]</f>
        <v>0</v>
      </c>
      <c r="AA548">
        <f>+Casos_PN_CORR[[#This Row],[31-mar]]-Casos_PN_CORR[[#This Row],[30-mar]]</f>
        <v>0</v>
      </c>
      <c r="AB548">
        <f>+Casos_PN_CORR[[#This Row],[1-abr]]-Casos_PN_CORR[[#This Row],[31-mar]]</f>
        <v>0</v>
      </c>
      <c r="AC548">
        <f>+Casos_PN_CORR[[#This Row],[2-abr]]-Casos_PN_CORR[[#This Row],[1-abr]]</f>
        <v>0</v>
      </c>
      <c r="AD548">
        <f>+Casos_PN_CORR[[#This Row],[3-abr]]-Casos_PN_CORR[[#This Row],[2-abr]]</f>
        <v>0</v>
      </c>
      <c r="AE548">
        <f>+Casos_PN_CORR[[#This Row],[4-abr]]-Casos_PN_CORR[[#This Row],[3-abr]]</f>
        <v>0</v>
      </c>
      <c r="AF548">
        <f>+Casos_PN_CORR[[#This Row],[5-abr]]-Casos_PN_CORR[[#This Row],[4-abr]]</f>
        <v>0</v>
      </c>
      <c r="AG548">
        <f>+Casos_PN_CORR[[#This Row],[6-abr]]-Casos_PN_CORR[[#This Row],[5-abr]]</f>
        <v>0</v>
      </c>
      <c r="AH548">
        <f>+Casos_PN_CORR[[#This Row],[7-abr]]-Casos_PN_CORR[[#This Row],[6-abr]]</f>
        <v>0</v>
      </c>
      <c r="AI548">
        <f>+Casos_PN_CORR[[#This Row],[8-abr]]-Casos_PN_CORR[[#This Row],[7-abr]]</f>
        <v>0</v>
      </c>
      <c r="AJ548">
        <f>+Casos_PN_CORR[[#This Row],[9-abr]]-Casos_PN_CORR[[#This Row],[8-abr]]</f>
        <v>0</v>
      </c>
      <c r="AK548">
        <f>+Casos_PN_CORR[[#This Row],[10-abr]]-Casos_PN_CORR[[#This Row],[9-abr]]</f>
        <v>0</v>
      </c>
      <c r="AL548">
        <f>+Casos_PN_CORR[[#This Row],[11-abr]]-Casos_PN_CORR[[#This Row],[10-abr]]</f>
        <v>0</v>
      </c>
      <c r="AM548">
        <f>+Casos_PN_CORR[[#This Row],[12-abr]]-Casos_PN_CORR[[#This Row],[11-abr]]</f>
        <v>0</v>
      </c>
      <c r="AN548">
        <f>+Casos_PN_CORR[[#This Row],[13-abr]]-Casos_PN_CORR[[#This Row],[12-abr]]</f>
        <v>0</v>
      </c>
      <c r="AO548">
        <f>+Casos_PN_CORR[[#This Row],[14-abr]]-Casos_PN_CORR[[#This Row],[13-abr]]</f>
        <v>0</v>
      </c>
      <c r="AP548">
        <f>+Casos_PN_CORR[[#This Row],[15-abr]]-Casos_PN_CORR[[#This Row],[14-abr]]</f>
        <v>0</v>
      </c>
      <c r="AQ548">
        <f>+Casos_PN_CORR[[#This Row],[16-abr]]-Casos_PN_CORR[[#This Row],[15-abr]]</f>
        <v>0</v>
      </c>
      <c r="AR548">
        <f>+Casos_PN_CORR[[#This Row],[17-abr]]-Casos_PN_CORR[[#This Row],[16-abr]]</f>
        <v>0</v>
      </c>
      <c r="AS548">
        <f>+Casos_PN_CORR[[#This Row],[18-abr]]-Casos_PN_CORR[[#This Row],[17-abr]]</f>
        <v>0</v>
      </c>
      <c r="AT548">
        <f>+Casos_PN_CORR[[#This Row],[19-abr]]-Casos_PN_CORR[[#This Row],[18-abr]]</f>
        <v>0</v>
      </c>
      <c r="AU548">
        <f>+Casos_PN_CORR[[#This Row],[20-abr]]-Casos_PN_CORR[[#This Row],[19-abr]]</f>
        <v>0</v>
      </c>
      <c r="AV548">
        <f>+Casos_PN_CORR[[#This Row],[21-abr]]-Casos_PN_CORR[[#This Row],[20-abr]]</f>
        <v>0</v>
      </c>
      <c r="AW548">
        <f>+Casos_PN_CORR[[#This Row],[22-abr]]-Casos_PN_CORR[[#This Row],[21-abr]]</f>
        <v>0</v>
      </c>
      <c r="AX548">
        <f>+Casos_PN_CORR[[#This Row],[23-abr]]-Casos_PN_CORR[[#This Row],[22-abr]]</f>
        <v>0</v>
      </c>
      <c r="AY548">
        <f>+Casos_PN_CORR[[#This Row],[24-abr]]-Casos_PN_CORR[[#This Row],[23-abr]]</f>
        <v>0</v>
      </c>
      <c r="AZ548">
        <f>+Casos_PN_CORR[[#This Row],[25-abr]]-Casos_PN_CORR[[#This Row],[24-abr]]</f>
        <v>0</v>
      </c>
      <c r="BA548">
        <f>+Casos_PN_CORR[[#This Row],[26-abr]]-Casos_PN_CORR[[#This Row],[25-abr]]</f>
        <v>0</v>
      </c>
      <c r="BB548">
        <f>+Casos_PN_CORR[[#This Row],[27-abr]]-Casos_PN_CORR[[#This Row],[26-abr]]</f>
        <v>0</v>
      </c>
      <c r="BC548">
        <f>+Casos_PN_CORR[[#This Row],[28-abr]]-Casos_PN_CORR[[#This Row],[27-abr]]</f>
        <v>0</v>
      </c>
      <c r="BD548">
        <f>+Casos_PN_CORR[[#This Row],[29-abr]]-Casos_PN_CORR[[#This Row],[28-abr]]</f>
        <v>0</v>
      </c>
      <c r="BE548">
        <f>+Casos_PN_CORR[[#This Row],[30-abr]]-Casos_PN_CORR[[#This Row],[29-abr]]</f>
        <v>0</v>
      </c>
      <c r="BF548">
        <f>+Casos_PN_CORR[[#This Row],[1-may]]-Casos_PN_CORR[[#This Row],[30-abr]]</f>
        <v>0</v>
      </c>
      <c r="BG548">
        <f>+Casos_PN_CORR[[#This Row],[2-may]]-Casos_PN_CORR[[#This Row],[1-may]]</f>
        <v>0</v>
      </c>
      <c r="BH548">
        <f>+Casos_PN_CORR[[#This Row],[3-may]]-Casos_PN_CORR[[#This Row],[2-may]]</f>
        <v>0</v>
      </c>
      <c r="BI548">
        <f>+Casos_PN_CORR[[#This Row],[4-may]]-Casos_PN_CORR[[#This Row],[3-may]]</f>
        <v>0</v>
      </c>
      <c r="BJ548">
        <f>+Casos_PN_CORR[[#This Row],[5-may]]-Casos_PN_CORR[[#This Row],[4-may]]</f>
        <v>0</v>
      </c>
      <c r="BK548">
        <f>+Casos_PN_CORR[[#This Row],[6-may]]-Casos_PN_CORR[[#This Row],[5-may]]</f>
        <v>0</v>
      </c>
      <c r="BL548">
        <f>+Casos_PN_CORR[[#This Row],[7-may]]-Casos_PN_CORR[[#This Row],[6-may]]</f>
        <v>0</v>
      </c>
      <c r="BM548">
        <f>+Casos_PN_CORR[[#This Row],[8-may]]-Casos_PN_CORR[[#This Row],[7-may]]</f>
        <v>0</v>
      </c>
      <c r="BN548">
        <f>+Casos_PN_CORR[[#This Row],[9-may]]-Casos_PN_CORR[[#This Row],[8-may]]</f>
        <v>0</v>
      </c>
      <c r="BO548">
        <f>+Casos_PN_CORR[[#This Row],[10-may]]-Casos_PN_CORR[[#This Row],[9-may]]</f>
        <v>0</v>
      </c>
      <c r="BP548">
        <f>+Casos_PN_CORR[[#This Row],[11-may]]-Casos_PN_CORR[[#This Row],[10-may]]</f>
        <v>0</v>
      </c>
      <c r="BQ548">
        <f>+Casos_PN_CORR[[#This Row],[12-may]]-Casos_PN_CORR[[#This Row],[11-may]]</f>
        <v>0</v>
      </c>
      <c r="BR548">
        <f>+Casos_PN_CORR[[#This Row],[13-may]]-Casos_PN_CORR[[#This Row],[12-may]]</f>
        <v>0</v>
      </c>
      <c r="BS548">
        <f>+Casos_PN_CORR[[#This Row],[14-may]]-Casos_PN_CORR[[#This Row],[13-may]]</f>
        <v>0</v>
      </c>
      <c r="BT548">
        <f>+Casos_PN_CORR[[#This Row],[15-may]]-Casos_PN_CORR[[#This Row],[14-may]]</f>
        <v>0</v>
      </c>
      <c r="BU548">
        <f>+Casos_PN_CORR[[#This Row],[16-may]]-Casos_PN_CORR[[#This Row],[15-may]]</f>
        <v>0</v>
      </c>
      <c r="BV548">
        <f>+Casos_PN_CORR[[#This Row],[17-may]]-Casos_PN_CORR[[#This Row],[16-may]]</f>
        <v>0</v>
      </c>
      <c r="BW548">
        <f>+Casos_PN_CORR[[#This Row],[18-may]]-Casos_PN_CORR[[#This Row],[17-may]]</f>
        <v>0</v>
      </c>
      <c r="BX548">
        <f>+Casos_PN_CORR[[#This Row],[19-may]]-Casos_PN_CORR[[#This Row],[18-may]]</f>
        <v>0</v>
      </c>
      <c r="BY548">
        <f>+Casos_PN_CORR[[#This Row],[20-may]]-Casos_PN_CORR[[#This Row],[19-may]]</f>
        <v>0</v>
      </c>
      <c r="BZ548">
        <f>+Casos_PN_CORR[[#This Row],[21-may]]-Casos_PN_CORR[[#This Row],[20-may]]</f>
        <v>0</v>
      </c>
      <c r="CA548">
        <f>+Casos_PN_CORR[[#This Row],[22-may]]-Casos_PN_CORR[[#This Row],[21-may]]</f>
        <v>0</v>
      </c>
      <c r="CB548">
        <f>+Casos_PN_CORR[[#This Row],[23-may]]-Casos_PN_CORR[[#This Row],[22-may]]</f>
        <v>0</v>
      </c>
      <c r="CC548">
        <f>+Casos_PN_CORR[[#This Row],[24-may]]-Casos_PN_CORR[[#This Row],[23-may]]</f>
        <v>0</v>
      </c>
      <c r="CD548">
        <f>+Casos_PN_CORR[[#This Row],[25-may]]-Casos_PN_CORR[[#This Row],[24-may]]</f>
        <v>0</v>
      </c>
      <c r="CE548">
        <f>+Casos_PN_CORR[[#This Row],[26-may]]-Casos_PN_CORR[[#This Row],[25-may]]</f>
        <v>0</v>
      </c>
      <c r="CF548">
        <f>+Casos_PN_CORR[[#This Row],[27-may]]-Casos_PN_CORR[[#This Row],[26-may]]</f>
        <v>0</v>
      </c>
      <c r="CG548">
        <f>+Casos_PN_CORR[[#This Row],[28-may]]-Casos_PN_CORR[[#This Row],[27-may]]</f>
        <v>0</v>
      </c>
      <c r="CH548">
        <f>+Casos_PN_CORR[[#This Row],[29-may]]-Casos_PN_CORR[[#This Row],[28-may]]</f>
        <v>0</v>
      </c>
      <c r="CI548">
        <f>+Casos_PN_CORR[[#This Row],[30-may]]-Casos_PN_CORR[[#This Row],[29-may]]</f>
        <v>0</v>
      </c>
      <c r="CJ548">
        <f>+Casos_PN_CORR[[#This Row],[31-may]]-Casos_PN_CORR[[#This Row],[30-may]]</f>
        <v>0</v>
      </c>
      <c r="CK548">
        <f>+Casos_PN_CORR[[#This Row],[1-jun]]-Casos_PN_CORR[[#This Row],[31-may]]</f>
        <v>0</v>
      </c>
      <c r="CL548">
        <f>+Casos_PN_CORR[[#This Row],[2-jun]]-Casos_PN_CORR[[#This Row],[1-jun]]</f>
        <v>0</v>
      </c>
      <c r="CM548">
        <f>+Casos_PN_CORR[[#This Row],[3-jun]]-Casos_PN_CORR[[#This Row],[2-jun]]</f>
        <v>0</v>
      </c>
      <c r="CN548">
        <f>+Casos_PN_CORR[[#This Row],[4-jun]]-Casos_PN_CORR[[#This Row],[3-jun]]</f>
        <v>0</v>
      </c>
      <c r="CO548">
        <f>+Casos_PN_CORR[[#This Row],[5-jun]]-Casos_PN_CORR[[#This Row],[4-jun]]</f>
        <v>1</v>
      </c>
      <c r="CP548">
        <f>+Casos_PN_CORR[[#This Row],[6-jun]]-Casos_PN_CORR[[#This Row],[5-jun]]</f>
        <v>0</v>
      </c>
    </row>
    <row r="549" spans="1:94">
      <c r="A549">
        <v>91110</v>
      </c>
      <c r="B549" s="2" t="s">
        <v>139</v>
      </c>
      <c r="C549" s="2" t="s">
        <v>156</v>
      </c>
      <c r="D549" s="2" t="s">
        <v>676</v>
      </c>
      <c r="E549" s="4">
        <f t="shared" si="8"/>
        <v>1</v>
      </c>
      <c r="F549">
        <f>+Casos_PN_CORR[[#This Row],[10-mar]]</f>
        <v>0</v>
      </c>
      <c r="G549">
        <f>+Casos_PN_CORR[[#This Row],[11-mar]]-Casos_PN_CORR[[#This Row],[10-mar]]</f>
        <v>0</v>
      </c>
      <c r="H549">
        <f>+Casos_PN_CORR[[#This Row],[12-mar]]-Casos_PN_CORR[[#This Row],[11-mar]]</f>
        <v>0</v>
      </c>
      <c r="I549">
        <f>+Casos_PN_CORR[[#This Row],[13-mar]]-Casos_PN_CORR[[#This Row],[12-mar]]</f>
        <v>0</v>
      </c>
      <c r="J549">
        <f>+Casos_PN_CORR[[#This Row],[14-mar]]-Casos_PN_CORR[[#This Row],[13-mar]]</f>
        <v>0</v>
      </c>
      <c r="K549">
        <f>+Casos_PN_CORR[[#This Row],[15-mar]]-Casos_PN_CORR[[#This Row],[14-mar]]</f>
        <v>0</v>
      </c>
      <c r="L549">
        <f>+Casos_PN_CORR[[#This Row],[16-mar]]-Casos_PN_CORR[[#This Row],[15-mar]]</f>
        <v>0</v>
      </c>
      <c r="M549">
        <f>+Casos_PN_CORR[[#This Row],[17-mar]]-Casos_PN_CORR[[#This Row],[16-mar]]</f>
        <v>0</v>
      </c>
      <c r="N549">
        <f>+Casos_PN_CORR[[#This Row],[18-mar]]-Casos_PN_CORR[[#This Row],[17-mar]]</f>
        <v>0</v>
      </c>
      <c r="O549">
        <f>+Casos_PN_CORR[[#This Row],[19-mar]]-Casos_PN_CORR[[#This Row],[18-mar]]</f>
        <v>0</v>
      </c>
      <c r="P549">
        <f>+Casos_PN_CORR[[#This Row],[20-mar]]-Casos_PN_CORR[[#This Row],[19-mar]]</f>
        <v>0</v>
      </c>
      <c r="Q549">
        <f>+Casos_PN_CORR[[#This Row],[21-mar]]-Casos_PN_CORR[[#This Row],[20-mar]]</f>
        <v>0</v>
      </c>
      <c r="R549">
        <f>+Casos_PN_CORR[[#This Row],[22-mar]]-Casos_PN_CORR[[#This Row],[21-mar]]</f>
        <v>0</v>
      </c>
      <c r="S549">
        <f>+Casos_PN_CORR[[#This Row],[23-mar]]-Casos_PN_CORR[[#This Row],[22-mar]]</f>
        <v>0</v>
      </c>
      <c r="T549">
        <f>+Casos_PN_CORR[[#This Row],[24-mar]]-Casos_PN_CORR[[#This Row],[23-mar]]</f>
        <v>0</v>
      </c>
      <c r="U549">
        <f>+Casos_PN_CORR[[#This Row],[25-mar]]-Casos_PN_CORR[[#This Row],[24-mar]]</f>
        <v>0</v>
      </c>
      <c r="V549">
        <f>+Casos_PN_CORR[[#This Row],[26-mar]]-Casos_PN_CORR[[#This Row],[25-mar]]</f>
        <v>0</v>
      </c>
      <c r="W549">
        <f>+Casos_PN_CORR[[#This Row],[27-mar]]-Casos_PN_CORR[[#This Row],[26-mar]]</f>
        <v>0</v>
      </c>
      <c r="X549">
        <f>+Casos_PN_CORR[[#This Row],[28-mar]]-Casos_PN_CORR[[#This Row],[27-mar]]</f>
        <v>0</v>
      </c>
      <c r="Y549">
        <f>+Casos_PN_CORR[[#This Row],[29-mar]]-Casos_PN_CORR[[#This Row],[28-mar]]</f>
        <v>0</v>
      </c>
      <c r="Z549">
        <f>+Casos_PN_CORR[[#This Row],[30-mar]]-Casos_PN_CORR[[#This Row],[29-mar]]</f>
        <v>0</v>
      </c>
      <c r="AA549">
        <f>+Casos_PN_CORR[[#This Row],[31-mar]]-Casos_PN_CORR[[#This Row],[30-mar]]</f>
        <v>0</v>
      </c>
      <c r="AB549">
        <f>+Casos_PN_CORR[[#This Row],[1-abr]]-Casos_PN_CORR[[#This Row],[31-mar]]</f>
        <v>0</v>
      </c>
      <c r="AC549">
        <f>+Casos_PN_CORR[[#This Row],[2-abr]]-Casos_PN_CORR[[#This Row],[1-abr]]</f>
        <v>0</v>
      </c>
      <c r="AD549">
        <f>+Casos_PN_CORR[[#This Row],[3-abr]]-Casos_PN_CORR[[#This Row],[2-abr]]</f>
        <v>0</v>
      </c>
      <c r="AE549">
        <f>+Casos_PN_CORR[[#This Row],[4-abr]]-Casos_PN_CORR[[#This Row],[3-abr]]</f>
        <v>0</v>
      </c>
      <c r="AF549">
        <f>+Casos_PN_CORR[[#This Row],[5-abr]]-Casos_PN_CORR[[#This Row],[4-abr]]</f>
        <v>0</v>
      </c>
      <c r="AG549">
        <f>+Casos_PN_CORR[[#This Row],[6-abr]]-Casos_PN_CORR[[#This Row],[5-abr]]</f>
        <v>0</v>
      </c>
      <c r="AH549">
        <f>+Casos_PN_CORR[[#This Row],[7-abr]]-Casos_PN_CORR[[#This Row],[6-abr]]</f>
        <v>0</v>
      </c>
      <c r="AI549">
        <f>+Casos_PN_CORR[[#This Row],[8-abr]]-Casos_PN_CORR[[#This Row],[7-abr]]</f>
        <v>0</v>
      </c>
      <c r="AJ549">
        <f>+Casos_PN_CORR[[#This Row],[9-abr]]-Casos_PN_CORR[[#This Row],[8-abr]]</f>
        <v>0</v>
      </c>
      <c r="AK549">
        <f>+Casos_PN_CORR[[#This Row],[10-abr]]-Casos_PN_CORR[[#This Row],[9-abr]]</f>
        <v>0</v>
      </c>
      <c r="AL549">
        <f>+Casos_PN_CORR[[#This Row],[11-abr]]-Casos_PN_CORR[[#This Row],[10-abr]]</f>
        <v>0</v>
      </c>
      <c r="AM549">
        <f>+Casos_PN_CORR[[#This Row],[12-abr]]-Casos_PN_CORR[[#This Row],[11-abr]]</f>
        <v>0</v>
      </c>
      <c r="AN549">
        <f>+Casos_PN_CORR[[#This Row],[13-abr]]-Casos_PN_CORR[[#This Row],[12-abr]]</f>
        <v>0</v>
      </c>
      <c r="AO549">
        <f>+Casos_PN_CORR[[#This Row],[14-abr]]-Casos_PN_CORR[[#This Row],[13-abr]]</f>
        <v>0</v>
      </c>
      <c r="AP549">
        <f>+Casos_PN_CORR[[#This Row],[15-abr]]-Casos_PN_CORR[[#This Row],[14-abr]]</f>
        <v>0</v>
      </c>
      <c r="AQ549">
        <f>+Casos_PN_CORR[[#This Row],[16-abr]]-Casos_PN_CORR[[#This Row],[15-abr]]</f>
        <v>0</v>
      </c>
      <c r="AR549">
        <f>+Casos_PN_CORR[[#This Row],[17-abr]]-Casos_PN_CORR[[#This Row],[16-abr]]</f>
        <v>0</v>
      </c>
      <c r="AS549">
        <f>+Casos_PN_CORR[[#This Row],[18-abr]]-Casos_PN_CORR[[#This Row],[17-abr]]</f>
        <v>0</v>
      </c>
      <c r="AT549">
        <f>+Casos_PN_CORR[[#This Row],[19-abr]]-Casos_PN_CORR[[#This Row],[18-abr]]</f>
        <v>0</v>
      </c>
      <c r="AU549">
        <f>+Casos_PN_CORR[[#This Row],[20-abr]]-Casos_PN_CORR[[#This Row],[19-abr]]</f>
        <v>0</v>
      </c>
      <c r="AV549">
        <f>+Casos_PN_CORR[[#This Row],[21-abr]]-Casos_PN_CORR[[#This Row],[20-abr]]</f>
        <v>0</v>
      </c>
      <c r="AW549">
        <f>+Casos_PN_CORR[[#This Row],[22-abr]]-Casos_PN_CORR[[#This Row],[21-abr]]</f>
        <v>0</v>
      </c>
      <c r="AX549">
        <f>+Casos_PN_CORR[[#This Row],[23-abr]]-Casos_PN_CORR[[#This Row],[22-abr]]</f>
        <v>0</v>
      </c>
      <c r="AY549">
        <f>+Casos_PN_CORR[[#This Row],[24-abr]]-Casos_PN_CORR[[#This Row],[23-abr]]</f>
        <v>0</v>
      </c>
      <c r="AZ549">
        <f>+Casos_PN_CORR[[#This Row],[25-abr]]-Casos_PN_CORR[[#This Row],[24-abr]]</f>
        <v>0</v>
      </c>
      <c r="BA549">
        <f>+Casos_PN_CORR[[#This Row],[26-abr]]-Casos_PN_CORR[[#This Row],[25-abr]]</f>
        <v>0</v>
      </c>
      <c r="BB549">
        <f>+Casos_PN_CORR[[#This Row],[27-abr]]-Casos_PN_CORR[[#This Row],[26-abr]]</f>
        <v>0</v>
      </c>
      <c r="BC549">
        <f>+Casos_PN_CORR[[#This Row],[28-abr]]-Casos_PN_CORR[[#This Row],[27-abr]]</f>
        <v>0</v>
      </c>
      <c r="BD549">
        <f>+Casos_PN_CORR[[#This Row],[29-abr]]-Casos_PN_CORR[[#This Row],[28-abr]]</f>
        <v>0</v>
      </c>
      <c r="BE549">
        <f>+Casos_PN_CORR[[#This Row],[30-abr]]-Casos_PN_CORR[[#This Row],[29-abr]]</f>
        <v>0</v>
      </c>
      <c r="BF549">
        <f>+Casos_PN_CORR[[#This Row],[1-may]]-Casos_PN_CORR[[#This Row],[30-abr]]</f>
        <v>0</v>
      </c>
      <c r="BG549">
        <f>+Casos_PN_CORR[[#This Row],[2-may]]-Casos_PN_CORR[[#This Row],[1-may]]</f>
        <v>0</v>
      </c>
      <c r="BH549">
        <f>+Casos_PN_CORR[[#This Row],[3-may]]-Casos_PN_CORR[[#This Row],[2-may]]</f>
        <v>0</v>
      </c>
      <c r="BI549">
        <f>+Casos_PN_CORR[[#This Row],[4-may]]-Casos_PN_CORR[[#This Row],[3-may]]</f>
        <v>0</v>
      </c>
      <c r="BJ549">
        <f>+Casos_PN_CORR[[#This Row],[5-may]]-Casos_PN_CORR[[#This Row],[4-may]]</f>
        <v>0</v>
      </c>
      <c r="BK549">
        <f>+Casos_PN_CORR[[#This Row],[6-may]]-Casos_PN_CORR[[#This Row],[5-may]]</f>
        <v>0</v>
      </c>
      <c r="BL549">
        <f>+Casos_PN_CORR[[#This Row],[7-may]]-Casos_PN_CORR[[#This Row],[6-may]]</f>
        <v>0</v>
      </c>
      <c r="BM549">
        <f>+Casos_PN_CORR[[#This Row],[8-may]]-Casos_PN_CORR[[#This Row],[7-may]]</f>
        <v>0</v>
      </c>
      <c r="BN549">
        <f>+Casos_PN_CORR[[#This Row],[9-may]]-Casos_PN_CORR[[#This Row],[8-may]]</f>
        <v>0</v>
      </c>
      <c r="BO549">
        <f>+Casos_PN_CORR[[#This Row],[10-may]]-Casos_PN_CORR[[#This Row],[9-may]]</f>
        <v>0</v>
      </c>
      <c r="BP549">
        <f>+Casos_PN_CORR[[#This Row],[11-may]]-Casos_PN_CORR[[#This Row],[10-may]]</f>
        <v>0</v>
      </c>
      <c r="BQ549">
        <f>+Casos_PN_CORR[[#This Row],[12-may]]-Casos_PN_CORR[[#This Row],[11-may]]</f>
        <v>0</v>
      </c>
      <c r="BR549">
        <f>+Casos_PN_CORR[[#This Row],[13-may]]-Casos_PN_CORR[[#This Row],[12-may]]</f>
        <v>0</v>
      </c>
      <c r="BS549">
        <f>+Casos_PN_CORR[[#This Row],[14-may]]-Casos_PN_CORR[[#This Row],[13-may]]</f>
        <v>0</v>
      </c>
      <c r="BT549">
        <f>+Casos_PN_CORR[[#This Row],[15-may]]-Casos_PN_CORR[[#This Row],[14-may]]</f>
        <v>0</v>
      </c>
      <c r="BU549">
        <f>+Casos_PN_CORR[[#This Row],[16-may]]-Casos_PN_CORR[[#This Row],[15-may]]</f>
        <v>0</v>
      </c>
      <c r="BV549">
        <f>+Casos_PN_CORR[[#This Row],[17-may]]-Casos_PN_CORR[[#This Row],[16-may]]</f>
        <v>0</v>
      </c>
      <c r="BW549">
        <f>+Casos_PN_CORR[[#This Row],[18-may]]-Casos_PN_CORR[[#This Row],[17-may]]</f>
        <v>0</v>
      </c>
      <c r="BX549">
        <f>+Casos_PN_CORR[[#This Row],[19-may]]-Casos_PN_CORR[[#This Row],[18-may]]</f>
        <v>0</v>
      </c>
      <c r="BY549">
        <f>+Casos_PN_CORR[[#This Row],[20-may]]-Casos_PN_CORR[[#This Row],[19-may]]</f>
        <v>0</v>
      </c>
      <c r="BZ549">
        <f>+Casos_PN_CORR[[#This Row],[21-may]]-Casos_PN_CORR[[#This Row],[20-may]]</f>
        <v>0</v>
      </c>
      <c r="CA549">
        <f>+Casos_PN_CORR[[#This Row],[22-may]]-Casos_PN_CORR[[#This Row],[21-may]]</f>
        <v>0</v>
      </c>
      <c r="CB549">
        <f>+Casos_PN_CORR[[#This Row],[23-may]]-Casos_PN_CORR[[#This Row],[22-may]]</f>
        <v>0</v>
      </c>
      <c r="CC549">
        <f>+Casos_PN_CORR[[#This Row],[24-may]]-Casos_PN_CORR[[#This Row],[23-may]]</f>
        <v>0</v>
      </c>
      <c r="CD549">
        <f>+Casos_PN_CORR[[#This Row],[25-may]]-Casos_PN_CORR[[#This Row],[24-may]]</f>
        <v>0</v>
      </c>
      <c r="CE549">
        <f>+Casos_PN_CORR[[#This Row],[26-may]]-Casos_PN_CORR[[#This Row],[25-may]]</f>
        <v>0</v>
      </c>
      <c r="CF549">
        <f>+Casos_PN_CORR[[#This Row],[27-may]]-Casos_PN_CORR[[#This Row],[26-may]]</f>
        <v>0</v>
      </c>
      <c r="CG549">
        <f>+Casos_PN_CORR[[#This Row],[28-may]]-Casos_PN_CORR[[#This Row],[27-may]]</f>
        <v>0</v>
      </c>
      <c r="CH549">
        <f>+Casos_PN_CORR[[#This Row],[29-may]]-Casos_PN_CORR[[#This Row],[28-may]]</f>
        <v>0</v>
      </c>
      <c r="CI549">
        <f>+Casos_PN_CORR[[#This Row],[30-may]]-Casos_PN_CORR[[#This Row],[29-may]]</f>
        <v>0</v>
      </c>
      <c r="CJ549">
        <f>+Casos_PN_CORR[[#This Row],[31-may]]-Casos_PN_CORR[[#This Row],[30-may]]</f>
        <v>0</v>
      </c>
      <c r="CK549">
        <f>+Casos_PN_CORR[[#This Row],[1-jun]]-Casos_PN_CORR[[#This Row],[31-may]]</f>
        <v>0</v>
      </c>
      <c r="CL549">
        <f>+Casos_PN_CORR[[#This Row],[2-jun]]-Casos_PN_CORR[[#This Row],[1-jun]]</f>
        <v>0</v>
      </c>
      <c r="CM549">
        <f>+Casos_PN_CORR[[#This Row],[3-jun]]-Casos_PN_CORR[[#This Row],[2-jun]]</f>
        <v>0</v>
      </c>
      <c r="CN549">
        <f>+Casos_PN_CORR[[#This Row],[4-jun]]-Casos_PN_CORR[[#This Row],[3-jun]]</f>
        <v>0</v>
      </c>
      <c r="CO549">
        <f>+Casos_PN_CORR[[#This Row],[5-jun]]-Casos_PN_CORR[[#This Row],[4-jun]]</f>
        <v>1</v>
      </c>
      <c r="CP549">
        <f>+Casos_PN_CORR[[#This Row],[6-jun]]-Casos_PN_CORR[[#This Row],[5-jun]]</f>
        <v>0</v>
      </c>
    </row>
    <row r="550" spans="1:94">
      <c r="A550">
        <v>40205</v>
      </c>
      <c r="B550" s="2" t="s">
        <v>115</v>
      </c>
      <c r="C550" s="2" t="s">
        <v>150</v>
      </c>
      <c r="D550" s="2" t="s">
        <v>677</v>
      </c>
      <c r="E550" s="4">
        <f t="shared" si="8"/>
        <v>16</v>
      </c>
      <c r="F550">
        <f>+Casos_PN_CORR[[#This Row],[10-mar]]</f>
        <v>0</v>
      </c>
      <c r="G550">
        <f>+Casos_PN_CORR[[#This Row],[11-mar]]-Casos_PN_CORR[[#This Row],[10-mar]]</f>
        <v>0</v>
      </c>
      <c r="H550">
        <f>+Casos_PN_CORR[[#This Row],[12-mar]]-Casos_PN_CORR[[#This Row],[11-mar]]</f>
        <v>0</v>
      </c>
      <c r="I550">
        <f>+Casos_PN_CORR[[#This Row],[13-mar]]-Casos_PN_CORR[[#This Row],[12-mar]]</f>
        <v>0</v>
      </c>
      <c r="J550">
        <f>+Casos_PN_CORR[[#This Row],[14-mar]]-Casos_PN_CORR[[#This Row],[13-mar]]</f>
        <v>0</v>
      </c>
      <c r="K550">
        <f>+Casos_PN_CORR[[#This Row],[15-mar]]-Casos_PN_CORR[[#This Row],[14-mar]]</f>
        <v>0</v>
      </c>
      <c r="L550">
        <f>+Casos_PN_CORR[[#This Row],[16-mar]]-Casos_PN_CORR[[#This Row],[15-mar]]</f>
        <v>0</v>
      </c>
      <c r="M550">
        <f>+Casos_PN_CORR[[#This Row],[17-mar]]-Casos_PN_CORR[[#This Row],[16-mar]]</f>
        <v>0</v>
      </c>
      <c r="N550">
        <f>+Casos_PN_CORR[[#This Row],[18-mar]]-Casos_PN_CORR[[#This Row],[17-mar]]</f>
        <v>0</v>
      </c>
      <c r="O550">
        <f>+Casos_PN_CORR[[#This Row],[19-mar]]-Casos_PN_CORR[[#This Row],[18-mar]]</f>
        <v>0</v>
      </c>
      <c r="P550">
        <f>+Casos_PN_CORR[[#This Row],[20-mar]]-Casos_PN_CORR[[#This Row],[19-mar]]</f>
        <v>0</v>
      </c>
      <c r="Q550">
        <f>+Casos_PN_CORR[[#This Row],[21-mar]]-Casos_PN_CORR[[#This Row],[20-mar]]</f>
        <v>0</v>
      </c>
      <c r="R550">
        <f>+Casos_PN_CORR[[#This Row],[22-mar]]-Casos_PN_CORR[[#This Row],[21-mar]]</f>
        <v>0</v>
      </c>
      <c r="S550">
        <f>+Casos_PN_CORR[[#This Row],[23-mar]]-Casos_PN_CORR[[#This Row],[22-mar]]</f>
        <v>0</v>
      </c>
      <c r="T550">
        <f>+Casos_PN_CORR[[#This Row],[24-mar]]-Casos_PN_CORR[[#This Row],[23-mar]]</f>
        <v>0</v>
      </c>
      <c r="U550">
        <f>+Casos_PN_CORR[[#This Row],[25-mar]]-Casos_PN_CORR[[#This Row],[24-mar]]</f>
        <v>0</v>
      </c>
      <c r="V550">
        <f>+Casos_PN_CORR[[#This Row],[26-mar]]-Casos_PN_CORR[[#This Row],[25-mar]]</f>
        <v>0</v>
      </c>
      <c r="W550">
        <f>+Casos_PN_CORR[[#This Row],[27-mar]]-Casos_PN_CORR[[#This Row],[26-mar]]</f>
        <v>0</v>
      </c>
      <c r="X550">
        <f>+Casos_PN_CORR[[#This Row],[28-mar]]-Casos_PN_CORR[[#This Row],[27-mar]]</f>
        <v>0</v>
      </c>
      <c r="Y550">
        <f>+Casos_PN_CORR[[#This Row],[29-mar]]-Casos_PN_CORR[[#This Row],[28-mar]]</f>
        <v>0</v>
      </c>
      <c r="Z550">
        <f>+Casos_PN_CORR[[#This Row],[30-mar]]-Casos_PN_CORR[[#This Row],[29-mar]]</f>
        <v>0</v>
      </c>
      <c r="AA550">
        <f>+Casos_PN_CORR[[#This Row],[31-mar]]-Casos_PN_CORR[[#This Row],[30-mar]]</f>
        <v>0</v>
      </c>
      <c r="AB550">
        <f>+Casos_PN_CORR[[#This Row],[1-abr]]-Casos_PN_CORR[[#This Row],[31-mar]]</f>
        <v>0</v>
      </c>
      <c r="AC550">
        <f>+Casos_PN_CORR[[#This Row],[2-abr]]-Casos_PN_CORR[[#This Row],[1-abr]]</f>
        <v>0</v>
      </c>
      <c r="AD550">
        <f>+Casos_PN_CORR[[#This Row],[3-abr]]-Casos_PN_CORR[[#This Row],[2-abr]]</f>
        <v>0</v>
      </c>
      <c r="AE550">
        <f>+Casos_PN_CORR[[#This Row],[4-abr]]-Casos_PN_CORR[[#This Row],[3-abr]]</f>
        <v>0</v>
      </c>
      <c r="AF550">
        <f>+Casos_PN_CORR[[#This Row],[5-abr]]-Casos_PN_CORR[[#This Row],[4-abr]]</f>
        <v>0</v>
      </c>
      <c r="AG550">
        <f>+Casos_PN_CORR[[#This Row],[6-abr]]-Casos_PN_CORR[[#This Row],[5-abr]]</f>
        <v>0</v>
      </c>
      <c r="AH550">
        <f>+Casos_PN_CORR[[#This Row],[7-abr]]-Casos_PN_CORR[[#This Row],[6-abr]]</f>
        <v>0</v>
      </c>
      <c r="AI550">
        <f>+Casos_PN_CORR[[#This Row],[8-abr]]-Casos_PN_CORR[[#This Row],[7-abr]]</f>
        <v>0</v>
      </c>
      <c r="AJ550">
        <f>+Casos_PN_CORR[[#This Row],[9-abr]]-Casos_PN_CORR[[#This Row],[8-abr]]</f>
        <v>0</v>
      </c>
      <c r="AK550">
        <f>+Casos_PN_CORR[[#This Row],[10-abr]]-Casos_PN_CORR[[#This Row],[9-abr]]</f>
        <v>0</v>
      </c>
      <c r="AL550">
        <f>+Casos_PN_CORR[[#This Row],[11-abr]]-Casos_PN_CORR[[#This Row],[10-abr]]</f>
        <v>0</v>
      </c>
      <c r="AM550">
        <f>+Casos_PN_CORR[[#This Row],[12-abr]]-Casos_PN_CORR[[#This Row],[11-abr]]</f>
        <v>0</v>
      </c>
      <c r="AN550">
        <f>+Casos_PN_CORR[[#This Row],[13-abr]]-Casos_PN_CORR[[#This Row],[12-abr]]</f>
        <v>0</v>
      </c>
      <c r="AO550">
        <f>+Casos_PN_CORR[[#This Row],[14-abr]]-Casos_PN_CORR[[#This Row],[13-abr]]</f>
        <v>0</v>
      </c>
      <c r="AP550">
        <f>+Casos_PN_CORR[[#This Row],[15-abr]]-Casos_PN_CORR[[#This Row],[14-abr]]</f>
        <v>0</v>
      </c>
      <c r="AQ550">
        <f>+Casos_PN_CORR[[#This Row],[16-abr]]-Casos_PN_CORR[[#This Row],[15-abr]]</f>
        <v>0</v>
      </c>
      <c r="AR550">
        <f>+Casos_PN_CORR[[#This Row],[17-abr]]-Casos_PN_CORR[[#This Row],[16-abr]]</f>
        <v>0</v>
      </c>
      <c r="AS550">
        <f>+Casos_PN_CORR[[#This Row],[18-abr]]-Casos_PN_CORR[[#This Row],[17-abr]]</f>
        <v>0</v>
      </c>
      <c r="AT550">
        <f>+Casos_PN_CORR[[#This Row],[19-abr]]-Casos_PN_CORR[[#This Row],[18-abr]]</f>
        <v>0</v>
      </c>
      <c r="AU550">
        <f>+Casos_PN_CORR[[#This Row],[20-abr]]-Casos_PN_CORR[[#This Row],[19-abr]]</f>
        <v>0</v>
      </c>
      <c r="AV550">
        <f>+Casos_PN_CORR[[#This Row],[21-abr]]-Casos_PN_CORR[[#This Row],[20-abr]]</f>
        <v>0</v>
      </c>
      <c r="AW550">
        <f>+Casos_PN_CORR[[#This Row],[22-abr]]-Casos_PN_CORR[[#This Row],[21-abr]]</f>
        <v>0</v>
      </c>
      <c r="AX550">
        <f>+Casos_PN_CORR[[#This Row],[23-abr]]-Casos_PN_CORR[[#This Row],[22-abr]]</f>
        <v>0</v>
      </c>
      <c r="AY550">
        <f>+Casos_PN_CORR[[#This Row],[24-abr]]-Casos_PN_CORR[[#This Row],[23-abr]]</f>
        <v>0</v>
      </c>
      <c r="AZ550">
        <f>+Casos_PN_CORR[[#This Row],[25-abr]]-Casos_PN_CORR[[#This Row],[24-abr]]</f>
        <v>0</v>
      </c>
      <c r="BA550">
        <f>+Casos_PN_CORR[[#This Row],[26-abr]]-Casos_PN_CORR[[#This Row],[25-abr]]</f>
        <v>0</v>
      </c>
      <c r="BB550">
        <f>+Casos_PN_CORR[[#This Row],[27-abr]]-Casos_PN_CORR[[#This Row],[26-abr]]</f>
        <v>0</v>
      </c>
      <c r="BC550">
        <f>+Casos_PN_CORR[[#This Row],[28-abr]]-Casos_PN_CORR[[#This Row],[27-abr]]</f>
        <v>0</v>
      </c>
      <c r="BD550">
        <f>+Casos_PN_CORR[[#This Row],[29-abr]]-Casos_PN_CORR[[#This Row],[28-abr]]</f>
        <v>0</v>
      </c>
      <c r="BE550">
        <f>+Casos_PN_CORR[[#This Row],[30-abr]]-Casos_PN_CORR[[#This Row],[29-abr]]</f>
        <v>0</v>
      </c>
      <c r="BF550">
        <f>+Casos_PN_CORR[[#This Row],[1-may]]-Casos_PN_CORR[[#This Row],[30-abr]]</f>
        <v>0</v>
      </c>
      <c r="BG550">
        <f>+Casos_PN_CORR[[#This Row],[2-may]]-Casos_PN_CORR[[#This Row],[1-may]]</f>
        <v>0</v>
      </c>
      <c r="BH550">
        <f>+Casos_PN_CORR[[#This Row],[3-may]]-Casos_PN_CORR[[#This Row],[2-may]]</f>
        <v>0</v>
      </c>
      <c r="BI550">
        <f>+Casos_PN_CORR[[#This Row],[4-may]]-Casos_PN_CORR[[#This Row],[3-may]]</f>
        <v>0</v>
      </c>
      <c r="BJ550">
        <f>+Casos_PN_CORR[[#This Row],[5-may]]-Casos_PN_CORR[[#This Row],[4-may]]</f>
        <v>0</v>
      </c>
      <c r="BK550">
        <f>+Casos_PN_CORR[[#This Row],[6-may]]-Casos_PN_CORR[[#This Row],[5-may]]</f>
        <v>0</v>
      </c>
      <c r="BL550">
        <f>+Casos_PN_CORR[[#This Row],[7-may]]-Casos_PN_CORR[[#This Row],[6-may]]</f>
        <v>0</v>
      </c>
      <c r="BM550">
        <f>+Casos_PN_CORR[[#This Row],[8-may]]-Casos_PN_CORR[[#This Row],[7-may]]</f>
        <v>0</v>
      </c>
      <c r="BN550">
        <f>+Casos_PN_CORR[[#This Row],[9-may]]-Casos_PN_CORR[[#This Row],[8-may]]</f>
        <v>0</v>
      </c>
      <c r="BO550">
        <f>+Casos_PN_CORR[[#This Row],[10-may]]-Casos_PN_CORR[[#This Row],[9-may]]</f>
        <v>0</v>
      </c>
      <c r="BP550">
        <f>+Casos_PN_CORR[[#This Row],[11-may]]-Casos_PN_CORR[[#This Row],[10-may]]</f>
        <v>0</v>
      </c>
      <c r="BQ550">
        <f>+Casos_PN_CORR[[#This Row],[12-may]]-Casos_PN_CORR[[#This Row],[11-may]]</f>
        <v>0</v>
      </c>
      <c r="BR550">
        <f>+Casos_PN_CORR[[#This Row],[13-may]]-Casos_PN_CORR[[#This Row],[12-may]]</f>
        <v>0</v>
      </c>
      <c r="BS550">
        <f>+Casos_PN_CORR[[#This Row],[14-may]]-Casos_PN_CORR[[#This Row],[13-may]]</f>
        <v>0</v>
      </c>
      <c r="BT550">
        <f>+Casos_PN_CORR[[#This Row],[15-may]]-Casos_PN_CORR[[#This Row],[14-may]]</f>
        <v>0</v>
      </c>
      <c r="BU550">
        <f>+Casos_PN_CORR[[#This Row],[16-may]]-Casos_PN_CORR[[#This Row],[15-may]]</f>
        <v>0</v>
      </c>
      <c r="BV550">
        <f>+Casos_PN_CORR[[#This Row],[17-may]]-Casos_PN_CORR[[#This Row],[16-may]]</f>
        <v>0</v>
      </c>
      <c r="BW550">
        <f>+Casos_PN_CORR[[#This Row],[18-may]]-Casos_PN_CORR[[#This Row],[17-may]]</f>
        <v>0</v>
      </c>
      <c r="BX550">
        <f>+Casos_PN_CORR[[#This Row],[19-may]]-Casos_PN_CORR[[#This Row],[18-may]]</f>
        <v>0</v>
      </c>
      <c r="BY550">
        <f>+Casos_PN_CORR[[#This Row],[20-may]]-Casos_PN_CORR[[#This Row],[19-may]]</f>
        <v>0</v>
      </c>
      <c r="BZ550">
        <f>+Casos_PN_CORR[[#This Row],[21-may]]-Casos_PN_CORR[[#This Row],[20-may]]</f>
        <v>0</v>
      </c>
      <c r="CA550">
        <f>+Casos_PN_CORR[[#This Row],[22-may]]-Casos_PN_CORR[[#This Row],[21-may]]</f>
        <v>0</v>
      </c>
      <c r="CB550">
        <f>+Casos_PN_CORR[[#This Row],[23-may]]-Casos_PN_CORR[[#This Row],[22-may]]</f>
        <v>0</v>
      </c>
      <c r="CC550">
        <f>+Casos_PN_CORR[[#This Row],[24-may]]-Casos_PN_CORR[[#This Row],[23-may]]</f>
        <v>0</v>
      </c>
      <c r="CD550">
        <f>+Casos_PN_CORR[[#This Row],[25-may]]-Casos_PN_CORR[[#This Row],[24-may]]</f>
        <v>0</v>
      </c>
      <c r="CE550">
        <f>+Casos_PN_CORR[[#This Row],[26-may]]-Casos_PN_CORR[[#This Row],[25-may]]</f>
        <v>0</v>
      </c>
      <c r="CF550">
        <f>+Casos_PN_CORR[[#This Row],[27-may]]-Casos_PN_CORR[[#This Row],[26-may]]</f>
        <v>0</v>
      </c>
      <c r="CG550">
        <f>+Casos_PN_CORR[[#This Row],[28-may]]-Casos_PN_CORR[[#This Row],[27-may]]</f>
        <v>0</v>
      </c>
      <c r="CH550">
        <f>+Casos_PN_CORR[[#This Row],[29-may]]-Casos_PN_CORR[[#This Row],[28-may]]</f>
        <v>0</v>
      </c>
      <c r="CI550">
        <f>+Casos_PN_CORR[[#This Row],[30-may]]-Casos_PN_CORR[[#This Row],[29-may]]</f>
        <v>0</v>
      </c>
      <c r="CJ550">
        <f>+Casos_PN_CORR[[#This Row],[31-may]]-Casos_PN_CORR[[#This Row],[30-may]]</f>
        <v>0</v>
      </c>
      <c r="CK550">
        <f>+Casos_PN_CORR[[#This Row],[1-jun]]-Casos_PN_CORR[[#This Row],[31-may]]</f>
        <v>0</v>
      </c>
      <c r="CL550">
        <f>+Casos_PN_CORR[[#This Row],[2-jun]]-Casos_PN_CORR[[#This Row],[1-jun]]</f>
        <v>0</v>
      </c>
      <c r="CM550">
        <f>+Casos_PN_CORR[[#This Row],[3-jun]]-Casos_PN_CORR[[#This Row],[2-jun]]</f>
        <v>0</v>
      </c>
      <c r="CN550">
        <f>+Casos_PN_CORR[[#This Row],[4-jun]]-Casos_PN_CORR[[#This Row],[3-jun]]</f>
        <v>0</v>
      </c>
      <c r="CO550">
        <f>+Casos_PN_CORR[[#This Row],[5-jun]]-Casos_PN_CORR[[#This Row],[4-jun]]</f>
        <v>16</v>
      </c>
      <c r="CP550">
        <f>+Casos_PN_CORR[[#This Row],[6-jun]]-Casos_PN_CORR[[#This Row],[5-jun]]</f>
        <v>0</v>
      </c>
    </row>
    <row r="551" spans="1:94">
      <c r="A551">
        <v>91013</v>
      </c>
      <c r="B551" s="2" t="s">
        <v>139</v>
      </c>
      <c r="C551" s="2" t="s">
        <v>232</v>
      </c>
      <c r="D551" s="2" t="s">
        <v>678</v>
      </c>
      <c r="E551" s="4">
        <f t="shared" si="8"/>
        <v>72</v>
      </c>
      <c r="F551">
        <f>+Casos_PN_CORR[[#This Row],[10-mar]]</f>
        <v>0</v>
      </c>
      <c r="G551">
        <f>+Casos_PN_CORR[[#This Row],[11-mar]]-Casos_PN_CORR[[#This Row],[10-mar]]</f>
        <v>0</v>
      </c>
      <c r="H551">
        <f>+Casos_PN_CORR[[#This Row],[12-mar]]-Casos_PN_CORR[[#This Row],[11-mar]]</f>
        <v>0</v>
      </c>
      <c r="I551">
        <f>+Casos_PN_CORR[[#This Row],[13-mar]]-Casos_PN_CORR[[#This Row],[12-mar]]</f>
        <v>0</v>
      </c>
      <c r="J551">
        <f>+Casos_PN_CORR[[#This Row],[14-mar]]-Casos_PN_CORR[[#This Row],[13-mar]]</f>
        <v>0</v>
      </c>
      <c r="K551">
        <f>+Casos_PN_CORR[[#This Row],[15-mar]]-Casos_PN_CORR[[#This Row],[14-mar]]</f>
        <v>0</v>
      </c>
      <c r="L551">
        <f>+Casos_PN_CORR[[#This Row],[16-mar]]-Casos_PN_CORR[[#This Row],[15-mar]]</f>
        <v>0</v>
      </c>
      <c r="M551">
        <f>+Casos_PN_CORR[[#This Row],[17-mar]]-Casos_PN_CORR[[#This Row],[16-mar]]</f>
        <v>0</v>
      </c>
      <c r="N551">
        <f>+Casos_PN_CORR[[#This Row],[18-mar]]-Casos_PN_CORR[[#This Row],[17-mar]]</f>
        <v>0</v>
      </c>
      <c r="O551">
        <f>+Casos_PN_CORR[[#This Row],[19-mar]]-Casos_PN_CORR[[#This Row],[18-mar]]</f>
        <v>0</v>
      </c>
      <c r="P551">
        <f>+Casos_PN_CORR[[#This Row],[20-mar]]-Casos_PN_CORR[[#This Row],[19-mar]]</f>
        <v>0</v>
      </c>
      <c r="Q551">
        <f>+Casos_PN_CORR[[#This Row],[21-mar]]-Casos_PN_CORR[[#This Row],[20-mar]]</f>
        <v>0</v>
      </c>
      <c r="R551">
        <f>+Casos_PN_CORR[[#This Row],[22-mar]]-Casos_PN_CORR[[#This Row],[21-mar]]</f>
        <v>0</v>
      </c>
      <c r="S551">
        <f>+Casos_PN_CORR[[#This Row],[23-mar]]-Casos_PN_CORR[[#This Row],[22-mar]]</f>
        <v>0</v>
      </c>
      <c r="T551">
        <f>+Casos_PN_CORR[[#This Row],[24-mar]]-Casos_PN_CORR[[#This Row],[23-mar]]</f>
        <v>0</v>
      </c>
      <c r="U551">
        <f>+Casos_PN_CORR[[#This Row],[25-mar]]-Casos_PN_CORR[[#This Row],[24-mar]]</f>
        <v>0</v>
      </c>
      <c r="V551">
        <f>+Casos_PN_CORR[[#This Row],[26-mar]]-Casos_PN_CORR[[#This Row],[25-mar]]</f>
        <v>0</v>
      </c>
      <c r="W551">
        <f>+Casos_PN_CORR[[#This Row],[27-mar]]-Casos_PN_CORR[[#This Row],[26-mar]]</f>
        <v>0</v>
      </c>
      <c r="X551">
        <f>+Casos_PN_CORR[[#This Row],[28-mar]]-Casos_PN_CORR[[#This Row],[27-mar]]</f>
        <v>0</v>
      </c>
      <c r="Y551">
        <f>+Casos_PN_CORR[[#This Row],[29-mar]]-Casos_PN_CORR[[#This Row],[28-mar]]</f>
        <v>0</v>
      </c>
      <c r="Z551">
        <f>+Casos_PN_CORR[[#This Row],[30-mar]]-Casos_PN_CORR[[#This Row],[29-mar]]</f>
        <v>0</v>
      </c>
      <c r="AA551">
        <f>+Casos_PN_CORR[[#This Row],[31-mar]]-Casos_PN_CORR[[#This Row],[30-mar]]</f>
        <v>0</v>
      </c>
      <c r="AB551">
        <f>+Casos_PN_CORR[[#This Row],[1-abr]]-Casos_PN_CORR[[#This Row],[31-mar]]</f>
        <v>0</v>
      </c>
      <c r="AC551">
        <f>+Casos_PN_CORR[[#This Row],[2-abr]]-Casos_PN_CORR[[#This Row],[1-abr]]</f>
        <v>0</v>
      </c>
      <c r="AD551">
        <f>+Casos_PN_CORR[[#This Row],[3-abr]]-Casos_PN_CORR[[#This Row],[2-abr]]</f>
        <v>0</v>
      </c>
      <c r="AE551">
        <f>+Casos_PN_CORR[[#This Row],[4-abr]]-Casos_PN_CORR[[#This Row],[3-abr]]</f>
        <v>0</v>
      </c>
      <c r="AF551">
        <f>+Casos_PN_CORR[[#This Row],[5-abr]]-Casos_PN_CORR[[#This Row],[4-abr]]</f>
        <v>0</v>
      </c>
      <c r="AG551">
        <f>+Casos_PN_CORR[[#This Row],[6-abr]]-Casos_PN_CORR[[#This Row],[5-abr]]</f>
        <v>0</v>
      </c>
      <c r="AH551">
        <f>+Casos_PN_CORR[[#This Row],[7-abr]]-Casos_PN_CORR[[#This Row],[6-abr]]</f>
        <v>0</v>
      </c>
      <c r="AI551">
        <f>+Casos_PN_CORR[[#This Row],[8-abr]]-Casos_PN_CORR[[#This Row],[7-abr]]</f>
        <v>0</v>
      </c>
      <c r="AJ551">
        <f>+Casos_PN_CORR[[#This Row],[9-abr]]-Casos_PN_CORR[[#This Row],[8-abr]]</f>
        <v>0</v>
      </c>
      <c r="AK551">
        <f>+Casos_PN_CORR[[#This Row],[10-abr]]-Casos_PN_CORR[[#This Row],[9-abr]]</f>
        <v>0</v>
      </c>
      <c r="AL551">
        <f>+Casos_PN_CORR[[#This Row],[11-abr]]-Casos_PN_CORR[[#This Row],[10-abr]]</f>
        <v>0</v>
      </c>
      <c r="AM551">
        <f>+Casos_PN_CORR[[#This Row],[12-abr]]-Casos_PN_CORR[[#This Row],[11-abr]]</f>
        <v>0</v>
      </c>
      <c r="AN551">
        <f>+Casos_PN_CORR[[#This Row],[13-abr]]-Casos_PN_CORR[[#This Row],[12-abr]]</f>
        <v>0</v>
      </c>
      <c r="AO551">
        <f>+Casos_PN_CORR[[#This Row],[14-abr]]-Casos_PN_CORR[[#This Row],[13-abr]]</f>
        <v>0</v>
      </c>
      <c r="AP551">
        <f>+Casos_PN_CORR[[#This Row],[15-abr]]-Casos_PN_CORR[[#This Row],[14-abr]]</f>
        <v>0</v>
      </c>
      <c r="AQ551">
        <f>+Casos_PN_CORR[[#This Row],[16-abr]]-Casos_PN_CORR[[#This Row],[15-abr]]</f>
        <v>0</v>
      </c>
      <c r="AR551">
        <f>+Casos_PN_CORR[[#This Row],[17-abr]]-Casos_PN_CORR[[#This Row],[16-abr]]</f>
        <v>0</v>
      </c>
      <c r="AS551">
        <f>+Casos_PN_CORR[[#This Row],[18-abr]]-Casos_PN_CORR[[#This Row],[17-abr]]</f>
        <v>0</v>
      </c>
      <c r="AT551">
        <f>+Casos_PN_CORR[[#This Row],[19-abr]]-Casos_PN_CORR[[#This Row],[18-abr]]</f>
        <v>0</v>
      </c>
      <c r="AU551">
        <f>+Casos_PN_CORR[[#This Row],[20-abr]]-Casos_PN_CORR[[#This Row],[19-abr]]</f>
        <v>0</v>
      </c>
      <c r="AV551">
        <f>+Casos_PN_CORR[[#This Row],[21-abr]]-Casos_PN_CORR[[#This Row],[20-abr]]</f>
        <v>0</v>
      </c>
      <c r="AW551">
        <f>+Casos_PN_CORR[[#This Row],[22-abr]]-Casos_PN_CORR[[#This Row],[21-abr]]</f>
        <v>0</v>
      </c>
      <c r="AX551">
        <f>+Casos_PN_CORR[[#This Row],[23-abr]]-Casos_PN_CORR[[#This Row],[22-abr]]</f>
        <v>0</v>
      </c>
      <c r="AY551">
        <f>+Casos_PN_CORR[[#This Row],[24-abr]]-Casos_PN_CORR[[#This Row],[23-abr]]</f>
        <v>0</v>
      </c>
      <c r="AZ551">
        <f>+Casos_PN_CORR[[#This Row],[25-abr]]-Casos_PN_CORR[[#This Row],[24-abr]]</f>
        <v>0</v>
      </c>
      <c r="BA551">
        <f>+Casos_PN_CORR[[#This Row],[26-abr]]-Casos_PN_CORR[[#This Row],[25-abr]]</f>
        <v>0</v>
      </c>
      <c r="BB551">
        <f>+Casos_PN_CORR[[#This Row],[27-abr]]-Casos_PN_CORR[[#This Row],[26-abr]]</f>
        <v>0</v>
      </c>
      <c r="BC551">
        <f>+Casos_PN_CORR[[#This Row],[28-abr]]-Casos_PN_CORR[[#This Row],[27-abr]]</f>
        <v>0</v>
      </c>
      <c r="BD551">
        <f>+Casos_PN_CORR[[#This Row],[29-abr]]-Casos_PN_CORR[[#This Row],[28-abr]]</f>
        <v>0</v>
      </c>
      <c r="BE551">
        <f>+Casos_PN_CORR[[#This Row],[30-abr]]-Casos_PN_CORR[[#This Row],[29-abr]]</f>
        <v>0</v>
      </c>
      <c r="BF551">
        <f>+Casos_PN_CORR[[#This Row],[1-may]]-Casos_PN_CORR[[#This Row],[30-abr]]</f>
        <v>0</v>
      </c>
      <c r="BG551">
        <f>+Casos_PN_CORR[[#This Row],[2-may]]-Casos_PN_CORR[[#This Row],[1-may]]</f>
        <v>0</v>
      </c>
      <c r="BH551">
        <f>+Casos_PN_CORR[[#This Row],[3-may]]-Casos_PN_CORR[[#This Row],[2-may]]</f>
        <v>0</v>
      </c>
      <c r="BI551">
        <f>+Casos_PN_CORR[[#This Row],[4-may]]-Casos_PN_CORR[[#This Row],[3-may]]</f>
        <v>0</v>
      </c>
      <c r="BJ551">
        <f>+Casos_PN_CORR[[#This Row],[5-may]]-Casos_PN_CORR[[#This Row],[4-may]]</f>
        <v>0</v>
      </c>
      <c r="BK551">
        <f>+Casos_PN_CORR[[#This Row],[6-may]]-Casos_PN_CORR[[#This Row],[5-may]]</f>
        <v>0</v>
      </c>
      <c r="BL551">
        <f>+Casos_PN_CORR[[#This Row],[7-may]]-Casos_PN_CORR[[#This Row],[6-may]]</f>
        <v>0</v>
      </c>
      <c r="BM551">
        <f>+Casos_PN_CORR[[#This Row],[8-may]]-Casos_PN_CORR[[#This Row],[7-may]]</f>
        <v>0</v>
      </c>
      <c r="BN551">
        <f>+Casos_PN_CORR[[#This Row],[9-may]]-Casos_PN_CORR[[#This Row],[8-may]]</f>
        <v>0</v>
      </c>
      <c r="BO551">
        <f>+Casos_PN_CORR[[#This Row],[10-may]]-Casos_PN_CORR[[#This Row],[9-may]]</f>
        <v>0</v>
      </c>
      <c r="BP551">
        <f>+Casos_PN_CORR[[#This Row],[11-may]]-Casos_PN_CORR[[#This Row],[10-may]]</f>
        <v>0</v>
      </c>
      <c r="BQ551">
        <f>+Casos_PN_CORR[[#This Row],[12-may]]-Casos_PN_CORR[[#This Row],[11-may]]</f>
        <v>0</v>
      </c>
      <c r="BR551">
        <f>+Casos_PN_CORR[[#This Row],[13-may]]-Casos_PN_CORR[[#This Row],[12-may]]</f>
        <v>0</v>
      </c>
      <c r="BS551">
        <f>+Casos_PN_CORR[[#This Row],[14-may]]-Casos_PN_CORR[[#This Row],[13-may]]</f>
        <v>0</v>
      </c>
      <c r="BT551">
        <f>+Casos_PN_CORR[[#This Row],[15-may]]-Casos_PN_CORR[[#This Row],[14-may]]</f>
        <v>0</v>
      </c>
      <c r="BU551">
        <f>+Casos_PN_CORR[[#This Row],[16-may]]-Casos_PN_CORR[[#This Row],[15-may]]</f>
        <v>0</v>
      </c>
      <c r="BV551">
        <f>+Casos_PN_CORR[[#This Row],[17-may]]-Casos_PN_CORR[[#This Row],[16-may]]</f>
        <v>0</v>
      </c>
      <c r="BW551">
        <f>+Casos_PN_CORR[[#This Row],[18-may]]-Casos_PN_CORR[[#This Row],[17-may]]</f>
        <v>0</v>
      </c>
      <c r="BX551">
        <f>+Casos_PN_CORR[[#This Row],[19-may]]-Casos_PN_CORR[[#This Row],[18-may]]</f>
        <v>0</v>
      </c>
      <c r="BY551">
        <f>+Casos_PN_CORR[[#This Row],[20-may]]-Casos_PN_CORR[[#This Row],[19-may]]</f>
        <v>0</v>
      </c>
      <c r="BZ551">
        <f>+Casos_PN_CORR[[#This Row],[21-may]]-Casos_PN_CORR[[#This Row],[20-may]]</f>
        <v>0</v>
      </c>
      <c r="CA551">
        <f>+Casos_PN_CORR[[#This Row],[22-may]]-Casos_PN_CORR[[#This Row],[21-may]]</f>
        <v>0</v>
      </c>
      <c r="CB551">
        <f>+Casos_PN_CORR[[#This Row],[23-may]]-Casos_PN_CORR[[#This Row],[22-may]]</f>
        <v>0</v>
      </c>
      <c r="CC551">
        <f>+Casos_PN_CORR[[#This Row],[24-may]]-Casos_PN_CORR[[#This Row],[23-may]]</f>
        <v>0</v>
      </c>
      <c r="CD551">
        <f>+Casos_PN_CORR[[#This Row],[25-may]]-Casos_PN_CORR[[#This Row],[24-may]]</f>
        <v>0</v>
      </c>
      <c r="CE551">
        <f>+Casos_PN_CORR[[#This Row],[26-may]]-Casos_PN_CORR[[#This Row],[25-may]]</f>
        <v>0</v>
      </c>
      <c r="CF551">
        <f>+Casos_PN_CORR[[#This Row],[27-may]]-Casos_PN_CORR[[#This Row],[26-may]]</f>
        <v>0</v>
      </c>
      <c r="CG551">
        <f>+Casos_PN_CORR[[#This Row],[28-may]]-Casos_PN_CORR[[#This Row],[27-may]]</f>
        <v>0</v>
      </c>
      <c r="CH551">
        <f>+Casos_PN_CORR[[#This Row],[29-may]]-Casos_PN_CORR[[#This Row],[28-may]]</f>
        <v>0</v>
      </c>
      <c r="CI551">
        <f>+Casos_PN_CORR[[#This Row],[30-may]]-Casos_PN_CORR[[#This Row],[29-may]]</f>
        <v>0</v>
      </c>
      <c r="CJ551">
        <f>+Casos_PN_CORR[[#This Row],[31-may]]-Casos_PN_CORR[[#This Row],[30-may]]</f>
        <v>0</v>
      </c>
      <c r="CK551">
        <f>+Casos_PN_CORR[[#This Row],[1-jun]]-Casos_PN_CORR[[#This Row],[31-may]]</f>
        <v>0</v>
      </c>
      <c r="CL551">
        <f>+Casos_PN_CORR[[#This Row],[2-jun]]-Casos_PN_CORR[[#This Row],[1-jun]]</f>
        <v>0</v>
      </c>
      <c r="CM551">
        <f>+Casos_PN_CORR[[#This Row],[3-jun]]-Casos_PN_CORR[[#This Row],[2-jun]]</f>
        <v>0</v>
      </c>
      <c r="CN551">
        <f>+Casos_PN_CORR[[#This Row],[4-jun]]-Casos_PN_CORR[[#This Row],[3-jun]]</f>
        <v>0</v>
      </c>
      <c r="CO551">
        <f>+Casos_PN_CORR[[#This Row],[5-jun]]-Casos_PN_CORR[[#This Row],[4-jun]]</f>
        <v>72</v>
      </c>
      <c r="CP551">
        <f>+Casos_PN_CORR[[#This Row],[6-jun]]-Casos_PN_CORR[[#This Row],[5-jun]]</f>
        <v>0</v>
      </c>
    </row>
    <row r="552" spans="1:94">
      <c r="A552">
        <v>120310</v>
      </c>
      <c r="B552" s="2" t="s">
        <v>104</v>
      </c>
      <c r="C552" s="2" t="s">
        <v>126</v>
      </c>
      <c r="D552" s="2" t="s">
        <v>679</v>
      </c>
      <c r="E552" s="4">
        <f t="shared" si="8"/>
        <v>0</v>
      </c>
      <c r="F552">
        <f>+Casos_PN_CORR[[#This Row],[10-mar]]</f>
        <v>0</v>
      </c>
      <c r="G552">
        <f>+Casos_PN_CORR[[#This Row],[11-mar]]-Casos_PN_CORR[[#This Row],[10-mar]]</f>
        <v>0</v>
      </c>
      <c r="H552">
        <f>+Casos_PN_CORR[[#This Row],[12-mar]]-Casos_PN_CORR[[#This Row],[11-mar]]</f>
        <v>0</v>
      </c>
      <c r="I552">
        <f>+Casos_PN_CORR[[#This Row],[13-mar]]-Casos_PN_CORR[[#This Row],[12-mar]]</f>
        <v>0</v>
      </c>
      <c r="J552">
        <f>+Casos_PN_CORR[[#This Row],[14-mar]]-Casos_PN_CORR[[#This Row],[13-mar]]</f>
        <v>0</v>
      </c>
      <c r="K552">
        <f>+Casos_PN_CORR[[#This Row],[15-mar]]-Casos_PN_CORR[[#This Row],[14-mar]]</f>
        <v>0</v>
      </c>
      <c r="L552">
        <f>+Casos_PN_CORR[[#This Row],[16-mar]]-Casos_PN_CORR[[#This Row],[15-mar]]</f>
        <v>0</v>
      </c>
      <c r="M552">
        <f>+Casos_PN_CORR[[#This Row],[17-mar]]-Casos_PN_CORR[[#This Row],[16-mar]]</f>
        <v>0</v>
      </c>
      <c r="N552">
        <f>+Casos_PN_CORR[[#This Row],[18-mar]]-Casos_PN_CORR[[#This Row],[17-mar]]</f>
        <v>0</v>
      </c>
      <c r="O552">
        <f>+Casos_PN_CORR[[#This Row],[19-mar]]-Casos_PN_CORR[[#This Row],[18-mar]]</f>
        <v>0</v>
      </c>
      <c r="P552">
        <f>+Casos_PN_CORR[[#This Row],[20-mar]]-Casos_PN_CORR[[#This Row],[19-mar]]</f>
        <v>0</v>
      </c>
      <c r="Q552">
        <f>+Casos_PN_CORR[[#This Row],[21-mar]]-Casos_PN_CORR[[#This Row],[20-mar]]</f>
        <v>0</v>
      </c>
      <c r="R552">
        <f>+Casos_PN_CORR[[#This Row],[22-mar]]-Casos_PN_CORR[[#This Row],[21-mar]]</f>
        <v>0</v>
      </c>
      <c r="S552">
        <f>+Casos_PN_CORR[[#This Row],[23-mar]]-Casos_PN_CORR[[#This Row],[22-mar]]</f>
        <v>0</v>
      </c>
      <c r="T552">
        <f>+Casos_PN_CORR[[#This Row],[24-mar]]-Casos_PN_CORR[[#This Row],[23-mar]]</f>
        <v>0</v>
      </c>
      <c r="U552">
        <f>+Casos_PN_CORR[[#This Row],[25-mar]]-Casos_PN_CORR[[#This Row],[24-mar]]</f>
        <v>0</v>
      </c>
      <c r="V552">
        <f>+Casos_PN_CORR[[#This Row],[26-mar]]-Casos_PN_CORR[[#This Row],[25-mar]]</f>
        <v>0</v>
      </c>
      <c r="W552">
        <f>+Casos_PN_CORR[[#This Row],[27-mar]]-Casos_PN_CORR[[#This Row],[26-mar]]</f>
        <v>0</v>
      </c>
      <c r="X552">
        <f>+Casos_PN_CORR[[#This Row],[28-mar]]-Casos_PN_CORR[[#This Row],[27-mar]]</f>
        <v>0</v>
      </c>
      <c r="Y552">
        <f>+Casos_PN_CORR[[#This Row],[29-mar]]-Casos_PN_CORR[[#This Row],[28-mar]]</f>
        <v>0</v>
      </c>
      <c r="Z552">
        <f>+Casos_PN_CORR[[#This Row],[30-mar]]-Casos_PN_CORR[[#This Row],[29-mar]]</f>
        <v>0</v>
      </c>
      <c r="AA552">
        <f>+Casos_PN_CORR[[#This Row],[31-mar]]-Casos_PN_CORR[[#This Row],[30-mar]]</f>
        <v>0</v>
      </c>
      <c r="AB552">
        <f>+Casos_PN_CORR[[#This Row],[1-abr]]-Casos_PN_CORR[[#This Row],[31-mar]]</f>
        <v>0</v>
      </c>
      <c r="AC552">
        <f>+Casos_PN_CORR[[#This Row],[2-abr]]-Casos_PN_CORR[[#This Row],[1-abr]]</f>
        <v>0</v>
      </c>
      <c r="AD552">
        <f>+Casos_PN_CORR[[#This Row],[3-abr]]-Casos_PN_CORR[[#This Row],[2-abr]]</f>
        <v>0</v>
      </c>
      <c r="AE552">
        <f>+Casos_PN_CORR[[#This Row],[4-abr]]-Casos_PN_CORR[[#This Row],[3-abr]]</f>
        <v>0</v>
      </c>
      <c r="AF552">
        <f>+Casos_PN_CORR[[#This Row],[5-abr]]-Casos_PN_CORR[[#This Row],[4-abr]]</f>
        <v>0</v>
      </c>
      <c r="AG552">
        <f>+Casos_PN_CORR[[#This Row],[6-abr]]-Casos_PN_CORR[[#This Row],[5-abr]]</f>
        <v>0</v>
      </c>
      <c r="AH552">
        <f>+Casos_PN_CORR[[#This Row],[7-abr]]-Casos_PN_CORR[[#This Row],[6-abr]]</f>
        <v>0</v>
      </c>
      <c r="AI552">
        <f>+Casos_PN_CORR[[#This Row],[8-abr]]-Casos_PN_CORR[[#This Row],[7-abr]]</f>
        <v>0</v>
      </c>
      <c r="AJ552">
        <f>+Casos_PN_CORR[[#This Row],[9-abr]]-Casos_PN_CORR[[#This Row],[8-abr]]</f>
        <v>0</v>
      </c>
      <c r="AK552">
        <f>+Casos_PN_CORR[[#This Row],[10-abr]]-Casos_PN_CORR[[#This Row],[9-abr]]</f>
        <v>0</v>
      </c>
      <c r="AL552">
        <f>+Casos_PN_CORR[[#This Row],[11-abr]]-Casos_PN_CORR[[#This Row],[10-abr]]</f>
        <v>0</v>
      </c>
      <c r="AM552">
        <f>+Casos_PN_CORR[[#This Row],[12-abr]]-Casos_PN_CORR[[#This Row],[11-abr]]</f>
        <v>0</v>
      </c>
      <c r="AN552">
        <f>+Casos_PN_CORR[[#This Row],[13-abr]]-Casos_PN_CORR[[#This Row],[12-abr]]</f>
        <v>0</v>
      </c>
      <c r="AO552">
        <f>+Casos_PN_CORR[[#This Row],[14-abr]]-Casos_PN_CORR[[#This Row],[13-abr]]</f>
        <v>0</v>
      </c>
      <c r="AP552">
        <f>+Casos_PN_CORR[[#This Row],[15-abr]]-Casos_PN_CORR[[#This Row],[14-abr]]</f>
        <v>0</v>
      </c>
      <c r="AQ552">
        <f>+Casos_PN_CORR[[#This Row],[16-abr]]-Casos_PN_CORR[[#This Row],[15-abr]]</f>
        <v>0</v>
      </c>
      <c r="AR552">
        <f>+Casos_PN_CORR[[#This Row],[17-abr]]-Casos_PN_CORR[[#This Row],[16-abr]]</f>
        <v>0</v>
      </c>
      <c r="AS552">
        <f>+Casos_PN_CORR[[#This Row],[18-abr]]-Casos_PN_CORR[[#This Row],[17-abr]]</f>
        <v>0</v>
      </c>
      <c r="AT552">
        <f>+Casos_PN_CORR[[#This Row],[19-abr]]-Casos_PN_CORR[[#This Row],[18-abr]]</f>
        <v>0</v>
      </c>
      <c r="AU552">
        <f>+Casos_PN_CORR[[#This Row],[20-abr]]-Casos_PN_CORR[[#This Row],[19-abr]]</f>
        <v>0</v>
      </c>
      <c r="AV552">
        <f>+Casos_PN_CORR[[#This Row],[21-abr]]-Casos_PN_CORR[[#This Row],[20-abr]]</f>
        <v>0</v>
      </c>
      <c r="AW552">
        <f>+Casos_PN_CORR[[#This Row],[22-abr]]-Casos_PN_CORR[[#This Row],[21-abr]]</f>
        <v>0</v>
      </c>
      <c r="AX552">
        <f>+Casos_PN_CORR[[#This Row],[23-abr]]-Casos_PN_CORR[[#This Row],[22-abr]]</f>
        <v>0</v>
      </c>
      <c r="AY552">
        <f>+Casos_PN_CORR[[#This Row],[24-abr]]-Casos_PN_CORR[[#This Row],[23-abr]]</f>
        <v>0</v>
      </c>
      <c r="AZ552">
        <f>+Casos_PN_CORR[[#This Row],[25-abr]]-Casos_PN_CORR[[#This Row],[24-abr]]</f>
        <v>0</v>
      </c>
      <c r="BA552">
        <f>+Casos_PN_CORR[[#This Row],[26-abr]]-Casos_PN_CORR[[#This Row],[25-abr]]</f>
        <v>0</v>
      </c>
      <c r="BB552">
        <f>+Casos_PN_CORR[[#This Row],[27-abr]]-Casos_PN_CORR[[#This Row],[26-abr]]</f>
        <v>0</v>
      </c>
      <c r="BC552">
        <f>+Casos_PN_CORR[[#This Row],[28-abr]]-Casos_PN_CORR[[#This Row],[27-abr]]</f>
        <v>0</v>
      </c>
      <c r="BD552">
        <f>+Casos_PN_CORR[[#This Row],[29-abr]]-Casos_PN_CORR[[#This Row],[28-abr]]</f>
        <v>0</v>
      </c>
      <c r="BE552">
        <f>+Casos_PN_CORR[[#This Row],[30-abr]]-Casos_PN_CORR[[#This Row],[29-abr]]</f>
        <v>0</v>
      </c>
      <c r="BF552">
        <f>+Casos_PN_CORR[[#This Row],[1-may]]-Casos_PN_CORR[[#This Row],[30-abr]]</f>
        <v>0</v>
      </c>
      <c r="BG552">
        <f>+Casos_PN_CORR[[#This Row],[2-may]]-Casos_PN_CORR[[#This Row],[1-may]]</f>
        <v>0</v>
      </c>
      <c r="BH552">
        <f>+Casos_PN_CORR[[#This Row],[3-may]]-Casos_PN_CORR[[#This Row],[2-may]]</f>
        <v>0</v>
      </c>
      <c r="BI552">
        <f>+Casos_PN_CORR[[#This Row],[4-may]]-Casos_PN_CORR[[#This Row],[3-may]]</f>
        <v>0</v>
      </c>
      <c r="BJ552">
        <f>+Casos_PN_CORR[[#This Row],[5-may]]-Casos_PN_CORR[[#This Row],[4-may]]</f>
        <v>0</v>
      </c>
      <c r="BK552">
        <f>+Casos_PN_CORR[[#This Row],[6-may]]-Casos_PN_CORR[[#This Row],[5-may]]</f>
        <v>0</v>
      </c>
      <c r="BL552">
        <f>+Casos_PN_CORR[[#This Row],[7-may]]-Casos_PN_CORR[[#This Row],[6-may]]</f>
        <v>0</v>
      </c>
      <c r="BM552">
        <f>+Casos_PN_CORR[[#This Row],[8-may]]-Casos_PN_CORR[[#This Row],[7-may]]</f>
        <v>0</v>
      </c>
      <c r="BN552">
        <f>+Casos_PN_CORR[[#This Row],[9-may]]-Casos_PN_CORR[[#This Row],[8-may]]</f>
        <v>0</v>
      </c>
      <c r="BO552">
        <f>+Casos_PN_CORR[[#This Row],[10-may]]-Casos_PN_CORR[[#This Row],[9-may]]</f>
        <v>0</v>
      </c>
      <c r="BP552">
        <f>+Casos_PN_CORR[[#This Row],[11-may]]-Casos_PN_CORR[[#This Row],[10-may]]</f>
        <v>0</v>
      </c>
      <c r="BQ552">
        <f>+Casos_PN_CORR[[#This Row],[12-may]]-Casos_PN_CORR[[#This Row],[11-may]]</f>
        <v>0</v>
      </c>
      <c r="BR552">
        <f>+Casos_PN_CORR[[#This Row],[13-may]]-Casos_PN_CORR[[#This Row],[12-may]]</f>
        <v>0</v>
      </c>
      <c r="BS552">
        <f>+Casos_PN_CORR[[#This Row],[14-may]]-Casos_PN_CORR[[#This Row],[13-may]]</f>
        <v>0</v>
      </c>
      <c r="BT552">
        <f>+Casos_PN_CORR[[#This Row],[15-may]]-Casos_PN_CORR[[#This Row],[14-may]]</f>
        <v>0</v>
      </c>
      <c r="BU552">
        <f>+Casos_PN_CORR[[#This Row],[16-may]]-Casos_PN_CORR[[#This Row],[15-may]]</f>
        <v>0</v>
      </c>
      <c r="BV552">
        <f>+Casos_PN_CORR[[#This Row],[17-may]]-Casos_PN_CORR[[#This Row],[16-may]]</f>
        <v>0</v>
      </c>
      <c r="BW552">
        <f>+Casos_PN_CORR[[#This Row],[18-may]]-Casos_PN_CORR[[#This Row],[17-may]]</f>
        <v>0</v>
      </c>
      <c r="BX552">
        <f>+Casos_PN_CORR[[#This Row],[19-may]]-Casos_PN_CORR[[#This Row],[18-may]]</f>
        <v>0</v>
      </c>
      <c r="BY552">
        <f>+Casos_PN_CORR[[#This Row],[20-may]]-Casos_PN_CORR[[#This Row],[19-may]]</f>
        <v>0</v>
      </c>
      <c r="BZ552">
        <f>+Casos_PN_CORR[[#This Row],[21-may]]-Casos_PN_CORR[[#This Row],[20-may]]</f>
        <v>0</v>
      </c>
      <c r="CA552">
        <f>+Casos_PN_CORR[[#This Row],[22-may]]-Casos_PN_CORR[[#This Row],[21-may]]</f>
        <v>0</v>
      </c>
      <c r="CB552">
        <f>+Casos_PN_CORR[[#This Row],[23-may]]-Casos_PN_CORR[[#This Row],[22-may]]</f>
        <v>0</v>
      </c>
      <c r="CC552">
        <f>+Casos_PN_CORR[[#This Row],[24-may]]-Casos_PN_CORR[[#This Row],[23-may]]</f>
        <v>0</v>
      </c>
      <c r="CD552">
        <f>+Casos_PN_CORR[[#This Row],[25-may]]-Casos_PN_CORR[[#This Row],[24-may]]</f>
        <v>0</v>
      </c>
      <c r="CE552">
        <f>+Casos_PN_CORR[[#This Row],[26-may]]-Casos_PN_CORR[[#This Row],[25-may]]</f>
        <v>0</v>
      </c>
      <c r="CF552">
        <f>+Casos_PN_CORR[[#This Row],[27-may]]-Casos_PN_CORR[[#This Row],[26-may]]</f>
        <v>0</v>
      </c>
      <c r="CG552">
        <f>+Casos_PN_CORR[[#This Row],[28-may]]-Casos_PN_CORR[[#This Row],[27-may]]</f>
        <v>0</v>
      </c>
      <c r="CH552">
        <f>+Casos_PN_CORR[[#This Row],[29-may]]-Casos_PN_CORR[[#This Row],[28-may]]</f>
        <v>0</v>
      </c>
      <c r="CI552">
        <f>+Casos_PN_CORR[[#This Row],[30-may]]-Casos_PN_CORR[[#This Row],[29-may]]</f>
        <v>0</v>
      </c>
      <c r="CJ552">
        <f>+Casos_PN_CORR[[#This Row],[31-may]]-Casos_PN_CORR[[#This Row],[30-may]]</f>
        <v>0</v>
      </c>
      <c r="CK552">
        <f>+Casos_PN_CORR[[#This Row],[1-jun]]-Casos_PN_CORR[[#This Row],[31-may]]</f>
        <v>0</v>
      </c>
      <c r="CL552">
        <f>+Casos_PN_CORR[[#This Row],[2-jun]]-Casos_PN_CORR[[#This Row],[1-jun]]</f>
        <v>0</v>
      </c>
      <c r="CM552">
        <f>+Casos_PN_CORR[[#This Row],[3-jun]]-Casos_PN_CORR[[#This Row],[2-jun]]</f>
        <v>0</v>
      </c>
      <c r="CN552">
        <f>+Casos_PN_CORR[[#This Row],[4-jun]]-Casos_PN_CORR[[#This Row],[3-jun]]</f>
        <v>0</v>
      </c>
      <c r="CO552">
        <f>+Casos_PN_CORR[[#This Row],[5-jun]]-Casos_PN_CORR[[#This Row],[4-jun]]</f>
        <v>0</v>
      </c>
      <c r="CP552">
        <f>+Casos_PN_CORR[[#This Row],[6-jun]]-Casos_PN_CORR[[#This Row],[5-jun]]</f>
        <v>0</v>
      </c>
    </row>
    <row r="553" spans="1:94">
      <c r="A553">
        <v>40706</v>
      </c>
      <c r="B553" s="2" t="s">
        <v>115</v>
      </c>
      <c r="C553" s="2" t="s">
        <v>318</v>
      </c>
      <c r="D553" s="2" t="s">
        <v>680</v>
      </c>
      <c r="E553" s="4">
        <f t="shared" si="8"/>
        <v>0</v>
      </c>
      <c r="F553">
        <f>+Casos_PN_CORR[[#This Row],[10-mar]]</f>
        <v>0</v>
      </c>
      <c r="G553">
        <f>+Casos_PN_CORR[[#This Row],[11-mar]]-Casos_PN_CORR[[#This Row],[10-mar]]</f>
        <v>0</v>
      </c>
      <c r="H553">
        <f>+Casos_PN_CORR[[#This Row],[12-mar]]-Casos_PN_CORR[[#This Row],[11-mar]]</f>
        <v>0</v>
      </c>
      <c r="I553">
        <f>+Casos_PN_CORR[[#This Row],[13-mar]]-Casos_PN_CORR[[#This Row],[12-mar]]</f>
        <v>0</v>
      </c>
      <c r="J553">
        <f>+Casos_PN_CORR[[#This Row],[14-mar]]-Casos_PN_CORR[[#This Row],[13-mar]]</f>
        <v>0</v>
      </c>
      <c r="K553">
        <f>+Casos_PN_CORR[[#This Row],[15-mar]]-Casos_PN_CORR[[#This Row],[14-mar]]</f>
        <v>0</v>
      </c>
      <c r="L553">
        <f>+Casos_PN_CORR[[#This Row],[16-mar]]-Casos_PN_CORR[[#This Row],[15-mar]]</f>
        <v>0</v>
      </c>
      <c r="M553">
        <f>+Casos_PN_CORR[[#This Row],[17-mar]]-Casos_PN_CORR[[#This Row],[16-mar]]</f>
        <v>0</v>
      </c>
      <c r="N553">
        <f>+Casos_PN_CORR[[#This Row],[18-mar]]-Casos_PN_CORR[[#This Row],[17-mar]]</f>
        <v>0</v>
      </c>
      <c r="O553">
        <f>+Casos_PN_CORR[[#This Row],[19-mar]]-Casos_PN_CORR[[#This Row],[18-mar]]</f>
        <v>0</v>
      </c>
      <c r="P553">
        <f>+Casos_PN_CORR[[#This Row],[20-mar]]-Casos_PN_CORR[[#This Row],[19-mar]]</f>
        <v>0</v>
      </c>
      <c r="Q553">
        <f>+Casos_PN_CORR[[#This Row],[21-mar]]-Casos_PN_CORR[[#This Row],[20-mar]]</f>
        <v>0</v>
      </c>
      <c r="R553">
        <f>+Casos_PN_CORR[[#This Row],[22-mar]]-Casos_PN_CORR[[#This Row],[21-mar]]</f>
        <v>0</v>
      </c>
      <c r="S553">
        <f>+Casos_PN_CORR[[#This Row],[23-mar]]-Casos_PN_CORR[[#This Row],[22-mar]]</f>
        <v>0</v>
      </c>
      <c r="T553">
        <f>+Casos_PN_CORR[[#This Row],[24-mar]]-Casos_PN_CORR[[#This Row],[23-mar]]</f>
        <v>0</v>
      </c>
      <c r="U553">
        <f>+Casos_PN_CORR[[#This Row],[25-mar]]-Casos_PN_CORR[[#This Row],[24-mar]]</f>
        <v>0</v>
      </c>
      <c r="V553">
        <f>+Casos_PN_CORR[[#This Row],[26-mar]]-Casos_PN_CORR[[#This Row],[25-mar]]</f>
        <v>0</v>
      </c>
      <c r="W553">
        <f>+Casos_PN_CORR[[#This Row],[27-mar]]-Casos_PN_CORR[[#This Row],[26-mar]]</f>
        <v>0</v>
      </c>
      <c r="X553">
        <f>+Casos_PN_CORR[[#This Row],[28-mar]]-Casos_PN_CORR[[#This Row],[27-mar]]</f>
        <v>0</v>
      </c>
      <c r="Y553">
        <f>+Casos_PN_CORR[[#This Row],[29-mar]]-Casos_PN_CORR[[#This Row],[28-mar]]</f>
        <v>0</v>
      </c>
      <c r="Z553">
        <f>+Casos_PN_CORR[[#This Row],[30-mar]]-Casos_PN_CORR[[#This Row],[29-mar]]</f>
        <v>0</v>
      </c>
      <c r="AA553">
        <f>+Casos_PN_CORR[[#This Row],[31-mar]]-Casos_PN_CORR[[#This Row],[30-mar]]</f>
        <v>0</v>
      </c>
      <c r="AB553">
        <f>+Casos_PN_CORR[[#This Row],[1-abr]]-Casos_PN_CORR[[#This Row],[31-mar]]</f>
        <v>0</v>
      </c>
      <c r="AC553">
        <f>+Casos_PN_CORR[[#This Row],[2-abr]]-Casos_PN_CORR[[#This Row],[1-abr]]</f>
        <v>0</v>
      </c>
      <c r="AD553">
        <f>+Casos_PN_CORR[[#This Row],[3-abr]]-Casos_PN_CORR[[#This Row],[2-abr]]</f>
        <v>0</v>
      </c>
      <c r="AE553">
        <f>+Casos_PN_CORR[[#This Row],[4-abr]]-Casos_PN_CORR[[#This Row],[3-abr]]</f>
        <v>0</v>
      </c>
      <c r="AF553">
        <f>+Casos_PN_CORR[[#This Row],[5-abr]]-Casos_PN_CORR[[#This Row],[4-abr]]</f>
        <v>0</v>
      </c>
      <c r="AG553">
        <f>+Casos_PN_CORR[[#This Row],[6-abr]]-Casos_PN_CORR[[#This Row],[5-abr]]</f>
        <v>0</v>
      </c>
      <c r="AH553">
        <f>+Casos_PN_CORR[[#This Row],[7-abr]]-Casos_PN_CORR[[#This Row],[6-abr]]</f>
        <v>0</v>
      </c>
      <c r="AI553">
        <f>+Casos_PN_CORR[[#This Row],[8-abr]]-Casos_PN_CORR[[#This Row],[7-abr]]</f>
        <v>0</v>
      </c>
      <c r="AJ553">
        <f>+Casos_PN_CORR[[#This Row],[9-abr]]-Casos_PN_CORR[[#This Row],[8-abr]]</f>
        <v>0</v>
      </c>
      <c r="AK553">
        <f>+Casos_PN_CORR[[#This Row],[10-abr]]-Casos_PN_CORR[[#This Row],[9-abr]]</f>
        <v>0</v>
      </c>
      <c r="AL553">
        <f>+Casos_PN_CORR[[#This Row],[11-abr]]-Casos_PN_CORR[[#This Row],[10-abr]]</f>
        <v>0</v>
      </c>
      <c r="AM553">
        <f>+Casos_PN_CORR[[#This Row],[12-abr]]-Casos_PN_CORR[[#This Row],[11-abr]]</f>
        <v>0</v>
      </c>
      <c r="AN553">
        <f>+Casos_PN_CORR[[#This Row],[13-abr]]-Casos_PN_CORR[[#This Row],[12-abr]]</f>
        <v>0</v>
      </c>
      <c r="AO553">
        <f>+Casos_PN_CORR[[#This Row],[14-abr]]-Casos_PN_CORR[[#This Row],[13-abr]]</f>
        <v>0</v>
      </c>
      <c r="AP553">
        <f>+Casos_PN_CORR[[#This Row],[15-abr]]-Casos_PN_CORR[[#This Row],[14-abr]]</f>
        <v>0</v>
      </c>
      <c r="AQ553">
        <f>+Casos_PN_CORR[[#This Row],[16-abr]]-Casos_PN_CORR[[#This Row],[15-abr]]</f>
        <v>0</v>
      </c>
      <c r="AR553">
        <f>+Casos_PN_CORR[[#This Row],[17-abr]]-Casos_PN_CORR[[#This Row],[16-abr]]</f>
        <v>0</v>
      </c>
      <c r="AS553">
        <f>+Casos_PN_CORR[[#This Row],[18-abr]]-Casos_PN_CORR[[#This Row],[17-abr]]</f>
        <v>0</v>
      </c>
      <c r="AT553">
        <f>+Casos_PN_CORR[[#This Row],[19-abr]]-Casos_PN_CORR[[#This Row],[18-abr]]</f>
        <v>0</v>
      </c>
      <c r="AU553">
        <f>+Casos_PN_CORR[[#This Row],[20-abr]]-Casos_PN_CORR[[#This Row],[19-abr]]</f>
        <v>0</v>
      </c>
      <c r="AV553">
        <f>+Casos_PN_CORR[[#This Row],[21-abr]]-Casos_PN_CORR[[#This Row],[20-abr]]</f>
        <v>0</v>
      </c>
      <c r="AW553">
        <f>+Casos_PN_CORR[[#This Row],[22-abr]]-Casos_PN_CORR[[#This Row],[21-abr]]</f>
        <v>0</v>
      </c>
      <c r="AX553">
        <f>+Casos_PN_CORR[[#This Row],[23-abr]]-Casos_PN_CORR[[#This Row],[22-abr]]</f>
        <v>0</v>
      </c>
      <c r="AY553">
        <f>+Casos_PN_CORR[[#This Row],[24-abr]]-Casos_PN_CORR[[#This Row],[23-abr]]</f>
        <v>0</v>
      </c>
      <c r="AZ553">
        <f>+Casos_PN_CORR[[#This Row],[25-abr]]-Casos_PN_CORR[[#This Row],[24-abr]]</f>
        <v>0</v>
      </c>
      <c r="BA553">
        <f>+Casos_PN_CORR[[#This Row],[26-abr]]-Casos_PN_CORR[[#This Row],[25-abr]]</f>
        <v>0</v>
      </c>
      <c r="BB553">
        <f>+Casos_PN_CORR[[#This Row],[27-abr]]-Casos_PN_CORR[[#This Row],[26-abr]]</f>
        <v>0</v>
      </c>
      <c r="BC553">
        <f>+Casos_PN_CORR[[#This Row],[28-abr]]-Casos_PN_CORR[[#This Row],[27-abr]]</f>
        <v>0</v>
      </c>
      <c r="BD553">
        <f>+Casos_PN_CORR[[#This Row],[29-abr]]-Casos_PN_CORR[[#This Row],[28-abr]]</f>
        <v>0</v>
      </c>
      <c r="BE553">
        <f>+Casos_PN_CORR[[#This Row],[30-abr]]-Casos_PN_CORR[[#This Row],[29-abr]]</f>
        <v>0</v>
      </c>
      <c r="BF553">
        <f>+Casos_PN_CORR[[#This Row],[1-may]]-Casos_PN_CORR[[#This Row],[30-abr]]</f>
        <v>0</v>
      </c>
      <c r="BG553">
        <f>+Casos_PN_CORR[[#This Row],[2-may]]-Casos_PN_CORR[[#This Row],[1-may]]</f>
        <v>0</v>
      </c>
      <c r="BH553">
        <f>+Casos_PN_CORR[[#This Row],[3-may]]-Casos_PN_CORR[[#This Row],[2-may]]</f>
        <v>0</v>
      </c>
      <c r="BI553">
        <f>+Casos_PN_CORR[[#This Row],[4-may]]-Casos_PN_CORR[[#This Row],[3-may]]</f>
        <v>0</v>
      </c>
      <c r="BJ553">
        <f>+Casos_PN_CORR[[#This Row],[5-may]]-Casos_PN_CORR[[#This Row],[4-may]]</f>
        <v>0</v>
      </c>
      <c r="BK553">
        <f>+Casos_PN_CORR[[#This Row],[6-may]]-Casos_PN_CORR[[#This Row],[5-may]]</f>
        <v>0</v>
      </c>
      <c r="BL553">
        <f>+Casos_PN_CORR[[#This Row],[7-may]]-Casos_PN_CORR[[#This Row],[6-may]]</f>
        <v>0</v>
      </c>
      <c r="BM553">
        <f>+Casos_PN_CORR[[#This Row],[8-may]]-Casos_PN_CORR[[#This Row],[7-may]]</f>
        <v>0</v>
      </c>
      <c r="BN553">
        <f>+Casos_PN_CORR[[#This Row],[9-may]]-Casos_PN_CORR[[#This Row],[8-may]]</f>
        <v>0</v>
      </c>
      <c r="BO553">
        <f>+Casos_PN_CORR[[#This Row],[10-may]]-Casos_PN_CORR[[#This Row],[9-may]]</f>
        <v>0</v>
      </c>
      <c r="BP553">
        <f>+Casos_PN_CORR[[#This Row],[11-may]]-Casos_PN_CORR[[#This Row],[10-may]]</f>
        <v>0</v>
      </c>
      <c r="BQ553">
        <f>+Casos_PN_CORR[[#This Row],[12-may]]-Casos_PN_CORR[[#This Row],[11-may]]</f>
        <v>0</v>
      </c>
      <c r="BR553">
        <f>+Casos_PN_CORR[[#This Row],[13-may]]-Casos_PN_CORR[[#This Row],[12-may]]</f>
        <v>0</v>
      </c>
      <c r="BS553">
        <f>+Casos_PN_CORR[[#This Row],[14-may]]-Casos_PN_CORR[[#This Row],[13-may]]</f>
        <v>0</v>
      </c>
      <c r="BT553">
        <f>+Casos_PN_CORR[[#This Row],[15-may]]-Casos_PN_CORR[[#This Row],[14-may]]</f>
        <v>0</v>
      </c>
      <c r="BU553">
        <f>+Casos_PN_CORR[[#This Row],[16-may]]-Casos_PN_CORR[[#This Row],[15-may]]</f>
        <v>0</v>
      </c>
      <c r="BV553">
        <f>+Casos_PN_CORR[[#This Row],[17-may]]-Casos_PN_CORR[[#This Row],[16-may]]</f>
        <v>0</v>
      </c>
      <c r="BW553">
        <f>+Casos_PN_CORR[[#This Row],[18-may]]-Casos_PN_CORR[[#This Row],[17-may]]</f>
        <v>0</v>
      </c>
      <c r="BX553">
        <f>+Casos_PN_CORR[[#This Row],[19-may]]-Casos_PN_CORR[[#This Row],[18-may]]</f>
        <v>0</v>
      </c>
      <c r="BY553">
        <f>+Casos_PN_CORR[[#This Row],[20-may]]-Casos_PN_CORR[[#This Row],[19-may]]</f>
        <v>0</v>
      </c>
      <c r="BZ553">
        <f>+Casos_PN_CORR[[#This Row],[21-may]]-Casos_PN_CORR[[#This Row],[20-may]]</f>
        <v>0</v>
      </c>
      <c r="CA553">
        <f>+Casos_PN_CORR[[#This Row],[22-may]]-Casos_PN_CORR[[#This Row],[21-may]]</f>
        <v>0</v>
      </c>
      <c r="CB553">
        <f>+Casos_PN_CORR[[#This Row],[23-may]]-Casos_PN_CORR[[#This Row],[22-may]]</f>
        <v>0</v>
      </c>
      <c r="CC553">
        <f>+Casos_PN_CORR[[#This Row],[24-may]]-Casos_PN_CORR[[#This Row],[23-may]]</f>
        <v>0</v>
      </c>
      <c r="CD553">
        <f>+Casos_PN_CORR[[#This Row],[25-may]]-Casos_PN_CORR[[#This Row],[24-may]]</f>
        <v>0</v>
      </c>
      <c r="CE553">
        <f>+Casos_PN_CORR[[#This Row],[26-may]]-Casos_PN_CORR[[#This Row],[25-may]]</f>
        <v>0</v>
      </c>
      <c r="CF553">
        <f>+Casos_PN_CORR[[#This Row],[27-may]]-Casos_PN_CORR[[#This Row],[26-may]]</f>
        <v>0</v>
      </c>
      <c r="CG553">
        <f>+Casos_PN_CORR[[#This Row],[28-may]]-Casos_PN_CORR[[#This Row],[27-may]]</f>
        <v>0</v>
      </c>
      <c r="CH553">
        <f>+Casos_PN_CORR[[#This Row],[29-may]]-Casos_PN_CORR[[#This Row],[28-may]]</f>
        <v>0</v>
      </c>
      <c r="CI553">
        <f>+Casos_PN_CORR[[#This Row],[30-may]]-Casos_PN_CORR[[#This Row],[29-may]]</f>
        <v>0</v>
      </c>
      <c r="CJ553">
        <f>+Casos_PN_CORR[[#This Row],[31-may]]-Casos_PN_CORR[[#This Row],[30-may]]</f>
        <v>0</v>
      </c>
      <c r="CK553">
        <f>+Casos_PN_CORR[[#This Row],[1-jun]]-Casos_PN_CORR[[#This Row],[31-may]]</f>
        <v>0</v>
      </c>
      <c r="CL553">
        <f>+Casos_PN_CORR[[#This Row],[2-jun]]-Casos_PN_CORR[[#This Row],[1-jun]]</f>
        <v>0</v>
      </c>
      <c r="CM553">
        <f>+Casos_PN_CORR[[#This Row],[3-jun]]-Casos_PN_CORR[[#This Row],[2-jun]]</f>
        <v>0</v>
      </c>
      <c r="CN553">
        <f>+Casos_PN_CORR[[#This Row],[4-jun]]-Casos_PN_CORR[[#This Row],[3-jun]]</f>
        <v>0</v>
      </c>
      <c r="CO553">
        <f>+Casos_PN_CORR[[#This Row],[5-jun]]-Casos_PN_CORR[[#This Row],[4-jun]]</f>
        <v>0</v>
      </c>
      <c r="CP553">
        <f>+Casos_PN_CORR[[#This Row],[6-jun]]-Casos_PN_CORR[[#This Row],[5-jun]]</f>
        <v>0</v>
      </c>
    </row>
    <row r="554" spans="1:94">
      <c r="A554">
        <v>90908</v>
      </c>
      <c r="B554" s="2" t="s">
        <v>139</v>
      </c>
      <c r="C554" s="2" t="s">
        <v>108</v>
      </c>
      <c r="D554" s="2" t="s">
        <v>681</v>
      </c>
      <c r="E554" s="4">
        <f t="shared" si="8"/>
        <v>0</v>
      </c>
      <c r="F554">
        <f>+Casos_PN_CORR[[#This Row],[10-mar]]</f>
        <v>0</v>
      </c>
      <c r="G554">
        <f>+Casos_PN_CORR[[#This Row],[11-mar]]-Casos_PN_CORR[[#This Row],[10-mar]]</f>
        <v>0</v>
      </c>
      <c r="H554">
        <f>+Casos_PN_CORR[[#This Row],[12-mar]]-Casos_PN_CORR[[#This Row],[11-mar]]</f>
        <v>0</v>
      </c>
      <c r="I554">
        <f>+Casos_PN_CORR[[#This Row],[13-mar]]-Casos_PN_CORR[[#This Row],[12-mar]]</f>
        <v>0</v>
      </c>
      <c r="J554">
        <f>+Casos_PN_CORR[[#This Row],[14-mar]]-Casos_PN_CORR[[#This Row],[13-mar]]</f>
        <v>0</v>
      </c>
      <c r="K554">
        <f>+Casos_PN_CORR[[#This Row],[15-mar]]-Casos_PN_CORR[[#This Row],[14-mar]]</f>
        <v>0</v>
      </c>
      <c r="L554">
        <f>+Casos_PN_CORR[[#This Row],[16-mar]]-Casos_PN_CORR[[#This Row],[15-mar]]</f>
        <v>0</v>
      </c>
      <c r="M554">
        <f>+Casos_PN_CORR[[#This Row],[17-mar]]-Casos_PN_CORR[[#This Row],[16-mar]]</f>
        <v>0</v>
      </c>
      <c r="N554">
        <f>+Casos_PN_CORR[[#This Row],[18-mar]]-Casos_PN_CORR[[#This Row],[17-mar]]</f>
        <v>0</v>
      </c>
      <c r="O554">
        <f>+Casos_PN_CORR[[#This Row],[19-mar]]-Casos_PN_CORR[[#This Row],[18-mar]]</f>
        <v>0</v>
      </c>
      <c r="P554">
        <f>+Casos_PN_CORR[[#This Row],[20-mar]]-Casos_PN_CORR[[#This Row],[19-mar]]</f>
        <v>0</v>
      </c>
      <c r="Q554">
        <f>+Casos_PN_CORR[[#This Row],[21-mar]]-Casos_PN_CORR[[#This Row],[20-mar]]</f>
        <v>0</v>
      </c>
      <c r="R554">
        <f>+Casos_PN_CORR[[#This Row],[22-mar]]-Casos_PN_CORR[[#This Row],[21-mar]]</f>
        <v>0</v>
      </c>
      <c r="S554">
        <f>+Casos_PN_CORR[[#This Row],[23-mar]]-Casos_PN_CORR[[#This Row],[22-mar]]</f>
        <v>0</v>
      </c>
      <c r="T554">
        <f>+Casos_PN_CORR[[#This Row],[24-mar]]-Casos_PN_CORR[[#This Row],[23-mar]]</f>
        <v>0</v>
      </c>
      <c r="U554">
        <f>+Casos_PN_CORR[[#This Row],[25-mar]]-Casos_PN_CORR[[#This Row],[24-mar]]</f>
        <v>0</v>
      </c>
      <c r="V554">
        <f>+Casos_PN_CORR[[#This Row],[26-mar]]-Casos_PN_CORR[[#This Row],[25-mar]]</f>
        <v>0</v>
      </c>
      <c r="W554">
        <f>+Casos_PN_CORR[[#This Row],[27-mar]]-Casos_PN_CORR[[#This Row],[26-mar]]</f>
        <v>0</v>
      </c>
      <c r="X554">
        <f>+Casos_PN_CORR[[#This Row],[28-mar]]-Casos_PN_CORR[[#This Row],[27-mar]]</f>
        <v>0</v>
      </c>
      <c r="Y554">
        <f>+Casos_PN_CORR[[#This Row],[29-mar]]-Casos_PN_CORR[[#This Row],[28-mar]]</f>
        <v>0</v>
      </c>
      <c r="Z554">
        <f>+Casos_PN_CORR[[#This Row],[30-mar]]-Casos_PN_CORR[[#This Row],[29-mar]]</f>
        <v>0</v>
      </c>
      <c r="AA554">
        <f>+Casos_PN_CORR[[#This Row],[31-mar]]-Casos_PN_CORR[[#This Row],[30-mar]]</f>
        <v>0</v>
      </c>
      <c r="AB554">
        <f>+Casos_PN_CORR[[#This Row],[1-abr]]-Casos_PN_CORR[[#This Row],[31-mar]]</f>
        <v>0</v>
      </c>
      <c r="AC554">
        <f>+Casos_PN_CORR[[#This Row],[2-abr]]-Casos_PN_CORR[[#This Row],[1-abr]]</f>
        <v>0</v>
      </c>
      <c r="AD554">
        <f>+Casos_PN_CORR[[#This Row],[3-abr]]-Casos_PN_CORR[[#This Row],[2-abr]]</f>
        <v>0</v>
      </c>
      <c r="AE554">
        <f>+Casos_PN_CORR[[#This Row],[4-abr]]-Casos_PN_CORR[[#This Row],[3-abr]]</f>
        <v>0</v>
      </c>
      <c r="AF554">
        <f>+Casos_PN_CORR[[#This Row],[5-abr]]-Casos_PN_CORR[[#This Row],[4-abr]]</f>
        <v>0</v>
      </c>
      <c r="AG554">
        <f>+Casos_PN_CORR[[#This Row],[6-abr]]-Casos_PN_CORR[[#This Row],[5-abr]]</f>
        <v>0</v>
      </c>
      <c r="AH554">
        <f>+Casos_PN_CORR[[#This Row],[7-abr]]-Casos_PN_CORR[[#This Row],[6-abr]]</f>
        <v>0</v>
      </c>
      <c r="AI554">
        <f>+Casos_PN_CORR[[#This Row],[8-abr]]-Casos_PN_CORR[[#This Row],[7-abr]]</f>
        <v>0</v>
      </c>
      <c r="AJ554">
        <f>+Casos_PN_CORR[[#This Row],[9-abr]]-Casos_PN_CORR[[#This Row],[8-abr]]</f>
        <v>0</v>
      </c>
      <c r="AK554">
        <f>+Casos_PN_CORR[[#This Row],[10-abr]]-Casos_PN_CORR[[#This Row],[9-abr]]</f>
        <v>0</v>
      </c>
      <c r="AL554">
        <f>+Casos_PN_CORR[[#This Row],[11-abr]]-Casos_PN_CORR[[#This Row],[10-abr]]</f>
        <v>0</v>
      </c>
      <c r="AM554">
        <f>+Casos_PN_CORR[[#This Row],[12-abr]]-Casos_PN_CORR[[#This Row],[11-abr]]</f>
        <v>0</v>
      </c>
      <c r="AN554">
        <f>+Casos_PN_CORR[[#This Row],[13-abr]]-Casos_PN_CORR[[#This Row],[12-abr]]</f>
        <v>0</v>
      </c>
      <c r="AO554">
        <f>+Casos_PN_CORR[[#This Row],[14-abr]]-Casos_PN_CORR[[#This Row],[13-abr]]</f>
        <v>0</v>
      </c>
      <c r="AP554">
        <f>+Casos_PN_CORR[[#This Row],[15-abr]]-Casos_PN_CORR[[#This Row],[14-abr]]</f>
        <v>0</v>
      </c>
      <c r="AQ554">
        <f>+Casos_PN_CORR[[#This Row],[16-abr]]-Casos_PN_CORR[[#This Row],[15-abr]]</f>
        <v>0</v>
      </c>
      <c r="AR554">
        <f>+Casos_PN_CORR[[#This Row],[17-abr]]-Casos_PN_CORR[[#This Row],[16-abr]]</f>
        <v>0</v>
      </c>
      <c r="AS554">
        <f>+Casos_PN_CORR[[#This Row],[18-abr]]-Casos_PN_CORR[[#This Row],[17-abr]]</f>
        <v>0</v>
      </c>
      <c r="AT554">
        <f>+Casos_PN_CORR[[#This Row],[19-abr]]-Casos_PN_CORR[[#This Row],[18-abr]]</f>
        <v>0</v>
      </c>
      <c r="AU554">
        <f>+Casos_PN_CORR[[#This Row],[20-abr]]-Casos_PN_CORR[[#This Row],[19-abr]]</f>
        <v>0</v>
      </c>
      <c r="AV554">
        <f>+Casos_PN_CORR[[#This Row],[21-abr]]-Casos_PN_CORR[[#This Row],[20-abr]]</f>
        <v>0</v>
      </c>
      <c r="AW554">
        <f>+Casos_PN_CORR[[#This Row],[22-abr]]-Casos_PN_CORR[[#This Row],[21-abr]]</f>
        <v>0</v>
      </c>
      <c r="AX554">
        <f>+Casos_PN_CORR[[#This Row],[23-abr]]-Casos_PN_CORR[[#This Row],[22-abr]]</f>
        <v>0</v>
      </c>
      <c r="AY554">
        <f>+Casos_PN_CORR[[#This Row],[24-abr]]-Casos_PN_CORR[[#This Row],[23-abr]]</f>
        <v>0</v>
      </c>
      <c r="AZ554">
        <f>+Casos_PN_CORR[[#This Row],[25-abr]]-Casos_PN_CORR[[#This Row],[24-abr]]</f>
        <v>0</v>
      </c>
      <c r="BA554">
        <f>+Casos_PN_CORR[[#This Row],[26-abr]]-Casos_PN_CORR[[#This Row],[25-abr]]</f>
        <v>0</v>
      </c>
      <c r="BB554">
        <f>+Casos_PN_CORR[[#This Row],[27-abr]]-Casos_PN_CORR[[#This Row],[26-abr]]</f>
        <v>0</v>
      </c>
      <c r="BC554">
        <f>+Casos_PN_CORR[[#This Row],[28-abr]]-Casos_PN_CORR[[#This Row],[27-abr]]</f>
        <v>0</v>
      </c>
      <c r="BD554">
        <f>+Casos_PN_CORR[[#This Row],[29-abr]]-Casos_PN_CORR[[#This Row],[28-abr]]</f>
        <v>0</v>
      </c>
      <c r="BE554">
        <f>+Casos_PN_CORR[[#This Row],[30-abr]]-Casos_PN_CORR[[#This Row],[29-abr]]</f>
        <v>0</v>
      </c>
      <c r="BF554">
        <f>+Casos_PN_CORR[[#This Row],[1-may]]-Casos_PN_CORR[[#This Row],[30-abr]]</f>
        <v>0</v>
      </c>
      <c r="BG554">
        <f>+Casos_PN_CORR[[#This Row],[2-may]]-Casos_PN_CORR[[#This Row],[1-may]]</f>
        <v>0</v>
      </c>
      <c r="BH554">
        <f>+Casos_PN_CORR[[#This Row],[3-may]]-Casos_PN_CORR[[#This Row],[2-may]]</f>
        <v>0</v>
      </c>
      <c r="BI554">
        <f>+Casos_PN_CORR[[#This Row],[4-may]]-Casos_PN_CORR[[#This Row],[3-may]]</f>
        <v>0</v>
      </c>
      <c r="BJ554">
        <f>+Casos_PN_CORR[[#This Row],[5-may]]-Casos_PN_CORR[[#This Row],[4-may]]</f>
        <v>0</v>
      </c>
      <c r="BK554">
        <f>+Casos_PN_CORR[[#This Row],[6-may]]-Casos_PN_CORR[[#This Row],[5-may]]</f>
        <v>0</v>
      </c>
      <c r="BL554">
        <f>+Casos_PN_CORR[[#This Row],[7-may]]-Casos_PN_CORR[[#This Row],[6-may]]</f>
        <v>0</v>
      </c>
      <c r="BM554">
        <f>+Casos_PN_CORR[[#This Row],[8-may]]-Casos_PN_CORR[[#This Row],[7-may]]</f>
        <v>0</v>
      </c>
      <c r="BN554">
        <f>+Casos_PN_CORR[[#This Row],[9-may]]-Casos_PN_CORR[[#This Row],[8-may]]</f>
        <v>0</v>
      </c>
      <c r="BO554">
        <f>+Casos_PN_CORR[[#This Row],[10-may]]-Casos_PN_CORR[[#This Row],[9-may]]</f>
        <v>0</v>
      </c>
      <c r="BP554">
        <f>+Casos_PN_CORR[[#This Row],[11-may]]-Casos_PN_CORR[[#This Row],[10-may]]</f>
        <v>0</v>
      </c>
      <c r="BQ554">
        <f>+Casos_PN_CORR[[#This Row],[12-may]]-Casos_PN_CORR[[#This Row],[11-may]]</f>
        <v>0</v>
      </c>
      <c r="BR554">
        <f>+Casos_PN_CORR[[#This Row],[13-may]]-Casos_PN_CORR[[#This Row],[12-may]]</f>
        <v>0</v>
      </c>
      <c r="BS554">
        <f>+Casos_PN_CORR[[#This Row],[14-may]]-Casos_PN_CORR[[#This Row],[13-may]]</f>
        <v>0</v>
      </c>
      <c r="BT554">
        <f>+Casos_PN_CORR[[#This Row],[15-may]]-Casos_PN_CORR[[#This Row],[14-may]]</f>
        <v>0</v>
      </c>
      <c r="BU554">
        <f>+Casos_PN_CORR[[#This Row],[16-may]]-Casos_PN_CORR[[#This Row],[15-may]]</f>
        <v>0</v>
      </c>
      <c r="BV554">
        <f>+Casos_PN_CORR[[#This Row],[17-may]]-Casos_PN_CORR[[#This Row],[16-may]]</f>
        <v>0</v>
      </c>
      <c r="BW554">
        <f>+Casos_PN_CORR[[#This Row],[18-may]]-Casos_PN_CORR[[#This Row],[17-may]]</f>
        <v>0</v>
      </c>
      <c r="BX554">
        <f>+Casos_PN_CORR[[#This Row],[19-may]]-Casos_PN_CORR[[#This Row],[18-may]]</f>
        <v>0</v>
      </c>
      <c r="BY554">
        <f>+Casos_PN_CORR[[#This Row],[20-may]]-Casos_PN_CORR[[#This Row],[19-may]]</f>
        <v>0</v>
      </c>
      <c r="BZ554">
        <f>+Casos_PN_CORR[[#This Row],[21-may]]-Casos_PN_CORR[[#This Row],[20-may]]</f>
        <v>0</v>
      </c>
      <c r="CA554">
        <f>+Casos_PN_CORR[[#This Row],[22-may]]-Casos_PN_CORR[[#This Row],[21-may]]</f>
        <v>0</v>
      </c>
      <c r="CB554">
        <f>+Casos_PN_CORR[[#This Row],[23-may]]-Casos_PN_CORR[[#This Row],[22-may]]</f>
        <v>0</v>
      </c>
      <c r="CC554">
        <f>+Casos_PN_CORR[[#This Row],[24-may]]-Casos_PN_CORR[[#This Row],[23-may]]</f>
        <v>0</v>
      </c>
      <c r="CD554">
        <f>+Casos_PN_CORR[[#This Row],[25-may]]-Casos_PN_CORR[[#This Row],[24-may]]</f>
        <v>0</v>
      </c>
      <c r="CE554">
        <f>+Casos_PN_CORR[[#This Row],[26-may]]-Casos_PN_CORR[[#This Row],[25-may]]</f>
        <v>0</v>
      </c>
      <c r="CF554">
        <f>+Casos_PN_CORR[[#This Row],[27-may]]-Casos_PN_CORR[[#This Row],[26-may]]</f>
        <v>0</v>
      </c>
      <c r="CG554">
        <f>+Casos_PN_CORR[[#This Row],[28-may]]-Casos_PN_CORR[[#This Row],[27-may]]</f>
        <v>0</v>
      </c>
      <c r="CH554">
        <f>+Casos_PN_CORR[[#This Row],[29-may]]-Casos_PN_CORR[[#This Row],[28-may]]</f>
        <v>0</v>
      </c>
      <c r="CI554">
        <f>+Casos_PN_CORR[[#This Row],[30-may]]-Casos_PN_CORR[[#This Row],[29-may]]</f>
        <v>0</v>
      </c>
      <c r="CJ554">
        <f>+Casos_PN_CORR[[#This Row],[31-may]]-Casos_PN_CORR[[#This Row],[30-may]]</f>
        <v>0</v>
      </c>
      <c r="CK554">
        <f>+Casos_PN_CORR[[#This Row],[1-jun]]-Casos_PN_CORR[[#This Row],[31-may]]</f>
        <v>0</v>
      </c>
      <c r="CL554">
        <f>+Casos_PN_CORR[[#This Row],[2-jun]]-Casos_PN_CORR[[#This Row],[1-jun]]</f>
        <v>0</v>
      </c>
      <c r="CM554">
        <f>+Casos_PN_CORR[[#This Row],[3-jun]]-Casos_PN_CORR[[#This Row],[2-jun]]</f>
        <v>0</v>
      </c>
      <c r="CN554">
        <f>+Casos_PN_CORR[[#This Row],[4-jun]]-Casos_PN_CORR[[#This Row],[3-jun]]</f>
        <v>0</v>
      </c>
      <c r="CO554">
        <f>+Casos_PN_CORR[[#This Row],[5-jun]]-Casos_PN_CORR[[#This Row],[4-jun]]</f>
        <v>0</v>
      </c>
      <c r="CP554">
        <f>+Casos_PN_CORR[[#This Row],[6-jun]]-Casos_PN_CORR[[#This Row],[5-jun]]</f>
        <v>0</v>
      </c>
    </row>
    <row r="555" spans="1:94">
      <c r="A555">
        <v>81009</v>
      </c>
      <c r="B555" s="2" t="s">
        <v>97</v>
      </c>
      <c r="C555" s="2" t="s">
        <v>134</v>
      </c>
      <c r="D555" s="2" t="s">
        <v>682</v>
      </c>
      <c r="E555" s="4">
        <f t="shared" si="8"/>
        <v>144</v>
      </c>
      <c r="F555">
        <f>+Casos_PN_CORR[[#This Row],[10-mar]]</f>
        <v>0</v>
      </c>
      <c r="G555">
        <f>+Casos_PN_CORR[[#This Row],[11-mar]]-Casos_PN_CORR[[#This Row],[10-mar]]</f>
        <v>0</v>
      </c>
      <c r="H555">
        <f>+Casos_PN_CORR[[#This Row],[12-mar]]-Casos_PN_CORR[[#This Row],[11-mar]]</f>
        <v>0</v>
      </c>
      <c r="I555">
        <f>+Casos_PN_CORR[[#This Row],[13-mar]]-Casos_PN_CORR[[#This Row],[12-mar]]</f>
        <v>0</v>
      </c>
      <c r="J555">
        <f>+Casos_PN_CORR[[#This Row],[14-mar]]-Casos_PN_CORR[[#This Row],[13-mar]]</f>
        <v>0</v>
      </c>
      <c r="K555">
        <f>+Casos_PN_CORR[[#This Row],[15-mar]]-Casos_PN_CORR[[#This Row],[14-mar]]</f>
        <v>0</v>
      </c>
      <c r="L555">
        <f>+Casos_PN_CORR[[#This Row],[16-mar]]-Casos_PN_CORR[[#This Row],[15-mar]]</f>
        <v>0</v>
      </c>
      <c r="M555">
        <f>+Casos_PN_CORR[[#This Row],[17-mar]]-Casos_PN_CORR[[#This Row],[16-mar]]</f>
        <v>0</v>
      </c>
      <c r="N555">
        <f>+Casos_PN_CORR[[#This Row],[18-mar]]-Casos_PN_CORR[[#This Row],[17-mar]]</f>
        <v>0</v>
      </c>
      <c r="O555">
        <f>+Casos_PN_CORR[[#This Row],[19-mar]]-Casos_PN_CORR[[#This Row],[18-mar]]</f>
        <v>0</v>
      </c>
      <c r="P555">
        <f>+Casos_PN_CORR[[#This Row],[20-mar]]-Casos_PN_CORR[[#This Row],[19-mar]]</f>
        <v>0</v>
      </c>
      <c r="Q555">
        <f>+Casos_PN_CORR[[#This Row],[21-mar]]-Casos_PN_CORR[[#This Row],[20-mar]]</f>
        <v>0</v>
      </c>
      <c r="R555">
        <f>+Casos_PN_CORR[[#This Row],[22-mar]]-Casos_PN_CORR[[#This Row],[21-mar]]</f>
        <v>0</v>
      </c>
      <c r="S555">
        <f>+Casos_PN_CORR[[#This Row],[23-mar]]-Casos_PN_CORR[[#This Row],[22-mar]]</f>
        <v>0</v>
      </c>
      <c r="T555">
        <f>+Casos_PN_CORR[[#This Row],[24-mar]]-Casos_PN_CORR[[#This Row],[23-mar]]</f>
        <v>0</v>
      </c>
      <c r="U555">
        <f>+Casos_PN_CORR[[#This Row],[25-mar]]-Casos_PN_CORR[[#This Row],[24-mar]]</f>
        <v>0</v>
      </c>
      <c r="V555">
        <f>+Casos_PN_CORR[[#This Row],[26-mar]]-Casos_PN_CORR[[#This Row],[25-mar]]</f>
        <v>0</v>
      </c>
      <c r="W555">
        <f>+Casos_PN_CORR[[#This Row],[27-mar]]-Casos_PN_CORR[[#This Row],[26-mar]]</f>
        <v>0</v>
      </c>
      <c r="X555">
        <f>+Casos_PN_CORR[[#This Row],[28-mar]]-Casos_PN_CORR[[#This Row],[27-mar]]</f>
        <v>0</v>
      </c>
      <c r="Y555">
        <f>+Casos_PN_CORR[[#This Row],[29-mar]]-Casos_PN_CORR[[#This Row],[28-mar]]</f>
        <v>0</v>
      </c>
      <c r="Z555">
        <f>+Casos_PN_CORR[[#This Row],[30-mar]]-Casos_PN_CORR[[#This Row],[29-mar]]</f>
        <v>0</v>
      </c>
      <c r="AA555">
        <f>+Casos_PN_CORR[[#This Row],[31-mar]]-Casos_PN_CORR[[#This Row],[30-mar]]</f>
        <v>0</v>
      </c>
      <c r="AB555">
        <f>+Casos_PN_CORR[[#This Row],[1-abr]]-Casos_PN_CORR[[#This Row],[31-mar]]</f>
        <v>0</v>
      </c>
      <c r="AC555">
        <f>+Casos_PN_CORR[[#This Row],[2-abr]]-Casos_PN_CORR[[#This Row],[1-abr]]</f>
        <v>0</v>
      </c>
      <c r="AD555">
        <f>+Casos_PN_CORR[[#This Row],[3-abr]]-Casos_PN_CORR[[#This Row],[2-abr]]</f>
        <v>0</v>
      </c>
      <c r="AE555">
        <f>+Casos_PN_CORR[[#This Row],[4-abr]]-Casos_PN_CORR[[#This Row],[3-abr]]</f>
        <v>0</v>
      </c>
      <c r="AF555">
        <f>+Casos_PN_CORR[[#This Row],[5-abr]]-Casos_PN_CORR[[#This Row],[4-abr]]</f>
        <v>0</v>
      </c>
      <c r="AG555">
        <f>+Casos_PN_CORR[[#This Row],[6-abr]]-Casos_PN_CORR[[#This Row],[5-abr]]</f>
        <v>0</v>
      </c>
      <c r="AH555">
        <f>+Casos_PN_CORR[[#This Row],[7-abr]]-Casos_PN_CORR[[#This Row],[6-abr]]</f>
        <v>0</v>
      </c>
      <c r="AI555">
        <f>+Casos_PN_CORR[[#This Row],[8-abr]]-Casos_PN_CORR[[#This Row],[7-abr]]</f>
        <v>0</v>
      </c>
      <c r="AJ555">
        <f>+Casos_PN_CORR[[#This Row],[9-abr]]-Casos_PN_CORR[[#This Row],[8-abr]]</f>
        <v>0</v>
      </c>
      <c r="AK555">
        <f>+Casos_PN_CORR[[#This Row],[10-abr]]-Casos_PN_CORR[[#This Row],[9-abr]]</f>
        <v>0</v>
      </c>
      <c r="AL555">
        <f>+Casos_PN_CORR[[#This Row],[11-abr]]-Casos_PN_CORR[[#This Row],[10-abr]]</f>
        <v>0</v>
      </c>
      <c r="AM555">
        <f>+Casos_PN_CORR[[#This Row],[12-abr]]-Casos_PN_CORR[[#This Row],[11-abr]]</f>
        <v>0</v>
      </c>
      <c r="AN555">
        <f>+Casos_PN_CORR[[#This Row],[13-abr]]-Casos_PN_CORR[[#This Row],[12-abr]]</f>
        <v>0</v>
      </c>
      <c r="AO555">
        <f>+Casos_PN_CORR[[#This Row],[14-abr]]-Casos_PN_CORR[[#This Row],[13-abr]]</f>
        <v>0</v>
      </c>
      <c r="AP555">
        <f>+Casos_PN_CORR[[#This Row],[15-abr]]-Casos_PN_CORR[[#This Row],[14-abr]]</f>
        <v>0</v>
      </c>
      <c r="AQ555">
        <f>+Casos_PN_CORR[[#This Row],[16-abr]]-Casos_PN_CORR[[#This Row],[15-abr]]</f>
        <v>0</v>
      </c>
      <c r="AR555">
        <f>+Casos_PN_CORR[[#This Row],[17-abr]]-Casos_PN_CORR[[#This Row],[16-abr]]</f>
        <v>0</v>
      </c>
      <c r="AS555">
        <f>+Casos_PN_CORR[[#This Row],[18-abr]]-Casos_PN_CORR[[#This Row],[17-abr]]</f>
        <v>0</v>
      </c>
      <c r="AT555">
        <f>+Casos_PN_CORR[[#This Row],[19-abr]]-Casos_PN_CORR[[#This Row],[18-abr]]</f>
        <v>0</v>
      </c>
      <c r="AU555">
        <f>+Casos_PN_CORR[[#This Row],[20-abr]]-Casos_PN_CORR[[#This Row],[19-abr]]</f>
        <v>0</v>
      </c>
      <c r="AV555">
        <f>+Casos_PN_CORR[[#This Row],[21-abr]]-Casos_PN_CORR[[#This Row],[20-abr]]</f>
        <v>0</v>
      </c>
      <c r="AW555">
        <f>+Casos_PN_CORR[[#This Row],[22-abr]]-Casos_PN_CORR[[#This Row],[21-abr]]</f>
        <v>0</v>
      </c>
      <c r="AX555">
        <f>+Casos_PN_CORR[[#This Row],[23-abr]]-Casos_PN_CORR[[#This Row],[22-abr]]</f>
        <v>0</v>
      </c>
      <c r="AY555">
        <f>+Casos_PN_CORR[[#This Row],[24-abr]]-Casos_PN_CORR[[#This Row],[23-abr]]</f>
        <v>0</v>
      </c>
      <c r="AZ555">
        <f>+Casos_PN_CORR[[#This Row],[25-abr]]-Casos_PN_CORR[[#This Row],[24-abr]]</f>
        <v>0</v>
      </c>
      <c r="BA555">
        <f>+Casos_PN_CORR[[#This Row],[26-abr]]-Casos_PN_CORR[[#This Row],[25-abr]]</f>
        <v>0</v>
      </c>
      <c r="BB555">
        <f>+Casos_PN_CORR[[#This Row],[27-abr]]-Casos_PN_CORR[[#This Row],[26-abr]]</f>
        <v>0</v>
      </c>
      <c r="BC555">
        <f>+Casos_PN_CORR[[#This Row],[28-abr]]-Casos_PN_CORR[[#This Row],[27-abr]]</f>
        <v>0</v>
      </c>
      <c r="BD555">
        <f>+Casos_PN_CORR[[#This Row],[29-abr]]-Casos_PN_CORR[[#This Row],[28-abr]]</f>
        <v>0</v>
      </c>
      <c r="BE555">
        <f>+Casos_PN_CORR[[#This Row],[30-abr]]-Casos_PN_CORR[[#This Row],[29-abr]]</f>
        <v>0</v>
      </c>
      <c r="BF555">
        <f>+Casos_PN_CORR[[#This Row],[1-may]]-Casos_PN_CORR[[#This Row],[30-abr]]</f>
        <v>0</v>
      </c>
      <c r="BG555">
        <f>+Casos_PN_CORR[[#This Row],[2-may]]-Casos_PN_CORR[[#This Row],[1-may]]</f>
        <v>0</v>
      </c>
      <c r="BH555">
        <f>+Casos_PN_CORR[[#This Row],[3-may]]-Casos_PN_CORR[[#This Row],[2-may]]</f>
        <v>0</v>
      </c>
      <c r="BI555">
        <f>+Casos_PN_CORR[[#This Row],[4-may]]-Casos_PN_CORR[[#This Row],[3-may]]</f>
        <v>0</v>
      </c>
      <c r="BJ555">
        <f>+Casos_PN_CORR[[#This Row],[5-may]]-Casos_PN_CORR[[#This Row],[4-may]]</f>
        <v>0</v>
      </c>
      <c r="BK555">
        <f>+Casos_PN_CORR[[#This Row],[6-may]]-Casos_PN_CORR[[#This Row],[5-may]]</f>
        <v>0</v>
      </c>
      <c r="BL555">
        <f>+Casos_PN_CORR[[#This Row],[7-may]]-Casos_PN_CORR[[#This Row],[6-may]]</f>
        <v>0</v>
      </c>
      <c r="BM555">
        <f>+Casos_PN_CORR[[#This Row],[8-may]]-Casos_PN_CORR[[#This Row],[7-may]]</f>
        <v>0</v>
      </c>
      <c r="BN555">
        <f>+Casos_PN_CORR[[#This Row],[9-may]]-Casos_PN_CORR[[#This Row],[8-may]]</f>
        <v>0</v>
      </c>
      <c r="BO555">
        <f>+Casos_PN_CORR[[#This Row],[10-may]]-Casos_PN_CORR[[#This Row],[9-may]]</f>
        <v>0</v>
      </c>
      <c r="BP555">
        <f>+Casos_PN_CORR[[#This Row],[11-may]]-Casos_PN_CORR[[#This Row],[10-may]]</f>
        <v>0</v>
      </c>
      <c r="BQ555">
        <f>+Casos_PN_CORR[[#This Row],[12-may]]-Casos_PN_CORR[[#This Row],[11-may]]</f>
        <v>0</v>
      </c>
      <c r="BR555">
        <f>+Casos_PN_CORR[[#This Row],[13-may]]-Casos_PN_CORR[[#This Row],[12-may]]</f>
        <v>0</v>
      </c>
      <c r="BS555">
        <f>+Casos_PN_CORR[[#This Row],[14-may]]-Casos_PN_CORR[[#This Row],[13-may]]</f>
        <v>0</v>
      </c>
      <c r="BT555">
        <f>+Casos_PN_CORR[[#This Row],[15-may]]-Casos_PN_CORR[[#This Row],[14-may]]</f>
        <v>0</v>
      </c>
      <c r="BU555">
        <f>+Casos_PN_CORR[[#This Row],[16-may]]-Casos_PN_CORR[[#This Row],[15-may]]</f>
        <v>0</v>
      </c>
      <c r="BV555">
        <f>+Casos_PN_CORR[[#This Row],[17-may]]-Casos_PN_CORR[[#This Row],[16-may]]</f>
        <v>0</v>
      </c>
      <c r="BW555">
        <f>+Casos_PN_CORR[[#This Row],[18-may]]-Casos_PN_CORR[[#This Row],[17-may]]</f>
        <v>0</v>
      </c>
      <c r="BX555">
        <f>+Casos_PN_CORR[[#This Row],[19-may]]-Casos_PN_CORR[[#This Row],[18-may]]</f>
        <v>0</v>
      </c>
      <c r="BY555">
        <f>+Casos_PN_CORR[[#This Row],[20-may]]-Casos_PN_CORR[[#This Row],[19-may]]</f>
        <v>0</v>
      </c>
      <c r="BZ555">
        <f>+Casos_PN_CORR[[#This Row],[21-may]]-Casos_PN_CORR[[#This Row],[20-may]]</f>
        <v>0</v>
      </c>
      <c r="CA555">
        <f>+Casos_PN_CORR[[#This Row],[22-may]]-Casos_PN_CORR[[#This Row],[21-may]]</f>
        <v>0</v>
      </c>
      <c r="CB555">
        <f>+Casos_PN_CORR[[#This Row],[23-may]]-Casos_PN_CORR[[#This Row],[22-may]]</f>
        <v>0</v>
      </c>
      <c r="CC555">
        <f>+Casos_PN_CORR[[#This Row],[24-may]]-Casos_PN_CORR[[#This Row],[23-may]]</f>
        <v>0</v>
      </c>
      <c r="CD555">
        <f>+Casos_PN_CORR[[#This Row],[25-may]]-Casos_PN_CORR[[#This Row],[24-may]]</f>
        <v>0</v>
      </c>
      <c r="CE555">
        <f>+Casos_PN_CORR[[#This Row],[26-may]]-Casos_PN_CORR[[#This Row],[25-may]]</f>
        <v>0</v>
      </c>
      <c r="CF555">
        <f>+Casos_PN_CORR[[#This Row],[27-may]]-Casos_PN_CORR[[#This Row],[26-may]]</f>
        <v>0</v>
      </c>
      <c r="CG555">
        <f>+Casos_PN_CORR[[#This Row],[28-may]]-Casos_PN_CORR[[#This Row],[27-may]]</f>
        <v>0</v>
      </c>
      <c r="CH555">
        <f>+Casos_PN_CORR[[#This Row],[29-may]]-Casos_PN_CORR[[#This Row],[28-may]]</f>
        <v>0</v>
      </c>
      <c r="CI555">
        <f>+Casos_PN_CORR[[#This Row],[30-may]]-Casos_PN_CORR[[#This Row],[29-may]]</f>
        <v>0</v>
      </c>
      <c r="CJ555">
        <f>+Casos_PN_CORR[[#This Row],[31-may]]-Casos_PN_CORR[[#This Row],[30-may]]</f>
        <v>0</v>
      </c>
      <c r="CK555">
        <f>+Casos_PN_CORR[[#This Row],[1-jun]]-Casos_PN_CORR[[#This Row],[31-may]]</f>
        <v>0</v>
      </c>
      <c r="CL555">
        <f>+Casos_PN_CORR[[#This Row],[2-jun]]-Casos_PN_CORR[[#This Row],[1-jun]]</f>
        <v>0</v>
      </c>
      <c r="CM555">
        <f>+Casos_PN_CORR[[#This Row],[3-jun]]-Casos_PN_CORR[[#This Row],[2-jun]]</f>
        <v>0</v>
      </c>
      <c r="CN555">
        <f>+Casos_PN_CORR[[#This Row],[4-jun]]-Casos_PN_CORR[[#This Row],[3-jun]]</f>
        <v>0</v>
      </c>
      <c r="CO555">
        <f>+Casos_PN_CORR[[#This Row],[5-jun]]-Casos_PN_CORR[[#This Row],[4-jun]]</f>
        <v>144</v>
      </c>
      <c r="CP555">
        <f>+Casos_PN_CORR[[#This Row],[6-jun]]-Casos_PN_CORR[[#This Row],[5-jun]]</f>
        <v>0</v>
      </c>
    </row>
    <row r="556" spans="1:94">
      <c r="A556">
        <v>60607</v>
      </c>
      <c r="B556" s="2" t="s">
        <v>214</v>
      </c>
      <c r="C556" s="2" t="s">
        <v>328</v>
      </c>
      <c r="D556" s="2" t="s">
        <v>683</v>
      </c>
      <c r="E556" s="4">
        <f t="shared" si="8"/>
        <v>2</v>
      </c>
      <c r="F556">
        <f>+Casos_PN_CORR[[#This Row],[10-mar]]</f>
        <v>0</v>
      </c>
      <c r="G556">
        <f>+Casos_PN_CORR[[#This Row],[11-mar]]-Casos_PN_CORR[[#This Row],[10-mar]]</f>
        <v>0</v>
      </c>
      <c r="H556">
        <f>+Casos_PN_CORR[[#This Row],[12-mar]]-Casos_PN_CORR[[#This Row],[11-mar]]</f>
        <v>0</v>
      </c>
      <c r="I556">
        <f>+Casos_PN_CORR[[#This Row],[13-mar]]-Casos_PN_CORR[[#This Row],[12-mar]]</f>
        <v>0</v>
      </c>
      <c r="J556">
        <f>+Casos_PN_CORR[[#This Row],[14-mar]]-Casos_PN_CORR[[#This Row],[13-mar]]</f>
        <v>0</v>
      </c>
      <c r="K556">
        <f>+Casos_PN_CORR[[#This Row],[15-mar]]-Casos_PN_CORR[[#This Row],[14-mar]]</f>
        <v>0</v>
      </c>
      <c r="L556">
        <f>+Casos_PN_CORR[[#This Row],[16-mar]]-Casos_PN_CORR[[#This Row],[15-mar]]</f>
        <v>0</v>
      </c>
      <c r="M556">
        <f>+Casos_PN_CORR[[#This Row],[17-mar]]-Casos_PN_CORR[[#This Row],[16-mar]]</f>
        <v>0</v>
      </c>
      <c r="N556">
        <f>+Casos_PN_CORR[[#This Row],[18-mar]]-Casos_PN_CORR[[#This Row],[17-mar]]</f>
        <v>0</v>
      </c>
      <c r="O556">
        <f>+Casos_PN_CORR[[#This Row],[19-mar]]-Casos_PN_CORR[[#This Row],[18-mar]]</f>
        <v>0</v>
      </c>
      <c r="P556">
        <f>+Casos_PN_CORR[[#This Row],[20-mar]]-Casos_PN_CORR[[#This Row],[19-mar]]</f>
        <v>0</v>
      </c>
      <c r="Q556">
        <f>+Casos_PN_CORR[[#This Row],[21-mar]]-Casos_PN_CORR[[#This Row],[20-mar]]</f>
        <v>0</v>
      </c>
      <c r="R556">
        <f>+Casos_PN_CORR[[#This Row],[22-mar]]-Casos_PN_CORR[[#This Row],[21-mar]]</f>
        <v>0</v>
      </c>
      <c r="S556">
        <f>+Casos_PN_CORR[[#This Row],[23-mar]]-Casos_PN_CORR[[#This Row],[22-mar]]</f>
        <v>0</v>
      </c>
      <c r="T556">
        <f>+Casos_PN_CORR[[#This Row],[24-mar]]-Casos_PN_CORR[[#This Row],[23-mar]]</f>
        <v>0</v>
      </c>
      <c r="U556">
        <f>+Casos_PN_CORR[[#This Row],[25-mar]]-Casos_PN_CORR[[#This Row],[24-mar]]</f>
        <v>0</v>
      </c>
      <c r="V556">
        <f>+Casos_PN_CORR[[#This Row],[26-mar]]-Casos_PN_CORR[[#This Row],[25-mar]]</f>
        <v>0</v>
      </c>
      <c r="W556">
        <f>+Casos_PN_CORR[[#This Row],[27-mar]]-Casos_PN_CORR[[#This Row],[26-mar]]</f>
        <v>0</v>
      </c>
      <c r="X556">
        <f>+Casos_PN_CORR[[#This Row],[28-mar]]-Casos_PN_CORR[[#This Row],[27-mar]]</f>
        <v>0</v>
      </c>
      <c r="Y556">
        <f>+Casos_PN_CORR[[#This Row],[29-mar]]-Casos_PN_CORR[[#This Row],[28-mar]]</f>
        <v>0</v>
      </c>
      <c r="Z556">
        <f>+Casos_PN_CORR[[#This Row],[30-mar]]-Casos_PN_CORR[[#This Row],[29-mar]]</f>
        <v>0</v>
      </c>
      <c r="AA556">
        <f>+Casos_PN_CORR[[#This Row],[31-mar]]-Casos_PN_CORR[[#This Row],[30-mar]]</f>
        <v>0</v>
      </c>
      <c r="AB556">
        <f>+Casos_PN_CORR[[#This Row],[1-abr]]-Casos_PN_CORR[[#This Row],[31-mar]]</f>
        <v>0</v>
      </c>
      <c r="AC556">
        <f>+Casos_PN_CORR[[#This Row],[2-abr]]-Casos_PN_CORR[[#This Row],[1-abr]]</f>
        <v>0</v>
      </c>
      <c r="AD556">
        <f>+Casos_PN_CORR[[#This Row],[3-abr]]-Casos_PN_CORR[[#This Row],[2-abr]]</f>
        <v>0</v>
      </c>
      <c r="AE556">
        <f>+Casos_PN_CORR[[#This Row],[4-abr]]-Casos_PN_CORR[[#This Row],[3-abr]]</f>
        <v>0</v>
      </c>
      <c r="AF556">
        <f>+Casos_PN_CORR[[#This Row],[5-abr]]-Casos_PN_CORR[[#This Row],[4-abr]]</f>
        <v>0</v>
      </c>
      <c r="AG556">
        <f>+Casos_PN_CORR[[#This Row],[6-abr]]-Casos_PN_CORR[[#This Row],[5-abr]]</f>
        <v>0</v>
      </c>
      <c r="AH556">
        <f>+Casos_PN_CORR[[#This Row],[7-abr]]-Casos_PN_CORR[[#This Row],[6-abr]]</f>
        <v>0</v>
      </c>
      <c r="AI556">
        <f>+Casos_PN_CORR[[#This Row],[8-abr]]-Casos_PN_CORR[[#This Row],[7-abr]]</f>
        <v>0</v>
      </c>
      <c r="AJ556">
        <f>+Casos_PN_CORR[[#This Row],[9-abr]]-Casos_PN_CORR[[#This Row],[8-abr]]</f>
        <v>0</v>
      </c>
      <c r="AK556">
        <f>+Casos_PN_CORR[[#This Row],[10-abr]]-Casos_PN_CORR[[#This Row],[9-abr]]</f>
        <v>0</v>
      </c>
      <c r="AL556">
        <f>+Casos_PN_CORR[[#This Row],[11-abr]]-Casos_PN_CORR[[#This Row],[10-abr]]</f>
        <v>0</v>
      </c>
      <c r="AM556">
        <f>+Casos_PN_CORR[[#This Row],[12-abr]]-Casos_PN_CORR[[#This Row],[11-abr]]</f>
        <v>0</v>
      </c>
      <c r="AN556">
        <f>+Casos_PN_CORR[[#This Row],[13-abr]]-Casos_PN_CORR[[#This Row],[12-abr]]</f>
        <v>0</v>
      </c>
      <c r="AO556">
        <f>+Casos_PN_CORR[[#This Row],[14-abr]]-Casos_PN_CORR[[#This Row],[13-abr]]</f>
        <v>0</v>
      </c>
      <c r="AP556">
        <f>+Casos_PN_CORR[[#This Row],[15-abr]]-Casos_PN_CORR[[#This Row],[14-abr]]</f>
        <v>0</v>
      </c>
      <c r="AQ556">
        <f>+Casos_PN_CORR[[#This Row],[16-abr]]-Casos_PN_CORR[[#This Row],[15-abr]]</f>
        <v>0</v>
      </c>
      <c r="AR556">
        <f>+Casos_PN_CORR[[#This Row],[17-abr]]-Casos_PN_CORR[[#This Row],[16-abr]]</f>
        <v>0</v>
      </c>
      <c r="AS556">
        <f>+Casos_PN_CORR[[#This Row],[18-abr]]-Casos_PN_CORR[[#This Row],[17-abr]]</f>
        <v>0</v>
      </c>
      <c r="AT556">
        <f>+Casos_PN_CORR[[#This Row],[19-abr]]-Casos_PN_CORR[[#This Row],[18-abr]]</f>
        <v>0</v>
      </c>
      <c r="AU556">
        <f>+Casos_PN_CORR[[#This Row],[20-abr]]-Casos_PN_CORR[[#This Row],[19-abr]]</f>
        <v>0</v>
      </c>
      <c r="AV556">
        <f>+Casos_PN_CORR[[#This Row],[21-abr]]-Casos_PN_CORR[[#This Row],[20-abr]]</f>
        <v>0</v>
      </c>
      <c r="AW556">
        <f>+Casos_PN_CORR[[#This Row],[22-abr]]-Casos_PN_CORR[[#This Row],[21-abr]]</f>
        <v>0</v>
      </c>
      <c r="AX556">
        <f>+Casos_PN_CORR[[#This Row],[23-abr]]-Casos_PN_CORR[[#This Row],[22-abr]]</f>
        <v>0</v>
      </c>
      <c r="AY556">
        <f>+Casos_PN_CORR[[#This Row],[24-abr]]-Casos_PN_CORR[[#This Row],[23-abr]]</f>
        <v>0</v>
      </c>
      <c r="AZ556">
        <f>+Casos_PN_CORR[[#This Row],[25-abr]]-Casos_PN_CORR[[#This Row],[24-abr]]</f>
        <v>0</v>
      </c>
      <c r="BA556">
        <f>+Casos_PN_CORR[[#This Row],[26-abr]]-Casos_PN_CORR[[#This Row],[25-abr]]</f>
        <v>0</v>
      </c>
      <c r="BB556">
        <f>+Casos_PN_CORR[[#This Row],[27-abr]]-Casos_PN_CORR[[#This Row],[26-abr]]</f>
        <v>0</v>
      </c>
      <c r="BC556">
        <f>+Casos_PN_CORR[[#This Row],[28-abr]]-Casos_PN_CORR[[#This Row],[27-abr]]</f>
        <v>0</v>
      </c>
      <c r="BD556">
        <f>+Casos_PN_CORR[[#This Row],[29-abr]]-Casos_PN_CORR[[#This Row],[28-abr]]</f>
        <v>0</v>
      </c>
      <c r="BE556">
        <f>+Casos_PN_CORR[[#This Row],[30-abr]]-Casos_PN_CORR[[#This Row],[29-abr]]</f>
        <v>0</v>
      </c>
      <c r="BF556">
        <f>+Casos_PN_CORR[[#This Row],[1-may]]-Casos_PN_CORR[[#This Row],[30-abr]]</f>
        <v>0</v>
      </c>
      <c r="BG556">
        <f>+Casos_PN_CORR[[#This Row],[2-may]]-Casos_PN_CORR[[#This Row],[1-may]]</f>
        <v>0</v>
      </c>
      <c r="BH556">
        <f>+Casos_PN_CORR[[#This Row],[3-may]]-Casos_PN_CORR[[#This Row],[2-may]]</f>
        <v>0</v>
      </c>
      <c r="BI556">
        <f>+Casos_PN_CORR[[#This Row],[4-may]]-Casos_PN_CORR[[#This Row],[3-may]]</f>
        <v>0</v>
      </c>
      <c r="BJ556">
        <f>+Casos_PN_CORR[[#This Row],[5-may]]-Casos_PN_CORR[[#This Row],[4-may]]</f>
        <v>0</v>
      </c>
      <c r="BK556">
        <f>+Casos_PN_CORR[[#This Row],[6-may]]-Casos_PN_CORR[[#This Row],[5-may]]</f>
        <v>0</v>
      </c>
      <c r="BL556">
        <f>+Casos_PN_CORR[[#This Row],[7-may]]-Casos_PN_CORR[[#This Row],[6-may]]</f>
        <v>0</v>
      </c>
      <c r="BM556">
        <f>+Casos_PN_CORR[[#This Row],[8-may]]-Casos_PN_CORR[[#This Row],[7-may]]</f>
        <v>0</v>
      </c>
      <c r="BN556">
        <f>+Casos_PN_CORR[[#This Row],[9-may]]-Casos_PN_CORR[[#This Row],[8-may]]</f>
        <v>0</v>
      </c>
      <c r="BO556">
        <f>+Casos_PN_CORR[[#This Row],[10-may]]-Casos_PN_CORR[[#This Row],[9-may]]</f>
        <v>0</v>
      </c>
      <c r="BP556">
        <f>+Casos_PN_CORR[[#This Row],[11-may]]-Casos_PN_CORR[[#This Row],[10-may]]</f>
        <v>0</v>
      </c>
      <c r="BQ556">
        <f>+Casos_PN_CORR[[#This Row],[12-may]]-Casos_PN_CORR[[#This Row],[11-may]]</f>
        <v>0</v>
      </c>
      <c r="BR556">
        <f>+Casos_PN_CORR[[#This Row],[13-may]]-Casos_PN_CORR[[#This Row],[12-may]]</f>
        <v>0</v>
      </c>
      <c r="BS556">
        <f>+Casos_PN_CORR[[#This Row],[14-may]]-Casos_PN_CORR[[#This Row],[13-may]]</f>
        <v>0</v>
      </c>
      <c r="BT556">
        <f>+Casos_PN_CORR[[#This Row],[15-may]]-Casos_PN_CORR[[#This Row],[14-may]]</f>
        <v>0</v>
      </c>
      <c r="BU556">
        <f>+Casos_PN_CORR[[#This Row],[16-may]]-Casos_PN_CORR[[#This Row],[15-may]]</f>
        <v>0</v>
      </c>
      <c r="BV556">
        <f>+Casos_PN_CORR[[#This Row],[17-may]]-Casos_PN_CORR[[#This Row],[16-may]]</f>
        <v>0</v>
      </c>
      <c r="BW556">
        <f>+Casos_PN_CORR[[#This Row],[18-may]]-Casos_PN_CORR[[#This Row],[17-may]]</f>
        <v>0</v>
      </c>
      <c r="BX556">
        <f>+Casos_PN_CORR[[#This Row],[19-may]]-Casos_PN_CORR[[#This Row],[18-may]]</f>
        <v>0</v>
      </c>
      <c r="BY556">
        <f>+Casos_PN_CORR[[#This Row],[20-may]]-Casos_PN_CORR[[#This Row],[19-may]]</f>
        <v>0</v>
      </c>
      <c r="BZ556">
        <f>+Casos_PN_CORR[[#This Row],[21-may]]-Casos_PN_CORR[[#This Row],[20-may]]</f>
        <v>0</v>
      </c>
      <c r="CA556">
        <f>+Casos_PN_CORR[[#This Row],[22-may]]-Casos_PN_CORR[[#This Row],[21-may]]</f>
        <v>0</v>
      </c>
      <c r="CB556">
        <f>+Casos_PN_CORR[[#This Row],[23-may]]-Casos_PN_CORR[[#This Row],[22-may]]</f>
        <v>0</v>
      </c>
      <c r="CC556">
        <f>+Casos_PN_CORR[[#This Row],[24-may]]-Casos_PN_CORR[[#This Row],[23-may]]</f>
        <v>0</v>
      </c>
      <c r="CD556">
        <f>+Casos_PN_CORR[[#This Row],[25-may]]-Casos_PN_CORR[[#This Row],[24-may]]</f>
        <v>0</v>
      </c>
      <c r="CE556">
        <f>+Casos_PN_CORR[[#This Row],[26-may]]-Casos_PN_CORR[[#This Row],[25-may]]</f>
        <v>0</v>
      </c>
      <c r="CF556">
        <f>+Casos_PN_CORR[[#This Row],[27-may]]-Casos_PN_CORR[[#This Row],[26-may]]</f>
        <v>0</v>
      </c>
      <c r="CG556">
        <f>+Casos_PN_CORR[[#This Row],[28-may]]-Casos_PN_CORR[[#This Row],[27-may]]</f>
        <v>0</v>
      </c>
      <c r="CH556">
        <f>+Casos_PN_CORR[[#This Row],[29-may]]-Casos_PN_CORR[[#This Row],[28-may]]</f>
        <v>0</v>
      </c>
      <c r="CI556">
        <f>+Casos_PN_CORR[[#This Row],[30-may]]-Casos_PN_CORR[[#This Row],[29-may]]</f>
        <v>0</v>
      </c>
      <c r="CJ556">
        <f>+Casos_PN_CORR[[#This Row],[31-may]]-Casos_PN_CORR[[#This Row],[30-may]]</f>
        <v>0</v>
      </c>
      <c r="CK556">
        <f>+Casos_PN_CORR[[#This Row],[1-jun]]-Casos_PN_CORR[[#This Row],[31-may]]</f>
        <v>0</v>
      </c>
      <c r="CL556">
        <f>+Casos_PN_CORR[[#This Row],[2-jun]]-Casos_PN_CORR[[#This Row],[1-jun]]</f>
        <v>0</v>
      </c>
      <c r="CM556">
        <f>+Casos_PN_CORR[[#This Row],[3-jun]]-Casos_PN_CORR[[#This Row],[2-jun]]</f>
        <v>0</v>
      </c>
      <c r="CN556">
        <f>+Casos_PN_CORR[[#This Row],[4-jun]]-Casos_PN_CORR[[#This Row],[3-jun]]</f>
        <v>0</v>
      </c>
      <c r="CO556">
        <f>+Casos_PN_CORR[[#This Row],[5-jun]]-Casos_PN_CORR[[#This Row],[4-jun]]</f>
        <v>2</v>
      </c>
      <c r="CP556">
        <f>+Casos_PN_CORR[[#This Row],[6-jun]]-Casos_PN_CORR[[#This Row],[5-jun]]</f>
        <v>0</v>
      </c>
    </row>
    <row r="557" spans="1:94">
      <c r="A557">
        <v>70310</v>
      </c>
      <c r="B557" s="2" t="s">
        <v>102</v>
      </c>
      <c r="C557" s="2" t="s">
        <v>102</v>
      </c>
      <c r="D557" s="2" t="s">
        <v>683</v>
      </c>
      <c r="E557" s="4">
        <f t="shared" si="8"/>
        <v>0</v>
      </c>
      <c r="F557">
        <f>+Casos_PN_CORR[[#This Row],[10-mar]]</f>
        <v>0</v>
      </c>
      <c r="G557">
        <f>+Casos_PN_CORR[[#This Row],[11-mar]]-Casos_PN_CORR[[#This Row],[10-mar]]</f>
        <v>0</v>
      </c>
      <c r="H557">
        <f>+Casos_PN_CORR[[#This Row],[12-mar]]-Casos_PN_CORR[[#This Row],[11-mar]]</f>
        <v>0</v>
      </c>
      <c r="I557">
        <f>+Casos_PN_CORR[[#This Row],[13-mar]]-Casos_PN_CORR[[#This Row],[12-mar]]</f>
        <v>0</v>
      </c>
      <c r="J557">
        <f>+Casos_PN_CORR[[#This Row],[14-mar]]-Casos_PN_CORR[[#This Row],[13-mar]]</f>
        <v>0</v>
      </c>
      <c r="K557">
        <f>+Casos_PN_CORR[[#This Row],[15-mar]]-Casos_PN_CORR[[#This Row],[14-mar]]</f>
        <v>0</v>
      </c>
      <c r="L557">
        <f>+Casos_PN_CORR[[#This Row],[16-mar]]-Casos_PN_CORR[[#This Row],[15-mar]]</f>
        <v>0</v>
      </c>
      <c r="M557">
        <f>+Casos_PN_CORR[[#This Row],[17-mar]]-Casos_PN_CORR[[#This Row],[16-mar]]</f>
        <v>0</v>
      </c>
      <c r="N557">
        <f>+Casos_PN_CORR[[#This Row],[18-mar]]-Casos_PN_CORR[[#This Row],[17-mar]]</f>
        <v>0</v>
      </c>
      <c r="O557">
        <f>+Casos_PN_CORR[[#This Row],[19-mar]]-Casos_PN_CORR[[#This Row],[18-mar]]</f>
        <v>0</v>
      </c>
      <c r="P557">
        <f>+Casos_PN_CORR[[#This Row],[20-mar]]-Casos_PN_CORR[[#This Row],[19-mar]]</f>
        <v>0</v>
      </c>
      <c r="Q557">
        <f>+Casos_PN_CORR[[#This Row],[21-mar]]-Casos_PN_CORR[[#This Row],[20-mar]]</f>
        <v>0</v>
      </c>
      <c r="R557">
        <f>+Casos_PN_CORR[[#This Row],[22-mar]]-Casos_PN_CORR[[#This Row],[21-mar]]</f>
        <v>0</v>
      </c>
      <c r="S557">
        <f>+Casos_PN_CORR[[#This Row],[23-mar]]-Casos_PN_CORR[[#This Row],[22-mar]]</f>
        <v>0</v>
      </c>
      <c r="T557">
        <f>+Casos_PN_CORR[[#This Row],[24-mar]]-Casos_PN_CORR[[#This Row],[23-mar]]</f>
        <v>0</v>
      </c>
      <c r="U557">
        <f>+Casos_PN_CORR[[#This Row],[25-mar]]-Casos_PN_CORR[[#This Row],[24-mar]]</f>
        <v>0</v>
      </c>
      <c r="V557">
        <f>+Casos_PN_CORR[[#This Row],[26-mar]]-Casos_PN_CORR[[#This Row],[25-mar]]</f>
        <v>0</v>
      </c>
      <c r="W557">
        <f>+Casos_PN_CORR[[#This Row],[27-mar]]-Casos_PN_CORR[[#This Row],[26-mar]]</f>
        <v>0</v>
      </c>
      <c r="X557">
        <f>+Casos_PN_CORR[[#This Row],[28-mar]]-Casos_PN_CORR[[#This Row],[27-mar]]</f>
        <v>0</v>
      </c>
      <c r="Y557">
        <f>+Casos_PN_CORR[[#This Row],[29-mar]]-Casos_PN_CORR[[#This Row],[28-mar]]</f>
        <v>0</v>
      </c>
      <c r="Z557">
        <f>+Casos_PN_CORR[[#This Row],[30-mar]]-Casos_PN_CORR[[#This Row],[29-mar]]</f>
        <v>0</v>
      </c>
      <c r="AA557">
        <f>+Casos_PN_CORR[[#This Row],[31-mar]]-Casos_PN_CORR[[#This Row],[30-mar]]</f>
        <v>0</v>
      </c>
      <c r="AB557">
        <f>+Casos_PN_CORR[[#This Row],[1-abr]]-Casos_PN_CORR[[#This Row],[31-mar]]</f>
        <v>0</v>
      </c>
      <c r="AC557">
        <f>+Casos_PN_CORR[[#This Row],[2-abr]]-Casos_PN_CORR[[#This Row],[1-abr]]</f>
        <v>0</v>
      </c>
      <c r="AD557">
        <f>+Casos_PN_CORR[[#This Row],[3-abr]]-Casos_PN_CORR[[#This Row],[2-abr]]</f>
        <v>0</v>
      </c>
      <c r="AE557">
        <f>+Casos_PN_CORR[[#This Row],[4-abr]]-Casos_PN_CORR[[#This Row],[3-abr]]</f>
        <v>0</v>
      </c>
      <c r="AF557">
        <f>+Casos_PN_CORR[[#This Row],[5-abr]]-Casos_PN_CORR[[#This Row],[4-abr]]</f>
        <v>0</v>
      </c>
      <c r="AG557">
        <f>+Casos_PN_CORR[[#This Row],[6-abr]]-Casos_PN_CORR[[#This Row],[5-abr]]</f>
        <v>0</v>
      </c>
      <c r="AH557">
        <f>+Casos_PN_CORR[[#This Row],[7-abr]]-Casos_PN_CORR[[#This Row],[6-abr]]</f>
        <v>0</v>
      </c>
      <c r="AI557">
        <f>+Casos_PN_CORR[[#This Row],[8-abr]]-Casos_PN_CORR[[#This Row],[7-abr]]</f>
        <v>0</v>
      </c>
      <c r="AJ557">
        <f>+Casos_PN_CORR[[#This Row],[9-abr]]-Casos_PN_CORR[[#This Row],[8-abr]]</f>
        <v>0</v>
      </c>
      <c r="AK557">
        <f>+Casos_PN_CORR[[#This Row],[10-abr]]-Casos_PN_CORR[[#This Row],[9-abr]]</f>
        <v>0</v>
      </c>
      <c r="AL557">
        <f>+Casos_PN_CORR[[#This Row],[11-abr]]-Casos_PN_CORR[[#This Row],[10-abr]]</f>
        <v>0</v>
      </c>
      <c r="AM557">
        <f>+Casos_PN_CORR[[#This Row],[12-abr]]-Casos_PN_CORR[[#This Row],[11-abr]]</f>
        <v>0</v>
      </c>
      <c r="AN557">
        <f>+Casos_PN_CORR[[#This Row],[13-abr]]-Casos_PN_CORR[[#This Row],[12-abr]]</f>
        <v>0</v>
      </c>
      <c r="AO557">
        <f>+Casos_PN_CORR[[#This Row],[14-abr]]-Casos_PN_CORR[[#This Row],[13-abr]]</f>
        <v>0</v>
      </c>
      <c r="AP557">
        <f>+Casos_PN_CORR[[#This Row],[15-abr]]-Casos_PN_CORR[[#This Row],[14-abr]]</f>
        <v>0</v>
      </c>
      <c r="AQ557">
        <f>+Casos_PN_CORR[[#This Row],[16-abr]]-Casos_PN_CORR[[#This Row],[15-abr]]</f>
        <v>0</v>
      </c>
      <c r="AR557">
        <f>+Casos_PN_CORR[[#This Row],[17-abr]]-Casos_PN_CORR[[#This Row],[16-abr]]</f>
        <v>0</v>
      </c>
      <c r="AS557">
        <f>+Casos_PN_CORR[[#This Row],[18-abr]]-Casos_PN_CORR[[#This Row],[17-abr]]</f>
        <v>0</v>
      </c>
      <c r="AT557">
        <f>+Casos_PN_CORR[[#This Row],[19-abr]]-Casos_PN_CORR[[#This Row],[18-abr]]</f>
        <v>0</v>
      </c>
      <c r="AU557">
        <f>+Casos_PN_CORR[[#This Row],[20-abr]]-Casos_PN_CORR[[#This Row],[19-abr]]</f>
        <v>0</v>
      </c>
      <c r="AV557">
        <f>+Casos_PN_CORR[[#This Row],[21-abr]]-Casos_PN_CORR[[#This Row],[20-abr]]</f>
        <v>0</v>
      </c>
      <c r="AW557">
        <f>+Casos_PN_CORR[[#This Row],[22-abr]]-Casos_PN_CORR[[#This Row],[21-abr]]</f>
        <v>0</v>
      </c>
      <c r="AX557">
        <f>+Casos_PN_CORR[[#This Row],[23-abr]]-Casos_PN_CORR[[#This Row],[22-abr]]</f>
        <v>0</v>
      </c>
      <c r="AY557">
        <f>+Casos_PN_CORR[[#This Row],[24-abr]]-Casos_PN_CORR[[#This Row],[23-abr]]</f>
        <v>0</v>
      </c>
      <c r="AZ557">
        <f>+Casos_PN_CORR[[#This Row],[25-abr]]-Casos_PN_CORR[[#This Row],[24-abr]]</f>
        <v>0</v>
      </c>
      <c r="BA557">
        <f>+Casos_PN_CORR[[#This Row],[26-abr]]-Casos_PN_CORR[[#This Row],[25-abr]]</f>
        <v>0</v>
      </c>
      <c r="BB557">
        <f>+Casos_PN_CORR[[#This Row],[27-abr]]-Casos_PN_CORR[[#This Row],[26-abr]]</f>
        <v>0</v>
      </c>
      <c r="BC557">
        <f>+Casos_PN_CORR[[#This Row],[28-abr]]-Casos_PN_CORR[[#This Row],[27-abr]]</f>
        <v>0</v>
      </c>
      <c r="BD557">
        <f>+Casos_PN_CORR[[#This Row],[29-abr]]-Casos_PN_CORR[[#This Row],[28-abr]]</f>
        <v>0</v>
      </c>
      <c r="BE557">
        <f>+Casos_PN_CORR[[#This Row],[30-abr]]-Casos_PN_CORR[[#This Row],[29-abr]]</f>
        <v>0</v>
      </c>
      <c r="BF557">
        <f>+Casos_PN_CORR[[#This Row],[1-may]]-Casos_PN_CORR[[#This Row],[30-abr]]</f>
        <v>0</v>
      </c>
      <c r="BG557">
        <f>+Casos_PN_CORR[[#This Row],[2-may]]-Casos_PN_CORR[[#This Row],[1-may]]</f>
        <v>0</v>
      </c>
      <c r="BH557">
        <f>+Casos_PN_CORR[[#This Row],[3-may]]-Casos_PN_CORR[[#This Row],[2-may]]</f>
        <v>0</v>
      </c>
      <c r="BI557">
        <f>+Casos_PN_CORR[[#This Row],[4-may]]-Casos_PN_CORR[[#This Row],[3-may]]</f>
        <v>0</v>
      </c>
      <c r="BJ557">
        <f>+Casos_PN_CORR[[#This Row],[5-may]]-Casos_PN_CORR[[#This Row],[4-may]]</f>
        <v>0</v>
      </c>
      <c r="BK557">
        <f>+Casos_PN_CORR[[#This Row],[6-may]]-Casos_PN_CORR[[#This Row],[5-may]]</f>
        <v>0</v>
      </c>
      <c r="BL557">
        <f>+Casos_PN_CORR[[#This Row],[7-may]]-Casos_PN_CORR[[#This Row],[6-may]]</f>
        <v>0</v>
      </c>
      <c r="BM557">
        <f>+Casos_PN_CORR[[#This Row],[8-may]]-Casos_PN_CORR[[#This Row],[7-may]]</f>
        <v>0</v>
      </c>
      <c r="BN557">
        <f>+Casos_PN_CORR[[#This Row],[9-may]]-Casos_PN_CORR[[#This Row],[8-may]]</f>
        <v>0</v>
      </c>
      <c r="BO557">
        <f>+Casos_PN_CORR[[#This Row],[10-may]]-Casos_PN_CORR[[#This Row],[9-may]]</f>
        <v>0</v>
      </c>
      <c r="BP557">
        <f>+Casos_PN_CORR[[#This Row],[11-may]]-Casos_PN_CORR[[#This Row],[10-may]]</f>
        <v>0</v>
      </c>
      <c r="BQ557">
        <f>+Casos_PN_CORR[[#This Row],[12-may]]-Casos_PN_CORR[[#This Row],[11-may]]</f>
        <v>0</v>
      </c>
      <c r="BR557">
        <f>+Casos_PN_CORR[[#This Row],[13-may]]-Casos_PN_CORR[[#This Row],[12-may]]</f>
        <v>0</v>
      </c>
      <c r="BS557">
        <f>+Casos_PN_CORR[[#This Row],[14-may]]-Casos_PN_CORR[[#This Row],[13-may]]</f>
        <v>0</v>
      </c>
      <c r="BT557">
        <f>+Casos_PN_CORR[[#This Row],[15-may]]-Casos_PN_CORR[[#This Row],[14-may]]</f>
        <v>0</v>
      </c>
      <c r="BU557">
        <f>+Casos_PN_CORR[[#This Row],[16-may]]-Casos_PN_CORR[[#This Row],[15-may]]</f>
        <v>0</v>
      </c>
      <c r="BV557">
        <f>+Casos_PN_CORR[[#This Row],[17-may]]-Casos_PN_CORR[[#This Row],[16-may]]</f>
        <v>0</v>
      </c>
      <c r="BW557">
        <f>+Casos_PN_CORR[[#This Row],[18-may]]-Casos_PN_CORR[[#This Row],[17-may]]</f>
        <v>0</v>
      </c>
      <c r="BX557">
        <f>+Casos_PN_CORR[[#This Row],[19-may]]-Casos_PN_CORR[[#This Row],[18-may]]</f>
        <v>0</v>
      </c>
      <c r="BY557">
        <f>+Casos_PN_CORR[[#This Row],[20-may]]-Casos_PN_CORR[[#This Row],[19-may]]</f>
        <v>0</v>
      </c>
      <c r="BZ557">
        <f>+Casos_PN_CORR[[#This Row],[21-may]]-Casos_PN_CORR[[#This Row],[20-may]]</f>
        <v>0</v>
      </c>
      <c r="CA557">
        <f>+Casos_PN_CORR[[#This Row],[22-may]]-Casos_PN_CORR[[#This Row],[21-may]]</f>
        <v>0</v>
      </c>
      <c r="CB557">
        <f>+Casos_PN_CORR[[#This Row],[23-may]]-Casos_PN_CORR[[#This Row],[22-may]]</f>
        <v>0</v>
      </c>
      <c r="CC557">
        <f>+Casos_PN_CORR[[#This Row],[24-may]]-Casos_PN_CORR[[#This Row],[23-may]]</f>
        <v>0</v>
      </c>
      <c r="CD557">
        <f>+Casos_PN_CORR[[#This Row],[25-may]]-Casos_PN_CORR[[#This Row],[24-may]]</f>
        <v>0</v>
      </c>
      <c r="CE557">
        <f>+Casos_PN_CORR[[#This Row],[26-may]]-Casos_PN_CORR[[#This Row],[25-may]]</f>
        <v>0</v>
      </c>
      <c r="CF557">
        <f>+Casos_PN_CORR[[#This Row],[27-may]]-Casos_PN_CORR[[#This Row],[26-may]]</f>
        <v>0</v>
      </c>
      <c r="CG557">
        <f>+Casos_PN_CORR[[#This Row],[28-may]]-Casos_PN_CORR[[#This Row],[27-may]]</f>
        <v>0</v>
      </c>
      <c r="CH557">
        <f>+Casos_PN_CORR[[#This Row],[29-may]]-Casos_PN_CORR[[#This Row],[28-may]]</f>
        <v>0</v>
      </c>
      <c r="CI557">
        <f>+Casos_PN_CORR[[#This Row],[30-may]]-Casos_PN_CORR[[#This Row],[29-may]]</f>
        <v>0</v>
      </c>
      <c r="CJ557">
        <f>+Casos_PN_CORR[[#This Row],[31-may]]-Casos_PN_CORR[[#This Row],[30-may]]</f>
        <v>0</v>
      </c>
      <c r="CK557">
        <f>+Casos_PN_CORR[[#This Row],[1-jun]]-Casos_PN_CORR[[#This Row],[31-may]]</f>
        <v>0</v>
      </c>
      <c r="CL557">
        <f>+Casos_PN_CORR[[#This Row],[2-jun]]-Casos_PN_CORR[[#This Row],[1-jun]]</f>
        <v>0</v>
      </c>
      <c r="CM557">
        <f>+Casos_PN_CORR[[#This Row],[3-jun]]-Casos_PN_CORR[[#This Row],[2-jun]]</f>
        <v>0</v>
      </c>
      <c r="CN557">
        <f>+Casos_PN_CORR[[#This Row],[4-jun]]-Casos_PN_CORR[[#This Row],[3-jun]]</f>
        <v>0</v>
      </c>
      <c r="CO557">
        <f>+Casos_PN_CORR[[#This Row],[5-jun]]-Casos_PN_CORR[[#This Row],[4-jun]]</f>
        <v>0</v>
      </c>
      <c r="CP557">
        <f>+Casos_PN_CORR[[#This Row],[6-jun]]-Casos_PN_CORR[[#This Row],[5-jun]]</f>
        <v>0</v>
      </c>
    </row>
    <row r="558" spans="1:94">
      <c r="A558">
        <v>30111</v>
      </c>
      <c r="B558" s="2" t="s">
        <v>99</v>
      </c>
      <c r="C558" s="2" t="s">
        <v>99</v>
      </c>
      <c r="D558" s="2" t="s">
        <v>684</v>
      </c>
      <c r="E558" s="4">
        <f t="shared" si="8"/>
        <v>31</v>
      </c>
      <c r="F558">
        <f>+Casos_PN_CORR[[#This Row],[10-mar]]</f>
        <v>0</v>
      </c>
      <c r="G558">
        <f>+Casos_PN_CORR[[#This Row],[11-mar]]-Casos_PN_CORR[[#This Row],[10-mar]]</f>
        <v>0</v>
      </c>
      <c r="H558">
        <f>+Casos_PN_CORR[[#This Row],[12-mar]]-Casos_PN_CORR[[#This Row],[11-mar]]</f>
        <v>0</v>
      </c>
      <c r="I558">
        <f>+Casos_PN_CORR[[#This Row],[13-mar]]-Casos_PN_CORR[[#This Row],[12-mar]]</f>
        <v>0</v>
      </c>
      <c r="J558">
        <f>+Casos_PN_CORR[[#This Row],[14-mar]]-Casos_PN_CORR[[#This Row],[13-mar]]</f>
        <v>0</v>
      </c>
      <c r="K558">
        <f>+Casos_PN_CORR[[#This Row],[15-mar]]-Casos_PN_CORR[[#This Row],[14-mar]]</f>
        <v>0</v>
      </c>
      <c r="L558">
        <f>+Casos_PN_CORR[[#This Row],[16-mar]]-Casos_PN_CORR[[#This Row],[15-mar]]</f>
        <v>0</v>
      </c>
      <c r="M558">
        <f>+Casos_PN_CORR[[#This Row],[17-mar]]-Casos_PN_CORR[[#This Row],[16-mar]]</f>
        <v>0</v>
      </c>
      <c r="N558">
        <f>+Casos_PN_CORR[[#This Row],[18-mar]]-Casos_PN_CORR[[#This Row],[17-mar]]</f>
        <v>0</v>
      </c>
      <c r="O558">
        <f>+Casos_PN_CORR[[#This Row],[19-mar]]-Casos_PN_CORR[[#This Row],[18-mar]]</f>
        <v>0</v>
      </c>
      <c r="P558">
        <f>+Casos_PN_CORR[[#This Row],[20-mar]]-Casos_PN_CORR[[#This Row],[19-mar]]</f>
        <v>0</v>
      </c>
      <c r="Q558">
        <f>+Casos_PN_CORR[[#This Row],[21-mar]]-Casos_PN_CORR[[#This Row],[20-mar]]</f>
        <v>0</v>
      </c>
      <c r="R558">
        <f>+Casos_PN_CORR[[#This Row],[22-mar]]-Casos_PN_CORR[[#This Row],[21-mar]]</f>
        <v>0</v>
      </c>
      <c r="S558">
        <f>+Casos_PN_CORR[[#This Row],[23-mar]]-Casos_PN_CORR[[#This Row],[22-mar]]</f>
        <v>0</v>
      </c>
      <c r="T558">
        <f>+Casos_PN_CORR[[#This Row],[24-mar]]-Casos_PN_CORR[[#This Row],[23-mar]]</f>
        <v>0</v>
      </c>
      <c r="U558">
        <f>+Casos_PN_CORR[[#This Row],[25-mar]]-Casos_PN_CORR[[#This Row],[24-mar]]</f>
        <v>0</v>
      </c>
      <c r="V558">
        <f>+Casos_PN_CORR[[#This Row],[26-mar]]-Casos_PN_CORR[[#This Row],[25-mar]]</f>
        <v>0</v>
      </c>
      <c r="W558">
        <f>+Casos_PN_CORR[[#This Row],[27-mar]]-Casos_PN_CORR[[#This Row],[26-mar]]</f>
        <v>0</v>
      </c>
      <c r="X558">
        <f>+Casos_PN_CORR[[#This Row],[28-mar]]-Casos_PN_CORR[[#This Row],[27-mar]]</f>
        <v>0</v>
      </c>
      <c r="Y558">
        <f>+Casos_PN_CORR[[#This Row],[29-mar]]-Casos_PN_CORR[[#This Row],[28-mar]]</f>
        <v>0</v>
      </c>
      <c r="Z558">
        <f>+Casos_PN_CORR[[#This Row],[30-mar]]-Casos_PN_CORR[[#This Row],[29-mar]]</f>
        <v>0</v>
      </c>
      <c r="AA558">
        <f>+Casos_PN_CORR[[#This Row],[31-mar]]-Casos_PN_CORR[[#This Row],[30-mar]]</f>
        <v>0</v>
      </c>
      <c r="AB558">
        <f>+Casos_PN_CORR[[#This Row],[1-abr]]-Casos_PN_CORR[[#This Row],[31-mar]]</f>
        <v>0</v>
      </c>
      <c r="AC558">
        <f>+Casos_PN_CORR[[#This Row],[2-abr]]-Casos_PN_CORR[[#This Row],[1-abr]]</f>
        <v>0</v>
      </c>
      <c r="AD558">
        <f>+Casos_PN_CORR[[#This Row],[3-abr]]-Casos_PN_CORR[[#This Row],[2-abr]]</f>
        <v>0</v>
      </c>
      <c r="AE558">
        <f>+Casos_PN_CORR[[#This Row],[4-abr]]-Casos_PN_CORR[[#This Row],[3-abr]]</f>
        <v>0</v>
      </c>
      <c r="AF558">
        <f>+Casos_PN_CORR[[#This Row],[5-abr]]-Casos_PN_CORR[[#This Row],[4-abr]]</f>
        <v>0</v>
      </c>
      <c r="AG558">
        <f>+Casos_PN_CORR[[#This Row],[6-abr]]-Casos_PN_CORR[[#This Row],[5-abr]]</f>
        <v>0</v>
      </c>
      <c r="AH558">
        <f>+Casos_PN_CORR[[#This Row],[7-abr]]-Casos_PN_CORR[[#This Row],[6-abr]]</f>
        <v>0</v>
      </c>
      <c r="AI558">
        <f>+Casos_PN_CORR[[#This Row],[8-abr]]-Casos_PN_CORR[[#This Row],[7-abr]]</f>
        <v>0</v>
      </c>
      <c r="AJ558">
        <f>+Casos_PN_CORR[[#This Row],[9-abr]]-Casos_PN_CORR[[#This Row],[8-abr]]</f>
        <v>0</v>
      </c>
      <c r="AK558">
        <f>+Casos_PN_CORR[[#This Row],[10-abr]]-Casos_PN_CORR[[#This Row],[9-abr]]</f>
        <v>0</v>
      </c>
      <c r="AL558">
        <f>+Casos_PN_CORR[[#This Row],[11-abr]]-Casos_PN_CORR[[#This Row],[10-abr]]</f>
        <v>0</v>
      </c>
      <c r="AM558">
        <f>+Casos_PN_CORR[[#This Row],[12-abr]]-Casos_PN_CORR[[#This Row],[11-abr]]</f>
        <v>0</v>
      </c>
      <c r="AN558">
        <f>+Casos_PN_CORR[[#This Row],[13-abr]]-Casos_PN_CORR[[#This Row],[12-abr]]</f>
        <v>0</v>
      </c>
      <c r="AO558">
        <f>+Casos_PN_CORR[[#This Row],[14-abr]]-Casos_PN_CORR[[#This Row],[13-abr]]</f>
        <v>0</v>
      </c>
      <c r="AP558">
        <f>+Casos_PN_CORR[[#This Row],[15-abr]]-Casos_PN_CORR[[#This Row],[14-abr]]</f>
        <v>0</v>
      </c>
      <c r="AQ558">
        <f>+Casos_PN_CORR[[#This Row],[16-abr]]-Casos_PN_CORR[[#This Row],[15-abr]]</f>
        <v>0</v>
      </c>
      <c r="AR558">
        <f>+Casos_PN_CORR[[#This Row],[17-abr]]-Casos_PN_CORR[[#This Row],[16-abr]]</f>
        <v>0</v>
      </c>
      <c r="AS558">
        <f>+Casos_PN_CORR[[#This Row],[18-abr]]-Casos_PN_CORR[[#This Row],[17-abr]]</f>
        <v>0</v>
      </c>
      <c r="AT558">
        <f>+Casos_PN_CORR[[#This Row],[19-abr]]-Casos_PN_CORR[[#This Row],[18-abr]]</f>
        <v>0</v>
      </c>
      <c r="AU558">
        <f>+Casos_PN_CORR[[#This Row],[20-abr]]-Casos_PN_CORR[[#This Row],[19-abr]]</f>
        <v>0</v>
      </c>
      <c r="AV558">
        <f>+Casos_PN_CORR[[#This Row],[21-abr]]-Casos_PN_CORR[[#This Row],[20-abr]]</f>
        <v>0</v>
      </c>
      <c r="AW558">
        <f>+Casos_PN_CORR[[#This Row],[22-abr]]-Casos_PN_CORR[[#This Row],[21-abr]]</f>
        <v>0</v>
      </c>
      <c r="AX558">
        <f>+Casos_PN_CORR[[#This Row],[23-abr]]-Casos_PN_CORR[[#This Row],[22-abr]]</f>
        <v>0</v>
      </c>
      <c r="AY558">
        <f>+Casos_PN_CORR[[#This Row],[24-abr]]-Casos_PN_CORR[[#This Row],[23-abr]]</f>
        <v>0</v>
      </c>
      <c r="AZ558">
        <f>+Casos_PN_CORR[[#This Row],[25-abr]]-Casos_PN_CORR[[#This Row],[24-abr]]</f>
        <v>0</v>
      </c>
      <c r="BA558">
        <f>+Casos_PN_CORR[[#This Row],[26-abr]]-Casos_PN_CORR[[#This Row],[25-abr]]</f>
        <v>0</v>
      </c>
      <c r="BB558">
        <f>+Casos_PN_CORR[[#This Row],[27-abr]]-Casos_PN_CORR[[#This Row],[26-abr]]</f>
        <v>0</v>
      </c>
      <c r="BC558">
        <f>+Casos_PN_CORR[[#This Row],[28-abr]]-Casos_PN_CORR[[#This Row],[27-abr]]</f>
        <v>0</v>
      </c>
      <c r="BD558">
        <f>+Casos_PN_CORR[[#This Row],[29-abr]]-Casos_PN_CORR[[#This Row],[28-abr]]</f>
        <v>0</v>
      </c>
      <c r="BE558">
        <f>+Casos_PN_CORR[[#This Row],[30-abr]]-Casos_PN_CORR[[#This Row],[29-abr]]</f>
        <v>0</v>
      </c>
      <c r="BF558">
        <f>+Casos_PN_CORR[[#This Row],[1-may]]-Casos_PN_CORR[[#This Row],[30-abr]]</f>
        <v>0</v>
      </c>
      <c r="BG558">
        <f>+Casos_PN_CORR[[#This Row],[2-may]]-Casos_PN_CORR[[#This Row],[1-may]]</f>
        <v>0</v>
      </c>
      <c r="BH558">
        <f>+Casos_PN_CORR[[#This Row],[3-may]]-Casos_PN_CORR[[#This Row],[2-may]]</f>
        <v>0</v>
      </c>
      <c r="BI558">
        <f>+Casos_PN_CORR[[#This Row],[4-may]]-Casos_PN_CORR[[#This Row],[3-may]]</f>
        <v>0</v>
      </c>
      <c r="BJ558">
        <f>+Casos_PN_CORR[[#This Row],[5-may]]-Casos_PN_CORR[[#This Row],[4-may]]</f>
        <v>0</v>
      </c>
      <c r="BK558">
        <f>+Casos_PN_CORR[[#This Row],[6-may]]-Casos_PN_CORR[[#This Row],[5-may]]</f>
        <v>0</v>
      </c>
      <c r="BL558">
        <f>+Casos_PN_CORR[[#This Row],[7-may]]-Casos_PN_CORR[[#This Row],[6-may]]</f>
        <v>0</v>
      </c>
      <c r="BM558">
        <f>+Casos_PN_CORR[[#This Row],[8-may]]-Casos_PN_CORR[[#This Row],[7-may]]</f>
        <v>0</v>
      </c>
      <c r="BN558">
        <f>+Casos_PN_CORR[[#This Row],[9-may]]-Casos_PN_CORR[[#This Row],[8-may]]</f>
        <v>0</v>
      </c>
      <c r="BO558">
        <f>+Casos_PN_CORR[[#This Row],[10-may]]-Casos_PN_CORR[[#This Row],[9-may]]</f>
        <v>0</v>
      </c>
      <c r="BP558">
        <f>+Casos_PN_CORR[[#This Row],[11-may]]-Casos_PN_CORR[[#This Row],[10-may]]</f>
        <v>0</v>
      </c>
      <c r="BQ558">
        <f>+Casos_PN_CORR[[#This Row],[12-may]]-Casos_PN_CORR[[#This Row],[11-may]]</f>
        <v>0</v>
      </c>
      <c r="BR558">
        <f>+Casos_PN_CORR[[#This Row],[13-may]]-Casos_PN_CORR[[#This Row],[12-may]]</f>
        <v>0</v>
      </c>
      <c r="BS558">
        <f>+Casos_PN_CORR[[#This Row],[14-may]]-Casos_PN_CORR[[#This Row],[13-may]]</f>
        <v>0</v>
      </c>
      <c r="BT558">
        <f>+Casos_PN_CORR[[#This Row],[15-may]]-Casos_PN_CORR[[#This Row],[14-may]]</f>
        <v>0</v>
      </c>
      <c r="BU558">
        <f>+Casos_PN_CORR[[#This Row],[16-may]]-Casos_PN_CORR[[#This Row],[15-may]]</f>
        <v>0</v>
      </c>
      <c r="BV558">
        <f>+Casos_PN_CORR[[#This Row],[17-may]]-Casos_PN_CORR[[#This Row],[16-may]]</f>
        <v>0</v>
      </c>
      <c r="BW558">
        <f>+Casos_PN_CORR[[#This Row],[18-may]]-Casos_PN_CORR[[#This Row],[17-may]]</f>
        <v>0</v>
      </c>
      <c r="BX558">
        <f>+Casos_PN_CORR[[#This Row],[19-may]]-Casos_PN_CORR[[#This Row],[18-may]]</f>
        <v>0</v>
      </c>
      <c r="BY558">
        <f>+Casos_PN_CORR[[#This Row],[20-may]]-Casos_PN_CORR[[#This Row],[19-may]]</f>
        <v>0</v>
      </c>
      <c r="BZ558">
        <f>+Casos_PN_CORR[[#This Row],[21-may]]-Casos_PN_CORR[[#This Row],[20-may]]</f>
        <v>0</v>
      </c>
      <c r="CA558">
        <f>+Casos_PN_CORR[[#This Row],[22-may]]-Casos_PN_CORR[[#This Row],[21-may]]</f>
        <v>0</v>
      </c>
      <c r="CB558">
        <f>+Casos_PN_CORR[[#This Row],[23-may]]-Casos_PN_CORR[[#This Row],[22-may]]</f>
        <v>0</v>
      </c>
      <c r="CC558">
        <f>+Casos_PN_CORR[[#This Row],[24-may]]-Casos_PN_CORR[[#This Row],[23-may]]</f>
        <v>0</v>
      </c>
      <c r="CD558">
        <f>+Casos_PN_CORR[[#This Row],[25-may]]-Casos_PN_CORR[[#This Row],[24-may]]</f>
        <v>0</v>
      </c>
      <c r="CE558">
        <f>+Casos_PN_CORR[[#This Row],[26-may]]-Casos_PN_CORR[[#This Row],[25-may]]</f>
        <v>0</v>
      </c>
      <c r="CF558">
        <f>+Casos_PN_CORR[[#This Row],[27-may]]-Casos_PN_CORR[[#This Row],[26-may]]</f>
        <v>0</v>
      </c>
      <c r="CG558">
        <f>+Casos_PN_CORR[[#This Row],[28-may]]-Casos_PN_CORR[[#This Row],[27-may]]</f>
        <v>0</v>
      </c>
      <c r="CH558">
        <f>+Casos_PN_CORR[[#This Row],[29-may]]-Casos_PN_CORR[[#This Row],[28-may]]</f>
        <v>0</v>
      </c>
      <c r="CI558">
        <f>+Casos_PN_CORR[[#This Row],[30-may]]-Casos_PN_CORR[[#This Row],[29-may]]</f>
        <v>0</v>
      </c>
      <c r="CJ558">
        <f>+Casos_PN_CORR[[#This Row],[31-may]]-Casos_PN_CORR[[#This Row],[30-may]]</f>
        <v>0</v>
      </c>
      <c r="CK558">
        <f>+Casos_PN_CORR[[#This Row],[1-jun]]-Casos_PN_CORR[[#This Row],[31-may]]</f>
        <v>0</v>
      </c>
      <c r="CL558">
        <f>+Casos_PN_CORR[[#This Row],[2-jun]]-Casos_PN_CORR[[#This Row],[1-jun]]</f>
        <v>0</v>
      </c>
      <c r="CM558">
        <f>+Casos_PN_CORR[[#This Row],[3-jun]]-Casos_PN_CORR[[#This Row],[2-jun]]</f>
        <v>0</v>
      </c>
      <c r="CN558">
        <f>+Casos_PN_CORR[[#This Row],[4-jun]]-Casos_PN_CORR[[#This Row],[3-jun]]</f>
        <v>0</v>
      </c>
      <c r="CO558">
        <f>+Casos_PN_CORR[[#This Row],[5-jun]]-Casos_PN_CORR[[#This Row],[4-jun]]</f>
        <v>31</v>
      </c>
      <c r="CP558">
        <f>+Casos_PN_CORR[[#This Row],[6-jun]]-Casos_PN_CORR[[#This Row],[5-jun]]</f>
        <v>0</v>
      </c>
    </row>
    <row r="559" spans="1:94">
      <c r="A559">
        <v>80206</v>
      </c>
      <c r="B559" s="2" t="s">
        <v>97</v>
      </c>
      <c r="C559" s="2" t="s">
        <v>461</v>
      </c>
      <c r="D559" s="2" t="s">
        <v>685</v>
      </c>
      <c r="E559" s="4">
        <f t="shared" si="8"/>
        <v>0</v>
      </c>
      <c r="F559">
        <f>+Casos_PN_CORR[[#This Row],[10-mar]]</f>
        <v>0</v>
      </c>
      <c r="G559">
        <f>+Casos_PN_CORR[[#This Row],[11-mar]]-Casos_PN_CORR[[#This Row],[10-mar]]</f>
        <v>0</v>
      </c>
      <c r="H559">
        <f>+Casos_PN_CORR[[#This Row],[12-mar]]-Casos_PN_CORR[[#This Row],[11-mar]]</f>
        <v>0</v>
      </c>
      <c r="I559">
        <f>+Casos_PN_CORR[[#This Row],[13-mar]]-Casos_PN_CORR[[#This Row],[12-mar]]</f>
        <v>0</v>
      </c>
      <c r="J559">
        <f>+Casos_PN_CORR[[#This Row],[14-mar]]-Casos_PN_CORR[[#This Row],[13-mar]]</f>
        <v>0</v>
      </c>
      <c r="K559">
        <f>+Casos_PN_CORR[[#This Row],[15-mar]]-Casos_PN_CORR[[#This Row],[14-mar]]</f>
        <v>0</v>
      </c>
      <c r="L559">
        <f>+Casos_PN_CORR[[#This Row],[16-mar]]-Casos_PN_CORR[[#This Row],[15-mar]]</f>
        <v>0</v>
      </c>
      <c r="M559">
        <f>+Casos_PN_CORR[[#This Row],[17-mar]]-Casos_PN_CORR[[#This Row],[16-mar]]</f>
        <v>0</v>
      </c>
      <c r="N559">
        <f>+Casos_PN_CORR[[#This Row],[18-mar]]-Casos_PN_CORR[[#This Row],[17-mar]]</f>
        <v>0</v>
      </c>
      <c r="O559">
        <f>+Casos_PN_CORR[[#This Row],[19-mar]]-Casos_PN_CORR[[#This Row],[18-mar]]</f>
        <v>0</v>
      </c>
      <c r="P559">
        <f>+Casos_PN_CORR[[#This Row],[20-mar]]-Casos_PN_CORR[[#This Row],[19-mar]]</f>
        <v>0</v>
      </c>
      <c r="Q559">
        <f>+Casos_PN_CORR[[#This Row],[21-mar]]-Casos_PN_CORR[[#This Row],[20-mar]]</f>
        <v>0</v>
      </c>
      <c r="R559">
        <f>+Casos_PN_CORR[[#This Row],[22-mar]]-Casos_PN_CORR[[#This Row],[21-mar]]</f>
        <v>0</v>
      </c>
      <c r="S559">
        <f>+Casos_PN_CORR[[#This Row],[23-mar]]-Casos_PN_CORR[[#This Row],[22-mar]]</f>
        <v>0</v>
      </c>
      <c r="T559">
        <f>+Casos_PN_CORR[[#This Row],[24-mar]]-Casos_PN_CORR[[#This Row],[23-mar]]</f>
        <v>0</v>
      </c>
      <c r="U559">
        <f>+Casos_PN_CORR[[#This Row],[25-mar]]-Casos_PN_CORR[[#This Row],[24-mar]]</f>
        <v>0</v>
      </c>
      <c r="V559">
        <f>+Casos_PN_CORR[[#This Row],[26-mar]]-Casos_PN_CORR[[#This Row],[25-mar]]</f>
        <v>0</v>
      </c>
      <c r="W559">
        <f>+Casos_PN_CORR[[#This Row],[27-mar]]-Casos_PN_CORR[[#This Row],[26-mar]]</f>
        <v>0</v>
      </c>
      <c r="X559">
        <f>+Casos_PN_CORR[[#This Row],[28-mar]]-Casos_PN_CORR[[#This Row],[27-mar]]</f>
        <v>0</v>
      </c>
      <c r="Y559">
        <f>+Casos_PN_CORR[[#This Row],[29-mar]]-Casos_PN_CORR[[#This Row],[28-mar]]</f>
        <v>0</v>
      </c>
      <c r="Z559">
        <f>+Casos_PN_CORR[[#This Row],[30-mar]]-Casos_PN_CORR[[#This Row],[29-mar]]</f>
        <v>0</v>
      </c>
      <c r="AA559">
        <f>+Casos_PN_CORR[[#This Row],[31-mar]]-Casos_PN_CORR[[#This Row],[30-mar]]</f>
        <v>0</v>
      </c>
      <c r="AB559">
        <f>+Casos_PN_CORR[[#This Row],[1-abr]]-Casos_PN_CORR[[#This Row],[31-mar]]</f>
        <v>0</v>
      </c>
      <c r="AC559">
        <f>+Casos_PN_CORR[[#This Row],[2-abr]]-Casos_PN_CORR[[#This Row],[1-abr]]</f>
        <v>0</v>
      </c>
      <c r="AD559">
        <f>+Casos_PN_CORR[[#This Row],[3-abr]]-Casos_PN_CORR[[#This Row],[2-abr]]</f>
        <v>0</v>
      </c>
      <c r="AE559">
        <f>+Casos_PN_CORR[[#This Row],[4-abr]]-Casos_PN_CORR[[#This Row],[3-abr]]</f>
        <v>0</v>
      </c>
      <c r="AF559">
        <f>+Casos_PN_CORR[[#This Row],[5-abr]]-Casos_PN_CORR[[#This Row],[4-abr]]</f>
        <v>0</v>
      </c>
      <c r="AG559">
        <f>+Casos_PN_CORR[[#This Row],[6-abr]]-Casos_PN_CORR[[#This Row],[5-abr]]</f>
        <v>0</v>
      </c>
      <c r="AH559">
        <f>+Casos_PN_CORR[[#This Row],[7-abr]]-Casos_PN_CORR[[#This Row],[6-abr]]</f>
        <v>0</v>
      </c>
      <c r="AI559">
        <f>+Casos_PN_CORR[[#This Row],[8-abr]]-Casos_PN_CORR[[#This Row],[7-abr]]</f>
        <v>0</v>
      </c>
      <c r="AJ559">
        <f>+Casos_PN_CORR[[#This Row],[9-abr]]-Casos_PN_CORR[[#This Row],[8-abr]]</f>
        <v>0</v>
      </c>
      <c r="AK559">
        <f>+Casos_PN_CORR[[#This Row],[10-abr]]-Casos_PN_CORR[[#This Row],[9-abr]]</f>
        <v>0</v>
      </c>
      <c r="AL559">
        <f>+Casos_PN_CORR[[#This Row],[11-abr]]-Casos_PN_CORR[[#This Row],[10-abr]]</f>
        <v>0</v>
      </c>
      <c r="AM559">
        <f>+Casos_PN_CORR[[#This Row],[12-abr]]-Casos_PN_CORR[[#This Row],[11-abr]]</f>
        <v>0</v>
      </c>
      <c r="AN559">
        <f>+Casos_PN_CORR[[#This Row],[13-abr]]-Casos_PN_CORR[[#This Row],[12-abr]]</f>
        <v>0</v>
      </c>
      <c r="AO559">
        <f>+Casos_PN_CORR[[#This Row],[14-abr]]-Casos_PN_CORR[[#This Row],[13-abr]]</f>
        <v>0</v>
      </c>
      <c r="AP559">
        <f>+Casos_PN_CORR[[#This Row],[15-abr]]-Casos_PN_CORR[[#This Row],[14-abr]]</f>
        <v>0</v>
      </c>
      <c r="AQ559">
        <f>+Casos_PN_CORR[[#This Row],[16-abr]]-Casos_PN_CORR[[#This Row],[15-abr]]</f>
        <v>0</v>
      </c>
      <c r="AR559">
        <f>+Casos_PN_CORR[[#This Row],[17-abr]]-Casos_PN_CORR[[#This Row],[16-abr]]</f>
        <v>0</v>
      </c>
      <c r="AS559">
        <f>+Casos_PN_CORR[[#This Row],[18-abr]]-Casos_PN_CORR[[#This Row],[17-abr]]</f>
        <v>0</v>
      </c>
      <c r="AT559">
        <f>+Casos_PN_CORR[[#This Row],[19-abr]]-Casos_PN_CORR[[#This Row],[18-abr]]</f>
        <v>0</v>
      </c>
      <c r="AU559">
        <f>+Casos_PN_CORR[[#This Row],[20-abr]]-Casos_PN_CORR[[#This Row],[19-abr]]</f>
        <v>0</v>
      </c>
      <c r="AV559">
        <f>+Casos_PN_CORR[[#This Row],[21-abr]]-Casos_PN_CORR[[#This Row],[20-abr]]</f>
        <v>0</v>
      </c>
      <c r="AW559">
        <f>+Casos_PN_CORR[[#This Row],[22-abr]]-Casos_PN_CORR[[#This Row],[21-abr]]</f>
        <v>0</v>
      </c>
      <c r="AX559">
        <f>+Casos_PN_CORR[[#This Row],[23-abr]]-Casos_PN_CORR[[#This Row],[22-abr]]</f>
        <v>0</v>
      </c>
      <c r="AY559">
        <f>+Casos_PN_CORR[[#This Row],[24-abr]]-Casos_PN_CORR[[#This Row],[23-abr]]</f>
        <v>0</v>
      </c>
      <c r="AZ559">
        <f>+Casos_PN_CORR[[#This Row],[25-abr]]-Casos_PN_CORR[[#This Row],[24-abr]]</f>
        <v>0</v>
      </c>
      <c r="BA559">
        <f>+Casos_PN_CORR[[#This Row],[26-abr]]-Casos_PN_CORR[[#This Row],[25-abr]]</f>
        <v>0</v>
      </c>
      <c r="BB559">
        <f>+Casos_PN_CORR[[#This Row],[27-abr]]-Casos_PN_CORR[[#This Row],[26-abr]]</f>
        <v>0</v>
      </c>
      <c r="BC559">
        <f>+Casos_PN_CORR[[#This Row],[28-abr]]-Casos_PN_CORR[[#This Row],[27-abr]]</f>
        <v>0</v>
      </c>
      <c r="BD559">
        <f>+Casos_PN_CORR[[#This Row],[29-abr]]-Casos_PN_CORR[[#This Row],[28-abr]]</f>
        <v>0</v>
      </c>
      <c r="BE559">
        <f>+Casos_PN_CORR[[#This Row],[30-abr]]-Casos_PN_CORR[[#This Row],[29-abr]]</f>
        <v>0</v>
      </c>
      <c r="BF559">
        <f>+Casos_PN_CORR[[#This Row],[1-may]]-Casos_PN_CORR[[#This Row],[30-abr]]</f>
        <v>0</v>
      </c>
      <c r="BG559">
        <f>+Casos_PN_CORR[[#This Row],[2-may]]-Casos_PN_CORR[[#This Row],[1-may]]</f>
        <v>0</v>
      </c>
      <c r="BH559">
        <f>+Casos_PN_CORR[[#This Row],[3-may]]-Casos_PN_CORR[[#This Row],[2-may]]</f>
        <v>0</v>
      </c>
      <c r="BI559">
        <f>+Casos_PN_CORR[[#This Row],[4-may]]-Casos_PN_CORR[[#This Row],[3-may]]</f>
        <v>0</v>
      </c>
      <c r="BJ559">
        <f>+Casos_PN_CORR[[#This Row],[5-may]]-Casos_PN_CORR[[#This Row],[4-may]]</f>
        <v>0</v>
      </c>
      <c r="BK559">
        <f>+Casos_PN_CORR[[#This Row],[6-may]]-Casos_PN_CORR[[#This Row],[5-may]]</f>
        <v>0</v>
      </c>
      <c r="BL559">
        <f>+Casos_PN_CORR[[#This Row],[7-may]]-Casos_PN_CORR[[#This Row],[6-may]]</f>
        <v>0</v>
      </c>
      <c r="BM559">
        <f>+Casos_PN_CORR[[#This Row],[8-may]]-Casos_PN_CORR[[#This Row],[7-may]]</f>
        <v>0</v>
      </c>
      <c r="BN559">
        <f>+Casos_PN_CORR[[#This Row],[9-may]]-Casos_PN_CORR[[#This Row],[8-may]]</f>
        <v>0</v>
      </c>
      <c r="BO559">
        <f>+Casos_PN_CORR[[#This Row],[10-may]]-Casos_PN_CORR[[#This Row],[9-may]]</f>
        <v>0</v>
      </c>
      <c r="BP559">
        <f>+Casos_PN_CORR[[#This Row],[11-may]]-Casos_PN_CORR[[#This Row],[10-may]]</f>
        <v>0</v>
      </c>
      <c r="BQ559">
        <f>+Casos_PN_CORR[[#This Row],[12-may]]-Casos_PN_CORR[[#This Row],[11-may]]</f>
        <v>0</v>
      </c>
      <c r="BR559">
        <f>+Casos_PN_CORR[[#This Row],[13-may]]-Casos_PN_CORR[[#This Row],[12-may]]</f>
        <v>0</v>
      </c>
      <c r="BS559">
        <f>+Casos_PN_CORR[[#This Row],[14-may]]-Casos_PN_CORR[[#This Row],[13-may]]</f>
        <v>0</v>
      </c>
      <c r="BT559">
        <f>+Casos_PN_CORR[[#This Row],[15-may]]-Casos_PN_CORR[[#This Row],[14-may]]</f>
        <v>0</v>
      </c>
      <c r="BU559">
        <f>+Casos_PN_CORR[[#This Row],[16-may]]-Casos_PN_CORR[[#This Row],[15-may]]</f>
        <v>0</v>
      </c>
      <c r="BV559">
        <f>+Casos_PN_CORR[[#This Row],[17-may]]-Casos_PN_CORR[[#This Row],[16-may]]</f>
        <v>0</v>
      </c>
      <c r="BW559">
        <f>+Casos_PN_CORR[[#This Row],[18-may]]-Casos_PN_CORR[[#This Row],[17-may]]</f>
        <v>0</v>
      </c>
      <c r="BX559">
        <f>+Casos_PN_CORR[[#This Row],[19-may]]-Casos_PN_CORR[[#This Row],[18-may]]</f>
        <v>0</v>
      </c>
      <c r="BY559">
        <f>+Casos_PN_CORR[[#This Row],[20-may]]-Casos_PN_CORR[[#This Row],[19-may]]</f>
        <v>0</v>
      </c>
      <c r="BZ559">
        <f>+Casos_PN_CORR[[#This Row],[21-may]]-Casos_PN_CORR[[#This Row],[20-may]]</f>
        <v>0</v>
      </c>
      <c r="CA559">
        <f>+Casos_PN_CORR[[#This Row],[22-may]]-Casos_PN_CORR[[#This Row],[21-may]]</f>
        <v>0</v>
      </c>
      <c r="CB559">
        <f>+Casos_PN_CORR[[#This Row],[23-may]]-Casos_PN_CORR[[#This Row],[22-may]]</f>
        <v>0</v>
      </c>
      <c r="CC559">
        <f>+Casos_PN_CORR[[#This Row],[24-may]]-Casos_PN_CORR[[#This Row],[23-may]]</f>
        <v>0</v>
      </c>
      <c r="CD559">
        <f>+Casos_PN_CORR[[#This Row],[25-may]]-Casos_PN_CORR[[#This Row],[24-may]]</f>
        <v>0</v>
      </c>
      <c r="CE559">
        <f>+Casos_PN_CORR[[#This Row],[26-may]]-Casos_PN_CORR[[#This Row],[25-may]]</f>
        <v>0</v>
      </c>
      <c r="CF559">
        <f>+Casos_PN_CORR[[#This Row],[27-may]]-Casos_PN_CORR[[#This Row],[26-may]]</f>
        <v>0</v>
      </c>
      <c r="CG559">
        <f>+Casos_PN_CORR[[#This Row],[28-may]]-Casos_PN_CORR[[#This Row],[27-may]]</f>
        <v>0</v>
      </c>
      <c r="CH559">
        <f>+Casos_PN_CORR[[#This Row],[29-may]]-Casos_PN_CORR[[#This Row],[28-may]]</f>
        <v>0</v>
      </c>
      <c r="CI559">
        <f>+Casos_PN_CORR[[#This Row],[30-may]]-Casos_PN_CORR[[#This Row],[29-may]]</f>
        <v>0</v>
      </c>
      <c r="CJ559">
        <f>+Casos_PN_CORR[[#This Row],[31-may]]-Casos_PN_CORR[[#This Row],[30-may]]</f>
        <v>0</v>
      </c>
      <c r="CK559">
        <f>+Casos_PN_CORR[[#This Row],[1-jun]]-Casos_PN_CORR[[#This Row],[31-may]]</f>
        <v>0</v>
      </c>
      <c r="CL559">
        <f>+Casos_PN_CORR[[#This Row],[2-jun]]-Casos_PN_CORR[[#This Row],[1-jun]]</f>
        <v>0</v>
      </c>
      <c r="CM559">
        <f>+Casos_PN_CORR[[#This Row],[3-jun]]-Casos_PN_CORR[[#This Row],[2-jun]]</f>
        <v>0</v>
      </c>
      <c r="CN559">
        <f>+Casos_PN_CORR[[#This Row],[4-jun]]-Casos_PN_CORR[[#This Row],[3-jun]]</f>
        <v>0</v>
      </c>
      <c r="CO559">
        <f>+Casos_PN_CORR[[#This Row],[5-jun]]-Casos_PN_CORR[[#This Row],[4-jun]]</f>
        <v>0</v>
      </c>
      <c r="CP559">
        <f>+Casos_PN_CORR[[#This Row],[6-jun]]-Casos_PN_CORR[[#This Row],[5-jun]]</f>
        <v>0</v>
      </c>
    </row>
    <row r="560" spans="1:94">
      <c r="A560">
        <v>130410</v>
      </c>
      <c r="B560" s="2" t="s">
        <v>131</v>
      </c>
      <c r="C560" s="2" t="s">
        <v>178</v>
      </c>
      <c r="D560" s="2" t="s">
        <v>686</v>
      </c>
      <c r="E560" s="4">
        <f t="shared" si="8"/>
        <v>1</v>
      </c>
      <c r="F560">
        <f>+Casos_PN_CORR[[#This Row],[10-mar]]</f>
        <v>0</v>
      </c>
      <c r="G560">
        <f>+Casos_PN_CORR[[#This Row],[11-mar]]-Casos_PN_CORR[[#This Row],[10-mar]]</f>
        <v>0</v>
      </c>
      <c r="H560">
        <f>+Casos_PN_CORR[[#This Row],[12-mar]]-Casos_PN_CORR[[#This Row],[11-mar]]</f>
        <v>0</v>
      </c>
      <c r="I560">
        <f>+Casos_PN_CORR[[#This Row],[13-mar]]-Casos_PN_CORR[[#This Row],[12-mar]]</f>
        <v>0</v>
      </c>
      <c r="J560">
        <f>+Casos_PN_CORR[[#This Row],[14-mar]]-Casos_PN_CORR[[#This Row],[13-mar]]</f>
        <v>0</v>
      </c>
      <c r="K560">
        <f>+Casos_PN_CORR[[#This Row],[15-mar]]-Casos_PN_CORR[[#This Row],[14-mar]]</f>
        <v>0</v>
      </c>
      <c r="L560">
        <f>+Casos_PN_CORR[[#This Row],[16-mar]]-Casos_PN_CORR[[#This Row],[15-mar]]</f>
        <v>0</v>
      </c>
      <c r="M560">
        <f>+Casos_PN_CORR[[#This Row],[17-mar]]-Casos_PN_CORR[[#This Row],[16-mar]]</f>
        <v>0</v>
      </c>
      <c r="N560">
        <f>+Casos_PN_CORR[[#This Row],[18-mar]]-Casos_PN_CORR[[#This Row],[17-mar]]</f>
        <v>0</v>
      </c>
      <c r="O560">
        <f>+Casos_PN_CORR[[#This Row],[19-mar]]-Casos_PN_CORR[[#This Row],[18-mar]]</f>
        <v>0</v>
      </c>
      <c r="P560">
        <f>+Casos_PN_CORR[[#This Row],[20-mar]]-Casos_PN_CORR[[#This Row],[19-mar]]</f>
        <v>0</v>
      </c>
      <c r="Q560">
        <f>+Casos_PN_CORR[[#This Row],[21-mar]]-Casos_PN_CORR[[#This Row],[20-mar]]</f>
        <v>0</v>
      </c>
      <c r="R560">
        <f>+Casos_PN_CORR[[#This Row],[22-mar]]-Casos_PN_CORR[[#This Row],[21-mar]]</f>
        <v>0</v>
      </c>
      <c r="S560">
        <f>+Casos_PN_CORR[[#This Row],[23-mar]]-Casos_PN_CORR[[#This Row],[22-mar]]</f>
        <v>0</v>
      </c>
      <c r="T560">
        <f>+Casos_PN_CORR[[#This Row],[24-mar]]-Casos_PN_CORR[[#This Row],[23-mar]]</f>
        <v>0</v>
      </c>
      <c r="U560">
        <f>+Casos_PN_CORR[[#This Row],[25-mar]]-Casos_PN_CORR[[#This Row],[24-mar]]</f>
        <v>0</v>
      </c>
      <c r="V560">
        <f>+Casos_PN_CORR[[#This Row],[26-mar]]-Casos_PN_CORR[[#This Row],[25-mar]]</f>
        <v>0</v>
      </c>
      <c r="W560">
        <f>+Casos_PN_CORR[[#This Row],[27-mar]]-Casos_PN_CORR[[#This Row],[26-mar]]</f>
        <v>0</v>
      </c>
      <c r="X560">
        <f>+Casos_PN_CORR[[#This Row],[28-mar]]-Casos_PN_CORR[[#This Row],[27-mar]]</f>
        <v>0</v>
      </c>
      <c r="Y560">
        <f>+Casos_PN_CORR[[#This Row],[29-mar]]-Casos_PN_CORR[[#This Row],[28-mar]]</f>
        <v>0</v>
      </c>
      <c r="Z560">
        <f>+Casos_PN_CORR[[#This Row],[30-mar]]-Casos_PN_CORR[[#This Row],[29-mar]]</f>
        <v>0</v>
      </c>
      <c r="AA560">
        <f>+Casos_PN_CORR[[#This Row],[31-mar]]-Casos_PN_CORR[[#This Row],[30-mar]]</f>
        <v>0</v>
      </c>
      <c r="AB560">
        <f>+Casos_PN_CORR[[#This Row],[1-abr]]-Casos_PN_CORR[[#This Row],[31-mar]]</f>
        <v>0</v>
      </c>
      <c r="AC560">
        <f>+Casos_PN_CORR[[#This Row],[2-abr]]-Casos_PN_CORR[[#This Row],[1-abr]]</f>
        <v>0</v>
      </c>
      <c r="AD560">
        <f>+Casos_PN_CORR[[#This Row],[3-abr]]-Casos_PN_CORR[[#This Row],[2-abr]]</f>
        <v>0</v>
      </c>
      <c r="AE560">
        <f>+Casos_PN_CORR[[#This Row],[4-abr]]-Casos_PN_CORR[[#This Row],[3-abr]]</f>
        <v>0</v>
      </c>
      <c r="AF560">
        <f>+Casos_PN_CORR[[#This Row],[5-abr]]-Casos_PN_CORR[[#This Row],[4-abr]]</f>
        <v>0</v>
      </c>
      <c r="AG560">
        <f>+Casos_PN_CORR[[#This Row],[6-abr]]-Casos_PN_CORR[[#This Row],[5-abr]]</f>
        <v>0</v>
      </c>
      <c r="AH560">
        <f>+Casos_PN_CORR[[#This Row],[7-abr]]-Casos_PN_CORR[[#This Row],[6-abr]]</f>
        <v>0</v>
      </c>
      <c r="AI560">
        <f>+Casos_PN_CORR[[#This Row],[8-abr]]-Casos_PN_CORR[[#This Row],[7-abr]]</f>
        <v>0</v>
      </c>
      <c r="AJ560">
        <f>+Casos_PN_CORR[[#This Row],[9-abr]]-Casos_PN_CORR[[#This Row],[8-abr]]</f>
        <v>0</v>
      </c>
      <c r="AK560">
        <f>+Casos_PN_CORR[[#This Row],[10-abr]]-Casos_PN_CORR[[#This Row],[9-abr]]</f>
        <v>0</v>
      </c>
      <c r="AL560">
        <f>+Casos_PN_CORR[[#This Row],[11-abr]]-Casos_PN_CORR[[#This Row],[10-abr]]</f>
        <v>0</v>
      </c>
      <c r="AM560">
        <f>+Casos_PN_CORR[[#This Row],[12-abr]]-Casos_PN_CORR[[#This Row],[11-abr]]</f>
        <v>0</v>
      </c>
      <c r="AN560">
        <f>+Casos_PN_CORR[[#This Row],[13-abr]]-Casos_PN_CORR[[#This Row],[12-abr]]</f>
        <v>0</v>
      </c>
      <c r="AO560">
        <f>+Casos_PN_CORR[[#This Row],[14-abr]]-Casos_PN_CORR[[#This Row],[13-abr]]</f>
        <v>0</v>
      </c>
      <c r="AP560">
        <f>+Casos_PN_CORR[[#This Row],[15-abr]]-Casos_PN_CORR[[#This Row],[14-abr]]</f>
        <v>0</v>
      </c>
      <c r="AQ560">
        <f>+Casos_PN_CORR[[#This Row],[16-abr]]-Casos_PN_CORR[[#This Row],[15-abr]]</f>
        <v>0</v>
      </c>
      <c r="AR560">
        <f>+Casos_PN_CORR[[#This Row],[17-abr]]-Casos_PN_CORR[[#This Row],[16-abr]]</f>
        <v>0</v>
      </c>
      <c r="AS560">
        <f>+Casos_PN_CORR[[#This Row],[18-abr]]-Casos_PN_CORR[[#This Row],[17-abr]]</f>
        <v>0</v>
      </c>
      <c r="AT560">
        <f>+Casos_PN_CORR[[#This Row],[19-abr]]-Casos_PN_CORR[[#This Row],[18-abr]]</f>
        <v>0</v>
      </c>
      <c r="AU560">
        <f>+Casos_PN_CORR[[#This Row],[20-abr]]-Casos_PN_CORR[[#This Row],[19-abr]]</f>
        <v>0</v>
      </c>
      <c r="AV560">
        <f>+Casos_PN_CORR[[#This Row],[21-abr]]-Casos_PN_CORR[[#This Row],[20-abr]]</f>
        <v>0</v>
      </c>
      <c r="AW560">
        <f>+Casos_PN_CORR[[#This Row],[22-abr]]-Casos_PN_CORR[[#This Row],[21-abr]]</f>
        <v>0</v>
      </c>
      <c r="AX560">
        <f>+Casos_PN_CORR[[#This Row],[23-abr]]-Casos_PN_CORR[[#This Row],[22-abr]]</f>
        <v>0</v>
      </c>
      <c r="AY560">
        <f>+Casos_PN_CORR[[#This Row],[24-abr]]-Casos_PN_CORR[[#This Row],[23-abr]]</f>
        <v>0</v>
      </c>
      <c r="AZ560">
        <f>+Casos_PN_CORR[[#This Row],[25-abr]]-Casos_PN_CORR[[#This Row],[24-abr]]</f>
        <v>0</v>
      </c>
      <c r="BA560">
        <f>+Casos_PN_CORR[[#This Row],[26-abr]]-Casos_PN_CORR[[#This Row],[25-abr]]</f>
        <v>0</v>
      </c>
      <c r="BB560">
        <f>+Casos_PN_CORR[[#This Row],[27-abr]]-Casos_PN_CORR[[#This Row],[26-abr]]</f>
        <v>0</v>
      </c>
      <c r="BC560">
        <f>+Casos_PN_CORR[[#This Row],[28-abr]]-Casos_PN_CORR[[#This Row],[27-abr]]</f>
        <v>0</v>
      </c>
      <c r="BD560">
        <f>+Casos_PN_CORR[[#This Row],[29-abr]]-Casos_PN_CORR[[#This Row],[28-abr]]</f>
        <v>0</v>
      </c>
      <c r="BE560">
        <f>+Casos_PN_CORR[[#This Row],[30-abr]]-Casos_PN_CORR[[#This Row],[29-abr]]</f>
        <v>0</v>
      </c>
      <c r="BF560">
        <f>+Casos_PN_CORR[[#This Row],[1-may]]-Casos_PN_CORR[[#This Row],[30-abr]]</f>
        <v>0</v>
      </c>
      <c r="BG560">
        <f>+Casos_PN_CORR[[#This Row],[2-may]]-Casos_PN_CORR[[#This Row],[1-may]]</f>
        <v>0</v>
      </c>
      <c r="BH560">
        <f>+Casos_PN_CORR[[#This Row],[3-may]]-Casos_PN_CORR[[#This Row],[2-may]]</f>
        <v>0</v>
      </c>
      <c r="BI560">
        <f>+Casos_PN_CORR[[#This Row],[4-may]]-Casos_PN_CORR[[#This Row],[3-may]]</f>
        <v>0</v>
      </c>
      <c r="BJ560">
        <f>+Casos_PN_CORR[[#This Row],[5-may]]-Casos_PN_CORR[[#This Row],[4-may]]</f>
        <v>0</v>
      </c>
      <c r="BK560">
        <f>+Casos_PN_CORR[[#This Row],[6-may]]-Casos_PN_CORR[[#This Row],[5-may]]</f>
        <v>0</v>
      </c>
      <c r="BL560">
        <f>+Casos_PN_CORR[[#This Row],[7-may]]-Casos_PN_CORR[[#This Row],[6-may]]</f>
        <v>0</v>
      </c>
      <c r="BM560">
        <f>+Casos_PN_CORR[[#This Row],[8-may]]-Casos_PN_CORR[[#This Row],[7-may]]</f>
        <v>0</v>
      </c>
      <c r="BN560">
        <f>+Casos_PN_CORR[[#This Row],[9-may]]-Casos_PN_CORR[[#This Row],[8-may]]</f>
        <v>0</v>
      </c>
      <c r="BO560">
        <f>+Casos_PN_CORR[[#This Row],[10-may]]-Casos_PN_CORR[[#This Row],[9-may]]</f>
        <v>0</v>
      </c>
      <c r="BP560">
        <f>+Casos_PN_CORR[[#This Row],[11-may]]-Casos_PN_CORR[[#This Row],[10-may]]</f>
        <v>0</v>
      </c>
      <c r="BQ560">
        <f>+Casos_PN_CORR[[#This Row],[12-may]]-Casos_PN_CORR[[#This Row],[11-may]]</f>
        <v>0</v>
      </c>
      <c r="BR560">
        <f>+Casos_PN_CORR[[#This Row],[13-may]]-Casos_PN_CORR[[#This Row],[12-may]]</f>
        <v>0</v>
      </c>
      <c r="BS560">
        <f>+Casos_PN_CORR[[#This Row],[14-may]]-Casos_PN_CORR[[#This Row],[13-may]]</f>
        <v>0</v>
      </c>
      <c r="BT560">
        <f>+Casos_PN_CORR[[#This Row],[15-may]]-Casos_PN_CORR[[#This Row],[14-may]]</f>
        <v>0</v>
      </c>
      <c r="BU560">
        <f>+Casos_PN_CORR[[#This Row],[16-may]]-Casos_PN_CORR[[#This Row],[15-may]]</f>
        <v>0</v>
      </c>
      <c r="BV560">
        <f>+Casos_PN_CORR[[#This Row],[17-may]]-Casos_PN_CORR[[#This Row],[16-may]]</f>
        <v>0</v>
      </c>
      <c r="BW560">
        <f>+Casos_PN_CORR[[#This Row],[18-may]]-Casos_PN_CORR[[#This Row],[17-may]]</f>
        <v>0</v>
      </c>
      <c r="BX560">
        <f>+Casos_PN_CORR[[#This Row],[19-may]]-Casos_PN_CORR[[#This Row],[18-may]]</f>
        <v>0</v>
      </c>
      <c r="BY560">
        <f>+Casos_PN_CORR[[#This Row],[20-may]]-Casos_PN_CORR[[#This Row],[19-may]]</f>
        <v>0</v>
      </c>
      <c r="BZ560">
        <f>+Casos_PN_CORR[[#This Row],[21-may]]-Casos_PN_CORR[[#This Row],[20-may]]</f>
        <v>0</v>
      </c>
      <c r="CA560">
        <f>+Casos_PN_CORR[[#This Row],[22-may]]-Casos_PN_CORR[[#This Row],[21-may]]</f>
        <v>0</v>
      </c>
      <c r="CB560">
        <f>+Casos_PN_CORR[[#This Row],[23-may]]-Casos_PN_CORR[[#This Row],[22-may]]</f>
        <v>0</v>
      </c>
      <c r="CC560">
        <f>+Casos_PN_CORR[[#This Row],[24-may]]-Casos_PN_CORR[[#This Row],[23-may]]</f>
        <v>0</v>
      </c>
      <c r="CD560">
        <f>+Casos_PN_CORR[[#This Row],[25-may]]-Casos_PN_CORR[[#This Row],[24-may]]</f>
        <v>0</v>
      </c>
      <c r="CE560">
        <f>+Casos_PN_CORR[[#This Row],[26-may]]-Casos_PN_CORR[[#This Row],[25-may]]</f>
        <v>0</v>
      </c>
      <c r="CF560">
        <f>+Casos_PN_CORR[[#This Row],[27-may]]-Casos_PN_CORR[[#This Row],[26-may]]</f>
        <v>0</v>
      </c>
      <c r="CG560">
        <f>+Casos_PN_CORR[[#This Row],[28-may]]-Casos_PN_CORR[[#This Row],[27-may]]</f>
        <v>0</v>
      </c>
      <c r="CH560">
        <f>+Casos_PN_CORR[[#This Row],[29-may]]-Casos_PN_CORR[[#This Row],[28-may]]</f>
        <v>0</v>
      </c>
      <c r="CI560">
        <f>+Casos_PN_CORR[[#This Row],[30-may]]-Casos_PN_CORR[[#This Row],[29-may]]</f>
        <v>0</v>
      </c>
      <c r="CJ560">
        <f>+Casos_PN_CORR[[#This Row],[31-may]]-Casos_PN_CORR[[#This Row],[30-may]]</f>
        <v>0</v>
      </c>
      <c r="CK560">
        <f>+Casos_PN_CORR[[#This Row],[1-jun]]-Casos_PN_CORR[[#This Row],[31-may]]</f>
        <v>0</v>
      </c>
      <c r="CL560">
        <f>+Casos_PN_CORR[[#This Row],[2-jun]]-Casos_PN_CORR[[#This Row],[1-jun]]</f>
        <v>0</v>
      </c>
      <c r="CM560">
        <f>+Casos_PN_CORR[[#This Row],[3-jun]]-Casos_PN_CORR[[#This Row],[2-jun]]</f>
        <v>0</v>
      </c>
      <c r="CN560">
        <f>+Casos_PN_CORR[[#This Row],[4-jun]]-Casos_PN_CORR[[#This Row],[3-jun]]</f>
        <v>0</v>
      </c>
      <c r="CO560">
        <f>+Casos_PN_CORR[[#This Row],[5-jun]]-Casos_PN_CORR[[#This Row],[4-jun]]</f>
        <v>1</v>
      </c>
      <c r="CP560">
        <f>+Casos_PN_CORR[[#This Row],[6-jun]]-Casos_PN_CORR[[#This Row],[5-jun]]</f>
        <v>0</v>
      </c>
    </row>
    <row r="561" spans="1:94">
      <c r="A561">
        <v>30112</v>
      </c>
      <c r="B561" s="2" t="s">
        <v>99</v>
      </c>
      <c r="C561" s="2" t="s">
        <v>99</v>
      </c>
      <c r="D561" s="2" t="s">
        <v>687</v>
      </c>
      <c r="E561" s="4">
        <f t="shared" si="8"/>
        <v>4</v>
      </c>
      <c r="F561">
        <f>+Casos_PN_CORR[[#This Row],[10-mar]]</f>
        <v>0</v>
      </c>
      <c r="G561">
        <f>+Casos_PN_CORR[[#This Row],[11-mar]]-Casos_PN_CORR[[#This Row],[10-mar]]</f>
        <v>0</v>
      </c>
      <c r="H561">
        <f>+Casos_PN_CORR[[#This Row],[12-mar]]-Casos_PN_CORR[[#This Row],[11-mar]]</f>
        <v>0</v>
      </c>
      <c r="I561">
        <f>+Casos_PN_CORR[[#This Row],[13-mar]]-Casos_PN_CORR[[#This Row],[12-mar]]</f>
        <v>0</v>
      </c>
      <c r="J561">
        <f>+Casos_PN_CORR[[#This Row],[14-mar]]-Casos_PN_CORR[[#This Row],[13-mar]]</f>
        <v>0</v>
      </c>
      <c r="K561">
        <f>+Casos_PN_CORR[[#This Row],[15-mar]]-Casos_PN_CORR[[#This Row],[14-mar]]</f>
        <v>0</v>
      </c>
      <c r="L561">
        <f>+Casos_PN_CORR[[#This Row],[16-mar]]-Casos_PN_CORR[[#This Row],[15-mar]]</f>
        <v>0</v>
      </c>
      <c r="M561">
        <f>+Casos_PN_CORR[[#This Row],[17-mar]]-Casos_PN_CORR[[#This Row],[16-mar]]</f>
        <v>0</v>
      </c>
      <c r="N561">
        <f>+Casos_PN_CORR[[#This Row],[18-mar]]-Casos_PN_CORR[[#This Row],[17-mar]]</f>
        <v>0</v>
      </c>
      <c r="O561">
        <f>+Casos_PN_CORR[[#This Row],[19-mar]]-Casos_PN_CORR[[#This Row],[18-mar]]</f>
        <v>0</v>
      </c>
      <c r="P561">
        <f>+Casos_PN_CORR[[#This Row],[20-mar]]-Casos_PN_CORR[[#This Row],[19-mar]]</f>
        <v>0</v>
      </c>
      <c r="Q561">
        <f>+Casos_PN_CORR[[#This Row],[21-mar]]-Casos_PN_CORR[[#This Row],[20-mar]]</f>
        <v>0</v>
      </c>
      <c r="R561">
        <f>+Casos_PN_CORR[[#This Row],[22-mar]]-Casos_PN_CORR[[#This Row],[21-mar]]</f>
        <v>0</v>
      </c>
      <c r="S561">
        <f>+Casos_PN_CORR[[#This Row],[23-mar]]-Casos_PN_CORR[[#This Row],[22-mar]]</f>
        <v>0</v>
      </c>
      <c r="T561">
        <f>+Casos_PN_CORR[[#This Row],[24-mar]]-Casos_PN_CORR[[#This Row],[23-mar]]</f>
        <v>0</v>
      </c>
      <c r="U561">
        <f>+Casos_PN_CORR[[#This Row],[25-mar]]-Casos_PN_CORR[[#This Row],[24-mar]]</f>
        <v>0</v>
      </c>
      <c r="V561">
        <f>+Casos_PN_CORR[[#This Row],[26-mar]]-Casos_PN_CORR[[#This Row],[25-mar]]</f>
        <v>0</v>
      </c>
      <c r="W561">
        <f>+Casos_PN_CORR[[#This Row],[27-mar]]-Casos_PN_CORR[[#This Row],[26-mar]]</f>
        <v>0</v>
      </c>
      <c r="X561">
        <f>+Casos_PN_CORR[[#This Row],[28-mar]]-Casos_PN_CORR[[#This Row],[27-mar]]</f>
        <v>0</v>
      </c>
      <c r="Y561">
        <f>+Casos_PN_CORR[[#This Row],[29-mar]]-Casos_PN_CORR[[#This Row],[28-mar]]</f>
        <v>0</v>
      </c>
      <c r="Z561">
        <f>+Casos_PN_CORR[[#This Row],[30-mar]]-Casos_PN_CORR[[#This Row],[29-mar]]</f>
        <v>0</v>
      </c>
      <c r="AA561">
        <f>+Casos_PN_CORR[[#This Row],[31-mar]]-Casos_PN_CORR[[#This Row],[30-mar]]</f>
        <v>0</v>
      </c>
      <c r="AB561">
        <f>+Casos_PN_CORR[[#This Row],[1-abr]]-Casos_PN_CORR[[#This Row],[31-mar]]</f>
        <v>0</v>
      </c>
      <c r="AC561">
        <f>+Casos_PN_CORR[[#This Row],[2-abr]]-Casos_PN_CORR[[#This Row],[1-abr]]</f>
        <v>0</v>
      </c>
      <c r="AD561">
        <f>+Casos_PN_CORR[[#This Row],[3-abr]]-Casos_PN_CORR[[#This Row],[2-abr]]</f>
        <v>0</v>
      </c>
      <c r="AE561">
        <f>+Casos_PN_CORR[[#This Row],[4-abr]]-Casos_PN_CORR[[#This Row],[3-abr]]</f>
        <v>0</v>
      </c>
      <c r="AF561">
        <f>+Casos_PN_CORR[[#This Row],[5-abr]]-Casos_PN_CORR[[#This Row],[4-abr]]</f>
        <v>0</v>
      </c>
      <c r="AG561">
        <f>+Casos_PN_CORR[[#This Row],[6-abr]]-Casos_PN_CORR[[#This Row],[5-abr]]</f>
        <v>0</v>
      </c>
      <c r="AH561">
        <f>+Casos_PN_CORR[[#This Row],[7-abr]]-Casos_PN_CORR[[#This Row],[6-abr]]</f>
        <v>0</v>
      </c>
      <c r="AI561">
        <f>+Casos_PN_CORR[[#This Row],[8-abr]]-Casos_PN_CORR[[#This Row],[7-abr]]</f>
        <v>0</v>
      </c>
      <c r="AJ561">
        <f>+Casos_PN_CORR[[#This Row],[9-abr]]-Casos_PN_CORR[[#This Row],[8-abr]]</f>
        <v>0</v>
      </c>
      <c r="AK561">
        <f>+Casos_PN_CORR[[#This Row],[10-abr]]-Casos_PN_CORR[[#This Row],[9-abr]]</f>
        <v>0</v>
      </c>
      <c r="AL561">
        <f>+Casos_PN_CORR[[#This Row],[11-abr]]-Casos_PN_CORR[[#This Row],[10-abr]]</f>
        <v>0</v>
      </c>
      <c r="AM561">
        <f>+Casos_PN_CORR[[#This Row],[12-abr]]-Casos_PN_CORR[[#This Row],[11-abr]]</f>
        <v>0</v>
      </c>
      <c r="AN561">
        <f>+Casos_PN_CORR[[#This Row],[13-abr]]-Casos_PN_CORR[[#This Row],[12-abr]]</f>
        <v>0</v>
      </c>
      <c r="AO561">
        <f>+Casos_PN_CORR[[#This Row],[14-abr]]-Casos_PN_CORR[[#This Row],[13-abr]]</f>
        <v>0</v>
      </c>
      <c r="AP561">
        <f>+Casos_PN_CORR[[#This Row],[15-abr]]-Casos_PN_CORR[[#This Row],[14-abr]]</f>
        <v>0</v>
      </c>
      <c r="AQ561">
        <f>+Casos_PN_CORR[[#This Row],[16-abr]]-Casos_PN_CORR[[#This Row],[15-abr]]</f>
        <v>0</v>
      </c>
      <c r="AR561">
        <f>+Casos_PN_CORR[[#This Row],[17-abr]]-Casos_PN_CORR[[#This Row],[16-abr]]</f>
        <v>0</v>
      </c>
      <c r="AS561">
        <f>+Casos_PN_CORR[[#This Row],[18-abr]]-Casos_PN_CORR[[#This Row],[17-abr]]</f>
        <v>0</v>
      </c>
      <c r="AT561">
        <f>+Casos_PN_CORR[[#This Row],[19-abr]]-Casos_PN_CORR[[#This Row],[18-abr]]</f>
        <v>0</v>
      </c>
      <c r="AU561">
        <f>+Casos_PN_CORR[[#This Row],[20-abr]]-Casos_PN_CORR[[#This Row],[19-abr]]</f>
        <v>0</v>
      </c>
      <c r="AV561">
        <f>+Casos_PN_CORR[[#This Row],[21-abr]]-Casos_PN_CORR[[#This Row],[20-abr]]</f>
        <v>0</v>
      </c>
      <c r="AW561">
        <f>+Casos_PN_CORR[[#This Row],[22-abr]]-Casos_PN_CORR[[#This Row],[21-abr]]</f>
        <v>0</v>
      </c>
      <c r="AX561">
        <f>+Casos_PN_CORR[[#This Row],[23-abr]]-Casos_PN_CORR[[#This Row],[22-abr]]</f>
        <v>0</v>
      </c>
      <c r="AY561">
        <f>+Casos_PN_CORR[[#This Row],[24-abr]]-Casos_PN_CORR[[#This Row],[23-abr]]</f>
        <v>0</v>
      </c>
      <c r="AZ561">
        <f>+Casos_PN_CORR[[#This Row],[25-abr]]-Casos_PN_CORR[[#This Row],[24-abr]]</f>
        <v>0</v>
      </c>
      <c r="BA561">
        <f>+Casos_PN_CORR[[#This Row],[26-abr]]-Casos_PN_CORR[[#This Row],[25-abr]]</f>
        <v>0</v>
      </c>
      <c r="BB561">
        <f>+Casos_PN_CORR[[#This Row],[27-abr]]-Casos_PN_CORR[[#This Row],[26-abr]]</f>
        <v>0</v>
      </c>
      <c r="BC561">
        <f>+Casos_PN_CORR[[#This Row],[28-abr]]-Casos_PN_CORR[[#This Row],[27-abr]]</f>
        <v>0</v>
      </c>
      <c r="BD561">
        <f>+Casos_PN_CORR[[#This Row],[29-abr]]-Casos_PN_CORR[[#This Row],[28-abr]]</f>
        <v>0</v>
      </c>
      <c r="BE561">
        <f>+Casos_PN_CORR[[#This Row],[30-abr]]-Casos_PN_CORR[[#This Row],[29-abr]]</f>
        <v>0</v>
      </c>
      <c r="BF561">
        <f>+Casos_PN_CORR[[#This Row],[1-may]]-Casos_PN_CORR[[#This Row],[30-abr]]</f>
        <v>0</v>
      </c>
      <c r="BG561">
        <f>+Casos_PN_CORR[[#This Row],[2-may]]-Casos_PN_CORR[[#This Row],[1-may]]</f>
        <v>0</v>
      </c>
      <c r="BH561">
        <f>+Casos_PN_CORR[[#This Row],[3-may]]-Casos_PN_CORR[[#This Row],[2-may]]</f>
        <v>0</v>
      </c>
      <c r="BI561">
        <f>+Casos_PN_CORR[[#This Row],[4-may]]-Casos_PN_CORR[[#This Row],[3-may]]</f>
        <v>0</v>
      </c>
      <c r="BJ561">
        <f>+Casos_PN_CORR[[#This Row],[5-may]]-Casos_PN_CORR[[#This Row],[4-may]]</f>
        <v>0</v>
      </c>
      <c r="BK561">
        <f>+Casos_PN_CORR[[#This Row],[6-may]]-Casos_PN_CORR[[#This Row],[5-may]]</f>
        <v>0</v>
      </c>
      <c r="BL561">
        <f>+Casos_PN_CORR[[#This Row],[7-may]]-Casos_PN_CORR[[#This Row],[6-may]]</f>
        <v>0</v>
      </c>
      <c r="BM561">
        <f>+Casos_PN_CORR[[#This Row],[8-may]]-Casos_PN_CORR[[#This Row],[7-may]]</f>
        <v>0</v>
      </c>
      <c r="BN561">
        <f>+Casos_PN_CORR[[#This Row],[9-may]]-Casos_PN_CORR[[#This Row],[8-may]]</f>
        <v>0</v>
      </c>
      <c r="BO561">
        <f>+Casos_PN_CORR[[#This Row],[10-may]]-Casos_PN_CORR[[#This Row],[9-may]]</f>
        <v>0</v>
      </c>
      <c r="BP561">
        <f>+Casos_PN_CORR[[#This Row],[11-may]]-Casos_PN_CORR[[#This Row],[10-may]]</f>
        <v>0</v>
      </c>
      <c r="BQ561">
        <f>+Casos_PN_CORR[[#This Row],[12-may]]-Casos_PN_CORR[[#This Row],[11-may]]</f>
        <v>0</v>
      </c>
      <c r="BR561">
        <f>+Casos_PN_CORR[[#This Row],[13-may]]-Casos_PN_CORR[[#This Row],[12-may]]</f>
        <v>0</v>
      </c>
      <c r="BS561">
        <f>+Casos_PN_CORR[[#This Row],[14-may]]-Casos_PN_CORR[[#This Row],[13-may]]</f>
        <v>0</v>
      </c>
      <c r="BT561">
        <f>+Casos_PN_CORR[[#This Row],[15-may]]-Casos_PN_CORR[[#This Row],[14-may]]</f>
        <v>0</v>
      </c>
      <c r="BU561">
        <f>+Casos_PN_CORR[[#This Row],[16-may]]-Casos_PN_CORR[[#This Row],[15-may]]</f>
        <v>0</v>
      </c>
      <c r="BV561">
        <f>+Casos_PN_CORR[[#This Row],[17-may]]-Casos_PN_CORR[[#This Row],[16-may]]</f>
        <v>0</v>
      </c>
      <c r="BW561">
        <f>+Casos_PN_CORR[[#This Row],[18-may]]-Casos_PN_CORR[[#This Row],[17-may]]</f>
        <v>0</v>
      </c>
      <c r="BX561">
        <f>+Casos_PN_CORR[[#This Row],[19-may]]-Casos_PN_CORR[[#This Row],[18-may]]</f>
        <v>0</v>
      </c>
      <c r="BY561">
        <f>+Casos_PN_CORR[[#This Row],[20-may]]-Casos_PN_CORR[[#This Row],[19-may]]</f>
        <v>0</v>
      </c>
      <c r="BZ561">
        <f>+Casos_PN_CORR[[#This Row],[21-may]]-Casos_PN_CORR[[#This Row],[20-may]]</f>
        <v>0</v>
      </c>
      <c r="CA561">
        <f>+Casos_PN_CORR[[#This Row],[22-may]]-Casos_PN_CORR[[#This Row],[21-may]]</f>
        <v>0</v>
      </c>
      <c r="CB561">
        <f>+Casos_PN_CORR[[#This Row],[23-may]]-Casos_PN_CORR[[#This Row],[22-may]]</f>
        <v>0</v>
      </c>
      <c r="CC561">
        <f>+Casos_PN_CORR[[#This Row],[24-may]]-Casos_PN_CORR[[#This Row],[23-may]]</f>
        <v>0</v>
      </c>
      <c r="CD561">
        <f>+Casos_PN_CORR[[#This Row],[25-may]]-Casos_PN_CORR[[#This Row],[24-may]]</f>
        <v>0</v>
      </c>
      <c r="CE561">
        <f>+Casos_PN_CORR[[#This Row],[26-may]]-Casos_PN_CORR[[#This Row],[25-may]]</f>
        <v>0</v>
      </c>
      <c r="CF561">
        <f>+Casos_PN_CORR[[#This Row],[27-may]]-Casos_PN_CORR[[#This Row],[26-may]]</f>
        <v>0</v>
      </c>
      <c r="CG561">
        <f>+Casos_PN_CORR[[#This Row],[28-may]]-Casos_PN_CORR[[#This Row],[27-may]]</f>
        <v>0</v>
      </c>
      <c r="CH561">
        <f>+Casos_PN_CORR[[#This Row],[29-may]]-Casos_PN_CORR[[#This Row],[28-may]]</f>
        <v>0</v>
      </c>
      <c r="CI561">
        <f>+Casos_PN_CORR[[#This Row],[30-may]]-Casos_PN_CORR[[#This Row],[29-may]]</f>
        <v>0</v>
      </c>
      <c r="CJ561">
        <f>+Casos_PN_CORR[[#This Row],[31-may]]-Casos_PN_CORR[[#This Row],[30-may]]</f>
        <v>0</v>
      </c>
      <c r="CK561">
        <f>+Casos_PN_CORR[[#This Row],[1-jun]]-Casos_PN_CORR[[#This Row],[31-may]]</f>
        <v>0</v>
      </c>
      <c r="CL561">
        <f>+Casos_PN_CORR[[#This Row],[2-jun]]-Casos_PN_CORR[[#This Row],[1-jun]]</f>
        <v>0</v>
      </c>
      <c r="CM561">
        <f>+Casos_PN_CORR[[#This Row],[3-jun]]-Casos_PN_CORR[[#This Row],[2-jun]]</f>
        <v>0</v>
      </c>
      <c r="CN561">
        <f>+Casos_PN_CORR[[#This Row],[4-jun]]-Casos_PN_CORR[[#This Row],[3-jun]]</f>
        <v>0</v>
      </c>
      <c r="CO561">
        <f>+Casos_PN_CORR[[#This Row],[5-jun]]-Casos_PN_CORR[[#This Row],[4-jun]]</f>
        <v>4</v>
      </c>
      <c r="CP561">
        <f>+Casos_PN_CORR[[#This Row],[6-jun]]-Casos_PN_CORR[[#This Row],[5-jun]]</f>
        <v>0</v>
      </c>
    </row>
    <row r="562" spans="1:94">
      <c r="A562">
        <v>120208</v>
      </c>
      <c r="B562" s="2" t="s">
        <v>104</v>
      </c>
      <c r="C562" s="2" t="s">
        <v>246</v>
      </c>
      <c r="D562" s="2" t="s">
        <v>688</v>
      </c>
      <c r="E562" s="4">
        <f t="shared" si="8"/>
        <v>0</v>
      </c>
      <c r="F562">
        <f>+Casos_PN_CORR[[#This Row],[10-mar]]</f>
        <v>0</v>
      </c>
      <c r="G562">
        <f>+Casos_PN_CORR[[#This Row],[11-mar]]-Casos_PN_CORR[[#This Row],[10-mar]]</f>
        <v>0</v>
      </c>
      <c r="H562">
        <f>+Casos_PN_CORR[[#This Row],[12-mar]]-Casos_PN_CORR[[#This Row],[11-mar]]</f>
        <v>0</v>
      </c>
      <c r="I562">
        <f>+Casos_PN_CORR[[#This Row],[13-mar]]-Casos_PN_CORR[[#This Row],[12-mar]]</f>
        <v>0</v>
      </c>
      <c r="J562">
        <f>+Casos_PN_CORR[[#This Row],[14-mar]]-Casos_PN_CORR[[#This Row],[13-mar]]</f>
        <v>0</v>
      </c>
      <c r="K562">
        <f>+Casos_PN_CORR[[#This Row],[15-mar]]-Casos_PN_CORR[[#This Row],[14-mar]]</f>
        <v>0</v>
      </c>
      <c r="L562">
        <f>+Casos_PN_CORR[[#This Row],[16-mar]]-Casos_PN_CORR[[#This Row],[15-mar]]</f>
        <v>0</v>
      </c>
      <c r="M562">
        <f>+Casos_PN_CORR[[#This Row],[17-mar]]-Casos_PN_CORR[[#This Row],[16-mar]]</f>
        <v>0</v>
      </c>
      <c r="N562">
        <f>+Casos_PN_CORR[[#This Row],[18-mar]]-Casos_PN_CORR[[#This Row],[17-mar]]</f>
        <v>0</v>
      </c>
      <c r="O562">
        <f>+Casos_PN_CORR[[#This Row],[19-mar]]-Casos_PN_CORR[[#This Row],[18-mar]]</f>
        <v>0</v>
      </c>
      <c r="P562">
        <f>+Casos_PN_CORR[[#This Row],[20-mar]]-Casos_PN_CORR[[#This Row],[19-mar]]</f>
        <v>0</v>
      </c>
      <c r="Q562">
        <f>+Casos_PN_CORR[[#This Row],[21-mar]]-Casos_PN_CORR[[#This Row],[20-mar]]</f>
        <v>0</v>
      </c>
      <c r="R562">
        <f>+Casos_PN_CORR[[#This Row],[22-mar]]-Casos_PN_CORR[[#This Row],[21-mar]]</f>
        <v>0</v>
      </c>
      <c r="S562">
        <f>+Casos_PN_CORR[[#This Row],[23-mar]]-Casos_PN_CORR[[#This Row],[22-mar]]</f>
        <v>0</v>
      </c>
      <c r="T562">
        <f>+Casos_PN_CORR[[#This Row],[24-mar]]-Casos_PN_CORR[[#This Row],[23-mar]]</f>
        <v>0</v>
      </c>
      <c r="U562">
        <f>+Casos_PN_CORR[[#This Row],[25-mar]]-Casos_PN_CORR[[#This Row],[24-mar]]</f>
        <v>0</v>
      </c>
      <c r="V562">
        <f>+Casos_PN_CORR[[#This Row],[26-mar]]-Casos_PN_CORR[[#This Row],[25-mar]]</f>
        <v>0</v>
      </c>
      <c r="W562">
        <f>+Casos_PN_CORR[[#This Row],[27-mar]]-Casos_PN_CORR[[#This Row],[26-mar]]</f>
        <v>0</v>
      </c>
      <c r="X562">
        <f>+Casos_PN_CORR[[#This Row],[28-mar]]-Casos_PN_CORR[[#This Row],[27-mar]]</f>
        <v>0</v>
      </c>
      <c r="Y562">
        <f>+Casos_PN_CORR[[#This Row],[29-mar]]-Casos_PN_CORR[[#This Row],[28-mar]]</f>
        <v>0</v>
      </c>
      <c r="Z562">
        <f>+Casos_PN_CORR[[#This Row],[30-mar]]-Casos_PN_CORR[[#This Row],[29-mar]]</f>
        <v>0</v>
      </c>
      <c r="AA562">
        <f>+Casos_PN_CORR[[#This Row],[31-mar]]-Casos_PN_CORR[[#This Row],[30-mar]]</f>
        <v>0</v>
      </c>
      <c r="AB562">
        <f>+Casos_PN_CORR[[#This Row],[1-abr]]-Casos_PN_CORR[[#This Row],[31-mar]]</f>
        <v>0</v>
      </c>
      <c r="AC562">
        <f>+Casos_PN_CORR[[#This Row],[2-abr]]-Casos_PN_CORR[[#This Row],[1-abr]]</f>
        <v>0</v>
      </c>
      <c r="AD562">
        <f>+Casos_PN_CORR[[#This Row],[3-abr]]-Casos_PN_CORR[[#This Row],[2-abr]]</f>
        <v>0</v>
      </c>
      <c r="AE562">
        <f>+Casos_PN_CORR[[#This Row],[4-abr]]-Casos_PN_CORR[[#This Row],[3-abr]]</f>
        <v>0</v>
      </c>
      <c r="AF562">
        <f>+Casos_PN_CORR[[#This Row],[5-abr]]-Casos_PN_CORR[[#This Row],[4-abr]]</f>
        <v>0</v>
      </c>
      <c r="AG562">
        <f>+Casos_PN_CORR[[#This Row],[6-abr]]-Casos_PN_CORR[[#This Row],[5-abr]]</f>
        <v>0</v>
      </c>
      <c r="AH562">
        <f>+Casos_PN_CORR[[#This Row],[7-abr]]-Casos_PN_CORR[[#This Row],[6-abr]]</f>
        <v>0</v>
      </c>
      <c r="AI562">
        <f>+Casos_PN_CORR[[#This Row],[8-abr]]-Casos_PN_CORR[[#This Row],[7-abr]]</f>
        <v>0</v>
      </c>
      <c r="AJ562">
        <f>+Casos_PN_CORR[[#This Row],[9-abr]]-Casos_PN_CORR[[#This Row],[8-abr]]</f>
        <v>0</v>
      </c>
      <c r="AK562">
        <f>+Casos_PN_CORR[[#This Row],[10-abr]]-Casos_PN_CORR[[#This Row],[9-abr]]</f>
        <v>0</v>
      </c>
      <c r="AL562">
        <f>+Casos_PN_CORR[[#This Row],[11-abr]]-Casos_PN_CORR[[#This Row],[10-abr]]</f>
        <v>0</v>
      </c>
      <c r="AM562">
        <f>+Casos_PN_CORR[[#This Row],[12-abr]]-Casos_PN_CORR[[#This Row],[11-abr]]</f>
        <v>0</v>
      </c>
      <c r="AN562">
        <f>+Casos_PN_CORR[[#This Row],[13-abr]]-Casos_PN_CORR[[#This Row],[12-abr]]</f>
        <v>0</v>
      </c>
      <c r="AO562">
        <f>+Casos_PN_CORR[[#This Row],[14-abr]]-Casos_PN_CORR[[#This Row],[13-abr]]</f>
        <v>0</v>
      </c>
      <c r="AP562">
        <f>+Casos_PN_CORR[[#This Row],[15-abr]]-Casos_PN_CORR[[#This Row],[14-abr]]</f>
        <v>0</v>
      </c>
      <c r="AQ562">
        <f>+Casos_PN_CORR[[#This Row],[16-abr]]-Casos_PN_CORR[[#This Row],[15-abr]]</f>
        <v>0</v>
      </c>
      <c r="AR562">
        <f>+Casos_PN_CORR[[#This Row],[17-abr]]-Casos_PN_CORR[[#This Row],[16-abr]]</f>
        <v>0</v>
      </c>
      <c r="AS562">
        <f>+Casos_PN_CORR[[#This Row],[18-abr]]-Casos_PN_CORR[[#This Row],[17-abr]]</f>
        <v>0</v>
      </c>
      <c r="AT562">
        <f>+Casos_PN_CORR[[#This Row],[19-abr]]-Casos_PN_CORR[[#This Row],[18-abr]]</f>
        <v>0</v>
      </c>
      <c r="AU562">
        <f>+Casos_PN_CORR[[#This Row],[20-abr]]-Casos_PN_CORR[[#This Row],[19-abr]]</f>
        <v>0</v>
      </c>
      <c r="AV562">
        <f>+Casos_PN_CORR[[#This Row],[21-abr]]-Casos_PN_CORR[[#This Row],[20-abr]]</f>
        <v>0</v>
      </c>
      <c r="AW562">
        <f>+Casos_PN_CORR[[#This Row],[22-abr]]-Casos_PN_CORR[[#This Row],[21-abr]]</f>
        <v>0</v>
      </c>
      <c r="AX562">
        <f>+Casos_PN_CORR[[#This Row],[23-abr]]-Casos_PN_CORR[[#This Row],[22-abr]]</f>
        <v>0</v>
      </c>
      <c r="AY562">
        <f>+Casos_PN_CORR[[#This Row],[24-abr]]-Casos_PN_CORR[[#This Row],[23-abr]]</f>
        <v>0</v>
      </c>
      <c r="AZ562">
        <f>+Casos_PN_CORR[[#This Row],[25-abr]]-Casos_PN_CORR[[#This Row],[24-abr]]</f>
        <v>0</v>
      </c>
      <c r="BA562">
        <f>+Casos_PN_CORR[[#This Row],[26-abr]]-Casos_PN_CORR[[#This Row],[25-abr]]</f>
        <v>0</v>
      </c>
      <c r="BB562">
        <f>+Casos_PN_CORR[[#This Row],[27-abr]]-Casos_PN_CORR[[#This Row],[26-abr]]</f>
        <v>0</v>
      </c>
      <c r="BC562">
        <f>+Casos_PN_CORR[[#This Row],[28-abr]]-Casos_PN_CORR[[#This Row],[27-abr]]</f>
        <v>0</v>
      </c>
      <c r="BD562">
        <f>+Casos_PN_CORR[[#This Row],[29-abr]]-Casos_PN_CORR[[#This Row],[28-abr]]</f>
        <v>0</v>
      </c>
      <c r="BE562">
        <f>+Casos_PN_CORR[[#This Row],[30-abr]]-Casos_PN_CORR[[#This Row],[29-abr]]</f>
        <v>0</v>
      </c>
      <c r="BF562">
        <f>+Casos_PN_CORR[[#This Row],[1-may]]-Casos_PN_CORR[[#This Row],[30-abr]]</f>
        <v>0</v>
      </c>
      <c r="BG562">
        <f>+Casos_PN_CORR[[#This Row],[2-may]]-Casos_PN_CORR[[#This Row],[1-may]]</f>
        <v>0</v>
      </c>
      <c r="BH562">
        <f>+Casos_PN_CORR[[#This Row],[3-may]]-Casos_PN_CORR[[#This Row],[2-may]]</f>
        <v>0</v>
      </c>
      <c r="BI562">
        <f>+Casos_PN_CORR[[#This Row],[4-may]]-Casos_PN_CORR[[#This Row],[3-may]]</f>
        <v>0</v>
      </c>
      <c r="BJ562">
        <f>+Casos_PN_CORR[[#This Row],[5-may]]-Casos_PN_CORR[[#This Row],[4-may]]</f>
        <v>0</v>
      </c>
      <c r="BK562">
        <f>+Casos_PN_CORR[[#This Row],[6-may]]-Casos_PN_CORR[[#This Row],[5-may]]</f>
        <v>0</v>
      </c>
      <c r="BL562">
        <f>+Casos_PN_CORR[[#This Row],[7-may]]-Casos_PN_CORR[[#This Row],[6-may]]</f>
        <v>0</v>
      </c>
      <c r="BM562">
        <f>+Casos_PN_CORR[[#This Row],[8-may]]-Casos_PN_CORR[[#This Row],[7-may]]</f>
        <v>0</v>
      </c>
      <c r="BN562">
        <f>+Casos_PN_CORR[[#This Row],[9-may]]-Casos_PN_CORR[[#This Row],[8-may]]</f>
        <v>0</v>
      </c>
      <c r="BO562">
        <f>+Casos_PN_CORR[[#This Row],[10-may]]-Casos_PN_CORR[[#This Row],[9-may]]</f>
        <v>0</v>
      </c>
      <c r="BP562">
        <f>+Casos_PN_CORR[[#This Row],[11-may]]-Casos_PN_CORR[[#This Row],[10-may]]</f>
        <v>0</v>
      </c>
      <c r="BQ562">
        <f>+Casos_PN_CORR[[#This Row],[12-may]]-Casos_PN_CORR[[#This Row],[11-may]]</f>
        <v>0</v>
      </c>
      <c r="BR562">
        <f>+Casos_PN_CORR[[#This Row],[13-may]]-Casos_PN_CORR[[#This Row],[12-may]]</f>
        <v>0</v>
      </c>
      <c r="BS562">
        <f>+Casos_PN_CORR[[#This Row],[14-may]]-Casos_PN_CORR[[#This Row],[13-may]]</f>
        <v>0</v>
      </c>
      <c r="BT562">
        <f>+Casos_PN_CORR[[#This Row],[15-may]]-Casos_PN_CORR[[#This Row],[14-may]]</f>
        <v>0</v>
      </c>
      <c r="BU562">
        <f>+Casos_PN_CORR[[#This Row],[16-may]]-Casos_PN_CORR[[#This Row],[15-may]]</f>
        <v>0</v>
      </c>
      <c r="BV562">
        <f>+Casos_PN_CORR[[#This Row],[17-may]]-Casos_PN_CORR[[#This Row],[16-may]]</f>
        <v>0</v>
      </c>
      <c r="BW562">
        <f>+Casos_PN_CORR[[#This Row],[18-may]]-Casos_PN_CORR[[#This Row],[17-may]]</f>
        <v>0</v>
      </c>
      <c r="BX562">
        <f>+Casos_PN_CORR[[#This Row],[19-may]]-Casos_PN_CORR[[#This Row],[18-may]]</f>
        <v>0</v>
      </c>
      <c r="BY562">
        <f>+Casos_PN_CORR[[#This Row],[20-may]]-Casos_PN_CORR[[#This Row],[19-may]]</f>
        <v>0</v>
      </c>
      <c r="BZ562">
        <f>+Casos_PN_CORR[[#This Row],[21-may]]-Casos_PN_CORR[[#This Row],[20-may]]</f>
        <v>0</v>
      </c>
      <c r="CA562">
        <f>+Casos_PN_CORR[[#This Row],[22-may]]-Casos_PN_CORR[[#This Row],[21-may]]</f>
        <v>0</v>
      </c>
      <c r="CB562">
        <f>+Casos_PN_CORR[[#This Row],[23-may]]-Casos_PN_CORR[[#This Row],[22-may]]</f>
        <v>0</v>
      </c>
      <c r="CC562">
        <f>+Casos_PN_CORR[[#This Row],[24-may]]-Casos_PN_CORR[[#This Row],[23-may]]</f>
        <v>0</v>
      </c>
      <c r="CD562">
        <f>+Casos_PN_CORR[[#This Row],[25-may]]-Casos_PN_CORR[[#This Row],[24-may]]</f>
        <v>0</v>
      </c>
      <c r="CE562">
        <f>+Casos_PN_CORR[[#This Row],[26-may]]-Casos_PN_CORR[[#This Row],[25-may]]</f>
        <v>0</v>
      </c>
      <c r="CF562">
        <f>+Casos_PN_CORR[[#This Row],[27-may]]-Casos_PN_CORR[[#This Row],[26-may]]</f>
        <v>0</v>
      </c>
      <c r="CG562">
        <f>+Casos_PN_CORR[[#This Row],[28-may]]-Casos_PN_CORR[[#This Row],[27-may]]</f>
        <v>0</v>
      </c>
      <c r="CH562">
        <f>+Casos_PN_CORR[[#This Row],[29-may]]-Casos_PN_CORR[[#This Row],[28-may]]</f>
        <v>0</v>
      </c>
      <c r="CI562">
        <f>+Casos_PN_CORR[[#This Row],[30-may]]-Casos_PN_CORR[[#This Row],[29-may]]</f>
        <v>0</v>
      </c>
      <c r="CJ562">
        <f>+Casos_PN_CORR[[#This Row],[31-may]]-Casos_PN_CORR[[#This Row],[30-may]]</f>
        <v>0</v>
      </c>
      <c r="CK562">
        <f>+Casos_PN_CORR[[#This Row],[1-jun]]-Casos_PN_CORR[[#This Row],[31-may]]</f>
        <v>0</v>
      </c>
      <c r="CL562">
        <f>+Casos_PN_CORR[[#This Row],[2-jun]]-Casos_PN_CORR[[#This Row],[1-jun]]</f>
        <v>0</v>
      </c>
      <c r="CM562">
        <f>+Casos_PN_CORR[[#This Row],[3-jun]]-Casos_PN_CORR[[#This Row],[2-jun]]</f>
        <v>0</v>
      </c>
      <c r="CN562">
        <f>+Casos_PN_CORR[[#This Row],[4-jun]]-Casos_PN_CORR[[#This Row],[3-jun]]</f>
        <v>0</v>
      </c>
      <c r="CO562">
        <f>+Casos_PN_CORR[[#This Row],[5-jun]]-Casos_PN_CORR[[#This Row],[4-jun]]</f>
        <v>0</v>
      </c>
      <c r="CP562">
        <f>+Casos_PN_CORR[[#This Row],[6-jun]]-Casos_PN_CORR[[#This Row],[5-jun]]</f>
        <v>0</v>
      </c>
    </row>
    <row r="563" spans="1:94">
      <c r="A563">
        <v>30207</v>
      </c>
      <c r="B563" s="2" t="s">
        <v>99</v>
      </c>
      <c r="C563" s="2" t="s">
        <v>100</v>
      </c>
      <c r="D563" s="2" t="s">
        <v>689</v>
      </c>
      <c r="E563" s="4">
        <f t="shared" si="8"/>
        <v>0</v>
      </c>
      <c r="F563">
        <f>+Casos_PN_CORR[[#This Row],[10-mar]]</f>
        <v>0</v>
      </c>
      <c r="G563">
        <f>+Casos_PN_CORR[[#This Row],[11-mar]]-Casos_PN_CORR[[#This Row],[10-mar]]</f>
        <v>0</v>
      </c>
      <c r="H563">
        <f>+Casos_PN_CORR[[#This Row],[12-mar]]-Casos_PN_CORR[[#This Row],[11-mar]]</f>
        <v>0</v>
      </c>
      <c r="I563">
        <f>+Casos_PN_CORR[[#This Row],[13-mar]]-Casos_PN_CORR[[#This Row],[12-mar]]</f>
        <v>0</v>
      </c>
      <c r="J563">
        <f>+Casos_PN_CORR[[#This Row],[14-mar]]-Casos_PN_CORR[[#This Row],[13-mar]]</f>
        <v>0</v>
      </c>
      <c r="K563">
        <f>+Casos_PN_CORR[[#This Row],[15-mar]]-Casos_PN_CORR[[#This Row],[14-mar]]</f>
        <v>0</v>
      </c>
      <c r="L563">
        <f>+Casos_PN_CORR[[#This Row],[16-mar]]-Casos_PN_CORR[[#This Row],[15-mar]]</f>
        <v>0</v>
      </c>
      <c r="M563">
        <f>+Casos_PN_CORR[[#This Row],[17-mar]]-Casos_PN_CORR[[#This Row],[16-mar]]</f>
        <v>0</v>
      </c>
      <c r="N563">
        <f>+Casos_PN_CORR[[#This Row],[18-mar]]-Casos_PN_CORR[[#This Row],[17-mar]]</f>
        <v>0</v>
      </c>
      <c r="O563">
        <f>+Casos_PN_CORR[[#This Row],[19-mar]]-Casos_PN_CORR[[#This Row],[18-mar]]</f>
        <v>0</v>
      </c>
      <c r="P563">
        <f>+Casos_PN_CORR[[#This Row],[20-mar]]-Casos_PN_CORR[[#This Row],[19-mar]]</f>
        <v>0</v>
      </c>
      <c r="Q563">
        <f>+Casos_PN_CORR[[#This Row],[21-mar]]-Casos_PN_CORR[[#This Row],[20-mar]]</f>
        <v>0</v>
      </c>
      <c r="R563">
        <f>+Casos_PN_CORR[[#This Row],[22-mar]]-Casos_PN_CORR[[#This Row],[21-mar]]</f>
        <v>0</v>
      </c>
      <c r="S563">
        <f>+Casos_PN_CORR[[#This Row],[23-mar]]-Casos_PN_CORR[[#This Row],[22-mar]]</f>
        <v>0</v>
      </c>
      <c r="T563">
        <f>+Casos_PN_CORR[[#This Row],[24-mar]]-Casos_PN_CORR[[#This Row],[23-mar]]</f>
        <v>0</v>
      </c>
      <c r="U563">
        <f>+Casos_PN_CORR[[#This Row],[25-mar]]-Casos_PN_CORR[[#This Row],[24-mar]]</f>
        <v>0</v>
      </c>
      <c r="V563">
        <f>+Casos_PN_CORR[[#This Row],[26-mar]]-Casos_PN_CORR[[#This Row],[25-mar]]</f>
        <v>0</v>
      </c>
      <c r="W563">
        <f>+Casos_PN_CORR[[#This Row],[27-mar]]-Casos_PN_CORR[[#This Row],[26-mar]]</f>
        <v>0</v>
      </c>
      <c r="X563">
        <f>+Casos_PN_CORR[[#This Row],[28-mar]]-Casos_PN_CORR[[#This Row],[27-mar]]</f>
        <v>0</v>
      </c>
      <c r="Y563">
        <f>+Casos_PN_CORR[[#This Row],[29-mar]]-Casos_PN_CORR[[#This Row],[28-mar]]</f>
        <v>0</v>
      </c>
      <c r="Z563">
        <f>+Casos_PN_CORR[[#This Row],[30-mar]]-Casos_PN_CORR[[#This Row],[29-mar]]</f>
        <v>0</v>
      </c>
      <c r="AA563">
        <f>+Casos_PN_CORR[[#This Row],[31-mar]]-Casos_PN_CORR[[#This Row],[30-mar]]</f>
        <v>0</v>
      </c>
      <c r="AB563">
        <f>+Casos_PN_CORR[[#This Row],[1-abr]]-Casos_PN_CORR[[#This Row],[31-mar]]</f>
        <v>0</v>
      </c>
      <c r="AC563">
        <f>+Casos_PN_CORR[[#This Row],[2-abr]]-Casos_PN_CORR[[#This Row],[1-abr]]</f>
        <v>0</v>
      </c>
      <c r="AD563">
        <f>+Casos_PN_CORR[[#This Row],[3-abr]]-Casos_PN_CORR[[#This Row],[2-abr]]</f>
        <v>0</v>
      </c>
      <c r="AE563">
        <f>+Casos_PN_CORR[[#This Row],[4-abr]]-Casos_PN_CORR[[#This Row],[3-abr]]</f>
        <v>0</v>
      </c>
      <c r="AF563">
        <f>+Casos_PN_CORR[[#This Row],[5-abr]]-Casos_PN_CORR[[#This Row],[4-abr]]</f>
        <v>0</v>
      </c>
      <c r="AG563">
        <f>+Casos_PN_CORR[[#This Row],[6-abr]]-Casos_PN_CORR[[#This Row],[5-abr]]</f>
        <v>0</v>
      </c>
      <c r="AH563">
        <f>+Casos_PN_CORR[[#This Row],[7-abr]]-Casos_PN_CORR[[#This Row],[6-abr]]</f>
        <v>0</v>
      </c>
      <c r="AI563">
        <f>+Casos_PN_CORR[[#This Row],[8-abr]]-Casos_PN_CORR[[#This Row],[7-abr]]</f>
        <v>0</v>
      </c>
      <c r="AJ563">
        <f>+Casos_PN_CORR[[#This Row],[9-abr]]-Casos_PN_CORR[[#This Row],[8-abr]]</f>
        <v>0</v>
      </c>
      <c r="AK563">
        <f>+Casos_PN_CORR[[#This Row],[10-abr]]-Casos_PN_CORR[[#This Row],[9-abr]]</f>
        <v>0</v>
      </c>
      <c r="AL563">
        <f>+Casos_PN_CORR[[#This Row],[11-abr]]-Casos_PN_CORR[[#This Row],[10-abr]]</f>
        <v>0</v>
      </c>
      <c r="AM563">
        <f>+Casos_PN_CORR[[#This Row],[12-abr]]-Casos_PN_CORR[[#This Row],[11-abr]]</f>
        <v>0</v>
      </c>
      <c r="AN563">
        <f>+Casos_PN_CORR[[#This Row],[13-abr]]-Casos_PN_CORR[[#This Row],[12-abr]]</f>
        <v>0</v>
      </c>
      <c r="AO563">
        <f>+Casos_PN_CORR[[#This Row],[14-abr]]-Casos_PN_CORR[[#This Row],[13-abr]]</f>
        <v>0</v>
      </c>
      <c r="AP563">
        <f>+Casos_PN_CORR[[#This Row],[15-abr]]-Casos_PN_CORR[[#This Row],[14-abr]]</f>
        <v>0</v>
      </c>
      <c r="AQ563">
        <f>+Casos_PN_CORR[[#This Row],[16-abr]]-Casos_PN_CORR[[#This Row],[15-abr]]</f>
        <v>0</v>
      </c>
      <c r="AR563">
        <f>+Casos_PN_CORR[[#This Row],[17-abr]]-Casos_PN_CORR[[#This Row],[16-abr]]</f>
        <v>0</v>
      </c>
      <c r="AS563">
        <f>+Casos_PN_CORR[[#This Row],[18-abr]]-Casos_PN_CORR[[#This Row],[17-abr]]</f>
        <v>0</v>
      </c>
      <c r="AT563">
        <f>+Casos_PN_CORR[[#This Row],[19-abr]]-Casos_PN_CORR[[#This Row],[18-abr]]</f>
        <v>0</v>
      </c>
      <c r="AU563">
        <f>+Casos_PN_CORR[[#This Row],[20-abr]]-Casos_PN_CORR[[#This Row],[19-abr]]</f>
        <v>0</v>
      </c>
      <c r="AV563">
        <f>+Casos_PN_CORR[[#This Row],[21-abr]]-Casos_PN_CORR[[#This Row],[20-abr]]</f>
        <v>0</v>
      </c>
      <c r="AW563">
        <f>+Casos_PN_CORR[[#This Row],[22-abr]]-Casos_PN_CORR[[#This Row],[21-abr]]</f>
        <v>0</v>
      </c>
      <c r="AX563">
        <f>+Casos_PN_CORR[[#This Row],[23-abr]]-Casos_PN_CORR[[#This Row],[22-abr]]</f>
        <v>0</v>
      </c>
      <c r="AY563">
        <f>+Casos_PN_CORR[[#This Row],[24-abr]]-Casos_PN_CORR[[#This Row],[23-abr]]</f>
        <v>0</v>
      </c>
      <c r="AZ563">
        <f>+Casos_PN_CORR[[#This Row],[25-abr]]-Casos_PN_CORR[[#This Row],[24-abr]]</f>
        <v>0</v>
      </c>
      <c r="BA563">
        <f>+Casos_PN_CORR[[#This Row],[26-abr]]-Casos_PN_CORR[[#This Row],[25-abr]]</f>
        <v>0</v>
      </c>
      <c r="BB563">
        <f>+Casos_PN_CORR[[#This Row],[27-abr]]-Casos_PN_CORR[[#This Row],[26-abr]]</f>
        <v>0</v>
      </c>
      <c r="BC563">
        <f>+Casos_PN_CORR[[#This Row],[28-abr]]-Casos_PN_CORR[[#This Row],[27-abr]]</f>
        <v>0</v>
      </c>
      <c r="BD563">
        <f>+Casos_PN_CORR[[#This Row],[29-abr]]-Casos_PN_CORR[[#This Row],[28-abr]]</f>
        <v>0</v>
      </c>
      <c r="BE563">
        <f>+Casos_PN_CORR[[#This Row],[30-abr]]-Casos_PN_CORR[[#This Row],[29-abr]]</f>
        <v>0</v>
      </c>
      <c r="BF563">
        <f>+Casos_PN_CORR[[#This Row],[1-may]]-Casos_PN_CORR[[#This Row],[30-abr]]</f>
        <v>0</v>
      </c>
      <c r="BG563">
        <f>+Casos_PN_CORR[[#This Row],[2-may]]-Casos_PN_CORR[[#This Row],[1-may]]</f>
        <v>0</v>
      </c>
      <c r="BH563">
        <f>+Casos_PN_CORR[[#This Row],[3-may]]-Casos_PN_CORR[[#This Row],[2-may]]</f>
        <v>0</v>
      </c>
      <c r="BI563">
        <f>+Casos_PN_CORR[[#This Row],[4-may]]-Casos_PN_CORR[[#This Row],[3-may]]</f>
        <v>0</v>
      </c>
      <c r="BJ563">
        <f>+Casos_PN_CORR[[#This Row],[5-may]]-Casos_PN_CORR[[#This Row],[4-may]]</f>
        <v>0</v>
      </c>
      <c r="BK563">
        <f>+Casos_PN_CORR[[#This Row],[6-may]]-Casos_PN_CORR[[#This Row],[5-may]]</f>
        <v>0</v>
      </c>
      <c r="BL563">
        <f>+Casos_PN_CORR[[#This Row],[7-may]]-Casos_PN_CORR[[#This Row],[6-may]]</f>
        <v>0</v>
      </c>
      <c r="BM563">
        <f>+Casos_PN_CORR[[#This Row],[8-may]]-Casos_PN_CORR[[#This Row],[7-may]]</f>
        <v>0</v>
      </c>
      <c r="BN563">
        <f>+Casos_PN_CORR[[#This Row],[9-may]]-Casos_PN_CORR[[#This Row],[8-may]]</f>
        <v>0</v>
      </c>
      <c r="BO563">
        <f>+Casos_PN_CORR[[#This Row],[10-may]]-Casos_PN_CORR[[#This Row],[9-may]]</f>
        <v>0</v>
      </c>
      <c r="BP563">
        <f>+Casos_PN_CORR[[#This Row],[11-may]]-Casos_PN_CORR[[#This Row],[10-may]]</f>
        <v>0</v>
      </c>
      <c r="BQ563">
        <f>+Casos_PN_CORR[[#This Row],[12-may]]-Casos_PN_CORR[[#This Row],[11-may]]</f>
        <v>0</v>
      </c>
      <c r="BR563">
        <f>+Casos_PN_CORR[[#This Row],[13-may]]-Casos_PN_CORR[[#This Row],[12-may]]</f>
        <v>0</v>
      </c>
      <c r="BS563">
        <f>+Casos_PN_CORR[[#This Row],[14-may]]-Casos_PN_CORR[[#This Row],[13-may]]</f>
        <v>0</v>
      </c>
      <c r="BT563">
        <f>+Casos_PN_CORR[[#This Row],[15-may]]-Casos_PN_CORR[[#This Row],[14-may]]</f>
        <v>0</v>
      </c>
      <c r="BU563">
        <f>+Casos_PN_CORR[[#This Row],[16-may]]-Casos_PN_CORR[[#This Row],[15-may]]</f>
        <v>0</v>
      </c>
      <c r="BV563">
        <f>+Casos_PN_CORR[[#This Row],[17-may]]-Casos_PN_CORR[[#This Row],[16-may]]</f>
        <v>0</v>
      </c>
      <c r="BW563">
        <f>+Casos_PN_CORR[[#This Row],[18-may]]-Casos_PN_CORR[[#This Row],[17-may]]</f>
        <v>0</v>
      </c>
      <c r="BX563">
        <f>+Casos_PN_CORR[[#This Row],[19-may]]-Casos_PN_CORR[[#This Row],[18-may]]</f>
        <v>0</v>
      </c>
      <c r="BY563">
        <f>+Casos_PN_CORR[[#This Row],[20-may]]-Casos_PN_CORR[[#This Row],[19-may]]</f>
        <v>0</v>
      </c>
      <c r="BZ563">
        <f>+Casos_PN_CORR[[#This Row],[21-may]]-Casos_PN_CORR[[#This Row],[20-may]]</f>
        <v>0</v>
      </c>
      <c r="CA563">
        <f>+Casos_PN_CORR[[#This Row],[22-may]]-Casos_PN_CORR[[#This Row],[21-may]]</f>
        <v>0</v>
      </c>
      <c r="CB563">
        <f>+Casos_PN_CORR[[#This Row],[23-may]]-Casos_PN_CORR[[#This Row],[22-may]]</f>
        <v>0</v>
      </c>
      <c r="CC563">
        <f>+Casos_PN_CORR[[#This Row],[24-may]]-Casos_PN_CORR[[#This Row],[23-may]]</f>
        <v>0</v>
      </c>
      <c r="CD563">
        <f>+Casos_PN_CORR[[#This Row],[25-may]]-Casos_PN_CORR[[#This Row],[24-may]]</f>
        <v>0</v>
      </c>
      <c r="CE563">
        <f>+Casos_PN_CORR[[#This Row],[26-may]]-Casos_PN_CORR[[#This Row],[25-may]]</f>
        <v>0</v>
      </c>
      <c r="CF563">
        <f>+Casos_PN_CORR[[#This Row],[27-may]]-Casos_PN_CORR[[#This Row],[26-may]]</f>
        <v>0</v>
      </c>
      <c r="CG563">
        <f>+Casos_PN_CORR[[#This Row],[28-may]]-Casos_PN_CORR[[#This Row],[27-may]]</f>
        <v>0</v>
      </c>
      <c r="CH563">
        <f>+Casos_PN_CORR[[#This Row],[29-may]]-Casos_PN_CORR[[#This Row],[28-may]]</f>
        <v>0</v>
      </c>
      <c r="CI563">
        <f>+Casos_PN_CORR[[#This Row],[30-may]]-Casos_PN_CORR[[#This Row],[29-may]]</f>
        <v>0</v>
      </c>
      <c r="CJ563">
        <f>+Casos_PN_CORR[[#This Row],[31-may]]-Casos_PN_CORR[[#This Row],[30-may]]</f>
        <v>0</v>
      </c>
      <c r="CK563">
        <f>+Casos_PN_CORR[[#This Row],[1-jun]]-Casos_PN_CORR[[#This Row],[31-may]]</f>
        <v>0</v>
      </c>
      <c r="CL563">
        <f>+Casos_PN_CORR[[#This Row],[2-jun]]-Casos_PN_CORR[[#This Row],[1-jun]]</f>
        <v>0</v>
      </c>
      <c r="CM563">
        <f>+Casos_PN_CORR[[#This Row],[3-jun]]-Casos_PN_CORR[[#This Row],[2-jun]]</f>
        <v>0</v>
      </c>
      <c r="CN563">
        <f>+Casos_PN_CORR[[#This Row],[4-jun]]-Casos_PN_CORR[[#This Row],[3-jun]]</f>
        <v>0</v>
      </c>
      <c r="CO563">
        <f>+Casos_PN_CORR[[#This Row],[5-jun]]-Casos_PN_CORR[[#This Row],[4-jun]]</f>
        <v>0</v>
      </c>
      <c r="CP563">
        <f>+Casos_PN_CORR[[#This Row],[6-jun]]-Casos_PN_CORR[[#This Row],[5-jun]]</f>
        <v>0</v>
      </c>
    </row>
    <row r="564" spans="1:94">
      <c r="A564">
        <v>120801</v>
      </c>
      <c r="B564" s="2" t="s">
        <v>104</v>
      </c>
      <c r="C564" s="2" t="s">
        <v>209</v>
      </c>
      <c r="D564" s="2" t="s">
        <v>690</v>
      </c>
      <c r="E564" s="4">
        <f t="shared" si="8"/>
        <v>0</v>
      </c>
      <c r="F564">
        <f>+Casos_PN_CORR[[#This Row],[10-mar]]</f>
        <v>0</v>
      </c>
      <c r="G564">
        <f>+Casos_PN_CORR[[#This Row],[11-mar]]-Casos_PN_CORR[[#This Row],[10-mar]]</f>
        <v>0</v>
      </c>
      <c r="H564">
        <f>+Casos_PN_CORR[[#This Row],[12-mar]]-Casos_PN_CORR[[#This Row],[11-mar]]</f>
        <v>0</v>
      </c>
      <c r="I564">
        <f>+Casos_PN_CORR[[#This Row],[13-mar]]-Casos_PN_CORR[[#This Row],[12-mar]]</f>
        <v>0</v>
      </c>
      <c r="J564">
        <f>+Casos_PN_CORR[[#This Row],[14-mar]]-Casos_PN_CORR[[#This Row],[13-mar]]</f>
        <v>0</v>
      </c>
      <c r="K564">
        <f>+Casos_PN_CORR[[#This Row],[15-mar]]-Casos_PN_CORR[[#This Row],[14-mar]]</f>
        <v>0</v>
      </c>
      <c r="L564">
        <f>+Casos_PN_CORR[[#This Row],[16-mar]]-Casos_PN_CORR[[#This Row],[15-mar]]</f>
        <v>0</v>
      </c>
      <c r="M564">
        <f>+Casos_PN_CORR[[#This Row],[17-mar]]-Casos_PN_CORR[[#This Row],[16-mar]]</f>
        <v>0</v>
      </c>
      <c r="N564">
        <f>+Casos_PN_CORR[[#This Row],[18-mar]]-Casos_PN_CORR[[#This Row],[17-mar]]</f>
        <v>0</v>
      </c>
      <c r="O564">
        <f>+Casos_PN_CORR[[#This Row],[19-mar]]-Casos_PN_CORR[[#This Row],[18-mar]]</f>
        <v>0</v>
      </c>
      <c r="P564">
        <f>+Casos_PN_CORR[[#This Row],[20-mar]]-Casos_PN_CORR[[#This Row],[19-mar]]</f>
        <v>0</v>
      </c>
      <c r="Q564">
        <f>+Casos_PN_CORR[[#This Row],[21-mar]]-Casos_PN_CORR[[#This Row],[20-mar]]</f>
        <v>0</v>
      </c>
      <c r="R564">
        <f>+Casos_PN_CORR[[#This Row],[22-mar]]-Casos_PN_CORR[[#This Row],[21-mar]]</f>
        <v>0</v>
      </c>
      <c r="S564">
        <f>+Casos_PN_CORR[[#This Row],[23-mar]]-Casos_PN_CORR[[#This Row],[22-mar]]</f>
        <v>0</v>
      </c>
      <c r="T564">
        <f>+Casos_PN_CORR[[#This Row],[24-mar]]-Casos_PN_CORR[[#This Row],[23-mar]]</f>
        <v>0</v>
      </c>
      <c r="U564">
        <f>+Casos_PN_CORR[[#This Row],[25-mar]]-Casos_PN_CORR[[#This Row],[24-mar]]</f>
        <v>0</v>
      </c>
      <c r="V564">
        <f>+Casos_PN_CORR[[#This Row],[26-mar]]-Casos_PN_CORR[[#This Row],[25-mar]]</f>
        <v>0</v>
      </c>
      <c r="W564">
        <f>+Casos_PN_CORR[[#This Row],[27-mar]]-Casos_PN_CORR[[#This Row],[26-mar]]</f>
        <v>0</v>
      </c>
      <c r="X564">
        <f>+Casos_PN_CORR[[#This Row],[28-mar]]-Casos_PN_CORR[[#This Row],[27-mar]]</f>
        <v>0</v>
      </c>
      <c r="Y564">
        <f>+Casos_PN_CORR[[#This Row],[29-mar]]-Casos_PN_CORR[[#This Row],[28-mar]]</f>
        <v>0</v>
      </c>
      <c r="Z564">
        <f>+Casos_PN_CORR[[#This Row],[30-mar]]-Casos_PN_CORR[[#This Row],[29-mar]]</f>
        <v>0</v>
      </c>
      <c r="AA564">
        <f>+Casos_PN_CORR[[#This Row],[31-mar]]-Casos_PN_CORR[[#This Row],[30-mar]]</f>
        <v>0</v>
      </c>
      <c r="AB564">
        <f>+Casos_PN_CORR[[#This Row],[1-abr]]-Casos_PN_CORR[[#This Row],[31-mar]]</f>
        <v>0</v>
      </c>
      <c r="AC564">
        <f>+Casos_PN_CORR[[#This Row],[2-abr]]-Casos_PN_CORR[[#This Row],[1-abr]]</f>
        <v>0</v>
      </c>
      <c r="AD564">
        <f>+Casos_PN_CORR[[#This Row],[3-abr]]-Casos_PN_CORR[[#This Row],[2-abr]]</f>
        <v>0</v>
      </c>
      <c r="AE564">
        <f>+Casos_PN_CORR[[#This Row],[4-abr]]-Casos_PN_CORR[[#This Row],[3-abr]]</f>
        <v>0</v>
      </c>
      <c r="AF564">
        <f>+Casos_PN_CORR[[#This Row],[5-abr]]-Casos_PN_CORR[[#This Row],[4-abr]]</f>
        <v>0</v>
      </c>
      <c r="AG564">
        <f>+Casos_PN_CORR[[#This Row],[6-abr]]-Casos_PN_CORR[[#This Row],[5-abr]]</f>
        <v>0</v>
      </c>
      <c r="AH564">
        <f>+Casos_PN_CORR[[#This Row],[7-abr]]-Casos_PN_CORR[[#This Row],[6-abr]]</f>
        <v>0</v>
      </c>
      <c r="AI564">
        <f>+Casos_PN_CORR[[#This Row],[8-abr]]-Casos_PN_CORR[[#This Row],[7-abr]]</f>
        <v>0</v>
      </c>
      <c r="AJ564">
        <f>+Casos_PN_CORR[[#This Row],[9-abr]]-Casos_PN_CORR[[#This Row],[8-abr]]</f>
        <v>0</v>
      </c>
      <c r="AK564">
        <f>+Casos_PN_CORR[[#This Row],[10-abr]]-Casos_PN_CORR[[#This Row],[9-abr]]</f>
        <v>0</v>
      </c>
      <c r="AL564">
        <f>+Casos_PN_CORR[[#This Row],[11-abr]]-Casos_PN_CORR[[#This Row],[10-abr]]</f>
        <v>0</v>
      </c>
      <c r="AM564">
        <f>+Casos_PN_CORR[[#This Row],[12-abr]]-Casos_PN_CORR[[#This Row],[11-abr]]</f>
        <v>0</v>
      </c>
      <c r="AN564">
        <f>+Casos_PN_CORR[[#This Row],[13-abr]]-Casos_PN_CORR[[#This Row],[12-abr]]</f>
        <v>0</v>
      </c>
      <c r="AO564">
        <f>+Casos_PN_CORR[[#This Row],[14-abr]]-Casos_PN_CORR[[#This Row],[13-abr]]</f>
        <v>0</v>
      </c>
      <c r="AP564">
        <f>+Casos_PN_CORR[[#This Row],[15-abr]]-Casos_PN_CORR[[#This Row],[14-abr]]</f>
        <v>0</v>
      </c>
      <c r="AQ564">
        <f>+Casos_PN_CORR[[#This Row],[16-abr]]-Casos_PN_CORR[[#This Row],[15-abr]]</f>
        <v>0</v>
      </c>
      <c r="AR564">
        <f>+Casos_PN_CORR[[#This Row],[17-abr]]-Casos_PN_CORR[[#This Row],[16-abr]]</f>
        <v>0</v>
      </c>
      <c r="AS564">
        <f>+Casos_PN_CORR[[#This Row],[18-abr]]-Casos_PN_CORR[[#This Row],[17-abr]]</f>
        <v>0</v>
      </c>
      <c r="AT564">
        <f>+Casos_PN_CORR[[#This Row],[19-abr]]-Casos_PN_CORR[[#This Row],[18-abr]]</f>
        <v>0</v>
      </c>
      <c r="AU564">
        <f>+Casos_PN_CORR[[#This Row],[20-abr]]-Casos_PN_CORR[[#This Row],[19-abr]]</f>
        <v>0</v>
      </c>
      <c r="AV564">
        <f>+Casos_PN_CORR[[#This Row],[21-abr]]-Casos_PN_CORR[[#This Row],[20-abr]]</f>
        <v>0</v>
      </c>
      <c r="AW564">
        <f>+Casos_PN_CORR[[#This Row],[22-abr]]-Casos_PN_CORR[[#This Row],[21-abr]]</f>
        <v>0</v>
      </c>
      <c r="AX564">
        <f>+Casos_PN_CORR[[#This Row],[23-abr]]-Casos_PN_CORR[[#This Row],[22-abr]]</f>
        <v>0</v>
      </c>
      <c r="AY564">
        <f>+Casos_PN_CORR[[#This Row],[24-abr]]-Casos_PN_CORR[[#This Row],[23-abr]]</f>
        <v>0</v>
      </c>
      <c r="AZ564">
        <f>+Casos_PN_CORR[[#This Row],[25-abr]]-Casos_PN_CORR[[#This Row],[24-abr]]</f>
        <v>0</v>
      </c>
      <c r="BA564">
        <f>+Casos_PN_CORR[[#This Row],[26-abr]]-Casos_PN_CORR[[#This Row],[25-abr]]</f>
        <v>0</v>
      </c>
      <c r="BB564">
        <f>+Casos_PN_CORR[[#This Row],[27-abr]]-Casos_PN_CORR[[#This Row],[26-abr]]</f>
        <v>0</v>
      </c>
      <c r="BC564">
        <f>+Casos_PN_CORR[[#This Row],[28-abr]]-Casos_PN_CORR[[#This Row],[27-abr]]</f>
        <v>0</v>
      </c>
      <c r="BD564">
        <f>+Casos_PN_CORR[[#This Row],[29-abr]]-Casos_PN_CORR[[#This Row],[28-abr]]</f>
        <v>0</v>
      </c>
      <c r="BE564">
        <f>+Casos_PN_CORR[[#This Row],[30-abr]]-Casos_PN_CORR[[#This Row],[29-abr]]</f>
        <v>0</v>
      </c>
      <c r="BF564">
        <f>+Casos_PN_CORR[[#This Row],[1-may]]-Casos_PN_CORR[[#This Row],[30-abr]]</f>
        <v>0</v>
      </c>
      <c r="BG564">
        <f>+Casos_PN_CORR[[#This Row],[2-may]]-Casos_PN_CORR[[#This Row],[1-may]]</f>
        <v>0</v>
      </c>
      <c r="BH564">
        <f>+Casos_PN_CORR[[#This Row],[3-may]]-Casos_PN_CORR[[#This Row],[2-may]]</f>
        <v>0</v>
      </c>
      <c r="BI564">
        <f>+Casos_PN_CORR[[#This Row],[4-may]]-Casos_PN_CORR[[#This Row],[3-may]]</f>
        <v>0</v>
      </c>
      <c r="BJ564">
        <f>+Casos_PN_CORR[[#This Row],[5-may]]-Casos_PN_CORR[[#This Row],[4-may]]</f>
        <v>0</v>
      </c>
      <c r="BK564">
        <f>+Casos_PN_CORR[[#This Row],[6-may]]-Casos_PN_CORR[[#This Row],[5-may]]</f>
        <v>0</v>
      </c>
      <c r="BL564">
        <f>+Casos_PN_CORR[[#This Row],[7-may]]-Casos_PN_CORR[[#This Row],[6-may]]</f>
        <v>0</v>
      </c>
      <c r="BM564">
        <f>+Casos_PN_CORR[[#This Row],[8-may]]-Casos_PN_CORR[[#This Row],[7-may]]</f>
        <v>0</v>
      </c>
      <c r="BN564">
        <f>+Casos_PN_CORR[[#This Row],[9-may]]-Casos_PN_CORR[[#This Row],[8-may]]</f>
        <v>0</v>
      </c>
      <c r="BO564">
        <f>+Casos_PN_CORR[[#This Row],[10-may]]-Casos_PN_CORR[[#This Row],[9-may]]</f>
        <v>0</v>
      </c>
      <c r="BP564">
        <f>+Casos_PN_CORR[[#This Row],[11-may]]-Casos_PN_CORR[[#This Row],[10-may]]</f>
        <v>0</v>
      </c>
      <c r="BQ564">
        <f>+Casos_PN_CORR[[#This Row],[12-may]]-Casos_PN_CORR[[#This Row],[11-may]]</f>
        <v>0</v>
      </c>
      <c r="BR564">
        <f>+Casos_PN_CORR[[#This Row],[13-may]]-Casos_PN_CORR[[#This Row],[12-may]]</f>
        <v>0</v>
      </c>
      <c r="BS564">
        <f>+Casos_PN_CORR[[#This Row],[14-may]]-Casos_PN_CORR[[#This Row],[13-may]]</f>
        <v>0</v>
      </c>
      <c r="BT564">
        <f>+Casos_PN_CORR[[#This Row],[15-may]]-Casos_PN_CORR[[#This Row],[14-may]]</f>
        <v>0</v>
      </c>
      <c r="BU564">
        <f>+Casos_PN_CORR[[#This Row],[16-may]]-Casos_PN_CORR[[#This Row],[15-may]]</f>
        <v>0</v>
      </c>
      <c r="BV564">
        <f>+Casos_PN_CORR[[#This Row],[17-may]]-Casos_PN_CORR[[#This Row],[16-may]]</f>
        <v>0</v>
      </c>
      <c r="BW564">
        <f>+Casos_PN_CORR[[#This Row],[18-may]]-Casos_PN_CORR[[#This Row],[17-may]]</f>
        <v>0</v>
      </c>
      <c r="BX564">
        <f>+Casos_PN_CORR[[#This Row],[19-may]]-Casos_PN_CORR[[#This Row],[18-may]]</f>
        <v>0</v>
      </c>
      <c r="BY564">
        <f>+Casos_PN_CORR[[#This Row],[20-may]]-Casos_PN_CORR[[#This Row],[19-may]]</f>
        <v>0</v>
      </c>
      <c r="BZ564">
        <f>+Casos_PN_CORR[[#This Row],[21-may]]-Casos_PN_CORR[[#This Row],[20-may]]</f>
        <v>0</v>
      </c>
      <c r="CA564">
        <f>+Casos_PN_CORR[[#This Row],[22-may]]-Casos_PN_CORR[[#This Row],[21-may]]</f>
        <v>0</v>
      </c>
      <c r="CB564">
        <f>+Casos_PN_CORR[[#This Row],[23-may]]-Casos_PN_CORR[[#This Row],[22-may]]</f>
        <v>0</v>
      </c>
      <c r="CC564">
        <f>+Casos_PN_CORR[[#This Row],[24-may]]-Casos_PN_CORR[[#This Row],[23-may]]</f>
        <v>0</v>
      </c>
      <c r="CD564">
        <f>+Casos_PN_CORR[[#This Row],[25-may]]-Casos_PN_CORR[[#This Row],[24-may]]</f>
        <v>0</v>
      </c>
      <c r="CE564">
        <f>+Casos_PN_CORR[[#This Row],[26-may]]-Casos_PN_CORR[[#This Row],[25-may]]</f>
        <v>0</v>
      </c>
      <c r="CF564">
        <f>+Casos_PN_CORR[[#This Row],[27-may]]-Casos_PN_CORR[[#This Row],[26-may]]</f>
        <v>0</v>
      </c>
      <c r="CG564">
        <f>+Casos_PN_CORR[[#This Row],[28-may]]-Casos_PN_CORR[[#This Row],[27-may]]</f>
        <v>0</v>
      </c>
      <c r="CH564">
        <f>+Casos_PN_CORR[[#This Row],[29-may]]-Casos_PN_CORR[[#This Row],[28-may]]</f>
        <v>0</v>
      </c>
      <c r="CI564">
        <f>+Casos_PN_CORR[[#This Row],[30-may]]-Casos_PN_CORR[[#This Row],[29-may]]</f>
        <v>0</v>
      </c>
      <c r="CJ564">
        <f>+Casos_PN_CORR[[#This Row],[31-may]]-Casos_PN_CORR[[#This Row],[30-may]]</f>
        <v>0</v>
      </c>
      <c r="CK564">
        <f>+Casos_PN_CORR[[#This Row],[1-jun]]-Casos_PN_CORR[[#This Row],[31-may]]</f>
        <v>0</v>
      </c>
      <c r="CL564">
        <f>+Casos_PN_CORR[[#This Row],[2-jun]]-Casos_PN_CORR[[#This Row],[1-jun]]</f>
        <v>0</v>
      </c>
      <c r="CM564">
        <f>+Casos_PN_CORR[[#This Row],[3-jun]]-Casos_PN_CORR[[#This Row],[2-jun]]</f>
        <v>0</v>
      </c>
      <c r="CN564">
        <f>+Casos_PN_CORR[[#This Row],[4-jun]]-Casos_PN_CORR[[#This Row],[3-jun]]</f>
        <v>0</v>
      </c>
      <c r="CO564">
        <f>+Casos_PN_CORR[[#This Row],[5-jun]]-Casos_PN_CORR[[#This Row],[4-jun]]</f>
        <v>0</v>
      </c>
      <c r="CP564">
        <f>+Casos_PN_CORR[[#This Row],[6-jun]]-Casos_PN_CORR[[#This Row],[5-jun]]</f>
        <v>0</v>
      </c>
    </row>
    <row r="565" spans="1:94">
      <c r="A565">
        <v>50109</v>
      </c>
      <c r="B565" s="2" t="s">
        <v>107</v>
      </c>
      <c r="C565" s="2" t="s">
        <v>228</v>
      </c>
      <c r="D565" s="2" t="s">
        <v>446</v>
      </c>
      <c r="E565" s="4">
        <f t="shared" si="8"/>
        <v>0</v>
      </c>
      <c r="F565">
        <f>+Casos_PN_CORR[[#This Row],[10-mar]]</f>
        <v>0</v>
      </c>
      <c r="G565">
        <f>+Casos_PN_CORR[[#This Row],[11-mar]]-Casos_PN_CORR[[#This Row],[10-mar]]</f>
        <v>0</v>
      </c>
      <c r="H565">
        <f>+Casos_PN_CORR[[#This Row],[12-mar]]-Casos_PN_CORR[[#This Row],[11-mar]]</f>
        <v>0</v>
      </c>
      <c r="I565">
        <f>+Casos_PN_CORR[[#This Row],[13-mar]]-Casos_PN_CORR[[#This Row],[12-mar]]</f>
        <v>0</v>
      </c>
      <c r="J565">
        <f>+Casos_PN_CORR[[#This Row],[14-mar]]-Casos_PN_CORR[[#This Row],[13-mar]]</f>
        <v>0</v>
      </c>
      <c r="K565">
        <f>+Casos_PN_CORR[[#This Row],[15-mar]]-Casos_PN_CORR[[#This Row],[14-mar]]</f>
        <v>0</v>
      </c>
      <c r="L565">
        <f>+Casos_PN_CORR[[#This Row],[16-mar]]-Casos_PN_CORR[[#This Row],[15-mar]]</f>
        <v>0</v>
      </c>
      <c r="M565">
        <f>+Casos_PN_CORR[[#This Row],[17-mar]]-Casos_PN_CORR[[#This Row],[16-mar]]</f>
        <v>0</v>
      </c>
      <c r="N565">
        <f>+Casos_PN_CORR[[#This Row],[18-mar]]-Casos_PN_CORR[[#This Row],[17-mar]]</f>
        <v>0</v>
      </c>
      <c r="O565">
        <f>+Casos_PN_CORR[[#This Row],[19-mar]]-Casos_PN_CORR[[#This Row],[18-mar]]</f>
        <v>0</v>
      </c>
      <c r="P565">
        <f>+Casos_PN_CORR[[#This Row],[20-mar]]-Casos_PN_CORR[[#This Row],[19-mar]]</f>
        <v>0</v>
      </c>
      <c r="Q565">
        <f>+Casos_PN_CORR[[#This Row],[21-mar]]-Casos_PN_CORR[[#This Row],[20-mar]]</f>
        <v>0</v>
      </c>
      <c r="R565">
        <f>+Casos_PN_CORR[[#This Row],[22-mar]]-Casos_PN_CORR[[#This Row],[21-mar]]</f>
        <v>0</v>
      </c>
      <c r="S565">
        <f>+Casos_PN_CORR[[#This Row],[23-mar]]-Casos_PN_CORR[[#This Row],[22-mar]]</f>
        <v>0</v>
      </c>
      <c r="T565">
        <f>+Casos_PN_CORR[[#This Row],[24-mar]]-Casos_PN_CORR[[#This Row],[23-mar]]</f>
        <v>0</v>
      </c>
      <c r="U565">
        <f>+Casos_PN_CORR[[#This Row],[25-mar]]-Casos_PN_CORR[[#This Row],[24-mar]]</f>
        <v>0</v>
      </c>
      <c r="V565">
        <f>+Casos_PN_CORR[[#This Row],[26-mar]]-Casos_PN_CORR[[#This Row],[25-mar]]</f>
        <v>0</v>
      </c>
      <c r="W565">
        <f>+Casos_PN_CORR[[#This Row],[27-mar]]-Casos_PN_CORR[[#This Row],[26-mar]]</f>
        <v>0</v>
      </c>
      <c r="X565">
        <f>+Casos_PN_CORR[[#This Row],[28-mar]]-Casos_PN_CORR[[#This Row],[27-mar]]</f>
        <v>0</v>
      </c>
      <c r="Y565">
        <f>+Casos_PN_CORR[[#This Row],[29-mar]]-Casos_PN_CORR[[#This Row],[28-mar]]</f>
        <v>0</v>
      </c>
      <c r="Z565">
        <f>+Casos_PN_CORR[[#This Row],[30-mar]]-Casos_PN_CORR[[#This Row],[29-mar]]</f>
        <v>0</v>
      </c>
      <c r="AA565">
        <f>+Casos_PN_CORR[[#This Row],[31-mar]]-Casos_PN_CORR[[#This Row],[30-mar]]</f>
        <v>0</v>
      </c>
      <c r="AB565">
        <f>+Casos_PN_CORR[[#This Row],[1-abr]]-Casos_PN_CORR[[#This Row],[31-mar]]</f>
        <v>0</v>
      </c>
      <c r="AC565">
        <f>+Casos_PN_CORR[[#This Row],[2-abr]]-Casos_PN_CORR[[#This Row],[1-abr]]</f>
        <v>0</v>
      </c>
      <c r="AD565">
        <f>+Casos_PN_CORR[[#This Row],[3-abr]]-Casos_PN_CORR[[#This Row],[2-abr]]</f>
        <v>0</v>
      </c>
      <c r="AE565">
        <f>+Casos_PN_CORR[[#This Row],[4-abr]]-Casos_PN_CORR[[#This Row],[3-abr]]</f>
        <v>0</v>
      </c>
      <c r="AF565">
        <f>+Casos_PN_CORR[[#This Row],[5-abr]]-Casos_PN_CORR[[#This Row],[4-abr]]</f>
        <v>0</v>
      </c>
      <c r="AG565">
        <f>+Casos_PN_CORR[[#This Row],[6-abr]]-Casos_PN_CORR[[#This Row],[5-abr]]</f>
        <v>0</v>
      </c>
      <c r="AH565">
        <f>+Casos_PN_CORR[[#This Row],[7-abr]]-Casos_PN_CORR[[#This Row],[6-abr]]</f>
        <v>0</v>
      </c>
      <c r="AI565">
        <f>+Casos_PN_CORR[[#This Row],[8-abr]]-Casos_PN_CORR[[#This Row],[7-abr]]</f>
        <v>0</v>
      </c>
      <c r="AJ565">
        <f>+Casos_PN_CORR[[#This Row],[9-abr]]-Casos_PN_CORR[[#This Row],[8-abr]]</f>
        <v>0</v>
      </c>
      <c r="AK565">
        <f>+Casos_PN_CORR[[#This Row],[10-abr]]-Casos_PN_CORR[[#This Row],[9-abr]]</f>
        <v>0</v>
      </c>
      <c r="AL565">
        <f>+Casos_PN_CORR[[#This Row],[11-abr]]-Casos_PN_CORR[[#This Row],[10-abr]]</f>
        <v>0</v>
      </c>
      <c r="AM565">
        <f>+Casos_PN_CORR[[#This Row],[12-abr]]-Casos_PN_CORR[[#This Row],[11-abr]]</f>
        <v>0</v>
      </c>
      <c r="AN565">
        <f>+Casos_PN_CORR[[#This Row],[13-abr]]-Casos_PN_CORR[[#This Row],[12-abr]]</f>
        <v>0</v>
      </c>
      <c r="AO565">
        <f>+Casos_PN_CORR[[#This Row],[14-abr]]-Casos_PN_CORR[[#This Row],[13-abr]]</f>
        <v>0</v>
      </c>
      <c r="AP565">
        <f>+Casos_PN_CORR[[#This Row],[15-abr]]-Casos_PN_CORR[[#This Row],[14-abr]]</f>
        <v>0</v>
      </c>
      <c r="AQ565">
        <f>+Casos_PN_CORR[[#This Row],[16-abr]]-Casos_PN_CORR[[#This Row],[15-abr]]</f>
        <v>0</v>
      </c>
      <c r="AR565">
        <f>+Casos_PN_CORR[[#This Row],[17-abr]]-Casos_PN_CORR[[#This Row],[16-abr]]</f>
        <v>0</v>
      </c>
      <c r="AS565">
        <f>+Casos_PN_CORR[[#This Row],[18-abr]]-Casos_PN_CORR[[#This Row],[17-abr]]</f>
        <v>0</v>
      </c>
      <c r="AT565">
        <f>+Casos_PN_CORR[[#This Row],[19-abr]]-Casos_PN_CORR[[#This Row],[18-abr]]</f>
        <v>0</v>
      </c>
      <c r="AU565">
        <f>+Casos_PN_CORR[[#This Row],[20-abr]]-Casos_PN_CORR[[#This Row],[19-abr]]</f>
        <v>0</v>
      </c>
      <c r="AV565">
        <f>+Casos_PN_CORR[[#This Row],[21-abr]]-Casos_PN_CORR[[#This Row],[20-abr]]</f>
        <v>0</v>
      </c>
      <c r="AW565">
        <f>+Casos_PN_CORR[[#This Row],[22-abr]]-Casos_PN_CORR[[#This Row],[21-abr]]</f>
        <v>0</v>
      </c>
      <c r="AX565">
        <f>+Casos_PN_CORR[[#This Row],[23-abr]]-Casos_PN_CORR[[#This Row],[22-abr]]</f>
        <v>0</v>
      </c>
      <c r="AY565">
        <f>+Casos_PN_CORR[[#This Row],[24-abr]]-Casos_PN_CORR[[#This Row],[23-abr]]</f>
        <v>0</v>
      </c>
      <c r="AZ565">
        <f>+Casos_PN_CORR[[#This Row],[25-abr]]-Casos_PN_CORR[[#This Row],[24-abr]]</f>
        <v>0</v>
      </c>
      <c r="BA565">
        <f>+Casos_PN_CORR[[#This Row],[26-abr]]-Casos_PN_CORR[[#This Row],[25-abr]]</f>
        <v>0</v>
      </c>
      <c r="BB565">
        <f>+Casos_PN_CORR[[#This Row],[27-abr]]-Casos_PN_CORR[[#This Row],[26-abr]]</f>
        <v>0</v>
      </c>
      <c r="BC565">
        <f>+Casos_PN_CORR[[#This Row],[28-abr]]-Casos_PN_CORR[[#This Row],[27-abr]]</f>
        <v>0</v>
      </c>
      <c r="BD565">
        <f>+Casos_PN_CORR[[#This Row],[29-abr]]-Casos_PN_CORR[[#This Row],[28-abr]]</f>
        <v>0</v>
      </c>
      <c r="BE565">
        <f>+Casos_PN_CORR[[#This Row],[30-abr]]-Casos_PN_CORR[[#This Row],[29-abr]]</f>
        <v>0</v>
      </c>
      <c r="BF565">
        <f>+Casos_PN_CORR[[#This Row],[1-may]]-Casos_PN_CORR[[#This Row],[30-abr]]</f>
        <v>0</v>
      </c>
      <c r="BG565">
        <f>+Casos_PN_CORR[[#This Row],[2-may]]-Casos_PN_CORR[[#This Row],[1-may]]</f>
        <v>0</v>
      </c>
      <c r="BH565">
        <f>+Casos_PN_CORR[[#This Row],[3-may]]-Casos_PN_CORR[[#This Row],[2-may]]</f>
        <v>0</v>
      </c>
      <c r="BI565">
        <f>+Casos_PN_CORR[[#This Row],[4-may]]-Casos_PN_CORR[[#This Row],[3-may]]</f>
        <v>0</v>
      </c>
      <c r="BJ565">
        <f>+Casos_PN_CORR[[#This Row],[5-may]]-Casos_PN_CORR[[#This Row],[4-may]]</f>
        <v>0</v>
      </c>
      <c r="BK565">
        <f>+Casos_PN_CORR[[#This Row],[6-may]]-Casos_PN_CORR[[#This Row],[5-may]]</f>
        <v>0</v>
      </c>
      <c r="BL565">
        <f>+Casos_PN_CORR[[#This Row],[7-may]]-Casos_PN_CORR[[#This Row],[6-may]]</f>
        <v>0</v>
      </c>
      <c r="BM565">
        <f>+Casos_PN_CORR[[#This Row],[8-may]]-Casos_PN_CORR[[#This Row],[7-may]]</f>
        <v>0</v>
      </c>
      <c r="BN565">
        <f>+Casos_PN_CORR[[#This Row],[9-may]]-Casos_PN_CORR[[#This Row],[8-may]]</f>
        <v>0</v>
      </c>
      <c r="BO565">
        <f>+Casos_PN_CORR[[#This Row],[10-may]]-Casos_PN_CORR[[#This Row],[9-may]]</f>
        <v>0</v>
      </c>
      <c r="BP565">
        <f>+Casos_PN_CORR[[#This Row],[11-may]]-Casos_PN_CORR[[#This Row],[10-may]]</f>
        <v>0</v>
      </c>
      <c r="BQ565">
        <f>+Casos_PN_CORR[[#This Row],[12-may]]-Casos_PN_CORR[[#This Row],[11-may]]</f>
        <v>0</v>
      </c>
      <c r="BR565">
        <f>+Casos_PN_CORR[[#This Row],[13-may]]-Casos_PN_CORR[[#This Row],[12-may]]</f>
        <v>0</v>
      </c>
      <c r="BS565">
        <f>+Casos_PN_CORR[[#This Row],[14-may]]-Casos_PN_CORR[[#This Row],[13-may]]</f>
        <v>0</v>
      </c>
      <c r="BT565">
        <f>+Casos_PN_CORR[[#This Row],[15-may]]-Casos_PN_CORR[[#This Row],[14-may]]</f>
        <v>0</v>
      </c>
      <c r="BU565">
        <f>+Casos_PN_CORR[[#This Row],[16-may]]-Casos_PN_CORR[[#This Row],[15-may]]</f>
        <v>0</v>
      </c>
      <c r="BV565">
        <f>+Casos_PN_CORR[[#This Row],[17-may]]-Casos_PN_CORR[[#This Row],[16-may]]</f>
        <v>0</v>
      </c>
      <c r="BW565">
        <f>+Casos_PN_CORR[[#This Row],[18-may]]-Casos_PN_CORR[[#This Row],[17-may]]</f>
        <v>0</v>
      </c>
      <c r="BX565">
        <f>+Casos_PN_CORR[[#This Row],[19-may]]-Casos_PN_CORR[[#This Row],[18-may]]</f>
        <v>0</v>
      </c>
      <c r="BY565">
        <f>+Casos_PN_CORR[[#This Row],[20-may]]-Casos_PN_CORR[[#This Row],[19-may]]</f>
        <v>0</v>
      </c>
      <c r="BZ565">
        <f>+Casos_PN_CORR[[#This Row],[21-may]]-Casos_PN_CORR[[#This Row],[20-may]]</f>
        <v>0</v>
      </c>
      <c r="CA565">
        <f>+Casos_PN_CORR[[#This Row],[22-may]]-Casos_PN_CORR[[#This Row],[21-may]]</f>
        <v>0</v>
      </c>
      <c r="CB565">
        <f>+Casos_PN_CORR[[#This Row],[23-may]]-Casos_PN_CORR[[#This Row],[22-may]]</f>
        <v>0</v>
      </c>
      <c r="CC565">
        <f>+Casos_PN_CORR[[#This Row],[24-may]]-Casos_PN_CORR[[#This Row],[23-may]]</f>
        <v>0</v>
      </c>
      <c r="CD565">
        <f>+Casos_PN_CORR[[#This Row],[25-may]]-Casos_PN_CORR[[#This Row],[24-may]]</f>
        <v>0</v>
      </c>
      <c r="CE565">
        <f>+Casos_PN_CORR[[#This Row],[26-may]]-Casos_PN_CORR[[#This Row],[25-may]]</f>
        <v>0</v>
      </c>
      <c r="CF565">
        <f>+Casos_PN_CORR[[#This Row],[27-may]]-Casos_PN_CORR[[#This Row],[26-may]]</f>
        <v>0</v>
      </c>
      <c r="CG565">
        <f>+Casos_PN_CORR[[#This Row],[28-may]]-Casos_PN_CORR[[#This Row],[27-may]]</f>
        <v>0</v>
      </c>
      <c r="CH565">
        <f>+Casos_PN_CORR[[#This Row],[29-may]]-Casos_PN_CORR[[#This Row],[28-may]]</f>
        <v>0</v>
      </c>
      <c r="CI565">
        <f>+Casos_PN_CORR[[#This Row],[30-may]]-Casos_PN_CORR[[#This Row],[29-may]]</f>
        <v>0</v>
      </c>
      <c r="CJ565">
        <f>+Casos_PN_CORR[[#This Row],[31-may]]-Casos_PN_CORR[[#This Row],[30-may]]</f>
        <v>0</v>
      </c>
      <c r="CK565">
        <f>+Casos_PN_CORR[[#This Row],[1-jun]]-Casos_PN_CORR[[#This Row],[31-may]]</f>
        <v>0</v>
      </c>
      <c r="CL565">
        <f>+Casos_PN_CORR[[#This Row],[2-jun]]-Casos_PN_CORR[[#This Row],[1-jun]]</f>
        <v>0</v>
      </c>
      <c r="CM565">
        <f>+Casos_PN_CORR[[#This Row],[3-jun]]-Casos_PN_CORR[[#This Row],[2-jun]]</f>
        <v>0</v>
      </c>
      <c r="CN565">
        <f>+Casos_PN_CORR[[#This Row],[4-jun]]-Casos_PN_CORR[[#This Row],[3-jun]]</f>
        <v>0</v>
      </c>
      <c r="CO565">
        <f>+Casos_PN_CORR[[#This Row],[5-jun]]-Casos_PN_CORR[[#This Row],[4-jun]]</f>
        <v>0</v>
      </c>
      <c r="CP565">
        <f>+Casos_PN_CORR[[#This Row],[6-jun]]-Casos_PN_CORR[[#This Row],[5-jun]]</f>
        <v>0</v>
      </c>
    </row>
    <row r="566" spans="1:94">
      <c r="A566">
        <v>40507</v>
      </c>
      <c r="B566" s="2" t="s">
        <v>115</v>
      </c>
      <c r="C566" s="2" t="s">
        <v>146</v>
      </c>
      <c r="D566" s="2" t="s">
        <v>691</v>
      </c>
      <c r="E566" s="4">
        <f t="shared" si="8"/>
        <v>0</v>
      </c>
      <c r="F566">
        <f>+Casos_PN_CORR[[#This Row],[10-mar]]</f>
        <v>0</v>
      </c>
      <c r="G566">
        <f>+Casos_PN_CORR[[#This Row],[11-mar]]-Casos_PN_CORR[[#This Row],[10-mar]]</f>
        <v>0</v>
      </c>
      <c r="H566">
        <f>+Casos_PN_CORR[[#This Row],[12-mar]]-Casos_PN_CORR[[#This Row],[11-mar]]</f>
        <v>0</v>
      </c>
      <c r="I566">
        <f>+Casos_PN_CORR[[#This Row],[13-mar]]-Casos_PN_CORR[[#This Row],[12-mar]]</f>
        <v>0</v>
      </c>
      <c r="J566">
        <f>+Casos_PN_CORR[[#This Row],[14-mar]]-Casos_PN_CORR[[#This Row],[13-mar]]</f>
        <v>0</v>
      </c>
      <c r="K566">
        <f>+Casos_PN_CORR[[#This Row],[15-mar]]-Casos_PN_CORR[[#This Row],[14-mar]]</f>
        <v>0</v>
      </c>
      <c r="L566">
        <f>+Casos_PN_CORR[[#This Row],[16-mar]]-Casos_PN_CORR[[#This Row],[15-mar]]</f>
        <v>0</v>
      </c>
      <c r="M566">
        <f>+Casos_PN_CORR[[#This Row],[17-mar]]-Casos_PN_CORR[[#This Row],[16-mar]]</f>
        <v>0</v>
      </c>
      <c r="N566">
        <f>+Casos_PN_CORR[[#This Row],[18-mar]]-Casos_PN_CORR[[#This Row],[17-mar]]</f>
        <v>0</v>
      </c>
      <c r="O566">
        <f>+Casos_PN_CORR[[#This Row],[19-mar]]-Casos_PN_CORR[[#This Row],[18-mar]]</f>
        <v>0</v>
      </c>
      <c r="P566">
        <f>+Casos_PN_CORR[[#This Row],[20-mar]]-Casos_PN_CORR[[#This Row],[19-mar]]</f>
        <v>0</v>
      </c>
      <c r="Q566">
        <f>+Casos_PN_CORR[[#This Row],[21-mar]]-Casos_PN_CORR[[#This Row],[20-mar]]</f>
        <v>0</v>
      </c>
      <c r="R566">
        <f>+Casos_PN_CORR[[#This Row],[22-mar]]-Casos_PN_CORR[[#This Row],[21-mar]]</f>
        <v>0</v>
      </c>
      <c r="S566">
        <f>+Casos_PN_CORR[[#This Row],[23-mar]]-Casos_PN_CORR[[#This Row],[22-mar]]</f>
        <v>0</v>
      </c>
      <c r="T566">
        <f>+Casos_PN_CORR[[#This Row],[24-mar]]-Casos_PN_CORR[[#This Row],[23-mar]]</f>
        <v>0</v>
      </c>
      <c r="U566">
        <f>+Casos_PN_CORR[[#This Row],[25-mar]]-Casos_PN_CORR[[#This Row],[24-mar]]</f>
        <v>0</v>
      </c>
      <c r="V566">
        <f>+Casos_PN_CORR[[#This Row],[26-mar]]-Casos_PN_CORR[[#This Row],[25-mar]]</f>
        <v>0</v>
      </c>
      <c r="W566">
        <f>+Casos_PN_CORR[[#This Row],[27-mar]]-Casos_PN_CORR[[#This Row],[26-mar]]</f>
        <v>0</v>
      </c>
      <c r="X566">
        <f>+Casos_PN_CORR[[#This Row],[28-mar]]-Casos_PN_CORR[[#This Row],[27-mar]]</f>
        <v>0</v>
      </c>
      <c r="Y566">
        <f>+Casos_PN_CORR[[#This Row],[29-mar]]-Casos_PN_CORR[[#This Row],[28-mar]]</f>
        <v>0</v>
      </c>
      <c r="Z566">
        <f>+Casos_PN_CORR[[#This Row],[30-mar]]-Casos_PN_CORR[[#This Row],[29-mar]]</f>
        <v>0</v>
      </c>
      <c r="AA566">
        <f>+Casos_PN_CORR[[#This Row],[31-mar]]-Casos_PN_CORR[[#This Row],[30-mar]]</f>
        <v>0</v>
      </c>
      <c r="AB566">
        <f>+Casos_PN_CORR[[#This Row],[1-abr]]-Casos_PN_CORR[[#This Row],[31-mar]]</f>
        <v>0</v>
      </c>
      <c r="AC566">
        <f>+Casos_PN_CORR[[#This Row],[2-abr]]-Casos_PN_CORR[[#This Row],[1-abr]]</f>
        <v>0</v>
      </c>
      <c r="AD566">
        <f>+Casos_PN_CORR[[#This Row],[3-abr]]-Casos_PN_CORR[[#This Row],[2-abr]]</f>
        <v>0</v>
      </c>
      <c r="AE566">
        <f>+Casos_PN_CORR[[#This Row],[4-abr]]-Casos_PN_CORR[[#This Row],[3-abr]]</f>
        <v>0</v>
      </c>
      <c r="AF566">
        <f>+Casos_PN_CORR[[#This Row],[5-abr]]-Casos_PN_CORR[[#This Row],[4-abr]]</f>
        <v>0</v>
      </c>
      <c r="AG566">
        <f>+Casos_PN_CORR[[#This Row],[6-abr]]-Casos_PN_CORR[[#This Row],[5-abr]]</f>
        <v>0</v>
      </c>
      <c r="AH566">
        <f>+Casos_PN_CORR[[#This Row],[7-abr]]-Casos_PN_CORR[[#This Row],[6-abr]]</f>
        <v>0</v>
      </c>
      <c r="AI566">
        <f>+Casos_PN_CORR[[#This Row],[8-abr]]-Casos_PN_CORR[[#This Row],[7-abr]]</f>
        <v>0</v>
      </c>
      <c r="AJ566">
        <f>+Casos_PN_CORR[[#This Row],[9-abr]]-Casos_PN_CORR[[#This Row],[8-abr]]</f>
        <v>0</v>
      </c>
      <c r="AK566">
        <f>+Casos_PN_CORR[[#This Row],[10-abr]]-Casos_PN_CORR[[#This Row],[9-abr]]</f>
        <v>0</v>
      </c>
      <c r="AL566">
        <f>+Casos_PN_CORR[[#This Row],[11-abr]]-Casos_PN_CORR[[#This Row],[10-abr]]</f>
        <v>0</v>
      </c>
      <c r="AM566">
        <f>+Casos_PN_CORR[[#This Row],[12-abr]]-Casos_PN_CORR[[#This Row],[11-abr]]</f>
        <v>0</v>
      </c>
      <c r="AN566">
        <f>+Casos_PN_CORR[[#This Row],[13-abr]]-Casos_PN_CORR[[#This Row],[12-abr]]</f>
        <v>0</v>
      </c>
      <c r="AO566">
        <f>+Casos_PN_CORR[[#This Row],[14-abr]]-Casos_PN_CORR[[#This Row],[13-abr]]</f>
        <v>0</v>
      </c>
      <c r="AP566">
        <f>+Casos_PN_CORR[[#This Row],[15-abr]]-Casos_PN_CORR[[#This Row],[14-abr]]</f>
        <v>0</v>
      </c>
      <c r="AQ566">
        <f>+Casos_PN_CORR[[#This Row],[16-abr]]-Casos_PN_CORR[[#This Row],[15-abr]]</f>
        <v>0</v>
      </c>
      <c r="AR566">
        <f>+Casos_PN_CORR[[#This Row],[17-abr]]-Casos_PN_CORR[[#This Row],[16-abr]]</f>
        <v>0</v>
      </c>
      <c r="AS566">
        <f>+Casos_PN_CORR[[#This Row],[18-abr]]-Casos_PN_CORR[[#This Row],[17-abr]]</f>
        <v>0</v>
      </c>
      <c r="AT566">
        <f>+Casos_PN_CORR[[#This Row],[19-abr]]-Casos_PN_CORR[[#This Row],[18-abr]]</f>
        <v>0</v>
      </c>
      <c r="AU566">
        <f>+Casos_PN_CORR[[#This Row],[20-abr]]-Casos_PN_CORR[[#This Row],[19-abr]]</f>
        <v>0</v>
      </c>
      <c r="AV566">
        <f>+Casos_PN_CORR[[#This Row],[21-abr]]-Casos_PN_CORR[[#This Row],[20-abr]]</f>
        <v>0</v>
      </c>
      <c r="AW566">
        <f>+Casos_PN_CORR[[#This Row],[22-abr]]-Casos_PN_CORR[[#This Row],[21-abr]]</f>
        <v>0</v>
      </c>
      <c r="AX566">
        <f>+Casos_PN_CORR[[#This Row],[23-abr]]-Casos_PN_CORR[[#This Row],[22-abr]]</f>
        <v>0</v>
      </c>
      <c r="AY566">
        <f>+Casos_PN_CORR[[#This Row],[24-abr]]-Casos_PN_CORR[[#This Row],[23-abr]]</f>
        <v>0</v>
      </c>
      <c r="AZ566">
        <f>+Casos_PN_CORR[[#This Row],[25-abr]]-Casos_PN_CORR[[#This Row],[24-abr]]</f>
        <v>0</v>
      </c>
      <c r="BA566">
        <f>+Casos_PN_CORR[[#This Row],[26-abr]]-Casos_PN_CORR[[#This Row],[25-abr]]</f>
        <v>0</v>
      </c>
      <c r="BB566">
        <f>+Casos_PN_CORR[[#This Row],[27-abr]]-Casos_PN_CORR[[#This Row],[26-abr]]</f>
        <v>0</v>
      </c>
      <c r="BC566">
        <f>+Casos_PN_CORR[[#This Row],[28-abr]]-Casos_PN_CORR[[#This Row],[27-abr]]</f>
        <v>0</v>
      </c>
      <c r="BD566">
        <f>+Casos_PN_CORR[[#This Row],[29-abr]]-Casos_PN_CORR[[#This Row],[28-abr]]</f>
        <v>0</v>
      </c>
      <c r="BE566">
        <f>+Casos_PN_CORR[[#This Row],[30-abr]]-Casos_PN_CORR[[#This Row],[29-abr]]</f>
        <v>0</v>
      </c>
      <c r="BF566">
        <f>+Casos_PN_CORR[[#This Row],[1-may]]-Casos_PN_CORR[[#This Row],[30-abr]]</f>
        <v>0</v>
      </c>
      <c r="BG566">
        <f>+Casos_PN_CORR[[#This Row],[2-may]]-Casos_PN_CORR[[#This Row],[1-may]]</f>
        <v>0</v>
      </c>
      <c r="BH566">
        <f>+Casos_PN_CORR[[#This Row],[3-may]]-Casos_PN_CORR[[#This Row],[2-may]]</f>
        <v>0</v>
      </c>
      <c r="BI566">
        <f>+Casos_PN_CORR[[#This Row],[4-may]]-Casos_PN_CORR[[#This Row],[3-may]]</f>
        <v>0</v>
      </c>
      <c r="BJ566">
        <f>+Casos_PN_CORR[[#This Row],[5-may]]-Casos_PN_CORR[[#This Row],[4-may]]</f>
        <v>0</v>
      </c>
      <c r="BK566">
        <f>+Casos_PN_CORR[[#This Row],[6-may]]-Casos_PN_CORR[[#This Row],[5-may]]</f>
        <v>0</v>
      </c>
      <c r="BL566">
        <f>+Casos_PN_CORR[[#This Row],[7-may]]-Casos_PN_CORR[[#This Row],[6-may]]</f>
        <v>0</v>
      </c>
      <c r="BM566">
        <f>+Casos_PN_CORR[[#This Row],[8-may]]-Casos_PN_CORR[[#This Row],[7-may]]</f>
        <v>0</v>
      </c>
      <c r="BN566">
        <f>+Casos_PN_CORR[[#This Row],[9-may]]-Casos_PN_CORR[[#This Row],[8-may]]</f>
        <v>0</v>
      </c>
      <c r="BO566">
        <f>+Casos_PN_CORR[[#This Row],[10-may]]-Casos_PN_CORR[[#This Row],[9-may]]</f>
        <v>0</v>
      </c>
      <c r="BP566">
        <f>+Casos_PN_CORR[[#This Row],[11-may]]-Casos_PN_CORR[[#This Row],[10-may]]</f>
        <v>0</v>
      </c>
      <c r="BQ566">
        <f>+Casos_PN_CORR[[#This Row],[12-may]]-Casos_PN_CORR[[#This Row],[11-may]]</f>
        <v>0</v>
      </c>
      <c r="BR566">
        <f>+Casos_PN_CORR[[#This Row],[13-may]]-Casos_PN_CORR[[#This Row],[12-may]]</f>
        <v>0</v>
      </c>
      <c r="BS566">
        <f>+Casos_PN_CORR[[#This Row],[14-may]]-Casos_PN_CORR[[#This Row],[13-may]]</f>
        <v>0</v>
      </c>
      <c r="BT566">
        <f>+Casos_PN_CORR[[#This Row],[15-may]]-Casos_PN_CORR[[#This Row],[14-may]]</f>
        <v>0</v>
      </c>
      <c r="BU566">
        <f>+Casos_PN_CORR[[#This Row],[16-may]]-Casos_PN_CORR[[#This Row],[15-may]]</f>
        <v>0</v>
      </c>
      <c r="BV566">
        <f>+Casos_PN_CORR[[#This Row],[17-may]]-Casos_PN_CORR[[#This Row],[16-may]]</f>
        <v>0</v>
      </c>
      <c r="BW566">
        <f>+Casos_PN_CORR[[#This Row],[18-may]]-Casos_PN_CORR[[#This Row],[17-may]]</f>
        <v>0</v>
      </c>
      <c r="BX566">
        <f>+Casos_PN_CORR[[#This Row],[19-may]]-Casos_PN_CORR[[#This Row],[18-may]]</f>
        <v>0</v>
      </c>
      <c r="BY566">
        <f>+Casos_PN_CORR[[#This Row],[20-may]]-Casos_PN_CORR[[#This Row],[19-may]]</f>
        <v>0</v>
      </c>
      <c r="BZ566">
        <f>+Casos_PN_CORR[[#This Row],[21-may]]-Casos_PN_CORR[[#This Row],[20-may]]</f>
        <v>0</v>
      </c>
      <c r="CA566">
        <f>+Casos_PN_CORR[[#This Row],[22-may]]-Casos_PN_CORR[[#This Row],[21-may]]</f>
        <v>0</v>
      </c>
      <c r="CB566">
        <f>+Casos_PN_CORR[[#This Row],[23-may]]-Casos_PN_CORR[[#This Row],[22-may]]</f>
        <v>0</v>
      </c>
      <c r="CC566">
        <f>+Casos_PN_CORR[[#This Row],[24-may]]-Casos_PN_CORR[[#This Row],[23-may]]</f>
        <v>0</v>
      </c>
      <c r="CD566">
        <f>+Casos_PN_CORR[[#This Row],[25-may]]-Casos_PN_CORR[[#This Row],[24-may]]</f>
        <v>0</v>
      </c>
      <c r="CE566">
        <f>+Casos_PN_CORR[[#This Row],[26-may]]-Casos_PN_CORR[[#This Row],[25-may]]</f>
        <v>0</v>
      </c>
      <c r="CF566">
        <f>+Casos_PN_CORR[[#This Row],[27-may]]-Casos_PN_CORR[[#This Row],[26-may]]</f>
        <v>0</v>
      </c>
      <c r="CG566">
        <f>+Casos_PN_CORR[[#This Row],[28-may]]-Casos_PN_CORR[[#This Row],[27-may]]</f>
        <v>0</v>
      </c>
      <c r="CH566">
        <f>+Casos_PN_CORR[[#This Row],[29-may]]-Casos_PN_CORR[[#This Row],[28-may]]</f>
        <v>0</v>
      </c>
      <c r="CI566">
        <f>+Casos_PN_CORR[[#This Row],[30-may]]-Casos_PN_CORR[[#This Row],[29-may]]</f>
        <v>0</v>
      </c>
      <c r="CJ566">
        <f>+Casos_PN_CORR[[#This Row],[31-may]]-Casos_PN_CORR[[#This Row],[30-may]]</f>
        <v>0</v>
      </c>
      <c r="CK566">
        <f>+Casos_PN_CORR[[#This Row],[1-jun]]-Casos_PN_CORR[[#This Row],[31-may]]</f>
        <v>0</v>
      </c>
      <c r="CL566">
        <f>+Casos_PN_CORR[[#This Row],[2-jun]]-Casos_PN_CORR[[#This Row],[1-jun]]</f>
        <v>0</v>
      </c>
      <c r="CM566">
        <f>+Casos_PN_CORR[[#This Row],[3-jun]]-Casos_PN_CORR[[#This Row],[2-jun]]</f>
        <v>0</v>
      </c>
      <c r="CN566">
        <f>+Casos_PN_CORR[[#This Row],[4-jun]]-Casos_PN_CORR[[#This Row],[3-jun]]</f>
        <v>0</v>
      </c>
      <c r="CO566">
        <f>+Casos_PN_CORR[[#This Row],[5-jun]]-Casos_PN_CORR[[#This Row],[4-jun]]</f>
        <v>0</v>
      </c>
      <c r="CP566">
        <f>+Casos_PN_CORR[[#This Row],[6-jun]]-Casos_PN_CORR[[#This Row],[5-jun]]</f>
        <v>0</v>
      </c>
    </row>
    <row r="567" spans="1:94">
      <c r="A567">
        <v>90105</v>
      </c>
      <c r="B567" s="2" t="s">
        <v>139</v>
      </c>
      <c r="C567" s="2" t="s">
        <v>148</v>
      </c>
      <c r="D567" s="2" t="s">
        <v>692</v>
      </c>
      <c r="E567" s="4">
        <f t="shared" si="8"/>
        <v>19</v>
      </c>
      <c r="F567">
        <f>+Casos_PN_CORR[[#This Row],[10-mar]]</f>
        <v>0</v>
      </c>
      <c r="G567">
        <f>+Casos_PN_CORR[[#This Row],[11-mar]]-Casos_PN_CORR[[#This Row],[10-mar]]</f>
        <v>0</v>
      </c>
      <c r="H567">
        <f>+Casos_PN_CORR[[#This Row],[12-mar]]-Casos_PN_CORR[[#This Row],[11-mar]]</f>
        <v>0</v>
      </c>
      <c r="I567">
        <f>+Casos_PN_CORR[[#This Row],[13-mar]]-Casos_PN_CORR[[#This Row],[12-mar]]</f>
        <v>0</v>
      </c>
      <c r="J567">
        <f>+Casos_PN_CORR[[#This Row],[14-mar]]-Casos_PN_CORR[[#This Row],[13-mar]]</f>
        <v>0</v>
      </c>
      <c r="K567">
        <f>+Casos_PN_CORR[[#This Row],[15-mar]]-Casos_PN_CORR[[#This Row],[14-mar]]</f>
        <v>0</v>
      </c>
      <c r="L567">
        <f>+Casos_PN_CORR[[#This Row],[16-mar]]-Casos_PN_CORR[[#This Row],[15-mar]]</f>
        <v>0</v>
      </c>
      <c r="M567">
        <f>+Casos_PN_CORR[[#This Row],[17-mar]]-Casos_PN_CORR[[#This Row],[16-mar]]</f>
        <v>0</v>
      </c>
      <c r="N567">
        <f>+Casos_PN_CORR[[#This Row],[18-mar]]-Casos_PN_CORR[[#This Row],[17-mar]]</f>
        <v>0</v>
      </c>
      <c r="O567">
        <f>+Casos_PN_CORR[[#This Row],[19-mar]]-Casos_PN_CORR[[#This Row],[18-mar]]</f>
        <v>0</v>
      </c>
      <c r="P567">
        <f>+Casos_PN_CORR[[#This Row],[20-mar]]-Casos_PN_CORR[[#This Row],[19-mar]]</f>
        <v>0</v>
      </c>
      <c r="Q567">
        <f>+Casos_PN_CORR[[#This Row],[21-mar]]-Casos_PN_CORR[[#This Row],[20-mar]]</f>
        <v>0</v>
      </c>
      <c r="R567">
        <f>+Casos_PN_CORR[[#This Row],[22-mar]]-Casos_PN_CORR[[#This Row],[21-mar]]</f>
        <v>0</v>
      </c>
      <c r="S567">
        <f>+Casos_PN_CORR[[#This Row],[23-mar]]-Casos_PN_CORR[[#This Row],[22-mar]]</f>
        <v>0</v>
      </c>
      <c r="T567">
        <f>+Casos_PN_CORR[[#This Row],[24-mar]]-Casos_PN_CORR[[#This Row],[23-mar]]</f>
        <v>0</v>
      </c>
      <c r="U567">
        <f>+Casos_PN_CORR[[#This Row],[25-mar]]-Casos_PN_CORR[[#This Row],[24-mar]]</f>
        <v>0</v>
      </c>
      <c r="V567">
        <f>+Casos_PN_CORR[[#This Row],[26-mar]]-Casos_PN_CORR[[#This Row],[25-mar]]</f>
        <v>0</v>
      </c>
      <c r="W567">
        <f>+Casos_PN_CORR[[#This Row],[27-mar]]-Casos_PN_CORR[[#This Row],[26-mar]]</f>
        <v>0</v>
      </c>
      <c r="X567">
        <f>+Casos_PN_CORR[[#This Row],[28-mar]]-Casos_PN_CORR[[#This Row],[27-mar]]</f>
        <v>0</v>
      </c>
      <c r="Y567">
        <f>+Casos_PN_CORR[[#This Row],[29-mar]]-Casos_PN_CORR[[#This Row],[28-mar]]</f>
        <v>0</v>
      </c>
      <c r="Z567">
        <f>+Casos_PN_CORR[[#This Row],[30-mar]]-Casos_PN_CORR[[#This Row],[29-mar]]</f>
        <v>0</v>
      </c>
      <c r="AA567">
        <f>+Casos_PN_CORR[[#This Row],[31-mar]]-Casos_PN_CORR[[#This Row],[30-mar]]</f>
        <v>0</v>
      </c>
      <c r="AB567">
        <f>+Casos_PN_CORR[[#This Row],[1-abr]]-Casos_PN_CORR[[#This Row],[31-mar]]</f>
        <v>0</v>
      </c>
      <c r="AC567">
        <f>+Casos_PN_CORR[[#This Row],[2-abr]]-Casos_PN_CORR[[#This Row],[1-abr]]</f>
        <v>0</v>
      </c>
      <c r="AD567">
        <f>+Casos_PN_CORR[[#This Row],[3-abr]]-Casos_PN_CORR[[#This Row],[2-abr]]</f>
        <v>0</v>
      </c>
      <c r="AE567">
        <f>+Casos_PN_CORR[[#This Row],[4-abr]]-Casos_PN_CORR[[#This Row],[3-abr]]</f>
        <v>0</v>
      </c>
      <c r="AF567">
        <f>+Casos_PN_CORR[[#This Row],[5-abr]]-Casos_PN_CORR[[#This Row],[4-abr]]</f>
        <v>0</v>
      </c>
      <c r="AG567">
        <f>+Casos_PN_CORR[[#This Row],[6-abr]]-Casos_PN_CORR[[#This Row],[5-abr]]</f>
        <v>0</v>
      </c>
      <c r="AH567">
        <f>+Casos_PN_CORR[[#This Row],[7-abr]]-Casos_PN_CORR[[#This Row],[6-abr]]</f>
        <v>0</v>
      </c>
      <c r="AI567">
        <f>+Casos_PN_CORR[[#This Row],[8-abr]]-Casos_PN_CORR[[#This Row],[7-abr]]</f>
        <v>0</v>
      </c>
      <c r="AJ567">
        <f>+Casos_PN_CORR[[#This Row],[9-abr]]-Casos_PN_CORR[[#This Row],[8-abr]]</f>
        <v>0</v>
      </c>
      <c r="AK567">
        <f>+Casos_PN_CORR[[#This Row],[10-abr]]-Casos_PN_CORR[[#This Row],[9-abr]]</f>
        <v>0</v>
      </c>
      <c r="AL567">
        <f>+Casos_PN_CORR[[#This Row],[11-abr]]-Casos_PN_CORR[[#This Row],[10-abr]]</f>
        <v>0</v>
      </c>
      <c r="AM567">
        <f>+Casos_PN_CORR[[#This Row],[12-abr]]-Casos_PN_CORR[[#This Row],[11-abr]]</f>
        <v>0</v>
      </c>
      <c r="AN567">
        <f>+Casos_PN_CORR[[#This Row],[13-abr]]-Casos_PN_CORR[[#This Row],[12-abr]]</f>
        <v>0</v>
      </c>
      <c r="AO567">
        <f>+Casos_PN_CORR[[#This Row],[14-abr]]-Casos_PN_CORR[[#This Row],[13-abr]]</f>
        <v>0</v>
      </c>
      <c r="AP567">
        <f>+Casos_PN_CORR[[#This Row],[15-abr]]-Casos_PN_CORR[[#This Row],[14-abr]]</f>
        <v>0</v>
      </c>
      <c r="AQ567">
        <f>+Casos_PN_CORR[[#This Row],[16-abr]]-Casos_PN_CORR[[#This Row],[15-abr]]</f>
        <v>0</v>
      </c>
      <c r="AR567">
        <f>+Casos_PN_CORR[[#This Row],[17-abr]]-Casos_PN_CORR[[#This Row],[16-abr]]</f>
        <v>0</v>
      </c>
      <c r="AS567">
        <f>+Casos_PN_CORR[[#This Row],[18-abr]]-Casos_PN_CORR[[#This Row],[17-abr]]</f>
        <v>0</v>
      </c>
      <c r="AT567">
        <f>+Casos_PN_CORR[[#This Row],[19-abr]]-Casos_PN_CORR[[#This Row],[18-abr]]</f>
        <v>0</v>
      </c>
      <c r="AU567">
        <f>+Casos_PN_CORR[[#This Row],[20-abr]]-Casos_PN_CORR[[#This Row],[19-abr]]</f>
        <v>0</v>
      </c>
      <c r="AV567">
        <f>+Casos_PN_CORR[[#This Row],[21-abr]]-Casos_PN_CORR[[#This Row],[20-abr]]</f>
        <v>0</v>
      </c>
      <c r="AW567">
        <f>+Casos_PN_CORR[[#This Row],[22-abr]]-Casos_PN_CORR[[#This Row],[21-abr]]</f>
        <v>0</v>
      </c>
      <c r="AX567">
        <f>+Casos_PN_CORR[[#This Row],[23-abr]]-Casos_PN_CORR[[#This Row],[22-abr]]</f>
        <v>0</v>
      </c>
      <c r="AY567">
        <f>+Casos_PN_CORR[[#This Row],[24-abr]]-Casos_PN_CORR[[#This Row],[23-abr]]</f>
        <v>0</v>
      </c>
      <c r="AZ567">
        <f>+Casos_PN_CORR[[#This Row],[25-abr]]-Casos_PN_CORR[[#This Row],[24-abr]]</f>
        <v>0</v>
      </c>
      <c r="BA567">
        <f>+Casos_PN_CORR[[#This Row],[26-abr]]-Casos_PN_CORR[[#This Row],[25-abr]]</f>
        <v>0</v>
      </c>
      <c r="BB567">
        <f>+Casos_PN_CORR[[#This Row],[27-abr]]-Casos_PN_CORR[[#This Row],[26-abr]]</f>
        <v>0</v>
      </c>
      <c r="BC567">
        <f>+Casos_PN_CORR[[#This Row],[28-abr]]-Casos_PN_CORR[[#This Row],[27-abr]]</f>
        <v>0</v>
      </c>
      <c r="BD567">
        <f>+Casos_PN_CORR[[#This Row],[29-abr]]-Casos_PN_CORR[[#This Row],[28-abr]]</f>
        <v>0</v>
      </c>
      <c r="BE567">
        <f>+Casos_PN_CORR[[#This Row],[30-abr]]-Casos_PN_CORR[[#This Row],[29-abr]]</f>
        <v>0</v>
      </c>
      <c r="BF567">
        <f>+Casos_PN_CORR[[#This Row],[1-may]]-Casos_PN_CORR[[#This Row],[30-abr]]</f>
        <v>0</v>
      </c>
      <c r="BG567">
        <f>+Casos_PN_CORR[[#This Row],[2-may]]-Casos_PN_CORR[[#This Row],[1-may]]</f>
        <v>0</v>
      </c>
      <c r="BH567">
        <f>+Casos_PN_CORR[[#This Row],[3-may]]-Casos_PN_CORR[[#This Row],[2-may]]</f>
        <v>0</v>
      </c>
      <c r="BI567">
        <f>+Casos_PN_CORR[[#This Row],[4-may]]-Casos_PN_CORR[[#This Row],[3-may]]</f>
        <v>0</v>
      </c>
      <c r="BJ567">
        <f>+Casos_PN_CORR[[#This Row],[5-may]]-Casos_PN_CORR[[#This Row],[4-may]]</f>
        <v>0</v>
      </c>
      <c r="BK567">
        <f>+Casos_PN_CORR[[#This Row],[6-may]]-Casos_PN_CORR[[#This Row],[5-may]]</f>
        <v>0</v>
      </c>
      <c r="BL567">
        <f>+Casos_PN_CORR[[#This Row],[7-may]]-Casos_PN_CORR[[#This Row],[6-may]]</f>
        <v>0</v>
      </c>
      <c r="BM567">
        <f>+Casos_PN_CORR[[#This Row],[8-may]]-Casos_PN_CORR[[#This Row],[7-may]]</f>
        <v>0</v>
      </c>
      <c r="BN567">
        <f>+Casos_PN_CORR[[#This Row],[9-may]]-Casos_PN_CORR[[#This Row],[8-may]]</f>
        <v>0</v>
      </c>
      <c r="BO567">
        <f>+Casos_PN_CORR[[#This Row],[10-may]]-Casos_PN_CORR[[#This Row],[9-may]]</f>
        <v>0</v>
      </c>
      <c r="BP567">
        <f>+Casos_PN_CORR[[#This Row],[11-may]]-Casos_PN_CORR[[#This Row],[10-may]]</f>
        <v>0</v>
      </c>
      <c r="BQ567">
        <f>+Casos_PN_CORR[[#This Row],[12-may]]-Casos_PN_CORR[[#This Row],[11-may]]</f>
        <v>0</v>
      </c>
      <c r="BR567">
        <f>+Casos_PN_CORR[[#This Row],[13-may]]-Casos_PN_CORR[[#This Row],[12-may]]</f>
        <v>0</v>
      </c>
      <c r="BS567">
        <f>+Casos_PN_CORR[[#This Row],[14-may]]-Casos_PN_CORR[[#This Row],[13-may]]</f>
        <v>0</v>
      </c>
      <c r="BT567">
        <f>+Casos_PN_CORR[[#This Row],[15-may]]-Casos_PN_CORR[[#This Row],[14-may]]</f>
        <v>0</v>
      </c>
      <c r="BU567">
        <f>+Casos_PN_CORR[[#This Row],[16-may]]-Casos_PN_CORR[[#This Row],[15-may]]</f>
        <v>0</v>
      </c>
      <c r="BV567">
        <f>+Casos_PN_CORR[[#This Row],[17-may]]-Casos_PN_CORR[[#This Row],[16-may]]</f>
        <v>0</v>
      </c>
      <c r="BW567">
        <f>+Casos_PN_CORR[[#This Row],[18-may]]-Casos_PN_CORR[[#This Row],[17-may]]</f>
        <v>0</v>
      </c>
      <c r="BX567">
        <f>+Casos_PN_CORR[[#This Row],[19-may]]-Casos_PN_CORR[[#This Row],[18-may]]</f>
        <v>0</v>
      </c>
      <c r="BY567">
        <f>+Casos_PN_CORR[[#This Row],[20-may]]-Casos_PN_CORR[[#This Row],[19-may]]</f>
        <v>0</v>
      </c>
      <c r="BZ567">
        <f>+Casos_PN_CORR[[#This Row],[21-may]]-Casos_PN_CORR[[#This Row],[20-may]]</f>
        <v>0</v>
      </c>
      <c r="CA567">
        <f>+Casos_PN_CORR[[#This Row],[22-may]]-Casos_PN_CORR[[#This Row],[21-may]]</f>
        <v>0</v>
      </c>
      <c r="CB567">
        <f>+Casos_PN_CORR[[#This Row],[23-may]]-Casos_PN_CORR[[#This Row],[22-may]]</f>
        <v>0</v>
      </c>
      <c r="CC567">
        <f>+Casos_PN_CORR[[#This Row],[24-may]]-Casos_PN_CORR[[#This Row],[23-may]]</f>
        <v>0</v>
      </c>
      <c r="CD567">
        <f>+Casos_PN_CORR[[#This Row],[25-may]]-Casos_PN_CORR[[#This Row],[24-may]]</f>
        <v>0</v>
      </c>
      <c r="CE567">
        <f>+Casos_PN_CORR[[#This Row],[26-may]]-Casos_PN_CORR[[#This Row],[25-may]]</f>
        <v>0</v>
      </c>
      <c r="CF567">
        <f>+Casos_PN_CORR[[#This Row],[27-may]]-Casos_PN_CORR[[#This Row],[26-may]]</f>
        <v>0</v>
      </c>
      <c r="CG567">
        <f>+Casos_PN_CORR[[#This Row],[28-may]]-Casos_PN_CORR[[#This Row],[27-may]]</f>
        <v>0</v>
      </c>
      <c r="CH567">
        <f>+Casos_PN_CORR[[#This Row],[29-may]]-Casos_PN_CORR[[#This Row],[28-may]]</f>
        <v>0</v>
      </c>
      <c r="CI567">
        <f>+Casos_PN_CORR[[#This Row],[30-may]]-Casos_PN_CORR[[#This Row],[29-may]]</f>
        <v>0</v>
      </c>
      <c r="CJ567">
        <f>+Casos_PN_CORR[[#This Row],[31-may]]-Casos_PN_CORR[[#This Row],[30-may]]</f>
        <v>0</v>
      </c>
      <c r="CK567">
        <f>+Casos_PN_CORR[[#This Row],[1-jun]]-Casos_PN_CORR[[#This Row],[31-may]]</f>
        <v>0</v>
      </c>
      <c r="CL567">
        <f>+Casos_PN_CORR[[#This Row],[2-jun]]-Casos_PN_CORR[[#This Row],[1-jun]]</f>
        <v>0</v>
      </c>
      <c r="CM567">
        <f>+Casos_PN_CORR[[#This Row],[3-jun]]-Casos_PN_CORR[[#This Row],[2-jun]]</f>
        <v>0</v>
      </c>
      <c r="CN567">
        <f>+Casos_PN_CORR[[#This Row],[4-jun]]-Casos_PN_CORR[[#This Row],[3-jun]]</f>
        <v>0</v>
      </c>
      <c r="CO567">
        <f>+Casos_PN_CORR[[#This Row],[5-jun]]-Casos_PN_CORR[[#This Row],[4-jun]]</f>
        <v>19</v>
      </c>
      <c r="CP567">
        <f>+Casos_PN_CORR[[#This Row],[6-jun]]-Casos_PN_CORR[[#This Row],[5-jun]]</f>
        <v>0</v>
      </c>
    </row>
    <row r="568" spans="1:94">
      <c r="A568">
        <v>90405</v>
      </c>
      <c r="B568" s="2" t="s">
        <v>139</v>
      </c>
      <c r="C568" s="2" t="s">
        <v>189</v>
      </c>
      <c r="D568" s="2" t="s">
        <v>693</v>
      </c>
      <c r="E568" s="4">
        <f t="shared" si="8"/>
        <v>0</v>
      </c>
      <c r="F568">
        <f>+Casos_PN_CORR[[#This Row],[10-mar]]</f>
        <v>0</v>
      </c>
      <c r="G568">
        <f>+Casos_PN_CORR[[#This Row],[11-mar]]-Casos_PN_CORR[[#This Row],[10-mar]]</f>
        <v>0</v>
      </c>
      <c r="H568">
        <f>+Casos_PN_CORR[[#This Row],[12-mar]]-Casos_PN_CORR[[#This Row],[11-mar]]</f>
        <v>0</v>
      </c>
      <c r="I568">
        <f>+Casos_PN_CORR[[#This Row],[13-mar]]-Casos_PN_CORR[[#This Row],[12-mar]]</f>
        <v>0</v>
      </c>
      <c r="J568">
        <f>+Casos_PN_CORR[[#This Row],[14-mar]]-Casos_PN_CORR[[#This Row],[13-mar]]</f>
        <v>0</v>
      </c>
      <c r="K568">
        <f>+Casos_PN_CORR[[#This Row],[15-mar]]-Casos_PN_CORR[[#This Row],[14-mar]]</f>
        <v>0</v>
      </c>
      <c r="L568">
        <f>+Casos_PN_CORR[[#This Row],[16-mar]]-Casos_PN_CORR[[#This Row],[15-mar]]</f>
        <v>0</v>
      </c>
      <c r="M568">
        <f>+Casos_PN_CORR[[#This Row],[17-mar]]-Casos_PN_CORR[[#This Row],[16-mar]]</f>
        <v>0</v>
      </c>
      <c r="N568">
        <f>+Casos_PN_CORR[[#This Row],[18-mar]]-Casos_PN_CORR[[#This Row],[17-mar]]</f>
        <v>0</v>
      </c>
      <c r="O568">
        <f>+Casos_PN_CORR[[#This Row],[19-mar]]-Casos_PN_CORR[[#This Row],[18-mar]]</f>
        <v>0</v>
      </c>
      <c r="P568">
        <f>+Casos_PN_CORR[[#This Row],[20-mar]]-Casos_PN_CORR[[#This Row],[19-mar]]</f>
        <v>0</v>
      </c>
      <c r="Q568">
        <f>+Casos_PN_CORR[[#This Row],[21-mar]]-Casos_PN_CORR[[#This Row],[20-mar]]</f>
        <v>0</v>
      </c>
      <c r="R568">
        <f>+Casos_PN_CORR[[#This Row],[22-mar]]-Casos_PN_CORR[[#This Row],[21-mar]]</f>
        <v>0</v>
      </c>
      <c r="S568">
        <f>+Casos_PN_CORR[[#This Row],[23-mar]]-Casos_PN_CORR[[#This Row],[22-mar]]</f>
        <v>0</v>
      </c>
      <c r="T568">
        <f>+Casos_PN_CORR[[#This Row],[24-mar]]-Casos_PN_CORR[[#This Row],[23-mar]]</f>
        <v>0</v>
      </c>
      <c r="U568">
        <f>+Casos_PN_CORR[[#This Row],[25-mar]]-Casos_PN_CORR[[#This Row],[24-mar]]</f>
        <v>0</v>
      </c>
      <c r="V568">
        <f>+Casos_PN_CORR[[#This Row],[26-mar]]-Casos_PN_CORR[[#This Row],[25-mar]]</f>
        <v>0</v>
      </c>
      <c r="W568">
        <f>+Casos_PN_CORR[[#This Row],[27-mar]]-Casos_PN_CORR[[#This Row],[26-mar]]</f>
        <v>0</v>
      </c>
      <c r="X568">
        <f>+Casos_PN_CORR[[#This Row],[28-mar]]-Casos_PN_CORR[[#This Row],[27-mar]]</f>
        <v>0</v>
      </c>
      <c r="Y568">
        <f>+Casos_PN_CORR[[#This Row],[29-mar]]-Casos_PN_CORR[[#This Row],[28-mar]]</f>
        <v>0</v>
      </c>
      <c r="Z568">
        <f>+Casos_PN_CORR[[#This Row],[30-mar]]-Casos_PN_CORR[[#This Row],[29-mar]]</f>
        <v>0</v>
      </c>
      <c r="AA568">
        <f>+Casos_PN_CORR[[#This Row],[31-mar]]-Casos_PN_CORR[[#This Row],[30-mar]]</f>
        <v>0</v>
      </c>
      <c r="AB568">
        <f>+Casos_PN_CORR[[#This Row],[1-abr]]-Casos_PN_CORR[[#This Row],[31-mar]]</f>
        <v>0</v>
      </c>
      <c r="AC568">
        <f>+Casos_PN_CORR[[#This Row],[2-abr]]-Casos_PN_CORR[[#This Row],[1-abr]]</f>
        <v>0</v>
      </c>
      <c r="AD568">
        <f>+Casos_PN_CORR[[#This Row],[3-abr]]-Casos_PN_CORR[[#This Row],[2-abr]]</f>
        <v>0</v>
      </c>
      <c r="AE568">
        <f>+Casos_PN_CORR[[#This Row],[4-abr]]-Casos_PN_CORR[[#This Row],[3-abr]]</f>
        <v>0</v>
      </c>
      <c r="AF568">
        <f>+Casos_PN_CORR[[#This Row],[5-abr]]-Casos_PN_CORR[[#This Row],[4-abr]]</f>
        <v>0</v>
      </c>
      <c r="AG568">
        <f>+Casos_PN_CORR[[#This Row],[6-abr]]-Casos_PN_CORR[[#This Row],[5-abr]]</f>
        <v>0</v>
      </c>
      <c r="AH568">
        <f>+Casos_PN_CORR[[#This Row],[7-abr]]-Casos_PN_CORR[[#This Row],[6-abr]]</f>
        <v>0</v>
      </c>
      <c r="AI568">
        <f>+Casos_PN_CORR[[#This Row],[8-abr]]-Casos_PN_CORR[[#This Row],[7-abr]]</f>
        <v>0</v>
      </c>
      <c r="AJ568">
        <f>+Casos_PN_CORR[[#This Row],[9-abr]]-Casos_PN_CORR[[#This Row],[8-abr]]</f>
        <v>0</v>
      </c>
      <c r="AK568">
        <f>+Casos_PN_CORR[[#This Row],[10-abr]]-Casos_PN_CORR[[#This Row],[9-abr]]</f>
        <v>0</v>
      </c>
      <c r="AL568">
        <f>+Casos_PN_CORR[[#This Row],[11-abr]]-Casos_PN_CORR[[#This Row],[10-abr]]</f>
        <v>0</v>
      </c>
      <c r="AM568">
        <f>+Casos_PN_CORR[[#This Row],[12-abr]]-Casos_PN_CORR[[#This Row],[11-abr]]</f>
        <v>0</v>
      </c>
      <c r="AN568">
        <f>+Casos_PN_CORR[[#This Row],[13-abr]]-Casos_PN_CORR[[#This Row],[12-abr]]</f>
        <v>0</v>
      </c>
      <c r="AO568">
        <f>+Casos_PN_CORR[[#This Row],[14-abr]]-Casos_PN_CORR[[#This Row],[13-abr]]</f>
        <v>0</v>
      </c>
      <c r="AP568">
        <f>+Casos_PN_CORR[[#This Row],[15-abr]]-Casos_PN_CORR[[#This Row],[14-abr]]</f>
        <v>0</v>
      </c>
      <c r="AQ568">
        <f>+Casos_PN_CORR[[#This Row],[16-abr]]-Casos_PN_CORR[[#This Row],[15-abr]]</f>
        <v>0</v>
      </c>
      <c r="AR568">
        <f>+Casos_PN_CORR[[#This Row],[17-abr]]-Casos_PN_CORR[[#This Row],[16-abr]]</f>
        <v>0</v>
      </c>
      <c r="AS568">
        <f>+Casos_PN_CORR[[#This Row],[18-abr]]-Casos_PN_CORR[[#This Row],[17-abr]]</f>
        <v>0</v>
      </c>
      <c r="AT568">
        <f>+Casos_PN_CORR[[#This Row],[19-abr]]-Casos_PN_CORR[[#This Row],[18-abr]]</f>
        <v>0</v>
      </c>
      <c r="AU568">
        <f>+Casos_PN_CORR[[#This Row],[20-abr]]-Casos_PN_CORR[[#This Row],[19-abr]]</f>
        <v>0</v>
      </c>
      <c r="AV568">
        <f>+Casos_PN_CORR[[#This Row],[21-abr]]-Casos_PN_CORR[[#This Row],[20-abr]]</f>
        <v>0</v>
      </c>
      <c r="AW568">
        <f>+Casos_PN_CORR[[#This Row],[22-abr]]-Casos_PN_CORR[[#This Row],[21-abr]]</f>
        <v>0</v>
      </c>
      <c r="AX568">
        <f>+Casos_PN_CORR[[#This Row],[23-abr]]-Casos_PN_CORR[[#This Row],[22-abr]]</f>
        <v>0</v>
      </c>
      <c r="AY568">
        <f>+Casos_PN_CORR[[#This Row],[24-abr]]-Casos_PN_CORR[[#This Row],[23-abr]]</f>
        <v>0</v>
      </c>
      <c r="AZ568">
        <f>+Casos_PN_CORR[[#This Row],[25-abr]]-Casos_PN_CORR[[#This Row],[24-abr]]</f>
        <v>0</v>
      </c>
      <c r="BA568">
        <f>+Casos_PN_CORR[[#This Row],[26-abr]]-Casos_PN_CORR[[#This Row],[25-abr]]</f>
        <v>0</v>
      </c>
      <c r="BB568">
        <f>+Casos_PN_CORR[[#This Row],[27-abr]]-Casos_PN_CORR[[#This Row],[26-abr]]</f>
        <v>0</v>
      </c>
      <c r="BC568">
        <f>+Casos_PN_CORR[[#This Row],[28-abr]]-Casos_PN_CORR[[#This Row],[27-abr]]</f>
        <v>0</v>
      </c>
      <c r="BD568">
        <f>+Casos_PN_CORR[[#This Row],[29-abr]]-Casos_PN_CORR[[#This Row],[28-abr]]</f>
        <v>0</v>
      </c>
      <c r="BE568">
        <f>+Casos_PN_CORR[[#This Row],[30-abr]]-Casos_PN_CORR[[#This Row],[29-abr]]</f>
        <v>0</v>
      </c>
      <c r="BF568">
        <f>+Casos_PN_CORR[[#This Row],[1-may]]-Casos_PN_CORR[[#This Row],[30-abr]]</f>
        <v>0</v>
      </c>
      <c r="BG568">
        <f>+Casos_PN_CORR[[#This Row],[2-may]]-Casos_PN_CORR[[#This Row],[1-may]]</f>
        <v>0</v>
      </c>
      <c r="BH568">
        <f>+Casos_PN_CORR[[#This Row],[3-may]]-Casos_PN_CORR[[#This Row],[2-may]]</f>
        <v>0</v>
      </c>
      <c r="BI568">
        <f>+Casos_PN_CORR[[#This Row],[4-may]]-Casos_PN_CORR[[#This Row],[3-may]]</f>
        <v>0</v>
      </c>
      <c r="BJ568">
        <f>+Casos_PN_CORR[[#This Row],[5-may]]-Casos_PN_CORR[[#This Row],[4-may]]</f>
        <v>0</v>
      </c>
      <c r="BK568">
        <f>+Casos_PN_CORR[[#This Row],[6-may]]-Casos_PN_CORR[[#This Row],[5-may]]</f>
        <v>0</v>
      </c>
      <c r="BL568">
        <f>+Casos_PN_CORR[[#This Row],[7-may]]-Casos_PN_CORR[[#This Row],[6-may]]</f>
        <v>0</v>
      </c>
      <c r="BM568">
        <f>+Casos_PN_CORR[[#This Row],[8-may]]-Casos_PN_CORR[[#This Row],[7-may]]</f>
        <v>0</v>
      </c>
      <c r="BN568">
        <f>+Casos_PN_CORR[[#This Row],[9-may]]-Casos_PN_CORR[[#This Row],[8-may]]</f>
        <v>0</v>
      </c>
      <c r="BO568">
        <f>+Casos_PN_CORR[[#This Row],[10-may]]-Casos_PN_CORR[[#This Row],[9-may]]</f>
        <v>0</v>
      </c>
      <c r="BP568">
        <f>+Casos_PN_CORR[[#This Row],[11-may]]-Casos_PN_CORR[[#This Row],[10-may]]</f>
        <v>0</v>
      </c>
      <c r="BQ568">
        <f>+Casos_PN_CORR[[#This Row],[12-may]]-Casos_PN_CORR[[#This Row],[11-may]]</f>
        <v>0</v>
      </c>
      <c r="BR568">
        <f>+Casos_PN_CORR[[#This Row],[13-may]]-Casos_PN_CORR[[#This Row],[12-may]]</f>
        <v>0</v>
      </c>
      <c r="BS568">
        <f>+Casos_PN_CORR[[#This Row],[14-may]]-Casos_PN_CORR[[#This Row],[13-may]]</f>
        <v>0</v>
      </c>
      <c r="BT568">
        <f>+Casos_PN_CORR[[#This Row],[15-may]]-Casos_PN_CORR[[#This Row],[14-may]]</f>
        <v>0</v>
      </c>
      <c r="BU568">
        <f>+Casos_PN_CORR[[#This Row],[16-may]]-Casos_PN_CORR[[#This Row],[15-may]]</f>
        <v>0</v>
      </c>
      <c r="BV568">
        <f>+Casos_PN_CORR[[#This Row],[17-may]]-Casos_PN_CORR[[#This Row],[16-may]]</f>
        <v>0</v>
      </c>
      <c r="BW568">
        <f>+Casos_PN_CORR[[#This Row],[18-may]]-Casos_PN_CORR[[#This Row],[17-may]]</f>
        <v>0</v>
      </c>
      <c r="BX568">
        <f>+Casos_PN_CORR[[#This Row],[19-may]]-Casos_PN_CORR[[#This Row],[18-may]]</f>
        <v>0</v>
      </c>
      <c r="BY568">
        <f>+Casos_PN_CORR[[#This Row],[20-may]]-Casos_PN_CORR[[#This Row],[19-may]]</f>
        <v>0</v>
      </c>
      <c r="BZ568">
        <f>+Casos_PN_CORR[[#This Row],[21-may]]-Casos_PN_CORR[[#This Row],[20-may]]</f>
        <v>0</v>
      </c>
      <c r="CA568">
        <f>+Casos_PN_CORR[[#This Row],[22-may]]-Casos_PN_CORR[[#This Row],[21-may]]</f>
        <v>0</v>
      </c>
      <c r="CB568">
        <f>+Casos_PN_CORR[[#This Row],[23-may]]-Casos_PN_CORR[[#This Row],[22-may]]</f>
        <v>0</v>
      </c>
      <c r="CC568">
        <f>+Casos_PN_CORR[[#This Row],[24-may]]-Casos_PN_CORR[[#This Row],[23-may]]</f>
        <v>0</v>
      </c>
      <c r="CD568">
        <f>+Casos_PN_CORR[[#This Row],[25-may]]-Casos_PN_CORR[[#This Row],[24-may]]</f>
        <v>0</v>
      </c>
      <c r="CE568">
        <f>+Casos_PN_CORR[[#This Row],[26-may]]-Casos_PN_CORR[[#This Row],[25-may]]</f>
        <v>0</v>
      </c>
      <c r="CF568">
        <f>+Casos_PN_CORR[[#This Row],[27-may]]-Casos_PN_CORR[[#This Row],[26-may]]</f>
        <v>0</v>
      </c>
      <c r="CG568">
        <f>+Casos_PN_CORR[[#This Row],[28-may]]-Casos_PN_CORR[[#This Row],[27-may]]</f>
        <v>0</v>
      </c>
      <c r="CH568">
        <f>+Casos_PN_CORR[[#This Row],[29-may]]-Casos_PN_CORR[[#This Row],[28-may]]</f>
        <v>0</v>
      </c>
      <c r="CI568">
        <f>+Casos_PN_CORR[[#This Row],[30-may]]-Casos_PN_CORR[[#This Row],[29-may]]</f>
        <v>0</v>
      </c>
      <c r="CJ568">
        <f>+Casos_PN_CORR[[#This Row],[31-may]]-Casos_PN_CORR[[#This Row],[30-may]]</f>
        <v>0</v>
      </c>
      <c r="CK568">
        <f>+Casos_PN_CORR[[#This Row],[1-jun]]-Casos_PN_CORR[[#This Row],[31-may]]</f>
        <v>0</v>
      </c>
      <c r="CL568">
        <f>+Casos_PN_CORR[[#This Row],[2-jun]]-Casos_PN_CORR[[#This Row],[1-jun]]</f>
        <v>0</v>
      </c>
      <c r="CM568">
        <f>+Casos_PN_CORR[[#This Row],[3-jun]]-Casos_PN_CORR[[#This Row],[2-jun]]</f>
        <v>0</v>
      </c>
      <c r="CN568">
        <f>+Casos_PN_CORR[[#This Row],[4-jun]]-Casos_PN_CORR[[#This Row],[3-jun]]</f>
        <v>0</v>
      </c>
      <c r="CO568">
        <f>+Casos_PN_CORR[[#This Row],[5-jun]]-Casos_PN_CORR[[#This Row],[4-jun]]</f>
        <v>0</v>
      </c>
      <c r="CP568">
        <f>+Casos_PN_CORR[[#This Row],[6-jun]]-Casos_PN_CORR[[#This Row],[5-jun]]</f>
        <v>0</v>
      </c>
    </row>
    <row r="569" spans="1:94">
      <c r="A569">
        <v>40608</v>
      </c>
      <c r="B569" s="2" t="s">
        <v>115</v>
      </c>
      <c r="C569" s="2" t="s">
        <v>185</v>
      </c>
      <c r="D569" s="2" t="s">
        <v>357</v>
      </c>
      <c r="E569" s="4">
        <f t="shared" si="8"/>
        <v>1</v>
      </c>
      <c r="F569">
        <f>+Casos_PN_CORR[[#This Row],[10-mar]]</f>
        <v>0</v>
      </c>
      <c r="G569">
        <f>+Casos_PN_CORR[[#This Row],[11-mar]]-Casos_PN_CORR[[#This Row],[10-mar]]</f>
        <v>0</v>
      </c>
      <c r="H569">
        <f>+Casos_PN_CORR[[#This Row],[12-mar]]-Casos_PN_CORR[[#This Row],[11-mar]]</f>
        <v>0</v>
      </c>
      <c r="I569">
        <f>+Casos_PN_CORR[[#This Row],[13-mar]]-Casos_PN_CORR[[#This Row],[12-mar]]</f>
        <v>0</v>
      </c>
      <c r="J569">
        <f>+Casos_PN_CORR[[#This Row],[14-mar]]-Casos_PN_CORR[[#This Row],[13-mar]]</f>
        <v>0</v>
      </c>
      <c r="K569">
        <f>+Casos_PN_CORR[[#This Row],[15-mar]]-Casos_PN_CORR[[#This Row],[14-mar]]</f>
        <v>0</v>
      </c>
      <c r="L569">
        <f>+Casos_PN_CORR[[#This Row],[16-mar]]-Casos_PN_CORR[[#This Row],[15-mar]]</f>
        <v>0</v>
      </c>
      <c r="M569">
        <f>+Casos_PN_CORR[[#This Row],[17-mar]]-Casos_PN_CORR[[#This Row],[16-mar]]</f>
        <v>0</v>
      </c>
      <c r="N569">
        <f>+Casos_PN_CORR[[#This Row],[18-mar]]-Casos_PN_CORR[[#This Row],[17-mar]]</f>
        <v>0</v>
      </c>
      <c r="O569">
        <f>+Casos_PN_CORR[[#This Row],[19-mar]]-Casos_PN_CORR[[#This Row],[18-mar]]</f>
        <v>0</v>
      </c>
      <c r="P569">
        <f>+Casos_PN_CORR[[#This Row],[20-mar]]-Casos_PN_CORR[[#This Row],[19-mar]]</f>
        <v>0</v>
      </c>
      <c r="Q569">
        <f>+Casos_PN_CORR[[#This Row],[21-mar]]-Casos_PN_CORR[[#This Row],[20-mar]]</f>
        <v>0</v>
      </c>
      <c r="R569">
        <f>+Casos_PN_CORR[[#This Row],[22-mar]]-Casos_PN_CORR[[#This Row],[21-mar]]</f>
        <v>0</v>
      </c>
      <c r="S569">
        <f>+Casos_PN_CORR[[#This Row],[23-mar]]-Casos_PN_CORR[[#This Row],[22-mar]]</f>
        <v>0</v>
      </c>
      <c r="T569">
        <f>+Casos_PN_CORR[[#This Row],[24-mar]]-Casos_PN_CORR[[#This Row],[23-mar]]</f>
        <v>0</v>
      </c>
      <c r="U569">
        <f>+Casos_PN_CORR[[#This Row],[25-mar]]-Casos_PN_CORR[[#This Row],[24-mar]]</f>
        <v>0</v>
      </c>
      <c r="V569">
        <f>+Casos_PN_CORR[[#This Row],[26-mar]]-Casos_PN_CORR[[#This Row],[25-mar]]</f>
        <v>0</v>
      </c>
      <c r="W569">
        <f>+Casos_PN_CORR[[#This Row],[27-mar]]-Casos_PN_CORR[[#This Row],[26-mar]]</f>
        <v>0</v>
      </c>
      <c r="X569">
        <f>+Casos_PN_CORR[[#This Row],[28-mar]]-Casos_PN_CORR[[#This Row],[27-mar]]</f>
        <v>0</v>
      </c>
      <c r="Y569">
        <f>+Casos_PN_CORR[[#This Row],[29-mar]]-Casos_PN_CORR[[#This Row],[28-mar]]</f>
        <v>0</v>
      </c>
      <c r="Z569">
        <f>+Casos_PN_CORR[[#This Row],[30-mar]]-Casos_PN_CORR[[#This Row],[29-mar]]</f>
        <v>0</v>
      </c>
      <c r="AA569">
        <f>+Casos_PN_CORR[[#This Row],[31-mar]]-Casos_PN_CORR[[#This Row],[30-mar]]</f>
        <v>0</v>
      </c>
      <c r="AB569">
        <f>+Casos_PN_CORR[[#This Row],[1-abr]]-Casos_PN_CORR[[#This Row],[31-mar]]</f>
        <v>0</v>
      </c>
      <c r="AC569">
        <f>+Casos_PN_CORR[[#This Row],[2-abr]]-Casos_PN_CORR[[#This Row],[1-abr]]</f>
        <v>0</v>
      </c>
      <c r="AD569">
        <f>+Casos_PN_CORR[[#This Row],[3-abr]]-Casos_PN_CORR[[#This Row],[2-abr]]</f>
        <v>0</v>
      </c>
      <c r="AE569">
        <f>+Casos_PN_CORR[[#This Row],[4-abr]]-Casos_PN_CORR[[#This Row],[3-abr]]</f>
        <v>0</v>
      </c>
      <c r="AF569">
        <f>+Casos_PN_CORR[[#This Row],[5-abr]]-Casos_PN_CORR[[#This Row],[4-abr]]</f>
        <v>0</v>
      </c>
      <c r="AG569">
        <f>+Casos_PN_CORR[[#This Row],[6-abr]]-Casos_PN_CORR[[#This Row],[5-abr]]</f>
        <v>0</v>
      </c>
      <c r="AH569">
        <f>+Casos_PN_CORR[[#This Row],[7-abr]]-Casos_PN_CORR[[#This Row],[6-abr]]</f>
        <v>0</v>
      </c>
      <c r="AI569">
        <f>+Casos_PN_CORR[[#This Row],[8-abr]]-Casos_PN_CORR[[#This Row],[7-abr]]</f>
        <v>0</v>
      </c>
      <c r="AJ569">
        <f>+Casos_PN_CORR[[#This Row],[9-abr]]-Casos_PN_CORR[[#This Row],[8-abr]]</f>
        <v>0</v>
      </c>
      <c r="AK569">
        <f>+Casos_PN_CORR[[#This Row],[10-abr]]-Casos_PN_CORR[[#This Row],[9-abr]]</f>
        <v>0</v>
      </c>
      <c r="AL569">
        <f>+Casos_PN_CORR[[#This Row],[11-abr]]-Casos_PN_CORR[[#This Row],[10-abr]]</f>
        <v>0</v>
      </c>
      <c r="AM569">
        <f>+Casos_PN_CORR[[#This Row],[12-abr]]-Casos_PN_CORR[[#This Row],[11-abr]]</f>
        <v>0</v>
      </c>
      <c r="AN569">
        <f>+Casos_PN_CORR[[#This Row],[13-abr]]-Casos_PN_CORR[[#This Row],[12-abr]]</f>
        <v>0</v>
      </c>
      <c r="AO569">
        <f>+Casos_PN_CORR[[#This Row],[14-abr]]-Casos_PN_CORR[[#This Row],[13-abr]]</f>
        <v>0</v>
      </c>
      <c r="AP569">
        <f>+Casos_PN_CORR[[#This Row],[15-abr]]-Casos_PN_CORR[[#This Row],[14-abr]]</f>
        <v>0</v>
      </c>
      <c r="AQ569">
        <f>+Casos_PN_CORR[[#This Row],[16-abr]]-Casos_PN_CORR[[#This Row],[15-abr]]</f>
        <v>0</v>
      </c>
      <c r="AR569">
        <f>+Casos_PN_CORR[[#This Row],[17-abr]]-Casos_PN_CORR[[#This Row],[16-abr]]</f>
        <v>0</v>
      </c>
      <c r="AS569">
        <f>+Casos_PN_CORR[[#This Row],[18-abr]]-Casos_PN_CORR[[#This Row],[17-abr]]</f>
        <v>0</v>
      </c>
      <c r="AT569">
        <f>+Casos_PN_CORR[[#This Row],[19-abr]]-Casos_PN_CORR[[#This Row],[18-abr]]</f>
        <v>0</v>
      </c>
      <c r="AU569">
        <f>+Casos_PN_CORR[[#This Row],[20-abr]]-Casos_PN_CORR[[#This Row],[19-abr]]</f>
        <v>0</v>
      </c>
      <c r="AV569">
        <f>+Casos_PN_CORR[[#This Row],[21-abr]]-Casos_PN_CORR[[#This Row],[20-abr]]</f>
        <v>0</v>
      </c>
      <c r="AW569">
        <f>+Casos_PN_CORR[[#This Row],[22-abr]]-Casos_PN_CORR[[#This Row],[21-abr]]</f>
        <v>0</v>
      </c>
      <c r="AX569">
        <f>+Casos_PN_CORR[[#This Row],[23-abr]]-Casos_PN_CORR[[#This Row],[22-abr]]</f>
        <v>0</v>
      </c>
      <c r="AY569">
        <f>+Casos_PN_CORR[[#This Row],[24-abr]]-Casos_PN_CORR[[#This Row],[23-abr]]</f>
        <v>0</v>
      </c>
      <c r="AZ569">
        <f>+Casos_PN_CORR[[#This Row],[25-abr]]-Casos_PN_CORR[[#This Row],[24-abr]]</f>
        <v>0</v>
      </c>
      <c r="BA569">
        <f>+Casos_PN_CORR[[#This Row],[26-abr]]-Casos_PN_CORR[[#This Row],[25-abr]]</f>
        <v>0</v>
      </c>
      <c r="BB569">
        <f>+Casos_PN_CORR[[#This Row],[27-abr]]-Casos_PN_CORR[[#This Row],[26-abr]]</f>
        <v>0</v>
      </c>
      <c r="BC569">
        <f>+Casos_PN_CORR[[#This Row],[28-abr]]-Casos_PN_CORR[[#This Row],[27-abr]]</f>
        <v>0</v>
      </c>
      <c r="BD569">
        <f>+Casos_PN_CORR[[#This Row],[29-abr]]-Casos_PN_CORR[[#This Row],[28-abr]]</f>
        <v>0</v>
      </c>
      <c r="BE569">
        <f>+Casos_PN_CORR[[#This Row],[30-abr]]-Casos_PN_CORR[[#This Row],[29-abr]]</f>
        <v>0</v>
      </c>
      <c r="BF569">
        <f>+Casos_PN_CORR[[#This Row],[1-may]]-Casos_PN_CORR[[#This Row],[30-abr]]</f>
        <v>0</v>
      </c>
      <c r="BG569">
        <f>+Casos_PN_CORR[[#This Row],[2-may]]-Casos_PN_CORR[[#This Row],[1-may]]</f>
        <v>0</v>
      </c>
      <c r="BH569">
        <f>+Casos_PN_CORR[[#This Row],[3-may]]-Casos_PN_CORR[[#This Row],[2-may]]</f>
        <v>0</v>
      </c>
      <c r="BI569">
        <f>+Casos_PN_CORR[[#This Row],[4-may]]-Casos_PN_CORR[[#This Row],[3-may]]</f>
        <v>0</v>
      </c>
      <c r="BJ569">
        <f>+Casos_PN_CORR[[#This Row],[5-may]]-Casos_PN_CORR[[#This Row],[4-may]]</f>
        <v>0</v>
      </c>
      <c r="BK569">
        <f>+Casos_PN_CORR[[#This Row],[6-may]]-Casos_PN_CORR[[#This Row],[5-may]]</f>
        <v>0</v>
      </c>
      <c r="BL569">
        <f>+Casos_PN_CORR[[#This Row],[7-may]]-Casos_PN_CORR[[#This Row],[6-may]]</f>
        <v>0</v>
      </c>
      <c r="BM569">
        <f>+Casos_PN_CORR[[#This Row],[8-may]]-Casos_PN_CORR[[#This Row],[7-may]]</f>
        <v>0</v>
      </c>
      <c r="BN569">
        <f>+Casos_PN_CORR[[#This Row],[9-may]]-Casos_PN_CORR[[#This Row],[8-may]]</f>
        <v>0</v>
      </c>
      <c r="BO569">
        <f>+Casos_PN_CORR[[#This Row],[10-may]]-Casos_PN_CORR[[#This Row],[9-may]]</f>
        <v>0</v>
      </c>
      <c r="BP569">
        <f>+Casos_PN_CORR[[#This Row],[11-may]]-Casos_PN_CORR[[#This Row],[10-may]]</f>
        <v>0</v>
      </c>
      <c r="BQ569">
        <f>+Casos_PN_CORR[[#This Row],[12-may]]-Casos_PN_CORR[[#This Row],[11-may]]</f>
        <v>0</v>
      </c>
      <c r="BR569">
        <f>+Casos_PN_CORR[[#This Row],[13-may]]-Casos_PN_CORR[[#This Row],[12-may]]</f>
        <v>0</v>
      </c>
      <c r="BS569">
        <f>+Casos_PN_CORR[[#This Row],[14-may]]-Casos_PN_CORR[[#This Row],[13-may]]</f>
        <v>0</v>
      </c>
      <c r="BT569">
        <f>+Casos_PN_CORR[[#This Row],[15-may]]-Casos_PN_CORR[[#This Row],[14-may]]</f>
        <v>0</v>
      </c>
      <c r="BU569">
        <f>+Casos_PN_CORR[[#This Row],[16-may]]-Casos_PN_CORR[[#This Row],[15-may]]</f>
        <v>0</v>
      </c>
      <c r="BV569">
        <f>+Casos_PN_CORR[[#This Row],[17-may]]-Casos_PN_CORR[[#This Row],[16-may]]</f>
        <v>0</v>
      </c>
      <c r="BW569">
        <f>+Casos_PN_CORR[[#This Row],[18-may]]-Casos_PN_CORR[[#This Row],[17-may]]</f>
        <v>0</v>
      </c>
      <c r="BX569">
        <f>+Casos_PN_CORR[[#This Row],[19-may]]-Casos_PN_CORR[[#This Row],[18-may]]</f>
        <v>0</v>
      </c>
      <c r="BY569">
        <f>+Casos_PN_CORR[[#This Row],[20-may]]-Casos_PN_CORR[[#This Row],[19-may]]</f>
        <v>0</v>
      </c>
      <c r="BZ569">
        <f>+Casos_PN_CORR[[#This Row],[21-may]]-Casos_PN_CORR[[#This Row],[20-may]]</f>
        <v>0</v>
      </c>
      <c r="CA569">
        <f>+Casos_PN_CORR[[#This Row],[22-may]]-Casos_PN_CORR[[#This Row],[21-may]]</f>
        <v>0</v>
      </c>
      <c r="CB569">
        <f>+Casos_PN_CORR[[#This Row],[23-may]]-Casos_PN_CORR[[#This Row],[22-may]]</f>
        <v>0</v>
      </c>
      <c r="CC569">
        <f>+Casos_PN_CORR[[#This Row],[24-may]]-Casos_PN_CORR[[#This Row],[23-may]]</f>
        <v>0</v>
      </c>
      <c r="CD569">
        <f>+Casos_PN_CORR[[#This Row],[25-may]]-Casos_PN_CORR[[#This Row],[24-may]]</f>
        <v>0</v>
      </c>
      <c r="CE569">
        <f>+Casos_PN_CORR[[#This Row],[26-may]]-Casos_PN_CORR[[#This Row],[25-may]]</f>
        <v>0</v>
      </c>
      <c r="CF569">
        <f>+Casos_PN_CORR[[#This Row],[27-may]]-Casos_PN_CORR[[#This Row],[26-may]]</f>
        <v>0</v>
      </c>
      <c r="CG569">
        <f>+Casos_PN_CORR[[#This Row],[28-may]]-Casos_PN_CORR[[#This Row],[27-may]]</f>
        <v>0</v>
      </c>
      <c r="CH569">
        <f>+Casos_PN_CORR[[#This Row],[29-may]]-Casos_PN_CORR[[#This Row],[28-may]]</f>
        <v>0</v>
      </c>
      <c r="CI569">
        <f>+Casos_PN_CORR[[#This Row],[30-may]]-Casos_PN_CORR[[#This Row],[29-may]]</f>
        <v>0</v>
      </c>
      <c r="CJ569">
        <f>+Casos_PN_CORR[[#This Row],[31-may]]-Casos_PN_CORR[[#This Row],[30-may]]</f>
        <v>0</v>
      </c>
      <c r="CK569">
        <f>+Casos_PN_CORR[[#This Row],[1-jun]]-Casos_PN_CORR[[#This Row],[31-may]]</f>
        <v>0</v>
      </c>
      <c r="CL569">
        <f>+Casos_PN_CORR[[#This Row],[2-jun]]-Casos_PN_CORR[[#This Row],[1-jun]]</f>
        <v>0</v>
      </c>
      <c r="CM569">
        <f>+Casos_PN_CORR[[#This Row],[3-jun]]-Casos_PN_CORR[[#This Row],[2-jun]]</f>
        <v>0</v>
      </c>
      <c r="CN569">
        <f>+Casos_PN_CORR[[#This Row],[4-jun]]-Casos_PN_CORR[[#This Row],[3-jun]]</f>
        <v>0</v>
      </c>
      <c r="CO569">
        <f>+Casos_PN_CORR[[#This Row],[5-jun]]-Casos_PN_CORR[[#This Row],[4-jun]]</f>
        <v>1</v>
      </c>
      <c r="CP569">
        <f>+Casos_PN_CORR[[#This Row],[6-jun]]-Casos_PN_CORR[[#This Row],[5-jun]]</f>
        <v>0</v>
      </c>
    </row>
    <row r="570" spans="1:94">
      <c r="A570">
        <v>130901</v>
      </c>
      <c r="B570" s="2" t="s">
        <v>131</v>
      </c>
      <c r="C570" s="2" t="s">
        <v>357</v>
      </c>
      <c r="D570" s="2" t="s">
        <v>694</v>
      </c>
      <c r="E570" s="4">
        <f t="shared" si="8"/>
        <v>0</v>
      </c>
      <c r="F570">
        <f>+Casos_PN_CORR[[#This Row],[10-mar]]</f>
        <v>0</v>
      </c>
      <c r="G570">
        <f>+Casos_PN_CORR[[#This Row],[11-mar]]-Casos_PN_CORR[[#This Row],[10-mar]]</f>
        <v>0</v>
      </c>
      <c r="H570">
        <f>+Casos_PN_CORR[[#This Row],[12-mar]]-Casos_PN_CORR[[#This Row],[11-mar]]</f>
        <v>0</v>
      </c>
      <c r="I570">
        <f>+Casos_PN_CORR[[#This Row],[13-mar]]-Casos_PN_CORR[[#This Row],[12-mar]]</f>
        <v>0</v>
      </c>
      <c r="J570">
        <f>+Casos_PN_CORR[[#This Row],[14-mar]]-Casos_PN_CORR[[#This Row],[13-mar]]</f>
        <v>0</v>
      </c>
      <c r="K570">
        <f>+Casos_PN_CORR[[#This Row],[15-mar]]-Casos_PN_CORR[[#This Row],[14-mar]]</f>
        <v>0</v>
      </c>
      <c r="L570">
        <f>+Casos_PN_CORR[[#This Row],[16-mar]]-Casos_PN_CORR[[#This Row],[15-mar]]</f>
        <v>0</v>
      </c>
      <c r="M570">
        <f>+Casos_PN_CORR[[#This Row],[17-mar]]-Casos_PN_CORR[[#This Row],[16-mar]]</f>
        <v>0</v>
      </c>
      <c r="N570">
        <f>+Casos_PN_CORR[[#This Row],[18-mar]]-Casos_PN_CORR[[#This Row],[17-mar]]</f>
        <v>0</v>
      </c>
      <c r="O570">
        <f>+Casos_PN_CORR[[#This Row],[19-mar]]-Casos_PN_CORR[[#This Row],[18-mar]]</f>
        <v>0</v>
      </c>
      <c r="P570">
        <f>+Casos_PN_CORR[[#This Row],[20-mar]]-Casos_PN_CORR[[#This Row],[19-mar]]</f>
        <v>0</v>
      </c>
      <c r="Q570">
        <f>+Casos_PN_CORR[[#This Row],[21-mar]]-Casos_PN_CORR[[#This Row],[20-mar]]</f>
        <v>0</v>
      </c>
      <c r="R570">
        <f>+Casos_PN_CORR[[#This Row],[22-mar]]-Casos_PN_CORR[[#This Row],[21-mar]]</f>
        <v>0</v>
      </c>
      <c r="S570">
        <f>+Casos_PN_CORR[[#This Row],[23-mar]]-Casos_PN_CORR[[#This Row],[22-mar]]</f>
        <v>0</v>
      </c>
      <c r="T570">
        <f>+Casos_PN_CORR[[#This Row],[24-mar]]-Casos_PN_CORR[[#This Row],[23-mar]]</f>
        <v>0</v>
      </c>
      <c r="U570">
        <f>+Casos_PN_CORR[[#This Row],[25-mar]]-Casos_PN_CORR[[#This Row],[24-mar]]</f>
        <v>0</v>
      </c>
      <c r="V570">
        <f>+Casos_PN_CORR[[#This Row],[26-mar]]-Casos_PN_CORR[[#This Row],[25-mar]]</f>
        <v>0</v>
      </c>
      <c r="W570">
        <f>+Casos_PN_CORR[[#This Row],[27-mar]]-Casos_PN_CORR[[#This Row],[26-mar]]</f>
        <v>0</v>
      </c>
      <c r="X570">
        <f>+Casos_PN_CORR[[#This Row],[28-mar]]-Casos_PN_CORR[[#This Row],[27-mar]]</f>
        <v>0</v>
      </c>
      <c r="Y570">
        <f>+Casos_PN_CORR[[#This Row],[29-mar]]-Casos_PN_CORR[[#This Row],[28-mar]]</f>
        <v>0</v>
      </c>
      <c r="Z570">
        <f>+Casos_PN_CORR[[#This Row],[30-mar]]-Casos_PN_CORR[[#This Row],[29-mar]]</f>
        <v>0</v>
      </c>
      <c r="AA570">
        <f>+Casos_PN_CORR[[#This Row],[31-mar]]-Casos_PN_CORR[[#This Row],[30-mar]]</f>
        <v>0</v>
      </c>
      <c r="AB570">
        <f>+Casos_PN_CORR[[#This Row],[1-abr]]-Casos_PN_CORR[[#This Row],[31-mar]]</f>
        <v>0</v>
      </c>
      <c r="AC570">
        <f>+Casos_PN_CORR[[#This Row],[2-abr]]-Casos_PN_CORR[[#This Row],[1-abr]]</f>
        <v>0</v>
      </c>
      <c r="AD570">
        <f>+Casos_PN_CORR[[#This Row],[3-abr]]-Casos_PN_CORR[[#This Row],[2-abr]]</f>
        <v>0</v>
      </c>
      <c r="AE570">
        <f>+Casos_PN_CORR[[#This Row],[4-abr]]-Casos_PN_CORR[[#This Row],[3-abr]]</f>
        <v>0</v>
      </c>
      <c r="AF570">
        <f>+Casos_PN_CORR[[#This Row],[5-abr]]-Casos_PN_CORR[[#This Row],[4-abr]]</f>
        <v>0</v>
      </c>
      <c r="AG570">
        <f>+Casos_PN_CORR[[#This Row],[6-abr]]-Casos_PN_CORR[[#This Row],[5-abr]]</f>
        <v>0</v>
      </c>
      <c r="AH570">
        <f>+Casos_PN_CORR[[#This Row],[7-abr]]-Casos_PN_CORR[[#This Row],[6-abr]]</f>
        <v>0</v>
      </c>
      <c r="AI570">
        <f>+Casos_PN_CORR[[#This Row],[8-abr]]-Casos_PN_CORR[[#This Row],[7-abr]]</f>
        <v>0</v>
      </c>
      <c r="AJ570">
        <f>+Casos_PN_CORR[[#This Row],[9-abr]]-Casos_PN_CORR[[#This Row],[8-abr]]</f>
        <v>0</v>
      </c>
      <c r="AK570">
        <f>+Casos_PN_CORR[[#This Row],[10-abr]]-Casos_PN_CORR[[#This Row],[9-abr]]</f>
        <v>0</v>
      </c>
      <c r="AL570">
        <f>+Casos_PN_CORR[[#This Row],[11-abr]]-Casos_PN_CORR[[#This Row],[10-abr]]</f>
        <v>0</v>
      </c>
      <c r="AM570">
        <f>+Casos_PN_CORR[[#This Row],[12-abr]]-Casos_PN_CORR[[#This Row],[11-abr]]</f>
        <v>0</v>
      </c>
      <c r="AN570">
        <f>+Casos_PN_CORR[[#This Row],[13-abr]]-Casos_PN_CORR[[#This Row],[12-abr]]</f>
        <v>0</v>
      </c>
      <c r="AO570">
        <f>+Casos_PN_CORR[[#This Row],[14-abr]]-Casos_PN_CORR[[#This Row],[13-abr]]</f>
        <v>0</v>
      </c>
      <c r="AP570">
        <f>+Casos_PN_CORR[[#This Row],[15-abr]]-Casos_PN_CORR[[#This Row],[14-abr]]</f>
        <v>0</v>
      </c>
      <c r="AQ570">
        <f>+Casos_PN_CORR[[#This Row],[16-abr]]-Casos_PN_CORR[[#This Row],[15-abr]]</f>
        <v>0</v>
      </c>
      <c r="AR570">
        <f>+Casos_PN_CORR[[#This Row],[17-abr]]-Casos_PN_CORR[[#This Row],[16-abr]]</f>
        <v>0</v>
      </c>
      <c r="AS570">
        <f>+Casos_PN_CORR[[#This Row],[18-abr]]-Casos_PN_CORR[[#This Row],[17-abr]]</f>
        <v>0</v>
      </c>
      <c r="AT570">
        <f>+Casos_PN_CORR[[#This Row],[19-abr]]-Casos_PN_CORR[[#This Row],[18-abr]]</f>
        <v>0</v>
      </c>
      <c r="AU570">
        <f>+Casos_PN_CORR[[#This Row],[20-abr]]-Casos_PN_CORR[[#This Row],[19-abr]]</f>
        <v>0</v>
      </c>
      <c r="AV570">
        <f>+Casos_PN_CORR[[#This Row],[21-abr]]-Casos_PN_CORR[[#This Row],[20-abr]]</f>
        <v>0</v>
      </c>
      <c r="AW570">
        <f>+Casos_PN_CORR[[#This Row],[22-abr]]-Casos_PN_CORR[[#This Row],[21-abr]]</f>
        <v>0</v>
      </c>
      <c r="AX570">
        <f>+Casos_PN_CORR[[#This Row],[23-abr]]-Casos_PN_CORR[[#This Row],[22-abr]]</f>
        <v>0</v>
      </c>
      <c r="AY570">
        <f>+Casos_PN_CORR[[#This Row],[24-abr]]-Casos_PN_CORR[[#This Row],[23-abr]]</f>
        <v>0</v>
      </c>
      <c r="AZ570">
        <f>+Casos_PN_CORR[[#This Row],[25-abr]]-Casos_PN_CORR[[#This Row],[24-abr]]</f>
        <v>0</v>
      </c>
      <c r="BA570">
        <f>+Casos_PN_CORR[[#This Row],[26-abr]]-Casos_PN_CORR[[#This Row],[25-abr]]</f>
        <v>0</v>
      </c>
      <c r="BB570">
        <f>+Casos_PN_CORR[[#This Row],[27-abr]]-Casos_PN_CORR[[#This Row],[26-abr]]</f>
        <v>0</v>
      </c>
      <c r="BC570">
        <f>+Casos_PN_CORR[[#This Row],[28-abr]]-Casos_PN_CORR[[#This Row],[27-abr]]</f>
        <v>0</v>
      </c>
      <c r="BD570">
        <f>+Casos_PN_CORR[[#This Row],[29-abr]]-Casos_PN_CORR[[#This Row],[28-abr]]</f>
        <v>0</v>
      </c>
      <c r="BE570">
        <f>+Casos_PN_CORR[[#This Row],[30-abr]]-Casos_PN_CORR[[#This Row],[29-abr]]</f>
        <v>0</v>
      </c>
      <c r="BF570">
        <f>+Casos_PN_CORR[[#This Row],[1-may]]-Casos_PN_CORR[[#This Row],[30-abr]]</f>
        <v>0</v>
      </c>
      <c r="BG570">
        <f>+Casos_PN_CORR[[#This Row],[2-may]]-Casos_PN_CORR[[#This Row],[1-may]]</f>
        <v>0</v>
      </c>
      <c r="BH570">
        <f>+Casos_PN_CORR[[#This Row],[3-may]]-Casos_PN_CORR[[#This Row],[2-may]]</f>
        <v>0</v>
      </c>
      <c r="BI570">
        <f>+Casos_PN_CORR[[#This Row],[4-may]]-Casos_PN_CORR[[#This Row],[3-may]]</f>
        <v>0</v>
      </c>
      <c r="BJ570">
        <f>+Casos_PN_CORR[[#This Row],[5-may]]-Casos_PN_CORR[[#This Row],[4-may]]</f>
        <v>0</v>
      </c>
      <c r="BK570">
        <f>+Casos_PN_CORR[[#This Row],[6-may]]-Casos_PN_CORR[[#This Row],[5-may]]</f>
        <v>0</v>
      </c>
      <c r="BL570">
        <f>+Casos_PN_CORR[[#This Row],[7-may]]-Casos_PN_CORR[[#This Row],[6-may]]</f>
        <v>0</v>
      </c>
      <c r="BM570">
        <f>+Casos_PN_CORR[[#This Row],[8-may]]-Casos_PN_CORR[[#This Row],[7-may]]</f>
        <v>0</v>
      </c>
      <c r="BN570">
        <f>+Casos_PN_CORR[[#This Row],[9-may]]-Casos_PN_CORR[[#This Row],[8-may]]</f>
        <v>0</v>
      </c>
      <c r="BO570">
        <f>+Casos_PN_CORR[[#This Row],[10-may]]-Casos_PN_CORR[[#This Row],[9-may]]</f>
        <v>0</v>
      </c>
      <c r="BP570">
        <f>+Casos_PN_CORR[[#This Row],[11-may]]-Casos_PN_CORR[[#This Row],[10-may]]</f>
        <v>0</v>
      </c>
      <c r="BQ570">
        <f>+Casos_PN_CORR[[#This Row],[12-may]]-Casos_PN_CORR[[#This Row],[11-may]]</f>
        <v>0</v>
      </c>
      <c r="BR570">
        <f>+Casos_PN_CORR[[#This Row],[13-may]]-Casos_PN_CORR[[#This Row],[12-may]]</f>
        <v>0</v>
      </c>
      <c r="BS570">
        <f>+Casos_PN_CORR[[#This Row],[14-may]]-Casos_PN_CORR[[#This Row],[13-may]]</f>
        <v>0</v>
      </c>
      <c r="BT570">
        <f>+Casos_PN_CORR[[#This Row],[15-may]]-Casos_PN_CORR[[#This Row],[14-may]]</f>
        <v>0</v>
      </c>
      <c r="BU570">
        <f>+Casos_PN_CORR[[#This Row],[16-may]]-Casos_PN_CORR[[#This Row],[15-may]]</f>
        <v>0</v>
      </c>
      <c r="BV570">
        <f>+Casos_PN_CORR[[#This Row],[17-may]]-Casos_PN_CORR[[#This Row],[16-may]]</f>
        <v>0</v>
      </c>
      <c r="BW570">
        <f>+Casos_PN_CORR[[#This Row],[18-may]]-Casos_PN_CORR[[#This Row],[17-may]]</f>
        <v>0</v>
      </c>
      <c r="BX570">
        <f>+Casos_PN_CORR[[#This Row],[19-may]]-Casos_PN_CORR[[#This Row],[18-may]]</f>
        <v>0</v>
      </c>
      <c r="BY570">
        <f>+Casos_PN_CORR[[#This Row],[20-may]]-Casos_PN_CORR[[#This Row],[19-may]]</f>
        <v>0</v>
      </c>
      <c r="BZ570">
        <f>+Casos_PN_CORR[[#This Row],[21-may]]-Casos_PN_CORR[[#This Row],[20-may]]</f>
        <v>0</v>
      </c>
      <c r="CA570">
        <f>+Casos_PN_CORR[[#This Row],[22-may]]-Casos_PN_CORR[[#This Row],[21-may]]</f>
        <v>0</v>
      </c>
      <c r="CB570">
        <f>+Casos_PN_CORR[[#This Row],[23-may]]-Casos_PN_CORR[[#This Row],[22-may]]</f>
        <v>0</v>
      </c>
      <c r="CC570">
        <f>+Casos_PN_CORR[[#This Row],[24-may]]-Casos_PN_CORR[[#This Row],[23-may]]</f>
        <v>0</v>
      </c>
      <c r="CD570">
        <f>+Casos_PN_CORR[[#This Row],[25-may]]-Casos_PN_CORR[[#This Row],[24-may]]</f>
        <v>0</v>
      </c>
      <c r="CE570">
        <f>+Casos_PN_CORR[[#This Row],[26-may]]-Casos_PN_CORR[[#This Row],[25-may]]</f>
        <v>0</v>
      </c>
      <c r="CF570">
        <f>+Casos_PN_CORR[[#This Row],[27-may]]-Casos_PN_CORR[[#This Row],[26-may]]</f>
        <v>0</v>
      </c>
      <c r="CG570">
        <f>+Casos_PN_CORR[[#This Row],[28-may]]-Casos_PN_CORR[[#This Row],[27-may]]</f>
        <v>0</v>
      </c>
      <c r="CH570">
        <f>+Casos_PN_CORR[[#This Row],[29-may]]-Casos_PN_CORR[[#This Row],[28-may]]</f>
        <v>0</v>
      </c>
      <c r="CI570">
        <f>+Casos_PN_CORR[[#This Row],[30-may]]-Casos_PN_CORR[[#This Row],[29-may]]</f>
        <v>0</v>
      </c>
      <c r="CJ570">
        <f>+Casos_PN_CORR[[#This Row],[31-may]]-Casos_PN_CORR[[#This Row],[30-may]]</f>
        <v>0</v>
      </c>
      <c r="CK570">
        <f>+Casos_PN_CORR[[#This Row],[1-jun]]-Casos_PN_CORR[[#This Row],[31-may]]</f>
        <v>0</v>
      </c>
      <c r="CL570">
        <f>+Casos_PN_CORR[[#This Row],[2-jun]]-Casos_PN_CORR[[#This Row],[1-jun]]</f>
        <v>0</v>
      </c>
      <c r="CM570">
        <f>+Casos_PN_CORR[[#This Row],[3-jun]]-Casos_PN_CORR[[#This Row],[2-jun]]</f>
        <v>0</v>
      </c>
      <c r="CN570">
        <f>+Casos_PN_CORR[[#This Row],[4-jun]]-Casos_PN_CORR[[#This Row],[3-jun]]</f>
        <v>0</v>
      </c>
      <c r="CO570">
        <f>+Casos_PN_CORR[[#This Row],[5-jun]]-Casos_PN_CORR[[#This Row],[4-jun]]</f>
        <v>0</v>
      </c>
      <c r="CP570">
        <f>+Casos_PN_CORR[[#This Row],[6-jun]]-Casos_PN_CORR[[#This Row],[5-jun]]</f>
        <v>0</v>
      </c>
    </row>
    <row r="571" spans="1:94">
      <c r="A571">
        <v>80801</v>
      </c>
      <c r="B571" s="2" t="s">
        <v>97</v>
      </c>
      <c r="C571" s="2" t="s">
        <v>97</v>
      </c>
      <c r="D571" s="2" t="s">
        <v>695</v>
      </c>
      <c r="E571" s="4">
        <f t="shared" si="8"/>
        <v>29</v>
      </c>
      <c r="F571">
        <f>+Casos_PN_CORR[[#This Row],[10-mar]]</f>
        <v>0</v>
      </c>
      <c r="G571">
        <f>+Casos_PN_CORR[[#This Row],[11-mar]]-Casos_PN_CORR[[#This Row],[10-mar]]</f>
        <v>0</v>
      </c>
      <c r="H571">
        <f>+Casos_PN_CORR[[#This Row],[12-mar]]-Casos_PN_CORR[[#This Row],[11-mar]]</f>
        <v>0</v>
      </c>
      <c r="I571">
        <f>+Casos_PN_CORR[[#This Row],[13-mar]]-Casos_PN_CORR[[#This Row],[12-mar]]</f>
        <v>0</v>
      </c>
      <c r="J571">
        <f>+Casos_PN_CORR[[#This Row],[14-mar]]-Casos_PN_CORR[[#This Row],[13-mar]]</f>
        <v>0</v>
      </c>
      <c r="K571">
        <f>+Casos_PN_CORR[[#This Row],[15-mar]]-Casos_PN_CORR[[#This Row],[14-mar]]</f>
        <v>0</v>
      </c>
      <c r="L571">
        <f>+Casos_PN_CORR[[#This Row],[16-mar]]-Casos_PN_CORR[[#This Row],[15-mar]]</f>
        <v>0</v>
      </c>
      <c r="M571">
        <f>+Casos_PN_CORR[[#This Row],[17-mar]]-Casos_PN_CORR[[#This Row],[16-mar]]</f>
        <v>0</v>
      </c>
      <c r="N571">
        <f>+Casos_PN_CORR[[#This Row],[18-mar]]-Casos_PN_CORR[[#This Row],[17-mar]]</f>
        <v>0</v>
      </c>
      <c r="O571">
        <f>+Casos_PN_CORR[[#This Row],[19-mar]]-Casos_PN_CORR[[#This Row],[18-mar]]</f>
        <v>0</v>
      </c>
      <c r="P571">
        <f>+Casos_PN_CORR[[#This Row],[20-mar]]-Casos_PN_CORR[[#This Row],[19-mar]]</f>
        <v>0</v>
      </c>
      <c r="Q571">
        <f>+Casos_PN_CORR[[#This Row],[21-mar]]-Casos_PN_CORR[[#This Row],[20-mar]]</f>
        <v>0</v>
      </c>
      <c r="R571">
        <f>+Casos_PN_CORR[[#This Row],[22-mar]]-Casos_PN_CORR[[#This Row],[21-mar]]</f>
        <v>0</v>
      </c>
      <c r="S571">
        <f>+Casos_PN_CORR[[#This Row],[23-mar]]-Casos_PN_CORR[[#This Row],[22-mar]]</f>
        <v>0</v>
      </c>
      <c r="T571">
        <f>+Casos_PN_CORR[[#This Row],[24-mar]]-Casos_PN_CORR[[#This Row],[23-mar]]</f>
        <v>0</v>
      </c>
      <c r="U571">
        <f>+Casos_PN_CORR[[#This Row],[25-mar]]-Casos_PN_CORR[[#This Row],[24-mar]]</f>
        <v>0</v>
      </c>
      <c r="V571">
        <f>+Casos_PN_CORR[[#This Row],[26-mar]]-Casos_PN_CORR[[#This Row],[25-mar]]</f>
        <v>0</v>
      </c>
      <c r="W571">
        <f>+Casos_PN_CORR[[#This Row],[27-mar]]-Casos_PN_CORR[[#This Row],[26-mar]]</f>
        <v>0</v>
      </c>
      <c r="X571">
        <f>+Casos_PN_CORR[[#This Row],[28-mar]]-Casos_PN_CORR[[#This Row],[27-mar]]</f>
        <v>0</v>
      </c>
      <c r="Y571">
        <f>+Casos_PN_CORR[[#This Row],[29-mar]]-Casos_PN_CORR[[#This Row],[28-mar]]</f>
        <v>0</v>
      </c>
      <c r="Z571">
        <f>+Casos_PN_CORR[[#This Row],[30-mar]]-Casos_PN_CORR[[#This Row],[29-mar]]</f>
        <v>0</v>
      </c>
      <c r="AA571">
        <f>+Casos_PN_CORR[[#This Row],[31-mar]]-Casos_PN_CORR[[#This Row],[30-mar]]</f>
        <v>0</v>
      </c>
      <c r="AB571">
        <f>+Casos_PN_CORR[[#This Row],[1-abr]]-Casos_PN_CORR[[#This Row],[31-mar]]</f>
        <v>0</v>
      </c>
      <c r="AC571">
        <f>+Casos_PN_CORR[[#This Row],[2-abr]]-Casos_PN_CORR[[#This Row],[1-abr]]</f>
        <v>0</v>
      </c>
      <c r="AD571">
        <f>+Casos_PN_CORR[[#This Row],[3-abr]]-Casos_PN_CORR[[#This Row],[2-abr]]</f>
        <v>0</v>
      </c>
      <c r="AE571">
        <f>+Casos_PN_CORR[[#This Row],[4-abr]]-Casos_PN_CORR[[#This Row],[3-abr]]</f>
        <v>0</v>
      </c>
      <c r="AF571">
        <f>+Casos_PN_CORR[[#This Row],[5-abr]]-Casos_PN_CORR[[#This Row],[4-abr]]</f>
        <v>0</v>
      </c>
      <c r="AG571">
        <f>+Casos_PN_CORR[[#This Row],[6-abr]]-Casos_PN_CORR[[#This Row],[5-abr]]</f>
        <v>0</v>
      </c>
      <c r="AH571">
        <f>+Casos_PN_CORR[[#This Row],[7-abr]]-Casos_PN_CORR[[#This Row],[6-abr]]</f>
        <v>0</v>
      </c>
      <c r="AI571">
        <f>+Casos_PN_CORR[[#This Row],[8-abr]]-Casos_PN_CORR[[#This Row],[7-abr]]</f>
        <v>0</v>
      </c>
      <c r="AJ571">
        <f>+Casos_PN_CORR[[#This Row],[9-abr]]-Casos_PN_CORR[[#This Row],[8-abr]]</f>
        <v>0</v>
      </c>
      <c r="AK571">
        <f>+Casos_PN_CORR[[#This Row],[10-abr]]-Casos_PN_CORR[[#This Row],[9-abr]]</f>
        <v>0</v>
      </c>
      <c r="AL571">
        <f>+Casos_PN_CORR[[#This Row],[11-abr]]-Casos_PN_CORR[[#This Row],[10-abr]]</f>
        <v>0</v>
      </c>
      <c r="AM571">
        <f>+Casos_PN_CORR[[#This Row],[12-abr]]-Casos_PN_CORR[[#This Row],[11-abr]]</f>
        <v>0</v>
      </c>
      <c r="AN571">
        <f>+Casos_PN_CORR[[#This Row],[13-abr]]-Casos_PN_CORR[[#This Row],[12-abr]]</f>
        <v>0</v>
      </c>
      <c r="AO571">
        <f>+Casos_PN_CORR[[#This Row],[14-abr]]-Casos_PN_CORR[[#This Row],[13-abr]]</f>
        <v>0</v>
      </c>
      <c r="AP571">
        <f>+Casos_PN_CORR[[#This Row],[15-abr]]-Casos_PN_CORR[[#This Row],[14-abr]]</f>
        <v>0</v>
      </c>
      <c r="AQ571">
        <f>+Casos_PN_CORR[[#This Row],[16-abr]]-Casos_PN_CORR[[#This Row],[15-abr]]</f>
        <v>0</v>
      </c>
      <c r="AR571">
        <f>+Casos_PN_CORR[[#This Row],[17-abr]]-Casos_PN_CORR[[#This Row],[16-abr]]</f>
        <v>0</v>
      </c>
      <c r="AS571">
        <f>+Casos_PN_CORR[[#This Row],[18-abr]]-Casos_PN_CORR[[#This Row],[17-abr]]</f>
        <v>0</v>
      </c>
      <c r="AT571">
        <f>+Casos_PN_CORR[[#This Row],[19-abr]]-Casos_PN_CORR[[#This Row],[18-abr]]</f>
        <v>0</v>
      </c>
      <c r="AU571">
        <f>+Casos_PN_CORR[[#This Row],[20-abr]]-Casos_PN_CORR[[#This Row],[19-abr]]</f>
        <v>0</v>
      </c>
      <c r="AV571">
        <f>+Casos_PN_CORR[[#This Row],[21-abr]]-Casos_PN_CORR[[#This Row],[20-abr]]</f>
        <v>0</v>
      </c>
      <c r="AW571">
        <f>+Casos_PN_CORR[[#This Row],[22-abr]]-Casos_PN_CORR[[#This Row],[21-abr]]</f>
        <v>0</v>
      </c>
      <c r="AX571">
        <f>+Casos_PN_CORR[[#This Row],[23-abr]]-Casos_PN_CORR[[#This Row],[22-abr]]</f>
        <v>0</v>
      </c>
      <c r="AY571">
        <f>+Casos_PN_CORR[[#This Row],[24-abr]]-Casos_PN_CORR[[#This Row],[23-abr]]</f>
        <v>0</v>
      </c>
      <c r="AZ571">
        <f>+Casos_PN_CORR[[#This Row],[25-abr]]-Casos_PN_CORR[[#This Row],[24-abr]]</f>
        <v>0</v>
      </c>
      <c r="BA571">
        <f>+Casos_PN_CORR[[#This Row],[26-abr]]-Casos_PN_CORR[[#This Row],[25-abr]]</f>
        <v>0</v>
      </c>
      <c r="BB571">
        <f>+Casos_PN_CORR[[#This Row],[27-abr]]-Casos_PN_CORR[[#This Row],[26-abr]]</f>
        <v>0</v>
      </c>
      <c r="BC571">
        <f>+Casos_PN_CORR[[#This Row],[28-abr]]-Casos_PN_CORR[[#This Row],[27-abr]]</f>
        <v>0</v>
      </c>
      <c r="BD571">
        <f>+Casos_PN_CORR[[#This Row],[29-abr]]-Casos_PN_CORR[[#This Row],[28-abr]]</f>
        <v>0</v>
      </c>
      <c r="BE571">
        <f>+Casos_PN_CORR[[#This Row],[30-abr]]-Casos_PN_CORR[[#This Row],[29-abr]]</f>
        <v>0</v>
      </c>
      <c r="BF571">
        <f>+Casos_PN_CORR[[#This Row],[1-may]]-Casos_PN_CORR[[#This Row],[30-abr]]</f>
        <v>0</v>
      </c>
      <c r="BG571">
        <f>+Casos_PN_CORR[[#This Row],[2-may]]-Casos_PN_CORR[[#This Row],[1-may]]</f>
        <v>0</v>
      </c>
      <c r="BH571">
        <f>+Casos_PN_CORR[[#This Row],[3-may]]-Casos_PN_CORR[[#This Row],[2-may]]</f>
        <v>0</v>
      </c>
      <c r="BI571">
        <f>+Casos_PN_CORR[[#This Row],[4-may]]-Casos_PN_CORR[[#This Row],[3-may]]</f>
        <v>0</v>
      </c>
      <c r="BJ571">
        <f>+Casos_PN_CORR[[#This Row],[5-may]]-Casos_PN_CORR[[#This Row],[4-may]]</f>
        <v>0</v>
      </c>
      <c r="BK571">
        <f>+Casos_PN_CORR[[#This Row],[6-may]]-Casos_PN_CORR[[#This Row],[5-may]]</f>
        <v>0</v>
      </c>
      <c r="BL571">
        <f>+Casos_PN_CORR[[#This Row],[7-may]]-Casos_PN_CORR[[#This Row],[6-may]]</f>
        <v>0</v>
      </c>
      <c r="BM571">
        <f>+Casos_PN_CORR[[#This Row],[8-may]]-Casos_PN_CORR[[#This Row],[7-may]]</f>
        <v>0</v>
      </c>
      <c r="BN571">
        <f>+Casos_PN_CORR[[#This Row],[9-may]]-Casos_PN_CORR[[#This Row],[8-may]]</f>
        <v>0</v>
      </c>
      <c r="BO571">
        <f>+Casos_PN_CORR[[#This Row],[10-may]]-Casos_PN_CORR[[#This Row],[9-may]]</f>
        <v>0</v>
      </c>
      <c r="BP571">
        <f>+Casos_PN_CORR[[#This Row],[11-may]]-Casos_PN_CORR[[#This Row],[10-may]]</f>
        <v>0</v>
      </c>
      <c r="BQ571">
        <f>+Casos_PN_CORR[[#This Row],[12-may]]-Casos_PN_CORR[[#This Row],[11-may]]</f>
        <v>0</v>
      </c>
      <c r="BR571">
        <f>+Casos_PN_CORR[[#This Row],[13-may]]-Casos_PN_CORR[[#This Row],[12-may]]</f>
        <v>0</v>
      </c>
      <c r="BS571">
        <f>+Casos_PN_CORR[[#This Row],[14-may]]-Casos_PN_CORR[[#This Row],[13-may]]</f>
        <v>0</v>
      </c>
      <c r="BT571">
        <f>+Casos_PN_CORR[[#This Row],[15-may]]-Casos_PN_CORR[[#This Row],[14-may]]</f>
        <v>0</v>
      </c>
      <c r="BU571">
        <f>+Casos_PN_CORR[[#This Row],[16-may]]-Casos_PN_CORR[[#This Row],[15-may]]</f>
        <v>0</v>
      </c>
      <c r="BV571">
        <f>+Casos_PN_CORR[[#This Row],[17-may]]-Casos_PN_CORR[[#This Row],[16-may]]</f>
        <v>0</v>
      </c>
      <c r="BW571">
        <f>+Casos_PN_CORR[[#This Row],[18-may]]-Casos_PN_CORR[[#This Row],[17-may]]</f>
        <v>0</v>
      </c>
      <c r="BX571">
        <f>+Casos_PN_CORR[[#This Row],[19-may]]-Casos_PN_CORR[[#This Row],[18-may]]</f>
        <v>0</v>
      </c>
      <c r="BY571">
        <f>+Casos_PN_CORR[[#This Row],[20-may]]-Casos_PN_CORR[[#This Row],[19-may]]</f>
        <v>0</v>
      </c>
      <c r="BZ571">
        <f>+Casos_PN_CORR[[#This Row],[21-may]]-Casos_PN_CORR[[#This Row],[20-may]]</f>
        <v>0</v>
      </c>
      <c r="CA571">
        <f>+Casos_PN_CORR[[#This Row],[22-may]]-Casos_PN_CORR[[#This Row],[21-may]]</f>
        <v>0</v>
      </c>
      <c r="CB571">
        <f>+Casos_PN_CORR[[#This Row],[23-may]]-Casos_PN_CORR[[#This Row],[22-may]]</f>
        <v>0</v>
      </c>
      <c r="CC571">
        <f>+Casos_PN_CORR[[#This Row],[24-may]]-Casos_PN_CORR[[#This Row],[23-may]]</f>
        <v>0</v>
      </c>
      <c r="CD571">
        <f>+Casos_PN_CORR[[#This Row],[25-may]]-Casos_PN_CORR[[#This Row],[24-may]]</f>
        <v>0</v>
      </c>
      <c r="CE571">
        <f>+Casos_PN_CORR[[#This Row],[26-may]]-Casos_PN_CORR[[#This Row],[25-may]]</f>
        <v>0</v>
      </c>
      <c r="CF571">
        <f>+Casos_PN_CORR[[#This Row],[27-may]]-Casos_PN_CORR[[#This Row],[26-may]]</f>
        <v>0</v>
      </c>
      <c r="CG571">
        <f>+Casos_PN_CORR[[#This Row],[28-may]]-Casos_PN_CORR[[#This Row],[27-may]]</f>
        <v>0</v>
      </c>
      <c r="CH571">
        <f>+Casos_PN_CORR[[#This Row],[29-may]]-Casos_PN_CORR[[#This Row],[28-may]]</f>
        <v>0</v>
      </c>
      <c r="CI571">
        <f>+Casos_PN_CORR[[#This Row],[30-may]]-Casos_PN_CORR[[#This Row],[29-may]]</f>
        <v>0</v>
      </c>
      <c r="CJ571">
        <f>+Casos_PN_CORR[[#This Row],[31-may]]-Casos_PN_CORR[[#This Row],[30-may]]</f>
        <v>0</v>
      </c>
      <c r="CK571">
        <f>+Casos_PN_CORR[[#This Row],[1-jun]]-Casos_PN_CORR[[#This Row],[31-may]]</f>
        <v>0</v>
      </c>
      <c r="CL571">
        <f>+Casos_PN_CORR[[#This Row],[2-jun]]-Casos_PN_CORR[[#This Row],[1-jun]]</f>
        <v>0</v>
      </c>
      <c r="CM571">
        <f>+Casos_PN_CORR[[#This Row],[3-jun]]-Casos_PN_CORR[[#This Row],[2-jun]]</f>
        <v>0</v>
      </c>
      <c r="CN571">
        <f>+Casos_PN_CORR[[#This Row],[4-jun]]-Casos_PN_CORR[[#This Row],[3-jun]]</f>
        <v>0</v>
      </c>
      <c r="CO571">
        <f>+Casos_PN_CORR[[#This Row],[5-jun]]-Casos_PN_CORR[[#This Row],[4-jun]]</f>
        <v>29</v>
      </c>
      <c r="CP571">
        <f>+Casos_PN_CORR[[#This Row],[6-jun]]-Casos_PN_CORR[[#This Row],[5-jun]]</f>
        <v>0</v>
      </c>
    </row>
    <row r="572" spans="1:94">
      <c r="A572">
        <v>41104</v>
      </c>
      <c r="B572" s="2" t="s">
        <v>115</v>
      </c>
      <c r="C572" s="2" t="s">
        <v>451</v>
      </c>
      <c r="D572" s="2" t="s">
        <v>451</v>
      </c>
      <c r="E572" s="4">
        <f t="shared" si="8"/>
        <v>5</v>
      </c>
      <c r="F572">
        <f>+Casos_PN_CORR[[#This Row],[10-mar]]</f>
        <v>0</v>
      </c>
      <c r="G572">
        <f>+Casos_PN_CORR[[#This Row],[11-mar]]-Casos_PN_CORR[[#This Row],[10-mar]]</f>
        <v>0</v>
      </c>
      <c r="H572">
        <f>+Casos_PN_CORR[[#This Row],[12-mar]]-Casos_PN_CORR[[#This Row],[11-mar]]</f>
        <v>0</v>
      </c>
      <c r="I572">
        <f>+Casos_PN_CORR[[#This Row],[13-mar]]-Casos_PN_CORR[[#This Row],[12-mar]]</f>
        <v>0</v>
      </c>
      <c r="J572">
        <f>+Casos_PN_CORR[[#This Row],[14-mar]]-Casos_PN_CORR[[#This Row],[13-mar]]</f>
        <v>0</v>
      </c>
      <c r="K572">
        <f>+Casos_PN_CORR[[#This Row],[15-mar]]-Casos_PN_CORR[[#This Row],[14-mar]]</f>
        <v>0</v>
      </c>
      <c r="L572">
        <f>+Casos_PN_CORR[[#This Row],[16-mar]]-Casos_PN_CORR[[#This Row],[15-mar]]</f>
        <v>0</v>
      </c>
      <c r="M572">
        <f>+Casos_PN_CORR[[#This Row],[17-mar]]-Casos_PN_CORR[[#This Row],[16-mar]]</f>
        <v>0</v>
      </c>
      <c r="N572">
        <f>+Casos_PN_CORR[[#This Row],[18-mar]]-Casos_PN_CORR[[#This Row],[17-mar]]</f>
        <v>0</v>
      </c>
      <c r="O572">
        <f>+Casos_PN_CORR[[#This Row],[19-mar]]-Casos_PN_CORR[[#This Row],[18-mar]]</f>
        <v>0</v>
      </c>
      <c r="P572">
        <f>+Casos_PN_CORR[[#This Row],[20-mar]]-Casos_PN_CORR[[#This Row],[19-mar]]</f>
        <v>0</v>
      </c>
      <c r="Q572">
        <f>+Casos_PN_CORR[[#This Row],[21-mar]]-Casos_PN_CORR[[#This Row],[20-mar]]</f>
        <v>0</v>
      </c>
      <c r="R572">
        <f>+Casos_PN_CORR[[#This Row],[22-mar]]-Casos_PN_CORR[[#This Row],[21-mar]]</f>
        <v>0</v>
      </c>
      <c r="S572">
        <f>+Casos_PN_CORR[[#This Row],[23-mar]]-Casos_PN_CORR[[#This Row],[22-mar]]</f>
        <v>0</v>
      </c>
      <c r="T572">
        <f>+Casos_PN_CORR[[#This Row],[24-mar]]-Casos_PN_CORR[[#This Row],[23-mar]]</f>
        <v>0</v>
      </c>
      <c r="U572">
        <f>+Casos_PN_CORR[[#This Row],[25-mar]]-Casos_PN_CORR[[#This Row],[24-mar]]</f>
        <v>0</v>
      </c>
      <c r="V572">
        <f>+Casos_PN_CORR[[#This Row],[26-mar]]-Casos_PN_CORR[[#This Row],[25-mar]]</f>
        <v>0</v>
      </c>
      <c r="W572">
        <f>+Casos_PN_CORR[[#This Row],[27-mar]]-Casos_PN_CORR[[#This Row],[26-mar]]</f>
        <v>0</v>
      </c>
      <c r="X572">
        <f>+Casos_PN_CORR[[#This Row],[28-mar]]-Casos_PN_CORR[[#This Row],[27-mar]]</f>
        <v>0</v>
      </c>
      <c r="Y572">
        <f>+Casos_PN_CORR[[#This Row],[29-mar]]-Casos_PN_CORR[[#This Row],[28-mar]]</f>
        <v>0</v>
      </c>
      <c r="Z572">
        <f>+Casos_PN_CORR[[#This Row],[30-mar]]-Casos_PN_CORR[[#This Row],[29-mar]]</f>
        <v>0</v>
      </c>
      <c r="AA572">
        <f>+Casos_PN_CORR[[#This Row],[31-mar]]-Casos_PN_CORR[[#This Row],[30-mar]]</f>
        <v>0</v>
      </c>
      <c r="AB572">
        <f>+Casos_PN_CORR[[#This Row],[1-abr]]-Casos_PN_CORR[[#This Row],[31-mar]]</f>
        <v>0</v>
      </c>
      <c r="AC572">
        <f>+Casos_PN_CORR[[#This Row],[2-abr]]-Casos_PN_CORR[[#This Row],[1-abr]]</f>
        <v>0</v>
      </c>
      <c r="AD572">
        <f>+Casos_PN_CORR[[#This Row],[3-abr]]-Casos_PN_CORR[[#This Row],[2-abr]]</f>
        <v>0</v>
      </c>
      <c r="AE572">
        <f>+Casos_PN_CORR[[#This Row],[4-abr]]-Casos_PN_CORR[[#This Row],[3-abr]]</f>
        <v>0</v>
      </c>
      <c r="AF572">
        <f>+Casos_PN_CORR[[#This Row],[5-abr]]-Casos_PN_CORR[[#This Row],[4-abr]]</f>
        <v>0</v>
      </c>
      <c r="AG572">
        <f>+Casos_PN_CORR[[#This Row],[6-abr]]-Casos_PN_CORR[[#This Row],[5-abr]]</f>
        <v>0</v>
      </c>
      <c r="AH572">
        <f>+Casos_PN_CORR[[#This Row],[7-abr]]-Casos_PN_CORR[[#This Row],[6-abr]]</f>
        <v>0</v>
      </c>
      <c r="AI572">
        <f>+Casos_PN_CORR[[#This Row],[8-abr]]-Casos_PN_CORR[[#This Row],[7-abr]]</f>
        <v>0</v>
      </c>
      <c r="AJ572">
        <f>+Casos_PN_CORR[[#This Row],[9-abr]]-Casos_PN_CORR[[#This Row],[8-abr]]</f>
        <v>0</v>
      </c>
      <c r="AK572">
        <f>+Casos_PN_CORR[[#This Row],[10-abr]]-Casos_PN_CORR[[#This Row],[9-abr]]</f>
        <v>0</v>
      </c>
      <c r="AL572">
        <f>+Casos_PN_CORR[[#This Row],[11-abr]]-Casos_PN_CORR[[#This Row],[10-abr]]</f>
        <v>0</v>
      </c>
      <c r="AM572">
        <f>+Casos_PN_CORR[[#This Row],[12-abr]]-Casos_PN_CORR[[#This Row],[11-abr]]</f>
        <v>0</v>
      </c>
      <c r="AN572">
        <f>+Casos_PN_CORR[[#This Row],[13-abr]]-Casos_PN_CORR[[#This Row],[12-abr]]</f>
        <v>0</v>
      </c>
      <c r="AO572">
        <f>+Casos_PN_CORR[[#This Row],[14-abr]]-Casos_PN_CORR[[#This Row],[13-abr]]</f>
        <v>0</v>
      </c>
      <c r="AP572">
        <f>+Casos_PN_CORR[[#This Row],[15-abr]]-Casos_PN_CORR[[#This Row],[14-abr]]</f>
        <v>0</v>
      </c>
      <c r="AQ572">
        <f>+Casos_PN_CORR[[#This Row],[16-abr]]-Casos_PN_CORR[[#This Row],[15-abr]]</f>
        <v>0</v>
      </c>
      <c r="AR572">
        <f>+Casos_PN_CORR[[#This Row],[17-abr]]-Casos_PN_CORR[[#This Row],[16-abr]]</f>
        <v>0</v>
      </c>
      <c r="AS572">
        <f>+Casos_PN_CORR[[#This Row],[18-abr]]-Casos_PN_CORR[[#This Row],[17-abr]]</f>
        <v>0</v>
      </c>
      <c r="AT572">
        <f>+Casos_PN_CORR[[#This Row],[19-abr]]-Casos_PN_CORR[[#This Row],[18-abr]]</f>
        <v>0</v>
      </c>
      <c r="AU572">
        <f>+Casos_PN_CORR[[#This Row],[20-abr]]-Casos_PN_CORR[[#This Row],[19-abr]]</f>
        <v>0</v>
      </c>
      <c r="AV572">
        <f>+Casos_PN_CORR[[#This Row],[21-abr]]-Casos_PN_CORR[[#This Row],[20-abr]]</f>
        <v>0</v>
      </c>
      <c r="AW572">
        <f>+Casos_PN_CORR[[#This Row],[22-abr]]-Casos_PN_CORR[[#This Row],[21-abr]]</f>
        <v>0</v>
      </c>
      <c r="AX572">
        <f>+Casos_PN_CORR[[#This Row],[23-abr]]-Casos_PN_CORR[[#This Row],[22-abr]]</f>
        <v>0</v>
      </c>
      <c r="AY572">
        <f>+Casos_PN_CORR[[#This Row],[24-abr]]-Casos_PN_CORR[[#This Row],[23-abr]]</f>
        <v>0</v>
      </c>
      <c r="AZ572">
        <f>+Casos_PN_CORR[[#This Row],[25-abr]]-Casos_PN_CORR[[#This Row],[24-abr]]</f>
        <v>0</v>
      </c>
      <c r="BA572">
        <f>+Casos_PN_CORR[[#This Row],[26-abr]]-Casos_PN_CORR[[#This Row],[25-abr]]</f>
        <v>0</v>
      </c>
      <c r="BB572">
        <f>+Casos_PN_CORR[[#This Row],[27-abr]]-Casos_PN_CORR[[#This Row],[26-abr]]</f>
        <v>0</v>
      </c>
      <c r="BC572">
        <f>+Casos_PN_CORR[[#This Row],[28-abr]]-Casos_PN_CORR[[#This Row],[27-abr]]</f>
        <v>0</v>
      </c>
      <c r="BD572">
        <f>+Casos_PN_CORR[[#This Row],[29-abr]]-Casos_PN_CORR[[#This Row],[28-abr]]</f>
        <v>0</v>
      </c>
      <c r="BE572">
        <f>+Casos_PN_CORR[[#This Row],[30-abr]]-Casos_PN_CORR[[#This Row],[29-abr]]</f>
        <v>0</v>
      </c>
      <c r="BF572">
        <f>+Casos_PN_CORR[[#This Row],[1-may]]-Casos_PN_CORR[[#This Row],[30-abr]]</f>
        <v>0</v>
      </c>
      <c r="BG572">
        <f>+Casos_PN_CORR[[#This Row],[2-may]]-Casos_PN_CORR[[#This Row],[1-may]]</f>
        <v>0</v>
      </c>
      <c r="BH572">
        <f>+Casos_PN_CORR[[#This Row],[3-may]]-Casos_PN_CORR[[#This Row],[2-may]]</f>
        <v>0</v>
      </c>
      <c r="BI572">
        <f>+Casos_PN_CORR[[#This Row],[4-may]]-Casos_PN_CORR[[#This Row],[3-may]]</f>
        <v>0</v>
      </c>
      <c r="BJ572">
        <f>+Casos_PN_CORR[[#This Row],[5-may]]-Casos_PN_CORR[[#This Row],[4-may]]</f>
        <v>0</v>
      </c>
      <c r="BK572">
        <f>+Casos_PN_CORR[[#This Row],[6-may]]-Casos_PN_CORR[[#This Row],[5-may]]</f>
        <v>0</v>
      </c>
      <c r="BL572">
        <f>+Casos_PN_CORR[[#This Row],[7-may]]-Casos_PN_CORR[[#This Row],[6-may]]</f>
        <v>0</v>
      </c>
      <c r="BM572">
        <f>+Casos_PN_CORR[[#This Row],[8-may]]-Casos_PN_CORR[[#This Row],[7-may]]</f>
        <v>0</v>
      </c>
      <c r="BN572">
        <f>+Casos_PN_CORR[[#This Row],[9-may]]-Casos_PN_CORR[[#This Row],[8-may]]</f>
        <v>0</v>
      </c>
      <c r="BO572">
        <f>+Casos_PN_CORR[[#This Row],[10-may]]-Casos_PN_CORR[[#This Row],[9-may]]</f>
        <v>0</v>
      </c>
      <c r="BP572">
        <f>+Casos_PN_CORR[[#This Row],[11-may]]-Casos_PN_CORR[[#This Row],[10-may]]</f>
        <v>0</v>
      </c>
      <c r="BQ572">
        <f>+Casos_PN_CORR[[#This Row],[12-may]]-Casos_PN_CORR[[#This Row],[11-may]]</f>
        <v>0</v>
      </c>
      <c r="BR572">
        <f>+Casos_PN_CORR[[#This Row],[13-may]]-Casos_PN_CORR[[#This Row],[12-may]]</f>
        <v>0</v>
      </c>
      <c r="BS572">
        <f>+Casos_PN_CORR[[#This Row],[14-may]]-Casos_PN_CORR[[#This Row],[13-may]]</f>
        <v>0</v>
      </c>
      <c r="BT572">
        <f>+Casos_PN_CORR[[#This Row],[15-may]]-Casos_PN_CORR[[#This Row],[14-may]]</f>
        <v>0</v>
      </c>
      <c r="BU572">
        <f>+Casos_PN_CORR[[#This Row],[16-may]]-Casos_PN_CORR[[#This Row],[15-may]]</f>
        <v>0</v>
      </c>
      <c r="BV572">
        <f>+Casos_PN_CORR[[#This Row],[17-may]]-Casos_PN_CORR[[#This Row],[16-may]]</f>
        <v>0</v>
      </c>
      <c r="BW572">
        <f>+Casos_PN_CORR[[#This Row],[18-may]]-Casos_PN_CORR[[#This Row],[17-may]]</f>
        <v>0</v>
      </c>
      <c r="BX572">
        <f>+Casos_PN_CORR[[#This Row],[19-may]]-Casos_PN_CORR[[#This Row],[18-may]]</f>
        <v>0</v>
      </c>
      <c r="BY572">
        <f>+Casos_PN_CORR[[#This Row],[20-may]]-Casos_PN_CORR[[#This Row],[19-may]]</f>
        <v>0</v>
      </c>
      <c r="BZ572">
        <f>+Casos_PN_CORR[[#This Row],[21-may]]-Casos_PN_CORR[[#This Row],[20-may]]</f>
        <v>0</v>
      </c>
      <c r="CA572">
        <f>+Casos_PN_CORR[[#This Row],[22-may]]-Casos_PN_CORR[[#This Row],[21-may]]</f>
        <v>0</v>
      </c>
      <c r="CB572">
        <f>+Casos_PN_CORR[[#This Row],[23-may]]-Casos_PN_CORR[[#This Row],[22-may]]</f>
        <v>0</v>
      </c>
      <c r="CC572">
        <f>+Casos_PN_CORR[[#This Row],[24-may]]-Casos_PN_CORR[[#This Row],[23-may]]</f>
        <v>0</v>
      </c>
      <c r="CD572">
        <f>+Casos_PN_CORR[[#This Row],[25-may]]-Casos_PN_CORR[[#This Row],[24-may]]</f>
        <v>0</v>
      </c>
      <c r="CE572">
        <f>+Casos_PN_CORR[[#This Row],[26-may]]-Casos_PN_CORR[[#This Row],[25-may]]</f>
        <v>0</v>
      </c>
      <c r="CF572">
        <f>+Casos_PN_CORR[[#This Row],[27-may]]-Casos_PN_CORR[[#This Row],[26-may]]</f>
        <v>0</v>
      </c>
      <c r="CG572">
        <f>+Casos_PN_CORR[[#This Row],[28-may]]-Casos_PN_CORR[[#This Row],[27-may]]</f>
        <v>0</v>
      </c>
      <c r="CH572">
        <f>+Casos_PN_CORR[[#This Row],[29-may]]-Casos_PN_CORR[[#This Row],[28-may]]</f>
        <v>0</v>
      </c>
      <c r="CI572">
        <f>+Casos_PN_CORR[[#This Row],[30-may]]-Casos_PN_CORR[[#This Row],[29-may]]</f>
        <v>0</v>
      </c>
      <c r="CJ572">
        <f>+Casos_PN_CORR[[#This Row],[31-may]]-Casos_PN_CORR[[#This Row],[30-may]]</f>
        <v>0</v>
      </c>
      <c r="CK572">
        <f>+Casos_PN_CORR[[#This Row],[1-jun]]-Casos_PN_CORR[[#This Row],[31-may]]</f>
        <v>0</v>
      </c>
      <c r="CL572">
        <f>+Casos_PN_CORR[[#This Row],[2-jun]]-Casos_PN_CORR[[#This Row],[1-jun]]</f>
        <v>0</v>
      </c>
      <c r="CM572">
        <f>+Casos_PN_CORR[[#This Row],[3-jun]]-Casos_PN_CORR[[#This Row],[2-jun]]</f>
        <v>0</v>
      </c>
      <c r="CN572">
        <f>+Casos_PN_CORR[[#This Row],[4-jun]]-Casos_PN_CORR[[#This Row],[3-jun]]</f>
        <v>0</v>
      </c>
      <c r="CO572">
        <f>+Casos_PN_CORR[[#This Row],[5-jun]]-Casos_PN_CORR[[#This Row],[4-jun]]</f>
        <v>5</v>
      </c>
      <c r="CP572">
        <f>+Casos_PN_CORR[[#This Row],[6-jun]]-Casos_PN_CORR[[#This Row],[5-jun]]</f>
        <v>0</v>
      </c>
    </row>
    <row r="573" spans="1:94">
      <c r="A573">
        <v>80809</v>
      </c>
      <c r="B573" s="2" t="s">
        <v>97</v>
      </c>
      <c r="C573" s="2" t="s">
        <v>97</v>
      </c>
      <c r="D573" s="2" t="s">
        <v>302</v>
      </c>
      <c r="E573" s="4">
        <f t="shared" si="8"/>
        <v>319</v>
      </c>
      <c r="F573">
        <f>+Casos_PN_CORR[[#This Row],[10-mar]]</f>
        <v>0</v>
      </c>
      <c r="G573">
        <f>+Casos_PN_CORR[[#This Row],[11-mar]]-Casos_PN_CORR[[#This Row],[10-mar]]</f>
        <v>0</v>
      </c>
      <c r="H573">
        <f>+Casos_PN_CORR[[#This Row],[12-mar]]-Casos_PN_CORR[[#This Row],[11-mar]]</f>
        <v>0</v>
      </c>
      <c r="I573">
        <f>+Casos_PN_CORR[[#This Row],[13-mar]]-Casos_PN_CORR[[#This Row],[12-mar]]</f>
        <v>0</v>
      </c>
      <c r="J573">
        <f>+Casos_PN_CORR[[#This Row],[14-mar]]-Casos_PN_CORR[[#This Row],[13-mar]]</f>
        <v>0</v>
      </c>
      <c r="K573">
        <f>+Casos_PN_CORR[[#This Row],[15-mar]]-Casos_PN_CORR[[#This Row],[14-mar]]</f>
        <v>0</v>
      </c>
      <c r="L573">
        <f>+Casos_PN_CORR[[#This Row],[16-mar]]-Casos_PN_CORR[[#This Row],[15-mar]]</f>
        <v>0</v>
      </c>
      <c r="M573">
        <f>+Casos_PN_CORR[[#This Row],[17-mar]]-Casos_PN_CORR[[#This Row],[16-mar]]</f>
        <v>0</v>
      </c>
      <c r="N573">
        <f>+Casos_PN_CORR[[#This Row],[18-mar]]-Casos_PN_CORR[[#This Row],[17-mar]]</f>
        <v>0</v>
      </c>
      <c r="O573">
        <f>+Casos_PN_CORR[[#This Row],[19-mar]]-Casos_PN_CORR[[#This Row],[18-mar]]</f>
        <v>0</v>
      </c>
      <c r="P573">
        <f>+Casos_PN_CORR[[#This Row],[20-mar]]-Casos_PN_CORR[[#This Row],[19-mar]]</f>
        <v>0</v>
      </c>
      <c r="Q573">
        <f>+Casos_PN_CORR[[#This Row],[21-mar]]-Casos_PN_CORR[[#This Row],[20-mar]]</f>
        <v>0</v>
      </c>
      <c r="R573">
        <f>+Casos_PN_CORR[[#This Row],[22-mar]]-Casos_PN_CORR[[#This Row],[21-mar]]</f>
        <v>0</v>
      </c>
      <c r="S573">
        <f>+Casos_PN_CORR[[#This Row],[23-mar]]-Casos_PN_CORR[[#This Row],[22-mar]]</f>
        <v>0</v>
      </c>
      <c r="T573">
        <f>+Casos_PN_CORR[[#This Row],[24-mar]]-Casos_PN_CORR[[#This Row],[23-mar]]</f>
        <v>0</v>
      </c>
      <c r="U573">
        <f>+Casos_PN_CORR[[#This Row],[25-mar]]-Casos_PN_CORR[[#This Row],[24-mar]]</f>
        <v>0</v>
      </c>
      <c r="V573">
        <f>+Casos_PN_CORR[[#This Row],[26-mar]]-Casos_PN_CORR[[#This Row],[25-mar]]</f>
        <v>0</v>
      </c>
      <c r="W573">
        <f>+Casos_PN_CORR[[#This Row],[27-mar]]-Casos_PN_CORR[[#This Row],[26-mar]]</f>
        <v>0</v>
      </c>
      <c r="X573">
        <f>+Casos_PN_CORR[[#This Row],[28-mar]]-Casos_PN_CORR[[#This Row],[27-mar]]</f>
        <v>0</v>
      </c>
      <c r="Y573">
        <f>+Casos_PN_CORR[[#This Row],[29-mar]]-Casos_PN_CORR[[#This Row],[28-mar]]</f>
        <v>0</v>
      </c>
      <c r="Z573">
        <f>+Casos_PN_CORR[[#This Row],[30-mar]]-Casos_PN_CORR[[#This Row],[29-mar]]</f>
        <v>0</v>
      </c>
      <c r="AA573">
        <f>+Casos_PN_CORR[[#This Row],[31-mar]]-Casos_PN_CORR[[#This Row],[30-mar]]</f>
        <v>0</v>
      </c>
      <c r="AB573">
        <f>+Casos_PN_CORR[[#This Row],[1-abr]]-Casos_PN_CORR[[#This Row],[31-mar]]</f>
        <v>0</v>
      </c>
      <c r="AC573">
        <f>+Casos_PN_CORR[[#This Row],[2-abr]]-Casos_PN_CORR[[#This Row],[1-abr]]</f>
        <v>0</v>
      </c>
      <c r="AD573">
        <f>+Casos_PN_CORR[[#This Row],[3-abr]]-Casos_PN_CORR[[#This Row],[2-abr]]</f>
        <v>0</v>
      </c>
      <c r="AE573">
        <f>+Casos_PN_CORR[[#This Row],[4-abr]]-Casos_PN_CORR[[#This Row],[3-abr]]</f>
        <v>0</v>
      </c>
      <c r="AF573">
        <f>+Casos_PN_CORR[[#This Row],[5-abr]]-Casos_PN_CORR[[#This Row],[4-abr]]</f>
        <v>0</v>
      </c>
      <c r="AG573">
        <f>+Casos_PN_CORR[[#This Row],[6-abr]]-Casos_PN_CORR[[#This Row],[5-abr]]</f>
        <v>0</v>
      </c>
      <c r="AH573">
        <f>+Casos_PN_CORR[[#This Row],[7-abr]]-Casos_PN_CORR[[#This Row],[6-abr]]</f>
        <v>0</v>
      </c>
      <c r="AI573">
        <f>+Casos_PN_CORR[[#This Row],[8-abr]]-Casos_PN_CORR[[#This Row],[7-abr]]</f>
        <v>0</v>
      </c>
      <c r="AJ573">
        <f>+Casos_PN_CORR[[#This Row],[9-abr]]-Casos_PN_CORR[[#This Row],[8-abr]]</f>
        <v>0</v>
      </c>
      <c r="AK573">
        <f>+Casos_PN_CORR[[#This Row],[10-abr]]-Casos_PN_CORR[[#This Row],[9-abr]]</f>
        <v>0</v>
      </c>
      <c r="AL573">
        <f>+Casos_PN_CORR[[#This Row],[11-abr]]-Casos_PN_CORR[[#This Row],[10-abr]]</f>
        <v>0</v>
      </c>
      <c r="AM573">
        <f>+Casos_PN_CORR[[#This Row],[12-abr]]-Casos_PN_CORR[[#This Row],[11-abr]]</f>
        <v>0</v>
      </c>
      <c r="AN573">
        <f>+Casos_PN_CORR[[#This Row],[13-abr]]-Casos_PN_CORR[[#This Row],[12-abr]]</f>
        <v>0</v>
      </c>
      <c r="AO573">
        <f>+Casos_PN_CORR[[#This Row],[14-abr]]-Casos_PN_CORR[[#This Row],[13-abr]]</f>
        <v>0</v>
      </c>
      <c r="AP573">
        <f>+Casos_PN_CORR[[#This Row],[15-abr]]-Casos_PN_CORR[[#This Row],[14-abr]]</f>
        <v>0</v>
      </c>
      <c r="AQ573">
        <f>+Casos_PN_CORR[[#This Row],[16-abr]]-Casos_PN_CORR[[#This Row],[15-abr]]</f>
        <v>0</v>
      </c>
      <c r="AR573">
        <f>+Casos_PN_CORR[[#This Row],[17-abr]]-Casos_PN_CORR[[#This Row],[16-abr]]</f>
        <v>0</v>
      </c>
      <c r="AS573">
        <f>+Casos_PN_CORR[[#This Row],[18-abr]]-Casos_PN_CORR[[#This Row],[17-abr]]</f>
        <v>0</v>
      </c>
      <c r="AT573">
        <f>+Casos_PN_CORR[[#This Row],[19-abr]]-Casos_PN_CORR[[#This Row],[18-abr]]</f>
        <v>0</v>
      </c>
      <c r="AU573">
        <f>+Casos_PN_CORR[[#This Row],[20-abr]]-Casos_PN_CORR[[#This Row],[19-abr]]</f>
        <v>0</v>
      </c>
      <c r="AV573">
        <f>+Casos_PN_CORR[[#This Row],[21-abr]]-Casos_PN_CORR[[#This Row],[20-abr]]</f>
        <v>0</v>
      </c>
      <c r="AW573">
        <f>+Casos_PN_CORR[[#This Row],[22-abr]]-Casos_PN_CORR[[#This Row],[21-abr]]</f>
        <v>0</v>
      </c>
      <c r="AX573">
        <f>+Casos_PN_CORR[[#This Row],[23-abr]]-Casos_PN_CORR[[#This Row],[22-abr]]</f>
        <v>0</v>
      </c>
      <c r="AY573">
        <f>+Casos_PN_CORR[[#This Row],[24-abr]]-Casos_PN_CORR[[#This Row],[23-abr]]</f>
        <v>0</v>
      </c>
      <c r="AZ573">
        <f>+Casos_PN_CORR[[#This Row],[25-abr]]-Casos_PN_CORR[[#This Row],[24-abr]]</f>
        <v>0</v>
      </c>
      <c r="BA573">
        <f>+Casos_PN_CORR[[#This Row],[26-abr]]-Casos_PN_CORR[[#This Row],[25-abr]]</f>
        <v>0</v>
      </c>
      <c r="BB573">
        <f>+Casos_PN_CORR[[#This Row],[27-abr]]-Casos_PN_CORR[[#This Row],[26-abr]]</f>
        <v>0</v>
      </c>
      <c r="BC573">
        <f>+Casos_PN_CORR[[#This Row],[28-abr]]-Casos_PN_CORR[[#This Row],[27-abr]]</f>
        <v>0</v>
      </c>
      <c r="BD573">
        <f>+Casos_PN_CORR[[#This Row],[29-abr]]-Casos_PN_CORR[[#This Row],[28-abr]]</f>
        <v>0</v>
      </c>
      <c r="BE573">
        <f>+Casos_PN_CORR[[#This Row],[30-abr]]-Casos_PN_CORR[[#This Row],[29-abr]]</f>
        <v>0</v>
      </c>
      <c r="BF573">
        <f>+Casos_PN_CORR[[#This Row],[1-may]]-Casos_PN_CORR[[#This Row],[30-abr]]</f>
        <v>0</v>
      </c>
      <c r="BG573">
        <f>+Casos_PN_CORR[[#This Row],[2-may]]-Casos_PN_CORR[[#This Row],[1-may]]</f>
        <v>0</v>
      </c>
      <c r="BH573">
        <f>+Casos_PN_CORR[[#This Row],[3-may]]-Casos_PN_CORR[[#This Row],[2-may]]</f>
        <v>0</v>
      </c>
      <c r="BI573">
        <f>+Casos_PN_CORR[[#This Row],[4-may]]-Casos_PN_CORR[[#This Row],[3-may]]</f>
        <v>0</v>
      </c>
      <c r="BJ573">
        <f>+Casos_PN_CORR[[#This Row],[5-may]]-Casos_PN_CORR[[#This Row],[4-may]]</f>
        <v>0</v>
      </c>
      <c r="BK573">
        <f>+Casos_PN_CORR[[#This Row],[6-may]]-Casos_PN_CORR[[#This Row],[5-may]]</f>
        <v>0</v>
      </c>
      <c r="BL573">
        <f>+Casos_PN_CORR[[#This Row],[7-may]]-Casos_PN_CORR[[#This Row],[6-may]]</f>
        <v>0</v>
      </c>
      <c r="BM573">
        <f>+Casos_PN_CORR[[#This Row],[8-may]]-Casos_PN_CORR[[#This Row],[7-may]]</f>
        <v>0</v>
      </c>
      <c r="BN573">
        <f>+Casos_PN_CORR[[#This Row],[9-may]]-Casos_PN_CORR[[#This Row],[8-may]]</f>
        <v>0</v>
      </c>
      <c r="BO573">
        <f>+Casos_PN_CORR[[#This Row],[10-may]]-Casos_PN_CORR[[#This Row],[9-may]]</f>
        <v>0</v>
      </c>
      <c r="BP573">
        <f>+Casos_PN_CORR[[#This Row],[11-may]]-Casos_PN_CORR[[#This Row],[10-may]]</f>
        <v>0</v>
      </c>
      <c r="BQ573">
        <f>+Casos_PN_CORR[[#This Row],[12-may]]-Casos_PN_CORR[[#This Row],[11-may]]</f>
        <v>0</v>
      </c>
      <c r="BR573">
        <f>+Casos_PN_CORR[[#This Row],[13-may]]-Casos_PN_CORR[[#This Row],[12-may]]</f>
        <v>0</v>
      </c>
      <c r="BS573">
        <f>+Casos_PN_CORR[[#This Row],[14-may]]-Casos_PN_CORR[[#This Row],[13-may]]</f>
        <v>0</v>
      </c>
      <c r="BT573">
        <f>+Casos_PN_CORR[[#This Row],[15-may]]-Casos_PN_CORR[[#This Row],[14-may]]</f>
        <v>0</v>
      </c>
      <c r="BU573">
        <f>+Casos_PN_CORR[[#This Row],[16-may]]-Casos_PN_CORR[[#This Row],[15-may]]</f>
        <v>0</v>
      </c>
      <c r="BV573">
        <f>+Casos_PN_CORR[[#This Row],[17-may]]-Casos_PN_CORR[[#This Row],[16-may]]</f>
        <v>0</v>
      </c>
      <c r="BW573">
        <f>+Casos_PN_CORR[[#This Row],[18-may]]-Casos_PN_CORR[[#This Row],[17-may]]</f>
        <v>0</v>
      </c>
      <c r="BX573">
        <f>+Casos_PN_CORR[[#This Row],[19-may]]-Casos_PN_CORR[[#This Row],[18-may]]</f>
        <v>0</v>
      </c>
      <c r="BY573">
        <f>+Casos_PN_CORR[[#This Row],[20-may]]-Casos_PN_CORR[[#This Row],[19-may]]</f>
        <v>0</v>
      </c>
      <c r="BZ573">
        <f>+Casos_PN_CORR[[#This Row],[21-may]]-Casos_PN_CORR[[#This Row],[20-may]]</f>
        <v>0</v>
      </c>
      <c r="CA573">
        <f>+Casos_PN_CORR[[#This Row],[22-may]]-Casos_PN_CORR[[#This Row],[21-may]]</f>
        <v>0</v>
      </c>
      <c r="CB573">
        <f>+Casos_PN_CORR[[#This Row],[23-may]]-Casos_PN_CORR[[#This Row],[22-may]]</f>
        <v>0</v>
      </c>
      <c r="CC573">
        <f>+Casos_PN_CORR[[#This Row],[24-may]]-Casos_PN_CORR[[#This Row],[23-may]]</f>
        <v>0</v>
      </c>
      <c r="CD573">
        <f>+Casos_PN_CORR[[#This Row],[25-may]]-Casos_PN_CORR[[#This Row],[24-may]]</f>
        <v>0</v>
      </c>
      <c r="CE573">
        <f>+Casos_PN_CORR[[#This Row],[26-may]]-Casos_PN_CORR[[#This Row],[25-may]]</f>
        <v>0</v>
      </c>
      <c r="CF573">
        <f>+Casos_PN_CORR[[#This Row],[27-may]]-Casos_PN_CORR[[#This Row],[26-may]]</f>
        <v>0</v>
      </c>
      <c r="CG573">
        <f>+Casos_PN_CORR[[#This Row],[28-may]]-Casos_PN_CORR[[#This Row],[27-may]]</f>
        <v>0</v>
      </c>
      <c r="CH573">
        <f>+Casos_PN_CORR[[#This Row],[29-may]]-Casos_PN_CORR[[#This Row],[28-may]]</f>
        <v>0</v>
      </c>
      <c r="CI573">
        <f>+Casos_PN_CORR[[#This Row],[30-may]]-Casos_PN_CORR[[#This Row],[29-may]]</f>
        <v>0</v>
      </c>
      <c r="CJ573">
        <f>+Casos_PN_CORR[[#This Row],[31-may]]-Casos_PN_CORR[[#This Row],[30-may]]</f>
        <v>0</v>
      </c>
      <c r="CK573">
        <f>+Casos_PN_CORR[[#This Row],[1-jun]]-Casos_PN_CORR[[#This Row],[31-may]]</f>
        <v>0</v>
      </c>
      <c r="CL573">
        <f>+Casos_PN_CORR[[#This Row],[2-jun]]-Casos_PN_CORR[[#This Row],[1-jun]]</f>
        <v>0</v>
      </c>
      <c r="CM573">
        <f>+Casos_PN_CORR[[#This Row],[3-jun]]-Casos_PN_CORR[[#This Row],[2-jun]]</f>
        <v>0</v>
      </c>
      <c r="CN573">
        <f>+Casos_PN_CORR[[#This Row],[4-jun]]-Casos_PN_CORR[[#This Row],[3-jun]]</f>
        <v>0</v>
      </c>
      <c r="CO573">
        <f>+Casos_PN_CORR[[#This Row],[5-jun]]-Casos_PN_CORR[[#This Row],[4-jun]]</f>
        <v>319</v>
      </c>
      <c r="CP573">
        <f>+Casos_PN_CORR[[#This Row],[6-jun]]-Casos_PN_CORR[[#This Row],[5-jun]]</f>
        <v>0</v>
      </c>
    </row>
    <row r="574" spans="1:94">
      <c r="A574">
        <v>90801</v>
      </c>
      <c r="B574" s="2" t="s">
        <v>139</v>
      </c>
      <c r="C574" s="2" t="s">
        <v>302</v>
      </c>
      <c r="D574" s="2" t="s">
        <v>696</v>
      </c>
      <c r="E574" s="4">
        <f t="shared" si="8"/>
        <v>4</v>
      </c>
      <c r="F574">
        <f>+Casos_PN_CORR[[#This Row],[10-mar]]</f>
        <v>0</v>
      </c>
      <c r="G574">
        <f>+Casos_PN_CORR[[#This Row],[11-mar]]-Casos_PN_CORR[[#This Row],[10-mar]]</f>
        <v>0</v>
      </c>
      <c r="H574">
        <f>+Casos_PN_CORR[[#This Row],[12-mar]]-Casos_PN_CORR[[#This Row],[11-mar]]</f>
        <v>0</v>
      </c>
      <c r="I574">
        <f>+Casos_PN_CORR[[#This Row],[13-mar]]-Casos_PN_CORR[[#This Row],[12-mar]]</f>
        <v>0</v>
      </c>
      <c r="J574">
        <f>+Casos_PN_CORR[[#This Row],[14-mar]]-Casos_PN_CORR[[#This Row],[13-mar]]</f>
        <v>0</v>
      </c>
      <c r="K574">
        <f>+Casos_PN_CORR[[#This Row],[15-mar]]-Casos_PN_CORR[[#This Row],[14-mar]]</f>
        <v>0</v>
      </c>
      <c r="L574">
        <f>+Casos_PN_CORR[[#This Row],[16-mar]]-Casos_PN_CORR[[#This Row],[15-mar]]</f>
        <v>0</v>
      </c>
      <c r="M574">
        <f>+Casos_PN_CORR[[#This Row],[17-mar]]-Casos_PN_CORR[[#This Row],[16-mar]]</f>
        <v>0</v>
      </c>
      <c r="N574">
        <f>+Casos_PN_CORR[[#This Row],[18-mar]]-Casos_PN_CORR[[#This Row],[17-mar]]</f>
        <v>0</v>
      </c>
      <c r="O574">
        <f>+Casos_PN_CORR[[#This Row],[19-mar]]-Casos_PN_CORR[[#This Row],[18-mar]]</f>
        <v>0</v>
      </c>
      <c r="P574">
        <f>+Casos_PN_CORR[[#This Row],[20-mar]]-Casos_PN_CORR[[#This Row],[19-mar]]</f>
        <v>0</v>
      </c>
      <c r="Q574">
        <f>+Casos_PN_CORR[[#This Row],[21-mar]]-Casos_PN_CORR[[#This Row],[20-mar]]</f>
        <v>0</v>
      </c>
      <c r="R574">
        <f>+Casos_PN_CORR[[#This Row],[22-mar]]-Casos_PN_CORR[[#This Row],[21-mar]]</f>
        <v>0</v>
      </c>
      <c r="S574">
        <f>+Casos_PN_CORR[[#This Row],[23-mar]]-Casos_PN_CORR[[#This Row],[22-mar]]</f>
        <v>0</v>
      </c>
      <c r="T574">
        <f>+Casos_PN_CORR[[#This Row],[24-mar]]-Casos_PN_CORR[[#This Row],[23-mar]]</f>
        <v>0</v>
      </c>
      <c r="U574">
        <f>+Casos_PN_CORR[[#This Row],[25-mar]]-Casos_PN_CORR[[#This Row],[24-mar]]</f>
        <v>0</v>
      </c>
      <c r="V574">
        <f>+Casos_PN_CORR[[#This Row],[26-mar]]-Casos_PN_CORR[[#This Row],[25-mar]]</f>
        <v>0</v>
      </c>
      <c r="W574">
        <f>+Casos_PN_CORR[[#This Row],[27-mar]]-Casos_PN_CORR[[#This Row],[26-mar]]</f>
        <v>0</v>
      </c>
      <c r="X574">
        <f>+Casos_PN_CORR[[#This Row],[28-mar]]-Casos_PN_CORR[[#This Row],[27-mar]]</f>
        <v>0</v>
      </c>
      <c r="Y574">
        <f>+Casos_PN_CORR[[#This Row],[29-mar]]-Casos_PN_CORR[[#This Row],[28-mar]]</f>
        <v>0</v>
      </c>
      <c r="Z574">
        <f>+Casos_PN_CORR[[#This Row],[30-mar]]-Casos_PN_CORR[[#This Row],[29-mar]]</f>
        <v>0</v>
      </c>
      <c r="AA574">
        <f>+Casos_PN_CORR[[#This Row],[31-mar]]-Casos_PN_CORR[[#This Row],[30-mar]]</f>
        <v>0</v>
      </c>
      <c r="AB574">
        <f>+Casos_PN_CORR[[#This Row],[1-abr]]-Casos_PN_CORR[[#This Row],[31-mar]]</f>
        <v>0</v>
      </c>
      <c r="AC574">
        <f>+Casos_PN_CORR[[#This Row],[2-abr]]-Casos_PN_CORR[[#This Row],[1-abr]]</f>
        <v>0</v>
      </c>
      <c r="AD574">
        <f>+Casos_PN_CORR[[#This Row],[3-abr]]-Casos_PN_CORR[[#This Row],[2-abr]]</f>
        <v>0</v>
      </c>
      <c r="AE574">
        <f>+Casos_PN_CORR[[#This Row],[4-abr]]-Casos_PN_CORR[[#This Row],[3-abr]]</f>
        <v>0</v>
      </c>
      <c r="AF574">
        <f>+Casos_PN_CORR[[#This Row],[5-abr]]-Casos_PN_CORR[[#This Row],[4-abr]]</f>
        <v>0</v>
      </c>
      <c r="AG574">
        <f>+Casos_PN_CORR[[#This Row],[6-abr]]-Casos_PN_CORR[[#This Row],[5-abr]]</f>
        <v>0</v>
      </c>
      <c r="AH574">
        <f>+Casos_PN_CORR[[#This Row],[7-abr]]-Casos_PN_CORR[[#This Row],[6-abr]]</f>
        <v>0</v>
      </c>
      <c r="AI574">
        <f>+Casos_PN_CORR[[#This Row],[8-abr]]-Casos_PN_CORR[[#This Row],[7-abr]]</f>
        <v>0</v>
      </c>
      <c r="AJ574">
        <f>+Casos_PN_CORR[[#This Row],[9-abr]]-Casos_PN_CORR[[#This Row],[8-abr]]</f>
        <v>0</v>
      </c>
      <c r="AK574">
        <f>+Casos_PN_CORR[[#This Row],[10-abr]]-Casos_PN_CORR[[#This Row],[9-abr]]</f>
        <v>0</v>
      </c>
      <c r="AL574">
        <f>+Casos_PN_CORR[[#This Row],[11-abr]]-Casos_PN_CORR[[#This Row],[10-abr]]</f>
        <v>0</v>
      </c>
      <c r="AM574">
        <f>+Casos_PN_CORR[[#This Row],[12-abr]]-Casos_PN_CORR[[#This Row],[11-abr]]</f>
        <v>0</v>
      </c>
      <c r="AN574">
        <f>+Casos_PN_CORR[[#This Row],[13-abr]]-Casos_PN_CORR[[#This Row],[12-abr]]</f>
        <v>0</v>
      </c>
      <c r="AO574">
        <f>+Casos_PN_CORR[[#This Row],[14-abr]]-Casos_PN_CORR[[#This Row],[13-abr]]</f>
        <v>0</v>
      </c>
      <c r="AP574">
        <f>+Casos_PN_CORR[[#This Row],[15-abr]]-Casos_PN_CORR[[#This Row],[14-abr]]</f>
        <v>0</v>
      </c>
      <c r="AQ574">
        <f>+Casos_PN_CORR[[#This Row],[16-abr]]-Casos_PN_CORR[[#This Row],[15-abr]]</f>
        <v>0</v>
      </c>
      <c r="AR574">
        <f>+Casos_PN_CORR[[#This Row],[17-abr]]-Casos_PN_CORR[[#This Row],[16-abr]]</f>
        <v>0</v>
      </c>
      <c r="AS574">
        <f>+Casos_PN_CORR[[#This Row],[18-abr]]-Casos_PN_CORR[[#This Row],[17-abr]]</f>
        <v>0</v>
      </c>
      <c r="AT574">
        <f>+Casos_PN_CORR[[#This Row],[19-abr]]-Casos_PN_CORR[[#This Row],[18-abr]]</f>
        <v>0</v>
      </c>
      <c r="AU574">
        <f>+Casos_PN_CORR[[#This Row],[20-abr]]-Casos_PN_CORR[[#This Row],[19-abr]]</f>
        <v>0</v>
      </c>
      <c r="AV574">
        <f>+Casos_PN_CORR[[#This Row],[21-abr]]-Casos_PN_CORR[[#This Row],[20-abr]]</f>
        <v>0</v>
      </c>
      <c r="AW574">
        <f>+Casos_PN_CORR[[#This Row],[22-abr]]-Casos_PN_CORR[[#This Row],[21-abr]]</f>
        <v>0</v>
      </c>
      <c r="AX574">
        <f>+Casos_PN_CORR[[#This Row],[23-abr]]-Casos_PN_CORR[[#This Row],[22-abr]]</f>
        <v>0</v>
      </c>
      <c r="AY574">
        <f>+Casos_PN_CORR[[#This Row],[24-abr]]-Casos_PN_CORR[[#This Row],[23-abr]]</f>
        <v>0</v>
      </c>
      <c r="AZ574">
        <f>+Casos_PN_CORR[[#This Row],[25-abr]]-Casos_PN_CORR[[#This Row],[24-abr]]</f>
        <v>0</v>
      </c>
      <c r="BA574">
        <f>+Casos_PN_CORR[[#This Row],[26-abr]]-Casos_PN_CORR[[#This Row],[25-abr]]</f>
        <v>0</v>
      </c>
      <c r="BB574">
        <f>+Casos_PN_CORR[[#This Row],[27-abr]]-Casos_PN_CORR[[#This Row],[26-abr]]</f>
        <v>0</v>
      </c>
      <c r="BC574">
        <f>+Casos_PN_CORR[[#This Row],[28-abr]]-Casos_PN_CORR[[#This Row],[27-abr]]</f>
        <v>0</v>
      </c>
      <c r="BD574">
        <f>+Casos_PN_CORR[[#This Row],[29-abr]]-Casos_PN_CORR[[#This Row],[28-abr]]</f>
        <v>0</v>
      </c>
      <c r="BE574">
        <f>+Casos_PN_CORR[[#This Row],[30-abr]]-Casos_PN_CORR[[#This Row],[29-abr]]</f>
        <v>0</v>
      </c>
      <c r="BF574">
        <f>+Casos_PN_CORR[[#This Row],[1-may]]-Casos_PN_CORR[[#This Row],[30-abr]]</f>
        <v>0</v>
      </c>
      <c r="BG574">
        <f>+Casos_PN_CORR[[#This Row],[2-may]]-Casos_PN_CORR[[#This Row],[1-may]]</f>
        <v>0</v>
      </c>
      <c r="BH574">
        <f>+Casos_PN_CORR[[#This Row],[3-may]]-Casos_PN_CORR[[#This Row],[2-may]]</f>
        <v>0</v>
      </c>
      <c r="BI574">
        <f>+Casos_PN_CORR[[#This Row],[4-may]]-Casos_PN_CORR[[#This Row],[3-may]]</f>
        <v>0</v>
      </c>
      <c r="BJ574">
        <f>+Casos_PN_CORR[[#This Row],[5-may]]-Casos_PN_CORR[[#This Row],[4-may]]</f>
        <v>0</v>
      </c>
      <c r="BK574">
        <f>+Casos_PN_CORR[[#This Row],[6-may]]-Casos_PN_CORR[[#This Row],[5-may]]</f>
        <v>0</v>
      </c>
      <c r="BL574">
        <f>+Casos_PN_CORR[[#This Row],[7-may]]-Casos_PN_CORR[[#This Row],[6-may]]</f>
        <v>0</v>
      </c>
      <c r="BM574">
        <f>+Casos_PN_CORR[[#This Row],[8-may]]-Casos_PN_CORR[[#This Row],[7-may]]</f>
        <v>0</v>
      </c>
      <c r="BN574">
        <f>+Casos_PN_CORR[[#This Row],[9-may]]-Casos_PN_CORR[[#This Row],[8-may]]</f>
        <v>0</v>
      </c>
      <c r="BO574">
        <f>+Casos_PN_CORR[[#This Row],[10-may]]-Casos_PN_CORR[[#This Row],[9-may]]</f>
        <v>0</v>
      </c>
      <c r="BP574">
        <f>+Casos_PN_CORR[[#This Row],[11-may]]-Casos_PN_CORR[[#This Row],[10-may]]</f>
        <v>0</v>
      </c>
      <c r="BQ574">
        <f>+Casos_PN_CORR[[#This Row],[12-may]]-Casos_PN_CORR[[#This Row],[11-may]]</f>
        <v>0</v>
      </c>
      <c r="BR574">
        <f>+Casos_PN_CORR[[#This Row],[13-may]]-Casos_PN_CORR[[#This Row],[12-may]]</f>
        <v>0</v>
      </c>
      <c r="BS574">
        <f>+Casos_PN_CORR[[#This Row],[14-may]]-Casos_PN_CORR[[#This Row],[13-may]]</f>
        <v>0</v>
      </c>
      <c r="BT574">
        <f>+Casos_PN_CORR[[#This Row],[15-may]]-Casos_PN_CORR[[#This Row],[14-may]]</f>
        <v>0</v>
      </c>
      <c r="BU574">
        <f>+Casos_PN_CORR[[#This Row],[16-may]]-Casos_PN_CORR[[#This Row],[15-may]]</f>
        <v>0</v>
      </c>
      <c r="BV574">
        <f>+Casos_PN_CORR[[#This Row],[17-may]]-Casos_PN_CORR[[#This Row],[16-may]]</f>
        <v>0</v>
      </c>
      <c r="BW574">
        <f>+Casos_PN_CORR[[#This Row],[18-may]]-Casos_PN_CORR[[#This Row],[17-may]]</f>
        <v>0</v>
      </c>
      <c r="BX574">
        <f>+Casos_PN_CORR[[#This Row],[19-may]]-Casos_PN_CORR[[#This Row],[18-may]]</f>
        <v>0</v>
      </c>
      <c r="BY574">
        <f>+Casos_PN_CORR[[#This Row],[20-may]]-Casos_PN_CORR[[#This Row],[19-may]]</f>
        <v>0</v>
      </c>
      <c r="BZ574">
        <f>+Casos_PN_CORR[[#This Row],[21-may]]-Casos_PN_CORR[[#This Row],[20-may]]</f>
        <v>0</v>
      </c>
      <c r="CA574">
        <f>+Casos_PN_CORR[[#This Row],[22-may]]-Casos_PN_CORR[[#This Row],[21-may]]</f>
        <v>0</v>
      </c>
      <c r="CB574">
        <f>+Casos_PN_CORR[[#This Row],[23-may]]-Casos_PN_CORR[[#This Row],[22-may]]</f>
        <v>0</v>
      </c>
      <c r="CC574">
        <f>+Casos_PN_CORR[[#This Row],[24-may]]-Casos_PN_CORR[[#This Row],[23-may]]</f>
        <v>0</v>
      </c>
      <c r="CD574">
        <f>+Casos_PN_CORR[[#This Row],[25-may]]-Casos_PN_CORR[[#This Row],[24-may]]</f>
        <v>0</v>
      </c>
      <c r="CE574">
        <f>+Casos_PN_CORR[[#This Row],[26-may]]-Casos_PN_CORR[[#This Row],[25-may]]</f>
        <v>0</v>
      </c>
      <c r="CF574">
        <f>+Casos_PN_CORR[[#This Row],[27-may]]-Casos_PN_CORR[[#This Row],[26-may]]</f>
        <v>0</v>
      </c>
      <c r="CG574">
        <f>+Casos_PN_CORR[[#This Row],[28-may]]-Casos_PN_CORR[[#This Row],[27-may]]</f>
        <v>0</v>
      </c>
      <c r="CH574">
        <f>+Casos_PN_CORR[[#This Row],[29-may]]-Casos_PN_CORR[[#This Row],[28-may]]</f>
        <v>0</v>
      </c>
      <c r="CI574">
        <f>+Casos_PN_CORR[[#This Row],[30-may]]-Casos_PN_CORR[[#This Row],[29-may]]</f>
        <v>0</v>
      </c>
      <c r="CJ574">
        <f>+Casos_PN_CORR[[#This Row],[31-may]]-Casos_PN_CORR[[#This Row],[30-may]]</f>
        <v>0</v>
      </c>
      <c r="CK574">
        <f>+Casos_PN_CORR[[#This Row],[1-jun]]-Casos_PN_CORR[[#This Row],[31-may]]</f>
        <v>0</v>
      </c>
      <c r="CL574">
        <f>+Casos_PN_CORR[[#This Row],[2-jun]]-Casos_PN_CORR[[#This Row],[1-jun]]</f>
        <v>0</v>
      </c>
      <c r="CM574">
        <f>+Casos_PN_CORR[[#This Row],[3-jun]]-Casos_PN_CORR[[#This Row],[2-jun]]</f>
        <v>0</v>
      </c>
      <c r="CN574">
        <f>+Casos_PN_CORR[[#This Row],[4-jun]]-Casos_PN_CORR[[#This Row],[3-jun]]</f>
        <v>0</v>
      </c>
      <c r="CO574">
        <f>+Casos_PN_CORR[[#This Row],[5-jun]]-Casos_PN_CORR[[#This Row],[4-jun]]</f>
        <v>4</v>
      </c>
      <c r="CP574">
        <f>+Casos_PN_CORR[[#This Row],[6-jun]]-Casos_PN_CORR[[#This Row],[5-jun]]</f>
        <v>0</v>
      </c>
    </row>
    <row r="575" spans="1:94">
      <c r="A575">
        <v>40515</v>
      </c>
      <c r="B575" s="2" t="s">
        <v>115</v>
      </c>
      <c r="C575" s="2" t="s">
        <v>146</v>
      </c>
      <c r="D575" s="2" t="s">
        <v>697</v>
      </c>
      <c r="E575" s="4">
        <f t="shared" si="8"/>
        <v>6</v>
      </c>
      <c r="F575">
        <f>+Casos_PN_CORR[[#This Row],[10-mar]]</f>
        <v>0</v>
      </c>
      <c r="G575">
        <f>+Casos_PN_CORR[[#This Row],[11-mar]]-Casos_PN_CORR[[#This Row],[10-mar]]</f>
        <v>0</v>
      </c>
      <c r="H575">
        <f>+Casos_PN_CORR[[#This Row],[12-mar]]-Casos_PN_CORR[[#This Row],[11-mar]]</f>
        <v>0</v>
      </c>
      <c r="I575">
        <f>+Casos_PN_CORR[[#This Row],[13-mar]]-Casos_PN_CORR[[#This Row],[12-mar]]</f>
        <v>0</v>
      </c>
      <c r="J575">
        <f>+Casos_PN_CORR[[#This Row],[14-mar]]-Casos_PN_CORR[[#This Row],[13-mar]]</f>
        <v>0</v>
      </c>
      <c r="K575">
        <f>+Casos_PN_CORR[[#This Row],[15-mar]]-Casos_PN_CORR[[#This Row],[14-mar]]</f>
        <v>0</v>
      </c>
      <c r="L575">
        <f>+Casos_PN_CORR[[#This Row],[16-mar]]-Casos_PN_CORR[[#This Row],[15-mar]]</f>
        <v>0</v>
      </c>
      <c r="M575">
        <f>+Casos_PN_CORR[[#This Row],[17-mar]]-Casos_PN_CORR[[#This Row],[16-mar]]</f>
        <v>0</v>
      </c>
      <c r="N575">
        <f>+Casos_PN_CORR[[#This Row],[18-mar]]-Casos_PN_CORR[[#This Row],[17-mar]]</f>
        <v>0</v>
      </c>
      <c r="O575">
        <f>+Casos_PN_CORR[[#This Row],[19-mar]]-Casos_PN_CORR[[#This Row],[18-mar]]</f>
        <v>0</v>
      </c>
      <c r="P575">
        <f>+Casos_PN_CORR[[#This Row],[20-mar]]-Casos_PN_CORR[[#This Row],[19-mar]]</f>
        <v>0</v>
      </c>
      <c r="Q575">
        <f>+Casos_PN_CORR[[#This Row],[21-mar]]-Casos_PN_CORR[[#This Row],[20-mar]]</f>
        <v>0</v>
      </c>
      <c r="R575">
        <f>+Casos_PN_CORR[[#This Row],[22-mar]]-Casos_PN_CORR[[#This Row],[21-mar]]</f>
        <v>0</v>
      </c>
      <c r="S575">
        <f>+Casos_PN_CORR[[#This Row],[23-mar]]-Casos_PN_CORR[[#This Row],[22-mar]]</f>
        <v>0</v>
      </c>
      <c r="T575">
        <f>+Casos_PN_CORR[[#This Row],[24-mar]]-Casos_PN_CORR[[#This Row],[23-mar]]</f>
        <v>0</v>
      </c>
      <c r="U575">
        <f>+Casos_PN_CORR[[#This Row],[25-mar]]-Casos_PN_CORR[[#This Row],[24-mar]]</f>
        <v>0</v>
      </c>
      <c r="V575">
        <f>+Casos_PN_CORR[[#This Row],[26-mar]]-Casos_PN_CORR[[#This Row],[25-mar]]</f>
        <v>0</v>
      </c>
      <c r="W575">
        <f>+Casos_PN_CORR[[#This Row],[27-mar]]-Casos_PN_CORR[[#This Row],[26-mar]]</f>
        <v>0</v>
      </c>
      <c r="X575">
        <f>+Casos_PN_CORR[[#This Row],[28-mar]]-Casos_PN_CORR[[#This Row],[27-mar]]</f>
        <v>0</v>
      </c>
      <c r="Y575">
        <f>+Casos_PN_CORR[[#This Row],[29-mar]]-Casos_PN_CORR[[#This Row],[28-mar]]</f>
        <v>0</v>
      </c>
      <c r="Z575">
        <f>+Casos_PN_CORR[[#This Row],[30-mar]]-Casos_PN_CORR[[#This Row],[29-mar]]</f>
        <v>0</v>
      </c>
      <c r="AA575">
        <f>+Casos_PN_CORR[[#This Row],[31-mar]]-Casos_PN_CORR[[#This Row],[30-mar]]</f>
        <v>0</v>
      </c>
      <c r="AB575">
        <f>+Casos_PN_CORR[[#This Row],[1-abr]]-Casos_PN_CORR[[#This Row],[31-mar]]</f>
        <v>0</v>
      </c>
      <c r="AC575">
        <f>+Casos_PN_CORR[[#This Row],[2-abr]]-Casos_PN_CORR[[#This Row],[1-abr]]</f>
        <v>0</v>
      </c>
      <c r="AD575">
        <f>+Casos_PN_CORR[[#This Row],[3-abr]]-Casos_PN_CORR[[#This Row],[2-abr]]</f>
        <v>0</v>
      </c>
      <c r="AE575">
        <f>+Casos_PN_CORR[[#This Row],[4-abr]]-Casos_PN_CORR[[#This Row],[3-abr]]</f>
        <v>0</v>
      </c>
      <c r="AF575">
        <f>+Casos_PN_CORR[[#This Row],[5-abr]]-Casos_PN_CORR[[#This Row],[4-abr]]</f>
        <v>0</v>
      </c>
      <c r="AG575">
        <f>+Casos_PN_CORR[[#This Row],[6-abr]]-Casos_PN_CORR[[#This Row],[5-abr]]</f>
        <v>0</v>
      </c>
      <c r="AH575">
        <f>+Casos_PN_CORR[[#This Row],[7-abr]]-Casos_PN_CORR[[#This Row],[6-abr]]</f>
        <v>0</v>
      </c>
      <c r="AI575">
        <f>+Casos_PN_CORR[[#This Row],[8-abr]]-Casos_PN_CORR[[#This Row],[7-abr]]</f>
        <v>0</v>
      </c>
      <c r="AJ575">
        <f>+Casos_PN_CORR[[#This Row],[9-abr]]-Casos_PN_CORR[[#This Row],[8-abr]]</f>
        <v>0</v>
      </c>
      <c r="AK575">
        <f>+Casos_PN_CORR[[#This Row],[10-abr]]-Casos_PN_CORR[[#This Row],[9-abr]]</f>
        <v>0</v>
      </c>
      <c r="AL575">
        <f>+Casos_PN_CORR[[#This Row],[11-abr]]-Casos_PN_CORR[[#This Row],[10-abr]]</f>
        <v>0</v>
      </c>
      <c r="AM575">
        <f>+Casos_PN_CORR[[#This Row],[12-abr]]-Casos_PN_CORR[[#This Row],[11-abr]]</f>
        <v>0</v>
      </c>
      <c r="AN575">
        <f>+Casos_PN_CORR[[#This Row],[13-abr]]-Casos_PN_CORR[[#This Row],[12-abr]]</f>
        <v>0</v>
      </c>
      <c r="AO575">
        <f>+Casos_PN_CORR[[#This Row],[14-abr]]-Casos_PN_CORR[[#This Row],[13-abr]]</f>
        <v>0</v>
      </c>
      <c r="AP575">
        <f>+Casos_PN_CORR[[#This Row],[15-abr]]-Casos_PN_CORR[[#This Row],[14-abr]]</f>
        <v>0</v>
      </c>
      <c r="AQ575">
        <f>+Casos_PN_CORR[[#This Row],[16-abr]]-Casos_PN_CORR[[#This Row],[15-abr]]</f>
        <v>0</v>
      </c>
      <c r="AR575">
        <f>+Casos_PN_CORR[[#This Row],[17-abr]]-Casos_PN_CORR[[#This Row],[16-abr]]</f>
        <v>0</v>
      </c>
      <c r="AS575">
        <f>+Casos_PN_CORR[[#This Row],[18-abr]]-Casos_PN_CORR[[#This Row],[17-abr]]</f>
        <v>0</v>
      </c>
      <c r="AT575">
        <f>+Casos_PN_CORR[[#This Row],[19-abr]]-Casos_PN_CORR[[#This Row],[18-abr]]</f>
        <v>0</v>
      </c>
      <c r="AU575">
        <f>+Casos_PN_CORR[[#This Row],[20-abr]]-Casos_PN_CORR[[#This Row],[19-abr]]</f>
        <v>0</v>
      </c>
      <c r="AV575">
        <f>+Casos_PN_CORR[[#This Row],[21-abr]]-Casos_PN_CORR[[#This Row],[20-abr]]</f>
        <v>0</v>
      </c>
      <c r="AW575">
        <f>+Casos_PN_CORR[[#This Row],[22-abr]]-Casos_PN_CORR[[#This Row],[21-abr]]</f>
        <v>0</v>
      </c>
      <c r="AX575">
        <f>+Casos_PN_CORR[[#This Row],[23-abr]]-Casos_PN_CORR[[#This Row],[22-abr]]</f>
        <v>0</v>
      </c>
      <c r="AY575">
        <f>+Casos_PN_CORR[[#This Row],[24-abr]]-Casos_PN_CORR[[#This Row],[23-abr]]</f>
        <v>0</v>
      </c>
      <c r="AZ575">
        <f>+Casos_PN_CORR[[#This Row],[25-abr]]-Casos_PN_CORR[[#This Row],[24-abr]]</f>
        <v>0</v>
      </c>
      <c r="BA575">
        <f>+Casos_PN_CORR[[#This Row],[26-abr]]-Casos_PN_CORR[[#This Row],[25-abr]]</f>
        <v>0</v>
      </c>
      <c r="BB575">
        <f>+Casos_PN_CORR[[#This Row],[27-abr]]-Casos_PN_CORR[[#This Row],[26-abr]]</f>
        <v>0</v>
      </c>
      <c r="BC575">
        <f>+Casos_PN_CORR[[#This Row],[28-abr]]-Casos_PN_CORR[[#This Row],[27-abr]]</f>
        <v>0</v>
      </c>
      <c r="BD575">
        <f>+Casos_PN_CORR[[#This Row],[29-abr]]-Casos_PN_CORR[[#This Row],[28-abr]]</f>
        <v>0</v>
      </c>
      <c r="BE575">
        <f>+Casos_PN_CORR[[#This Row],[30-abr]]-Casos_PN_CORR[[#This Row],[29-abr]]</f>
        <v>0</v>
      </c>
      <c r="BF575">
        <f>+Casos_PN_CORR[[#This Row],[1-may]]-Casos_PN_CORR[[#This Row],[30-abr]]</f>
        <v>0</v>
      </c>
      <c r="BG575">
        <f>+Casos_PN_CORR[[#This Row],[2-may]]-Casos_PN_CORR[[#This Row],[1-may]]</f>
        <v>0</v>
      </c>
      <c r="BH575">
        <f>+Casos_PN_CORR[[#This Row],[3-may]]-Casos_PN_CORR[[#This Row],[2-may]]</f>
        <v>0</v>
      </c>
      <c r="BI575">
        <f>+Casos_PN_CORR[[#This Row],[4-may]]-Casos_PN_CORR[[#This Row],[3-may]]</f>
        <v>0</v>
      </c>
      <c r="BJ575">
        <f>+Casos_PN_CORR[[#This Row],[5-may]]-Casos_PN_CORR[[#This Row],[4-may]]</f>
        <v>0</v>
      </c>
      <c r="BK575">
        <f>+Casos_PN_CORR[[#This Row],[6-may]]-Casos_PN_CORR[[#This Row],[5-may]]</f>
        <v>0</v>
      </c>
      <c r="BL575">
        <f>+Casos_PN_CORR[[#This Row],[7-may]]-Casos_PN_CORR[[#This Row],[6-may]]</f>
        <v>0</v>
      </c>
      <c r="BM575">
        <f>+Casos_PN_CORR[[#This Row],[8-may]]-Casos_PN_CORR[[#This Row],[7-may]]</f>
        <v>0</v>
      </c>
      <c r="BN575">
        <f>+Casos_PN_CORR[[#This Row],[9-may]]-Casos_PN_CORR[[#This Row],[8-may]]</f>
        <v>0</v>
      </c>
      <c r="BO575">
        <f>+Casos_PN_CORR[[#This Row],[10-may]]-Casos_PN_CORR[[#This Row],[9-may]]</f>
        <v>0</v>
      </c>
      <c r="BP575">
        <f>+Casos_PN_CORR[[#This Row],[11-may]]-Casos_PN_CORR[[#This Row],[10-may]]</f>
        <v>0</v>
      </c>
      <c r="BQ575">
        <f>+Casos_PN_CORR[[#This Row],[12-may]]-Casos_PN_CORR[[#This Row],[11-may]]</f>
        <v>0</v>
      </c>
      <c r="BR575">
        <f>+Casos_PN_CORR[[#This Row],[13-may]]-Casos_PN_CORR[[#This Row],[12-may]]</f>
        <v>0</v>
      </c>
      <c r="BS575">
        <f>+Casos_PN_CORR[[#This Row],[14-may]]-Casos_PN_CORR[[#This Row],[13-may]]</f>
        <v>0</v>
      </c>
      <c r="BT575">
        <f>+Casos_PN_CORR[[#This Row],[15-may]]-Casos_PN_CORR[[#This Row],[14-may]]</f>
        <v>0</v>
      </c>
      <c r="BU575">
        <f>+Casos_PN_CORR[[#This Row],[16-may]]-Casos_PN_CORR[[#This Row],[15-may]]</f>
        <v>0</v>
      </c>
      <c r="BV575">
        <f>+Casos_PN_CORR[[#This Row],[17-may]]-Casos_PN_CORR[[#This Row],[16-may]]</f>
        <v>0</v>
      </c>
      <c r="BW575">
        <f>+Casos_PN_CORR[[#This Row],[18-may]]-Casos_PN_CORR[[#This Row],[17-may]]</f>
        <v>0</v>
      </c>
      <c r="BX575">
        <f>+Casos_PN_CORR[[#This Row],[19-may]]-Casos_PN_CORR[[#This Row],[18-may]]</f>
        <v>0</v>
      </c>
      <c r="BY575">
        <f>+Casos_PN_CORR[[#This Row],[20-may]]-Casos_PN_CORR[[#This Row],[19-may]]</f>
        <v>0</v>
      </c>
      <c r="BZ575">
        <f>+Casos_PN_CORR[[#This Row],[21-may]]-Casos_PN_CORR[[#This Row],[20-may]]</f>
        <v>0</v>
      </c>
      <c r="CA575">
        <f>+Casos_PN_CORR[[#This Row],[22-may]]-Casos_PN_CORR[[#This Row],[21-may]]</f>
        <v>0</v>
      </c>
      <c r="CB575">
        <f>+Casos_PN_CORR[[#This Row],[23-may]]-Casos_PN_CORR[[#This Row],[22-may]]</f>
        <v>0</v>
      </c>
      <c r="CC575">
        <f>+Casos_PN_CORR[[#This Row],[24-may]]-Casos_PN_CORR[[#This Row],[23-may]]</f>
        <v>0</v>
      </c>
      <c r="CD575">
        <f>+Casos_PN_CORR[[#This Row],[25-may]]-Casos_PN_CORR[[#This Row],[24-may]]</f>
        <v>0</v>
      </c>
      <c r="CE575">
        <f>+Casos_PN_CORR[[#This Row],[26-may]]-Casos_PN_CORR[[#This Row],[25-may]]</f>
        <v>0</v>
      </c>
      <c r="CF575">
        <f>+Casos_PN_CORR[[#This Row],[27-may]]-Casos_PN_CORR[[#This Row],[26-may]]</f>
        <v>0</v>
      </c>
      <c r="CG575">
        <f>+Casos_PN_CORR[[#This Row],[28-may]]-Casos_PN_CORR[[#This Row],[27-may]]</f>
        <v>0</v>
      </c>
      <c r="CH575">
        <f>+Casos_PN_CORR[[#This Row],[29-may]]-Casos_PN_CORR[[#This Row],[28-may]]</f>
        <v>0</v>
      </c>
      <c r="CI575">
        <f>+Casos_PN_CORR[[#This Row],[30-may]]-Casos_PN_CORR[[#This Row],[29-may]]</f>
        <v>0</v>
      </c>
      <c r="CJ575">
        <f>+Casos_PN_CORR[[#This Row],[31-may]]-Casos_PN_CORR[[#This Row],[30-may]]</f>
        <v>0</v>
      </c>
      <c r="CK575">
        <f>+Casos_PN_CORR[[#This Row],[1-jun]]-Casos_PN_CORR[[#This Row],[31-may]]</f>
        <v>0</v>
      </c>
      <c r="CL575">
        <f>+Casos_PN_CORR[[#This Row],[2-jun]]-Casos_PN_CORR[[#This Row],[1-jun]]</f>
        <v>0</v>
      </c>
      <c r="CM575">
        <f>+Casos_PN_CORR[[#This Row],[3-jun]]-Casos_PN_CORR[[#This Row],[2-jun]]</f>
        <v>0</v>
      </c>
      <c r="CN575">
        <f>+Casos_PN_CORR[[#This Row],[4-jun]]-Casos_PN_CORR[[#This Row],[3-jun]]</f>
        <v>0</v>
      </c>
      <c r="CO575">
        <f>+Casos_PN_CORR[[#This Row],[5-jun]]-Casos_PN_CORR[[#This Row],[4-jun]]</f>
        <v>6</v>
      </c>
      <c r="CP575">
        <f>+Casos_PN_CORR[[#This Row],[6-jun]]-Casos_PN_CORR[[#This Row],[5-jun]]</f>
        <v>0</v>
      </c>
    </row>
    <row r="576" spans="1:94">
      <c r="A576">
        <v>70219</v>
      </c>
      <c r="B576" s="2" t="s">
        <v>102</v>
      </c>
      <c r="C576" s="2" t="s">
        <v>161</v>
      </c>
      <c r="D576" s="2" t="s">
        <v>698</v>
      </c>
      <c r="E576" s="4">
        <f t="shared" si="8"/>
        <v>0</v>
      </c>
      <c r="F576">
        <f>+Casos_PN_CORR[[#This Row],[10-mar]]</f>
        <v>0</v>
      </c>
      <c r="G576">
        <f>+Casos_PN_CORR[[#This Row],[11-mar]]-Casos_PN_CORR[[#This Row],[10-mar]]</f>
        <v>0</v>
      </c>
      <c r="H576">
        <f>+Casos_PN_CORR[[#This Row],[12-mar]]-Casos_PN_CORR[[#This Row],[11-mar]]</f>
        <v>0</v>
      </c>
      <c r="I576">
        <f>+Casos_PN_CORR[[#This Row],[13-mar]]-Casos_PN_CORR[[#This Row],[12-mar]]</f>
        <v>0</v>
      </c>
      <c r="J576">
        <f>+Casos_PN_CORR[[#This Row],[14-mar]]-Casos_PN_CORR[[#This Row],[13-mar]]</f>
        <v>0</v>
      </c>
      <c r="K576">
        <f>+Casos_PN_CORR[[#This Row],[15-mar]]-Casos_PN_CORR[[#This Row],[14-mar]]</f>
        <v>0</v>
      </c>
      <c r="L576">
        <f>+Casos_PN_CORR[[#This Row],[16-mar]]-Casos_PN_CORR[[#This Row],[15-mar]]</f>
        <v>0</v>
      </c>
      <c r="M576">
        <f>+Casos_PN_CORR[[#This Row],[17-mar]]-Casos_PN_CORR[[#This Row],[16-mar]]</f>
        <v>0</v>
      </c>
      <c r="N576">
        <f>+Casos_PN_CORR[[#This Row],[18-mar]]-Casos_PN_CORR[[#This Row],[17-mar]]</f>
        <v>0</v>
      </c>
      <c r="O576">
        <f>+Casos_PN_CORR[[#This Row],[19-mar]]-Casos_PN_CORR[[#This Row],[18-mar]]</f>
        <v>0</v>
      </c>
      <c r="P576">
        <f>+Casos_PN_CORR[[#This Row],[20-mar]]-Casos_PN_CORR[[#This Row],[19-mar]]</f>
        <v>0</v>
      </c>
      <c r="Q576">
        <f>+Casos_PN_CORR[[#This Row],[21-mar]]-Casos_PN_CORR[[#This Row],[20-mar]]</f>
        <v>0</v>
      </c>
      <c r="R576">
        <f>+Casos_PN_CORR[[#This Row],[22-mar]]-Casos_PN_CORR[[#This Row],[21-mar]]</f>
        <v>0</v>
      </c>
      <c r="S576">
        <f>+Casos_PN_CORR[[#This Row],[23-mar]]-Casos_PN_CORR[[#This Row],[22-mar]]</f>
        <v>0</v>
      </c>
      <c r="T576">
        <f>+Casos_PN_CORR[[#This Row],[24-mar]]-Casos_PN_CORR[[#This Row],[23-mar]]</f>
        <v>0</v>
      </c>
      <c r="U576">
        <f>+Casos_PN_CORR[[#This Row],[25-mar]]-Casos_PN_CORR[[#This Row],[24-mar]]</f>
        <v>0</v>
      </c>
      <c r="V576">
        <f>+Casos_PN_CORR[[#This Row],[26-mar]]-Casos_PN_CORR[[#This Row],[25-mar]]</f>
        <v>0</v>
      </c>
      <c r="W576">
        <f>+Casos_PN_CORR[[#This Row],[27-mar]]-Casos_PN_CORR[[#This Row],[26-mar]]</f>
        <v>0</v>
      </c>
      <c r="X576">
        <f>+Casos_PN_CORR[[#This Row],[28-mar]]-Casos_PN_CORR[[#This Row],[27-mar]]</f>
        <v>0</v>
      </c>
      <c r="Y576">
        <f>+Casos_PN_CORR[[#This Row],[29-mar]]-Casos_PN_CORR[[#This Row],[28-mar]]</f>
        <v>0</v>
      </c>
      <c r="Z576">
        <f>+Casos_PN_CORR[[#This Row],[30-mar]]-Casos_PN_CORR[[#This Row],[29-mar]]</f>
        <v>0</v>
      </c>
      <c r="AA576">
        <f>+Casos_PN_CORR[[#This Row],[31-mar]]-Casos_PN_CORR[[#This Row],[30-mar]]</f>
        <v>0</v>
      </c>
      <c r="AB576">
        <f>+Casos_PN_CORR[[#This Row],[1-abr]]-Casos_PN_CORR[[#This Row],[31-mar]]</f>
        <v>0</v>
      </c>
      <c r="AC576">
        <f>+Casos_PN_CORR[[#This Row],[2-abr]]-Casos_PN_CORR[[#This Row],[1-abr]]</f>
        <v>0</v>
      </c>
      <c r="AD576">
        <f>+Casos_PN_CORR[[#This Row],[3-abr]]-Casos_PN_CORR[[#This Row],[2-abr]]</f>
        <v>0</v>
      </c>
      <c r="AE576">
        <f>+Casos_PN_CORR[[#This Row],[4-abr]]-Casos_PN_CORR[[#This Row],[3-abr]]</f>
        <v>0</v>
      </c>
      <c r="AF576">
        <f>+Casos_PN_CORR[[#This Row],[5-abr]]-Casos_PN_CORR[[#This Row],[4-abr]]</f>
        <v>0</v>
      </c>
      <c r="AG576">
        <f>+Casos_PN_CORR[[#This Row],[6-abr]]-Casos_PN_CORR[[#This Row],[5-abr]]</f>
        <v>0</v>
      </c>
      <c r="AH576">
        <f>+Casos_PN_CORR[[#This Row],[7-abr]]-Casos_PN_CORR[[#This Row],[6-abr]]</f>
        <v>0</v>
      </c>
      <c r="AI576">
        <f>+Casos_PN_CORR[[#This Row],[8-abr]]-Casos_PN_CORR[[#This Row],[7-abr]]</f>
        <v>0</v>
      </c>
      <c r="AJ576">
        <f>+Casos_PN_CORR[[#This Row],[9-abr]]-Casos_PN_CORR[[#This Row],[8-abr]]</f>
        <v>0</v>
      </c>
      <c r="AK576">
        <f>+Casos_PN_CORR[[#This Row],[10-abr]]-Casos_PN_CORR[[#This Row],[9-abr]]</f>
        <v>0</v>
      </c>
      <c r="AL576">
        <f>+Casos_PN_CORR[[#This Row],[11-abr]]-Casos_PN_CORR[[#This Row],[10-abr]]</f>
        <v>0</v>
      </c>
      <c r="AM576">
        <f>+Casos_PN_CORR[[#This Row],[12-abr]]-Casos_PN_CORR[[#This Row],[11-abr]]</f>
        <v>0</v>
      </c>
      <c r="AN576">
        <f>+Casos_PN_CORR[[#This Row],[13-abr]]-Casos_PN_CORR[[#This Row],[12-abr]]</f>
        <v>0</v>
      </c>
      <c r="AO576">
        <f>+Casos_PN_CORR[[#This Row],[14-abr]]-Casos_PN_CORR[[#This Row],[13-abr]]</f>
        <v>0</v>
      </c>
      <c r="AP576">
        <f>+Casos_PN_CORR[[#This Row],[15-abr]]-Casos_PN_CORR[[#This Row],[14-abr]]</f>
        <v>0</v>
      </c>
      <c r="AQ576">
        <f>+Casos_PN_CORR[[#This Row],[16-abr]]-Casos_PN_CORR[[#This Row],[15-abr]]</f>
        <v>0</v>
      </c>
      <c r="AR576">
        <f>+Casos_PN_CORR[[#This Row],[17-abr]]-Casos_PN_CORR[[#This Row],[16-abr]]</f>
        <v>0</v>
      </c>
      <c r="AS576">
        <f>+Casos_PN_CORR[[#This Row],[18-abr]]-Casos_PN_CORR[[#This Row],[17-abr]]</f>
        <v>0</v>
      </c>
      <c r="AT576">
        <f>+Casos_PN_CORR[[#This Row],[19-abr]]-Casos_PN_CORR[[#This Row],[18-abr]]</f>
        <v>0</v>
      </c>
      <c r="AU576">
        <f>+Casos_PN_CORR[[#This Row],[20-abr]]-Casos_PN_CORR[[#This Row],[19-abr]]</f>
        <v>0</v>
      </c>
      <c r="AV576">
        <f>+Casos_PN_CORR[[#This Row],[21-abr]]-Casos_PN_CORR[[#This Row],[20-abr]]</f>
        <v>0</v>
      </c>
      <c r="AW576">
        <f>+Casos_PN_CORR[[#This Row],[22-abr]]-Casos_PN_CORR[[#This Row],[21-abr]]</f>
        <v>0</v>
      </c>
      <c r="AX576">
        <f>+Casos_PN_CORR[[#This Row],[23-abr]]-Casos_PN_CORR[[#This Row],[22-abr]]</f>
        <v>0</v>
      </c>
      <c r="AY576">
        <f>+Casos_PN_CORR[[#This Row],[24-abr]]-Casos_PN_CORR[[#This Row],[23-abr]]</f>
        <v>0</v>
      </c>
      <c r="AZ576">
        <f>+Casos_PN_CORR[[#This Row],[25-abr]]-Casos_PN_CORR[[#This Row],[24-abr]]</f>
        <v>0</v>
      </c>
      <c r="BA576">
        <f>+Casos_PN_CORR[[#This Row],[26-abr]]-Casos_PN_CORR[[#This Row],[25-abr]]</f>
        <v>0</v>
      </c>
      <c r="BB576">
        <f>+Casos_PN_CORR[[#This Row],[27-abr]]-Casos_PN_CORR[[#This Row],[26-abr]]</f>
        <v>0</v>
      </c>
      <c r="BC576">
        <f>+Casos_PN_CORR[[#This Row],[28-abr]]-Casos_PN_CORR[[#This Row],[27-abr]]</f>
        <v>0</v>
      </c>
      <c r="BD576">
        <f>+Casos_PN_CORR[[#This Row],[29-abr]]-Casos_PN_CORR[[#This Row],[28-abr]]</f>
        <v>0</v>
      </c>
      <c r="BE576">
        <f>+Casos_PN_CORR[[#This Row],[30-abr]]-Casos_PN_CORR[[#This Row],[29-abr]]</f>
        <v>0</v>
      </c>
      <c r="BF576">
        <f>+Casos_PN_CORR[[#This Row],[1-may]]-Casos_PN_CORR[[#This Row],[30-abr]]</f>
        <v>0</v>
      </c>
      <c r="BG576">
        <f>+Casos_PN_CORR[[#This Row],[2-may]]-Casos_PN_CORR[[#This Row],[1-may]]</f>
        <v>0</v>
      </c>
      <c r="BH576">
        <f>+Casos_PN_CORR[[#This Row],[3-may]]-Casos_PN_CORR[[#This Row],[2-may]]</f>
        <v>0</v>
      </c>
      <c r="BI576">
        <f>+Casos_PN_CORR[[#This Row],[4-may]]-Casos_PN_CORR[[#This Row],[3-may]]</f>
        <v>0</v>
      </c>
      <c r="BJ576">
        <f>+Casos_PN_CORR[[#This Row],[5-may]]-Casos_PN_CORR[[#This Row],[4-may]]</f>
        <v>0</v>
      </c>
      <c r="BK576">
        <f>+Casos_PN_CORR[[#This Row],[6-may]]-Casos_PN_CORR[[#This Row],[5-may]]</f>
        <v>0</v>
      </c>
      <c r="BL576">
        <f>+Casos_PN_CORR[[#This Row],[7-may]]-Casos_PN_CORR[[#This Row],[6-may]]</f>
        <v>0</v>
      </c>
      <c r="BM576">
        <f>+Casos_PN_CORR[[#This Row],[8-may]]-Casos_PN_CORR[[#This Row],[7-may]]</f>
        <v>0</v>
      </c>
      <c r="BN576">
        <f>+Casos_PN_CORR[[#This Row],[9-may]]-Casos_PN_CORR[[#This Row],[8-may]]</f>
        <v>0</v>
      </c>
      <c r="BO576">
        <f>+Casos_PN_CORR[[#This Row],[10-may]]-Casos_PN_CORR[[#This Row],[9-may]]</f>
        <v>0</v>
      </c>
      <c r="BP576">
        <f>+Casos_PN_CORR[[#This Row],[11-may]]-Casos_PN_CORR[[#This Row],[10-may]]</f>
        <v>0</v>
      </c>
      <c r="BQ576">
        <f>+Casos_PN_CORR[[#This Row],[12-may]]-Casos_PN_CORR[[#This Row],[11-may]]</f>
        <v>0</v>
      </c>
      <c r="BR576">
        <f>+Casos_PN_CORR[[#This Row],[13-may]]-Casos_PN_CORR[[#This Row],[12-may]]</f>
        <v>0</v>
      </c>
      <c r="BS576">
        <f>+Casos_PN_CORR[[#This Row],[14-may]]-Casos_PN_CORR[[#This Row],[13-may]]</f>
        <v>0</v>
      </c>
      <c r="BT576">
        <f>+Casos_PN_CORR[[#This Row],[15-may]]-Casos_PN_CORR[[#This Row],[14-may]]</f>
        <v>0</v>
      </c>
      <c r="BU576">
        <f>+Casos_PN_CORR[[#This Row],[16-may]]-Casos_PN_CORR[[#This Row],[15-may]]</f>
        <v>0</v>
      </c>
      <c r="BV576">
        <f>+Casos_PN_CORR[[#This Row],[17-may]]-Casos_PN_CORR[[#This Row],[16-may]]</f>
        <v>0</v>
      </c>
      <c r="BW576">
        <f>+Casos_PN_CORR[[#This Row],[18-may]]-Casos_PN_CORR[[#This Row],[17-may]]</f>
        <v>0</v>
      </c>
      <c r="BX576">
        <f>+Casos_PN_CORR[[#This Row],[19-may]]-Casos_PN_CORR[[#This Row],[18-may]]</f>
        <v>0</v>
      </c>
      <c r="BY576">
        <f>+Casos_PN_CORR[[#This Row],[20-may]]-Casos_PN_CORR[[#This Row],[19-may]]</f>
        <v>0</v>
      </c>
      <c r="BZ576">
        <f>+Casos_PN_CORR[[#This Row],[21-may]]-Casos_PN_CORR[[#This Row],[20-may]]</f>
        <v>0</v>
      </c>
      <c r="CA576">
        <f>+Casos_PN_CORR[[#This Row],[22-may]]-Casos_PN_CORR[[#This Row],[21-may]]</f>
        <v>0</v>
      </c>
      <c r="CB576">
        <f>+Casos_PN_CORR[[#This Row],[23-may]]-Casos_PN_CORR[[#This Row],[22-may]]</f>
        <v>0</v>
      </c>
      <c r="CC576">
        <f>+Casos_PN_CORR[[#This Row],[24-may]]-Casos_PN_CORR[[#This Row],[23-may]]</f>
        <v>0</v>
      </c>
      <c r="CD576">
        <f>+Casos_PN_CORR[[#This Row],[25-may]]-Casos_PN_CORR[[#This Row],[24-may]]</f>
        <v>0</v>
      </c>
      <c r="CE576">
        <f>+Casos_PN_CORR[[#This Row],[26-may]]-Casos_PN_CORR[[#This Row],[25-may]]</f>
        <v>0</v>
      </c>
      <c r="CF576">
        <f>+Casos_PN_CORR[[#This Row],[27-may]]-Casos_PN_CORR[[#This Row],[26-may]]</f>
        <v>0</v>
      </c>
      <c r="CG576">
        <f>+Casos_PN_CORR[[#This Row],[28-may]]-Casos_PN_CORR[[#This Row],[27-may]]</f>
        <v>0</v>
      </c>
      <c r="CH576">
        <f>+Casos_PN_CORR[[#This Row],[29-may]]-Casos_PN_CORR[[#This Row],[28-may]]</f>
        <v>0</v>
      </c>
      <c r="CI576">
        <f>+Casos_PN_CORR[[#This Row],[30-may]]-Casos_PN_CORR[[#This Row],[29-may]]</f>
        <v>0</v>
      </c>
      <c r="CJ576">
        <f>+Casos_PN_CORR[[#This Row],[31-may]]-Casos_PN_CORR[[#This Row],[30-may]]</f>
        <v>0</v>
      </c>
      <c r="CK576">
        <f>+Casos_PN_CORR[[#This Row],[1-jun]]-Casos_PN_CORR[[#This Row],[31-may]]</f>
        <v>0</v>
      </c>
      <c r="CL576">
        <f>+Casos_PN_CORR[[#This Row],[2-jun]]-Casos_PN_CORR[[#This Row],[1-jun]]</f>
        <v>0</v>
      </c>
      <c r="CM576">
        <f>+Casos_PN_CORR[[#This Row],[3-jun]]-Casos_PN_CORR[[#This Row],[2-jun]]</f>
        <v>0</v>
      </c>
      <c r="CN576">
        <f>+Casos_PN_CORR[[#This Row],[4-jun]]-Casos_PN_CORR[[#This Row],[3-jun]]</f>
        <v>0</v>
      </c>
      <c r="CO576">
        <f>+Casos_PN_CORR[[#This Row],[5-jun]]-Casos_PN_CORR[[#This Row],[4-jun]]</f>
        <v>0</v>
      </c>
      <c r="CP576">
        <f>+Casos_PN_CORR[[#This Row],[6-jun]]-Casos_PN_CORR[[#This Row],[5-jun]]</f>
        <v>0</v>
      </c>
    </row>
    <row r="577" spans="1:94">
      <c r="A577">
        <v>90212</v>
      </c>
      <c r="B577" s="2" t="s">
        <v>139</v>
      </c>
      <c r="C577" s="2" t="s">
        <v>165</v>
      </c>
      <c r="D577" s="2" t="s">
        <v>698</v>
      </c>
      <c r="E577" s="4">
        <f t="shared" si="8"/>
        <v>0</v>
      </c>
      <c r="F577">
        <f>+Casos_PN_CORR[[#This Row],[10-mar]]</f>
        <v>0</v>
      </c>
      <c r="G577">
        <f>+Casos_PN_CORR[[#This Row],[11-mar]]-Casos_PN_CORR[[#This Row],[10-mar]]</f>
        <v>0</v>
      </c>
      <c r="H577">
        <f>+Casos_PN_CORR[[#This Row],[12-mar]]-Casos_PN_CORR[[#This Row],[11-mar]]</f>
        <v>0</v>
      </c>
      <c r="I577">
        <f>+Casos_PN_CORR[[#This Row],[13-mar]]-Casos_PN_CORR[[#This Row],[12-mar]]</f>
        <v>0</v>
      </c>
      <c r="J577">
        <f>+Casos_PN_CORR[[#This Row],[14-mar]]-Casos_PN_CORR[[#This Row],[13-mar]]</f>
        <v>0</v>
      </c>
      <c r="K577">
        <f>+Casos_PN_CORR[[#This Row],[15-mar]]-Casos_PN_CORR[[#This Row],[14-mar]]</f>
        <v>0</v>
      </c>
      <c r="L577">
        <f>+Casos_PN_CORR[[#This Row],[16-mar]]-Casos_PN_CORR[[#This Row],[15-mar]]</f>
        <v>0</v>
      </c>
      <c r="M577">
        <f>+Casos_PN_CORR[[#This Row],[17-mar]]-Casos_PN_CORR[[#This Row],[16-mar]]</f>
        <v>0</v>
      </c>
      <c r="N577">
        <f>+Casos_PN_CORR[[#This Row],[18-mar]]-Casos_PN_CORR[[#This Row],[17-mar]]</f>
        <v>0</v>
      </c>
      <c r="O577">
        <f>+Casos_PN_CORR[[#This Row],[19-mar]]-Casos_PN_CORR[[#This Row],[18-mar]]</f>
        <v>0</v>
      </c>
      <c r="P577">
        <f>+Casos_PN_CORR[[#This Row],[20-mar]]-Casos_PN_CORR[[#This Row],[19-mar]]</f>
        <v>0</v>
      </c>
      <c r="Q577">
        <f>+Casos_PN_CORR[[#This Row],[21-mar]]-Casos_PN_CORR[[#This Row],[20-mar]]</f>
        <v>0</v>
      </c>
      <c r="R577">
        <f>+Casos_PN_CORR[[#This Row],[22-mar]]-Casos_PN_CORR[[#This Row],[21-mar]]</f>
        <v>0</v>
      </c>
      <c r="S577">
        <f>+Casos_PN_CORR[[#This Row],[23-mar]]-Casos_PN_CORR[[#This Row],[22-mar]]</f>
        <v>0</v>
      </c>
      <c r="T577">
        <f>+Casos_PN_CORR[[#This Row],[24-mar]]-Casos_PN_CORR[[#This Row],[23-mar]]</f>
        <v>0</v>
      </c>
      <c r="U577">
        <f>+Casos_PN_CORR[[#This Row],[25-mar]]-Casos_PN_CORR[[#This Row],[24-mar]]</f>
        <v>0</v>
      </c>
      <c r="V577">
        <f>+Casos_PN_CORR[[#This Row],[26-mar]]-Casos_PN_CORR[[#This Row],[25-mar]]</f>
        <v>0</v>
      </c>
      <c r="W577">
        <f>+Casos_PN_CORR[[#This Row],[27-mar]]-Casos_PN_CORR[[#This Row],[26-mar]]</f>
        <v>0</v>
      </c>
      <c r="X577">
        <f>+Casos_PN_CORR[[#This Row],[28-mar]]-Casos_PN_CORR[[#This Row],[27-mar]]</f>
        <v>0</v>
      </c>
      <c r="Y577">
        <f>+Casos_PN_CORR[[#This Row],[29-mar]]-Casos_PN_CORR[[#This Row],[28-mar]]</f>
        <v>0</v>
      </c>
      <c r="Z577">
        <f>+Casos_PN_CORR[[#This Row],[30-mar]]-Casos_PN_CORR[[#This Row],[29-mar]]</f>
        <v>0</v>
      </c>
      <c r="AA577">
        <f>+Casos_PN_CORR[[#This Row],[31-mar]]-Casos_PN_CORR[[#This Row],[30-mar]]</f>
        <v>0</v>
      </c>
      <c r="AB577">
        <f>+Casos_PN_CORR[[#This Row],[1-abr]]-Casos_PN_CORR[[#This Row],[31-mar]]</f>
        <v>0</v>
      </c>
      <c r="AC577">
        <f>+Casos_PN_CORR[[#This Row],[2-abr]]-Casos_PN_CORR[[#This Row],[1-abr]]</f>
        <v>0</v>
      </c>
      <c r="AD577">
        <f>+Casos_PN_CORR[[#This Row],[3-abr]]-Casos_PN_CORR[[#This Row],[2-abr]]</f>
        <v>0</v>
      </c>
      <c r="AE577">
        <f>+Casos_PN_CORR[[#This Row],[4-abr]]-Casos_PN_CORR[[#This Row],[3-abr]]</f>
        <v>0</v>
      </c>
      <c r="AF577">
        <f>+Casos_PN_CORR[[#This Row],[5-abr]]-Casos_PN_CORR[[#This Row],[4-abr]]</f>
        <v>0</v>
      </c>
      <c r="AG577">
        <f>+Casos_PN_CORR[[#This Row],[6-abr]]-Casos_PN_CORR[[#This Row],[5-abr]]</f>
        <v>0</v>
      </c>
      <c r="AH577">
        <f>+Casos_PN_CORR[[#This Row],[7-abr]]-Casos_PN_CORR[[#This Row],[6-abr]]</f>
        <v>0</v>
      </c>
      <c r="AI577">
        <f>+Casos_PN_CORR[[#This Row],[8-abr]]-Casos_PN_CORR[[#This Row],[7-abr]]</f>
        <v>0</v>
      </c>
      <c r="AJ577">
        <f>+Casos_PN_CORR[[#This Row],[9-abr]]-Casos_PN_CORR[[#This Row],[8-abr]]</f>
        <v>0</v>
      </c>
      <c r="AK577">
        <f>+Casos_PN_CORR[[#This Row],[10-abr]]-Casos_PN_CORR[[#This Row],[9-abr]]</f>
        <v>0</v>
      </c>
      <c r="AL577">
        <f>+Casos_PN_CORR[[#This Row],[11-abr]]-Casos_PN_CORR[[#This Row],[10-abr]]</f>
        <v>0</v>
      </c>
      <c r="AM577">
        <f>+Casos_PN_CORR[[#This Row],[12-abr]]-Casos_PN_CORR[[#This Row],[11-abr]]</f>
        <v>0</v>
      </c>
      <c r="AN577">
        <f>+Casos_PN_CORR[[#This Row],[13-abr]]-Casos_PN_CORR[[#This Row],[12-abr]]</f>
        <v>0</v>
      </c>
      <c r="AO577">
        <f>+Casos_PN_CORR[[#This Row],[14-abr]]-Casos_PN_CORR[[#This Row],[13-abr]]</f>
        <v>0</v>
      </c>
      <c r="AP577">
        <f>+Casos_PN_CORR[[#This Row],[15-abr]]-Casos_PN_CORR[[#This Row],[14-abr]]</f>
        <v>0</v>
      </c>
      <c r="AQ577">
        <f>+Casos_PN_CORR[[#This Row],[16-abr]]-Casos_PN_CORR[[#This Row],[15-abr]]</f>
        <v>0</v>
      </c>
      <c r="AR577">
        <f>+Casos_PN_CORR[[#This Row],[17-abr]]-Casos_PN_CORR[[#This Row],[16-abr]]</f>
        <v>0</v>
      </c>
      <c r="AS577">
        <f>+Casos_PN_CORR[[#This Row],[18-abr]]-Casos_PN_CORR[[#This Row],[17-abr]]</f>
        <v>0</v>
      </c>
      <c r="AT577">
        <f>+Casos_PN_CORR[[#This Row],[19-abr]]-Casos_PN_CORR[[#This Row],[18-abr]]</f>
        <v>0</v>
      </c>
      <c r="AU577">
        <f>+Casos_PN_CORR[[#This Row],[20-abr]]-Casos_PN_CORR[[#This Row],[19-abr]]</f>
        <v>0</v>
      </c>
      <c r="AV577">
        <f>+Casos_PN_CORR[[#This Row],[21-abr]]-Casos_PN_CORR[[#This Row],[20-abr]]</f>
        <v>0</v>
      </c>
      <c r="AW577">
        <f>+Casos_PN_CORR[[#This Row],[22-abr]]-Casos_PN_CORR[[#This Row],[21-abr]]</f>
        <v>0</v>
      </c>
      <c r="AX577">
        <f>+Casos_PN_CORR[[#This Row],[23-abr]]-Casos_PN_CORR[[#This Row],[22-abr]]</f>
        <v>0</v>
      </c>
      <c r="AY577">
        <f>+Casos_PN_CORR[[#This Row],[24-abr]]-Casos_PN_CORR[[#This Row],[23-abr]]</f>
        <v>0</v>
      </c>
      <c r="AZ577">
        <f>+Casos_PN_CORR[[#This Row],[25-abr]]-Casos_PN_CORR[[#This Row],[24-abr]]</f>
        <v>0</v>
      </c>
      <c r="BA577">
        <f>+Casos_PN_CORR[[#This Row],[26-abr]]-Casos_PN_CORR[[#This Row],[25-abr]]</f>
        <v>0</v>
      </c>
      <c r="BB577">
        <f>+Casos_PN_CORR[[#This Row],[27-abr]]-Casos_PN_CORR[[#This Row],[26-abr]]</f>
        <v>0</v>
      </c>
      <c r="BC577">
        <f>+Casos_PN_CORR[[#This Row],[28-abr]]-Casos_PN_CORR[[#This Row],[27-abr]]</f>
        <v>0</v>
      </c>
      <c r="BD577">
        <f>+Casos_PN_CORR[[#This Row],[29-abr]]-Casos_PN_CORR[[#This Row],[28-abr]]</f>
        <v>0</v>
      </c>
      <c r="BE577">
        <f>+Casos_PN_CORR[[#This Row],[30-abr]]-Casos_PN_CORR[[#This Row],[29-abr]]</f>
        <v>0</v>
      </c>
      <c r="BF577">
        <f>+Casos_PN_CORR[[#This Row],[1-may]]-Casos_PN_CORR[[#This Row],[30-abr]]</f>
        <v>0</v>
      </c>
      <c r="BG577">
        <f>+Casos_PN_CORR[[#This Row],[2-may]]-Casos_PN_CORR[[#This Row],[1-may]]</f>
        <v>0</v>
      </c>
      <c r="BH577">
        <f>+Casos_PN_CORR[[#This Row],[3-may]]-Casos_PN_CORR[[#This Row],[2-may]]</f>
        <v>0</v>
      </c>
      <c r="BI577">
        <f>+Casos_PN_CORR[[#This Row],[4-may]]-Casos_PN_CORR[[#This Row],[3-may]]</f>
        <v>0</v>
      </c>
      <c r="BJ577">
        <f>+Casos_PN_CORR[[#This Row],[5-may]]-Casos_PN_CORR[[#This Row],[4-may]]</f>
        <v>0</v>
      </c>
      <c r="BK577">
        <f>+Casos_PN_CORR[[#This Row],[6-may]]-Casos_PN_CORR[[#This Row],[5-may]]</f>
        <v>0</v>
      </c>
      <c r="BL577">
        <f>+Casos_PN_CORR[[#This Row],[7-may]]-Casos_PN_CORR[[#This Row],[6-may]]</f>
        <v>0</v>
      </c>
      <c r="BM577">
        <f>+Casos_PN_CORR[[#This Row],[8-may]]-Casos_PN_CORR[[#This Row],[7-may]]</f>
        <v>0</v>
      </c>
      <c r="BN577">
        <f>+Casos_PN_CORR[[#This Row],[9-may]]-Casos_PN_CORR[[#This Row],[8-may]]</f>
        <v>0</v>
      </c>
      <c r="BO577">
        <f>+Casos_PN_CORR[[#This Row],[10-may]]-Casos_PN_CORR[[#This Row],[9-may]]</f>
        <v>0</v>
      </c>
      <c r="BP577">
        <f>+Casos_PN_CORR[[#This Row],[11-may]]-Casos_PN_CORR[[#This Row],[10-may]]</f>
        <v>0</v>
      </c>
      <c r="BQ577">
        <f>+Casos_PN_CORR[[#This Row],[12-may]]-Casos_PN_CORR[[#This Row],[11-may]]</f>
        <v>0</v>
      </c>
      <c r="BR577">
        <f>+Casos_PN_CORR[[#This Row],[13-may]]-Casos_PN_CORR[[#This Row],[12-may]]</f>
        <v>0</v>
      </c>
      <c r="BS577">
        <f>+Casos_PN_CORR[[#This Row],[14-may]]-Casos_PN_CORR[[#This Row],[13-may]]</f>
        <v>0</v>
      </c>
      <c r="BT577">
        <f>+Casos_PN_CORR[[#This Row],[15-may]]-Casos_PN_CORR[[#This Row],[14-may]]</f>
        <v>0</v>
      </c>
      <c r="BU577">
        <f>+Casos_PN_CORR[[#This Row],[16-may]]-Casos_PN_CORR[[#This Row],[15-may]]</f>
        <v>0</v>
      </c>
      <c r="BV577">
        <f>+Casos_PN_CORR[[#This Row],[17-may]]-Casos_PN_CORR[[#This Row],[16-may]]</f>
        <v>0</v>
      </c>
      <c r="BW577">
        <f>+Casos_PN_CORR[[#This Row],[18-may]]-Casos_PN_CORR[[#This Row],[17-may]]</f>
        <v>0</v>
      </c>
      <c r="BX577">
        <f>+Casos_PN_CORR[[#This Row],[19-may]]-Casos_PN_CORR[[#This Row],[18-may]]</f>
        <v>0</v>
      </c>
      <c r="BY577">
        <f>+Casos_PN_CORR[[#This Row],[20-may]]-Casos_PN_CORR[[#This Row],[19-may]]</f>
        <v>0</v>
      </c>
      <c r="BZ577">
        <f>+Casos_PN_CORR[[#This Row],[21-may]]-Casos_PN_CORR[[#This Row],[20-may]]</f>
        <v>0</v>
      </c>
      <c r="CA577">
        <f>+Casos_PN_CORR[[#This Row],[22-may]]-Casos_PN_CORR[[#This Row],[21-may]]</f>
        <v>0</v>
      </c>
      <c r="CB577">
        <f>+Casos_PN_CORR[[#This Row],[23-may]]-Casos_PN_CORR[[#This Row],[22-may]]</f>
        <v>0</v>
      </c>
      <c r="CC577">
        <f>+Casos_PN_CORR[[#This Row],[24-may]]-Casos_PN_CORR[[#This Row],[23-may]]</f>
        <v>0</v>
      </c>
      <c r="CD577">
        <f>+Casos_PN_CORR[[#This Row],[25-may]]-Casos_PN_CORR[[#This Row],[24-may]]</f>
        <v>0</v>
      </c>
      <c r="CE577">
        <f>+Casos_PN_CORR[[#This Row],[26-may]]-Casos_PN_CORR[[#This Row],[25-may]]</f>
        <v>0</v>
      </c>
      <c r="CF577">
        <f>+Casos_PN_CORR[[#This Row],[27-may]]-Casos_PN_CORR[[#This Row],[26-may]]</f>
        <v>0</v>
      </c>
      <c r="CG577">
        <f>+Casos_PN_CORR[[#This Row],[28-may]]-Casos_PN_CORR[[#This Row],[27-may]]</f>
        <v>0</v>
      </c>
      <c r="CH577">
        <f>+Casos_PN_CORR[[#This Row],[29-may]]-Casos_PN_CORR[[#This Row],[28-may]]</f>
        <v>0</v>
      </c>
      <c r="CI577">
        <f>+Casos_PN_CORR[[#This Row],[30-may]]-Casos_PN_CORR[[#This Row],[29-may]]</f>
        <v>0</v>
      </c>
      <c r="CJ577">
        <f>+Casos_PN_CORR[[#This Row],[31-may]]-Casos_PN_CORR[[#This Row],[30-may]]</f>
        <v>0</v>
      </c>
      <c r="CK577">
        <f>+Casos_PN_CORR[[#This Row],[1-jun]]-Casos_PN_CORR[[#This Row],[31-may]]</f>
        <v>0</v>
      </c>
      <c r="CL577">
        <f>+Casos_PN_CORR[[#This Row],[2-jun]]-Casos_PN_CORR[[#This Row],[1-jun]]</f>
        <v>0</v>
      </c>
      <c r="CM577">
        <f>+Casos_PN_CORR[[#This Row],[3-jun]]-Casos_PN_CORR[[#This Row],[2-jun]]</f>
        <v>0</v>
      </c>
      <c r="CN577">
        <f>+Casos_PN_CORR[[#This Row],[4-jun]]-Casos_PN_CORR[[#This Row],[3-jun]]</f>
        <v>0</v>
      </c>
      <c r="CO577">
        <f>+Casos_PN_CORR[[#This Row],[5-jun]]-Casos_PN_CORR[[#This Row],[4-jun]]</f>
        <v>0</v>
      </c>
      <c r="CP577">
        <f>+Casos_PN_CORR[[#This Row],[6-jun]]-Casos_PN_CORR[[#This Row],[5-jun]]</f>
        <v>0</v>
      </c>
    </row>
    <row r="578" spans="1:94">
      <c r="A578">
        <v>90305</v>
      </c>
      <c r="B578" s="2" t="s">
        <v>139</v>
      </c>
      <c r="C578" s="2" t="s">
        <v>238</v>
      </c>
      <c r="D578" s="2" t="s">
        <v>698</v>
      </c>
      <c r="E578" s="4">
        <f t="shared" si="8"/>
        <v>0</v>
      </c>
      <c r="F578">
        <f>+Casos_PN_CORR[[#This Row],[10-mar]]</f>
        <v>0</v>
      </c>
      <c r="G578">
        <f>+Casos_PN_CORR[[#This Row],[11-mar]]-Casos_PN_CORR[[#This Row],[10-mar]]</f>
        <v>0</v>
      </c>
      <c r="H578">
        <f>+Casos_PN_CORR[[#This Row],[12-mar]]-Casos_PN_CORR[[#This Row],[11-mar]]</f>
        <v>0</v>
      </c>
      <c r="I578">
        <f>+Casos_PN_CORR[[#This Row],[13-mar]]-Casos_PN_CORR[[#This Row],[12-mar]]</f>
        <v>0</v>
      </c>
      <c r="J578">
        <f>+Casos_PN_CORR[[#This Row],[14-mar]]-Casos_PN_CORR[[#This Row],[13-mar]]</f>
        <v>0</v>
      </c>
      <c r="K578">
        <f>+Casos_PN_CORR[[#This Row],[15-mar]]-Casos_PN_CORR[[#This Row],[14-mar]]</f>
        <v>0</v>
      </c>
      <c r="L578">
        <f>+Casos_PN_CORR[[#This Row],[16-mar]]-Casos_PN_CORR[[#This Row],[15-mar]]</f>
        <v>0</v>
      </c>
      <c r="M578">
        <f>+Casos_PN_CORR[[#This Row],[17-mar]]-Casos_PN_CORR[[#This Row],[16-mar]]</f>
        <v>0</v>
      </c>
      <c r="N578">
        <f>+Casos_PN_CORR[[#This Row],[18-mar]]-Casos_PN_CORR[[#This Row],[17-mar]]</f>
        <v>0</v>
      </c>
      <c r="O578">
        <f>+Casos_PN_CORR[[#This Row],[19-mar]]-Casos_PN_CORR[[#This Row],[18-mar]]</f>
        <v>0</v>
      </c>
      <c r="P578">
        <f>+Casos_PN_CORR[[#This Row],[20-mar]]-Casos_PN_CORR[[#This Row],[19-mar]]</f>
        <v>0</v>
      </c>
      <c r="Q578">
        <f>+Casos_PN_CORR[[#This Row],[21-mar]]-Casos_PN_CORR[[#This Row],[20-mar]]</f>
        <v>0</v>
      </c>
      <c r="R578">
        <f>+Casos_PN_CORR[[#This Row],[22-mar]]-Casos_PN_CORR[[#This Row],[21-mar]]</f>
        <v>0</v>
      </c>
      <c r="S578">
        <f>+Casos_PN_CORR[[#This Row],[23-mar]]-Casos_PN_CORR[[#This Row],[22-mar]]</f>
        <v>0</v>
      </c>
      <c r="T578">
        <f>+Casos_PN_CORR[[#This Row],[24-mar]]-Casos_PN_CORR[[#This Row],[23-mar]]</f>
        <v>0</v>
      </c>
      <c r="U578">
        <f>+Casos_PN_CORR[[#This Row],[25-mar]]-Casos_PN_CORR[[#This Row],[24-mar]]</f>
        <v>0</v>
      </c>
      <c r="V578">
        <f>+Casos_PN_CORR[[#This Row],[26-mar]]-Casos_PN_CORR[[#This Row],[25-mar]]</f>
        <v>0</v>
      </c>
      <c r="W578">
        <f>+Casos_PN_CORR[[#This Row],[27-mar]]-Casos_PN_CORR[[#This Row],[26-mar]]</f>
        <v>0</v>
      </c>
      <c r="X578">
        <f>+Casos_PN_CORR[[#This Row],[28-mar]]-Casos_PN_CORR[[#This Row],[27-mar]]</f>
        <v>0</v>
      </c>
      <c r="Y578">
        <f>+Casos_PN_CORR[[#This Row],[29-mar]]-Casos_PN_CORR[[#This Row],[28-mar]]</f>
        <v>0</v>
      </c>
      <c r="Z578">
        <f>+Casos_PN_CORR[[#This Row],[30-mar]]-Casos_PN_CORR[[#This Row],[29-mar]]</f>
        <v>0</v>
      </c>
      <c r="AA578">
        <f>+Casos_PN_CORR[[#This Row],[31-mar]]-Casos_PN_CORR[[#This Row],[30-mar]]</f>
        <v>0</v>
      </c>
      <c r="AB578">
        <f>+Casos_PN_CORR[[#This Row],[1-abr]]-Casos_PN_CORR[[#This Row],[31-mar]]</f>
        <v>0</v>
      </c>
      <c r="AC578">
        <f>+Casos_PN_CORR[[#This Row],[2-abr]]-Casos_PN_CORR[[#This Row],[1-abr]]</f>
        <v>0</v>
      </c>
      <c r="AD578">
        <f>+Casos_PN_CORR[[#This Row],[3-abr]]-Casos_PN_CORR[[#This Row],[2-abr]]</f>
        <v>0</v>
      </c>
      <c r="AE578">
        <f>+Casos_PN_CORR[[#This Row],[4-abr]]-Casos_PN_CORR[[#This Row],[3-abr]]</f>
        <v>0</v>
      </c>
      <c r="AF578">
        <f>+Casos_PN_CORR[[#This Row],[5-abr]]-Casos_PN_CORR[[#This Row],[4-abr]]</f>
        <v>0</v>
      </c>
      <c r="AG578">
        <f>+Casos_PN_CORR[[#This Row],[6-abr]]-Casos_PN_CORR[[#This Row],[5-abr]]</f>
        <v>0</v>
      </c>
      <c r="AH578">
        <f>+Casos_PN_CORR[[#This Row],[7-abr]]-Casos_PN_CORR[[#This Row],[6-abr]]</f>
        <v>0</v>
      </c>
      <c r="AI578">
        <f>+Casos_PN_CORR[[#This Row],[8-abr]]-Casos_PN_CORR[[#This Row],[7-abr]]</f>
        <v>0</v>
      </c>
      <c r="AJ578">
        <f>+Casos_PN_CORR[[#This Row],[9-abr]]-Casos_PN_CORR[[#This Row],[8-abr]]</f>
        <v>0</v>
      </c>
      <c r="AK578">
        <f>+Casos_PN_CORR[[#This Row],[10-abr]]-Casos_PN_CORR[[#This Row],[9-abr]]</f>
        <v>0</v>
      </c>
      <c r="AL578">
        <f>+Casos_PN_CORR[[#This Row],[11-abr]]-Casos_PN_CORR[[#This Row],[10-abr]]</f>
        <v>0</v>
      </c>
      <c r="AM578">
        <f>+Casos_PN_CORR[[#This Row],[12-abr]]-Casos_PN_CORR[[#This Row],[11-abr]]</f>
        <v>0</v>
      </c>
      <c r="AN578">
        <f>+Casos_PN_CORR[[#This Row],[13-abr]]-Casos_PN_CORR[[#This Row],[12-abr]]</f>
        <v>0</v>
      </c>
      <c r="AO578">
        <f>+Casos_PN_CORR[[#This Row],[14-abr]]-Casos_PN_CORR[[#This Row],[13-abr]]</f>
        <v>0</v>
      </c>
      <c r="AP578">
        <f>+Casos_PN_CORR[[#This Row],[15-abr]]-Casos_PN_CORR[[#This Row],[14-abr]]</f>
        <v>0</v>
      </c>
      <c r="AQ578">
        <f>+Casos_PN_CORR[[#This Row],[16-abr]]-Casos_PN_CORR[[#This Row],[15-abr]]</f>
        <v>0</v>
      </c>
      <c r="AR578">
        <f>+Casos_PN_CORR[[#This Row],[17-abr]]-Casos_PN_CORR[[#This Row],[16-abr]]</f>
        <v>0</v>
      </c>
      <c r="AS578">
        <f>+Casos_PN_CORR[[#This Row],[18-abr]]-Casos_PN_CORR[[#This Row],[17-abr]]</f>
        <v>0</v>
      </c>
      <c r="AT578">
        <f>+Casos_PN_CORR[[#This Row],[19-abr]]-Casos_PN_CORR[[#This Row],[18-abr]]</f>
        <v>0</v>
      </c>
      <c r="AU578">
        <f>+Casos_PN_CORR[[#This Row],[20-abr]]-Casos_PN_CORR[[#This Row],[19-abr]]</f>
        <v>0</v>
      </c>
      <c r="AV578">
        <f>+Casos_PN_CORR[[#This Row],[21-abr]]-Casos_PN_CORR[[#This Row],[20-abr]]</f>
        <v>0</v>
      </c>
      <c r="AW578">
        <f>+Casos_PN_CORR[[#This Row],[22-abr]]-Casos_PN_CORR[[#This Row],[21-abr]]</f>
        <v>0</v>
      </c>
      <c r="AX578">
        <f>+Casos_PN_CORR[[#This Row],[23-abr]]-Casos_PN_CORR[[#This Row],[22-abr]]</f>
        <v>0</v>
      </c>
      <c r="AY578">
        <f>+Casos_PN_CORR[[#This Row],[24-abr]]-Casos_PN_CORR[[#This Row],[23-abr]]</f>
        <v>0</v>
      </c>
      <c r="AZ578">
        <f>+Casos_PN_CORR[[#This Row],[25-abr]]-Casos_PN_CORR[[#This Row],[24-abr]]</f>
        <v>0</v>
      </c>
      <c r="BA578">
        <f>+Casos_PN_CORR[[#This Row],[26-abr]]-Casos_PN_CORR[[#This Row],[25-abr]]</f>
        <v>0</v>
      </c>
      <c r="BB578">
        <f>+Casos_PN_CORR[[#This Row],[27-abr]]-Casos_PN_CORR[[#This Row],[26-abr]]</f>
        <v>0</v>
      </c>
      <c r="BC578">
        <f>+Casos_PN_CORR[[#This Row],[28-abr]]-Casos_PN_CORR[[#This Row],[27-abr]]</f>
        <v>0</v>
      </c>
      <c r="BD578">
        <f>+Casos_PN_CORR[[#This Row],[29-abr]]-Casos_PN_CORR[[#This Row],[28-abr]]</f>
        <v>0</v>
      </c>
      <c r="BE578">
        <f>+Casos_PN_CORR[[#This Row],[30-abr]]-Casos_PN_CORR[[#This Row],[29-abr]]</f>
        <v>0</v>
      </c>
      <c r="BF578">
        <f>+Casos_PN_CORR[[#This Row],[1-may]]-Casos_PN_CORR[[#This Row],[30-abr]]</f>
        <v>0</v>
      </c>
      <c r="BG578">
        <f>+Casos_PN_CORR[[#This Row],[2-may]]-Casos_PN_CORR[[#This Row],[1-may]]</f>
        <v>0</v>
      </c>
      <c r="BH578">
        <f>+Casos_PN_CORR[[#This Row],[3-may]]-Casos_PN_CORR[[#This Row],[2-may]]</f>
        <v>0</v>
      </c>
      <c r="BI578">
        <f>+Casos_PN_CORR[[#This Row],[4-may]]-Casos_PN_CORR[[#This Row],[3-may]]</f>
        <v>0</v>
      </c>
      <c r="BJ578">
        <f>+Casos_PN_CORR[[#This Row],[5-may]]-Casos_PN_CORR[[#This Row],[4-may]]</f>
        <v>0</v>
      </c>
      <c r="BK578">
        <f>+Casos_PN_CORR[[#This Row],[6-may]]-Casos_PN_CORR[[#This Row],[5-may]]</f>
        <v>0</v>
      </c>
      <c r="BL578">
        <f>+Casos_PN_CORR[[#This Row],[7-may]]-Casos_PN_CORR[[#This Row],[6-may]]</f>
        <v>0</v>
      </c>
      <c r="BM578">
        <f>+Casos_PN_CORR[[#This Row],[8-may]]-Casos_PN_CORR[[#This Row],[7-may]]</f>
        <v>0</v>
      </c>
      <c r="BN578">
        <f>+Casos_PN_CORR[[#This Row],[9-may]]-Casos_PN_CORR[[#This Row],[8-may]]</f>
        <v>0</v>
      </c>
      <c r="BO578">
        <f>+Casos_PN_CORR[[#This Row],[10-may]]-Casos_PN_CORR[[#This Row],[9-may]]</f>
        <v>0</v>
      </c>
      <c r="BP578">
        <f>+Casos_PN_CORR[[#This Row],[11-may]]-Casos_PN_CORR[[#This Row],[10-may]]</f>
        <v>0</v>
      </c>
      <c r="BQ578">
        <f>+Casos_PN_CORR[[#This Row],[12-may]]-Casos_PN_CORR[[#This Row],[11-may]]</f>
        <v>0</v>
      </c>
      <c r="BR578">
        <f>+Casos_PN_CORR[[#This Row],[13-may]]-Casos_PN_CORR[[#This Row],[12-may]]</f>
        <v>0</v>
      </c>
      <c r="BS578">
        <f>+Casos_PN_CORR[[#This Row],[14-may]]-Casos_PN_CORR[[#This Row],[13-may]]</f>
        <v>0</v>
      </c>
      <c r="BT578">
        <f>+Casos_PN_CORR[[#This Row],[15-may]]-Casos_PN_CORR[[#This Row],[14-may]]</f>
        <v>0</v>
      </c>
      <c r="BU578">
        <f>+Casos_PN_CORR[[#This Row],[16-may]]-Casos_PN_CORR[[#This Row],[15-may]]</f>
        <v>0</v>
      </c>
      <c r="BV578">
        <f>+Casos_PN_CORR[[#This Row],[17-may]]-Casos_PN_CORR[[#This Row],[16-may]]</f>
        <v>0</v>
      </c>
      <c r="BW578">
        <f>+Casos_PN_CORR[[#This Row],[18-may]]-Casos_PN_CORR[[#This Row],[17-may]]</f>
        <v>0</v>
      </c>
      <c r="BX578">
        <f>+Casos_PN_CORR[[#This Row],[19-may]]-Casos_PN_CORR[[#This Row],[18-may]]</f>
        <v>0</v>
      </c>
      <c r="BY578">
        <f>+Casos_PN_CORR[[#This Row],[20-may]]-Casos_PN_CORR[[#This Row],[19-may]]</f>
        <v>0</v>
      </c>
      <c r="BZ578">
        <f>+Casos_PN_CORR[[#This Row],[21-may]]-Casos_PN_CORR[[#This Row],[20-may]]</f>
        <v>0</v>
      </c>
      <c r="CA578">
        <f>+Casos_PN_CORR[[#This Row],[22-may]]-Casos_PN_CORR[[#This Row],[21-may]]</f>
        <v>0</v>
      </c>
      <c r="CB578">
        <f>+Casos_PN_CORR[[#This Row],[23-may]]-Casos_PN_CORR[[#This Row],[22-may]]</f>
        <v>0</v>
      </c>
      <c r="CC578">
        <f>+Casos_PN_CORR[[#This Row],[24-may]]-Casos_PN_CORR[[#This Row],[23-may]]</f>
        <v>0</v>
      </c>
      <c r="CD578">
        <f>+Casos_PN_CORR[[#This Row],[25-may]]-Casos_PN_CORR[[#This Row],[24-may]]</f>
        <v>0</v>
      </c>
      <c r="CE578">
        <f>+Casos_PN_CORR[[#This Row],[26-may]]-Casos_PN_CORR[[#This Row],[25-may]]</f>
        <v>0</v>
      </c>
      <c r="CF578">
        <f>+Casos_PN_CORR[[#This Row],[27-may]]-Casos_PN_CORR[[#This Row],[26-may]]</f>
        <v>0</v>
      </c>
      <c r="CG578">
        <f>+Casos_PN_CORR[[#This Row],[28-may]]-Casos_PN_CORR[[#This Row],[27-may]]</f>
        <v>0</v>
      </c>
      <c r="CH578">
        <f>+Casos_PN_CORR[[#This Row],[29-may]]-Casos_PN_CORR[[#This Row],[28-may]]</f>
        <v>0</v>
      </c>
      <c r="CI578">
        <f>+Casos_PN_CORR[[#This Row],[30-may]]-Casos_PN_CORR[[#This Row],[29-may]]</f>
        <v>0</v>
      </c>
      <c r="CJ578">
        <f>+Casos_PN_CORR[[#This Row],[31-may]]-Casos_PN_CORR[[#This Row],[30-may]]</f>
        <v>0</v>
      </c>
      <c r="CK578">
        <f>+Casos_PN_CORR[[#This Row],[1-jun]]-Casos_PN_CORR[[#This Row],[31-may]]</f>
        <v>0</v>
      </c>
      <c r="CL578">
        <f>+Casos_PN_CORR[[#This Row],[2-jun]]-Casos_PN_CORR[[#This Row],[1-jun]]</f>
        <v>0</v>
      </c>
      <c r="CM578">
        <f>+Casos_PN_CORR[[#This Row],[3-jun]]-Casos_PN_CORR[[#This Row],[2-jun]]</f>
        <v>0</v>
      </c>
      <c r="CN578">
        <f>+Casos_PN_CORR[[#This Row],[4-jun]]-Casos_PN_CORR[[#This Row],[3-jun]]</f>
        <v>0</v>
      </c>
      <c r="CO578">
        <f>+Casos_PN_CORR[[#This Row],[5-jun]]-Casos_PN_CORR[[#This Row],[4-jun]]</f>
        <v>0</v>
      </c>
      <c r="CP578">
        <f>+Casos_PN_CORR[[#This Row],[6-jun]]-Casos_PN_CORR[[#This Row],[5-jun]]</f>
        <v>0</v>
      </c>
    </row>
    <row r="579" spans="1:94">
      <c r="A579">
        <v>90806</v>
      </c>
      <c r="B579" s="2" t="s">
        <v>139</v>
      </c>
      <c r="C579" s="2" t="s">
        <v>302</v>
      </c>
      <c r="D579" s="2" t="s">
        <v>698</v>
      </c>
      <c r="E579" s="4">
        <f t="shared" si="8"/>
        <v>0</v>
      </c>
      <c r="F579">
        <f>+Casos_PN_CORR[[#This Row],[10-mar]]</f>
        <v>0</v>
      </c>
      <c r="G579">
        <f>+Casos_PN_CORR[[#This Row],[11-mar]]-Casos_PN_CORR[[#This Row],[10-mar]]</f>
        <v>0</v>
      </c>
      <c r="H579">
        <f>+Casos_PN_CORR[[#This Row],[12-mar]]-Casos_PN_CORR[[#This Row],[11-mar]]</f>
        <v>0</v>
      </c>
      <c r="I579">
        <f>+Casos_PN_CORR[[#This Row],[13-mar]]-Casos_PN_CORR[[#This Row],[12-mar]]</f>
        <v>0</v>
      </c>
      <c r="J579">
        <f>+Casos_PN_CORR[[#This Row],[14-mar]]-Casos_PN_CORR[[#This Row],[13-mar]]</f>
        <v>0</v>
      </c>
      <c r="K579">
        <f>+Casos_PN_CORR[[#This Row],[15-mar]]-Casos_PN_CORR[[#This Row],[14-mar]]</f>
        <v>0</v>
      </c>
      <c r="L579">
        <f>+Casos_PN_CORR[[#This Row],[16-mar]]-Casos_PN_CORR[[#This Row],[15-mar]]</f>
        <v>0</v>
      </c>
      <c r="M579">
        <f>+Casos_PN_CORR[[#This Row],[17-mar]]-Casos_PN_CORR[[#This Row],[16-mar]]</f>
        <v>0</v>
      </c>
      <c r="N579">
        <f>+Casos_PN_CORR[[#This Row],[18-mar]]-Casos_PN_CORR[[#This Row],[17-mar]]</f>
        <v>0</v>
      </c>
      <c r="O579">
        <f>+Casos_PN_CORR[[#This Row],[19-mar]]-Casos_PN_CORR[[#This Row],[18-mar]]</f>
        <v>0</v>
      </c>
      <c r="P579">
        <f>+Casos_PN_CORR[[#This Row],[20-mar]]-Casos_PN_CORR[[#This Row],[19-mar]]</f>
        <v>0</v>
      </c>
      <c r="Q579">
        <f>+Casos_PN_CORR[[#This Row],[21-mar]]-Casos_PN_CORR[[#This Row],[20-mar]]</f>
        <v>0</v>
      </c>
      <c r="R579">
        <f>+Casos_PN_CORR[[#This Row],[22-mar]]-Casos_PN_CORR[[#This Row],[21-mar]]</f>
        <v>0</v>
      </c>
      <c r="S579">
        <f>+Casos_PN_CORR[[#This Row],[23-mar]]-Casos_PN_CORR[[#This Row],[22-mar]]</f>
        <v>0</v>
      </c>
      <c r="T579">
        <f>+Casos_PN_CORR[[#This Row],[24-mar]]-Casos_PN_CORR[[#This Row],[23-mar]]</f>
        <v>0</v>
      </c>
      <c r="U579">
        <f>+Casos_PN_CORR[[#This Row],[25-mar]]-Casos_PN_CORR[[#This Row],[24-mar]]</f>
        <v>0</v>
      </c>
      <c r="V579">
        <f>+Casos_PN_CORR[[#This Row],[26-mar]]-Casos_PN_CORR[[#This Row],[25-mar]]</f>
        <v>0</v>
      </c>
      <c r="W579">
        <f>+Casos_PN_CORR[[#This Row],[27-mar]]-Casos_PN_CORR[[#This Row],[26-mar]]</f>
        <v>0</v>
      </c>
      <c r="X579">
        <f>+Casos_PN_CORR[[#This Row],[28-mar]]-Casos_PN_CORR[[#This Row],[27-mar]]</f>
        <v>0</v>
      </c>
      <c r="Y579">
        <f>+Casos_PN_CORR[[#This Row],[29-mar]]-Casos_PN_CORR[[#This Row],[28-mar]]</f>
        <v>0</v>
      </c>
      <c r="Z579">
        <f>+Casos_PN_CORR[[#This Row],[30-mar]]-Casos_PN_CORR[[#This Row],[29-mar]]</f>
        <v>0</v>
      </c>
      <c r="AA579">
        <f>+Casos_PN_CORR[[#This Row],[31-mar]]-Casos_PN_CORR[[#This Row],[30-mar]]</f>
        <v>0</v>
      </c>
      <c r="AB579">
        <f>+Casos_PN_CORR[[#This Row],[1-abr]]-Casos_PN_CORR[[#This Row],[31-mar]]</f>
        <v>0</v>
      </c>
      <c r="AC579">
        <f>+Casos_PN_CORR[[#This Row],[2-abr]]-Casos_PN_CORR[[#This Row],[1-abr]]</f>
        <v>0</v>
      </c>
      <c r="AD579">
        <f>+Casos_PN_CORR[[#This Row],[3-abr]]-Casos_PN_CORR[[#This Row],[2-abr]]</f>
        <v>0</v>
      </c>
      <c r="AE579">
        <f>+Casos_PN_CORR[[#This Row],[4-abr]]-Casos_PN_CORR[[#This Row],[3-abr]]</f>
        <v>0</v>
      </c>
      <c r="AF579">
        <f>+Casos_PN_CORR[[#This Row],[5-abr]]-Casos_PN_CORR[[#This Row],[4-abr]]</f>
        <v>0</v>
      </c>
      <c r="AG579">
        <f>+Casos_PN_CORR[[#This Row],[6-abr]]-Casos_PN_CORR[[#This Row],[5-abr]]</f>
        <v>0</v>
      </c>
      <c r="AH579">
        <f>+Casos_PN_CORR[[#This Row],[7-abr]]-Casos_PN_CORR[[#This Row],[6-abr]]</f>
        <v>0</v>
      </c>
      <c r="AI579">
        <f>+Casos_PN_CORR[[#This Row],[8-abr]]-Casos_PN_CORR[[#This Row],[7-abr]]</f>
        <v>0</v>
      </c>
      <c r="AJ579">
        <f>+Casos_PN_CORR[[#This Row],[9-abr]]-Casos_PN_CORR[[#This Row],[8-abr]]</f>
        <v>0</v>
      </c>
      <c r="AK579">
        <f>+Casos_PN_CORR[[#This Row],[10-abr]]-Casos_PN_CORR[[#This Row],[9-abr]]</f>
        <v>0</v>
      </c>
      <c r="AL579">
        <f>+Casos_PN_CORR[[#This Row],[11-abr]]-Casos_PN_CORR[[#This Row],[10-abr]]</f>
        <v>0</v>
      </c>
      <c r="AM579">
        <f>+Casos_PN_CORR[[#This Row],[12-abr]]-Casos_PN_CORR[[#This Row],[11-abr]]</f>
        <v>0</v>
      </c>
      <c r="AN579">
        <f>+Casos_PN_CORR[[#This Row],[13-abr]]-Casos_PN_CORR[[#This Row],[12-abr]]</f>
        <v>0</v>
      </c>
      <c r="AO579">
        <f>+Casos_PN_CORR[[#This Row],[14-abr]]-Casos_PN_CORR[[#This Row],[13-abr]]</f>
        <v>0</v>
      </c>
      <c r="AP579">
        <f>+Casos_PN_CORR[[#This Row],[15-abr]]-Casos_PN_CORR[[#This Row],[14-abr]]</f>
        <v>0</v>
      </c>
      <c r="AQ579">
        <f>+Casos_PN_CORR[[#This Row],[16-abr]]-Casos_PN_CORR[[#This Row],[15-abr]]</f>
        <v>0</v>
      </c>
      <c r="AR579">
        <f>+Casos_PN_CORR[[#This Row],[17-abr]]-Casos_PN_CORR[[#This Row],[16-abr]]</f>
        <v>0</v>
      </c>
      <c r="AS579">
        <f>+Casos_PN_CORR[[#This Row],[18-abr]]-Casos_PN_CORR[[#This Row],[17-abr]]</f>
        <v>0</v>
      </c>
      <c r="AT579">
        <f>+Casos_PN_CORR[[#This Row],[19-abr]]-Casos_PN_CORR[[#This Row],[18-abr]]</f>
        <v>0</v>
      </c>
      <c r="AU579">
        <f>+Casos_PN_CORR[[#This Row],[20-abr]]-Casos_PN_CORR[[#This Row],[19-abr]]</f>
        <v>0</v>
      </c>
      <c r="AV579">
        <f>+Casos_PN_CORR[[#This Row],[21-abr]]-Casos_PN_CORR[[#This Row],[20-abr]]</f>
        <v>0</v>
      </c>
      <c r="AW579">
        <f>+Casos_PN_CORR[[#This Row],[22-abr]]-Casos_PN_CORR[[#This Row],[21-abr]]</f>
        <v>0</v>
      </c>
      <c r="AX579">
        <f>+Casos_PN_CORR[[#This Row],[23-abr]]-Casos_PN_CORR[[#This Row],[22-abr]]</f>
        <v>0</v>
      </c>
      <c r="AY579">
        <f>+Casos_PN_CORR[[#This Row],[24-abr]]-Casos_PN_CORR[[#This Row],[23-abr]]</f>
        <v>0</v>
      </c>
      <c r="AZ579">
        <f>+Casos_PN_CORR[[#This Row],[25-abr]]-Casos_PN_CORR[[#This Row],[24-abr]]</f>
        <v>0</v>
      </c>
      <c r="BA579">
        <f>+Casos_PN_CORR[[#This Row],[26-abr]]-Casos_PN_CORR[[#This Row],[25-abr]]</f>
        <v>0</v>
      </c>
      <c r="BB579">
        <f>+Casos_PN_CORR[[#This Row],[27-abr]]-Casos_PN_CORR[[#This Row],[26-abr]]</f>
        <v>0</v>
      </c>
      <c r="BC579">
        <f>+Casos_PN_CORR[[#This Row],[28-abr]]-Casos_PN_CORR[[#This Row],[27-abr]]</f>
        <v>0</v>
      </c>
      <c r="BD579">
        <f>+Casos_PN_CORR[[#This Row],[29-abr]]-Casos_PN_CORR[[#This Row],[28-abr]]</f>
        <v>0</v>
      </c>
      <c r="BE579">
        <f>+Casos_PN_CORR[[#This Row],[30-abr]]-Casos_PN_CORR[[#This Row],[29-abr]]</f>
        <v>0</v>
      </c>
      <c r="BF579">
        <f>+Casos_PN_CORR[[#This Row],[1-may]]-Casos_PN_CORR[[#This Row],[30-abr]]</f>
        <v>0</v>
      </c>
      <c r="BG579">
        <f>+Casos_PN_CORR[[#This Row],[2-may]]-Casos_PN_CORR[[#This Row],[1-may]]</f>
        <v>0</v>
      </c>
      <c r="BH579">
        <f>+Casos_PN_CORR[[#This Row],[3-may]]-Casos_PN_CORR[[#This Row],[2-may]]</f>
        <v>0</v>
      </c>
      <c r="BI579">
        <f>+Casos_PN_CORR[[#This Row],[4-may]]-Casos_PN_CORR[[#This Row],[3-may]]</f>
        <v>0</v>
      </c>
      <c r="BJ579">
        <f>+Casos_PN_CORR[[#This Row],[5-may]]-Casos_PN_CORR[[#This Row],[4-may]]</f>
        <v>0</v>
      </c>
      <c r="BK579">
        <f>+Casos_PN_CORR[[#This Row],[6-may]]-Casos_PN_CORR[[#This Row],[5-may]]</f>
        <v>0</v>
      </c>
      <c r="BL579">
        <f>+Casos_PN_CORR[[#This Row],[7-may]]-Casos_PN_CORR[[#This Row],[6-may]]</f>
        <v>0</v>
      </c>
      <c r="BM579">
        <f>+Casos_PN_CORR[[#This Row],[8-may]]-Casos_PN_CORR[[#This Row],[7-may]]</f>
        <v>0</v>
      </c>
      <c r="BN579">
        <f>+Casos_PN_CORR[[#This Row],[9-may]]-Casos_PN_CORR[[#This Row],[8-may]]</f>
        <v>0</v>
      </c>
      <c r="BO579">
        <f>+Casos_PN_CORR[[#This Row],[10-may]]-Casos_PN_CORR[[#This Row],[9-may]]</f>
        <v>0</v>
      </c>
      <c r="BP579">
        <f>+Casos_PN_CORR[[#This Row],[11-may]]-Casos_PN_CORR[[#This Row],[10-may]]</f>
        <v>0</v>
      </c>
      <c r="BQ579">
        <f>+Casos_PN_CORR[[#This Row],[12-may]]-Casos_PN_CORR[[#This Row],[11-may]]</f>
        <v>0</v>
      </c>
      <c r="BR579">
        <f>+Casos_PN_CORR[[#This Row],[13-may]]-Casos_PN_CORR[[#This Row],[12-may]]</f>
        <v>0</v>
      </c>
      <c r="BS579">
        <f>+Casos_PN_CORR[[#This Row],[14-may]]-Casos_PN_CORR[[#This Row],[13-may]]</f>
        <v>0</v>
      </c>
      <c r="BT579">
        <f>+Casos_PN_CORR[[#This Row],[15-may]]-Casos_PN_CORR[[#This Row],[14-may]]</f>
        <v>0</v>
      </c>
      <c r="BU579">
        <f>+Casos_PN_CORR[[#This Row],[16-may]]-Casos_PN_CORR[[#This Row],[15-may]]</f>
        <v>0</v>
      </c>
      <c r="BV579">
        <f>+Casos_PN_CORR[[#This Row],[17-may]]-Casos_PN_CORR[[#This Row],[16-may]]</f>
        <v>0</v>
      </c>
      <c r="BW579">
        <f>+Casos_PN_CORR[[#This Row],[18-may]]-Casos_PN_CORR[[#This Row],[17-may]]</f>
        <v>0</v>
      </c>
      <c r="BX579">
        <f>+Casos_PN_CORR[[#This Row],[19-may]]-Casos_PN_CORR[[#This Row],[18-may]]</f>
        <v>0</v>
      </c>
      <c r="BY579">
        <f>+Casos_PN_CORR[[#This Row],[20-may]]-Casos_PN_CORR[[#This Row],[19-may]]</f>
        <v>0</v>
      </c>
      <c r="BZ579">
        <f>+Casos_PN_CORR[[#This Row],[21-may]]-Casos_PN_CORR[[#This Row],[20-may]]</f>
        <v>0</v>
      </c>
      <c r="CA579">
        <f>+Casos_PN_CORR[[#This Row],[22-may]]-Casos_PN_CORR[[#This Row],[21-may]]</f>
        <v>0</v>
      </c>
      <c r="CB579">
        <f>+Casos_PN_CORR[[#This Row],[23-may]]-Casos_PN_CORR[[#This Row],[22-may]]</f>
        <v>0</v>
      </c>
      <c r="CC579">
        <f>+Casos_PN_CORR[[#This Row],[24-may]]-Casos_PN_CORR[[#This Row],[23-may]]</f>
        <v>0</v>
      </c>
      <c r="CD579">
        <f>+Casos_PN_CORR[[#This Row],[25-may]]-Casos_PN_CORR[[#This Row],[24-may]]</f>
        <v>0</v>
      </c>
      <c r="CE579">
        <f>+Casos_PN_CORR[[#This Row],[26-may]]-Casos_PN_CORR[[#This Row],[25-may]]</f>
        <v>0</v>
      </c>
      <c r="CF579">
        <f>+Casos_PN_CORR[[#This Row],[27-may]]-Casos_PN_CORR[[#This Row],[26-may]]</f>
        <v>0</v>
      </c>
      <c r="CG579">
        <f>+Casos_PN_CORR[[#This Row],[28-may]]-Casos_PN_CORR[[#This Row],[27-may]]</f>
        <v>0</v>
      </c>
      <c r="CH579">
        <f>+Casos_PN_CORR[[#This Row],[29-may]]-Casos_PN_CORR[[#This Row],[28-may]]</f>
        <v>0</v>
      </c>
      <c r="CI579">
        <f>+Casos_PN_CORR[[#This Row],[30-may]]-Casos_PN_CORR[[#This Row],[29-may]]</f>
        <v>0</v>
      </c>
      <c r="CJ579">
        <f>+Casos_PN_CORR[[#This Row],[31-may]]-Casos_PN_CORR[[#This Row],[30-may]]</f>
        <v>0</v>
      </c>
      <c r="CK579">
        <f>+Casos_PN_CORR[[#This Row],[1-jun]]-Casos_PN_CORR[[#This Row],[31-may]]</f>
        <v>0</v>
      </c>
      <c r="CL579">
        <f>+Casos_PN_CORR[[#This Row],[2-jun]]-Casos_PN_CORR[[#This Row],[1-jun]]</f>
        <v>0</v>
      </c>
      <c r="CM579">
        <f>+Casos_PN_CORR[[#This Row],[3-jun]]-Casos_PN_CORR[[#This Row],[2-jun]]</f>
        <v>0</v>
      </c>
      <c r="CN579">
        <f>+Casos_PN_CORR[[#This Row],[4-jun]]-Casos_PN_CORR[[#This Row],[3-jun]]</f>
        <v>0</v>
      </c>
      <c r="CO579">
        <f>+Casos_PN_CORR[[#This Row],[5-jun]]-Casos_PN_CORR[[#This Row],[4-jun]]</f>
        <v>0</v>
      </c>
      <c r="CP579">
        <f>+Casos_PN_CORR[[#This Row],[6-jun]]-Casos_PN_CORR[[#This Row],[5-jun]]</f>
        <v>0</v>
      </c>
    </row>
    <row r="580" spans="1:94">
      <c r="A580">
        <v>130909</v>
      </c>
      <c r="B580" s="2" t="s">
        <v>131</v>
      </c>
      <c r="C580" s="2" t="s">
        <v>357</v>
      </c>
      <c r="D580" s="2" t="s">
        <v>698</v>
      </c>
      <c r="E580" s="4">
        <f t="shared" ref="E580:E643" si="9">SUM(F580:AEZ580)</f>
        <v>0</v>
      </c>
      <c r="F580">
        <f>+Casos_PN_CORR[[#This Row],[10-mar]]</f>
        <v>0</v>
      </c>
      <c r="G580">
        <f>+Casos_PN_CORR[[#This Row],[11-mar]]-Casos_PN_CORR[[#This Row],[10-mar]]</f>
        <v>0</v>
      </c>
      <c r="H580">
        <f>+Casos_PN_CORR[[#This Row],[12-mar]]-Casos_PN_CORR[[#This Row],[11-mar]]</f>
        <v>0</v>
      </c>
      <c r="I580">
        <f>+Casos_PN_CORR[[#This Row],[13-mar]]-Casos_PN_CORR[[#This Row],[12-mar]]</f>
        <v>0</v>
      </c>
      <c r="J580">
        <f>+Casos_PN_CORR[[#This Row],[14-mar]]-Casos_PN_CORR[[#This Row],[13-mar]]</f>
        <v>0</v>
      </c>
      <c r="K580">
        <f>+Casos_PN_CORR[[#This Row],[15-mar]]-Casos_PN_CORR[[#This Row],[14-mar]]</f>
        <v>0</v>
      </c>
      <c r="L580">
        <f>+Casos_PN_CORR[[#This Row],[16-mar]]-Casos_PN_CORR[[#This Row],[15-mar]]</f>
        <v>0</v>
      </c>
      <c r="M580">
        <f>+Casos_PN_CORR[[#This Row],[17-mar]]-Casos_PN_CORR[[#This Row],[16-mar]]</f>
        <v>0</v>
      </c>
      <c r="N580">
        <f>+Casos_PN_CORR[[#This Row],[18-mar]]-Casos_PN_CORR[[#This Row],[17-mar]]</f>
        <v>0</v>
      </c>
      <c r="O580">
        <f>+Casos_PN_CORR[[#This Row],[19-mar]]-Casos_PN_CORR[[#This Row],[18-mar]]</f>
        <v>0</v>
      </c>
      <c r="P580">
        <f>+Casos_PN_CORR[[#This Row],[20-mar]]-Casos_PN_CORR[[#This Row],[19-mar]]</f>
        <v>0</v>
      </c>
      <c r="Q580">
        <f>+Casos_PN_CORR[[#This Row],[21-mar]]-Casos_PN_CORR[[#This Row],[20-mar]]</f>
        <v>0</v>
      </c>
      <c r="R580">
        <f>+Casos_PN_CORR[[#This Row],[22-mar]]-Casos_PN_CORR[[#This Row],[21-mar]]</f>
        <v>0</v>
      </c>
      <c r="S580">
        <f>+Casos_PN_CORR[[#This Row],[23-mar]]-Casos_PN_CORR[[#This Row],[22-mar]]</f>
        <v>0</v>
      </c>
      <c r="T580">
        <f>+Casos_PN_CORR[[#This Row],[24-mar]]-Casos_PN_CORR[[#This Row],[23-mar]]</f>
        <v>0</v>
      </c>
      <c r="U580">
        <f>+Casos_PN_CORR[[#This Row],[25-mar]]-Casos_PN_CORR[[#This Row],[24-mar]]</f>
        <v>0</v>
      </c>
      <c r="V580">
        <f>+Casos_PN_CORR[[#This Row],[26-mar]]-Casos_PN_CORR[[#This Row],[25-mar]]</f>
        <v>0</v>
      </c>
      <c r="W580">
        <f>+Casos_PN_CORR[[#This Row],[27-mar]]-Casos_PN_CORR[[#This Row],[26-mar]]</f>
        <v>0</v>
      </c>
      <c r="X580">
        <f>+Casos_PN_CORR[[#This Row],[28-mar]]-Casos_PN_CORR[[#This Row],[27-mar]]</f>
        <v>0</v>
      </c>
      <c r="Y580">
        <f>+Casos_PN_CORR[[#This Row],[29-mar]]-Casos_PN_CORR[[#This Row],[28-mar]]</f>
        <v>0</v>
      </c>
      <c r="Z580">
        <f>+Casos_PN_CORR[[#This Row],[30-mar]]-Casos_PN_CORR[[#This Row],[29-mar]]</f>
        <v>0</v>
      </c>
      <c r="AA580">
        <f>+Casos_PN_CORR[[#This Row],[31-mar]]-Casos_PN_CORR[[#This Row],[30-mar]]</f>
        <v>0</v>
      </c>
      <c r="AB580">
        <f>+Casos_PN_CORR[[#This Row],[1-abr]]-Casos_PN_CORR[[#This Row],[31-mar]]</f>
        <v>0</v>
      </c>
      <c r="AC580">
        <f>+Casos_PN_CORR[[#This Row],[2-abr]]-Casos_PN_CORR[[#This Row],[1-abr]]</f>
        <v>0</v>
      </c>
      <c r="AD580">
        <f>+Casos_PN_CORR[[#This Row],[3-abr]]-Casos_PN_CORR[[#This Row],[2-abr]]</f>
        <v>0</v>
      </c>
      <c r="AE580">
        <f>+Casos_PN_CORR[[#This Row],[4-abr]]-Casos_PN_CORR[[#This Row],[3-abr]]</f>
        <v>0</v>
      </c>
      <c r="AF580">
        <f>+Casos_PN_CORR[[#This Row],[5-abr]]-Casos_PN_CORR[[#This Row],[4-abr]]</f>
        <v>0</v>
      </c>
      <c r="AG580">
        <f>+Casos_PN_CORR[[#This Row],[6-abr]]-Casos_PN_CORR[[#This Row],[5-abr]]</f>
        <v>0</v>
      </c>
      <c r="AH580">
        <f>+Casos_PN_CORR[[#This Row],[7-abr]]-Casos_PN_CORR[[#This Row],[6-abr]]</f>
        <v>0</v>
      </c>
      <c r="AI580">
        <f>+Casos_PN_CORR[[#This Row],[8-abr]]-Casos_PN_CORR[[#This Row],[7-abr]]</f>
        <v>0</v>
      </c>
      <c r="AJ580">
        <f>+Casos_PN_CORR[[#This Row],[9-abr]]-Casos_PN_CORR[[#This Row],[8-abr]]</f>
        <v>0</v>
      </c>
      <c r="AK580">
        <f>+Casos_PN_CORR[[#This Row],[10-abr]]-Casos_PN_CORR[[#This Row],[9-abr]]</f>
        <v>0</v>
      </c>
      <c r="AL580">
        <f>+Casos_PN_CORR[[#This Row],[11-abr]]-Casos_PN_CORR[[#This Row],[10-abr]]</f>
        <v>0</v>
      </c>
      <c r="AM580">
        <f>+Casos_PN_CORR[[#This Row],[12-abr]]-Casos_PN_CORR[[#This Row],[11-abr]]</f>
        <v>0</v>
      </c>
      <c r="AN580">
        <f>+Casos_PN_CORR[[#This Row],[13-abr]]-Casos_PN_CORR[[#This Row],[12-abr]]</f>
        <v>0</v>
      </c>
      <c r="AO580">
        <f>+Casos_PN_CORR[[#This Row],[14-abr]]-Casos_PN_CORR[[#This Row],[13-abr]]</f>
        <v>0</v>
      </c>
      <c r="AP580">
        <f>+Casos_PN_CORR[[#This Row],[15-abr]]-Casos_PN_CORR[[#This Row],[14-abr]]</f>
        <v>0</v>
      </c>
      <c r="AQ580">
        <f>+Casos_PN_CORR[[#This Row],[16-abr]]-Casos_PN_CORR[[#This Row],[15-abr]]</f>
        <v>0</v>
      </c>
      <c r="AR580">
        <f>+Casos_PN_CORR[[#This Row],[17-abr]]-Casos_PN_CORR[[#This Row],[16-abr]]</f>
        <v>0</v>
      </c>
      <c r="AS580">
        <f>+Casos_PN_CORR[[#This Row],[18-abr]]-Casos_PN_CORR[[#This Row],[17-abr]]</f>
        <v>0</v>
      </c>
      <c r="AT580">
        <f>+Casos_PN_CORR[[#This Row],[19-abr]]-Casos_PN_CORR[[#This Row],[18-abr]]</f>
        <v>0</v>
      </c>
      <c r="AU580">
        <f>+Casos_PN_CORR[[#This Row],[20-abr]]-Casos_PN_CORR[[#This Row],[19-abr]]</f>
        <v>0</v>
      </c>
      <c r="AV580">
        <f>+Casos_PN_CORR[[#This Row],[21-abr]]-Casos_PN_CORR[[#This Row],[20-abr]]</f>
        <v>0</v>
      </c>
      <c r="AW580">
        <f>+Casos_PN_CORR[[#This Row],[22-abr]]-Casos_PN_CORR[[#This Row],[21-abr]]</f>
        <v>0</v>
      </c>
      <c r="AX580">
        <f>+Casos_PN_CORR[[#This Row],[23-abr]]-Casos_PN_CORR[[#This Row],[22-abr]]</f>
        <v>0</v>
      </c>
      <c r="AY580">
        <f>+Casos_PN_CORR[[#This Row],[24-abr]]-Casos_PN_CORR[[#This Row],[23-abr]]</f>
        <v>0</v>
      </c>
      <c r="AZ580">
        <f>+Casos_PN_CORR[[#This Row],[25-abr]]-Casos_PN_CORR[[#This Row],[24-abr]]</f>
        <v>0</v>
      </c>
      <c r="BA580">
        <f>+Casos_PN_CORR[[#This Row],[26-abr]]-Casos_PN_CORR[[#This Row],[25-abr]]</f>
        <v>0</v>
      </c>
      <c r="BB580">
        <f>+Casos_PN_CORR[[#This Row],[27-abr]]-Casos_PN_CORR[[#This Row],[26-abr]]</f>
        <v>0</v>
      </c>
      <c r="BC580">
        <f>+Casos_PN_CORR[[#This Row],[28-abr]]-Casos_PN_CORR[[#This Row],[27-abr]]</f>
        <v>0</v>
      </c>
      <c r="BD580">
        <f>+Casos_PN_CORR[[#This Row],[29-abr]]-Casos_PN_CORR[[#This Row],[28-abr]]</f>
        <v>0</v>
      </c>
      <c r="BE580">
        <f>+Casos_PN_CORR[[#This Row],[30-abr]]-Casos_PN_CORR[[#This Row],[29-abr]]</f>
        <v>0</v>
      </c>
      <c r="BF580">
        <f>+Casos_PN_CORR[[#This Row],[1-may]]-Casos_PN_CORR[[#This Row],[30-abr]]</f>
        <v>0</v>
      </c>
      <c r="BG580">
        <f>+Casos_PN_CORR[[#This Row],[2-may]]-Casos_PN_CORR[[#This Row],[1-may]]</f>
        <v>0</v>
      </c>
      <c r="BH580">
        <f>+Casos_PN_CORR[[#This Row],[3-may]]-Casos_PN_CORR[[#This Row],[2-may]]</f>
        <v>0</v>
      </c>
      <c r="BI580">
        <f>+Casos_PN_CORR[[#This Row],[4-may]]-Casos_PN_CORR[[#This Row],[3-may]]</f>
        <v>0</v>
      </c>
      <c r="BJ580">
        <f>+Casos_PN_CORR[[#This Row],[5-may]]-Casos_PN_CORR[[#This Row],[4-may]]</f>
        <v>0</v>
      </c>
      <c r="BK580">
        <f>+Casos_PN_CORR[[#This Row],[6-may]]-Casos_PN_CORR[[#This Row],[5-may]]</f>
        <v>0</v>
      </c>
      <c r="BL580">
        <f>+Casos_PN_CORR[[#This Row],[7-may]]-Casos_PN_CORR[[#This Row],[6-may]]</f>
        <v>0</v>
      </c>
      <c r="BM580">
        <f>+Casos_PN_CORR[[#This Row],[8-may]]-Casos_PN_CORR[[#This Row],[7-may]]</f>
        <v>0</v>
      </c>
      <c r="BN580">
        <f>+Casos_PN_CORR[[#This Row],[9-may]]-Casos_PN_CORR[[#This Row],[8-may]]</f>
        <v>0</v>
      </c>
      <c r="BO580">
        <f>+Casos_PN_CORR[[#This Row],[10-may]]-Casos_PN_CORR[[#This Row],[9-may]]</f>
        <v>0</v>
      </c>
      <c r="BP580">
        <f>+Casos_PN_CORR[[#This Row],[11-may]]-Casos_PN_CORR[[#This Row],[10-may]]</f>
        <v>0</v>
      </c>
      <c r="BQ580">
        <f>+Casos_PN_CORR[[#This Row],[12-may]]-Casos_PN_CORR[[#This Row],[11-may]]</f>
        <v>0</v>
      </c>
      <c r="BR580">
        <f>+Casos_PN_CORR[[#This Row],[13-may]]-Casos_PN_CORR[[#This Row],[12-may]]</f>
        <v>0</v>
      </c>
      <c r="BS580">
        <f>+Casos_PN_CORR[[#This Row],[14-may]]-Casos_PN_CORR[[#This Row],[13-may]]</f>
        <v>0</v>
      </c>
      <c r="BT580">
        <f>+Casos_PN_CORR[[#This Row],[15-may]]-Casos_PN_CORR[[#This Row],[14-may]]</f>
        <v>0</v>
      </c>
      <c r="BU580">
        <f>+Casos_PN_CORR[[#This Row],[16-may]]-Casos_PN_CORR[[#This Row],[15-may]]</f>
        <v>0</v>
      </c>
      <c r="BV580">
        <f>+Casos_PN_CORR[[#This Row],[17-may]]-Casos_PN_CORR[[#This Row],[16-may]]</f>
        <v>0</v>
      </c>
      <c r="BW580">
        <f>+Casos_PN_CORR[[#This Row],[18-may]]-Casos_PN_CORR[[#This Row],[17-may]]</f>
        <v>0</v>
      </c>
      <c r="BX580">
        <f>+Casos_PN_CORR[[#This Row],[19-may]]-Casos_PN_CORR[[#This Row],[18-may]]</f>
        <v>0</v>
      </c>
      <c r="BY580">
        <f>+Casos_PN_CORR[[#This Row],[20-may]]-Casos_PN_CORR[[#This Row],[19-may]]</f>
        <v>0</v>
      </c>
      <c r="BZ580">
        <f>+Casos_PN_CORR[[#This Row],[21-may]]-Casos_PN_CORR[[#This Row],[20-may]]</f>
        <v>0</v>
      </c>
      <c r="CA580">
        <f>+Casos_PN_CORR[[#This Row],[22-may]]-Casos_PN_CORR[[#This Row],[21-may]]</f>
        <v>0</v>
      </c>
      <c r="CB580">
        <f>+Casos_PN_CORR[[#This Row],[23-may]]-Casos_PN_CORR[[#This Row],[22-may]]</f>
        <v>0</v>
      </c>
      <c r="CC580">
        <f>+Casos_PN_CORR[[#This Row],[24-may]]-Casos_PN_CORR[[#This Row],[23-may]]</f>
        <v>0</v>
      </c>
      <c r="CD580">
        <f>+Casos_PN_CORR[[#This Row],[25-may]]-Casos_PN_CORR[[#This Row],[24-may]]</f>
        <v>0</v>
      </c>
      <c r="CE580">
        <f>+Casos_PN_CORR[[#This Row],[26-may]]-Casos_PN_CORR[[#This Row],[25-may]]</f>
        <v>0</v>
      </c>
      <c r="CF580">
        <f>+Casos_PN_CORR[[#This Row],[27-may]]-Casos_PN_CORR[[#This Row],[26-may]]</f>
        <v>0</v>
      </c>
      <c r="CG580">
        <f>+Casos_PN_CORR[[#This Row],[28-may]]-Casos_PN_CORR[[#This Row],[27-may]]</f>
        <v>0</v>
      </c>
      <c r="CH580">
        <f>+Casos_PN_CORR[[#This Row],[29-may]]-Casos_PN_CORR[[#This Row],[28-may]]</f>
        <v>0</v>
      </c>
      <c r="CI580">
        <f>+Casos_PN_CORR[[#This Row],[30-may]]-Casos_PN_CORR[[#This Row],[29-may]]</f>
        <v>0</v>
      </c>
      <c r="CJ580">
        <f>+Casos_PN_CORR[[#This Row],[31-may]]-Casos_PN_CORR[[#This Row],[30-may]]</f>
        <v>0</v>
      </c>
      <c r="CK580">
        <f>+Casos_PN_CORR[[#This Row],[1-jun]]-Casos_PN_CORR[[#This Row],[31-may]]</f>
        <v>0</v>
      </c>
      <c r="CL580">
        <f>+Casos_PN_CORR[[#This Row],[2-jun]]-Casos_PN_CORR[[#This Row],[1-jun]]</f>
        <v>0</v>
      </c>
      <c r="CM580">
        <f>+Casos_PN_CORR[[#This Row],[3-jun]]-Casos_PN_CORR[[#This Row],[2-jun]]</f>
        <v>0</v>
      </c>
      <c r="CN580">
        <f>+Casos_PN_CORR[[#This Row],[4-jun]]-Casos_PN_CORR[[#This Row],[3-jun]]</f>
        <v>0</v>
      </c>
      <c r="CO580">
        <f>+Casos_PN_CORR[[#This Row],[5-jun]]-Casos_PN_CORR[[#This Row],[4-jun]]</f>
        <v>0</v>
      </c>
      <c r="CP580">
        <f>+Casos_PN_CORR[[#This Row],[6-jun]]-Casos_PN_CORR[[#This Row],[5-jun]]</f>
        <v>0</v>
      </c>
    </row>
    <row r="581" spans="1:94" ht="24">
      <c r="A581">
        <v>30601</v>
      </c>
      <c r="B581" s="2" t="s">
        <v>99</v>
      </c>
      <c r="C581" s="2" t="s">
        <v>580</v>
      </c>
      <c r="D581" s="2" t="s">
        <v>699</v>
      </c>
      <c r="E581" s="4">
        <f t="shared" si="9"/>
        <v>4</v>
      </c>
      <c r="F581">
        <f>+Casos_PN_CORR[[#This Row],[10-mar]]</f>
        <v>0</v>
      </c>
      <c r="G581">
        <f>+Casos_PN_CORR[[#This Row],[11-mar]]-Casos_PN_CORR[[#This Row],[10-mar]]</f>
        <v>0</v>
      </c>
      <c r="H581">
        <f>+Casos_PN_CORR[[#This Row],[12-mar]]-Casos_PN_CORR[[#This Row],[11-mar]]</f>
        <v>0</v>
      </c>
      <c r="I581">
        <f>+Casos_PN_CORR[[#This Row],[13-mar]]-Casos_PN_CORR[[#This Row],[12-mar]]</f>
        <v>0</v>
      </c>
      <c r="J581">
        <f>+Casos_PN_CORR[[#This Row],[14-mar]]-Casos_PN_CORR[[#This Row],[13-mar]]</f>
        <v>0</v>
      </c>
      <c r="K581">
        <f>+Casos_PN_CORR[[#This Row],[15-mar]]-Casos_PN_CORR[[#This Row],[14-mar]]</f>
        <v>0</v>
      </c>
      <c r="L581">
        <f>+Casos_PN_CORR[[#This Row],[16-mar]]-Casos_PN_CORR[[#This Row],[15-mar]]</f>
        <v>0</v>
      </c>
      <c r="M581">
        <f>+Casos_PN_CORR[[#This Row],[17-mar]]-Casos_PN_CORR[[#This Row],[16-mar]]</f>
        <v>0</v>
      </c>
      <c r="N581">
        <f>+Casos_PN_CORR[[#This Row],[18-mar]]-Casos_PN_CORR[[#This Row],[17-mar]]</f>
        <v>0</v>
      </c>
      <c r="O581">
        <f>+Casos_PN_CORR[[#This Row],[19-mar]]-Casos_PN_CORR[[#This Row],[18-mar]]</f>
        <v>0</v>
      </c>
      <c r="P581">
        <f>+Casos_PN_CORR[[#This Row],[20-mar]]-Casos_PN_CORR[[#This Row],[19-mar]]</f>
        <v>0</v>
      </c>
      <c r="Q581">
        <f>+Casos_PN_CORR[[#This Row],[21-mar]]-Casos_PN_CORR[[#This Row],[20-mar]]</f>
        <v>0</v>
      </c>
      <c r="R581">
        <f>+Casos_PN_CORR[[#This Row],[22-mar]]-Casos_PN_CORR[[#This Row],[21-mar]]</f>
        <v>0</v>
      </c>
      <c r="S581">
        <f>+Casos_PN_CORR[[#This Row],[23-mar]]-Casos_PN_CORR[[#This Row],[22-mar]]</f>
        <v>0</v>
      </c>
      <c r="T581">
        <f>+Casos_PN_CORR[[#This Row],[24-mar]]-Casos_PN_CORR[[#This Row],[23-mar]]</f>
        <v>0</v>
      </c>
      <c r="U581">
        <f>+Casos_PN_CORR[[#This Row],[25-mar]]-Casos_PN_CORR[[#This Row],[24-mar]]</f>
        <v>0</v>
      </c>
      <c r="V581">
        <f>+Casos_PN_CORR[[#This Row],[26-mar]]-Casos_PN_CORR[[#This Row],[25-mar]]</f>
        <v>0</v>
      </c>
      <c r="W581">
        <f>+Casos_PN_CORR[[#This Row],[27-mar]]-Casos_PN_CORR[[#This Row],[26-mar]]</f>
        <v>0</v>
      </c>
      <c r="X581">
        <f>+Casos_PN_CORR[[#This Row],[28-mar]]-Casos_PN_CORR[[#This Row],[27-mar]]</f>
        <v>0</v>
      </c>
      <c r="Y581">
        <f>+Casos_PN_CORR[[#This Row],[29-mar]]-Casos_PN_CORR[[#This Row],[28-mar]]</f>
        <v>0</v>
      </c>
      <c r="Z581">
        <f>+Casos_PN_CORR[[#This Row],[30-mar]]-Casos_PN_CORR[[#This Row],[29-mar]]</f>
        <v>0</v>
      </c>
      <c r="AA581">
        <f>+Casos_PN_CORR[[#This Row],[31-mar]]-Casos_PN_CORR[[#This Row],[30-mar]]</f>
        <v>0</v>
      </c>
      <c r="AB581">
        <f>+Casos_PN_CORR[[#This Row],[1-abr]]-Casos_PN_CORR[[#This Row],[31-mar]]</f>
        <v>0</v>
      </c>
      <c r="AC581">
        <f>+Casos_PN_CORR[[#This Row],[2-abr]]-Casos_PN_CORR[[#This Row],[1-abr]]</f>
        <v>0</v>
      </c>
      <c r="AD581">
        <f>+Casos_PN_CORR[[#This Row],[3-abr]]-Casos_PN_CORR[[#This Row],[2-abr]]</f>
        <v>0</v>
      </c>
      <c r="AE581">
        <f>+Casos_PN_CORR[[#This Row],[4-abr]]-Casos_PN_CORR[[#This Row],[3-abr]]</f>
        <v>0</v>
      </c>
      <c r="AF581">
        <f>+Casos_PN_CORR[[#This Row],[5-abr]]-Casos_PN_CORR[[#This Row],[4-abr]]</f>
        <v>0</v>
      </c>
      <c r="AG581">
        <f>+Casos_PN_CORR[[#This Row],[6-abr]]-Casos_PN_CORR[[#This Row],[5-abr]]</f>
        <v>0</v>
      </c>
      <c r="AH581">
        <f>+Casos_PN_CORR[[#This Row],[7-abr]]-Casos_PN_CORR[[#This Row],[6-abr]]</f>
        <v>0</v>
      </c>
      <c r="AI581">
        <f>+Casos_PN_CORR[[#This Row],[8-abr]]-Casos_PN_CORR[[#This Row],[7-abr]]</f>
        <v>0</v>
      </c>
      <c r="AJ581">
        <f>+Casos_PN_CORR[[#This Row],[9-abr]]-Casos_PN_CORR[[#This Row],[8-abr]]</f>
        <v>0</v>
      </c>
      <c r="AK581">
        <f>+Casos_PN_CORR[[#This Row],[10-abr]]-Casos_PN_CORR[[#This Row],[9-abr]]</f>
        <v>0</v>
      </c>
      <c r="AL581">
        <f>+Casos_PN_CORR[[#This Row],[11-abr]]-Casos_PN_CORR[[#This Row],[10-abr]]</f>
        <v>0</v>
      </c>
      <c r="AM581">
        <f>+Casos_PN_CORR[[#This Row],[12-abr]]-Casos_PN_CORR[[#This Row],[11-abr]]</f>
        <v>0</v>
      </c>
      <c r="AN581">
        <f>+Casos_PN_CORR[[#This Row],[13-abr]]-Casos_PN_CORR[[#This Row],[12-abr]]</f>
        <v>0</v>
      </c>
      <c r="AO581">
        <f>+Casos_PN_CORR[[#This Row],[14-abr]]-Casos_PN_CORR[[#This Row],[13-abr]]</f>
        <v>0</v>
      </c>
      <c r="AP581">
        <f>+Casos_PN_CORR[[#This Row],[15-abr]]-Casos_PN_CORR[[#This Row],[14-abr]]</f>
        <v>0</v>
      </c>
      <c r="AQ581">
        <f>+Casos_PN_CORR[[#This Row],[16-abr]]-Casos_PN_CORR[[#This Row],[15-abr]]</f>
        <v>0</v>
      </c>
      <c r="AR581">
        <f>+Casos_PN_CORR[[#This Row],[17-abr]]-Casos_PN_CORR[[#This Row],[16-abr]]</f>
        <v>0</v>
      </c>
      <c r="AS581">
        <f>+Casos_PN_CORR[[#This Row],[18-abr]]-Casos_PN_CORR[[#This Row],[17-abr]]</f>
        <v>0</v>
      </c>
      <c r="AT581">
        <f>+Casos_PN_CORR[[#This Row],[19-abr]]-Casos_PN_CORR[[#This Row],[18-abr]]</f>
        <v>0</v>
      </c>
      <c r="AU581">
        <f>+Casos_PN_CORR[[#This Row],[20-abr]]-Casos_PN_CORR[[#This Row],[19-abr]]</f>
        <v>0</v>
      </c>
      <c r="AV581">
        <f>+Casos_PN_CORR[[#This Row],[21-abr]]-Casos_PN_CORR[[#This Row],[20-abr]]</f>
        <v>0</v>
      </c>
      <c r="AW581">
        <f>+Casos_PN_CORR[[#This Row],[22-abr]]-Casos_PN_CORR[[#This Row],[21-abr]]</f>
        <v>0</v>
      </c>
      <c r="AX581">
        <f>+Casos_PN_CORR[[#This Row],[23-abr]]-Casos_PN_CORR[[#This Row],[22-abr]]</f>
        <v>0</v>
      </c>
      <c r="AY581">
        <f>+Casos_PN_CORR[[#This Row],[24-abr]]-Casos_PN_CORR[[#This Row],[23-abr]]</f>
        <v>0</v>
      </c>
      <c r="AZ581">
        <f>+Casos_PN_CORR[[#This Row],[25-abr]]-Casos_PN_CORR[[#This Row],[24-abr]]</f>
        <v>0</v>
      </c>
      <c r="BA581">
        <f>+Casos_PN_CORR[[#This Row],[26-abr]]-Casos_PN_CORR[[#This Row],[25-abr]]</f>
        <v>0</v>
      </c>
      <c r="BB581">
        <f>+Casos_PN_CORR[[#This Row],[27-abr]]-Casos_PN_CORR[[#This Row],[26-abr]]</f>
        <v>0</v>
      </c>
      <c r="BC581">
        <f>+Casos_PN_CORR[[#This Row],[28-abr]]-Casos_PN_CORR[[#This Row],[27-abr]]</f>
        <v>0</v>
      </c>
      <c r="BD581">
        <f>+Casos_PN_CORR[[#This Row],[29-abr]]-Casos_PN_CORR[[#This Row],[28-abr]]</f>
        <v>0</v>
      </c>
      <c r="BE581">
        <f>+Casos_PN_CORR[[#This Row],[30-abr]]-Casos_PN_CORR[[#This Row],[29-abr]]</f>
        <v>0</v>
      </c>
      <c r="BF581">
        <f>+Casos_PN_CORR[[#This Row],[1-may]]-Casos_PN_CORR[[#This Row],[30-abr]]</f>
        <v>0</v>
      </c>
      <c r="BG581">
        <f>+Casos_PN_CORR[[#This Row],[2-may]]-Casos_PN_CORR[[#This Row],[1-may]]</f>
        <v>0</v>
      </c>
      <c r="BH581">
        <f>+Casos_PN_CORR[[#This Row],[3-may]]-Casos_PN_CORR[[#This Row],[2-may]]</f>
        <v>0</v>
      </c>
      <c r="BI581">
        <f>+Casos_PN_CORR[[#This Row],[4-may]]-Casos_PN_CORR[[#This Row],[3-may]]</f>
        <v>0</v>
      </c>
      <c r="BJ581">
        <f>+Casos_PN_CORR[[#This Row],[5-may]]-Casos_PN_CORR[[#This Row],[4-may]]</f>
        <v>0</v>
      </c>
      <c r="BK581">
        <f>+Casos_PN_CORR[[#This Row],[6-may]]-Casos_PN_CORR[[#This Row],[5-may]]</f>
        <v>0</v>
      </c>
      <c r="BL581">
        <f>+Casos_PN_CORR[[#This Row],[7-may]]-Casos_PN_CORR[[#This Row],[6-may]]</f>
        <v>0</v>
      </c>
      <c r="BM581">
        <f>+Casos_PN_CORR[[#This Row],[8-may]]-Casos_PN_CORR[[#This Row],[7-may]]</f>
        <v>0</v>
      </c>
      <c r="BN581">
        <f>+Casos_PN_CORR[[#This Row],[9-may]]-Casos_PN_CORR[[#This Row],[8-may]]</f>
        <v>0</v>
      </c>
      <c r="BO581">
        <f>+Casos_PN_CORR[[#This Row],[10-may]]-Casos_PN_CORR[[#This Row],[9-may]]</f>
        <v>0</v>
      </c>
      <c r="BP581">
        <f>+Casos_PN_CORR[[#This Row],[11-may]]-Casos_PN_CORR[[#This Row],[10-may]]</f>
        <v>0</v>
      </c>
      <c r="BQ581">
        <f>+Casos_PN_CORR[[#This Row],[12-may]]-Casos_PN_CORR[[#This Row],[11-may]]</f>
        <v>0</v>
      </c>
      <c r="BR581">
        <f>+Casos_PN_CORR[[#This Row],[13-may]]-Casos_PN_CORR[[#This Row],[12-may]]</f>
        <v>0</v>
      </c>
      <c r="BS581">
        <f>+Casos_PN_CORR[[#This Row],[14-may]]-Casos_PN_CORR[[#This Row],[13-may]]</f>
        <v>0</v>
      </c>
      <c r="BT581">
        <f>+Casos_PN_CORR[[#This Row],[15-may]]-Casos_PN_CORR[[#This Row],[14-may]]</f>
        <v>0</v>
      </c>
      <c r="BU581">
        <f>+Casos_PN_CORR[[#This Row],[16-may]]-Casos_PN_CORR[[#This Row],[15-may]]</f>
        <v>0</v>
      </c>
      <c r="BV581">
        <f>+Casos_PN_CORR[[#This Row],[17-may]]-Casos_PN_CORR[[#This Row],[16-may]]</f>
        <v>0</v>
      </c>
      <c r="BW581">
        <f>+Casos_PN_CORR[[#This Row],[18-may]]-Casos_PN_CORR[[#This Row],[17-may]]</f>
        <v>0</v>
      </c>
      <c r="BX581">
        <f>+Casos_PN_CORR[[#This Row],[19-may]]-Casos_PN_CORR[[#This Row],[18-may]]</f>
        <v>0</v>
      </c>
      <c r="BY581">
        <f>+Casos_PN_CORR[[#This Row],[20-may]]-Casos_PN_CORR[[#This Row],[19-may]]</f>
        <v>0</v>
      </c>
      <c r="BZ581">
        <f>+Casos_PN_CORR[[#This Row],[21-may]]-Casos_PN_CORR[[#This Row],[20-may]]</f>
        <v>0</v>
      </c>
      <c r="CA581">
        <f>+Casos_PN_CORR[[#This Row],[22-may]]-Casos_PN_CORR[[#This Row],[21-may]]</f>
        <v>0</v>
      </c>
      <c r="CB581">
        <f>+Casos_PN_CORR[[#This Row],[23-may]]-Casos_PN_CORR[[#This Row],[22-may]]</f>
        <v>0</v>
      </c>
      <c r="CC581">
        <f>+Casos_PN_CORR[[#This Row],[24-may]]-Casos_PN_CORR[[#This Row],[23-may]]</f>
        <v>0</v>
      </c>
      <c r="CD581">
        <f>+Casos_PN_CORR[[#This Row],[25-may]]-Casos_PN_CORR[[#This Row],[24-may]]</f>
        <v>0</v>
      </c>
      <c r="CE581">
        <f>+Casos_PN_CORR[[#This Row],[26-may]]-Casos_PN_CORR[[#This Row],[25-may]]</f>
        <v>0</v>
      </c>
      <c r="CF581">
        <f>+Casos_PN_CORR[[#This Row],[27-may]]-Casos_PN_CORR[[#This Row],[26-may]]</f>
        <v>0</v>
      </c>
      <c r="CG581">
        <f>+Casos_PN_CORR[[#This Row],[28-may]]-Casos_PN_CORR[[#This Row],[27-may]]</f>
        <v>0</v>
      </c>
      <c r="CH581">
        <f>+Casos_PN_CORR[[#This Row],[29-may]]-Casos_PN_CORR[[#This Row],[28-may]]</f>
        <v>0</v>
      </c>
      <c r="CI581">
        <f>+Casos_PN_CORR[[#This Row],[30-may]]-Casos_PN_CORR[[#This Row],[29-may]]</f>
        <v>0</v>
      </c>
      <c r="CJ581">
        <f>+Casos_PN_CORR[[#This Row],[31-may]]-Casos_PN_CORR[[#This Row],[30-may]]</f>
        <v>0</v>
      </c>
      <c r="CK581">
        <f>+Casos_PN_CORR[[#This Row],[1-jun]]-Casos_PN_CORR[[#This Row],[31-may]]</f>
        <v>0</v>
      </c>
      <c r="CL581">
        <f>+Casos_PN_CORR[[#This Row],[2-jun]]-Casos_PN_CORR[[#This Row],[1-jun]]</f>
        <v>0</v>
      </c>
      <c r="CM581">
        <f>+Casos_PN_CORR[[#This Row],[3-jun]]-Casos_PN_CORR[[#This Row],[2-jun]]</f>
        <v>0</v>
      </c>
      <c r="CN581">
        <f>+Casos_PN_CORR[[#This Row],[4-jun]]-Casos_PN_CORR[[#This Row],[3-jun]]</f>
        <v>0</v>
      </c>
      <c r="CO581">
        <f>+Casos_PN_CORR[[#This Row],[5-jun]]-Casos_PN_CORR[[#This Row],[4-jun]]</f>
        <v>4</v>
      </c>
      <c r="CP581">
        <f>+Casos_PN_CORR[[#This Row],[6-jun]]-Casos_PN_CORR[[#This Row],[5-jun]]</f>
        <v>0</v>
      </c>
    </row>
    <row r="582" spans="1:94">
      <c r="A582">
        <v>30113</v>
      </c>
      <c r="B582" s="2" t="s">
        <v>99</v>
      </c>
      <c r="C582" s="2" t="s">
        <v>99</v>
      </c>
      <c r="D582" s="2" t="s">
        <v>700</v>
      </c>
      <c r="E582" s="4">
        <f t="shared" si="9"/>
        <v>55</v>
      </c>
      <c r="F582">
        <f>+Casos_PN_CORR[[#This Row],[10-mar]]</f>
        <v>0</v>
      </c>
      <c r="G582">
        <f>+Casos_PN_CORR[[#This Row],[11-mar]]-Casos_PN_CORR[[#This Row],[10-mar]]</f>
        <v>0</v>
      </c>
      <c r="H582">
        <f>+Casos_PN_CORR[[#This Row],[12-mar]]-Casos_PN_CORR[[#This Row],[11-mar]]</f>
        <v>0</v>
      </c>
      <c r="I582">
        <f>+Casos_PN_CORR[[#This Row],[13-mar]]-Casos_PN_CORR[[#This Row],[12-mar]]</f>
        <v>0</v>
      </c>
      <c r="J582">
        <f>+Casos_PN_CORR[[#This Row],[14-mar]]-Casos_PN_CORR[[#This Row],[13-mar]]</f>
        <v>0</v>
      </c>
      <c r="K582">
        <f>+Casos_PN_CORR[[#This Row],[15-mar]]-Casos_PN_CORR[[#This Row],[14-mar]]</f>
        <v>0</v>
      </c>
      <c r="L582">
        <f>+Casos_PN_CORR[[#This Row],[16-mar]]-Casos_PN_CORR[[#This Row],[15-mar]]</f>
        <v>0</v>
      </c>
      <c r="M582">
        <f>+Casos_PN_CORR[[#This Row],[17-mar]]-Casos_PN_CORR[[#This Row],[16-mar]]</f>
        <v>0</v>
      </c>
      <c r="N582">
        <f>+Casos_PN_CORR[[#This Row],[18-mar]]-Casos_PN_CORR[[#This Row],[17-mar]]</f>
        <v>0</v>
      </c>
      <c r="O582">
        <f>+Casos_PN_CORR[[#This Row],[19-mar]]-Casos_PN_CORR[[#This Row],[18-mar]]</f>
        <v>0</v>
      </c>
      <c r="P582">
        <f>+Casos_PN_CORR[[#This Row],[20-mar]]-Casos_PN_CORR[[#This Row],[19-mar]]</f>
        <v>0</v>
      </c>
      <c r="Q582">
        <f>+Casos_PN_CORR[[#This Row],[21-mar]]-Casos_PN_CORR[[#This Row],[20-mar]]</f>
        <v>0</v>
      </c>
      <c r="R582">
        <f>+Casos_PN_CORR[[#This Row],[22-mar]]-Casos_PN_CORR[[#This Row],[21-mar]]</f>
        <v>0</v>
      </c>
      <c r="S582">
        <f>+Casos_PN_CORR[[#This Row],[23-mar]]-Casos_PN_CORR[[#This Row],[22-mar]]</f>
        <v>0</v>
      </c>
      <c r="T582">
        <f>+Casos_PN_CORR[[#This Row],[24-mar]]-Casos_PN_CORR[[#This Row],[23-mar]]</f>
        <v>0</v>
      </c>
      <c r="U582">
        <f>+Casos_PN_CORR[[#This Row],[25-mar]]-Casos_PN_CORR[[#This Row],[24-mar]]</f>
        <v>0</v>
      </c>
      <c r="V582">
        <f>+Casos_PN_CORR[[#This Row],[26-mar]]-Casos_PN_CORR[[#This Row],[25-mar]]</f>
        <v>0</v>
      </c>
      <c r="W582">
        <f>+Casos_PN_CORR[[#This Row],[27-mar]]-Casos_PN_CORR[[#This Row],[26-mar]]</f>
        <v>0</v>
      </c>
      <c r="X582">
        <f>+Casos_PN_CORR[[#This Row],[28-mar]]-Casos_PN_CORR[[#This Row],[27-mar]]</f>
        <v>0</v>
      </c>
      <c r="Y582">
        <f>+Casos_PN_CORR[[#This Row],[29-mar]]-Casos_PN_CORR[[#This Row],[28-mar]]</f>
        <v>0</v>
      </c>
      <c r="Z582">
        <f>+Casos_PN_CORR[[#This Row],[30-mar]]-Casos_PN_CORR[[#This Row],[29-mar]]</f>
        <v>0</v>
      </c>
      <c r="AA582">
        <f>+Casos_PN_CORR[[#This Row],[31-mar]]-Casos_PN_CORR[[#This Row],[30-mar]]</f>
        <v>0</v>
      </c>
      <c r="AB582">
        <f>+Casos_PN_CORR[[#This Row],[1-abr]]-Casos_PN_CORR[[#This Row],[31-mar]]</f>
        <v>0</v>
      </c>
      <c r="AC582">
        <f>+Casos_PN_CORR[[#This Row],[2-abr]]-Casos_PN_CORR[[#This Row],[1-abr]]</f>
        <v>0</v>
      </c>
      <c r="AD582">
        <f>+Casos_PN_CORR[[#This Row],[3-abr]]-Casos_PN_CORR[[#This Row],[2-abr]]</f>
        <v>0</v>
      </c>
      <c r="AE582">
        <f>+Casos_PN_CORR[[#This Row],[4-abr]]-Casos_PN_CORR[[#This Row],[3-abr]]</f>
        <v>0</v>
      </c>
      <c r="AF582">
        <f>+Casos_PN_CORR[[#This Row],[5-abr]]-Casos_PN_CORR[[#This Row],[4-abr]]</f>
        <v>0</v>
      </c>
      <c r="AG582">
        <f>+Casos_PN_CORR[[#This Row],[6-abr]]-Casos_PN_CORR[[#This Row],[5-abr]]</f>
        <v>0</v>
      </c>
      <c r="AH582">
        <f>+Casos_PN_CORR[[#This Row],[7-abr]]-Casos_PN_CORR[[#This Row],[6-abr]]</f>
        <v>0</v>
      </c>
      <c r="AI582">
        <f>+Casos_PN_CORR[[#This Row],[8-abr]]-Casos_PN_CORR[[#This Row],[7-abr]]</f>
        <v>0</v>
      </c>
      <c r="AJ582">
        <f>+Casos_PN_CORR[[#This Row],[9-abr]]-Casos_PN_CORR[[#This Row],[8-abr]]</f>
        <v>0</v>
      </c>
      <c r="AK582">
        <f>+Casos_PN_CORR[[#This Row],[10-abr]]-Casos_PN_CORR[[#This Row],[9-abr]]</f>
        <v>0</v>
      </c>
      <c r="AL582">
        <f>+Casos_PN_CORR[[#This Row],[11-abr]]-Casos_PN_CORR[[#This Row],[10-abr]]</f>
        <v>0</v>
      </c>
      <c r="AM582">
        <f>+Casos_PN_CORR[[#This Row],[12-abr]]-Casos_PN_CORR[[#This Row],[11-abr]]</f>
        <v>0</v>
      </c>
      <c r="AN582">
        <f>+Casos_PN_CORR[[#This Row],[13-abr]]-Casos_PN_CORR[[#This Row],[12-abr]]</f>
        <v>0</v>
      </c>
      <c r="AO582">
        <f>+Casos_PN_CORR[[#This Row],[14-abr]]-Casos_PN_CORR[[#This Row],[13-abr]]</f>
        <v>0</v>
      </c>
      <c r="AP582">
        <f>+Casos_PN_CORR[[#This Row],[15-abr]]-Casos_PN_CORR[[#This Row],[14-abr]]</f>
        <v>0</v>
      </c>
      <c r="AQ582">
        <f>+Casos_PN_CORR[[#This Row],[16-abr]]-Casos_PN_CORR[[#This Row],[15-abr]]</f>
        <v>0</v>
      </c>
      <c r="AR582">
        <f>+Casos_PN_CORR[[#This Row],[17-abr]]-Casos_PN_CORR[[#This Row],[16-abr]]</f>
        <v>0</v>
      </c>
      <c r="AS582">
        <f>+Casos_PN_CORR[[#This Row],[18-abr]]-Casos_PN_CORR[[#This Row],[17-abr]]</f>
        <v>0</v>
      </c>
      <c r="AT582">
        <f>+Casos_PN_CORR[[#This Row],[19-abr]]-Casos_PN_CORR[[#This Row],[18-abr]]</f>
        <v>0</v>
      </c>
      <c r="AU582">
        <f>+Casos_PN_CORR[[#This Row],[20-abr]]-Casos_PN_CORR[[#This Row],[19-abr]]</f>
        <v>0</v>
      </c>
      <c r="AV582">
        <f>+Casos_PN_CORR[[#This Row],[21-abr]]-Casos_PN_CORR[[#This Row],[20-abr]]</f>
        <v>0</v>
      </c>
      <c r="AW582">
        <f>+Casos_PN_CORR[[#This Row],[22-abr]]-Casos_PN_CORR[[#This Row],[21-abr]]</f>
        <v>0</v>
      </c>
      <c r="AX582">
        <f>+Casos_PN_CORR[[#This Row],[23-abr]]-Casos_PN_CORR[[#This Row],[22-abr]]</f>
        <v>0</v>
      </c>
      <c r="AY582">
        <f>+Casos_PN_CORR[[#This Row],[24-abr]]-Casos_PN_CORR[[#This Row],[23-abr]]</f>
        <v>0</v>
      </c>
      <c r="AZ582">
        <f>+Casos_PN_CORR[[#This Row],[25-abr]]-Casos_PN_CORR[[#This Row],[24-abr]]</f>
        <v>0</v>
      </c>
      <c r="BA582">
        <f>+Casos_PN_CORR[[#This Row],[26-abr]]-Casos_PN_CORR[[#This Row],[25-abr]]</f>
        <v>0</v>
      </c>
      <c r="BB582">
        <f>+Casos_PN_CORR[[#This Row],[27-abr]]-Casos_PN_CORR[[#This Row],[26-abr]]</f>
        <v>0</v>
      </c>
      <c r="BC582">
        <f>+Casos_PN_CORR[[#This Row],[28-abr]]-Casos_PN_CORR[[#This Row],[27-abr]]</f>
        <v>0</v>
      </c>
      <c r="BD582">
        <f>+Casos_PN_CORR[[#This Row],[29-abr]]-Casos_PN_CORR[[#This Row],[28-abr]]</f>
        <v>0</v>
      </c>
      <c r="BE582">
        <f>+Casos_PN_CORR[[#This Row],[30-abr]]-Casos_PN_CORR[[#This Row],[29-abr]]</f>
        <v>0</v>
      </c>
      <c r="BF582">
        <f>+Casos_PN_CORR[[#This Row],[1-may]]-Casos_PN_CORR[[#This Row],[30-abr]]</f>
        <v>0</v>
      </c>
      <c r="BG582">
        <f>+Casos_PN_CORR[[#This Row],[2-may]]-Casos_PN_CORR[[#This Row],[1-may]]</f>
        <v>0</v>
      </c>
      <c r="BH582">
        <f>+Casos_PN_CORR[[#This Row],[3-may]]-Casos_PN_CORR[[#This Row],[2-may]]</f>
        <v>0</v>
      </c>
      <c r="BI582">
        <f>+Casos_PN_CORR[[#This Row],[4-may]]-Casos_PN_CORR[[#This Row],[3-may]]</f>
        <v>0</v>
      </c>
      <c r="BJ582">
        <f>+Casos_PN_CORR[[#This Row],[5-may]]-Casos_PN_CORR[[#This Row],[4-may]]</f>
        <v>0</v>
      </c>
      <c r="BK582">
        <f>+Casos_PN_CORR[[#This Row],[6-may]]-Casos_PN_CORR[[#This Row],[5-may]]</f>
        <v>0</v>
      </c>
      <c r="BL582">
        <f>+Casos_PN_CORR[[#This Row],[7-may]]-Casos_PN_CORR[[#This Row],[6-may]]</f>
        <v>0</v>
      </c>
      <c r="BM582">
        <f>+Casos_PN_CORR[[#This Row],[8-may]]-Casos_PN_CORR[[#This Row],[7-may]]</f>
        <v>0</v>
      </c>
      <c r="BN582">
        <f>+Casos_PN_CORR[[#This Row],[9-may]]-Casos_PN_CORR[[#This Row],[8-may]]</f>
        <v>0</v>
      </c>
      <c r="BO582">
        <f>+Casos_PN_CORR[[#This Row],[10-may]]-Casos_PN_CORR[[#This Row],[9-may]]</f>
        <v>0</v>
      </c>
      <c r="BP582">
        <f>+Casos_PN_CORR[[#This Row],[11-may]]-Casos_PN_CORR[[#This Row],[10-may]]</f>
        <v>0</v>
      </c>
      <c r="BQ582">
        <f>+Casos_PN_CORR[[#This Row],[12-may]]-Casos_PN_CORR[[#This Row],[11-may]]</f>
        <v>0</v>
      </c>
      <c r="BR582">
        <f>+Casos_PN_CORR[[#This Row],[13-may]]-Casos_PN_CORR[[#This Row],[12-may]]</f>
        <v>0</v>
      </c>
      <c r="BS582">
        <f>+Casos_PN_CORR[[#This Row],[14-may]]-Casos_PN_CORR[[#This Row],[13-may]]</f>
        <v>0</v>
      </c>
      <c r="BT582">
        <f>+Casos_PN_CORR[[#This Row],[15-may]]-Casos_PN_CORR[[#This Row],[14-may]]</f>
        <v>0</v>
      </c>
      <c r="BU582">
        <f>+Casos_PN_CORR[[#This Row],[16-may]]-Casos_PN_CORR[[#This Row],[15-may]]</f>
        <v>0</v>
      </c>
      <c r="BV582">
        <f>+Casos_PN_CORR[[#This Row],[17-may]]-Casos_PN_CORR[[#This Row],[16-may]]</f>
        <v>0</v>
      </c>
      <c r="BW582">
        <f>+Casos_PN_CORR[[#This Row],[18-may]]-Casos_PN_CORR[[#This Row],[17-may]]</f>
        <v>0</v>
      </c>
      <c r="BX582">
        <f>+Casos_PN_CORR[[#This Row],[19-may]]-Casos_PN_CORR[[#This Row],[18-may]]</f>
        <v>0</v>
      </c>
      <c r="BY582">
        <f>+Casos_PN_CORR[[#This Row],[20-may]]-Casos_PN_CORR[[#This Row],[19-may]]</f>
        <v>0</v>
      </c>
      <c r="BZ582">
        <f>+Casos_PN_CORR[[#This Row],[21-may]]-Casos_PN_CORR[[#This Row],[20-may]]</f>
        <v>0</v>
      </c>
      <c r="CA582">
        <f>+Casos_PN_CORR[[#This Row],[22-may]]-Casos_PN_CORR[[#This Row],[21-may]]</f>
        <v>0</v>
      </c>
      <c r="CB582">
        <f>+Casos_PN_CORR[[#This Row],[23-may]]-Casos_PN_CORR[[#This Row],[22-may]]</f>
        <v>0</v>
      </c>
      <c r="CC582">
        <f>+Casos_PN_CORR[[#This Row],[24-may]]-Casos_PN_CORR[[#This Row],[23-may]]</f>
        <v>0</v>
      </c>
      <c r="CD582">
        <f>+Casos_PN_CORR[[#This Row],[25-may]]-Casos_PN_CORR[[#This Row],[24-may]]</f>
        <v>0</v>
      </c>
      <c r="CE582">
        <f>+Casos_PN_CORR[[#This Row],[26-may]]-Casos_PN_CORR[[#This Row],[25-may]]</f>
        <v>0</v>
      </c>
      <c r="CF582">
        <f>+Casos_PN_CORR[[#This Row],[27-may]]-Casos_PN_CORR[[#This Row],[26-may]]</f>
        <v>0</v>
      </c>
      <c r="CG582">
        <f>+Casos_PN_CORR[[#This Row],[28-may]]-Casos_PN_CORR[[#This Row],[27-may]]</f>
        <v>0</v>
      </c>
      <c r="CH582">
        <f>+Casos_PN_CORR[[#This Row],[29-may]]-Casos_PN_CORR[[#This Row],[28-may]]</f>
        <v>0</v>
      </c>
      <c r="CI582">
        <f>+Casos_PN_CORR[[#This Row],[30-may]]-Casos_PN_CORR[[#This Row],[29-may]]</f>
        <v>0</v>
      </c>
      <c r="CJ582">
        <f>+Casos_PN_CORR[[#This Row],[31-may]]-Casos_PN_CORR[[#This Row],[30-may]]</f>
        <v>0</v>
      </c>
      <c r="CK582">
        <f>+Casos_PN_CORR[[#This Row],[1-jun]]-Casos_PN_CORR[[#This Row],[31-may]]</f>
        <v>0</v>
      </c>
      <c r="CL582">
        <f>+Casos_PN_CORR[[#This Row],[2-jun]]-Casos_PN_CORR[[#This Row],[1-jun]]</f>
        <v>0</v>
      </c>
      <c r="CM582">
        <f>+Casos_PN_CORR[[#This Row],[3-jun]]-Casos_PN_CORR[[#This Row],[2-jun]]</f>
        <v>0</v>
      </c>
      <c r="CN582">
        <f>+Casos_PN_CORR[[#This Row],[4-jun]]-Casos_PN_CORR[[#This Row],[3-jun]]</f>
        <v>0</v>
      </c>
      <c r="CO582">
        <f>+Casos_PN_CORR[[#This Row],[5-jun]]-Casos_PN_CORR[[#This Row],[4-jun]]</f>
        <v>55</v>
      </c>
      <c r="CP582">
        <f>+Casos_PN_CORR[[#This Row],[6-jun]]-Casos_PN_CORR[[#This Row],[5-jun]]</f>
        <v>0</v>
      </c>
    </row>
    <row r="583" spans="1:94">
      <c r="A583">
        <v>41204</v>
      </c>
      <c r="B583" s="2" t="s">
        <v>115</v>
      </c>
      <c r="C583" s="2" t="s">
        <v>191</v>
      </c>
      <c r="D583" s="2" t="s">
        <v>700</v>
      </c>
      <c r="E583" s="4">
        <f t="shared" si="9"/>
        <v>1</v>
      </c>
      <c r="F583">
        <f>+Casos_PN_CORR[[#This Row],[10-mar]]</f>
        <v>0</v>
      </c>
      <c r="G583">
        <f>+Casos_PN_CORR[[#This Row],[11-mar]]-Casos_PN_CORR[[#This Row],[10-mar]]</f>
        <v>0</v>
      </c>
      <c r="H583">
        <f>+Casos_PN_CORR[[#This Row],[12-mar]]-Casos_PN_CORR[[#This Row],[11-mar]]</f>
        <v>0</v>
      </c>
      <c r="I583">
        <f>+Casos_PN_CORR[[#This Row],[13-mar]]-Casos_PN_CORR[[#This Row],[12-mar]]</f>
        <v>0</v>
      </c>
      <c r="J583">
        <f>+Casos_PN_CORR[[#This Row],[14-mar]]-Casos_PN_CORR[[#This Row],[13-mar]]</f>
        <v>0</v>
      </c>
      <c r="K583">
        <f>+Casos_PN_CORR[[#This Row],[15-mar]]-Casos_PN_CORR[[#This Row],[14-mar]]</f>
        <v>0</v>
      </c>
      <c r="L583">
        <f>+Casos_PN_CORR[[#This Row],[16-mar]]-Casos_PN_CORR[[#This Row],[15-mar]]</f>
        <v>0</v>
      </c>
      <c r="M583">
        <f>+Casos_PN_CORR[[#This Row],[17-mar]]-Casos_PN_CORR[[#This Row],[16-mar]]</f>
        <v>0</v>
      </c>
      <c r="N583">
        <f>+Casos_PN_CORR[[#This Row],[18-mar]]-Casos_PN_CORR[[#This Row],[17-mar]]</f>
        <v>0</v>
      </c>
      <c r="O583">
        <f>+Casos_PN_CORR[[#This Row],[19-mar]]-Casos_PN_CORR[[#This Row],[18-mar]]</f>
        <v>0</v>
      </c>
      <c r="P583">
        <f>+Casos_PN_CORR[[#This Row],[20-mar]]-Casos_PN_CORR[[#This Row],[19-mar]]</f>
        <v>0</v>
      </c>
      <c r="Q583">
        <f>+Casos_PN_CORR[[#This Row],[21-mar]]-Casos_PN_CORR[[#This Row],[20-mar]]</f>
        <v>0</v>
      </c>
      <c r="R583">
        <f>+Casos_PN_CORR[[#This Row],[22-mar]]-Casos_PN_CORR[[#This Row],[21-mar]]</f>
        <v>0</v>
      </c>
      <c r="S583">
        <f>+Casos_PN_CORR[[#This Row],[23-mar]]-Casos_PN_CORR[[#This Row],[22-mar]]</f>
        <v>0</v>
      </c>
      <c r="T583">
        <f>+Casos_PN_CORR[[#This Row],[24-mar]]-Casos_PN_CORR[[#This Row],[23-mar]]</f>
        <v>0</v>
      </c>
      <c r="U583">
        <f>+Casos_PN_CORR[[#This Row],[25-mar]]-Casos_PN_CORR[[#This Row],[24-mar]]</f>
        <v>0</v>
      </c>
      <c r="V583">
        <f>+Casos_PN_CORR[[#This Row],[26-mar]]-Casos_PN_CORR[[#This Row],[25-mar]]</f>
        <v>0</v>
      </c>
      <c r="W583">
        <f>+Casos_PN_CORR[[#This Row],[27-mar]]-Casos_PN_CORR[[#This Row],[26-mar]]</f>
        <v>0</v>
      </c>
      <c r="X583">
        <f>+Casos_PN_CORR[[#This Row],[28-mar]]-Casos_PN_CORR[[#This Row],[27-mar]]</f>
        <v>0</v>
      </c>
      <c r="Y583">
        <f>+Casos_PN_CORR[[#This Row],[29-mar]]-Casos_PN_CORR[[#This Row],[28-mar]]</f>
        <v>0</v>
      </c>
      <c r="Z583">
        <f>+Casos_PN_CORR[[#This Row],[30-mar]]-Casos_PN_CORR[[#This Row],[29-mar]]</f>
        <v>0</v>
      </c>
      <c r="AA583">
        <f>+Casos_PN_CORR[[#This Row],[31-mar]]-Casos_PN_CORR[[#This Row],[30-mar]]</f>
        <v>0</v>
      </c>
      <c r="AB583">
        <f>+Casos_PN_CORR[[#This Row],[1-abr]]-Casos_PN_CORR[[#This Row],[31-mar]]</f>
        <v>0</v>
      </c>
      <c r="AC583">
        <f>+Casos_PN_CORR[[#This Row],[2-abr]]-Casos_PN_CORR[[#This Row],[1-abr]]</f>
        <v>0</v>
      </c>
      <c r="AD583">
        <f>+Casos_PN_CORR[[#This Row],[3-abr]]-Casos_PN_CORR[[#This Row],[2-abr]]</f>
        <v>0</v>
      </c>
      <c r="AE583">
        <f>+Casos_PN_CORR[[#This Row],[4-abr]]-Casos_PN_CORR[[#This Row],[3-abr]]</f>
        <v>0</v>
      </c>
      <c r="AF583">
        <f>+Casos_PN_CORR[[#This Row],[5-abr]]-Casos_PN_CORR[[#This Row],[4-abr]]</f>
        <v>0</v>
      </c>
      <c r="AG583">
        <f>+Casos_PN_CORR[[#This Row],[6-abr]]-Casos_PN_CORR[[#This Row],[5-abr]]</f>
        <v>0</v>
      </c>
      <c r="AH583">
        <f>+Casos_PN_CORR[[#This Row],[7-abr]]-Casos_PN_CORR[[#This Row],[6-abr]]</f>
        <v>0</v>
      </c>
      <c r="AI583">
        <f>+Casos_PN_CORR[[#This Row],[8-abr]]-Casos_PN_CORR[[#This Row],[7-abr]]</f>
        <v>0</v>
      </c>
      <c r="AJ583">
        <f>+Casos_PN_CORR[[#This Row],[9-abr]]-Casos_PN_CORR[[#This Row],[8-abr]]</f>
        <v>0</v>
      </c>
      <c r="AK583">
        <f>+Casos_PN_CORR[[#This Row],[10-abr]]-Casos_PN_CORR[[#This Row],[9-abr]]</f>
        <v>0</v>
      </c>
      <c r="AL583">
        <f>+Casos_PN_CORR[[#This Row],[11-abr]]-Casos_PN_CORR[[#This Row],[10-abr]]</f>
        <v>0</v>
      </c>
      <c r="AM583">
        <f>+Casos_PN_CORR[[#This Row],[12-abr]]-Casos_PN_CORR[[#This Row],[11-abr]]</f>
        <v>0</v>
      </c>
      <c r="AN583">
        <f>+Casos_PN_CORR[[#This Row],[13-abr]]-Casos_PN_CORR[[#This Row],[12-abr]]</f>
        <v>0</v>
      </c>
      <c r="AO583">
        <f>+Casos_PN_CORR[[#This Row],[14-abr]]-Casos_PN_CORR[[#This Row],[13-abr]]</f>
        <v>0</v>
      </c>
      <c r="AP583">
        <f>+Casos_PN_CORR[[#This Row],[15-abr]]-Casos_PN_CORR[[#This Row],[14-abr]]</f>
        <v>0</v>
      </c>
      <c r="AQ583">
        <f>+Casos_PN_CORR[[#This Row],[16-abr]]-Casos_PN_CORR[[#This Row],[15-abr]]</f>
        <v>0</v>
      </c>
      <c r="AR583">
        <f>+Casos_PN_CORR[[#This Row],[17-abr]]-Casos_PN_CORR[[#This Row],[16-abr]]</f>
        <v>0</v>
      </c>
      <c r="AS583">
        <f>+Casos_PN_CORR[[#This Row],[18-abr]]-Casos_PN_CORR[[#This Row],[17-abr]]</f>
        <v>0</v>
      </c>
      <c r="AT583">
        <f>+Casos_PN_CORR[[#This Row],[19-abr]]-Casos_PN_CORR[[#This Row],[18-abr]]</f>
        <v>0</v>
      </c>
      <c r="AU583">
        <f>+Casos_PN_CORR[[#This Row],[20-abr]]-Casos_PN_CORR[[#This Row],[19-abr]]</f>
        <v>0</v>
      </c>
      <c r="AV583">
        <f>+Casos_PN_CORR[[#This Row],[21-abr]]-Casos_PN_CORR[[#This Row],[20-abr]]</f>
        <v>0</v>
      </c>
      <c r="AW583">
        <f>+Casos_PN_CORR[[#This Row],[22-abr]]-Casos_PN_CORR[[#This Row],[21-abr]]</f>
        <v>0</v>
      </c>
      <c r="AX583">
        <f>+Casos_PN_CORR[[#This Row],[23-abr]]-Casos_PN_CORR[[#This Row],[22-abr]]</f>
        <v>0</v>
      </c>
      <c r="AY583">
        <f>+Casos_PN_CORR[[#This Row],[24-abr]]-Casos_PN_CORR[[#This Row],[23-abr]]</f>
        <v>0</v>
      </c>
      <c r="AZ583">
        <f>+Casos_PN_CORR[[#This Row],[25-abr]]-Casos_PN_CORR[[#This Row],[24-abr]]</f>
        <v>0</v>
      </c>
      <c r="BA583">
        <f>+Casos_PN_CORR[[#This Row],[26-abr]]-Casos_PN_CORR[[#This Row],[25-abr]]</f>
        <v>0</v>
      </c>
      <c r="BB583">
        <f>+Casos_PN_CORR[[#This Row],[27-abr]]-Casos_PN_CORR[[#This Row],[26-abr]]</f>
        <v>0</v>
      </c>
      <c r="BC583">
        <f>+Casos_PN_CORR[[#This Row],[28-abr]]-Casos_PN_CORR[[#This Row],[27-abr]]</f>
        <v>0</v>
      </c>
      <c r="BD583">
        <f>+Casos_PN_CORR[[#This Row],[29-abr]]-Casos_PN_CORR[[#This Row],[28-abr]]</f>
        <v>0</v>
      </c>
      <c r="BE583">
        <f>+Casos_PN_CORR[[#This Row],[30-abr]]-Casos_PN_CORR[[#This Row],[29-abr]]</f>
        <v>0</v>
      </c>
      <c r="BF583">
        <f>+Casos_PN_CORR[[#This Row],[1-may]]-Casos_PN_CORR[[#This Row],[30-abr]]</f>
        <v>0</v>
      </c>
      <c r="BG583">
        <f>+Casos_PN_CORR[[#This Row],[2-may]]-Casos_PN_CORR[[#This Row],[1-may]]</f>
        <v>0</v>
      </c>
      <c r="BH583">
        <f>+Casos_PN_CORR[[#This Row],[3-may]]-Casos_PN_CORR[[#This Row],[2-may]]</f>
        <v>0</v>
      </c>
      <c r="BI583">
        <f>+Casos_PN_CORR[[#This Row],[4-may]]-Casos_PN_CORR[[#This Row],[3-may]]</f>
        <v>0</v>
      </c>
      <c r="BJ583">
        <f>+Casos_PN_CORR[[#This Row],[5-may]]-Casos_PN_CORR[[#This Row],[4-may]]</f>
        <v>0</v>
      </c>
      <c r="BK583">
        <f>+Casos_PN_CORR[[#This Row],[6-may]]-Casos_PN_CORR[[#This Row],[5-may]]</f>
        <v>0</v>
      </c>
      <c r="BL583">
        <f>+Casos_PN_CORR[[#This Row],[7-may]]-Casos_PN_CORR[[#This Row],[6-may]]</f>
        <v>0</v>
      </c>
      <c r="BM583">
        <f>+Casos_PN_CORR[[#This Row],[8-may]]-Casos_PN_CORR[[#This Row],[7-may]]</f>
        <v>0</v>
      </c>
      <c r="BN583">
        <f>+Casos_PN_CORR[[#This Row],[9-may]]-Casos_PN_CORR[[#This Row],[8-may]]</f>
        <v>0</v>
      </c>
      <c r="BO583">
        <f>+Casos_PN_CORR[[#This Row],[10-may]]-Casos_PN_CORR[[#This Row],[9-may]]</f>
        <v>0</v>
      </c>
      <c r="BP583">
        <f>+Casos_PN_CORR[[#This Row],[11-may]]-Casos_PN_CORR[[#This Row],[10-may]]</f>
        <v>0</v>
      </c>
      <c r="BQ583">
        <f>+Casos_PN_CORR[[#This Row],[12-may]]-Casos_PN_CORR[[#This Row],[11-may]]</f>
        <v>0</v>
      </c>
      <c r="BR583">
        <f>+Casos_PN_CORR[[#This Row],[13-may]]-Casos_PN_CORR[[#This Row],[12-may]]</f>
        <v>0</v>
      </c>
      <c r="BS583">
        <f>+Casos_PN_CORR[[#This Row],[14-may]]-Casos_PN_CORR[[#This Row],[13-may]]</f>
        <v>0</v>
      </c>
      <c r="BT583">
        <f>+Casos_PN_CORR[[#This Row],[15-may]]-Casos_PN_CORR[[#This Row],[14-may]]</f>
        <v>0</v>
      </c>
      <c r="BU583">
        <f>+Casos_PN_CORR[[#This Row],[16-may]]-Casos_PN_CORR[[#This Row],[15-may]]</f>
        <v>0</v>
      </c>
      <c r="BV583">
        <f>+Casos_PN_CORR[[#This Row],[17-may]]-Casos_PN_CORR[[#This Row],[16-may]]</f>
        <v>0</v>
      </c>
      <c r="BW583">
        <f>+Casos_PN_CORR[[#This Row],[18-may]]-Casos_PN_CORR[[#This Row],[17-may]]</f>
        <v>0</v>
      </c>
      <c r="BX583">
        <f>+Casos_PN_CORR[[#This Row],[19-may]]-Casos_PN_CORR[[#This Row],[18-may]]</f>
        <v>0</v>
      </c>
      <c r="BY583">
        <f>+Casos_PN_CORR[[#This Row],[20-may]]-Casos_PN_CORR[[#This Row],[19-may]]</f>
        <v>0</v>
      </c>
      <c r="BZ583">
        <f>+Casos_PN_CORR[[#This Row],[21-may]]-Casos_PN_CORR[[#This Row],[20-may]]</f>
        <v>0</v>
      </c>
      <c r="CA583">
        <f>+Casos_PN_CORR[[#This Row],[22-may]]-Casos_PN_CORR[[#This Row],[21-may]]</f>
        <v>0</v>
      </c>
      <c r="CB583">
        <f>+Casos_PN_CORR[[#This Row],[23-may]]-Casos_PN_CORR[[#This Row],[22-may]]</f>
        <v>0</v>
      </c>
      <c r="CC583">
        <f>+Casos_PN_CORR[[#This Row],[24-may]]-Casos_PN_CORR[[#This Row],[23-may]]</f>
        <v>0</v>
      </c>
      <c r="CD583">
        <f>+Casos_PN_CORR[[#This Row],[25-may]]-Casos_PN_CORR[[#This Row],[24-may]]</f>
        <v>0</v>
      </c>
      <c r="CE583">
        <f>+Casos_PN_CORR[[#This Row],[26-may]]-Casos_PN_CORR[[#This Row],[25-may]]</f>
        <v>0</v>
      </c>
      <c r="CF583">
        <f>+Casos_PN_CORR[[#This Row],[27-may]]-Casos_PN_CORR[[#This Row],[26-may]]</f>
        <v>0</v>
      </c>
      <c r="CG583">
        <f>+Casos_PN_CORR[[#This Row],[28-may]]-Casos_PN_CORR[[#This Row],[27-may]]</f>
        <v>0</v>
      </c>
      <c r="CH583">
        <f>+Casos_PN_CORR[[#This Row],[29-may]]-Casos_PN_CORR[[#This Row],[28-may]]</f>
        <v>0</v>
      </c>
      <c r="CI583">
        <f>+Casos_PN_CORR[[#This Row],[30-may]]-Casos_PN_CORR[[#This Row],[29-may]]</f>
        <v>0</v>
      </c>
      <c r="CJ583">
        <f>+Casos_PN_CORR[[#This Row],[31-may]]-Casos_PN_CORR[[#This Row],[30-may]]</f>
        <v>0</v>
      </c>
      <c r="CK583">
        <f>+Casos_PN_CORR[[#This Row],[1-jun]]-Casos_PN_CORR[[#This Row],[31-may]]</f>
        <v>0</v>
      </c>
      <c r="CL583">
        <f>+Casos_PN_CORR[[#This Row],[2-jun]]-Casos_PN_CORR[[#This Row],[1-jun]]</f>
        <v>0</v>
      </c>
      <c r="CM583">
        <f>+Casos_PN_CORR[[#This Row],[3-jun]]-Casos_PN_CORR[[#This Row],[2-jun]]</f>
        <v>0</v>
      </c>
      <c r="CN583">
        <f>+Casos_PN_CORR[[#This Row],[4-jun]]-Casos_PN_CORR[[#This Row],[3-jun]]</f>
        <v>0</v>
      </c>
      <c r="CO583">
        <f>+Casos_PN_CORR[[#This Row],[5-jun]]-Casos_PN_CORR[[#This Row],[4-jun]]</f>
        <v>1</v>
      </c>
      <c r="CP583">
        <f>+Casos_PN_CORR[[#This Row],[6-jun]]-Casos_PN_CORR[[#This Row],[5-jun]]</f>
        <v>0</v>
      </c>
    </row>
    <row r="584" spans="1:94">
      <c r="A584">
        <v>90805</v>
      </c>
      <c r="B584" s="2" t="s">
        <v>139</v>
      </c>
      <c r="C584" s="2" t="s">
        <v>302</v>
      </c>
      <c r="D584" s="2" t="s">
        <v>700</v>
      </c>
      <c r="E584" s="4">
        <f t="shared" si="9"/>
        <v>0</v>
      </c>
      <c r="F584">
        <f>+Casos_PN_CORR[[#This Row],[10-mar]]</f>
        <v>0</v>
      </c>
      <c r="G584">
        <f>+Casos_PN_CORR[[#This Row],[11-mar]]-Casos_PN_CORR[[#This Row],[10-mar]]</f>
        <v>0</v>
      </c>
      <c r="H584">
        <f>+Casos_PN_CORR[[#This Row],[12-mar]]-Casos_PN_CORR[[#This Row],[11-mar]]</f>
        <v>0</v>
      </c>
      <c r="I584">
        <f>+Casos_PN_CORR[[#This Row],[13-mar]]-Casos_PN_CORR[[#This Row],[12-mar]]</f>
        <v>0</v>
      </c>
      <c r="J584">
        <f>+Casos_PN_CORR[[#This Row],[14-mar]]-Casos_PN_CORR[[#This Row],[13-mar]]</f>
        <v>0</v>
      </c>
      <c r="K584">
        <f>+Casos_PN_CORR[[#This Row],[15-mar]]-Casos_PN_CORR[[#This Row],[14-mar]]</f>
        <v>0</v>
      </c>
      <c r="L584">
        <f>+Casos_PN_CORR[[#This Row],[16-mar]]-Casos_PN_CORR[[#This Row],[15-mar]]</f>
        <v>0</v>
      </c>
      <c r="M584">
        <f>+Casos_PN_CORR[[#This Row],[17-mar]]-Casos_PN_CORR[[#This Row],[16-mar]]</f>
        <v>0</v>
      </c>
      <c r="N584">
        <f>+Casos_PN_CORR[[#This Row],[18-mar]]-Casos_PN_CORR[[#This Row],[17-mar]]</f>
        <v>0</v>
      </c>
      <c r="O584">
        <f>+Casos_PN_CORR[[#This Row],[19-mar]]-Casos_PN_CORR[[#This Row],[18-mar]]</f>
        <v>0</v>
      </c>
      <c r="P584">
        <f>+Casos_PN_CORR[[#This Row],[20-mar]]-Casos_PN_CORR[[#This Row],[19-mar]]</f>
        <v>0</v>
      </c>
      <c r="Q584">
        <f>+Casos_PN_CORR[[#This Row],[21-mar]]-Casos_PN_CORR[[#This Row],[20-mar]]</f>
        <v>0</v>
      </c>
      <c r="R584">
        <f>+Casos_PN_CORR[[#This Row],[22-mar]]-Casos_PN_CORR[[#This Row],[21-mar]]</f>
        <v>0</v>
      </c>
      <c r="S584">
        <f>+Casos_PN_CORR[[#This Row],[23-mar]]-Casos_PN_CORR[[#This Row],[22-mar]]</f>
        <v>0</v>
      </c>
      <c r="T584">
        <f>+Casos_PN_CORR[[#This Row],[24-mar]]-Casos_PN_CORR[[#This Row],[23-mar]]</f>
        <v>0</v>
      </c>
      <c r="U584">
        <f>+Casos_PN_CORR[[#This Row],[25-mar]]-Casos_PN_CORR[[#This Row],[24-mar]]</f>
        <v>0</v>
      </c>
      <c r="V584">
        <f>+Casos_PN_CORR[[#This Row],[26-mar]]-Casos_PN_CORR[[#This Row],[25-mar]]</f>
        <v>0</v>
      </c>
      <c r="W584">
        <f>+Casos_PN_CORR[[#This Row],[27-mar]]-Casos_PN_CORR[[#This Row],[26-mar]]</f>
        <v>0</v>
      </c>
      <c r="X584">
        <f>+Casos_PN_CORR[[#This Row],[28-mar]]-Casos_PN_CORR[[#This Row],[27-mar]]</f>
        <v>0</v>
      </c>
      <c r="Y584">
        <f>+Casos_PN_CORR[[#This Row],[29-mar]]-Casos_PN_CORR[[#This Row],[28-mar]]</f>
        <v>0</v>
      </c>
      <c r="Z584">
        <f>+Casos_PN_CORR[[#This Row],[30-mar]]-Casos_PN_CORR[[#This Row],[29-mar]]</f>
        <v>0</v>
      </c>
      <c r="AA584">
        <f>+Casos_PN_CORR[[#This Row],[31-mar]]-Casos_PN_CORR[[#This Row],[30-mar]]</f>
        <v>0</v>
      </c>
      <c r="AB584">
        <f>+Casos_PN_CORR[[#This Row],[1-abr]]-Casos_PN_CORR[[#This Row],[31-mar]]</f>
        <v>0</v>
      </c>
      <c r="AC584">
        <f>+Casos_PN_CORR[[#This Row],[2-abr]]-Casos_PN_CORR[[#This Row],[1-abr]]</f>
        <v>0</v>
      </c>
      <c r="AD584">
        <f>+Casos_PN_CORR[[#This Row],[3-abr]]-Casos_PN_CORR[[#This Row],[2-abr]]</f>
        <v>0</v>
      </c>
      <c r="AE584">
        <f>+Casos_PN_CORR[[#This Row],[4-abr]]-Casos_PN_CORR[[#This Row],[3-abr]]</f>
        <v>0</v>
      </c>
      <c r="AF584">
        <f>+Casos_PN_CORR[[#This Row],[5-abr]]-Casos_PN_CORR[[#This Row],[4-abr]]</f>
        <v>0</v>
      </c>
      <c r="AG584">
        <f>+Casos_PN_CORR[[#This Row],[6-abr]]-Casos_PN_CORR[[#This Row],[5-abr]]</f>
        <v>0</v>
      </c>
      <c r="AH584">
        <f>+Casos_PN_CORR[[#This Row],[7-abr]]-Casos_PN_CORR[[#This Row],[6-abr]]</f>
        <v>0</v>
      </c>
      <c r="AI584">
        <f>+Casos_PN_CORR[[#This Row],[8-abr]]-Casos_PN_CORR[[#This Row],[7-abr]]</f>
        <v>0</v>
      </c>
      <c r="AJ584">
        <f>+Casos_PN_CORR[[#This Row],[9-abr]]-Casos_PN_CORR[[#This Row],[8-abr]]</f>
        <v>0</v>
      </c>
      <c r="AK584">
        <f>+Casos_PN_CORR[[#This Row],[10-abr]]-Casos_PN_CORR[[#This Row],[9-abr]]</f>
        <v>0</v>
      </c>
      <c r="AL584">
        <f>+Casos_PN_CORR[[#This Row],[11-abr]]-Casos_PN_CORR[[#This Row],[10-abr]]</f>
        <v>0</v>
      </c>
      <c r="AM584">
        <f>+Casos_PN_CORR[[#This Row],[12-abr]]-Casos_PN_CORR[[#This Row],[11-abr]]</f>
        <v>0</v>
      </c>
      <c r="AN584">
        <f>+Casos_PN_CORR[[#This Row],[13-abr]]-Casos_PN_CORR[[#This Row],[12-abr]]</f>
        <v>0</v>
      </c>
      <c r="AO584">
        <f>+Casos_PN_CORR[[#This Row],[14-abr]]-Casos_PN_CORR[[#This Row],[13-abr]]</f>
        <v>0</v>
      </c>
      <c r="AP584">
        <f>+Casos_PN_CORR[[#This Row],[15-abr]]-Casos_PN_CORR[[#This Row],[14-abr]]</f>
        <v>0</v>
      </c>
      <c r="AQ584">
        <f>+Casos_PN_CORR[[#This Row],[16-abr]]-Casos_PN_CORR[[#This Row],[15-abr]]</f>
        <v>0</v>
      </c>
      <c r="AR584">
        <f>+Casos_PN_CORR[[#This Row],[17-abr]]-Casos_PN_CORR[[#This Row],[16-abr]]</f>
        <v>0</v>
      </c>
      <c r="AS584">
        <f>+Casos_PN_CORR[[#This Row],[18-abr]]-Casos_PN_CORR[[#This Row],[17-abr]]</f>
        <v>0</v>
      </c>
      <c r="AT584">
        <f>+Casos_PN_CORR[[#This Row],[19-abr]]-Casos_PN_CORR[[#This Row],[18-abr]]</f>
        <v>0</v>
      </c>
      <c r="AU584">
        <f>+Casos_PN_CORR[[#This Row],[20-abr]]-Casos_PN_CORR[[#This Row],[19-abr]]</f>
        <v>0</v>
      </c>
      <c r="AV584">
        <f>+Casos_PN_CORR[[#This Row],[21-abr]]-Casos_PN_CORR[[#This Row],[20-abr]]</f>
        <v>0</v>
      </c>
      <c r="AW584">
        <f>+Casos_PN_CORR[[#This Row],[22-abr]]-Casos_PN_CORR[[#This Row],[21-abr]]</f>
        <v>0</v>
      </c>
      <c r="AX584">
        <f>+Casos_PN_CORR[[#This Row],[23-abr]]-Casos_PN_CORR[[#This Row],[22-abr]]</f>
        <v>0</v>
      </c>
      <c r="AY584">
        <f>+Casos_PN_CORR[[#This Row],[24-abr]]-Casos_PN_CORR[[#This Row],[23-abr]]</f>
        <v>0</v>
      </c>
      <c r="AZ584">
        <f>+Casos_PN_CORR[[#This Row],[25-abr]]-Casos_PN_CORR[[#This Row],[24-abr]]</f>
        <v>0</v>
      </c>
      <c r="BA584">
        <f>+Casos_PN_CORR[[#This Row],[26-abr]]-Casos_PN_CORR[[#This Row],[25-abr]]</f>
        <v>0</v>
      </c>
      <c r="BB584">
        <f>+Casos_PN_CORR[[#This Row],[27-abr]]-Casos_PN_CORR[[#This Row],[26-abr]]</f>
        <v>0</v>
      </c>
      <c r="BC584">
        <f>+Casos_PN_CORR[[#This Row],[28-abr]]-Casos_PN_CORR[[#This Row],[27-abr]]</f>
        <v>0</v>
      </c>
      <c r="BD584">
        <f>+Casos_PN_CORR[[#This Row],[29-abr]]-Casos_PN_CORR[[#This Row],[28-abr]]</f>
        <v>0</v>
      </c>
      <c r="BE584">
        <f>+Casos_PN_CORR[[#This Row],[30-abr]]-Casos_PN_CORR[[#This Row],[29-abr]]</f>
        <v>0</v>
      </c>
      <c r="BF584">
        <f>+Casos_PN_CORR[[#This Row],[1-may]]-Casos_PN_CORR[[#This Row],[30-abr]]</f>
        <v>0</v>
      </c>
      <c r="BG584">
        <f>+Casos_PN_CORR[[#This Row],[2-may]]-Casos_PN_CORR[[#This Row],[1-may]]</f>
        <v>0</v>
      </c>
      <c r="BH584">
        <f>+Casos_PN_CORR[[#This Row],[3-may]]-Casos_PN_CORR[[#This Row],[2-may]]</f>
        <v>0</v>
      </c>
      <c r="BI584">
        <f>+Casos_PN_CORR[[#This Row],[4-may]]-Casos_PN_CORR[[#This Row],[3-may]]</f>
        <v>0</v>
      </c>
      <c r="BJ584">
        <f>+Casos_PN_CORR[[#This Row],[5-may]]-Casos_PN_CORR[[#This Row],[4-may]]</f>
        <v>0</v>
      </c>
      <c r="BK584">
        <f>+Casos_PN_CORR[[#This Row],[6-may]]-Casos_PN_CORR[[#This Row],[5-may]]</f>
        <v>0</v>
      </c>
      <c r="BL584">
        <f>+Casos_PN_CORR[[#This Row],[7-may]]-Casos_PN_CORR[[#This Row],[6-may]]</f>
        <v>0</v>
      </c>
      <c r="BM584">
        <f>+Casos_PN_CORR[[#This Row],[8-may]]-Casos_PN_CORR[[#This Row],[7-may]]</f>
        <v>0</v>
      </c>
      <c r="BN584">
        <f>+Casos_PN_CORR[[#This Row],[9-may]]-Casos_PN_CORR[[#This Row],[8-may]]</f>
        <v>0</v>
      </c>
      <c r="BO584">
        <f>+Casos_PN_CORR[[#This Row],[10-may]]-Casos_PN_CORR[[#This Row],[9-may]]</f>
        <v>0</v>
      </c>
      <c r="BP584">
        <f>+Casos_PN_CORR[[#This Row],[11-may]]-Casos_PN_CORR[[#This Row],[10-may]]</f>
        <v>0</v>
      </c>
      <c r="BQ584">
        <f>+Casos_PN_CORR[[#This Row],[12-may]]-Casos_PN_CORR[[#This Row],[11-may]]</f>
        <v>0</v>
      </c>
      <c r="BR584">
        <f>+Casos_PN_CORR[[#This Row],[13-may]]-Casos_PN_CORR[[#This Row],[12-may]]</f>
        <v>0</v>
      </c>
      <c r="BS584">
        <f>+Casos_PN_CORR[[#This Row],[14-may]]-Casos_PN_CORR[[#This Row],[13-may]]</f>
        <v>0</v>
      </c>
      <c r="BT584">
        <f>+Casos_PN_CORR[[#This Row],[15-may]]-Casos_PN_CORR[[#This Row],[14-may]]</f>
        <v>0</v>
      </c>
      <c r="BU584">
        <f>+Casos_PN_CORR[[#This Row],[16-may]]-Casos_PN_CORR[[#This Row],[15-may]]</f>
        <v>0</v>
      </c>
      <c r="BV584">
        <f>+Casos_PN_CORR[[#This Row],[17-may]]-Casos_PN_CORR[[#This Row],[16-may]]</f>
        <v>0</v>
      </c>
      <c r="BW584">
        <f>+Casos_PN_CORR[[#This Row],[18-may]]-Casos_PN_CORR[[#This Row],[17-may]]</f>
        <v>0</v>
      </c>
      <c r="BX584">
        <f>+Casos_PN_CORR[[#This Row],[19-may]]-Casos_PN_CORR[[#This Row],[18-may]]</f>
        <v>0</v>
      </c>
      <c r="BY584">
        <f>+Casos_PN_CORR[[#This Row],[20-may]]-Casos_PN_CORR[[#This Row],[19-may]]</f>
        <v>0</v>
      </c>
      <c r="BZ584">
        <f>+Casos_PN_CORR[[#This Row],[21-may]]-Casos_PN_CORR[[#This Row],[20-may]]</f>
        <v>0</v>
      </c>
      <c r="CA584">
        <f>+Casos_PN_CORR[[#This Row],[22-may]]-Casos_PN_CORR[[#This Row],[21-may]]</f>
        <v>0</v>
      </c>
      <c r="CB584">
        <f>+Casos_PN_CORR[[#This Row],[23-may]]-Casos_PN_CORR[[#This Row],[22-may]]</f>
        <v>0</v>
      </c>
      <c r="CC584">
        <f>+Casos_PN_CORR[[#This Row],[24-may]]-Casos_PN_CORR[[#This Row],[23-may]]</f>
        <v>0</v>
      </c>
      <c r="CD584">
        <f>+Casos_PN_CORR[[#This Row],[25-may]]-Casos_PN_CORR[[#This Row],[24-may]]</f>
        <v>0</v>
      </c>
      <c r="CE584">
        <f>+Casos_PN_CORR[[#This Row],[26-may]]-Casos_PN_CORR[[#This Row],[25-may]]</f>
        <v>0</v>
      </c>
      <c r="CF584">
        <f>+Casos_PN_CORR[[#This Row],[27-may]]-Casos_PN_CORR[[#This Row],[26-may]]</f>
        <v>0</v>
      </c>
      <c r="CG584">
        <f>+Casos_PN_CORR[[#This Row],[28-may]]-Casos_PN_CORR[[#This Row],[27-may]]</f>
        <v>0</v>
      </c>
      <c r="CH584">
        <f>+Casos_PN_CORR[[#This Row],[29-may]]-Casos_PN_CORR[[#This Row],[28-may]]</f>
        <v>0</v>
      </c>
      <c r="CI584">
        <f>+Casos_PN_CORR[[#This Row],[30-may]]-Casos_PN_CORR[[#This Row],[29-may]]</f>
        <v>0</v>
      </c>
      <c r="CJ584">
        <f>+Casos_PN_CORR[[#This Row],[31-may]]-Casos_PN_CORR[[#This Row],[30-may]]</f>
        <v>0</v>
      </c>
      <c r="CK584">
        <f>+Casos_PN_CORR[[#This Row],[1-jun]]-Casos_PN_CORR[[#This Row],[31-may]]</f>
        <v>0</v>
      </c>
      <c r="CL584">
        <f>+Casos_PN_CORR[[#This Row],[2-jun]]-Casos_PN_CORR[[#This Row],[1-jun]]</f>
        <v>0</v>
      </c>
      <c r="CM584">
        <f>+Casos_PN_CORR[[#This Row],[3-jun]]-Casos_PN_CORR[[#This Row],[2-jun]]</f>
        <v>0</v>
      </c>
      <c r="CN584">
        <f>+Casos_PN_CORR[[#This Row],[4-jun]]-Casos_PN_CORR[[#This Row],[3-jun]]</f>
        <v>0</v>
      </c>
      <c r="CO584">
        <f>+Casos_PN_CORR[[#This Row],[5-jun]]-Casos_PN_CORR[[#This Row],[4-jun]]</f>
        <v>0</v>
      </c>
      <c r="CP584">
        <f>+Casos_PN_CORR[[#This Row],[6-jun]]-Casos_PN_CORR[[#This Row],[5-jun]]</f>
        <v>0</v>
      </c>
    </row>
    <row r="585" spans="1:94">
      <c r="A585">
        <v>60105</v>
      </c>
      <c r="B585" s="2" t="s">
        <v>214</v>
      </c>
      <c r="C585" s="2" t="s">
        <v>282</v>
      </c>
      <c r="D585" s="2" t="s">
        <v>701</v>
      </c>
      <c r="E585" s="4">
        <f t="shared" si="9"/>
        <v>2</v>
      </c>
      <c r="F585">
        <f>+Casos_PN_CORR[[#This Row],[10-mar]]</f>
        <v>0</v>
      </c>
      <c r="G585">
        <f>+Casos_PN_CORR[[#This Row],[11-mar]]-Casos_PN_CORR[[#This Row],[10-mar]]</f>
        <v>0</v>
      </c>
      <c r="H585">
        <f>+Casos_PN_CORR[[#This Row],[12-mar]]-Casos_PN_CORR[[#This Row],[11-mar]]</f>
        <v>0</v>
      </c>
      <c r="I585">
        <f>+Casos_PN_CORR[[#This Row],[13-mar]]-Casos_PN_CORR[[#This Row],[12-mar]]</f>
        <v>0</v>
      </c>
      <c r="J585">
        <f>+Casos_PN_CORR[[#This Row],[14-mar]]-Casos_PN_CORR[[#This Row],[13-mar]]</f>
        <v>0</v>
      </c>
      <c r="K585">
        <f>+Casos_PN_CORR[[#This Row],[15-mar]]-Casos_PN_CORR[[#This Row],[14-mar]]</f>
        <v>0</v>
      </c>
      <c r="L585">
        <f>+Casos_PN_CORR[[#This Row],[16-mar]]-Casos_PN_CORR[[#This Row],[15-mar]]</f>
        <v>0</v>
      </c>
      <c r="M585">
        <f>+Casos_PN_CORR[[#This Row],[17-mar]]-Casos_PN_CORR[[#This Row],[16-mar]]</f>
        <v>0</v>
      </c>
      <c r="N585">
        <f>+Casos_PN_CORR[[#This Row],[18-mar]]-Casos_PN_CORR[[#This Row],[17-mar]]</f>
        <v>0</v>
      </c>
      <c r="O585">
        <f>+Casos_PN_CORR[[#This Row],[19-mar]]-Casos_PN_CORR[[#This Row],[18-mar]]</f>
        <v>0</v>
      </c>
      <c r="P585">
        <f>+Casos_PN_CORR[[#This Row],[20-mar]]-Casos_PN_CORR[[#This Row],[19-mar]]</f>
        <v>0</v>
      </c>
      <c r="Q585">
        <f>+Casos_PN_CORR[[#This Row],[21-mar]]-Casos_PN_CORR[[#This Row],[20-mar]]</f>
        <v>0</v>
      </c>
      <c r="R585">
        <f>+Casos_PN_CORR[[#This Row],[22-mar]]-Casos_PN_CORR[[#This Row],[21-mar]]</f>
        <v>0</v>
      </c>
      <c r="S585">
        <f>+Casos_PN_CORR[[#This Row],[23-mar]]-Casos_PN_CORR[[#This Row],[22-mar]]</f>
        <v>0</v>
      </c>
      <c r="T585">
        <f>+Casos_PN_CORR[[#This Row],[24-mar]]-Casos_PN_CORR[[#This Row],[23-mar]]</f>
        <v>0</v>
      </c>
      <c r="U585">
        <f>+Casos_PN_CORR[[#This Row],[25-mar]]-Casos_PN_CORR[[#This Row],[24-mar]]</f>
        <v>0</v>
      </c>
      <c r="V585">
        <f>+Casos_PN_CORR[[#This Row],[26-mar]]-Casos_PN_CORR[[#This Row],[25-mar]]</f>
        <v>0</v>
      </c>
      <c r="W585">
        <f>+Casos_PN_CORR[[#This Row],[27-mar]]-Casos_PN_CORR[[#This Row],[26-mar]]</f>
        <v>0</v>
      </c>
      <c r="X585">
        <f>+Casos_PN_CORR[[#This Row],[28-mar]]-Casos_PN_CORR[[#This Row],[27-mar]]</f>
        <v>0</v>
      </c>
      <c r="Y585">
        <f>+Casos_PN_CORR[[#This Row],[29-mar]]-Casos_PN_CORR[[#This Row],[28-mar]]</f>
        <v>0</v>
      </c>
      <c r="Z585">
        <f>+Casos_PN_CORR[[#This Row],[30-mar]]-Casos_PN_CORR[[#This Row],[29-mar]]</f>
        <v>0</v>
      </c>
      <c r="AA585">
        <f>+Casos_PN_CORR[[#This Row],[31-mar]]-Casos_PN_CORR[[#This Row],[30-mar]]</f>
        <v>0</v>
      </c>
      <c r="AB585">
        <f>+Casos_PN_CORR[[#This Row],[1-abr]]-Casos_PN_CORR[[#This Row],[31-mar]]</f>
        <v>0</v>
      </c>
      <c r="AC585">
        <f>+Casos_PN_CORR[[#This Row],[2-abr]]-Casos_PN_CORR[[#This Row],[1-abr]]</f>
        <v>0</v>
      </c>
      <c r="AD585">
        <f>+Casos_PN_CORR[[#This Row],[3-abr]]-Casos_PN_CORR[[#This Row],[2-abr]]</f>
        <v>0</v>
      </c>
      <c r="AE585">
        <f>+Casos_PN_CORR[[#This Row],[4-abr]]-Casos_PN_CORR[[#This Row],[3-abr]]</f>
        <v>0</v>
      </c>
      <c r="AF585">
        <f>+Casos_PN_CORR[[#This Row],[5-abr]]-Casos_PN_CORR[[#This Row],[4-abr]]</f>
        <v>0</v>
      </c>
      <c r="AG585">
        <f>+Casos_PN_CORR[[#This Row],[6-abr]]-Casos_PN_CORR[[#This Row],[5-abr]]</f>
        <v>0</v>
      </c>
      <c r="AH585">
        <f>+Casos_PN_CORR[[#This Row],[7-abr]]-Casos_PN_CORR[[#This Row],[6-abr]]</f>
        <v>0</v>
      </c>
      <c r="AI585">
        <f>+Casos_PN_CORR[[#This Row],[8-abr]]-Casos_PN_CORR[[#This Row],[7-abr]]</f>
        <v>0</v>
      </c>
      <c r="AJ585">
        <f>+Casos_PN_CORR[[#This Row],[9-abr]]-Casos_PN_CORR[[#This Row],[8-abr]]</f>
        <v>0</v>
      </c>
      <c r="AK585">
        <f>+Casos_PN_CORR[[#This Row],[10-abr]]-Casos_PN_CORR[[#This Row],[9-abr]]</f>
        <v>0</v>
      </c>
      <c r="AL585">
        <f>+Casos_PN_CORR[[#This Row],[11-abr]]-Casos_PN_CORR[[#This Row],[10-abr]]</f>
        <v>0</v>
      </c>
      <c r="AM585">
        <f>+Casos_PN_CORR[[#This Row],[12-abr]]-Casos_PN_CORR[[#This Row],[11-abr]]</f>
        <v>0</v>
      </c>
      <c r="AN585">
        <f>+Casos_PN_CORR[[#This Row],[13-abr]]-Casos_PN_CORR[[#This Row],[12-abr]]</f>
        <v>0</v>
      </c>
      <c r="AO585">
        <f>+Casos_PN_CORR[[#This Row],[14-abr]]-Casos_PN_CORR[[#This Row],[13-abr]]</f>
        <v>0</v>
      </c>
      <c r="AP585">
        <f>+Casos_PN_CORR[[#This Row],[15-abr]]-Casos_PN_CORR[[#This Row],[14-abr]]</f>
        <v>0</v>
      </c>
      <c r="AQ585">
        <f>+Casos_PN_CORR[[#This Row],[16-abr]]-Casos_PN_CORR[[#This Row],[15-abr]]</f>
        <v>0</v>
      </c>
      <c r="AR585">
        <f>+Casos_PN_CORR[[#This Row],[17-abr]]-Casos_PN_CORR[[#This Row],[16-abr]]</f>
        <v>0</v>
      </c>
      <c r="AS585">
        <f>+Casos_PN_CORR[[#This Row],[18-abr]]-Casos_PN_CORR[[#This Row],[17-abr]]</f>
        <v>0</v>
      </c>
      <c r="AT585">
        <f>+Casos_PN_CORR[[#This Row],[19-abr]]-Casos_PN_CORR[[#This Row],[18-abr]]</f>
        <v>0</v>
      </c>
      <c r="AU585">
        <f>+Casos_PN_CORR[[#This Row],[20-abr]]-Casos_PN_CORR[[#This Row],[19-abr]]</f>
        <v>0</v>
      </c>
      <c r="AV585">
        <f>+Casos_PN_CORR[[#This Row],[21-abr]]-Casos_PN_CORR[[#This Row],[20-abr]]</f>
        <v>0</v>
      </c>
      <c r="AW585">
        <f>+Casos_PN_CORR[[#This Row],[22-abr]]-Casos_PN_CORR[[#This Row],[21-abr]]</f>
        <v>0</v>
      </c>
      <c r="AX585">
        <f>+Casos_PN_CORR[[#This Row],[23-abr]]-Casos_PN_CORR[[#This Row],[22-abr]]</f>
        <v>0</v>
      </c>
      <c r="AY585">
        <f>+Casos_PN_CORR[[#This Row],[24-abr]]-Casos_PN_CORR[[#This Row],[23-abr]]</f>
        <v>0</v>
      </c>
      <c r="AZ585">
        <f>+Casos_PN_CORR[[#This Row],[25-abr]]-Casos_PN_CORR[[#This Row],[24-abr]]</f>
        <v>0</v>
      </c>
      <c r="BA585">
        <f>+Casos_PN_CORR[[#This Row],[26-abr]]-Casos_PN_CORR[[#This Row],[25-abr]]</f>
        <v>0</v>
      </c>
      <c r="BB585">
        <f>+Casos_PN_CORR[[#This Row],[27-abr]]-Casos_PN_CORR[[#This Row],[26-abr]]</f>
        <v>0</v>
      </c>
      <c r="BC585">
        <f>+Casos_PN_CORR[[#This Row],[28-abr]]-Casos_PN_CORR[[#This Row],[27-abr]]</f>
        <v>0</v>
      </c>
      <c r="BD585">
        <f>+Casos_PN_CORR[[#This Row],[29-abr]]-Casos_PN_CORR[[#This Row],[28-abr]]</f>
        <v>0</v>
      </c>
      <c r="BE585">
        <f>+Casos_PN_CORR[[#This Row],[30-abr]]-Casos_PN_CORR[[#This Row],[29-abr]]</f>
        <v>0</v>
      </c>
      <c r="BF585">
        <f>+Casos_PN_CORR[[#This Row],[1-may]]-Casos_PN_CORR[[#This Row],[30-abr]]</f>
        <v>0</v>
      </c>
      <c r="BG585">
        <f>+Casos_PN_CORR[[#This Row],[2-may]]-Casos_PN_CORR[[#This Row],[1-may]]</f>
        <v>0</v>
      </c>
      <c r="BH585">
        <f>+Casos_PN_CORR[[#This Row],[3-may]]-Casos_PN_CORR[[#This Row],[2-may]]</f>
        <v>0</v>
      </c>
      <c r="BI585">
        <f>+Casos_PN_CORR[[#This Row],[4-may]]-Casos_PN_CORR[[#This Row],[3-may]]</f>
        <v>0</v>
      </c>
      <c r="BJ585">
        <f>+Casos_PN_CORR[[#This Row],[5-may]]-Casos_PN_CORR[[#This Row],[4-may]]</f>
        <v>0</v>
      </c>
      <c r="BK585">
        <f>+Casos_PN_CORR[[#This Row],[6-may]]-Casos_PN_CORR[[#This Row],[5-may]]</f>
        <v>0</v>
      </c>
      <c r="BL585">
        <f>+Casos_PN_CORR[[#This Row],[7-may]]-Casos_PN_CORR[[#This Row],[6-may]]</f>
        <v>0</v>
      </c>
      <c r="BM585">
        <f>+Casos_PN_CORR[[#This Row],[8-may]]-Casos_PN_CORR[[#This Row],[7-may]]</f>
        <v>0</v>
      </c>
      <c r="BN585">
        <f>+Casos_PN_CORR[[#This Row],[9-may]]-Casos_PN_CORR[[#This Row],[8-may]]</f>
        <v>0</v>
      </c>
      <c r="BO585">
        <f>+Casos_PN_CORR[[#This Row],[10-may]]-Casos_PN_CORR[[#This Row],[9-may]]</f>
        <v>0</v>
      </c>
      <c r="BP585">
        <f>+Casos_PN_CORR[[#This Row],[11-may]]-Casos_PN_CORR[[#This Row],[10-may]]</f>
        <v>0</v>
      </c>
      <c r="BQ585">
        <f>+Casos_PN_CORR[[#This Row],[12-may]]-Casos_PN_CORR[[#This Row],[11-may]]</f>
        <v>0</v>
      </c>
      <c r="BR585">
        <f>+Casos_PN_CORR[[#This Row],[13-may]]-Casos_PN_CORR[[#This Row],[12-may]]</f>
        <v>0</v>
      </c>
      <c r="BS585">
        <f>+Casos_PN_CORR[[#This Row],[14-may]]-Casos_PN_CORR[[#This Row],[13-may]]</f>
        <v>0</v>
      </c>
      <c r="BT585">
        <f>+Casos_PN_CORR[[#This Row],[15-may]]-Casos_PN_CORR[[#This Row],[14-may]]</f>
        <v>0</v>
      </c>
      <c r="BU585">
        <f>+Casos_PN_CORR[[#This Row],[16-may]]-Casos_PN_CORR[[#This Row],[15-may]]</f>
        <v>0</v>
      </c>
      <c r="BV585">
        <f>+Casos_PN_CORR[[#This Row],[17-may]]-Casos_PN_CORR[[#This Row],[16-may]]</f>
        <v>0</v>
      </c>
      <c r="BW585">
        <f>+Casos_PN_CORR[[#This Row],[18-may]]-Casos_PN_CORR[[#This Row],[17-may]]</f>
        <v>0</v>
      </c>
      <c r="BX585">
        <f>+Casos_PN_CORR[[#This Row],[19-may]]-Casos_PN_CORR[[#This Row],[18-may]]</f>
        <v>0</v>
      </c>
      <c r="BY585">
        <f>+Casos_PN_CORR[[#This Row],[20-may]]-Casos_PN_CORR[[#This Row],[19-may]]</f>
        <v>0</v>
      </c>
      <c r="BZ585">
        <f>+Casos_PN_CORR[[#This Row],[21-may]]-Casos_PN_CORR[[#This Row],[20-may]]</f>
        <v>0</v>
      </c>
      <c r="CA585">
        <f>+Casos_PN_CORR[[#This Row],[22-may]]-Casos_PN_CORR[[#This Row],[21-may]]</f>
        <v>0</v>
      </c>
      <c r="CB585">
        <f>+Casos_PN_CORR[[#This Row],[23-may]]-Casos_PN_CORR[[#This Row],[22-may]]</f>
        <v>0</v>
      </c>
      <c r="CC585">
        <f>+Casos_PN_CORR[[#This Row],[24-may]]-Casos_PN_CORR[[#This Row],[23-may]]</f>
        <v>0</v>
      </c>
      <c r="CD585">
        <f>+Casos_PN_CORR[[#This Row],[25-may]]-Casos_PN_CORR[[#This Row],[24-may]]</f>
        <v>0</v>
      </c>
      <c r="CE585">
        <f>+Casos_PN_CORR[[#This Row],[26-may]]-Casos_PN_CORR[[#This Row],[25-may]]</f>
        <v>0</v>
      </c>
      <c r="CF585">
        <f>+Casos_PN_CORR[[#This Row],[27-may]]-Casos_PN_CORR[[#This Row],[26-may]]</f>
        <v>0</v>
      </c>
      <c r="CG585">
        <f>+Casos_PN_CORR[[#This Row],[28-may]]-Casos_PN_CORR[[#This Row],[27-may]]</f>
        <v>0</v>
      </c>
      <c r="CH585">
        <f>+Casos_PN_CORR[[#This Row],[29-may]]-Casos_PN_CORR[[#This Row],[28-may]]</f>
        <v>0</v>
      </c>
      <c r="CI585">
        <f>+Casos_PN_CORR[[#This Row],[30-may]]-Casos_PN_CORR[[#This Row],[29-may]]</f>
        <v>0</v>
      </c>
      <c r="CJ585">
        <f>+Casos_PN_CORR[[#This Row],[31-may]]-Casos_PN_CORR[[#This Row],[30-may]]</f>
        <v>0</v>
      </c>
      <c r="CK585">
        <f>+Casos_PN_CORR[[#This Row],[1-jun]]-Casos_PN_CORR[[#This Row],[31-may]]</f>
        <v>0</v>
      </c>
      <c r="CL585">
        <f>+Casos_PN_CORR[[#This Row],[2-jun]]-Casos_PN_CORR[[#This Row],[1-jun]]</f>
        <v>0</v>
      </c>
      <c r="CM585">
        <f>+Casos_PN_CORR[[#This Row],[3-jun]]-Casos_PN_CORR[[#This Row],[2-jun]]</f>
        <v>0</v>
      </c>
      <c r="CN585">
        <f>+Casos_PN_CORR[[#This Row],[4-jun]]-Casos_PN_CORR[[#This Row],[3-jun]]</f>
        <v>0</v>
      </c>
      <c r="CO585">
        <f>+Casos_PN_CORR[[#This Row],[5-jun]]-Casos_PN_CORR[[#This Row],[4-jun]]</f>
        <v>2</v>
      </c>
      <c r="CP585">
        <f>+Casos_PN_CORR[[#This Row],[6-jun]]-Casos_PN_CORR[[#This Row],[5-jun]]</f>
        <v>0</v>
      </c>
    </row>
    <row r="586" spans="1:94">
      <c r="A586">
        <v>20208</v>
      </c>
      <c r="B586" s="2" t="s">
        <v>110</v>
      </c>
      <c r="C586" s="2" t="s">
        <v>137</v>
      </c>
      <c r="D586" s="2" t="s">
        <v>702</v>
      </c>
      <c r="E586" s="4">
        <f t="shared" si="9"/>
        <v>0</v>
      </c>
      <c r="F586">
        <f>+Casos_PN_CORR[[#This Row],[10-mar]]</f>
        <v>0</v>
      </c>
      <c r="G586">
        <f>+Casos_PN_CORR[[#This Row],[11-mar]]-Casos_PN_CORR[[#This Row],[10-mar]]</f>
        <v>0</v>
      </c>
      <c r="H586">
        <f>+Casos_PN_CORR[[#This Row],[12-mar]]-Casos_PN_CORR[[#This Row],[11-mar]]</f>
        <v>0</v>
      </c>
      <c r="I586">
        <f>+Casos_PN_CORR[[#This Row],[13-mar]]-Casos_PN_CORR[[#This Row],[12-mar]]</f>
        <v>0</v>
      </c>
      <c r="J586">
        <f>+Casos_PN_CORR[[#This Row],[14-mar]]-Casos_PN_CORR[[#This Row],[13-mar]]</f>
        <v>0</v>
      </c>
      <c r="K586">
        <f>+Casos_PN_CORR[[#This Row],[15-mar]]-Casos_PN_CORR[[#This Row],[14-mar]]</f>
        <v>0</v>
      </c>
      <c r="L586">
        <f>+Casos_PN_CORR[[#This Row],[16-mar]]-Casos_PN_CORR[[#This Row],[15-mar]]</f>
        <v>0</v>
      </c>
      <c r="M586">
        <f>+Casos_PN_CORR[[#This Row],[17-mar]]-Casos_PN_CORR[[#This Row],[16-mar]]</f>
        <v>0</v>
      </c>
      <c r="N586">
        <f>+Casos_PN_CORR[[#This Row],[18-mar]]-Casos_PN_CORR[[#This Row],[17-mar]]</f>
        <v>0</v>
      </c>
      <c r="O586">
        <f>+Casos_PN_CORR[[#This Row],[19-mar]]-Casos_PN_CORR[[#This Row],[18-mar]]</f>
        <v>0</v>
      </c>
      <c r="P586">
        <f>+Casos_PN_CORR[[#This Row],[20-mar]]-Casos_PN_CORR[[#This Row],[19-mar]]</f>
        <v>0</v>
      </c>
      <c r="Q586">
        <f>+Casos_PN_CORR[[#This Row],[21-mar]]-Casos_PN_CORR[[#This Row],[20-mar]]</f>
        <v>0</v>
      </c>
      <c r="R586">
        <f>+Casos_PN_CORR[[#This Row],[22-mar]]-Casos_PN_CORR[[#This Row],[21-mar]]</f>
        <v>0</v>
      </c>
      <c r="S586">
        <f>+Casos_PN_CORR[[#This Row],[23-mar]]-Casos_PN_CORR[[#This Row],[22-mar]]</f>
        <v>0</v>
      </c>
      <c r="T586">
        <f>+Casos_PN_CORR[[#This Row],[24-mar]]-Casos_PN_CORR[[#This Row],[23-mar]]</f>
        <v>0</v>
      </c>
      <c r="U586">
        <f>+Casos_PN_CORR[[#This Row],[25-mar]]-Casos_PN_CORR[[#This Row],[24-mar]]</f>
        <v>0</v>
      </c>
      <c r="V586">
        <f>+Casos_PN_CORR[[#This Row],[26-mar]]-Casos_PN_CORR[[#This Row],[25-mar]]</f>
        <v>0</v>
      </c>
      <c r="W586">
        <f>+Casos_PN_CORR[[#This Row],[27-mar]]-Casos_PN_CORR[[#This Row],[26-mar]]</f>
        <v>0</v>
      </c>
      <c r="X586">
        <f>+Casos_PN_CORR[[#This Row],[28-mar]]-Casos_PN_CORR[[#This Row],[27-mar]]</f>
        <v>0</v>
      </c>
      <c r="Y586">
        <f>+Casos_PN_CORR[[#This Row],[29-mar]]-Casos_PN_CORR[[#This Row],[28-mar]]</f>
        <v>0</v>
      </c>
      <c r="Z586">
        <f>+Casos_PN_CORR[[#This Row],[30-mar]]-Casos_PN_CORR[[#This Row],[29-mar]]</f>
        <v>0</v>
      </c>
      <c r="AA586">
        <f>+Casos_PN_CORR[[#This Row],[31-mar]]-Casos_PN_CORR[[#This Row],[30-mar]]</f>
        <v>0</v>
      </c>
      <c r="AB586">
        <f>+Casos_PN_CORR[[#This Row],[1-abr]]-Casos_PN_CORR[[#This Row],[31-mar]]</f>
        <v>0</v>
      </c>
      <c r="AC586">
        <f>+Casos_PN_CORR[[#This Row],[2-abr]]-Casos_PN_CORR[[#This Row],[1-abr]]</f>
        <v>0</v>
      </c>
      <c r="AD586">
        <f>+Casos_PN_CORR[[#This Row],[3-abr]]-Casos_PN_CORR[[#This Row],[2-abr]]</f>
        <v>0</v>
      </c>
      <c r="AE586">
        <f>+Casos_PN_CORR[[#This Row],[4-abr]]-Casos_PN_CORR[[#This Row],[3-abr]]</f>
        <v>0</v>
      </c>
      <c r="AF586">
        <f>+Casos_PN_CORR[[#This Row],[5-abr]]-Casos_PN_CORR[[#This Row],[4-abr]]</f>
        <v>0</v>
      </c>
      <c r="AG586">
        <f>+Casos_PN_CORR[[#This Row],[6-abr]]-Casos_PN_CORR[[#This Row],[5-abr]]</f>
        <v>0</v>
      </c>
      <c r="AH586">
        <f>+Casos_PN_CORR[[#This Row],[7-abr]]-Casos_PN_CORR[[#This Row],[6-abr]]</f>
        <v>0</v>
      </c>
      <c r="AI586">
        <f>+Casos_PN_CORR[[#This Row],[8-abr]]-Casos_PN_CORR[[#This Row],[7-abr]]</f>
        <v>0</v>
      </c>
      <c r="AJ586">
        <f>+Casos_PN_CORR[[#This Row],[9-abr]]-Casos_PN_CORR[[#This Row],[8-abr]]</f>
        <v>0</v>
      </c>
      <c r="AK586">
        <f>+Casos_PN_CORR[[#This Row],[10-abr]]-Casos_PN_CORR[[#This Row],[9-abr]]</f>
        <v>0</v>
      </c>
      <c r="AL586">
        <f>+Casos_PN_CORR[[#This Row],[11-abr]]-Casos_PN_CORR[[#This Row],[10-abr]]</f>
        <v>0</v>
      </c>
      <c r="AM586">
        <f>+Casos_PN_CORR[[#This Row],[12-abr]]-Casos_PN_CORR[[#This Row],[11-abr]]</f>
        <v>0</v>
      </c>
      <c r="AN586">
        <f>+Casos_PN_CORR[[#This Row],[13-abr]]-Casos_PN_CORR[[#This Row],[12-abr]]</f>
        <v>0</v>
      </c>
      <c r="AO586">
        <f>+Casos_PN_CORR[[#This Row],[14-abr]]-Casos_PN_CORR[[#This Row],[13-abr]]</f>
        <v>0</v>
      </c>
      <c r="AP586">
        <f>+Casos_PN_CORR[[#This Row],[15-abr]]-Casos_PN_CORR[[#This Row],[14-abr]]</f>
        <v>0</v>
      </c>
      <c r="AQ586">
        <f>+Casos_PN_CORR[[#This Row],[16-abr]]-Casos_PN_CORR[[#This Row],[15-abr]]</f>
        <v>0</v>
      </c>
      <c r="AR586">
        <f>+Casos_PN_CORR[[#This Row],[17-abr]]-Casos_PN_CORR[[#This Row],[16-abr]]</f>
        <v>0</v>
      </c>
      <c r="AS586">
        <f>+Casos_PN_CORR[[#This Row],[18-abr]]-Casos_PN_CORR[[#This Row],[17-abr]]</f>
        <v>0</v>
      </c>
      <c r="AT586">
        <f>+Casos_PN_CORR[[#This Row],[19-abr]]-Casos_PN_CORR[[#This Row],[18-abr]]</f>
        <v>0</v>
      </c>
      <c r="AU586">
        <f>+Casos_PN_CORR[[#This Row],[20-abr]]-Casos_PN_CORR[[#This Row],[19-abr]]</f>
        <v>0</v>
      </c>
      <c r="AV586">
        <f>+Casos_PN_CORR[[#This Row],[21-abr]]-Casos_PN_CORR[[#This Row],[20-abr]]</f>
        <v>0</v>
      </c>
      <c r="AW586">
        <f>+Casos_PN_CORR[[#This Row],[22-abr]]-Casos_PN_CORR[[#This Row],[21-abr]]</f>
        <v>0</v>
      </c>
      <c r="AX586">
        <f>+Casos_PN_CORR[[#This Row],[23-abr]]-Casos_PN_CORR[[#This Row],[22-abr]]</f>
        <v>0</v>
      </c>
      <c r="AY586">
        <f>+Casos_PN_CORR[[#This Row],[24-abr]]-Casos_PN_CORR[[#This Row],[23-abr]]</f>
        <v>0</v>
      </c>
      <c r="AZ586">
        <f>+Casos_PN_CORR[[#This Row],[25-abr]]-Casos_PN_CORR[[#This Row],[24-abr]]</f>
        <v>0</v>
      </c>
      <c r="BA586">
        <f>+Casos_PN_CORR[[#This Row],[26-abr]]-Casos_PN_CORR[[#This Row],[25-abr]]</f>
        <v>0</v>
      </c>
      <c r="BB586">
        <f>+Casos_PN_CORR[[#This Row],[27-abr]]-Casos_PN_CORR[[#This Row],[26-abr]]</f>
        <v>0</v>
      </c>
      <c r="BC586">
        <f>+Casos_PN_CORR[[#This Row],[28-abr]]-Casos_PN_CORR[[#This Row],[27-abr]]</f>
        <v>0</v>
      </c>
      <c r="BD586">
        <f>+Casos_PN_CORR[[#This Row],[29-abr]]-Casos_PN_CORR[[#This Row],[28-abr]]</f>
        <v>0</v>
      </c>
      <c r="BE586">
        <f>+Casos_PN_CORR[[#This Row],[30-abr]]-Casos_PN_CORR[[#This Row],[29-abr]]</f>
        <v>0</v>
      </c>
      <c r="BF586">
        <f>+Casos_PN_CORR[[#This Row],[1-may]]-Casos_PN_CORR[[#This Row],[30-abr]]</f>
        <v>0</v>
      </c>
      <c r="BG586">
        <f>+Casos_PN_CORR[[#This Row],[2-may]]-Casos_PN_CORR[[#This Row],[1-may]]</f>
        <v>0</v>
      </c>
      <c r="BH586">
        <f>+Casos_PN_CORR[[#This Row],[3-may]]-Casos_PN_CORR[[#This Row],[2-may]]</f>
        <v>0</v>
      </c>
      <c r="BI586">
        <f>+Casos_PN_CORR[[#This Row],[4-may]]-Casos_PN_CORR[[#This Row],[3-may]]</f>
        <v>0</v>
      </c>
      <c r="BJ586">
        <f>+Casos_PN_CORR[[#This Row],[5-may]]-Casos_PN_CORR[[#This Row],[4-may]]</f>
        <v>0</v>
      </c>
      <c r="BK586">
        <f>+Casos_PN_CORR[[#This Row],[6-may]]-Casos_PN_CORR[[#This Row],[5-may]]</f>
        <v>0</v>
      </c>
      <c r="BL586">
        <f>+Casos_PN_CORR[[#This Row],[7-may]]-Casos_PN_CORR[[#This Row],[6-may]]</f>
        <v>0</v>
      </c>
      <c r="BM586">
        <f>+Casos_PN_CORR[[#This Row],[8-may]]-Casos_PN_CORR[[#This Row],[7-may]]</f>
        <v>0</v>
      </c>
      <c r="BN586">
        <f>+Casos_PN_CORR[[#This Row],[9-may]]-Casos_PN_CORR[[#This Row],[8-may]]</f>
        <v>0</v>
      </c>
      <c r="BO586">
        <f>+Casos_PN_CORR[[#This Row],[10-may]]-Casos_PN_CORR[[#This Row],[9-may]]</f>
        <v>0</v>
      </c>
      <c r="BP586">
        <f>+Casos_PN_CORR[[#This Row],[11-may]]-Casos_PN_CORR[[#This Row],[10-may]]</f>
        <v>0</v>
      </c>
      <c r="BQ586">
        <f>+Casos_PN_CORR[[#This Row],[12-may]]-Casos_PN_CORR[[#This Row],[11-may]]</f>
        <v>0</v>
      </c>
      <c r="BR586">
        <f>+Casos_PN_CORR[[#This Row],[13-may]]-Casos_PN_CORR[[#This Row],[12-may]]</f>
        <v>0</v>
      </c>
      <c r="BS586">
        <f>+Casos_PN_CORR[[#This Row],[14-may]]-Casos_PN_CORR[[#This Row],[13-may]]</f>
        <v>0</v>
      </c>
      <c r="BT586">
        <f>+Casos_PN_CORR[[#This Row],[15-may]]-Casos_PN_CORR[[#This Row],[14-may]]</f>
        <v>0</v>
      </c>
      <c r="BU586">
        <f>+Casos_PN_CORR[[#This Row],[16-may]]-Casos_PN_CORR[[#This Row],[15-may]]</f>
        <v>0</v>
      </c>
      <c r="BV586">
        <f>+Casos_PN_CORR[[#This Row],[17-may]]-Casos_PN_CORR[[#This Row],[16-may]]</f>
        <v>0</v>
      </c>
      <c r="BW586">
        <f>+Casos_PN_CORR[[#This Row],[18-may]]-Casos_PN_CORR[[#This Row],[17-may]]</f>
        <v>0</v>
      </c>
      <c r="BX586">
        <f>+Casos_PN_CORR[[#This Row],[19-may]]-Casos_PN_CORR[[#This Row],[18-may]]</f>
        <v>0</v>
      </c>
      <c r="BY586">
        <f>+Casos_PN_CORR[[#This Row],[20-may]]-Casos_PN_CORR[[#This Row],[19-may]]</f>
        <v>0</v>
      </c>
      <c r="BZ586">
        <f>+Casos_PN_CORR[[#This Row],[21-may]]-Casos_PN_CORR[[#This Row],[20-may]]</f>
        <v>0</v>
      </c>
      <c r="CA586">
        <f>+Casos_PN_CORR[[#This Row],[22-may]]-Casos_PN_CORR[[#This Row],[21-may]]</f>
        <v>0</v>
      </c>
      <c r="CB586">
        <f>+Casos_PN_CORR[[#This Row],[23-may]]-Casos_PN_CORR[[#This Row],[22-may]]</f>
        <v>0</v>
      </c>
      <c r="CC586">
        <f>+Casos_PN_CORR[[#This Row],[24-may]]-Casos_PN_CORR[[#This Row],[23-may]]</f>
        <v>0</v>
      </c>
      <c r="CD586">
        <f>+Casos_PN_CORR[[#This Row],[25-may]]-Casos_PN_CORR[[#This Row],[24-may]]</f>
        <v>0</v>
      </c>
      <c r="CE586">
        <f>+Casos_PN_CORR[[#This Row],[26-may]]-Casos_PN_CORR[[#This Row],[25-may]]</f>
        <v>0</v>
      </c>
      <c r="CF586">
        <f>+Casos_PN_CORR[[#This Row],[27-may]]-Casos_PN_CORR[[#This Row],[26-may]]</f>
        <v>0</v>
      </c>
      <c r="CG586">
        <f>+Casos_PN_CORR[[#This Row],[28-may]]-Casos_PN_CORR[[#This Row],[27-may]]</f>
        <v>0</v>
      </c>
      <c r="CH586">
        <f>+Casos_PN_CORR[[#This Row],[29-may]]-Casos_PN_CORR[[#This Row],[28-may]]</f>
        <v>0</v>
      </c>
      <c r="CI586">
        <f>+Casos_PN_CORR[[#This Row],[30-may]]-Casos_PN_CORR[[#This Row],[29-may]]</f>
        <v>0</v>
      </c>
      <c r="CJ586">
        <f>+Casos_PN_CORR[[#This Row],[31-may]]-Casos_PN_CORR[[#This Row],[30-may]]</f>
        <v>0</v>
      </c>
      <c r="CK586">
        <f>+Casos_PN_CORR[[#This Row],[1-jun]]-Casos_PN_CORR[[#This Row],[31-may]]</f>
        <v>0</v>
      </c>
      <c r="CL586">
        <f>+Casos_PN_CORR[[#This Row],[2-jun]]-Casos_PN_CORR[[#This Row],[1-jun]]</f>
        <v>0</v>
      </c>
      <c r="CM586">
        <f>+Casos_PN_CORR[[#This Row],[3-jun]]-Casos_PN_CORR[[#This Row],[2-jun]]</f>
        <v>0</v>
      </c>
      <c r="CN586">
        <f>+Casos_PN_CORR[[#This Row],[4-jun]]-Casos_PN_CORR[[#This Row],[3-jun]]</f>
        <v>0</v>
      </c>
      <c r="CO586">
        <f>+Casos_PN_CORR[[#This Row],[5-jun]]-Casos_PN_CORR[[#This Row],[4-jun]]</f>
        <v>0</v>
      </c>
      <c r="CP586">
        <f>+Casos_PN_CORR[[#This Row],[6-jun]]-Casos_PN_CORR[[#This Row],[5-jun]]</f>
        <v>0</v>
      </c>
    </row>
    <row r="587" spans="1:94">
      <c r="A587">
        <v>30603</v>
      </c>
      <c r="B587" s="2" t="s">
        <v>99</v>
      </c>
      <c r="C587" s="2" t="s">
        <v>580</v>
      </c>
      <c r="D587" s="2" t="s">
        <v>703</v>
      </c>
      <c r="E587" s="4">
        <f t="shared" si="9"/>
        <v>0</v>
      </c>
      <c r="F587">
        <f>+Casos_PN_CORR[[#This Row],[10-mar]]</f>
        <v>0</v>
      </c>
      <c r="G587">
        <f>+Casos_PN_CORR[[#This Row],[11-mar]]-Casos_PN_CORR[[#This Row],[10-mar]]</f>
        <v>0</v>
      </c>
      <c r="H587">
        <f>+Casos_PN_CORR[[#This Row],[12-mar]]-Casos_PN_CORR[[#This Row],[11-mar]]</f>
        <v>0</v>
      </c>
      <c r="I587">
        <f>+Casos_PN_CORR[[#This Row],[13-mar]]-Casos_PN_CORR[[#This Row],[12-mar]]</f>
        <v>0</v>
      </c>
      <c r="J587">
        <f>+Casos_PN_CORR[[#This Row],[14-mar]]-Casos_PN_CORR[[#This Row],[13-mar]]</f>
        <v>0</v>
      </c>
      <c r="K587">
        <f>+Casos_PN_CORR[[#This Row],[15-mar]]-Casos_PN_CORR[[#This Row],[14-mar]]</f>
        <v>0</v>
      </c>
      <c r="L587">
        <f>+Casos_PN_CORR[[#This Row],[16-mar]]-Casos_PN_CORR[[#This Row],[15-mar]]</f>
        <v>0</v>
      </c>
      <c r="M587">
        <f>+Casos_PN_CORR[[#This Row],[17-mar]]-Casos_PN_CORR[[#This Row],[16-mar]]</f>
        <v>0</v>
      </c>
      <c r="N587">
        <f>+Casos_PN_CORR[[#This Row],[18-mar]]-Casos_PN_CORR[[#This Row],[17-mar]]</f>
        <v>0</v>
      </c>
      <c r="O587">
        <f>+Casos_PN_CORR[[#This Row],[19-mar]]-Casos_PN_CORR[[#This Row],[18-mar]]</f>
        <v>0</v>
      </c>
      <c r="P587">
        <f>+Casos_PN_CORR[[#This Row],[20-mar]]-Casos_PN_CORR[[#This Row],[19-mar]]</f>
        <v>0</v>
      </c>
      <c r="Q587">
        <f>+Casos_PN_CORR[[#This Row],[21-mar]]-Casos_PN_CORR[[#This Row],[20-mar]]</f>
        <v>0</v>
      </c>
      <c r="R587">
        <f>+Casos_PN_CORR[[#This Row],[22-mar]]-Casos_PN_CORR[[#This Row],[21-mar]]</f>
        <v>0</v>
      </c>
      <c r="S587">
        <f>+Casos_PN_CORR[[#This Row],[23-mar]]-Casos_PN_CORR[[#This Row],[22-mar]]</f>
        <v>0</v>
      </c>
      <c r="T587">
        <f>+Casos_PN_CORR[[#This Row],[24-mar]]-Casos_PN_CORR[[#This Row],[23-mar]]</f>
        <v>0</v>
      </c>
      <c r="U587">
        <f>+Casos_PN_CORR[[#This Row],[25-mar]]-Casos_PN_CORR[[#This Row],[24-mar]]</f>
        <v>0</v>
      </c>
      <c r="V587">
        <f>+Casos_PN_CORR[[#This Row],[26-mar]]-Casos_PN_CORR[[#This Row],[25-mar]]</f>
        <v>0</v>
      </c>
      <c r="W587">
        <f>+Casos_PN_CORR[[#This Row],[27-mar]]-Casos_PN_CORR[[#This Row],[26-mar]]</f>
        <v>0</v>
      </c>
      <c r="X587">
        <f>+Casos_PN_CORR[[#This Row],[28-mar]]-Casos_PN_CORR[[#This Row],[27-mar]]</f>
        <v>0</v>
      </c>
      <c r="Y587">
        <f>+Casos_PN_CORR[[#This Row],[29-mar]]-Casos_PN_CORR[[#This Row],[28-mar]]</f>
        <v>0</v>
      </c>
      <c r="Z587">
        <f>+Casos_PN_CORR[[#This Row],[30-mar]]-Casos_PN_CORR[[#This Row],[29-mar]]</f>
        <v>0</v>
      </c>
      <c r="AA587">
        <f>+Casos_PN_CORR[[#This Row],[31-mar]]-Casos_PN_CORR[[#This Row],[30-mar]]</f>
        <v>0</v>
      </c>
      <c r="AB587">
        <f>+Casos_PN_CORR[[#This Row],[1-abr]]-Casos_PN_CORR[[#This Row],[31-mar]]</f>
        <v>0</v>
      </c>
      <c r="AC587">
        <f>+Casos_PN_CORR[[#This Row],[2-abr]]-Casos_PN_CORR[[#This Row],[1-abr]]</f>
        <v>0</v>
      </c>
      <c r="AD587">
        <f>+Casos_PN_CORR[[#This Row],[3-abr]]-Casos_PN_CORR[[#This Row],[2-abr]]</f>
        <v>0</v>
      </c>
      <c r="AE587">
        <f>+Casos_PN_CORR[[#This Row],[4-abr]]-Casos_PN_CORR[[#This Row],[3-abr]]</f>
        <v>0</v>
      </c>
      <c r="AF587">
        <f>+Casos_PN_CORR[[#This Row],[5-abr]]-Casos_PN_CORR[[#This Row],[4-abr]]</f>
        <v>0</v>
      </c>
      <c r="AG587">
        <f>+Casos_PN_CORR[[#This Row],[6-abr]]-Casos_PN_CORR[[#This Row],[5-abr]]</f>
        <v>0</v>
      </c>
      <c r="AH587">
        <f>+Casos_PN_CORR[[#This Row],[7-abr]]-Casos_PN_CORR[[#This Row],[6-abr]]</f>
        <v>0</v>
      </c>
      <c r="AI587">
        <f>+Casos_PN_CORR[[#This Row],[8-abr]]-Casos_PN_CORR[[#This Row],[7-abr]]</f>
        <v>0</v>
      </c>
      <c r="AJ587">
        <f>+Casos_PN_CORR[[#This Row],[9-abr]]-Casos_PN_CORR[[#This Row],[8-abr]]</f>
        <v>0</v>
      </c>
      <c r="AK587">
        <f>+Casos_PN_CORR[[#This Row],[10-abr]]-Casos_PN_CORR[[#This Row],[9-abr]]</f>
        <v>0</v>
      </c>
      <c r="AL587">
        <f>+Casos_PN_CORR[[#This Row],[11-abr]]-Casos_PN_CORR[[#This Row],[10-abr]]</f>
        <v>0</v>
      </c>
      <c r="AM587">
        <f>+Casos_PN_CORR[[#This Row],[12-abr]]-Casos_PN_CORR[[#This Row],[11-abr]]</f>
        <v>0</v>
      </c>
      <c r="AN587">
        <f>+Casos_PN_CORR[[#This Row],[13-abr]]-Casos_PN_CORR[[#This Row],[12-abr]]</f>
        <v>0</v>
      </c>
      <c r="AO587">
        <f>+Casos_PN_CORR[[#This Row],[14-abr]]-Casos_PN_CORR[[#This Row],[13-abr]]</f>
        <v>0</v>
      </c>
      <c r="AP587">
        <f>+Casos_PN_CORR[[#This Row],[15-abr]]-Casos_PN_CORR[[#This Row],[14-abr]]</f>
        <v>0</v>
      </c>
      <c r="AQ587">
        <f>+Casos_PN_CORR[[#This Row],[16-abr]]-Casos_PN_CORR[[#This Row],[15-abr]]</f>
        <v>0</v>
      </c>
      <c r="AR587">
        <f>+Casos_PN_CORR[[#This Row],[17-abr]]-Casos_PN_CORR[[#This Row],[16-abr]]</f>
        <v>0</v>
      </c>
      <c r="AS587">
        <f>+Casos_PN_CORR[[#This Row],[18-abr]]-Casos_PN_CORR[[#This Row],[17-abr]]</f>
        <v>0</v>
      </c>
      <c r="AT587">
        <f>+Casos_PN_CORR[[#This Row],[19-abr]]-Casos_PN_CORR[[#This Row],[18-abr]]</f>
        <v>0</v>
      </c>
      <c r="AU587">
        <f>+Casos_PN_CORR[[#This Row],[20-abr]]-Casos_PN_CORR[[#This Row],[19-abr]]</f>
        <v>0</v>
      </c>
      <c r="AV587">
        <f>+Casos_PN_CORR[[#This Row],[21-abr]]-Casos_PN_CORR[[#This Row],[20-abr]]</f>
        <v>0</v>
      </c>
      <c r="AW587">
        <f>+Casos_PN_CORR[[#This Row],[22-abr]]-Casos_PN_CORR[[#This Row],[21-abr]]</f>
        <v>0</v>
      </c>
      <c r="AX587">
        <f>+Casos_PN_CORR[[#This Row],[23-abr]]-Casos_PN_CORR[[#This Row],[22-abr]]</f>
        <v>0</v>
      </c>
      <c r="AY587">
        <f>+Casos_PN_CORR[[#This Row],[24-abr]]-Casos_PN_CORR[[#This Row],[23-abr]]</f>
        <v>0</v>
      </c>
      <c r="AZ587">
        <f>+Casos_PN_CORR[[#This Row],[25-abr]]-Casos_PN_CORR[[#This Row],[24-abr]]</f>
        <v>0</v>
      </c>
      <c r="BA587">
        <f>+Casos_PN_CORR[[#This Row],[26-abr]]-Casos_PN_CORR[[#This Row],[25-abr]]</f>
        <v>0</v>
      </c>
      <c r="BB587">
        <f>+Casos_PN_CORR[[#This Row],[27-abr]]-Casos_PN_CORR[[#This Row],[26-abr]]</f>
        <v>0</v>
      </c>
      <c r="BC587">
        <f>+Casos_PN_CORR[[#This Row],[28-abr]]-Casos_PN_CORR[[#This Row],[27-abr]]</f>
        <v>0</v>
      </c>
      <c r="BD587">
        <f>+Casos_PN_CORR[[#This Row],[29-abr]]-Casos_PN_CORR[[#This Row],[28-abr]]</f>
        <v>0</v>
      </c>
      <c r="BE587">
        <f>+Casos_PN_CORR[[#This Row],[30-abr]]-Casos_PN_CORR[[#This Row],[29-abr]]</f>
        <v>0</v>
      </c>
      <c r="BF587">
        <f>+Casos_PN_CORR[[#This Row],[1-may]]-Casos_PN_CORR[[#This Row],[30-abr]]</f>
        <v>0</v>
      </c>
      <c r="BG587">
        <f>+Casos_PN_CORR[[#This Row],[2-may]]-Casos_PN_CORR[[#This Row],[1-may]]</f>
        <v>0</v>
      </c>
      <c r="BH587">
        <f>+Casos_PN_CORR[[#This Row],[3-may]]-Casos_PN_CORR[[#This Row],[2-may]]</f>
        <v>0</v>
      </c>
      <c r="BI587">
        <f>+Casos_PN_CORR[[#This Row],[4-may]]-Casos_PN_CORR[[#This Row],[3-may]]</f>
        <v>0</v>
      </c>
      <c r="BJ587">
        <f>+Casos_PN_CORR[[#This Row],[5-may]]-Casos_PN_CORR[[#This Row],[4-may]]</f>
        <v>0</v>
      </c>
      <c r="BK587">
        <f>+Casos_PN_CORR[[#This Row],[6-may]]-Casos_PN_CORR[[#This Row],[5-may]]</f>
        <v>0</v>
      </c>
      <c r="BL587">
        <f>+Casos_PN_CORR[[#This Row],[7-may]]-Casos_PN_CORR[[#This Row],[6-may]]</f>
        <v>0</v>
      </c>
      <c r="BM587">
        <f>+Casos_PN_CORR[[#This Row],[8-may]]-Casos_PN_CORR[[#This Row],[7-may]]</f>
        <v>0</v>
      </c>
      <c r="BN587">
        <f>+Casos_PN_CORR[[#This Row],[9-may]]-Casos_PN_CORR[[#This Row],[8-may]]</f>
        <v>0</v>
      </c>
      <c r="BO587">
        <f>+Casos_PN_CORR[[#This Row],[10-may]]-Casos_PN_CORR[[#This Row],[9-may]]</f>
        <v>0</v>
      </c>
      <c r="BP587">
        <f>+Casos_PN_CORR[[#This Row],[11-may]]-Casos_PN_CORR[[#This Row],[10-may]]</f>
        <v>0</v>
      </c>
      <c r="BQ587">
        <f>+Casos_PN_CORR[[#This Row],[12-may]]-Casos_PN_CORR[[#This Row],[11-may]]</f>
        <v>0</v>
      </c>
      <c r="BR587">
        <f>+Casos_PN_CORR[[#This Row],[13-may]]-Casos_PN_CORR[[#This Row],[12-may]]</f>
        <v>0</v>
      </c>
      <c r="BS587">
        <f>+Casos_PN_CORR[[#This Row],[14-may]]-Casos_PN_CORR[[#This Row],[13-may]]</f>
        <v>0</v>
      </c>
      <c r="BT587">
        <f>+Casos_PN_CORR[[#This Row],[15-may]]-Casos_PN_CORR[[#This Row],[14-may]]</f>
        <v>0</v>
      </c>
      <c r="BU587">
        <f>+Casos_PN_CORR[[#This Row],[16-may]]-Casos_PN_CORR[[#This Row],[15-may]]</f>
        <v>0</v>
      </c>
      <c r="BV587">
        <f>+Casos_PN_CORR[[#This Row],[17-may]]-Casos_PN_CORR[[#This Row],[16-may]]</f>
        <v>0</v>
      </c>
      <c r="BW587">
        <f>+Casos_PN_CORR[[#This Row],[18-may]]-Casos_PN_CORR[[#This Row],[17-may]]</f>
        <v>0</v>
      </c>
      <c r="BX587">
        <f>+Casos_PN_CORR[[#This Row],[19-may]]-Casos_PN_CORR[[#This Row],[18-may]]</f>
        <v>0</v>
      </c>
      <c r="BY587">
        <f>+Casos_PN_CORR[[#This Row],[20-may]]-Casos_PN_CORR[[#This Row],[19-may]]</f>
        <v>0</v>
      </c>
      <c r="BZ587">
        <f>+Casos_PN_CORR[[#This Row],[21-may]]-Casos_PN_CORR[[#This Row],[20-may]]</f>
        <v>0</v>
      </c>
      <c r="CA587">
        <f>+Casos_PN_CORR[[#This Row],[22-may]]-Casos_PN_CORR[[#This Row],[21-may]]</f>
        <v>0</v>
      </c>
      <c r="CB587">
        <f>+Casos_PN_CORR[[#This Row],[23-may]]-Casos_PN_CORR[[#This Row],[22-may]]</f>
        <v>0</v>
      </c>
      <c r="CC587">
        <f>+Casos_PN_CORR[[#This Row],[24-may]]-Casos_PN_CORR[[#This Row],[23-may]]</f>
        <v>0</v>
      </c>
      <c r="CD587">
        <f>+Casos_PN_CORR[[#This Row],[25-may]]-Casos_PN_CORR[[#This Row],[24-may]]</f>
        <v>0</v>
      </c>
      <c r="CE587">
        <f>+Casos_PN_CORR[[#This Row],[26-may]]-Casos_PN_CORR[[#This Row],[25-may]]</f>
        <v>0</v>
      </c>
      <c r="CF587">
        <f>+Casos_PN_CORR[[#This Row],[27-may]]-Casos_PN_CORR[[#This Row],[26-may]]</f>
        <v>0</v>
      </c>
      <c r="CG587">
        <f>+Casos_PN_CORR[[#This Row],[28-may]]-Casos_PN_CORR[[#This Row],[27-may]]</f>
        <v>0</v>
      </c>
      <c r="CH587">
        <f>+Casos_PN_CORR[[#This Row],[29-may]]-Casos_PN_CORR[[#This Row],[28-may]]</f>
        <v>0</v>
      </c>
      <c r="CI587">
        <f>+Casos_PN_CORR[[#This Row],[30-may]]-Casos_PN_CORR[[#This Row],[29-may]]</f>
        <v>0</v>
      </c>
      <c r="CJ587">
        <f>+Casos_PN_CORR[[#This Row],[31-may]]-Casos_PN_CORR[[#This Row],[30-may]]</f>
        <v>0</v>
      </c>
      <c r="CK587">
        <f>+Casos_PN_CORR[[#This Row],[1-jun]]-Casos_PN_CORR[[#This Row],[31-may]]</f>
        <v>0</v>
      </c>
      <c r="CL587">
        <f>+Casos_PN_CORR[[#This Row],[2-jun]]-Casos_PN_CORR[[#This Row],[1-jun]]</f>
        <v>0</v>
      </c>
      <c r="CM587">
        <f>+Casos_PN_CORR[[#This Row],[3-jun]]-Casos_PN_CORR[[#This Row],[2-jun]]</f>
        <v>0</v>
      </c>
      <c r="CN587">
        <f>+Casos_PN_CORR[[#This Row],[4-jun]]-Casos_PN_CORR[[#This Row],[3-jun]]</f>
        <v>0</v>
      </c>
      <c r="CO587">
        <f>+Casos_PN_CORR[[#This Row],[5-jun]]-Casos_PN_CORR[[#This Row],[4-jun]]</f>
        <v>0</v>
      </c>
      <c r="CP587">
        <f>+Casos_PN_CORR[[#This Row],[6-jun]]-Casos_PN_CORR[[#This Row],[5-jun]]</f>
        <v>0</v>
      </c>
    </row>
    <row r="588" spans="1:94">
      <c r="A588">
        <v>41205</v>
      </c>
      <c r="B588" s="2" t="s">
        <v>115</v>
      </c>
      <c r="C588" s="2" t="s">
        <v>191</v>
      </c>
      <c r="D588" s="2" t="s">
        <v>191</v>
      </c>
      <c r="E588" s="4">
        <f t="shared" si="9"/>
        <v>0</v>
      </c>
      <c r="F588">
        <f>+Casos_PN_CORR[[#This Row],[10-mar]]</f>
        <v>0</v>
      </c>
      <c r="G588">
        <f>+Casos_PN_CORR[[#This Row],[11-mar]]-Casos_PN_CORR[[#This Row],[10-mar]]</f>
        <v>0</v>
      </c>
      <c r="H588">
        <f>+Casos_PN_CORR[[#This Row],[12-mar]]-Casos_PN_CORR[[#This Row],[11-mar]]</f>
        <v>0</v>
      </c>
      <c r="I588">
        <f>+Casos_PN_CORR[[#This Row],[13-mar]]-Casos_PN_CORR[[#This Row],[12-mar]]</f>
        <v>0</v>
      </c>
      <c r="J588">
        <f>+Casos_PN_CORR[[#This Row],[14-mar]]-Casos_PN_CORR[[#This Row],[13-mar]]</f>
        <v>0</v>
      </c>
      <c r="K588">
        <f>+Casos_PN_CORR[[#This Row],[15-mar]]-Casos_PN_CORR[[#This Row],[14-mar]]</f>
        <v>0</v>
      </c>
      <c r="L588">
        <f>+Casos_PN_CORR[[#This Row],[16-mar]]-Casos_PN_CORR[[#This Row],[15-mar]]</f>
        <v>0</v>
      </c>
      <c r="M588">
        <f>+Casos_PN_CORR[[#This Row],[17-mar]]-Casos_PN_CORR[[#This Row],[16-mar]]</f>
        <v>0</v>
      </c>
      <c r="N588">
        <f>+Casos_PN_CORR[[#This Row],[18-mar]]-Casos_PN_CORR[[#This Row],[17-mar]]</f>
        <v>0</v>
      </c>
      <c r="O588">
        <f>+Casos_PN_CORR[[#This Row],[19-mar]]-Casos_PN_CORR[[#This Row],[18-mar]]</f>
        <v>0</v>
      </c>
      <c r="P588">
        <f>+Casos_PN_CORR[[#This Row],[20-mar]]-Casos_PN_CORR[[#This Row],[19-mar]]</f>
        <v>0</v>
      </c>
      <c r="Q588">
        <f>+Casos_PN_CORR[[#This Row],[21-mar]]-Casos_PN_CORR[[#This Row],[20-mar]]</f>
        <v>0</v>
      </c>
      <c r="R588">
        <f>+Casos_PN_CORR[[#This Row],[22-mar]]-Casos_PN_CORR[[#This Row],[21-mar]]</f>
        <v>0</v>
      </c>
      <c r="S588">
        <f>+Casos_PN_CORR[[#This Row],[23-mar]]-Casos_PN_CORR[[#This Row],[22-mar]]</f>
        <v>0</v>
      </c>
      <c r="T588">
        <f>+Casos_PN_CORR[[#This Row],[24-mar]]-Casos_PN_CORR[[#This Row],[23-mar]]</f>
        <v>0</v>
      </c>
      <c r="U588">
        <f>+Casos_PN_CORR[[#This Row],[25-mar]]-Casos_PN_CORR[[#This Row],[24-mar]]</f>
        <v>0</v>
      </c>
      <c r="V588">
        <f>+Casos_PN_CORR[[#This Row],[26-mar]]-Casos_PN_CORR[[#This Row],[25-mar]]</f>
        <v>0</v>
      </c>
      <c r="W588">
        <f>+Casos_PN_CORR[[#This Row],[27-mar]]-Casos_PN_CORR[[#This Row],[26-mar]]</f>
        <v>0</v>
      </c>
      <c r="X588">
        <f>+Casos_PN_CORR[[#This Row],[28-mar]]-Casos_PN_CORR[[#This Row],[27-mar]]</f>
        <v>0</v>
      </c>
      <c r="Y588">
        <f>+Casos_PN_CORR[[#This Row],[29-mar]]-Casos_PN_CORR[[#This Row],[28-mar]]</f>
        <v>0</v>
      </c>
      <c r="Z588">
        <f>+Casos_PN_CORR[[#This Row],[30-mar]]-Casos_PN_CORR[[#This Row],[29-mar]]</f>
        <v>0</v>
      </c>
      <c r="AA588">
        <f>+Casos_PN_CORR[[#This Row],[31-mar]]-Casos_PN_CORR[[#This Row],[30-mar]]</f>
        <v>0</v>
      </c>
      <c r="AB588">
        <f>+Casos_PN_CORR[[#This Row],[1-abr]]-Casos_PN_CORR[[#This Row],[31-mar]]</f>
        <v>0</v>
      </c>
      <c r="AC588">
        <f>+Casos_PN_CORR[[#This Row],[2-abr]]-Casos_PN_CORR[[#This Row],[1-abr]]</f>
        <v>0</v>
      </c>
      <c r="AD588">
        <f>+Casos_PN_CORR[[#This Row],[3-abr]]-Casos_PN_CORR[[#This Row],[2-abr]]</f>
        <v>0</v>
      </c>
      <c r="AE588">
        <f>+Casos_PN_CORR[[#This Row],[4-abr]]-Casos_PN_CORR[[#This Row],[3-abr]]</f>
        <v>0</v>
      </c>
      <c r="AF588">
        <f>+Casos_PN_CORR[[#This Row],[5-abr]]-Casos_PN_CORR[[#This Row],[4-abr]]</f>
        <v>0</v>
      </c>
      <c r="AG588">
        <f>+Casos_PN_CORR[[#This Row],[6-abr]]-Casos_PN_CORR[[#This Row],[5-abr]]</f>
        <v>0</v>
      </c>
      <c r="AH588">
        <f>+Casos_PN_CORR[[#This Row],[7-abr]]-Casos_PN_CORR[[#This Row],[6-abr]]</f>
        <v>0</v>
      </c>
      <c r="AI588">
        <f>+Casos_PN_CORR[[#This Row],[8-abr]]-Casos_PN_CORR[[#This Row],[7-abr]]</f>
        <v>0</v>
      </c>
      <c r="AJ588">
        <f>+Casos_PN_CORR[[#This Row],[9-abr]]-Casos_PN_CORR[[#This Row],[8-abr]]</f>
        <v>0</v>
      </c>
      <c r="AK588">
        <f>+Casos_PN_CORR[[#This Row],[10-abr]]-Casos_PN_CORR[[#This Row],[9-abr]]</f>
        <v>0</v>
      </c>
      <c r="AL588">
        <f>+Casos_PN_CORR[[#This Row],[11-abr]]-Casos_PN_CORR[[#This Row],[10-abr]]</f>
        <v>0</v>
      </c>
      <c r="AM588">
        <f>+Casos_PN_CORR[[#This Row],[12-abr]]-Casos_PN_CORR[[#This Row],[11-abr]]</f>
        <v>0</v>
      </c>
      <c r="AN588">
        <f>+Casos_PN_CORR[[#This Row],[13-abr]]-Casos_PN_CORR[[#This Row],[12-abr]]</f>
        <v>0</v>
      </c>
      <c r="AO588">
        <f>+Casos_PN_CORR[[#This Row],[14-abr]]-Casos_PN_CORR[[#This Row],[13-abr]]</f>
        <v>0</v>
      </c>
      <c r="AP588">
        <f>+Casos_PN_CORR[[#This Row],[15-abr]]-Casos_PN_CORR[[#This Row],[14-abr]]</f>
        <v>0</v>
      </c>
      <c r="AQ588">
        <f>+Casos_PN_CORR[[#This Row],[16-abr]]-Casos_PN_CORR[[#This Row],[15-abr]]</f>
        <v>0</v>
      </c>
      <c r="AR588">
        <f>+Casos_PN_CORR[[#This Row],[17-abr]]-Casos_PN_CORR[[#This Row],[16-abr]]</f>
        <v>0</v>
      </c>
      <c r="AS588">
        <f>+Casos_PN_CORR[[#This Row],[18-abr]]-Casos_PN_CORR[[#This Row],[17-abr]]</f>
        <v>0</v>
      </c>
      <c r="AT588">
        <f>+Casos_PN_CORR[[#This Row],[19-abr]]-Casos_PN_CORR[[#This Row],[18-abr]]</f>
        <v>0</v>
      </c>
      <c r="AU588">
        <f>+Casos_PN_CORR[[#This Row],[20-abr]]-Casos_PN_CORR[[#This Row],[19-abr]]</f>
        <v>0</v>
      </c>
      <c r="AV588">
        <f>+Casos_PN_CORR[[#This Row],[21-abr]]-Casos_PN_CORR[[#This Row],[20-abr]]</f>
        <v>0</v>
      </c>
      <c r="AW588">
        <f>+Casos_PN_CORR[[#This Row],[22-abr]]-Casos_PN_CORR[[#This Row],[21-abr]]</f>
        <v>0</v>
      </c>
      <c r="AX588">
        <f>+Casos_PN_CORR[[#This Row],[23-abr]]-Casos_PN_CORR[[#This Row],[22-abr]]</f>
        <v>0</v>
      </c>
      <c r="AY588">
        <f>+Casos_PN_CORR[[#This Row],[24-abr]]-Casos_PN_CORR[[#This Row],[23-abr]]</f>
        <v>0</v>
      </c>
      <c r="AZ588">
        <f>+Casos_PN_CORR[[#This Row],[25-abr]]-Casos_PN_CORR[[#This Row],[24-abr]]</f>
        <v>0</v>
      </c>
      <c r="BA588">
        <f>+Casos_PN_CORR[[#This Row],[26-abr]]-Casos_PN_CORR[[#This Row],[25-abr]]</f>
        <v>0</v>
      </c>
      <c r="BB588">
        <f>+Casos_PN_CORR[[#This Row],[27-abr]]-Casos_PN_CORR[[#This Row],[26-abr]]</f>
        <v>0</v>
      </c>
      <c r="BC588">
        <f>+Casos_PN_CORR[[#This Row],[28-abr]]-Casos_PN_CORR[[#This Row],[27-abr]]</f>
        <v>0</v>
      </c>
      <c r="BD588">
        <f>+Casos_PN_CORR[[#This Row],[29-abr]]-Casos_PN_CORR[[#This Row],[28-abr]]</f>
        <v>0</v>
      </c>
      <c r="BE588">
        <f>+Casos_PN_CORR[[#This Row],[30-abr]]-Casos_PN_CORR[[#This Row],[29-abr]]</f>
        <v>0</v>
      </c>
      <c r="BF588">
        <f>+Casos_PN_CORR[[#This Row],[1-may]]-Casos_PN_CORR[[#This Row],[30-abr]]</f>
        <v>0</v>
      </c>
      <c r="BG588">
        <f>+Casos_PN_CORR[[#This Row],[2-may]]-Casos_PN_CORR[[#This Row],[1-may]]</f>
        <v>0</v>
      </c>
      <c r="BH588">
        <f>+Casos_PN_CORR[[#This Row],[3-may]]-Casos_PN_CORR[[#This Row],[2-may]]</f>
        <v>0</v>
      </c>
      <c r="BI588">
        <f>+Casos_PN_CORR[[#This Row],[4-may]]-Casos_PN_CORR[[#This Row],[3-may]]</f>
        <v>0</v>
      </c>
      <c r="BJ588">
        <f>+Casos_PN_CORR[[#This Row],[5-may]]-Casos_PN_CORR[[#This Row],[4-may]]</f>
        <v>0</v>
      </c>
      <c r="BK588">
        <f>+Casos_PN_CORR[[#This Row],[6-may]]-Casos_PN_CORR[[#This Row],[5-may]]</f>
        <v>0</v>
      </c>
      <c r="BL588">
        <f>+Casos_PN_CORR[[#This Row],[7-may]]-Casos_PN_CORR[[#This Row],[6-may]]</f>
        <v>0</v>
      </c>
      <c r="BM588">
        <f>+Casos_PN_CORR[[#This Row],[8-may]]-Casos_PN_CORR[[#This Row],[7-may]]</f>
        <v>0</v>
      </c>
      <c r="BN588">
        <f>+Casos_PN_CORR[[#This Row],[9-may]]-Casos_PN_CORR[[#This Row],[8-may]]</f>
        <v>0</v>
      </c>
      <c r="BO588">
        <f>+Casos_PN_CORR[[#This Row],[10-may]]-Casos_PN_CORR[[#This Row],[9-may]]</f>
        <v>0</v>
      </c>
      <c r="BP588">
        <f>+Casos_PN_CORR[[#This Row],[11-may]]-Casos_PN_CORR[[#This Row],[10-may]]</f>
        <v>0</v>
      </c>
      <c r="BQ588">
        <f>+Casos_PN_CORR[[#This Row],[12-may]]-Casos_PN_CORR[[#This Row],[11-may]]</f>
        <v>0</v>
      </c>
      <c r="BR588">
        <f>+Casos_PN_CORR[[#This Row],[13-may]]-Casos_PN_CORR[[#This Row],[12-may]]</f>
        <v>0</v>
      </c>
      <c r="BS588">
        <f>+Casos_PN_CORR[[#This Row],[14-may]]-Casos_PN_CORR[[#This Row],[13-may]]</f>
        <v>0</v>
      </c>
      <c r="BT588">
        <f>+Casos_PN_CORR[[#This Row],[15-may]]-Casos_PN_CORR[[#This Row],[14-may]]</f>
        <v>0</v>
      </c>
      <c r="BU588">
        <f>+Casos_PN_CORR[[#This Row],[16-may]]-Casos_PN_CORR[[#This Row],[15-may]]</f>
        <v>0</v>
      </c>
      <c r="BV588">
        <f>+Casos_PN_CORR[[#This Row],[17-may]]-Casos_PN_CORR[[#This Row],[16-may]]</f>
        <v>0</v>
      </c>
      <c r="BW588">
        <f>+Casos_PN_CORR[[#This Row],[18-may]]-Casos_PN_CORR[[#This Row],[17-may]]</f>
        <v>0</v>
      </c>
      <c r="BX588">
        <f>+Casos_PN_CORR[[#This Row],[19-may]]-Casos_PN_CORR[[#This Row],[18-may]]</f>
        <v>0</v>
      </c>
      <c r="BY588">
        <f>+Casos_PN_CORR[[#This Row],[20-may]]-Casos_PN_CORR[[#This Row],[19-may]]</f>
        <v>0</v>
      </c>
      <c r="BZ588">
        <f>+Casos_PN_CORR[[#This Row],[21-may]]-Casos_PN_CORR[[#This Row],[20-may]]</f>
        <v>0</v>
      </c>
      <c r="CA588">
        <f>+Casos_PN_CORR[[#This Row],[22-may]]-Casos_PN_CORR[[#This Row],[21-may]]</f>
        <v>0</v>
      </c>
      <c r="CB588">
        <f>+Casos_PN_CORR[[#This Row],[23-may]]-Casos_PN_CORR[[#This Row],[22-may]]</f>
        <v>0</v>
      </c>
      <c r="CC588">
        <f>+Casos_PN_CORR[[#This Row],[24-may]]-Casos_PN_CORR[[#This Row],[23-may]]</f>
        <v>0</v>
      </c>
      <c r="CD588">
        <f>+Casos_PN_CORR[[#This Row],[25-may]]-Casos_PN_CORR[[#This Row],[24-may]]</f>
        <v>0</v>
      </c>
      <c r="CE588">
        <f>+Casos_PN_CORR[[#This Row],[26-may]]-Casos_PN_CORR[[#This Row],[25-may]]</f>
        <v>0</v>
      </c>
      <c r="CF588">
        <f>+Casos_PN_CORR[[#This Row],[27-may]]-Casos_PN_CORR[[#This Row],[26-may]]</f>
        <v>0</v>
      </c>
      <c r="CG588">
        <f>+Casos_PN_CORR[[#This Row],[28-may]]-Casos_PN_CORR[[#This Row],[27-may]]</f>
        <v>0</v>
      </c>
      <c r="CH588">
        <f>+Casos_PN_CORR[[#This Row],[29-may]]-Casos_PN_CORR[[#This Row],[28-may]]</f>
        <v>0</v>
      </c>
      <c r="CI588">
        <f>+Casos_PN_CORR[[#This Row],[30-may]]-Casos_PN_CORR[[#This Row],[29-may]]</f>
        <v>0</v>
      </c>
      <c r="CJ588">
        <f>+Casos_PN_CORR[[#This Row],[31-may]]-Casos_PN_CORR[[#This Row],[30-may]]</f>
        <v>0</v>
      </c>
      <c r="CK588">
        <f>+Casos_PN_CORR[[#This Row],[1-jun]]-Casos_PN_CORR[[#This Row],[31-may]]</f>
        <v>0</v>
      </c>
      <c r="CL588">
        <f>+Casos_PN_CORR[[#This Row],[2-jun]]-Casos_PN_CORR[[#This Row],[1-jun]]</f>
        <v>0</v>
      </c>
      <c r="CM588">
        <f>+Casos_PN_CORR[[#This Row],[3-jun]]-Casos_PN_CORR[[#This Row],[2-jun]]</f>
        <v>0</v>
      </c>
      <c r="CN588">
        <f>+Casos_PN_CORR[[#This Row],[4-jun]]-Casos_PN_CORR[[#This Row],[3-jun]]</f>
        <v>0</v>
      </c>
      <c r="CO588">
        <f>+Casos_PN_CORR[[#This Row],[5-jun]]-Casos_PN_CORR[[#This Row],[4-jun]]</f>
        <v>0</v>
      </c>
      <c r="CP588">
        <f>+Casos_PN_CORR[[#This Row],[6-jun]]-Casos_PN_CORR[[#This Row],[5-jun]]</f>
        <v>0</v>
      </c>
    </row>
    <row r="589" spans="1:94">
      <c r="A589">
        <v>90306</v>
      </c>
      <c r="B589" s="2" t="s">
        <v>139</v>
      </c>
      <c r="C589" s="2" t="s">
        <v>238</v>
      </c>
      <c r="D589" s="2" t="s">
        <v>704</v>
      </c>
      <c r="E589" s="4">
        <f t="shared" si="9"/>
        <v>0</v>
      </c>
      <c r="F589">
        <f>+Casos_PN_CORR[[#This Row],[10-mar]]</f>
        <v>0</v>
      </c>
      <c r="G589">
        <f>+Casos_PN_CORR[[#This Row],[11-mar]]-Casos_PN_CORR[[#This Row],[10-mar]]</f>
        <v>0</v>
      </c>
      <c r="H589">
        <f>+Casos_PN_CORR[[#This Row],[12-mar]]-Casos_PN_CORR[[#This Row],[11-mar]]</f>
        <v>0</v>
      </c>
      <c r="I589">
        <f>+Casos_PN_CORR[[#This Row],[13-mar]]-Casos_PN_CORR[[#This Row],[12-mar]]</f>
        <v>0</v>
      </c>
      <c r="J589">
        <f>+Casos_PN_CORR[[#This Row],[14-mar]]-Casos_PN_CORR[[#This Row],[13-mar]]</f>
        <v>0</v>
      </c>
      <c r="K589">
        <f>+Casos_PN_CORR[[#This Row],[15-mar]]-Casos_PN_CORR[[#This Row],[14-mar]]</f>
        <v>0</v>
      </c>
      <c r="L589">
        <f>+Casos_PN_CORR[[#This Row],[16-mar]]-Casos_PN_CORR[[#This Row],[15-mar]]</f>
        <v>0</v>
      </c>
      <c r="M589">
        <f>+Casos_PN_CORR[[#This Row],[17-mar]]-Casos_PN_CORR[[#This Row],[16-mar]]</f>
        <v>0</v>
      </c>
      <c r="N589">
        <f>+Casos_PN_CORR[[#This Row],[18-mar]]-Casos_PN_CORR[[#This Row],[17-mar]]</f>
        <v>0</v>
      </c>
      <c r="O589">
        <f>+Casos_PN_CORR[[#This Row],[19-mar]]-Casos_PN_CORR[[#This Row],[18-mar]]</f>
        <v>0</v>
      </c>
      <c r="P589">
        <f>+Casos_PN_CORR[[#This Row],[20-mar]]-Casos_PN_CORR[[#This Row],[19-mar]]</f>
        <v>0</v>
      </c>
      <c r="Q589">
        <f>+Casos_PN_CORR[[#This Row],[21-mar]]-Casos_PN_CORR[[#This Row],[20-mar]]</f>
        <v>0</v>
      </c>
      <c r="R589">
        <f>+Casos_PN_CORR[[#This Row],[22-mar]]-Casos_PN_CORR[[#This Row],[21-mar]]</f>
        <v>0</v>
      </c>
      <c r="S589">
        <f>+Casos_PN_CORR[[#This Row],[23-mar]]-Casos_PN_CORR[[#This Row],[22-mar]]</f>
        <v>0</v>
      </c>
      <c r="T589">
        <f>+Casos_PN_CORR[[#This Row],[24-mar]]-Casos_PN_CORR[[#This Row],[23-mar]]</f>
        <v>0</v>
      </c>
      <c r="U589">
        <f>+Casos_PN_CORR[[#This Row],[25-mar]]-Casos_PN_CORR[[#This Row],[24-mar]]</f>
        <v>0</v>
      </c>
      <c r="V589">
        <f>+Casos_PN_CORR[[#This Row],[26-mar]]-Casos_PN_CORR[[#This Row],[25-mar]]</f>
        <v>0</v>
      </c>
      <c r="W589">
        <f>+Casos_PN_CORR[[#This Row],[27-mar]]-Casos_PN_CORR[[#This Row],[26-mar]]</f>
        <v>0</v>
      </c>
      <c r="X589">
        <f>+Casos_PN_CORR[[#This Row],[28-mar]]-Casos_PN_CORR[[#This Row],[27-mar]]</f>
        <v>0</v>
      </c>
      <c r="Y589">
        <f>+Casos_PN_CORR[[#This Row],[29-mar]]-Casos_PN_CORR[[#This Row],[28-mar]]</f>
        <v>0</v>
      </c>
      <c r="Z589">
        <f>+Casos_PN_CORR[[#This Row],[30-mar]]-Casos_PN_CORR[[#This Row],[29-mar]]</f>
        <v>0</v>
      </c>
      <c r="AA589">
        <f>+Casos_PN_CORR[[#This Row],[31-mar]]-Casos_PN_CORR[[#This Row],[30-mar]]</f>
        <v>0</v>
      </c>
      <c r="AB589">
        <f>+Casos_PN_CORR[[#This Row],[1-abr]]-Casos_PN_CORR[[#This Row],[31-mar]]</f>
        <v>0</v>
      </c>
      <c r="AC589">
        <f>+Casos_PN_CORR[[#This Row],[2-abr]]-Casos_PN_CORR[[#This Row],[1-abr]]</f>
        <v>0</v>
      </c>
      <c r="AD589">
        <f>+Casos_PN_CORR[[#This Row],[3-abr]]-Casos_PN_CORR[[#This Row],[2-abr]]</f>
        <v>0</v>
      </c>
      <c r="AE589">
        <f>+Casos_PN_CORR[[#This Row],[4-abr]]-Casos_PN_CORR[[#This Row],[3-abr]]</f>
        <v>0</v>
      </c>
      <c r="AF589">
        <f>+Casos_PN_CORR[[#This Row],[5-abr]]-Casos_PN_CORR[[#This Row],[4-abr]]</f>
        <v>0</v>
      </c>
      <c r="AG589">
        <f>+Casos_PN_CORR[[#This Row],[6-abr]]-Casos_PN_CORR[[#This Row],[5-abr]]</f>
        <v>0</v>
      </c>
      <c r="AH589">
        <f>+Casos_PN_CORR[[#This Row],[7-abr]]-Casos_PN_CORR[[#This Row],[6-abr]]</f>
        <v>0</v>
      </c>
      <c r="AI589">
        <f>+Casos_PN_CORR[[#This Row],[8-abr]]-Casos_PN_CORR[[#This Row],[7-abr]]</f>
        <v>0</v>
      </c>
      <c r="AJ589">
        <f>+Casos_PN_CORR[[#This Row],[9-abr]]-Casos_PN_CORR[[#This Row],[8-abr]]</f>
        <v>0</v>
      </c>
      <c r="AK589">
        <f>+Casos_PN_CORR[[#This Row],[10-abr]]-Casos_PN_CORR[[#This Row],[9-abr]]</f>
        <v>0</v>
      </c>
      <c r="AL589">
        <f>+Casos_PN_CORR[[#This Row],[11-abr]]-Casos_PN_CORR[[#This Row],[10-abr]]</f>
        <v>0</v>
      </c>
      <c r="AM589">
        <f>+Casos_PN_CORR[[#This Row],[12-abr]]-Casos_PN_CORR[[#This Row],[11-abr]]</f>
        <v>0</v>
      </c>
      <c r="AN589">
        <f>+Casos_PN_CORR[[#This Row],[13-abr]]-Casos_PN_CORR[[#This Row],[12-abr]]</f>
        <v>0</v>
      </c>
      <c r="AO589">
        <f>+Casos_PN_CORR[[#This Row],[14-abr]]-Casos_PN_CORR[[#This Row],[13-abr]]</f>
        <v>0</v>
      </c>
      <c r="AP589">
        <f>+Casos_PN_CORR[[#This Row],[15-abr]]-Casos_PN_CORR[[#This Row],[14-abr]]</f>
        <v>0</v>
      </c>
      <c r="AQ589">
        <f>+Casos_PN_CORR[[#This Row],[16-abr]]-Casos_PN_CORR[[#This Row],[15-abr]]</f>
        <v>0</v>
      </c>
      <c r="AR589">
        <f>+Casos_PN_CORR[[#This Row],[17-abr]]-Casos_PN_CORR[[#This Row],[16-abr]]</f>
        <v>0</v>
      </c>
      <c r="AS589">
        <f>+Casos_PN_CORR[[#This Row],[18-abr]]-Casos_PN_CORR[[#This Row],[17-abr]]</f>
        <v>0</v>
      </c>
      <c r="AT589">
        <f>+Casos_PN_CORR[[#This Row],[19-abr]]-Casos_PN_CORR[[#This Row],[18-abr]]</f>
        <v>0</v>
      </c>
      <c r="AU589">
        <f>+Casos_PN_CORR[[#This Row],[20-abr]]-Casos_PN_CORR[[#This Row],[19-abr]]</f>
        <v>0</v>
      </c>
      <c r="AV589">
        <f>+Casos_PN_CORR[[#This Row],[21-abr]]-Casos_PN_CORR[[#This Row],[20-abr]]</f>
        <v>0</v>
      </c>
      <c r="AW589">
        <f>+Casos_PN_CORR[[#This Row],[22-abr]]-Casos_PN_CORR[[#This Row],[21-abr]]</f>
        <v>0</v>
      </c>
      <c r="AX589">
        <f>+Casos_PN_CORR[[#This Row],[23-abr]]-Casos_PN_CORR[[#This Row],[22-abr]]</f>
        <v>0</v>
      </c>
      <c r="AY589">
        <f>+Casos_PN_CORR[[#This Row],[24-abr]]-Casos_PN_CORR[[#This Row],[23-abr]]</f>
        <v>0</v>
      </c>
      <c r="AZ589">
        <f>+Casos_PN_CORR[[#This Row],[25-abr]]-Casos_PN_CORR[[#This Row],[24-abr]]</f>
        <v>0</v>
      </c>
      <c r="BA589">
        <f>+Casos_PN_CORR[[#This Row],[26-abr]]-Casos_PN_CORR[[#This Row],[25-abr]]</f>
        <v>0</v>
      </c>
      <c r="BB589">
        <f>+Casos_PN_CORR[[#This Row],[27-abr]]-Casos_PN_CORR[[#This Row],[26-abr]]</f>
        <v>0</v>
      </c>
      <c r="BC589">
        <f>+Casos_PN_CORR[[#This Row],[28-abr]]-Casos_PN_CORR[[#This Row],[27-abr]]</f>
        <v>0</v>
      </c>
      <c r="BD589">
        <f>+Casos_PN_CORR[[#This Row],[29-abr]]-Casos_PN_CORR[[#This Row],[28-abr]]</f>
        <v>0</v>
      </c>
      <c r="BE589">
        <f>+Casos_PN_CORR[[#This Row],[30-abr]]-Casos_PN_CORR[[#This Row],[29-abr]]</f>
        <v>0</v>
      </c>
      <c r="BF589">
        <f>+Casos_PN_CORR[[#This Row],[1-may]]-Casos_PN_CORR[[#This Row],[30-abr]]</f>
        <v>0</v>
      </c>
      <c r="BG589">
        <f>+Casos_PN_CORR[[#This Row],[2-may]]-Casos_PN_CORR[[#This Row],[1-may]]</f>
        <v>0</v>
      </c>
      <c r="BH589">
        <f>+Casos_PN_CORR[[#This Row],[3-may]]-Casos_PN_CORR[[#This Row],[2-may]]</f>
        <v>0</v>
      </c>
      <c r="BI589">
        <f>+Casos_PN_CORR[[#This Row],[4-may]]-Casos_PN_CORR[[#This Row],[3-may]]</f>
        <v>0</v>
      </c>
      <c r="BJ589">
        <f>+Casos_PN_CORR[[#This Row],[5-may]]-Casos_PN_CORR[[#This Row],[4-may]]</f>
        <v>0</v>
      </c>
      <c r="BK589">
        <f>+Casos_PN_CORR[[#This Row],[6-may]]-Casos_PN_CORR[[#This Row],[5-may]]</f>
        <v>0</v>
      </c>
      <c r="BL589">
        <f>+Casos_PN_CORR[[#This Row],[7-may]]-Casos_PN_CORR[[#This Row],[6-may]]</f>
        <v>0</v>
      </c>
      <c r="BM589">
        <f>+Casos_PN_CORR[[#This Row],[8-may]]-Casos_PN_CORR[[#This Row],[7-may]]</f>
        <v>0</v>
      </c>
      <c r="BN589">
        <f>+Casos_PN_CORR[[#This Row],[9-may]]-Casos_PN_CORR[[#This Row],[8-may]]</f>
        <v>0</v>
      </c>
      <c r="BO589">
        <f>+Casos_PN_CORR[[#This Row],[10-may]]-Casos_PN_CORR[[#This Row],[9-may]]</f>
        <v>0</v>
      </c>
      <c r="BP589">
        <f>+Casos_PN_CORR[[#This Row],[11-may]]-Casos_PN_CORR[[#This Row],[10-may]]</f>
        <v>0</v>
      </c>
      <c r="BQ589">
        <f>+Casos_PN_CORR[[#This Row],[12-may]]-Casos_PN_CORR[[#This Row],[11-may]]</f>
        <v>0</v>
      </c>
      <c r="BR589">
        <f>+Casos_PN_CORR[[#This Row],[13-may]]-Casos_PN_CORR[[#This Row],[12-may]]</f>
        <v>0</v>
      </c>
      <c r="BS589">
        <f>+Casos_PN_CORR[[#This Row],[14-may]]-Casos_PN_CORR[[#This Row],[13-may]]</f>
        <v>0</v>
      </c>
      <c r="BT589">
        <f>+Casos_PN_CORR[[#This Row],[15-may]]-Casos_PN_CORR[[#This Row],[14-may]]</f>
        <v>0</v>
      </c>
      <c r="BU589">
        <f>+Casos_PN_CORR[[#This Row],[16-may]]-Casos_PN_CORR[[#This Row],[15-may]]</f>
        <v>0</v>
      </c>
      <c r="BV589">
        <f>+Casos_PN_CORR[[#This Row],[17-may]]-Casos_PN_CORR[[#This Row],[16-may]]</f>
        <v>0</v>
      </c>
      <c r="BW589">
        <f>+Casos_PN_CORR[[#This Row],[18-may]]-Casos_PN_CORR[[#This Row],[17-may]]</f>
        <v>0</v>
      </c>
      <c r="BX589">
        <f>+Casos_PN_CORR[[#This Row],[19-may]]-Casos_PN_CORR[[#This Row],[18-may]]</f>
        <v>0</v>
      </c>
      <c r="BY589">
        <f>+Casos_PN_CORR[[#This Row],[20-may]]-Casos_PN_CORR[[#This Row],[19-may]]</f>
        <v>0</v>
      </c>
      <c r="BZ589">
        <f>+Casos_PN_CORR[[#This Row],[21-may]]-Casos_PN_CORR[[#This Row],[20-may]]</f>
        <v>0</v>
      </c>
      <c r="CA589">
        <f>+Casos_PN_CORR[[#This Row],[22-may]]-Casos_PN_CORR[[#This Row],[21-may]]</f>
        <v>0</v>
      </c>
      <c r="CB589">
        <f>+Casos_PN_CORR[[#This Row],[23-may]]-Casos_PN_CORR[[#This Row],[22-may]]</f>
        <v>0</v>
      </c>
      <c r="CC589">
        <f>+Casos_PN_CORR[[#This Row],[24-may]]-Casos_PN_CORR[[#This Row],[23-may]]</f>
        <v>0</v>
      </c>
      <c r="CD589">
        <f>+Casos_PN_CORR[[#This Row],[25-may]]-Casos_PN_CORR[[#This Row],[24-may]]</f>
        <v>0</v>
      </c>
      <c r="CE589">
        <f>+Casos_PN_CORR[[#This Row],[26-may]]-Casos_PN_CORR[[#This Row],[25-may]]</f>
        <v>0</v>
      </c>
      <c r="CF589">
        <f>+Casos_PN_CORR[[#This Row],[27-may]]-Casos_PN_CORR[[#This Row],[26-may]]</f>
        <v>0</v>
      </c>
      <c r="CG589">
        <f>+Casos_PN_CORR[[#This Row],[28-may]]-Casos_PN_CORR[[#This Row],[27-may]]</f>
        <v>0</v>
      </c>
      <c r="CH589">
        <f>+Casos_PN_CORR[[#This Row],[29-may]]-Casos_PN_CORR[[#This Row],[28-may]]</f>
        <v>0</v>
      </c>
      <c r="CI589">
        <f>+Casos_PN_CORR[[#This Row],[30-may]]-Casos_PN_CORR[[#This Row],[29-may]]</f>
        <v>0</v>
      </c>
      <c r="CJ589">
        <f>+Casos_PN_CORR[[#This Row],[31-may]]-Casos_PN_CORR[[#This Row],[30-may]]</f>
        <v>0</v>
      </c>
      <c r="CK589">
        <f>+Casos_PN_CORR[[#This Row],[1-jun]]-Casos_PN_CORR[[#This Row],[31-may]]</f>
        <v>0</v>
      </c>
      <c r="CL589">
        <f>+Casos_PN_CORR[[#This Row],[2-jun]]-Casos_PN_CORR[[#This Row],[1-jun]]</f>
        <v>0</v>
      </c>
      <c r="CM589">
        <f>+Casos_PN_CORR[[#This Row],[3-jun]]-Casos_PN_CORR[[#This Row],[2-jun]]</f>
        <v>0</v>
      </c>
      <c r="CN589">
        <f>+Casos_PN_CORR[[#This Row],[4-jun]]-Casos_PN_CORR[[#This Row],[3-jun]]</f>
        <v>0</v>
      </c>
      <c r="CO589">
        <f>+Casos_PN_CORR[[#This Row],[5-jun]]-Casos_PN_CORR[[#This Row],[4-jun]]</f>
        <v>0</v>
      </c>
      <c r="CP589">
        <f>+Casos_PN_CORR[[#This Row],[6-jun]]-Casos_PN_CORR[[#This Row],[5-jun]]</f>
        <v>0</v>
      </c>
    </row>
    <row r="590" spans="1:94">
      <c r="A590">
        <v>80818</v>
      </c>
      <c r="B590" s="2" t="s">
        <v>97</v>
      </c>
      <c r="C590" s="2" t="s">
        <v>97</v>
      </c>
      <c r="D590" s="2" t="s">
        <v>705</v>
      </c>
      <c r="E590" s="4">
        <f t="shared" si="9"/>
        <v>87</v>
      </c>
      <c r="F590">
        <f>+Casos_PN_CORR[[#This Row],[10-mar]]</f>
        <v>0</v>
      </c>
      <c r="G590">
        <f>+Casos_PN_CORR[[#This Row],[11-mar]]-Casos_PN_CORR[[#This Row],[10-mar]]</f>
        <v>0</v>
      </c>
      <c r="H590">
        <f>+Casos_PN_CORR[[#This Row],[12-mar]]-Casos_PN_CORR[[#This Row],[11-mar]]</f>
        <v>0</v>
      </c>
      <c r="I590">
        <f>+Casos_PN_CORR[[#This Row],[13-mar]]-Casos_PN_CORR[[#This Row],[12-mar]]</f>
        <v>0</v>
      </c>
      <c r="J590">
        <f>+Casos_PN_CORR[[#This Row],[14-mar]]-Casos_PN_CORR[[#This Row],[13-mar]]</f>
        <v>0</v>
      </c>
      <c r="K590">
        <f>+Casos_PN_CORR[[#This Row],[15-mar]]-Casos_PN_CORR[[#This Row],[14-mar]]</f>
        <v>0</v>
      </c>
      <c r="L590">
        <f>+Casos_PN_CORR[[#This Row],[16-mar]]-Casos_PN_CORR[[#This Row],[15-mar]]</f>
        <v>0</v>
      </c>
      <c r="M590">
        <f>+Casos_PN_CORR[[#This Row],[17-mar]]-Casos_PN_CORR[[#This Row],[16-mar]]</f>
        <v>0</v>
      </c>
      <c r="N590">
        <f>+Casos_PN_CORR[[#This Row],[18-mar]]-Casos_PN_CORR[[#This Row],[17-mar]]</f>
        <v>0</v>
      </c>
      <c r="O590">
        <f>+Casos_PN_CORR[[#This Row],[19-mar]]-Casos_PN_CORR[[#This Row],[18-mar]]</f>
        <v>0</v>
      </c>
      <c r="P590">
        <f>+Casos_PN_CORR[[#This Row],[20-mar]]-Casos_PN_CORR[[#This Row],[19-mar]]</f>
        <v>0</v>
      </c>
      <c r="Q590">
        <f>+Casos_PN_CORR[[#This Row],[21-mar]]-Casos_PN_CORR[[#This Row],[20-mar]]</f>
        <v>0</v>
      </c>
      <c r="R590">
        <f>+Casos_PN_CORR[[#This Row],[22-mar]]-Casos_PN_CORR[[#This Row],[21-mar]]</f>
        <v>0</v>
      </c>
      <c r="S590">
        <f>+Casos_PN_CORR[[#This Row],[23-mar]]-Casos_PN_CORR[[#This Row],[22-mar]]</f>
        <v>0</v>
      </c>
      <c r="T590">
        <f>+Casos_PN_CORR[[#This Row],[24-mar]]-Casos_PN_CORR[[#This Row],[23-mar]]</f>
        <v>0</v>
      </c>
      <c r="U590">
        <f>+Casos_PN_CORR[[#This Row],[25-mar]]-Casos_PN_CORR[[#This Row],[24-mar]]</f>
        <v>0</v>
      </c>
      <c r="V590">
        <f>+Casos_PN_CORR[[#This Row],[26-mar]]-Casos_PN_CORR[[#This Row],[25-mar]]</f>
        <v>0</v>
      </c>
      <c r="W590">
        <f>+Casos_PN_CORR[[#This Row],[27-mar]]-Casos_PN_CORR[[#This Row],[26-mar]]</f>
        <v>0</v>
      </c>
      <c r="X590">
        <f>+Casos_PN_CORR[[#This Row],[28-mar]]-Casos_PN_CORR[[#This Row],[27-mar]]</f>
        <v>0</v>
      </c>
      <c r="Y590">
        <f>+Casos_PN_CORR[[#This Row],[29-mar]]-Casos_PN_CORR[[#This Row],[28-mar]]</f>
        <v>0</v>
      </c>
      <c r="Z590">
        <f>+Casos_PN_CORR[[#This Row],[30-mar]]-Casos_PN_CORR[[#This Row],[29-mar]]</f>
        <v>0</v>
      </c>
      <c r="AA590">
        <f>+Casos_PN_CORR[[#This Row],[31-mar]]-Casos_PN_CORR[[#This Row],[30-mar]]</f>
        <v>0</v>
      </c>
      <c r="AB590">
        <f>+Casos_PN_CORR[[#This Row],[1-abr]]-Casos_PN_CORR[[#This Row],[31-mar]]</f>
        <v>0</v>
      </c>
      <c r="AC590">
        <f>+Casos_PN_CORR[[#This Row],[2-abr]]-Casos_PN_CORR[[#This Row],[1-abr]]</f>
        <v>0</v>
      </c>
      <c r="AD590">
        <f>+Casos_PN_CORR[[#This Row],[3-abr]]-Casos_PN_CORR[[#This Row],[2-abr]]</f>
        <v>0</v>
      </c>
      <c r="AE590">
        <f>+Casos_PN_CORR[[#This Row],[4-abr]]-Casos_PN_CORR[[#This Row],[3-abr]]</f>
        <v>0</v>
      </c>
      <c r="AF590">
        <f>+Casos_PN_CORR[[#This Row],[5-abr]]-Casos_PN_CORR[[#This Row],[4-abr]]</f>
        <v>0</v>
      </c>
      <c r="AG590">
        <f>+Casos_PN_CORR[[#This Row],[6-abr]]-Casos_PN_CORR[[#This Row],[5-abr]]</f>
        <v>0</v>
      </c>
      <c r="AH590">
        <f>+Casos_PN_CORR[[#This Row],[7-abr]]-Casos_PN_CORR[[#This Row],[6-abr]]</f>
        <v>0</v>
      </c>
      <c r="AI590">
        <f>+Casos_PN_CORR[[#This Row],[8-abr]]-Casos_PN_CORR[[#This Row],[7-abr]]</f>
        <v>0</v>
      </c>
      <c r="AJ590">
        <f>+Casos_PN_CORR[[#This Row],[9-abr]]-Casos_PN_CORR[[#This Row],[8-abr]]</f>
        <v>0</v>
      </c>
      <c r="AK590">
        <f>+Casos_PN_CORR[[#This Row],[10-abr]]-Casos_PN_CORR[[#This Row],[9-abr]]</f>
        <v>0</v>
      </c>
      <c r="AL590">
        <f>+Casos_PN_CORR[[#This Row],[11-abr]]-Casos_PN_CORR[[#This Row],[10-abr]]</f>
        <v>0</v>
      </c>
      <c r="AM590">
        <f>+Casos_PN_CORR[[#This Row],[12-abr]]-Casos_PN_CORR[[#This Row],[11-abr]]</f>
        <v>0</v>
      </c>
      <c r="AN590">
        <f>+Casos_PN_CORR[[#This Row],[13-abr]]-Casos_PN_CORR[[#This Row],[12-abr]]</f>
        <v>0</v>
      </c>
      <c r="AO590">
        <f>+Casos_PN_CORR[[#This Row],[14-abr]]-Casos_PN_CORR[[#This Row],[13-abr]]</f>
        <v>0</v>
      </c>
      <c r="AP590">
        <f>+Casos_PN_CORR[[#This Row],[15-abr]]-Casos_PN_CORR[[#This Row],[14-abr]]</f>
        <v>0</v>
      </c>
      <c r="AQ590">
        <f>+Casos_PN_CORR[[#This Row],[16-abr]]-Casos_PN_CORR[[#This Row],[15-abr]]</f>
        <v>0</v>
      </c>
      <c r="AR590">
        <f>+Casos_PN_CORR[[#This Row],[17-abr]]-Casos_PN_CORR[[#This Row],[16-abr]]</f>
        <v>0</v>
      </c>
      <c r="AS590">
        <f>+Casos_PN_CORR[[#This Row],[18-abr]]-Casos_PN_CORR[[#This Row],[17-abr]]</f>
        <v>0</v>
      </c>
      <c r="AT590">
        <f>+Casos_PN_CORR[[#This Row],[19-abr]]-Casos_PN_CORR[[#This Row],[18-abr]]</f>
        <v>0</v>
      </c>
      <c r="AU590">
        <f>+Casos_PN_CORR[[#This Row],[20-abr]]-Casos_PN_CORR[[#This Row],[19-abr]]</f>
        <v>0</v>
      </c>
      <c r="AV590">
        <f>+Casos_PN_CORR[[#This Row],[21-abr]]-Casos_PN_CORR[[#This Row],[20-abr]]</f>
        <v>0</v>
      </c>
      <c r="AW590">
        <f>+Casos_PN_CORR[[#This Row],[22-abr]]-Casos_PN_CORR[[#This Row],[21-abr]]</f>
        <v>0</v>
      </c>
      <c r="AX590">
        <f>+Casos_PN_CORR[[#This Row],[23-abr]]-Casos_PN_CORR[[#This Row],[22-abr]]</f>
        <v>0</v>
      </c>
      <c r="AY590">
        <f>+Casos_PN_CORR[[#This Row],[24-abr]]-Casos_PN_CORR[[#This Row],[23-abr]]</f>
        <v>0</v>
      </c>
      <c r="AZ590">
        <f>+Casos_PN_CORR[[#This Row],[25-abr]]-Casos_PN_CORR[[#This Row],[24-abr]]</f>
        <v>0</v>
      </c>
      <c r="BA590">
        <f>+Casos_PN_CORR[[#This Row],[26-abr]]-Casos_PN_CORR[[#This Row],[25-abr]]</f>
        <v>0</v>
      </c>
      <c r="BB590">
        <f>+Casos_PN_CORR[[#This Row],[27-abr]]-Casos_PN_CORR[[#This Row],[26-abr]]</f>
        <v>0</v>
      </c>
      <c r="BC590">
        <f>+Casos_PN_CORR[[#This Row],[28-abr]]-Casos_PN_CORR[[#This Row],[27-abr]]</f>
        <v>0</v>
      </c>
      <c r="BD590">
        <f>+Casos_PN_CORR[[#This Row],[29-abr]]-Casos_PN_CORR[[#This Row],[28-abr]]</f>
        <v>0</v>
      </c>
      <c r="BE590">
        <f>+Casos_PN_CORR[[#This Row],[30-abr]]-Casos_PN_CORR[[#This Row],[29-abr]]</f>
        <v>0</v>
      </c>
      <c r="BF590">
        <f>+Casos_PN_CORR[[#This Row],[1-may]]-Casos_PN_CORR[[#This Row],[30-abr]]</f>
        <v>0</v>
      </c>
      <c r="BG590">
        <f>+Casos_PN_CORR[[#This Row],[2-may]]-Casos_PN_CORR[[#This Row],[1-may]]</f>
        <v>0</v>
      </c>
      <c r="BH590">
        <f>+Casos_PN_CORR[[#This Row],[3-may]]-Casos_PN_CORR[[#This Row],[2-may]]</f>
        <v>0</v>
      </c>
      <c r="BI590">
        <f>+Casos_PN_CORR[[#This Row],[4-may]]-Casos_PN_CORR[[#This Row],[3-may]]</f>
        <v>0</v>
      </c>
      <c r="BJ590">
        <f>+Casos_PN_CORR[[#This Row],[5-may]]-Casos_PN_CORR[[#This Row],[4-may]]</f>
        <v>0</v>
      </c>
      <c r="BK590">
        <f>+Casos_PN_CORR[[#This Row],[6-may]]-Casos_PN_CORR[[#This Row],[5-may]]</f>
        <v>0</v>
      </c>
      <c r="BL590">
        <f>+Casos_PN_CORR[[#This Row],[7-may]]-Casos_PN_CORR[[#This Row],[6-may]]</f>
        <v>0</v>
      </c>
      <c r="BM590">
        <f>+Casos_PN_CORR[[#This Row],[8-may]]-Casos_PN_CORR[[#This Row],[7-may]]</f>
        <v>0</v>
      </c>
      <c r="BN590">
        <f>+Casos_PN_CORR[[#This Row],[9-may]]-Casos_PN_CORR[[#This Row],[8-may]]</f>
        <v>0</v>
      </c>
      <c r="BO590">
        <f>+Casos_PN_CORR[[#This Row],[10-may]]-Casos_PN_CORR[[#This Row],[9-may]]</f>
        <v>0</v>
      </c>
      <c r="BP590">
        <f>+Casos_PN_CORR[[#This Row],[11-may]]-Casos_PN_CORR[[#This Row],[10-may]]</f>
        <v>0</v>
      </c>
      <c r="BQ590">
        <f>+Casos_PN_CORR[[#This Row],[12-may]]-Casos_PN_CORR[[#This Row],[11-may]]</f>
        <v>0</v>
      </c>
      <c r="BR590">
        <f>+Casos_PN_CORR[[#This Row],[13-may]]-Casos_PN_CORR[[#This Row],[12-may]]</f>
        <v>0</v>
      </c>
      <c r="BS590">
        <f>+Casos_PN_CORR[[#This Row],[14-may]]-Casos_PN_CORR[[#This Row],[13-may]]</f>
        <v>0</v>
      </c>
      <c r="BT590">
        <f>+Casos_PN_CORR[[#This Row],[15-may]]-Casos_PN_CORR[[#This Row],[14-may]]</f>
        <v>0</v>
      </c>
      <c r="BU590">
        <f>+Casos_PN_CORR[[#This Row],[16-may]]-Casos_PN_CORR[[#This Row],[15-may]]</f>
        <v>0</v>
      </c>
      <c r="BV590">
        <f>+Casos_PN_CORR[[#This Row],[17-may]]-Casos_PN_CORR[[#This Row],[16-may]]</f>
        <v>0</v>
      </c>
      <c r="BW590">
        <f>+Casos_PN_CORR[[#This Row],[18-may]]-Casos_PN_CORR[[#This Row],[17-may]]</f>
        <v>0</v>
      </c>
      <c r="BX590">
        <f>+Casos_PN_CORR[[#This Row],[19-may]]-Casos_PN_CORR[[#This Row],[18-may]]</f>
        <v>0</v>
      </c>
      <c r="BY590">
        <f>+Casos_PN_CORR[[#This Row],[20-may]]-Casos_PN_CORR[[#This Row],[19-may]]</f>
        <v>0</v>
      </c>
      <c r="BZ590">
        <f>+Casos_PN_CORR[[#This Row],[21-may]]-Casos_PN_CORR[[#This Row],[20-may]]</f>
        <v>0</v>
      </c>
      <c r="CA590">
        <f>+Casos_PN_CORR[[#This Row],[22-may]]-Casos_PN_CORR[[#This Row],[21-may]]</f>
        <v>0</v>
      </c>
      <c r="CB590">
        <f>+Casos_PN_CORR[[#This Row],[23-may]]-Casos_PN_CORR[[#This Row],[22-may]]</f>
        <v>0</v>
      </c>
      <c r="CC590">
        <f>+Casos_PN_CORR[[#This Row],[24-may]]-Casos_PN_CORR[[#This Row],[23-may]]</f>
        <v>0</v>
      </c>
      <c r="CD590">
        <f>+Casos_PN_CORR[[#This Row],[25-may]]-Casos_PN_CORR[[#This Row],[24-may]]</f>
        <v>0</v>
      </c>
      <c r="CE590">
        <f>+Casos_PN_CORR[[#This Row],[26-may]]-Casos_PN_CORR[[#This Row],[25-may]]</f>
        <v>0</v>
      </c>
      <c r="CF590">
        <f>+Casos_PN_CORR[[#This Row],[27-may]]-Casos_PN_CORR[[#This Row],[26-may]]</f>
        <v>0</v>
      </c>
      <c r="CG590">
        <f>+Casos_PN_CORR[[#This Row],[28-may]]-Casos_PN_CORR[[#This Row],[27-may]]</f>
        <v>0</v>
      </c>
      <c r="CH590">
        <f>+Casos_PN_CORR[[#This Row],[29-may]]-Casos_PN_CORR[[#This Row],[28-may]]</f>
        <v>0</v>
      </c>
      <c r="CI590">
        <f>+Casos_PN_CORR[[#This Row],[30-may]]-Casos_PN_CORR[[#This Row],[29-may]]</f>
        <v>0</v>
      </c>
      <c r="CJ590">
        <f>+Casos_PN_CORR[[#This Row],[31-may]]-Casos_PN_CORR[[#This Row],[30-may]]</f>
        <v>0</v>
      </c>
      <c r="CK590">
        <f>+Casos_PN_CORR[[#This Row],[1-jun]]-Casos_PN_CORR[[#This Row],[31-may]]</f>
        <v>0</v>
      </c>
      <c r="CL590">
        <f>+Casos_PN_CORR[[#This Row],[2-jun]]-Casos_PN_CORR[[#This Row],[1-jun]]</f>
        <v>0</v>
      </c>
      <c r="CM590">
        <f>+Casos_PN_CORR[[#This Row],[3-jun]]-Casos_PN_CORR[[#This Row],[2-jun]]</f>
        <v>0</v>
      </c>
      <c r="CN590">
        <f>+Casos_PN_CORR[[#This Row],[4-jun]]-Casos_PN_CORR[[#This Row],[3-jun]]</f>
        <v>0</v>
      </c>
      <c r="CO590">
        <f>+Casos_PN_CORR[[#This Row],[5-jun]]-Casos_PN_CORR[[#This Row],[4-jun]]</f>
        <v>87</v>
      </c>
      <c r="CP590">
        <f>+Casos_PN_CORR[[#This Row],[6-jun]]-Casos_PN_CORR[[#This Row],[5-jun]]</f>
        <v>0</v>
      </c>
    </row>
    <row r="591" spans="1:94">
      <c r="A591">
        <v>90510</v>
      </c>
      <c r="B591" s="2" t="s">
        <v>139</v>
      </c>
      <c r="C591" s="2" t="s">
        <v>258</v>
      </c>
      <c r="D591" s="2" t="s">
        <v>706</v>
      </c>
      <c r="E591" s="4">
        <f t="shared" si="9"/>
        <v>53</v>
      </c>
      <c r="F591">
        <f>+Casos_PN_CORR[[#This Row],[10-mar]]</f>
        <v>0</v>
      </c>
      <c r="G591">
        <f>+Casos_PN_CORR[[#This Row],[11-mar]]-Casos_PN_CORR[[#This Row],[10-mar]]</f>
        <v>0</v>
      </c>
      <c r="H591">
        <f>+Casos_PN_CORR[[#This Row],[12-mar]]-Casos_PN_CORR[[#This Row],[11-mar]]</f>
        <v>0</v>
      </c>
      <c r="I591">
        <f>+Casos_PN_CORR[[#This Row],[13-mar]]-Casos_PN_CORR[[#This Row],[12-mar]]</f>
        <v>0</v>
      </c>
      <c r="J591">
        <f>+Casos_PN_CORR[[#This Row],[14-mar]]-Casos_PN_CORR[[#This Row],[13-mar]]</f>
        <v>0</v>
      </c>
      <c r="K591">
        <f>+Casos_PN_CORR[[#This Row],[15-mar]]-Casos_PN_CORR[[#This Row],[14-mar]]</f>
        <v>0</v>
      </c>
      <c r="L591">
        <f>+Casos_PN_CORR[[#This Row],[16-mar]]-Casos_PN_CORR[[#This Row],[15-mar]]</f>
        <v>0</v>
      </c>
      <c r="M591">
        <f>+Casos_PN_CORR[[#This Row],[17-mar]]-Casos_PN_CORR[[#This Row],[16-mar]]</f>
        <v>0</v>
      </c>
      <c r="N591">
        <f>+Casos_PN_CORR[[#This Row],[18-mar]]-Casos_PN_CORR[[#This Row],[17-mar]]</f>
        <v>0</v>
      </c>
      <c r="O591">
        <f>+Casos_PN_CORR[[#This Row],[19-mar]]-Casos_PN_CORR[[#This Row],[18-mar]]</f>
        <v>0</v>
      </c>
      <c r="P591">
        <f>+Casos_PN_CORR[[#This Row],[20-mar]]-Casos_PN_CORR[[#This Row],[19-mar]]</f>
        <v>0</v>
      </c>
      <c r="Q591">
        <f>+Casos_PN_CORR[[#This Row],[21-mar]]-Casos_PN_CORR[[#This Row],[20-mar]]</f>
        <v>0</v>
      </c>
      <c r="R591">
        <f>+Casos_PN_CORR[[#This Row],[22-mar]]-Casos_PN_CORR[[#This Row],[21-mar]]</f>
        <v>0</v>
      </c>
      <c r="S591">
        <f>+Casos_PN_CORR[[#This Row],[23-mar]]-Casos_PN_CORR[[#This Row],[22-mar]]</f>
        <v>0</v>
      </c>
      <c r="T591">
        <f>+Casos_PN_CORR[[#This Row],[24-mar]]-Casos_PN_CORR[[#This Row],[23-mar]]</f>
        <v>0</v>
      </c>
      <c r="U591">
        <f>+Casos_PN_CORR[[#This Row],[25-mar]]-Casos_PN_CORR[[#This Row],[24-mar]]</f>
        <v>0</v>
      </c>
      <c r="V591">
        <f>+Casos_PN_CORR[[#This Row],[26-mar]]-Casos_PN_CORR[[#This Row],[25-mar]]</f>
        <v>0</v>
      </c>
      <c r="W591">
        <f>+Casos_PN_CORR[[#This Row],[27-mar]]-Casos_PN_CORR[[#This Row],[26-mar]]</f>
        <v>0</v>
      </c>
      <c r="X591">
        <f>+Casos_PN_CORR[[#This Row],[28-mar]]-Casos_PN_CORR[[#This Row],[27-mar]]</f>
        <v>0</v>
      </c>
      <c r="Y591">
        <f>+Casos_PN_CORR[[#This Row],[29-mar]]-Casos_PN_CORR[[#This Row],[28-mar]]</f>
        <v>0</v>
      </c>
      <c r="Z591">
        <f>+Casos_PN_CORR[[#This Row],[30-mar]]-Casos_PN_CORR[[#This Row],[29-mar]]</f>
        <v>0</v>
      </c>
      <c r="AA591">
        <f>+Casos_PN_CORR[[#This Row],[31-mar]]-Casos_PN_CORR[[#This Row],[30-mar]]</f>
        <v>0</v>
      </c>
      <c r="AB591">
        <f>+Casos_PN_CORR[[#This Row],[1-abr]]-Casos_PN_CORR[[#This Row],[31-mar]]</f>
        <v>0</v>
      </c>
      <c r="AC591">
        <f>+Casos_PN_CORR[[#This Row],[2-abr]]-Casos_PN_CORR[[#This Row],[1-abr]]</f>
        <v>0</v>
      </c>
      <c r="AD591">
        <f>+Casos_PN_CORR[[#This Row],[3-abr]]-Casos_PN_CORR[[#This Row],[2-abr]]</f>
        <v>0</v>
      </c>
      <c r="AE591">
        <f>+Casos_PN_CORR[[#This Row],[4-abr]]-Casos_PN_CORR[[#This Row],[3-abr]]</f>
        <v>0</v>
      </c>
      <c r="AF591">
        <f>+Casos_PN_CORR[[#This Row],[5-abr]]-Casos_PN_CORR[[#This Row],[4-abr]]</f>
        <v>0</v>
      </c>
      <c r="AG591">
        <f>+Casos_PN_CORR[[#This Row],[6-abr]]-Casos_PN_CORR[[#This Row],[5-abr]]</f>
        <v>0</v>
      </c>
      <c r="AH591">
        <f>+Casos_PN_CORR[[#This Row],[7-abr]]-Casos_PN_CORR[[#This Row],[6-abr]]</f>
        <v>0</v>
      </c>
      <c r="AI591">
        <f>+Casos_PN_CORR[[#This Row],[8-abr]]-Casos_PN_CORR[[#This Row],[7-abr]]</f>
        <v>0</v>
      </c>
      <c r="AJ591">
        <f>+Casos_PN_CORR[[#This Row],[9-abr]]-Casos_PN_CORR[[#This Row],[8-abr]]</f>
        <v>0</v>
      </c>
      <c r="AK591">
        <f>+Casos_PN_CORR[[#This Row],[10-abr]]-Casos_PN_CORR[[#This Row],[9-abr]]</f>
        <v>0</v>
      </c>
      <c r="AL591">
        <f>+Casos_PN_CORR[[#This Row],[11-abr]]-Casos_PN_CORR[[#This Row],[10-abr]]</f>
        <v>0</v>
      </c>
      <c r="AM591">
        <f>+Casos_PN_CORR[[#This Row],[12-abr]]-Casos_PN_CORR[[#This Row],[11-abr]]</f>
        <v>0</v>
      </c>
      <c r="AN591">
        <f>+Casos_PN_CORR[[#This Row],[13-abr]]-Casos_PN_CORR[[#This Row],[12-abr]]</f>
        <v>0</v>
      </c>
      <c r="AO591">
        <f>+Casos_PN_CORR[[#This Row],[14-abr]]-Casos_PN_CORR[[#This Row],[13-abr]]</f>
        <v>0</v>
      </c>
      <c r="AP591">
        <f>+Casos_PN_CORR[[#This Row],[15-abr]]-Casos_PN_CORR[[#This Row],[14-abr]]</f>
        <v>0</v>
      </c>
      <c r="AQ591">
        <f>+Casos_PN_CORR[[#This Row],[16-abr]]-Casos_PN_CORR[[#This Row],[15-abr]]</f>
        <v>0</v>
      </c>
      <c r="AR591">
        <f>+Casos_PN_CORR[[#This Row],[17-abr]]-Casos_PN_CORR[[#This Row],[16-abr]]</f>
        <v>0</v>
      </c>
      <c r="AS591">
        <f>+Casos_PN_CORR[[#This Row],[18-abr]]-Casos_PN_CORR[[#This Row],[17-abr]]</f>
        <v>0</v>
      </c>
      <c r="AT591">
        <f>+Casos_PN_CORR[[#This Row],[19-abr]]-Casos_PN_CORR[[#This Row],[18-abr]]</f>
        <v>0</v>
      </c>
      <c r="AU591">
        <f>+Casos_PN_CORR[[#This Row],[20-abr]]-Casos_PN_CORR[[#This Row],[19-abr]]</f>
        <v>0</v>
      </c>
      <c r="AV591">
        <f>+Casos_PN_CORR[[#This Row],[21-abr]]-Casos_PN_CORR[[#This Row],[20-abr]]</f>
        <v>0</v>
      </c>
      <c r="AW591">
        <f>+Casos_PN_CORR[[#This Row],[22-abr]]-Casos_PN_CORR[[#This Row],[21-abr]]</f>
        <v>0</v>
      </c>
      <c r="AX591">
        <f>+Casos_PN_CORR[[#This Row],[23-abr]]-Casos_PN_CORR[[#This Row],[22-abr]]</f>
        <v>0</v>
      </c>
      <c r="AY591">
        <f>+Casos_PN_CORR[[#This Row],[24-abr]]-Casos_PN_CORR[[#This Row],[23-abr]]</f>
        <v>0</v>
      </c>
      <c r="AZ591">
        <f>+Casos_PN_CORR[[#This Row],[25-abr]]-Casos_PN_CORR[[#This Row],[24-abr]]</f>
        <v>0</v>
      </c>
      <c r="BA591">
        <f>+Casos_PN_CORR[[#This Row],[26-abr]]-Casos_PN_CORR[[#This Row],[25-abr]]</f>
        <v>0</v>
      </c>
      <c r="BB591">
        <f>+Casos_PN_CORR[[#This Row],[27-abr]]-Casos_PN_CORR[[#This Row],[26-abr]]</f>
        <v>0</v>
      </c>
      <c r="BC591">
        <f>+Casos_PN_CORR[[#This Row],[28-abr]]-Casos_PN_CORR[[#This Row],[27-abr]]</f>
        <v>0</v>
      </c>
      <c r="BD591">
        <f>+Casos_PN_CORR[[#This Row],[29-abr]]-Casos_PN_CORR[[#This Row],[28-abr]]</f>
        <v>0</v>
      </c>
      <c r="BE591">
        <f>+Casos_PN_CORR[[#This Row],[30-abr]]-Casos_PN_CORR[[#This Row],[29-abr]]</f>
        <v>0</v>
      </c>
      <c r="BF591">
        <f>+Casos_PN_CORR[[#This Row],[1-may]]-Casos_PN_CORR[[#This Row],[30-abr]]</f>
        <v>0</v>
      </c>
      <c r="BG591">
        <f>+Casos_PN_CORR[[#This Row],[2-may]]-Casos_PN_CORR[[#This Row],[1-may]]</f>
        <v>0</v>
      </c>
      <c r="BH591">
        <f>+Casos_PN_CORR[[#This Row],[3-may]]-Casos_PN_CORR[[#This Row],[2-may]]</f>
        <v>0</v>
      </c>
      <c r="BI591">
        <f>+Casos_PN_CORR[[#This Row],[4-may]]-Casos_PN_CORR[[#This Row],[3-may]]</f>
        <v>0</v>
      </c>
      <c r="BJ591">
        <f>+Casos_PN_CORR[[#This Row],[5-may]]-Casos_PN_CORR[[#This Row],[4-may]]</f>
        <v>0</v>
      </c>
      <c r="BK591">
        <f>+Casos_PN_CORR[[#This Row],[6-may]]-Casos_PN_CORR[[#This Row],[5-may]]</f>
        <v>0</v>
      </c>
      <c r="BL591">
        <f>+Casos_PN_CORR[[#This Row],[7-may]]-Casos_PN_CORR[[#This Row],[6-may]]</f>
        <v>0</v>
      </c>
      <c r="BM591">
        <f>+Casos_PN_CORR[[#This Row],[8-may]]-Casos_PN_CORR[[#This Row],[7-may]]</f>
        <v>0</v>
      </c>
      <c r="BN591">
        <f>+Casos_PN_CORR[[#This Row],[9-may]]-Casos_PN_CORR[[#This Row],[8-may]]</f>
        <v>0</v>
      </c>
      <c r="BO591">
        <f>+Casos_PN_CORR[[#This Row],[10-may]]-Casos_PN_CORR[[#This Row],[9-may]]</f>
        <v>0</v>
      </c>
      <c r="BP591">
        <f>+Casos_PN_CORR[[#This Row],[11-may]]-Casos_PN_CORR[[#This Row],[10-may]]</f>
        <v>0</v>
      </c>
      <c r="BQ591">
        <f>+Casos_PN_CORR[[#This Row],[12-may]]-Casos_PN_CORR[[#This Row],[11-may]]</f>
        <v>0</v>
      </c>
      <c r="BR591">
        <f>+Casos_PN_CORR[[#This Row],[13-may]]-Casos_PN_CORR[[#This Row],[12-may]]</f>
        <v>0</v>
      </c>
      <c r="BS591">
        <f>+Casos_PN_CORR[[#This Row],[14-may]]-Casos_PN_CORR[[#This Row],[13-may]]</f>
        <v>0</v>
      </c>
      <c r="BT591">
        <f>+Casos_PN_CORR[[#This Row],[15-may]]-Casos_PN_CORR[[#This Row],[14-may]]</f>
        <v>0</v>
      </c>
      <c r="BU591">
        <f>+Casos_PN_CORR[[#This Row],[16-may]]-Casos_PN_CORR[[#This Row],[15-may]]</f>
        <v>0</v>
      </c>
      <c r="BV591">
        <f>+Casos_PN_CORR[[#This Row],[17-may]]-Casos_PN_CORR[[#This Row],[16-may]]</f>
        <v>0</v>
      </c>
      <c r="BW591">
        <f>+Casos_PN_CORR[[#This Row],[18-may]]-Casos_PN_CORR[[#This Row],[17-may]]</f>
        <v>0</v>
      </c>
      <c r="BX591">
        <f>+Casos_PN_CORR[[#This Row],[19-may]]-Casos_PN_CORR[[#This Row],[18-may]]</f>
        <v>0</v>
      </c>
      <c r="BY591">
        <f>+Casos_PN_CORR[[#This Row],[20-may]]-Casos_PN_CORR[[#This Row],[19-may]]</f>
        <v>0</v>
      </c>
      <c r="BZ591">
        <f>+Casos_PN_CORR[[#This Row],[21-may]]-Casos_PN_CORR[[#This Row],[20-may]]</f>
        <v>0</v>
      </c>
      <c r="CA591">
        <f>+Casos_PN_CORR[[#This Row],[22-may]]-Casos_PN_CORR[[#This Row],[21-may]]</f>
        <v>0</v>
      </c>
      <c r="CB591">
        <f>+Casos_PN_CORR[[#This Row],[23-may]]-Casos_PN_CORR[[#This Row],[22-may]]</f>
        <v>0</v>
      </c>
      <c r="CC591">
        <f>+Casos_PN_CORR[[#This Row],[24-may]]-Casos_PN_CORR[[#This Row],[23-may]]</f>
        <v>0</v>
      </c>
      <c r="CD591">
        <f>+Casos_PN_CORR[[#This Row],[25-may]]-Casos_PN_CORR[[#This Row],[24-may]]</f>
        <v>0</v>
      </c>
      <c r="CE591">
        <f>+Casos_PN_CORR[[#This Row],[26-may]]-Casos_PN_CORR[[#This Row],[25-may]]</f>
        <v>0</v>
      </c>
      <c r="CF591">
        <f>+Casos_PN_CORR[[#This Row],[27-may]]-Casos_PN_CORR[[#This Row],[26-may]]</f>
        <v>0</v>
      </c>
      <c r="CG591">
        <f>+Casos_PN_CORR[[#This Row],[28-may]]-Casos_PN_CORR[[#This Row],[27-may]]</f>
        <v>0</v>
      </c>
      <c r="CH591">
        <f>+Casos_PN_CORR[[#This Row],[29-may]]-Casos_PN_CORR[[#This Row],[28-may]]</f>
        <v>0</v>
      </c>
      <c r="CI591">
        <f>+Casos_PN_CORR[[#This Row],[30-may]]-Casos_PN_CORR[[#This Row],[29-may]]</f>
        <v>0</v>
      </c>
      <c r="CJ591">
        <f>+Casos_PN_CORR[[#This Row],[31-may]]-Casos_PN_CORR[[#This Row],[30-may]]</f>
        <v>0</v>
      </c>
      <c r="CK591">
        <f>+Casos_PN_CORR[[#This Row],[1-jun]]-Casos_PN_CORR[[#This Row],[31-may]]</f>
        <v>0</v>
      </c>
      <c r="CL591">
        <f>+Casos_PN_CORR[[#This Row],[2-jun]]-Casos_PN_CORR[[#This Row],[1-jun]]</f>
        <v>0</v>
      </c>
      <c r="CM591">
        <f>+Casos_PN_CORR[[#This Row],[3-jun]]-Casos_PN_CORR[[#This Row],[2-jun]]</f>
        <v>0</v>
      </c>
      <c r="CN591">
        <f>+Casos_PN_CORR[[#This Row],[4-jun]]-Casos_PN_CORR[[#This Row],[3-jun]]</f>
        <v>0</v>
      </c>
      <c r="CO591">
        <f>+Casos_PN_CORR[[#This Row],[5-jun]]-Casos_PN_CORR[[#This Row],[4-jun]]</f>
        <v>53</v>
      </c>
      <c r="CP591">
        <f>+Casos_PN_CORR[[#This Row],[6-jun]]-Casos_PN_CORR[[#This Row],[5-jun]]</f>
        <v>0</v>
      </c>
    </row>
    <row r="592" spans="1:94">
      <c r="A592">
        <v>91011</v>
      </c>
      <c r="B592" s="2" t="s">
        <v>139</v>
      </c>
      <c r="C592" s="2" t="s">
        <v>232</v>
      </c>
      <c r="D592" s="2" t="s">
        <v>706</v>
      </c>
      <c r="E592" s="4">
        <f t="shared" si="9"/>
        <v>0</v>
      </c>
      <c r="F592">
        <f>+Casos_PN_CORR[[#This Row],[10-mar]]</f>
        <v>0</v>
      </c>
      <c r="G592">
        <f>+Casos_PN_CORR[[#This Row],[11-mar]]-Casos_PN_CORR[[#This Row],[10-mar]]</f>
        <v>0</v>
      </c>
      <c r="H592">
        <f>+Casos_PN_CORR[[#This Row],[12-mar]]-Casos_PN_CORR[[#This Row],[11-mar]]</f>
        <v>0</v>
      </c>
      <c r="I592">
        <f>+Casos_PN_CORR[[#This Row],[13-mar]]-Casos_PN_CORR[[#This Row],[12-mar]]</f>
        <v>0</v>
      </c>
      <c r="J592">
        <f>+Casos_PN_CORR[[#This Row],[14-mar]]-Casos_PN_CORR[[#This Row],[13-mar]]</f>
        <v>0</v>
      </c>
      <c r="K592">
        <f>+Casos_PN_CORR[[#This Row],[15-mar]]-Casos_PN_CORR[[#This Row],[14-mar]]</f>
        <v>0</v>
      </c>
      <c r="L592">
        <f>+Casos_PN_CORR[[#This Row],[16-mar]]-Casos_PN_CORR[[#This Row],[15-mar]]</f>
        <v>0</v>
      </c>
      <c r="M592">
        <f>+Casos_PN_CORR[[#This Row],[17-mar]]-Casos_PN_CORR[[#This Row],[16-mar]]</f>
        <v>0</v>
      </c>
      <c r="N592">
        <f>+Casos_PN_CORR[[#This Row],[18-mar]]-Casos_PN_CORR[[#This Row],[17-mar]]</f>
        <v>0</v>
      </c>
      <c r="O592">
        <f>+Casos_PN_CORR[[#This Row],[19-mar]]-Casos_PN_CORR[[#This Row],[18-mar]]</f>
        <v>0</v>
      </c>
      <c r="P592">
        <f>+Casos_PN_CORR[[#This Row],[20-mar]]-Casos_PN_CORR[[#This Row],[19-mar]]</f>
        <v>0</v>
      </c>
      <c r="Q592">
        <f>+Casos_PN_CORR[[#This Row],[21-mar]]-Casos_PN_CORR[[#This Row],[20-mar]]</f>
        <v>0</v>
      </c>
      <c r="R592">
        <f>+Casos_PN_CORR[[#This Row],[22-mar]]-Casos_PN_CORR[[#This Row],[21-mar]]</f>
        <v>0</v>
      </c>
      <c r="S592">
        <f>+Casos_PN_CORR[[#This Row],[23-mar]]-Casos_PN_CORR[[#This Row],[22-mar]]</f>
        <v>0</v>
      </c>
      <c r="T592">
        <f>+Casos_PN_CORR[[#This Row],[24-mar]]-Casos_PN_CORR[[#This Row],[23-mar]]</f>
        <v>0</v>
      </c>
      <c r="U592">
        <f>+Casos_PN_CORR[[#This Row],[25-mar]]-Casos_PN_CORR[[#This Row],[24-mar]]</f>
        <v>0</v>
      </c>
      <c r="V592">
        <f>+Casos_PN_CORR[[#This Row],[26-mar]]-Casos_PN_CORR[[#This Row],[25-mar]]</f>
        <v>0</v>
      </c>
      <c r="W592">
        <f>+Casos_PN_CORR[[#This Row],[27-mar]]-Casos_PN_CORR[[#This Row],[26-mar]]</f>
        <v>0</v>
      </c>
      <c r="X592">
        <f>+Casos_PN_CORR[[#This Row],[28-mar]]-Casos_PN_CORR[[#This Row],[27-mar]]</f>
        <v>0</v>
      </c>
      <c r="Y592">
        <f>+Casos_PN_CORR[[#This Row],[29-mar]]-Casos_PN_CORR[[#This Row],[28-mar]]</f>
        <v>0</v>
      </c>
      <c r="Z592">
        <f>+Casos_PN_CORR[[#This Row],[30-mar]]-Casos_PN_CORR[[#This Row],[29-mar]]</f>
        <v>0</v>
      </c>
      <c r="AA592">
        <f>+Casos_PN_CORR[[#This Row],[31-mar]]-Casos_PN_CORR[[#This Row],[30-mar]]</f>
        <v>0</v>
      </c>
      <c r="AB592">
        <f>+Casos_PN_CORR[[#This Row],[1-abr]]-Casos_PN_CORR[[#This Row],[31-mar]]</f>
        <v>0</v>
      </c>
      <c r="AC592">
        <f>+Casos_PN_CORR[[#This Row],[2-abr]]-Casos_PN_CORR[[#This Row],[1-abr]]</f>
        <v>0</v>
      </c>
      <c r="AD592">
        <f>+Casos_PN_CORR[[#This Row],[3-abr]]-Casos_PN_CORR[[#This Row],[2-abr]]</f>
        <v>0</v>
      </c>
      <c r="AE592">
        <f>+Casos_PN_CORR[[#This Row],[4-abr]]-Casos_PN_CORR[[#This Row],[3-abr]]</f>
        <v>0</v>
      </c>
      <c r="AF592">
        <f>+Casos_PN_CORR[[#This Row],[5-abr]]-Casos_PN_CORR[[#This Row],[4-abr]]</f>
        <v>0</v>
      </c>
      <c r="AG592">
        <f>+Casos_PN_CORR[[#This Row],[6-abr]]-Casos_PN_CORR[[#This Row],[5-abr]]</f>
        <v>0</v>
      </c>
      <c r="AH592">
        <f>+Casos_PN_CORR[[#This Row],[7-abr]]-Casos_PN_CORR[[#This Row],[6-abr]]</f>
        <v>0</v>
      </c>
      <c r="AI592">
        <f>+Casos_PN_CORR[[#This Row],[8-abr]]-Casos_PN_CORR[[#This Row],[7-abr]]</f>
        <v>0</v>
      </c>
      <c r="AJ592">
        <f>+Casos_PN_CORR[[#This Row],[9-abr]]-Casos_PN_CORR[[#This Row],[8-abr]]</f>
        <v>0</v>
      </c>
      <c r="AK592">
        <f>+Casos_PN_CORR[[#This Row],[10-abr]]-Casos_PN_CORR[[#This Row],[9-abr]]</f>
        <v>0</v>
      </c>
      <c r="AL592">
        <f>+Casos_PN_CORR[[#This Row],[11-abr]]-Casos_PN_CORR[[#This Row],[10-abr]]</f>
        <v>0</v>
      </c>
      <c r="AM592">
        <f>+Casos_PN_CORR[[#This Row],[12-abr]]-Casos_PN_CORR[[#This Row],[11-abr]]</f>
        <v>0</v>
      </c>
      <c r="AN592">
        <f>+Casos_PN_CORR[[#This Row],[13-abr]]-Casos_PN_CORR[[#This Row],[12-abr]]</f>
        <v>0</v>
      </c>
      <c r="AO592">
        <f>+Casos_PN_CORR[[#This Row],[14-abr]]-Casos_PN_CORR[[#This Row],[13-abr]]</f>
        <v>0</v>
      </c>
      <c r="AP592">
        <f>+Casos_PN_CORR[[#This Row],[15-abr]]-Casos_PN_CORR[[#This Row],[14-abr]]</f>
        <v>0</v>
      </c>
      <c r="AQ592">
        <f>+Casos_PN_CORR[[#This Row],[16-abr]]-Casos_PN_CORR[[#This Row],[15-abr]]</f>
        <v>0</v>
      </c>
      <c r="AR592">
        <f>+Casos_PN_CORR[[#This Row],[17-abr]]-Casos_PN_CORR[[#This Row],[16-abr]]</f>
        <v>0</v>
      </c>
      <c r="AS592">
        <f>+Casos_PN_CORR[[#This Row],[18-abr]]-Casos_PN_CORR[[#This Row],[17-abr]]</f>
        <v>0</v>
      </c>
      <c r="AT592">
        <f>+Casos_PN_CORR[[#This Row],[19-abr]]-Casos_PN_CORR[[#This Row],[18-abr]]</f>
        <v>0</v>
      </c>
      <c r="AU592">
        <f>+Casos_PN_CORR[[#This Row],[20-abr]]-Casos_PN_CORR[[#This Row],[19-abr]]</f>
        <v>0</v>
      </c>
      <c r="AV592">
        <f>+Casos_PN_CORR[[#This Row],[21-abr]]-Casos_PN_CORR[[#This Row],[20-abr]]</f>
        <v>0</v>
      </c>
      <c r="AW592">
        <f>+Casos_PN_CORR[[#This Row],[22-abr]]-Casos_PN_CORR[[#This Row],[21-abr]]</f>
        <v>0</v>
      </c>
      <c r="AX592">
        <f>+Casos_PN_CORR[[#This Row],[23-abr]]-Casos_PN_CORR[[#This Row],[22-abr]]</f>
        <v>0</v>
      </c>
      <c r="AY592">
        <f>+Casos_PN_CORR[[#This Row],[24-abr]]-Casos_PN_CORR[[#This Row],[23-abr]]</f>
        <v>0</v>
      </c>
      <c r="AZ592">
        <f>+Casos_PN_CORR[[#This Row],[25-abr]]-Casos_PN_CORR[[#This Row],[24-abr]]</f>
        <v>0</v>
      </c>
      <c r="BA592">
        <f>+Casos_PN_CORR[[#This Row],[26-abr]]-Casos_PN_CORR[[#This Row],[25-abr]]</f>
        <v>0</v>
      </c>
      <c r="BB592">
        <f>+Casos_PN_CORR[[#This Row],[27-abr]]-Casos_PN_CORR[[#This Row],[26-abr]]</f>
        <v>0</v>
      </c>
      <c r="BC592">
        <f>+Casos_PN_CORR[[#This Row],[28-abr]]-Casos_PN_CORR[[#This Row],[27-abr]]</f>
        <v>0</v>
      </c>
      <c r="BD592">
        <f>+Casos_PN_CORR[[#This Row],[29-abr]]-Casos_PN_CORR[[#This Row],[28-abr]]</f>
        <v>0</v>
      </c>
      <c r="BE592">
        <f>+Casos_PN_CORR[[#This Row],[30-abr]]-Casos_PN_CORR[[#This Row],[29-abr]]</f>
        <v>0</v>
      </c>
      <c r="BF592">
        <f>+Casos_PN_CORR[[#This Row],[1-may]]-Casos_PN_CORR[[#This Row],[30-abr]]</f>
        <v>0</v>
      </c>
      <c r="BG592">
        <f>+Casos_PN_CORR[[#This Row],[2-may]]-Casos_PN_CORR[[#This Row],[1-may]]</f>
        <v>0</v>
      </c>
      <c r="BH592">
        <f>+Casos_PN_CORR[[#This Row],[3-may]]-Casos_PN_CORR[[#This Row],[2-may]]</f>
        <v>0</v>
      </c>
      <c r="BI592">
        <f>+Casos_PN_CORR[[#This Row],[4-may]]-Casos_PN_CORR[[#This Row],[3-may]]</f>
        <v>0</v>
      </c>
      <c r="BJ592">
        <f>+Casos_PN_CORR[[#This Row],[5-may]]-Casos_PN_CORR[[#This Row],[4-may]]</f>
        <v>0</v>
      </c>
      <c r="BK592">
        <f>+Casos_PN_CORR[[#This Row],[6-may]]-Casos_PN_CORR[[#This Row],[5-may]]</f>
        <v>0</v>
      </c>
      <c r="BL592">
        <f>+Casos_PN_CORR[[#This Row],[7-may]]-Casos_PN_CORR[[#This Row],[6-may]]</f>
        <v>0</v>
      </c>
      <c r="BM592">
        <f>+Casos_PN_CORR[[#This Row],[8-may]]-Casos_PN_CORR[[#This Row],[7-may]]</f>
        <v>0</v>
      </c>
      <c r="BN592">
        <f>+Casos_PN_CORR[[#This Row],[9-may]]-Casos_PN_CORR[[#This Row],[8-may]]</f>
        <v>0</v>
      </c>
      <c r="BO592">
        <f>+Casos_PN_CORR[[#This Row],[10-may]]-Casos_PN_CORR[[#This Row],[9-may]]</f>
        <v>0</v>
      </c>
      <c r="BP592">
        <f>+Casos_PN_CORR[[#This Row],[11-may]]-Casos_PN_CORR[[#This Row],[10-may]]</f>
        <v>0</v>
      </c>
      <c r="BQ592">
        <f>+Casos_PN_CORR[[#This Row],[12-may]]-Casos_PN_CORR[[#This Row],[11-may]]</f>
        <v>0</v>
      </c>
      <c r="BR592">
        <f>+Casos_PN_CORR[[#This Row],[13-may]]-Casos_PN_CORR[[#This Row],[12-may]]</f>
        <v>0</v>
      </c>
      <c r="BS592">
        <f>+Casos_PN_CORR[[#This Row],[14-may]]-Casos_PN_CORR[[#This Row],[13-may]]</f>
        <v>0</v>
      </c>
      <c r="BT592">
        <f>+Casos_PN_CORR[[#This Row],[15-may]]-Casos_PN_CORR[[#This Row],[14-may]]</f>
        <v>0</v>
      </c>
      <c r="BU592">
        <f>+Casos_PN_CORR[[#This Row],[16-may]]-Casos_PN_CORR[[#This Row],[15-may]]</f>
        <v>0</v>
      </c>
      <c r="BV592">
        <f>+Casos_PN_CORR[[#This Row],[17-may]]-Casos_PN_CORR[[#This Row],[16-may]]</f>
        <v>0</v>
      </c>
      <c r="BW592">
        <f>+Casos_PN_CORR[[#This Row],[18-may]]-Casos_PN_CORR[[#This Row],[17-may]]</f>
        <v>0</v>
      </c>
      <c r="BX592">
        <f>+Casos_PN_CORR[[#This Row],[19-may]]-Casos_PN_CORR[[#This Row],[18-may]]</f>
        <v>0</v>
      </c>
      <c r="BY592">
        <f>+Casos_PN_CORR[[#This Row],[20-may]]-Casos_PN_CORR[[#This Row],[19-may]]</f>
        <v>0</v>
      </c>
      <c r="BZ592">
        <f>+Casos_PN_CORR[[#This Row],[21-may]]-Casos_PN_CORR[[#This Row],[20-may]]</f>
        <v>0</v>
      </c>
      <c r="CA592">
        <f>+Casos_PN_CORR[[#This Row],[22-may]]-Casos_PN_CORR[[#This Row],[21-may]]</f>
        <v>0</v>
      </c>
      <c r="CB592">
        <f>+Casos_PN_CORR[[#This Row],[23-may]]-Casos_PN_CORR[[#This Row],[22-may]]</f>
        <v>0</v>
      </c>
      <c r="CC592">
        <f>+Casos_PN_CORR[[#This Row],[24-may]]-Casos_PN_CORR[[#This Row],[23-may]]</f>
        <v>0</v>
      </c>
      <c r="CD592">
        <f>+Casos_PN_CORR[[#This Row],[25-may]]-Casos_PN_CORR[[#This Row],[24-may]]</f>
        <v>0</v>
      </c>
      <c r="CE592">
        <f>+Casos_PN_CORR[[#This Row],[26-may]]-Casos_PN_CORR[[#This Row],[25-may]]</f>
        <v>0</v>
      </c>
      <c r="CF592">
        <f>+Casos_PN_CORR[[#This Row],[27-may]]-Casos_PN_CORR[[#This Row],[26-may]]</f>
        <v>0</v>
      </c>
      <c r="CG592">
        <f>+Casos_PN_CORR[[#This Row],[28-may]]-Casos_PN_CORR[[#This Row],[27-may]]</f>
        <v>0</v>
      </c>
      <c r="CH592">
        <f>+Casos_PN_CORR[[#This Row],[29-may]]-Casos_PN_CORR[[#This Row],[28-may]]</f>
        <v>0</v>
      </c>
      <c r="CI592">
        <f>+Casos_PN_CORR[[#This Row],[30-may]]-Casos_PN_CORR[[#This Row],[29-may]]</f>
        <v>0</v>
      </c>
      <c r="CJ592">
        <f>+Casos_PN_CORR[[#This Row],[31-may]]-Casos_PN_CORR[[#This Row],[30-may]]</f>
        <v>0</v>
      </c>
      <c r="CK592">
        <f>+Casos_PN_CORR[[#This Row],[1-jun]]-Casos_PN_CORR[[#This Row],[31-may]]</f>
        <v>0</v>
      </c>
      <c r="CL592">
        <f>+Casos_PN_CORR[[#This Row],[2-jun]]-Casos_PN_CORR[[#This Row],[1-jun]]</f>
        <v>0</v>
      </c>
      <c r="CM592">
        <f>+Casos_PN_CORR[[#This Row],[3-jun]]-Casos_PN_CORR[[#This Row],[2-jun]]</f>
        <v>0</v>
      </c>
      <c r="CN592">
        <f>+Casos_PN_CORR[[#This Row],[4-jun]]-Casos_PN_CORR[[#This Row],[3-jun]]</f>
        <v>0</v>
      </c>
      <c r="CO592">
        <f>+Casos_PN_CORR[[#This Row],[5-jun]]-Casos_PN_CORR[[#This Row],[4-jun]]</f>
        <v>0</v>
      </c>
      <c r="CP592">
        <f>+Casos_PN_CORR[[#This Row],[6-jun]]-Casos_PN_CORR[[#This Row],[5-jun]]</f>
        <v>0</v>
      </c>
    </row>
    <row r="593" spans="1:94">
      <c r="A593">
        <v>70220</v>
      </c>
      <c r="B593" s="2" t="s">
        <v>102</v>
      </c>
      <c r="C593" s="2" t="s">
        <v>161</v>
      </c>
      <c r="D593" s="2" t="s">
        <v>707</v>
      </c>
      <c r="E593" s="4">
        <f t="shared" si="9"/>
        <v>0</v>
      </c>
      <c r="F593">
        <f>+Casos_PN_CORR[[#This Row],[10-mar]]</f>
        <v>0</v>
      </c>
      <c r="G593">
        <f>+Casos_PN_CORR[[#This Row],[11-mar]]-Casos_PN_CORR[[#This Row],[10-mar]]</f>
        <v>0</v>
      </c>
      <c r="H593">
        <f>+Casos_PN_CORR[[#This Row],[12-mar]]-Casos_PN_CORR[[#This Row],[11-mar]]</f>
        <v>0</v>
      </c>
      <c r="I593">
        <f>+Casos_PN_CORR[[#This Row],[13-mar]]-Casos_PN_CORR[[#This Row],[12-mar]]</f>
        <v>0</v>
      </c>
      <c r="J593">
        <f>+Casos_PN_CORR[[#This Row],[14-mar]]-Casos_PN_CORR[[#This Row],[13-mar]]</f>
        <v>0</v>
      </c>
      <c r="K593">
        <f>+Casos_PN_CORR[[#This Row],[15-mar]]-Casos_PN_CORR[[#This Row],[14-mar]]</f>
        <v>0</v>
      </c>
      <c r="L593">
        <f>+Casos_PN_CORR[[#This Row],[16-mar]]-Casos_PN_CORR[[#This Row],[15-mar]]</f>
        <v>0</v>
      </c>
      <c r="M593">
        <f>+Casos_PN_CORR[[#This Row],[17-mar]]-Casos_PN_CORR[[#This Row],[16-mar]]</f>
        <v>0</v>
      </c>
      <c r="N593">
        <f>+Casos_PN_CORR[[#This Row],[18-mar]]-Casos_PN_CORR[[#This Row],[17-mar]]</f>
        <v>0</v>
      </c>
      <c r="O593">
        <f>+Casos_PN_CORR[[#This Row],[19-mar]]-Casos_PN_CORR[[#This Row],[18-mar]]</f>
        <v>0</v>
      </c>
      <c r="P593">
        <f>+Casos_PN_CORR[[#This Row],[20-mar]]-Casos_PN_CORR[[#This Row],[19-mar]]</f>
        <v>0</v>
      </c>
      <c r="Q593">
        <f>+Casos_PN_CORR[[#This Row],[21-mar]]-Casos_PN_CORR[[#This Row],[20-mar]]</f>
        <v>0</v>
      </c>
      <c r="R593">
        <f>+Casos_PN_CORR[[#This Row],[22-mar]]-Casos_PN_CORR[[#This Row],[21-mar]]</f>
        <v>0</v>
      </c>
      <c r="S593">
        <f>+Casos_PN_CORR[[#This Row],[23-mar]]-Casos_PN_CORR[[#This Row],[22-mar]]</f>
        <v>0</v>
      </c>
      <c r="T593">
        <f>+Casos_PN_CORR[[#This Row],[24-mar]]-Casos_PN_CORR[[#This Row],[23-mar]]</f>
        <v>0</v>
      </c>
      <c r="U593">
        <f>+Casos_PN_CORR[[#This Row],[25-mar]]-Casos_PN_CORR[[#This Row],[24-mar]]</f>
        <v>0</v>
      </c>
      <c r="V593">
        <f>+Casos_PN_CORR[[#This Row],[26-mar]]-Casos_PN_CORR[[#This Row],[25-mar]]</f>
        <v>0</v>
      </c>
      <c r="W593">
        <f>+Casos_PN_CORR[[#This Row],[27-mar]]-Casos_PN_CORR[[#This Row],[26-mar]]</f>
        <v>0</v>
      </c>
      <c r="X593">
        <f>+Casos_PN_CORR[[#This Row],[28-mar]]-Casos_PN_CORR[[#This Row],[27-mar]]</f>
        <v>0</v>
      </c>
      <c r="Y593">
        <f>+Casos_PN_CORR[[#This Row],[29-mar]]-Casos_PN_CORR[[#This Row],[28-mar]]</f>
        <v>0</v>
      </c>
      <c r="Z593">
        <f>+Casos_PN_CORR[[#This Row],[30-mar]]-Casos_PN_CORR[[#This Row],[29-mar]]</f>
        <v>0</v>
      </c>
      <c r="AA593">
        <f>+Casos_PN_CORR[[#This Row],[31-mar]]-Casos_PN_CORR[[#This Row],[30-mar]]</f>
        <v>0</v>
      </c>
      <c r="AB593">
        <f>+Casos_PN_CORR[[#This Row],[1-abr]]-Casos_PN_CORR[[#This Row],[31-mar]]</f>
        <v>0</v>
      </c>
      <c r="AC593">
        <f>+Casos_PN_CORR[[#This Row],[2-abr]]-Casos_PN_CORR[[#This Row],[1-abr]]</f>
        <v>0</v>
      </c>
      <c r="AD593">
        <f>+Casos_PN_CORR[[#This Row],[3-abr]]-Casos_PN_CORR[[#This Row],[2-abr]]</f>
        <v>0</v>
      </c>
      <c r="AE593">
        <f>+Casos_PN_CORR[[#This Row],[4-abr]]-Casos_PN_CORR[[#This Row],[3-abr]]</f>
        <v>0</v>
      </c>
      <c r="AF593">
        <f>+Casos_PN_CORR[[#This Row],[5-abr]]-Casos_PN_CORR[[#This Row],[4-abr]]</f>
        <v>0</v>
      </c>
      <c r="AG593">
        <f>+Casos_PN_CORR[[#This Row],[6-abr]]-Casos_PN_CORR[[#This Row],[5-abr]]</f>
        <v>0</v>
      </c>
      <c r="AH593">
        <f>+Casos_PN_CORR[[#This Row],[7-abr]]-Casos_PN_CORR[[#This Row],[6-abr]]</f>
        <v>0</v>
      </c>
      <c r="AI593">
        <f>+Casos_PN_CORR[[#This Row],[8-abr]]-Casos_PN_CORR[[#This Row],[7-abr]]</f>
        <v>0</v>
      </c>
      <c r="AJ593">
        <f>+Casos_PN_CORR[[#This Row],[9-abr]]-Casos_PN_CORR[[#This Row],[8-abr]]</f>
        <v>0</v>
      </c>
      <c r="AK593">
        <f>+Casos_PN_CORR[[#This Row],[10-abr]]-Casos_PN_CORR[[#This Row],[9-abr]]</f>
        <v>0</v>
      </c>
      <c r="AL593">
        <f>+Casos_PN_CORR[[#This Row],[11-abr]]-Casos_PN_CORR[[#This Row],[10-abr]]</f>
        <v>0</v>
      </c>
      <c r="AM593">
        <f>+Casos_PN_CORR[[#This Row],[12-abr]]-Casos_PN_CORR[[#This Row],[11-abr]]</f>
        <v>0</v>
      </c>
      <c r="AN593">
        <f>+Casos_PN_CORR[[#This Row],[13-abr]]-Casos_PN_CORR[[#This Row],[12-abr]]</f>
        <v>0</v>
      </c>
      <c r="AO593">
        <f>+Casos_PN_CORR[[#This Row],[14-abr]]-Casos_PN_CORR[[#This Row],[13-abr]]</f>
        <v>0</v>
      </c>
      <c r="AP593">
        <f>+Casos_PN_CORR[[#This Row],[15-abr]]-Casos_PN_CORR[[#This Row],[14-abr]]</f>
        <v>0</v>
      </c>
      <c r="AQ593">
        <f>+Casos_PN_CORR[[#This Row],[16-abr]]-Casos_PN_CORR[[#This Row],[15-abr]]</f>
        <v>0</v>
      </c>
      <c r="AR593">
        <f>+Casos_PN_CORR[[#This Row],[17-abr]]-Casos_PN_CORR[[#This Row],[16-abr]]</f>
        <v>0</v>
      </c>
      <c r="AS593">
        <f>+Casos_PN_CORR[[#This Row],[18-abr]]-Casos_PN_CORR[[#This Row],[17-abr]]</f>
        <v>0</v>
      </c>
      <c r="AT593">
        <f>+Casos_PN_CORR[[#This Row],[19-abr]]-Casos_PN_CORR[[#This Row],[18-abr]]</f>
        <v>0</v>
      </c>
      <c r="AU593">
        <f>+Casos_PN_CORR[[#This Row],[20-abr]]-Casos_PN_CORR[[#This Row],[19-abr]]</f>
        <v>0</v>
      </c>
      <c r="AV593">
        <f>+Casos_PN_CORR[[#This Row],[21-abr]]-Casos_PN_CORR[[#This Row],[20-abr]]</f>
        <v>0</v>
      </c>
      <c r="AW593">
        <f>+Casos_PN_CORR[[#This Row],[22-abr]]-Casos_PN_CORR[[#This Row],[21-abr]]</f>
        <v>0</v>
      </c>
      <c r="AX593">
        <f>+Casos_PN_CORR[[#This Row],[23-abr]]-Casos_PN_CORR[[#This Row],[22-abr]]</f>
        <v>0</v>
      </c>
      <c r="AY593">
        <f>+Casos_PN_CORR[[#This Row],[24-abr]]-Casos_PN_CORR[[#This Row],[23-abr]]</f>
        <v>0</v>
      </c>
      <c r="AZ593">
        <f>+Casos_PN_CORR[[#This Row],[25-abr]]-Casos_PN_CORR[[#This Row],[24-abr]]</f>
        <v>0</v>
      </c>
      <c r="BA593">
        <f>+Casos_PN_CORR[[#This Row],[26-abr]]-Casos_PN_CORR[[#This Row],[25-abr]]</f>
        <v>0</v>
      </c>
      <c r="BB593">
        <f>+Casos_PN_CORR[[#This Row],[27-abr]]-Casos_PN_CORR[[#This Row],[26-abr]]</f>
        <v>0</v>
      </c>
      <c r="BC593">
        <f>+Casos_PN_CORR[[#This Row],[28-abr]]-Casos_PN_CORR[[#This Row],[27-abr]]</f>
        <v>0</v>
      </c>
      <c r="BD593">
        <f>+Casos_PN_CORR[[#This Row],[29-abr]]-Casos_PN_CORR[[#This Row],[28-abr]]</f>
        <v>0</v>
      </c>
      <c r="BE593">
        <f>+Casos_PN_CORR[[#This Row],[30-abr]]-Casos_PN_CORR[[#This Row],[29-abr]]</f>
        <v>0</v>
      </c>
      <c r="BF593">
        <f>+Casos_PN_CORR[[#This Row],[1-may]]-Casos_PN_CORR[[#This Row],[30-abr]]</f>
        <v>0</v>
      </c>
      <c r="BG593">
        <f>+Casos_PN_CORR[[#This Row],[2-may]]-Casos_PN_CORR[[#This Row],[1-may]]</f>
        <v>0</v>
      </c>
      <c r="BH593">
        <f>+Casos_PN_CORR[[#This Row],[3-may]]-Casos_PN_CORR[[#This Row],[2-may]]</f>
        <v>0</v>
      </c>
      <c r="BI593">
        <f>+Casos_PN_CORR[[#This Row],[4-may]]-Casos_PN_CORR[[#This Row],[3-may]]</f>
        <v>0</v>
      </c>
      <c r="BJ593">
        <f>+Casos_PN_CORR[[#This Row],[5-may]]-Casos_PN_CORR[[#This Row],[4-may]]</f>
        <v>0</v>
      </c>
      <c r="BK593">
        <f>+Casos_PN_CORR[[#This Row],[6-may]]-Casos_PN_CORR[[#This Row],[5-may]]</f>
        <v>0</v>
      </c>
      <c r="BL593">
        <f>+Casos_PN_CORR[[#This Row],[7-may]]-Casos_PN_CORR[[#This Row],[6-may]]</f>
        <v>0</v>
      </c>
      <c r="BM593">
        <f>+Casos_PN_CORR[[#This Row],[8-may]]-Casos_PN_CORR[[#This Row],[7-may]]</f>
        <v>0</v>
      </c>
      <c r="BN593">
        <f>+Casos_PN_CORR[[#This Row],[9-may]]-Casos_PN_CORR[[#This Row],[8-may]]</f>
        <v>0</v>
      </c>
      <c r="BO593">
        <f>+Casos_PN_CORR[[#This Row],[10-may]]-Casos_PN_CORR[[#This Row],[9-may]]</f>
        <v>0</v>
      </c>
      <c r="BP593">
        <f>+Casos_PN_CORR[[#This Row],[11-may]]-Casos_PN_CORR[[#This Row],[10-may]]</f>
        <v>0</v>
      </c>
      <c r="BQ593">
        <f>+Casos_PN_CORR[[#This Row],[12-may]]-Casos_PN_CORR[[#This Row],[11-may]]</f>
        <v>0</v>
      </c>
      <c r="BR593">
        <f>+Casos_PN_CORR[[#This Row],[13-may]]-Casos_PN_CORR[[#This Row],[12-may]]</f>
        <v>0</v>
      </c>
      <c r="BS593">
        <f>+Casos_PN_CORR[[#This Row],[14-may]]-Casos_PN_CORR[[#This Row],[13-may]]</f>
        <v>0</v>
      </c>
      <c r="BT593">
        <f>+Casos_PN_CORR[[#This Row],[15-may]]-Casos_PN_CORR[[#This Row],[14-may]]</f>
        <v>0</v>
      </c>
      <c r="BU593">
        <f>+Casos_PN_CORR[[#This Row],[16-may]]-Casos_PN_CORR[[#This Row],[15-may]]</f>
        <v>0</v>
      </c>
      <c r="BV593">
        <f>+Casos_PN_CORR[[#This Row],[17-may]]-Casos_PN_CORR[[#This Row],[16-may]]</f>
        <v>0</v>
      </c>
      <c r="BW593">
        <f>+Casos_PN_CORR[[#This Row],[18-may]]-Casos_PN_CORR[[#This Row],[17-may]]</f>
        <v>0</v>
      </c>
      <c r="BX593">
        <f>+Casos_PN_CORR[[#This Row],[19-may]]-Casos_PN_CORR[[#This Row],[18-may]]</f>
        <v>0</v>
      </c>
      <c r="BY593">
        <f>+Casos_PN_CORR[[#This Row],[20-may]]-Casos_PN_CORR[[#This Row],[19-may]]</f>
        <v>0</v>
      </c>
      <c r="BZ593">
        <f>+Casos_PN_CORR[[#This Row],[21-may]]-Casos_PN_CORR[[#This Row],[20-may]]</f>
        <v>0</v>
      </c>
      <c r="CA593">
        <f>+Casos_PN_CORR[[#This Row],[22-may]]-Casos_PN_CORR[[#This Row],[21-may]]</f>
        <v>0</v>
      </c>
      <c r="CB593">
        <f>+Casos_PN_CORR[[#This Row],[23-may]]-Casos_PN_CORR[[#This Row],[22-may]]</f>
        <v>0</v>
      </c>
      <c r="CC593">
        <f>+Casos_PN_CORR[[#This Row],[24-may]]-Casos_PN_CORR[[#This Row],[23-may]]</f>
        <v>0</v>
      </c>
      <c r="CD593">
        <f>+Casos_PN_CORR[[#This Row],[25-may]]-Casos_PN_CORR[[#This Row],[24-may]]</f>
        <v>0</v>
      </c>
      <c r="CE593">
        <f>+Casos_PN_CORR[[#This Row],[26-may]]-Casos_PN_CORR[[#This Row],[25-may]]</f>
        <v>0</v>
      </c>
      <c r="CF593">
        <f>+Casos_PN_CORR[[#This Row],[27-may]]-Casos_PN_CORR[[#This Row],[26-may]]</f>
        <v>0</v>
      </c>
      <c r="CG593">
        <f>+Casos_PN_CORR[[#This Row],[28-may]]-Casos_PN_CORR[[#This Row],[27-may]]</f>
        <v>0</v>
      </c>
      <c r="CH593">
        <f>+Casos_PN_CORR[[#This Row],[29-may]]-Casos_PN_CORR[[#This Row],[28-may]]</f>
        <v>0</v>
      </c>
      <c r="CI593">
        <f>+Casos_PN_CORR[[#This Row],[30-may]]-Casos_PN_CORR[[#This Row],[29-may]]</f>
        <v>0</v>
      </c>
      <c r="CJ593">
        <f>+Casos_PN_CORR[[#This Row],[31-may]]-Casos_PN_CORR[[#This Row],[30-may]]</f>
        <v>0</v>
      </c>
      <c r="CK593">
        <f>+Casos_PN_CORR[[#This Row],[1-jun]]-Casos_PN_CORR[[#This Row],[31-may]]</f>
        <v>0</v>
      </c>
      <c r="CL593">
        <f>+Casos_PN_CORR[[#This Row],[2-jun]]-Casos_PN_CORR[[#This Row],[1-jun]]</f>
        <v>0</v>
      </c>
      <c r="CM593">
        <f>+Casos_PN_CORR[[#This Row],[3-jun]]-Casos_PN_CORR[[#This Row],[2-jun]]</f>
        <v>0</v>
      </c>
      <c r="CN593">
        <f>+Casos_PN_CORR[[#This Row],[4-jun]]-Casos_PN_CORR[[#This Row],[3-jun]]</f>
        <v>0</v>
      </c>
      <c r="CO593">
        <f>+Casos_PN_CORR[[#This Row],[5-jun]]-Casos_PN_CORR[[#This Row],[4-jun]]</f>
        <v>0</v>
      </c>
      <c r="CP593">
        <f>+Casos_PN_CORR[[#This Row],[6-jun]]-Casos_PN_CORR[[#This Row],[5-jun]]</f>
        <v>0</v>
      </c>
    </row>
    <row r="594" spans="1:94">
      <c r="A594">
        <v>80201</v>
      </c>
      <c r="B594" s="2" t="s">
        <v>97</v>
      </c>
      <c r="C594" s="2" t="s">
        <v>461</v>
      </c>
      <c r="D594" s="2" t="s">
        <v>708</v>
      </c>
      <c r="E594" s="4">
        <f t="shared" si="9"/>
        <v>0</v>
      </c>
      <c r="F594">
        <f>+Casos_PN_CORR[[#This Row],[10-mar]]</f>
        <v>0</v>
      </c>
      <c r="G594">
        <f>+Casos_PN_CORR[[#This Row],[11-mar]]-Casos_PN_CORR[[#This Row],[10-mar]]</f>
        <v>0</v>
      </c>
      <c r="H594">
        <f>+Casos_PN_CORR[[#This Row],[12-mar]]-Casos_PN_CORR[[#This Row],[11-mar]]</f>
        <v>0</v>
      </c>
      <c r="I594">
        <f>+Casos_PN_CORR[[#This Row],[13-mar]]-Casos_PN_CORR[[#This Row],[12-mar]]</f>
        <v>0</v>
      </c>
      <c r="J594">
        <f>+Casos_PN_CORR[[#This Row],[14-mar]]-Casos_PN_CORR[[#This Row],[13-mar]]</f>
        <v>0</v>
      </c>
      <c r="K594">
        <f>+Casos_PN_CORR[[#This Row],[15-mar]]-Casos_PN_CORR[[#This Row],[14-mar]]</f>
        <v>0</v>
      </c>
      <c r="L594">
        <f>+Casos_PN_CORR[[#This Row],[16-mar]]-Casos_PN_CORR[[#This Row],[15-mar]]</f>
        <v>0</v>
      </c>
      <c r="M594">
        <f>+Casos_PN_CORR[[#This Row],[17-mar]]-Casos_PN_CORR[[#This Row],[16-mar]]</f>
        <v>0</v>
      </c>
      <c r="N594">
        <f>+Casos_PN_CORR[[#This Row],[18-mar]]-Casos_PN_CORR[[#This Row],[17-mar]]</f>
        <v>0</v>
      </c>
      <c r="O594">
        <f>+Casos_PN_CORR[[#This Row],[19-mar]]-Casos_PN_CORR[[#This Row],[18-mar]]</f>
        <v>0</v>
      </c>
      <c r="P594">
        <f>+Casos_PN_CORR[[#This Row],[20-mar]]-Casos_PN_CORR[[#This Row],[19-mar]]</f>
        <v>0</v>
      </c>
      <c r="Q594">
        <f>+Casos_PN_CORR[[#This Row],[21-mar]]-Casos_PN_CORR[[#This Row],[20-mar]]</f>
        <v>0</v>
      </c>
      <c r="R594">
        <f>+Casos_PN_CORR[[#This Row],[22-mar]]-Casos_PN_CORR[[#This Row],[21-mar]]</f>
        <v>0</v>
      </c>
      <c r="S594">
        <f>+Casos_PN_CORR[[#This Row],[23-mar]]-Casos_PN_CORR[[#This Row],[22-mar]]</f>
        <v>0</v>
      </c>
      <c r="T594">
        <f>+Casos_PN_CORR[[#This Row],[24-mar]]-Casos_PN_CORR[[#This Row],[23-mar]]</f>
        <v>0</v>
      </c>
      <c r="U594">
        <f>+Casos_PN_CORR[[#This Row],[25-mar]]-Casos_PN_CORR[[#This Row],[24-mar]]</f>
        <v>0</v>
      </c>
      <c r="V594">
        <f>+Casos_PN_CORR[[#This Row],[26-mar]]-Casos_PN_CORR[[#This Row],[25-mar]]</f>
        <v>0</v>
      </c>
      <c r="W594">
        <f>+Casos_PN_CORR[[#This Row],[27-mar]]-Casos_PN_CORR[[#This Row],[26-mar]]</f>
        <v>0</v>
      </c>
      <c r="X594">
        <f>+Casos_PN_CORR[[#This Row],[28-mar]]-Casos_PN_CORR[[#This Row],[27-mar]]</f>
        <v>0</v>
      </c>
      <c r="Y594">
        <f>+Casos_PN_CORR[[#This Row],[29-mar]]-Casos_PN_CORR[[#This Row],[28-mar]]</f>
        <v>0</v>
      </c>
      <c r="Z594">
        <f>+Casos_PN_CORR[[#This Row],[30-mar]]-Casos_PN_CORR[[#This Row],[29-mar]]</f>
        <v>0</v>
      </c>
      <c r="AA594">
        <f>+Casos_PN_CORR[[#This Row],[31-mar]]-Casos_PN_CORR[[#This Row],[30-mar]]</f>
        <v>0</v>
      </c>
      <c r="AB594">
        <f>+Casos_PN_CORR[[#This Row],[1-abr]]-Casos_PN_CORR[[#This Row],[31-mar]]</f>
        <v>0</v>
      </c>
      <c r="AC594">
        <f>+Casos_PN_CORR[[#This Row],[2-abr]]-Casos_PN_CORR[[#This Row],[1-abr]]</f>
        <v>0</v>
      </c>
      <c r="AD594">
        <f>+Casos_PN_CORR[[#This Row],[3-abr]]-Casos_PN_CORR[[#This Row],[2-abr]]</f>
        <v>0</v>
      </c>
      <c r="AE594">
        <f>+Casos_PN_CORR[[#This Row],[4-abr]]-Casos_PN_CORR[[#This Row],[3-abr]]</f>
        <v>0</v>
      </c>
      <c r="AF594">
        <f>+Casos_PN_CORR[[#This Row],[5-abr]]-Casos_PN_CORR[[#This Row],[4-abr]]</f>
        <v>0</v>
      </c>
      <c r="AG594">
        <f>+Casos_PN_CORR[[#This Row],[6-abr]]-Casos_PN_CORR[[#This Row],[5-abr]]</f>
        <v>0</v>
      </c>
      <c r="AH594">
        <f>+Casos_PN_CORR[[#This Row],[7-abr]]-Casos_PN_CORR[[#This Row],[6-abr]]</f>
        <v>0</v>
      </c>
      <c r="AI594">
        <f>+Casos_PN_CORR[[#This Row],[8-abr]]-Casos_PN_CORR[[#This Row],[7-abr]]</f>
        <v>0</v>
      </c>
      <c r="AJ594">
        <f>+Casos_PN_CORR[[#This Row],[9-abr]]-Casos_PN_CORR[[#This Row],[8-abr]]</f>
        <v>0</v>
      </c>
      <c r="AK594">
        <f>+Casos_PN_CORR[[#This Row],[10-abr]]-Casos_PN_CORR[[#This Row],[9-abr]]</f>
        <v>0</v>
      </c>
      <c r="AL594">
        <f>+Casos_PN_CORR[[#This Row],[11-abr]]-Casos_PN_CORR[[#This Row],[10-abr]]</f>
        <v>0</v>
      </c>
      <c r="AM594">
        <f>+Casos_PN_CORR[[#This Row],[12-abr]]-Casos_PN_CORR[[#This Row],[11-abr]]</f>
        <v>0</v>
      </c>
      <c r="AN594">
        <f>+Casos_PN_CORR[[#This Row],[13-abr]]-Casos_PN_CORR[[#This Row],[12-abr]]</f>
        <v>0</v>
      </c>
      <c r="AO594">
        <f>+Casos_PN_CORR[[#This Row],[14-abr]]-Casos_PN_CORR[[#This Row],[13-abr]]</f>
        <v>0</v>
      </c>
      <c r="AP594">
        <f>+Casos_PN_CORR[[#This Row],[15-abr]]-Casos_PN_CORR[[#This Row],[14-abr]]</f>
        <v>0</v>
      </c>
      <c r="AQ594">
        <f>+Casos_PN_CORR[[#This Row],[16-abr]]-Casos_PN_CORR[[#This Row],[15-abr]]</f>
        <v>0</v>
      </c>
      <c r="AR594">
        <f>+Casos_PN_CORR[[#This Row],[17-abr]]-Casos_PN_CORR[[#This Row],[16-abr]]</f>
        <v>0</v>
      </c>
      <c r="AS594">
        <f>+Casos_PN_CORR[[#This Row],[18-abr]]-Casos_PN_CORR[[#This Row],[17-abr]]</f>
        <v>0</v>
      </c>
      <c r="AT594">
        <f>+Casos_PN_CORR[[#This Row],[19-abr]]-Casos_PN_CORR[[#This Row],[18-abr]]</f>
        <v>0</v>
      </c>
      <c r="AU594">
        <f>+Casos_PN_CORR[[#This Row],[20-abr]]-Casos_PN_CORR[[#This Row],[19-abr]]</f>
        <v>0</v>
      </c>
      <c r="AV594">
        <f>+Casos_PN_CORR[[#This Row],[21-abr]]-Casos_PN_CORR[[#This Row],[20-abr]]</f>
        <v>0</v>
      </c>
      <c r="AW594">
        <f>+Casos_PN_CORR[[#This Row],[22-abr]]-Casos_PN_CORR[[#This Row],[21-abr]]</f>
        <v>0</v>
      </c>
      <c r="AX594">
        <f>+Casos_PN_CORR[[#This Row],[23-abr]]-Casos_PN_CORR[[#This Row],[22-abr]]</f>
        <v>0</v>
      </c>
      <c r="AY594">
        <f>+Casos_PN_CORR[[#This Row],[24-abr]]-Casos_PN_CORR[[#This Row],[23-abr]]</f>
        <v>0</v>
      </c>
      <c r="AZ594">
        <f>+Casos_PN_CORR[[#This Row],[25-abr]]-Casos_PN_CORR[[#This Row],[24-abr]]</f>
        <v>0</v>
      </c>
      <c r="BA594">
        <f>+Casos_PN_CORR[[#This Row],[26-abr]]-Casos_PN_CORR[[#This Row],[25-abr]]</f>
        <v>0</v>
      </c>
      <c r="BB594">
        <f>+Casos_PN_CORR[[#This Row],[27-abr]]-Casos_PN_CORR[[#This Row],[26-abr]]</f>
        <v>0</v>
      </c>
      <c r="BC594">
        <f>+Casos_PN_CORR[[#This Row],[28-abr]]-Casos_PN_CORR[[#This Row],[27-abr]]</f>
        <v>0</v>
      </c>
      <c r="BD594">
        <f>+Casos_PN_CORR[[#This Row],[29-abr]]-Casos_PN_CORR[[#This Row],[28-abr]]</f>
        <v>0</v>
      </c>
      <c r="BE594">
        <f>+Casos_PN_CORR[[#This Row],[30-abr]]-Casos_PN_CORR[[#This Row],[29-abr]]</f>
        <v>0</v>
      </c>
      <c r="BF594">
        <f>+Casos_PN_CORR[[#This Row],[1-may]]-Casos_PN_CORR[[#This Row],[30-abr]]</f>
        <v>0</v>
      </c>
      <c r="BG594">
        <f>+Casos_PN_CORR[[#This Row],[2-may]]-Casos_PN_CORR[[#This Row],[1-may]]</f>
        <v>0</v>
      </c>
      <c r="BH594">
        <f>+Casos_PN_CORR[[#This Row],[3-may]]-Casos_PN_CORR[[#This Row],[2-may]]</f>
        <v>0</v>
      </c>
      <c r="BI594">
        <f>+Casos_PN_CORR[[#This Row],[4-may]]-Casos_PN_CORR[[#This Row],[3-may]]</f>
        <v>0</v>
      </c>
      <c r="BJ594">
        <f>+Casos_PN_CORR[[#This Row],[5-may]]-Casos_PN_CORR[[#This Row],[4-may]]</f>
        <v>0</v>
      </c>
      <c r="BK594">
        <f>+Casos_PN_CORR[[#This Row],[6-may]]-Casos_PN_CORR[[#This Row],[5-may]]</f>
        <v>0</v>
      </c>
      <c r="BL594">
        <f>+Casos_PN_CORR[[#This Row],[7-may]]-Casos_PN_CORR[[#This Row],[6-may]]</f>
        <v>0</v>
      </c>
      <c r="BM594">
        <f>+Casos_PN_CORR[[#This Row],[8-may]]-Casos_PN_CORR[[#This Row],[7-may]]</f>
        <v>0</v>
      </c>
      <c r="BN594">
        <f>+Casos_PN_CORR[[#This Row],[9-may]]-Casos_PN_CORR[[#This Row],[8-may]]</f>
        <v>0</v>
      </c>
      <c r="BO594">
        <f>+Casos_PN_CORR[[#This Row],[10-may]]-Casos_PN_CORR[[#This Row],[9-may]]</f>
        <v>0</v>
      </c>
      <c r="BP594">
        <f>+Casos_PN_CORR[[#This Row],[11-may]]-Casos_PN_CORR[[#This Row],[10-may]]</f>
        <v>0</v>
      </c>
      <c r="BQ594">
        <f>+Casos_PN_CORR[[#This Row],[12-may]]-Casos_PN_CORR[[#This Row],[11-may]]</f>
        <v>0</v>
      </c>
      <c r="BR594">
        <f>+Casos_PN_CORR[[#This Row],[13-may]]-Casos_PN_CORR[[#This Row],[12-may]]</f>
        <v>0</v>
      </c>
      <c r="BS594">
        <f>+Casos_PN_CORR[[#This Row],[14-may]]-Casos_PN_CORR[[#This Row],[13-may]]</f>
        <v>0</v>
      </c>
      <c r="BT594">
        <f>+Casos_PN_CORR[[#This Row],[15-may]]-Casos_PN_CORR[[#This Row],[14-may]]</f>
        <v>0</v>
      </c>
      <c r="BU594">
        <f>+Casos_PN_CORR[[#This Row],[16-may]]-Casos_PN_CORR[[#This Row],[15-may]]</f>
        <v>0</v>
      </c>
      <c r="BV594">
        <f>+Casos_PN_CORR[[#This Row],[17-may]]-Casos_PN_CORR[[#This Row],[16-may]]</f>
        <v>0</v>
      </c>
      <c r="BW594">
        <f>+Casos_PN_CORR[[#This Row],[18-may]]-Casos_PN_CORR[[#This Row],[17-may]]</f>
        <v>0</v>
      </c>
      <c r="BX594">
        <f>+Casos_PN_CORR[[#This Row],[19-may]]-Casos_PN_CORR[[#This Row],[18-may]]</f>
        <v>0</v>
      </c>
      <c r="BY594">
        <f>+Casos_PN_CORR[[#This Row],[20-may]]-Casos_PN_CORR[[#This Row],[19-may]]</f>
        <v>0</v>
      </c>
      <c r="BZ594">
        <f>+Casos_PN_CORR[[#This Row],[21-may]]-Casos_PN_CORR[[#This Row],[20-may]]</f>
        <v>0</v>
      </c>
      <c r="CA594">
        <f>+Casos_PN_CORR[[#This Row],[22-may]]-Casos_PN_CORR[[#This Row],[21-may]]</f>
        <v>0</v>
      </c>
      <c r="CB594">
        <f>+Casos_PN_CORR[[#This Row],[23-may]]-Casos_PN_CORR[[#This Row],[22-may]]</f>
        <v>0</v>
      </c>
      <c r="CC594">
        <f>+Casos_PN_CORR[[#This Row],[24-may]]-Casos_PN_CORR[[#This Row],[23-may]]</f>
        <v>0</v>
      </c>
      <c r="CD594">
        <f>+Casos_PN_CORR[[#This Row],[25-may]]-Casos_PN_CORR[[#This Row],[24-may]]</f>
        <v>0</v>
      </c>
      <c r="CE594">
        <f>+Casos_PN_CORR[[#This Row],[26-may]]-Casos_PN_CORR[[#This Row],[25-may]]</f>
        <v>0</v>
      </c>
      <c r="CF594">
        <f>+Casos_PN_CORR[[#This Row],[27-may]]-Casos_PN_CORR[[#This Row],[26-may]]</f>
        <v>0</v>
      </c>
      <c r="CG594">
        <f>+Casos_PN_CORR[[#This Row],[28-may]]-Casos_PN_CORR[[#This Row],[27-may]]</f>
        <v>0</v>
      </c>
      <c r="CH594">
        <f>+Casos_PN_CORR[[#This Row],[29-may]]-Casos_PN_CORR[[#This Row],[28-may]]</f>
        <v>0</v>
      </c>
      <c r="CI594">
        <f>+Casos_PN_CORR[[#This Row],[30-may]]-Casos_PN_CORR[[#This Row],[29-may]]</f>
        <v>0</v>
      </c>
      <c r="CJ594">
        <f>+Casos_PN_CORR[[#This Row],[31-may]]-Casos_PN_CORR[[#This Row],[30-may]]</f>
        <v>0</v>
      </c>
      <c r="CK594">
        <f>+Casos_PN_CORR[[#This Row],[1-jun]]-Casos_PN_CORR[[#This Row],[31-may]]</f>
        <v>0</v>
      </c>
      <c r="CL594">
        <f>+Casos_PN_CORR[[#This Row],[2-jun]]-Casos_PN_CORR[[#This Row],[1-jun]]</f>
        <v>0</v>
      </c>
      <c r="CM594">
        <f>+Casos_PN_CORR[[#This Row],[3-jun]]-Casos_PN_CORR[[#This Row],[2-jun]]</f>
        <v>0</v>
      </c>
      <c r="CN594">
        <f>+Casos_PN_CORR[[#This Row],[4-jun]]-Casos_PN_CORR[[#This Row],[3-jun]]</f>
        <v>0</v>
      </c>
      <c r="CO594">
        <f>+Casos_PN_CORR[[#This Row],[5-jun]]-Casos_PN_CORR[[#This Row],[4-jun]]</f>
        <v>0</v>
      </c>
      <c r="CP594">
        <f>+Casos_PN_CORR[[#This Row],[6-jun]]-Casos_PN_CORR[[#This Row],[5-jun]]</f>
        <v>0</v>
      </c>
    </row>
    <row r="595" spans="1:94">
      <c r="A595">
        <v>40609</v>
      </c>
      <c r="B595" s="2" t="s">
        <v>115</v>
      </c>
      <c r="C595" s="2" t="s">
        <v>185</v>
      </c>
      <c r="D595" s="2" t="s">
        <v>709</v>
      </c>
      <c r="E595" s="4">
        <f t="shared" si="9"/>
        <v>0</v>
      </c>
      <c r="F595">
        <f>+Casos_PN_CORR[[#This Row],[10-mar]]</f>
        <v>0</v>
      </c>
      <c r="G595">
        <f>+Casos_PN_CORR[[#This Row],[11-mar]]-Casos_PN_CORR[[#This Row],[10-mar]]</f>
        <v>0</v>
      </c>
      <c r="H595">
        <f>+Casos_PN_CORR[[#This Row],[12-mar]]-Casos_PN_CORR[[#This Row],[11-mar]]</f>
        <v>0</v>
      </c>
      <c r="I595">
        <f>+Casos_PN_CORR[[#This Row],[13-mar]]-Casos_PN_CORR[[#This Row],[12-mar]]</f>
        <v>0</v>
      </c>
      <c r="J595">
        <f>+Casos_PN_CORR[[#This Row],[14-mar]]-Casos_PN_CORR[[#This Row],[13-mar]]</f>
        <v>0</v>
      </c>
      <c r="K595">
        <f>+Casos_PN_CORR[[#This Row],[15-mar]]-Casos_PN_CORR[[#This Row],[14-mar]]</f>
        <v>0</v>
      </c>
      <c r="L595">
        <f>+Casos_PN_CORR[[#This Row],[16-mar]]-Casos_PN_CORR[[#This Row],[15-mar]]</f>
        <v>0</v>
      </c>
      <c r="M595">
        <f>+Casos_PN_CORR[[#This Row],[17-mar]]-Casos_PN_CORR[[#This Row],[16-mar]]</f>
        <v>0</v>
      </c>
      <c r="N595">
        <f>+Casos_PN_CORR[[#This Row],[18-mar]]-Casos_PN_CORR[[#This Row],[17-mar]]</f>
        <v>0</v>
      </c>
      <c r="O595">
        <f>+Casos_PN_CORR[[#This Row],[19-mar]]-Casos_PN_CORR[[#This Row],[18-mar]]</f>
        <v>0</v>
      </c>
      <c r="P595">
        <f>+Casos_PN_CORR[[#This Row],[20-mar]]-Casos_PN_CORR[[#This Row],[19-mar]]</f>
        <v>0</v>
      </c>
      <c r="Q595">
        <f>+Casos_PN_CORR[[#This Row],[21-mar]]-Casos_PN_CORR[[#This Row],[20-mar]]</f>
        <v>0</v>
      </c>
      <c r="R595">
        <f>+Casos_PN_CORR[[#This Row],[22-mar]]-Casos_PN_CORR[[#This Row],[21-mar]]</f>
        <v>0</v>
      </c>
      <c r="S595">
        <f>+Casos_PN_CORR[[#This Row],[23-mar]]-Casos_PN_CORR[[#This Row],[22-mar]]</f>
        <v>0</v>
      </c>
      <c r="T595">
        <f>+Casos_PN_CORR[[#This Row],[24-mar]]-Casos_PN_CORR[[#This Row],[23-mar]]</f>
        <v>0</v>
      </c>
      <c r="U595">
        <f>+Casos_PN_CORR[[#This Row],[25-mar]]-Casos_PN_CORR[[#This Row],[24-mar]]</f>
        <v>0</v>
      </c>
      <c r="V595">
        <f>+Casos_PN_CORR[[#This Row],[26-mar]]-Casos_PN_CORR[[#This Row],[25-mar]]</f>
        <v>0</v>
      </c>
      <c r="W595">
        <f>+Casos_PN_CORR[[#This Row],[27-mar]]-Casos_PN_CORR[[#This Row],[26-mar]]</f>
        <v>0</v>
      </c>
      <c r="X595">
        <f>+Casos_PN_CORR[[#This Row],[28-mar]]-Casos_PN_CORR[[#This Row],[27-mar]]</f>
        <v>0</v>
      </c>
      <c r="Y595">
        <f>+Casos_PN_CORR[[#This Row],[29-mar]]-Casos_PN_CORR[[#This Row],[28-mar]]</f>
        <v>0</v>
      </c>
      <c r="Z595">
        <f>+Casos_PN_CORR[[#This Row],[30-mar]]-Casos_PN_CORR[[#This Row],[29-mar]]</f>
        <v>0</v>
      </c>
      <c r="AA595">
        <f>+Casos_PN_CORR[[#This Row],[31-mar]]-Casos_PN_CORR[[#This Row],[30-mar]]</f>
        <v>0</v>
      </c>
      <c r="AB595">
        <f>+Casos_PN_CORR[[#This Row],[1-abr]]-Casos_PN_CORR[[#This Row],[31-mar]]</f>
        <v>0</v>
      </c>
      <c r="AC595">
        <f>+Casos_PN_CORR[[#This Row],[2-abr]]-Casos_PN_CORR[[#This Row],[1-abr]]</f>
        <v>0</v>
      </c>
      <c r="AD595">
        <f>+Casos_PN_CORR[[#This Row],[3-abr]]-Casos_PN_CORR[[#This Row],[2-abr]]</f>
        <v>0</v>
      </c>
      <c r="AE595">
        <f>+Casos_PN_CORR[[#This Row],[4-abr]]-Casos_PN_CORR[[#This Row],[3-abr]]</f>
        <v>0</v>
      </c>
      <c r="AF595">
        <f>+Casos_PN_CORR[[#This Row],[5-abr]]-Casos_PN_CORR[[#This Row],[4-abr]]</f>
        <v>0</v>
      </c>
      <c r="AG595">
        <f>+Casos_PN_CORR[[#This Row],[6-abr]]-Casos_PN_CORR[[#This Row],[5-abr]]</f>
        <v>0</v>
      </c>
      <c r="AH595">
        <f>+Casos_PN_CORR[[#This Row],[7-abr]]-Casos_PN_CORR[[#This Row],[6-abr]]</f>
        <v>0</v>
      </c>
      <c r="AI595">
        <f>+Casos_PN_CORR[[#This Row],[8-abr]]-Casos_PN_CORR[[#This Row],[7-abr]]</f>
        <v>0</v>
      </c>
      <c r="AJ595">
        <f>+Casos_PN_CORR[[#This Row],[9-abr]]-Casos_PN_CORR[[#This Row],[8-abr]]</f>
        <v>0</v>
      </c>
      <c r="AK595">
        <f>+Casos_PN_CORR[[#This Row],[10-abr]]-Casos_PN_CORR[[#This Row],[9-abr]]</f>
        <v>0</v>
      </c>
      <c r="AL595">
        <f>+Casos_PN_CORR[[#This Row],[11-abr]]-Casos_PN_CORR[[#This Row],[10-abr]]</f>
        <v>0</v>
      </c>
      <c r="AM595">
        <f>+Casos_PN_CORR[[#This Row],[12-abr]]-Casos_PN_CORR[[#This Row],[11-abr]]</f>
        <v>0</v>
      </c>
      <c r="AN595">
        <f>+Casos_PN_CORR[[#This Row],[13-abr]]-Casos_PN_CORR[[#This Row],[12-abr]]</f>
        <v>0</v>
      </c>
      <c r="AO595">
        <f>+Casos_PN_CORR[[#This Row],[14-abr]]-Casos_PN_CORR[[#This Row],[13-abr]]</f>
        <v>0</v>
      </c>
      <c r="AP595">
        <f>+Casos_PN_CORR[[#This Row],[15-abr]]-Casos_PN_CORR[[#This Row],[14-abr]]</f>
        <v>0</v>
      </c>
      <c r="AQ595">
        <f>+Casos_PN_CORR[[#This Row],[16-abr]]-Casos_PN_CORR[[#This Row],[15-abr]]</f>
        <v>0</v>
      </c>
      <c r="AR595">
        <f>+Casos_PN_CORR[[#This Row],[17-abr]]-Casos_PN_CORR[[#This Row],[16-abr]]</f>
        <v>0</v>
      </c>
      <c r="AS595">
        <f>+Casos_PN_CORR[[#This Row],[18-abr]]-Casos_PN_CORR[[#This Row],[17-abr]]</f>
        <v>0</v>
      </c>
      <c r="AT595">
        <f>+Casos_PN_CORR[[#This Row],[19-abr]]-Casos_PN_CORR[[#This Row],[18-abr]]</f>
        <v>0</v>
      </c>
      <c r="AU595">
        <f>+Casos_PN_CORR[[#This Row],[20-abr]]-Casos_PN_CORR[[#This Row],[19-abr]]</f>
        <v>0</v>
      </c>
      <c r="AV595">
        <f>+Casos_PN_CORR[[#This Row],[21-abr]]-Casos_PN_CORR[[#This Row],[20-abr]]</f>
        <v>0</v>
      </c>
      <c r="AW595">
        <f>+Casos_PN_CORR[[#This Row],[22-abr]]-Casos_PN_CORR[[#This Row],[21-abr]]</f>
        <v>0</v>
      </c>
      <c r="AX595">
        <f>+Casos_PN_CORR[[#This Row],[23-abr]]-Casos_PN_CORR[[#This Row],[22-abr]]</f>
        <v>0</v>
      </c>
      <c r="AY595">
        <f>+Casos_PN_CORR[[#This Row],[24-abr]]-Casos_PN_CORR[[#This Row],[23-abr]]</f>
        <v>0</v>
      </c>
      <c r="AZ595">
        <f>+Casos_PN_CORR[[#This Row],[25-abr]]-Casos_PN_CORR[[#This Row],[24-abr]]</f>
        <v>0</v>
      </c>
      <c r="BA595">
        <f>+Casos_PN_CORR[[#This Row],[26-abr]]-Casos_PN_CORR[[#This Row],[25-abr]]</f>
        <v>0</v>
      </c>
      <c r="BB595">
        <f>+Casos_PN_CORR[[#This Row],[27-abr]]-Casos_PN_CORR[[#This Row],[26-abr]]</f>
        <v>0</v>
      </c>
      <c r="BC595">
        <f>+Casos_PN_CORR[[#This Row],[28-abr]]-Casos_PN_CORR[[#This Row],[27-abr]]</f>
        <v>0</v>
      </c>
      <c r="BD595">
        <f>+Casos_PN_CORR[[#This Row],[29-abr]]-Casos_PN_CORR[[#This Row],[28-abr]]</f>
        <v>0</v>
      </c>
      <c r="BE595">
        <f>+Casos_PN_CORR[[#This Row],[30-abr]]-Casos_PN_CORR[[#This Row],[29-abr]]</f>
        <v>0</v>
      </c>
      <c r="BF595">
        <f>+Casos_PN_CORR[[#This Row],[1-may]]-Casos_PN_CORR[[#This Row],[30-abr]]</f>
        <v>0</v>
      </c>
      <c r="BG595">
        <f>+Casos_PN_CORR[[#This Row],[2-may]]-Casos_PN_CORR[[#This Row],[1-may]]</f>
        <v>0</v>
      </c>
      <c r="BH595">
        <f>+Casos_PN_CORR[[#This Row],[3-may]]-Casos_PN_CORR[[#This Row],[2-may]]</f>
        <v>0</v>
      </c>
      <c r="BI595">
        <f>+Casos_PN_CORR[[#This Row],[4-may]]-Casos_PN_CORR[[#This Row],[3-may]]</f>
        <v>0</v>
      </c>
      <c r="BJ595">
        <f>+Casos_PN_CORR[[#This Row],[5-may]]-Casos_PN_CORR[[#This Row],[4-may]]</f>
        <v>0</v>
      </c>
      <c r="BK595">
        <f>+Casos_PN_CORR[[#This Row],[6-may]]-Casos_PN_CORR[[#This Row],[5-may]]</f>
        <v>0</v>
      </c>
      <c r="BL595">
        <f>+Casos_PN_CORR[[#This Row],[7-may]]-Casos_PN_CORR[[#This Row],[6-may]]</f>
        <v>0</v>
      </c>
      <c r="BM595">
        <f>+Casos_PN_CORR[[#This Row],[8-may]]-Casos_PN_CORR[[#This Row],[7-may]]</f>
        <v>0</v>
      </c>
      <c r="BN595">
        <f>+Casos_PN_CORR[[#This Row],[9-may]]-Casos_PN_CORR[[#This Row],[8-may]]</f>
        <v>0</v>
      </c>
      <c r="BO595">
        <f>+Casos_PN_CORR[[#This Row],[10-may]]-Casos_PN_CORR[[#This Row],[9-may]]</f>
        <v>0</v>
      </c>
      <c r="BP595">
        <f>+Casos_PN_CORR[[#This Row],[11-may]]-Casos_PN_CORR[[#This Row],[10-may]]</f>
        <v>0</v>
      </c>
      <c r="BQ595">
        <f>+Casos_PN_CORR[[#This Row],[12-may]]-Casos_PN_CORR[[#This Row],[11-may]]</f>
        <v>0</v>
      </c>
      <c r="BR595">
        <f>+Casos_PN_CORR[[#This Row],[13-may]]-Casos_PN_CORR[[#This Row],[12-may]]</f>
        <v>0</v>
      </c>
      <c r="BS595">
        <f>+Casos_PN_CORR[[#This Row],[14-may]]-Casos_PN_CORR[[#This Row],[13-may]]</f>
        <v>0</v>
      </c>
      <c r="BT595">
        <f>+Casos_PN_CORR[[#This Row],[15-may]]-Casos_PN_CORR[[#This Row],[14-may]]</f>
        <v>0</v>
      </c>
      <c r="BU595">
        <f>+Casos_PN_CORR[[#This Row],[16-may]]-Casos_PN_CORR[[#This Row],[15-may]]</f>
        <v>0</v>
      </c>
      <c r="BV595">
        <f>+Casos_PN_CORR[[#This Row],[17-may]]-Casos_PN_CORR[[#This Row],[16-may]]</f>
        <v>0</v>
      </c>
      <c r="BW595">
        <f>+Casos_PN_CORR[[#This Row],[18-may]]-Casos_PN_CORR[[#This Row],[17-may]]</f>
        <v>0</v>
      </c>
      <c r="BX595">
        <f>+Casos_PN_CORR[[#This Row],[19-may]]-Casos_PN_CORR[[#This Row],[18-may]]</f>
        <v>0</v>
      </c>
      <c r="BY595">
        <f>+Casos_PN_CORR[[#This Row],[20-may]]-Casos_PN_CORR[[#This Row],[19-may]]</f>
        <v>0</v>
      </c>
      <c r="BZ595">
        <f>+Casos_PN_CORR[[#This Row],[21-may]]-Casos_PN_CORR[[#This Row],[20-may]]</f>
        <v>0</v>
      </c>
      <c r="CA595">
        <f>+Casos_PN_CORR[[#This Row],[22-may]]-Casos_PN_CORR[[#This Row],[21-may]]</f>
        <v>0</v>
      </c>
      <c r="CB595">
        <f>+Casos_PN_CORR[[#This Row],[23-may]]-Casos_PN_CORR[[#This Row],[22-may]]</f>
        <v>0</v>
      </c>
      <c r="CC595">
        <f>+Casos_PN_CORR[[#This Row],[24-may]]-Casos_PN_CORR[[#This Row],[23-may]]</f>
        <v>0</v>
      </c>
      <c r="CD595">
        <f>+Casos_PN_CORR[[#This Row],[25-may]]-Casos_PN_CORR[[#This Row],[24-may]]</f>
        <v>0</v>
      </c>
      <c r="CE595">
        <f>+Casos_PN_CORR[[#This Row],[26-may]]-Casos_PN_CORR[[#This Row],[25-may]]</f>
        <v>0</v>
      </c>
      <c r="CF595">
        <f>+Casos_PN_CORR[[#This Row],[27-may]]-Casos_PN_CORR[[#This Row],[26-may]]</f>
        <v>0</v>
      </c>
      <c r="CG595">
        <f>+Casos_PN_CORR[[#This Row],[28-may]]-Casos_PN_CORR[[#This Row],[27-may]]</f>
        <v>0</v>
      </c>
      <c r="CH595">
        <f>+Casos_PN_CORR[[#This Row],[29-may]]-Casos_PN_CORR[[#This Row],[28-may]]</f>
        <v>0</v>
      </c>
      <c r="CI595">
        <f>+Casos_PN_CORR[[#This Row],[30-may]]-Casos_PN_CORR[[#This Row],[29-may]]</f>
        <v>0</v>
      </c>
      <c r="CJ595">
        <f>+Casos_PN_CORR[[#This Row],[31-may]]-Casos_PN_CORR[[#This Row],[30-may]]</f>
        <v>0</v>
      </c>
      <c r="CK595">
        <f>+Casos_PN_CORR[[#This Row],[1-jun]]-Casos_PN_CORR[[#This Row],[31-may]]</f>
        <v>0</v>
      </c>
      <c r="CL595">
        <f>+Casos_PN_CORR[[#This Row],[2-jun]]-Casos_PN_CORR[[#This Row],[1-jun]]</f>
        <v>0</v>
      </c>
      <c r="CM595">
        <f>+Casos_PN_CORR[[#This Row],[3-jun]]-Casos_PN_CORR[[#This Row],[2-jun]]</f>
        <v>0</v>
      </c>
      <c r="CN595">
        <f>+Casos_PN_CORR[[#This Row],[4-jun]]-Casos_PN_CORR[[#This Row],[3-jun]]</f>
        <v>0</v>
      </c>
      <c r="CO595">
        <f>+Casos_PN_CORR[[#This Row],[5-jun]]-Casos_PN_CORR[[#This Row],[4-jun]]</f>
        <v>0</v>
      </c>
      <c r="CP595">
        <f>+Casos_PN_CORR[[#This Row],[6-jun]]-Casos_PN_CORR[[#This Row],[5-jun]]</f>
        <v>0</v>
      </c>
    </row>
    <row r="596" spans="1:94">
      <c r="A596">
        <v>40610</v>
      </c>
      <c r="B596" s="2" t="s">
        <v>115</v>
      </c>
      <c r="C596" s="2" t="s">
        <v>185</v>
      </c>
      <c r="D596" s="2" t="s">
        <v>710</v>
      </c>
      <c r="E596" s="4">
        <f t="shared" si="9"/>
        <v>11</v>
      </c>
      <c r="F596">
        <f>+Casos_PN_CORR[[#This Row],[10-mar]]</f>
        <v>0</v>
      </c>
      <c r="G596">
        <f>+Casos_PN_CORR[[#This Row],[11-mar]]-Casos_PN_CORR[[#This Row],[10-mar]]</f>
        <v>0</v>
      </c>
      <c r="H596">
        <f>+Casos_PN_CORR[[#This Row],[12-mar]]-Casos_PN_CORR[[#This Row],[11-mar]]</f>
        <v>0</v>
      </c>
      <c r="I596">
        <f>+Casos_PN_CORR[[#This Row],[13-mar]]-Casos_PN_CORR[[#This Row],[12-mar]]</f>
        <v>0</v>
      </c>
      <c r="J596">
        <f>+Casos_PN_CORR[[#This Row],[14-mar]]-Casos_PN_CORR[[#This Row],[13-mar]]</f>
        <v>0</v>
      </c>
      <c r="K596">
        <f>+Casos_PN_CORR[[#This Row],[15-mar]]-Casos_PN_CORR[[#This Row],[14-mar]]</f>
        <v>0</v>
      </c>
      <c r="L596">
        <f>+Casos_PN_CORR[[#This Row],[16-mar]]-Casos_PN_CORR[[#This Row],[15-mar]]</f>
        <v>0</v>
      </c>
      <c r="M596">
        <f>+Casos_PN_CORR[[#This Row],[17-mar]]-Casos_PN_CORR[[#This Row],[16-mar]]</f>
        <v>0</v>
      </c>
      <c r="N596">
        <f>+Casos_PN_CORR[[#This Row],[18-mar]]-Casos_PN_CORR[[#This Row],[17-mar]]</f>
        <v>0</v>
      </c>
      <c r="O596">
        <f>+Casos_PN_CORR[[#This Row],[19-mar]]-Casos_PN_CORR[[#This Row],[18-mar]]</f>
        <v>0</v>
      </c>
      <c r="P596">
        <f>+Casos_PN_CORR[[#This Row],[20-mar]]-Casos_PN_CORR[[#This Row],[19-mar]]</f>
        <v>0</v>
      </c>
      <c r="Q596">
        <f>+Casos_PN_CORR[[#This Row],[21-mar]]-Casos_PN_CORR[[#This Row],[20-mar]]</f>
        <v>0</v>
      </c>
      <c r="R596">
        <f>+Casos_PN_CORR[[#This Row],[22-mar]]-Casos_PN_CORR[[#This Row],[21-mar]]</f>
        <v>0</v>
      </c>
      <c r="S596">
        <f>+Casos_PN_CORR[[#This Row],[23-mar]]-Casos_PN_CORR[[#This Row],[22-mar]]</f>
        <v>0</v>
      </c>
      <c r="T596">
        <f>+Casos_PN_CORR[[#This Row],[24-mar]]-Casos_PN_CORR[[#This Row],[23-mar]]</f>
        <v>0</v>
      </c>
      <c r="U596">
        <f>+Casos_PN_CORR[[#This Row],[25-mar]]-Casos_PN_CORR[[#This Row],[24-mar]]</f>
        <v>0</v>
      </c>
      <c r="V596">
        <f>+Casos_PN_CORR[[#This Row],[26-mar]]-Casos_PN_CORR[[#This Row],[25-mar]]</f>
        <v>0</v>
      </c>
      <c r="W596">
        <f>+Casos_PN_CORR[[#This Row],[27-mar]]-Casos_PN_CORR[[#This Row],[26-mar]]</f>
        <v>0</v>
      </c>
      <c r="X596">
        <f>+Casos_PN_CORR[[#This Row],[28-mar]]-Casos_PN_CORR[[#This Row],[27-mar]]</f>
        <v>0</v>
      </c>
      <c r="Y596">
        <f>+Casos_PN_CORR[[#This Row],[29-mar]]-Casos_PN_CORR[[#This Row],[28-mar]]</f>
        <v>0</v>
      </c>
      <c r="Z596">
        <f>+Casos_PN_CORR[[#This Row],[30-mar]]-Casos_PN_CORR[[#This Row],[29-mar]]</f>
        <v>0</v>
      </c>
      <c r="AA596">
        <f>+Casos_PN_CORR[[#This Row],[31-mar]]-Casos_PN_CORR[[#This Row],[30-mar]]</f>
        <v>0</v>
      </c>
      <c r="AB596">
        <f>+Casos_PN_CORR[[#This Row],[1-abr]]-Casos_PN_CORR[[#This Row],[31-mar]]</f>
        <v>0</v>
      </c>
      <c r="AC596">
        <f>+Casos_PN_CORR[[#This Row],[2-abr]]-Casos_PN_CORR[[#This Row],[1-abr]]</f>
        <v>0</v>
      </c>
      <c r="AD596">
        <f>+Casos_PN_CORR[[#This Row],[3-abr]]-Casos_PN_CORR[[#This Row],[2-abr]]</f>
        <v>0</v>
      </c>
      <c r="AE596">
        <f>+Casos_PN_CORR[[#This Row],[4-abr]]-Casos_PN_CORR[[#This Row],[3-abr]]</f>
        <v>0</v>
      </c>
      <c r="AF596">
        <f>+Casos_PN_CORR[[#This Row],[5-abr]]-Casos_PN_CORR[[#This Row],[4-abr]]</f>
        <v>0</v>
      </c>
      <c r="AG596">
        <f>+Casos_PN_CORR[[#This Row],[6-abr]]-Casos_PN_CORR[[#This Row],[5-abr]]</f>
        <v>0</v>
      </c>
      <c r="AH596">
        <f>+Casos_PN_CORR[[#This Row],[7-abr]]-Casos_PN_CORR[[#This Row],[6-abr]]</f>
        <v>0</v>
      </c>
      <c r="AI596">
        <f>+Casos_PN_CORR[[#This Row],[8-abr]]-Casos_PN_CORR[[#This Row],[7-abr]]</f>
        <v>0</v>
      </c>
      <c r="AJ596">
        <f>+Casos_PN_CORR[[#This Row],[9-abr]]-Casos_PN_CORR[[#This Row],[8-abr]]</f>
        <v>0</v>
      </c>
      <c r="AK596">
        <f>+Casos_PN_CORR[[#This Row],[10-abr]]-Casos_PN_CORR[[#This Row],[9-abr]]</f>
        <v>0</v>
      </c>
      <c r="AL596">
        <f>+Casos_PN_CORR[[#This Row],[11-abr]]-Casos_PN_CORR[[#This Row],[10-abr]]</f>
        <v>0</v>
      </c>
      <c r="AM596">
        <f>+Casos_PN_CORR[[#This Row],[12-abr]]-Casos_PN_CORR[[#This Row],[11-abr]]</f>
        <v>0</v>
      </c>
      <c r="AN596">
        <f>+Casos_PN_CORR[[#This Row],[13-abr]]-Casos_PN_CORR[[#This Row],[12-abr]]</f>
        <v>0</v>
      </c>
      <c r="AO596">
        <f>+Casos_PN_CORR[[#This Row],[14-abr]]-Casos_PN_CORR[[#This Row],[13-abr]]</f>
        <v>0</v>
      </c>
      <c r="AP596">
        <f>+Casos_PN_CORR[[#This Row],[15-abr]]-Casos_PN_CORR[[#This Row],[14-abr]]</f>
        <v>0</v>
      </c>
      <c r="AQ596">
        <f>+Casos_PN_CORR[[#This Row],[16-abr]]-Casos_PN_CORR[[#This Row],[15-abr]]</f>
        <v>0</v>
      </c>
      <c r="AR596">
        <f>+Casos_PN_CORR[[#This Row],[17-abr]]-Casos_PN_CORR[[#This Row],[16-abr]]</f>
        <v>0</v>
      </c>
      <c r="AS596">
        <f>+Casos_PN_CORR[[#This Row],[18-abr]]-Casos_PN_CORR[[#This Row],[17-abr]]</f>
        <v>0</v>
      </c>
      <c r="AT596">
        <f>+Casos_PN_CORR[[#This Row],[19-abr]]-Casos_PN_CORR[[#This Row],[18-abr]]</f>
        <v>0</v>
      </c>
      <c r="AU596">
        <f>+Casos_PN_CORR[[#This Row],[20-abr]]-Casos_PN_CORR[[#This Row],[19-abr]]</f>
        <v>0</v>
      </c>
      <c r="AV596">
        <f>+Casos_PN_CORR[[#This Row],[21-abr]]-Casos_PN_CORR[[#This Row],[20-abr]]</f>
        <v>0</v>
      </c>
      <c r="AW596">
        <f>+Casos_PN_CORR[[#This Row],[22-abr]]-Casos_PN_CORR[[#This Row],[21-abr]]</f>
        <v>0</v>
      </c>
      <c r="AX596">
        <f>+Casos_PN_CORR[[#This Row],[23-abr]]-Casos_PN_CORR[[#This Row],[22-abr]]</f>
        <v>0</v>
      </c>
      <c r="AY596">
        <f>+Casos_PN_CORR[[#This Row],[24-abr]]-Casos_PN_CORR[[#This Row],[23-abr]]</f>
        <v>0</v>
      </c>
      <c r="AZ596">
        <f>+Casos_PN_CORR[[#This Row],[25-abr]]-Casos_PN_CORR[[#This Row],[24-abr]]</f>
        <v>0</v>
      </c>
      <c r="BA596">
        <f>+Casos_PN_CORR[[#This Row],[26-abr]]-Casos_PN_CORR[[#This Row],[25-abr]]</f>
        <v>0</v>
      </c>
      <c r="BB596">
        <f>+Casos_PN_CORR[[#This Row],[27-abr]]-Casos_PN_CORR[[#This Row],[26-abr]]</f>
        <v>0</v>
      </c>
      <c r="BC596">
        <f>+Casos_PN_CORR[[#This Row],[28-abr]]-Casos_PN_CORR[[#This Row],[27-abr]]</f>
        <v>0</v>
      </c>
      <c r="BD596">
        <f>+Casos_PN_CORR[[#This Row],[29-abr]]-Casos_PN_CORR[[#This Row],[28-abr]]</f>
        <v>0</v>
      </c>
      <c r="BE596">
        <f>+Casos_PN_CORR[[#This Row],[30-abr]]-Casos_PN_CORR[[#This Row],[29-abr]]</f>
        <v>0</v>
      </c>
      <c r="BF596">
        <f>+Casos_PN_CORR[[#This Row],[1-may]]-Casos_PN_CORR[[#This Row],[30-abr]]</f>
        <v>0</v>
      </c>
      <c r="BG596">
        <f>+Casos_PN_CORR[[#This Row],[2-may]]-Casos_PN_CORR[[#This Row],[1-may]]</f>
        <v>0</v>
      </c>
      <c r="BH596">
        <f>+Casos_PN_CORR[[#This Row],[3-may]]-Casos_PN_CORR[[#This Row],[2-may]]</f>
        <v>0</v>
      </c>
      <c r="BI596">
        <f>+Casos_PN_CORR[[#This Row],[4-may]]-Casos_PN_CORR[[#This Row],[3-may]]</f>
        <v>0</v>
      </c>
      <c r="BJ596">
        <f>+Casos_PN_CORR[[#This Row],[5-may]]-Casos_PN_CORR[[#This Row],[4-may]]</f>
        <v>0</v>
      </c>
      <c r="BK596">
        <f>+Casos_PN_CORR[[#This Row],[6-may]]-Casos_PN_CORR[[#This Row],[5-may]]</f>
        <v>0</v>
      </c>
      <c r="BL596">
        <f>+Casos_PN_CORR[[#This Row],[7-may]]-Casos_PN_CORR[[#This Row],[6-may]]</f>
        <v>0</v>
      </c>
      <c r="BM596">
        <f>+Casos_PN_CORR[[#This Row],[8-may]]-Casos_PN_CORR[[#This Row],[7-may]]</f>
        <v>0</v>
      </c>
      <c r="BN596">
        <f>+Casos_PN_CORR[[#This Row],[9-may]]-Casos_PN_CORR[[#This Row],[8-may]]</f>
        <v>0</v>
      </c>
      <c r="BO596">
        <f>+Casos_PN_CORR[[#This Row],[10-may]]-Casos_PN_CORR[[#This Row],[9-may]]</f>
        <v>0</v>
      </c>
      <c r="BP596">
        <f>+Casos_PN_CORR[[#This Row],[11-may]]-Casos_PN_CORR[[#This Row],[10-may]]</f>
        <v>0</v>
      </c>
      <c r="BQ596">
        <f>+Casos_PN_CORR[[#This Row],[12-may]]-Casos_PN_CORR[[#This Row],[11-may]]</f>
        <v>0</v>
      </c>
      <c r="BR596">
        <f>+Casos_PN_CORR[[#This Row],[13-may]]-Casos_PN_CORR[[#This Row],[12-may]]</f>
        <v>0</v>
      </c>
      <c r="BS596">
        <f>+Casos_PN_CORR[[#This Row],[14-may]]-Casos_PN_CORR[[#This Row],[13-may]]</f>
        <v>0</v>
      </c>
      <c r="BT596">
        <f>+Casos_PN_CORR[[#This Row],[15-may]]-Casos_PN_CORR[[#This Row],[14-may]]</f>
        <v>0</v>
      </c>
      <c r="BU596">
        <f>+Casos_PN_CORR[[#This Row],[16-may]]-Casos_PN_CORR[[#This Row],[15-may]]</f>
        <v>0</v>
      </c>
      <c r="BV596">
        <f>+Casos_PN_CORR[[#This Row],[17-may]]-Casos_PN_CORR[[#This Row],[16-may]]</f>
        <v>0</v>
      </c>
      <c r="BW596">
        <f>+Casos_PN_CORR[[#This Row],[18-may]]-Casos_PN_CORR[[#This Row],[17-may]]</f>
        <v>0</v>
      </c>
      <c r="BX596">
        <f>+Casos_PN_CORR[[#This Row],[19-may]]-Casos_PN_CORR[[#This Row],[18-may]]</f>
        <v>0</v>
      </c>
      <c r="BY596">
        <f>+Casos_PN_CORR[[#This Row],[20-may]]-Casos_PN_CORR[[#This Row],[19-may]]</f>
        <v>0</v>
      </c>
      <c r="BZ596">
        <f>+Casos_PN_CORR[[#This Row],[21-may]]-Casos_PN_CORR[[#This Row],[20-may]]</f>
        <v>0</v>
      </c>
      <c r="CA596">
        <f>+Casos_PN_CORR[[#This Row],[22-may]]-Casos_PN_CORR[[#This Row],[21-may]]</f>
        <v>0</v>
      </c>
      <c r="CB596">
        <f>+Casos_PN_CORR[[#This Row],[23-may]]-Casos_PN_CORR[[#This Row],[22-may]]</f>
        <v>0</v>
      </c>
      <c r="CC596">
        <f>+Casos_PN_CORR[[#This Row],[24-may]]-Casos_PN_CORR[[#This Row],[23-may]]</f>
        <v>0</v>
      </c>
      <c r="CD596">
        <f>+Casos_PN_CORR[[#This Row],[25-may]]-Casos_PN_CORR[[#This Row],[24-may]]</f>
        <v>0</v>
      </c>
      <c r="CE596">
        <f>+Casos_PN_CORR[[#This Row],[26-may]]-Casos_PN_CORR[[#This Row],[25-may]]</f>
        <v>0</v>
      </c>
      <c r="CF596">
        <f>+Casos_PN_CORR[[#This Row],[27-may]]-Casos_PN_CORR[[#This Row],[26-may]]</f>
        <v>0</v>
      </c>
      <c r="CG596">
        <f>+Casos_PN_CORR[[#This Row],[28-may]]-Casos_PN_CORR[[#This Row],[27-may]]</f>
        <v>0</v>
      </c>
      <c r="CH596">
        <f>+Casos_PN_CORR[[#This Row],[29-may]]-Casos_PN_CORR[[#This Row],[28-may]]</f>
        <v>0</v>
      </c>
      <c r="CI596">
        <f>+Casos_PN_CORR[[#This Row],[30-may]]-Casos_PN_CORR[[#This Row],[29-may]]</f>
        <v>0</v>
      </c>
      <c r="CJ596">
        <f>+Casos_PN_CORR[[#This Row],[31-may]]-Casos_PN_CORR[[#This Row],[30-may]]</f>
        <v>0</v>
      </c>
      <c r="CK596">
        <f>+Casos_PN_CORR[[#This Row],[1-jun]]-Casos_PN_CORR[[#This Row],[31-may]]</f>
        <v>0</v>
      </c>
      <c r="CL596">
        <f>+Casos_PN_CORR[[#This Row],[2-jun]]-Casos_PN_CORR[[#This Row],[1-jun]]</f>
        <v>0</v>
      </c>
      <c r="CM596">
        <f>+Casos_PN_CORR[[#This Row],[3-jun]]-Casos_PN_CORR[[#This Row],[2-jun]]</f>
        <v>0</v>
      </c>
      <c r="CN596">
        <f>+Casos_PN_CORR[[#This Row],[4-jun]]-Casos_PN_CORR[[#This Row],[3-jun]]</f>
        <v>0</v>
      </c>
      <c r="CO596">
        <f>+Casos_PN_CORR[[#This Row],[5-jun]]-Casos_PN_CORR[[#This Row],[4-jun]]</f>
        <v>11</v>
      </c>
      <c r="CP596">
        <f>+Casos_PN_CORR[[#This Row],[6-jun]]-Casos_PN_CORR[[#This Row],[5-jun]]</f>
        <v>0</v>
      </c>
    </row>
    <row r="597" spans="1:94">
      <c r="A597">
        <v>120904</v>
      </c>
      <c r="B597" s="2" t="s">
        <v>104</v>
      </c>
      <c r="C597" s="2" t="s">
        <v>122</v>
      </c>
      <c r="D597" s="2" t="s">
        <v>711</v>
      </c>
      <c r="E597" s="4">
        <f t="shared" si="9"/>
        <v>0</v>
      </c>
      <c r="F597">
        <f>+Casos_PN_CORR[[#This Row],[10-mar]]</f>
        <v>0</v>
      </c>
      <c r="G597">
        <f>+Casos_PN_CORR[[#This Row],[11-mar]]-Casos_PN_CORR[[#This Row],[10-mar]]</f>
        <v>0</v>
      </c>
      <c r="H597">
        <f>+Casos_PN_CORR[[#This Row],[12-mar]]-Casos_PN_CORR[[#This Row],[11-mar]]</f>
        <v>0</v>
      </c>
      <c r="I597">
        <f>+Casos_PN_CORR[[#This Row],[13-mar]]-Casos_PN_CORR[[#This Row],[12-mar]]</f>
        <v>0</v>
      </c>
      <c r="J597">
        <f>+Casos_PN_CORR[[#This Row],[14-mar]]-Casos_PN_CORR[[#This Row],[13-mar]]</f>
        <v>0</v>
      </c>
      <c r="K597">
        <f>+Casos_PN_CORR[[#This Row],[15-mar]]-Casos_PN_CORR[[#This Row],[14-mar]]</f>
        <v>0</v>
      </c>
      <c r="L597">
        <f>+Casos_PN_CORR[[#This Row],[16-mar]]-Casos_PN_CORR[[#This Row],[15-mar]]</f>
        <v>0</v>
      </c>
      <c r="M597">
        <f>+Casos_PN_CORR[[#This Row],[17-mar]]-Casos_PN_CORR[[#This Row],[16-mar]]</f>
        <v>0</v>
      </c>
      <c r="N597">
        <f>+Casos_PN_CORR[[#This Row],[18-mar]]-Casos_PN_CORR[[#This Row],[17-mar]]</f>
        <v>0</v>
      </c>
      <c r="O597">
        <f>+Casos_PN_CORR[[#This Row],[19-mar]]-Casos_PN_CORR[[#This Row],[18-mar]]</f>
        <v>0</v>
      </c>
      <c r="P597">
        <f>+Casos_PN_CORR[[#This Row],[20-mar]]-Casos_PN_CORR[[#This Row],[19-mar]]</f>
        <v>0</v>
      </c>
      <c r="Q597">
        <f>+Casos_PN_CORR[[#This Row],[21-mar]]-Casos_PN_CORR[[#This Row],[20-mar]]</f>
        <v>0</v>
      </c>
      <c r="R597">
        <f>+Casos_PN_CORR[[#This Row],[22-mar]]-Casos_PN_CORR[[#This Row],[21-mar]]</f>
        <v>0</v>
      </c>
      <c r="S597">
        <f>+Casos_PN_CORR[[#This Row],[23-mar]]-Casos_PN_CORR[[#This Row],[22-mar]]</f>
        <v>0</v>
      </c>
      <c r="T597">
        <f>+Casos_PN_CORR[[#This Row],[24-mar]]-Casos_PN_CORR[[#This Row],[23-mar]]</f>
        <v>0</v>
      </c>
      <c r="U597">
        <f>+Casos_PN_CORR[[#This Row],[25-mar]]-Casos_PN_CORR[[#This Row],[24-mar]]</f>
        <v>0</v>
      </c>
      <c r="V597">
        <f>+Casos_PN_CORR[[#This Row],[26-mar]]-Casos_PN_CORR[[#This Row],[25-mar]]</f>
        <v>0</v>
      </c>
      <c r="W597">
        <f>+Casos_PN_CORR[[#This Row],[27-mar]]-Casos_PN_CORR[[#This Row],[26-mar]]</f>
        <v>0</v>
      </c>
      <c r="X597">
        <f>+Casos_PN_CORR[[#This Row],[28-mar]]-Casos_PN_CORR[[#This Row],[27-mar]]</f>
        <v>0</v>
      </c>
      <c r="Y597">
        <f>+Casos_PN_CORR[[#This Row],[29-mar]]-Casos_PN_CORR[[#This Row],[28-mar]]</f>
        <v>0</v>
      </c>
      <c r="Z597">
        <f>+Casos_PN_CORR[[#This Row],[30-mar]]-Casos_PN_CORR[[#This Row],[29-mar]]</f>
        <v>0</v>
      </c>
      <c r="AA597">
        <f>+Casos_PN_CORR[[#This Row],[31-mar]]-Casos_PN_CORR[[#This Row],[30-mar]]</f>
        <v>0</v>
      </c>
      <c r="AB597">
        <f>+Casos_PN_CORR[[#This Row],[1-abr]]-Casos_PN_CORR[[#This Row],[31-mar]]</f>
        <v>0</v>
      </c>
      <c r="AC597">
        <f>+Casos_PN_CORR[[#This Row],[2-abr]]-Casos_PN_CORR[[#This Row],[1-abr]]</f>
        <v>0</v>
      </c>
      <c r="AD597">
        <f>+Casos_PN_CORR[[#This Row],[3-abr]]-Casos_PN_CORR[[#This Row],[2-abr]]</f>
        <v>0</v>
      </c>
      <c r="AE597">
        <f>+Casos_PN_CORR[[#This Row],[4-abr]]-Casos_PN_CORR[[#This Row],[3-abr]]</f>
        <v>0</v>
      </c>
      <c r="AF597">
        <f>+Casos_PN_CORR[[#This Row],[5-abr]]-Casos_PN_CORR[[#This Row],[4-abr]]</f>
        <v>0</v>
      </c>
      <c r="AG597">
        <f>+Casos_PN_CORR[[#This Row],[6-abr]]-Casos_PN_CORR[[#This Row],[5-abr]]</f>
        <v>0</v>
      </c>
      <c r="AH597">
        <f>+Casos_PN_CORR[[#This Row],[7-abr]]-Casos_PN_CORR[[#This Row],[6-abr]]</f>
        <v>0</v>
      </c>
      <c r="AI597">
        <f>+Casos_PN_CORR[[#This Row],[8-abr]]-Casos_PN_CORR[[#This Row],[7-abr]]</f>
        <v>0</v>
      </c>
      <c r="AJ597">
        <f>+Casos_PN_CORR[[#This Row],[9-abr]]-Casos_PN_CORR[[#This Row],[8-abr]]</f>
        <v>0</v>
      </c>
      <c r="AK597">
        <f>+Casos_PN_CORR[[#This Row],[10-abr]]-Casos_PN_CORR[[#This Row],[9-abr]]</f>
        <v>0</v>
      </c>
      <c r="AL597">
        <f>+Casos_PN_CORR[[#This Row],[11-abr]]-Casos_PN_CORR[[#This Row],[10-abr]]</f>
        <v>0</v>
      </c>
      <c r="AM597">
        <f>+Casos_PN_CORR[[#This Row],[12-abr]]-Casos_PN_CORR[[#This Row],[11-abr]]</f>
        <v>0</v>
      </c>
      <c r="AN597">
        <f>+Casos_PN_CORR[[#This Row],[13-abr]]-Casos_PN_CORR[[#This Row],[12-abr]]</f>
        <v>0</v>
      </c>
      <c r="AO597">
        <f>+Casos_PN_CORR[[#This Row],[14-abr]]-Casos_PN_CORR[[#This Row],[13-abr]]</f>
        <v>0</v>
      </c>
      <c r="AP597">
        <f>+Casos_PN_CORR[[#This Row],[15-abr]]-Casos_PN_CORR[[#This Row],[14-abr]]</f>
        <v>0</v>
      </c>
      <c r="AQ597">
        <f>+Casos_PN_CORR[[#This Row],[16-abr]]-Casos_PN_CORR[[#This Row],[15-abr]]</f>
        <v>0</v>
      </c>
      <c r="AR597">
        <f>+Casos_PN_CORR[[#This Row],[17-abr]]-Casos_PN_CORR[[#This Row],[16-abr]]</f>
        <v>0</v>
      </c>
      <c r="AS597">
        <f>+Casos_PN_CORR[[#This Row],[18-abr]]-Casos_PN_CORR[[#This Row],[17-abr]]</f>
        <v>0</v>
      </c>
      <c r="AT597">
        <f>+Casos_PN_CORR[[#This Row],[19-abr]]-Casos_PN_CORR[[#This Row],[18-abr]]</f>
        <v>0</v>
      </c>
      <c r="AU597">
        <f>+Casos_PN_CORR[[#This Row],[20-abr]]-Casos_PN_CORR[[#This Row],[19-abr]]</f>
        <v>0</v>
      </c>
      <c r="AV597">
        <f>+Casos_PN_CORR[[#This Row],[21-abr]]-Casos_PN_CORR[[#This Row],[20-abr]]</f>
        <v>0</v>
      </c>
      <c r="AW597">
        <f>+Casos_PN_CORR[[#This Row],[22-abr]]-Casos_PN_CORR[[#This Row],[21-abr]]</f>
        <v>0</v>
      </c>
      <c r="AX597">
        <f>+Casos_PN_CORR[[#This Row],[23-abr]]-Casos_PN_CORR[[#This Row],[22-abr]]</f>
        <v>0</v>
      </c>
      <c r="AY597">
        <f>+Casos_PN_CORR[[#This Row],[24-abr]]-Casos_PN_CORR[[#This Row],[23-abr]]</f>
        <v>0</v>
      </c>
      <c r="AZ597">
        <f>+Casos_PN_CORR[[#This Row],[25-abr]]-Casos_PN_CORR[[#This Row],[24-abr]]</f>
        <v>0</v>
      </c>
      <c r="BA597">
        <f>+Casos_PN_CORR[[#This Row],[26-abr]]-Casos_PN_CORR[[#This Row],[25-abr]]</f>
        <v>0</v>
      </c>
      <c r="BB597">
        <f>+Casos_PN_CORR[[#This Row],[27-abr]]-Casos_PN_CORR[[#This Row],[26-abr]]</f>
        <v>0</v>
      </c>
      <c r="BC597">
        <f>+Casos_PN_CORR[[#This Row],[28-abr]]-Casos_PN_CORR[[#This Row],[27-abr]]</f>
        <v>0</v>
      </c>
      <c r="BD597">
        <f>+Casos_PN_CORR[[#This Row],[29-abr]]-Casos_PN_CORR[[#This Row],[28-abr]]</f>
        <v>0</v>
      </c>
      <c r="BE597">
        <f>+Casos_PN_CORR[[#This Row],[30-abr]]-Casos_PN_CORR[[#This Row],[29-abr]]</f>
        <v>0</v>
      </c>
      <c r="BF597">
        <f>+Casos_PN_CORR[[#This Row],[1-may]]-Casos_PN_CORR[[#This Row],[30-abr]]</f>
        <v>0</v>
      </c>
      <c r="BG597">
        <f>+Casos_PN_CORR[[#This Row],[2-may]]-Casos_PN_CORR[[#This Row],[1-may]]</f>
        <v>0</v>
      </c>
      <c r="BH597">
        <f>+Casos_PN_CORR[[#This Row],[3-may]]-Casos_PN_CORR[[#This Row],[2-may]]</f>
        <v>0</v>
      </c>
      <c r="BI597">
        <f>+Casos_PN_CORR[[#This Row],[4-may]]-Casos_PN_CORR[[#This Row],[3-may]]</f>
        <v>0</v>
      </c>
      <c r="BJ597">
        <f>+Casos_PN_CORR[[#This Row],[5-may]]-Casos_PN_CORR[[#This Row],[4-may]]</f>
        <v>0</v>
      </c>
      <c r="BK597">
        <f>+Casos_PN_CORR[[#This Row],[6-may]]-Casos_PN_CORR[[#This Row],[5-may]]</f>
        <v>0</v>
      </c>
      <c r="BL597">
        <f>+Casos_PN_CORR[[#This Row],[7-may]]-Casos_PN_CORR[[#This Row],[6-may]]</f>
        <v>0</v>
      </c>
      <c r="BM597">
        <f>+Casos_PN_CORR[[#This Row],[8-may]]-Casos_PN_CORR[[#This Row],[7-may]]</f>
        <v>0</v>
      </c>
      <c r="BN597">
        <f>+Casos_PN_CORR[[#This Row],[9-may]]-Casos_PN_CORR[[#This Row],[8-may]]</f>
        <v>0</v>
      </c>
      <c r="BO597">
        <f>+Casos_PN_CORR[[#This Row],[10-may]]-Casos_PN_CORR[[#This Row],[9-may]]</f>
        <v>0</v>
      </c>
      <c r="BP597">
        <f>+Casos_PN_CORR[[#This Row],[11-may]]-Casos_PN_CORR[[#This Row],[10-may]]</f>
        <v>0</v>
      </c>
      <c r="BQ597">
        <f>+Casos_PN_CORR[[#This Row],[12-may]]-Casos_PN_CORR[[#This Row],[11-may]]</f>
        <v>0</v>
      </c>
      <c r="BR597">
        <f>+Casos_PN_CORR[[#This Row],[13-may]]-Casos_PN_CORR[[#This Row],[12-may]]</f>
        <v>0</v>
      </c>
      <c r="BS597">
        <f>+Casos_PN_CORR[[#This Row],[14-may]]-Casos_PN_CORR[[#This Row],[13-may]]</f>
        <v>0</v>
      </c>
      <c r="BT597">
        <f>+Casos_PN_CORR[[#This Row],[15-may]]-Casos_PN_CORR[[#This Row],[14-may]]</f>
        <v>0</v>
      </c>
      <c r="BU597">
        <f>+Casos_PN_CORR[[#This Row],[16-may]]-Casos_PN_CORR[[#This Row],[15-may]]</f>
        <v>0</v>
      </c>
      <c r="BV597">
        <f>+Casos_PN_CORR[[#This Row],[17-may]]-Casos_PN_CORR[[#This Row],[16-may]]</f>
        <v>0</v>
      </c>
      <c r="BW597">
        <f>+Casos_PN_CORR[[#This Row],[18-may]]-Casos_PN_CORR[[#This Row],[17-may]]</f>
        <v>0</v>
      </c>
      <c r="BX597">
        <f>+Casos_PN_CORR[[#This Row],[19-may]]-Casos_PN_CORR[[#This Row],[18-may]]</f>
        <v>0</v>
      </c>
      <c r="BY597">
        <f>+Casos_PN_CORR[[#This Row],[20-may]]-Casos_PN_CORR[[#This Row],[19-may]]</f>
        <v>0</v>
      </c>
      <c r="BZ597">
        <f>+Casos_PN_CORR[[#This Row],[21-may]]-Casos_PN_CORR[[#This Row],[20-may]]</f>
        <v>0</v>
      </c>
      <c r="CA597">
        <f>+Casos_PN_CORR[[#This Row],[22-may]]-Casos_PN_CORR[[#This Row],[21-may]]</f>
        <v>0</v>
      </c>
      <c r="CB597">
        <f>+Casos_PN_CORR[[#This Row],[23-may]]-Casos_PN_CORR[[#This Row],[22-may]]</f>
        <v>0</v>
      </c>
      <c r="CC597">
        <f>+Casos_PN_CORR[[#This Row],[24-may]]-Casos_PN_CORR[[#This Row],[23-may]]</f>
        <v>0</v>
      </c>
      <c r="CD597">
        <f>+Casos_PN_CORR[[#This Row],[25-may]]-Casos_PN_CORR[[#This Row],[24-may]]</f>
        <v>0</v>
      </c>
      <c r="CE597">
        <f>+Casos_PN_CORR[[#This Row],[26-may]]-Casos_PN_CORR[[#This Row],[25-may]]</f>
        <v>0</v>
      </c>
      <c r="CF597">
        <f>+Casos_PN_CORR[[#This Row],[27-may]]-Casos_PN_CORR[[#This Row],[26-may]]</f>
        <v>0</v>
      </c>
      <c r="CG597">
        <f>+Casos_PN_CORR[[#This Row],[28-may]]-Casos_PN_CORR[[#This Row],[27-may]]</f>
        <v>0</v>
      </c>
      <c r="CH597">
        <f>+Casos_PN_CORR[[#This Row],[29-may]]-Casos_PN_CORR[[#This Row],[28-may]]</f>
        <v>0</v>
      </c>
      <c r="CI597">
        <f>+Casos_PN_CORR[[#This Row],[30-may]]-Casos_PN_CORR[[#This Row],[29-may]]</f>
        <v>0</v>
      </c>
      <c r="CJ597">
        <f>+Casos_PN_CORR[[#This Row],[31-may]]-Casos_PN_CORR[[#This Row],[30-may]]</f>
        <v>0</v>
      </c>
      <c r="CK597">
        <f>+Casos_PN_CORR[[#This Row],[1-jun]]-Casos_PN_CORR[[#This Row],[31-may]]</f>
        <v>0</v>
      </c>
      <c r="CL597">
        <f>+Casos_PN_CORR[[#This Row],[2-jun]]-Casos_PN_CORR[[#This Row],[1-jun]]</f>
        <v>0</v>
      </c>
      <c r="CM597">
        <f>+Casos_PN_CORR[[#This Row],[3-jun]]-Casos_PN_CORR[[#This Row],[2-jun]]</f>
        <v>0</v>
      </c>
      <c r="CN597">
        <f>+Casos_PN_CORR[[#This Row],[4-jun]]-Casos_PN_CORR[[#This Row],[3-jun]]</f>
        <v>0</v>
      </c>
      <c r="CO597">
        <f>+Casos_PN_CORR[[#This Row],[5-jun]]-Casos_PN_CORR[[#This Row],[4-jun]]</f>
        <v>0</v>
      </c>
      <c r="CP597">
        <f>+Casos_PN_CORR[[#This Row],[6-jun]]-Casos_PN_CORR[[#This Row],[5-jun]]</f>
        <v>0</v>
      </c>
    </row>
    <row r="598" spans="1:94">
      <c r="A598">
        <v>91006</v>
      </c>
      <c r="B598" s="2" t="s">
        <v>139</v>
      </c>
      <c r="C598" s="2" t="s">
        <v>232</v>
      </c>
      <c r="D598" s="2" t="s">
        <v>712</v>
      </c>
      <c r="E598" s="4">
        <f t="shared" si="9"/>
        <v>4</v>
      </c>
      <c r="F598">
        <f>+Casos_PN_CORR[[#This Row],[10-mar]]</f>
        <v>0</v>
      </c>
      <c r="G598">
        <f>+Casos_PN_CORR[[#This Row],[11-mar]]-Casos_PN_CORR[[#This Row],[10-mar]]</f>
        <v>0</v>
      </c>
      <c r="H598">
        <f>+Casos_PN_CORR[[#This Row],[12-mar]]-Casos_PN_CORR[[#This Row],[11-mar]]</f>
        <v>0</v>
      </c>
      <c r="I598">
        <f>+Casos_PN_CORR[[#This Row],[13-mar]]-Casos_PN_CORR[[#This Row],[12-mar]]</f>
        <v>0</v>
      </c>
      <c r="J598">
        <f>+Casos_PN_CORR[[#This Row],[14-mar]]-Casos_PN_CORR[[#This Row],[13-mar]]</f>
        <v>0</v>
      </c>
      <c r="K598">
        <f>+Casos_PN_CORR[[#This Row],[15-mar]]-Casos_PN_CORR[[#This Row],[14-mar]]</f>
        <v>0</v>
      </c>
      <c r="L598">
        <f>+Casos_PN_CORR[[#This Row],[16-mar]]-Casos_PN_CORR[[#This Row],[15-mar]]</f>
        <v>0</v>
      </c>
      <c r="M598">
        <f>+Casos_PN_CORR[[#This Row],[17-mar]]-Casos_PN_CORR[[#This Row],[16-mar]]</f>
        <v>0</v>
      </c>
      <c r="N598">
        <f>+Casos_PN_CORR[[#This Row],[18-mar]]-Casos_PN_CORR[[#This Row],[17-mar]]</f>
        <v>0</v>
      </c>
      <c r="O598">
        <f>+Casos_PN_CORR[[#This Row],[19-mar]]-Casos_PN_CORR[[#This Row],[18-mar]]</f>
        <v>0</v>
      </c>
      <c r="P598">
        <f>+Casos_PN_CORR[[#This Row],[20-mar]]-Casos_PN_CORR[[#This Row],[19-mar]]</f>
        <v>0</v>
      </c>
      <c r="Q598">
        <f>+Casos_PN_CORR[[#This Row],[21-mar]]-Casos_PN_CORR[[#This Row],[20-mar]]</f>
        <v>0</v>
      </c>
      <c r="R598">
        <f>+Casos_PN_CORR[[#This Row],[22-mar]]-Casos_PN_CORR[[#This Row],[21-mar]]</f>
        <v>0</v>
      </c>
      <c r="S598">
        <f>+Casos_PN_CORR[[#This Row],[23-mar]]-Casos_PN_CORR[[#This Row],[22-mar]]</f>
        <v>0</v>
      </c>
      <c r="T598">
        <f>+Casos_PN_CORR[[#This Row],[24-mar]]-Casos_PN_CORR[[#This Row],[23-mar]]</f>
        <v>0</v>
      </c>
      <c r="U598">
        <f>+Casos_PN_CORR[[#This Row],[25-mar]]-Casos_PN_CORR[[#This Row],[24-mar]]</f>
        <v>0</v>
      </c>
      <c r="V598">
        <f>+Casos_PN_CORR[[#This Row],[26-mar]]-Casos_PN_CORR[[#This Row],[25-mar]]</f>
        <v>0</v>
      </c>
      <c r="W598">
        <f>+Casos_PN_CORR[[#This Row],[27-mar]]-Casos_PN_CORR[[#This Row],[26-mar]]</f>
        <v>0</v>
      </c>
      <c r="X598">
        <f>+Casos_PN_CORR[[#This Row],[28-mar]]-Casos_PN_CORR[[#This Row],[27-mar]]</f>
        <v>0</v>
      </c>
      <c r="Y598">
        <f>+Casos_PN_CORR[[#This Row],[29-mar]]-Casos_PN_CORR[[#This Row],[28-mar]]</f>
        <v>0</v>
      </c>
      <c r="Z598">
        <f>+Casos_PN_CORR[[#This Row],[30-mar]]-Casos_PN_CORR[[#This Row],[29-mar]]</f>
        <v>0</v>
      </c>
      <c r="AA598">
        <f>+Casos_PN_CORR[[#This Row],[31-mar]]-Casos_PN_CORR[[#This Row],[30-mar]]</f>
        <v>0</v>
      </c>
      <c r="AB598">
        <f>+Casos_PN_CORR[[#This Row],[1-abr]]-Casos_PN_CORR[[#This Row],[31-mar]]</f>
        <v>0</v>
      </c>
      <c r="AC598">
        <f>+Casos_PN_CORR[[#This Row],[2-abr]]-Casos_PN_CORR[[#This Row],[1-abr]]</f>
        <v>0</v>
      </c>
      <c r="AD598">
        <f>+Casos_PN_CORR[[#This Row],[3-abr]]-Casos_PN_CORR[[#This Row],[2-abr]]</f>
        <v>0</v>
      </c>
      <c r="AE598">
        <f>+Casos_PN_CORR[[#This Row],[4-abr]]-Casos_PN_CORR[[#This Row],[3-abr]]</f>
        <v>0</v>
      </c>
      <c r="AF598">
        <f>+Casos_PN_CORR[[#This Row],[5-abr]]-Casos_PN_CORR[[#This Row],[4-abr]]</f>
        <v>0</v>
      </c>
      <c r="AG598">
        <f>+Casos_PN_CORR[[#This Row],[6-abr]]-Casos_PN_CORR[[#This Row],[5-abr]]</f>
        <v>0</v>
      </c>
      <c r="AH598">
        <f>+Casos_PN_CORR[[#This Row],[7-abr]]-Casos_PN_CORR[[#This Row],[6-abr]]</f>
        <v>0</v>
      </c>
      <c r="AI598">
        <f>+Casos_PN_CORR[[#This Row],[8-abr]]-Casos_PN_CORR[[#This Row],[7-abr]]</f>
        <v>0</v>
      </c>
      <c r="AJ598">
        <f>+Casos_PN_CORR[[#This Row],[9-abr]]-Casos_PN_CORR[[#This Row],[8-abr]]</f>
        <v>0</v>
      </c>
      <c r="AK598">
        <f>+Casos_PN_CORR[[#This Row],[10-abr]]-Casos_PN_CORR[[#This Row],[9-abr]]</f>
        <v>0</v>
      </c>
      <c r="AL598">
        <f>+Casos_PN_CORR[[#This Row],[11-abr]]-Casos_PN_CORR[[#This Row],[10-abr]]</f>
        <v>0</v>
      </c>
      <c r="AM598">
        <f>+Casos_PN_CORR[[#This Row],[12-abr]]-Casos_PN_CORR[[#This Row],[11-abr]]</f>
        <v>0</v>
      </c>
      <c r="AN598">
        <f>+Casos_PN_CORR[[#This Row],[13-abr]]-Casos_PN_CORR[[#This Row],[12-abr]]</f>
        <v>0</v>
      </c>
      <c r="AO598">
        <f>+Casos_PN_CORR[[#This Row],[14-abr]]-Casos_PN_CORR[[#This Row],[13-abr]]</f>
        <v>0</v>
      </c>
      <c r="AP598">
        <f>+Casos_PN_CORR[[#This Row],[15-abr]]-Casos_PN_CORR[[#This Row],[14-abr]]</f>
        <v>0</v>
      </c>
      <c r="AQ598">
        <f>+Casos_PN_CORR[[#This Row],[16-abr]]-Casos_PN_CORR[[#This Row],[15-abr]]</f>
        <v>0</v>
      </c>
      <c r="AR598">
        <f>+Casos_PN_CORR[[#This Row],[17-abr]]-Casos_PN_CORR[[#This Row],[16-abr]]</f>
        <v>0</v>
      </c>
      <c r="AS598">
        <f>+Casos_PN_CORR[[#This Row],[18-abr]]-Casos_PN_CORR[[#This Row],[17-abr]]</f>
        <v>0</v>
      </c>
      <c r="AT598">
        <f>+Casos_PN_CORR[[#This Row],[19-abr]]-Casos_PN_CORR[[#This Row],[18-abr]]</f>
        <v>0</v>
      </c>
      <c r="AU598">
        <f>+Casos_PN_CORR[[#This Row],[20-abr]]-Casos_PN_CORR[[#This Row],[19-abr]]</f>
        <v>0</v>
      </c>
      <c r="AV598">
        <f>+Casos_PN_CORR[[#This Row],[21-abr]]-Casos_PN_CORR[[#This Row],[20-abr]]</f>
        <v>0</v>
      </c>
      <c r="AW598">
        <f>+Casos_PN_CORR[[#This Row],[22-abr]]-Casos_PN_CORR[[#This Row],[21-abr]]</f>
        <v>0</v>
      </c>
      <c r="AX598">
        <f>+Casos_PN_CORR[[#This Row],[23-abr]]-Casos_PN_CORR[[#This Row],[22-abr]]</f>
        <v>0</v>
      </c>
      <c r="AY598">
        <f>+Casos_PN_CORR[[#This Row],[24-abr]]-Casos_PN_CORR[[#This Row],[23-abr]]</f>
        <v>0</v>
      </c>
      <c r="AZ598">
        <f>+Casos_PN_CORR[[#This Row],[25-abr]]-Casos_PN_CORR[[#This Row],[24-abr]]</f>
        <v>0</v>
      </c>
      <c r="BA598">
        <f>+Casos_PN_CORR[[#This Row],[26-abr]]-Casos_PN_CORR[[#This Row],[25-abr]]</f>
        <v>0</v>
      </c>
      <c r="BB598">
        <f>+Casos_PN_CORR[[#This Row],[27-abr]]-Casos_PN_CORR[[#This Row],[26-abr]]</f>
        <v>0</v>
      </c>
      <c r="BC598">
        <f>+Casos_PN_CORR[[#This Row],[28-abr]]-Casos_PN_CORR[[#This Row],[27-abr]]</f>
        <v>0</v>
      </c>
      <c r="BD598">
        <f>+Casos_PN_CORR[[#This Row],[29-abr]]-Casos_PN_CORR[[#This Row],[28-abr]]</f>
        <v>0</v>
      </c>
      <c r="BE598">
        <f>+Casos_PN_CORR[[#This Row],[30-abr]]-Casos_PN_CORR[[#This Row],[29-abr]]</f>
        <v>0</v>
      </c>
      <c r="BF598">
        <f>+Casos_PN_CORR[[#This Row],[1-may]]-Casos_PN_CORR[[#This Row],[30-abr]]</f>
        <v>0</v>
      </c>
      <c r="BG598">
        <f>+Casos_PN_CORR[[#This Row],[2-may]]-Casos_PN_CORR[[#This Row],[1-may]]</f>
        <v>0</v>
      </c>
      <c r="BH598">
        <f>+Casos_PN_CORR[[#This Row],[3-may]]-Casos_PN_CORR[[#This Row],[2-may]]</f>
        <v>0</v>
      </c>
      <c r="BI598">
        <f>+Casos_PN_CORR[[#This Row],[4-may]]-Casos_PN_CORR[[#This Row],[3-may]]</f>
        <v>0</v>
      </c>
      <c r="BJ598">
        <f>+Casos_PN_CORR[[#This Row],[5-may]]-Casos_PN_CORR[[#This Row],[4-may]]</f>
        <v>0</v>
      </c>
      <c r="BK598">
        <f>+Casos_PN_CORR[[#This Row],[6-may]]-Casos_PN_CORR[[#This Row],[5-may]]</f>
        <v>0</v>
      </c>
      <c r="BL598">
        <f>+Casos_PN_CORR[[#This Row],[7-may]]-Casos_PN_CORR[[#This Row],[6-may]]</f>
        <v>0</v>
      </c>
      <c r="BM598">
        <f>+Casos_PN_CORR[[#This Row],[8-may]]-Casos_PN_CORR[[#This Row],[7-may]]</f>
        <v>0</v>
      </c>
      <c r="BN598">
        <f>+Casos_PN_CORR[[#This Row],[9-may]]-Casos_PN_CORR[[#This Row],[8-may]]</f>
        <v>0</v>
      </c>
      <c r="BO598">
        <f>+Casos_PN_CORR[[#This Row],[10-may]]-Casos_PN_CORR[[#This Row],[9-may]]</f>
        <v>0</v>
      </c>
      <c r="BP598">
        <f>+Casos_PN_CORR[[#This Row],[11-may]]-Casos_PN_CORR[[#This Row],[10-may]]</f>
        <v>0</v>
      </c>
      <c r="BQ598">
        <f>+Casos_PN_CORR[[#This Row],[12-may]]-Casos_PN_CORR[[#This Row],[11-may]]</f>
        <v>0</v>
      </c>
      <c r="BR598">
        <f>+Casos_PN_CORR[[#This Row],[13-may]]-Casos_PN_CORR[[#This Row],[12-may]]</f>
        <v>0</v>
      </c>
      <c r="BS598">
        <f>+Casos_PN_CORR[[#This Row],[14-may]]-Casos_PN_CORR[[#This Row],[13-may]]</f>
        <v>0</v>
      </c>
      <c r="BT598">
        <f>+Casos_PN_CORR[[#This Row],[15-may]]-Casos_PN_CORR[[#This Row],[14-may]]</f>
        <v>0</v>
      </c>
      <c r="BU598">
        <f>+Casos_PN_CORR[[#This Row],[16-may]]-Casos_PN_CORR[[#This Row],[15-may]]</f>
        <v>0</v>
      </c>
      <c r="BV598">
        <f>+Casos_PN_CORR[[#This Row],[17-may]]-Casos_PN_CORR[[#This Row],[16-may]]</f>
        <v>0</v>
      </c>
      <c r="BW598">
        <f>+Casos_PN_CORR[[#This Row],[18-may]]-Casos_PN_CORR[[#This Row],[17-may]]</f>
        <v>0</v>
      </c>
      <c r="BX598">
        <f>+Casos_PN_CORR[[#This Row],[19-may]]-Casos_PN_CORR[[#This Row],[18-may]]</f>
        <v>0</v>
      </c>
      <c r="BY598">
        <f>+Casos_PN_CORR[[#This Row],[20-may]]-Casos_PN_CORR[[#This Row],[19-may]]</f>
        <v>0</v>
      </c>
      <c r="BZ598">
        <f>+Casos_PN_CORR[[#This Row],[21-may]]-Casos_PN_CORR[[#This Row],[20-may]]</f>
        <v>0</v>
      </c>
      <c r="CA598">
        <f>+Casos_PN_CORR[[#This Row],[22-may]]-Casos_PN_CORR[[#This Row],[21-may]]</f>
        <v>0</v>
      </c>
      <c r="CB598">
        <f>+Casos_PN_CORR[[#This Row],[23-may]]-Casos_PN_CORR[[#This Row],[22-may]]</f>
        <v>0</v>
      </c>
      <c r="CC598">
        <f>+Casos_PN_CORR[[#This Row],[24-may]]-Casos_PN_CORR[[#This Row],[23-may]]</f>
        <v>0</v>
      </c>
      <c r="CD598">
        <f>+Casos_PN_CORR[[#This Row],[25-may]]-Casos_PN_CORR[[#This Row],[24-may]]</f>
        <v>0</v>
      </c>
      <c r="CE598">
        <f>+Casos_PN_CORR[[#This Row],[26-may]]-Casos_PN_CORR[[#This Row],[25-may]]</f>
        <v>0</v>
      </c>
      <c r="CF598">
        <f>+Casos_PN_CORR[[#This Row],[27-may]]-Casos_PN_CORR[[#This Row],[26-may]]</f>
        <v>0</v>
      </c>
      <c r="CG598">
        <f>+Casos_PN_CORR[[#This Row],[28-may]]-Casos_PN_CORR[[#This Row],[27-may]]</f>
        <v>0</v>
      </c>
      <c r="CH598">
        <f>+Casos_PN_CORR[[#This Row],[29-may]]-Casos_PN_CORR[[#This Row],[28-may]]</f>
        <v>0</v>
      </c>
      <c r="CI598">
        <f>+Casos_PN_CORR[[#This Row],[30-may]]-Casos_PN_CORR[[#This Row],[29-may]]</f>
        <v>0</v>
      </c>
      <c r="CJ598">
        <f>+Casos_PN_CORR[[#This Row],[31-may]]-Casos_PN_CORR[[#This Row],[30-may]]</f>
        <v>0</v>
      </c>
      <c r="CK598">
        <f>+Casos_PN_CORR[[#This Row],[1-jun]]-Casos_PN_CORR[[#This Row],[31-may]]</f>
        <v>0</v>
      </c>
      <c r="CL598">
        <f>+Casos_PN_CORR[[#This Row],[2-jun]]-Casos_PN_CORR[[#This Row],[1-jun]]</f>
        <v>0</v>
      </c>
      <c r="CM598">
        <f>+Casos_PN_CORR[[#This Row],[3-jun]]-Casos_PN_CORR[[#This Row],[2-jun]]</f>
        <v>0</v>
      </c>
      <c r="CN598">
        <f>+Casos_PN_CORR[[#This Row],[4-jun]]-Casos_PN_CORR[[#This Row],[3-jun]]</f>
        <v>0</v>
      </c>
      <c r="CO598">
        <f>+Casos_PN_CORR[[#This Row],[5-jun]]-Casos_PN_CORR[[#This Row],[4-jun]]</f>
        <v>4</v>
      </c>
      <c r="CP598">
        <f>+Casos_PN_CORR[[#This Row],[6-jun]]-Casos_PN_CORR[[#This Row],[5-jun]]</f>
        <v>0</v>
      </c>
    </row>
    <row r="599" spans="1:94">
      <c r="A599">
        <v>70311</v>
      </c>
      <c r="B599" s="2" t="s">
        <v>102</v>
      </c>
      <c r="C599" s="2" t="s">
        <v>102</v>
      </c>
      <c r="D599" s="2" t="s">
        <v>713</v>
      </c>
      <c r="E599" s="4">
        <f t="shared" si="9"/>
        <v>228</v>
      </c>
      <c r="F599">
        <f>+Casos_PN_CORR[[#This Row],[10-mar]]</f>
        <v>0</v>
      </c>
      <c r="G599">
        <f>+Casos_PN_CORR[[#This Row],[11-mar]]-Casos_PN_CORR[[#This Row],[10-mar]]</f>
        <v>0</v>
      </c>
      <c r="H599">
        <f>+Casos_PN_CORR[[#This Row],[12-mar]]-Casos_PN_CORR[[#This Row],[11-mar]]</f>
        <v>0</v>
      </c>
      <c r="I599">
        <f>+Casos_PN_CORR[[#This Row],[13-mar]]-Casos_PN_CORR[[#This Row],[12-mar]]</f>
        <v>0</v>
      </c>
      <c r="J599">
        <f>+Casos_PN_CORR[[#This Row],[14-mar]]-Casos_PN_CORR[[#This Row],[13-mar]]</f>
        <v>0</v>
      </c>
      <c r="K599">
        <f>+Casos_PN_CORR[[#This Row],[15-mar]]-Casos_PN_CORR[[#This Row],[14-mar]]</f>
        <v>0</v>
      </c>
      <c r="L599">
        <f>+Casos_PN_CORR[[#This Row],[16-mar]]-Casos_PN_CORR[[#This Row],[15-mar]]</f>
        <v>0</v>
      </c>
      <c r="M599">
        <f>+Casos_PN_CORR[[#This Row],[17-mar]]-Casos_PN_CORR[[#This Row],[16-mar]]</f>
        <v>0</v>
      </c>
      <c r="N599">
        <f>+Casos_PN_CORR[[#This Row],[18-mar]]-Casos_PN_CORR[[#This Row],[17-mar]]</f>
        <v>0</v>
      </c>
      <c r="O599">
        <f>+Casos_PN_CORR[[#This Row],[19-mar]]-Casos_PN_CORR[[#This Row],[18-mar]]</f>
        <v>0</v>
      </c>
      <c r="P599">
        <f>+Casos_PN_CORR[[#This Row],[20-mar]]-Casos_PN_CORR[[#This Row],[19-mar]]</f>
        <v>0</v>
      </c>
      <c r="Q599">
        <f>+Casos_PN_CORR[[#This Row],[21-mar]]-Casos_PN_CORR[[#This Row],[20-mar]]</f>
        <v>0</v>
      </c>
      <c r="R599">
        <f>+Casos_PN_CORR[[#This Row],[22-mar]]-Casos_PN_CORR[[#This Row],[21-mar]]</f>
        <v>0</v>
      </c>
      <c r="S599">
        <f>+Casos_PN_CORR[[#This Row],[23-mar]]-Casos_PN_CORR[[#This Row],[22-mar]]</f>
        <v>0</v>
      </c>
      <c r="T599">
        <f>+Casos_PN_CORR[[#This Row],[24-mar]]-Casos_PN_CORR[[#This Row],[23-mar]]</f>
        <v>0</v>
      </c>
      <c r="U599">
        <f>+Casos_PN_CORR[[#This Row],[25-mar]]-Casos_PN_CORR[[#This Row],[24-mar]]</f>
        <v>0</v>
      </c>
      <c r="V599">
        <f>+Casos_PN_CORR[[#This Row],[26-mar]]-Casos_PN_CORR[[#This Row],[25-mar]]</f>
        <v>0</v>
      </c>
      <c r="W599">
        <f>+Casos_PN_CORR[[#This Row],[27-mar]]-Casos_PN_CORR[[#This Row],[26-mar]]</f>
        <v>0</v>
      </c>
      <c r="X599">
        <f>+Casos_PN_CORR[[#This Row],[28-mar]]-Casos_PN_CORR[[#This Row],[27-mar]]</f>
        <v>0</v>
      </c>
      <c r="Y599">
        <f>+Casos_PN_CORR[[#This Row],[29-mar]]-Casos_PN_CORR[[#This Row],[28-mar]]</f>
        <v>0</v>
      </c>
      <c r="Z599">
        <f>+Casos_PN_CORR[[#This Row],[30-mar]]-Casos_PN_CORR[[#This Row],[29-mar]]</f>
        <v>0</v>
      </c>
      <c r="AA599">
        <f>+Casos_PN_CORR[[#This Row],[31-mar]]-Casos_PN_CORR[[#This Row],[30-mar]]</f>
        <v>0</v>
      </c>
      <c r="AB599">
        <f>+Casos_PN_CORR[[#This Row],[1-abr]]-Casos_PN_CORR[[#This Row],[31-mar]]</f>
        <v>0</v>
      </c>
      <c r="AC599">
        <f>+Casos_PN_CORR[[#This Row],[2-abr]]-Casos_PN_CORR[[#This Row],[1-abr]]</f>
        <v>0</v>
      </c>
      <c r="AD599">
        <f>+Casos_PN_CORR[[#This Row],[3-abr]]-Casos_PN_CORR[[#This Row],[2-abr]]</f>
        <v>0</v>
      </c>
      <c r="AE599">
        <f>+Casos_PN_CORR[[#This Row],[4-abr]]-Casos_PN_CORR[[#This Row],[3-abr]]</f>
        <v>0</v>
      </c>
      <c r="AF599">
        <f>+Casos_PN_CORR[[#This Row],[5-abr]]-Casos_PN_CORR[[#This Row],[4-abr]]</f>
        <v>0</v>
      </c>
      <c r="AG599">
        <f>+Casos_PN_CORR[[#This Row],[6-abr]]-Casos_PN_CORR[[#This Row],[5-abr]]</f>
        <v>0</v>
      </c>
      <c r="AH599">
        <f>+Casos_PN_CORR[[#This Row],[7-abr]]-Casos_PN_CORR[[#This Row],[6-abr]]</f>
        <v>0</v>
      </c>
      <c r="AI599">
        <f>+Casos_PN_CORR[[#This Row],[8-abr]]-Casos_PN_CORR[[#This Row],[7-abr]]</f>
        <v>0</v>
      </c>
      <c r="AJ599">
        <f>+Casos_PN_CORR[[#This Row],[9-abr]]-Casos_PN_CORR[[#This Row],[8-abr]]</f>
        <v>0</v>
      </c>
      <c r="AK599">
        <f>+Casos_PN_CORR[[#This Row],[10-abr]]-Casos_PN_CORR[[#This Row],[9-abr]]</f>
        <v>0</v>
      </c>
      <c r="AL599">
        <f>+Casos_PN_CORR[[#This Row],[11-abr]]-Casos_PN_CORR[[#This Row],[10-abr]]</f>
        <v>0</v>
      </c>
      <c r="AM599">
        <f>+Casos_PN_CORR[[#This Row],[12-abr]]-Casos_PN_CORR[[#This Row],[11-abr]]</f>
        <v>0</v>
      </c>
      <c r="AN599">
        <f>+Casos_PN_CORR[[#This Row],[13-abr]]-Casos_PN_CORR[[#This Row],[12-abr]]</f>
        <v>0</v>
      </c>
      <c r="AO599">
        <f>+Casos_PN_CORR[[#This Row],[14-abr]]-Casos_PN_CORR[[#This Row],[13-abr]]</f>
        <v>0</v>
      </c>
      <c r="AP599">
        <f>+Casos_PN_CORR[[#This Row],[15-abr]]-Casos_PN_CORR[[#This Row],[14-abr]]</f>
        <v>0</v>
      </c>
      <c r="AQ599">
        <f>+Casos_PN_CORR[[#This Row],[16-abr]]-Casos_PN_CORR[[#This Row],[15-abr]]</f>
        <v>0</v>
      </c>
      <c r="AR599">
        <f>+Casos_PN_CORR[[#This Row],[17-abr]]-Casos_PN_CORR[[#This Row],[16-abr]]</f>
        <v>0</v>
      </c>
      <c r="AS599">
        <f>+Casos_PN_CORR[[#This Row],[18-abr]]-Casos_PN_CORR[[#This Row],[17-abr]]</f>
        <v>0</v>
      </c>
      <c r="AT599">
        <f>+Casos_PN_CORR[[#This Row],[19-abr]]-Casos_PN_CORR[[#This Row],[18-abr]]</f>
        <v>0</v>
      </c>
      <c r="AU599">
        <f>+Casos_PN_CORR[[#This Row],[20-abr]]-Casos_PN_CORR[[#This Row],[19-abr]]</f>
        <v>0</v>
      </c>
      <c r="AV599">
        <f>+Casos_PN_CORR[[#This Row],[21-abr]]-Casos_PN_CORR[[#This Row],[20-abr]]</f>
        <v>0</v>
      </c>
      <c r="AW599">
        <f>+Casos_PN_CORR[[#This Row],[22-abr]]-Casos_PN_CORR[[#This Row],[21-abr]]</f>
        <v>0</v>
      </c>
      <c r="AX599">
        <f>+Casos_PN_CORR[[#This Row],[23-abr]]-Casos_PN_CORR[[#This Row],[22-abr]]</f>
        <v>0</v>
      </c>
      <c r="AY599">
        <f>+Casos_PN_CORR[[#This Row],[24-abr]]-Casos_PN_CORR[[#This Row],[23-abr]]</f>
        <v>0</v>
      </c>
      <c r="AZ599">
        <f>+Casos_PN_CORR[[#This Row],[25-abr]]-Casos_PN_CORR[[#This Row],[24-abr]]</f>
        <v>0</v>
      </c>
      <c r="BA599">
        <f>+Casos_PN_CORR[[#This Row],[26-abr]]-Casos_PN_CORR[[#This Row],[25-abr]]</f>
        <v>0</v>
      </c>
      <c r="BB599">
        <f>+Casos_PN_CORR[[#This Row],[27-abr]]-Casos_PN_CORR[[#This Row],[26-abr]]</f>
        <v>0</v>
      </c>
      <c r="BC599">
        <f>+Casos_PN_CORR[[#This Row],[28-abr]]-Casos_PN_CORR[[#This Row],[27-abr]]</f>
        <v>0</v>
      </c>
      <c r="BD599">
        <f>+Casos_PN_CORR[[#This Row],[29-abr]]-Casos_PN_CORR[[#This Row],[28-abr]]</f>
        <v>0</v>
      </c>
      <c r="BE599">
        <f>+Casos_PN_CORR[[#This Row],[30-abr]]-Casos_PN_CORR[[#This Row],[29-abr]]</f>
        <v>0</v>
      </c>
      <c r="BF599">
        <f>+Casos_PN_CORR[[#This Row],[1-may]]-Casos_PN_CORR[[#This Row],[30-abr]]</f>
        <v>0</v>
      </c>
      <c r="BG599">
        <f>+Casos_PN_CORR[[#This Row],[2-may]]-Casos_PN_CORR[[#This Row],[1-may]]</f>
        <v>0</v>
      </c>
      <c r="BH599">
        <f>+Casos_PN_CORR[[#This Row],[3-may]]-Casos_PN_CORR[[#This Row],[2-may]]</f>
        <v>0</v>
      </c>
      <c r="BI599">
        <f>+Casos_PN_CORR[[#This Row],[4-may]]-Casos_PN_CORR[[#This Row],[3-may]]</f>
        <v>0</v>
      </c>
      <c r="BJ599">
        <f>+Casos_PN_CORR[[#This Row],[5-may]]-Casos_PN_CORR[[#This Row],[4-may]]</f>
        <v>0</v>
      </c>
      <c r="BK599">
        <f>+Casos_PN_CORR[[#This Row],[6-may]]-Casos_PN_CORR[[#This Row],[5-may]]</f>
        <v>0</v>
      </c>
      <c r="BL599">
        <f>+Casos_PN_CORR[[#This Row],[7-may]]-Casos_PN_CORR[[#This Row],[6-may]]</f>
        <v>0</v>
      </c>
      <c r="BM599">
        <f>+Casos_PN_CORR[[#This Row],[8-may]]-Casos_PN_CORR[[#This Row],[7-may]]</f>
        <v>0</v>
      </c>
      <c r="BN599">
        <f>+Casos_PN_CORR[[#This Row],[9-may]]-Casos_PN_CORR[[#This Row],[8-may]]</f>
        <v>0</v>
      </c>
      <c r="BO599">
        <f>+Casos_PN_CORR[[#This Row],[10-may]]-Casos_PN_CORR[[#This Row],[9-may]]</f>
        <v>0</v>
      </c>
      <c r="BP599">
        <f>+Casos_PN_CORR[[#This Row],[11-may]]-Casos_PN_CORR[[#This Row],[10-may]]</f>
        <v>0</v>
      </c>
      <c r="BQ599">
        <f>+Casos_PN_CORR[[#This Row],[12-may]]-Casos_PN_CORR[[#This Row],[11-may]]</f>
        <v>0</v>
      </c>
      <c r="BR599">
        <f>+Casos_PN_CORR[[#This Row],[13-may]]-Casos_PN_CORR[[#This Row],[12-may]]</f>
        <v>0</v>
      </c>
      <c r="BS599">
        <f>+Casos_PN_CORR[[#This Row],[14-may]]-Casos_PN_CORR[[#This Row],[13-may]]</f>
        <v>0</v>
      </c>
      <c r="BT599">
        <f>+Casos_PN_CORR[[#This Row],[15-may]]-Casos_PN_CORR[[#This Row],[14-may]]</f>
        <v>0</v>
      </c>
      <c r="BU599">
        <f>+Casos_PN_CORR[[#This Row],[16-may]]-Casos_PN_CORR[[#This Row],[15-may]]</f>
        <v>0</v>
      </c>
      <c r="BV599">
        <f>+Casos_PN_CORR[[#This Row],[17-may]]-Casos_PN_CORR[[#This Row],[16-may]]</f>
        <v>0</v>
      </c>
      <c r="BW599">
        <f>+Casos_PN_CORR[[#This Row],[18-may]]-Casos_PN_CORR[[#This Row],[17-may]]</f>
        <v>0</v>
      </c>
      <c r="BX599">
        <f>+Casos_PN_CORR[[#This Row],[19-may]]-Casos_PN_CORR[[#This Row],[18-may]]</f>
        <v>0</v>
      </c>
      <c r="BY599">
        <f>+Casos_PN_CORR[[#This Row],[20-may]]-Casos_PN_CORR[[#This Row],[19-may]]</f>
        <v>0</v>
      </c>
      <c r="BZ599">
        <f>+Casos_PN_CORR[[#This Row],[21-may]]-Casos_PN_CORR[[#This Row],[20-may]]</f>
        <v>0</v>
      </c>
      <c r="CA599">
        <f>+Casos_PN_CORR[[#This Row],[22-may]]-Casos_PN_CORR[[#This Row],[21-may]]</f>
        <v>0</v>
      </c>
      <c r="CB599">
        <f>+Casos_PN_CORR[[#This Row],[23-may]]-Casos_PN_CORR[[#This Row],[22-may]]</f>
        <v>0</v>
      </c>
      <c r="CC599">
        <f>+Casos_PN_CORR[[#This Row],[24-may]]-Casos_PN_CORR[[#This Row],[23-may]]</f>
        <v>0</v>
      </c>
      <c r="CD599">
        <f>+Casos_PN_CORR[[#This Row],[25-may]]-Casos_PN_CORR[[#This Row],[24-may]]</f>
        <v>0</v>
      </c>
      <c r="CE599">
        <f>+Casos_PN_CORR[[#This Row],[26-may]]-Casos_PN_CORR[[#This Row],[25-may]]</f>
        <v>0</v>
      </c>
      <c r="CF599">
        <f>+Casos_PN_CORR[[#This Row],[27-may]]-Casos_PN_CORR[[#This Row],[26-may]]</f>
        <v>0</v>
      </c>
      <c r="CG599">
        <f>+Casos_PN_CORR[[#This Row],[28-may]]-Casos_PN_CORR[[#This Row],[27-may]]</f>
        <v>0</v>
      </c>
      <c r="CH599">
        <f>+Casos_PN_CORR[[#This Row],[29-may]]-Casos_PN_CORR[[#This Row],[28-may]]</f>
        <v>0</v>
      </c>
      <c r="CI599">
        <f>+Casos_PN_CORR[[#This Row],[30-may]]-Casos_PN_CORR[[#This Row],[29-may]]</f>
        <v>0</v>
      </c>
      <c r="CJ599">
        <f>+Casos_PN_CORR[[#This Row],[31-may]]-Casos_PN_CORR[[#This Row],[30-may]]</f>
        <v>0</v>
      </c>
      <c r="CK599">
        <f>+Casos_PN_CORR[[#This Row],[1-jun]]-Casos_PN_CORR[[#This Row],[31-may]]</f>
        <v>0</v>
      </c>
      <c r="CL599">
        <f>+Casos_PN_CORR[[#This Row],[2-jun]]-Casos_PN_CORR[[#This Row],[1-jun]]</f>
        <v>0</v>
      </c>
      <c r="CM599">
        <f>+Casos_PN_CORR[[#This Row],[3-jun]]-Casos_PN_CORR[[#This Row],[2-jun]]</f>
        <v>0</v>
      </c>
      <c r="CN599">
        <f>+Casos_PN_CORR[[#This Row],[4-jun]]-Casos_PN_CORR[[#This Row],[3-jun]]</f>
        <v>0</v>
      </c>
      <c r="CO599">
        <f>+Casos_PN_CORR[[#This Row],[5-jun]]-Casos_PN_CORR[[#This Row],[4-jun]]</f>
        <v>228</v>
      </c>
      <c r="CP599">
        <f>+Casos_PN_CORR[[#This Row],[6-jun]]-Casos_PN_CORR[[#This Row],[5-jun]]</f>
        <v>0</v>
      </c>
    </row>
    <row r="600" spans="1:94">
      <c r="A600">
        <v>80803</v>
      </c>
      <c r="B600" s="2" t="s">
        <v>97</v>
      </c>
      <c r="C600" s="2" t="s">
        <v>97</v>
      </c>
      <c r="D600" s="2" t="s">
        <v>713</v>
      </c>
      <c r="E600" s="4">
        <f t="shared" si="9"/>
        <v>0</v>
      </c>
      <c r="F600">
        <f>+Casos_PN_CORR[[#This Row],[10-mar]]</f>
        <v>0</v>
      </c>
      <c r="G600">
        <f>+Casos_PN_CORR[[#This Row],[11-mar]]-Casos_PN_CORR[[#This Row],[10-mar]]</f>
        <v>0</v>
      </c>
      <c r="H600">
        <f>+Casos_PN_CORR[[#This Row],[12-mar]]-Casos_PN_CORR[[#This Row],[11-mar]]</f>
        <v>0</v>
      </c>
      <c r="I600">
        <f>+Casos_PN_CORR[[#This Row],[13-mar]]-Casos_PN_CORR[[#This Row],[12-mar]]</f>
        <v>0</v>
      </c>
      <c r="J600">
        <f>+Casos_PN_CORR[[#This Row],[14-mar]]-Casos_PN_CORR[[#This Row],[13-mar]]</f>
        <v>0</v>
      </c>
      <c r="K600">
        <f>+Casos_PN_CORR[[#This Row],[15-mar]]-Casos_PN_CORR[[#This Row],[14-mar]]</f>
        <v>0</v>
      </c>
      <c r="L600">
        <f>+Casos_PN_CORR[[#This Row],[16-mar]]-Casos_PN_CORR[[#This Row],[15-mar]]</f>
        <v>0</v>
      </c>
      <c r="M600">
        <f>+Casos_PN_CORR[[#This Row],[17-mar]]-Casos_PN_CORR[[#This Row],[16-mar]]</f>
        <v>0</v>
      </c>
      <c r="N600">
        <f>+Casos_PN_CORR[[#This Row],[18-mar]]-Casos_PN_CORR[[#This Row],[17-mar]]</f>
        <v>0</v>
      </c>
      <c r="O600">
        <f>+Casos_PN_CORR[[#This Row],[19-mar]]-Casos_PN_CORR[[#This Row],[18-mar]]</f>
        <v>0</v>
      </c>
      <c r="P600">
        <f>+Casos_PN_CORR[[#This Row],[20-mar]]-Casos_PN_CORR[[#This Row],[19-mar]]</f>
        <v>0</v>
      </c>
      <c r="Q600">
        <f>+Casos_PN_CORR[[#This Row],[21-mar]]-Casos_PN_CORR[[#This Row],[20-mar]]</f>
        <v>0</v>
      </c>
      <c r="R600">
        <f>+Casos_PN_CORR[[#This Row],[22-mar]]-Casos_PN_CORR[[#This Row],[21-mar]]</f>
        <v>0</v>
      </c>
      <c r="S600">
        <f>+Casos_PN_CORR[[#This Row],[23-mar]]-Casos_PN_CORR[[#This Row],[22-mar]]</f>
        <v>0</v>
      </c>
      <c r="T600">
        <f>+Casos_PN_CORR[[#This Row],[24-mar]]-Casos_PN_CORR[[#This Row],[23-mar]]</f>
        <v>0</v>
      </c>
      <c r="U600">
        <f>+Casos_PN_CORR[[#This Row],[25-mar]]-Casos_PN_CORR[[#This Row],[24-mar]]</f>
        <v>0</v>
      </c>
      <c r="V600">
        <f>+Casos_PN_CORR[[#This Row],[26-mar]]-Casos_PN_CORR[[#This Row],[25-mar]]</f>
        <v>0</v>
      </c>
      <c r="W600">
        <f>+Casos_PN_CORR[[#This Row],[27-mar]]-Casos_PN_CORR[[#This Row],[26-mar]]</f>
        <v>0</v>
      </c>
      <c r="X600">
        <f>+Casos_PN_CORR[[#This Row],[28-mar]]-Casos_PN_CORR[[#This Row],[27-mar]]</f>
        <v>0</v>
      </c>
      <c r="Y600">
        <f>+Casos_PN_CORR[[#This Row],[29-mar]]-Casos_PN_CORR[[#This Row],[28-mar]]</f>
        <v>0</v>
      </c>
      <c r="Z600">
        <f>+Casos_PN_CORR[[#This Row],[30-mar]]-Casos_PN_CORR[[#This Row],[29-mar]]</f>
        <v>0</v>
      </c>
      <c r="AA600">
        <f>+Casos_PN_CORR[[#This Row],[31-mar]]-Casos_PN_CORR[[#This Row],[30-mar]]</f>
        <v>0</v>
      </c>
      <c r="AB600">
        <f>+Casos_PN_CORR[[#This Row],[1-abr]]-Casos_PN_CORR[[#This Row],[31-mar]]</f>
        <v>0</v>
      </c>
      <c r="AC600">
        <f>+Casos_PN_CORR[[#This Row],[2-abr]]-Casos_PN_CORR[[#This Row],[1-abr]]</f>
        <v>0</v>
      </c>
      <c r="AD600">
        <f>+Casos_PN_CORR[[#This Row],[3-abr]]-Casos_PN_CORR[[#This Row],[2-abr]]</f>
        <v>0</v>
      </c>
      <c r="AE600">
        <f>+Casos_PN_CORR[[#This Row],[4-abr]]-Casos_PN_CORR[[#This Row],[3-abr]]</f>
        <v>0</v>
      </c>
      <c r="AF600">
        <f>+Casos_PN_CORR[[#This Row],[5-abr]]-Casos_PN_CORR[[#This Row],[4-abr]]</f>
        <v>0</v>
      </c>
      <c r="AG600">
        <f>+Casos_PN_CORR[[#This Row],[6-abr]]-Casos_PN_CORR[[#This Row],[5-abr]]</f>
        <v>0</v>
      </c>
      <c r="AH600">
        <f>+Casos_PN_CORR[[#This Row],[7-abr]]-Casos_PN_CORR[[#This Row],[6-abr]]</f>
        <v>0</v>
      </c>
      <c r="AI600">
        <f>+Casos_PN_CORR[[#This Row],[8-abr]]-Casos_PN_CORR[[#This Row],[7-abr]]</f>
        <v>0</v>
      </c>
      <c r="AJ600">
        <f>+Casos_PN_CORR[[#This Row],[9-abr]]-Casos_PN_CORR[[#This Row],[8-abr]]</f>
        <v>0</v>
      </c>
      <c r="AK600">
        <f>+Casos_PN_CORR[[#This Row],[10-abr]]-Casos_PN_CORR[[#This Row],[9-abr]]</f>
        <v>0</v>
      </c>
      <c r="AL600">
        <f>+Casos_PN_CORR[[#This Row],[11-abr]]-Casos_PN_CORR[[#This Row],[10-abr]]</f>
        <v>0</v>
      </c>
      <c r="AM600">
        <f>+Casos_PN_CORR[[#This Row],[12-abr]]-Casos_PN_CORR[[#This Row],[11-abr]]</f>
        <v>0</v>
      </c>
      <c r="AN600">
        <f>+Casos_PN_CORR[[#This Row],[13-abr]]-Casos_PN_CORR[[#This Row],[12-abr]]</f>
        <v>0</v>
      </c>
      <c r="AO600">
        <f>+Casos_PN_CORR[[#This Row],[14-abr]]-Casos_PN_CORR[[#This Row],[13-abr]]</f>
        <v>0</v>
      </c>
      <c r="AP600">
        <f>+Casos_PN_CORR[[#This Row],[15-abr]]-Casos_PN_CORR[[#This Row],[14-abr]]</f>
        <v>0</v>
      </c>
      <c r="AQ600">
        <f>+Casos_PN_CORR[[#This Row],[16-abr]]-Casos_PN_CORR[[#This Row],[15-abr]]</f>
        <v>0</v>
      </c>
      <c r="AR600">
        <f>+Casos_PN_CORR[[#This Row],[17-abr]]-Casos_PN_CORR[[#This Row],[16-abr]]</f>
        <v>0</v>
      </c>
      <c r="AS600">
        <f>+Casos_PN_CORR[[#This Row],[18-abr]]-Casos_PN_CORR[[#This Row],[17-abr]]</f>
        <v>0</v>
      </c>
      <c r="AT600">
        <f>+Casos_PN_CORR[[#This Row],[19-abr]]-Casos_PN_CORR[[#This Row],[18-abr]]</f>
        <v>0</v>
      </c>
      <c r="AU600">
        <f>+Casos_PN_CORR[[#This Row],[20-abr]]-Casos_PN_CORR[[#This Row],[19-abr]]</f>
        <v>0</v>
      </c>
      <c r="AV600">
        <f>+Casos_PN_CORR[[#This Row],[21-abr]]-Casos_PN_CORR[[#This Row],[20-abr]]</f>
        <v>0</v>
      </c>
      <c r="AW600">
        <f>+Casos_PN_CORR[[#This Row],[22-abr]]-Casos_PN_CORR[[#This Row],[21-abr]]</f>
        <v>0</v>
      </c>
      <c r="AX600">
        <f>+Casos_PN_CORR[[#This Row],[23-abr]]-Casos_PN_CORR[[#This Row],[22-abr]]</f>
        <v>0</v>
      </c>
      <c r="AY600">
        <f>+Casos_PN_CORR[[#This Row],[24-abr]]-Casos_PN_CORR[[#This Row],[23-abr]]</f>
        <v>0</v>
      </c>
      <c r="AZ600">
        <f>+Casos_PN_CORR[[#This Row],[25-abr]]-Casos_PN_CORR[[#This Row],[24-abr]]</f>
        <v>0</v>
      </c>
      <c r="BA600">
        <f>+Casos_PN_CORR[[#This Row],[26-abr]]-Casos_PN_CORR[[#This Row],[25-abr]]</f>
        <v>0</v>
      </c>
      <c r="BB600">
        <f>+Casos_PN_CORR[[#This Row],[27-abr]]-Casos_PN_CORR[[#This Row],[26-abr]]</f>
        <v>0</v>
      </c>
      <c r="BC600">
        <f>+Casos_PN_CORR[[#This Row],[28-abr]]-Casos_PN_CORR[[#This Row],[27-abr]]</f>
        <v>0</v>
      </c>
      <c r="BD600">
        <f>+Casos_PN_CORR[[#This Row],[29-abr]]-Casos_PN_CORR[[#This Row],[28-abr]]</f>
        <v>0</v>
      </c>
      <c r="BE600">
        <f>+Casos_PN_CORR[[#This Row],[30-abr]]-Casos_PN_CORR[[#This Row],[29-abr]]</f>
        <v>0</v>
      </c>
      <c r="BF600">
        <f>+Casos_PN_CORR[[#This Row],[1-may]]-Casos_PN_CORR[[#This Row],[30-abr]]</f>
        <v>0</v>
      </c>
      <c r="BG600">
        <f>+Casos_PN_CORR[[#This Row],[2-may]]-Casos_PN_CORR[[#This Row],[1-may]]</f>
        <v>0</v>
      </c>
      <c r="BH600">
        <f>+Casos_PN_CORR[[#This Row],[3-may]]-Casos_PN_CORR[[#This Row],[2-may]]</f>
        <v>0</v>
      </c>
      <c r="BI600">
        <f>+Casos_PN_CORR[[#This Row],[4-may]]-Casos_PN_CORR[[#This Row],[3-may]]</f>
        <v>0</v>
      </c>
      <c r="BJ600">
        <f>+Casos_PN_CORR[[#This Row],[5-may]]-Casos_PN_CORR[[#This Row],[4-may]]</f>
        <v>0</v>
      </c>
      <c r="BK600">
        <f>+Casos_PN_CORR[[#This Row],[6-may]]-Casos_PN_CORR[[#This Row],[5-may]]</f>
        <v>0</v>
      </c>
      <c r="BL600">
        <f>+Casos_PN_CORR[[#This Row],[7-may]]-Casos_PN_CORR[[#This Row],[6-may]]</f>
        <v>0</v>
      </c>
      <c r="BM600">
        <f>+Casos_PN_CORR[[#This Row],[8-may]]-Casos_PN_CORR[[#This Row],[7-may]]</f>
        <v>0</v>
      </c>
      <c r="BN600">
        <f>+Casos_PN_CORR[[#This Row],[9-may]]-Casos_PN_CORR[[#This Row],[8-may]]</f>
        <v>0</v>
      </c>
      <c r="BO600">
        <f>+Casos_PN_CORR[[#This Row],[10-may]]-Casos_PN_CORR[[#This Row],[9-may]]</f>
        <v>0</v>
      </c>
      <c r="BP600">
        <f>+Casos_PN_CORR[[#This Row],[11-may]]-Casos_PN_CORR[[#This Row],[10-may]]</f>
        <v>0</v>
      </c>
      <c r="BQ600">
        <f>+Casos_PN_CORR[[#This Row],[12-may]]-Casos_PN_CORR[[#This Row],[11-may]]</f>
        <v>0</v>
      </c>
      <c r="BR600">
        <f>+Casos_PN_CORR[[#This Row],[13-may]]-Casos_PN_CORR[[#This Row],[12-may]]</f>
        <v>0</v>
      </c>
      <c r="BS600">
        <f>+Casos_PN_CORR[[#This Row],[14-may]]-Casos_PN_CORR[[#This Row],[13-may]]</f>
        <v>0</v>
      </c>
      <c r="BT600">
        <f>+Casos_PN_CORR[[#This Row],[15-may]]-Casos_PN_CORR[[#This Row],[14-may]]</f>
        <v>0</v>
      </c>
      <c r="BU600">
        <f>+Casos_PN_CORR[[#This Row],[16-may]]-Casos_PN_CORR[[#This Row],[15-may]]</f>
        <v>0</v>
      </c>
      <c r="BV600">
        <f>+Casos_PN_CORR[[#This Row],[17-may]]-Casos_PN_CORR[[#This Row],[16-may]]</f>
        <v>0</v>
      </c>
      <c r="BW600">
        <f>+Casos_PN_CORR[[#This Row],[18-may]]-Casos_PN_CORR[[#This Row],[17-may]]</f>
        <v>0</v>
      </c>
      <c r="BX600">
        <f>+Casos_PN_CORR[[#This Row],[19-may]]-Casos_PN_CORR[[#This Row],[18-may]]</f>
        <v>0</v>
      </c>
      <c r="BY600">
        <f>+Casos_PN_CORR[[#This Row],[20-may]]-Casos_PN_CORR[[#This Row],[19-may]]</f>
        <v>0</v>
      </c>
      <c r="BZ600">
        <f>+Casos_PN_CORR[[#This Row],[21-may]]-Casos_PN_CORR[[#This Row],[20-may]]</f>
        <v>0</v>
      </c>
      <c r="CA600">
        <f>+Casos_PN_CORR[[#This Row],[22-may]]-Casos_PN_CORR[[#This Row],[21-may]]</f>
        <v>0</v>
      </c>
      <c r="CB600">
        <f>+Casos_PN_CORR[[#This Row],[23-may]]-Casos_PN_CORR[[#This Row],[22-may]]</f>
        <v>0</v>
      </c>
      <c r="CC600">
        <f>+Casos_PN_CORR[[#This Row],[24-may]]-Casos_PN_CORR[[#This Row],[23-may]]</f>
        <v>0</v>
      </c>
      <c r="CD600">
        <f>+Casos_PN_CORR[[#This Row],[25-may]]-Casos_PN_CORR[[#This Row],[24-may]]</f>
        <v>0</v>
      </c>
      <c r="CE600">
        <f>+Casos_PN_CORR[[#This Row],[26-may]]-Casos_PN_CORR[[#This Row],[25-may]]</f>
        <v>0</v>
      </c>
      <c r="CF600">
        <f>+Casos_PN_CORR[[#This Row],[27-may]]-Casos_PN_CORR[[#This Row],[26-may]]</f>
        <v>0</v>
      </c>
      <c r="CG600">
        <f>+Casos_PN_CORR[[#This Row],[28-may]]-Casos_PN_CORR[[#This Row],[27-may]]</f>
        <v>0</v>
      </c>
      <c r="CH600">
        <f>+Casos_PN_CORR[[#This Row],[29-may]]-Casos_PN_CORR[[#This Row],[28-may]]</f>
        <v>0</v>
      </c>
      <c r="CI600">
        <f>+Casos_PN_CORR[[#This Row],[30-may]]-Casos_PN_CORR[[#This Row],[29-may]]</f>
        <v>0</v>
      </c>
      <c r="CJ600">
        <f>+Casos_PN_CORR[[#This Row],[31-may]]-Casos_PN_CORR[[#This Row],[30-may]]</f>
        <v>0</v>
      </c>
      <c r="CK600">
        <f>+Casos_PN_CORR[[#This Row],[1-jun]]-Casos_PN_CORR[[#This Row],[31-may]]</f>
        <v>0</v>
      </c>
      <c r="CL600">
        <f>+Casos_PN_CORR[[#This Row],[2-jun]]-Casos_PN_CORR[[#This Row],[1-jun]]</f>
        <v>0</v>
      </c>
      <c r="CM600">
        <f>+Casos_PN_CORR[[#This Row],[3-jun]]-Casos_PN_CORR[[#This Row],[2-jun]]</f>
        <v>0</v>
      </c>
      <c r="CN600">
        <f>+Casos_PN_CORR[[#This Row],[4-jun]]-Casos_PN_CORR[[#This Row],[3-jun]]</f>
        <v>0</v>
      </c>
      <c r="CO600">
        <f>+Casos_PN_CORR[[#This Row],[5-jun]]-Casos_PN_CORR[[#This Row],[4-jun]]</f>
        <v>0</v>
      </c>
      <c r="CP600">
        <f>+Casos_PN_CORR[[#This Row],[6-jun]]-Casos_PN_CORR[[#This Row],[5-jun]]</f>
        <v>0</v>
      </c>
    </row>
    <row r="601" spans="1:94" ht="24">
      <c r="A601">
        <v>120901</v>
      </c>
      <c r="B601" s="2" t="s">
        <v>104</v>
      </c>
      <c r="C601" s="2" t="s">
        <v>122</v>
      </c>
      <c r="D601" s="2" t="s">
        <v>714</v>
      </c>
      <c r="E601" s="4">
        <f t="shared" si="9"/>
        <v>0</v>
      </c>
      <c r="F601">
        <f>+Casos_PN_CORR[[#This Row],[10-mar]]</f>
        <v>0</v>
      </c>
      <c r="G601">
        <f>+Casos_PN_CORR[[#This Row],[11-mar]]-Casos_PN_CORR[[#This Row],[10-mar]]</f>
        <v>0</v>
      </c>
      <c r="H601">
        <f>+Casos_PN_CORR[[#This Row],[12-mar]]-Casos_PN_CORR[[#This Row],[11-mar]]</f>
        <v>0</v>
      </c>
      <c r="I601">
        <f>+Casos_PN_CORR[[#This Row],[13-mar]]-Casos_PN_CORR[[#This Row],[12-mar]]</f>
        <v>0</v>
      </c>
      <c r="J601">
        <f>+Casos_PN_CORR[[#This Row],[14-mar]]-Casos_PN_CORR[[#This Row],[13-mar]]</f>
        <v>0</v>
      </c>
      <c r="K601">
        <f>+Casos_PN_CORR[[#This Row],[15-mar]]-Casos_PN_CORR[[#This Row],[14-mar]]</f>
        <v>0</v>
      </c>
      <c r="L601">
        <f>+Casos_PN_CORR[[#This Row],[16-mar]]-Casos_PN_CORR[[#This Row],[15-mar]]</f>
        <v>0</v>
      </c>
      <c r="M601">
        <f>+Casos_PN_CORR[[#This Row],[17-mar]]-Casos_PN_CORR[[#This Row],[16-mar]]</f>
        <v>0</v>
      </c>
      <c r="N601">
        <f>+Casos_PN_CORR[[#This Row],[18-mar]]-Casos_PN_CORR[[#This Row],[17-mar]]</f>
        <v>0</v>
      </c>
      <c r="O601">
        <f>+Casos_PN_CORR[[#This Row],[19-mar]]-Casos_PN_CORR[[#This Row],[18-mar]]</f>
        <v>0</v>
      </c>
      <c r="P601">
        <f>+Casos_PN_CORR[[#This Row],[20-mar]]-Casos_PN_CORR[[#This Row],[19-mar]]</f>
        <v>0</v>
      </c>
      <c r="Q601">
        <f>+Casos_PN_CORR[[#This Row],[21-mar]]-Casos_PN_CORR[[#This Row],[20-mar]]</f>
        <v>0</v>
      </c>
      <c r="R601">
        <f>+Casos_PN_CORR[[#This Row],[22-mar]]-Casos_PN_CORR[[#This Row],[21-mar]]</f>
        <v>0</v>
      </c>
      <c r="S601">
        <f>+Casos_PN_CORR[[#This Row],[23-mar]]-Casos_PN_CORR[[#This Row],[22-mar]]</f>
        <v>0</v>
      </c>
      <c r="T601">
        <f>+Casos_PN_CORR[[#This Row],[24-mar]]-Casos_PN_CORR[[#This Row],[23-mar]]</f>
        <v>0</v>
      </c>
      <c r="U601">
        <f>+Casos_PN_CORR[[#This Row],[25-mar]]-Casos_PN_CORR[[#This Row],[24-mar]]</f>
        <v>0</v>
      </c>
      <c r="V601">
        <f>+Casos_PN_CORR[[#This Row],[26-mar]]-Casos_PN_CORR[[#This Row],[25-mar]]</f>
        <v>0</v>
      </c>
      <c r="W601">
        <f>+Casos_PN_CORR[[#This Row],[27-mar]]-Casos_PN_CORR[[#This Row],[26-mar]]</f>
        <v>0</v>
      </c>
      <c r="X601">
        <f>+Casos_PN_CORR[[#This Row],[28-mar]]-Casos_PN_CORR[[#This Row],[27-mar]]</f>
        <v>0</v>
      </c>
      <c r="Y601">
        <f>+Casos_PN_CORR[[#This Row],[29-mar]]-Casos_PN_CORR[[#This Row],[28-mar]]</f>
        <v>0</v>
      </c>
      <c r="Z601">
        <f>+Casos_PN_CORR[[#This Row],[30-mar]]-Casos_PN_CORR[[#This Row],[29-mar]]</f>
        <v>0</v>
      </c>
      <c r="AA601">
        <f>+Casos_PN_CORR[[#This Row],[31-mar]]-Casos_PN_CORR[[#This Row],[30-mar]]</f>
        <v>0</v>
      </c>
      <c r="AB601">
        <f>+Casos_PN_CORR[[#This Row],[1-abr]]-Casos_PN_CORR[[#This Row],[31-mar]]</f>
        <v>0</v>
      </c>
      <c r="AC601">
        <f>+Casos_PN_CORR[[#This Row],[2-abr]]-Casos_PN_CORR[[#This Row],[1-abr]]</f>
        <v>0</v>
      </c>
      <c r="AD601">
        <f>+Casos_PN_CORR[[#This Row],[3-abr]]-Casos_PN_CORR[[#This Row],[2-abr]]</f>
        <v>0</v>
      </c>
      <c r="AE601">
        <f>+Casos_PN_CORR[[#This Row],[4-abr]]-Casos_PN_CORR[[#This Row],[3-abr]]</f>
        <v>0</v>
      </c>
      <c r="AF601">
        <f>+Casos_PN_CORR[[#This Row],[5-abr]]-Casos_PN_CORR[[#This Row],[4-abr]]</f>
        <v>0</v>
      </c>
      <c r="AG601">
        <f>+Casos_PN_CORR[[#This Row],[6-abr]]-Casos_PN_CORR[[#This Row],[5-abr]]</f>
        <v>0</v>
      </c>
      <c r="AH601">
        <f>+Casos_PN_CORR[[#This Row],[7-abr]]-Casos_PN_CORR[[#This Row],[6-abr]]</f>
        <v>0</v>
      </c>
      <c r="AI601">
        <f>+Casos_PN_CORR[[#This Row],[8-abr]]-Casos_PN_CORR[[#This Row],[7-abr]]</f>
        <v>0</v>
      </c>
      <c r="AJ601">
        <f>+Casos_PN_CORR[[#This Row],[9-abr]]-Casos_PN_CORR[[#This Row],[8-abr]]</f>
        <v>0</v>
      </c>
      <c r="AK601">
        <f>+Casos_PN_CORR[[#This Row],[10-abr]]-Casos_PN_CORR[[#This Row],[9-abr]]</f>
        <v>0</v>
      </c>
      <c r="AL601">
        <f>+Casos_PN_CORR[[#This Row],[11-abr]]-Casos_PN_CORR[[#This Row],[10-abr]]</f>
        <v>0</v>
      </c>
      <c r="AM601">
        <f>+Casos_PN_CORR[[#This Row],[12-abr]]-Casos_PN_CORR[[#This Row],[11-abr]]</f>
        <v>0</v>
      </c>
      <c r="AN601">
        <f>+Casos_PN_CORR[[#This Row],[13-abr]]-Casos_PN_CORR[[#This Row],[12-abr]]</f>
        <v>0</v>
      </c>
      <c r="AO601">
        <f>+Casos_PN_CORR[[#This Row],[14-abr]]-Casos_PN_CORR[[#This Row],[13-abr]]</f>
        <v>0</v>
      </c>
      <c r="AP601">
        <f>+Casos_PN_CORR[[#This Row],[15-abr]]-Casos_PN_CORR[[#This Row],[14-abr]]</f>
        <v>0</v>
      </c>
      <c r="AQ601">
        <f>+Casos_PN_CORR[[#This Row],[16-abr]]-Casos_PN_CORR[[#This Row],[15-abr]]</f>
        <v>0</v>
      </c>
      <c r="AR601">
        <f>+Casos_PN_CORR[[#This Row],[17-abr]]-Casos_PN_CORR[[#This Row],[16-abr]]</f>
        <v>0</v>
      </c>
      <c r="AS601">
        <f>+Casos_PN_CORR[[#This Row],[18-abr]]-Casos_PN_CORR[[#This Row],[17-abr]]</f>
        <v>0</v>
      </c>
      <c r="AT601">
        <f>+Casos_PN_CORR[[#This Row],[19-abr]]-Casos_PN_CORR[[#This Row],[18-abr]]</f>
        <v>0</v>
      </c>
      <c r="AU601">
        <f>+Casos_PN_CORR[[#This Row],[20-abr]]-Casos_PN_CORR[[#This Row],[19-abr]]</f>
        <v>0</v>
      </c>
      <c r="AV601">
        <f>+Casos_PN_CORR[[#This Row],[21-abr]]-Casos_PN_CORR[[#This Row],[20-abr]]</f>
        <v>0</v>
      </c>
      <c r="AW601">
        <f>+Casos_PN_CORR[[#This Row],[22-abr]]-Casos_PN_CORR[[#This Row],[21-abr]]</f>
        <v>0</v>
      </c>
      <c r="AX601">
        <f>+Casos_PN_CORR[[#This Row],[23-abr]]-Casos_PN_CORR[[#This Row],[22-abr]]</f>
        <v>0</v>
      </c>
      <c r="AY601">
        <f>+Casos_PN_CORR[[#This Row],[24-abr]]-Casos_PN_CORR[[#This Row],[23-abr]]</f>
        <v>0</v>
      </c>
      <c r="AZ601">
        <f>+Casos_PN_CORR[[#This Row],[25-abr]]-Casos_PN_CORR[[#This Row],[24-abr]]</f>
        <v>0</v>
      </c>
      <c r="BA601">
        <f>+Casos_PN_CORR[[#This Row],[26-abr]]-Casos_PN_CORR[[#This Row],[25-abr]]</f>
        <v>0</v>
      </c>
      <c r="BB601">
        <f>+Casos_PN_CORR[[#This Row],[27-abr]]-Casos_PN_CORR[[#This Row],[26-abr]]</f>
        <v>0</v>
      </c>
      <c r="BC601">
        <f>+Casos_PN_CORR[[#This Row],[28-abr]]-Casos_PN_CORR[[#This Row],[27-abr]]</f>
        <v>0</v>
      </c>
      <c r="BD601">
        <f>+Casos_PN_CORR[[#This Row],[29-abr]]-Casos_PN_CORR[[#This Row],[28-abr]]</f>
        <v>0</v>
      </c>
      <c r="BE601">
        <f>+Casos_PN_CORR[[#This Row],[30-abr]]-Casos_PN_CORR[[#This Row],[29-abr]]</f>
        <v>0</v>
      </c>
      <c r="BF601">
        <f>+Casos_PN_CORR[[#This Row],[1-may]]-Casos_PN_CORR[[#This Row],[30-abr]]</f>
        <v>0</v>
      </c>
      <c r="BG601">
        <f>+Casos_PN_CORR[[#This Row],[2-may]]-Casos_PN_CORR[[#This Row],[1-may]]</f>
        <v>0</v>
      </c>
      <c r="BH601">
        <f>+Casos_PN_CORR[[#This Row],[3-may]]-Casos_PN_CORR[[#This Row],[2-may]]</f>
        <v>0</v>
      </c>
      <c r="BI601">
        <f>+Casos_PN_CORR[[#This Row],[4-may]]-Casos_PN_CORR[[#This Row],[3-may]]</f>
        <v>0</v>
      </c>
      <c r="BJ601">
        <f>+Casos_PN_CORR[[#This Row],[5-may]]-Casos_PN_CORR[[#This Row],[4-may]]</f>
        <v>0</v>
      </c>
      <c r="BK601">
        <f>+Casos_PN_CORR[[#This Row],[6-may]]-Casos_PN_CORR[[#This Row],[5-may]]</f>
        <v>0</v>
      </c>
      <c r="BL601">
        <f>+Casos_PN_CORR[[#This Row],[7-may]]-Casos_PN_CORR[[#This Row],[6-may]]</f>
        <v>0</v>
      </c>
      <c r="BM601">
        <f>+Casos_PN_CORR[[#This Row],[8-may]]-Casos_PN_CORR[[#This Row],[7-may]]</f>
        <v>0</v>
      </c>
      <c r="BN601">
        <f>+Casos_PN_CORR[[#This Row],[9-may]]-Casos_PN_CORR[[#This Row],[8-may]]</f>
        <v>0</v>
      </c>
      <c r="BO601">
        <f>+Casos_PN_CORR[[#This Row],[10-may]]-Casos_PN_CORR[[#This Row],[9-may]]</f>
        <v>0</v>
      </c>
      <c r="BP601">
        <f>+Casos_PN_CORR[[#This Row],[11-may]]-Casos_PN_CORR[[#This Row],[10-may]]</f>
        <v>0</v>
      </c>
      <c r="BQ601">
        <f>+Casos_PN_CORR[[#This Row],[12-may]]-Casos_PN_CORR[[#This Row],[11-may]]</f>
        <v>0</v>
      </c>
      <c r="BR601">
        <f>+Casos_PN_CORR[[#This Row],[13-may]]-Casos_PN_CORR[[#This Row],[12-may]]</f>
        <v>0</v>
      </c>
      <c r="BS601">
        <f>+Casos_PN_CORR[[#This Row],[14-may]]-Casos_PN_CORR[[#This Row],[13-may]]</f>
        <v>0</v>
      </c>
      <c r="BT601">
        <f>+Casos_PN_CORR[[#This Row],[15-may]]-Casos_PN_CORR[[#This Row],[14-may]]</f>
        <v>0</v>
      </c>
      <c r="BU601">
        <f>+Casos_PN_CORR[[#This Row],[16-may]]-Casos_PN_CORR[[#This Row],[15-may]]</f>
        <v>0</v>
      </c>
      <c r="BV601">
        <f>+Casos_PN_CORR[[#This Row],[17-may]]-Casos_PN_CORR[[#This Row],[16-may]]</f>
        <v>0</v>
      </c>
      <c r="BW601">
        <f>+Casos_PN_CORR[[#This Row],[18-may]]-Casos_PN_CORR[[#This Row],[17-may]]</f>
        <v>0</v>
      </c>
      <c r="BX601">
        <f>+Casos_PN_CORR[[#This Row],[19-may]]-Casos_PN_CORR[[#This Row],[18-may]]</f>
        <v>0</v>
      </c>
      <c r="BY601">
        <f>+Casos_PN_CORR[[#This Row],[20-may]]-Casos_PN_CORR[[#This Row],[19-may]]</f>
        <v>0</v>
      </c>
      <c r="BZ601">
        <f>+Casos_PN_CORR[[#This Row],[21-may]]-Casos_PN_CORR[[#This Row],[20-may]]</f>
        <v>0</v>
      </c>
      <c r="CA601">
        <f>+Casos_PN_CORR[[#This Row],[22-may]]-Casos_PN_CORR[[#This Row],[21-may]]</f>
        <v>0</v>
      </c>
      <c r="CB601">
        <f>+Casos_PN_CORR[[#This Row],[23-may]]-Casos_PN_CORR[[#This Row],[22-may]]</f>
        <v>0</v>
      </c>
      <c r="CC601">
        <f>+Casos_PN_CORR[[#This Row],[24-may]]-Casos_PN_CORR[[#This Row],[23-may]]</f>
        <v>0</v>
      </c>
      <c r="CD601">
        <f>+Casos_PN_CORR[[#This Row],[25-may]]-Casos_PN_CORR[[#This Row],[24-may]]</f>
        <v>0</v>
      </c>
      <c r="CE601">
        <f>+Casos_PN_CORR[[#This Row],[26-may]]-Casos_PN_CORR[[#This Row],[25-may]]</f>
        <v>0</v>
      </c>
      <c r="CF601">
        <f>+Casos_PN_CORR[[#This Row],[27-may]]-Casos_PN_CORR[[#This Row],[26-may]]</f>
        <v>0</v>
      </c>
      <c r="CG601">
        <f>+Casos_PN_CORR[[#This Row],[28-may]]-Casos_PN_CORR[[#This Row],[27-may]]</f>
        <v>0</v>
      </c>
      <c r="CH601">
        <f>+Casos_PN_CORR[[#This Row],[29-may]]-Casos_PN_CORR[[#This Row],[28-may]]</f>
        <v>0</v>
      </c>
      <c r="CI601">
        <f>+Casos_PN_CORR[[#This Row],[30-may]]-Casos_PN_CORR[[#This Row],[29-may]]</f>
        <v>0</v>
      </c>
      <c r="CJ601">
        <f>+Casos_PN_CORR[[#This Row],[31-may]]-Casos_PN_CORR[[#This Row],[30-may]]</f>
        <v>0</v>
      </c>
      <c r="CK601">
        <f>+Casos_PN_CORR[[#This Row],[1-jun]]-Casos_PN_CORR[[#This Row],[31-may]]</f>
        <v>0</v>
      </c>
      <c r="CL601">
        <f>+Casos_PN_CORR[[#This Row],[2-jun]]-Casos_PN_CORR[[#This Row],[1-jun]]</f>
        <v>0</v>
      </c>
      <c r="CM601">
        <f>+Casos_PN_CORR[[#This Row],[3-jun]]-Casos_PN_CORR[[#This Row],[2-jun]]</f>
        <v>0</v>
      </c>
      <c r="CN601">
        <f>+Casos_PN_CORR[[#This Row],[4-jun]]-Casos_PN_CORR[[#This Row],[3-jun]]</f>
        <v>0</v>
      </c>
      <c r="CO601">
        <f>+Casos_PN_CORR[[#This Row],[5-jun]]-Casos_PN_CORR[[#This Row],[4-jun]]</f>
        <v>0</v>
      </c>
      <c r="CP601">
        <f>+Casos_PN_CORR[[#This Row],[6-jun]]-Casos_PN_CORR[[#This Row],[5-jun]]</f>
        <v>0</v>
      </c>
    </row>
    <row r="602" spans="1:94">
      <c r="A602">
        <v>41008</v>
      </c>
      <c r="B602" s="2" t="s">
        <v>115</v>
      </c>
      <c r="C602" s="2" t="s">
        <v>202</v>
      </c>
      <c r="D602" s="2" t="s">
        <v>715</v>
      </c>
      <c r="E602" s="4">
        <f t="shared" si="9"/>
        <v>6</v>
      </c>
      <c r="F602">
        <f>+Casos_PN_CORR[[#This Row],[10-mar]]</f>
        <v>0</v>
      </c>
      <c r="G602">
        <f>+Casos_PN_CORR[[#This Row],[11-mar]]-Casos_PN_CORR[[#This Row],[10-mar]]</f>
        <v>0</v>
      </c>
      <c r="H602">
        <f>+Casos_PN_CORR[[#This Row],[12-mar]]-Casos_PN_CORR[[#This Row],[11-mar]]</f>
        <v>0</v>
      </c>
      <c r="I602">
        <f>+Casos_PN_CORR[[#This Row],[13-mar]]-Casos_PN_CORR[[#This Row],[12-mar]]</f>
        <v>0</v>
      </c>
      <c r="J602">
        <f>+Casos_PN_CORR[[#This Row],[14-mar]]-Casos_PN_CORR[[#This Row],[13-mar]]</f>
        <v>0</v>
      </c>
      <c r="K602">
        <f>+Casos_PN_CORR[[#This Row],[15-mar]]-Casos_PN_CORR[[#This Row],[14-mar]]</f>
        <v>0</v>
      </c>
      <c r="L602">
        <f>+Casos_PN_CORR[[#This Row],[16-mar]]-Casos_PN_CORR[[#This Row],[15-mar]]</f>
        <v>0</v>
      </c>
      <c r="M602">
        <f>+Casos_PN_CORR[[#This Row],[17-mar]]-Casos_PN_CORR[[#This Row],[16-mar]]</f>
        <v>0</v>
      </c>
      <c r="N602">
        <f>+Casos_PN_CORR[[#This Row],[18-mar]]-Casos_PN_CORR[[#This Row],[17-mar]]</f>
        <v>0</v>
      </c>
      <c r="O602">
        <f>+Casos_PN_CORR[[#This Row],[19-mar]]-Casos_PN_CORR[[#This Row],[18-mar]]</f>
        <v>0</v>
      </c>
      <c r="P602">
        <f>+Casos_PN_CORR[[#This Row],[20-mar]]-Casos_PN_CORR[[#This Row],[19-mar]]</f>
        <v>0</v>
      </c>
      <c r="Q602">
        <f>+Casos_PN_CORR[[#This Row],[21-mar]]-Casos_PN_CORR[[#This Row],[20-mar]]</f>
        <v>0</v>
      </c>
      <c r="R602">
        <f>+Casos_PN_CORR[[#This Row],[22-mar]]-Casos_PN_CORR[[#This Row],[21-mar]]</f>
        <v>0</v>
      </c>
      <c r="S602">
        <f>+Casos_PN_CORR[[#This Row],[23-mar]]-Casos_PN_CORR[[#This Row],[22-mar]]</f>
        <v>0</v>
      </c>
      <c r="T602">
        <f>+Casos_PN_CORR[[#This Row],[24-mar]]-Casos_PN_CORR[[#This Row],[23-mar]]</f>
        <v>0</v>
      </c>
      <c r="U602">
        <f>+Casos_PN_CORR[[#This Row],[25-mar]]-Casos_PN_CORR[[#This Row],[24-mar]]</f>
        <v>0</v>
      </c>
      <c r="V602">
        <f>+Casos_PN_CORR[[#This Row],[26-mar]]-Casos_PN_CORR[[#This Row],[25-mar]]</f>
        <v>0</v>
      </c>
      <c r="W602">
        <f>+Casos_PN_CORR[[#This Row],[27-mar]]-Casos_PN_CORR[[#This Row],[26-mar]]</f>
        <v>0</v>
      </c>
      <c r="X602">
        <f>+Casos_PN_CORR[[#This Row],[28-mar]]-Casos_PN_CORR[[#This Row],[27-mar]]</f>
        <v>0</v>
      </c>
      <c r="Y602">
        <f>+Casos_PN_CORR[[#This Row],[29-mar]]-Casos_PN_CORR[[#This Row],[28-mar]]</f>
        <v>0</v>
      </c>
      <c r="Z602">
        <f>+Casos_PN_CORR[[#This Row],[30-mar]]-Casos_PN_CORR[[#This Row],[29-mar]]</f>
        <v>0</v>
      </c>
      <c r="AA602">
        <f>+Casos_PN_CORR[[#This Row],[31-mar]]-Casos_PN_CORR[[#This Row],[30-mar]]</f>
        <v>0</v>
      </c>
      <c r="AB602">
        <f>+Casos_PN_CORR[[#This Row],[1-abr]]-Casos_PN_CORR[[#This Row],[31-mar]]</f>
        <v>0</v>
      </c>
      <c r="AC602">
        <f>+Casos_PN_CORR[[#This Row],[2-abr]]-Casos_PN_CORR[[#This Row],[1-abr]]</f>
        <v>0</v>
      </c>
      <c r="AD602">
        <f>+Casos_PN_CORR[[#This Row],[3-abr]]-Casos_PN_CORR[[#This Row],[2-abr]]</f>
        <v>0</v>
      </c>
      <c r="AE602">
        <f>+Casos_PN_CORR[[#This Row],[4-abr]]-Casos_PN_CORR[[#This Row],[3-abr]]</f>
        <v>0</v>
      </c>
      <c r="AF602">
        <f>+Casos_PN_CORR[[#This Row],[5-abr]]-Casos_PN_CORR[[#This Row],[4-abr]]</f>
        <v>0</v>
      </c>
      <c r="AG602">
        <f>+Casos_PN_CORR[[#This Row],[6-abr]]-Casos_PN_CORR[[#This Row],[5-abr]]</f>
        <v>0</v>
      </c>
      <c r="AH602">
        <f>+Casos_PN_CORR[[#This Row],[7-abr]]-Casos_PN_CORR[[#This Row],[6-abr]]</f>
        <v>0</v>
      </c>
      <c r="AI602">
        <f>+Casos_PN_CORR[[#This Row],[8-abr]]-Casos_PN_CORR[[#This Row],[7-abr]]</f>
        <v>0</v>
      </c>
      <c r="AJ602">
        <f>+Casos_PN_CORR[[#This Row],[9-abr]]-Casos_PN_CORR[[#This Row],[8-abr]]</f>
        <v>0</v>
      </c>
      <c r="AK602">
        <f>+Casos_PN_CORR[[#This Row],[10-abr]]-Casos_PN_CORR[[#This Row],[9-abr]]</f>
        <v>0</v>
      </c>
      <c r="AL602">
        <f>+Casos_PN_CORR[[#This Row],[11-abr]]-Casos_PN_CORR[[#This Row],[10-abr]]</f>
        <v>0</v>
      </c>
      <c r="AM602">
        <f>+Casos_PN_CORR[[#This Row],[12-abr]]-Casos_PN_CORR[[#This Row],[11-abr]]</f>
        <v>0</v>
      </c>
      <c r="AN602">
        <f>+Casos_PN_CORR[[#This Row],[13-abr]]-Casos_PN_CORR[[#This Row],[12-abr]]</f>
        <v>0</v>
      </c>
      <c r="AO602">
        <f>+Casos_PN_CORR[[#This Row],[14-abr]]-Casos_PN_CORR[[#This Row],[13-abr]]</f>
        <v>0</v>
      </c>
      <c r="AP602">
        <f>+Casos_PN_CORR[[#This Row],[15-abr]]-Casos_PN_CORR[[#This Row],[14-abr]]</f>
        <v>0</v>
      </c>
      <c r="AQ602">
        <f>+Casos_PN_CORR[[#This Row],[16-abr]]-Casos_PN_CORR[[#This Row],[15-abr]]</f>
        <v>0</v>
      </c>
      <c r="AR602">
        <f>+Casos_PN_CORR[[#This Row],[17-abr]]-Casos_PN_CORR[[#This Row],[16-abr]]</f>
        <v>0</v>
      </c>
      <c r="AS602">
        <f>+Casos_PN_CORR[[#This Row],[18-abr]]-Casos_PN_CORR[[#This Row],[17-abr]]</f>
        <v>0</v>
      </c>
      <c r="AT602">
        <f>+Casos_PN_CORR[[#This Row],[19-abr]]-Casos_PN_CORR[[#This Row],[18-abr]]</f>
        <v>0</v>
      </c>
      <c r="AU602">
        <f>+Casos_PN_CORR[[#This Row],[20-abr]]-Casos_PN_CORR[[#This Row],[19-abr]]</f>
        <v>0</v>
      </c>
      <c r="AV602">
        <f>+Casos_PN_CORR[[#This Row],[21-abr]]-Casos_PN_CORR[[#This Row],[20-abr]]</f>
        <v>0</v>
      </c>
      <c r="AW602">
        <f>+Casos_PN_CORR[[#This Row],[22-abr]]-Casos_PN_CORR[[#This Row],[21-abr]]</f>
        <v>0</v>
      </c>
      <c r="AX602">
        <f>+Casos_PN_CORR[[#This Row],[23-abr]]-Casos_PN_CORR[[#This Row],[22-abr]]</f>
        <v>0</v>
      </c>
      <c r="AY602">
        <f>+Casos_PN_CORR[[#This Row],[24-abr]]-Casos_PN_CORR[[#This Row],[23-abr]]</f>
        <v>0</v>
      </c>
      <c r="AZ602">
        <f>+Casos_PN_CORR[[#This Row],[25-abr]]-Casos_PN_CORR[[#This Row],[24-abr]]</f>
        <v>0</v>
      </c>
      <c r="BA602">
        <f>+Casos_PN_CORR[[#This Row],[26-abr]]-Casos_PN_CORR[[#This Row],[25-abr]]</f>
        <v>0</v>
      </c>
      <c r="BB602">
        <f>+Casos_PN_CORR[[#This Row],[27-abr]]-Casos_PN_CORR[[#This Row],[26-abr]]</f>
        <v>0</v>
      </c>
      <c r="BC602">
        <f>+Casos_PN_CORR[[#This Row],[28-abr]]-Casos_PN_CORR[[#This Row],[27-abr]]</f>
        <v>0</v>
      </c>
      <c r="BD602">
        <f>+Casos_PN_CORR[[#This Row],[29-abr]]-Casos_PN_CORR[[#This Row],[28-abr]]</f>
        <v>0</v>
      </c>
      <c r="BE602">
        <f>+Casos_PN_CORR[[#This Row],[30-abr]]-Casos_PN_CORR[[#This Row],[29-abr]]</f>
        <v>0</v>
      </c>
      <c r="BF602">
        <f>+Casos_PN_CORR[[#This Row],[1-may]]-Casos_PN_CORR[[#This Row],[30-abr]]</f>
        <v>0</v>
      </c>
      <c r="BG602">
        <f>+Casos_PN_CORR[[#This Row],[2-may]]-Casos_PN_CORR[[#This Row],[1-may]]</f>
        <v>0</v>
      </c>
      <c r="BH602">
        <f>+Casos_PN_CORR[[#This Row],[3-may]]-Casos_PN_CORR[[#This Row],[2-may]]</f>
        <v>0</v>
      </c>
      <c r="BI602">
        <f>+Casos_PN_CORR[[#This Row],[4-may]]-Casos_PN_CORR[[#This Row],[3-may]]</f>
        <v>0</v>
      </c>
      <c r="BJ602">
        <f>+Casos_PN_CORR[[#This Row],[5-may]]-Casos_PN_CORR[[#This Row],[4-may]]</f>
        <v>0</v>
      </c>
      <c r="BK602">
        <f>+Casos_PN_CORR[[#This Row],[6-may]]-Casos_PN_CORR[[#This Row],[5-may]]</f>
        <v>0</v>
      </c>
      <c r="BL602">
        <f>+Casos_PN_CORR[[#This Row],[7-may]]-Casos_PN_CORR[[#This Row],[6-may]]</f>
        <v>0</v>
      </c>
      <c r="BM602">
        <f>+Casos_PN_CORR[[#This Row],[8-may]]-Casos_PN_CORR[[#This Row],[7-may]]</f>
        <v>0</v>
      </c>
      <c r="BN602">
        <f>+Casos_PN_CORR[[#This Row],[9-may]]-Casos_PN_CORR[[#This Row],[8-may]]</f>
        <v>0</v>
      </c>
      <c r="BO602">
        <f>+Casos_PN_CORR[[#This Row],[10-may]]-Casos_PN_CORR[[#This Row],[9-may]]</f>
        <v>0</v>
      </c>
      <c r="BP602">
        <f>+Casos_PN_CORR[[#This Row],[11-may]]-Casos_PN_CORR[[#This Row],[10-may]]</f>
        <v>0</v>
      </c>
      <c r="BQ602">
        <f>+Casos_PN_CORR[[#This Row],[12-may]]-Casos_PN_CORR[[#This Row],[11-may]]</f>
        <v>0</v>
      </c>
      <c r="BR602">
        <f>+Casos_PN_CORR[[#This Row],[13-may]]-Casos_PN_CORR[[#This Row],[12-may]]</f>
        <v>0</v>
      </c>
      <c r="BS602">
        <f>+Casos_PN_CORR[[#This Row],[14-may]]-Casos_PN_CORR[[#This Row],[13-may]]</f>
        <v>0</v>
      </c>
      <c r="BT602">
        <f>+Casos_PN_CORR[[#This Row],[15-may]]-Casos_PN_CORR[[#This Row],[14-may]]</f>
        <v>0</v>
      </c>
      <c r="BU602">
        <f>+Casos_PN_CORR[[#This Row],[16-may]]-Casos_PN_CORR[[#This Row],[15-may]]</f>
        <v>0</v>
      </c>
      <c r="BV602">
        <f>+Casos_PN_CORR[[#This Row],[17-may]]-Casos_PN_CORR[[#This Row],[16-may]]</f>
        <v>0</v>
      </c>
      <c r="BW602">
        <f>+Casos_PN_CORR[[#This Row],[18-may]]-Casos_PN_CORR[[#This Row],[17-may]]</f>
        <v>0</v>
      </c>
      <c r="BX602">
        <f>+Casos_PN_CORR[[#This Row],[19-may]]-Casos_PN_CORR[[#This Row],[18-may]]</f>
        <v>0</v>
      </c>
      <c r="BY602">
        <f>+Casos_PN_CORR[[#This Row],[20-may]]-Casos_PN_CORR[[#This Row],[19-may]]</f>
        <v>0</v>
      </c>
      <c r="BZ602">
        <f>+Casos_PN_CORR[[#This Row],[21-may]]-Casos_PN_CORR[[#This Row],[20-may]]</f>
        <v>0</v>
      </c>
      <c r="CA602">
        <f>+Casos_PN_CORR[[#This Row],[22-may]]-Casos_PN_CORR[[#This Row],[21-may]]</f>
        <v>0</v>
      </c>
      <c r="CB602">
        <f>+Casos_PN_CORR[[#This Row],[23-may]]-Casos_PN_CORR[[#This Row],[22-may]]</f>
        <v>0</v>
      </c>
      <c r="CC602">
        <f>+Casos_PN_CORR[[#This Row],[24-may]]-Casos_PN_CORR[[#This Row],[23-may]]</f>
        <v>0</v>
      </c>
      <c r="CD602">
        <f>+Casos_PN_CORR[[#This Row],[25-may]]-Casos_PN_CORR[[#This Row],[24-may]]</f>
        <v>0</v>
      </c>
      <c r="CE602">
        <f>+Casos_PN_CORR[[#This Row],[26-may]]-Casos_PN_CORR[[#This Row],[25-may]]</f>
        <v>0</v>
      </c>
      <c r="CF602">
        <f>+Casos_PN_CORR[[#This Row],[27-may]]-Casos_PN_CORR[[#This Row],[26-may]]</f>
        <v>0</v>
      </c>
      <c r="CG602">
        <f>+Casos_PN_CORR[[#This Row],[28-may]]-Casos_PN_CORR[[#This Row],[27-may]]</f>
        <v>0</v>
      </c>
      <c r="CH602">
        <f>+Casos_PN_CORR[[#This Row],[29-may]]-Casos_PN_CORR[[#This Row],[28-may]]</f>
        <v>0</v>
      </c>
      <c r="CI602">
        <f>+Casos_PN_CORR[[#This Row],[30-may]]-Casos_PN_CORR[[#This Row],[29-may]]</f>
        <v>0</v>
      </c>
      <c r="CJ602">
        <f>+Casos_PN_CORR[[#This Row],[31-may]]-Casos_PN_CORR[[#This Row],[30-may]]</f>
        <v>0</v>
      </c>
      <c r="CK602">
        <f>+Casos_PN_CORR[[#This Row],[1-jun]]-Casos_PN_CORR[[#This Row],[31-may]]</f>
        <v>0</v>
      </c>
      <c r="CL602">
        <f>+Casos_PN_CORR[[#This Row],[2-jun]]-Casos_PN_CORR[[#This Row],[1-jun]]</f>
        <v>0</v>
      </c>
      <c r="CM602">
        <f>+Casos_PN_CORR[[#This Row],[3-jun]]-Casos_PN_CORR[[#This Row],[2-jun]]</f>
        <v>0</v>
      </c>
      <c r="CN602">
        <f>+Casos_PN_CORR[[#This Row],[4-jun]]-Casos_PN_CORR[[#This Row],[3-jun]]</f>
        <v>0</v>
      </c>
      <c r="CO602">
        <f>+Casos_PN_CORR[[#This Row],[5-jun]]-Casos_PN_CORR[[#This Row],[4-jun]]</f>
        <v>6</v>
      </c>
      <c r="CP602">
        <f>+Casos_PN_CORR[[#This Row],[6-jun]]-Casos_PN_CORR[[#This Row],[5-jun]]</f>
        <v>0</v>
      </c>
    </row>
    <row r="603" spans="1:94">
      <c r="A603">
        <v>130104</v>
      </c>
      <c r="B603" s="2" t="s">
        <v>131</v>
      </c>
      <c r="C603" s="2" t="s">
        <v>144</v>
      </c>
      <c r="D603" s="2" t="s">
        <v>715</v>
      </c>
      <c r="E603" s="4">
        <f t="shared" si="9"/>
        <v>0</v>
      </c>
      <c r="F603">
        <f>+Casos_PN_CORR[[#This Row],[10-mar]]</f>
        <v>0</v>
      </c>
      <c r="G603">
        <f>+Casos_PN_CORR[[#This Row],[11-mar]]-Casos_PN_CORR[[#This Row],[10-mar]]</f>
        <v>0</v>
      </c>
      <c r="H603">
        <f>+Casos_PN_CORR[[#This Row],[12-mar]]-Casos_PN_CORR[[#This Row],[11-mar]]</f>
        <v>0</v>
      </c>
      <c r="I603">
        <f>+Casos_PN_CORR[[#This Row],[13-mar]]-Casos_PN_CORR[[#This Row],[12-mar]]</f>
        <v>0</v>
      </c>
      <c r="J603">
        <f>+Casos_PN_CORR[[#This Row],[14-mar]]-Casos_PN_CORR[[#This Row],[13-mar]]</f>
        <v>0</v>
      </c>
      <c r="K603">
        <f>+Casos_PN_CORR[[#This Row],[15-mar]]-Casos_PN_CORR[[#This Row],[14-mar]]</f>
        <v>0</v>
      </c>
      <c r="L603">
        <f>+Casos_PN_CORR[[#This Row],[16-mar]]-Casos_PN_CORR[[#This Row],[15-mar]]</f>
        <v>0</v>
      </c>
      <c r="M603">
        <f>+Casos_PN_CORR[[#This Row],[17-mar]]-Casos_PN_CORR[[#This Row],[16-mar]]</f>
        <v>0</v>
      </c>
      <c r="N603">
        <f>+Casos_PN_CORR[[#This Row],[18-mar]]-Casos_PN_CORR[[#This Row],[17-mar]]</f>
        <v>0</v>
      </c>
      <c r="O603">
        <f>+Casos_PN_CORR[[#This Row],[19-mar]]-Casos_PN_CORR[[#This Row],[18-mar]]</f>
        <v>0</v>
      </c>
      <c r="P603">
        <f>+Casos_PN_CORR[[#This Row],[20-mar]]-Casos_PN_CORR[[#This Row],[19-mar]]</f>
        <v>0</v>
      </c>
      <c r="Q603">
        <f>+Casos_PN_CORR[[#This Row],[21-mar]]-Casos_PN_CORR[[#This Row],[20-mar]]</f>
        <v>0</v>
      </c>
      <c r="R603">
        <f>+Casos_PN_CORR[[#This Row],[22-mar]]-Casos_PN_CORR[[#This Row],[21-mar]]</f>
        <v>0</v>
      </c>
      <c r="S603">
        <f>+Casos_PN_CORR[[#This Row],[23-mar]]-Casos_PN_CORR[[#This Row],[22-mar]]</f>
        <v>0</v>
      </c>
      <c r="T603">
        <f>+Casos_PN_CORR[[#This Row],[24-mar]]-Casos_PN_CORR[[#This Row],[23-mar]]</f>
        <v>0</v>
      </c>
      <c r="U603">
        <f>+Casos_PN_CORR[[#This Row],[25-mar]]-Casos_PN_CORR[[#This Row],[24-mar]]</f>
        <v>0</v>
      </c>
      <c r="V603">
        <f>+Casos_PN_CORR[[#This Row],[26-mar]]-Casos_PN_CORR[[#This Row],[25-mar]]</f>
        <v>0</v>
      </c>
      <c r="W603">
        <f>+Casos_PN_CORR[[#This Row],[27-mar]]-Casos_PN_CORR[[#This Row],[26-mar]]</f>
        <v>0</v>
      </c>
      <c r="X603">
        <f>+Casos_PN_CORR[[#This Row],[28-mar]]-Casos_PN_CORR[[#This Row],[27-mar]]</f>
        <v>0</v>
      </c>
      <c r="Y603">
        <f>+Casos_PN_CORR[[#This Row],[29-mar]]-Casos_PN_CORR[[#This Row],[28-mar]]</f>
        <v>0</v>
      </c>
      <c r="Z603">
        <f>+Casos_PN_CORR[[#This Row],[30-mar]]-Casos_PN_CORR[[#This Row],[29-mar]]</f>
        <v>0</v>
      </c>
      <c r="AA603">
        <f>+Casos_PN_CORR[[#This Row],[31-mar]]-Casos_PN_CORR[[#This Row],[30-mar]]</f>
        <v>0</v>
      </c>
      <c r="AB603">
        <f>+Casos_PN_CORR[[#This Row],[1-abr]]-Casos_PN_CORR[[#This Row],[31-mar]]</f>
        <v>0</v>
      </c>
      <c r="AC603">
        <f>+Casos_PN_CORR[[#This Row],[2-abr]]-Casos_PN_CORR[[#This Row],[1-abr]]</f>
        <v>0</v>
      </c>
      <c r="AD603">
        <f>+Casos_PN_CORR[[#This Row],[3-abr]]-Casos_PN_CORR[[#This Row],[2-abr]]</f>
        <v>0</v>
      </c>
      <c r="AE603">
        <f>+Casos_PN_CORR[[#This Row],[4-abr]]-Casos_PN_CORR[[#This Row],[3-abr]]</f>
        <v>0</v>
      </c>
      <c r="AF603">
        <f>+Casos_PN_CORR[[#This Row],[5-abr]]-Casos_PN_CORR[[#This Row],[4-abr]]</f>
        <v>0</v>
      </c>
      <c r="AG603">
        <f>+Casos_PN_CORR[[#This Row],[6-abr]]-Casos_PN_CORR[[#This Row],[5-abr]]</f>
        <v>0</v>
      </c>
      <c r="AH603">
        <f>+Casos_PN_CORR[[#This Row],[7-abr]]-Casos_PN_CORR[[#This Row],[6-abr]]</f>
        <v>0</v>
      </c>
      <c r="AI603">
        <f>+Casos_PN_CORR[[#This Row],[8-abr]]-Casos_PN_CORR[[#This Row],[7-abr]]</f>
        <v>0</v>
      </c>
      <c r="AJ603">
        <f>+Casos_PN_CORR[[#This Row],[9-abr]]-Casos_PN_CORR[[#This Row],[8-abr]]</f>
        <v>0</v>
      </c>
      <c r="AK603">
        <f>+Casos_PN_CORR[[#This Row],[10-abr]]-Casos_PN_CORR[[#This Row],[9-abr]]</f>
        <v>0</v>
      </c>
      <c r="AL603">
        <f>+Casos_PN_CORR[[#This Row],[11-abr]]-Casos_PN_CORR[[#This Row],[10-abr]]</f>
        <v>0</v>
      </c>
      <c r="AM603">
        <f>+Casos_PN_CORR[[#This Row],[12-abr]]-Casos_PN_CORR[[#This Row],[11-abr]]</f>
        <v>0</v>
      </c>
      <c r="AN603">
        <f>+Casos_PN_CORR[[#This Row],[13-abr]]-Casos_PN_CORR[[#This Row],[12-abr]]</f>
        <v>0</v>
      </c>
      <c r="AO603">
        <f>+Casos_PN_CORR[[#This Row],[14-abr]]-Casos_PN_CORR[[#This Row],[13-abr]]</f>
        <v>0</v>
      </c>
      <c r="AP603">
        <f>+Casos_PN_CORR[[#This Row],[15-abr]]-Casos_PN_CORR[[#This Row],[14-abr]]</f>
        <v>0</v>
      </c>
      <c r="AQ603">
        <f>+Casos_PN_CORR[[#This Row],[16-abr]]-Casos_PN_CORR[[#This Row],[15-abr]]</f>
        <v>0</v>
      </c>
      <c r="AR603">
        <f>+Casos_PN_CORR[[#This Row],[17-abr]]-Casos_PN_CORR[[#This Row],[16-abr]]</f>
        <v>0</v>
      </c>
      <c r="AS603">
        <f>+Casos_PN_CORR[[#This Row],[18-abr]]-Casos_PN_CORR[[#This Row],[17-abr]]</f>
        <v>0</v>
      </c>
      <c r="AT603">
        <f>+Casos_PN_CORR[[#This Row],[19-abr]]-Casos_PN_CORR[[#This Row],[18-abr]]</f>
        <v>0</v>
      </c>
      <c r="AU603">
        <f>+Casos_PN_CORR[[#This Row],[20-abr]]-Casos_PN_CORR[[#This Row],[19-abr]]</f>
        <v>0</v>
      </c>
      <c r="AV603">
        <f>+Casos_PN_CORR[[#This Row],[21-abr]]-Casos_PN_CORR[[#This Row],[20-abr]]</f>
        <v>0</v>
      </c>
      <c r="AW603">
        <f>+Casos_PN_CORR[[#This Row],[22-abr]]-Casos_PN_CORR[[#This Row],[21-abr]]</f>
        <v>0</v>
      </c>
      <c r="AX603">
        <f>+Casos_PN_CORR[[#This Row],[23-abr]]-Casos_PN_CORR[[#This Row],[22-abr]]</f>
        <v>0</v>
      </c>
      <c r="AY603">
        <f>+Casos_PN_CORR[[#This Row],[24-abr]]-Casos_PN_CORR[[#This Row],[23-abr]]</f>
        <v>0</v>
      </c>
      <c r="AZ603">
        <f>+Casos_PN_CORR[[#This Row],[25-abr]]-Casos_PN_CORR[[#This Row],[24-abr]]</f>
        <v>0</v>
      </c>
      <c r="BA603">
        <f>+Casos_PN_CORR[[#This Row],[26-abr]]-Casos_PN_CORR[[#This Row],[25-abr]]</f>
        <v>0</v>
      </c>
      <c r="BB603">
        <f>+Casos_PN_CORR[[#This Row],[27-abr]]-Casos_PN_CORR[[#This Row],[26-abr]]</f>
        <v>0</v>
      </c>
      <c r="BC603">
        <f>+Casos_PN_CORR[[#This Row],[28-abr]]-Casos_PN_CORR[[#This Row],[27-abr]]</f>
        <v>0</v>
      </c>
      <c r="BD603">
        <f>+Casos_PN_CORR[[#This Row],[29-abr]]-Casos_PN_CORR[[#This Row],[28-abr]]</f>
        <v>0</v>
      </c>
      <c r="BE603">
        <f>+Casos_PN_CORR[[#This Row],[30-abr]]-Casos_PN_CORR[[#This Row],[29-abr]]</f>
        <v>0</v>
      </c>
      <c r="BF603">
        <f>+Casos_PN_CORR[[#This Row],[1-may]]-Casos_PN_CORR[[#This Row],[30-abr]]</f>
        <v>0</v>
      </c>
      <c r="BG603">
        <f>+Casos_PN_CORR[[#This Row],[2-may]]-Casos_PN_CORR[[#This Row],[1-may]]</f>
        <v>0</v>
      </c>
      <c r="BH603">
        <f>+Casos_PN_CORR[[#This Row],[3-may]]-Casos_PN_CORR[[#This Row],[2-may]]</f>
        <v>0</v>
      </c>
      <c r="BI603">
        <f>+Casos_PN_CORR[[#This Row],[4-may]]-Casos_PN_CORR[[#This Row],[3-may]]</f>
        <v>0</v>
      </c>
      <c r="BJ603">
        <f>+Casos_PN_CORR[[#This Row],[5-may]]-Casos_PN_CORR[[#This Row],[4-may]]</f>
        <v>0</v>
      </c>
      <c r="BK603">
        <f>+Casos_PN_CORR[[#This Row],[6-may]]-Casos_PN_CORR[[#This Row],[5-may]]</f>
        <v>0</v>
      </c>
      <c r="BL603">
        <f>+Casos_PN_CORR[[#This Row],[7-may]]-Casos_PN_CORR[[#This Row],[6-may]]</f>
        <v>0</v>
      </c>
      <c r="BM603">
        <f>+Casos_PN_CORR[[#This Row],[8-may]]-Casos_PN_CORR[[#This Row],[7-may]]</f>
        <v>0</v>
      </c>
      <c r="BN603">
        <f>+Casos_PN_CORR[[#This Row],[9-may]]-Casos_PN_CORR[[#This Row],[8-may]]</f>
        <v>0</v>
      </c>
      <c r="BO603">
        <f>+Casos_PN_CORR[[#This Row],[10-may]]-Casos_PN_CORR[[#This Row],[9-may]]</f>
        <v>0</v>
      </c>
      <c r="BP603">
        <f>+Casos_PN_CORR[[#This Row],[11-may]]-Casos_PN_CORR[[#This Row],[10-may]]</f>
        <v>0</v>
      </c>
      <c r="BQ603">
        <f>+Casos_PN_CORR[[#This Row],[12-may]]-Casos_PN_CORR[[#This Row],[11-may]]</f>
        <v>0</v>
      </c>
      <c r="BR603">
        <f>+Casos_PN_CORR[[#This Row],[13-may]]-Casos_PN_CORR[[#This Row],[12-may]]</f>
        <v>0</v>
      </c>
      <c r="BS603">
        <f>+Casos_PN_CORR[[#This Row],[14-may]]-Casos_PN_CORR[[#This Row],[13-may]]</f>
        <v>0</v>
      </c>
      <c r="BT603">
        <f>+Casos_PN_CORR[[#This Row],[15-may]]-Casos_PN_CORR[[#This Row],[14-may]]</f>
        <v>0</v>
      </c>
      <c r="BU603">
        <f>+Casos_PN_CORR[[#This Row],[16-may]]-Casos_PN_CORR[[#This Row],[15-may]]</f>
        <v>0</v>
      </c>
      <c r="BV603">
        <f>+Casos_PN_CORR[[#This Row],[17-may]]-Casos_PN_CORR[[#This Row],[16-may]]</f>
        <v>0</v>
      </c>
      <c r="BW603">
        <f>+Casos_PN_CORR[[#This Row],[18-may]]-Casos_PN_CORR[[#This Row],[17-may]]</f>
        <v>0</v>
      </c>
      <c r="BX603">
        <f>+Casos_PN_CORR[[#This Row],[19-may]]-Casos_PN_CORR[[#This Row],[18-may]]</f>
        <v>0</v>
      </c>
      <c r="BY603">
        <f>+Casos_PN_CORR[[#This Row],[20-may]]-Casos_PN_CORR[[#This Row],[19-may]]</f>
        <v>0</v>
      </c>
      <c r="BZ603">
        <f>+Casos_PN_CORR[[#This Row],[21-may]]-Casos_PN_CORR[[#This Row],[20-may]]</f>
        <v>0</v>
      </c>
      <c r="CA603">
        <f>+Casos_PN_CORR[[#This Row],[22-may]]-Casos_PN_CORR[[#This Row],[21-may]]</f>
        <v>0</v>
      </c>
      <c r="CB603">
        <f>+Casos_PN_CORR[[#This Row],[23-may]]-Casos_PN_CORR[[#This Row],[22-may]]</f>
        <v>0</v>
      </c>
      <c r="CC603">
        <f>+Casos_PN_CORR[[#This Row],[24-may]]-Casos_PN_CORR[[#This Row],[23-may]]</f>
        <v>0</v>
      </c>
      <c r="CD603">
        <f>+Casos_PN_CORR[[#This Row],[25-may]]-Casos_PN_CORR[[#This Row],[24-may]]</f>
        <v>0</v>
      </c>
      <c r="CE603">
        <f>+Casos_PN_CORR[[#This Row],[26-may]]-Casos_PN_CORR[[#This Row],[25-may]]</f>
        <v>0</v>
      </c>
      <c r="CF603">
        <f>+Casos_PN_CORR[[#This Row],[27-may]]-Casos_PN_CORR[[#This Row],[26-may]]</f>
        <v>0</v>
      </c>
      <c r="CG603">
        <f>+Casos_PN_CORR[[#This Row],[28-may]]-Casos_PN_CORR[[#This Row],[27-may]]</f>
        <v>0</v>
      </c>
      <c r="CH603">
        <f>+Casos_PN_CORR[[#This Row],[29-may]]-Casos_PN_CORR[[#This Row],[28-may]]</f>
        <v>0</v>
      </c>
      <c r="CI603">
        <f>+Casos_PN_CORR[[#This Row],[30-may]]-Casos_PN_CORR[[#This Row],[29-may]]</f>
        <v>0</v>
      </c>
      <c r="CJ603">
        <f>+Casos_PN_CORR[[#This Row],[31-may]]-Casos_PN_CORR[[#This Row],[30-may]]</f>
        <v>0</v>
      </c>
      <c r="CK603">
        <f>+Casos_PN_CORR[[#This Row],[1-jun]]-Casos_PN_CORR[[#This Row],[31-may]]</f>
        <v>0</v>
      </c>
      <c r="CL603">
        <f>+Casos_PN_CORR[[#This Row],[2-jun]]-Casos_PN_CORR[[#This Row],[1-jun]]</f>
        <v>0</v>
      </c>
      <c r="CM603">
        <f>+Casos_PN_CORR[[#This Row],[3-jun]]-Casos_PN_CORR[[#This Row],[2-jun]]</f>
        <v>0</v>
      </c>
      <c r="CN603">
        <f>+Casos_PN_CORR[[#This Row],[4-jun]]-Casos_PN_CORR[[#This Row],[3-jun]]</f>
        <v>0</v>
      </c>
      <c r="CO603">
        <f>+Casos_PN_CORR[[#This Row],[5-jun]]-Casos_PN_CORR[[#This Row],[4-jun]]</f>
        <v>0</v>
      </c>
      <c r="CP603">
        <f>+Casos_PN_CORR[[#This Row],[6-jun]]-Casos_PN_CORR[[#This Row],[5-jun]]</f>
        <v>0</v>
      </c>
    </row>
    <row r="604" spans="1:94">
      <c r="A604">
        <v>41006</v>
      </c>
      <c r="B604" s="2" t="s">
        <v>115</v>
      </c>
      <c r="C604" s="2" t="s">
        <v>202</v>
      </c>
      <c r="D604" s="2" t="s">
        <v>716</v>
      </c>
      <c r="E604" s="4">
        <f t="shared" si="9"/>
        <v>0</v>
      </c>
      <c r="F604">
        <f>+Casos_PN_CORR[[#This Row],[10-mar]]</f>
        <v>0</v>
      </c>
      <c r="G604">
        <f>+Casos_PN_CORR[[#This Row],[11-mar]]-Casos_PN_CORR[[#This Row],[10-mar]]</f>
        <v>0</v>
      </c>
      <c r="H604">
        <f>+Casos_PN_CORR[[#This Row],[12-mar]]-Casos_PN_CORR[[#This Row],[11-mar]]</f>
        <v>0</v>
      </c>
      <c r="I604">
        <f>+Casos_PN_CORR[[#This Row],[13-mar]]-Casos_PN_CORR[[#This Row],[12-mar]]</f>
        <v>0</v>
      </c>
      <c r="J604">
        <f>+Casos_PN_CORR[[#This Row],[14-mar]]-Casos_PN_CORR[[#This Row],[13-mar]]</f>
        <v>0</v>
      </c>
      <c r="K604">
        <f>+Casos_PN_CORR[[#This Row],[15-mar]]-Casos_PN_CORR[[#This Row],[14-mar]]</f>
        <v>0</v>
      </c>
      <c r="L604">
        <f>+Casos_PN_CORR[[#This Row],[16-mar]]-Casos_PN_CORR[[#This Row],[15-mar]]</f>
        <v>0</v>
      </c>
      <c r="M604">
        <f>+Casos_PN_CORR[[#This Row],[17-mar]]-Casos_PN_CORR[[#This Row],[16-mar]]</f>
        <v>0</v>
      </c>
      <c r="N604">
        <f>+Casos_PN_CORR[[#This Row],[18-mar]]-Casos_PN_CORR[[#This Row],[17-mar]]</f>
        <v>0</v>
      </c>
      <c r="O604">
        <f>+Casos_PN_CORR[[#This Row],[19-mar]]-Casos_PN_CORR[[#This Row],[18-mar]]</f>
        <v>0</v>
      </c>
      <c r="P604">
        <f>+Casos_PN_CORR[[#This Row],[20-mar]]-Casos_PN_CORR[[#This Row],[19-mar]]</f>
        <v>0</v>
      </c>
      <c r="Q604">
        <f>+Casos_PN_CORR[[#This Row],[21-mar]]-Casos_PN_CORR[[#This Row],[20-mar]]</f>
        <v>0</v>
      </c>
      <c r="R604">
        <f>+Casos_PN_CORR[[#This Row],[22-mar]]-Casos_PN_CORR[[#This Row],[21-mar]]</f>
        <v>0</v>
      </c>
      <c r="S604">
        <f>+Casos_PN_CORR[[#This Row],[23-mar]]-Casos_PN_CORR[[#This Row],[22-mar]]</f>
        <v>0</v>
      </c>
      <c r="T604">
        <f>+Casos_PN_CORR[[#This Row],[24-mar]]-Casos_PN_CORR[[#This Row],[23-mar]]</f>
        <v>0</v>
      </c>
      <c r="U604">
        <f>+Casos_PN_CORR[[#This Row],[25-mar]]-Casos_PN_CORR[[#This Row],[24-mar]]</f>
        <v>0</v>
      </c>
      <c r="V604">
        <f>+Casos_PN_CORR[[#This Row],[26-mar]]-Casos_PN_CORR[[#This Row],[25-mar]]</f>
        <v>0</v>
      </c>
      <c r="W604">
        <f>+Casos_PN_CORR[[#This Row],[27-mar]]-Casos_PN_CORR[[#This Row],[26-mar]]</f>
        <v>0</v>
      </c>
      <c r="X604">
        <f>+Casos_PN_CORR[[#This Row],[28-mar]]-Casos_PN_CORR[[#This Row],[27-mar]]</f>
        <v>0</v>
      </c>
      <c r="Y604">
        <f>+Casos_PN_CORR[[#This Row],[29-mar]]-Casos_PN_CORR[[#This Row],[28-mar]]</f>
        <v>0</v>
      </c>
      <c r="Z604">
        <f>+Casos_PN_CORR[[#This Row],[30-mar]]-Casos_PN_CORR[[#This Row],[29-mar]]</f>
        <v>0</v>
      </c>
      <c r="AA604">
        <f>+Casos_PN_CORR[[#This Row],[31-mar]]-Casos_PN_CORR[[#This Row],[30-mar]]</f>
        <v>0</v>
      </c>
      <c r="AB604">
        <f>+Casos_PN_CORR[[#This Row],[1-abr]]-Casos_PN_CORR[[#This Row],[31-mar]]</f>
        <v>0</v>
      </c>
      <c r="AC604">
        <f>+Casos_PN_CORR[[#This Row],[2-abr]]-Casos_PN_CORR[[#This Row],[1-abr]]</f>
        <v>0</v>
      </c>
      <c r="AD604">
        <f>+Casos_PN_CORR[[#This Row],[3-abr]]-Casos_PN_CORR[[#This Row],[2-abr]]</f>
        <v>0</v>
      </c>
      <c r="AE604">
        <f>+Casos_PN_CORR[[#This Row],[4-abr]]-Casos_PN_CORR[[#This Row],[3-abr]]</f>
        <v>0</v>
      </c>
      <c r="AF604">
        <f>+Casos_PN_CORR[[#This Row],[5-abr]]-Casos_PN_CORR[[#This Row],[4-abr]]</f>
        <v>0</v>
      </c>
      <c r="AG604">
        <f>+Casos_PN_CORR[[#This Row],[6-abr]]-Casos_PN_CORR[[#This Row],[5-abr]]</f>
        <v>0</v>
      </c>
      <c r="AH604">
        <f>+Casos_PN_CORR[[#This Row],[7-abr]]-Casos_PN_CORR[[#This Row],[6-abr]]</f>
        <v>0</v>
      </c>
      <c r="AI604">
        <f>+Casos_PN_CORR[[#This Row],[8-abr]]-Casos_PN_CORR[[#This Row],[7-abr]]</f>
        <v>0</v>
      </c>
      <c r="AJ604">
        <f>+Casos_PN_CORR[[#This Row],[9-abr]]-Casos_PN_CORR[[#This Row],[8-abr]]</f>
        <v>0</v>
      </c>
      <c r="AK604">
        <f>+Casos_PN_CORR[[#This Row],[10-abr]]-Casos_PN_CORR[[#This Row],[9-abr]]</f>
        <v>0</v>
      </c>
      <c r="AL604">
        <f>+Casos_PN_CORR[[#This Row],[11-abr]]-Casos_PN_CORR[[#This Row],[10-abr]]</f>
        <v>0</v>
      </c>
      <c r="AM604">
        <f>+Casos_PN_CORR[[#This Row],[12-abr]]-Casos_PN_CORR[[#This Row],[11-abr]]</f>
        <v>0</v>
      </c>
      <c r="AN604">
        <f>+Casos_PN_CORR[[#This Row],[13-abr]]-Casos_PN_CORR[[#This Row],[12-abr]]</f>
        <v>0</v>
      </c>
      <c r="AO604">
        <f>+Casos_PN_CORR[[#This Row],[14-abr]]-Casos_PN_CORR[[#This Row],[13-abr]]</f>
        <v>0</v>
      </c>
      <c r="AP604">
        <f>+Casos_PN_CORR[[#This Row],[15-abr]]-Casos_PN_CORR[[#This Row],[14-abr]]</f>
        <v>0</v>
      </c>
      <c r="AQ604">
        <f>+Casos_PN_CORR[[#This Row],[16-abr]]-Casos_PN_CORR[[#This Row],[15-abr]]</f>
        <v>0</v>
      </c>
      <c r="AR604">
        <f>+Casos_PN_CORR[[#This Row],[17-abr]]-Casos_PN_CORR[[#This Row],[16-abr]]</f>
        <v>0</v>
      </c>
      <c r="AS604">
        <f>+Casos_PN_CORR[[#This Row],[18-abr]]-Casos_PN_CORR[[#This Row],[17-abr]]</f>
        <v>0</v>
      </c>
      <c r="AT604">
        <f>+Casos_PN_CORR[[#This Row],[19-abr]]-Casos_PN_CORR[[#This Row],[18-abr]]</f>
        <v>0</v>
      </c>
      <c r="AU604">
        <f>+Casos_PN_CORR[[#This Row],[20-abr]]-Casos_PN_CORR[[#This Row],[19-abr]]</f>
        <v>0</v>
      </c>
      <c r="AV604">
        <f>+Casos_PN_CORR[[#This Row],[21-abr]]-Casos_PN_CORR[[#This Row],[20-abr]]</f>
        <v>0</v>
      </c>
      <c r="AW604">
        <f>+Casos_PN_CORR[[#This Row],[22-abr]]-Casos_PN_CORR[[#This Row],[21-abr]]</f>
        <v>0</v>
      </c>
      <c r="AX604">
        <f>+Casos_PN_CORR[[#This Row],[23-abr]]-Casos_PN_CORR[[#This Row],[22-abr]]</f>
        <v>0</v>
      </c>
      <c r="AY604">
        <f>+Casos_PN_CORR[[#This Row],[24-abr]]-Casos_PN_CORR[[#This Row],[23-abr]]</f>
        <v>0</v>
      </c>
      <c r="AZ604">
        <f>+Casos_PN_CORR[[#This Row],[25-abr]]-Casos_PN_CORR[[#This Row],[24-abr]]</f>
        <v>0</v>
      </c>
      <c r="BA604">
        <f>+Casos_PN_CORR[[#This Row],[26-abr]]-Casos_PN_CORR[[#This Row],[25-abr]]</f>
        <v>0</v>
      </c>
      <c r="BB604">
        <f>+Casos_PN_CORR[[#This Row],[27-abr]]-Casos_PN_CORR[[#This Row],[26-abr]]</f>
        <v>0</v>
      </c>
      <c r="BC604">
        <f>+Casos_PN_CORR[[#This Row],[28-abr]]-Casos_PN_CORR[[#This Row],[27-abr]]</f>
        <v>0</v>
      </c>
      <c r="BD604">
        <f>+Casos_PN_CORR[[#This Row],[29-abr]]-Casos_PN_CORR[[#This Row],[28-abr]]</f>
        <v>0</v>
      </c>
      <c r="BE604">
        <f>+Casos_PN_CORR[[#This Row],[30-abr]]-Casos_PN_CORR[[#This Row],[29-abr]]</f>
        <v>0</v>
      </c>
      <c r="BF604">
        <f>+Casos_PN_CORR[[#This Row],[1-may]]-Casos_PN_CORR[[#This Row],[30-abr]]</f>
        <v>0</v>
      </c>
      <c r="BG604">
        <f>+Casos_PN_CORR[[#This Row],[2-may]]-Casos_PN_CORR[[#This Row],[1-may]]</f>
        <v>0</v>
      </c>
      <c r="BH604">
        <f>+Casos_PN_CORR[[#This Row],[3-may]]-Casos_PN_CORR[[#This Row],[2-may]]</f>
        <v>0</v>
      </c>
      <c r="BI604">
        <f>+Casos_PN_CORR[[#This Row],[4-may]]-Casos_PN_CORR[[#This Row],[3-may]]</f>
        <v>0</v>
      </c>
      <c r="BJ604">
        <f>+Casos_PN_CORR[[#This Row],[5-may]]-Casos_PN_CORR[[#This Row],[4-may]]</f>
        <v>0</v>
      </c>
      <c r="BK604">
        <f>+Casos_PN_CORR[[#This Row],[6-may]]-Casos_PN_CORR[[#This Row],[5-may]]</f>
        <v>0</v>
      </c>
      <c r="BL604">
        <f>+Casos_PN_CORR[[#This Row],[7-may]]-Casos_PN_CORR[[#This Row],[6-may]]</f>
        <v>0</v>
      </c>
      <c r="BM604">
        <f>+Casos_PN_CORR[[#This Row],[8-may]]-Casos_PN_CORR[[#This Row],[7-may]]</f>
        <v>0</v>
      </c>
      <c r="BN604">
        <f>+Casos_PN_CORR[[#This Row],[9-may]]-Casos_PN_CORR[[#This Row],[8-may]]</f>
        <v>0</v>
      </c>
      <c r="BO604">
        <f>+Casos_PN_CORR[[#This Row],[10-may]]-Casos_PN_CORR[[#This Row],[9-may]]</f>
        <v>0</v>
      </c>
      <c r="BP604">
        <f>+Casos_PN_CORR[[#This Row],[11-may]]-Casos_PN_CORR[[#This Row],[10-may]]</f>
        <v>0</v>
      </c>
      <c r="BQ604">
        <f>+Casos_PN_CORR[[#This Row],[12-may]]-Casos_PN_CORR[[#This Row],[11-may]]</f>
        <v>0</v>
      </c>
      <c r="BR604">
        <f>+Casos_PN_CORR[[#This Row],[13-may]]-Casos_PN_CORR[[#This Row],[12-may]]</f>
        <v>0</v>
      </c>
      <c r="BS604">
        <f>+Casos_PN_CORR[[#This Row],[14-may]]-Casos_PN_CORR[[#This Row],[13-may]]</f>
        <v>0</v>
      </c>
      <c r="BT604">
        <f>+Casos_PN_CORR[[#This Row],[15-may]]-Casos_PN_CORR[[#This Row],[14-may]]</f>
        <v>0</v>
      </c>
      <c r="BU604">
        <f>+Casos_PN_CORR[[#This Row],[16-may]]-Casos_PN_CORR[[#This Row],[15-may]]</f>
        <v>0</v>
      </c>
      <c r="BV604">
        <f>+Casos_PN_CORR[[#This Row],[17-may]]-Casos_PN_CORR[[#This Row],[16-may]]</f>
        <v>0</v>
      </c>
      <c r="BW604">
        <f>+Casos_PN_CORR[[#This Row],[18-may]]-Casos_PN_CORR[[#This Row],[17-may]]</f>
        <v>0</v>
      </c>
      <c r="BX604">
        <f>+Casos_PN_CORR[[#This Row],[19-may]]-Casos_PN_CORR[[#This Row],[18-may]]</f>
        <v>0</v>
      </c>
      <c r="BY604">
        <f>+Casos_PN_CORR[[#This Row],[20-may]]-Casos_PN_CORR[[#This Row],[19-may]]</f>
        <v>0</v>
      </c>
      <c r="BZ604">
        <f>+Casos_PN_CORR[[#This Row],[21-may]]-Casos_PN_CORR[[#This Row],[20-may]]</f>
        <v>0</v>
      </c>
      <c r="CA604">
        <f>+Casos_PN_CORR[[#This Row],[22-may]]-Casos_PN_CORR[[#This Row],[21-may]]</f>
        <v>0</v>
      </c>
      <c r="CB604">
        <f>+Casos_PN_CORR[[#This Row],[23-may]]-Casos_PN_CORR[[#This Row],[22-may]]</f>
        <v>0</v>
      </c>
      <c r="CC604">
        <f>+Casos_PN_CORR[[#This Row],[24-may]]-Casos_PN_CORR[[#This Row],[23-may]]</f>
        <v>0</v>
      </c>
      <c r="CD604">
        <f>+Casos_PN_CORR[[#This Row],[25-may]]-Casos_PN_CORR[[#This Row],[24-may]]</f>
        <v>0</v>
      </c>
      <c r="CE604">
        <f>+Casos_PN_CORR[[#This Row],[26-may]]-Casos_PN_CORR[[#This Row],[25-may]]</f>
        <v>0</v>
      </c>
      <c r="CF604">
        <f>+Casos_PN_CORR[[#This Row],[27-may]]-Casos_PN_CORR[[#This Row],[26-may]]</f>
        <v>0</v>
      </c>
      <c r="CG604">
        <f>+Casos_PN_CORR[[#This Row],[28-may]]-Casos_PN_CORR[[#This Row],[27-may]]</f>
        <v>0</v>
      </c>
      <c r="CH604">
        <f>+Casos_PN_CORR[[#This Row],[29-may]]-Casos_PN_CORR[[#This Row],[28-may]]</f>
        <v>0</v>
      </c>
      <c r="CI604">
        <f>+Casos_PN_CORR[[#This Row],[30-may]]-Casos_PN_CORR[[#This Row],[29-may]]</f>
        <v>0</v>
      </c>
      <c r="CJ604">
        <f>+Casos_PN_CORR[[#This Row],[31-may]]-Casos_PN_CORR[[#This Row],[30-may]]</f>
        <v>0</v>
      </c>
      <c r="CK604">
        <f>+Casos_PN_CORR[[#This Row],[1-jun]]-Casos_PN_CORR[[#This Row],[31-may]]</f>
        <v>0</v>
      </c>
      <c r="CL604">
        <f>+Casos_PN_CORR[[#This Row],[2-jun]]-Casos_PN_CORR[[#This Row],[1-jun]]</f>
        <v>0</v>
      </c>
      <c r="CM604">
        <f>+Casos_PN_CORR[[#This Row],[3-jun]]-Casos_PN_CORR[[#This Row],[2-jun]]</f>
        <v>0</v>
      </c>
      <c r="CN604">
        <f>+Casos_PN_CORR[[#This Row],[4-jun]]-Casos_PN_CORR[[#This Row],[3-jun]]</f>
        <v>0</v>
      </c>
      <c r="CO604">
        <f>+Casos_PN_CORR[[#This Row],[5-jun]]-Casos_PN_CORR[[#This Row],[4-jun]]</f>
        <v>0</v>
      </c>
      <c r="CP604">
        <f>+Casos_PN_CORR[[#This Row],[6-jun]]-Casos_PN_CORR[[#This Row],[5-jun]]</f>
        <v>0</v>
      </c>
    </row>
    <row r="605" spans="1:94">
      <c r="A605">
        <v>41105</v>
      </c>
      <c r="B605" s="2" t="s">
        <v>115</v>
      </c>
      <c r="C605" s="2" t="s">
        <v>451</v>
      </c>
      <c r="D605" s="2" t="s">
        <v>716</v>
      </c>
      <c r="E605" s="4">
        <f t="shared" si="9"/>
        <v>0</v>
      </c>
      <c r="F605">
        <f>+Casos_PN_CORR[[#This Row],[10-mar]]</f>
        <v>0</v>
      </c>
      <c r="G605">
        <f>+Casos_PN_CORR[[#This Row],[11-mar]]-Casos_PN_CORR[[#This Row],[10-mar]]</f>
        <v>0</v>
      </c>
      <c r="H605">
        <f>+Casos_PN_CORR[[#This Row],[12-mar]]-Casos_PN_CORR[[#This Row],[11-mar]]</f>
        <v>0</v>
      </c>
      <c r="I605">
        <f>+Casos_PN_CORR[[#This Row],[13-mar]]-Casos_PN_CORR[[#This Row],[12-mar]]</f>
        <v>0</v>
      </c>
      <c r="J605">
        <f>+Casos_PN_CORR[[#This Row],[14-mar]]-Casos_PN_CORR[[#This Row],[13-mar]]</f>
        <v>0</v>
      </c>
      <c r="K605">
        <f>+Casos_PN_CORR[[#This Row],[15-mar]]-Casos_PN_CORR[[#This Row],[14-mar]]</f>
        <v>0</v>
      </c>
      <c r="L605">
        <f>+Casos_PN_CORR[[#This Row],[16-mar]]-Casos_PN_CORR[[#This Row],[15-mar]]</f>
        <v>0</v>
      </c>
      <c r="M605">
        <f>+Casos_PN_CORR[[#This Row],[17-mar]]-Casos_PN_CORR[[#This Row],[16-mar]]</f>
        <v>0</v>
      </c>
      <c r="N605">
        <f>+Casos_PN_CORR[[#This Row],[18-mar]]-Casos_PN_CORR[[#This Row],[17-mar]]</f>
        <v>0</v>
      </c>
      <c r="O605">
        <f>+Casos_PN_CORR[[#This Row],[19-mar]]-Casos_PN_CORR[[#This Row],[18-mar]]</f>
        <v>0</v>
      </c>
      <c r="P605">
        <f>+Casos_PN_CORR[[#This Row],[20-mar]]-Casos_PN_CORR[[#This Row],[19-mar]]</f>
        <v>0</v>
      </c>
      <c r="Q605">
        <f>+Casos_PN_CORR[[#This Row],[21-mar]]-Casos_PN_CORR[[#This Row],[20-mar]]</f>
        <v>0</v>
      </c>
      <c r="R605">
        <f>+Casos_PN_CORR[[#This Row],[22-mar]]-Casos_PN_CORR[[#This Row],[21-mar]]</f>
        <v>0</v>
      </c>
      <c r="S605">
        <f>+Casos_PN_CORR[[#This Row],[23-mar]]-Casos_PN_CORR[[#This Row],[22-mar]]</f>
        <v>0</v>
      </c>
      <c r="T605">
        <f>+Casos_PN_CORR[[#This Row],[24-mar]]-Casos_PN_CORR[[#This Row],[23-mar]]</f>
        <v>0</v>
      </c>
      <c r="U605">
        <f>+Casos_PN_CORR[[#This Row],[25-mar]]-Casos_PN_CORR[[#This Row],[24-mar]]</f>
        <v>0</v>
      </c>
      <c r="V605">
        <f>+Casos_PN_CORR[[#This Row],[26-mar]]-Casos_PN_CORR[[#This Row],[25-mar]]</f>
        <v>0</v>
      </c>
      <c r="W605">
        <f>+Casos_PN_CORR[[#This Row],[27-mar]]-Casos_PN_CORR[[#This Row],[26-mar]]</f>
        <v>0</v>
      </c>
      <c r="X605">
        <f>+Casos_PN_CORR[[#This Row],[28-mar]]-Casos_PN_CORR[[#This Row],[27-mar]]</f>
        <v>0</v>
      </c>
      <c r="Y605">
        <f>+Casos_PN_CORR[[#This Row],[29-mar]]-Casos_PN_CORR[[#This Row],[28-mar]]</f>
        <v>0</v>
      </c>
      <c r="Z605">
        <f>+Casos_PN_CORR[[#This Row],[30-mar]]-Casos_PN_CORR[[#This Row],[29-mar]]</f>
        <v>0</v>
      </c>
      <c r="AA605">
        <f>+Casos_PN_CORR[[#This Row],[31-mar]]-Casos_PN_CORR[[#This Row],[30-mar]]</f>
        <v>0</v>
      </c>
      <c r="AB605">
        <f>+Casos_PN_CORR[[#This Row],[1-abr]]-Casos_PN_CORR[[#This Row],[31-mar]]</f>
        <v>0</v>
      </c>
      <c r="AC605">
        <f>+Casos_PN_CORR[[#This Row],[2-abr]]-Casos_PN_CORR[[#This Row],[1-abr]]</f>
        <v>0</v>
      </c>
      <c r="AD605">
        <f>+Casos_PN_CORR[[#This Row],[3-abr]]-Casos_PN_CORR[[#This Row],[2-abr]]</f>
        <v>0</v>
      </c>
      <c r="AE605">
        <f>+Casos_PN_CORR[[#This Row],[4-abr]]-Casos_PN_CORR[[#This Row],[3-abr]]</f>
        <v>0</v>
      </c>
      <c r="AF605">
        <f>+Casos_PN_CORR[[#This Row],[5-abr]]-Casos_PN_CORR[[#This Row],[4-abr]]</f>
        <v>0</v>
      </c>
      <c r="AG605">
        <f>+Casos_PN_CORR[[#This Row],[6-abr]]-Casos_PN_CORR[[#This Row],[5-abr]]</f>
        <v>0</v>
      </c>
      <c r="AH605">
        <f>+Casos_PN_CORR[[#This Row],[7-abr]]-Casos_PN_CORR[[#This Row],[6-abr]]</f>
        <v>0</v>
      </c>
      <c r="AI605">
        <f>+Casos_PN_CORR[[#This Row],[8-abr]]-Casos_PN_CORR[[#This Row],[7-abr]]</f>
        <v>0</v>
      </c>
      <c r="AJ605">
        <f>+Casos_PN_CORR[[#This Row],[9-abr]]-Casos_PN_CORR[[#This Row],[8-abr]]</f>
        <v>0</v>
      </c>
      <c r="AK605">
        <f>+Casos_PN_CORR[[#This Row],[10-abr]]-Casos_PN_CORR[[#This Row],[9-abr]]</f>
        <v>0</v>
      </c>
      <c r="AL605">
        <f>+Casos_PN_CORR[[#This Row],[11-abr]]-Casos_PN_CORR[[#This Row],[10-abr]]</f>
        <v>0</v>
      </c>
      <c r="AM605">
        <f>+Casos_PN_CORR[[#This Row],[12-abr]]-Casos_PN_CORR[[#This Row],[11-abr]]</f>
        <v>0</v>
      </c>
      <c r="AN605">
        <f>+Casos_PN_CORR[[#This Row],[13-abr]]-Casos_PN_CORR[[#This Row],[12-abr]]</f>
        <v>0</v>
      </c>
      <c r="AO605">
        <f>+Casos_PN_CORR[[#This Row],[14-abr]]-Casos_PN_CORR[[#This Row],[13-abr]]</f>
        <v>0</v>
      </c>
      <c r="AP605">
        <f>+Casos_PN_CORR[[#This Row],[15-abr]]-Casos_PN_CORR[[#This Row],[14-abr]]</f>
        <v>0</v>
      </c>
      <c r="AQ605">
        <f>+Casos_PN_CORR[[#This Row],[16-abr]]-Casos_PN_CORR[[#This Row],[15-abr]]</f>
        <v>0</v>
      </c>
      <c r="AR605">
        <f>+Casos_PN_CORR[[#This Row],[17-abr]]-Casos_PN_CORR[[#This Row],[16-abr]]</f>
        <v>0</v>
      </c>
      <c r="AS605">
        <f>+Casos_PN_CORR[[#This Row],[18-abr]]-Casos_PN_CORR[[#This Row],[17-abr]]</f>
        <v>0</v>
      </c>
      <c r="AT605">
        <f>+Casos_PN_CORR[[#This Row],[19-abr]]-Casos_PN_CORR[[#This Row],[18-abr]]</f>
        <v>0</v>
      </c>
      <c r="AU605">
        <f>+Casos_PN_CORR[[#This Row],[20-abr]]-Casos_PN_CORR[[#This Row],[19-abr]]</f>
        <v>0</v>
      </c>
      <c r="AV605">
        <f>+Casos_PN_CORR[[#This Row],[21-abr]]-Casos_PN_CORR[[#This Row],[20-abr]]</f>
        <v>0</v>
      </c>
      <c r="AW605">
        <f>+Casos_PN_CORR[[#This Row],[22-abr]]-Casos_PN_CORR[[#This Row],[21-abr]]</f>
        <v>0</v>
      </c>
      <c r="AX605">
        <f>+Casos_PN_CORR[[#This Row],[23-abr]]-Casos_PN_CORR[[#This Row],[22-abr]]</f>
        <v>0</v>
      </c>
      <c r="AY605">
        <f>+Casos_PN_CORR[[#This Row],[24-abr]]-Casos_PN_CORR[[#This Row],[23-abr]]</f>
        <v>0</v>
      </c>
      <c r="AZ605">
        <f>+Casos_PN_CORR[[#This Row],[25-abr]]-Casos_PN_CORR[[#This Row],[24-abr]]</f>
        <v>0</v>
      </c>
      <c r="BA605">
        <f>+Casos_PN_CORR[[#This Row],[26-abr]]-Casos_PN_CORR[[#This Row],[25-abr]]</f>
        <v>0</v>
      </c>
      <c r="BB605">
        <f>+Casos_PN_CORR[[#This Row],[27-abr]]-Casos_PN_CORR[[#This Row],[26-abr]]</f>
        <v>0</v>
      </c>
      <c r="BC605">
        <f>+Casos_PN_CORR[[#This Row],[28-abr]]-Casos_PN_CORR[[#This Row],[27-abr]]</f>
        <v>0</v>
      </c>
      <c r="BD605">
        <f>+Casos_PN_CORR[[#This Row],[29-abr]]-Casos_PN_CORR[[#This Row],[28-abr]]</f>
        <v>0</v>
      </c>
      <c r="BE605">
        <f>+Casos_PN_CORR[[#This Row],[30-abr]]-Casos_PN_CORR[[#This Row],[29-abr]]</f>
        <v>0</v>
      </c>
      <c r="BF605">
        <f>+Casos_PN_CORR[[#This Row],[1-may]]-Casos_PN_CORR[[#This Row],[30-abr]]</f>
        <v>0</v>
      </c>
      <c r="BG605">
        <f>+Casos_PN_CORR[[#This Row],[2-may]]-Casos_PN_CORR[[#This Row],[1-may]]</f>
        <v>0</v>
      </c>
      <c r="BH605">
        <f>+Casos_PN_CORR[[#This Row],[3-may]]-Casos_PN_CORR[[#This Row],[2-may]]</f>
        <v>0</v>
      </c>
      <c r="BI605">
        <f>+Casos_PN_CORR[[#This Row],[4-may]]-Casos_PN_CORR[[#This Row],[3-may]]</f>
        <v>0</v>
      </c>
      <c r="BJ605">
        <f>+Casos_PN_CORR[[#This Row],[5-may]]-Casos_PN_CORR[[#This Row],[4-may]]</f>
        <v>0</v>
      </c>
      <c r="BK605">
        <f>+Casos_PN_CORR[[#This Row],[6-may]]-Casos_PN_CORR[[#This Row],[5-may]]</f>
        <v>0</v>
      </c>
      <c r="BL605">
        <f>+Casos_PN_CORR[[#This Row],[7-may]]-Casos_PN_CORR[[#This Row],[6-may]]</f>
        <v>0</v>
      </c>
      <c r="BM605">
        <f>+Casos_PN_CORR[[#This Row],[8-may]]-Casos_PN_CORR[[#This Row],[7-may]]</f>
        <v>0</v>
      </c>
      <c r="BN605">
        <f>+Casos_PN_CORR[[#This Row],[9-may]]-Casos_PN_CORR[[#This Row],[8-may]]</f>
        <v>0</v>
      </c>
      <c r="BO605">
        <f>+Casos_PN_CORR[[#This Row],[10-may]]-Casos_PN_CORR[[#This Row],[9-may]]</f>
        <v>0</v>
      </c>
      <c r="BP605">
        <f>+Casos_PN_CORR[[#This Row],[11-may]]-Casos_PN_CORR[[#This Row],[10-may]]</f>
        <v>0</v>
      </c>
      <c r="BQ605">
        <f>+Casos_PN_CORR[[#This Row],[12-may]]-Casos_PN_CORR[[#This Row],[11-may]]</f>
        <v>0</v>
      </c>
      <c r="BR605">
        <f>+Casos_PN_CORR[[#This Row],[13-may]]-Casos_PN_CORR[[#This Row],[12-may]]</f>
        <v>0</v>
      </c>
      <c r="BS605">
        <f>+Casos_PN_CORR[[#This Row],[14-may]]-Casos_PN_CORR[[#This Row],[13-may]]</f>
        <v>0</v>
      </c>
      <c r="BT605">
        <f>+Casos_PN_CORR[[#This Row],[15-may]]-Casos_PN_CORR[[#This Row],[14-may]]</f>
        <v>0</v>
      </c>
      <c r="BU605">
        <f>+Casos_PN_CORR[[#This Row],[16-may]]-Casos_PN_CORR[[#This Row],[15-may]]</f>
        <v>0</v>
      </c>
      <c r="BV605">
        <f>+Casos_PN_CORR[[#This Row],[17-may]]-Casos_PN_CORR[[#This Row],[16-may]]</f>
        <v>0</v>
      </c>
      <c r="BW605">
        <f>+Casos_PN_CORR[[#This Row],[18-may]]-Casos_PN_CORR[[#This Row],[17-may]]</f>
        <v>0</v>
      </c>
      <c r="BX605">
        <f>+Casos_PN_CORR[[#This Row],[19-may]]-Casos_PN_CORR[[#This Row],[18-may]]</f>
        <v>0</v>
      </c>
      <c r="BY605">
        <f>+Casos_PN_CORR[[#This Row],[20-may]]-Casos_PN_CORR[[#This Row],[19-may]]</f>
        <v>0</v>
      </c>
      <c r="BZ605">
        <f>+Casos_PN_CORR[[#This Row],[21-may]]-Casos_PN_CORR[[#This Row],[20-may]]</f>
        <v>0</v>
      </c>
      <c r="CA605">
        <f>+Casos_PN_CORR[[#This Row],[22-may]]-Casos_PN_CORR[[#This Row],[21-may]]</f>
        <v>0</v>
      </c>
      <c r="CB605">
        <f>+Casos_PN_CORR[[#This Row],[23-may]]-Casos_PN_CORR[[#This Row],[22-may]]</f>
        <v>0</v>
      </c>
      <c r="CC605">
        <f>+Casos_PN_CORR[[#This Row],[24-may]]-Casos_PN_CORR[[#This Row],[23-may]]</f>
        <v>0</v>
      </c>
      <c r="CD605">
        <f>+Casos_PN_CORR[[#This Row],[25-may]]-Casos_PN_CORR[[#This Row],[24-may]]</f>
        <v>0</v>
      </c>
      <c r="CE605">
        <f>+Casos_PN_CORR[[#This Row],[26-may]]-Casos_PN_CORR[[#This Row],[25-may]]</f>
        <v>0</v>
      </c>
      <c r="CF605">
        <f>+Casos_PN_CORR[[#This Row],[27-may]]-Casos_PN_CORR[[#This Row],[26-may]]</f>
        <v>0</v>
      </c>
      <c r="CG605">
        <f>+Casos_PN_CORR[[#This Row],[28-may]]-Casos_PN_CORR[[#This Row],[27-may]]</f>
        <v>0</v>
      </c>
      <c r="CH605">
        <f>+Casos_PN_CORR[[#This Row],[29-may]]-Casos_PN_CORR[[#This Row],[28-may]]</f>
        <v>0</v>
      </c>
      <c r="CI605">
        <f>+Casos_PN_CORR[[#This Row],[30-may]]-Casos_PN_CORR[[#This Row],[29-may]]</f>
        <v>0</v>
      </c>
      <c r="CJ605">
        <f>+Casos_PN_CORR[[#This Row],[31-may]]-Casos_PN_CORR[[#This Row],[30-may]]</f>
        <v>0</v>
      </c>
      <c r="CK605">
        <f>+Casos_PN_CORR[[#This Row],[1-jun]]-Casos_PN_CORR[[#This Row],[31-may]]</f>
        <v>0</v>
      </c>
      <c r="CL605">
        <f>+Casos_PN_CORR[[#This Row],[2-jun]]-Casos_PN_CORR[[#This Row],[1-jun]]</f>
        <v>0</v>
      </c>
      <c r="CM605">
        <f>+Casos_PN_CORR[[#This Row],[3-jun]]-Casos_PN_CORR[[#This Row],[2-jun]]</f>
        <v>0</v>
      </c>
      <c r="CN605">
        <f>+Casos_PN_CORR[[#This Row],[4-jun]]-Casos_PN_CORR[[#This Row],[3-jun]]</f>
        <v>0</v>
      </c>
      <c r="CO605">
        <f>+Casos_PN_CORR[[#This Row],[5-jun]]-Casos_PN_CORR[[#This Row],[4-jun]]</f>
        <v>0</v>
      </c>
      <c r="CP605">
        <f>+Casos_PN_CORR[[#This Row],[6-jun]]-Casos_PN_CORR[[#This Row],[5-jun]]</f>
        <v>0</v>
      </c>
    </row>
    <row r="606" spans="1:94">
      <c r="A606">
        <v>80506</v>
      </c>
      <c r="B606" s="2" t="s">
        <v>97</v>
      </c>
      <c r="C606" s="2" t="s">
        <v>240</v>
      </c>
      <c r="D606" s="2" t="s">
        <v>717</v>
      </c>
      <c r="E606" s="4">
        <f t="shared" si="9"/>
        <v>0</v>
      </c>
      <c r="F606">
        <f>+Casos_PN_CORR[[#This Row],[10-mar]]</f>
        <v>0</v>
      </c>
      <c r="G606">
        <f>+Casos_PN_CORR[[#This Row],[11-mar]]-Casos_PN_CORR[[#This Row],[10-mar]]</f>
        <v>0</v>
      </c>
      <c r="H606">
        <f>+Casos_PN_CORR[[#This Row],[12-mar]]-Casos_PN_CORR[[#This Row],[11-mar]]</f>
        <v>0</v>
      </c>
      <c r="I606">
        <f>+Casos_PN_CORR[[#This Row],[13-mar]]-Casos_PN_CORR[[#This Row],[12-mar]]</f>
        <v>0</v>
      </c>
      <c r="J606">
        <f>+Casos_PN_CORR[[#This Row],[14-mar]]-Casos_PN_CORR[[#This Row],[13-mar]]</f>
        <v>0</v>
      </c>
      <c r="K606">
        <f>+Casos_PN_CORR[[#This Row],[15-mar]]-Casos_PN_CORR[[#This Row],[14-mar]]</f>
        <v>0</v>
      </c>
      <c r="L606">
        <f>+Casos_PN_CORR[[#This Row],[16-mar]]-Casos_PN_CORR[[#This Row],[15-mar]]</f>
        <v>0</v>
      </c>
      <c r="M606">
        <f>+Casos_PN_CORR[[#This Row],[17-mar]]-Casos_PN_CORR[[#This Row],[16-mar]]</f>
        <v>0</v>
      </c>
      <c r="N606">
        <f>+Casos_PN_CORR[[#This Row],[18-mar]]-Casos_PN_CORR[[#This Row],[17-mar]]</f>
        <v>0</v>
      </c>
      <c r="O606">
        <f>+Casos_PN_CORR[[#This Row],[19-mar]]-Casos_PN_CORR[[#This Row],[18-mar]]</f>
        <v>0</v>
      </c>
      <c r="P606">
        <f>+Casos_PN_CORR[[#This Row],[20-mar]]-Casos_PN_CORR[[#This Row],[19-mar]]</f>
        <v>0</v>
      </c>
      <c r="Q606">
        <f>+Casos_PN_CORR[[#This Row],[21-mar]]-Casos_PN_CORR[[#This Row],[20-mar]]</f>
        <v>0</v>
      </c>
      <c r="R606">
        <f>+Casos_PN_CORR[[#This Row],[22-mar]]-Casos_PN_CORR[[#This Row],[21-mar]]</f>
        <v>0</v>
      </c>
      <c r="S606">
        <f>+Casos_PN_CORR[[#This Row],[23-mar]]-Casos_PN_CORR[[#This Row],[22-mar]]</f>
        <v>0</v>
      </c>
      <c r="T606">
        <f>+Casos_PN_CORR[[#This Row],[24-mar]]-Casos_PN_CORR[[#This Row],[23-mar]]</f>
        <v>0</v>
      </c>
      <c r="U606">
        <f>+Casos_PN_CORR[[#This Row],[25-mar]]-Casos_PN_CORR[[#This Row],[24-mar]]</f>
        <v>0</v>
      </c>
      <c r="V606">
        <f>+Casos_PN_CORR[[#This Row],[26-mar]]-Casos_PN_CORR[[#This Row],[25-mar]]</f>
        <v>0</v>
      </c>
      <c r="W606">
        <f>+Casos_PN_CORR[[#This Row],[27-mar]]-Casos_PN_CORR[[#This Row],[26-mar]]</f>
        <v>0</v>
      </c>
      <c r="X606">
        <f>+Casos_PN_CORR[[#This Row],[28-mar]]-Casos_PN_CORR[[#This Row],[27-mar]]</f>
        <v>0</v>
      </c>
      <c r="Y606">
        <f>+Casos_PN_CORR[[#This Row],[29-mar]]-Casos_PN_CORR[[#This Row],[28-mar]]</f>
        <v>0</v>
      </c>
      <c r="Z606">
        <f>+Casos_PN_CORR[[#This Row],[30-mar]]-Casos_PN_CORR[[#This Row],[29-mar]]</f>
        <v>0</v>
      </c>
      <c r="AA606">
        <f>+Casos_PN_CORR[[#This Row],[31-mar]]-Casos_PN_CORR[[#This Row],[30-mar]]</f>
        <v>0</v>
      </c>
      <c r="AB606">
        <f>+Casos_PN_CORR[[#This Row],[1-abr]]-Casos_PN_CORR[[#This Row],[31-mar]]</f>
        <v>0</v>
      </c>
      <c r="AC606">
        <f>+Casos_PN_CORR[[#This Row],[2-abr]]-Casos_PN_CORR[[#This Row],[1-abr]]</f>
        <v>0</v>
      </c>
      <c r="AD606">
        <f>+Casos_PN_CORR[[#This Row],[3-abr]]-Casos_PN_CORR[[#This Row],[2-abr]]</f>
        <v>0</v>
      </c>
      <c r="AE606">
        <f>+Casos_PN_CORR[[#This Row],[4-abr]]-Casos_PN_CORR[[#This Row],[3-abr]]</f>
        <v>0</v>
      </c>
      <c r="AF606">
        <f>+Casos_PN_CORR[[#This Row],[5-abr]]-Casos_PN_CORR[[#This Row],[4-abr]]</f>
        <v>0</v>
      </c>
      <c r="AG606">
        <f>+Casos_PN_CORR[[#This Row],[6-abr]]-Casos_PN_CORR[[#This Row],[5-abr]]</f>
        <v>0</v>
      </c>
      <c r="AH606">
        <f>+Casos_PN_CORR[[#This Row],[7-abr]]-Casos_PN_CORR[[#This Row],[6-abr]]</f>
        <v>0</v>
      </c>
      <c r="AI606">
        <f>+Casos_PN_CORR[[#This Row],[8-abr]]-Casos_PN_CORR[[#This Row],[7-abr]]</f>
        <v>0</v>
      </c>
      <c r="AJ606">
        <f>+Casos_PN_CORR[[#This Row],[9-abr]]-Casos_PN_CORR[[#This Row],[8-abr]]</f>
        <v>0</v>
      </c>
      <c r="AK606">
        <f>+Casos_PN_CORR[[#This Row],[10-abr]]-Casos_PN_CORR[[#This Row],[9-abr]]</f>
        <v>0</v>
      </c>
      <c r="AL606">
        <f>+Casos_PN_CORR[[#This Row],[11-abr]]-Casos_PN_CORR[[#This Row],[10-abr]]</f>
        <v>0</v>
      </c>
      <c r="AM606">
        <f>+Casos_PN_CORR[[#This Row],[12-abr]]-Casos_PN_CORR[[#This Row],[11-abr]]</f>
        <v>0</v>
      </c>
      <c r="AN606">
        <f>+Casos_PN_CORR[[#This Row],[13-abr]]-Casos_PN_CORR[[#This Row],[12-abr]]</f>
        <v>0</v>
      </c>
      <c r="AO606">
        <f>+Casos_PN_CORR[[#This Row],[14-abr]]-Casos_PN_CORR[[#This Row],[13-abr]]</f>
        <v>0</v>
      </c>
      <c r="AP606">
        <f>+Casos_PN_CORR[[#This Row],[15-abr]]-Casos_PN_CORR[[#This Row],[14-abr]]</f>
        <v>0</v>
      </c>
      <c r="AQ606">
        <f>+Casos_PN_CORR[[#This Row],[16-abr]]-Casos_PN_CORR[[#This Row],[15-abr]]</f>
        <v>0</v>
      </c>
      <c r="AR606">
        <f>+Casos_PN_CORR[[#This Row],[17-abr]]-Casos_PN_CORR[[#This Row],[16-abr]]</f>
        <v>0</v>
      </c>
      <c r="AS606">
        <f>+Casos_PN_CORR[[#This Row],[18-abr]]-Casos_PN_CORR[[#This Row],[17-abr]]</f>
        <v>0</v>
      </c>
      <c r="AT606">
        <f>+Casos_PN_CORR[[#This Row],[19-abr]]-Casos_PN_CORR[[#This Row],[18-abr]]</f>
        <v>0</v>
      </c>
      <c r="AU606">
        <f>+Casos_PN_CORR[[#This Row],[20-abr]]-Casos_PN_CORR[[#This Row],[19-abr]]</f>
        <v>0</v>
      </c>
      <c r="AV606">
        <f>+Casos_PN_CORR[[#This Row],[21-abr]]-Casos_PN_CORR[[#This Row],[20-abr]]</f>
        <v>0</v>
      </c>
      <c r="AW606">
        <f>+Casos_PN_CORR[[#This Row],[22-abr]]-Casos_PN_CORR[[#This Row],[21-abr]]</f>
        <v>0</v>
      </c>
      <c r="AX606">
        <f>+Casos_PN_CORR[[#This Row],[23-abr]]-Casos_PN_CORR[[#This Row],[22-abr]]</f>
        <v>0</v>
      </c>
      <c r="AY606">
        <f>+Casos_PN_CORR[[#This Row],[24-abr]]-Casos_PN_CORR[[#This Row],[23-abr]]</f>
        <v>0</v>
      </c>
      <c r="AZ606">
        <f>+Casos_PN_CORR[[#This Row],[25-abr]]-Casos_PN_CORR[[#This Row],[24-abr]]</f>
        <v>0</v>
      </c>
      <c r="BA606">
        <f>+Casos_PN_CORR[[#This Row],[26-abr]]-Casos_PN_CORR[[#This Row],[25-abr]]</f>
        <v>0</v>
      </c>
      <c r="BB606">
        <f>+Casos_PN_CORR[[#This Row],[27-abr]]-Casos_PN_CORR[[#This Row],[26-abr]]</f>
        <v>0</v>
      </c>
      <c r="BC606">
        <f>+Casos_PN_CORR[[#This Row],[28-abr]]-Casos_PN_CORR[[#This Row],[27-abr]]</f>
        <v>0</v>
      </c>
      <c r="BD606">
        <f>+Casos_PN_CORR[[#This Row],[29-abr]]-Casos_PN_CORR[[#This Row],[28-abr]]</f>
        <v>0</v>
      </c>
      <c r="BE606">
        <f>+Casos_PN_CORR[[#This Row],[30-abr]]-Casos_PN_CORR[[#This Row],[29-abr]]</f>
        <v>0</v>
      </c>
      <c r="BF606">
        <f>+Casos_PN_CORR[[#This Row],[1-may]]-Casos_PN_CORR[[#This Row],[30-abr]]</f>
        <v>0</v>
      </c>
      <c r="BG606">
        <f>+Casos_PN_CORR[[#This Row],[2-may]]-Casos_PN_CORR[[#This Row],[1-may]]</f>
        <v>0</v>
      </c>
      <c r="BH606">
        <f>+Casos_PN_CORR[[#This Row],[3-may]]-Casos_PN_CORR[[#This Row],[2-may]]</f>
        <v>0</v>
      </c>
      <c r="BI606">
        <f>+Casos_PN_CORR[[#This Row],[4-may]]-Casos_PN_CORR[[#This Row],[3-may]]</f>
        <v>0</v>
      </c>
      <c r="BJ606">
        <f>+Casos_PN_CORR[[#This Row],[5-may]]-Casos_PN_CORR[[#This Row],[4-may]]</f>
        <v>0</v>
      </c>
      <c r="BK606">
        <f>+Casos_PN_CORR[[#This Row],[6-may]]-Casos_PN_CORR[[#This Row],[5-may]]</f>
        <v>0</v>
      </c>
      <c r="BL606">
        <f>+Casos_PN_CORR[[#This Row],[7-may]]-Casos_PN_CORR[[#This Row],[6-may]]</f>
        <v>0</v>
      </c>
      <c r="BM606">
        <f>+Casos_PN_CORR[[#This Row],[8-may]]-Casos_PN_CORR[[#This Row],[7-may]]</f>
        <v>0</v>
      </c>
      <c r="BN606">
        <f>+Casos_PN_CORR[[#This Row],[9-may]]-Casos_PN_CORR[[#This Row],[8-may]]</f>
        <v>0</v>
      </c>
      <c r="BO606">
        <f>+Casos_PN_CORR[[#This Row],[10-may]]-Casos_PN_CORR[[#This Row],[9-may]]</f>
        <v>0</v>
      </c>
      <c r="BP606">
        <f>+Casos_PN_CORR[[#This Row],[11-may]]-Casos_PN_CORR[[#This Row],[10-may]]</f>
        <v>0</v>
      </c>
      <c r="BQ606">
        <f>+Casos_PN_CORR[[#This Row],[12-may]]-Casos_PN_CORR[[#This Row],[11-may]]</f>
        <v>0</v>
      </c>
      <c r="BR606">
        <f>+Casos_PN_CORR[[#This Row],[13-may]]-Casos_PN_CORR[[#This Row],[12-may]]</f>
        <v>0</v>
      </c>
      <c r="BS606">
        <f>+Casos_PN_CORR[[#This Row],[14-may]]-Casos_PN_CORR[[#This Row],[13-may]]</f>
        <v>0</v>
      </c>
      <c r="BT606">
        <f>+Casos_PN_CORR[[#This Row],[15-may]]-Casos_PN_CORR[[#This Row],[14-may]]</f>
        <v>0</v>
      </c>
      <c r="BU606">
        <f>+Casos_PN_CORR[[#This Row],[16-may]]-Casos_PN_CORR[[#This Row],[15-may]]</f>
        <v>0</v>
      </c>
      <c r="BV606">
        <f>+Casos_PN_CORR[[#This Row],[17-may]]-Casos_PN_CORR[[#This Row],[16-may]]</f>
        <v>0</v>
      </c>
      <c r="BW606">
        <f>+Casos_PN_CORR[[#This Row],[18-may]]-Casos_PN_CORR[[#This Row],[17-may]]</f>
        <v>0</v>
      </c>
      <c r="BX606">
        <f>+Casos_PN_CORR[[#This Row],[19-may]]-Casos_PN_CORR[[#This Row],[18-may]]</f>
        <v>0</v>
      </c>
      <c r="BY606">
        <f>+Casos_PN_CORR[[#This Row],[20-may]]-Casos_PN_CORR[[#This Row],[19-may]]</f>
        <v>0</v>
      </c>
      <c r="BZ606">
        <f>+Casos_PN_CORR[[#This Row],[21-may]]-Casos_PN_CORR[[#This Row],[20-may]]</f>
        <v>0</v>
      </c>
      <c r="CA606">
        <f>+Casos_PN_CORR[[#This Row],[22-may]]-Casos_PN_CORR[[#This Row],[21-may]]</f>
        <v>0</v>
      </c>
      <c r="CB606">
        <f>+Casos_PN_CORR[[#This Row],[23-may]]-Casos_PN_CORR[[#This Row],[22-may]]</f>
        <v>0</v>
      </c>
      <c r="CC606">
        <f>+Casos_PN_CORR[[#This Row],[24-may]]-Casos_PN_CORR[[#This Row],[23-may]]</f>
        <v>0</v>
      </c>
      <c r="CD606">
        <f>+Casos_PN_CORR[[#This Row],[25-may]]-Casos_PN_CORR[[#This Row],[24-may]]</f>
        <v>0</v>
      </c>
      <c r="CE606">
        <f>+Casos_PN_CORR[[#This Row],[26-may]]-Casos_PN_CORR[[#This Row],[25-may]]</f>
        <v>0</v>
      </c>
      <c r="CF606">
        <f>+Casos_PN_CORR[[#This Row],[27-may]]-Casos_PN_CORR[[#This Row],[26-may]]</f>
        <v>0</v>
      </c>
      <c r="CG606">
        <f>+Casos_PN_CORR[[#This Row],[28-may]]-Casos_PN_CORR[[#This Row],[27-may]]</f>
        <v>0</v>
      </c>
      <c r="CH606">
        <f>+Casos_PN_CORR[[#This Row],[29-may]]-Casos_PN_CORR[[#This Row],[28-may]]</f>
        <v>0</v>
      </c>
      <c r="CI606">
        <f>+Casos_PN_CORR[[#This Row],[30-may]]-Casos_PN_CORR[[#This Row],[29-may]]</f>
        <v>0</v>
      </c>
      <c r="CJ606">
        <f>+Casos_PN_CORR[[#This Row],[31-may]]-Casos_PN_CORR[[#This Row],[30-may]]</f>
        <v>0</v>
      </c>
      <c r="CK606">
        <f>+Casos_PN_CORR[[#This Row],[1-jun]]-Casos_PN_CORR[[#This Row],[31-may]]</f>
        <v>0</v>
      </c>
      <c r="CL606">
        <f>+Casos_PN_CORR[[#This Row],[2-jun]]-Casos_PN_CORR[[#This Row],[1-jun]]</f>
        <v>0</v>
      </c>
      <c r="CM606">
        <f>+Casos_PN_CORR[[#This Row],[3-jun]]-Casos_PN_CORR[[#This Row],[2-jun]]</f>
        <v>0</v>
      </c>
      <c r="CN606">
        <f>+Casos_PN_CORR[[#This Row],[4-jun]]-Casos_PN_CORR[[#This Row],[3-jun]]</f>
        <v>0</v>
      </c>
      <c r="CO606">
        <f>+Casos_PN_CORR[[#This Row],[5-jun]]-Casos_PN_CORR[[#This Row],[4-jun]]</f>
        <v>0</v>
      </c>
      <c r="CP606">
        <f>+Casos_PN_CORR[[#This Row],[6-jun]]-Casos_PN_CORR[[#This Row],[5-jun]]</f>
        <v>0</v>
      </c>
    </row>
    <row r="607" spans="1:94">
      <c r="A607">
        <v>50316</v>
      </c>
      <c r="B607" s="2" t="s">
        <v>107</v>
      </c>
      <c r="C607" s="2" t="s">
        <v>108</v>
      </c>
      <c r="D607" s="2" t="s">
        <v>718</v>
      </c>
      <c r="E607" s="4">
        <f t="shared" si="9"/>
        <v>18</v>
      </c>
      <c r="F607">
        <f>+Casos_PN_CORR[[#This Row],[10-mar]]</f>
        <v>0</v>
      </c>
      <c r="G607">
        <f>+Casos_PN_CORR[[#This Row],[11-mar]]-Casos_PN_CORR[[#This Row],[10-mar]]</f>
        <v>0</v>
      </c>
      <c r="H607">
        <f>+Casos_PN_CORR[[#This Row],[12-mar]]-Casos_PN_CORR[[#This Row],[11-mar]]</f>
        <v>0</v>
      </c>
      <c r="I607">
        <f>+Casos_PN_CORR[[#This Row],[13-mar]]-Casos_PN_CORR[[#This Row],[12-mar]]</f>
        <v>0</v>
      </c>
      <c r="J607">
        <f>+Casos_PN_CORR[[#This Row],[14-mar]]-Casos_PN_CORR[[#This Row],[13-mar]]</f>
        <v>0</v>
      </c>
      <c r="K607">
        <f>+Casos_PN_CORR[[#This Row],[15-mar]]-Casos_PN_CORR[[#This Row],[14-mar]]</f>
        <v>0</v>
      </c>
      <c r="L607">
        <f>+Casos_PN_CORR[[#This Row],[16-mar]]-Casos_PN_CORR[[#This Row],[15-mar]]</f>
        <v>0</v>
      </c>
      <c r="M607">
        <f>+Casos_PN_CORR[[#This Row],[17-mar]]-Casos_PN_CORR[[#This Row],[16-mar]]</f>
        <v>0</v>
      </c>
      <c r="N607">
        <f>+Casos_PN_CORR[[#This Row],[18-mar]]-Casos_PN_CORR[[#This Row],[17-mar]]</f>
        <v>0</v>
      </c>
      <c r="O607">
        <f>+Casos_PN_CORR[[#This Row],[19-mar]]-Casos_PN_CORR[[#This Row],[18-mar]]</f>
        <v>0</v>
      </c>
      <c r="P607">
        <f>+Casos_PN_CORR[[#This Row],[20-mar]]-Casos_PN_CORR[[#This Row],[19-mar]]</f>
        <v>0</v>
      </c>
      <c r="Q607">
        <f>+Casos_PN_CORR[[#This Row],[21-mar]]-Casos_PN_CORR[[#This Row],[20-mar]]</f>
        <v>0</v>
      </c>
      <c r="R607">
        <f>+Casos_PN_CORR[[#This Row],[22-mar]]-Casos_PN_CORR[[#This Row],[21-mar]]</f>
        <v>0</v>
      </c>
      <c r="S607">
        <f>+Casos_PN_CORR[[#This Row],[23-mar]]-Casos_PN_CORR[[#This Row],[22-mar]]</f>
        <v>0</v>
      </c>
      <c r="T607">
        <f>+Casos_PN_CORR[[#This Row],[24-mar]]-Casos_PN_CORR[[#This Row],[23-mar]]</f>
        <v>0</v>
      </c>
      <c r="U607">
        <f>+Casos_PN_CORR[[#This Row],[25-mar]]-Casos_PN_CORR[[#This Row],[24-mar]]</f>
        <v>0</v>
      </c>
      <c r="V607">
        <f>+Casos_PN_CORR[[#This Row],[26-mar]]-Casos_PN_CORR[[#This Row],[25-mar]]</f>
        <v>0</v>
      </c>
      <c r="W607">
        <f>+Casos_PN_CORR[[#This Row],[27-mar]]-Casos_PN_CORR[[#This Row],[26-mar]]</f>
        <v>0</v>
      </c>
      <c r="X607">
        <f>+Casos_PN_CORR[[#This Row],[28-mar]]-Casos_PN_CORR[[#This Row],[27-mar]]</f>
        <v>0</v>
      </c>
      <c r="Y607">
        <f>+Casos_PN_CORR[[#This Row],[29-mar]]-Casos_PN_CORR[[#This Row],[28-mar]]</f>
        <v>0</v>
      </c>
      <c r="Z607">
        <f>+Casos_PN_CORR[[#This Row],[30-mar]]-Casos_PN_CORR[[#This Row],[29-mar]]</f>
        <v>0</v>
      </c>
      <c r="AA607">
        <f>+Casos_PN_CORR[[#This Row],[31-mar]]-Casos_PN_CORR[[#This Row],[30-mar]]</f>
        <v>0</v>
      </c>
      <c r="AB607">
        <f>+Casos_PN_CORR[[#This Row],[1-abr]]-Casos_PN_CORR[[#This Row],[31-mar]]</f>
        <v>0</v>
      </c>
      <c r="AC607">
        <f>+Casos_PN_CORR[[#This Row],[2-abr]]-Casos_PN_CORR[[#This Row],[1-abr]]</f>
        <v>0</v>
      </c>
      <c r="AD607">
        <f>+Casos_PN_CORR[[#This Row],[3-abr]]-Casos_PN_CORR[[#This Row],[2-abr]]</f>
        <v>0</v>
      </c>
      <c r="AE607">
        <f>+Casos_PN_CORR[[#This Row],[4-abr]]-Casos_PN_CORR[[#This Row],[3-abr]]</f>
        <v>0</v>
      </c>
      <c r="AF607">
        <f>+Casos_PN_CORR[[#This Row],[5-abr]]-Casos_PN_CORR[[#This Row],[4-abr]]</f>
        <v>0</v>
      </c>
      <c r="AG607">
        <f>+Casos_PN_CORR[[#This Row],[6-abr]]-Casos_PN_CORR[[#This Row],[5-abr]]</f>
        <v>0</v>
      </c>
      <c r="AH607">
        <f>+Casos_PN_CORR[[#This Row],[7-abr]]-Casos_PN_CORR[[#This Row],[6-abr]]</f>
        <v>0</v>
      </c>
      <c r="AI607">
        <f>+Casos_PN_CORR[[#This Row],[8-abr]]-Casos_PN_CORR[[#This Row],[7-abr]]</f>
        <v>0</v>
      </c>
      <c r="AJ607">
        <f>+Casos_PN_CORR[[#This Row],[9-abr]]-Casos_PN_CORR[[#This Row],[8-abr]]</f>
        <v>0</v>
      </c>
      <c r="AK607">
        <f>+Casos_PN_CORR[[#This Row],[10-abr]]-Casos_PN_CORR[[#This Row],[9-abr]]</f>
        <v>0</v>
      </c>
      <c r="AL607">
        <f>+Casos_PN_CORR[[#This Row],[11-abr]]-Casos_PN_CORR[[#This Row],[10-abr]]</f>
        <v>0</v>
      </c>
      <c r="AM607">
        <f>+Casos_PN_CORR[[#This Row],[12-abr]]-Casos_PN_CORR[[#This Row],[11-abr]]</f>
        <v>0</v>
      </c>
      <c r="AN607">
        <f>+Casos_PN_CORR[[#This Row],[13-abr]]-Casos_PN_CORR[[#This Row],[12-abr]]</f>
        <v>0</v>
      </c>
      <c r="AO607">
        <f>+Casos_PN_CORR[[#This Row],[14-abr]]-Casos_PN_CORR[[#This Row],[13-abr]]</f>
        <v>0</v>
      </c>
      <c r="AP607">
        <f>+Casos_PN_CORR[[#This Row],[15-abr]]-Casos_PN_CORR[[#This Row],[14-abr]]</f>
        <v>0</v>
      </c>
      <c r="AQ607">
        <f>+Casos_PN_CORR[[#This Row],[16-abr]]-Casos_PN_CORR[[#This Row],[15-abr]]</f>
        <v>0</v>
      </c>
      <c r="AR607">
        <f>+Casos_PN_CORR[[#This Row],[17-abr]]-Casos_PN_CORR[[#This Row],[16-abr]]</f>
        <v>0</v>
      </c>
      <c r="AS607">
        <f>+Casos_PN_CORR[[#This Row],[18-abr]]-Casos_PN_CORR[[#This Row],[17-abr]]</f>
        <v>0</v>
      </c>
      <c r="AT607">
        <f>+Casos_PN_CORR[[#This Row],[19-abr]]-Casos_PN_CORR[[#This Row],[18-abr]]</f>
        <v>0</v>
      </c>
      <c r="AU607">
        <f>+Casos_PN_CORR[[#This Row],[20-abr]]-Casos_PN_CORR[[#This Row],[19-abr]]</f>
        <v>0</v>
      </c>
      <c r="AV607">
        <f>+Casos_PN_CORR[[#This Row],[21-abr]]-Casos_PN_CORR[[#This Row],[20-abr]]</f>
        <v>0</v>
      </c>
      <c r="AW607">
        <f>+Casos_PN_CORR[[#This Row],[22-abr]]-Casos_PN_CORR[[#This Row],[21-abr]]</f>
        <v>0</v>
      </c>
      <c r="AX607">
        <f>+Casos_PN_CORR[[#This Row],[23-abr]]-Casos_PN_CORR[[#This Row],[22-abr]]</f>
        <v>0</v>
      </c>
      <c r="AY607">
        <f>+Casos_PN_CORR[[#This Row],[24-abr]]-Casos_PN_CORR[[#This Row],[23-abr]]</f>
        <v>0</v>
      </c>
      <c r="AZ607">
        <f>+Casos_PN_CORR[[#This Row],[25-abr]]-Casos_PN_CORR[[#This Row],[24-abr]]</f>
        <v>0</v>
      </c>
      <c r="BA607">
        <f>+Casos_PN_CORR[[#This Row],[26-abr]]-Casos_PN_CORR[[#This Row],[25-abr]]</f>
        <v>0</v>
      </c>
      <c r="BB607">
        <f>+Casos_PN_CORR[[#This Row],[27-abr]]-Casos_PN_CORR[[#This Row],[26-abr]]</f>
        <v>0</v>
      </c>
      <c r="BC607">
        <f>+Casos_PN_CORR[[#This Row],[28-abr]]-Casos_PN_CORR[[#This Row],[27-abr]]</f>
        <v>0</v>
      </c>
      <c r="BD607">
        <f>+Casos_PN_CORR[[#This Row],[29-abr]]-Casos_PN_CORR[[#This Row],[28-abr]]</f>
        <v>0</v>
      </c>
      <c r="BE607">
        <f>+Casos_PN_CORR[[#This Row],[30-abr]]-Casos_PN_CORR[[#This Row],[29-abr]]</f>
        <v>0</v>
      </c>
      <c r="BF607">
        <f>+Casos_PN_CORR[[#This Row],[1-may]]-Casos_PN_CORR[[#This Row],[30-abr]]</f>
        <v>0</v>
      </c>
      <c r="BG607">
        <f>+Casos_PN_CORR[[#This Row],[2-may]]-Casos_PN_CORR[[#This Row],[1-may]]</f>
        <v>0</v>
      </c>
      <c r="BH607">
        <f>+Casos_PN_CORR[[#This Row],[3-may]]-Casos_PN_CORR[[#This Row],[2-may]]</f>
        <v>0</v>
      </c>
      <c r="BI607">
        <f>+Casos_PN_CORR[[#This Row],[4-may]]-Casos_PN_CORR[[#This Row],[3-may]]</f>
        <v>0</v>
      </c>
      <c r="BJ607">
        <f>+Casos_PN_CORR[[#This Row],[5-may]]-Casos_PN_CORR[[#This Row],[4-may]]</f>
        <v>0</v>
      </c>
      <c r="BK607">
        <f>+Casos_PN_CORR[[#This Row],[6-may]]-Casos_PN_CORR[[#This Row],[5-may]]</f>
        <v>0</v>
      </c>
      <c r="BL607">
        <f>+Casos_PN_CORR[[#This Row],[7-may]]-Casos_PN_CORR[[#This Row],[6-may]]</f>
        <v>0</v>
      </c>
      <c r="BM607">
        <f>+Casos_PN_CORR[[#This Row],[8-may]]-Casos_PN_CORR[[#This Row],[7-may]]</f>
        <v>0</v>
      </c>
      <c r="BN607">
        <f>+Casos_PN_CORR[[#This Row],[9-may]]-Casos_PN_CORR[[#This Row],[8-may]]</f>
        <v>0</v>
      </c>
      <c r="BO607">
        <f>+Casos_PN_CORR[[#This Row],[10-may]]-Casos_PN_CORR[[#This Row],[9-may]]</f>
        <v>0</v>
      </c>
      <c r="BP607">
        <f>+Casos_PN_CORR[[#This Row],[11-may]]-Casos_PN_CORR[[#This Row],[10-may]]</f>
        <v>0</v>
      </c>
      <c r="BQ607">
        <f>+Casos_PN_CORR[[#This Row],[12-may]]-Casos_PN_CORR[[#This Row],[11-may]]</f>
        <v>0</v>
      </c>
      <c r="BR607">
        <f>+Casos_PN_CORR[[#This Row],[13-may]]-Casos_PN_CORR[[#This Row],[12-may]]</f>
        <v>0</v>
      </c>
      <c r="BS607">
        <f>+Casos_PN_CORR[[#This Row],[14-may]]-Casos_PN_CORR[[#This Row],[13-may]]</f>
        <v>0</v>
      </c>
      <c r="BT607">
        <f>+Casos_PN_CORR[[#This Row],[15-may]]-Casos_PN_CORR[[#This Row],[14-may]]</f>
        <v>0</v>
      </c>
      <c r="BU607">
        <f>+Casos_PN_CORR[[#This Row],[16-may]]-Casos_PN_CORR[[#This Row],[15-may]]</f>
        <v>0</v>
      </c>
      <c r="BV607">
        <f>+Casos_PN_CORR[[#This Row],[17-may]]-Casos_PN_CORR[[#This Row],[16-may]]</f>
        <v>0</v>
      </c>
      <c r="BW607">
        <f>+Casos_PN_CORR[[#This Row],[18-may]]-Casos_PN_CORR[[#This Row],[17-may]]</f>
        <v>0</v>
      </c>
      <c r="BX607">
        <f>+Casos_PN_CORR[[#This Row],[19-may]]-Casos_PN_CORR[[#This Row],[18-may]]</f>
        <v>0</v>
      </c>
      <c r="BY607">
        <f>+Casos_PN_CORR[[#This Row],[20-may]]-Casos_PN_CORR[[#This Row],[19-may]]</f>
        <v>0</v>
      </c>
      <c r="BZ607">
        <f>+Casos_PN_CORR[[#This Row],[21-may]]-Casos_PN_CORR[[#This Row],[20-may]]</f>
        <v>0</v>
      </c>
      <c r="CA607">
        <f>+Casos_PN_CORR[[#This Row],[22-may]]-Casos_PN_CORR[[#This Row],[21-may]]</f>
        <v>0</v>
      </c>
      <c r="CB607">
        <f>+Casos_PN_CORR[[#This Row],[23-may]]-Casos_PN_CORR[[#This Row],[22-may]]</f>
        <v>0</v>
      </c>
      <c r="CC607">
        <f>+Casos_PN_CORR[[#This Row],[24-may]]-Casos_PN_CORR[[#This Row],[23-may]]</f>
        <v>0</v>
      </c>
      <c r="CD607">
        <f>+Casos_PN_CORR[[#This Row],[25-may]]-Casos_PN_CORR[[#This Row],[24-may]]</f>
        <v>0</v>
      </c>
      <c r="CE607">
        <f>+Casos_PN_CORR[[#This Row],[26-may]]-Casos_PN_CORR[[#This Row],[25-may]]</f>
        <v>0</v>
      </c>
      <c r="CF607">
        <f>+Casos_PN_CORR[[#This Row],[27-may]]-Casos_PN_CORR[[#This Row],[26-may]]</f>
        <v>0</v>
      </c>
      <c r="CG607">
        <f>+Casos_PN_CORR[[#This Row],[28-may]]-Casos_PN_CORR[[#This Row],[27-may]]</f>
        <v>0</v>
      </c>
      <c r="CH607">
        <f>+Casos_PN_CORR[[#This Row],[29-may]]-Casos_PN_CORR[[#This Row],[28-may]]</f>
        <v>0</v>
      </c>
      <c r="CI607">
        <f>+Casos_PN_CORR[[#This Row],[30-may]]-Casos_PN_CORR[[#This Row],[29-may]]</f>
        <v>0</v>
      </c>
      <c r="CJ607">
        <f>+Casos_PN_CORR[[#This Row],[31-may]]-Casos_PN_CORR[[#This Row],[30-may]]</f>
        <v>0</v>
      </c>
      <c r="CK607">
        <f>+Casos_PN_CORR[[#This Row],[1-jun]]-Casos_PN_CORR[[#This Row],[31-may]]</f>
        <v>0</v>
      </c>
      <c r="CL607">
        <f>+Casos_PN_CORR[[#This Row],[2-jun]]-Casos_PN_CORR[[#This Row],[1-jun]]</f>
        <v>0</v>
      </c>
      <c r="CM607">
        <f>+Casos_PN_CORR[[#This Row],[3-jun]]-Casos_PN_CORR[[#This Row],[2-jun]]</f>
        <v>0</v>
      </c>
      <c r="CN607">
        <f>+Casos_PN_CORR[[#This Row],[4-jun]]-Casos_PN_CORR[[#This Row],[3-jun]]</f>
        <v>0</v>
      </c>
      <c r="CO607">
        <f>+Casos_PN_CORR[[#This Row],[5-jun]]-Casos_PN_CORR[[#This Row],[4-jun]]</f>
        <v>18</v>
      </c>
      <c r="CP607">
        <f>+Casos_PN_CORR[[#This Row],[6-jun]]-Casos_PN_CORR[[#This Row],[5-jun]]</f>
        <v>0</v>
      </c>
    </row>
    <row r="608" spans="1:94">
      <c r="A608">
        <v>90901</v>
      </c>
      <c r="B608" s="2" t="s">
        <v>139</v>
      </c>
      <c r="C608" s="2" t="s">
        <v>108</v>
      </c>
      <c r="D608" s="2" t="s">
        <v>718</v>
      </c>
      <c r="E608" s="4">
        <f t="shared" si="9"/>
        <v>1</v>
      </c>
      <c r="F608">
        <f>+Casos_PN_CORR[[#This Row],[10-mar]]</f>
        <v>0</v>
      </c>
      <c r="G608">
        <f>+Casos_PN_CORR[[#This Row],[11-mar]]-Casos_PN_CORR[[#This Row],[10-mar]]</f>
        <v>0</v>
      </c>
      <c r="H608">
        <f>+Casos_PN_CORR[[#This Row],[12-mar]]-Casos_PN_CORR[[#This Row],[11-mar]]</f>
        <v>0</v>
      </c>
      <c r="I608">
        <f>+Casos_PN_CORR[[#This Row],[13-mar]]-Casos_PN_CORR[[#This Row],[12-mar]]</f>
        <v>0</v>
      </c>
      <c r="J608">
        <f>+Casos_PN_CORR[[#This Row],[14-mar]]-Casos_PN_CORR[[#This Row],[13-mar]]</f>
        <v>0</v>
      </c>
      <c r="K608">
        <f>+Casos_PN_CORR[[#This Row],[15-mar]]-Casos_PN_CORR[[#This Row],[14-mar]]</f>
        <v>0</v>
      </c>
      <c r="L608">
        <f>+Casos_PN_CORR[[#This Row],[16-mar]]-Casos_PN_CORR[[#This Row],[15-mar]]</f>
        <v>0</v>
      </c>
      <c r="M608">
        <f>+Casos_PN_CORR[[#This Row],[17-mar]]-Casos_PN_CORR[[#This Row],[16-mar]]</f>
        <v>0</v>
      </c>
      <c r="N608">
        <f>+Casos_PN_CORR[[#This Row],[18-mar]]-Casos_PN_CORR[[#This Row],[17-mar]]</f>
        <v>0</v>
      </c>
      <c r="O608">
        <f>+Casos_PN_CORR[[#This Row],[19-mar]]-Casos_PN_CORR[[#This Row],[18-mar]]</f>
        <v>0</v>
      </c>
      <c r="P608">
        <f>+Casos_PN_CORR[[#This Row],[20-mar]]-Casos_PN_CORR[[#This Row],[19-mar]]</f>
        <v>0</v>
      </c>
      <c r="Q608">
        <f>+Casos_PN_CORR[[#This Row],[21-mar]]-Casos_PN_CORR[[#This Row],[20-mar]]</f>
        <v>0</v>
      </c>
      <c r="R608">
        <f>+Casos_PN_CORR[[#This Row],[22-mar]]-Casos_PN_CORR[[#This Row],[21-mar]]</f>
        <v>0</v>
      </c>
      <c r="S608">
        <f>+Casos_PN_CORR[[#This Row],[23-mar]]-Casos_PN_CORR[[#This Row],[22-mar]]</f>
        <v>0</v>
      </c>
      <c r="T608">
        <f>+Casos_PN_CORR[[#This Row],[24-mar]]-Casos_PN_CORR[[#This Row],[23-mar]]</f>
        <v>0</v>
      </c>
      <c r="U608">
        <f>+Casos_PN_CORR[[#This Row],[25-mar]]-Casos_PN_CORR[[#This Row],[24-mar]]</f>
        <v>0</v>
      </c>
      <c r="V608">
        <f>+Casos_PN_CORR[[#This Row],[26-mar]]-Casos_PN_CORR[[#This Row],[25-mar]]</f>
        <v>0</v>
      </c>
      <c r="W608">
        <f>+Casos_PN_CORR[[#This Row],[27-mar]]-Casos_PN_CORR[[#This Row],[26-mar]]</f>
        <v>0</v>
      </c>
      <c r="X608">
        <f>+Casos_PN_CORR[[#This Row],[28-mar]]-Casos_PN_CORR[[#This Row],[27-mar]]</f>
        <v>0</v>
      </c>
      <c r="Y608">
        <f>+Casos_PN_CORR[[#This Row],[29-mar]]-Casos_PN_CORR[[#This Row],[28-mar]]</f>
        <v>0</v>
      </c>
      <c r="Z608">
        <f>+Casos_PN_CORR[[#This Row],[30-mar]]-Casos_PN_CORR[[#This Row],[29-mar]]</f>
        <v>0</v>
      </c>
      <c r="AA608">
        <f>+Casos_PN_CORR[[#This Row],[31-mar]]-Casos_PN_CORR[[#This Row],[30-mar]]</f>
        <v>0</v>
      </c>
      <c r="AB608">
        <f>+Casos_PN_CORR[[#This Row],[1-abr]]-Casos_PN_CORR[[#This Row],[31-mar]]</f>
        <v>0</v>
      </c>
      <c r="AC608">
        <f>+Casos_PN_CORR[[#This Row],[2-abr]]-Casos_PN_CORR[[#This Row],[1-abr]]</f>
        <v>0</v>
      </c>
      <c r="AD608">
        <f>+Casos_PN_CORR[[#This Row],[3-abr]]-Casos_PN_CORR[[#This Row],[2-abr]]</f>
        <v>0</v>
      </c>
      <c r="AE608">
        <f>+Casos_PN_CORR[[#This Row],[4-abr]]-Casos_PN_CORR[[#This Row],[3-abr]]</f>
        <v>0</v>
      </c>
      <c r="AF608">
        <f>+Casos_PN_CORR[[#This Row],[5-abr]]-Casos_PN_CORR[[#This Row],[4-abr]]</f>
        <v>0</v>
      </c>
      <c r="AG608">
        <f>+Casos_PN_CORR[[#This Row],[6-abr]]-Casos_PN_CORR[[#This Row],[5-abr]]</f>
        <v>0</v>
      </c>
      <c r="AH608">
        <f>+Casos_PN_CORR[[#This Row],[7-abr]]-Casos_PN_CORR[[#This Row],[6-abr]]</f>
        <v>0</v>
      </c>
      <c r="AI608">
        <f>+Casos_PN_CORR[[#This Row],[8-abr]]-Casos_PN_CORR[[#This Row],[7-abr]]</f>
        <v>0</v>
      </c>
      <c r="AJ608">
        <f>+Casos_PN_CORR[[#This Row],[9-abr]]-Casos_PN_CORR[[#This Row],[8-abr]]</f>
        <v>0</v>
      </c>
      <c r="AK608">
        <f>+Casos_PN_CORR[[#This Row],[10-abr]]-Casos_PN_CORR[[#This Row],[9-abr]]</f>
        <v>0</v>
      </c>
      <c r="AL608">
        <f>+Casos_PN_CORR[[#This Row],[11-abr]]-Casos_PN_CORR[[#This Row],[10-abr]]</f>
        <v>0</v>
      </c>
      <c r="AM608">
        <f>+Casos_PN_CORR[[#This Row],[12-abr]]-Casos_PN_CORR[[#This Row],[11-abr]]</f>
        <v>0</v>
      </c>
      <c r="AN608">
        <f>+Casos_PN_CORR[[#This Row],[13-abr]]-Casos_PN_CORR[[#This Row],[12-abr]]</f>
        <v>0</v>
      </c>
      <c r="AO608">
        <f>+Casos_PN_CORR[[#This Row],[14-abr]]-Casos_PN_CORR[[#This Row],[13-abr]]</f>
        <v>0</v>
      </c>
      <c r="AP608">
        <f>+Casos_PN_CORR[[#This Row],[15-abr]]-Casos_PN_CORR[[#This Row],[14-abr]]</f>
        <v>0</v>
      </c>
      <c r="AQ608">
        <f>+Casos_PN_CORR[[#This Row],[16-abr]]-Casos_PN_CORR[[#This Row],[15-abr]]</f>
        <v>0</v>
      </c>
      <c r="AR608">
        <f>+Casos_PN_CORR[[#This Row],[17-abr]]-Casos_PN_CORR[[#This Row],[16-abr]]</f>
        <v>0</v>
      </c>
      <c r="AS608">
        <f>+Casos_PN_CORR[[#This Row],[18-abr]]-Casos_PN_CORR[[#This Row],[17-abr]]</f>
        <v>0</v>
      </c>
      <c r="AT608">
        <f>+Casos_PN_CORR[[#This Row],[19-abr]]-Casos_PN_CORR[[#This Row],[18-abr]]</f>
        <v>0</v>
      </c>
      <c r="AU608">
        <f>+Casos_PN_CORR[[#This Row],[20-abr]]-Casos_PN_CORR[[#This Row],[19-abr]]</f>
        <v>0</v>
      </c>
      <c r="AV608">
        <f>+Casos_PN_CORR[[#This Row],[21-abr]]-Casos_PN_CORR[[#This Row],[20-abr]]</f>
        <v>0</v>
      </c>
      <c r="AW608">
        <f>+Casos_PN_CORR[[#This Row],[22-abr]]-Casos_PN_CORR[[#This Row],[21-abr]]</f>
        <v>0</v>
      </c>
      <c r="AX608">
        <f>+Casos_PN_CORR[[#This Row],[23-abr]]-Casos_PN_CORR[[#This Row],[22-abr]]</f>
        <v>0</v>
      </c>
      <c r="AY608">
        <f>+Casos_PN_CORR[[#This Row],[24-abr]]-Casos_PN_CORR[[#This Row],[23-abr]]</f>
        <v>0</v>
      </c>
      <c r="AZ608">
        <f>+Casos_PN_CORR[[#This Row],[25-abr]]-Casos_PN_CORR[[#This Row],[24-abr]]</f>
        <v>0</v>
      </c>
      <c r="BA608">
        <f>+Casos_PN_CORR[[#This Row],[26-abr]]-Casos_PN_CORR[[#This Row],[25-abr]]</f>
        <v>0</v>
      </c>
      <c r="BB608">
        <f>+Casos_PN_CORR[[#This Row],[27-abr]]-Casos_PN_CORR[[#This Row],[26-abr]]</f>
        <v>0</v>
      </c>
      <c r="BC608">
        <f>+Casos_PN_CORR[[#This Row],[28-abr]]-Casos_PN_CORR[[#This Row],[27-abr]]</f>
        <v>0</v>
      </c>
      <c r="BD608">
        <f>+Casos_PN_CORR[[#This Row],[29-abr]]-Casos_PN_CORR[[#This Row],[28-abr]]</f>
        <v>0</v>
      </c>
      <c r="BE608">
        <f>+Casos_PN_CORR[[#This Row],[30-abr]]-Casos_PN_CORR[[#This Row],[29-abr]]</f>
        <v>0</v>
      </c>
      <c r="BF608">
        <f>+Casos_PN_CORR[[#This Row],[1-may]]-Casos_PN_CORR[[#This Row],[30-abr]]</f>
        <v>0</v>
      </c>
      <c r="BG608">
        <f>+Casos_PN_CORR[[#This Row],[2-may]]-Casos_PN_CORR[[#This Row],[1-may]]</f>
        <v>0</v>
      </c>
      <c r="BH608">
        <f>+Casos_PN_CORR[[#This Row],[3-may]]-Casos_PN_CORR[[#This Row],[2-may]]</f>
        <v>0</v>
      </c>
      <c r="BI608">
        <f>+Casos_PN_CORR[[#This Row],[4-may]]-Casos_PN_CORR[[#This Row],[3-may]]</f>
        <v>0</v>
      </c>
      <c r="BJ608">
        <f>+Casos_PN_CORR[[#This Row],[5-may]]-Casos_PN_CORR[[#This Row],[4-may]]</f>
        <v>0</v>
      </c>
      <c r="BK608">
        <f>+Casos_PN_CORR[[#This Row],[6-may]]-Casos_PN_CORR[[#This Row],[5-may]]</f>
        <v>0</v>
      </c>
      <c r="BL608">
        <f>+Casos_PN_CORR[[#This Row],[7-may]]-Casos_PN_CORR[[#This Row],[6-may]]</f>
        <v>0</v>
      </c>
      <c r="BM608">
        <f>+Casos_PN_CORR[[#This Row],[8-may]]-Casos_PN_CORR[[#This Row],[7-may]]</f>
        <v>0</v>
      </c>
      <c r="BN608">
        <f>+Casos_PN_CORR[[#This Row],[9-may]]-Casos_PN_CORR[[#This Row],[8-may]]</f>
        <v>0</v>
      </c>
      <c r="BO608">
        <f>+Casos_PN_CORR[[#This Row],[10-may]]-Casos_PN_CORR[[#This Row],[9-may]]</f>
        <v>0</v>
      </c>
      <c r="BP608">
        <f>+Casos_PN_CORR[[#This Row],[11-may]]-Casos_PN_CORR[[#This Row],[10-may]]</f>
        <v>0</v>
      </c>
      <c r="BQ608">
        <f>+Casos_PN_CORR[[#This Row],[12-may]]-Casos_PN_CORR[[#This Row],[11-may]]</f>
        <v>0</v>
      </c>
      <c r="BR608">
        <f>+Casos_PN_CORR[[#This Row],[13-may]]-Casos_PN_CORR[[#This Row],[12-may]]</f>
        <v>0</v>
      </c>
      <c r="BS608">
        <f>+Casos_PN_CORR[[#This Row],[14-may]]-Casos_PN_CORR[[#This Row],[13-may]]</f>
        <v>0</v>
      </c>
      <c r="BT608">
        <f>+Casos_PN_CORR[[#This Row],[15-may]]-Casos_PN_CORR[[#This Row],[14-may]]</f>
        <v>0</v>
      </c>
      <c r="BU608">
        <f>+Casos_PN_CORR[[#This Row],[16-may]]-Casos_PN_CORR[[#This Row],[15-may]]</f>
        <v>0</v>
      </c>
      <c r="BV608">
        <f>+Casos_PN_CORR[[#This Row],[17-may]]-Casos_PN_CORR[[#This Row],[16-may]]</f>
        <v>0</v>
      </c>
      <c r="BW608">
        <f>+Casos_PN_CORR[[#This Row],[18-may]]-Casos_PN_CORR[[#This Row],[17-may]]</f>
        <v>0</v>
      </c>
      <c r="BX608">
        <f>+Casos_PN_CORR[[#This Row],[19-may]]-Casos_PN_CORR[[#This Row],[18-may]]</f>
        <v>0</v>
      </c>
      <c r="BY608">
        <f>+Casos_PN_CORR[[#This Row],[20-may]]-Casos_PN_CORR[[#This Row],[19-may]]</f>
        <v>0</v>
      </c>
      <c r="BZ608">
        <f>+Casos_PN_CORR[[#This Row],[21-may]]-Casos_PN_CORR[[#This Row],[20-may]]</f>
        <v>0</v>
      </c>
      <c r="CA608">
        <f>+Casos_PN_CORR[[#This Row],[22-may]]-Casos_PN_CORR[[#This Row],[21-may]]</f>
        <v>0</v>
      </c>
      <c r="CB608">
        <f>+Casos_PN_CORR[[#This Row],[23-may]]-Casos_PN_CORR[[#This Row],[22-may]]</f>
        <v>0</v>
      </c>
      <c r="CC608">
        <f>+Casos_PN_CORR[[#This Row],[24-may]]-Casos_PN_CORR[[#This Row],[23-may]]</f>
        <v>0</v>
      </c>
      <c r="CD608">
        <f>+Casos_PN_CORR[[#This Row],[25-may]]-Casos_PN_CORR[[#This Row],[24-may]]</f>
        <v>0</v>
      </c>
      <c r="CE608">
        <f>+Casos_PN_CORR[[#This Row],[26-may]]-Casos_PN_CORR[[#This Row],[25-may]]</f>
        <v>0</v>
      </c>
      <c r="CF608">
        <f>+Casos_PN_CORR[[#This Row],[27-may]]-Casos_PN_CORR[[#This Row],[26-may]]</f>
        <v>0</v>
      </c>
      <c r="CG608">
        <f>+Casos_PN_CORR[[#This Row],[28-may]]-Casos_PN_CORR[[#This Row],[27-may]]</f>
        <v>0</v>
      </c>
      <c r="CH608">
        <f>+Casos_PN_CORR[[#This Row],[29-may]]-Casos_PN_CORR[[#This Row],[28-may]]</f>
        <v>0</v>
      </c>
      <c r="CI608">
        <f>+Casos_PN_CORR[[#This Row],[30-may]]-Casos_PN_CORR[[#This Row],[29-may]]</f>
        <v>0</v>
      </c>
      <c r="CJ608">
        <f>+Casos_PN_CORR[[#This Row],[31-may]]-Casos_PN_CORR[[#This Row],[30-may]]</f>
        <v>0</v>
      </c>
      <c r="CK608">
        <f>+Casos_PN_CORR[[#This Row],[1-jun]]-Casos_PN_CORR[[#This Row],[31-may]]</f>
        <v>0</v>
      </c>
      <c r="CL608">
        <f>+Casos_PN_CORR[[#This Row],[2-jun]]-Casos_PN_CORR[[#This Row],[1-jun]]</f>
        <v>0</v>
      </c>
      <c r="CM608">
        <f>+Casos_PN_CORR[[#This Row],[3-jun]]-Casos_PN_CORR[[#This Row],[2-jun]]</f>
        <v>0</v>
      </c>
      <c r="CN608">
        <f>+Casos_PN_CORR[[#This Row],[4-jun]]-Casos_PN_CORR[[#This Row],[3-jun]]</f>
        <v>0</v>
      </c>
      <c r="CO608">
        <f>+Casos_PN_CORR[[#This Row],[5-jun]]-Casos_PN_CORR[[#This Row],[4-jun]]</f>
        <v>1</v>
      </c>
      <c r="CP608">
        <f>+Casos_PN_CORR[[#This Row],[6-jun]]-Casos_PN_CORR[[#This Row],[5-jun]]</f>
        <v>0</v>
      </c>
    </row>
    <row r="609" spans="1:94">
      <c r="A609">
        <v>30507</v>
      </c>
      <c r="B609" s="2" t="s">
        <v>99</v>
      </c>
      <c r="C609" s="2" t="s">
        <v>307</v>
      </c>
      <c r="D609" s="2" t="s">
        <v>307</v>
      </c>
      <c r="E609" s="4">
        <f t="shared" si="9"/>
        <v>0</v>
      </c>
      <c r="F609">
        <f>+Casos_PN_CORR[[#This Row],[10-mar]]</f>
        <v>0</v>
      </c>
      <c r="G609">
        <f>+Casos_PN_CORR[[#This Row],[11-mar]]-Casos_PN_CORR[[#This Row],[10-mar]]</f>
        <v>0</v>
      </c>
      <c r="H609">
        <f>+Casos_PN_CORR[[#This Row],[12-mar]]-Casos_PN_CORR[[#This Row],[11-mar]]</f>
        <v>0</v>
      </c>
      <c r="I609">
        <f>+Casos_PN_CORR[[#This Row],[13-mar]]-Casos_PN_CORR[[#This Row],[12-mar]]</f>
        <v>0</v>
      </c>
      <c r="J609">
        <f>+Casos_PN_CORR[[#This Row],[14-mar]]-Casos_PN_CORR[[#This Row],[13-mar]]</f>
        <v>0</v>
      </c>
      <c r="K609">
        <f>+Casos_PN_CORR[[#This Row],[15-mar]]-Casos_PN_CORR[[#This Row],[14-mar]]</f>
        <v>0</v>
      </c>
      <c r="L609">
        <f>+Casos_PN_CORR[[#This Row],[16-mar]]-Casos_PN_CORR[[#This Row],[15-mar]]</f>
        <v>0</v>
      </c>
      <c r="M609">
        <f>+Casos_PN_CORR[[#This Row],[17-mar]]-Casos_PN_CORR[[#This Row],[16-mar]]</f>
        <v>0</v>
      </c>
      <c r="N609">
        <f>+Casos_PN_CORR[[#This Row],[18-mar]]-Casos_PN_CORR[[#This Row],[17-mar]]</f>
        <v>0</v>
      </c>
      <c r="O609">
        <f>+Casos_PN_CORR[[#This Row],[19-mar]]-Casos_PN_CORR[[#This Row],[18-mar]]</f>
        <v>0</v>
      </c>
      <c r="P609">
        <f>+Casos_PN_CORR[[#This Row],[20-mar]]-Casos_PN_CORR[[#This Row],[19-mar]]</f>
        <v>0</v>
      </c>
      <c r="Q609">
        <f>+Casos_PN_CORR[[#This Row],[21-mar]]-Casos_PN_CORR[[#This Row],[20-mar]]</f>
        <v>0</v>
      </c>
      <c r="R609">
        <f>+Casos_PN_CORR[[#This Row],[22-mar]]-Casos_PN_CORR[[#This Row],[21-mar]]</f>
        <v>0</v>
      </c>
      <c r="S609">
        <f>+Casos_PN_CORR[[#This Row],[23-mar]]-Casos_PN_CORR[[#This Row],[22-mar]]</f>
        <v>0</v>
      </c>
      <c r="T609">
        <f>+Casos_PN_CORR[[#This Row],[24-mar]]-Casos_PN_CORR[[#This Row],[23-mar]]</f>
        <v>0</v>
      </c>
      <c r="U609">
        <f>+Casos_PN_CORR[[#This Row],[25-mar]]-Casos_PN_CORR[[#This Row],[24-mar]]</f>
        <v>0</v>
      </c>
      <c r="V609">
        <f>+Casos_PN_CORR[[#This Row],[26-mar]]-Casos_PN_CORR[[#This Row],[25-mar]]</f>
        <v>0</v>
      </c>
      <c r="W609">
        <f>+Casos_PN_CORR[[#This Row],[27-mar]]-Casos_PN_CORR[[#This Row],[26-mar]]</f>
        <v>0</v>
      </c>
      <c r="X609">
        <f>+Casos_PN_CORR[[#This Row],[28-mar]]-Casos_PN_CORR[[#This Row],[27-mar]]</f>
        <v>0</v>
      </c>
      <c r="Y609">
        <f>+Casos_PN_CORR[[#This Row],[29-mar]]-Casos_PN_CORR[[#This Row],[28-mar]]</f>
        <v>0</v>
      </c>
      <c r="Z609">
        <f>+Casos_PN_CORR[[#This Row],[30-mar]]-Casos_PN_CORR[[#This Row],[29-mar]]</f>
        <v>0</v>
      </c>
      <c r="AA609">
        <f>+Casos_PN_CORR[[#This Row],[31-mar]]-Casos_PN_CORR[[#This Row],[30-mar]]</f>
        <v>0</v>
      </c>
      <c r="AB609">
        <f>+Casos_PN_CORR[[#This Row],[1-abr]]-Casos_PN_CORR[[#This Row],[31-mar]]</f>
        <v>0</v>
      </c>
      <c r="AC609">
        <f>+Casos_PN_CORR[[#This Row],[2-abr]]-Casos_PN_CORR[[#This Row],[1-abr]]</f>
        <v>0</v>
      </c>
      <c r="AD609">
        <f>+Casos_PN_CORR[[#This Row],[3-abr]]-Casos_PN_CORR[[#This Row],[2-abr]]</f>
        <v>0</v>
      </c>
      <c r="AE609">
        <f>+Casos_PN_CORR[[#This Row],[4-abr]]-Casos_PN_CORR[[#This Row],[3-abr]]</f>
        <v>0</v>
      </c>
      <c r="AF609">
        <f>+Casos_PN_CORR[[#This Row],[5-abr]]-Casos_PN_CORR[[#This Row],[4-abr]]</f>
        <v>0</v>
      </c>
      <c r="AG609">
        <f>+Casos_PN_CORR[[#This Row],[6-abr]]-Casos_PN_CORR[[#This Row],[5-abr]]</f>
        <v>0</v>
      </c>
      <c r="AH609">
        <f>+Casos_PN_CORR[[#This Row],[7-abr]]-Casos_PN_CORR[[#This Row],[6-abr]]</f>
        <v>0</v>
      </c>
      <c r="AI609">
        <f>+Casos_PN_CORR[[#This Row],[8-abr]]-Casos_PN_CORR[[#This Row],[7-abr]]</f>
        <v>0</v>
      </c>
      <c r="AJ609">
        <f>+Casos_PN_CORR[[#This Row],[9-abr]]-Casos_PN_CORR[[#This Row],[8-abr]]</f>
        <v>0</v>
      </c>
      <c r="AK609">
        <f>+Casos_PN_CORR[[#This Row],[10-abr]]-Casos_PN_CORR[[#This Row],[9-abr]]</f>
        <v>0</v>
      </c>
      <c r="AL609">
        <f>+Casos_PN_CORR[[#This Row],[11-abr]]-Casos_PN_CORR[[#This Row],[10-abr]]</f>
        <v>0</v>
      </c>
      <c r="AM609">
        <f>+Casos_PN_CORR[[#This Row],[12-abr]]-Casos_PN_CORR[[#This Row],[11-abr]]</f>
        <v>0</v>
      </c>
      <c r="AN609">
        <f>+Casos_PN_CORR[[#This Row],[13-abr]]-Casos_PN_CORR[[#This Row],[12-abr]]</f>
        <v>0</v>
      </c>
      <c r="AO609">
        <f>+Casos_PN_CORR[[#This Row],[14-abr]]-Casos_PN_CORR[[#This Row],[13-abr]]</f>
        <v>0</v>
      </c>
      <c r="AP609">
        <f>+Casos_PN_CORR[[#This Row],[15-abr]]-Casos_PN_CORR[[#This Row],[14-abr]]</f>
        <v>0</v>
      </c>
      <c r="AQ609">
        <f>+Casos_PN_CORR[[#This Row],[16-abr]]-Casos_PN_CORR[[#This Row],[15-abr]]</f>
        <v>0</v>
      </c>
      <c r="AR609">
        <f>+Casos_PN_CORR[[#This Row],[17-abr]]-Casos_PN_CORR[[#This Row],[16-abr]]</f>
        <v>0</v>
      </c>
      <c r="AS609">
        <f>+Casos_PN_CORR[[#This Row],[18-abr]]-Casos_PN_CORR[[#This Row],[17-abr]]</f>
        <v>0</v>
      </c>
      <c r="AT609">
        <f>+Casos_PN_CORR[[#This Row],[19-abr]]-Casos_PN_CORR[[#This Row],[18-abr]]</f>
        <v>0</v>
      </c>
      <c r="AU609">
        <f>+Casos_PN_CORR[[#This Row],[20-abr]]-Casos_PN_CORR[[#This Row],[19-abr]]</f>
        <v>0</v>
      </c>
      <c r="AV609">
        <f>+Casos_PN_CORR[[#This Row],[21-abr]]-Casos_PN_CORR[[#This Row],[20-abr]]</f>
        <v>0</v>
      </c>
      <c r="AW609">
        <f>+Casos_PN_CORR[[#This Row],[22-abr]]-Casos_PN_CORR[[#This Row],[21-abr]]</f>
        <v>0</v>
      </c>
      <c r="AX609">
        <f>+Casos_PN_CORR[[#This Row],[23-abr]]-Casos_PN_CORR[[#This Row],[22-abr]]</f>
        <v>0</v>
      </c>
      <c r="AY609">
        <f>+Casos_PN_CORR[[#This Row],[24-abr]]-Casos_PN_CORR[[#This Row],[23-abr]]</f>
        <v>0</v>
      </c>
      <c r="AZ609">
        <f>+Casos_PN_CORR[[#This Row],[25-abr]]-Casos_PN_CORR[[#This Row],[24-abr]]</f>
        <v>0</v>
      </c>
      <c r="BA609">
        <f>+Casos_PN_CORR[[#This Row],[26-abr]]-Casos_PN_CORR[[#This Row],[25-abr]]</f>
        <v>0</v>
      </c>
      <c r="BB609">
        <f>+Casos_PN_CORR[[#This Row],[27-abr]]-Casos_PN_CORR[[#This Row],[26-abr]]</f>
        <v>0</v>
      </c>
      <c r="BC609">
        <f>+Casos_PN_CORR[[#This Row],[28-abr]]-Casos_PN_CORR[[#This Row],[27-abr]]</f>
        <v>0</v>
      </c>
      <c r="BD609">
        <f>+Casos_PN_CORR[[#This Row],[29-abr]]-Casos_PN_CORR[[#This Row],[28-abr]]</f>
        <v>0</v>
      </c>
      <c r="BE609">
        <f>+Casos_PN_CORR[[#This Row],[30-abr]]-Casos_PN_CORR[[#This Row],[29-abr]]</f>
        <v>0</v>
      </c>
      <c r="BF609">
        <f>+Casos_PN_CORR[[#This Row],[1-may]]-Casos_PN_CORR[[#This Row],[30-abr]]</f>
        <v>0</v>
      </c>
      <c r="BG609">
        <f>+Casos_PN_CORR[[#This Row],[2-may]]-Casos_PN_CORR[[#This Row],[1-may]]</f>
        <v>0</v>
      </c>
      <c r="BH609">
        <f>+Casos_PN_CORR[[#This Row],[3-may]]-Casos_PN_CORR[[#This Row],[2-may]]</f>
        <v>0</v>
      </c>
      <c r="BI609">
        <f>+Casos_PN_CORR[[#This Row],[4-may]]-Casos_PN_CORR[[#This Row],[3-may]]</f>
        <v>0</v>
      </c>
      <c r="BJ609">
        <f>+Casos_PN_CORR[[#This Row],[5-may]]-Casos_PN_CORR[[#This Row],[4-may]]</f>
        <v>0</v>
      </c>
      <c r="BK609">
        <f>+Casos_PN_CORR[[#This Row],[6-may]]-Casos_PN_CORR[[#This Row],[5-may]]</f>
        <v>0</v>
      </c>
      <c r="BL609">
        <f>+Casos_PN_CORR[[#This Row],[7-may]]-Casos_PN_CORR[[#This Row],[6-may]]</f>
        <v>0</v>
      </c>
      <c r="BM609">
        <f>+Casos_PN_CORR[[#This Row],[8-may]]-Casos_PN_CORR[[#This Row],[7-may]]</f>
        <v>0</v>
      </c>
      <c r="BN609">
        <f>+Casos_PN_CORR[[#This Row],[9-may]]-Casos_PN_CORR[[#This Row],[8-may]]</f>
        <v>0</v>
      </c>
      <c r="BO609">
        <f>+Casos_PN_CORR[[#This Row],[10-may]]-Casos_PN_CORR[[#This Row],[9-may]]</f>
        <v>0</v>
      </c>
      <c r="BP609">
        <f>+Casos_PN_CORR[[#This Row],[11-may]]-Casos_PN_CORR[[#This Row],[10-may]]</f>
        <v>0</v>
      </c>
      <c r="BQ609">
        <f>+Casos_PN_CORR[[#This Row],[12-may]]-Casos_PN_CORR[[#This Row],[11-may]]</f>
        <v>0</v>
      </c>
      <c r="BR609">
        <f>+Casos_PN_CORR[[#This Row],[13-may]]-Casos_PN_CORR[[#This Row],[12-may]]</f>
        <v>0</v>
      </c>
      <c r="BS609">
        <f>+Casos_PN_CORR[[#This Row],[14-may]]-Casos_PN_CORR[[#This Row],[13-may]]</f>
        <v>0</v>
      </c>
      <c r="BT609">
        <f>+Casos_PN_CORR[[#This Row],[15-may]]-Casos_PN_CORR[[#This Row],[14-may]]</f>
        <v>0</v>
      </c>
      <c r="BU609">
        <f>+Casos_PN_CORR[[#This Row],[16-may]]-Casos_PN_CORR[[#This Row],[15-may]]</f>
        <v>0</v>
      </c>
      <c r="BV609">
        <f>+Casos_PN_CORR[[#This Row],[17-may]]-Casos_PN_CORR[[#This Row],[16-may]]</f>
        <v>0</v>
      </c>
      <c r="BW609">
        <f>+Casos_PN_CORR[[#This Row],[18-may]]-Casos_PN_CORR[[#This Row],[17-may]]</f>
        <v>0</v>
      </c>
      <c r="BX609">
        <f>+Casos_PN_CORR[[#This Row],[19-may]]-Casos_PN_CORR[[#This Row],[18-may]]</f>
        <v>0</v>
      </c>
      <c r="BY609">
        <f>+Casos_PN_CORR[[#This Row],[20-may]]-Casos_PN_CORR[[#This Row],[19-may]]</f>
        <v>0</v>
      </c>
      <c r="BZ609">
        <f>+Casos_PN_CORR[[#This Row],[21-may]]-Casos_PN_CORR[[#This Row],[20-may]]</f>
        <v>0</v>
      </c>
      <c r="CA609">
        <f>+Casos_PN_CORR[[#This Row],[22-may]]-Casos_PN_CORR[[#This Row],[21-may]]</f>
        <v>0</v>
      </c>
      <c r="CB609">
        <f>+Casos_PN_CORR[[#This Row],[23-may]]-Casos_PN_CORR[[#This Row],[22-may]]</f>
        <v>0</v>
      </c>
      <c r="CC609">
        <f>+Casos_PN_CORR[[#This Row],[24-may]]-Casos_PN_CORR[[#This Row],[23-may]]</f>
        <v>0</v>
      </c>
      <c r="CD609">
        <f>+Casos_PN_CORR[[#This Row],[25-may]]-Casos_PN_CORR[[#This Row],[24-may]]</f>
        <v>0</v>
      </c>
      <c r="CE609">
        <f>+Casos_PN_CORR[[#This Row],[26-may]]-Casos_PN_CORR[[#This Row],[25-may]]</f>
        <v>0</v>
      </c>
      <c r="CF609">
        <f>+Casos_PN_CORR[[#This Row],[27-may]]-Casos_PN_CORR[[#This Row],[26-may]]</f>
        <v>0</v>
      </c>
      <c r="CG609">
        <f>+Casos_PN_CORR[[#This Row],[28-may]]-Casos_PN_CORR[[#This Row],[27-may]]</f>
        <v>0</v>
      </c>
      <c r="CH609">
        <f>+Casos_PN_CORR[[#This Row],[29-may]]-Casos_PN_CORR[[#This Row],[28-may]]</f>
        <v>0</v>
      </c>
      <c r="CI609">
        <f>+Casos_PN_CORR[[#This Row],[30-may]]-Casos_PN_CORR[[#This Row],[29-may]]</f>
        <v>0</v>
      </c>
      <c r="CJ609">
        <f>+Casos_PN_CORR[[#This Row],[31-may]]-Casos_PN_CORR[[#This Row],[30-may]]</f>
        <v>0</v>
      </c>
      <c r="CK609">
        <f>+Casos_PN_CORR[[#This Row],[1-jun]]-Casos_PN_CORR[[#This Row],[31-may]]</f>
        <v>0</v>
      </c>
      <c r="CL609">
        <f>+Casos_PN_CORR[[#This Row],[2-jun]]-Casos_PN_CORR[[#This Row],[1-jun]]</f>
        <v>0</v>
      </c>
      <c r="CM609">
        <f>+Casos_PN_CORR[[#This Row],[3-jun]]-Casos_PN_CORR[[#This Row],[2-jun]]</f>
        <v>0</v>
      </c>
      <c r="CN609">
        <f>+Casos_PN_CORR[[#This Row],[4-jun]]-Casos_PN_CORR[[#This Row],[3-jun]]</f>
        <v>0</v>
      </c>
      <c r="CO609">
        <f>+Casos_PN_CORR[[#This Row],[5-jun]]-Casos_PN_CORR[[#This Row],[4-jun]]</f>
        <v>0</v>
      </c>
      <c r="CP609">
        <f>+Casos_PN_CORR[[#This Row],[6-jun]]-Casos_PN_CORR[[#This Row],[5-jun]]</f>
        <v>0</v>
      </c>
    </row>
    <row r="610" spans="1:94">
      <c r="A610">
        <v>40905</v>
      </c>
      <c r="B610" s="2" t="s">
        <v>115</v>
      </c>
      <c r="C610" s="2" t="s">
        <v>374</v>
      </c>
      <c r="D610" s="2" t="s">
        <v>719</v>
      </c>
      <c r="E610" s="4">
        <f t="shared" si="9"/>
        <v>0</v>
      </c>
      <c r="F610">
        <f>+Casos_PN_CORR[[#This Row],[10-mar]]</f>
        <v>0</v>
      </c>
      <c r="G610">
        <f>+Casos_PN_CORR[[#This Row],[11-mar]]-Casos_PN_CORR[[#This Row],[10-mar]]</f>
        <v>0</v>
      </c>
      <c r="H610">
        <f>+Casos_PN_CORR[[#This Row],[12-mar]]-Casos_PN_CORR[[#This Row],[11-mar]]</f>
        <v>0</v>
      </c>
      <c r="I610">
        <f>+Casos_PN_CORR[[#This Row],[13-mar]]-Casos_PN_CORR[[#This Row],[12-mar]]</f>
        <v>0</v>
      </c>
      <c r="J610">
        <f>+Casos_PN_CORR[[#This Row],[14-mar]]-Casos_PN_CORR[[#This Row],[13-mar]]</f>
        <v>0</v>
      </c>
      <c r="K610">
        <f>+Casos_PN_CORR[[#This Row],[15-mar]]-Casos_PN_CORR[[#This Row],[14-mar]]</f>
        <v>0</v>
      </c>
      <c r="L610">
        <f>+Casos_PN_CORR[[#This Row],[16-mar]]-Casos_PN_CORR[[#This Row],[15-mar]]</f>
        <v>0</v>
      </c>
      <c r="M610">
        <f>+Casos_PN_CORR[[#This Row],[17-mar]]-Casos_PN_CORR[[#This Row],[16-mar]]</f>
        <v>0</v>
      </c>
      <c r="N610">
        <f>+Casos_PN_CORR[[#This Row],[18-mar]]-Casos_PN_CORR[[#This Row],[17-mar]]</f>
        <v>0</v>
      </c>
      <c r="O610">
        <f>+Casos_PN_CORR[[#This Row],[19-mar]]-Casos_PN_CORR[[#This Row],[18-mar]]</f>
        <v>0</v>
      </c>
      <c r="P610">
        <f>+Casos_PN_CORR[[#This Row],[20-mar]]-Casos_PN_CORR[[#This Row],[19-mar]]</f>
        <v>0</v>
      </c>
      <c r="Q610">
        <f>+Casos_PN_CORR[[#This Row],[21-mar]]-Casos_PN_CORR[[#This Row],[20-mar]]</f>
        <v>0</v>
      </c>
      <c r="R610">
        <f>+Casos_PN_CORR[[#This Row],[22-mar]]-Casos_PN_CORR[[#This Row],[21-mar]]</f>
        <v>0</v>
      </c>
      <c r="S610">
        <f>+Casos_PN_CORR[[#This Row],[23-mar]]-Casos_PN_CORR[[#This Row],[22-mar]]</f>
        <v>0</v>
      </c>
      <c r="T610">
        <f>+Casos_PN_CORR[[#This Row],[24-mar]]-Casos_PN_CORR[[#This Row],[23-mar]]</f>
        <v>0</v>
      </c>
      <c r="U610">
        <f>+Casos_PN_CORR[[#This Row],[25-mar]]-Casos_PN_CORR[[#This Row],[24-mar]]</f>
        <v>0</v>
      </c>
      <c r="V610">
        <f>+Casos_PN_CORR[[#This Row],[26-mar]]-Casos_PN_CORR[[#This Row],[25-mar]]</f>
        <v>0</v>
      </c>
      <c r="W610">
        <f>+Casos_PN_CORR[[#This Row],[27-mar]]-Casos_PN_CORR[[#This Row],[26-mar]]</f>
        <v>0</v>
      </c>
      <c r="X610">
        <f>+Casos_PN_CORR[[#This Row],[28-mar]]-Casos_PN_CORR[[#This Row],[27-mar]]</f>
        <v>0</v>
      </c>
      <c r="Y610">
        <f>+Casos_PN_CORR[[#This Row],[29-mar]]-Casos_PN_CORR[[#This Row],[28-mar]]</f>
        <v>0</v>
      </c>
      <c r="Z610">
        <f>+Casos_PN_CORR[[#This Row],[30-mar]]-Casos_PN_CORR[[#This Row],[29-mar]]</f>
        <v>0</v>
      </c>
      <c r="AA610">
        <f>+Casos_PN_CORR[[#This Row],[31-mar]]-Casos_PN_CORR[[#This Row],[30-mar]]</f>
        <v>0</v>
      </c>
      <c r="AB610">
        <f>+Casos_PN_CORR[[#This Row],[1-abr]]-Casos_PN_CORR[[#This Row],[31-mar]]</f>
        <v>0</v>
      </c>
      <c r="AC610">
        <f>+Casos_PN_CORR[[#This Row],[2-abr]]-Casos_PN_CORR[[#This Row],[1-abr]]</f>
        <v>0</v>
      </c>
      <c r="AD610">
        <f>+Casos_PN_CORR[[#This Row],[3-abr]]-Casos_PN_CORR[[#This Row],[2-abr]]</f>
        <v>0</v>
      </c>
      <c r="AE610">
        <f>+Casos_PN_CORR[[#This Row],[4-abr]]-Casos_PN_CORR[[#This Row],[3-abr]]</f>
        <v>0</v>
      </c>
      <c r="AF610">
        <f>+Casos_PN_CORR[[#This Row],[5-abr]]-Casos_PN_CORR[[#This Row],[4-abr]]</f>
        <v>0</v>
      </c>
      <c r="AG610">
        <f>+Casos_PN_CORR[[#This Row],[6-abr]]-Casos_PN_CORR[[#This Row],[5-abr]]</f>
        <v>0</v>
      </c>
      <c r="AH610">
        <f>+Casos_PN_CORR[[#This Row],[7-abr]]-Casos_PN_CORR[[#This Row],[6-abr]]</f>
        <v>0</v>
      </c>
      <c r="AI610">
        <f>+Casos_PN_CORR[[#This Row],[8-abr]]-Casos_PN_CORR[[#This Row],[7-abr]]</f>
        <v>0</v>
      </c>
      <c r="AJ610">
        <f>+Casos_PN_CORR[[#This Row],[9-abr]]-Casos_PN_CORR[[#This Row],[8-abr]]</f>
        <v>0</v>
      </c>
      <c r="AK610">
        <f>+Casos_PN_CORR[[#This Row],[10-abr]]-Casos_PN_CORR[[#This Row],[9-abr]]</f>
        <v>0</v>
      </c>
      <c r="AL610">
        <f>+Casos_PN_CORR[[#This Row],[11-abr]]-Casos_PN_CORR[[#This Row],[10-abr]]</f>
        <v>0</v>
      </c>
      <c r="AM610">
        <f>+Casos_PN_CORR[[#This Row],[12-abr]]-Casos_PN_CORR[[#This Row],[11-abr]]</f>
        <v>0</v>
      </c>
      <c r="AN610">
        <f>+Casos_PN_CORR[[#This Row],[13-abr]]-Casos_PN_CORR[[#This Row],[12-abr]]</f>
        <v>0</v>
      </c>
      <c r="AO610">
        <f>+Casos_PN_CORR[[#This Row],[14-abr]]-Casos_PN_CORR[[#This Row],[13-abr]]</f>
        <v>0</v>
      </c>
      <c r="AP610">
        <f>+Casos_PN_CORR[[#This Row],[15-abr]]-Casos_PN_CORR[[#This Row],[14-abr]]</f>
        <v>0</v>
      </c>
      <c r="AQ610">
        <f>+Casos_PN_CORR[[#This Row],[16-abr]]-Casos_PN_CORR[[#This Row],[15-abr]]</f>
        <v>0</v>
      </c>
      <c r="AR610">
        <f>+Casos_PN_CORR[[#This Row],[17-abr]]-Casos_PN_CORR[[#This Row],[16-abr]]</f>
        <v>0</v>
      </c>
      <c r="AS610">
        <f>+Casos_PN_CORR[[#This Row],[18-abr]]-Casos_PN_CORR[[#This Row],[17-abr]]</f>
        <v>0</v>
      </c>
      <c r="AT610">
        <f>+Casos_PN_CORR[[#This Row],[19-abr]]-Casos_PN_CORR[[#This Row],[18-abr]]</f>
        <v>0</v>
      </c>
      <c r="AU610">
        <f>+Casos_PN_CORR[[#This Row],[20-abr]]-Casos_PN_CORR[[#This Row],[19-abr]]</f>
        <v>0</v>
      </c>
      <c r="AV610">
        <f>+Casos_PN_CORR[[#This Row],[21-abr]]-Casos_PN_CORR[[#This Row],[20-abr]]</f>
        <v>0</v>
      </c>
      <c r="AW610">
        <f>+Casos_PN_CORR[[#This Row],[22-abr]]-Casos_PN_CORR[[#This Row],[21-abr]]</f>
        <v>0</v>
      </c>
      <c r="AX610">
        <f>+Casos_PN_CORR[[#This Row],[23-abr]]-Casos_PN_CORR[[#This Row],[22-abr]]</f>
        <v>0</v>
      </c>
      <c r="AY610">
        <f>+Casos_PN_CORR[[#This Row],[24-abr]]-Casos_PN_CORR[[#This Row],[23-abr]]</f>
        <v>0</v>
      </c>
      <c r="AZ610">
        <f>+Casos_PN_CORR[[#This Row],[25-abr]]-Casos_PN_CORR[[#This Row],[24-abr]]</f>
        <v>0</v>
      </c>
      <c r="BA610">
        <f>+Casos_PN_CORR[[#This Row],[26-abr]]-Casos_PN_CORR[[#This Row],[25-abr]]</f>
        <v>0</v>
      </c>
      <c r="BB610">
        <f>+Casos_PN_CORR[[#This Row],[27-abr]]-Casos_PN_CORR[[#This Row],[26-abr]]</f>
        <v>0</v>
      </c>
      <c r="BC610">
        <f>+Casos_PN_CORR[[#This Row],[28-abr]]-Casos_PN_CORR[[#This Row],[27-abr]]</f>
        <v>0</v>
      </c>
      <c r="BD610">
        <f>+Casos_PN_CORR[[#This Row],[29-abr]]-Casos_PN_CORR[[#This Row],[28-abr]]</f>
        <v>0</v>
      </c>
      <c r="BE610">
        <f>+Casos_PN_CORR[[#This Row],[30-abr]]-Casos_PN_CORR[[#This Row],[29-abr]]</f>
        <v>0</v>
      </c>
      <c r="BF610">
        <f>+Casos_PN_CORR[[#This Row],[1-may]]-Casos_PN_CORR[[#This Row],[30-abr]]</f>
        <v>0</v>
      </c>
      <c r="BG610">
        <f>+Casos_PN_CORR[[#This Row],[2-may]]-Casos_PN_CORR[[#This Row],[1-may]]</f>
        <v>0</v>
      </c>
      <c r="BH610">
        <f>+Casos_PN_CORR[[#This Row],[3-may]]-Casos_PN_CORR[[#This Row],[2-may]]</f>
        <v>0</v>
      </c>
      <c r="BI610">
        <f>+Casos_PN_CORR[[#This Row],[4-may]]-Casos_PN_CORR[[#This Row],[3-may]]</f>
        <v>0</v>
      </c>
      <c r="BJ610">
        <f>+Casos_PN_CORR[[#This Row],[5-may]]-Casos_PN_CORR[[#This Row],[4-may]]</f>
        <v>0</v>
      </c>
      <c r="BK610">
        <f>+Casos_PN_CORR[[#This Row],[6-may]]-Casos_PN_CORR[[#This Row],[5-may]]</f>
        <v>0</v>
      </c>
      <c r="BL610">
        <f>+Casos_PN_CORR[[#This Row],[7-may]]-Casos_PN_CORR[[#This Row],[6-may]]</f>
        <v>0</v>
      </c>
      <c r="BM610">
        <f>+Casos_PN_CORR[[#This Row],[8-may]]-Casos_PN_CORR[[#This Row],[7-may]]</f>
        <v>0</v>
      </c>
      <c r="BN610">
        <f>+Casos_PN_CORR[[#This Row],[9-may]]-Casos_PN_CORR[[#This Row],[8-may]]</f>
        <v>0</v>
      </c>
      <c r="BO610">
        <f>+Casos_PN_CORR[[#This Row],[10-may]]-Casos_PN_CORR[[#This Row],[9-may]]</f>
        <v>0</v>
      </c>
      <c r="BP610">
        <f>+Casos_PN_CORR[[#This Row],[11-may]]-Casos_PN_CORR[[#This Row],[10-may]]</f>
        <v>0</v>
      </c>
      <c r="BQ610">
        <f>+Casos_PN_CORR[[#This Row],[12-may]]-Casos_PN_CORR[[#This Row],[11-may]]</f>
        <v>0</v>
      </c>
      <c r="BR610">
        <f>+Casos_PN_CORR[[#This Row],[13-may]]-Casos_PN_CORR[[#This Row],[12-may]]</f>
        <v>0</v>
      </c>
      <c r="BS610">
        <f>+Casos_PN_CORR[[#This Row],[14-may]]-Casos_PN_CORR[[#This Row],[13-may]]</f>
        <v>0</v>
      </c>
      <c r="BT610">
        <f>+Casos_PN_CORR[[#This Row],[15-may]]-Casos_PN_CORR[[#This Row],[14-may]]</f>
        <v>0</v>
      </c>
      <c r="BU610">
        <f>+Casos_PN_CORR[[#This Row],[16-may]]-Casos_PN_CORR[[#This Row],[15-may]]</f>
        <v>0</v>
      </c>
      <c r="BV610">
        <f>+Casos_PN_CORR[[#This Row],[17-may]]-Casos_PN_CORR[[#This Row],[16-may]]</f>
        <v>0</v>
      </c>
      <c r="BW610">
        <f>+Casos_PN_CORR[[#This Row],[18-may]]-Casos_PN_CORR[[#This Row],[17-may]]</f>
        <v>0</v>
      </c>
      <c r="BX610">
        <f>+Casos_PN_CORR[[#This Row],[19-may]]-Casos_PN_CORR[[#This Row],[18-may]]</f>
        <v>0</v>
      </c>
      <c r="BY610">
        <f>+Casos_PN_CORR[[#This Row],[20-may]]-Casos_PN_CORR[[#This Row],[19-may]]</f>
        <v>0</v>
      </c>
      <c r="BZ610">
        <f>+Casos_PN_CORR[[#This Row],[21-may]]-Casos_PN_CORR[[#This Row],[20-may]]</f>
        <v>0</v>
      </c>
      <c r="CA610">
        <f>+Casos_PN_CORR[[#This Row],[22-may]]-Casos_PN_CORR[[#This Row],[21-may]]</f>
        <v>0</v>
      </c>
      <c r="CB610">
        <f>+Casos_PN_CORR[[#This Row],[23-may]]-Casos_PN_CORR[[#This Row],[22-may]]</f>
        <v>0</v>
      </c>
      <c r="CC610">
        <f>+Casos_PN_CORR[[#This Row],[24-may]]-Casos_PN_CORR[[#This Row],[23-may]]</f>
        <v>0</v>
      </c>
      <c r="CD610">
        <f>+Casos_PN_CORR[[#This Row],[25-may]]-Casos_PN_CORR[[#This Row],[24-may]]</f>
        <v>0</v>
      </c>
      <c r="CE610">
        <f>+Casos_PN_CORR[[#This Row],[26-may]]-Casos_PN_CORR[[#This Row],[25-may]]</f>
        <v>0</v>
      </c>
      <c r="CF610">
        <f>+Casos_PN_CORR[[#This Row],[27-may]]-Casos_PN_CORR[[#This Row],[26-may]]</f>
        <v>0</v>
      </c>
      <c r="CG610">
        <f>+Casos_PN_CORR[[#This Row],[28-may]]-Casos_PN_CORR[[#This Row],[27-may]]</f>
        <v>0</v>
      </c>
      <c r="CH610">
        <f>+Casos_PN_CORR[[#This Row],[29-may]]-Casos_PN_CORR[[#This Row],[28-may]]</f>
        <v>0</v>
      </c>
      <c r="CI610">
        <f>+Casos_PN_CORR[[#This Row],[30-may]]-Casos_PN_CORR[[#This Row],[29-may]]</f>
        <v>0</v>
      </c>
      <c r="CJ610">
        <f>+Casos_PN_CORR[[#This Row],[31-may]]-Casos_PN_CORR[[#This Row],[30-may]]</f>
        <v>0</v>
      </c>
      <c r="CK610">
        <f>+Casos_PN_CORR[[#This Row],[1-jun]]-Casos_PN_CORR[[#This Row],[31-may]]</f>
        <v>0</v>
      </c>
      <c r="CL610">
        <f>+Casos_PN_CORR[[#This Row],[2-jun]]-Casos_PN_CORR[[#This Row],[1-jun]]</f>
        <v>0</v>
      </c>
      <c r="CM610">
        <f>+Casos_PN_CORR[[#This Row],[3-jun]]-Casos_PN_CORR[[#This Row],[2-jun]]</f>
        <v>0</v>
      </c>
      <c r="CN610">
        <f>+Casos_PN_CORR[[#This Row],[4-jun]]-Casos_PN_CORR[[#This Row],[3-jun]]</f>
        <v>0</v>
      </c>
      <c r="CO610">
        <f>+Casos_PN_CORR[[#This Row],[5-jun]]-Casos_PN_CORR[[#This Row],[4-jun]]</f>
        <v>0</v>
      </c>
      <c r="CP610">
        <f>+Casos_PN_CORR[[#This Row],[6-jun]]-Casos_PN_CORR[[#This Row],[5-jun]]</f>
        <v>0</v>
      </c>
    </row>
    <row r="611" spans="1:94">
      <c r="A611">
        <v>60701</v>
      </c>
      <c r="B611" s="2" t="s">
        <v>214</v>
      </c>
      <c r="C611" s="2" t="s">
        <v>286</v>
      </c>
      <c r="D611" s="2" t="s">
        <v>720</v>
      </c>
      <c r="E611" s="4">
        <f t="shared" si="9"/>
        <v>2</v>
      </c>
      <c r="F611">
        <f>+Casos_PN_CORR[[#This Row],[10-mar]]</f>
        <v>0</v>
      </c>
      <c r="G611">
        <f>+Casos_PN_CORR[[#This Row],[11-mar]]-Casos_PN_CORR[[#This Row],[10-mar]]</f>
        <v>0</v>
      </c>
      <c r="H611">
        <f>+Casos_PN_CORR[[#This Row],[12-mar]]-Casos_PN_CORR[[#This Row],[11-mar]]</f>
        <v>0</v>
      </c>
      <c r="I611">
        <f>+Casos_PN_CORR[[#This Row],[13-mar]]-Casos_PN_CORR[[#This Row],[12-mar]]</f>
        <v>0</v>
      </c>
      <c r="J611">
        <f>+Casos_PN_CORR[[#This Row],[14-mar]]-Casos_PN_CORR[[#This Row],[13-mar]]</f>
        <v>0</v>
      </c>
      <c r="K611">
        <f>+Casos_PN_CORR[[#This Row],[15-mar]]-Casos_PN_CORR[[#This Row],[14-mar]]</f>
        <v>0</v>
      </c>
      <c r="L611">
        <f>+Casos_PN_CORR[[#This Row],[16-mar]]-Casos_PN_CORR[[#This Row],[15-mar]]</f>
        <v>0</v>
      </c>
      <c r="M611">
        <f>+Casos_PN_CORR[[#This Row],[17-mar]]-Casos_PN_CORR[[#This Row],[16-mar]]</f>
        <v>0</v>
      </c>
      <c r="N611">
        <f>+Casos_PN_CORR[[#This Row],[18-mar]]-Casos_PN_CORR[[#This Row],[17-mar]]</f>
        <v>0</v>
      </c>
      <c r="O611">
        <f>+Casos_PN_CORR[[#This Row],[19-mar]]-Casos_PN_CORR[[#This Row],[18-mar]]</f>
        <v>0</v>
      </c>
      <c r="P611">
        <f>+Casos_PN_CORR[[#This Row],[20-mar]]-Casos_PN_CORR[[#This Row],[19-mar]]</f>
        <v>0</v>
      </c>
      <c r="Q611">
        <f>+Casos_PN_CORR[[#This Row],[21-mar]]-Casos_PN_CORR[[#This Row],[20-mar]]</f>
        <v>0</v>
      </c>
      <c r="R611">
        <f>+Casos_PN_CORR[[#This Row],[22-mar]]-Casos_PN_CORR[[#This Row],[21-mar]]</f>
        <v>0</v>
      </c>
      <c r="S611">
        <f>+Casos_PN_CORR[[#This Row],[23-mar]]-Casos_PN_CORR[[#This Row],[22-mar]]</f>
        <v>0</v>
      </c>
      <c r="T611">
        <f>+Casos_PN_CORR[[#This Row],[24-mar]]-Casos_PN_CORR[[#This Row],[23-mar]]</f>
        <v>0</v>
      </c>
      <c r="U611">
        <f>+Casos_PN_CORR[[#This Row],[25-mar]]-Casos_PN_CORR[[#This Row],[24-mar]]</f>
        <v>0</v>
      </c>
      <c r="V611">
        <f>+Casos_PN_CORR[[#This Row],[26-mar]]-Casos_PN_CORR[[#This Row],[25-mar]]</f>
        <v>0</v>
      </c>
      <c r="W611">
        <f>+Casos_PN_CORR[[#This Row],[27-mar]]-Casos_PN_CORR[[#This Row],[26-mar]]</f>
        <v>0</v>
      </c>
      <c r="X611">
        <f>+Casos_PN_CORR[[#This Row],[28-mar]]-Casos_PN_CORR[[#This Row],[27-mar]]</f>
        <v>0</v>
      </c>
      <c r="Y611">
        <f>+Casos_PN_CORR[[#This Row],[29-mar]]-Casos_PN_CORR[[#This Row],[28-mar]]</f>
        <v>0</v>
      </c>
      <c r="Z611">
        <f>+Casos_PN_CORR[[#This Row],[30-mar]]-Casos_PN_CORR[[#This Row],[29-mar]]</f>
        <v>0</v>
      </c>
      <c r="AA611">
        <f>+Casos_PN_CORR[[#This Row],[31-mar]]-Casos_PN_CORR[[#This Row],[30-mar]]</f>
        <v>0</v>
      </c>
      <c r="AB611">
        <f>+Casos_PN_CORR[[#This Row],[1-abr]]-Casos_PN_CORR[[#This Row],[31-mar]]</f>
        <v>0</v>
      </c>
      <c r="AC611">
        <f>+Casos_PN_CORR[[#This Row],[2-abr]]-Casos_PN_CORR[[#This Row],[1-abr]]</f>
        <v>0</v>
      </c>
      <c r="AD611">
        <f>+Casos_PN_CORR[[#This Row],[3-abr]]-Casos_PN_CORR[[#This Row],[2-abr]]</f>
        <v>0</v>
      </c>
      <c r="AE611">
        <f>+Casos_PN_CORR[[#This Row],[4-abr]]-Casos_PN_CORR[[#This Row],[3-abr]]</f>
        <v>0</v>
      </c>
      <c r="AF611">
        <f>+Casos_PN_CORR[[#This Row],[5-abr]]-Casos_PN_CORR[[#This Row],[4-abr]]</f>
        <v>0</v>
      </c>
      <c r="AG611">
        <f>+Casos_PN_CORR[[#This Row],[6-abr]]-Casos_PN_CORR[[#This Row],[5-abr]]</f>
        <v>0</v>
      </c>
      <c r="AH611">
        <f>+Casos_PN_CORR[[#This Row],[7-abr]]-Casos_PN_CORR[[#This Row],[6-abr]]</f>
        <v>0</v>
      </c>
      <c r="AI611">
        <f>+Casos_PN_CORR[[#This Row],[8-abr]]-Casos_PN_CORR[[#This Row],[7-abr]]</f>
        <v>0</v>
      </c>
      <c r="AJ611">
        <f>+Casos_PN_CORR[[#This Row],[9-abr]]-Casos_PN_CORR[[#This Row],[8-abr]]</f>
        <v>0</v>
      </c>
      <c r="AK611">
        <f>+Casos_PN_CORR[[#This Row],[10-abr]]-Casos_PN_CORR[[#This Row],[9-abr]]</f>
        <v>0</v>
      </c>
      <c r="AL611">
        <f>+Casos_PN_CORR[[#This Row],[11-abr]]-Casos_PN_CORR[[#This Row],[10-abr]]</f>
        <v>0</v>
      </c>
      <c r="AM611">
        <f>+Casos_PN_CORR[[#This Row],[12-abr]]-Casos_PN_CORR[[#This Row],[11-abr]]</f>
        <v>0</v>
      </c>
      <c r="AN611">
        <f>+Casos_PN_CORR[[#This Row],[13-abr]]-Casos_PN_CORR[[#This Row],[12-abr]]</f>
        <v>0</v>
      </c>
      <c r="AO611">
        <f>+Casos_PN_CORR[[#This Row],[14-abr]]-Casos_PN_CORR[[#This Row],[13-abr]]</f>
        <v>0</v>
      </c>
      <c r="AP611">
        <f>+Casos_PN_CORR[[#This Row],[15-abr]]-Casos_PN_CORR[[#This Row],[14-abr]]</f>
        <v>0</v>
      </c>
      <c r="AQ611">
        <f>+Casos_PN_CORR[[#This Row],[16-abr]]-Casos_PN_CORR[[#This Row],[15-abr]]</f>
        <v>0</v>
      </c>
      <c r="AR611">
        <f>+Casos_PN_CORR[[#This Row],[17-abr]]-Casos_PN_CORR[[#This Row],[16-abr]]</f>
        <v>0</v>
      </c>
      <c r="AS611">
        <f>+Casos_PN_CORR[[#This Row],[18-abr]]-Casos_PN_CORR[[#This Row],[17-abr]]</f>
        <v>0</v>
      </c>
      <c r="AT611">
        <f>+Casos_PN_CORR[[#This Row],[19-abr]]-Casos_PN_CORR[[#This Row],[18-abr]]</f>
        <v>0</v>
      </c>
      <c r="AU611">
        <f>+Casos_PN_CORR[[#This Row],[20-abr]]-Casos_PN_CORR[[#This Row],[19-abr]]</f>
        <v>0</v>
      </c>
      <c r="AV611">
        <f>+Casos_PN_CORR[[#This Row],[21-abr]]-Casos_PN_CORR[[#This Row],[20-abr]]</f>
        <v>0</v>
      </c>
      <c r="AW611">
        <f>+Casos_PN_CORR[[#This Row],[22-abr]]-Casos_PN_CORR[[#This Row],[21-abr]]</f>
        <v>0</v>
      </c>
      <c r="AX611">
        <f>+Casos_PN_CORR[[#This Row],[23-abr]]-Casos_PN_CORR[[#This Row],[22-abr]]</f>
        <v>0</v>
      </c>
      <c r="AY611">
        <f>+Casos_PN_CORR[[#This Row],[24-abr]]-Casos_PN_CORR[[#This Row],[23-abr]]</f>
        <v>0</v>
      </c>
      <c r="AZ611">
        <f>+Casos_PN_CORR[[#This Row],[25-abr]]-Casos_PN_CORR[[#This Row],[24-abr]]</f>
        <v>0</v>
      </c>
      <c r="BA611">
        <f>+Casos_PN_CORR[[#This Row],[26-abr]]-Casos_PN_CORR[[#This Row],[25-abr]]</f>
        <v>0</v>
      </c>
      <c r="BB611">
        <f>+Casos_PN_CORR[[#This Row],[27-abr]]-Casos_PN_CORR[[#This Row],[26-abr]]</f>
        <v>0</v>
      </c>
      <c r="BC611">
        <f>+Casos_PN_CORR[[#This Row],[28-abr]]-Casos_PN_CORR[[#This Row],[27-abr]]</f>
        <v>0</v>
      </c>
      <c r="BD611">
        <f>+Casos_PN_CORR[[#This Row],[29-abr]]-Casos_PN_CORR[[#This Row],[28-abr]]</f>
        <v>0</v>
      </c>
      <c r="BE611">
        <f>+Casos_PN_CORR[[#This Row],[30-abr]]-Casos_PN_CORR[[#This Row],[29-abr]]</f>
        <v>0</v>
      </c>
      <c r="BF611">
        <f>+Casos_PN_CORR[[#This Row],[1-may]]-Casos_PN_CORR[[#This Row],[30-abr]]</f>
        <v>0</v>
      </c>
      <c r="BG611">
        <f>+Casos_PN_CORR[[#This Row],[2-may]]-Casos_PN_CORR[[#This Row],[1-may]]</f>
        <v>0</v>
      </c>
      <c r="BH611">
        <f>+Casos_PN_CORR[[#This Row],[3-may]]-Casos_PN_CORR[[#This Row],[2-may]]</f>
        <v>0</v>
      </c>
      <c r="BI611">
        <f>+Casos_PN_CORR[[#This Row],[4-may]]-Casos_PN_CORR[[#This Row],[3-may]]</f>
        <v>0</v>
      </c>
      <c r="BJ611">
        <f>+Casos_PN_CORR[[#This Row],[5-may]]-Casos_PN_CORR[[#This Row],[4-may]]</f>
        <v>0</v>
      </c>
      <c r="BK611">
        <f>+Casos_PN_CORR[[#This Row],[6-may]]-Casos_PN_CORR[[#This Row],[5-may]]</f>
        <v>0</v>
      </c>
      <c r="BL611">
        <f>+Casos_PN_CORR[[#This Row],[7-may]]-Casos_PN_CORR[[#This Row],[6-may]]</f>
        <v>0</v>
      </c>
      <c r="BM611">
        <f>+Casos_PN_CORR[[#This Row],[8-may]]-Casos_PN_CORR[[#This Row],[7-may]]</f>
        <v>0</v>
      </c>
      <c r="BN611">
        <f>+Casos_PN_CORR[[#This Row],[9-may]]-Casos_PN_CORR[[#This Row],[8-may]]</f>
        <v>0</v>
      </c>
      <c r="BO611">
        <f>+Casos_PN_CORR[[#This Row],[10-may]]-Casos_PN_CORR[[#This Row],[9-may]]</f>
        <v>0</v>
      </c>
      <c r="BP611">
        <f>+Casos_PN_CORR[[#This Row],[11-may]]-Casos_PN_CORR[[#This Row],[10-may]]</f>
        <v>0</v>
      </c>
      <c r="BQ611">
        <f>+Casos_PN_CORR[[#This Row],[12-may]]-Casos_PN_CORR[[#This Row],[11-may]]</f>
        <v>0</v>
      </c>
      <c r="BR611">
        <f>+Casos_PN_CORR[[#This Row],[13-may]]-Casos_PN_CORR[[#This Row],[12-may]]</f>
        <v>0</v>
      </c>
      <c r="BS611">
        <f>+Casos_PN_CORR[[#This Row],[14-may]]-Casos_PN_CORR[[#This Row],[13-may]]</f>
        <v>0</v>
      </c>
      <c r="BT611">
        <f>+Casos_PN_CORR[[#This Row],[15-may]]-Casos_PN_CORR[[#This Row],[14-may]]</f>
        <v>0</v>
      </c>
      <c r="BU611">
        <f>+Casos_PN_CORR[[#This Row],[16-may]]-Casos_PN_CORR[[#This Row],[15-may]]</f>
        <v>0</v>
      </c>
      <c r="BV611">
        <f>+Casos_PN_CORR[[#This Row],[17-may]]-Casos_PN_CORR[[#This Row],[16-may]]</f>
        <v>0</v>
      </c>
      <c r="BW611">
        <f>+Casos_PN_CORR[[#This Row],[18-may]]-Casos_PN_CORR[[#This Row],[17-may]]</f>
        <v>0</v>
      </c>
      <c r="BX611">
        <f>+Casos_PN_CORR[[#This Row],[19-may]]-Casos_PN_CORR[[#This Row],[18-may]]</f>
        <v>0</v>
      </c>
      <c r="BY611">
        <f>+Casos_PN_CORR[[#This Row],[20-may]]-Casos_PN_CORR[[#This Row],[19-may]]</f>
        <v>0</v>
      </c>
      <c r="BZ611">
        <f>+Casos_PN_CORR[[#This Row],[21-may]]-Casos_PN_CORR[[#This Row],[20-may]]</f>
        <v>0</v>
      </c>
      <c r="CA611">
        <f>+Casos_PN_CORR[[#This Row],[22-may]]-Casos_PN_CORR[[#This Row],[21-may]]</f>
        <v>0</v>
      </c>
      <c r="CB611">
        <f>+Casos_PN_CORR[[#This Row],[23-may]]-Casos_PN_CORR[[#This Row],[22-may]]</f>
        <v>0</v>
      </c>
      <c r="CC611">
        <f>+Casos_PN_CORR[[#This Row],[24-may]]-Casos_PN_CORR[[#This Row],[23-may]]</f>
        <v>0</v>
      </c>
      <c r="CD611">
        <f>+Casos_PN_CORR[[#This Row],[25-may]]-Casos_PN_CORR[[#This Row],[24-may]]</f>
        <v>0</v>
      </c>
      <c r="CE611">
        <f>+Casos_PN_CORR[[#This Row],[26-may]]-Casos_PN_CORR[[#This Row],[25-may]]</f>
        <v>0</v>
      </c>
      <c r="CF611">
        <f>+Casos_PN_CORR[[#This Row],[27-may]]-Casos_PN_CORR[[#This Row],[26-may]]</f>
        <v>0</v>
      </c>
      <c r="CG611">
        <f>+Casos_PN_CORR[[#This Row],[28-may]]-Casos_PN_CORR[[#This Row],[27-may]]</f>
        <v>0</v>
      </c>
      <c r="CH611">
        <f>+Casos_PN_CORR[[#This Row],[29-may]]-Casos_PN_CORR[[#This Row],[28-may]]</f>
        <v>0</v>
      </c>
      <c r="CI611">
        <f>+Casos_PN_CORR[[#This Row],[30-may]]-Casos_PN_CORR[[#This Row],[29-may]]</f>
        <v>0</v>
      </c>
      <c r="CJ611">
        <f>+Casos_PN_CORR[[#This Row],[31-may]]-Casos_PN_CORR[[#This Row],[30-may]]</f>
        <v>0</v>
      </c>
      <c r="CK611">
        <f>+Casos_PN_CORR[[#This Row],[1-jun]]-Casos_PN_CORR[[#This Row],[31-may]]</f>
        <v>0</v>
      </c>
      <c r="CL611">
        <f>+Casos_PN_CORR[[#This Row],[2-jun]]-Casos_PN_CORR[[#This Row],[1-jun]]</f>
        <v>0</v>
      </c>
      <c r="CM611">
        <f>+Casos_PN_CORR[[#This Row],[3-jun]]-Casos_PN_CORR[[#This Row],[2-jun]]</f>
        <v>0</v>
      </c>
      <c r="CN611">
        <f>+Casos_PN_CORR[[#This Row],[4-jun]]-Casos_PN_CORR[[#This Row],[3-jun]]</f>
        <v>0</v>
      </c>
      <c r="CO611">
        <f>+Casos_PN_CORR[[#This Row],[5-jun]]-Casos_PN_CORR[[#This Row],[4-jun]]</f>
        <v>2</v>
      </c>
      <c r="CP611">
        <f>+Casos_PN_CORR[[#This Row],[6-jun]]-Casos_PN_CORR[[#This Row],[5-jun]]</f>
        <v>0</v>
      </c>
    </row>
    <row r="612" spans="1:94">
      <c r="A612">
        <v>40508</v>
      </c>
      <c r="B612" s="2" t="s">
        <v>115</v>
      </c>
      <c r="C612" s="2" t="s">
        <v>146</v>
      </c>
      <c r="D612" s="2" t="s">
        <v>721</v>
      </c>
      <c r="E612" s="4">
        <f t="shared" si="9"/>
        <v>1</v>
      </c>
      <c r="F612">
        <f>+Casos_PN_CORR[[#This Row],[10-mar]]</f>
        <v>0</v>
      </c>
      <c r="G612">
        <f>+Casos_PN_CORR[[#This Row],[11-mar]]-Casos_PN_CORR[[#This Row],[10-mar]]</f>
        <v>0</v>
      </c>
      <c r="H612">
        <f>+Casos_PN_CORR[[#This Row],[12-mar]]-Casos_PN_CORR[[#This Row],[11-mar]]</f>
        <v>0</v>
      </c>
      <c r="I612">
        <f>+Casos_PN_CORR[[#This Row],[13-mar]]-Casos_PN_CORR[[#This Row],[12-mar]]</f>
        <v>0</v>
      </c>
      <c r="J612">
        <f>+Casos_PN_CORR[[#This Row],[14-mar]]-Casos_PN_CORR[[#This Row],[13-mar]]</f>
        <v>0</v>
      </c>
      <c r="K612">
        <f>+Casos_PN_CORR[[#This Row],[15-mar]]-Casos_PN_CORR[[#This Row],[14-mar]]</f>
        <v>0</v>
      </c>
      <c r="L612">
        <f>+Casos_PN_CORR[[#This Row],[16-mar]]-Casos_PN_CORR[[#This Row],[15-mar]]</f>
        <v>0</v>
      </c>
      <c r="M612">
        <f>+Casos_PN_CORR[[#This Row],[17-mar]]-Casos_PN_CORR[[#This Row],[16-mar]]</f>
        <v>0</v>
      </c>
      <c r="N612">
        <f>+Casos_PN_CORR[[#This Row],[18-mar]]-Casos_PN_CORR[[#This Row],[17-mar]]</f>
        <v>0</v>
      </c>
      <c r="O612">
        <f>+Casos_PN_CORR[[#This Row],[19-mar]]-Casos_PN_CORR[[#This Row],[18-mar]]</f>
        <v>0</v>
      </c>
      <c r="P612">
        <f>+Casos_PN_CORR[[#This Row],[20-mar]]-Casos_PN_CORR[[#This Row],[19-mar]]</f>
        <v>0</v>
      </c>
      <c r="Q612">
        <f>+Casos_PN_CORR[[#This Row],[21-mar]]-Casos_PN_CORR[[#This Row],[20-mar]]</f>
        <v>0</v>
      </c>
      <c r="R612">
        <f>+Casos_PN_CORR[[#This Row],[22-mar]]-Casos_PN_CORR[[#This Row],[21-mar]]</f>
        <v>0</v>
      </c>
      <c r="S612">
        <f>+Casos_PN_CORR[[#This Row],[23-mar]]-Casos_PN_CORR[[#This Row],[22-mar]]</f>
        <v>0</v>
      </c>
      <c r="T612">
        <f>+Casos_PN_CORR[[#This Row],[24-mar]]-Casos_PN_CORR[[#This Row],[23-mar]]</f>
        <v>0</v>
      </c>
      <c r="U612">
        <f>+Casos_PN_CORR[[#This Row],[25-mar]]-Casos_PN_CORR[[#This Row],[24-mar]]</f>
        <v>0</v>
      </c>
      <c r="V612">
        <f>+Casos_PN_CORR[[#This Row],[26-mar]]-Casos_PN_CORR[[#This Row],[25-mar]]</f>
        <v>0</v>
      </c>
      <c r="W612">
        <f>+Casos_PN_CORR[[#This Row],[27-mar]]-Casos_PN_CORR[[#This Row],[26-mar]]</f>
        <v>0</v>
      </c>
      <c r="X612">
        <f>+Casos_PN_CORR[[#This Row],[28-mar]]-Casos_PN_CORR[[#This Row],[27-mar]]</f>
        <v>0</v>
      </c>
      <c r="Y612">
        <f>+Casos_PN_CORR[[#This Row],[29-mar]]-Casos_PN_CORR[[#This Row],[28-mar]]</f>
        <v>0</v>
      </c>
      <c r="Z612">
        <f>+Casos_PN_CORR[[#This Row],[30-mar]]-Casos_PN_CORR[[#This Row],[29-mar]]</f>
        <v>0</v>
      </c>
      <c r="AA612">
        <f>+Casos_PN_CORR[[#This Row],[31-mar]]-Casos_PN_CORR[[#This Row],[30-mar]]</f>
        <v>0</v>
      </c>
      <c r="AB612">
        <f>+Casos_PN_CORR[[#This Row],[1-abr]]-Casos_PN_CORR[[#This Row],[31-mar]]</f>
        <v>0</v>
      </c>
      <c r="AC612">
        <f>+Casos_PN_CORR[[#This Row],[2-abr]]-Casos_PN_CORR[[#This Row],[1-abr]]</f>
        <v>0</v>
      </c>
      <c r="AD612">
        <f>+Casos_PN_CORR[[#This Row],[3-abr]]-Casos_PN_CORR[[#This Row],[2-abr]]</f>
        <v>0</v>
      </c>
      <c r="AE612">
        <f>+Casos_PN_CORR[[#This Row],[4-abr]]-Casos_PN_CORR[[#This Row],[3-abr]]</f>
        <v>0</v>
      </c>
      <c r="AF612">
        <f>+Casos_PN_CORR[[#This Row],[5-abr]]-Casos_PN_CORR[[#This Row],[4-abr]]</f>
        <v>0</v>
      </c>
      <c r="AG612">
        <f>+Casos_PN_CORR[[#This Row],[6-abr]]-Casos_PN_CORR[[#This Row],[5-abr]]</f>
        <v>0</v>
      </c>
      <c r="AH612">
        <f>+Casos_PN_CORR[[#This Row],[7-abr]]-Casos_PN_CORR[[#This Row],[6-abr]]</f>
        <v>0</v>
      </c>
      <c r="AI612">
        <f>+Casos_PN_CORR[[#This Row],[8-abr]]-Casos_PN_CORR[[#This Row],[7-abr]]</f>
        <v>0</v>
      </c>
      <c r="AJ612">
        <f>+Casos_PN_CORR[[#This Row],[9-abr]]-Casos_PN_CORR[[#This Row],[8-abr]]</f>
        <v>0</v>
      </c>
      <c r="AK612">
        <f>+Casos_PN_CORR[[#This Row],[10-abr]]-Casos_PN_CORR[[#This Row],[9-abr]]</f>
        <v>0</v>
      </c>
      <c r="AL612">
        <f>+Casos_PN_CORR[[#This Row],[11-abr]]-Casos_PN_CORR[[#This Row],[10-abr]]</f>
        <v>0</v>
      </c>
      <c r="AM612">
        <f>+Casos_PN_CORR[[#This Row],[12-abr]]-Casos_PN_CORR[[#This Row],[11-abr]]</f>
        <v>0</v>
      </c>
      <c r="AN612">
        <f>+Casos_PN_CORR[[#This Row],[13-abr]]-Casos_PN_CORR[[#This Row],[12-abr]]</f>
        <v>0</v>
      </c>
      <c r="AO612">
        <f>+Casos_PN_CORR[[#This Row],[14-abr]]-Casos_PN_CORR[[#This Row],[13-abr]]</f>
        <v>0</v>
      </c>
      <c r="AP612">
        <f>+Casos_PN_CORR[[#This Row],[15-abr]]-Casos_PN_CORR[[#This Row],[14-abr]]</f>
        <v>0</v>
      </c>
      <c r="AQ612">
        <f>+Casos_PN_CORR[[#This Row],[16-abr]]-Casos_PN_CORR[[#This Row],[15-abr]]</f>
        <v>0</v>
      </c>
      <c r="AR612">
        <f>+Casos_PN_CORR[[#This Row],[17-abr]]-Casos_PN_CORR[[#This Row],[16-abr]]</f>
        <v>0</v>
      </c>
      <c r="AS612">
        <f>+Casos_PN_CORR[[#This Row],[18-abr]]-Casos_PN_CORR[[#This Row],[17-abr]]</f>
        <v>0</v>
      </c>
      <c r="AT612">
        <f>+Casos_PN_CORR[[#This Row],[19-abr]]-Casos_PN_CORR[[#This Row],[18-abr]]</f>
        <v>0</v>
      </c>
      <c r="AU612">
        <f>+Casos_PN_CORR[[#This Row],[20-abr]]-Casos_PN_CORR[[#This Row],[19-abr]]</f>
        <v>0</v>
      </c>
      <c r="AV612">
        <f>+Casos_PN_CORR[[#This Row],[21-abr]]-Casos_PN_CORR[[#This Row],[20-abr]]</f>
        <v>0</v>
      </c>
      <c r="AW612">
        <f>+Casos_PN_CORR[[#This Row],[22-abr]]-Casos_PN_CORR[[#This Row],[21-abr]]</f>
        <v>0</v>
      </c>
      <c r="AX612">
        <f>+Casos_PN_CORR[[#This Row],[23-abr]]-Casos_PN_CORR[[#This Row],[22-abr]]</f>
        <v>0</v>
      </c>
      <c r="AY612">
        <f>+Casos_PN_CORR[[#This Row],[24-abr]]-Casos_PN_CORR[[#This Row],[23-abr]]</f>
        <v>0</v>
      </c>
      <c r="AZ612">
        <f>+Casos_PN_CORR[[#This Row],[25-abr]]-Casos_PN_CORR[[#This Row],[24-abr]]</f>
        <v>0</v>
      </c>
      <c r="BA612">
        <f>+Casos_PN_CORR[[#This Row],[26-abr]]-Casos_PN_CORR[[#This Row],[25-abr]]</f>
        <v>0</v>
      </c>
      <c r="BB612">
        <f>+Casos_PN_CORR[[#This Row],[27-abr]]-Casos_PN_CORR[[#This Row],[26-abr]]</f>
        <v>0</v>
      </c>
      <c r="BC612">
        <f>+Casos_PN_CORR[[#This Row],[28-abr]]-Casos_PN_CORR[[#This Row],[27-abr]]</f>
        <v>0</v>
      </c>
      <c r="BD612">
        <f>+Casos_PN_CORR[[#This Row],[29-abr]]-Casos_PN_CORR[[#This Row],[28-abr]]</f>
        <v>0</v>
      </c>
      <c r="BE612">
        <f>+Casos_PN_CORR[[#This Row],[30-abr]]-Casos_PN_CORR[[#This Row],[29-abr]]</f>
        <v>0</v>
      </c>
      <c r="BF612">
        <f>+Casos_PN_CORR[[#This Row],[1-may]]-Casos_PN_CORR[[#This Row],[30-abr]]</f>
        <v>0</v>
      </c>
      <c r="BG612">
        <f>+Casos_PN_CORR[[#This Row],[2-may]]-Casos_PN_CORR[[#This Row],[1-may]]</f>
        <v>0</v>
      </c>
      <c r="BH612">
        <f>+Casos_PN_CORR[[#This Row],[3-may]]-Casos_PN_CORR[[#This Row],[2-may]]</f>
        <v>0</v>
      </c>
      <c r="BI612">
        <f>+Casos_PN_CORR[[#This Row],[4-may]]-Casos_PN_CORR[[#This Row],[3-may]]</f>
        <v>0</v>
      </c>
      <c r="BJ612">
        <f>+Casos_PN_CORR[[#This Row],[5-may]]-Casos_PN_CORR[[#This Row],[4-may]]</f>
        <v>0</v>
      </c>
      <c r="BK612">
        <f>+Casos_PN_CORR[[#This Row],[6-may]]-Casos_PN_CORR[[#This Row],[5-may]]</f>
        <v>0</v>
      </c>
      <c r="BL612">
        <f>+Casos_PN_CORR[[#This Row],[7-may]]-Casos_PN_CORR[[#This Row],[6-may]]</f>
        <v>0</v>
      </c>
      <c r="BM612">
        <f>+Casos_PN_CORR[[#This Row],[8-may]]-Casos_PN_CORR[[#This Row],[7-may]]</f>
        <v>0</v>
      </c>
      <c r="BN612">
        <f>+Casos_PN_CORR[[#This Row],[9-may]]-Casos_PN_CORR[[#This Row],[8-may]]</f>
        <v>0</v>
      </c>
      <c r="BO612">
        <f>+Casos_PN_CORR[[#This Row],[10-may]]-Casos_PN_CORR[[#This Row],[9-may]]</f>
        <v>0</v>
      </c>
      <c r="BP612">
        <f>+Casos_PN_CORR[[#This Row],[11-may]]-Casos_PN_CORR[[#This Row],[10-may]]</f>
        <v>0</v>
      </c>
      <c r="BQ612">
        <f>+Casos_PN_CORR[[#This Row],[12-may]]-Casos_PN_CORR[[#This Row],[11-may]]</f>
        <v>0</v>
      </c>
      <c r="BR612">
        <f>+Casos_PN_CORR[[#This Row],[13-may]]-Casos_PN_CORR[[#This Row],[12-may]]</f>
        <v>0</v>
      </c>
      <c r="BS612">
        <f>+Casos_PN_CORR[[#This Row],[14-may]]-Casos_PN_CORR[[#This Row],[13-may]]</f>
        <v>0</v>
      </c>
      <c r="BT612">
        <f>+Casos_PN_CORR[[#This Row],[15-may]]-Casos_PN_CORR[[#This Row],[14-may]]</f>
        <v>0</v>
      </c>
      <c r="BU612">
        <f>+Casos_PN_CORR[[#This Row],[16-may]]-Casos_PN_CORR[[#This Row],[15-may]]</f>
        <v>0</v>
      </c>
      <c r="BV612">
        <f>+Casos_PN_CORR[[#This Row],[17-may]]-Casos_PN_CORR[[#This Row],[16-may]]</f>
        <v>0</v>
      </c>
      <c r="BW612">
        <f>+Casos_PN_CORR[[#This Row],[18-may]]-Casos_PN_CORR[[#This Row],[17-may]]</f>
        <v>0</v>
      </c>
      <c r="BX612">
        <f>+Casos_PN_CORR[[#This Row],[19-may]]-Casos_PN_CORR[[#This Row],[18-may]]</f>
        <v>0</v>
      </c>
      <c r="BY612">
        <f>+Casos_PN_CORR[[#This Row],[20-may]]-Casos_PN_CORR[[#This Row],[19-may]]</f>
        <v>0</v>
      </c>
      <c r="BZ612">
        <f>+Casos_PN_CORR[[#This Row],[21-may]]-Casos_PN_CORR[[#This Row],[20-may]]</f>
        <v>0</v>
      </c>
      <c r="CA612">
        <f>+Casos_PN_CORR[[#This Row],[22-may]]-Casos_PN_CORR[[#This Row],[21-may]]</f>
        <v>0</v>
      </c>
      <c r="CB612">
        <f>+Casos_PN_CORR[[#This Row],[23-may]]-Casos_PN_CORR[[#This Row],[22-may]]</f>
        <v>0</v>
      </c>
      <c r="CC612">
        <f>+Casos_PN_CORR[[#This Row],[24-may]]-Casos_PN_CORR[[#This Row],[23-may]]</f>
        <v>0</v>
      </c>
      <c r="CD612">
        <f>+Casos_PN_CORR[[#This Row],[25-may]]-Casos_PN_CORR[[#This Row],[24-may]]</f>
        <v>0</v>
      </c>
      <c r="CE612">
        <f>+Casos_PN_CORR[[#This Row],[26-may]]-Casos_PN_CORR[[#This Row],[25-may]]</f>
        <v>0</v>
      </c>
      <c r="CF612">
        <f>+Casos_PN_CORR[[#This Row],[27-may]]-Casos_PN_CORR[[#This Row],[26-may]]</f>
        <v>0</v>
      </c>
      <c r="CG612">
        <f>+Casos_PN_CORR[[#This Row],[28-may]]-Casos_PN_CORR[[#This Row],[27-may]]</f>
        <v>0</v>
      </c>
      <c r="CH612">
        <f>+Casos_PN_CORR[[#This Row],[29-may]]-Casos_PN_CORR[[#This Row],[28-may]]</f>
        <v>0</v>
      </c>
      <c r="CI612">
        <f>+Casos_PN_CORR[[#This Row],[30-may]]-Casos_PN_CORR[[#This Row],[29-may]]</f>
        <v>0</v>
      </c>
      <c r="CJ612">
        <f>+Casos_PN_CORR[[#This Row],[31-may]]-Casos_PN_CORR[[#This Row],[30-may]]</f>
        <v>0</v>
      </c>
      <c r="CK612">
        <f>+Casos_PN_CORR[[#This Row],[1-jun]]-Casos_PN_CORR[[#This Row],[31-may]]</f>
        <v>0</v>
      </c>
      <c r="CL612">
        <f>+Casos_PN_CORR[[#This Row],[2-jun]]-Casos_PN_CORR[[#This Row],[1-jun]]</f>
        <v>0</v>
      </c>
      <c r="CM612">
        <f>+Casos_PN_CORR[[#This Row],[3-jun]]-Casos_PN_CORR[[#This Row],[2-jun]]</f>
        <v>0</v>
      </c>
      <c r="CN612">
        <f>+Casos_PN_CORR[[#This Row],[4-jun]]-Casos_PN_CORR[[#This Row],[3-jun]]</f>
        <v>0</v>
      </c>
      <c r="CO612">
        <f>+Casos_PN_CORR[[#This Row],[5-jun]]-Casos_PN_CORR[[#This Row],[4-jun]]</f>
        <v>1</v>
      </c>
      <c r="CP612">
        <f>+Casos_PN_CORR[[#This Row],[6-jun]]-Casos_PN_CORR[[#This Row],[5-jun]]</f>
        <v>0</v>
      </c>
    </row>
    <row r="613" spans="1:94">
      <c r="A613">
        <v>20209</v>
      </c>
      <c r="B613" s="2" t="s">
        <v>110</v>
      </c>
      <c r="C613" s="2" t="s">
        <v>137</v>
      </c>
      <c r="D613" s="2" t="s">
        <v>722</v>
      </c>
      <c r="E613" s="4">
        <f t="shared" si="9"/>
        <v>5</v>
      </c>
      <c r="F613">
        <f>+Casos_PN_CORR[[#This Row],[10-mar]]</f>
        <v>0</v>
      </c>
      <c r="G613">
        <f>+Casos_PN_CORR[[#This Row],[11-mar]]-Casos_PN_CORR[[#This Row],[10-mar]]</f>
        <v>0</v>
      </c>
      <c r="H613">
        <f>+Casos_PN_CORR[[#This Row],[12-mar]]-Casos_PN_CORR[[#This Row],[11-mar]]</f>
        <v>0</v>
      </c>
      <c r="I613">
        <f>+Casos_PN_CORR[[#This Row],[13-mar]]-Casos_PN_CORR[[#This Row],[12-mar]]</f>
        <v>0</v>
      </c>
      <c r="J613">
        <f>+Casos_PN_CORR[[#This Row],[14-mar]]-Casos_PN_CORR[[#This Row],[13-mar]]</f>
        <v>0</v>
      </c>
      <c r="K613">
        <f>+Casos_PN_CORR[[#This Row],[15-mar]]-Casos_PN_CORR[[#This Row],[14-mar]]</f>
        <v>0</v>
      </c>
      <c r="L613">
        <f>+Casos_PN_CORR[[#This Row],[16-mar]]-Casos_PN_CORR[[#This Row],[15-mar]]</f>
        <v>0</v>
      </c>
      <c r="M613">
        <f>+Casos_PN_CORR[[#This Row],[17-mar]]-Casos_PN_CORR[[#This Row],[16-mar]]</f>
        <v>0</v>
      </c>
      <c r="N613">
        <f>+Casos_PN_CORR[[#This Row],[18-mar]]-Casos_PN_CORR[[#This Row],[17-mar]]</f>
        <v>0</v>
      </c>
      <c r="O613">
        <f>+Casos_PN_CORR[[#This Row],[19-mar]]-Casos_PN_CORR[[#This Row],[18-mar]]</f>
        <v>0</v>
      </c>
      <c r="P613">
        <f>+Casos_PN_CORR[[#This Row],[20-mar]]-Casos_PN_CORR[[#This Row],[19-mar]]</f>
        <v>0</v>
      </c>
      <c r="Q613">
        <f>+Casos_PN_CORR[[#This Row],[21-mar]]-Casos_PN_CORR[[#This Row],[20-mar]]</f>
        <v>0</v>
      </c>
      <c r="R613">
        <f>+Casos_PN_CORR[[#This Row],[22-mar]]-Casos_PN_CORR[[#This Row],[21-mar]]</f>
        <v>0</v>
      </c>
      <c r="S613">
        <f>+Casos_PN_CORR[[#This Row],[23-mar]]-Casos_PN_CORR[[#This Row],[22-mar]]</f>
        <v>0</v>
      </c>
      <c r="T613">
        <f>+Casos_PN_CORR[[#This Row],[24-mar]]-Casos_PN_CORR[[#This Row],[23-mar]]</f>
        <v>0</v>
      </c>
      <c r="U613">
        <f>+Casos_PN_CORR[[#This Row],[25-mar]]-Casos_PN_CORR[[#This Row],[24-mar]]</f>
        <v>0</v>
      </c>
      <c r="V613">
        <f>+Casos_PN_CORR[[#This Row],[26-mar]]-Casos_PN_CORR[[#This Row],[25-mar]]</f>
        <v>0</v>
      </c>
      <c r="W613">
        <f>+Casos_PN_CORR[[#This Row],[27-mar]]-Casos_PN_CORR[[#This Row],[26-mar]]</f>
        <v>0</v>
      </c>
      <c r="X613">
        <f>+Casos_PN_CORR[[#This Row],[28-mar]]-Casos_PN_CORR[[#This Row],[27-mar]]</f>
        <v>0</v>
      </c>
      <c r="Y613">
        <f>+Casos_PN_CORR[[#This Row],[29-mar]]-Casos_PN_CORR[[#This Row],[28-mar]]</f>
        <v>0</v>
      </c>
      <c r="Z613">
        <f>+Casos_PN_CORR[[#This Row],[30-mar]]-Casos_PN_CORR[[#This Row],[29-mar]]</f>
        <v>0</v>
      </c>
      <c r="AA613">
        <f>+Casos_PN_CORR[[#This Row],[31-mar]]-Casos_PN_CORR[[#This Row],[30-mar]]</f>
        <v>0</v>
      </c>
      <c r="AB613">
        <f>+Casos_PN_CORR[[#This Row],[1-abr]]-Casos_PN_CORR[[#This Row],[31-mar]]</f>
        <v>0</v>
      </c>
      <c r="AC613">
        <f>+Casos_PN_CORR[[#This Row],[2-abr]]-Casos_PN_CORR[[#This Row],[1-abr]]</f>
        <v>0</v>
      </c>
      <c r="AD613">
        <f>+Casos_PN_CORR[[#This Row],[3-abr]]-Casos_PN_CORR[[#This Row],[2-abr]]</f>
        <v>0</v>
      </c>
      <c r="AE613">
        <f>+Casos_PN_CORR[[#This Row],[4-abr]]-Casos_PN_CORR[[#This Row],[3-abr]]</f>
        <v>0</v>
      </c>
      <c r="AF613">
        <f>+Casos_PN_CORR[[#This Row],[5-abr]]-Casos_PN_CORR[[#This Row],[4-abr]]</f>
        <v>0</v>
      </c>
      <c r="AG613">
        <f>+Casos_PN_CORR[[#This Row],[6-abr]]-Casos_PN_CORR[[#This Row],[5-abr]]</f>
        <v>0</v>
      </c>
      <c r="AH613">
        <f>+Casos_PN_CORR[[#This Row],[7-abr]]-Casos_PN_CORR[[#This Row],[6-abr]]</f>
        <v>0</v>
      </c>
      <c r="AI613">
        <f>+Casos_PN_CORR[[#This Row],[8-abr]]-Casos_PN_CORR[[#This Row],[7-abr]]</f>
        <v>0</v>
      </c>
      <c r="AJ613">
        <f>+Casos_PN_CORR[[#This Row],[9-abr]]-Casos_PN_CORR[[#This Row],[8-abr]]</f>
        <v>0</v>
      </c>
      <c r="AK613">
        <f>+Casos_PN_CORR[[#This Row],[10-abr]]-Casos_PN_CORR[[#This Row],[9-abr]]</f>
        <v>0</v>
      </c>
      <c r="AL613">
        <f>+Casos_PN_CORR[[#This Row],[11-abr]]-Casos_PN_CORR[[#This Row],[10-abr]]</f>
        <v>0</v>
      </c>
      <c r="AM613">
        <f>+Casos_PN_CORR[[#This Row],[12-abr]]-Casos_PN_CORR[[#This Row],[11-abr]]</f>
        <v>0</v>
      </c>
      <c r="AN613">
        <f>+Casos_PN_CORR[[#This Row],[13-abr]]-Casos_PN_CORR[[#This Row],[12-abr]]</f>
        <v>0</v>
      </c>
      <c r="AO613">
        <f>+Casos_PN_CORR[[#This Row],[14-abr]]-Casos_PN_CORR[[#This Row],[13-abr]]</f>
        <v>0</v>
      </c>
      <c r="AP613">
        <f>+Casos_PN_CORR[[#This Row],[15-abr]]-Casos_PN_CORR[[#This Row],[14-abr]]</f>
        <v>0</v>
      </c>
      <c r="AQ613">
        <f>+Casos_PN_CORR[[#This Row],[16-abr]]-Casos_PN_CORR[[#This Row],[15-abr]]</f>
        <v>0</v>
      </c>
      <c r="AR613">
        <f>+Casos_PN_CORR[[#This Row],[17-abr]]-Casos_PN_CORR[[#This Row],[16-abr]]</f>
        <v>0</v>
      </c>
      <c r="AS613">
        <f>+Casos_PN_CORR[[#This Row],[18-abr]]-Casos_PN_CORR[[#This Row],[17-abr]]</f>
        <v>0</v>
      </c>
      <c r="AT613">
        <f>+Casos_PN_CORR[[#This Row],[19-abr]]-Casos_PN_CORR[[#This Row],[18-abr]]</f>
        <v>0</v>
      </c>
      <c r="AU613">
        <f>+Casos_PN_CORR[[#This Row],[20-abr]]-Casos_PN_CORR[[#This Row],[19-abr]]</f>
        <v>0</v>
      </c>
      <c r="AV613">
        <f>+Casos_PN_CORR[[#This Row],[21-abr]]-Casos_PN_CORR[[#This Row],[20-abr]]</f>
        <v>0</v>
      </c>
      <c r="AW613">
        <f>+Casos_PN_CORR[[#This Row],[22-abr]]-Casos_PN_CORR[[#This Row],[21-abr]]</f>
        <v>0</v>
      </c>
      <c r="AX613">
        <f>+Casos_PN_CORR[[#This Row],[23-abr]]-Casos_PN_CORR[[#This Row],[22-abr]]</f>
        <v>0</v>
      </c>
      <c r="AY613">
        <f>+Casos_PN_CORR[[#This Row],[24-abr]]-Casos_PN_CORR[[#This Row],[23-abr]]</f>
        <v>0</v>
      </c>
      <c r="AZ613">
        <f>+Casos_PN_CORR[[#This Row],[25-abr]]-Casos_PN_CORR[[#This Row],[24-abr]]</f>
        <v>0</v>
      </c>
      <c r="BA613">
        <f>+Casos_PN_CORR[[#This Row],[26-abr]]-Casos_PN_CORR[[#This Row],[25-abr]]</f>
        <v>0</v>
      </c>
      <c r="BB613">
        <f>+Casos_PN_CORR[[#This Row],[27-abr]]-Casos_PN_CORR[[#This Row],[26-abr]]</f>
        <v>0</v>
      </c>
      <c r="BC613">
        <f>+Casos_PN_CORR[[#This Row],[28-abr]]-Casos_PN_CORR[[#This Row],[27-abr]]</f>
        <v>0</v>
      </c>
      <c r="BD613">
        <f>+Casos_PN_CORR[[#This Row],[29-abr]]-Casos_PN_CORR[[#This Row],[28-abr]]</f>
        <v>0</v>
      </c>
      <c r="BE613">
        <f>+Casos_PN_CORR[[#This Row],[30-abr]]-Casos_PN_CORR[[#This Row],[29-abr]]</f>
        <v>0</v>
      </c>
      <c r="BF613">
        <f>+Casos_PN_CORR[[#This Row],[1-may]]-Casos_PN_CORR[[#This Row],[30-abr]]</f>
        <v>0</v>
      </c>
      <c r="BG613">
        <f>+Casos_PN_CORR[[#This Row],[2-may]]-Casos_PN_CORR[[#This Row],[1-may]]</f>
        <v>0</v>
      </c>
      <c r="BH613">
        <f>+Casos_PN_CORR[[#This Row],[3-may]]-Casos_PN_CORR[[#This Row],[2-may]]</f>
        <v>0</v>
      </c>
      <c r="BI613">
        <f>+Casos_PN_CORR[[#This Row],[4-may]]-Casos_PN_CORR[[#This Row],[3-may]]</f>
        <v>0</v>
      </c>
      <c r="BJ613">
        <f>+Casos_PN_CORR[[#This Row],[5-may]]-Casos_PN_CORR[[#This Row],[4-may]]</f>
        <v>0</v>
      </c>
      <c r="BK613">
        <f>+Casos_PN_CORR[[#This Row],[6-may]]-Casos_PN_CORR[[#This Row],[5-may]]</f>
        <v>0</v>
      </c>
      <c r="BL613">
        <f>+Casos_PN_CORR[[#This Row],[7-may]]-Casos_PN_CORR[[#This Row],[6-may]]</f>
        <v>0</v>
      </c>
      <c r="BM613">
        <f>+Casos_PN_CORR[[#This Row],[8-may]]-Casos_PN_CORR[[#This Row],[7-may]]</f>
        <v>0</v>
      </c>
      <c r="BN613">
        <f>+Casos_PN_CORR[[#This Row],[9-may]]-Casos_PN_CORR[[#This Row],[8-may]]</f>
        <v>0</v>
      </c>
      <c r="BO613">
        <f>+Casos_PN_CORR[[#This Row],[10-may]]-Casos_PN_CORR[[#This Row],[9-may]]</f>
        <v>0</v>
      </c>
      <c r="BP613">
        <f>+Casos_PN_CORR[[#This Row],[11-may]]-Casos_PN_CORR[[#This Row],[10-may]]</f>
        <v>0</v>
      </c>
      <c r="BQ613">
        <f>+Casos_PN_CORR[[#This Row],[12-may]]-Casos_PN_CORR[[#This Row],[11-may]]</f>
        <v>0</v>
      </c>
      <c r="BR613">
        <f>+Casos_PN_CORR[[#This Row],[13-may]]-Casos_PN_CORR[[#This Row],[12-may]]</f>
        <v>0</v>
      </c>
      <c r="BS613">
        <f>+Casos_PN_CORR[[#This Row],[14-may]]-Casos_PN_CORR[[#This Row],[13-may]]</f>
        <v>0</v>
      </c>
      <c r="BT613">
        <f>+Casos_PN_CORR[[#This Row],[15-may]]-Casos_PN_CORR[[#This Row],[14-may]]</f>
        <v>0</v>
      </c>
      <c r="BU613">
        <f>+Casos_PN_CORR[[#This Row],[16-may]]-Casos_PN_CORR[[#This Row],[15-may]]</f>
        <v>0</v>
      </c>
      <c r="BV613">
        <f>+Casos_PN_CORR[[#This Row],[17-may]]-Casos_PN_CORR[[#This Row],[16-may]]</f>
        <v>0</v>
      </c>
      <c r="BW613">
        <f>+Casos_PN_CORR[[#This Row],[18-may]]-Casos_PN_CORR[[#This Row],[17-may]]</f>
        <v>0</v>
      </c>
      <c r="BX613">
        <f>+Casos_PN_CORR[[#This Row],[19-may]]-Casos_PN_CORR[[#This Row],[18-may]]</f>
        <v>0</v>
      </c>
      <c r="BY613">
        <f>+Casos_PN_CORR[[#This Row],[20-may]]-Casos_PN_CORR[[#This Row],[19-may]]</f>
        <v>0</v>
      </c>
      <c r="BZ613">
        <f>+Casos_PN_CORR[[#This Row],[21-may]]-Casos_PN_CORR[[#This Row],[20-may]]</f>
        <v>0</v>
      </c>
      <c r="CA613">
        <f>+Casos_PN_CORR[[#This Row],[22-may]]-Casos_PN_CORR[[#This Row],[21-may]]</f>
        <v>0</v>
      </c>
      <c r="CB613">
        <f>+Casos_PN_CORR[[#This Row],[23-may]]-Casos_PN_CORR[[#This Row],[22-may]]</f>
        <v>0</v>
      </c>
      <c r="CC613">
        <f>+Casos_PN_CORR[[#This Row],[24-may]]-Casos_PN_CORR[[#This Row],[23-may]]</f>
        <v>0</v>
      </c>
      <c r="CD613">
        <f>+Casos_PN_CORR[[#This Row],[25-may]]-Casos_PN_CORR[[#This Row],[24-may]]</f>
        <v>0</v>
      </c>
      <c r="CE613">
        <f>+Casos_PN_CORR[[#This Row],[26-may]]-Casos_PN_CORR[[#This Row],[25-may]]</f>
        <v>0</v>
      </c>
      <c r="CF613">
        <f>+Casos_PN_CORR[[#This Row],[27-may]]-Casos_PN_CORR[[#This Row],[26-may]]</f>
        <v>0</v>
      </c>
      <c r="CG613">
        <f>+Casos_PN_CORR[[#This Row],[28-may]]-Casos_PN_CORR[[#This Row],[27-may]]</f>
        <v>0</v>
      </c>
      <c r="CH613">
        <f>+Casos_PN_CORR[[#This Row],[29-may]]-Casos_PN_CORR[[#This Row],[28-may]]</f>
        <v>0</v>
      </c>
      <c r="CI613">
        <f>+Casos_PN_CORR[[#This Row],[30-may]]-Casos_PN_CORR[[#This Row],[29-may]]</f>
        <v>0</v>
      </c>
      <c r="CJ613">
        <f>+Casos_PN_CORR[[#This Row],[31-may]]-Casos_PN_CORR[[#This Row],[30-may]]</f>
        <v>0</v>
      </c>
      <c r="CK613">
        <f>+Casos_PN_CORR[[#This Row],[1-jun]]-Casos_PN_CORR[[#This Row],[31-may]]</f>
        <v>0</v>
      </c>
      <c r="CL613">
        <f>+Casos_PN_CORR[[#This Row],[2-jun]]-Casos_PN_CORR[[#This Row],[1-jun]]</f>
        <v>0</v>
      </c>
      <c r="CM613">
        <f>+Casos_PN_CORR[[#This Row],[3-jun]]-Casos_PN_CORR[[#This Row],[2-jun]]</f>
        <v>0</v>
      </c>
      <c r="CN613">
        <f>+Casos_PN_CORR[[#This Row],[4-jun]]-Casos_PN_CORR[[#This Row],[3-jun]]</f>
        <v>0</v>
      </c>
      <c r="CO613">
        <f>+Casos_PN_CORR[[#This Row],[5-jun]]-Casos_PN_CORR[[#This Row],[4-jun]]</f>
        <v>5</v>
      </c>
      <c r="CP613">
        <f>+Casos_PN_CORR[[#This Row],[6-jun]]-Casos_PN_CORR[[#This Row],[5-jun]]</f>
        <v>0</v>
      </c>
    </row>
    <row r="614" spans="1:94">
      <c r="A614">
        <v>130718</v>
      </c>
      <c r="B614" s="2" t="s">
        <v>131</v>
      </c>
      <c r="C614" s="2" t="s">
        <v>132</v>
      </c>
      <c r="D614" s="2" t="s">
        <v>722</v>
      </c>
      <c r="E614" s="4">
        <f t="shared" si="9"/>
        <v>0</v>
      </c>
      <c r="F614">
        <f>+Casos_PN_CORR[[#This Row],[10-mar]]</f>
        <v>0</v>
      </c>
      <c r="G614">
        <f>+Casos_PN_CORR[[#This Row],[11-mar]]-Casos_PN_CORR[[#This Row],[10-mar]]</f>
        <v>0</v>
      </c>
      <c r="H614">
        <f>+Casos_PN_CORR[[#This Row],[12-mar]]-Casos_PN_CORR[[#This Row],[11-mar]]</f>
        <v>0</v>
      </c>
      <c r="I614">
        <f>+Casos_PN_CORR[[#This Row],[13-mar]]-Casos_PN_CORR[[#This Row],[12-mar]]</f>
        <v>0</v>
      </c>
      <c r="J614">
        <f>+Casos_PN_CORR[[#This Row],[14-mar]]-Casos_PN_CORR[[#This Row],[13-mar]]</f>
        <v>0</v>
      </c>
      <c r="K614">
        <f>+Casos_PN_CORR[[#This Row],[15-mar]]-Casos_PN_CORR[[#This Row],[14-mar]]</f>
        <v>0</v>
      </c>
      <c r="L614">
        <f>+Casos_PN_CORR[[#This Row],[16-mar]]-Casos_PN_CORR[[#This Row],[15-mar]]</f>
        <v>0</v>
      </c>
      <c r="M614">
        <f>+Casos_PN_CORR[[#This Row],[17-mar]]-Casos_PN_CORR[[#This Row],[16-mar]]</f>
        <v>0</v>
      </c>
      <c r="N614">
        <f>+Casos_PN_CORR[[#This Row],[18-mar]]-Casos_PN_CORR[[#This Row],[17-mar]]</f>
        <v>0</v>
      </c>
      <c r="O614">
        <f>+Casos_PN_CORR[[#This Row],[19-mar]]-Casos_PN_CORR[[#This Row],[18-mar]]</f>
        <v>0</v>
      </c>
      <c r="P614">
        <f>+Casos_PN_CORR[[#This Row],[20-mar]]-Casos_PN_CORR[[#This Row],[19-mar]]</f>
        <v>0</v>
      </c>
      <c r="Q614">
        <f>+Casos_PN_CORR[[#This Row],[21-mar]]-Casos_PN_CORR[[#This Row],[20-mar]]</f>
        <v>0</v>
      </c>
      <c r="R614">
        <f>+Casos_PN_CORR[[#This Row],[22-mar]]-Casos_PN_CORR[[#This Row],[21-mar]]</f>
        <v>0</v>
      </c>
      <c r="S614">
        <f>+Casos_PN_CORR[[#This Row],[23-mar]]-Casos_PN_CORR[[#This Row],[22-mar]]</f>
        <v>0</v>
      </c>
      <c r="T614">
        <f>+Casos_PN_CORR[[#This Row],[24-mar]]-Casos_PN_CORR[[#This Row],[23-mar]]</f>
        <v>0</v>
      </c>
      <c r="U614">
        <f>+Casos_PN_CORR[[#This Row],[25-mar]]-Casos_PN_CORR[[#This Row],[24-mar]]</f>
        <v>0</v>
      </c>
      <c r="V614">
        <f>+Casos_PN_CORR[[#This Row],[26-mar]]-Casos_PN_CORR[[#This Row],[25-mar]]</f>
        <v>0</v>
      </c>
      <c r="W614">
        <f>+Casos_PN_CORR[[#This Row],[27-mar]]-Casos_PN_CORR[[#This Row],[26-mar]]</f>
        <v>0</v>
      </c>
      <c r="X614">
        <f>+Casos_PN_CORR[[#This Row],[28-mar]]-Casos_PN_CORR[[#This Row],[27-mar]]</f>
        <v>0</v>
      </c>
      <c r="Y614">
        <f>+Casos_PN_CORR[[#This Row],[29-mar]]-Casos_PN_CORR[[#This Row],[28-mar]]</f>
        <v>0</v>
      </c>
      <c r="Z614">
        <f>+Casos_PN_CORR[[#This Row],[30-mar]]-Casos_PN_CORR[[#This Row],[29-mar]]</f>
        <v>0</v>
      </c>
      <c r="AA614">
        <f>+Casos_PN_CORR[[#This Row],[31-mar]]-Casos_PN_CORR[[#This Row],[30-mar]]</f>
        <v>0</v>
      </c>
      <c r="AB614">
        <f>+Casos_PN_CORR[[#This Row],[1-abr]]-Casos_PN_CORR[[#This Row],[31-mar]]</f>
        <v>0</v>
      </c>
      <c r="AC614">
        <f>+Casos_PN_CORR[[#This Row],[2-abr]]-Casos_PN_CORR[[#This Row],[1-abr]]</f>
        <v>0</v>
      </c>
      <c r="AD614">
        <f>+Casos_PN_CORR[[#This Row],[3-abr]]-Casos_PN_CORR[[#This Row],[2-abr]]</f>
        <v>0</v>
      </c>
      <c r="AE614">
        <f>+Casos_PN_CORR[[#This Row],[4-abr]]-Casos_PN_CORR[[#This Row],[3-abr]]</f>
        <v>0</v>
      </c>
      <c r="AF614">
        <f>+Casos_PN_CORR[[#This Row],[5-abr]]-Casos_PN_CORR[[#This Row],[4-abr]]</f>
        <v>0</v>
      </c>
      <c r="AG614">
        <f>+Casos_PN_CORR[[#This Row],[6-abr]]-Casos_PN_CORR[[#This Row],[5-abr]]</f>
        <v>0</v>
      </c>
      <c r="AH614">
        <f>+Casos_PN_CORR[[#This Row],[7-abr]]-Casos_PN_CORR[[#This Row],[6-abr]]</f>
        <v>0</v>
      </c>
      <c r="AI614">
        <f>+Casos_PN_CORR[[#This Row],[8-abr]]-Casos_PN_CORR[[#This Row],[7-abr]]</f>
        <v>0</v>
      </c>
      <c r="AJ614">
        <f>+Casos_PN_CORR[[#This Row],[9-abr]]-Casos_PN_CORR[[#This Row],[8-abr]]</f>
        <v>0</v>
      </c>
      <c r="AK614">
        <f>+Casos_PN_CORR[[#This Row],[10-abr]]-Casos_PN_CORR[[#This Row],[9-abr]]</f>
        <v>0</v>
      </c>
      <c r="AL614">
        <f>+Casos_PN_CORR[[#This Row],[11-abr]]-Casos_PN_CORR[[#This Row],[10-abr]]</f>
        <v>0</v>
      </c>
      <c r="AM614">
        <f>+Casos_PN_CORR[[#This Row],[12-abr]]-Casos_PN_CORR[[#This Row],[11-abr]]</f>
        <v>0</v>
      </c>
      <c r="AN614">
        <f>+Casos_PN_CORR[[#This Row],[13-abr]]-Casos_PN_CORR[[#This Row],[12-abr]]</f>
        <v>0</v>
      </c>
      <c r="AO614">
        <f>+Casos_PN_CORR[[#This Row],[14-abr]]-Casos_PN_CORR[[#This Row],[13-abr]]</f>
        <v>0</v>
      </c>
      <c r="AP614">
        <f>+Casos_PN_CORR[[#This Row],[15-abr]]-Casos_PN_CORR[[#This Row],[14-abr]]</f>
        <v>0</v>
      </c>
      <c r="AQ614">
        <f>+Casos_PN_CORR[[#This Row],[16-abr]]-Casos_PN_CORR[[#This Row],[15-abr]]</f>
        <v>0</v>
      </c>
      <c r="AR614">
        <f>+Casos_PN_CORR[[#This Row],[17-abr]]-Casos_PN_CORR[[#This Row],[16-abr]]</f>
        <v>0</v>
      </c>
      <c r="AS614">
        <f>+Casos_PN_CORR[[#This Row],[18-abr]]-Casos_PN_CORR[[#This Row],[17-abr]]</f>
        <v>0</v>
      </c>
      <c r="AT614">
        <f>+Casos_PN_CORR[[#This Row],[19-abr]]-Casos_PN_CORR[[#This Row],[18-abr]]</f>
        <v>0</v>
      </c>
      <c r="AU614">
        <f>+Casos_PN_CORR[[#This Row],[20-abr]]-Casos_PN_CORR[[#This Row],[19-abr]]</f>
        <v>0</v>
      </c>
      <c r="AV614">
        <f>+Casos_PN_CORR[[#This Row],[21-abr]]-Casos_PN_CORR[[#This Row],[20-abr]]</f>
        <v>0</v>
      </c>
      <c r="AW614">
        <f>+Casos_PN_CORR[[#This Row],[22-abr]]-Casos_PN_CORR[[#This Row],[21-abr]]</f>
        <v>0</v>
      </c>
      <c r="AX614">
        <f>+Casos_PN_CORR[[#This Row],[23-abr]]-Casos_PN_CORR[[#This Row],[22-abr]]</f>
        <v>0</v>
      </c>
      <c r="AY614">
        <f>+Casos_PN_CORR[[#This Row],[24-abr]]-Casos_PN_CORR[[#This Row],[23-abr]]</f>
        <v>0</v>
      </c>
      <c r="AZ614">
        <f>+Casos_PN_CORR[[#This Row],[25-abr]]-Casos_PN_CORR[[#This Row],[24-abr]]</f>
        <v>0</v>
      </c>
      <c r="BA614">
        <f>+Casos_PN_CORR[[#This Row],[26-abr]]-Casos_PN_CORR[[#This Row],[25-abr]]</f>
        <v>0</v>
      </c>
      <c r="BB614">
        <f>+Casos_PN_CORR[[#This Row],[27-abr]]-Casos_PN_CORR[[#This Row],[26-abr]]</f>
        <v>0</v>
      </c>
      <c r="BC614">
        <f>+Casos_PN_CORR[[#This Row],[28-abr]]-Casos_PN_CORR[[#This Row],[27-abr]]</f>
        <v>0</v>
      </c>
      <c r="BD614">
        <f>+Casos_PN_CORR[[#This Row],[29-abr]]-Casos_PN_CORR[[#This Row],[28-abr]]</f>
        <v>0</v>
      </c>
      <c r="BE614">
        <f>+Casos_PN_CORR[[#This Row],[30-abr]]-Casos_PN_CORR[[#This Row],[29-abr]]</f>
        <v>0</v>
      </c>
      <c r="BF614">
        <f>+Casos_PN_CORR[[#This Row],[1-may]]-Casos_PN_CORR[[#This Row],[30-abr]]</f>
        <v>0</v>
      </c>
      <c r="BG614">
        <f>+Casos_PN_CORR[[#This Row],[2-may]]-Casos_PN_CORR[[#This Row],[1-may]]</f>
        <v>0</v>
      </c>
      <c r="BH614">
        <f>+Casos_PN_CORR[[#This Row],[3-may]]-Casos_PN_CORR[[#This Row],[2-may]]</f>
        <v>0</v>
      </c>
      <c r="BI614">
        <f>+Casos_PN_CORR[[#This Row],[4-may]]-Casos_PN_CORR[[#This Row],[3-may]]</f>
        <v>0</v>
      </c>
      <c r="BJ614">
        <f>+Casos_PN_CORR[[#This Row],[5-may]]-Casos_PN_CORR[[#This Row],[4-may]]</f>
        <v>0</v>
      </c>
      <c r="BK614">
        <f>+Casos_PN_CORR[[#This Row],[6-may]]-Casos_PN_CORR[[#This Row],[5-may]]</f>
        <v>0</v>
      </c>
      <c r="BL614">
        <f>+Casos_PN_CORR[[#This Row],[7-may]]-Casos_PN_CORR[[#This Row],[6-may]]</f>
        <v>0</v>
      </c>
      <c r="BM614">
        <f>+Casos_PN_CORR[[#This Row],[8-may]]-Casos_PN_CORR[[#This Row],[7-may]]</f>
        <v>0</v>
      </c>
      <c r="BN614">
        <f>+Casos_PN_CORR[[#This Row],[9-may]]-Casos_PN_CORR[[#This Row],[8-may]]</f>
        <v>0</v>
      </c>
      <c r="BO614">
        <f>+Casos_PN_CORR[[#This Row],[10-may]]-Casos_PN_CORR[[#This Row],[9-may]]</f>
        <v>0</v>
      </c>
      <c r="BP614">
        <f>+Casos_PN_CORR[[#This Row],[11-may]]-Casos_PN_CORR[[#This Row],[10-may]]</f>
        <v>0</v>
      </c>
      <c r="BQ614">
        <f>+Casos_PN_CORR[[#This Row],[12-may]]-Casos_PN_CORR[[#This Row],[11-may]]</f>
        <v>0</v>
      </c>
      <c r="BR614">
        <f>+Casos_PN_CORR[[#This Row],[13-may]]-Casos_PN_CORR[[#This Row],[12-may]]</f>
        <v>0</v>
      </c>
      <c r="BS614">
        <f>+Casos_PN_CORR[[#This Row],[14-may]]-Casos_PN_CORR[[#This Row],[13-may]]</f>
        <v>0</v>
      </c>
      <c r="BT614">
        <f>+Casos_PN_CORR[[#This Row],[15-may]]-Casos_PN_CORR[[#This Row],[14-may]]</f>
        <v>0</v>
      </c>
      <c r="BU614">
        <f>+Casos_PN_CORR[[#This Row],[16-may]]-Casos_PN_CORR[[#This Row],[15-may]]</f>
        <v>0</v>
      </c>
      <c r="BV614">
        <f>+Casos_PN_CORR[[#This Row],[17-may]]-Casos_PN_CORR[[#This Row],[16-may]]</f>
        <v>0</v>
      </c>
      <c r="BW614">
        <f>+Casos_PN_CORR[[#This Row],[18-may]]-Casos_PN_CORR[[#This Row],[17-may]]</f>
        <v>0</v>
      </c>
      <c r="BX614">
        <f>+Casos_PN_CORR[[#This Row],[19-may]]-Casos_PN_CORR[[#This Row],[18-may]]</f>
        <v>0</v>
      </c>
      <c r="BY614">
        <f>+Casos_PN_CORR[[#This Row],[20-may]]-Casos_PN_CORR[[#This Row],[19-may]]</f>
        <v>0</v>
      </c>
      <c r="BZ614">
        <f>+Casos_PN_CORR[[#This Row],[21-may]]-Casos_PN_CORR[[#This Row],[20-may]]</f>
        <v>0</v>
      </c>
      <c r="CA614">
        <f>+Casos_PN_CORR[[#This Row],[22-may]]-Casos_PN_CORR[[#This Row],[21-may]]</f>
        <v>0</v>
      </c>
      <c r="CB614">
        <f>+Casos_PN_CORR[[#This Row],[23-may]]-Casos_PN_CORR[[#This Row],[22-may]]</f>
        <v>0</v>
      </c>
      <c r="CC614">
        <f>+Casos_PN_CORR[[#This Row],[24-may]]-Casos_PN_CORR[[#This Row],[23-may]]</f>
        <v>0</v>
      </c>
      <c r="CD614">
        <f>+Casos_PN_CORR[[#This Row],[25-may]]-Casos_PN_CORR[[#This Row],[24-may]]</f>
        <v>0</v>
      </c>
      <c r="CE614">
        <f>+Casos_PN_CORR[[#This Row],[26-may]]-Casos_PN_CORR[[#This Row],[25-may]]</f>
        <v>0</v>
      </c>
      <c r="CF614">
        <f>+Casos_PN_CORR[[#This Row],[27-may]]-Casos_PN_CORR[[#This Row],[26-may]]</f>
        <v>0</v>
      </c>
      <c r="CG614">
        <f>+Casos_PN_CORR[[#This Row],[28-may]]-Casos_PN_CORR[[#This Row],[27-may]]</f>
        <v>0</v>
      </c>
      <c r="CH614">
        <f>+Casos_PN_CORR[[#This Row],[29-may]]-Casos_PN_CORR[[#This Row],[28-may]]</f>
        <v>0</v>
      </c>
      <c r="CI614">
        <f>+Casos_PN_CORR[[#This Row],[30-may]]-Casos_PN_CORR[[#This Row],[29-may]]</f>
        <v>0</v>
      </c>
      <c r="CJ614">
        <f>+Casos_PN_CORR[[#This Row],[31-may]]-Casos_PN_CORR[[#This Row],[30-may]]</f>
        <v>0</v>
      </c>
      <c r="CK614">
        <f>+Casos_PN_CORR[[#This Row],[1-jun]]-Casos_PN_CORR[[#This Row],[31-may]]</f>
        <v>0</v>
      </c>
      <c r="CL614">
        <f>+Casos_PN_CORR[[#This Row],[2-jun]]-Casos_PN_CORR[[#This Row],[1-jun]]</f>
        <v>0</v>
      </c>
      <c r="CM614">
        <f>+Casos_PN_CORR[[#This Row],[3-jun]]-Casos_PN_CORR[[#This Row],[2-jun]]</f>
        <v>0</v>
      </c>
      <c r="CN614">
        <f>+Casos_PN_CORR[[#This Row],[4-jun]]-Casos_PN_CORR[[#This Row],[3-jun]]</f>
        <v>0</v>
      </c>
      <c r="CO614">
        <f>+Casos_PN_CORR[[#This Row],[5-jun]]-Casos_PN_CORR[[#This Row],[4-jun]]</f>
        <v>0</v>
      </c>
      <c r="CP614">
        <f>+Casos_PN_CORR[[#This Row],[6-jun]]-Casos_PN_CORR[[#This Row],[5-jun]]</f>
        <v>0</v>
      </c>
    </row>
    <row r="615" spans="1:94">
      <c r="A615">
        <v>30114</v>
      </c>
      <c r="B615" s="2" t="s">
        <v>99</v>
      </c>
      <c r="C615" s="2" t="s">
        <v>99</v>
      </c>
      <c r="D615" s="2" t="s">
        <v>723</v>
      </c>
      <c r="E615" s="4">
        <f t="shared" si="9"/>
        <v>0</v>
      </c>
      <c r="F615">
        <f>+Casos_PN_CORR[[#This Row],[10-mar]]</f>
        <v>0</v>
      </c>
      <c r="G615">
        <f>+Casos_PN_CORR[[#This Row],[11-mar]]-Casos_PN_CORR[[#This Row],[10-mar]]</f>
        <v>0</v>
      </c>
      <c r="H615">
        <f>+Casos_PN_CORR[[#This Row],[12-mar]]-Casos_PN_CORR[[#This Row],[11-mar]]</f>
        <v>0</v>
      </c>
      <c r="I615">
        <f>+Casos_PN_CORR[[#This Row],[13-mar]]-Casos_PN_CORR[[#This Row],[12-mar]]</f>
        <v>0</v>
      </c>
      <c r="J615">
        <f>+Casos_PN_CORR[[#This Row],[14-mar]]-Casos_PN_CORR[[#This Row],[13-mar]]</f>
        <v>0</v>
      </c>
      <c r="K615">
        <f>+Casos_PN_CORR[[#This Row],[15-mar]]-Casos_PN_CORR[[#This Row],[14-mar]]</f>
        <v>0</v>
      </c>
      <c r="L615">
        <f>+Casos_PN_CORR[[#This Row],[16-mar]]-Casos_PN_CORR[[#This Row],[15-mar]]</f>
        <v>0</v>
      </c>
      <c r="M615">
        <f>+Casos_PN_CORR[[#This Row],[17-mar]]-Casos_PN_CORR[[#This Row],[16-mar]]</f>
        <v>0</v>
      </c>
      <c r="N615">
        <f>+Casos_PN_CORR[[#This Row],[18-mar]]-Casos_PN_CORR[[#This Row],[17-mar]]</f>
        <v>0</v>
      </c>
      <c r="O615">
        <f>+Casos_PN_CORR[[#This Row],[19-mar]]-Casos_PN_CORR[[#This Row],[18-mar]]</f>
        <v>0</v>
      </c>
      <c r="P615">
        <f>+Casos_PN_CORR[[#This Row],[20-mar]]-Casos_PN_CORR[[#This Row],[19-mar]]</f>
        <v>0</v>
      </c>
      <c r="Q615">
        <f>+Casos_PN_CORR[[#This Row],[21-mar]]-Casos_PN_CORR[[#This Row],[20-mar]]</f>
        <v>0</v>
      </c>
      <c r="R615">
        <f>+Casos_PN_CORR[[#This Row],[22-mar]]-Casos_PN_CORR[[#This Row],[21-mar]]</f>
        <v>0</v>
      </c>
      <c r="S615">
        <f>+Casos_PN_CORR[[#This Row],[23-mar]]-Casos_PN_CORR[[#This Row],[22-mar]]</f>
        <v>0</v>
      </c>
      <c r="T615">
        <f>+Casos_PN_CORR[[#This Row],[24-mar]]-Casos_PN_CORR[[#This Row],[23-mar]]</f>
        <v>0</v>
      </c>
      <c r="U615">
        <f>+Casos_PN_CORR[[#This Row],[25-mar]]-Casos_PN_CORR[[#This Row],[24-mar]]</f>
        <v>0</v>
      </c>
      <c r="V615">
        <f>+Casos_PN_CORR[[#This Row],[26-mar]]-Casos_PN_CORR[[#This Row],[25-mar]]</f>
        <v>0</v>
      </c>
      <c r="W615">
        <f>+Casos_PN_CORR[[#This Row],[27-mar]]-Casos_PN_CORR[[#This Row],[26-mar]]</f>
        <v>0</v>
      </c>
      <c r="X615">
        <f>+Casos_PN_CORR[[#This Row],[28-mar]]-Casos_PN_CORR[[#This Row],[27-mar]]</f>
        <v>0</v>
      </c>
      <c r="Y615">
        <f>+Casos_PN_CORR[[#This Row],[29-mar]]-Casos_PN_CORR[[#This Row],[28-mar]]</f>
        <v>0</v>
      </c>
      <c r="Z615">
        <f>+Casos_PN_CORR[[#This Row],[30-mar]]-Casos_PN_CORR[[#This Row],[29-mar]]</f>
        <v>0</v>
      </c>
      <c r="AA615">
        <f>+Casos_PN_CORR[[#This Row],[31-mar]]-Casos_PN_CORR[[#This Row],[30-mar]]</f>
        <v>0</v>
      </c>
      <c r="AB615">
        <f>+Casos_PN_CORR[[#This Row],[1-abr]]-Casos_PN_CORR[[#This Row],[31-mar]]</f>
        <v>0</v>
      </c>
      <c r="AC615">
        <f>+Casos_PN_CORR[[#This Row],[2-abr]]-Casos_PN_CORR[[#This Row],[1-abr]]</f>
        <v>0</v>
      </c>
      <c r="AD615">
        <f>+Casos_PN_CORR[[#This Row],[3-abr]]-Casos_PN_CORR[[#This Row],[2-abr]]</f>
        <v>0</v>
      </c>
      <c r="AE615">
        <f>+Casos_PN_CORR[[#This Row],[4-abr]]-Casos_PN_CORR[[#This Row],[3-abr]]</f>
        <v>0</v>
      </c>
      <c r="AF615">
        <f>+Casos_PN_CORR[[#This Row],[5-abr]]-Casos_PN_CORR[[#This Row],[4-abr]]</f>
        <v>0</v>
      </c>
      <c r="AG615">
        <f>+Casos_PN_CORR[[#This Row],[6-abr]]-Casos_PN_CORR[[#This Row],[5-abr]]</f>
        <v>0</v>
      </c>
      <c r="AH615">
        <f>+Casos_PN_CORR[[#This Row],[7-abr]]-Casos_PN_CORR[[#This Row],[6-abr]]</f>
        <v>0</v>
      </c>
      <c r="AI615">
        <f>+Casos_PN_CORR[[#This Row],[8-abr]]-Casos_PN_CORR[[#This Row],[7-abr]]</f>
        <v>0</v>
      </c>
      <c r="AJ615">
        <f>+Casos_PN_CORR[[#This Row],[9-abr]]-Casos_PN_CORR[[#This Row],[8-abr]]</f>
        <v>0</v>
      </c>
      <c r="AK615">
        <f>+Casos_PN_CORR[[#This Row],[10-abr]]-Casos_PN_CORR[[#This Row],[9-abr]]</f>
        <v>0</v>
      </c>
      <c r="AL615">
        <f>+Casos_PN_CORR[[#This Row],[11-abr]]-Casos_PN_CORR[[#This Row],[10-abr]]</f>
        <v>0</v>
      </c>
      <c r="AM615">
        <f>+Casos_PN_CORR[[#This Row],[12-abr]]-Casos_PN_CORR[[#This Row],[11-abr]]</f>
        <v>0</v>
      </c>
      <c r="AN615">
        <f>+Casos_PN_CORR[[#This Row],[13-abr]]-Casos_PN_CORR[[#This Row],[12-abr]]</f>
        <v>0</v>
      </c>
      <c r="AO615">
        <f>+Casos_PN_CORR[[#This Row],[14-abr]]-Casos_PN_CORR[[#This Row],[13-abr]]</f>
        <v>0</v>
      </c>
      <c r="AP615">
        <f>+Casos_PN_CORR[[#This Row],[15-abr]]-Casos_PN_CORR[[#This Row],[14-abr]]</f>
        <v>0</v>
      </c>
      <c r="AQ615">
        <f>+Casos_PN_CORR[[#This Row],[16-abr]]-Casos_PN_CORR[[#This Row],[15-abr]]</f>
        <v>0</v>
      </c>
      <c r="AR615">
        <f>+Casos_PN_CORR[[#This Row],[17-abr]]-Casos_PN_CORR[[#This Row],[16-abr]]</f>
        <v>0</v>
      </c>
      <c r="AS615">
        <f>+Casos_PN_CORR[[#This Row],[18-abr]]-Casos_PN_CORR[[#This Row],[17-abr]]</f>
        <v>0</v>
      </c>
      <c r="AT615">
        <f>+Casos_PN_CORR[[#This Row],[19-abr]]-Casos_PN_CORR[[#This Row],[18-abr]]</f>
        <v>0</v>
      </c>
      <c r="AU615">
        <f>+Casos_PN_CORR[[#This Row],[20-abr]]-Casos_PN_CORR[[#This Row],[19-abr]]</f>
        <v>0</v>
      </c>
      <c r="AV615">
        <f>+Casos_PN_CORR[[#This Row],[21-abr]]-Casos_PN_CORR[[#This Row],[20-abr]]</f>
        <v>0</v>
      </c>
      <c r="AW615">
        <f>+Casos_PN_CORR[[#This Row],[22-abr]]-Casos_PN_CORR[[#This Row],[21-abr]]</f>
        <v>0</v>
      </c>
      <c r="AX615">
        <f>+Casos_PN_CORR[[#This Row],[23-abr]]-Casos_PN_CORR[[#This Row],[22-abr]]</f>
        <v>0</v>
      </c>
      <c r="AY615">
        <f>+Casos_PN_CORR[[#This Row],[24-abr]]-Casos_PN_CORR[[#This Row],[23-abr]]</f>
        <v>0</v>
      </c>
      <c r="AZ615">
        <f>+Casos_PN_CORR[[#This Row],[25-abr]]-Casos_PN_CORR[[#This Row],[24-abr]]</f>
        <v>0</v>
      </c>
      <c r="BA615">
        <f>+Casos_PN_CORR[[#This Row],[26-abr]]-Casos_PN_CORR[[#This Row],[25-abr]]</f>
        <v>0</v>
      </c>
      <c r="BB615">
        <f>+Casos_PN_CORR[[#This Row],[27-abr]]-Casos_PN_CORR[[#This Row],[26-abr]]</f>
        <v>0</v>
      </c>
      <c r="BC615">
        <f>+Casos_PN_CORR[[#This Row],[28-abr]]-Casos_PN_CORR[[#This Row],[27-abr]]</f>
        <v>0</v>
      </c>
      <c r="BD615">
        <f>+Casos_PN_CORR[[#This Row],[29-abr]]-Casos_PN_CORR[[#This Row],[28-abr]]</f>
        <v>0</v>
      </c>
      <c r="BE615">
        <f>+Casos_PN_CORR[[#This Row],[30-abr]]-Casos_PN_CORR[[#This Row],[29-abr]]</f>
        <v>0</v>
      </c>
      <c r="BF615">
        <f>+Casos_PN_CORR[[#This Row],[1-may]]-Casos_PN_CORR[[#This Row],[30-abr]]</f>
        <v>0</v>
      </c>
      <c r="BG615">
        <f>+Casos_PN_CORR[[#This Row],[2-may]]-Casos_PN_CORR[[#This Row],[1-may]]</f>
        <v>0</v>
      </c>
      <c r="BH615">
        <f>+Casos_PN_CORR[[#This Row],[3-may]]-Casos_PN_CORR[[#This Row],[2-may]]</f>
        <v>0</v>
      </c>
      <c r="BI615">
        <f>+Casos_PN_CORR[[#This Row],[4-may]]-Casos_PN_CORR[[#This Row],[3-may]]</f>
        <v>0</v>
      </c>
      <c r="BJ615">
        <f>+Casos_PN_CORR[[#This Row],[5-may]]-Casos_PN_CORR[[#This Row],[4-may]]</f>
        <v>0</v>
      </c>
      <c r="BK615">
        <f>+Casos_PN_CORR[[#This Row],[6-may]]-Casos_PN_CORR[[#This Row],[5-may]]</f>
        <v>0</v>
      </c>
      <c r="BL615">
        <f>+Casos_PN_CORR[[#This Row],[7-may]]-Casos_PN_CORR[[#This Row],[6-may]]</f>
        <v>0</v>
      </c>
      <c r="BM615">
        <f>+Casos_PN_CORR[[#This Row],[8-may]]-Casos_PN_CORR[[#This Row],[7-may]]</f>
        <v>0</v>
      </c>
      <c r="BN615">
        <f>+Casos_PN_CORR[[#This Row],[9-may]]-Casos_PN_CORR[[#This Row],[8-may]]</f>
        <v>0</v>
      </c>
      <c r="BO615">
        <f>+Casos_PN_CORR[[#This Row],[10-may]]-Casos_PN_CORR[[#This Row],[9-may]]</f>
        <v>0</v>
      </c>
      <c r="BP615">
        <f>+Casos_PN_CORR[[#This Row],[11-may]]-Casos_PN_CORR[[#This Row],[10-may]]</f>
        <v>0</v>
      </c>
      <c r="BQ615">
        <f>+Casos_PN_CORR[[#This Row],[12-may]]-Casos_PN_CORR[[#This Row],[11-may]]</f>
        <v>0</v>
      </c>
      <c r="BR615">
        <f>+Casos_PN_CORR[[#This Row],[13-may]]-Casos_PN_CORR[[#This Row],[12-may]]</f>
        <v>0</v>
      </c>
      <c r="BS615">
        <f>+Casos_PN_CORR[[#This Row],[14-may]]-Casos_PN_CORR[[#This Row],[13-may]]</f>
        <v>0</v>
      </c>
      <c r="BT615">
        <f>+Casos_PN_CORR[[#This Row],[15-may]]-Casos_PN_CORR[[#This Row],[14-may]]</f>
        <v>0</v>
      </c>
      <c r="BU615">
        <f>+Casos_PN_CORR[[#This Row],[16-may]]-Casos_PN_CORR[[#This Row],[15-may]]</f>
        <v>0</v>
      </c>
      <c r="BV615">
        <f>+Casos_PN_CORR[[#This Row],[17-may]]-Casos_PN_CORR[[#This Row],[16-may]]</f>
        <v>0</v>
      </c>
      <c r="BW615">
        <f>+Casos_PN_CORR[[#This Row],[18-may]]-Casos_PN_CORR[[#This Row],[17-may]]</f>
        <v>0</v>
      </c>
      <c r="BX615">
        <f>+Casos_PN_CORR[[#This Row],[19-may]]-Casos_PN_CORR[[#This Row],[18-may]]</f>
        <v>0</v>
      </c>
      <c r="BY615">
        <f>+Casos_PN_CORR[[#This Row],[20-may]]-Casos_PN_CORR[[#This Row],[19-may]]</f>
        <v>0</v>
      </c>
      <c r="BZ615">
        <f>+Casos_PN_CORR[[#This Row],[21-may]]-Casos_PN_CORR[[#This Row],[20-may]]</f>
        <v>0</v>
      </c>
      <c r="CA615">
        <f>+Casos_PN_CORR[[#This Row],[22-may]]-Casos_PN_CORR[[#This Row],[21-may]]</f>
        <v>0</v>
      </c>
      <c r="CB615">
        <f>+Casos_PN_CORR[[#This Row],[23-may]]-Casos_PN_CORR[[#This Row],[22-may]]</f>
        <v>0</v>
      </c>
      <c r="CC615">
        <f>+Casos_PN_CORR[[#This Row],[24-may]]-Casos_PN_CORR[[#This Row],[23-may]]</f>
        <v>0</v>
      </c>
      <c r="CD615">
        <f>+Casos_PN_CORR[[#This Row],[25-may]]-Casos_PN_CORR[[#This Row],[24-may]]</f>
        <v>0</v>
      </c>
      <c r="CE615">
        <f>+Casos_PN_CORR[[#This Row],[26-may]]-Casos_PN_CORR[[#This Row],[25-may]]</f>
        <v>0</v>
      </c>
      <c r="CF615">
        <f>+Casos_PN_CORR[[#This Row],[27-may]]-Casos_PN_CORR[[#This Row],[26-may]]</f>
        <v>0</v>
      </c>
      <c r="CG615">
        <f>+Casos_PN_CORR[[#This Row],[28-may]]-Casos_PN_CORR[[#This Row],[27-may]]</f>
        <v>0</v>
      </c>
      <c r="CH615">
        <f>+Casos_PN_CORR[[#This Row],[29-may]]-Casos_PN_CORR[[#This Row],[28-may]]</f>
        <v>0</v>
      </c>
      <c r="CI615">
        <f>+Casos_PN_CORR[[#This Row],[30-may]]-Casos_PN_CORR[[#This Row],[29-may]]</f>
        <v>0</v>
      </c>
      <c r="CJ615">
        <f>+Casos_PN_CORR[[#This Row],[31-may]]-Casos_PN_CORR[[#This Row],[30-may]]</f>
        <v>0</v>
      </c>
      <c r="CK615">
        <f>+Casos_PN_CORR[[#This Row],[1-jun]]-Casos_PN_CORR[[#This Row],[31-may]]</f>
        <v>0</v>
      </c>
      <c r="CL615">
        <f>+Casos_PN_CORR[[#This Row],[2-jun]]-Casos_PN_CORR[[#This Row],[1-jun]]</f>
        <v>0</v>
      </c>
      <c r="CM615">
        <f>+Casos_PN_CORR[[#This Row],[3-jun]]-Casos_PN_CORR[[#This Row],[2-jun]]</f>
        <v>0</v>
      </c>
      <c r="CN615">
        <f>+Casos_PN_CORR[[#This Row],[4-jun]]-Casos_PN_CORR[[#This Row],[3-jun]]</f>
        <v>0</v>
      </c>
      <c r="CO615">
        <f>+Casos_PN_CORR[[#This Row],[5-jun]]-Casos_PN_CORR[[#This Row],[4-jun]]</f>
        <v>0</v>
      </c>
      <c r="CP615">
        <f>+Casos_PN_CORR[[#This Row],[6-jun]]-Casos_PN_CORR[[#This Row],[5-jun]]</f>
        <v>0</v>
      </c>
    </row>
    <row r="616" spans="1:94">
      <c r="A616">
        <v>40509</v>
      </c>
      <c r="B616" s="2" t="s">
        <v>115</v>
      </c>
      <c r="C616" s="2" t="s">
        <v>146</v>
      </c>
      <c r="D616" s="2" t="s">
        <v>723</v>
      </c>
      <c r="E616" s="4">
        <f t="shared" si="9"/>
        <v>0</v>
      </c>
      <c r="F616">
        <f>+Casos_PN_CORR[[#This Row],[10-mar]]</f>
        <v>0</v>
      </c>
      <c r="G616">
        <f>+Casos_PN_CORR[[#This Row],[11-mar]]-Casos_PN_CORR[[#This Row],[10-mar]]</f>
        <v>0</v>
      </c>
      <c r="H616">
        <f>+Casos_PN_CORR[[#This Row],[12-mar]]-Casos_PN_CORR[[#This Row],[11-mar]]</f>
        <v>0</v>
      </c>
      <c r="I616">
        <f>+Casos_PN_CORR[[#This Row],[13-mar]]-Casos_PN_CORR[[#This Row],[12-mar]]</f>
        <v>0</v>
      </c>
      <c r="J616">
        <f>+Casos_PN_CORR[[#This Row],[14-mar]]-Casos_PN_CORR[[#This Row],[13-mar]]</f>
        <v>0</v>
      </c>
      <c r="K616">
        <f>+Casos_PN_CORR[[#This Row],[15-mar]]-Casos_PN_CORR[[#This Row],[14-mar]]</f>
        <v>0</v>
      </c>
      <c r="L616">
        <f>+Casos_PN_CORR[[#This Row],[16-mar]]-Casos_PN_CORR[[#This Row],[15-mar]]</f>
        <v>0</v>
      </c>
      <c r="M616">
        <f>+Casos_PN_CORR[[#This Row],[17-mar]]-Casos_PN_CORR[[#This Row],[16-mar]]</f>
        <v>0</v>
      </c>
      <c r="N616">
        <f>+Casos_PN_CORR[[#This Row],[18-mar]]-Casos_PN_CORR[[#This Row],[17-mar]]</f>
        <v>0</v>
      </c>
      <c r="O616">
        <f>+Casos_PN_CORR[[#This Row],[19-mar]]-Casos_PN_CORR[[#This Row],[18-mar]]</f>
        <v>0</v>
      </c>
      <c r="P616">
        <f>+Casos_PN_CORR[[#This Row],[20-mar]]-Casos_PN_CORR[[#This Row],[19-mar]]</f>
        <v>0</v>
      </c>
      <c r="Q616">
        <f>+Casos_PN_CORR[[#This Row],[21-mar]]-Casos_PN_CORR[[#This Row],[20-mar]]</f>
        <v>0</v>
      </c>
      <c r="R616">
        <f>+Casos_PN_CORR[[#This Row],[22-mar]]-Casos_PN_CORR[[#This Row],[21-mar]]</f>
        <v>0</v>
      </c>
      <c r="S616">
        <f>+Casos_PN_CORR[[#This Row],[23-mar]]-Casos_PN_CORR[[#This Row],[22-mar]]</f>
        <v>0</v>
      </c>
      <c r="T616">
        <f>+Casos_PN_CORR[[#This Row],[24-mar]]-Casos_PN_CORR[[#This Row],[23-mar]]</f>
        <v>0</v>
      </c>
      <c r="U616">
        <f>+Casos_PN_CORR[[#This Row],[25-mar]]-Casos_PN_CORR[[#This Row],[24-mar]]</f>
        <v>0</v>
      </c>
      <c r="V616">
        <f>+Casos_PN_CORR[[#This Row],[26-mar]]-Casos_PN_CORR[[#This Row],[25-mar]]</f>
        <v>0</v>
      </c>
      <c r="W616">
        <f>+Casos_PN_CORR[[#This Row],[27-mar]]-Casos_PN_CORR[[#This Row],[26-mar]]</f>
        <v>0</v>
      </c>
      <c r="X616">
        <f>+Casos_PN_CORR[[#This Row],[28-mar]]-Casos_PN_CORR[[#This Row],[27-mar]]</f>
        <v>0</v>
      </c>
      <c r="Y616">
        <f>+Casos_PN_CORR[[#This Row],[29-mar]]-Casos_PN_CORR[[#This Row],[28-mar]]</f>
        <v>0</v>
      </c>
      <c r="Z616">
        <f>+Casos_PN_CORR[[#This Row],[30-mar]]-Casos_PN_CORR[[#This Row],[29-mar]]</f>
        <v>0</v>
      </c>
      <c r="AA616">
        <f>+Casos_PN_CORR[[#This Row],[31-mar]]-Casos_PN_CORR[[#This Row],[30-mar]]</f>
        <v>0</v>
      </c>
      <c r="AB616">
        <f>+Casos_PN_CORR[[#This Row],[1-abr]]-Casos_PN_CORR[[#This Row],[31-mar]]</f>
        <v>0</v>
      </c>
      <c r="AC616">
        <f>+Casos_PN_CORR[[#This Row],[2-abr]]-Casos_PN_CORR[[#This Row],[1-abr]]</f>
        <v>0</v>
      </c>
      <c r="AD616">
        <f>+Casos_PN_CORR[[#This Row],[3-abr]]-Casos_PN_CORR[[#This Row],[2-abr]]</f>
        <v>0</v>
      </c>
      <c r="AE616">
        <f>+Casos_PN_CORR[[#This Row],[4-abr]]-Casos_PN_CORR[[#This Row],[3-abr]]</f>
        <v>0</v>
      </c>
      <c r="AF616">
        <f>+Casos_PN_CORR[[#This Row],[5-abr]]-Casos_PN_CORR[[#This Row],[4-abr]]</f>
        <v>0</v>
      </c>
      <c r="AG616">
        <f>+Casos_PN_CORR[[#This Row],[6-abr]]-Casos_PN_CORR[[#This Row],[5-abr]]</f>
        <v>0</v>
      </c>
      <c r="AH616">
        <f>+Casos_PN_CORR[[#This Row],[7-abr]]-Casos_PN_CORR[[#This Row],[6-abr]]</f>
        <v>0</v>
      </c>
      <c r="AI616">
        <f>+Casos_PN_CORR[[#This Row],[8-abr]]-Casos_PN_CORR[[#This Row],[7-abr]]</f>
        <v>0</v>
      </c>
      <c r="AJ616">
        <f>+Casos_PN_CORR[[#This Row],[9-abr]]-Casos_PN_CORR[[#This Row],[8-abr]]</f>
        <v>0</v>
      </c>
      <c r="AK616">
        <f>+Casos_PN_CORR[[#This Row],[10-abr]]-Casos_PN_CORR[[#This Row],[9-abr]]</f>
        <v>0</v>
      </c>
      <c r="AL616">
        <f>+Casos_PN_CORR[[#This Row],[11-abr]]-Casos_PN_CORR[[#This Row],[10-abr]]</f>
        <v>0</v>
      </c>
      <c r="AM616">
        <f>+Casos_PN_CORR[[#This Row],[12-abr]]-Casos_PN_CORR[[#This Row],[11-abr]]</f>
        <v>0</v>
      </c>
      <c r="AN616">
        <f>+Casos_PN_CORR[[#This Row],[13-abr]]-Casos_PN_CORR[[#This Row],[12-abr]]</f>
        <v>0</v>
      </c>
      <c r="AO616">
        <f>+Casos_PN_CORR[[#This Row],[14-abr]]-Casos_PN_CORR[[#This Row],[13-abr]]</f>
        <v>0</v>
      </c>
      <c r="AP616">
        <f>+Casos_PN_CORR[[#This Row],[15-abr]]-Casos_PN_CORR[[#This Row],[14-abr]]</f>
        <v>0</v>
      </c>
      <c r="AQ616">
        <f>+Casos_PN_CORR[[#This Row],[16-abr]]-Casos_PN_CORR[[#This Row],[15-abr]]</f>
        <v>0</v>
      </c>
      <c r="AR616">
        <f>+Casos_PN_CORR[[#This Row],[17-abr]]-Casos_PN_CORR[[#This Row],[16-abr]]</f>
        <v>0</v>
      </c>
      <c r="AS616">
        <f>+Casos_PN_CORR[[#This Row],[18-abr]]-Casos_PN_CORR[[#This Row],[17-abr]]</f>
        <v>0</v>
      </c>
      <c r="AT616">
        <f>+Casos_PN_CORR[[#This Row],[19-abr]]-Casos_PN_CORR[[#This Row],[18-abr]]</f>
        <v>0</v>
      </c>
      <c r="AU616">
        <f>+Casos_PN_CORR[[#This Row],[20-abr]]-Casos_PN_CORR[[#This Row],[19-abr]]</f>
        <v>0</v>
      </c>
      <c r="AV616">
        <f>+Casos_PN_CORR[[#This Row],[21-abr]]-Casos_PN_CORR[[#This Row],[20-abr]]</f>
        <v>0</v>
      </c>
      <c r="AW616">
        <f>+Casos_PN_CORR[[#This Row],[22-abr]]-Casos_PN_CORR[[#This Row],[21-abr]]</f>
        <v>0</v>
      </c>
      <c r="AX616">
        <f>+Casos_PN_CORR[[#This Row],[23-abr]]-Casos_PN_CORR[[#This Row],[22-abr]]</f>
        <v>0</v>
      </c>
      <c r="AY616">
        <f>+Casos_PN_CORR[[#This Row],[24-abr]]-Casos_PN_CORR[[#This Row],[23-abr]]</f>
        <v>0</v>
      </c>
      <c r="AZ616">
        <f>+Casos_PN_CORR[[#This Row],[25-abr]]-Casos_PN_CORR[[#This Row],[24-abr]]</f>
        <v>0</v>
      </c>
      <c r="BA616">
        <f>+Casos_PN_CORR[[#This Row],[26-abr]]-Casos_PN_CORR[[#This Row],[25-abr]]</f>
        <v>0</v>
      </c>
      <c r="BB616">
        <f>+Casos_PN_CORR[[#This Row],[27-abr]]-Casos_PN_CORR[[#This Row],[26-abr]]</f>
        <v>0</v>
      </c>
      <c r="BC616">
        <f>+Casos_PN_CORR[[#This Row],[28-abr]]-Casos_PN_CORR[[#This Row],[27-abr]]</f>
        <v>0</v>
      </c>
      <c r="BD616">
        <f>+Casos_PN_CORR[[#This Row],[29-abr]]-Casos_PN_CORR[[#This Row],[28-abr]]</f>
        <v>0</v>
      </c>
      <c r="BE616">
        <f>+Casos_PN_CORR[[#This Row],[30-abr]]-Casos_PN_CORR[[#This Row],[29-abr]]</f>
        <v>0</v>
      </c>
      <c r="BF616">
        <f>+Casos_PN_CORR[[#This Row],[1-may]]-Casos_PN_CORR[[#This Row],[30-abr]]</f>
        <v>0</v>
      </c>
      <c r="BG616">
        <f>+Casos_PN_CORR[[#This Row],[2-may]]-Casos_PN_CORR[[#This Row],[1-may]]</f>
        <v>0</v>
      </c>
      <c r="BH616">
        <f>+Casos_PN_CORR[[#This Row],[3-may]]-Casos_PN_CORR[[#This Row],[2-may]]</f>
        <v>0</v>
      </c>
      <c r="BI616">
        <f>+Casos_PN_CORR[[#This Row],[4-may]]-Casos_PN_CORR[[#This Row],[3-may]]</f>
        <v>0</v>
      </c>
      <c r="BJ616">
        <f>+Casos_PN_CORR[[#This Row],[5-may]]-Casos_PN_CORR[[#This Row],[4-may]]</f>
        <v>0</v>
      </c>
      <c r="BK616">
        <f>+Casos_PN_CORR[[#This Row],[6-may]]-Casos_PN_CORR[[#This Row],[5-may]]</f>
        <v>0</v>
      </c>
      <c r="BL616">
        <f>+Casos_PN_CORR[[#This Row],[7-may]]-Casos_PN_CORR[[#This Row],[6-may]]</f>
        <v>0</v>
      </c>
      <c r="BM616">
        <f>+Casos_PN_CORR[[#This Row],[8-may]]-Casos_PN_CORR[[#This Row],[7-may]]</f>
        <v>0</v>
      </c>
      <c r="BN616">
        <f>+Casos_PN_CORR[[#This Row],[9-may]]-Casos_PN_CORR[[#This Row],[8-may]]</f>
        <v>0</v>
      </c>
      <c r="BO616">
        <f>+Casos_PN_CORR[[#This Row],[10-may]]-Casos_PN_CORR[[#This Row],[9-may]]</f>
        <v>0</v>
      </c>
      <c r="BP616">
        <f>+Casos_PN_CORR[[#This Row],[11-may]]-Casos_PN_CORR[[#This Row],[10-may]]</f>
        <v>0</v>
      </c>
      <c r="BQ616">
        <f>+Casos_PN_CORR[[#This Row],[12-may]]-Casos_PN_CORR[[#This Row],[11-may]]</f>
        <v>0</v>
      </c>
      <c r="BR616">
        <f>+Casos_PN_CORR[[#This Row],[13-may]]-Casos_PN_CORR[[#This Row],[12-may]]</f>
        <v>0</v>
      </c>
      <c r="BS616">
        <f>+Casos_PN_CORR[[#This Row],[14-may]]-Casos_PN_CORR[[#This Row],[13-may]]</f>
        <v>0</v>
      </c>
      <c r="BT616">
        <f>+Casos_PN_CORR[[#This Row],[15-may]]-Casos_PN_CORR[[#This Row],[14-may]]</f>
        <v>0</v>
      </c>
      <c r="BU616">
        <f>+Casos_PN_CORR[[#This Row],[16-may]]-Casos_PN_CORR[[#This Row],[15-may]]</f>
        <v>0</v>
      </c>
      <c r="BV616">
        <f>+Casos_PN_CORR[[#This Row],[17-may]]-Casos_PN_CORR[[#This Row],[16-may]]</f>
        <v>0</v>
      </c>
      <c r="BW616">
        <f>+Casos_PN_CORR[[#This Row],[18-may]]-Casos_PN_CORR[[#This Row],[17-may]]</f>
        <v>0</v>
      </c>
      <c r="BX616">
        <f>+Casos_PN_CORR[[#This Row],[19-may]]-Casos_PN_CORR[[#This Row],[18-may]]</f>
        <v>0</v>
      </c>
      <c r="BY616">
        <f>+Casos_PN_CORR[[#This Row],[20-may]]-Casos_PN_CORR[[#This Row],[19-may]]</f>
        <v>0</v>
      </c>
      <c r="BZ616">
        <f>+Casos_PN_CORR[[#This Row],[21-may]]-Casos_PN_CORR[[#This Row],[20-may]]</f>
        <v>0</v>
      </c>
      <c r="CA616">
        <f>+Casos_PN_CORR[[#This Row],[22-may]]-Casos_PN_CORR[[#This Row],[21-may]]</f>
        <v>0</v>
      </c>
      <c r="CB616">
        <f>+Casos_PN_CORR[[#This Row],[23-may]]-Casos_PN_CORR[[#This Row],[22-may]]</f>
        <v>0</v>
      </c>
      <c r="CC616">
        <f>+Casos_PN_CORR[[#This Row],[24-may]]-Casos_PN_CORR[[#This Row],[23-may]]</f>
        <v>0</v>
      </c>
      <c r="CD616">
        <f>+Casos_PN_CORR[[#This Row],[25-may]]-Casos_PN_CORR[[#This Row],[24-may]]</f>
        <v>0</v>
      </c>
      <c r="CE616">
        <f>+Casos_PN_CORR[[#This Row],[26-may]]-Casos_PN_CORR[[#This Row],[25-may]]</f>
        <v>0</v>
      </c>
      <c r="CF616">
        <f>+Casos_PN_CORR[[#This Row],[27-may]]-Casos_PN_CORR[[#This Row],[26-may]]</f>
        <v>0</v>
      </c>
      <c r="CG616">
        <f>+Casos_PN_CORR[[#This Row],[28-may]]-Casos_PN_CORR[[#This Row],[27-may]]</f>
        <v>0</v>
      </c>
      <c r="CH616">
        <f>+Casos_PN_CORR[[#This Row],[29-may]]-Casos_PN_CORR[[#This Row],[28-may]]</f>
        <v>0</v>
      </c>
      <c r="CI616">
        <f>+Casos_PN_CORR[[#This Row],[30-may]]-Casos_PN_CORR[[#This Row],[29-may]]</f>
        <v>0</v>
      </c>
      <c r="CJ616">
        <f>+Casos_PN_CORR[[#This Row],[31-may]]-Casos_PN_CORR[[#This Row],[30-may]]</f>
        <v>0</v>
      </c>
      <c r="CK616">
        <f>+Casos_PN_CORR[[#This Row],[1-jun]]-Casos_PN_CORR[[#This Row],[31-may]]</f>
        <v>0</v>
      </c>
      <c r="CL616">
        <f>+Casos_PN_CORR[[#This Row],[2-jun]]-Casos_PN_CORR[[#This Row],[1-jun]]</f>
        <v>0</v>
      </c>
      <c r="CM616">
        <f>+Casos_PN_CORR[[#This Row],[3-jun]]-Casos_PN_CORR[[#This Row],[2-jun]]</f>
        <v>0</v>
      </c>
      <c r="CN616">
        <f>+Casos_PN_CORR[[#This Row],[4-jun]]-Casos_PN_CORR[[#This Row],[3-jun]]</f>
        <v>0</v>
      </c>
      <c r="CO616">
        <f>+Casos_PN_CORR[[#This Row],[5-jun]]-Casos_PN_CORR[[#This Row],[4-jun]]</f>
        <v>0</v>
      </c>
      <c r="CP616">
        <f>+Casos_PN_CORR[[#This Row],[6-jun]]-Casos_PN_CORR[[#This Row],[5-jun]]</f>
        <v>0</v>
      </c>
    </row>
    <row r="617" spans="1:94">
      <c r="A617">
        <v>130313</v>
      </c>
      <c r="B617" s="2" t="s">
        <v>131</v>
      </c>
      <c r="C617" s="2" t="s">
        <v>219</v>
      </c>
      <c r="D617" s="2" t="s">
        <v>723</v>
      </c>
      <c r="E617" s="4">
        <f t="shared" si="9"/>
        <v>0</v>
      </c>
      <c r="F617">
        <f>+Casos_PN_CORR[[#This Row],[10-mar]]</f>
        <v>0</v>
      </c>
      <c r="G617">
        <f>+Casos_PN_CORR[[#This Row],[11-mar]]-Casos_PN_CORR[[#This Row],[10-mar]]</f>
        <v>0</v>
      </c>
      <c r="H617">
        <f>+Casos_PN_CORR[[#This Row],[12-mar]]-Casos_PN_CORR[[#This Row],[11-mar]]</f>
        <v>0</v>
      </c>
      <c r="I617">
        <f>+Casos_PN_CORR[[#This Row],[13-mar]]-Casos_PN_CORR[[#This Row],[12-mar]]</f>
        <v>0</v>
      </c>
      <c r="J617">
        <f>+Casos_PN_CORR[[#This Row],[14-mar]]-Casos_PN_CORR[[#This Row],[13-mar]]</f>
        <v>0</v>
      </c>
      <c r="K617">
        <f>+Casos_PN_CORR[[#This Row],[15-mar]]-Casos_PN_CORR[[#This Row],[14-mar]]</f>
        <v>0</v>
      </c>
      <c r="L617">
        <f>+Casos_PN_CORR[[#This Row],[16-mar]]-Casos_PN_CORR[[#This Row],[15-mar]]</f>
        <v>0</v>
      </c>
      <c r="M617">
        <f>+Casos_PN_CORR[[#This Row],[17-mar]]-Casos_PN_CORR[[#This Row],[16-mar]]</f>
        <v>0</v>
      </c>
      <c r="N617">
        <f>+Casos_PN_CORR[[#This Row],[18-mar]]-Casos_PN_CORR[[#This Row],[17-mar]]</f>
        <v>0</v>
      </c>
      <c r="O617">
        <f>+Casos_PN_CORR[[#This Row],[19-mar]]-Casos_PN_CORR[[#This Row],[18-mar]]</f>
        <v>0</v>
      </c>
      <c r="P617">
        <f>+Casos_PN_CORR[[#This Row],[20-mar]]-Casos_PN_CORR[[#This Row],[19-mar]]</f>
        <v>0</v>
      </c>
      <c r="Q617">
        <f>+Casos_PN_CORR[[#This Row],[21-mar]]-Casos_PN_CORR[[#This Row],[20-mar]]</f>
        <v>0</v>
      </c>
      <c r="R617">
        <f>+Casos_PN_CORR[[#This Row],[22-mar]]-Casos_PN_CORR[[#This Row],[21-mar]]</f>
        <v>0</v>
      </c>
      <c r="S617">
        <f>+Casos_PN_CORR[[#This Row],[23-mar]]-Casos_PN_CORR[[#This Row],[22-mar]]</f>
        <v>0</v>
      </c>
      <c r="T617">
        <f>+Casos_PN_CORR[[#This Row],[24-mar]]-Casos_PN_CORR[[#This Row],[23-mar]]</f>
        <v>0</v>
      </c>
      <c r="U617">
        <f>+Casos_PN_CORR[[#This Row],[25-mar]]-Casos_PN_CORR[[#This Row],[24-mar]]</f>
        <v>0</v>
      </c>
      <c r="V617">
        <f>+Casos_PN_CORR[[#This Row],[26-mar]]-Casos_PN_CORR[[#This Row],[25-mar]]</f>
        <v>0</v>
      </c>
      <c r="W617">
        <f>+Casos_PN_CORR[[#This Row],[27-mar]]-Casos_PN_CORR[[#This Row],[26-mar]]</f>
        <v>0</v>
      </c>
      <c r="X617">
        <f>+Casos_PN_CORR[[#This Row],[28-mar]]-Casos_PN_CORR[[#This Row],[27-mar]]</f>
        <v>0</v>
      </c>
      <c r="Y617">
        <f>+Casos_PN_CORR[[#This Row],[29-mar]]-Casos_PN_CORR[[#This Row],[28-mar]]</f>
        <v>0</v>
      </c>
      <c r="Z617">
        <f>+Casos_PN_CORR[[#This Row],[30-mar]]-Casos_PN_CORR[[#This Row],[29-mar]]</f>
        <v>0</v>
      </c>
      <c r="AA617">
        <f>+Casos_PN_CORR[[#This Row],[31-mar]]-Casos_PN_CORR[[#This Row],[30-mar]]</f>
        <v>0</v>
      </c>
      <c r="AB617">
        <f>+Casos_PN_CORR[[#This Row],[1-abr]]-Casos_PN_CORR[[#This Row],[31-mar]]</f>
        <v>0</v>
      </c>
      <c r="AC617">
        <f>+Casos_PN_CORR[[#This Row],[2-abr]]-Casos_PN_CORR[[#This Row],[1-abr]]</f>
        <v>0</v>
      </c>
      <c r="AD617">
        <f>+Casos_PN_CORR[[#This Row],[3-abr]]-Casos_PN_CORR[[#This Row],[2-abr]]</f>
        <v>0</v>
      </c>
      <c r="AE617">
        <f>+Casos_PN_CORR[[#This Row],[4-abr]]-Casos_PN_CORR[[#This Row],[3-abr]]</f>
        <v>0</v>
      </c>
      <c r="AF617">
        <f>+Casos_PN_CORR[[#This Row],[5-abr]]-Casos_PN_CORR[[#This Row],[4-abr]]</f>
        <v>0</v>
      </c>
      <c r="AG617">
        <f>+Casos_PN_CORR[[#This Row],[6-abr]]-Casos_PN_CORR[[#This Row],[5-abr]]</f>
        <v>0</v>
      </c>
      <c r="AH617">
        <f>+Casos_PN_CORR[[#This Row],[7-abr]]-Casos_PN_CORR[[#This Row],[6-abr]]</f>
        <v>0</v>
      </c>
      <c r="AI617">
        <f>+Casos_PN_CORR[[#This Row],[8-abr]]-Casos_PN_CORR[[#This Row],[7-abr]]</f>
        <v>0</v>
      </c>
      <c r="AJ617">
        <f>+Casos_PN_CORR[[#This Row],[9-abr]]-Casos_PN_CORR[[#This Row],[8-abr]]</f>
        <v>0</v>
      </c>
      <c r="AK617">
        <f>+Casos_PN_CORR[[#This Row],[10-abr]]-Casos_PN_CORR[[#This Row],[9-abr]]</f>
        <v>0</v>
      </c>
      <c r="AL617">
        <f>+Casos_PN_CORR[[#This Row],[11-abr]]-Casos_PN_CORR[[#This Row],[10-abr]]</f>
        <v>0</v>
      </c>
      <c r="AM617">
        <f>+Casos_PN_CORR[[#This Row],[12-abr]]-Casos_PN_CORR[[#This Row],[11-abr]]</f>
        <v>0</v>
      </c>
      <c r="AN617">
        <f>+Casos_PN_CORR[[#This Row],[13-abr]]-Casos_PN_CORR[[#This Row],[12-abr]]</f>
        <v>0</v>
      </c>
      <c r="AO617">
        <f>+Casos_PN_CORR[[#This Row],[14-abr]]-Casos_PN_CORR[[#This Row],[13-abr]]</f>
        <v>0</v>
      </c>
      <c r="AP617">
        <f>+Casos_PN_CORR[[#This Row],[15-abr]]-Casos_PN_CORR[[#This Row],[14-abr]]</f>
        <v>0</v>
      </c>
      <c r="AQ617">
        <f>+Casos_PN_CORR[[#This Row],[16-abr]]-Casos_PN_CORR[[#This Row],[15-abr]]</f>
        <v>0</v>
      </c>
      <c r="AR617">
        <f>+Casos_PN_CORR[[#This Row],[17-abr]]-Casos_PN_CORR[[#This Row],[16-abr]]</f>
        <v>0</v>
      </c>
      <c r="AS617">
        <f>+Casos_PN_CORR[[#This Row],[18-abr]]-Casos_PN_CORR[[#This Row],[17-abr]]</f>
        <v>0</v>
      </c>
      <c r="AT617">
        <f>+Casos_PN_CORR[[#This Row],[19-abr]]-Casos_PN_CORR[[#This Row],[18-abr]]</f>
        <v>0</v>
      </c>
      <c r="AU617">
        <f>+Casos_PN_CORR[[#This Row],[20-abr]]-Casos_PN_CORR[[#This Row],[19-abr]]</f>
        <v>0</v>
      </c>
      <c r="AV617">
        <f>+Casos_PN_CORR[[#This Row],[21-abr]]-Casos_PN_CORR[[#This Row],[20-abr]]</f>
        <v>0</v>
      </c>
      <c r="AW617">
        <f>+Casos_PN_CORR[[#This Row],[22-abr]]-Casos_PN_CORR[[#This Row],[21-abr]]</f>
        <v>0</v>
      </c>
      <c r="AX617">
        <f>+Casos_PN_CORR[[#This Row],[23-abr]]-Casos_PN_CORR[[#This Row],[22-abr]]</f>
        <v>0</v>
      </c>
      <c r="AY617">
        <f>+Casos_PN_CORR[[#This Row],[24-abr]]-Casos_PN_CORR[[#This Row],[23-abr]]</f>
        <v>0</v>
      </c>
      <c r="AZ617">
        <f>+Casos_PN_CORR[[#This Row],[25-abr]]-Casos_PN_CORR[[#This Row],[24-abr]]</f>
        <v>0</v>
      </c>
      <c r="BA617">
        <f>+Casos_PN_CORR[[#This Row],[26-abr]]-Casos_PN_CORR[[#This Row],[25-abr]]</f>
        <v>0</v>
      </c>
      <c r="BB617">
        <f>+Casos_PN_CORR[[#This Row],[27-abr]]-Casos_PN_CORR[[#This Row],[26-abr]]</f>
        <v>0</v>
      </c>
      <c r="BC617">
        <f>+Casos_PN_CORR[[#This Row],[28-abr]]-Casos_PN_CORR[[#This Row],[27-abr]]</f>
        <v>0</v>
      </c>
      <c r="BD617">
        <f>+Casos_PN_CORR[[#This Row],[29-abr]]-Casos_PN_CORR[[#This Row],[28-abr]]</f>
        <v>0</v>
      </c>
      <c r="BE617">
        <f>+Casos_PN_CORR[[#This Row],[30-abr]]-Casos_PN_CORR[[#This Row],[29-abr]]</f>
        <v>0</v>
      </c>
      <c r="BF617">
        <f>+Casos_PN_CORR[[#This Row],[1-may]]-Casos_PN_CORR[[#This Row],[30-abr]]</f>
        <v>0</v>
      </c>
      <c r="BG617">
        <f>+Casos_PN_CORR[[#This Row],[2-may]]-Casos_PN_CORR[[#This Row],[1-may]]</f>
        <v>0</v>
      </c>
      <c r="BH617">
        <f>+Casos_PN_CORR[[#This Row],[3-may]]-Casos_PN_CORR[[#This Row],[2-may]]</f>
        <v>0</v>
      </c>
      <c r="BI617">
        <f>+Casos_PN_CORR[[#This Row],[4-may]]-Casos_PN_CORR[[#This Row],[3-may]]</f>
        <v>0</v>
      </c>
      <c r="BJ617">
        <f>+Casos_PN_CORR[[#This Row],[5-may]]-Casos_PN_CORR[[#This Row],[4-may]]</f>
        <v>0</v>
      </c>
      <c r="BK617">
        <f>+Casos_PN_CORR[[#This Row],[6-may]]-Casos_PN_CORR[[#This Row],[5-may]]</f>
        <v>0</v>
      </c>
      <c r="BL617">
        <f>+Casos_PN_CORR[[#This Row],[7-may]]-Casos_PN_CORR[[#This Row],[6-may]]</f>
        <v>0</v>
      </c>
      <c r="BM617">
        <f>+Casos_PN_CORR[[#This Row],[8-may]]-Casos_PN_CORR[[#This Row],[7-may]]</f>
        <v>0</v>
      </c>
      <c r="BN617">
        <f>+Casos_PN_CORR[[#This Row],[9-may]]-Casos_PN_CORR[[#This Row],[8-may]]</f>
        <v>0</v>
      </c>
      <c r="BO617">
        <f>+Casos_PN_CORR[[#This Row],[10-may]]-Casos_PN_CORR[[#This Row],[9-may]]</f>
        <v>0</v>
      </c>
      <c r="BP617">
        <f>+Casos_PN_CORR[[#This Row],[11-may]]-Casos_PN_CORR[[#This Row],[10-may]]</f>
        <v>0</v>
      </c>
      <c r="BQ617">
        <f>+Casos_PN_CORR[[#This Row],[12-may]]-Casos_PN_CORR[[#This Row],[11-may]]</f>
        <v>0</v>
      </c>
      <c r="BR617">
        <f>+Casos_PN_CORR[[#This Row],[13-may]]-Casos_PN_CORR[[#This Row],[12-may]]</f>
        <v>0</v>
      </c>
      <c r="BS617">
        <f>+Casos_PN_CORR[[#This Row],[14-may]]-Casos_PN_CORR[[#This Row],[13-may]]</f>
        <v>0</v>
      </c>
      <c r="BT617">
        <f>+Casos_PN_CORR[[#This Row],[15-may]]-Casos_PN_CORR[[#This Row],[14-may]]</f>
        <v>0</v>
      </c>
      <c r="BU617">
        <f>+Casos_PN_CORR[[#This Row],[16-may]]-Casos_PN_CORR[[#This Row],[15-may]]</f>
        <v>0</v>
      </c>
      <c r="BV617">
        <f>+Casos_PN_CORR[[#This Row],[17-may]]-Casos_PN_CORR[[#This Row],[16-may]]</f>
        <v>0</v>
      </c>
      <c r="BW617">
        <f>+Casos_PN_CORR[[#This Row],[18-may]]-Casos_PN_CORR[[#This Row],[17-may]]</f>
        <v>0</v>
      </c>
      <c r="BX617">
        <f>+Casos_PN_CORR[[#This Row],[19-may]]-Casos_PN_CORR[[#This Row],[18-may]]</f>
        <v>0</v>
      </c>
      <c r="BY617">
        <f>+Casos_PN_CORR[[#This Row],[20-may]]-Casos_PN_CORR[[#This Row],[19-may]]</f>
        <v>0</v>
      </c>
      <c r="BZ617">
        <f>+Casos_PN_CORR[[#This Row],[21-may]]-Casos_PN_CORR[[#This Row],[20-may]]</f>
        <v>0</v>
      </c>
      <c r="CA617">
        <f>+Casos_PN_CORR[[#This Row],[22-may]]-Casos_PN_CORR[[#This Row],[21-may]]</f>
        <v>0</v>
      </c>
      <c r="CB617">
        <f>+Casos_PN_CORR[[#This Row],[23-may]]-Casos_PN_CORR[[#This Row],[22-may]]</f>
        <v>0</v>
      </c>
      <c r="CC617">
        <f>+Casos_PN_CORR[[#This Row],[24-may]]-Casos_PN_CORR[[#This Row],[23-may]]</f>
        <v>0</v>
      </c>
      <c r="CD617">
        <f>+Casos_PN_CORR[[#This Row],[25-may]]-Casos_PN_CORR[[#This Row],[24-may]]</f>
        <v>0</v>
      </c>
      <c r="CE617">
        <f>+Casos_PN_CORR[[#This Row],[26-may]]-Casos_PN_CORR[[#This Row],[25-may]]</f>
        <v>0</v>
      </c>
      <c r="CF617">
        <f>+Casos_PN_CORR[[#This Row],[27-may]]-Casos_PN_CORR[[#This Row],[26-may]]</f>
        <v>0</v>
      </c>
      <c r="CG617">
        <f>+Casos_PN_CORR[[#This Row],[28-may]]-Casos_PN_CORR[[#This Row],[27-may]]</f>
        <v>0</v>
      </c>
      <c r="CH617">
        <f>+Casos_PN_CORR[[#This Row],[29-may]]-Casos_PN_CORR[[#This Row],[28-may]]</f>
        <v>0</v>
      </c>
      <c r="CI617">
        <f>+Casos_PN_CORR[[#This Row],[30-may]]-Casos_PN_CORR[[#This Row],[29-may]]</f>
        <v>0</v>
      </c>
      <c r="CJ617">
        <f>+Casos_PN_CORR[[#This Row],[31-may]]-Casos_PN_CORR[[#This Row],[30-may]]</f>
        <v>0</v>
      </c>
      <c r="CK617">
        <f>+Casos_PN_CORR[[#This Row],[1-jun]]-Casos_PN_CORR[[#This Row],[31-may]]</f>
        <v>0</v>
      </c>
      <c r="CL617">
        <f>+Casos_PN_CORR[[#This Row],[2-jun]]-Casos_PN_CORR[[#This Row],[1-jun]]</f>
        <v>0</v>
      </c>
      <c r="CM617">
        <f>+Casos_PN_CORR[[#This Row],[3-jun]]-Casos_PN_CORR[[#This Row],[2-jun]]</f>
        <v>0</v>
      </c>
      <c r="CN617">
        <f>+Casos_PN_CORR[[#This Row],[4-jun]]-Casos_PN_CORR[[#This Row],[3-jun]]</f>
        <v>0</v>
      </c>
      <c r="CO617">
        <f>+Casos_PN_CORR[[#This Row],[5-jun]]-Casos_PN_CORR[[#This Row],[4-jun]]</f>
        <v>0</v>
      </c>
      <c r="CP617">
        <f>+Casos_PN_CORR[[#This Row],[6-jun]]-Casos_PN_CORR[[#This Row],[5-jun]]</f>
        <v>0</v>
      </c>
    </row>
    <row r="618" spans="1:94">
      <c r="A618">
        <v>91001</v>
      </c>
      <c r="B618" s="2" t="s">
        <v>139</v>
      </c>
      <c r="C618" s="2" t="s">
        <v>232</v>
      </c>
      <c r="D618" s="2" t="s">
        <v>724</v>
      </c>
      <c r="E618" s="4">
        <f t="shared" si="9"/>
        <v>385</v>
      </c>
      <c r="F618">
        <f>+Casos_PN_CORR[[#This Row],[10-mar]]</f>
        <v>0</v>
      </c>
      <c r="G618">
        <f>+Casos_PN_CORR[[#This Row],[11-mar]]-Casos_PN_CORR[[#This Row],[10-mar]]</f>
        <v>0</v>
      </c>
      <c r="H618">
        <f>+Casos_PN_CORR[[#This Row],[12-mar]]-Casos_PN_CORR[[#This Row],[11-mar]]</f>
        <v>0</v>
      </c>
      <c r="I618">
        <f>+Casos_PN_CORR[[#This Row],[13-mar]]-Casos_PN_CORR[[#This Row],[12-mar]]</f>
        <v>0</v>
      </c>
      <c r="J618">
        <f>+Casos_PN_CORR[[#This Row],[14-mar]]-Casos_PN_CORR[[#This Row],[13-mar]]</f>
        <v>0</v>
      </c>
      <c r="K618">
        <f>+Casos_PN_CORR[[#This Row],[15-mar]]-Casos_PN_CORR[[#This Row],[14-mar]]</f>
        <v>0</v>
      </c>
      <c r="L618">
        <f>+Casos_PN_CORR[[#This Row],[16-mar]]-Casos_PN_CORR[[#This Row],[15-mar]]</f>
        <v>0</v>
      </c>
      <c r="M618">
        <f>+Casos_PN_CORR[[#This Row],[17-mar]]-Casos_PN_CORR[[#This Row],[16-mar]]</f>
        <v>0</v>
      </c>
      <c r="N618">
        <f>+Casos_PN_CORR[[#This Row],[18-mar]]-Casos_PN_CORR[[#This Row],[17-mar]]</f>
        <v>0</v>
      </c>
      <c r="O618">
        <f>+Casos_PN_CORR[[#This Row],[19-mar]]-Casos_PN_CORR[[#This Row],[18-mar]]</f>
        <v>0</v>
      </c>
      <c r="P618">
        <f>+Casos_PN_CORR[[#This Row],[20-mar]]-Casos_PN_CORR[[#This Row],[19-mar]]</f>
        <v>0</v>
      </c>
      <c r="Q618">
        <f>+Casos_PN_CORR[[#This Row],[21-mar]]-Casos_PN_CORR[[#This Row],[20-mar]]</f>
        <v>0</v>
      </c>
      <c r="R618">
        <f>+Casos_PN_CORR[[#This Row],[22-mar]]-Casos_PN_CORR[[#This Row],[21-mar]]</f>
        <v>0</v>
      </c>
      <c r="S618">
        <f>+Casos_PN_CORR[[#This Row],[23-mar]]-Casos_PN_CORR[[#This Row],[22-mar]]</f>
        <v>0</v>
      </c>
      <c r="T618">
        <f>+Casos_PN_CORR[[#This Row],[24-mar]]-Casos_PN_CORR[[#This Row],[23-mar]]</f>
        <v>0</v>
      </c>
      <c r="U618">
        <f>+Casos_PN_CORR[[#This Row],[25-mar]]-Casos_PN_CORR[[#This Row],[24-mar]]</f>
        <v>0</v>
      </c>
      <c r="V618">
        <f>+Casos_PN_CORR[[#This Row],[26-mar]]-Casos_PN_CORR[[#This Row],[25-mar]]</f>
        <v>0</v>
      </c>
      <c r="W618">
        <f>+Casos_PN_CORR[[#This Row],[27-mar]]-Casos_PN_CORR[[#This Row],[26-mar]]</f>
        <v>0</v>
      </c>
      <c r="X618">
        <f>+Casos_PN_CORR[[#This Row],[28-mar]]-Casos_PN_CORR[[#This Row],[27-mar]]</f>
        <v>0</v>
      </c>
      <c r="Y618">
        <f>+Casos_PN_CORR[[#This Row],[29-mar]]-Casos_PN_CORR[[#This Row],[28-mar]]</f>
        <v>0</v>
      </c>
      <c r="Z618">
        <f>+Casos_PN_CORR[[#This Row],[30-mar]]-Casos_PN_CORR[[#This Row],[29-mar]]</f>
        <v>0</v>
      </c>
      <c r="AA618">
        <f>+Casos_PN_CORR[[#This Row],[31-mar]]-Casos_PN_CORR[[#This Row],[30-mar]]</f>
        <v>0</v>
      </c>
      <c r="AB618">
        <f>+Casos_PN_CORR[[#This Row],[1-abr]]-Casos_PN_CORR[[#This Row],[31-mar]]</f>
        <v>0</v>
      </c>
      <c r="AC618">
        <f>+Casos_PN_CORR[[#This Row],[2-abr]]-Casos_PN_CORR[[#This Row],[1-abr]]</f>
        <v>0</v>
      </c>
      <c r="AD618">
        <f>+Casos_PN_CORR[[#This Row],[3-abr]]-Casos_PN_CORR[[#This Row],[2-abr]]</f>
        <v>0</v>
      </c>
      <c r="AE618">
        <f>+Casos_PN_CORR[[#This Row],[4-abr]]-Casos_PN_CORR[[#This Row],[3-abr]]</f>
        <v>0</v>
      </c>
      <c r="AF618">
        <f>+Casos_PN_CORR[[#This Row],[5-abr]]-Casos_PN_CORR[[#This Row],[4-abr]]</f>
        <v>0</v>
      </c>
      <c r="AG618">
        <f>+Casos_PN_CORR[[#This Row],[6-abr]]-Casos_PN_CORR[[#This Row],[5-abr]]</f>
        <v>0</v>
      </c>
      <c r="AH618">
        <f>+Casos_PN_CORR[[#This Row],[7-abr]]-Casos_PN_CORR[[#This Row],[6-abr]]</f>
        <v>0</v>
      </c>
      <c r="AI618">
        <f>+Casos_PN_CORR[[#This Row],[8-abr]]-Casos_PN_CORR[[#This Row],[7-abr]]</f>
        <v>0</v>
      </c>
      <c r="AJ618">
        <f>+Casos_PN_CORR[[#This Row],[9-abr]]-Casos_PN_CORR[[#This Row],[8-abr]]</f>
        <v>0</v>
      </c>
      <c r="AK618">
        <f>+Casos_PN_CORR[[#This Row],[10-abr]]-Casos_PN_CORR[[#This Row],[9-abr]]</f>
        <v>0</v>
      </c>
      <c r="AL618">
        <f>+Casos_PN_CORR[[#This Row],[11-abr]]-Casos_PN_CORR[[#This Row],[10-abr]]</f>
        <v>0</v>
      </c>
      <c r="AM618">
        <f>+Casos_PN_CORR[[#This Row],[12-abr]]-Casos_PN_CORR[[#This Row],[11-abr]]</f>
        <v>0</v>
      </c>
      <c r="AN618">
        <f>+Casos_PN_CORR[[#This Row],[13-abr]]-Casos_PN_CORR[[#This Row],[12-abr]]</f>
        <v>0</v>
      </c>
      <c r="AO618">
        <f>+Casos_PN_CORR[[#This Row],[14-abr]]-Casos_PN_CORR[[#This Row],[13-abr]]</f>
        <v>0</v>
      </c>
      <c r="AP618">
        <f>+Casos_PN_CORR[[#This Row],[15-abr]]-Casos_PN_CORR[[#This Row],[14-abr]]</f>
        <v>0</v>
      </c>
      <c r="AQ618">
        <f>+Casos_PN_CORR[[#This Row],[16-abr]]-Casos_PN_CORR[[#This Row],[15-abr]]</f>
        <v>0</v>
      </c>
      <c r="AR618">
        <f>+Casos_PN_CORR[[#This Row],[17-abr]]-Casos_PN_CORR[[#This Row],[16-abr]]</f>
        <v>0</v>
      </c>
      <c r="AS618">
        <f>+Casos_PN_CORR[[#This Row],[18-abr]]-Casos_PN_CORR[[#This Row],[17-abr]]</f>
        <v>0</v>
      </c>
      <c r="AT618">
        <f>+Casos_PN_CORR[[#This Row],[19-abr]]-Casos_PN_CORR[[#This Row],[18-abr]]</f>
        <v>0</v>
      </c>
      <c r="AU618">
        <f>+Casos_PN_CORR[[#This Row],[20-abr]]-Casos_PN_CORR[[#This Row],[19-abr]]</f>
        <v>0</v>
      </c>
      <c r="AV618">
        <f>+Casos_PN_CORR[[#This Row],[21-abr]]-Casos_PN_CORR[[#This Row],[20-abr]]</f>
        <v>0</v>
      </c>
      <c r="AW618">
        <f>+Casos_PN_CORR[[#This Row],[22-abr]]-Casos_PN_CORR[[#This Row],[21-abr]]</f>
        <v>0</v>
      </c>
      <c r="AX618">
        <f>+Casos_PN_CORR[[#This Row],[23-abr]]-Casos_PN_CORR[[#This Row],[22-abr]]</f>
        <v>0</v>
      </c>
      <c r="AY618">
        <f>+Casos_PN_CORR[[#This Row],[24-abr]]-Casos_PN_CORR[[#This Row],[23-abr]]</f>
        <v>0</v>
      </c>
      <c r="AZ618">
        <f>+Casos_PN_CORR[[#This Row],[25-abr]]-Casos_PN_CORR[[#This Row],[24-abr]]</f>
        <v>0</v>
      </c>
      <c r="BA618">
        <f>+Casos_PN_CORR[[#This Row],[26-abr]]-Casos_PN_CORR[[#This Row],[25-abr]]</f>
        <v>0</v>
      </c>
      <c r="BB618">
        <f>+Casos_PN_CORR[[#This Row],[27-abr]]-Casos_PN_CORR[[#This Row],[26-abr]]</f>
        <v>0</v>
      </c>
      <c r="BC618">
        <f>+Casos_PN_CORR[[#This Row],[28-abr]]-Casos_PN_CORR[[#This Row],[27-abr]]</f>
        <v>0</v>
      </c>
      <c r="BD618">
        <f>+Casos_PN_CORR[[#This Row],[29-abr]]-Casos_PN_CORR[[#This Row],[28-abr]]</f>
        <v>0</v>
      </c>
      <c r="BE618">
        <f>+Casos_PN_CORR[[#This Row],[30-abr]]-Casos_PN_CORR[[#This Row],[29-abr]]</f>
        <v>0</v>
      </c>
      <c r="BF618">
        <f>+Casos_PN_CORR[[#This Row],[1-may]]-Casos_PN_CORR[[#This Row],[30-abr]]</f>
        <v>0</v>
      </c>
      <c r="BG618">
        <f>+Casos_PN_CORR[[#This Row],[2-may]]-Casos_PN_CORR[[#This Row],[1-may]]</f>
        <v>0</v>
      </c>
      <c r="BH618">
        <f>+Casos_PN_CORR[[#This Row],[3-may]]-Casos_PN_CORR[[#This Row],[2-may]]</f>
        <v>0</v>
      </c>
      <c r="BI618">
        <f>+Casos_PN_CORR[[#This Row],[4-may]]-Casos_PN_CORR[[#This Row],[3-may]]</f>
        <v>0</v>
      </c>
      <c r="BJ618">
        <f>+Casos_PN_CORR[[#This Row],[5-may]]-Casos_PN_CORR[[#This Row],[4-may]]</f>
        <v>0</v>
      </c>
      <c r="BK618">
        <f>+Casos_PN_CORR[[#This Row],[6-may]]-Casos_PN_CORR[[#This Row],[5-may]]</f>
        <v>0</v>
      </c>
      <c r="BL618">
        <f>+Casos_PN_CORR[[#This Row],[7-may]]-Casos_PN_CORR[[#This Row],[6-may]]</f>
        <v>0</v>
      </c>
      <c r="BM618">
        <f>+Casos_PN_CORR[[#This Row],[8-may]]-Casos_PN_CORR[[#This Row],[7-may]]</f>
        <v>0</v>
      </c>
      <c r="BN618">
        <f>+Casos_PN_CORR[[#This Row],[9-may]]-Casos_PN_CORR[[#This Row],[8-may]]</f>
        <v>0</v>
      </c>
      <c r="BO618">
        <f>+Casos_PN_CORR[[#This Row],[10-may]]-Casos_PN_CORR[[#This Row],[9-may]]</f>
        <v>0</v>
      </c>
      <c r="BP618">
        <f>+Casos_PN_CORR[[#This Row],[11-may]]-Casos_PN_CORR[[#This Row],[10-may]]</f>
        <v>0</v>
      </c>
      <c r="BQ618">
        <f>+Casos_PN_CORR[[#This Row],[12-may]]-Casos_PN_CORR[[#This Row],[11-may]]</f>
        <v>0</v>
      </c>
      <c r="BR618">
        <f>+Casos_PN_CORR[[#This Row],[13-may]]-Casos_PN_CORR[[#This Row],[12-may]]</f>
        <v>0</v>
      </c>
      <c r="BS618">
        <f>+Casos_PN_CORR[[#This Row],[14-may]]-Casos_PN_CORR[[#This Row],[13-may]]</f>
        <v>0</v>
      </c>
      <c r="BT618">
        <f>+Casos_PN_CORR[[#This Row],[15-may]]-Casos_PN_CORR[[#This Row],[14-may]]</f>
        <v>0</v>
      </c>
      <c r="BU618">
        <f>+Casos_PN_CORR[[#This Row],[16-may]]-Casos_PN_CORR[[#This Row],[15-may]]</f>
        <v>0</v>
      </c>
      <c r="BV618">
        <f>+Casos_PN_CORR[[#This Row],[17-may]]-Casos_PN_CORR[[#This Row],[16-may]]</f>
        <v>0</v>
      </c>
      <c r="BW618">
        <f>+Casos_PN_CORR[[#This Row],[18-may]]-Casos_PN_CORR[[#This Row],[17-may]]</f>
        <v>0</v>
      </c>
      <c r="BX618">
        <f>+Casos_PN_CORR[[#This Row],[19-may]]-Casos_PN_CORR[[#This Row],[18-may]]</f>
        <v>0</v>
      </c>
      <c r="BY618">
        <f>+Casos_PN_CORR[[#This Row],[20-may]]-Casos_PN_CORR[[#This Row],[19-may]]</f>
        <v>0</v>
      </c>
      <c r="BZ618">
        <f>+Casos_PN_CORR[[#This Row],[21-may]]-Casos_PN_CORR[[#This Row],[20-may]]</f>
        <v>0</v>
      </c>
      <c r="CA618">
        <f>+Casos_PN_CORR[[#This Row],[22-may]]-Casos_PN_CORR[[#This Row],[21-may]]</f>
        <v>0</v>
      </c>
      <c r="CB618">
        <f>+Casos_PN_CORR[[#This Row],[23-may]]-Casos_PN_CORR[[#This Row],[22-may]]</f>
        <v>0</v>
      </c>
      <c r="CC618">
        <f>+Casos_PN_CORR[[#This Row],[24-may]]-Casos_PN_CORR[[#This Row],[23-may]]</f>
        <v>0</v>
      </c>
      <c r="CD618">
        <f>+Casos_PN_CORR[[#This Row],[25-may]]-Casos_PN_CORR[[#This Row],[24-may]]</f>
        <v>0</v>
      </c>
      <c r="CE618">
        <f>+Casos_PN_CORR[[#This Row],[26-may]]-Casos_PN_CORR[[#This Row],[25-may]]</f>
        <v>0</v>
      </c>
      <c r="CF618">
        <f>+Casos_PN_CORR[[#This Row],[27-may]]-Casos_PN_CORR[[#This Row],[26-may]]</f>
        <v>0</v>
      </c>
      <c r="CG618">
        <f>+Casos_PN_CORR[[#This Row],[28-may]]-Casos_PN_CORR[[#This Row],[27-may]]</f>
        <v>0</v>
      </c>
      <c r="CH618">
        <f>+Casos_PN_CORR[[#This Row],[29-may]]-Casos_PN_CORR[[#This Row],[28-may]]</f>
        <v>0</v>
      </c>
      <c r="CI618">
        <f>+Casos_PN_CORR[[#This Row],[30-may]]-Casos_PN_CORR[[#This Row],[29-may]]</f>
        <v>0</v>
      </c>
      <c r="CJ618">
        <f>+Casos_PN_CORR[[#This Row],[31-may]]-Casos_PN_CORR[[#This Row],[30-may]]</f>
        <v>0</v>
      </c>
      <c r="CK618">
        <f>+Casos_PN_CORR[[#This Row],[1-jun]]-Casos_PN_CORR[[#This Row],[31-may]]</f>
        <v>0</v>
      </c>
      <c r="CL618">
        <f>+Casos_PN_CORR[[#This Row],[2-jun]]-Casos_PN_CORR[[#This Row],[1-jun]]</f>
        <v>0</v>
      </c>
      <c r="CM618">
        <f>+Casos_PN_CORR[[#This Row],[3-jun]]-Casos_PN_CORR[[#This Row],[2-jun]]</f>
        <v>0</v>
      </c>
      <c r="CN618">
        <f>+Casos_PN_CORR[[#This Row],[4-jun]]-Casos_PN_CORR[[#This Row],[3-jun]]</f>
        <v>0</v>
      </c>
      <c r="CO618">
        <f>+Casos_PN_CORR[[#This Row],[5-jun]]-Casos_PN_CORR[[#This Row],[4-jun]]</f>
        <v>385</v>
      </c>
      <c r="CP618">
        <f>+Casos_PN_CORR[[#This Row],[6-jun]]-Casos_PN_CORR[[#This Row],[5-jun]]</f>
        <v>0</v>
      </c>
    </row>
    <row r="619" spans="1:94">
      <c r="A619">
        <v>91015</v>
      </c>
      <c r="B619" s="2" t="s">
        <v>139</v>
      </c>
      <c r="C619" s="2" t="s">
        <v>232</v>
      </c>
      <c r="D619" s="2" t="s">
        <v>725</v>
      </c>
      <c r="E619" s="4">
        <f t="shared" si="9"/>
        <v>0</v>
      </c>
      <c r="F619">
        <f>+Casos_PN_CORR[[#This Row],[10-mar]]</f>
        <v>0</v>
      </c>
      <c r="G619">
        <f>+Casos_PN_CORR[[#This Row],[11-mar]]-Casos_PN_CORR[[#This Row],[10-mar]]</f>
        <v>0</v>
      </c>
      <c r="H619">
        <f>+Casos_PN_CORR[[#This Row],[12-mar]]-Casos_PN_CORR[[#This Row],[11-mar]]</f>
        <v>0</v>
      </c>
      <c r="I619">
        <f>+Casos_PN_CORR[[#This Row],[13-mar]]-Casos_PN_CORR[[#This Row],[12-mar]]</f>
        <v>0</v>
      </c>
      <c r="J619">
        <f>+Casos_PN_CORR[[#This Row],[14-mar]]-Casos_PN_CORR[[#This Row],[13-mar]]</f>
        <v>0</v>
      </c>
      <c r="K619">
        <f>+Casos_PN_CORR[[#This Row],[15-mar]]-Casos_PN_CORR[[#This Row],[14-mar]]</f>
        <v>0</v>
      </c>
      <c r="L619">
        <f>+Casos_PN_CORR[[#This Row],[16-mar]]-Casos_PN_CORR[[#This Row],[15-mar]]</f>
        <v>0</v>
      </c>
      <c r="M619">
        <f>+Casos_PN_CORR[[#This Row],[17-mar]]-Casos_PN_CORR[[#This Row],[16-mar]]</f>
        <v>0</v>
      </c>
      <c r="N619">
        <f>+Casos_PN_CORR[[#This Row],[18-mar]]-Casos_PN_CORR[[#This Row],[17-mar]]</f>
        <v>0</v>
      </c>
      <c r="O619">
        <f>+Casos_PN_CORR[[#This Row],[19-mar]]-Casos_PN_CORR[[#This Row],[18-mar]]</f>
        <v>0</v>
      </c>
      <c r="P619">
        <f>+Casos_PN_CORR[[#This Row],[20-mar]]-Casos_PN_CORR[[#This Row],[19-mar]]</f>
        <v>0</v>
      </c>
      <c r="Q619">
        <f>+Casos_PN_CORR[[#This Row],[21-mar]]-Casos_PN_CORR[[#This Row],[20-mar]]</f>
        <v>0</v>
      </c>
      <c r="R619">
        <f>+Casos_PN_CORR[[#This Row],[22-mar]]-Casos_PN_CORR[[#This Row],[21-mar]]</f>
        <v>0</v>
      </c>
      <c r="S619">
        <f>+Casos_PN_CORR[[#This Row],[23-mar]]-Casos_PN_CORR[[#This Row],[22-mar]]</f>
        <v>0</v>
      </c>
      <c r="T619">
        <f>+Casos_PN_CORR[[#This Row],[24-mar]]-Casos_PN_CORR[[#This Row],[23-mar]]</f>
        <v>0</v>
      </c>
      <c r="U619">
        <f>+Casos_PN_CORR[[#This Row],[25-mar]]-Casos_PN_CORR[[#This Row],[24-mar]]</f>
        <v>0</v>
      </c>
      <c r="V619">
        <f>+Casos_PN_CORR[[#This Row],[26-mar]]-Casos_PN_CORR[[#This Row],[25-mar]]</f>
        <v>0</v>
      </c>
      <c r="W619">
        <f>+Casos_PN_CORR[[#This Row],[27-mar]]-Casos_PN_CORR[[#This Row],[26-mar]]</f>
        <v>0</v>
      </c>
      <c r="X619">
        <f>+Casos_PN_CORR[[#This Row],[28-mar]]-Casos_PN_CORR[[#This Row],[27-mar]]</f>
        <v>0</v>
      </c>
      <c r="Y619">
        <f>+Casos_PN_CORR[[#This Row],[29-mar]]-Casos_PN_CORR[[#This Row],[28-mar]]</f>
        <v>0</v>
      </c>
      <c r="Z619">
        <f>+Casos_PN_CORR[[#This Row],[30-mar]]-Casos_PN_CORR[[#This Row],[29-mar]]</f>
        <v>0</v>
      </c>
      <c r="AA619">
        <f>+Casos_PN_CORR[[#This Row],[31-mar]]-Casos_PN_CORR[[#This Row],[30-mar]]</f>
        <v>0</v>
      </c>
      <c r="AB619">
        <f>+Casos_PN_CORR[[#This Row],[1-abr]]-Casos_PN_CORR[[#This Row],[31-mar]]</f>
        <v>0</v>
      </c>
      <c r="AC619">
        <f>+Casos_PN_CORR[[#This Row],[2-abr]]-Casos_PN_CORR[[#This Row],[1-abr]]</f>
        <v>0</v>
      </c>
      <c r="AD619">
        <f>+Casos_PN_CORR[[#This Row],[3-abr]]-Casos_PN_CORR[[#This Row],[2-abr]]</f>
        <v>0</v>
      </c>
      <c r="AE619">
        <f>+Casos_PN_CORR[[#This Row],[4-abr]]-Casos_PN_CORR[[#This Row],[3-abr]]</f>
        <v>0</v>
      </c>
      <c r="AF619">
        <f>+Casos_PN_CORR[[#This Row],[5-abr]]-Casos_PN_CORR[[#This Row],[4-abr]]</f>
        <v>0</v>
      </c>
      <c r="AG619">
        <f>+Casos_PN_CORR[[#This Row],[6-abr]]-Casos_PN_CORR[[#This Row],[5-abr]]</f>
        <v>0</v>
      </c>
      <c r="AH619">
        <f>+Casos_PN_CORR[[#This Row],[7-abr]]-Casos_PN_CORR[[#This Row],[6-abr]]</f>
        <v>0</v>
      </c>
      <c r="AI619">
        <f>+Casos_PN_CORR[[#This Row],[8-abr]]-Casos_PN_CORR[[#This Row],[7-abr]]</f>
        <v>0</v>
      </c>
      <c r="AJ619">
        <f>+Casos_PN_CORR[[#This Row],[9-abr]]-Casos_PN_CORR[[#This Row],[8-abr]]</f>
        <v>0</v>
      </c>
      <c r="AK619">
        <f>+Casos_PN_CORR[[#This Row],[10-abr]]-Casos_PN_CORR[[#This Row],[9-abr]]</f>
        <v>0</v>
      </c>
      <c r="AL619">
        <f>+Casos_PN_CORR[[#This Row],[11-abr]]-Casos_PN_CORR[[#This Row],[10-abr]]</f>
        <v>0</v>
      </c>
      <c r="AM619">
        <f>+Casos_PN_CORR[[#This Row],[12-abr]]-Casos_PN_CORR[[#This Row],[11-abr]]</f>
        <v>0</v>
      </c>
      <c r="AN619">
        <f>+Casos_PN_CORR[[#This Row],[13-abr]]-Casos_PN_CORR[[#This Row],[12-abr]]</f>
        <v>0</v>
      </c>
      <c r="AO619">
        <f>+Casos_PN_CORR[[#This Row],[14-abr]]-Casos_PN_CORR[[#This Row],[13-abr]]</f>
        <v>0</v>
      </c>
      <c r="AP619">
        <f>+Casos_PN_CORR[[#This Row],[15-abr]]-Casos_PN_CORR[[#This Row],[14-abr]]</f>
        <v>0</v>
      </c>
      <c r="AQ619">
        <f>+Casos_PN_CORR[[#This Row],[16-abr]]-Casos_PN_CORR[[#This Row],[15-abr]]</f>
        <v>0</v>
      </c>
      <c r="AR619">
        <f>+Casos_PN_CORR[[#This Row],[17-abr]]-Casos_PN_CORR[[#This Row],[16-abr]]</f>
        <v>0</v>
      </c>
      <c r="AS619">
        <f>+Casos_PN_CORR[[#This Row],[18-abr]]-Casos_PN_CORR[[#This Row],[17-abr]]</f>
        <v>0</v>
      </c>
      <c r="AT619">
        <f>+Casos_PN_CORR[[#This Row],[19-abr]]-Casos_PN_CORR[[#This Row],[18-abr]]</f>
        <v>0</v>
      </c>
      <c r="AU619">
        <f>+Casos_PN_CORR[[#This Row],[20-abr]]-Casos_PN_CORR[[#This Row],[19-abr]]</f>
        <v>0</v>
      </c>
      <c r="AV619">
        <f>+Casos_PN_CORR[[#This Row],[21-abr]]-Casos_PN_CORR[[#This Row],[20-abr]]</f>
        <v>0</v>
      </c>
      <c r="AW619">
        <f>+Casos_PN_CORR[[#This Row],[22-abr]]-Casos_PN_CORR[[#This Row],[21-abr]]</f>
        <v>0</v>
      </c>
      <c r="AX619">
        <f>+Casos_PN_CORR[[#This Row],[23-abr]]-Casos_PN_CORR[[#This Row],[22-abr]]</f>
        <v>0</v>
      </c>
      <c r="AY619">
        <f>+Casos_PN_CORR[[#This Row],[24-abr]]-Casos_PN_CORR[[#This Row],[23-abr]]</f>
        <v>0</v>
      </c>
      <c r="AZ619">
        <f>+Casos_PN_CORR[[#This Row],[25-abr]]-Casos_PN_CORR[[#This Row],[24-abr]]</f>
        <v>0</v>
      </c>
      <c r="BA619">
        <f>+Casos_PN_CORR[[#This Row],[26-abr]]-Casos_PN_CORR[[#This Row],[25-abr]]</f>
        <v>0</v>
      </c>
      <c r="BB619">
        <f>+Casos_PN_CORR[[#This Row],[27-abr]]-Casos_PN_CORR[[#This Row],[26-abr]]</f>
        <v>0</v>
      </c>
      <c r="BC619">
        <f>+Casos_PN_CORR[[#This Row],[28-abr]]-Casos_PN_CORR[[#This Row],[27-abr]]</f>
        <v>0</v>
      </c>
      <c r="BD619">
        <f>+Casos_PN_CORR[[#This Row],[29-abr]]-Casos_PN_CORR[[#This Row],[28-abr]]</f>
        <v>0</v>
      </c>
      <c r="BE619">
        <f>+Casos_PN_CORR[[#This Row],[30-abr]]-Casos_PN_CORR[[#This Row],[29-abr]]</f>
        <v>0</v>
      </c>
      <c r="BF619">
        <f>+Casos_PN_CORR[[#This Row],[1-may]]-Casos_PN_CORR[[#This Row],[30-abr]]</f>
        <v>0</v>
      </c>
      <c r="BG619">
        <f>+Casos_PN_CORR[[#This Row],[2-may]]-Casos_PN_CORR[[#This Row],[1-may]]</f>
        <v>0</v>
      </c>
      <c r="BH619">
        <f>+Casos_PN_CORR[[#This Row],[3-may]]-Casos_PN_CORR[[#This Row],[2-may]]</f>
        <v>0</v>
      </c>
      <c r="BI619">
        <f>+Casos_PN_CORR[[#This Row],[4-may]]-Casos_PN_CORR[[#This Row],[3-may]]</f>
        <v>0</v>
      </c>
      <c r="BJ619">
        <f>+Casos_PN_CORR[[#This Row],[5-may]]-Casos_PN_CORR[[#This Row],[4-may]]</f>
        <v>0</v>
      </c>
      <c r="BK619">
        <f>+Casos_PN_CORR[[#This Row],[6-may]]-Casos_PN_CORR[[#This Row],[5-may]]</f>
        <v>0</v>
      </c>
      <c r="BL619">
        <f>+Casos_PN_CORR[[#This Row],[7-may]]-Casos_PN_CORR[[#This Row],[6-may]]</f>
        <v>0</v>
      </c>
      <c r="BM619">
        <f>+Casos_PN_CORR[[#This Row],[8-may]]-Casos_PN_CORR[[#This Row],[7-may]]</f>
        <v>0</v>
      </c>
      <c r="BN619">
        <f>+Casos_PN_CORR[[#This Row],[9-may]]-Casos_PN_CORR[[#This Row],[8-may]]</f>
        <v>0</v>
      </c>
      <c r="BO619">
        <f>+Casos_PN_CORR[[#This Row],[10-may]]-Casos_PN_CORR[[#This Row],[9-may]]</f>
        <v>0</v>
      </c>
      <c r="BP619">
        <f>+Casos_PN_CORR[[#This Row],[11-may]]-Casos_PN_CORR[[#This Row],[10-may]]</f>
        <v>0</v>
      </c>
      <c r="BQ619">
        <f>+Casos_PN_CORR[[#This Row],[12-may]]-Casos_PN_CORR[[#This Row],[11-may]]</f>
        <v>0</v>
      </c>
      <c r="BR619">
        <f>+Casos_PN_CORR[[#This Row],[13-may]]-Casos_PN_CORR[[#This Row],[12-may]]</f>
        <v>0</v>
      </c>
      <c r="BS619">
        <f>+Casos_PN_CORR[[#This Row],[14-may]]-Casos_PN_CORR[[#This Row],[13-may]]</f>
        <v>0</v>
      </c>
      <c r="BT619">
        <f>+Casos_PN_CORR[[#This Row],[15-may]]-Casos_PN_CORR[[#This Row],[14-may]]</f>
        <v>0</v>
      </c>
      <c r="BU619">
        <f>+Casos_PN_CORR[[#This Row],[16-may]]-Casos_PN_CORR[[#This Row],[15-may]]</f>
        <v>0</v>
      </c>
      <c r="BV619">
        <f>+Casos_PN_CORR[[#This Row],[17-may]]-Casos_PN_CORR[[#This Row],[16-may]]</f>
        <v>0</v>
      </c>
      <c r="BW619">
        <f>+Casos_PN_CORR[[#This Row],[18-may]]-Casos_PN_CORR[[#This Row],[17-may]]</f>
        <v>0</v>
      </c>
      <c r="BX619">
        <f>+Casos_PN_CORR[[#This Row],[19-may]]-Casos_PN_CORR[[#This Row],[18-may]]</f>
        <v>0</v>
      </c>
      <c r="BY619">
        <f>+Casos_PN_CORR[[#This Row],[20-may]]-Casos_PN_CORR[[#This Row],[19-may]]</f>
        <v>0</v>
      </c>
      <c r="BZ619">
        <f>+Casos_PN_CORR[[#This Row],[21-may]]-Casos_PN_CORR[[#This Row],[20-may]]</f>
        <v>0</v>
      </c>
      <c r="CA619">
        <f>+Casos_PN_CORR[[#This Row],[22-may]]-Casos_PN_CORR[[#This Row],[21-may]]</f>
        <v>0</v>
      </c>
      <c r="CB619">
        <f>+Casos_PN_CORR[[#This Row],[23-may]]-Casos_PN_CORR[[#This Row],[22-may]]</f>
        <v>0</v>
      </c>
      <c r="CC619">
        <f>+Casos_PN_CORR[[#This Row],[24-may]]-Casos_PN_CORR[[#This Row],[23-may]]</f>
        <v>0</v>
      </c>
      <c r="CD619">
        <f>+Casos_PN_CORR[[#This Row],[25-may]]-Casos_PN_CORR[[#This Row],[24-may]]</f>
        <v>0</v>
      </c>
      <c r="CE619">
        <f>+Casos_PN_CORR[[#This Row],[26-may]]-Casos_PN_CORR[[#This Row],[25-may]]</f>
        <v>0</v>
      </c>
      <c r="CF619">
        <f>+Casos_PN_CORR[[#This Row],[27-may]]-Casos_PN_CORR[[#This Row],[26-may]]</f>
        <v>0</v>
      </c>
      <c r="CG619">
        <f>+Casos_PN_CORR[[#This Row],[28-may]]-Casos_PN_CORR[[#This Row],[27-may]]</f>
        <v>0</v>
      </c>
      <c r="CH619">
        <f>+Casos_PN_CORR[[#This Row],[29-may]]-Casos_PN_CORR[[#This Row],[28-may]]</f>
        <v>0</v>
      </c>
      <c r="CI619">
        <f>+Casos_PN_CORR[[#This Row],[30-may]]-Casos_PN_CORR[[#This Row],[29-may]]</f>
        <v>0</v>
      </c>
      <c r="CJ619">
        <f>+Casos_PN_CORR[[#This Row],[31-may]]-Casos_PN_CORR[[#This Row],[30-may]]</f>
        <v>0</v>
      </c>
      <c r="CK619">
        <f>+Casos_PN_CORR[[#This Row],[1-jun]]-Casos_PN_CORR[[#This Row],[31-may]]</f>
        <v>0</v>
      </c>
      <c r="CL619">
        <f>+Casos_PN_CORR[[#This Row],[2-jun]]-Casos_PN_CORR[[#This Row],[1-jun]]</f>
        <v>0</v>
      </c>
      <c r="CM619">
        <f>+Casos_PN_CORR[[#This Row],[3-jun]]-Casos_PN_CORR[[#This Row],[2-jun]]</f>
        <v>0</v>
      </c>
      <c r="CN619">
        <f>+Casos_PN_CORR[[#This Row],[4-jun]]-Casos_PN_CORR[[#This Row],[3-jun]]</f>
        <v>0</v>
      </c>
      <c r="CO619">
        <f>+Casos_PN_CORR[[#This Row],[5-jun]]-Casos_PN_CORR[[#This Row],[4-jun]]</f>
        <v>0</v>
      </c>
      <c r="CP619">
        <f>+Casos_PN_CORR[[#This Row],[6-jun]]-Casos_PN_CORR[[#This Row],[5-jun]]</f>
        <v>0</v>
      </c>
    </row>
    <row r="620" spans="1:94">
      <c r="A620">
        <v>91016</v>
      </c>
      <c r="B620" s="2" t="s">
        <v>139</v>
      </c>
      <c r="C620" s="2" t="s">
        <v>232</v>
      </c>
      <c r="D620" s="2" t="s">
        <v>726</v>
      </c>
      <c r="E620" s="4">
        <f t="shared" si="9"/>
        <v>0</v>
      </c>
      <c r="F620">
        <f>+Casos_PN_CORR[[#This Row],[10-mar]]</f>
        <v>0</v>
      </c>
      <c r="G620">
        <f>+Casos_PN_CORR[[#This Row],[11-mar]]-Casos_PN_CORR[[#This Row],[10-mar]]</f>
        <v>0</v>
      </c>
      <c r="H620">
        <f>+Casos_PN_CORR[[#This Row],[12-mar]]-Casos_PN_CORR[[#This Row],[11-mar]]</f>
        <v>0</v>
      </c>
      <c r="I620">
        <f>+Casos_PN_CORR[[#This Row],[13-mar]]-Casos_PN_CORR[[#This Row],[12-mar]]</f>
        <v>0</v>
      </c>
      <c r="J620">
        <f>+Casos_PN_CORR[[#This Row],[14-mar]]-Casos_PN_CORR[[#This Row],[13-mar]]</f>
        <v>0</v>
      </c>
      <c r="K620">
        <f>+Casos_PN_CORR[[#This Row],[15-mar]]-Casos_PN_CORR[[#This Row],[14-mar]]</f>
        <v>0</v>
      </c>
      <c r="L620">
        <f>+Casos_PN_CORR[[#This Row],[16-mar]]-Casos_PN_CORR[[#This Row],[15-mar]]</f>
        <v>0</v>
      </c>
      <c r="M620">
        <f>+Casos_PN_CORR[[#This Row],[17-mar]]-Casos_PN_CORR[[#This Row],[16-mar]]</f>
        <v>0</v>
      </c>
      <c r="N620">
        <f>+Casos_PN_CORR[[#This Row],[18-mar]]-Casos_PN_CORR[[#This Row],[17-mar]]</f>
        <v>0</v>
      </c>
      <c r="O620">
        <f>+Casos_PN_CORR[[#This Row],[19-mar]]-Casos_PN_CORR[[#This Row],[18-mar]]</f>
        <v>0</v>
      </c>
      <c r="P620">
        <f>+Casos_PN_CORR[[#This Row],[20-mar]]-Casos_PN_CORR[[#This Row],[19-mar]]</f>
        <v>0</v>
      </c>
      <c r="Q620">
        <f>+Casos_PN_CORR[[#This Row],[21-mar]]-Casos_PN_CORR[[#This Row],[20-mar]]</f>
        <v>0</v>
      </c>
      <c r="R620">
        <f>+Casos_PN_CORR[[#This Row],[22-mar]]-Casos_PN_CORR[[#This Row],[21-mar]]</f>
        <v>0</v>
      </c>
      <c r="S620">
        <f>+Casos_PN_CORR[[#This Row],[23-mar]]-Casos_PN_CORR[[#This Row],[22-mar]]</f>
        <v>0</v>
      </c>
      <c r="T620">
        <f>+Casos_PN_CORR[[#This Row],[24-mar]]-Casos_PN_CORR[[#This Row],[23-mar]]</f>
        <v>0</v>
      </c>
      <c r="U620">
        <f>+Casos_PN_CORR[[#This Row],[25-mar]]-Casos_PN_CORR[[#This Row],[24-mar]]</f>
        <v>0</v>
      </c>
      <c r="V620">
        <f>+Casos_PN_CORR[[#This Row],[26-mar]]-Casos_PN_CORR[[#This Row],[25-mar]]</f>
        <v>0</v>
      </c>
      <c r="W620">
        <f>+Casos_PN_CORR[[#This Row],[27-mar]]-Casos_PN_CORR[[#This Row],[26-mar]]</f>
        <v>0</v>
      </c>
      <c r="X620">
        <f>+Casos_PN_CORR[[#This Row],[28-mar]]-Casos_PN_CORR[[#This Row],[27-mar]]</f>
        <v>0</v>
      </c>
      <c r="Y620">
        <f>+Casos_PN_CORR[[#This Row],[29-mar]]-Casos_PN_CORR[[#This Row],[28-mar]]</f>
        <v>0</v>
      </c>
      <c r="Z620">
        <f>+Casos_PN_CORR[[#This Row],[30-mar]]-Casos_PN_CORR[[#This Row],[29-mar]]</f>
        <v>0</v>
      </c>
      <c r="AA620">
        <f>+Casos_PN_CORR[[#This Row],[31-mar]]-Casos_PN_CORR[[#This Row],[30-mar]]</f>
        <v>0</v>
      </c>
      <c r="AB620">
        <f>+Casos_PN_CORR[[#This Row],[1-abr]]-Casos_PN_CORR[[#This Row],[31-mar]]</f>
        <v>0</v>
      </c>
      <c r="AC620">
        <f>+Casos_PN_CORR[[#This Row],[2-abr]]-Casos_PN_CORR[[#This Row],[1-abr]]</f>
        <v>0</v>
      </c>
      <c r="AD620">
        <f>+Casos_PN_CORR[[#This Row],[3-abr]]-Casos_PN_CORR[[#This Row],[2-abr]]</f>
        <v>0</v>
      </c>
      <c r="AE620">
        <f>+Casos_PN_CORR[[#This Row],[4-abr]]-Casos_PN_CORR[[#This Row],[3-abr]]</f>
        <v>0</v>
      </c>
      <c r="AF620">
        <f>+Casos_PN_CORR[[#This Row],[5-abr]]-Casos_PN_CORR[[#This Row],[4-abr]]</f>
        <v>0</v>
      </c>
      <c r="AG620">
        <f>+Casos_PN_CORR[[#This Row],[6-abr]]-Casos_PN_CORR[[#This Row],[5-abr]]</f>
        <v>0</v>
      </c>
      <c r="AH620">
        <f>+Casos_PN_CORR[[#This Row],[7-abr]]-Casos_PN_CORR[[#This Row],[6-abr]]</f>
        <v>0</v>
      </c>
      <c r="AI620">
        <f>+Casos_PN_CORR[[#This Row],[8-abr]]-Casos_PN_CORR[[#This Row],[7-abr]]</f>
        <v>0</v>
      </c>
      <c r="AJ620">
        <f>+Casos_PN_CORR[[#This Row],[9-abr]]-Casos_PN_CORR[[#This Row],[8-abr]]</f>
        <v>0</v>
      </c>
      <c r="AK620">
        <f>+Casos_PN_CORR[[#This Row],[10-abr]]-Casos_PN_CORR[[#This Row],[9-abr]]</f>
        <v>0</v>
      </c>
      <c r="AL620">
        <f>+Casos_PN_CORR[[#This Row],[11-abr]]-Casos_PN_CORR[[#This Row],[10-abr]]</f>
        <v>0</v>
      </c>
      <c r="AM620">
        <f>+Casos_PN_CORR[[#This Row],[12-abr]]-Casos_PN_CORR[[#This Row],[11-abr]]</f>
        <v>0</v>
      </c>
      <c r="AN620">
        <f>+Casos_PN_CORR[[#This Row],[13-abr]]-Casos_PN_CORR[[#This Row],[12-abr]]</f>
        <v>0</v>
      </c>
      <c r="AO620">
        <f>+Casos_PN_CORR[[#This Row],[14-abr]]-Casos_PN_CORR[[#This Row],[13-abr]]</f>
        <v>0</v>
      </c>
      <c r="AP620">
        <f>+Casos_PN_CORR[[#This Row],[15-abr]]-Casos_PN_CORR[[#This Row],[14-abr]]</f>
        <v>0</v>
      </c>
      <c r="AQ620">
        <f>+Casos_PN_CORR[[#This Row],[16-abr]]-Casos_PN_CORR[[#This Row],[15-abr]]</f>
        <v>0</v>
      </c>
      <c r="AR620">
        <f>+Casos_PN_CORR[[#This Row],[17-abr]]-Casos_PN_CORR[[#This Row],[16-abr]]</f>
        <v>0</v>
      </c>
      <c r="AS620">
        <f>+Casos_PN_CORR[[#This Row],[18-abr]]-Casos_PN_CORR[[#This Row],[17-abr]]</f>
        <v>0</v>
      </c>
      <c r="AT620">
        <f>+Casos_PN_CORR[[#This Row],[19-abr]]-Casos_PN_CORR[[#This Row],[18-abr]]</f>
        <v>0</v>
      </c>
      <c r="AU620">
        <f>+Casos_PN_CORR[[#This Row],[20-abr]]-Casos_PN_CORR[[#This Row],[19-abr]]</f>
        <v>0</v>
      </c>
      <c r="AV620">
        <f>+Casos_PN_CORR[[#This Row],[21-abr]]-Casos_PN_CORR[[#This Row],[20-abr]]</f>
        <v>0</v>
      </c>
      <c r="AW620">
        <f>+Casos_PN_CORR[[#This Row],[22-abr]]-Casos_PN_CORR[[#This Row],[21-abr]]</f>
        <v>0</v>
      </c>
      <c r="AX620">
        <f>+Casos_PN_CORR[[#This Row],[23-abr]]-Casos_PN_CORR[[#This Row],[22-abr]]</f>
        <v>0</v>
      </c>
      <c r="AY620">
        <f>+Casos_PN_CORR[[#This Row],[24-abr]]-Casos_PN_CORR[[#This Row],[23-abr]]</f>
        <v>0</v>
      </c>
      <c r="AZ620">
        <f>+Casos_PN_CORR[[#This Row],[25-abr]]-Casos_PN_CORR[[#This Row],[24-abr]]</f>
        <v>0</v>
      </c>
      <c r="BA620">
        <f>+Casos_PN_CORR[[#This Row],[26-abr]]-Casos_PN_CORR[[#This Row],[25-abr]]</f>
        <v>0</v>
      </c>
      <c r="BB620">
        <f>+Casos_PN_CORR[[#This Row],[27-abr]]-Casos_PN_CORR[[#This Row],[26-abr]]</f>
        <v>0</v>
      </c>
      <c r="BC620">
        <f>+Casos_PN_CORR[[#This Row],[28-abr]]-Casos_PN_CORR[[#This Row],[27-abr]]</f>
        <v>0</v>
      </c>
      <c r="BD620">
        <f>+Casos_PN_CORR[[#This Row],[29-abr]]-Casos_PN_CORR[[#This Row],[28-abr]]</f>
        <v>0</v>
      </c>
      <c r="BE620">
        <f>+Casos_PN_CORR[[#This Row],[30-abr]]-Casos_PN_CORR[[#This Row],[29-abr]]</f>
        <v>0</v>
      </c>
      <c r="BF620">
        <f>+Casos_PN_CORR[[#This Row],[1-may]]-Casos_PN_CORR[[#This Row],[30-abr]]</f>
        <v>0</v>
      </c>
      <c r="BG620">
        <f>+Casos_PN_CORR[[#This Row],[2-may]]-Casos_PN_CORR[[#This Row],[1-may]]</f>
        <v>0</v>
      </c>
      <c r="BH620">
        <f>+Casos_PN_CORR[[#This Row],[3-may]]-Casos_PN_CORR[[#This Row],[2-may]]</f>
        <v>0</v>
      </c>
      <c r="BI620">
        <f>+Casos_PN_CORR[[#This Row],[4-may]]-Casos_PN_CORR[[#This Row],[3-may]]</f>
        <v>0</v>
      </c>
      <c r="BJ620">
        <f>+Casos_PN_CORR[[#This Row],[5-may]]-Casos_PN_CORR[[#This Row],[4-may]]</f>
        <v>0</v>
      </c>
      <c r="BK620">
        <f>+Casos_PN_CORR[[#This Row],[6-may]]-Casos_PN_CORR[[#This Row],[5-may]]</f>
        <v>0</v>
      </c>
      <c r="BL620">
        <f>+Casos_PN_CORR[[#This Row],[7-may]]-Casos_PN_CORR[[#This Row],[6-may]]</f>
        <v>0</v>
      </c>
      <c r="BM620">
        <f>+Casos_PN_CORR[[#This Row],[8-may]]-Casos_PN_CORR[[#This Row],[7-may]]</f>
        <v>0</v>
      </c>
      <c r="BN620">
        <f>+Casos_PN_CORR[[#This Row],[9-may]]-Casos_PN_CORR[[#This Row],[8-may]]</f>
        <v>0</v>
      </c>
      <c r="BO620">
        <f>+Casos_PN_CORR[[#This Row],[10-may]]-Casos_PN_CORR[[#This Row],[9-may]]</f>
        <v>0</v>
      </c>
      <c r="BP620">
        <f>+Casos_PN_CORR[[#This Row],[11-may]]-Casos_PN_CORR[[#This Row],[10-may]]</f>
        <v>0</v>
      </c>
      <c r="BQ620">
        <f>+Casos_PN_CORR[[#This Row],[12-may]]-Casos_PN_CORR[[#This Row],[11-may]]</f>
        <v>0</v>
      </c>
      <c r="BR620">
        <f>+Casos_PN_CORR[[#This Row],[13-may]]-Casos_PN_CORR[[#This Row],[12-may]]</f>
        <v>0</v>
      </c>
      <c r="BS620">
        <f>+Casos_PN_CORR[[#This Row],[14-may]]-Casos_PN_CORR[[#This Row],[13-may]]</f>
        <v>0</v>
      </c>
      <c r="BT620">
        <f>+Casos_PN_CORR[[#This Row],[15-may]]-Casos_PN_CORR[[#This Row],[14-may]]</f>
        <v>0</v>
      </c>
      <c r="BU620">
        <f>+Casos_PN_CORR[[#This Row],[16-may]]-Casos_PN_CORR[[#This Row],[15-may]]</f>
        <v>0</v>
      </c>
      <c r="BV620">
        <f>+Casos_PN_CORR[[#This Row],[17-may]]-Casos_PN_CORR[[#This Row],[16-may]]</f>
        <v>0</v>
      </c>
      <c r="BW620">
        <f>+Casos_PN_CORR[[#This Row],[18-may]]-Casos_PN_CORR[[#This Row],[17-may]]</f>
        <v>0</v>
      </c>
      <c r="BX620">
        <f>+Casos_PN_CORR[[#This Row],[19-may]]-Casos_PN_CORR[[#This Row],[18-may]]</f>
        <v>0</v>
      </c>
      <c r="BY620">
        <f>+Casos_PN_CORR[[#This Row],[20-may]]-Casos_PN_CORR[[#This Row],[19-may]]</f>
        <v>0</v>
      </c>
      <c r="BZ620">
        <f>+Casos_PN_CORR[[#This Row],[21-may]]-Casos_PN_CORR[[#This Row],[20-may]]</f>
        <v>0</v>
      </c>
      <c r="CA620">
        <f>+Casos_PN_CORR[[#This Row],[22-may]]-Casos_PN_CORR[[#This Row],[21-may]]</f>
        <v>0</v>
      </c>
      <c r="CB620">
        <f>+Casos_PN_CORR[[#This Row],[23-may]]-Casos_PN_CORR[[#This Row],[22-may]]</f>
        <v>0</v>
      </c>
      <c r="CC620">
        <f>+Casos_PN_CORR[[#This Row],[24-may]]-Casos_PN_CORR[[#This Row],[23-may]]</f>
        <v>0</v>
      </c>
      <c r="CD620">
        <f>+Casos_PN_CORR[[#This Row],[25-may]]-Casos_PN_CORR[[#This Row],[24-may]]</f>
        <v>0</v>
      </c>
      <c r="CE620">
        <f>+Casos_PN_CORR[[#This Row],[26-may]]-Casos_PN_CORR[[#This Row],[25-may]]</f>
        <v>0</v>
      </c>
      <c r="CF620">
        <f>+Casos_PN_CORR[[#This Row],[27-may]]-Casos_PN_CORR[[#This Row],[26-may]]</f>
        <v>0</v>
      </c>
      <c r="CG620">
        <f>+Casos_PN_CORR[[#This Row],[28-may]]-Casos_PN_CORR[[#This Row],[27-may]]</f>
        <v>0</v>
      </c>
      <c r="CH620">
        <f>+Casos_PN_CORR[[#This Row],[29-may]]-Casos_PN_CORR[[#This Row],[28-may]]</f>
        <v>0</v>
      </c>
      <c r="CI620">
        <f>+Casos_PN_CORR[[#This Row],[30-may]]-Casos_PN_CORR[[#This Row],[29-may]]</f>
        <v>0</v>
      </c>
      <c r="CJ620">
        <f>+Casos_PN_CORR[[#This Row],[31-may]]-Casos_PN_CORR[[#This Row],[30-may]]</f>
        <v>0</v>
      </c>
      <c r="CK620">
        <f>+Casos_PN_CORR[[#This Row],[1-jun]]-Casos_PN_CORR[[#This Row],[31-may]]</f>
        <v>0</v>
      </c>
      <c r="CL620">
        <f>+Casos_PN_CORR[[#This Row],[2-jun]]-Casos_PN_CORR[[#This Row],[1-jun]]</f>
        <v>0</v>
      </c>
      <c r="CM620">
        <f>+Casos_PN_CORR[[#This Row],[3-jun]]-Casos_PN_CORR[[#This Row],[2-jun]]</f>
        <v>0</v>
      </c>
      <c r="CN620">
        <f>+Casos_PN_CORR[[#This Row],[4-jun]]-Casos_PN_CORR[[#This Row],[3-jun]]</f>
        <v>0</v>
      </c>
      <c r="CO620">
        <f>+Casos_PN_CORR[[#This Row],[5-jun]]-Casos_PN_CORR[[#This Row],[4-jun]]</f>
        <v>0</v>
      </c>
      <c r="CP620">
        <f>+Casos_PN_CORR[[#This Row],[6-jun]]-Casos_PN_CORR[[#This Row],[5-jun]]</f>
        <v>0</v>
      </c>
    </row>
    <row r="621" spans="1:94">
      <c r="A621">
        <v>40510</v>
      </c>
      <c r="B621" s="2" t="s">
        <v>115</v>
      </c>
      <c r="C621" s="2" t="s">
        <v>146</v>
      </c>
      <c r="D621" s="2" t="s">
        <v>727</v>
      </c>
      <c r="E621" s="4">
        <f t="shared" si="9"/>
        <v>1</v>
      </c>
      <c r="F621">
        <f>+Casos_PN_CORR[[#This Row],[10-mar]]</f>
        <v>0</v>
      </c>
      <c r="G621">
        <f>+Casos_PN_CORR[[#This Row],[11-mar]]-Casos_PN_CORR[[#This Row],[10-mar]]</f>
        <v>0</v>
      </c>
      <c r="H621">
        <f>+Casos_PN_CORR[[#This Row],[12-mar]]-Casos_PN_CORR[[#This Row],[11-mar]]</f>
        <v>0</v>
      </c>
      <c r="I621">
        <f>+Casos_PN_CORR[[#This Row],[13-mar]]-Casos_PN_CORR[[#This Row],[12-mar]]</f>
        <v>0</v>
      </c>
      <c r="J621">
        <f>+Casos_PN_CORR[[#This Row],[14-mar]]-Casos_PN_CORR[[#This Row],[13-mar]]</f>
        <v>0</v>
      </c>
      <c r="K621">
        <f>+Casos_PN_CORR[[#This Row],[15-mar]]-Casos_PN_CORR[[#This Row],[14-mar]]</f>
        <v>0</v>
      </c>
      <c r="L621">
        <f>+Casos_PN_CORR[[#This Row],[16-mar]]-Casos_PN_CORR[[#This Row],[15-mar]]</f>
        <v>0</v>
      </c>
      <c r="M621">
        <f>+Casos_PN_CORR[[#This Row],[17-mar]]-Casos_PN_CORR[[#This Row],[16-mar]]</f>
        <v>0</v>
      </c>
      <c r="N621">
        <f>+Casos_PN_CORR[[#This Row],[18-mar]]-Casos_PN_CORR[[#This Row],[17-mar]]</f>
        <v>0</v>
      </c>
      <c r="O621">
        <f>+Casos_PN_CORR[[#This Row],[19-mar]]-Casos_PN_CORR[[#This Row],[18-mar]]</f>
        <v>0</v>
      </c>
      <c r="P621">
        <f>+Casos_PN_CORR[[#This Row],[20-mar]]-Casos_PN_CORR[[#This Row],[19-mar]]</f>
        <v>0</v>
      </c>
      <c r="Q621">
        <f>+Casos_PN_CORR[[#This Row],[21-mar]]-Casos_PN_CORR[[#This Row],[20-mar]]</f>
        <v>0</v>
      </c>
      <c r="R621">
        <f>+Casos_PN_CORR[[#This Row],[22-mar]]-Casos_PN_CORR[[#This Row],[21-mar]]</f>
        <v>0</v>
      </c>
      <c r="S621">
        <f>+Casos_PN_CORR[[#This Row],[23-mar]]-Casos_PN_CORR[[#This Row],[22-mar]]</f>
        <v>0</v>
      </c>
      <c r="T621">
        <f>+Casos_PN_CORR[[#This Row],[24-mar]]-Casos_PN_CORR[[#This Row],[23-mar]]</f>
        <v>0</v>
      </c>
      <c r="U621">
        <f>+Casos_PN_CORR[[#This Row],[25-mar]]-Casos_PN_CORR[[#This Row],[24-mar]]</f>
        <v>0</v>
      </c>
      <c r="V621">
        <f>+Casos_PN_CORR[[#This Row],[26-mar]]-Casos_PN_CORR[[#This Row],[25-mar]]</f>
        <v>0</v>
      </c>
      <c r="W621">
        <f>+Casos_PN_CORR[[#This Row],[27-mar]]-Casos_PN_CORR[[#This Row],[26-mar]]</f>
        <v>0</v>
      </c>
      <c r="X621">
        <f>+Casos_PN_CORR[[#This Row],[28-mar]]-Casos_PN_CORR[[#This Row],[27-mar]]</f>
        <v>0</v>
      </c>
      <c r="Y621">
        <f>+Casos_PN_CORR[[#This Row],[29-mar]]-Casos_PN_CORR[[#This Row],[28-mar]]</f>
        <v>0</v>
      </c>
      <c r="Z621">
        <f>+Casos_PN_CORR[[#This Row],[30-mar]]-Casos_PN_CORR[[#This Row],[29-mar]]</f>
        <v>0</v>
      </c>
      <c r="AA621">
        <f>+Casos_PN_CORR[[#This Row],[31-mar]]-Casos_PN_CORR[[#This Row],[30-mar]]</f>
        <v>0</v>
      </c>
      <c r="AB621">
        <f>+Casos_PN_CORR[[#This Row],[1-abr]]-Casos_PN_CORR[[#This Row],[31-mar]]</f>
        <v>0</v>
      </c>
      <c r="AC621">
        <f>+Casos_PN_CORR[[#This Row],[2-abr]]-Casos_PN_CORR[[#This Row],[1-abr]]</f>
        <v>0</v>
      </c>
      <c r="AD621">
        <f>+Casos_PN_CORR[[#This Row],[3-abr]]-Casos_PN_CORR[[#This Row],[2-abr]]</f>
        <v>0</v>
      </c>
      <c r="AE621">
        <f>+Casos_PN_CORR[[#This Row],[4-abr]]-Casos_PN_CORR[[#This Row],[3-abr]]</f>
        <v>0</v>
      </c>
      <c r="AF621">
        <f>+Casos_PN_CORR[[#This Row],[5-abr]]-Casos_PN_CORR[[#This Row],[4-abr]]</f>
        <v>0</v>
      </c>
      <c r="AG621">
        <f>+Casos_PN_CORR[[#This Row],[6-abr]]-Casos_PN_CORR[[#This Row],[5-abr]]</f>
        <v>0</v>
      </c>
      <c r="AH621">
        <f>+Casos_PN_CORR[[#This Row],[7-abr]]-Casos_PN_CORR[[#This Row],[6-abr]]</f>
        <v>0</v>
      </c>
      <c r="AI621">
        <f>+Casos_PN_CORR[[#This Row],[8-abr]]-Casos_PN_CORR[[#This Row],[7-abr]]</f>
        <v>0</v>
      </c>
      <c r="AJ621">
        <f>+Casos_PN_CORR[[#This Row],[9-abr]]-Casos_PN_CORR[[#This Row],[8-abr]]</f>
        <v>0</v>
      </c>
      <c r="AK621">
        <f>+Casos_PN_CORR[[#This Row],[10-abr]]-Casos_PN_CORR[[#This Row],[9-abr]]</f>
        <v>0</v>
      </c>
      <c r="AL621">
        <f>+Casos_PN_CORR[[#This Row],[11-abr]]-Casos_PN_CORR[[#This Row],[10-abr]]</f>
        <v>0</v>
      </c>
      <c r="AM621">
        <f>+Casos_PN_CORR[[#This Row],[12-abr]]-Casos_PN_CORR[[#This Row],[11-abr]]</f>
        <v>0</v>
      </c>
      <c r="AN621">
        <f>+Casos_PN_CORR[[#This Row],[13-abr]]-Casos_PN_CORR[[#This Row],[12-abr]]</f>
        <v>0</v>
      </c>
      <c r="AO621">
        <f>+Casos_PN_CORR[[#This Row],[14-abr]]-Casos_PN_CORR[[#This Row],[13-abr]]</f>
        <v>0</v>
      </c>
      <c r="AP621">
        <f>+Casos_PN_CORR[[#This Row],[15-abr]]-Casos_PN_CORR[[#This Row],[14-abr]]</f>
        <v>0</v>
      </c>
      <c r="AQ621">
        <f>+Casos_PN_CORR[[#This Row],[16-abr]]-Casos_PN_CORR[[#This Row],[15-abr]]</f>
        <v>0</v>
      </c>
      <c r="AR621">
        <f>+Casos_PN_CORR[[#This Row],[17-abr]]-Casos_PN_CORR[[#This Row],[16-abr]]</f>
        <v>0</v>
      </c>
      <c r="AS621">
        <f>+Casos_PN_CORR[[#This Row],[18-abr]]-Casos_PN_CORR[[#This Row],[17-abr]]</f>
        <v>0</v>
      </c>
      <c r="AT621">
        <f>+Casos_PN_CORR[[#This Row],[19-abr]]-Casos_PN_CORR[[#This Row],[18-abr]]</f>
        <v>0</v>
      </c>
      <c r="AU621">
        <f>+Casos_PN_CORR[[#This Row],[20-abr]]-Casos_PN_CORR[[#This Row],[19-abr]]</f>
        <v>0</v>
      </c>
      <c r="AV621">
        <f>+Casos_PN_CORR[[#This Row],[21-abr]]-Casos_PN_CORR[[#This Row],[20-abr]]</f>
        <v>0</v>
      </c>
      <c r="AW621">
        <f>+Casos_PN_CORR[[#This Row],[22-abr]]-Casos_PN_CORR[[#This Row],[21-abr]]</f>
        <v>0</v>
      </c>
      <c r="AX621">
        <f>+Casos_PN_CORR[[#This Row],[23-abr]]-Casos_PN_CORR[[#This Row],[22-abr]]</f>
        <v>0</v>
      </c>
      <c r="AY621">
        <f>+Casos_PN_CORR[[#This Row],[24-abr]]-Casos_PN_CORR[[#This Row],[23-abr]]</f>
        <v>0</v>
      </c>
      <c r="AZ621">
        <f>+Casos_PN_CORR[[#This Row],[25-abr]]-Casos_PN_CORR[[#This Row],[24-abr]]</f>
        <v>0</v>
      </c>
      <c r="BA621">
        <f>+Casos_PN_CORR[[#This Row],[26-abr]]-Casos_PN_CORR[[#This Row],[25-abr]]</f>
        <v>0</v>
      </c>
      <c r="BB621">
        <f>+Casos_PN_CORR[[#This Row],[27-abr]]-Casos_PN_CORR[[#This Row],[26-abr]]</f>
        <v>0</v>
      </c>
      <c r="BC621">
        <f>+Casos_PN_CORR[[#This Row],[28-abr]]-Casos_PN_CORR[[#This Row],[27-abr]]</f>
        <v>0</v>
      </c>
      <c r="BD621">
        <f>+Casos_PN_CORR[[#This Row],[29-abr]]-Casos_PN_CORR[[#This Row],[28-abr]]</f>
        <v>0</v>
      </c>
      <c r="BE621">
        <f>+Casos_PN_CORR[[#This Row],[30-abr]]-Casos_PN_CORR[[#This Row],[29-abr]]</f>
        <v>0</v>
      </c>
      <c r="BF621">
        <f>+Casos_PN_CORR[[#This Row],[1-may]]-Casos_PN_CORR[[#This Row],[30-abr]]</f>
        <v>0</v>
      </c>
      <c r="BG621">
        <f>+Casos_PN_CORR[[#This Row],[2-may]]-Casos_PN_CORR[[#This Row],[1-may]]</f>
        <v>0</v>
      </c>
      <c r="BH621">
        <f>+Casos_PN_CORR[[#This Row],[3-may]]-Casos_PN_CORR[[#This Row],[2-may]]</f>
        <v>0</v>
      </c>
      <c r="BI621">
        <f>+Casos_PN_CORR[[#This Row],[4-may]]-Casos_PN_CORR[[#This Row],[3-may]]</f>
        <v>0</v>
      </c>
      <c r="BJ621">
        <f>+Casos_PN_CORR[[#This Row],[5-may]]-Casos_PN_CORR[[#This Row],[4-may]]</f>
        <v>0</v>
      </c>
      <c r="BK621">
        <f>+Casos_PN_CORR[[#This Row],[6-may]]-Casos_PN_CORR[[#This Row],[5-may]]</f>
        <v>0</v>
      </c>
      <c r="BL621">
        <f>+Casos_PN_CORR[[#This Row],[7-may]]-Casos_PN_CORR[[#This Row],[6-may]]</f>
        <v>0</v>
      </c>
      <c r="BM621">
        <f>+Casos_PN_CORR[[#This Row],[8-may]]-Casos_PN_CORR[[#This Row],[7-may]]</f>
        <v>0</v>
      </c>
      <c r="BN621">
        <f>+Casos_PN_CORR[[#This Row],[9-may]]-Casos_PN_CORR[[#This Row],[8-may]]</f>
        <v>0</v>
      </c>
      <c r="BO621">
        <f>+Casos_PN_CORR[[#This Row],[10-may]]-Casos_PN_CORR[[#This Row],[9-may]]</f>
        <v>0</v>
      </c>
      <c r="BP621">
        <f>+Casos_PN_CORR[[#This Row],[11-may]]-Casos_PN_CORR[[#This Row],[10-may]]</f>
        <v>0</v>
      </c>
      <c r="BQ621">
        <f>+Casos_PN_CORR[[#This Row],[12-may]]-Casos_PN_CORR[[#This Row],[11-may]]</f>
        <v>0</v>
      </c>
      <c r="BR621">
        <f>+Casos_PN_CORR[[#This Row],[13-may]]-Casos_PN_CORR[[#This Row],[12-may]]</f>
        <v>0</v>
      </c>
      <c r="BS621">
        <f>+Casos_PN_CORR[[#This Row],[14-may]]-Casos_PN_CORR[[#This Row],[13-may]]</f>
        <v>0</v>
      </c>
      <c r="BT621">
        <f>+Casos_PN_CORR[[#This Row],[15-may]]-Casos_PN_CORR[[#This Row],[14-may]]</f>
        <v>0</v>
      </c>
      <c r="BU621">
        <f>+Casos_PN_CORR[[#This Row],[16-may]]-Casos_PN_CORR[[#This Row],[15-may]]</f>
        <v>0</v>
      </c>
      <c r="BV621">
        <f>+Casos_PN_CORR[[#This Row],[17-may]]-Casos_PN_CORR[[#This Row],[16-may]]</f>
        <v>0</v>
      </c>
      <c r="BW621">
        <f>+Casos_PN_CORR[[#This Row],[18-may]]-Casos_PN_CORR[[#This Row],[17-may]]</f>
        <v>0</v>
      </c>
      <c r="BX621">
        <f>+Casos_PN_CORR[[#This Row],[19-may]]-Casos_PN_CORR[[#This Row],[18-may]]</f>
        <v>0</v>
      </c>
      <c r="BY621">
        <f>+Casos_PN_CORR[[#This Row],[20-may]]-Casos_PN_CORR[[#This Row],[19-may]]</f>
        <v>0</v>
      </c>
      <c r="BZ621">
        <f>+Casos_PN_CORR[[#This Row],[21-may]]-Casos_PN_CORR[[#This Row],[20-may]]</f>
        <v>0</v>
      </c>
      <c r="CA621">
        <f>+Casos_PN_CORR[[#This Row],[22-may]]-Casos_PN_CORR[[#This Row],[21-may]]</f>
        <v>0</v>
      </c>
      <c r="CB621">
        <f>+Casos_PN_CORR[[#This Row],[23-may]]-Casos_PN_CORR[[#This Row],[22-may]]</f>
        <v>0</v>
      </c>
      <c r="CC621">
        <f>+Casos_PN_CORR[[#This Row],[24-may]]-Casos_PN_CORR[[#This Row],[23-may]]</f>
        <v>0</v>
      </c>
      <c r="CD621">
        <f>+Casos_PN_CORR[[#This Row],[25-may]]-Casos_PN_CORR[[#This Row],[24-may]]</f>
        <v>0</v>
      </c>
      <c r="CE621">
        <f>+Casos_PN_CORR[[#This Row],[26-may]]-Casos_PN_CORR[[#This Row],[25-may]]</f>
        <v>0</v>
      </c>
      <c r="CF621">
        <f>+Casos_PN_CORR[[#This Row],[27-may]]-Casos_PN_CORR[[#This Row],[26-may]]</f>
        <v>0</v>
      </c>
      <c r="CG621">
        <f>+Casos_PN_CORR[[#This Row],[28-may]]-Casos_PN_CORR[[#This Row],[27-may]]</f>
        <v>0</v>
      </c>
      <c r="CH621">
        <f>+Casos_PN_CORR[[#This Row],[29-may]]-Casos_PN_CORR[[#This Row],[28-may]]</f>
        <v>0</v>
      </c>
      <c r="CI621">
        <f>+Casos_PN_CORR[[#This Row],[30-may]]-Casos_PN_CORR[[#This Row],[29-may]]</f>
        <v>0</v>
      </c>
      <c r="CJ621">
        <f>+Casos_PN_CORR[[#This Row],[31-may]]-Casos_PN_CORR[[#This Row],[30-may]]</f>
        <v>0</v>
      </c>
      <c r="CK621">
        <f>+Casos_PN_CORR[[#This Row],[1-jun]]-Casos_PN_CORR[[#This Row],[31-may]]</f>
        <v>0</v>
      </c>
      <c r="CL621">
        <f>+Casos_PN_CORR[[#This Row],[2-jun]]-Casos_PN_CORR[[#This Row],[1-jun]]</f>
        <v>0</v>
      </c>
      <c r="CM621">
        <f>+Casos_PN_CORR[[#This Row],[3-jun]]-Casos_PN_CORR[[#This Row],[2-jun]]</f>
        <v>0</v>
      </c>
      <c r="CN621">
        <f>+Casos_PN_CORR[[#This Row],[4-jun]]-Casos_PN_CORR[[#This Row],[3-jun]]</f>
        <v>0</v>
      </c>
      <c r="CO621">
        <f>+Casos_PN_CORR[[#This Row],[5-jun]]-Casos_PN_CORR[[#This Row],[4-jun]]</f>
        <v>1</v>
      </c>
      <c r="CP621">
        <f>+Casos_PN_CORR[[#This Row],[6-jun]]-Casos_PN_CORR[[#This Row],[5-jun]]</f>
        <v>0</v>
      </c>
    </row>
    <row r="622" spans="1:94">
      <c r="A622">
        <v>70221</v>
      </c>
      <c r="B622" s="2" t="s">
        <v>102</v>
      </c>
      <c r="C622" s="2" t="s">
        <v>161</v>
      </c>
      <c r="D622" s="2" t="s">
        <v>727</v>
      </c>
      <c r="E622" s="4">
        <f t="shared" si="9"/>
        <v>0</v>
      </c>
      <c r="F622">
        <f>+Casos_PN_CORR[[#This Row],[10-mar]]</f>
        <v>0</v>
      </c>
      <c r="G622">
        <f>+Casos_PN_CORR[[#This Row],[11-mar]]-Casos_PN_CORR[[#This Row],[10-mar]]</f>
        <v>0</v>
      </c>
      <c r="H622">
        <f>+Casos_PN_CORR[[#This Row],[12-mar]]-Casos_PN_CORR[[#This Row],[11-mar]]</f>
        <v>0</v>
      </c>
      <c r="I622">
        <f>+Casos_PN_CORR[[#This Row],[13-mar]]-Casos_PN_CORR[[#This Row],[12-mar]]</f>
        <v>0</v>
      </c>
      <c r="J622">
        <f>+Casos_PN_CORR[[#This Row],[14-mar]]-Casos_PN_CORR[[#This Row],[13-mar]]</f>
        <v>0</v>
      </c>
      <c r="K622">
        <f>+Casos_PN_CORR[[#This Row],[15-mar]]-Casos_PN_CORR[[#This Row],[14-mar]]</f>
        <v>0</v>
      </c>
      <c r="L622">
        <f>+Casos_PN_CORR[[#This Row],[16-mar]]-Casos_PN_CORR[[#This Row],[15-mar]]</f>
        <v>0</v>
      </c>
      <c r="M622">
        <f>+Casos_PN_CORR[[#This Row],[17-mar]]-Casos_PN_CORR[[#This Row],[16-mar]]</f>
        <v>0</v>
      </c>
      <c r="N622">
        <f>+Casos_PN_CORR[[#This Row],[18-mar]]-Casos_PN_CORR[[#This Row],[17-mar]]</f>
        <v>0</v>
      </c>
      <c r="O622">
        <f>+Casos_PN_CORR[[#This Row],[19-mar]]-Casos_PN_CORR[[#This Row],[18-mar]]</f>
        <v>0</v>
      </c>
      <c r="P622">
        <f>+Casos_PN_CORR[[#This Row],[20-mar]]-Casos_PN_CORR[[#This Row],[19-mar]]</f>
        <v>0</v>
      </c>
      <c r="Q622">
        <f>+Casos_PN_CORR[[#This Row],[21-mar]]-Casos_PN_CORR[[#This Row],[20-mar]]</f>
        <v>0</v>
      </c>
      <c r="R622">
        <f>+Casos_PN_CORR[[#This Row],[22-mar]]-Casos_PN_CORR[[#This Row],[21-mar]]</f>
        <v>0</v>
      </c>
      <c r="S622">
        <f>+Casos_PN_CORR[[#This Row],[23-mar]]-Casos_PN_CORR[[#This Row],[22-mar]]</f>
        <v>0</v>
      </c>
      <c r="T622">
        <f>+Casos_PN_CORR[[#This Row],[24-mar]]-Casos_PN_CORR[[#This Row],[23-mar]]</f>
        <v>0</v>
      </c>
      <c r="U622">
        <f>+Casos_PN_CORR[[#This Row],[25-mar]]-Casos_PN_CORR[[#This Row],[24-mar]]</f>
        <v>0</v>
      </c>
      <c r="V622">
        <f>+Casos_PN_CORR[[#This Row],[26-mar]]-Casos_PN_CORR[[#This Row],[25-mar]]</f>
        <v>0</v>
      </c>
      <c r="W622">
        <f>+Casos_PN_CORR[[#This Row],[27-mar]]-Casos_PN_CORR[[#This Row],[26-mar]]</f>
        <v>0</v>
      </c>
      <c r="X622">
        <f>+Casos_PN_CORR[[#This Row],[28-mar]]-Casos_PN_CORR[[#This Row],[27-mar]]</f>
        <v>0</v>
      </c>
      <c r="Y622">
        <f>+Casos_PN_CORR[[#This Row],[29-mar]]-Casos_PN_CORR[[#This Row],[28-mar]]</f>
        <v>0</v>
      </c>
      <c r="Z622">
        <f>+Casos_PN_CORR[[#This Row],[30-mar]]-Casos_PN_CORR[[#This Row],[29-mar]]</f>
        <v>0</v>
      </c>
      <c r="AA622">
        <f>+Casos_PN_CORR[[#This Row],[31-mar]]-Casos_PN_CORR[[#This Row],[30-mar]]</f>
        <v>0</v>
      </c>
      <c r="AB622">
        <f>+Casos_PN_CORR[[#This Row],[1-abr]]-Casos_PN_CORR[[#This Row],[31-mar]]</f>
        <v>0</v>
      </c>
      <c r="AC622">
        <f>+Casos_PN_CORR[[#This Row],[2-abr]]-Casos_PN_CORR[[#This Row],[1-abr]]</f>
        <v>0</v>
      </c>
      <c r="AD622">
        <f>+Casos_PN_CORR[[#This Row],[3-abr]]-Casos_PN_CORR[[#This Row],[2-abr]]</f>
        <v>0</v>
      </c>
      <c r="AE622">
        <f>+Casos_PN_CORR[[#This Row],[4-abr]]-Casos_PN_CORR[[#This Row],[3-abr]]</f>
        <v>0</v>
      </c>
      <c r="AF622">
        <f>+Casos_PN_CORR[[#This Row],[5-abr]]-Casos_PN_CORR[[#This Row],[4-abr]]</f>
        <v>0</v>
      </c>
      <c r="AG622">
        <f>+Casos_PN_CORR[[#This Row],[6-abr]]-Casos_PN_CORR[[#This Row],[5-abr]]</f>
        <v>0</v>
      </c>
      <c r="AH622">
        <f>+Casos_PN_CORR[[#This Row],[7-abr]]-Casos_PN_CORR[[#This Row],[6-abr]]</f>
        <v>0</v>
      </c>
      <c r="AI622">
        <f>+Casos_PN_CORR[[#This Row],[8-abr]]-Casos_PN_CORR[[#This Row],[7-abr]]</f>
        <v>0</v>
      </c>
      <c r="AJ622">
        <f>+Casos_PN_CORR[[#This Row],[9-abr]]-Casos_PN_CORR[[#This Row],[8-abr]]</f>
        <v>0</v>
      </c>
      <c r="AK622">
        <f>+Casos_PN_CORR[[#This Row],[10-abr]]-Casos_PN_CORR[[#This Row],[9-abr]]</f>
        <v>0</v>
      </c>
      <c r="AL622">
        <f>+Casos_PN_CORR[[#This Row],[11-abr]]-Casos_PN_CORR[[#This Row],[10-abr]]</f>
        <v>0</v>
      </c>
      <c r="AM622">
        <f>+Casos_PN_CORR[[#This Row],[12-abr]]-Casos_PN_CORR[[#This Row],[11-abr]]</f>
        <v>0</v>
      </c>
      <c r="AN622">
        <f>+Casos_PN_CORR[[#This Row],[13-abr]]-Casos_PN_CORR[[#This Row],[12-abr]]</f>
        <v>0</v>
      </c>
      <c r="AO622">
        <f>+Casos_PN_CORR[[#This Row],[14-abr]]-Casos_PN_CORR[[#This Row],[13-abr]]</f>
        <v>0</v>
      </c>
      <c r="AP622">
        <f>+Casos_PN_CORR[[#This Row],[15-abr]]-Casos_PN_CORR[[#This Row],[14-abr]]</f>
        <v>0</v>
      </c>
      <c r="AQ622">
        <f>+Casos_PN_CORR[[#This Row],[16-abr]]-Casos_PN_CORR[[#This Row],[15-abr]]</f>
        <v>0</v>
      </c>
      <c r="AR622">
        <f>+Casos_PN_CORR[[#This Row],[17-abr]]-Casos_PN_CORR[[#This Row],[16-abr]]</f>
        <v>0</v>
      </c>
      <c r="AS622">
        <f>+Casos_PN_CORR[[#This Row],[18-abr]]-Casos_PN_CORR[[#This Row],[17-abr]]</f>
        <v>0</v>
      </c>
      <c r="AT622">
        <f>+Casos_PN_CORR[[#This Row],[19-abr]]-Casos_PN_CORR[[#This Row],[18-abr]]</f>
        <v>0</v>
      </c>
      <c r="AU622">
        <f>+Casos_PN_CORR[[#This Row],[20-abr]]-Casos_PN_CORR[[#This Row],[19-abr]]</f>
        <v>0</v>
      </c>
      <c r="AV622">
        <f>+Casos_PN_CORR[[#This Row],[21-abr]]-Casos_PN_CORR[[#This Row],[20-abr]]</f>
        <v>0</v>
      </c>
      <c r="AW622">
        <f>+Casos_PN_CORR[[#This Row],[22-abr]]-Casos_PN_CORR[[#This Row],[21-abr]]</f>
        <v>0</v>
      </c>
      <c r="AX622">
        <f>+Casos_PN_CORR[[#This Row],[23-abr]]-Casos_PN_CORR[[#This Row],[22-abr]]</f>
        <v>0</v>
      </c>
      <c r="AY622">
        <f>+Casos_PN_CORR[[#This Row],[24-abr]]-Casos_PN_CORR[[#This Row],[23-abr]]</f>
        <v>0</v>
      </c>
      <c r="AZ622">
        <f>+Casos_PN_CORR[[#This Row],[25-abr]]-Casos_PN_CORR[[#This Row],[24-abr]]</f>
        <v>0</v>
      </c>
      <c r="BA622">
        <f>+Casos_PN_CORR[[#This Row],[26-abr]]-Casos_PN_CORR[[#This Row],[25-abr]]</f>
        <v>0</v>
      </c>
      <c r="BB622">
        <f>+Casos_PN_CORR[[#This Row],[27-abr]]-Casos_PN_CORR[[#This Row],[26-abr]]</f>
        <v>0</v>
      </c>
      <c r="BC622">
        <f>+Casos_PN_CORR[[#This Row],[28-abr]]-Casos_PN_CORR[[#This Row],[27-abr]]</f>
        <v>0</v>
      </c>
      <c r="BD622">
        <f>+Casos_PN_CORR[[#This Row],[29-abr]]-Casos_PN_CORR[[#This Row],[28-abr]]</f>
        <v>0</v>
      </c>
      <c r="BE622">
        <f>+Casos_PN_CORR[[#This Row],[30-abr]]-Casos_PN_CORR[[#This Row],[29-abr]]</f>
        <v>0</v>
      </c>
      <c r="BF622">
        <f>+Casos_PN_CORR[[#This Row],[1-may]]-Casos_PN_CORR[[#This Row],[30-abr]]</f>
        <v>0</v>
      </c>
      <c r="BG622">
        <f>+Casos_PN_CORR[[#This Row],[2-may]]-Casos_PN_CORR[[#This Row],[1-may]]</f>
        <v>0</v>
      </c>
      <c r="BH622">
        <f>+Casos_PN_CORR[[#This Row],[3-may]]-Casos_PN_CORR[[#This Row],[2-may]]</f>
        <v>0</v>
      </c>
      <c r="BI622">
        <f>+Casos_PN_CORR[[#This Row],[4-may]]-Casos_PN_CORR[[#This Row],[3-may]]</f>
        <v>0</v>
      </c>
      <c r="BJ622">
        <f>+Casos_PN_CORR[[#This Row],[5-may]]-Casos_PN_CORR[[#This Row],[4-may]]</f>
        <v>0</v>
      </c>
      <c r="BK622">
        <f>+Casos_PN_CORR[[#This Row],[6-may]]-Casos_PN_CORR[[#This Row],[5-may]]</f>
        <v>0</v>
      </c>
      <c r="BL622">
        <f>+Casos_PN_CORR[[#This Row],[7-may]]-Casos_PN_CORR[[#This Row],[6-may]]</f>
        <v>0</v>
      </c>
      <c r="BM622">
        <f>+Casos_PN_CORR[[#This Row],[8-may]]-Casos_PN_CORR[[#This Row],[7-may]]</f>
        <v>0</v>
      </c>
      <c r="BN622">
        <f>+Casos_PN_CORR[[#This Row],[9-may]]-Casos_PN_CORR[[#This Row],[8-may]]</f>
        <v>0</v>
      </c>
      <c r="BO622">
        <f>+Casos_PN_CORR[[#This Row],[10-may]]-Casos_PN_CORR[[#This Row],[9-may]]</f>
        <v>0</v>
      </c>
      <c r="BP622">
        <f>+Casos_PN_CORR[[#This Row],[11-may]]-Casos_PN_CORR[[#This Row],[10-may]]</f>
        <v>0</v>
      </c>
      <c r="BQ622">
        <f>+Casos_PN_CORR[[#This Row],[12-may]]-Casos_PN_CORR[[#This Row],[11-may]]</f>
        <v>0</v>
      </c>
      <c r="BR622">
        <f>+Casos_PN_CORR[[#This Row],[13-may]]-Casos_PN_CORR[[#This Row],[12-may]]</f>
        <v>0</v>
      </c>
      <c r="BS622">
        <f>+Casos_PN_CORR[[#This Row],[14-may]]-Casos_PN_CORR[[#This Row],[13-may]]</f>
        <v>0</v>
      </c>
      <c r="BT622">
        <f>+Casos_PN_CORR[[#This Row],[15-may]]-Casos_PN_CORR[[#This Row],[14-may]]</f>
        <v>0</v>
      </c>
      <c r="BU622">
        <f>+Casos_PN_CORR[[#This Row],[16-may]]-Casos_PN_CORR[[#This Row],[15-may]]</f>
        <v>0</v>
      </c>
      <c r="BV622">
        <f>+Casos_PN_CORR[[#This Row],[17-may]]-Casos_PN_CORR[[#This Row],[16-may]]</f>
        <v>0</v>
      </c>
      <c r="BW622">
        <f>+Casos_PN_CORR[[#This Row],[18-may]]-Casos_PN_CORR[[#This Row],[17-may]]</f>
        <v>0</v>
      </c>
      <c r="BX622">
        <f>+Casos_PN_CORR[[#This Row],[19-may]]-Casos_PN_CORR[[#This Row],[18-may]]</f>
        <v>0</v>
      </c>
      <c r="BY622">
        <f>+Casos_PN_CORR[[#This Row],[20-may]]-Casos_PN_CORR[[#This Row],[19-may]]</f>
        <v>0</v>
      </c>
      <c r="BZ622">
        <f>+Casos_PN_CORR[[#This Row],[21-may]]-Casos_PN_CORR[[#This Row],[20-may]]</f>
        <v>0</v>
      </c>
      <c r="CA622">
        <f>+Casos_PN_CORR[[#This Row],[22-may]]-Casos_PN_CORR[[#This Row],[21-may]]</f>
        <v>0</v>
      </c>
      <c r="CB622">
        <f>+Casos_PN_CORR[[#This Row],[23-may]]-Casos_PN_CORR[[#This Row],[22-may]]</f>
        <v>0</v>
      </c>
      <c r="CC622">
        <f>+Casos_PN_CORR[[#This Row],[24-may]]-Casos_PN_CORR[[#This Row],[23-may]]</f>
        <v>0</v>
      </c>
      <c r="CD622">
        <f>+Casos_PN_CORR[[#This Row],[25-may]]-Casos_PN_CORR[[#This Row],[24-may]]</f>
        <v>0</v>
      </c>
      <c r="CE622">
        <f>+Casos_PN_CORR[[#This Row],[26-may]]-Casos_PN_CORR[[#This Row],[25-may]]</f>
        <v>0</v>
      </c>
      <c r="CF622">
        <f>+Casos_PN_CORR[[#This Row],[27-may]]-Casos_PN_CORR[[#This Row],[26-may]]</f>
        <v>0</v>
      </c>
      <c r="CG622">
        <f>+Casos_PN_CORR[[#This Row],[28-may]]-Casos_PN_CORR[[#This Row],[27-may]]</f>
        <v>0</v>
      </c>
      <c r="CH622">
        <f>+Casos_PN_CORR[[#This Row],[29-may]]-Casos_PN_CORR[[#This Row],[28-may]]</f>
        <v>0</v>
      </c>
      <c r="CI622">
        <f>+Casos_PN_CORR[[#This Row],[30-may]]-Casos_PN_CORR[[#This Row],[29-may]]</f>
        <v>0</v>
      </c>
      <c r="CJ622">
        <f>+Casos_PN_CORR[[#This Row],[31-may]]-Casos_PN_CORR[[#This Row],[30-may]]</f>
        <v>0</v>
      </c>
      <c r="CK622">
        <f>+Casos_PN_CORR[[#This Row],[1-jun]]-Casos_PN_CORR[[#This Row],[31-may]]</f>
        <v>0</v>
      </c>
      <c r="CL622">
        <f>+Casos_PN_CORR[[#This Row],[2-jun]]-Casos_PN_CORR[[#This Row],[1-jun]]</f>
        <v>0</v>
      </c>
      <c r="CM622">
        <f>+Casos_PN_CORR[[#This Row],[3-jun]]-Casos_PN_CORR[[#This Row],[2-jun]]</f>
        <v>0</v>
      </c>
      <c r="CN622">
        <f>+Casos_PN_CORR[[#This Row],[4-jun]]-Casos_PN_CORR[[#This Row],[3-jun]]</f>
        <v>0</v>
      </c>
      <c r="CO622">
        <f>+Casos_PN_CORR[[#This Row],[5-jun]]-Casos_PN_CORR[[#This Row],[4-jun]]</f>
        <v>0</v>
      </c>
      <c r="CP622">
        <f>+Casos_PN_CORR[[#This Row],[6-jun]]-Casos_PN_CORR[[#This Row],[5-jun]]</f>
        <v>0</v>
      </c>
    </row>
    <row r="623" spans="1:94">
      <c r="A623">
        <v>40107</v>
      </c>
      <c r="B623" s="2" t="s">
        <v>115</v>
      </c>
      <c r="C623" s="2" t="s">
        <v>116</v>
      </c>
      <c r="D623" s="2" t="s">
        <v>728</v>
      </c>
      <c r="E623" s="4">
        <f t="shared" si="9"/>
        <v>1</v>
      </c>
      <c r="F623">
        <f>+Casos_PN_CORR[[#This Row],[10-mar]]</f>
        <v>0</v>
      </c>
      <c r="G623">
        <f>+Casos_PN_CORR[[#This Row],[11-mar]]-Casos_PN_CORR[[#This Row],[10-mar]]</f>
        <v>0</v>
      </c>
      <c r="H623">
        <f>+Casos_PN_CORR[[#This Row],[12-mar]]-Casos_PN_CORR[[#This Row],[11-mar]]</f>
        <v>0</v>
      </c>
      <c r="I623">
        <f>+Casos_PN_CORR[[#This Row],[13-mar]]-Casos_PN_CORR[[#This Row],[12-mar]]</f>
        <v>0</v>
      </c>
      <c r="J623">
        <f>+Casos_PN_CORR[[#This Row],[14-mar]]-Casos_PN_CORR[[#This Row],[13-mar]]</f>
        <v>0</v>
      </c>
      <c r="K623">
        <f>+Casos_PN_CORR[[#This Row],[15-mar]]-Casos_PN_CORR[[#This Row],[14-mar]]</f>
        <v>0</v>
      </c>
      <c r="L623">
        <f>+Casos_PN_CORR[[#This Row],[16-mar]]-Casos_PN_CORR[[#This Row],[15-mar]]</f>
        <v>0</v>
      </c>
      <c r="M623">
        <f>+Casos_PN_CORR[[#This Row],[17-mar]]-Casos_PN_CORR[[#This Row],[16-mar]]</f>
        <v>0</v>
      </c>
      <c r="N623">
        <f>+Casos_PN_CORR[[#This Row],[18-mar]]-Casos_PN_CORR[[#This Row],[17-mar]]</f>
        <v>0</v>
      </c>
      <c r="O623">
        <f>+Casos_PN_CORR[[#This Row],[19-mar]]-Casos_PN_CORR[[#This Row],[18-mar]]</f>
        <v>0</v>
      </c>
      <c r="P623">
        <f>+Casos_PN_CORR[[#This Row],[20-mar]]-Casos_PN_CORR[[#This Row],[19-mar]]</f>
        <v>0</v>
      </c>
      <c r="Q623">
        <f>+Casos_PN_CORR[[#This Row],[21-mar]]-Casos_PN_CORR[[#This Row],[20-mar]]</f>
        <v>0</v>
      </c>
      <c r="R623">
        <f>+Casos_PN_CORR[[#This Row],[22-mar]]-Casos_PN_CORR[[#This Row],[21-mar]]</f>
        <v>0</v>
      </c>
      <c r="S623">
        <f>+Casos_PN_CORR[[#This Row],[23-mar]]-Casos_PN_CORR[[#This Row],[22-mar]]</f>
        <v>0</v>
      </c>
      <c r="T623">
        <f>+Casos_PN_CORR[[#This Row],[24-mar]]-Casos_PN_CORR[[#This Row],[23-mar]]</f>
        <v>0</v>
      </c>
      <c r="U623">
        <f>+Casos_PN_CORR[[#This Row],[25-mar]]-Casos_PN_CORR[[#This Row],[24-mar]]</f>
        <v>0</v>
      </c>
      <c r="V623">
        <f>+Casos_PN_CORR[[#This Row],[26-mar]]-Casos_PN_CORR[[#This Row],[25-mar]]</f>
        <v>0</v>
      </c>
      <c r="W623">
        <f>+Casos_PN_CORR[[#This Row],[27-mar]]-Casos_PN_CORR[[#This Row],[26-mar]]</f>
        <v>0</v>
      </c>
      <c r="X623">
        <f>+Casos_PN_CORR[[#This Row],[28-mar]]-Casos_PN_CORR[[#This Row],[27-mar]]</f>
        <v>0</v>
      </c>
      <c r="Y623">
        <f>+Casos_PN_CORR[[#This Row],[29-mar]]-Casos_PN_CORR[[#This Row],[28-mar]]</f>
        <v>0</v>
      </c>
      <c r="Z623">
        <f>+Casos_PN_CORR[[#This Row],[30-mar]]-Casos_PN_CORR[[#This Row],[29-mar]]</f>
        <v>0</v>
      </c>
      <c r="AA623">
        <f>+Casos_PN_CORR[[#This Row],[31-mar]]-Casos_PN_CORR[[#This Row],[30-mar]]</f>
        <v>0</v>
      </c>
      <c r="AB623">
        <f>+Casos_PN_CORR[[#This Row],[1-abr]]-Casos_PN_CORR[[#This Row],[31-mar]]</f>
        <v>0</v>
      </c>
      <c r="AC623">
        <f>+Casos_PN_CORR[[#This Row],[2-abr]]-Casos_PN_CORR[[#This Row],[1-abr]]</f>
        <v>0</v>
      </c>
      <c r="AD623">
        <f>+Casos_PN_CORR[[#This Row],[3-abr]]-Casos_PN_CORR[[#This Row],[2-abr]]</f>
        <v>0</v>
      </c>
      <c r="AE623">
        <f>+Casos_PN_CORR[[#This Row],[4-abr]]-Casos_PN_CORR[[#This Row],[3-abr]]</f>
        <v>0</v>
      </c>
      <c r="AF623">
        <f>+Casos_PN_CORR[[#This Row],[5-abr]]-Casos_PN_CORR[[#This Row],[4-abr]]</f>
        <v>0</v>
      </c>
      <c r="AG623">
        <f>+Casos_PN_CORR[[#This Row],[6-abr]]-Casos_PN_CORR[[#This Row],[5-abr]]</f>
        <v>0</v>
      </c>
      <c r="AH623">
        <f>+Casos_PN_CORR[[#This Row],[7-abr]]-Casos_PN_CORR[[#This Row],[6-abr]]</f>
        <v>0</v>
      </c>
      <c r="AI623">
        <f>+Casos_PN_CORR[[#This Row],[8-abr]]-Casos_PN_CORR[[#This Row],[7-abr]]</f>
        <v>0</v>
      </c>
      <c r="AJ623">
        <f>+Casos_PN_CORR[[#This Row],[9-abr]]-Casos_PN_CORR[[#This Row],[8-abr]]</f>
        <v>0</v>
      </c>
      <c r="AK623">
        <f>+Casos_PN_CORR[[#This Row],[10-abr]]-Casos_PN_CORR[[#This Row],[9-abr]]</f>
        <v>0</v>
      </c>
      <c r="AL623">
        <f>+Casos_PN_CORR[[#This Row],[11-abr]]-Casos_PN_CORR[[#This Row],[10-abr]]</f>
        <v>0</v>
      </c>
      <c r="AM623">
        <f>+Casos_PN_CORR[[#This Row],[12-abr]]-Casos_PN_CORR[[#This Row],[11-abr]]</f>
        <v>0</v>
      </c>
      <c r="AN623">
        <f>+Casos_PN_CORR[[#This Row],[13-abr]]-Casos_PN_CORR[[#This Row],[12-abr]]</f>
        <v>0</v>
      </c>
      <c r="AO623">
        <f>+Casos_PN_CORR[[#This Row],[14-abr]]-Casos_PN_CORR[[#This Row],[13-abr]]</f>
        <v>0</v>
      </c>
      <c r="AP623">
        <f>+Casos_PN_CORR[[#This Row],[15-abr]]-Casos_PN_CORR[[#This Row],[14-abr]]</f>
        <v>0</v>
      </c>
      <c r="AQ623">
        <f>+Casos_PN_CORR[[#This Row],[16-abr]]-Casos_PN_CORR[[#This Row],[15-abr]]</f>
        <v>0</v>
      </c>
      <c r="AR623">
        <f>+Casos_PN_CORR[[#This Row],[17-abr]]-Casos_PN_CORR[[#This Row],[16-abr]]</f>
        <v>0</v>
      </c>
      <c r="AS623">
        <f>+Casos_PN_CORR[[#This Row],[18-abr]]-Casos_PN_CORR[[#This Row],[17-abr]]</f>
        <v>0</v>
      </c>
      <c r="AT623">
        <f>+Casos_PN_CORR[[#This Row],[19-abr]]-Casos_PN_CORR[[#This Row],[18-abr]]</f>
        <v>0</v>
      </c>
      <c r="AU623">
        <f>+Casos_PN_CORR[[#This Row],[20-abr]]-Casos_PN_CORR[[#This Row],[19-abr]]</f>
        <v>0</v>
      </c>
      <c r="AV623">
        <f>+Casos_PN_CORR[[#This Row],[21-abr]]-Casos_PN_CORR[[#This Row],[20-abr]]</f>
        <v>0</v>
      </c>
      <c r="AW623">
        <f>+Casos_PN_CORR[[#This Row],[22-abr]]-Casos_PN_CORR[[#This Row],[21-abr]]</f>
        <v>0</v>
      </c>
      <c r="AX623">
        <f>+Casos_PN_CORR[[#This Row],[23-abr]]-Casos_PN_CORR[[#This Row],[22-abr]]</f>
        <v>0</v>
      </c>
      <c r="AY623">
        <f>+Casos_PN_CORR[[#This Row],[24-abr]]-Casos_PN_CORR[[#This Row],[23-abr]]</f>
        <v>0</v>
      </c>
      <c r="AZ623">
        <f>+Casos_PN_CORR[[#This Row],[25-abr]]-Casos_PN_CORR[[#This Row],[24-abr]]</f>
        <v>0</v>
      </c>
      <c r="BA623">
        <f>+Casos_PN_CORR[[#This Row],[26-abr]]-Casos_PN_CORR[[#This Row],[25-abr]]</f>
        <v>0</v>
      </c>
      <c r="BB623">
        <f>+Casos_PN_CORR[[#This Row],[27-abr]]-Casos_PN_CORR[[#This Row],[26-abr]]</f>
        <v>0</v>
      </c>
      <c r="BC623">
        <f>+Casos_PN_CORR[[#This Row],[28-abr]]-Casos_PN_CORR[[#This Row],[27-abr]]</f>
        <v>0</v>
      </c>
      <c r="BD623">
        <f>+Casos_PN_CORR[[#This Row],[29-abr]]-Casos_PN_CORR[[#This Row],[28-abr]]</f>
        <v>0</v>
      </c>
      <c r="BE623">
        <f>+Casos_PN_CORR[[#This Row],[30-abr]]-Casos_PN_CORR[[#This Row],[29-abr]]</f>
        <v>0</v>
      </c>
      <c r="BF623">
        <f>+Casos_PN_CORR[[#This Row],[1-may]]-Casos_PN_CORR[[#This Row],[30-abr]]</f>
        <v>0</v>
      </c>
      <c r="BG623">
        <f>+Casos_PN_CORR[[#This Row],[2-may]]-Casos_PN_CORR[[#This Row],[1-may]]</f>
        <v>0</v>
      </c>
      <c r="BH623">
        <f>+Casos_PN_CORR[[#This Row],[3-may]]-Casos_PN_CORR[[#This Row],[2-may]]</f>
        <v>0</v>
      </c>
      <c r="BI623">
        <f>+Casos_PN_CORR[[#This Row],[4-may]]-Casos_PN_CORR[[#This Row],[3-may]]</f>
        <v>0</v>
      </c>
      <c r="BJ623">
        <f>+Casos_PN_CORR[[#This Row],[5-may]]-Casos_PN_CORR[[#This Row],[4-may]]</f>
        <v>0</v>
      </c>
      <c r="BK623">
        <f>+Casos_PN_CORR[[#This Row],[6-may]]-Casos_PN_CORR[[#This Row],[5-may]]</f>
        <v>0</v>
      </c>
      <c r="BL623">
        <f>+Casos_PN_CORR[[#This Row],[7-may]]-Casos_PN_CORR[[#This Row],[6-may]]</f>
        <v>0</v>
      </c>
      <c r="BM623">
        <f>+Casos_PN_CORR[[#This Row],[8-may]]-Casos_PN_CORR[[#This Row],[7-may]]</f>
        <v>0</v>
      </c>
      <c r="BN623">
        <f>+Casos_PN_CORR[[#This Row],[9-may]]-Casos_PN_CORR[[#This Row],[8-may]]</f>
        <v>0</v>
      </c>
      <c r="BO623">
        <f>+Casos_PN_CORR[[#This Row],[10-may]]-Casos_PN_CORR[[#This Row],[9-may]]</f>
        <v>0</v>
      </c>
      <c r="BP623">
        <f>+Casos_PN_CORR[[#This Row],[11-may]]-Casos_PN_CORR[[#This Row],[10-may]]</f>
        <v>0</v>
      </c>
      <c r="BQ623">
        <f>+Casos_PN_CORR[[#This Row],[12-may]]-Casos_PN_CORR[[#This Row],[11-may]]</f>
        <v>0</v>
      </c>
      <c r="BR623">
        <f>+Casos_PN_CORR[[#This Row],[13-may]]-Casos_PN_CORR[[#This Row],[12-may]]</f>
        <v>0</v>
      </c>
      <c r="BS623">
        <f>+Casos_PN_CORR[[#This Row],[14-may]]-Casos_PN_CORR[[#This Row],[13-may]]</f>
        <v>0</v>
      </c>
      <c r="BT623">
        <f>+Casos_PN_CORR[[#This Row],[15-may]]-Casos_PN_CORR[[#This Row],[14-may]]</f>
        <v>0</v>
      </c>
      <c r="BU623">
        <f>+Casos_PN_CORR[[#This Row],[16-may]]-Casos_PN_CORR[[#This Row],[15-may]]</f>
        <v>0</v>
      </c>
      <c r="BV623">
        <f>+Casos_PN_CORR[[#This Row],[17-may]]-Casos_PN_CORR[[#This Row],[16-may]]</f>
        <v>0</v>
      </c>
      <c r="BW623">
        <f>+Casos_PN_CORR[[#This Row],[18-may]]-Casos_PN_CORR[[#This Row],[17-may]]</f>
        <v>0</v>
      </c>
      <c r="BX623">
        <f>+Casos_PN_CORR[[#This Row],[19-may]]-Casos_PN_CORR[[#This Row],[18-may]]</f>
        <v>0</v>
      </c>
      <c r="BY623">
        <f>+Casos_PN_CORR[[#This Row],[20-may]]-Casos_PN_CORR[[#This Row],[19-may]]</f>
        <v>0</v>
      </c>
      <c r="BZ623">
        <f>+Casos_PN_CORR[[#This Row],[21-may]]-Casos_PN_CORR[[#This Row],[20-may]]</f>
        <v>0</v>
      </c>
      <c r="CA623">
        <f>+Casos_PN_CORR[[#This Row],[22-may]]-Casos_PN_CORR[[#This Row],[21-may]]</f>
        <v>0</v>
      </c>
      <c r="CB623">
        <f>+Casos_PN_CORR[[#This Row],[23-may]]-Casos_PN_CORR[[#This Row],[22-may]]</f>
        <v>0</v>
      </c>
      <c r="CC623">
        <f>+Casos_PN_CORR[[#This Row],[24-may]]-Casos_PN_CORR[[#This Row],[23-may]]</f>
        <v>0</v>
      </c>
      <c r="CD623">
        <f>+Casos_PN_CORR[[#This Row],[25-may]]-Casos_PN_CORR[[#This Row],[24-may]]</f>
        <v>0</v>
      </c>
      <c r="CE623">
        <f>+Casos_PN_CORR[[#This Row],[26-may]]-Casos_PN_CORR[[#This Row],[25-may]]</f>
        <v>0</v>
      </c>
      <c r="CF623">
        <f>+Casos_PN_CORR[[#This Row],[27-may]]-Casos_PN_CORR[[#This Row],[26-may]]</f>
        <v>0</v>
      </c>
      <c r="CG623">
        <f>+Casos_PN_CORR[[#This Row],[28-may]]-Casos_PN_CORR[[#This Row],[27-may]]</f>
        <v>0</v>
      </c>
      <c r="CH623">
        <f>+Casos_PN_CORR[[#This Row],[29-may]]-Casos_PN_CORR[[#This Row],[28-may]]</f>
        <v>0</v>
      </c>
      <c r="CI623">
        <f>+Casos_PN_CORR[[#This Row],[30-may]]-Casos_PN_CORR[[#This Row],[29-may]]</f>
        <v>0</v>
      </c>
      <c r="CJ623">
        <f>+Casos_PN_CORR[[#This Row],[31-may]]-Casos_PN_CORR[[#This Row],[30-may]]</f>
        <v>0</v>
      </c>
      <c r="CK623">
        <f>+Casos_PN_CORR[[#This Row],[1-jun]]-Casos_PN_CORR[[#This Row],[31-may]]</f>
        <v>0</v>
      </c>
      <c r="CL623">
        <f>+Casos_PN_CORR[[#This Row],[2-jun]]-Casos_PN_CORR[[#This Row],[1-jun]]</f>
        <v>0</v>
      </c>
      <c r="CM623">
        <f>+Casos_PN_CORR[[#This Row],[3-jun]]-Casos_PN_CORR[[#This Row],[2-jun]]</f>
        <v>0</v>
      </c>
      <c r="CN623">
        <f>+Casos_PN_CORR[[#This Row],[4-jun]]-Casos_PN_CORR[[#This Row],[3-jun]]</f>
        <v>0</v>
      </c>
      <c r="CO623">
        <f>+Casos_PN_CORR[[#This Row],[5-jun]]-Casos_PN_CORR[[#This Row],[4-jun]]</f>
        <v>1</v>
      </c>
      <c r="CP623">
        <f>+Casos_PN_CORR[[#This Row],[6-jun]]-Casos_PN_CORR[[#This Row],[5-jun]]</f>
        <v>0</v>
      </c>
    </row>
    <row r="624" spans="1:94">
      <c r="A624">
        <v>70222</v>
      </c>
      <c r="B624" s="2" t="s">
        <v>102</v>
      </c>
      <c r="C624" s="2" t="s">
        <v>161</v>
      </c>
      <c r="D624" s="2" t="s">
        <v>729</v>
      </c>
      <c r="E624" s="4">
        <f t="shared" si="9"/>
        <v>0</v>
      </c>
      <c r="F624">
        <f>+Casos_PN_CORR[[#This Row],[10-mar]]</f>
        <v>0</v>
      </c>
      <c r="G624">
        <f>+Casos_PN_CORR[[#This Row],[11-mar]]-Casos_PN_CORR[[#This Row],[10-mar]]</f>
        <v>0</v>
      </c>
      <c r="H624">
        <f>+Casos_PN_CORR[[#This Row],[12-mar]]-Casos_PN_CORR[[#This Row],[11-mar]]</f>
        <v>0</v>
      </c>
      <c r="I624">
        <f>+Casos_PN_CORR[[#This Row],[13-mar]]-Casos_PN_CORR[[#This Row],[12-mar]]</f>
        <v>0</v>
      </c>
      <c r="J624">
        <f>+Casos_PN_CORR[[#This Row],[14-mar]]-Casos_PN_CORR[[#This Row],[13-mar]]</f>
        <v>0</v>
      </c>
      <c r="K624">
        <f>+Casos_PN_CORR[[#This Row],[15-mar]]-Casos_PN_CORR[[#This Row],[14-mar]]</f>
        <v>0</v>
      </c>
      <c r="L624">
        <f>+Casos_PN_CORR[[#This Row],[16-mar]]-Casos_PN_CORR[[#This Row],[15-mar]]</f>
        <v>0</v>
      </c>
      <c r="M624">
        <f>+Casos_PN_CORR[[#This Row],[17-mar]]-Casos_PN_CORR[[#This Row],[16-mar]]</f>
        <v>0</v>
      </c>
      <c r="N624">
        <f>+Casos_PN_CORR[[#This Row],[18-mar]]-Casos_PN_CORR[[#This Row],[17-mar]]</f>
        <v>0</v>
      </c>
      <c r="O624">
        <f>+Casos_PN_CORR[[#This Row],[19-mar]]-Casos_PN_CORR[[#This Row],[18-mar]]</f>
        <v>0</v>
      </c>
      <c r="P624">
        <f>+Casos_PN_CORR[[#This Row],[20-mar]]-Casos_PN_CORR[[#This Row],[19-mar]]</f>
        <v>0</v>
      </c>
      <c r="Q624">
        <f>+Casos_PN_CORR[[#This Row],[21-mar]]-Casos_PN_CORR[[#This Row],[20-mar]]</f>
        <v>0</v>
      </c>
      <c r="R624">
        <f>+Casos_PN_CORR[[#This Row],[22-mar]]-Casos_PN_CORR[[#This Row],[21-mar]]</f>
        <v>0</v>
      </c>
      <c r="S624">
        <f>+Casos_PN_CORR[[#This Row],[23-mar]]-Casos_PN_CORR[[#This Row],[22-mar]]</f>
        <v>0</v>
      </c>
      <c r="T624">
        <f>+Casos_PN_CORR[[#This Row],[24-mar]]-Casos_PN_CORR[[#This Row],[23-mar]]</f>
        <v>0</v>
      </c>
      <c r="U624">
        <f>+Casos_PN_CORR[[#This Row],[25-mar]]-Casos_PN_CORR[[#This Row],[24-mar]]</f>
        <v>0</v>
      </c>
      <c r="V624">
        <f>+Casos_PN_CORR[[#This Row],[26-mar]]-Casos_PN_CORR[[#This Row],[25-mar]]</f>
        <v>0</v>
      </c>
      <c r="W624">
        <f>+Casos_PN_CORR[[#This Row],[27-mar]]-Casos_PN_CORR[[#This Row],[26-mar]]</f>
        <v>0</v>
      </c>
      <c r="X624">
        <f>+Casos_PN_CORR[[#This Row],[28-mar]]-Casos_PN_CORR[[#This Row],[27-mar]]</f>
        <v>0</v>
      </c>
      <c r="Y624">
        <f>+Casos_PN_CORR[[#This Row],[29-mar]]-Casos_PN_CORR[[#This Row],[28-mar]]</f>
        <v>0</v>
      </c>
      <c r="Z624">
        <f>+Casos_PN_CORR[[#This Row],[30-mar]]-Casos_PN_CORR[[#This Row],[29-mar]]</f>
        <v>0</v>
      </c>
      <c r="AA624">
        <f>+Casos_PN_CORR[[#This Row],[31-mar]]-Casos_PN_CORR[[#This Row],[30-mar]]</f>
        <v>0</v>
      </c>
      <c r="AB624">
        <f>+Casos_PN_CORR[[#This Row],[1-abr]]-Casos_PN_CORR[[#This Row],[31-mar]]</f>
        <v>0</v>
      </c>
      <c r="AC624">
        <f>+Casos_PN_CORR[[#This Row],[2-abr]]-Casos_PN_CORR[[#This Row],[1-abr]]</f>
        <v>0</v>
      </c>
      <c r="AD624">
        <f>+Casos_PN_CORR[[#This Row],[3-abr]]-Casos_PN_CORR[[#This Row],[2-abr]]</f>
        <v>0</v>
      </c>
      <c r="AE624">
        <f>+Casos_PN_CORR[[#This Row],[4-abr]]-Casos_PN_CORR[[#This Row],[3-abr]]</f>
        <v>0</v>
      </c>
      <c r="AF624">
        <f>+Casos_PN_CORR[[#This Row],[5-abr]]-Casos_PN_CORR[[#This Row],[4-abr]]</f>
        <v>0</v>
      </c>
      <c r="AG624">
        <f>+Casos_PN_CORR[[#This Row],[6-abr]]-Casos_PN_CORR[[#This Row],[5-abr]]</f>
        <v>0</v>
      </c>
      <c r="AH624">
        <f>+Casos_PN_CORR[[#This Row],[7-abr]]-Casos_PN_CORR[[#This Row],[6-abr]]</f>
        <v>0</v>
      </c>
      <c r="AI624">
        <f>+Casos_PN_CORR[[#This Row],[8-abr]]-Casos_PN_CORR[[#This Row],[7-abr]]</f>
        <v>0</v>
      </c>
      <c r="AJ624">
        <f>+Casos_PN_CORR[[#This Row],[9-abr]]-Casos_PN_CORR[[#This Row],[8-abr]]</f>
        <v>0</v>
      </c>
      <c r="AK624">
        <f>+Casos_PN_CORR[[#This Row],[10-abr]]-Casos_PN_CORR[[#This Row],[9-abr]]</f>
        <v>0</v>
      </c>
      <c r="AL624">
        <f>+Casos_PN_CORR[[#This Row],[11-abr]]-Casos_PN_CORR[[#This Row],[10-abr]]</f>
        <v>0</v>
      </c>
      <c r="AM624">
        <f>+Casos_PN_CORR[[#This Row],[12-abr]]-Casos_PN_CORR[[#This Row],[11-abr]]</f>
        <v>0</v>
      </c>
      <c r="AN624">
        <f>+Casos_PN_CORR[[#This Row],[13-abr]]-Casos_PN_CORR[[#This Row],[12-abr]]</f>
        <v>0</v>
      </c>
      <c r="AO624">
        <f>+Casos_PN_CORR[[#This Row],[14-abr]]-Casos_PN_CORR[[#This Row],[13-abr]]</f>
        <v>0</v>
      </c>
      <c r="AP624">
        <f>+Casos_PN_CORR[[#This Row],[15-abr]]-Casos_PN_CORR[[#This Row],[14-abr]]</f>
        <v>0</v>
      </c>
      <c r="AQ624">
        <f>+Casos_PN_CORR[[#This Row],[16-abr]]-Casos_PN_CORR[[#This Row],[15-abr]]</f>
        <v>0</v>
      </c>
      <c r="AR624">
        <f>+Casos_PN_CORR[[#This Row],[17-abr]]-Casos_PN_CORR[[#This Row],[16-abr]]</f>
        <v>0</v>
      </c>
      <c r="AS624">
        <f>+Casos_PN_CORR[[#This Row],[18-abr]]-Casos_PN_CORR[[#This Row],[17-abr]]</f>
        <v>0</v>
      </c>
      <c r="AT624">
        <f>+Casos_PN_CORR[[#This Row],[19-abr]]-Casos_PN_CORR[[#This Row],[18-abr]]</f>
        <v>0</v>
      </c>
      <c r="AU624">
        <f>+Casos_PN_CORR[[#This Row],[20-abr]]-Casos_PN_CORR[[#This Row],[19-abr]]</f>
        <v>0</v>
      </c>
      <c r="AV624">
        <f>+Casos_PN_CORR[[#This Row],[21-abr]]-Casos_PN_CORR[[#This Row],[20-abr]]</f>
        <v>0</v>
      </c>
      <c r="AW624">
        <f>+Casos_PN_CORR[[#This Row],[22-abr]]-Casos_PN_CORR[[#This Row],[21-abr]]</f>
        <v>0</v>
      </c>
      <c r="AX624">
        <f>+Casos_PN_CORR[[#This Row],[23-abr]]-Casos_PN_CORR[[#This Row],[22-abr]]</f>
        <v>0</v>
      </c>
      <c r="AY624">
        <f>+Casos_PN_CORR[[#This Row],[24-abr]]-Casos_PN_CORR[[#This Row],[23-abr]]</f>
        <v>0</v>
      </c>
      <c r="AZ624">
        <f>+Casos_PN_CORR[[#This Row],[25-abr]]-Casos_PN_CORR[[#This Row],[24-abr]]</f>
        <v>0</v>
      </c>
      <c r="BA624">
        <f>+Casos_PN_CORR[[#This Row],[26-abr]]-Casos_PN_CORR[[#This Row],[25-abr]]</f>
        <v>0</v>
      </c>
      <c r="BB624">
        <f>+Casos_PN_CORR[[#This Row],[27-abr]]-Casos_PN_CORR[[#This Row],[26-abr]]</f>
        <v>0</v>
      </c>
      <c r="BC624">
        <f>+Casos_PN_CORR[[#This Row],[28-abr]]-Casos_PN_CORR[[#This Row],[27-abr]]</f>
        <v>0</v>
      </c>
      <c r="BD624">
        <f>+Casos_PN_CORR[[#This Row],[29-abr]]-Casos_PN_CORR[[#This Row],[28-abr]]</f>
        <v>0</v>
      </c>
      <c r="BE624">
        <f>+Casos_PN_CORR[[#This Row],[30-abr]]-Casos_PN_CORR[[#This Row],[29-abr]]</f>
        <v>0</v>
      </c>
      <c r="BF624">
        <f>+Casos_PN_CORR[[#This Row],[1-may]]-Casos_PN_CORR[[#This Row],[30-abr]]</f>
        <v>0</v>
      </c>
      <c r="BG624">
        <f>+Casos_PN_CORR[[#This Row],[2-may]]-Casos_PN_CORR[[#This Row],[1-may]]</f>
        <v>0</v>
      </c>
      <c r="BH624">
        <f>+Casos_PN_CORR[[#This Row],[3-may]]-Casos_PN_CORR[[#This Row],[2-may]]</f>
        <v>0</v>
      </c>
      <c r="BI624">
        <f>+Casos_PN_CORR[[#This Row],[4-may]]-Casos_PN_CORR[[#This Row],[3-may]]</f>
        <v>0</v>
      </c>
      <c r="BJ624">
        <f>+Casos_PN_CORR[[#This Row],[5-may]]-Casos_PN_CORR[[#This Row],[4-may]]</f>
        <v>0</v>
      </c>
      <c r="BK624">
        <f>+Casos_PN_CORR[[#This Row],[6-may]]-Casos_PN_CORR[[#This Row],[5-may]]</f>
        <v>0</v>
      </c>
      <c r="BL624">
        <f>+Casos_PN_CORR[[#This Row],[7-may]]-Casos_PN_CORR[[#This Row],[6-may]]</f>
        <v>0</v>
      </c>
      <c r="BM624">
        <f>+Casos_PN_CORR[[#This Row],[8-may]]-Casos_PN_CORR[[#This Row],[7-may]]</f>
        <v>0</v>
      </c>
      <c r="BN624">
        <f>+Casos_PN_CORR[[#This Row],[9-may]]-Casos_PN_CORR[[#This Row],[8-may]]</f>
        <v>0</v>
      </c>
      <c r="BO624">
        <f>+Casos_PN_CORR[[#This Row],[10-may]]-Casos_PN_CORR[[#This Row],[9-may]]</f>
        <v>0</v>
      </c>
      <c r="BP624">
        <f>+Casos_PN_CORR[[#This Row],[11-may]]-Casos_PN_CORR[[#This Row],[10-may]]</f>
        <v>0</v>
      </c>
      <c r="BQ624">
        <f>+Casos_PN_CORR[[#This Row],[12-may]]-Casos_PN_CORR[[#This Row],[11-may]]</f>
        <v>0</v>
      </c>
      <c r="BR624">
        <f>+Casos_PN_CORR[[#This Row],[13-may]]-Casos_PN_CORR[[#This Row],[12-may]]</f>
        <v>0</v>
      </c>
      <c r="BS624">
        <f>+Casos_PN_CORR[[#This Row],[14-may]]-Casos_PN_CORR[[#This Row],[13-may]]</f>
        <v>0</v>
      </c>
      <c r="BT624">
        <f>+Casos_PN_CORR[[#This Row],[15-may]]-Casos_PN_CORR[[#This Row],[14-may]]</f>
        <v>0</v>
      </c>
      <c r="BU624">
        <f>+Casos_PN_CORR[[#This Row],[16-may]]-Casos_PN_CORR[[#This Row],[15-may]]</f>
        <v>0</v>
      </c>
      <c r="BV624">
        <f>+Casos_PN_CORR[[#This Row],[17-may]]-Casos_PN_CORR[[#This Row],[16-may]]</f>
        <v>0</v>
      </c>
      <c r="BW624">
        <f>+Casos_PN_CORR[[#This Row],[18-may]]-Casos_PN_CORR[[#This Row],[17-may]]</f>
        <v>0</v>
      </c>
      <c r="BX624">
        <f>+Casos_PN_CORR[[#This Row],[19-may]]-Casos_PN_CORR[[#This Row],[18-may]]</f>
        <v>0</v>
      </c>
      <c r="BY624">
        <f>+Casos_PN_CORR[[#This Row],[20-may]]-Casos_PN_CORR[[#This Row],[19-may]]</f>
        <v>0</v>
      </c>
      <c r="BZ624">
        <f>+Casos_PN_CORR[[#This Row],[21-may]]-Casos_PN_CORR[[#This Row],[20-may]]</f>
        <v>0</v>
      </c>
      <c r="CA624">
        <f>+Casos_PN_CORR[[#This Row],[22-may]]-Casos_PN_CORR[[#This Row],[21-may]]</f>
        <v>0</v>
      </c>
      <c r="CB624">
        <f>+Casos_PN_CORR[[#This Row],[23-may]]-Casos_PN_CORR[[#This Row],[22-may]]</f>
        <v>0</v>
      </c>
      <c r="CC624">
        <f>+Casos_PN_CORR[[#This Row],[24-may]]-Casos_PN_CORR[[#This Row],[23-may]]</f>
        <v>0</v>
      </c>
      <c r="CD624">
        <f>+Casos_PN_CORR[[#This Row],[25-may]]-Casos_PN_CORR[[#This Row],[24-may]]</f>
        <v>0</v>
      </c>
      <c r="CE624">
        <f>+Casos_PN_CORR[[#This Row],[26-may]]-Casos_PN_CORR[[#This Row],[25-may]]</f>
        <v>0</v>
      </c>
      <c r="CF624">
        <f>+Casos_PN_CORR[[#This Row],[27-may]]-Casos_PN_CORR[[#This Row],[26-may]]</f>
        <v>0</v>
      </c>
      <c r="CG624">
        <f>+Casos_PN_CORR[[#This Row],[28-may]]-Casos_PN_CORR[[#This Row],[27-may]]</f>
        <v>0</v>
      </c>
      <c r="CH624">
        <f>+Casos_PN_CORR[[#This Row],[29-may]]-Casos_PN_CORR[[#This Row],[28-may]]</f>
        <v>0</v>
      </c>
      <c r="CI624">
        <f>+Casos_PN_CORR[[#This Row],[30-may]]-Casos_PN_CORR[[#This Row],[29-may]]</f>
        <v>0</v>
      </c>
      <c r="CJ624">
        <f>+Casos_PN_CORR[[#This Row],[31-may]]-Casos_PN_CORR[[#This Row],[30-may]]</f>
        <v>0</v>
      </c>
      <c r="CK624">
        <f>+Casos_PN_CORR[[#This Row],[1-jun]]-Casos_PN_CORR[[#This Row],[31-may]]</f>
        <v>0</v>
      </c>
      <c r="CL624">
        <f>+Casos_PN_CORR[[#This Row],[2-jun]]-Casos_PN_CORR[[#This Row],[1-jun]]</f>
        <v>0</v>
      </c>
      <c r="CM624">
        <f>+Casos_PN_CORR[[#This Row],[3-jun]]-Casos_PN_CORR[[#This Row],[2-jun]]</f>
        <v>0</v>
      </c>
      <c r="CN624">
        <f>+Casos_PN_CORR[[#This Row],[4-jun]]-Casos_PN_CORR[[#This Row],[3-jun]]</f>
        <v>0</v>
      </c>
      <c r="CO624">
        <f>+Casos_PN_CORR[[#This Row],[5-jun]]-Casos_PN_CORR[[#This Row],[4-jun]]</f>
        <v>0</v>
      </c>
      <c r="CP624">
        <f>+Casos_PN_CORR[[#This Row],[6-jun]]-Casos_PN_CORR[[#This Row],[5-jun]]</f>
        <v>0</v>
      </c>
    </row>
    <row r="625" spans="1:94">
      <c r="A625">
        <v>50110</v>
      </c>
      <c r="B625" s="2" t="s">
        <v>107</v>
      </c>
      <c r="C625" s="2" t="s">
        <v>228</v>
      </c>
      <c r="D625" s="2" t="s">
        <v>730</v>
      </c>
      <c r="E625" s="4">
        <f t="shared" si="9"/>
        <v>0</v>
      </c>
      <c r="F625">
        <f>+Casos_PN_CORR[[#This Row],[10-mar]]</f>
        <v>0</v>
      </c>
      <c r="G625">
        <f>+Casos_PN_CORR[[#This Row],[11-mar]]-Casos_PN_CORR[[#This Row],[10-mar]]</f>
        <v>0</v>
      </c>
      <c r="H625">
        <f>+Casos_PN_CORR[[#This Row],[12-mar]]-Casos_PN_CORR[[#This Row],[11-mar]]</f>
        <v>0</v>
      </c>
      <c r="I625">
        <f>+Casos_PN_CORR[[#This Row],[13-mar]]-Casos_PN_CORR[[#This Row],[12-mar]]</f>
        <v>0</v>
      </c>
      <c r="J625">
        <f>+Casos_PN_CORR[[#This Row],[14-mar]]-Casos_PN_CORR[[#This Row],[13-mar]]</f>
        <v>0</v>
      </c>
      <c r="K625">
        <f>+Casos_PN_CORR[[#This Row],[15-mar]]-Casos_PN_CORR[[#This Row],[14-mar]]</f>
        <v>0</v>
      </c>
      <c r="L625">
        <f>+Casos_PN_CORR[[#This Row],[16-mar]]-Casos_PN_CORR[[#This Row],[15-mar]]</f>
        <v>0</v>
      </c>
      <c r="M625">
        <f>+Casos_PN_CORR[[#This Row],[17-mar]]-Casos_PN_CORR[[#This Row],[16-mar]]</f>
        <v>0</v>
      </c>
      <c r="N625">
        <f>+Casos_PN_CORR[[#This Row],[18-mar]]-Casos_PN_CORR[[#This Row],[17-mar]]</f>
        <v>0</v>
      </c>
      <c r="O625">
        <f>+Casos_PN_CORR[[#This Row],[19-mar]]-Casos_PN_CORR[[#This Row],[18-mar]]</f>
        <v>0</v>
      </c>
      <c r="P625">
        <f>+Casos_PN_CORR[[#This Row],[20-mar]]-Casos_PN_CORR[[#This Row],[19-mar]]</f>
        <v>0</v>
      </c>
      <c r="Q625">
        <f>+Casos_PN_CORR[[#This Row],[21-mar]]-Casos_PN_CORR[[#This Row],[20-mar]]</f>
        <v>0</v>
      </c>
      <c r="R625">
        <f>+Casos_PN_CORR[[#This Row],[22-mar]]-Casos_PN_CORR[[#This Row],[21-mar]]</f>
        <v>0</v>
      </c>
      <c r="S625">
        <f>+Casos_PN_CORR[[#This Row],[23-mar]]-Casos_PN_CORR[[#This Row],[22-mar]]</f>
        <v>0</v>
      </c>
      <c r="T625">
        <f>+Casos_PN_CORR[[#This Row],[24-mar]]-Casos_PN_CORR[[#This Row],[23-mar]]</f>
        <v>0</v>
      </c>
      <c r="U625">
        <f>+Casos_PN_CORR[[#This Row],[25-mar]]-Casos_PN_CORR[[#This Row],[24-mar]]</f>
        <v>0</v>
      </c>
      <c r="V625">
        <f>+Casos_PN_CORR[[#This Row],[26-mar]]-Casos_PN_CORR[[#This Row],[25-mar]]</f>
        <v>0</v>
      </c>
      <c r="W625">
        <f>+Casos_PN_CORR[[#This Row],[27-mar]]-Casos_PN_CORR[[#This Row],[26-mar]]</f>
        <v>0</v>
      </c>
      <c r="X625">
        <f>+Casos_PN_CORR[[#This Row],[28-mar]]-Casos_PN_CORR[[#This Row],[27-mar]]</f>
        <v>0</v>
      </c>
      <c r="Y625">
        <f>+Casos_PN_CORR[[#This Row],[29-mar]]-Casos_PN_CORR[[#This Row],[28-mar]]</f>
        <v>0</v>
      </c>
      <c r="Z625">
        <f>+Casos_PN_CORR[[#This Row],[30-mar]]-Casos_PN_CORR[[#This Row],[29-mar]]</f>
        <v>0</v>
      </c>
      <c r="AA625">
        <f>+Casos_PN_CORR[[#This Row],[31-mar]]-Casos_PN_CORR[[#This Row],[30-mar]]</f>
        <v>0</v>
      </c>
      <c r="AB625">
        <f>+Casos_PN_CORR[[#This Row],[1-abr]]-Casos_PN_CORR[[#This Row],[31-mar]]</f>
        <v>0</v>
      </c>
      <c r="AC625">
        <f>+Casos_PN_CORR[[#This Row],[2-abr]]-Casos_PN_CORR[[#This Row],[1-abr]]</f>
        <v>0</v>
      </c>
      <c r="AD625">
        <f>+Casos_PN_CORR[[#This Row],[3-abr]]-Casos_PN_CORR[[#This Row],[2-abr]]</f>
        <v>0</v>
      </c>
      <c r="AE625">
        <f>+Casos_PN_CORR[[#This Row],[4-abr]]-Casos_PN_CORR[[#This Row],[3-abr]]</f>
        <v>0</v>
      </c>
      <c r="AF625">
        <f>+Casos_PN_CORR[[#This Row],[5-abr]]-Casos_PN_CORR[[#This Row],[4-abr]]</f>
        <v>0</v>
      </c>
      <c r="AG625">
        <f>+Casos_PN_CORR[[#This Row],[6-abr]]-Casos_PN_CORR[[#This Row],[5-abr]]</f>
        <v>0</v>
      </c>
      <c r="AH625">
        <f>+Casos_PN_CORR[[#This Row],[7-abr]]-Casos_PN_CORR[[#This Row],[6-abr]]</f>
        <v>0</v>
      </c>
      <c r="AI625">
        <f>+Casos_PN_CORR[[#This Row],[8-abr]]-Casos_PN_CORR[[#This Row],[7-abr]]</f>
        <v>0</v>
      </c>
      <c r="AJ625">
        <f>+Casos_PN_CORR[[#This Row],[9-abr]]-Casos_PN_CORR[[#This Row],[8-abr]]</f>
        <v>0</v>
      </c>
      <c r="AK625">
        <f>+Casos_PN_CORR[[#This Row],[10-abr]]-Casos_PN_CORR[[#This Row],[9-abr]]</f>
        <v>0</v>
      </c>
      <c r="AL625">
        <f>+Casos_PN_CORR[[#This Row],[11-abr]]-Casos_PN_CORR[[#This Row],[10-abr]]</f>
        <v>0</v>
      </c>
      <c r="AM625">
        <f>+Casos_PN_CORR[[#This Row],[12-abr]]-Casos_PN_CORR[[#This Row],[11-abr]]</f>
        <v>0</v>
      </c>
      <c r="AN625">
        <f>+Casos_PN_CORR[[#This Row],[13-abr]]-Casos_PN_CORR[[#This Row],[12-abr]]</f>
        <v>0</v>
      </c>
      <c r="AO625">
        <f>+Casos_PN_CORR[[#This Row],[14-abr]]-Casos_PN_CORR[[#This Row],[13-abr]]</f>
        <v>0</v>
      </c>
      <c r="AP625">
        <f>+Casos_PN_CORR[[#This Row],[15-abr]]-Casos_PN_CORR[[#This Row],[14-abr]]</f>
        <v>0</v>
      </c>
      <c r="AQ625">
        <f>+Casos_PN_CORR[[#This Row],[16-abr]]-Casos_PN_CORR[[#This Row],[15-abr]]</f>
        <v>0</v>
      </c>
      <c r="AR625">
        <f>+Casos_PN_CORR[[#This Row],[17-abr]]-Casos_PN_CORR[[#This Row],[16-abr]]</f>
        <v>0</v>
      </c>
      <c r="AS625">
        <f>+Casos_PN_CORR[[#This Row],[18-abr]]-Casos_PN_CORR[[#This Row],[17-abr]]</f>
        <v>0</v>
      </c>
      <c r="AT625">
        <f>+Casos_PN_CORR[[#This Row],[19-abr]]-Casos_PN_CORR[[#This Row],[18-abr]]</f>
        <v>0</v>
      </c>
      <c r="AU625">
        <f>+Casos_PN_CORR[[#This Row],[20-abr]]-Casos_PN_CORR[[#This Row],[19-abr]]</f>
        <v>0</v>
      </c>
      <c r="AV625">
        <f>+Casos_PN_CORR[[#This Row],[21-abr]]-Casos_PN_CORR[[#This Row],[20-abr]]</f>
        <v>0</v>
      </c>
      <c r="AW625">
        <f>+Casos_PN_CORR[[#This Row],[22-abr]]-Casos_PN_CORR[[#This Row],[21-abr]]</f>
        <v>0</v>
      </c>
      <c r="AX625">
        <f>+Casos_PN_CORR[[#This Row],[23-abr]]-Casos_PN_CORR[[#This Row],[22-abr]]</f>
        <v>0</v>
      </c>
      <c r="AY625">
        <f>+Casos_PN_CORR[[#This Row],[24-abr]]-Casos_PN_CORR[[#This Row],[23-abr]]</f>
        <v>0</v>
      </c>
      <c r="AZ625">
        <f>+Casos_PN_CORR[[#This Row],[25-abr]]-Casos_PN_CORR[[#This Row],[24-abr]]</f>
        <v>0</v>
      </c>
      <c r="BA625">
        <f>+Casos_PN_CORR[[#This Row],[26-abr]]-Casos_PN_CORR[[#This Row],[25-abr]]</f>
        <v>0</v>
      </c>
      <c r="BB625">
        <f>+Casos_PN_CORR[[#This Row],[27-abr]]-Casos_PN_CORR[[#This Row],[26-abr]]</f>
        <v>0</v>
      </c>
      <c r="BC625">
        <f>+Casos_PN_CORR[[#This Row],[28-abr]]-Casos_PN_CORR[[#This Row],[27-abr]]</f>
        <v>0</v>
      </c>
      <c r="BD625">
        <f>+Casos_PN_CORR[[#This Row],[29-abr]]-Casos_PN_CORR[[#This Row],[28-abr]]</f>
        <v>0</v>
      </c>
      <c r="BE625">
        <f>+Casos_PN_CORR[[#This Row],[30-abr]]-Casos_PN_CORR[[#This Row],[29-abr]]</f>
        <v>0</v>
      </c>
      <c r="BF625">
        <f>+Casos_PN_CORR[[#This Row],[1-may]]-Casos_PN_CORR[[#This Row],[30-abr]]</f>
        <v>0</v>
      </c>
      <c r="BG625">
        <f>+Casos_PN_CORR[[#This Row],[2-may]]-Casos_PN_CORR[[#This Row],[1-may]]</f>
        <v>0</v>
      </c>
      <c r="BH625">
        <f>+Casos_PN_CORR[[#This Row],[3-may]]-Casos_PN_CORR[[#This Row],[2-may]]</f>
        <v>0</v>
      </c>
      <c r="BI625">
        <f>+Casos_PN_CORR[[#This Row],[4-may]]-Casos_PN_CORR[[#This Row],[3-may]]</f>
        <v>0</v>
      </c>
      <c r="BJ625">
        <f>+Casos_PN_CORR[[#This Row],[5-may]]-Casos_PN_CORR[[#This Row],[4-may]]</f>
        <v>0</v>
      </c>
      <c r="BK625">
        <f>+Casos_PN_CORR[[#This Row],[6-may]]-Casos_PN_CORR[[#This Row],[5-may]]</f>
        <v>0</v>
      </c>
      <c r="BL625">
        <f>+Casos_PN_CORR[[#This Row],[7-may]]-Casos_PN_CORR[[#This Row],[6-may]]</f>
        <v>0</v>
      </c>
      <c r="BM625">
        <f>+Casos_PN_CORR[[#This Row],[8-may]]-Casos_PN_CORR[[#This Row],[7-may]]</f>
        <v>0</v>
      </c>
      <c r="BN625">
        <f>+Casos_PN_CORR[[#This Row],[9-may]]-Casos_PN_CORR[[#This Row],[8-may]]</f>
        <v>0</v>
      </c>
      <c r="BO625">
        <f>+Casos_PN_CORR[[#This Row],[10-may]]-Casos_PN_CORR[[#This Row],[9-may]]</f>
        <v>0</v>
      </c>
      <c r="BP625">
        <f>+Casos_PN_CORR[[#This Row],[11-may]]-Casos_PN_CORR[[#This Row],[10-may]]</f>
        <v>0</v>
      </c>
      <c r="BQ625">
        <f>+Casos_PN_CORR[[#This Row],[12-may]]-Casos_PN_CORR[[#This Row],[11-may]]</f>
        <v>0</v>
      </c>
      <c r="BR625">
        <f>+Casos_PN_CORR[[#This Row],[13-may]]-Casos_PN_CORR[[#This Row],[12-may]]</f>
        <v>0</v>
      </c>
      <c r="BS625">
        <f>+Casos_PN_CORR[[#This Row],[14-may]]-Casos_PN_CORR[[#This Row],[13-may]]</f>
        <v>0</v>
      </c>
      <c r="BT625">
        <f>+Casos_PN_CORR[[#This Row],[15-may]]-Casos_PN_CORR[[#This Row],[14-may]]</f>
        <v>0</v>
      </c>
      <c r="BU625">
        <f>+Casos_PN_CORR[[#This Row],[16-may]]-Casos_PN_CORR[[#This Row],[15-may]]</f>
        <v>0</v>
      </c>
      <c r="BV625">
        <f>+Casos_PN_CORR[[#This Row],[17-may]]-Casos_PN_CORR[[#This Row],[16-may]]</f>
        <v>0</v>
      </c>
      <c r="BW625">
        <f>+Casos_PN_CORR[[#This Row],[18-may]]-Casos_PN_CORR[[#This Row],[17-may]]</f>
        <v>0</v>
      </c>
      <c r="BX625">
        <f>+Casos_PN_CORR[[#This Row],[19-may]]-Casos_PN_CORR[[#This Row],[18-may]]</f>
        <v>0</v>
      </c>
      <c r="BY625">
        <f>+Casos_PN_CORR[[#This Row],[20-may]]-Casos_PN_CORR[[#This Row],[19-may]]</f>
        <v>0</v>
      </c>
      <c r="BZ625">
        <f>+Casos_PN_CORR[[#This Row],[21-may]]-Casos_PN_CORR[[#This Row],[20-may]]</f>
        <v>0</v>
      </c>
      <c r="CA625">
        <f>+Casos_PN_CORR[[#This Row],[22-may]]-Casos_PN_CORR[[#This Row],[21-may]]</f>
        <v>0</v>
      </c>
      <c r="CB625">
        <f>+Casos_PN_CORR[[#This Row],[23-may]]-Casos_PN_CORR[[#This Row],[22-may]]</f>
        <v>0</v>
      </c>
      <c r="CC625">
        <f>+Casos_PN_CORR[[#This Row],[24-may]]-Casos_PN_CORR[[#This Row],[23-may]]</f>
        <v>0</v>
      </c>
      <c r="CD625">
        <f>+Casos_PN_CORR[[#This Row],[25-may]]-Casos_PN_CORR[[#This Row],[24-may]]</f>
        <v>0</v>
      </c>
      <c r="CE625">
        <f>+Casos_PN_CORR[[#This Row],[26-may]]-Casos_PN_CORR[[#This Row],[25-may]]</f>
        <v>0</v>
      </c>
      <c r="CF625">
        <f>+Casos_PN_CORR[[#This Row],[27-may]]-Casos_PN_CORR[[#This Row],[26-may]]</f>
        <v>0</v>
      </c>
      <c r="CG625">
        <f>+Casos_PN_CORR[[#This Row],[28-may]]-Casos_PN_CORR[[#This Row],[27-may]]</f>
        <v>0</v>
      </c>
      <c r="CH625">
        <f>+Casos_PN_CORR[[#This Row],[29-may]]-Casos_PN_CORR[[#This Row],[28-may]]</f>
        <v>0</v>
      </c>
      <c r="CI625">
        <f>+Casos_PN_CORR[[#This Row],[30-may]]-Casos_PN_CORR[[#This Row],[29-may]]</f>
        <v>0</v>
      </c>
      <c r="CJ625">
        <f>+Casos_PN_CORR[[#This Row],[31-may]]-Casos_PN_CORR[[#This Row],[30-may]]</f>
        <v>0</v>
      </c>
      <c r="CK625">
        <f>+Casos_PN_CORR[[#This Row],[1-jun]]-Casos_PN_CORR[[#This Row],[31-may]]</f>
        <v>0</v>
      </c>
      <c r="CL625">
        <f>+Casos_PN_CORR[[#This Row],[2-jun]]-Casos_PN_CORR[[#This Row],[1-jun]]</f>
        <v>0</v>
      </c>
      <c r="CM625">
        <f>+Casos_PN_CORR[[#This Row],[3-jun]]-Casos_PN_CORR[[#This Row],[2-jun]]</f>
        <v>0</v>
      </c>
      <c r="CN625">
        <f>+Casos_PN_CORR[[#This Row],[4-jun]]-Casos_PN_CORR[[#This Row],[3-jun]]</f>
        <v>0</v>
      </c>
      <c r="CO625">
        <f>+Casos_PN_CORR[[#This Row],[5-jun]]-Casos_PN_CORR[[#This Row],[4-jun]]</f>
        <v>0</v>
      </c>
      <c r="CP625">
        <f>+Casos_PN_CORR[[#This Row],[6-jun]]-Casos_PN_CORR[[#This Row],[5-jun]]</f>
        <v>0</v>
      </c>
    </row>
    <row r="626" spans="1:94">
      <c r="A626">
        <v>120311</v>
      </c>
      <c r="B626" s="2" t="s">
        <v>104</v>
      </c>
      <c r="C626" s="2" t="s">
        <v>126</v>
      </c>
      <c r="D626" s="2" t="s">
        <v>731</v>
      </c>
      <c r="E626" s="4">
        <f t="shared" si="9"/>
        <v>0</v>
      </c>
      <c r="F626">
        <f>+Casos_PN_CORR[[#This Row],[10-mar]]</f>
        <v>0</v>
      </c>
      <c r="G626">
        <f>+Casos_PN_CORR[[#This Row],[11-mar]]-Casos_PN_CORR[[#This Row],[10-mar]]</f>
        <v>0</v>
      </c>
      <c r="H626">
        <f>+Casos_PN_CORR[[#This Row],[12-mar]]-Casos_PN_CORR[[#This Row],[11-mar]]</f>
        <v>0</v>
      </c>
      <c r="I626">
        <f>+Casos_PN_CORR[[#This Row],[13-mar]]-Casos_PN_CORR[[#This Row],[12-mar]]</f>
        <v>0</v>
      </c>
      <c r="J626">
        <f>+Casos_PN_CORR[[#This Row],[14-mar]]-Casos_PN_CORR[[#This Row],[13-mar]]</f>
        <v>0</v>
      </c>
      <c r="K626">
        <f>+Casos_PN_CORR[[#This Row],[15-mar]]-Casos_PN_CORR[[#This Row],[14-mar]]</f>
        <v>0</v>
      </c>
      <c r="L626">
        <f>+Casos_PN_CORR[[#This Row],[16-mar]]-Casos_PN_CORR[[#This Row],[15-mar]]</f>
        <v>0</v>
      </c>
      <c r="M626">
        <f>+Casos_PN_CORR[[#This Row],[17-mar]]-Casos_PN_CORR[[#This Row],[16-mar]]</f>
        <v>0</v>
      </c>
      <c r="N626">
        <f>+Casos_PN_CORR[[#This Row],[18-mar]]-Casos_PN_CORR[[#This Row],[17-mar]]</f>
        <v>0</v>
      </c>
      <c r="O626">
        <f>+Casos_PN_CORR[[#This Row],[19-mar]]-Casos_PN_CORR[[#This Row],[18-mar]]</f>
        <v>0</v>
      </c>
      <c r="P626">
        <f>+Casos_PN_CORR[[#This Row],[20-mar]]-Casos_PN_CORR[[#This Row],[19-mar]]</f>
        <v>0</v>
      </c>
      <c r="Q626">
        <f>+Casos_PN_CORR[[#This Row],[21-mar]]-Casos_PN_CORR[[#This Row],[20-mar]]</f>
        <v>0</v>
      </c>
      <c r="R626">
        <f>+Casos_PN_CORR[[#This Row],[22-mar]]-Casos_PN_CORR[[#This Row],[21-mar]]</f>
        <v>0</v>
      </c>
      <c r="S626">
        <f>+Casos_PN_CORR[[#This Row],[23-mar]]-Casos_PN_CORR[[#This Row],[22-mar]]</f>
        <v>0</v>
      </c>
      <c r="T626">
        <f>+Casos_PN_CORR[[#This Row],[24-mar]]-Casos_PN_CORR[[#This Row],[23-mar]]</f>
        <v>0</v>
      </c>
      <c r="U626">
        <f>+Casos_PN_CORR[[#This Row],[25-mar]]-Casos_PN_CORR[[#This Row],[24-mar]]</f>
        <v>0</v>
      </c>
      <c r="V626">
        <f>+Casos_PN_CORR[[#This Row],[26-mar]]-Casos_PN_CORR[[#This Row],[25-mar]]</f>
        <v>0</v>
      </c>
      <c r="W626">
        <f>+Casos_PN_CORR[[#This Row],[27-mar]]-Casos_PN_CORR[[#This Row],[26-mar]]</f>
        <v>0</v>
      </c>
      <c r="X626">
        <f>+Casos_PN_CORR[[#This Row],[28-mar]]-Casos_PN_CORR[[#This Row],[27-mar]]</f>
        <v>0</v>
      </c>
      <c r="Y626">
        <f>+Casos_PN_CORR[[#This Row],[29-mar]]-Casos_PN_CORR[[#This Row],[28-mar]]</f>
        <v>0</v>
      </c>
      <c r="Z626">
        <f>+Casos_PN_CORR[[#This Row],[30-mar]]-Casos_PN_CORR[[#This Row],[29-mar]]</f>
        <v>0</v>
      </c>
      <c r="AA626">
        <f>+Casos_PN_CORR[[#This Row],[31-mar]]-Casos_PN_CORR[[#This Row],[30-mar]]</f>
        <v>0</v>
      </c>
      <c r="AB626">
        <f>+Casos_PN_CORR[[#This Row],[1-abr]]-Casos_PN_CORR[[#This Row],[31-mar]]</f>
        <v>0</v>
      </c>
      <c r="AC626">
        <f>+Casos_PN_CORR[[#This Row],[2-abr]]-Casos_PN_CORR[[#This Row],[1-abr]]</f>
        <v>0</v>
      </c>
      <c r="AD626">
        <f>+Casos_PN_CORR[[#This Row],[3-abr]]-Casos_PN_CORR[[#This Row],[2-abr]]</f>
        <v>0</v>
      </c>
      <c r="AE626">
        <f>+Casos_PN_CORR[[#This Row],[4-abr]]-Casos_PN_CORR[[#This Row],[3-abr]]</f>
        <v>0</v>
      </c>
      <c r="AF626">
        <f>+Casos_PN_CORR[[#This Row],[5-abr]]-Casos_PN_CORR[[#This Row],[4-abr]]</f>
        <v>0</v>
      </c>
      <c r="AG626">
        <f>+Casos_PN_CORR[[#This Row],[6-abr]]-Casos_PN_CORR[[#This Row],[5-abr]]</f>
        <v>0</v>
      </c>
      <c r="AH626">
        <f>+Casos_PN_CORR[[#This Row],[7-abr]]-Casos_PN_CORR[[#This Row],[6-abr]]</f>
        <v>0</v>
      </c>
      <c r="AI626">
        <f>+Casos_PN_CORR[[#This Row],[8-abr]]-Casos_PN_CORR[[#This Row],[7-abr]]</f>
        <v>0</v>
      </c>
      <c r="AJ626">
        <f>+Casos_PN_CORR[[#This Row],[9-abr]]-Casos_PN_CORR[[#This Row],[8-abr]]</f>
        <v>0</v>
      </c>
      <c r="AK626">
        <f>+Casos_PN_CORR[[#This Row],[10-abr]]-Casos_PN_CORR[[#This Row],[9-abr]]</f>
        <v>0</v>
      </c>
      <c r="AL626">
        <f>+Casos_PN_CORR[[#This Row],[11-abr]]-Casos_PN_CORR[[#This Row],[10-abr]]</f>
        <v>0</v>
      </c>
      <c r="AM626">
        <f>+Casos_PN_CORR[[#This Row],[12-abr]]-Casos_PN_CORR[[#This Row],[11-abr]]</f>
        <v>0</v>
      </c>
      <c r="AN626">
        <f>+Casos_PN_CORR[[#This Row],[13-abr]]-Casos_PN_CORR[[#This Row],[12-abr]]</f>
        <v>0</v>
      </c>
      <c r="AO626">
        <f>+Casos_PN_CORR[[#This Row],[14-abr]]-Casos_PN_CORR[[#This Row],[13-abr]]</f>
        <v>0</v>
      </c>
      <c r="AP626">
        <f>+Casos_PN_CORR[[#This Row],[15-abr]]-Casos_PN_CORR[[#This Row],[14-abr]]</f>
        <v>0</v>
      </c>
      <c r="AQ626">
        <f>+Casos_PN_CORR[[#This Row],[16-abr]]-Casos_PN_CORR[[#This Row],[15-abr]]</f>
        <v>0</v>
      </c>
      <c r="AR626">
        <f>+Casos_PN_CORR[[#This Row],[17-abr]]-Casos_PN_CORR[[#This Row],[16-abr]]</f>
        <v>0</v>
      </c>
      <c r="AS626">
        <f>+Casos_PN_CORR[[#This Row],[18-abr]]-Casos_PN_CORR[[#This Row],[17-abr]]</f>
        <v>0</v>
      </c>
      <c r="AT626">
        <f>+Casos_PN_CORR[[#This Row],[19-abr]]-Casos_PN_CORR[[#This Row],[18-abr]]</f>
        <v>0</v>
      </c>
      <c r="AU626">
        <f>+Casos_PN_CORR[[#This Row],[20-abr]]-Casos_PN_CORR[[#This Row],[19-abr]]</f>
        <v>0</v>
      </c>
      <c r="AV626">
        <f>+Casos_PN_CORR[[#This Row],[21-abr]]-Casos_PN_CORR[[#This Row],[20-abr]]</f>
        <v>0</v>
      </c>
      <c r="AW626">
        <f>+Casos_PN_CORR[[#This Row],[22-abr]]-Casos_PN_CORR[[#This Row],[21-abr]]</f>
        <v>0</v>
      </c>
      <c r="AX626">
        <f>+Casos_PN_CORR[[#This Row],[23-abr]]-Casos_PN_CORR[[#This Row],[22-abr]]</f>
        <v>0</v>
      </c>
      <c r="AY626">
        <f>+Casos_PN_CORR[[#This Row],[24-abr]]-Casos_PN_CORR[[#This Row],[23-abr]]</f>
        <v>0</v>
      </c>
      <c r="AZ626">
        <f>+Casos_PN_CORR[[#This Row],[25-abr]]-Casos_PN_CORR[[#This Row],[24-abr]]</f>
        <v>0</v>
      </c>
      <c r="BA626">
        <f>+Casos_PN_CORR[[#This Row],[26-abr]]-Casos_PN_CORR[[#This Row],[25-abr]]</f>
        <v>0</v>
      </c>
      <c r="BB626">
        <f>+Casos_PN_CORR[[#This Row],[27-abr]]-Casos_PN_CORR[[#This Row],[26-abr]]</f>
        <v>0</v>
      </c>
      <c r="BC626">
        <f>+Casos_PN_CORR[[#This Row],[28-abr]]-Casos_PN_CORR[[#This Row],[27-abr]]</f>
        <v>0</v>
      </c>
      <c r="BD626">
        <f>+Casos_PN_CORR[[#This Row],[29-abr]]-Casos_PN_CORR[[#This Row],[28-abr]]</f>
        <v>0</v>
      </c>
      <c r="BE626">
        <f>+Casos_PN_CORR[[#This Row],[30-abr]]-Casos_PN_CORR[[#This Row],[29-abr]]</f>
        <v>0</v>
      </c>
      <c r="BF626">
        <f>+Casos_PN_CORR[[#This Row],[1-may]]-Casos_PN_CORR[[#This Row],[30-abr]]</f>
        <v>0</v>
      </c>
      <c r="BG626">
        <f>+Casos_PN_CORR[[#This Row],[2-may]]-Casos_PN_CORR[[#This Row],[1-may]]</f>
        <v>0</v>
      </c>
      <c r="BH626">
        <f>+Casos_PN_CORR[[#This Row],[3-may]]-Casos_PN_CORR[[#This Row],[2-may]]</f>
        <v>0</v>
      </c>
      <c r="BI626">
        <f>+Casos_PN_CORR[[#This Row],[4-may]]-Casos_PN_CORR[[#This Row],[3-may]]</f>
        <v>0</v>
      </c>
      <c r="BJ626">
        <f>+Casos_PN_CORR[[#This Row],[5-may]]-Casos_PN_CORR[[#This Row],[4-may]]</f>
        <v>0</v>
      </c>
      <c r="BK626">
        <f>+Casos_PN_CORR[[#This Row],[6-may]]-Casos_PN_CORR[[#This Row],[5-may]]</f>
        <v>0</v>
      </c>
      <c r="BL626">
        <f>+Casos_PN_CORR[[#This Row],[7-may]]-Casos_PN_CORR[[#This Row],[6-may]]</f>
        <v>0</v>
      </c>
      <c r="BM626">
        <f>+Casos_PN_CORR[[#This Row],[8-may]]-Casos_PN_CORR[[#This Row],[7-may]]</f>
        <v>0</v>
      </c>
      <c r="BN626">
        <f>+Casos_PN_CORR[[#This Row],[9-may]]-Casos_PN_CORR[[#This Row],[8-may]]</f>
        <v>0</v>
      </c>
      <c r="BO626">
        <f>+Casos_PN_CORR[[#This Row],[10-may]]-Casos_PN_CORR[[#This Row],[9-may]]</f>
        <v>0</v>
      </c>
      <c r="BP626">
        <f>+Casos_PN_CORR[[#This Row],[11-may]]-Casos_PN_CORR[[#This Row],[10-may]]</f>
        <v>0</v>
      </c>
      <c r="BQ626">
        <f>+Casos_PN_CORR[[#This Row],[12-may]]-Casos_PN_CORR[[#This Row],[11-may]]</f>
        <v>0</v>
      </c>
      <c r="BR626">
        <f>+Casos_PN_CORR[[#This Row],[13-may]]-Casos_PN_CORR[[#This Row],[12-may]]</f>
        <v>0</v>
      </c>
      <c r="BS626">
        <f>+Casos_PN_CORR[[#This Row],[14-may]]-Casos_PN_CORR[[#This Row],[13-may]]</f>
        <v>0</v>
      </c>
      <c r="BT626">
        <f>+Casos_PN_CORR[[#This Row],[15-may]]-Casos_PN_CORR[[#This Row],[14-may]]</f>
        <v>0</v>
      </c>
      <c r="BU626">
        <f>+Casos_PN_CORR[[#This Row],[16-may]]-Casos_PN_CORR[[#This Row],[15-may]]</f>
        <v>0</v>
      </c>
      <c r="BV626">
        <f>+Casos_PN_CORR[[#This Row],[17-may]]-Casos_PN_CORR[[#This Row],[16-may]]</f>
        <v>0</v>
      </c>
      <c r="BW626">
        <f>+Casos_PN_CORR[[#This Row],[18-may]]-Casos_PN_CORR[[#This Row],[17-may]]</f>
        <v>0</v>
      </c>
      <c r="BX626">
        <f>+Casos_PN_CORR[[#This Row],[19-may]]-Casos_PN_CORR[[#This Row],[18-may]]</f>
        <v>0</v>
      </c>
      <c r="BY626">
        <f>+Casos_PN_CORR[[#This Row],[20-may]]-Casos_PN_CORR[[#This Row],[19-may]]</f>
        <v>0</v>
      </c>
      <c r="BZ626">
        <f>+Casos_PN_CORR[[#This Row],[21-may]]-Casos_PN_CORR[[#This Row],[20-may]]</f>
        <v>0</v>
      </c>
      <c r="CA626">
        <f>+Casos_PN_CORR[[#This Row],[22-may]]-Casos_PN_CORR[[#This Row],[21-may]]</f>
        <v>0</v>
      </c>
      <c r="CB626">
        <f>+Casos_PN_CORR[[#This Row],[23-may]]-Casos_PN_CORR[[#This Row],[22-may]]</f>
        <v>0</v>
      </c>
      <c r="CC626">
        <f>+Casos_PN_CORR[[#This Row],[24-may]]-Casos_PN_CORR[[#This Row],[23-may]]</f>
        <v>0</v>
      </c>
      <c r="CD626">
        <f>+Casos_PN_CORR[[#This Row],[25-may]]-Casos_PN_CORR[[#This Row],[24-may]]</f>
        <v>0</v>
      </c>
      <c r="CE626">
        <f>+Casos_PN_CORR[[#This Row],[26-may]]-Casos_PN_CORR[[#This Row],[25-may]]</f>
        <v>0</v>
      </c>
      <c r="CF626">
        <f>+Casos_PN_CORR[[#This Row],[27-may]]-Casos_PN_CORR[[#This Row],[26-may]]</f>
        <v>0</v>
      </c>
      <c r="CG626">
        <f>+Casos_PN_CORR[[#This Row],[28-may]]-Casos_PN_CORR[[#This Row],[27-may]]</f>
        <v>0</v>
      </c>
      <c r="CH626">
        <f>+Casos_PN_CORR[[#This Row],[29-may]]-Casos_PN_CORR[[#This Row],[28-may]]</f>
        <v>0</v>
      </c>
      <c r="CI626">
        <f>+Casos_PN_CORR[[#This Row],[30-may]]-Casos_PN_CORR[[#This Row],[29-may]]</f>
        <v>0</v>
      </c>
      <c r="CJ626">
        <f>+Casos_PN_CORR[[#This Row],[31-may]]-Casos_PN_CORR[[#This Row],[30-may]]</f>
        <v>0</v>
      </c>
      <c r="CK626">
        <f>+Casos_PN_CORR[[#This Row],[1-jun]]-Casos_PN_CORR[[#This Row],[31-may]]</f>
        <v>0</v>
      </c>
      <c r="CL626">
        <f>+Casos_PN_CORR[[#This Row],[2-jun]]-Casos_PN_CORR[[#This Row],[1-jun]]</f>
        <v>0</v>
      </c>
      <c r="CM626">
        <f>+Casos_PN_CORR[[#This Row],[3-jun]]-Casos_PN_CORR[[#This Row],[2-jun]]</f>
        <v>0</v>
      </c>
      <c r="CN626">
        <f>+Casos_PN_CORR[[#This Row],[4-jun]]-Casos_PN_CORR[[#This Row],[3-jun]]</f>
        <v>0</v>
      </c>
      <c r="CO626">
        <f>+Casos_PN_CORR[[#This Row],[5-jun]]-Casos_PN_CORR[[#This Row],[4-jun]]</f>
        <v>0</v>
      </c>
      <c r="CP626">
        <f>+Casos_PN_CORR[[#This Row],[6-jun]]-Casos_PN_CORR[[#This Row],[5-jun]]</f>
        <v>0</v>
      </c>
    </row>
    <row r="627" spans="1:94">
      <c r="A627">
        <v>40514</v>
      </c>
      <c r="B627" s="2" t="s">
        <v>115</v>
      </c>
      <c r="C627" s="2" t="s">
        <v>146</v>
      </c>
      <c r="D627" s="2" t="s">
        <v>732</v>
      </c>
      <c r="E627" s="4">
        <f t="shared" si="9"/>
        <v>0</v>
      </c>
      <c r="F627">
        <f>+Casos_PN_CORR[[#This Row],[10-mar]]</f>
        <v>0</v>
      </c>
      <c r="G627">
        <f>+Casos_PN_CORR[[#This Row],[11-mar]]-Casos_PN_CORR[[#This Row],[10-mar]]</f>
        <v>0</v>
      </c>
      <c r="H627">
        <f>+Casos_PN_CORR[[#This Row],[12-mar]]-Casos_PN_CORR[[#This Row],[11-mar]]</f>
        <v>0</v>
      </c>
      <c r="I627">
        <f>+Casos_PN_CORR[[#This Row],[13-mar]]-Casos_PN_CORR[[#This Row],[12-mar]]</f>
        <v>0</v>
      </c>
      <c r="J627">
        <f>+Casos_PN_CORR[[#This Row],[14-mar]]-Casos_PN_CORR[[#This Row],[13-mar]]</f>
        <v>0</v>
      </c>
      <c r="K627">
        <f>+Casos_PN_CORR[[#This Row],[15-mar]]-Casos_PN_CORR[[#This Row],[14-mar]]</f>
        <v>0</v>
      </c>
      <c r="L627">
        <f>+Casos_PN_CORR[[#This Row],[16-mar]]-Casos_PN_CORR[[#This Row],[15-mar]]</f>
        <v>0</v>
      </c>
      <c r="M627">
        <f>+Casos_PN_CORR[[#This Row],[17-mar]]-Casos_PN_CORR[[#This Row],[16-mar]]</f>
        <v>0</v>
      </c>
      <c r="N627">
        <f>+Casos_PN_CORR[[#This Row],[18-mar]]-Casos_PN_CORR[[#This Row],[17-mar]]</f>
        <v>0</v>
      </c>
      <c r="O627">
        <f>+Casos_PN_CORR[[#This Row],[19-mar]]-Casos_PN_CORR[[#This Row],[18-mar]]</f>
        <v>0</v>
      </c>
      <c r="P627">
        <f>+Casos_PN_CORR[[#This Row],[20-mar]]-Casos_PN_CORR[[#This Row],[19-mar]]</f>
        <v>0</v>
      </c>
      <c r="Q627">
        <f>+Casos_PN_CORR[[#This Row],[21-mar]]-Casos_PN_CORR[[#This Row],[20-mar]]</f>
        <v>0</v>
      </c>
      <c r="R627">
        <f>+Casos_PN_CORR[[#This Row],[22-mar]]-Casos_PN_CORR[[#This Row],[21-mar]]</f>
        <v>0</v>
      </c>
      <c r="S627">
        <f>+Casos_PN_CORR[[#This Row],[23-mar]]-Casos_PN_CORR[[#This Row],[22-mar]]</f>
        <v>0</v>
      </c>
      <c r="T627">
        <f>+Casos_PN_CORR[[#This Row],[24-mar]]-Casos_PN_CORR[[#This Row],[23-mar]]</f>
        <v>0</v>
      </c>
      <c r="U627">
        <f>+Casos_PN_CORR[[#This Row],[25-mar]]-Casos_PN_CORR[[#This Row],[24-mar]]</f>
        <v>0</v>
      </c>
      <c r="V627">
        <f>+Casos_PN_CORR[[#This Row],[26-mar]]-Casos_PN_CORR[[#This Row],[25-mar]]</f>
        <v>0</v>
      </c>
      <c r="W627">
        <f>+Casos_PN_CORR[[#This Row],[27-mar]]-Casos_PN_CORR[[#This Row],[26-mar]]</f>
        <v>0</v>
      </c>
      <c r="X627">
        <f>+Casos_PN_CORR[[#This Row],[28-mar]]-Casos_PN_CORR[[#This Row],[27-mar]]</f>
        <v>0</v>
      </c>
      <c r="Y627">
        <f>+Casos_PN_CORR[[#This Row],[29-mar]]-Casos_PN_CORR[[#This Row],[28-mar]]</f>
        <v>0</v>
      </c>
      <c r="Z627">
        <f>+Casos_PN_CORR[[#This Row],[30-mar]]-Casos_PN_CORR[[#This Row],[29-mar]]</f>
        <v>0</v>
      </c>
      <c r="AA627">
        <f>+Casos_PN_CORR[[#This Row],[31-mar]]-Casos_PN_CORR[[#This Row],[30-mar]]</f>
        <v>0</v>
      </c>
      <c r="AB627">
        <f>+Casos_PN_CORR[[#This Row],[1-abr]]-Casos_PN_CORR[[#This Row],[31-mar]]</f>
        <v>0</v>
      </c>
      <c r="AC627">
        <f>+Casos_PN_CORR[[#This Row],[2-abr]]-Casos_PN_CORR[[#This Row],[1-abr]]</f>
        <v>0</v>
      </c>
      <c r="AD627">
        <f>+Casos_PN_CORR[[#This Row],[3-abr]]-Casos_PN_CORR[[#This Row],[2-abr]]</f>
        <v>0</v>
      </c>
      <c r="AE627">
        <f>+Casos_PN_CORR[[#This Row],[4-abr]]-Casos_PN_CORR[[#This Row],[3-abr]]</f>
        <v>0</v>
      </c>
      <c r="AF627">
        <f>+Casos_PN_CORR[[#This Row],[5-abr]]-Casos_PN_CORR[[#This Row],[4-abr]]</f>
        <v>0</v>
      </c>
      <c r="AG627">
        <f>+Casos_PN_CORR[[#This Row],[6-abr]]-Casos_PN_CORR[[#This Row],[5-abr]]</f>
        <v>0</v>
      </c>
      <c r="AH627">
        <f>+Casos_PN_CORR[[#This Row],[7-abr]]-Casos_PN_CORR[[#This Row],[6-abr]]</f>
        <v>0</v>
      </c>
      <c r="AI627">
        <f>+Casos_PN_CORR[[#This Row],[8-abr]]-Casos_PN_CORR[[#This Row],[7-abr]]</f>
        <v>0</v>
      </c>
      <c r="AJ627">
        <f>+Casos_PN_CORR[[#This Row],[9-abr]]-Casos_PN_CORR[[#This Row],[8-abr]]</f>
        <v>0</v>
      </c>
      <c r="AK627">
        <f>+Casos_PN_CORR[[#This Row],[10-abr]]-Casos_PN_CORR[[#This Row],[9-abr]]</f>
        <v>0</v>
      </c>
      <c r="AL627">
        <f>+Casos_PN_CORR[[#This Row],[11-abr]]-Casos_PN_CORR[[#This Row],[10-abr]]</f>
        <v>0</v>
      </c>
      <c r="AM627">
        <f>+Casos_PN_CORR[[#This Row],[12-abr]]-Casos_PN_CORR[[#This Row],[11-abr]]</f>
        <v>0</v>
      </c>
      <c r="AN627">
        <f>+Casos_PN_CORR[[#This Row],[13-abr]]-Casos_PN_CORR[[#This Row],[12-abr]]</f>
        <v>0</v>
      </c>
      <c r="AO627">
        <f>+Casos_PN_CORR[[#This Row],[14-abr]]-Casos_PN_CORR[[#This Row],[13-abr]]</f>
        <v>0</v>
      </c>
      <c r="AP627">
        <f>+Casos_PN_CORR[[#This Row],[15-abr]]-Casos_PN_CORR[[#This Row],[14-abr]]</f>
        <v>0</v>
      </c>
      <c r="AQ627">
        <f>+Casos_PN_CORR[[#This Row],[16-abr]]-Casos_PN_CORR[[#This Row],[15-abr]]</f>
        <v>0</v>
      </c>
      <c r="AR627">
        <f>+Casos_PN_CORR[[#This Row],[17-abr]]-Casos_PN_CORR[[#This Row],[16-abr]]</f>
        <v>0</v>
      </c>
      <c r="AS627">
        <f>+Casos_PN_CORR[[#This Row],[18-abr]]-Casos_PN_CORR[[#This Row],[17-abr]]</f>
        <v>0</v>
      </c>
      <c r="AT627">
        <f>+Casos_PN_CORR[[#This Row],[19-abr]]-Casos_PN_CORR[[#This Row],[18-abr]]</f>
        <v>0</v>
      </c>
      <c r="AU627">
        <f>+Casos_PN_CORR[[#This Row],[20-abr]]-Casos_PN_CORR[[#This Row],[19-abr]]</f>
        <v>0</v>
      </c>
      <c r="AV627">
        <f>+Casos_PN_CORR[[#This Row],[21-abr]]-Casos_PN_CORR[[#This Row],[20-abr]]</f>
        <v>0</v>
      </c>
      <c r="AW627">
        <f>+Casos_PN_CORR[[#This Row],[22-abr]]-Casos_PN_CORR[[#This Row],[21-abr]]</f>
        <v>0</v>
      </c>
      <c r="AX627">
        <f>+Casos_PN_CORR[[#This Row],[23-abr]]-Casos_PN_CORR[[#This Row],[22-abr]]</f>
        <v>0</v>
      </c>
      <c r="AY627">
        <f>+Casos_PN_CORR[[#This Row],[24-abr]]-Casos_PN_CORR[[#This Row],[23-abr]]</f>
        <v>0</v>
      </c>
      <c r="AZ627">
        <f>+Casos_PN_CORR[[#This Row],[25-abr]]-Casos_PN_CORR[[#This Row],[24-abr]]</f>
        <v>0</v>
      </c>
      <c r="BA627">
        <f>+Casos_PN_CORR[[#This Row],[26-abr]]-Casos_PN_CORR[[#This Row],[25-abr]]</f>
        <v>0</v>
      </c>
      <c r="BB627">
        <f>+Casos_PN_CORR[[#This Row],[27-abr]]-Casos_PN_CORR[[#This Row],[26-abr]]</f>
        <v>0</v>
      </c>
      <c r="BC627">
        <f>+Casos_PN_CORR[[#This Row],[28-abr]]-Casos_PN_CORR[[#This Row],[27-abr]]</f>
        <v>0</v>
      </c>
      <c r="BD627">
        <f>+Casos_PN_CORR[[#This Row],[29-abr]]-Casos_PN_CORR[[#This Row],[28-abr]]</f>
        <v>0</v>
      </c>
      <c r="BE627">
        <f>+Casos_PN_CORR[[#This Row],[30-abr]]-Casos_PN_CORR[[#This Row],[29-abr]]</f>
        <v>0</v>
      </c>
      <c r="BF627">
        <f>+Casos_PN_CORR[[#This Row],[1-may]]-Casos_PN_CORR[[#This Row],[30-abr]]</f>
        <v>0</v>
      </c>
      <c r="BG627">
        <f>+Casos_PN_CORR[[#This Row],[2-may]]-Casos_PN_CORR[[#This Row],[1-may]]</f>
        <v>0</v>
      </c>
      <c r="BH627">
        <f>+Casos_PN_CORR[[#This Row],[3-may]]-Casos_PN_CORR[[#This Row],[2-may]]</f>
        <v>0</v>
      </c>
      <c r="BI627">
        <f>+Casos_PN_CORR[[#This Row],[4-may]]-Casos_PN_CORR[[#This Row],[3-may]]</f>
        <v>0</v>
      </c>
      <c r="BJ627">
        <f>+Casos_PN_CORR[[#This Row],[5-may]]-Casos_PN_CORR[[#This Row],[4-may]]</f>
        <v>0</v>
      </c>
      <c r="BK627">
        <f>+Casos_PN_CORR[[#This Row],[6-may]]-Casos_PN_CORR[[#This Row],[5-may]]</f>
        <v>0</v>
      </c>
      <c r="BL627">
        <f>+Casos_PN_CORR[[#This Row],[7-may]]-Casos_PN_CORR[[#This Row],[6-may]]</f>
        <v>0</v>
      </c>
      <c r="BM627">
        <f>+Casos_PN_CORR[[#This Row],[8-may]]-Casos_PN_CORR[[#This Row],[7-may]]</f>
        <v>0</v>
      </c>
      <c r="BN627">
        <f>+Casos_PN_CORR[[#This Row],[9-may]]-Casos_PN_CORR[[#This Row],[8-may]]</f>
        <v>0</v>
      </c>
      <c r="BO627">
        <f>+Casos_PN_CORR[[#This Row],[10-may]]-Casos_PN_CORR[[#This Row],[9-may]]</f>
        <v>0</v>
      </c>
      <c r="BP627">
        <f>+Casos_PN_CORR[[#This Row],[11-may]]-Casos_PN_CORR[[#This Row],[10-may]]</f>
        <v>0</v>
      </c>
      <c r="BQ627">
        <f>+Casos_PN_CORR[[#This Row],[12-may]]-Casos_PN_CORR[[#This Row],[11-may]]</f>
        <v>0</v>
      </c>
      <c r="BR627">
        <f>+Casos_PN_CORR[[#This Row],[13-may]]-Casos_PN_CORR[[#This Row],[12-may]]</f>
        <v>0</v>
      </c>
      <c r="BS627">
        <f>+Casos_PN_CORR[[#This Row],[14-may]]-Casos_PN_CORR[[#This Row],[13-may]]</f>
        <v>0</v>
      </c>
      <c r="BT627">
        <f>+Casos_PN_CORR[[#This Row],[15-may]]-Casos_PN_CORR[[#This Row],[14-may]]</f>
        <v>0</v>
      </c>
      <c r="BU627">
        <f>+Casos_PN_CORR[[#This Row],[16-may]]-Casos_PN_CORR[[#This Row],[15-may]]</f>
        <v>0</v>
      </c>
      <c r="BV627">
        <f>+Casos_PN_CORR[[#This Row],[17-may]]-Casos_PN_CORR[[#This Row],[16-may]]</f>
        <v>0</v>
      </c>
      <c r="BW627">
        <f>+Casos_PN_CORR[[#This Row],[18-may]]-Casos_PN_CORR[[#This Row],[17-may]]</f>
        <v>0</v>
      </c>
      <c r="BX627">
        <f>+Casos_PN_CORR[[#This Row],[19-may]]-Casos_PN_CORR[[#This Row],[18-may]]</f>
        <v>0</v>
      </c>
      <c r="BY627">
        <f>+Casos_PN_CORR[[#This Row],[20-may]]-Casos_PN_CORR[[#This Row],[19-may]]</f>
        <v>0</v>
      </c>
      <c r="BZ627">
        <f>+Casos_PN_CORR[[#This Row],[21-may]]-Casos_PN_CORR[[#This Row],[20-may]]</f>
        <v>0</v>
      </c>
      <c r="CA627">
        <f>+Casos_PN_CORR[[#This Row],[22-may]]-Casos_PN_CORR[[#This Row],[21-may]]</f>
        <v>0</v>
      </c>
      <c r="CB627">
        <f>+Casos_PN_CORR[[#This Row],[23-may]]-Casos_PN_CORR[[#This Row],[22-may]]</f>
        <v>0</v>
      </c>
      <c r="CC627">
        <f>+Casos_PN_CORR[[#This Row],[24-may]]-Casos_PN_CORR[[#This Row],[23-may]]</f>
        <v>0</v>
      </c>
      <c r="CD627">
        <f>+Casos_PN_CORR[[#This Row],[25-may]]-Casos_PN_CORR[[#This Row],[24-may]]</f>
        <v>0</v>
      </c>
      <c r="CE627">
        <f>+Casos_PN_CORR[[#This Row],[26-may]]-Casos_PN_CORR[[#This Row],[25-may]]</f>
        <v>0</v>
      </c>
      <c r="CF627">
        <f>+Casos_PN_CORR[[#This Row],[27-may]]-Casos_PN_CORR[[#This Row],[26-may]]</f>
        <v>0</v>
      </c>
      <c r="CG627">
        <f>+Casos_PN_CORR[[#This Row],[28-may]]-Casos_PN_CORR[[#This Row],[27-may]]</f>
        <v>0</v>
      </c>
      <c r="CH627">
        <f>+Casos_PN_CORR[[#This Row],[29-may]]-Casos_PN_CORR[[#This Row],[28-may]]</f>
        <v>0</v>
      </c>
      <c r="CI627">
        <f>+Casos_PN_CORR[[#This Row],[30-may]]-Casos_PN_CORR[[#This Row],[29-may]]</f>
        <v>0</v>
      </c>
      <c r="CJ627">
        <f>+Casos_PN_CORR[[#This Row],[31-may]]-Casos_PN_CORR[[#This Row],[30-may]]</f>
        <v>0</v>
      </c>
      <c r="CK627">
        <f>+Casos_PN_CORR[[#This Row],[1-jun]]-Casos_PN_CORR[[#This Row],[31-may]]</f>
        <v>0</v>
      </c>
      <c r="CL627">
        <f>+Casos_PN_CORR[[#This Row],[2-jun]]-Casos_PN_CORR[[#This Row],[1-jun]]</f>
        <v>0</v>
      </c>
      <c r="CM627">
        <f>+Casos_PN_CORR[[#This Row],[3-jun]]-Casos_PN_CORR[[#This Row],[2-jun]]</f>
        <v>0</v>
      </c>
      <c r="CN627">
        <f>+Casos_PN_CORR[[#This Row],[4-jun]]-Casos_PN_CORR[[#This Row],[3-jun]]</f>
        <v>0</v>
      </c>
      <c r="CO627">
        <f>+Casos_PN_CORR[[#This Row],[5-jun]]-Casos_PN_CORR[[#This Row],[4-jun]]</f>
        <v>0</v>
      </c>
      <c r="CP627">
        <f>+Casos_PN_CORR[[#This Row],[6-jun]]-Casos_PN_CORR[[#This Row],[5-jun]]</f>
        <v>0</v>
      </c>
    </row>
    <row r="628" spans="1:94">
      <c r="A628">
        <v>120101</v>
      </c>
      <c r="B628" s="2" t="s">
        <v>104</v>
      </c>
      <c r="C628" s="2" t="s">
        <v>193</v>
      </c>
      <c r="D628" s="2" t="s">
        <v>733</v>
      </c>
      <c r="E628" s="4">
        <f t="shared" si="9"/>
        <v>5</v>
      </c>
      <c r="F628">
        <f>+Casos_PN_CORR[[#This Row],[10-mar]]</f>
        <v>0</v>
      </c>
      <c r="G628">
        <f>+Casos_PN_CORR[[#This Row],[11-mar]]-Casos_PN_CORR[[#This Row],[10-mar]]</f>
        <v>0</v>
      </c>
      <c r="H628">
        <f>+Casos_PN_CORR[[#This Row],[12-mar]]-Casos_PN_CORR[[#This Row],[11-mar]]</f>
        <v>0</v>
      </c>
      <c r="I628">
        <f>+Casos_PN_CORR[[#This Row],[13-mar]]-Casos_PN_CORR[[#This Row],[12-mar]]</f>
        <v>0</v>
      </c>
      <c r="J628">
        <f>+Casos_PN_CORR[[#This Row],[14-mar]]-Casos_PN_CORR[[#This Row],[13-mar]]</f>
        <v>0</v>
      </c>
      <c r="K628">
        <f>+Casos_PN_CORR[[#This Row],[15-mar]]-Casos_PN_CORR[[#This Row],[14-mar]]</f>
        <v>0</v>
      </c>
      <c r="L628">
        <f>+Casos_PN_CORR[[#This Row],[16-mar]]-Casos_PN_CORR[[#This Row],[15-mar]]</f>
        <v>0</v>
      </c>
      <c r="M628">
        <f>+Casos_PN_CORR[[#This Row],[17-mar]]-Casos_PN_CORR[[#This Row],[16-mar]]</f>
        <v>0</v>
      </c>
      <c r="N628">
        <f>+Casos_PN_CORR[[#This Row],[18-mar]]-Casos_PN_CORR[[#This Row],[17-mar]]</f>
        <v>0</v>
      </c>
      <c r="O628">
        <f>+Casos_PN_CORR[[#This Row],[19-mar]]-Casos_PN_CORR[[#This Row],[18-mar]]</f>
        <v>0</v>
      </c>
      <c r="P628">
        <f>+Casos_PN_CORR[[#This Row],[20-mar]]-Casos_PN_CORR[[#This Row],[19-mar]]</f>
        <v>0</v>
      </c>
      <c r="Q628">
        <f>+Casos_PN_CORR[[#This Row],[21-mar]]-Casos_PN_CORR[[#This Row],[20-mar]]</f>
        <v>0</v>
      </c>
      <c r="R628">
        <f>+Casos_PN_CORR[[#This Row],[22-mar]]-Casos_PN_CORR[[#This Row],[21-mar]]</f>
        <v>0</v>
      </c>
      <c r="S628">
        <f>+Casos_PN_CORR[[#This Row],[23-mar]]-Casos_PN_CORR[[#This Row],[22-mar]]</f>
        <v>0</v>
      </c>
      <c r="T628">
        <f>+Casos_PN_CORR[[#This Row],[24-mar]]-Casos_PN_CORR[[#This Row],[23-mar]]</f>
        <v>0</v>
      </c>
      <c r="U628">
        <f>+Casos_PN_CORR[[#This Row],[25-mar]]-Casos_PN_CORR[[#This Row],[24-mar]]</f>
        <v>0</v>
      </c>
      <c r="V628">
        <f>+Casos_PN_CORR[[#This Row],[26-mar]]-Casos_PN_CORR[[#This Row],[25-mar]]</f>
        <v>0</v>
      </c>
      <c r="W628">
        <f>+Casos_PN_CORR[[#This Row],[27-mar]]-Casos_PN_CORR[[#This Row],[26-mar]]</f>
        <v>0</v>
      </c>
      <c r="X628">
        <f>+Casos_PN_CORR[[#This Row],[28-mar]]-Casos_PN_CORR[[#This Row],[27-mar]]</f>
        <v>0</v>
      </c>
      <c r="Y628">
        <f>+Casos_PN_CORR[[#This Row],[29-mar]]-Casos_PN_CORR[[#This Row],[28-mar]]</f>
        <v>0</v>
      </c>
      <c r="Z628">
        <f>+Casos_PN_CORR[[#This Row],[30-mar]]-Casos_PN_CORR[[#This Row],[29-mar]]</f>
        <v>0</v>
      </c>
      <c r="AA628">
        <f>+Casos_PN_CORR[[#This Row],[31-mar]]-Casos_PN_CORR[[#This Row],[30-mar]]</f>
        <v>0</v>
      </c>
      <c r="AB628">
        <f>+Casos_PN_CORR[[#This Row],[1-abr]]-Casos_PN_CORR[[#This Row],[31-mar]]</f>
        <v>0</v>
      </c>
      <c r="AC628">
        <f>+Casos_PN_CORR[[#This Row],[2-abr]]-Casos_PN_CORR[[#This Row],[1-abr]]</f>
        <v>0</v>
      </c>
      <c r="AD628">
        <f>+Casos_PN_CORR[[#This Row],[3-abr]]-Casos_PN_CORR[[#This Row],[2-abr]]</f>
        <v>0</v>
      </c>
      <c r="AE628">
        <f>+Casos_PN_CORR[[#This Row],[4-abr]]-Casos_PN_CORR[[#This Row],[3-abr]]</f>
        <v>0</v>
      </c>
      <c r="AF628">
        <f>+Casos_PN_CORR[[#This Row],[5-abr]]-Casos_PN_CORR[[#This Row],[4-abr]]</f>
        <v>0</v>
      </c>
      <c r="AG628">
        <f>+Casos_PN_CORR[[#This Row],[6-abr]]-Casos_PN_CORR[[#This Row],[5-abr]]</f>
        <v>0</v>
      </c>
      <c r="AH628">
        <f>+Casos_PN_CORR[[#This Row],[7-abr]]-Casos_PN_CORR[[#This Row],[6-abr]]</f>
        <v>0</v>
      </c>
      <c r="AI628">
        <f>+Casos_PN_CORR[[#This Row],[8-abr]]-Casos_PN_CORR[[#This Row],[7-abr]]</f>
        <v>0</v>
      </c>
      <c r="AJ628">
        <f>+Casos_PN_CORR[[#This Row],[9-abr]]-Casos_PN_CORR[[#This Row],[8-abr]]</f>
        <v>0</v>
      </c>
      <c r="AK628">
        <f>+Casos_PN_CORR[[#This Row],[10-abr]]-Casos_PN_CORR[[#This Row],[9-abr]]</f>
        <v>0</v>
      </c>
      <c r="AL628">
        <f>+Casos_PN_CORR[[#This Row],[11-abr]]-Casos_PN_CORR[[#This Row],[10-abr]]</f>
        <v>0</v>
      </c>
      <c r="AM628">
        <f>+Casos_PN_CORR[[#This Row],[12-abr]]-Casos_PN_CORR[[#This Row],[11-abr]]</f>
        <v>0</v>
      </c>
      <c r="AN628">
        <f>+Casos_PN_CORR[[#This Row],[13-abr]]-Casos_PN_CORR[[#This Row],[12-abr]]</f>
        <v>0</v>
      </c>
      <c r="AO628">
        <f>+Casos_PN_CORR[[#This Row],[14-abr]]-Casos_PN_CORR[[#This Row],[13-abr]]</f>
        <v>0</v>
      </c>
      <c r="AP628">
        <f>+Casos_PN_CORR[[#This Row],[15-abr]]-Casos_PN_CORR[[#This Row],[14-abr]]</f>
        <v>0</v>
      </c>
      <c r="AQ628">
        <f>+Casos_PN_CORR[[#This Row],[16-abr]]-Casos_PN_CORR[[#This Row],[15-abr]]</f>
        <v>0</v>
      </c>
      <c r="AR628">
        <f>+Casos_PN_CORR[[#This Row],[17-abr]]-Casos_PN_CORR[[#This Row],[16-abr]]</f>
        <v>0</v>
      </c>
      <c r="AS628">
        <f>+Casos_PN_CORR[[#This Row],[18-abr]]-Casos_PN_CORR[[#This Row],[17-abr]]</f>
        <v>0</v>
      </c>
      <c r="AT628">
        <f>+Casos_PN_CORR[[#This Row],[19-abr]]-Casos_PN_CORR[[#This Row],[18-abr]]</f>
        <v>0</v>
      </c>
      <c r="AU628">
        <f>+Casos_PN_CORR[[#This Row],[20-abr]]-Casos_PN_CORR[[#This Row],[19-abr]]</f>
        <v>0</v>
      </c>
      <c r="AV628">
        <f>+Casos_PN_CORR[[#This Row],[21-abr]]-Casos_PN_CORR[[#This Row],[20-abr]]</f>
        <v>0</v>
      </c>
      <c r="AW628">
        <f>+Casos_PN_CORR[[#This Row],[22-abr]]-Casos_PN_CORR[[#This Row],[21-abr]]</f>
        <v>0</v>
      </c>
      <c r="AX628">
        <f>+Casos_PN_CORR[[#This Row],[23-abr]]-Casos_PN_CORR[[#This Row],[22-abr]]</f>
        <v>0</v>
      </c>
      <c r="AY628">
        <f>+Casos_PN_CORR[[#This Row],[24-abr]]-Casos_PN_CORR[[#This Row],[23-abr]]</f>
        <v>0</v>
      </c>
      <c r="AZ628">
        <f>+Casos_PN_CORR[[#This Row],[25-abr]]-Casos_PN_CORR[[#This Row],[24-abr]]</f>
        <v>0</v>
      </c>
      <c r="BA628">
        <f>+Casos_PN_CORR[[#This Row],[26-abr]]-Casos_PN_CORR[[#This Row],[25-abr]]</f>
        <v>0</v>
      </c>
      <c r="BB628">
        <f>+Casos_PN_CORR[[#This Row],[27-abr]]-Casos_PN_CORR[[#This Row],[26-abr]]</f>
        <v>0</v>
      </c>
      <c r="BC628">
        <f>+Casos_PN_CORR[[#This Row],[28-abr]]-Casos_PN_CORR[[#This Row],[27-abr]]</f>
        <v>0</v>
      </c>
      <c r="BD628">
        <f>+Casos_PN_CORR[[#This Row],[29-abr]]-Casos_PN_CORR[[#This Row],[28-abr]]</f>
        <v>0</v>
      </c>
      <c r="BE628">
        <f>+Casos_PN_CORR[[#This Row],[30-abr]]-Casos_PN_CORR[[#This Row],[29-abr]]</f>
        <v>0</v>
      </c>
      <c r="BF628">
        <f>+Casos_PN_CORR[[#This Row],[1-may]]-Casos_PN_CORR[[#This Row],[30-abr]]</f>
        <v>0</v>
      </c>
      <c r="BG628">
        <f>+Casos_PN_CORR[[#This Row],[2-may]]-Casos_PN_CORR[[#This Row],[1-may]]</f>
        <v>0</v>
      </c>
      <c r="BH628">
        <f>+Casos_PN_CORR[[#This Row],[3-may]]-Casos_PN_CORR[[#This Row],[2-may]]</f>
        <v>0</v>
      </c>
      <c r="BI628">
        <f>+Casos_PN_CORR[[#This Row],[4-may]]-Casos_PN_CORR[[#This Row],[3-may]]</f>
        <v>0</v>
      </c>
      <c r="BJ628">
        <f>+Casos_PN_CORR[[#This Row],[5-may]]-Casos_PN_CORR[[#This Row],[4-may]]</f>
        <v>0</v>
      </c>
      <c r="BK628">
        <f>+Casos_PN_CORR[[#This Row],[6-may]]-Casos_PN_CORR[[#This Row],[5-may]]</f>
        <v>0</v>
      </c>
      <c r="BL628">
        <f>+Casos_PN_CORR[[#This Row],[7-may]]-Casos_PN_CORR[[#This Row],[6-may]]</f>
        <v>0</v>
      </c>
      <c r="BM628">
        <f>+Casos_PN_CORR[[#This Row],[8-may]]-Casos_PN_CORR[[#This Row],[7-may]]</f>
        <v>0</v>
      </c>
      <c r="BN628">
        <f>+Casos_PN_CORR[[#This Row],[9-may]]-Casos_PN_CORR[[#This Row],[8-may]]</f>
        <v>0</v>
      </c>
      <c r="BO628">
        <f>+Casos_PN_CORR[[#This Row],[10-may]]-Casos_PN_CORR[[#This Row],[9-may]]</f>
        <v>0</v>
      </c>
      <c r="BP628">
        <f>+Casos_PN_CORR[[#This Row],[11-may]]-Casos_PN_CORR[[#This Row],[10-may]]</f>
        <v>0</v>
      </c>
      <c r="BQ628">
        <f>+Casos_PN_CORR[[#This Row],[12-may]]-Casos_PN_CORR[[#This Row],[11-may]]</f>
        <v>0</v>
      </c>
      <c r="BR628">
        <f>+Casos_PN_CORR[[#This Row],[13-may]]-Casos_PN_CORR[[#This Row],[12-may]]</f>
        <v>0</v>
      </c>
      <c r="BS628">
        <f>+Casos_PN_CORR[[#This Row],[14-may]]-Casos_PN_CORR[[#This Row],[13-may]]</f>
        <v>0</v>
      </c>
      <c r="BT628">
        <f>+Casos_PN_CORR[[#This Row],[15-may]]-Casos_PN_CORR[[#This Row],[14-may]]</f>
        <v>0</v>
      </c>
      <c r="BU628">
        <f>+Casos_PN_CORR[[#This Row],[16-may]]-Casos_PN_CORR[[#This Row],[15-may]]</f>
        <v>0</v>
      </c>
      <c r="BV628">
        <f>+Casos_PN_CORR[[#This Row],[17-may]]-Casos_PN_CORR[[#This Row],[16-may]]</f>
        <v>0</v>
      </c>
      <c r="BW628">
        <f>+Casos_PN_CORR[[#This Row],[18-may]]-Casos_PN_CORR[[#This Row],[17-may]]</f>
        <v>0</v>
      </c>
      <c r="BX628">
        <f>+Casos_PN_CORR[[#This Row],[19-may]]-Casos_PN_CORR[[#This Row],[18-may]]</f>
        <v>0</v>
      </c>
      <c r="BY628">
        <f>+Casos_PN_CORR[[#This Row],[20-may]]-Casos_PN_CORR[[#This Row],[19-may]]</f>
        <v>0</v>
      </c>
      <c r="BZ628">
        <f>+Casos_PN_CORR[[#This Row],[21-may]]-Casos_PN_CORR[[#This Row],[20-may]]</f>
        <v>0</v>
      </c>
      <c r="CA628">
        <f>+Casos_PN_CORR[[#This Row],[22-may]]-Casos_PN_CORR[[#This Row],[21-may]]</f>
        <v>0</v>
      </c>
      <c r="CB628">
        <f>+Casos_PN_CORR[[#This Row],[23-may]]-Casos_PN_CORR[[#This Row],[22-may]]</f>
        <v>0</v>
      </c>
      <c r="CC628">
        <f>+Casos_PN_CORR[[#This Row],[24-may]]-Casos_PN_CORR[[#This Row],[23-may]]</f>
        <v>0</v>
      </c>
      <c r="CD628">
        <f>+Casos_PN_CORR[[#This Row],[25-may]]-Casos_PN_CORR[[#This Row],[24-may]]</f>
        <v>0</v>
      </c>
      <c r="CE628">
        <f>+Casos_PN_CORR[[#This Row],[26-may]]-Casos_PN_CORR[[#This Row],[25-may]]</f>
        <v>0</v>
      </c>
      <c r="CF628">
        <f>+Casos_PN_CORR[[#This Row],[27-may]]-Casos_PN_CORR[[#This Row],[26-may]]</f>
        <v>0</v>
      </c>
      <c r="CG628">
        <f>+Casos_PN_CORR[[#This Row],[28-may]]-Casos_PN_CORR[[#This Row],[27-may]]</f>
        <v>0</v>
      </c>
      <c r="CH628">
        <f>+Casos_PN_CORR[[#This Row],[29-may]]-Casos_PN_CORR[[#This Row],[28-may]]</f>
        <v>0</v>
      </c>
      <c r="CI628">
        <f>+Casos_PN_CORR[[#This Row],[30-may]]-Casos_PN_CORR[[#This Row],[29-may]]</f>
        <v>0</v>
      </c>
      <c r="CJ628">
        <f>+Casos_PN_CORR[[#This Row],[31-may]]-Casos_PN_CORR[[#This Row],[30-may]]</f>
        <v>0</v>
      </c>
      <c r="CK628">
        <f>+Casos_PN_CORR[[#This Row],[1-jun]]-Casos_PN_CORR[[#This Row],[31-may]]</f>
        <v>0</v>
      </c>
      <c r="CL628">
        <f>+Casos_PN_CORR[[#This Row],[2-jun]]-Casos_PN_CORR[[#This Row],[1-jun]]</f>
        <v>0</v>
      </c>
      <c r="CM628">
        <f>+Casos_PN_CORR[[#This Row],[3-jun]]-Casos_PN_CORR[[#This Row],[2-jun]]</f>
        <v>0</v>
      </c>
      <c r="CN628">
        <f>+Casos_PN_CORR[[#This Row],[4-jun]]-Casos_PN_CORR[[#This Row],[3-jun]]</f>
        <v>0</v>
      </c>
      <c r="CO628">
        <f>+Casos_PN_CORR[[#This Row],[5-jun]]-Casos_PN_CORR[[#This Row],[4-jun]]</f>
        <v>5</v>
      </c>
      <c r="CP628">
        <f>+Casos_PN_CORR[[#This Row],[6-jun]]-Casos_PN_CORR[[#This Row],[5-jun]]</f>
        <v>0</v>
      </c>
    </row>
    <row r="629" spans="1:94">
      <c r="A629">
        <v>91101</v>
      </c>
      <c r="B629" s="2" t="s">
        <v>139</v>
      </c>
      <c r="C629" s="2" t="s">
        <v>156</v>
      </c>
      <c r="D629" s="2" t="s">
        <v>734</v>
      </c>
      <c r="E629" s="4">
        <f t="shared" si="9"/>
        <v>39</v>
      </c>
      <c r="F629">
        <f>+Casos_PN_CORR[[#This Row],[10-mar]]</f>
        <v>0</v>
      </c>
      <c r="G629">
        <f>+Casos_PN_CORR[[#This Row],[11-mar]]-Casos_PN_CORR[[#This Row],[10-mar]]</f>
        <v>0</v>
      </c>
      <c r="H629">
        <f>+Casos_PN_CORR[[#This Row],[12-mar]]-Casos_PN_CORR[[#This Row],[11-mar]]</f>
        <v>0</v>
      </c>
      <c r="I629">
        <f>+Casos_PN_CORR[[#This Row],[13-mar]]-Casos_PN_CORR[[#This Row],[12-mar]]</f>
        <v>0</v>
      </c>
      <c r="J629">
        <f>+Casos_PN_CORR[[#This Row],[14-mar]]-Casos_PN_CORR[[#This Row],[13-mar]]</f>
        <v>0</v>
      </c>
      <c r="K629">
        <f>+Casos_PN_CORR[[#This Row],[15-mar]]-Casos_PN_CORR[[#This Row],[14-mar]]</f>
        <v>0</v>
      </c>
      <c r="L629">
        <f>+Casos_PN_CORR[[#This Row],[16-mar]]-Casos_PN_CORR[[#This Row],[15-mar]]</f>
        <v>0</v>
      </c>
      <c r="M629">
        <f>+Casos_PN_CORR[[#This Row],[17-mar]]-Casos_PN_CORR[[#This Row],[16-mar]]</f>
        <v>0</v>
      </c>
      <c r="N629">
        <f>+Casos_PN_CORR[[#This Row],[18-mar]]-Casos_PN_CORR[[#This Row],[17-mar]]</f>
        <v>0</v>
      </c>
      <c r="O629">
        <f>+Casos_PN_CORR[[#This Row],[19-mar]]-Casos_PN_CORR[[#This Row],[18-mar]]</f>
        <v>0</v>
      </c>
      <c r="P629">
        <f>+Casos_PN_CORR[[#This Row],[20-mar]]-Casos_PN_CORR[[#This Row],[19-mar]]</f>
        <v>0</v>
      </c>
      <c r="Q629">
        <f>+Casos_PN_CORR[[#This Row],[21-mar]]-Casos_PN_CORR[[#This Row],[20-mar]]</f>
        <v>0</v>
      </c>
      <c r="R629">
        <f>+Casos_PN_CORR[[#This Row],[22-mar]]-Casos_PN_CORR[[#This Row],[21-mar]]</f>
        <v>0</v>
      </c>
      <c r="S629">
        <f>+Casos_PN_CORR[[#This Row],[23-mar]]-Casos_PN_CORR[[#This Row],[22-mar]]</f>
        <v>0</v>
      </c>
      <c r="T629">
        <f>+Casos_PN_CORR[[#This Row],[24-mar]]-Casos_PN_CORR[[#This Row],[23-mar]]</f>
        <v>0</v>
      </c>
      <c r="U629">
        <f>+Casos_PN_CORR[[#This Row],[25-mar]]-Casos_PN_CORR[[#This Row],[24-mar]]</f>
        <v>0</v>
      </c>
      <c r="V629">
        <f>+Casos_PN_CORR[[#This Row],[26-mar]]-Casos_PN_CORR[[#This Row],[25-mar]]</f>
        <v>0</v>
      </c>
      <c r="W629">
        <f>+Casos_PN_CORR[[#This Row],[27-mar]]-Casos_PN_CORR[[#This Row],[26-mar]]</f>
        <v>0</v>
      </c>
      <c r="X629">
        <f>+Casos_PN_CORR[[#This Row],[28-mar]]-Casos_PN_CORR[[#This Row],[27-mar]]</f>
        <v>0</v>
      </c>
      <c r="Y629">
        <f>+Casos_PN_CORR[[#This Row],[29-mar]]-Casos_PN_CORR[[#This Row],[28-mar]]</f>
        <v>0</v>
      </c>
      <c r="Z629">
        <f>+Casos_PN_CORR[[#This Row],[30-mar]]-Casos_PN_CORR[[#This Row],[29-mar]]</f>
        <v>0</v>
      </c>
      <c r="AA629">
        <f>+Casos_PN_CORR[[#This Row],[31-mar]]-Casos_PN_CORR[[#This Row],[30-mar]]</f>
        <v>0</v>
      </c>
      <c r="AB629">
        <f>+Casos_PN_CORR[[#This Row],[1-abr]]-Casos_PN_CORR[[#This Row],[31-mar]]</f>
        <v>0</v>
      </c>
      <c r="AC629">
        <f>+Casos_PN_CORR[[#This Row],[2-abr]]-Casos_PN_CORR[[#This Row],[1-abr]]</f>
        <v>0</v>
      </c>
      <c r="AD629">
        <f>+Casos_PN_CORR[[#This Row],[3-abr]]-Casos_PN_CORR[[#This Row],[2-abr]]</f>
        <v>0</v>
      </c>
      <c r="AE629">
        <f>+Casos_PN_CORR[[#This Row],[4-abr]]-Casos_PN_CORR[[#This Row],[3-abr]]</f>
        <v>0</v>
      </c>
      <c r="AF629">
        <f>+Casos_PN_CORR[[#This Row],[5-abr]]-Casos_PN_CORR[[#This Row],[4-abr]]</f>
        <v>0</v>
      </c>
      <c r="AG629">
        <f>+Casos_PN_CORR[[#This Row],[6-abr]]-Casos_PN_CORR[[#This Row],[5-abr]]</f>
        <v>0</v>
      </c>
      <c r="AH629">
        <f>+Casos_PN_CORR[[#This Row],[7-abr]]-Casos_PN_CORR[[#This Row],[6-abr]]</f>
        <v>0</v>
      </c>
      <c r="AI629">
        <f>+Casos_PN_CORR[[#This Row],[8-abr]]-Casos_PN_CORR[[#This Row],[7-abr]]</f>
        <v>0</v>
      </c>
      <c r="AJ629">
        <f>+Casos_PN_CORR[[#This Row],[9-abr]]-Casos_PN_CORR[[#This Row],[8-abr]]</f>
        <v>0</v>
      </c>
      <c r="AK629">
        <f>+Casos_PN_CORR[[#This Row],[10-abr]]-Casos_PN_CORR[[#This Row],[9-abr]]</f>
        <v>0</v>
      </c>
      <c r="AL629">
        <f>+Casos_PN_CORR[[#This Row],[11-abr]]-Casos_PN_CORR[[#This Row],[10-abr]]</f>
        <v>0</v>
      </c>
      <c r="AM629">
        <f>+Casos_PN_CORR[[#This Row],[12-abr]]-Casos_PN_CORR[[#This Row],[11-abr]]</f>
        <v>0</v>
      </c>
      <c r="AN629">
        <f>+Casos_PN_CORR[[#This Row],[13-abr]]-Casos_PN_CORR[[#This Row],[12-abr]]</f>
        <v>0</v>
      </c>
      <c r="AO629">
        <f>+Casos_PN_CORR[[#This Row],[14-abr]]-Casos_PN_CORR[[#This Row],[13-abr]]</f>
        <v>0</v>
      </c>
      <c r="AP629">
        <f>+Casos_PN_CORR[[#This Row],[15-abr]]-Casos_PN_CORR[[#This Row],[14-abr]]</f>
        <v>0</v>
      </c>
      <c r="AQ629">
        <f>+Casos_PN_CORR[[#This Row],[16-abr]]-Casos_PN_CORR[[#This Row],[15-abr]]</f>
        <v>0</v>
      </c>
      <c r="AR629">
        <f>+Casos_PN_CORR[[#This Row],[17-abr]]-Casos_PN_CORR[[#This Row],[16-abr]]</f>
        <v>0</v>
      </c>
      <c r="AS629">
        <f>+Casos_PN_CORR[[#This Row],[18-abr]]-Casos_PN_CORR[[#This Row],[17-abr]]</f>
        <v>0</v>
      </c>
      <c r="AT629">
        <f>+Casos_PN_CORR[[#This Row],[19-abr]]-Casos_PN_CORR[[#This Row],[18-abr]]</f>
        <v>0</v>
      </c>
      <c r="AU629">
        <f>+Casos_PN_CORR[[#This Row],[20-abr]]-Casos_PN_CORR[[#This Row],[19-abr]]</f>
        <v>0</v>
      </c>
      <c r="AV629">
        <f>+Casos_PN_CORR[[#This Row],[21-abr]]-Casos_PN_CORR[[#This Row],[20-abr]]</f>
        <v>0</v>
      </c>
      <c r="AW629">
        <f>+Casos_PN_CORR[[#This Row],[22-abr]]-Casos_PN_CORR[[#This Row],[21-abr]]</f>
        <v>0</v>
      </c>
      <c r="AX629">
        <f>+Casos_PN_CORR[[#This Row],[23-abr]]-Casos_PN_CORR[[#This Row],[22-abr]]</f>
        <v>0</v>
      </c>
      <c r="AY629">
        <f>+Casos_PN_CORR[[#This Row],[24-abr]]-Casos_PN_CORR[[#This Row],[23-abr]]</f>
        <v>0</v>
      </c>
      <c r="AZ629">
        <f>+Casos_PN_CORR[[#This Row],[25-abr]]-Casos_PN_CORR[[#This Row],[24-abr]]</f>
        <v>0</v>
      </c>
      <c r="BA629">
        <f>+Casos_PN_CORR[[#This Row],[26-abr]]-Casos_PN_CORR[[#This Row],[25-abr]]</f>
        <v>0</v>
      </c>
      <c r="BB629">
        <f>+Casos_PN_CORR[[#This Row],[27-abr]]-Casos_PN_CORR[[#This Row],[26-abr]]</f>
        <v>0</v>
      </c>
      <c r="BC629">
        <f>+Casos_PN_CORR[[#This Row],[28-abr]]-Casos_PN_CORR[[#This Row],[27-abr]]</f>
        <v>0</v>
      </c>
      <c r="BD629">
        <f>+Casos_PN_CORR[[#This Row],[29-abr]]-Casos_PN_CORR[[#This Row],[28-abr]]</f>
        <v>0</v>
      </c>
      <c r="BE629">
        <f>+Casos_PN_CORR[[#This Row],[30-abr]]-Casos_PN_CORR[[#This Row],[29-abr]]</f>
        <v>0</v>
      </c>
      <c r="BF629">
        <f>+Casos_PN_CORR[[#This Row],[1-may]]-Casos_PN_CORR[[#This Row],[30-abr]]</f>
        <v>0</v>
      </c>
      <c r="BG629">
        <f>+Casos_PN_CORR[[#This Row],[2-may]]-Casos_PN_CORR[[#This Row],[1-may]]</f>
        <v>0</v>
      </c>
      <c r="BH629">
        <f>+Casos_PN_CORR[[#This Row],[3-may]]-Casos_PN_CORR[[#This Row],[2-may]]</f>
        <v>0</v>
      </c>
      <c r="BI629">
        <f>+Casos_PN_CORR[[#This Row],[4-may]]-Casos_PN_CORR[[#This Row],[3-may]]</f>
        <v>0</v>
      </c>
      <c r="BJ629">
        <f>+Casos_PN_CORR[[#This Row],[5-may]]-Casos_PN_CORR[[#This Row],[4-may]]</f>
        <v>0</v>
      </c>
      <c r="BK629">
        <f>+Casos_PN_CORR[[#This Row],[6-may]]-Casos_PN_CORR[[#This Row],[5-may]]</f>
        <v>0</v>
      </c>
      <c r="BL629">
        <f>+Casos_PN_CORR[[#This Row],[7-may]]-Casos_PN_CORR[[#This Row],[6-may]]</f>
        <v>0</v>
      </c>
      <c r="BM629">
        <f>+Casos_PN_CORR[[#This Row],[8-may]]-Casos_PN_CORR[[#This Row],[7-may]]</f>
        <v>0</v>
      </c>
      <c r="BN629">
        <f>+Casos_PN_CORR[[#This Row],[9-may]]-Casos_PN_CORR[[#This Row],[8-may]]</f>
        <v>0</v>
      </c>
      <c r="BO629">
        <f>+Casos_PN_CORR[[#This Row],[10-may]]-Casos_PN_CORR[[#This Row],[9-may]]</f>
        <v>0</v>
      </c>
      <c r="BP629">
        <f>+Casos_PN_CORR[[#This Row],[11-may]]-Casos_PN_CORR[[#This Row],[10-may]]</f>
        <v>0</v>
      </c>
      <c r="BQ629">
        <f>+Casos_PN_CORR[[#This Row],[12-may]]-Casos_PN_CORR[[#This Row],[11-may]]</f>
        <v>0</v>
      </c>
      <c r="BR629">
        <f>+Casos_PN_CORR[[#This Row],[13-may]]-Casos_PN_CORR[[#This Row],[12-may]]</f>
        <v>0</v>
      </c>
      <c r="BS629">
        <f>+Casos_PN_CORR[[#This Row],[14-may]]-Casos_PN_CORR[[#This Row],[13-may]]</f>
        <v>0</v>
      </c>
      <c r="BT629">
        <f>+Casos_PN_CORR[[#This Row],[15-may]]-Casos_PN_CORR[[#This Row],[14-may]]</f>
        <v>0</v>
      </c>
      <c r="BU629">
        <f>+Casos_PN_CORR[[#This Row],[16-may]]-Casos_PN_CORR[[#This Row],[15-may]]</f>
        <v>0</v>
      </c>
      <c r="BV629">
        <f>+Casos_PN_CORR[[#This Row],[17-may]]-Casos_PN_CORR[[#This Row],[16-may]]</f>
        <v>0</v>
      </c>
      <c r="BW629">
        <f>+Casos_PN_CORR[[#This Row],[18-may]]-Casos_PN_CORR[[#This Row],[17-may]]</f>
        <v>0</v>
      </c>
      <c r="BX629">
        <f>+Casos_PN_CORR[[#This Row],[19-may]]-Casos_PN_CORR[[#This Row],[18-may]]</f>
        <v>0</v>
      </c>
      <c r="BY629">
        <f>+Casos_PN_CORR[[#This Row],[20-may]]-Casos_PN_CORR[[#This Row],[19-may]]</f>
        <v>0</v>
      </c>
      <c r="BZ629">
        <f>+Casos_PN_CORR[[#This Row],[21-may]]-Casos_PN_CORR[[#This Row],[20-may]]</f>
        <v>0</v>
      </c>
      <c r="CA629">
        <f>+Casos_PN_CORR[[#This Row],[22-may]]-Casos_PN_CORR[[#This Row],[21-may]]</f>
        <v>0</v>
      </c>
      <c r="CB629">
        <f>+Casos_PN_CORR[[#This Row],[23-may]]-Casos_PN_CORR[[#This Row],[22-may]]</f>
        <v>0</v>
      </c>
      <c r="CC629">
        <f>+Casos_PN_CORR[[#This Row],[24-may]]-Casos_PN_CORR[[#This Row],[23-may]]</f>
        <v>0</v>
      </c>
      <c r="CD629">
        <f>+Casos_PN_CORR[[#This Row],[25-may]]-Casos_PN_CORR[[#This Row],[24-may]]</f>
        <v>0</v>
      </c>
      <c r="CE629">
        <f>+Casos_PN_CORR[[#This Row],[26-may]]-Casos_PN_CORR[[#This Row],[25-may]]</f>
        <v>0</v>
      </c>
      <c r="CF629">
        <f>+Casos_PN_CORR[[#This Row],[27-may]]-Casos_PN_CORR[[#This Row],[26-may]]</f>
        <v>0</v>
      </c>
      <c r="CG629">
        <f>+Casos_PN_CORR[[#This Row],[28-may]]-Casos_PN_CORR[[#This Row],[27-may]]</f>
        <v>0</v>
      </c>
      <c r="CH629">
        <f>+Casos_PN_CORR[[#This Row],[29-may]]-Casos_PN_CORR[[#This Row],[28-may]]</f>
        <v>0</v>
      </c>
      <c r="CI629">
        <f>+Casos_PN_CORR[[#This Row],[30-may]]-Casos_PN_CORR[[#This Row],[29-may]]</f>
        <v>0</v>
      </c>
      <c r="CJ629">
        <f>+Casos_PN_CORR[[#This Row],[31-may]]-Casos_PN_CORR[[#This Row],[30-may]]</f>
        <v>0</v>
      </c>
      <c r="CK629">
        <f>+Casos_PN_CORR[[#This Row],[1-jun]]-Casos_PN_CORR[[#This Row],[31-may]]</f>
        <v>0</v>
      </c>
      <c r="CL629">
        <f>+Casos_PN_CORR[[#This Row],[2-jun]]-Casos_PN_CORR[[#This Row],[1-jun]]</f>
        <v>0</v>
      </c>
      <c r="CM629">
        <f>+Casos_PN_CORR[[#This Row],[3-jun]]-Casos_PN_CORR[[#This Row],[2-jun]]</f>
        <v>0</v>
      </c>
      <c r="CN629">
        <f>+Casos_PN_CORR[[#This Row],[4-jun]]-Casos_PN_CORR[[#This Row],[3-jun]]</f>
        <v>0</v>
      </c>
      <c r="CO629">
        <f>+Casos_PN_CORR[[#This Row],[5-jun]]-Casos_PN_CORR[[#This Row],[4-jun]]</f>
        <v>39</v>
      </c>
      <c r="CP629">
        <f>+Casos_PN_CORR[[#This Row],[6-jun]]-Casos_PN_CORR[[#This Row],[5-jun]]</f>
        <v>0</v>
      </c>
    </row>
    <row r="630" spans="1:94">
      <c r="A630">
        <v>130411</v>
      </c>
      <c r="B630" s="2" t="s">
        <v>131</v>
      </c>
      <c r="C630" s="2" t="s">
        <v>178</v>
      </c>
      <c r="D630" s="2" t="s">
        <v>735</v>
      </c>
      <c r="E630" s="4">
        <f t="shared" si="9"/>
        <v>0</v>
      </c>
      <c r="F630">
        <f>+Casos_PN_CORR[[#This Row],[10-mar]]</f>
        <v>0</v>
      </c>
      <c r="G630">
        <f>+Casos_PN_CORR[[#This Row],[11-mar]]-Casos_PN_CORR[[#This Row],[10-mar]]</f>
        <v>0</v>
      </c>
      <c r="H630">
        <f>+Casos_PN_CORR[[#This Row],[12-mar]]-Casos_PN_CORR[[#This Row],[11-mar]]</f>
        <v>0</v>
      </c>
      <c r="I630">
        <f>+Casos_PN_CORR[[#This Row],[13-mar]]-Casos_PN_CORR[[#This Row],[12-mar]]</f>
        <v>0</v>
      </c>
      <c r="J630">
        <f>+Casos_PN_CORR[[#This Row],[14-mar]]-Casos_PN_CORR[[#This Row],[13-mar]]</f>
        <v>0</v>
      </c>
      <c r="K630">
        <f>+Casos_PN_CORR[[#This Row],[15-mar]]-Casos_PN_CORR[[#This Row],[14-mar]]</f>
        <v>0</v>
      </c>
      <c r="L630">
        <f>+Casos_PN_CORR[[#This Row],[16-mar]]-Casos_PN_CORR[[#This Row],[15-mar]]</f>
        <v>0</v>
      </c>
      <c r="M630">
        <f>+Casos_PN_CORR[[#This Row],[17-mar]]-Casos_PN_CORR[[#This Row],[16-mar]]</f>
        <v>0</v>
      </c>
      <c r="N630">
        <f>+Casos_PN_CORR[[#This Row],[18-mar]]-Casos_PN_CORR[[#This Row],[17-mar]]</f>
        <v>0</v>
      </c>
      <c r="O630">
        <f>+Casos_PN_CORR[[#This Row],[19-mar]]-Casos_PN_CORR[[#This Row],[18-mar]]</f>
        <v>0</v>
      </c>
      <c r="P630">
        <f>+Casos_PN_CORR[[#This Row],[20-mar]]-Casos_PN_CORR[[#This Row],[19-mar]]</f>
        <v>0</v>
      </c>
      <c r="Q630">
        <f>+Casos_PN_CORR[[#This Row],[21-mar]]-Casos_PN_CORR[[#This Row],[20-mar]]</f>
        <v>0</v>
      </c>
      <c r="R630">
        <f>+Casos_PN_CORR[[#This Row],[22-mar]]-Casos_PN_CORR[[#This Row],[21-mar]]</f>
        <v>0</v>
      </c>
      <c r="S630">
        <f>+Casos_PN_CORR[[#This Row],[23-mar]]-Casos_PN_CORR[[#This Row],[22-mar]]</f>
        <v>0</v>
      </c>
      <c r="T630">
        <f>+Casos_PN_CORR[[#This Row],[24-mar]]-Casos_PN_CORR[[#This Row],[23-mar]]</f>
        <v>0</v>
      </c>
      <c r="U630">
        <f>+Casos_PN_CORR[[#This Row],[25-mar]]-Casos_PN_CORR[[#This Row],[24-mar]]</f>
        <v>0</v>
      </c>
      <c r="V630">
        <f>+Casos_PN_CORR[[#This Row],[26-mar]]-Casos_PN_CORR[[#This Row],[25-mar]]</f>
        <v>0</v>
      </c>
      <c r="W630">
        <f>+Casos_PN_CORR[[#This Row],[27-mar]]-Casos_PN_CORR[[#This Row],[26-mar]]</f>
        <v>0</v>
      </c>
      <c r="X630">
        <f>+Casos_PN_CORR[[#This Row],[28-mar]]-Casos_PN_CORR[[#This Row],[27-mar]]</f>
        <v>0</v>
      </c>
      <c r="Y630">
        <f>+Casos_PN_CORR[[#This Row],[29-mar]]-Casos_PN_CORR[[#This Row],[28-mar]]</f>
        <v>0</v>
      </c>
      <c r="Z630">
        <f>+Casos_PN_CORR[[#This Row],[30-mar]]-Casos_PN_CORR[[#This Row],[29-mar]]</f>
        <v>0</v>
      </c>
      <c r="AA630">
        <f>+Casos_PN_CORR[[#This Row],[31-mar]]-Casos_PN_CORR[[#This Row],[30-mar]]</f>
        <v>0</v>
      </c>
      <c r="AB630">
        <f>+Casos_PN_CORR[[#This Row],[1-abr]]-Casos_PN_CORR[[#This Row],[31-mar]]</f>
        <v>0</v>
      </c>
      <c r="AC630">
        <f>+Casos_PN_CORR[[#This Row],[2-abr]]-Casos_PN_CORR[[#This Row],[1-abr]]</f>
        <v>0</v>
      </c>
      <c r="AD630">
        <f>+Casos_PN_CORR[[#This Row],[3-abr]]-Casos_PN_CORR[[#This Row],[2-abr]]</f>
        <v>0</v>
      </c>
      <c r="AE630">
        <f>+Casos_PN_CORR[[#This Row],[4-abr]]-Casos_PN_CORR[[#This Row],[3-abr]]</f>
        <v>0</v>
      </c>
      <c r="AF630">
        <f>+Casos_PN_CORR[[#This Row],[5-abr]]-Casos_PN_CORR[[#This Row],[4-abr]]</f>
        <v>0</v>
      </c>
      <c r="AG630">
        <f>+Casos_PN_CORR[[#This Row],[6-abr]]-Casos_PN_CORR[[#This Row],[5-abr]]</f>
        <v>0</v>
      </c>
      <c r="AH630">
        <f>+Casos_PN_CORR[[#This Row],[7-abr]]-Casos_PN_CORR[[#This Row],[6-abr]]</f>
        <v>0</v>
      </c>
      <c r="AI630">
        <f>+Casos_PN_CORR[[#This Row],[8-abr]]-Casos_PN_CORR[[#This Row],[7-abr]]</f>
        <v>0</v>
      </c>
      <c r="AJ630">
        <f>+Casos_PN_CORR[[#This Row],[9-abr]]-Casos_PN_CORR[[#This Row],[8-abr]]</f>
        <v>0</v>
      </c>
      <c r="AK630">
        <f>+Casos_PN_CORR[[#This Row],[10-abr]]-Casos_PN_CORR[[#This Row],[9-abr]]</f>
        <v>0</v>
      </c>
      <c r="AL630">
        <f>+Casos_PN_CORR[[#This Row],[11-abr]]-Casos_PN_CORR[[#This Row],[10-abr]]</f>
        <v>0</v>
      </c>
      <c r="AM630">
        <f>+Casos_PN_CORR[[#This Row],[12-abr]]-Casos_PN_CORR[[#This Row],[11-abr]]</f>
        <v>0</v>
      </c>
      <c r="AN630">
        <f>+Casos_PN_CORR[[#This Row],[13-abr]]-Casos_PN_CORR[[#This Row],[12-abr]]</f>
        <v>0</v>
      </c>
      <c r="AO630">
        <f>+Casos_PN_CORR[[#This Row],[14-abr]]-Casos_PN_CORR[[#This Row],[13-abr]]</f>
        <v>0</v>
      </c>
      <c r="AP630">
        <f>+Casos_PN_CORR[[#This Row],[15-abr]]-Casos_PN_CORR[[#This Row],[14-abr]]</f>
        <v>0</v>
      </c>
      <c r="AQ630">
        <f>+Casos_PN_CORR[[#This Row],[16-abr]]-Casos_PN_CORR[[#This Row],[15-abr]]</f>
        <v>0</v>
      </c>
      <c r="AR630">
        <f>+Casos_PN_CORR[[#This Row],[17-abr]]-Casos_PN_CORR[[#This Row],[16-abr]]</f>
        <v>0</v>
      </c>
      <c r="AS630">
        <f>+Casos_PN_CORR[[#This Row],[18-abr]]-Casos_PN_CORR[[#This Row],[17-abr]]</f>
        <v>0</v>
      </c>
      <c r="AT630">
        <f>+Casos_PN_CORR[[#This Row],[19-abr]]-Casos_PN_CORR[[#This Row],[18-abr]]</f>
        <v>0</v>
      </c>
      <c r="AU630">
        <f>+Casos_PN_CORR[[#This Row],[20-abr]]-Casos_PN_CORR[[#This Row],[19-abr]]</f>
        <v>0</v>
      </c>
      <c r="AV630">
        <f>+Casos_PN_CORR[[#This Row],[21-abr]]-Casos_PN_CORR[[#This Row],[20-abr]]</f>
        <v>0</v>
      </c>
      <c r="AW630">
        <f>+Casos_PN_CORR[[#This Row],[22-abr]]-Casos_PN_CORR[[#This Row],[21-abr]]</f>
        <v>0</v>
      </c>
      <c r="AX630">
        <f>+Casos_PN_CORR[[#This Row],[23-abr]]-Casos_PN_CORR[[#This Row],[22-abr]]</f>
        <v>0</v>
      </c>
      <c r="AY630">
        <f>+Casos_PN_CORR[[#This Row],[24-abr]]-Casos_PN_CORR[[#This Row],[23-abr]]</f>
        <v>0</v>
      </c>
      <c r="AZ630">
        <f>+Casos_PN_CORR[[#This Row],[25-abr]]-Casos_PN_CORR[[#This Row],[24-abr]]</f>
        <v>0</v>
      </c>
      <c r="BA630">
        <f>+Casos_PN_CORR[[#This Row],[26-abr]]-Casos_PN_CORR[[#This Row],[25-abr]]</f>
        <v>0</v>
      </c>
      <c r="BB630">
        <f>+Casos_PN_CORR[[#This Row],[27-abr]]-Casos_PN_CORR[[#This Row],[26-abr]]</f>
        <v>0</v>
      </c>
      <c r="BC630">
        <f>+Casos_PN_CORR[[#This Row],[28-abr]]-Casos_PN_CORR[[#This Row],[27-abr]]</f>
        <v>0</v>
      </c>
      <c r="BD630">
        <f>+Casos_PN_CORR[[#This Row],[29-abr]]-Casos_PN_CORR[[#This Row],[28-abr]]</f>
        <v>0</v>
      </c>
      <c r="BE630">
        <f>+Casos_PN_CORR[[#This Row],[30-abr]]-Casos_PN_CORR[[#This Row],[29-abr]]</f>
        <v>0</v>
      </c>
      <c r="BF630">
        <f>+Casos_PN_CORR[[#This Row],[1-may]]-Casos_PN_CORR[[#This Row],[30-abr]]</f>
        <v>0</v>
      </c>
      <c r="BG630">
        <f>+Casos_PN_CORR[[#This Row],[2-may]]-Casos_PN_CORR[[#This Row],[1-may]]</f>
        <v>0</v>
      </c>
      <c r="BH630">
        <f>+Casos_PN_CORR[[#This Row],[3-may]]-Casos_PN_CORR[[#This Row],[2-may]]</f>
        <v>0</v>
      </c>
      <c r="BI630">
        <f>+Casos_PN_CORR[[#This Row],[4-may]]-Casos_PN_CORR[[#This Row],[3-may]]</f>
        <v>0</v>
      </c>
      <c r="BJ630">
        <f>+Casos_PN_CORR[[#This Row],[5-may]]-Casos_PN_CORR[[#This Row],[4-may]]</f>
        <v>0</v>
      </c>
      <c r="BK630">
        <f>+Casos_PN_CORR[[#This Row],[6-may]]-Casos_PN_CORR[[#This Row],[5-may]]</f>
        <v>0</v>
      </c>
      <c r="BL630">
        <f>+Casos_PN_CORR[[#This Row],[7-may]]-Casos_PN_CORR[[#This Row],[6-may]]</f>
        <v>0</v>
      </c>
      <c r="BM630">
        <f>+Casos_PN_CORR[[#This Row],[8-may]]-Casos_PN_CORR[[#This Row],[7-may]]</f>
        <v>0</v>
      </c>
      <c r="BN630">
        <f>+Casos_PN_CORR[[#This Row],[9-may]]-Casos_PN_CORR[[#This Row],[8-may]]</f>
        <v>0</v>
      </c>
      <c r="BO630">
        <f>+Casos_PN_CORR[[#This Row],[10-may]]-Casos_PN_CORR[[#This Row],[9-may]]</f>
        <v>0</v>
      </c>
      <c r="BP630">
        <f>+Casos_PN_CORR[[#This Row],[11-may]]-Casos_PN_CORR[[#This Row],[10-may]]</f>
        <v>0</v>
      </c>
      <c r="BQ630">
        <f>+Casos_PN_CORR[[#This Row],[12-may]]-Casos_PN_CORR[[#This Row],[11-may]]</f>
        <v>0</v>
      </c>
      <c r="BR630">
        <f>+Casos_PN_CORR[[#This Row],[13-may]]-Casos_PN_CORR[[#This Row],[12-may]]</f>
        <v>0</v>
      </c>
      <c r="BS630">
        <f>+Casos_PN_CORR[[#This Row],[14-may]]-Casos_PN_CORR[[#This Row],[13-may]]</f>
        <v>0</v>
      </c>
      <c r="BT630">
        <f>+Casos_PN_CORR[[#This Row],[15-may]]-Casos_PN_CORR[[#This Row],[14-may]]</f>
        <v>0</v>
      </c>
      <c r="BU630">
        <f>+Casos_PN_CORR[[#This Row],[16-may]]-Casos_PN_CORR[[#This Row],[15-may]]</f>
        <v>0</v>
      </c>
      <c r="BV630">
        <f>+Casos_PN_CORR[[#This Row],[17-may]]-Casos_PN_CORR[[#This Row],[16-may]]</f>
        <v>0</v>
      </c>
      <c r="BW630">
        <f>+Casos_PN_CORR[[#This Row],[18-may]]-Casos_PN_CORR[[#This Row],[17-may]]</f>
        <v>0</v>
      </c>
      <c r="BX630">
        <f>+Casos_PN_CORR[[#This Row],[19-may]]-Casos_PN_CORR[[#This Row],[18-may]]</f>
        <v>0</v>
      </c>
      <c r="BY630">
        <f>+Casos_PN_CORR[[#This Row],[20-may]]-Casos_PN_CORR[[#This Row],[19-may]]</f>
        <v>0</v>
      </c>
      <c r="BZ630">
        <f>+Casos_PN_CORR[[#This Row],[21-may]]-Casos_PN_CORR[[#This Row],[20-may]]</f>
        <v>0</v>
      </c>
      <c r="CA630">
        <f>+Casos_PN_CORR[[#This Row],[22-may]]-Casos_PN_CORR[[#This Row],[21-may]]</f>
        <v>0</v>
      </c>
      <c r="CB630">
        <f>+Casos_PN_CORR[[#This Row],[23-may]]-Casos_PN_CORR[[#This Row],[22-may]]</f>
        <v>0</v>
      </c>
      <c r="CC630">
        <f>+Casos_PN_CORR[[#This Row],[24-may]]-Casos_PN_CORR[[#This Row],[23-may]]</f>
        <v>0</v>
      </c>
      <c r="CD630">
        <f>+Casos_PN_CORR[[#This Row],[25-may]]-Casos_PN_CORR[[#This Row],[24-may]]</f>
        <v>0</v>
      </c>
      <c r="CE630">
        <f>+Casos_PN_CORR[[#This Row],[26-may]]-Casos_PN_CORR[[#This Row],[25-may]]</f>
        <v>0</v>
      </c>
      <c r="CF630">
        <f>+Casos_PN_CORR[[#This Row],[27-may]]-Casos_PN_CORR[[#This Row],[26-may]]</f>
        <v>0</v>
      </c>
      <c r="CG630">
        <f>+Casos_PN_CORR[[#This Row],[28-may]]-Casos_PN_CORR[[#This Row],[27-may]]</f>
        <v>0</v>
      </c>
      <c r="CH630">
        <f>+Casos_PN_CORR[[#This Row],[29-may]]-Casos_PN_CORR[[#This Row],[28-may]]</f>
        <v>0</v>
      </c>
      <c r="CI630">
        <f>+Casos_PN_CORR[[#This Row],[30-may]]-Casos_PN_CORR[[#This Row],[29-may]]</f>
        <v>0</v>
      </c>
      <c r="CJ630">
        <f>+Casos_PN_CORR[[#This Row],[31-may]]-Casos_PN_CORR[[#This Row],[30-may]]</f>
        <v>0</v>
      </c>
      <c r="CK630">
        <f>+Casos_PN_CORR[[#This Row],[1-jun]]-Casos_PN_CORR[[#This Row],[31-may]]</f>
        <v>0</v>
      </c>
      <c r="CL630">
        <f>+Casos_PN_CORR[[#This Row],[2-jun]]-Casos_PN_CORR[[#This Row],[1-jun]]</f>
        <v>0</v>
      </c>
      <c r="CM630">
        <f>+Casos_PN_CORR[[#This Row],[3-jun]]-Casos_PN_CORR[[#This Row],[2-jun]]</f>
        <v>0</v>
      </c>
      <c r="CN630">
        <f>+Casos_PN_CORR[[#This Row],[4-jun]]-Casos_PN_CORR[[#This Row],[3-jun]]</f>
        <v>0</v>
      </c>
      <c r="CO630">
        <f>+Casos_PN_CORR[[#This Row],[5-jun]]-Casos_PN_CORR[[#This Row],[4-jun]]</f>
        <v>0</v>
      </c>
      <c r="CP630">
        <f>+Casos_PN_CORR[[#This Row],[6-jun]]-Casos_PN_CORR[[#This Row],[5-jun]]</f>
        <v>0</v>
      </c>
    </row>
    <row r="631" spans="1:94">
      <c r="A631">
        <v>40511</v>
      </c>
      <c r="B631" s="2" t="s">
        <v>115</v>
      </c>
      <c r="C631" s="2" t="s">
        <v>146</v>
      </c>
      <c r="D631" s="2" t="s">
        <v>736</v>
      </c>
      <c r="E631" s="4">
        <f t="shared" si="9"/>
        <v>0</v>
      </c>
      <c r="F631">
        <f>+Casos_PN_CORR[[#This Row],[10-mar]]</f>
        <v>0</v>
      </c>
      <c r="G631">
        <f>+Casos_PN_CORR[[#This Row],[11-mar]]-Casos_PN_CORR[[#This Row],[10-mar]]</f>
        <v>0</v>
      </c>
      <c r="H631">
        <f>+Casos_PN_CORR[[#This Row],[12-mar]]-Casos_PN_CORR[[#This Row],[11-mar]]</f>
        <v>0</v>
      </c>
      <c r="I631">
        <f>+Casos_PN_CORR[[#This Row],[13-mar]]-Casos_PN_CORR[[#This Row],[12-mar]]</f>
        <v>0</v>
      </c>
      <c r="J631">
        <f>+Casos_PN_CORR[[#This Row],[14-mar]]-Casos_PN_CORR[[#This Row],[13-mar]]</f>
        <v>0</v>
      </c>
      <c r="K631">
        <f>+Casos_PN_CORR[[#This Row],[15-mar]]-Casos_PN_CORR[[#This Row],[14-mar]]</f>
        <v>0</v>
      </c>
      <c r="L631">
        <f>+Casos_PN_CORR[[#This Row],[16-mar]]-Casos_PN_CORR[[#This Row],[15-mar]]</f>
        <v>0</v>
      </c>
      <c r="M631">
        <f>+Casos_PN_CORR[[#This Row],[17-mar]]-Casos_PN_CORR[[#This Row],[16-mar]]</f>
        <v>0</v>
      </c>
      <c r="N631">
        <f>+Casos_PN_CORR[[#This Row],[18-mar]]-Casos_PN_CORR[[#This Row],[17-mar]]</f>
        <v>0</v>
      </c>
      <c r="O631">
        <f>+Casos_PN_CORR[[#This Row],[19-mar]]-Casos_PN_CORR[[#This Row],[18-mar]]</f>
        <v>0</v>
      </c>
      <c r="P631">
        <f>+Casos_PN_CORR[[#This Row],[20-mar]]-Casos_PN_CORR[[#This Row],[19-mar]]</f>
        <v>0</v>
      </c>
      <c r="Q631">
        <f>+Casos_PN_CORR[[#This Row],[21-mar]]-Casos_PN_CORR[[#This Row],[20-mar]]</f>
        <v>0</v>
      </c>
      <c r="R631">
        <f>+Casos_PN_CORR[[#This Row],[22-mar]]-Casos_PN_CORR[[#This Row],[21-mar]]</f>
        <v>0</v>
      </c>
      <c r="S631">
        <f>+Casos_PN_CORR[[#This Row],[23-mar]]-Casos_PN_CORR[[#This Row],[22-mar]]</f>
        <v>0</v>
      </c>
      <c r="T631">
        <f>+Casos_PN_CORR[[#This Row],[24-mar]]-Casos_PN_CORR[[#This Row],[23-mar]]</f>
        <v>0</v>
      </c>
      <c r="U631">
        <f>+Casos_PN_CORR[[#This Row],[25-mar]]-Casos_PN_CORR[[#This Row],[24-mar]]</f>
        <v>0</v>
      </c>
      <c r="V631">
        <f>+Casos_PN_CORR[[#This Row],[26-mar]]-Casos_PN_CORR[[#This Row],[25-mar]]</f>
        <v>0</v>
      </c>
      <c r="W631">
        <f>+Casos_PN_CORR[[#This Row],[27-mar]]-Casos_PN_CORR[[#This Row],[26-mar]]</f>
        <v>0</v>
      </c>
      <c r="X631">
        <f>+Casos_PN_CORR[[#This Row],[28-mar]]-Casos_PN_CORR[[#This Row],[27-mar]]</f>
        <v>0</v>
      </c>
      <c r="Y631">
        <f>+Casos_PN_CORR[[#This Row],[29-mar]]-Casos_PN_CORR[[#This Row],[28-mar]]</f>
        <v>0</v>
      </c>
      <c r="Z631">
        <f>+Casos_PN_CORR[[#This Row],[30-mar]]-Casos_PN_CORR[[#This Row],[29-mar]]</f>
        <v>0</v>
      </c>
      <c r="AA631">
        <f>+Casos_PN_CORR[[#This Row],[31-mar]]-Casos_PN_CORR[[#This Row],[30-mar]]</f>
        <v>0</v>
      </c>
      <c r="AB631">
        <f>+Casos_PN_CORR[[#This Row],[1-abr]]-Casos_PN_CORR[[#This Row],[31-mar]]</f>
        <v>0</v>
      </c>
      <c r="AC631">
        <f>+Casos_PN_CORR[[#This Row],[2-abr]]-Casos_PN_CORR[[#This Row],[1-abr]]</f>
        <v>0</v>
      </c>
      <c r="AD631">
        <f>+Casos_PN_CORR[[#This Row],[3-abr]]-Casos_PN_CORR[[#This Row],[2-abr]]</f>
        <v>0</v>
      </c>
      <c r="AE631">
        <f>+Casos_PN_CORR[[#This Row],[4-abr]]-Casos_PN_CORR[[#This Row],[3-abr]]</f>
        <v>0</v>
      </c>
      <c r="AF631">
        <f>+Casos_PN_CORR[[#This Row],[5-abr]]-Casos_PN_CORR[[#This Row],[4-abr]]</f>
        <v>0</v>
      </c>
      <c r="AG631">
        <f>+Casos_PN_CORR[[#This Row],[6-abr]]-Casos_PN_CORR[[#This Row],[5-abr]]</f>
        <v>0</v>
      </c>
      <c r="AH631">
        <f>+Casos_PN_CORR[[#This Row],[7-abr]]-Casos_PN_CORR[[#This Row],[6-abr]]</f>
        <v>0</v>
      </c>
      <c r="AI631">
        <f>+Casos_PN_CORR[[#This Row],[8-abr]]-Casos_PN_CORR[[#This Row],[7-abr]]</f>
        <v>0</v>
      </c>
      <c r="AJ631">
        <f>+Casos_PN_CORR[[#This Row],[9-abr]]-Casos_PN_CORR[[#This Row],[8-abr]]</f>
        <v>0</v>
      </c>
      <c r="AK631">
        <f>+Casos_PN_CORR[[#This Row],[10-abr]]-Casos_PN_CORR[[#This Row],[9-abr]]</f>
        <v>0</v>
      </c>
      <c r="AL631">
        <f>+Casos_PN_CORR[[#This Row],[11-abr]]-Casos_PN_CORR[[#This Row],[10-abr]]</f>
        <v>0</v>
      </c>
      <c r="AM631">
        <f>+Casos_PN_CORR[[#This Row],[12-abr]]-Casos_PN_CORR[[#This Row],[11-abr]]</f>
        <v>0</v>
      </c>
      <c r="AN631">
        <f>+Casos_PN_CORR[[#This Row],[13-abr]]-Casos_PN_CORR[[#This Row],[12-abr]]</f>
        <v>0</v>
      </c>
      <c r="AO631">
        <f>+Casos_PN_CORR[[#This Row],[14-abr]]-Casos_PN_CORR[[#This Row],[13-abr]]</f>
        <v>0</v>
      </c>
      <c r="AP631">
        <f>+Casos_PN_CORR[[#This Row],[15-abr]]-Casos_PN_CORR[[#This Row],[14-abr]]</f>
        <v>0</v>
      </c>
      <c r="AQ631">
        <f>+Casos_PN_CORR[[#This Row],[16-abr]]-Casos_PN_CORR[[#This Row],[15-abr]]</f>
        <v>0</v>
      </c>
      <c r="AR631">
        <f>+Casos_PN_CORR[[#This Row],[17-abr]]-Casos_PN_CORR[[#This Row],[16-abr]]</f>
        <v>0</v>
      </c>
      <c r="AS631">
        <f>+Casos_PN_CORR[[#This Row],[18-abr]]-Casos_PN_CORR[[#This Row],[17-abr]]</f>
        <v>0</v>
      </c>
      <c r="AT631">
        <f>+Casos_PN_CORR[[#This Row],[19-abr]]-Casos_PN_CORR[[#This Row],[18-abr]]</f>
        <v>0</v>
      </c>
      <c r="AU631">
        <f>+Casos_PN_CORR[[#This Row],[20-abr]]-Casos_PN_CORR[[#This Row],[19-abr]]</f>
        <v>0</v>
      </c>
      <c r="AV631">
        <f>+Casos_PN_CORR[[#This Row],[21-abr]]-Casos_PN_CORR[[#This Row],[20-abr]]</f>
        <v>0</v>
      </c>
      <c r="AW631">
        <f>+Casos_PN_CORR[[#This Row],[22-abr]]-Casos_PN_CORR[[#This Row],[21-abr]]</f>
        <v>0</v>
      </c>
      <c r="AX631">
        <f>+Casos_PN_CORR[[#This Row],[23-abr]]-Casos_PN_CORR[[#This Row],[22-abr]]</f>
        <v>0</v>
      </c>
      <c r="AY631">
        <f>+Casos_PN_CORR[[#This Row],[24-abr]]-Casos_PN_CORR[[#This Row],[23-abr]]</f>
        <v>0</v>
      </c>
      <c r="AZ631">
        <f>+Casos_PN_CORR[[#This Row],[25-abr]]-Casos_PN_CORR[[#This Row],[24-abr]]</f>
        <v>0</v>
      </c>
      <c r="BA631">
        <f>+Casos_PN_CORR[[#This Row],[26-abr]]-Casos_PN_CORR[[#This Row],[25-abr]]</f>
        <v>0</v>
      </c>
      <c r="BB631">
        <f>+Casos_PN_CORR[[#This Row],[27-abr]]-Casos_PN_CORR[[#This Row],[26-abr]]</f>
        <v>0</v>
      </c>
      <c r="BC631">
        <f>+Casos_PN_CORR[[#This Row],[28-abr]]-Casos_PN_CORR[[#This Row],[27-abr]]</f>
        <v>0</v>
      </c>
      <c r="BD631">
        <f>+Casos_PN_CORR[[#This Row],[29-abr]]-Casos_PN_CORR[[#This Row],[28-abr]]</f>
        <v>0</v>
      </c>
      <c r="BE631">
        <f>+Casos_PN_CORR[[#This Row],[30-abr]]-Casos_PN_CORR[[#This Row],[29-abr]]</f>
        <v>0</v>
      </c>
      <c r="BF631">
        <f>+Casos_PN_CORR[[#This Row],[1-may]]-Casos_PN_CORR[[#This Row],[30-abr]]</f>
        <v>0</v>
      </c>
      <c r="BG631">
        <f>+Casos_PN_CORR[[#This Row],[2-may]]-Casos_PN_CORR[[#This Row],[1-may]]</f>
        <v>0</v>
      </c>
      <c r="BH631">
        <f>+Casos_PN_CORR[[#This Row],[3-may]]-Casos_PN_CORR[[#This Row],[2-may]]</f>
        <v>0</v>
      </c>
      <c r="BI631">
        <f>+Casos_PN_CORR[[#This Row],[4-may]]-Casos_PN_CORR[[#This Row],[3-may]]</f>
        <v>0</v>
      </c>
      <c r="BJ631">
        <f>+Casos_PN_CORR[[#This Row],[5-may]]-Casos_PN_CORR[[#This Row],[4-may]]</f>
        <v>0</v>
      </c>
      <c r="BK631">
        <f>+Casos_PN_CORR[[#This Row],[6-may]]-Casos_PN_CORR[[#This Row],[5-may]]</f>
        <v>0</v>
      </c>
      <c r="BL631">
        <f>+Casos_PN_CORR[[#This Row],[7-may]]-Casos_PN_CORR[[#This Row],[6-may]]</f>
        <v>0</v>
      </c>
      <c r="BM631">
        <f>+Casos_PN_CORR[[#This Row],[8-may]]-Casos_PN_CORR[[#This Row],[7-may]]</f>
        <v>0</v>
      </c>
      <c r="BN631">
        <f>+Casos_PN_CORR[[#This Row],[9-may]]-Casos_PN_CORR[[#This Row],[8-may]]</f>
        <v>0</v>
      </c>
      <c r="BO631">
        <f>+Casos_PN_CORR[[#This Row],[10-may]]-Casos_PN_CORR[[#This Row],[9-may]]</f>
        <v>0</v>
      </c>
      <c r="BP631">
        <f>+Casos_PN_CORR[[#This Row],[11-may]]-Casos_PN_CORR[[#This Row],[10-may]]</f>
        <v>0</v>
      </c>
      <c r="BQ631">
        <f>+Casos_PN_CORR[[#This Row],[12-may]]-Casos_PN_CORR[[#This Row],[11-may]]</f>
        <v>0</v>
      </c>
      <c r="BR631">
        <f>+Casos_PN_CORR[[#This Row],[13-may]]-Casos_PN_CORR[[#This Row],[12-may]]</f>
        <v>0</v>
      </c>
      <c r="BS631">
        <f>+Casos_PN_CORR[[#This Row],[14-may]]-Casos_PN_CORR[[#This Row],[13-may]]</f>
        <v>0</v>
      </c>
      <c r="BT631">
        <f>+Casos_PN_CORR[[#This Row],[15-may]]-Casos_PN_CORR[[#This Row],[14-may]]</f>
        <v>0</v>
      </c>
      <c r="BU631">
        <f>+Casos_PN_CORR[[#This Row],[16-may]]-Casos_PN_CORR[[#This Row],[15-may]]</f>
        <v>0</v>
      </c>
      <c r="BV631">
        <f>+Casos_PN_CORR[[#This Row],[17-may]]-Casos_PN_CORR[[#This Row],[16-may]]</f>
        <v>0</v>
      </c>
      <c r="BW631">
        <f>+Casos_PN_CORR[[#This Row],[18-may]]-Casos_PN_CORR[[#This Row],[17-may]]</f>
        <v>0</v>
      </c>
      <c r="BX631">
        <f>+Casos_PN_CORR[[#This Row],[19-may]]-Casos_PN_CORR[[#This Row],[18-may]]</f>
        <v>0</v>
      </c>
      <c r="BY631">
        <f>+Casos_PN_CORR[[#This Row],[20-may]]-Casos_PN_CORR[[#This Row],[19-may]]</f>
        <v>0</v>
      </c>
      <c r="BZ631">
        <f>+Casos_PN_CORR[[#This Row],[21-may]]-Casos_PN_CORR[[#This Row],[20-may]]</f>
        <v>0</v>
      </c>
      <c r="CA631">
        <f>+Casos_PN_CORR[[#This Row],[22-may]]-Casos_PN_CORR[[#This Row],[21-may]]</f>
        <v>0</v>
      </c>
      <c r="CB631">
        <f>+Casos_PN_CORR[[#This Row],[23-may]]-Casos_PN_CORR[[#This Row],[22-may]]</f>
        <v>0</v>
      </c>
      <c r="CC631">
        <f>+Casos_PN_CORR[[#This Row],[24-may]]-Casos_PN_CORR[[#This Row],[23-may]]</f>
        <v>0</v>
      </c>
      <c r="CD631">
        <f>+Casos_PN_CORR[[#This Row],[25-may]]-Casos_PN_CORR[[#This Row],[24-may]]</f>
        <v>0</v>
      </c>
      <c r="CE631">
        <f>+Casos_PN_CORR[[#This Row],[26-may]]-Casos_PN_CORR[[#This Row],[25-may]]</f>
        <v>0</v>
      </c>
      <c r="CF631">
        <f>+Casos_PN_CORR[[#This Row],[27-may]]-Casos_PN_CORR[[#This Row],[26-may]]</f>
        <v>0</v>
      </c>
      <c r="CG631">
        <f>+Casos_PN_CORR[[#This Row],[28-may]]-Casos_PN_CORR[[#This Row],[27-may]]</f>
        <v>0</v>
      </c>
      <c r="CH631">
        <f>+Casos_PN_CORR[[#This Row],[29-may]]-Casos_PN_CORR[[#This Row],[28-may]]</f>
        <v>0</v>
      </c>
      <c r="CI631">
        <f>+Casos_PN_CORR[[#This Row],[30-may]]-Casos_PN_CORR[[#This Row],[29-may]]</f>
        <v>0</v>
      </c>
      <c r="CJ631">
        <f>+Casos_PN_CORR[[#This Row],[31-may]]-Casos_PN_CORR[[#This Row],[30-may]]</f>
        <v>0</v>
      </c>
      <c r="CK631">
        <f>+Casos_PN_CORR[[#This Row],[1-jun]]-Casos_PN_CORR[[#This Row],[31-may]]</f>
        <v>0</v>
      </c>
      <c r="CL631">
        <f>+Casos_PN_CORR[[#This Row],[2-jun]]-Casos_PN_CORR[[#This Row],[1-jun]]</f>
        <v>0</v>
      </c>
      <c r="CM631">
        <f>+Casos_PN_CORR[[#This Row],[3-jun]]-Casos_PN_CORR[[#This Row],[2-jun]]</f>
        <v>0</v>
      </c>
      <c r="CN631">
        <f>+Casos_PN_CORR[[#This Row],[4-jun]]-Casos_PN_CORR[[#This Row],[3-jun]]</f>
        <v>0</v>
      </c>
      <c r="CO631">
        <f>+Casos_PN_CORR[[#This Row],[5-jun]]-Casos_PN_CORR[[#This Row],[4-jun]]</f>
        <v>0</v>
      </c>
      <c r="CP631">
        <f>+Casos_PN_CORR[[#This Row],[6-jun]]-Casos_PN_CORR[[#This Row],[5-jun]]</f>
        <v>0</v>
      </c>
    </row>
    <row r="632" spans="1:94">
      <c r="A632">
        <v>120405</v>
      </c>
      <c r="B632" s="2" t="s">
        <v>104</v>
      </c>
      <c r="C632" s="2" t="s">
        <v>261</v>
      </c>
      <c r="D632" s="2" t="s">
        <v>737</v>
      </c>
      <c r="E632" s="4">
        <f t="shared" si="9"/>
        <v>0</v>
      </c>
      <c r="F632">
        <f>+Casos_PN_CORR[[#This Row],[10-mar]]</f>
        <v>0</v>
      </c>
      <c r="G632">
        <f>+Casos_PN_CORR[[#This Row],[11-mar]]-Casos_PN_CORR[[#This Row],[10-mar]]</f>
        <v>0</v>
      </c>
      <c r="H632">
        <f>+Casos_PN_CORR[[#This Row],[12-mar]]-Casos_PN_CORR[[#This Row],[11-mar]]</f>
        <v>0</v>
      </c>
      <c r="I632">
        <f>+Casos_PN_CORR[[#This Row],[13-mar]]-Casos_PN_CORR[[#This Row],[12-mar]]</f>
        <v>0</v>
      </c>
      <c r="J632">
        <f>+Casos_PN_CORR[[#This Row],[14-mar]]-Casos_PN_CORR[[#This Row],[13-mar]]</f>
        <v>0</v>
      </c>
      <c r="K632">
        <f>+Casos_PN_CORR[[#This Row],[15-mar]]-Casos_PN_CORR[[#This Row],[14-mar]]</f>
        <v>0</v>
      </c>
      <c r="L632">
        <f>+Casos_PN_CORR[[#This Row],[16-mar]]-Casos_PN_CORR[[#This Row],[15-mar]]</f>
        <v>0</v>
      </c>
      <c r="M632">
        <f>+Casos_PN_CORR[[#This Row],[17-mar]]-Casos_PN_CORR[[#This Row],[16-mar]]</f>
        <v>0</v>
      </c>
      <c r="N632">
        <f>+Casos_PN_CORR[[#This Row],[18-mar]]-Casos_PN_CORR[[#This Row],[17-mar]]</f>
        <v>0</v>
      </c>
      <c r="O632">
        <f>+Casos_PN_CORR[[#This Row],[19-mar]]-Casos_PN_CORR[[#This Row],[18-mar]]</f>
        <v>0</v>
      </c>
      <c r="P632">
        <f>+Casos_PN_CORR[[#This Row],[20-mar]]-Casos_PN_CORR[[#This Row],[19-mar]]</f>
        <v>0</v>
      </c>
      <c r="Q632">
        <f>+Casos_PN_CORR[[#This Row],[21-mar]]-Casos_PN_CORR[[#This Row],[20-mar]]</f>
        <v>0</v>
      </c>
      <c r="R632">
        <f>+Casos_PN_CORR[[#This Row],[22-mar]]-Casos_PN_CORR[[#This Row],[21-mar]]</f>
        <v>0</v>
      </c>
      <c r="S632">
        <f>+Casos_PN_CORR[[#This Row],[23-mar]]-Casos_PN_CORR[[#This Row],[22-mar]]</f>
        <v>0</v>
      </c>
      <c r="T632">
        <f>+Casos_PN_CORR[[#This Row],[24-mar]]-Casos_PN_CORR[[#This Row],[23-mar]]</f>
        <v>0</v>
      </c>
      <c r="U632">
        <f>+Casos_PN_CORR[[#This Row],[25-mar]]-Casos_PN_CORR[[#This Row],[24-mar]]</f>
        <v>0</v>
      </c>
      <c r="V632">
        <f>+Casos_PN_CORR[[#This Row],[26-mar]]-Casos_PN_CORR[[#This Row],[25-mar]]</f>
        <v>0</v>
      </c>
      <c r="W632">
        <f>+Casos_PN_CORR[[#This Row],[27-mar]]-Casos_PN_CORR[[#This Row],[26-mar]]</f>
        <v>0</v>
      </c>
      <c r="X632">
        <f>+Casos_PN_CORR[[#This Row],[28-mar]]-Casos_PN_CORR[[#This Row],[27-mar]]</f>
        <v>0</v>
      </c>
      <c r="Y632">
        <f>+Casos_PN_CORR[[#This Row],[29-mar]]-Casos_PN_CORR[[#This Row],[28-mar]]</f>
        <v>0</v>
      </c>
      <c r="Z632">
        <f>+Casos_PN_CORR[[#This Row],[30-mar]]-Casos_PN_CORR[[#This Row],[29-mar]]</f>
        <v>0</v>
      </c>
      <c r="AA632">
        <f>+Casos_PN_CORR[[#This Row],[31-mar]]-Casos_PN_CORR[[#This Row],[30-mar]]</f>
        <v>0</v>
      </c>
      <c r="AB632">
        <f>+Casos_PN_CORR[[#This Row],[1-abr]]-Casos_PN_CORR[[#This Row],[31-mar]]</f>
        <v>0</v>
      </c>
      <c r="AC632">
        <f>+Casos_PN_CORR[[#This Row],[2-abr]]-Casos_PN_CORR[[#This Row],[1-abr]]</f>
        <v>0</v>
      </c>
      <c r="AD632">
        <f>+Casos_PN_CORR[[#This Row],[3-abr]]-Casos_PN_CORR[[#This Row],[2-abr]]</f>
        <v>0</v>
      </c>
      <c r="AE632">
        <f>+Casos_PN_CORR[[#This Row],[4-abr]]-Casos_PN_CORR[[#This Row],[3-abr]]</f>
        <v>0</v>
      </c>
      <c r="AF632">
        <f>+Casos_PN_CORR[[#This Row],[5-abr]]-Casos_PN_CORR[[#This Row],[4-abr]]</f>
        <v>0</v>
      </c>
      <c r="AG632">
        <f>+Casos_PN_CORR[[#This Row],[6-abr]]-Casos_PN_CORR[[#This Row],[5-abr]]</f>
        <v>0</v>
      </c>
      <c r="AH632">
        <f>+Casos_PN_CORR[[#This Row],[7-abr]]-Casos_PN_CORR[[#This Row],[6-abr]]</f>
        <v>0</v>
      </c>
      <c r="AI632">
        <f>+Casos_PN_CORR[[#This Row],[8-abr]]-Casos_PN_CORR[[#This Row],[7-abr]]</f>
        <v>0</v>
      </c>
      <c r="AJ632">
        <f>+Casos_PN_CORR[[#This Row],[9-abr]]-Casos_PN_CORR[[#This Row],[8-abr]]</f>
        <v>0</v>
      </c>
      <c r="AK632">
        <f>+Casos_PN_CORR[[#This Row],[10-abr]]-Casos_PN_CORR[[#This Row],[9-abr]]</f>
        <v>0</v>
      </c>
      <c r="AL632">
        <f>+Casos_PN_CORR[[#This Row],[11-abr]]-Casos_PN_CORR[[#This Row],[10-abr]]</f>
        <v>0</v>
      </c>
      <c r="AM632">
        <f>+Casos_PN_CORR[[#This Row],[12-abr]]-Casos_PN_CORR[[#This Row],[11-abr]]</f>
        <v>0</v>
      </c>
      <c r="AN632">
        <f>+Casos_PN_CORR[[#This Row],[13-abr]]-Casos_PN_CORR[[#This Row],[12-abr]]</f>
        <v>0</v>
      </c>
      <c r="AO632">
        <f>+Casos_PN_CORR[[#This Row],[14-abr]]-Casos_PN_CORR[[#This Row],[13-abr]]</f>
        <v>0</v>
      </c>
      <c r="AP632">
        <f>+Casos_PN_CORR[[#This Row],[15-abr]]-Casos_PN_CORR[[#This Row],[14-abr]]</f>
        <v>0</v>
      </c>
      <c r="AQ632">
        <f>+Casos_PN_CORR[[#This Row],[16-abr]]-Casos_PN_CORR[[#This Row],[15-abr]]</f>
        <v>0</v>
      </c>
      <c r="AR632">
        <f>+Casos_PN_CORR[[#This Row],[17-abr]]-Casos_PN_CORR[[#This Row],[16-abr]]</f>
        <v>0</v>
      </c>
      <c r="AS632">
        <f>+Casos_PN_CORR[[#This Row],[18-abr]]-Casos_PN_CORR[[#This Row],[17-abr]]</f>
        <v>0</v>
      </c>
      <c r="AT632">
        <f>+Casos_PN_CORR[[#This Row],[19-abr]]-Casos_PN_CORR[[#This Row],[18-abr]]</f>
        <v>0</v>
      </c>
      <c r="AU632">
        <f>+Casos_PN_CORR[[#This Row],[20-abr]]-Casos_PN_CORR[[#This Row],[19-abr]]</f>
        <v>0</v>
      </c>
      <c r="AV632">
        <f>+Casos_PN_CORR[[#This Row],[21-abr]]-Casos_PN_CORR[[#This Row],[20-abr]]</f>
        <v>0</v>
      </c>
      <c r="AW632">
        <f>+Casos_PN_CORR[[#This Row],[22-abr]]-Casos_PN_CORR[[#This Row],[21-abr]]</f>
        <v>0</v>
      </c>
      <c r="AX632">
        <f>+Casos_PN_CORR[[#This Row],[23-abr]]-Casos_PN_CORR[[#This Row],[22-abr]]</f>
        <v>0</v>
      </c>
      <c r="AY632">
        <f>+Casos_PN_CORR[[#This Row],[24-abr]]-Casos_PN_CORR[[#This Row],[23-abr]]</f>
        <v>0</v>
      </c>
      <c r="AZ632">
        <f>+Casos_PN_CORR[[#This Row],[25-abr]]-Casos_PN_CORR[[#This Row],[24-abr]]</f>
        <v>0</v>
      </c>
      <c r="BA632">
        <f>+Casos_PN_CORR[[#This Row],[26-abr]]-Casos_PN_CORR[[#This Row],[25-abr]]</f>
        <v>0</v>
      </c>
      <c r="BB632">
        <f>+Casos_PN_CORR[[#This Row],[27-abr]]-Casos_PN_CORR[[#This Row],[26-abr]]</f>
        <v>0</v>
      </c>
      <c r="BC632">
        <f>+Casos_PN_CORR[[#This Row],[28-abr]]-Casos_PN_CORR[[#This Row],[27-abr]]</f>
        <v>0</v>
      </c>
      <c r="BD632">
        <f>+Casos_PN_CORR[[#This Row],[29-abr]]-Casos_PN_CORR[[#This Row],[28-abr]]</f>
        <v>0</v>
      </c>
      <c r="BE632">
        <f>+Casos_PN_CORR[[#This Row],[30-abr]]-Casos_PN_CORR[[#This Row],[29-abr]]</f>
        <v>0</v>
      </c>
      <c r="BF632">
        <f>+Casos_PN_CORR[[#This Row],[1-may]]-Casos_PN_CORR[[#This Row],[30-abr]]</f>
        <v>0</v>
      </c>
      <c r="BG632">
        <f>+Casos_PN_CORR[[#This Row],[2-may]]-Casos_PN_CORR[[#This Row],[1-may]]</f>
        <v>0</v>
      </c>
      <c r="BH632">
        <f>+Casos_PN_CORR[[#This Row],[3-may]]-Casos_PN_CORR[[#This Row],[2-may]]</f>
        <v>0</v>
      </c>
      <c r="BI632">
        <f>+Casos_PN_CORR[[#This Row],[4-may]]-Casos_PN_CORR[[#This Row],[3-may]]</f>
        <v>0</v>
      </c>
      <c r="BJ632">
        <f>+Casos_PN_CORR[[#This Row],[5-may]]-Casos_PN_CORR[[#This Row],[4-may]]</f>
        <v>0</v>
      </c>
      <c r="BK632">
        <f>+Casos_PN_CORR[[#This Row],[6-may]]-Casos_PN_CORR[[#This Row],[5-may]]</f>
        <v>0</v>
      </c>
      <c r="BL632">
        <f>+Casos_PN_CORR[[#This Row],[7-may]]-Casos_PN_CORR[[#This Row],[6-may]]</f>
        <v>0</v>
      </c>
      <c r="BM632">
        <f>+Casos_PN_CORR[[#This Row],[8-may]]-Casos_PN_CORR[[#This Row],[7-may]]</f>
        <v>0</v>
      </c>
      <c r="BN632">
        <f>+Casos_PN_CORR[[#This Row],[9-may]]-Casos_PN_CORR[[#This Row],[8-may]]</f>
        <v>0</v>
      </c>
      <c r="BO632">
        <f>+Casos_PN_CORR[[#This Row],[10-may]]-Casos_PN_CORR[[#This Row],[9-may]]</f>
        <v>0</v>
      </c>
      <c r="BP632">
        <f>+Casos_PN_CORR[[#This Row],[11-may]]-Casos_PN_CORR[[#This Row],[10-may]]</f>
        <v>0</v>
      </c>
      <c r="BQ632">
        <f>+Casos_PN_CORR[[#This Row],[12-may]]-Casos_PN_CORR[[#This Row],[11-may]]</f>
        <v>0</v>
      </c>
      <c r="BR632">
        <f>+Casos_PN_CORR[[#This Row],[13-may]]-Casos_PN_CORR[[#This Row],[12-may]]</f>
        <v>0</v>
      </c>
      <c r="BS632">
        <f>+Casos_PN_CORR[[#This Row],[14-may]]-Casos_PN_CORR[[#This Row],[13-may]]</f>
        <v>0</v>
      </c>
      <c r="BT632">
        <f>+Casos_PN_CORR[[#This Row],[15-may]]-Casos_PN_CORR[[#This Row],[14-may]]</f>
        <v>0</v>
      </c>
      <c r="BU632">
        <f>+Casos_PN_CORR[[#This Row],[16-may]]-Casos_PN_CORR[[#This Row],[15-may]]</f>
        <v>0</v>
      </c>
      <c r="BV632">
        <f>+Casos_PN_CORR[[#This Row],[17-may]]-Casos_PN_CORR[[#This Row],[16-may]]</f>
        <v>0</v>
      </c>
      <c r="BW632">
        <f>+Casos_PN_CORR[[#This Row],[18-may]]-Casos_PN_CORR[[#This Row],[17-may]]</f>
        <v>0</v>
      </c>
      <c r="BX632">
        <f>+Casos_PN_CORR[[#This Row],[19-may]]-Casos_PN_CORR[[#This Row],[18-may]]</f>
        <v>0</v>
      </c>
      <c r="BY632">
        <f>+Casos_PN_CORR[[#This Row],[20-may]]-Casos_PN_CORR[[#This Row],[19-may]]</f>
        <v>0</v>
      </c>
      <c r="BZ632">
        <f>+Casos_PN_CORR[[#This Row],[21-may]]-Casos_PN_CORR[[#This Row],[20-may]]</f>
        <v>0</v>
      </c>
      <c r="CA632">
        <f>+Casos_PN_CORR[[#This Row],[22-may]]-Casos_PN_CORR[[#This Row],[21-may]]</f>
        <v>0</v>
      </c>
      <c r="CB632">
        <f>+Casos_PN_CORR[[#This Row],[23-may]]-Casos_PN_CORR[[#This Row],[22-may]]</f>
        <v>0</v>
      </c>
      <c r="CC632">
        <f>+Casos_PN_CORR[[#This Row],[24-may]]-Casos_PN_CORR[[#This Row],[23-may]]</f>
        <v>0</v>
      </c>
      <c r="CD632">
        <f>+Casos_PN_CORR[[#This Row],[25-may]]-Casos_PN_CORR[[#This Row],[24-may]]</f>
        <v>0</v>
      </c>
      <c r="CE632">
        <f>+Casos_PN_CORR[[#This Row],[26-may]]-Casos_PN_CORR[[#This Row],[25-may]]</f>
        <v>0</v>
      </c>
      <c r="CF632">
        <f>+Casos_PN_CORR[[#This Row],[27-may]]-Casos_PN_CORR[[#This Row],[26-may]]</f>
        <v>0</v>
      </c>
      <c r="CG632">
        <f>+Casos_PN_CORR[[#This Row],[28-may]]-Casos_PN_CORR[[#This Row],[27-may]]</f>
        <v>0</v>
      </c>
      <c r="CH632">
        <f>+Casos_PN_CORR[[#This Row],[29-may]]-Casos_PN_CORR[[#This Row],[28-may]]</f>
        <v>0</v>
      </c>
      <c r="CI632">
        <f>+Casos_PN_CORR[[#This Row],[30-may]]-Casos_PN_CORR[[#This Row],[29-may]]</f>
        <v>0</v>
      </c>
      <c r="CJ632">
        <f>+Casos_PN_CORR[[#This Row],[31-may]]-Casos_PN_CORR[[#This Row],[30-may]]</f>
        <v>0</v>
      </c>
      <c r="CK632">
        <f>+Casos_PN_CORR[[#This Row],[1-jun]]-Casos_PN_CORR[[#This Row],[31-may]]</f>
        <v>0</v>
      </c>
      <c r="CL632">
        <f>+Casos_PN_CORR[[#This Row],[2-jun]]-Casos_PN_CORR[[#This Row],[1-jun]]</f>
        <v>0</v>
      </c>
      <c r="CM632">
        <f>+Casos_PN_CORR[[#This Row],[3-jun]]-Casos_PN_CORR[[#This Row],[2-jun]]</f>
        <v>0</v>
      </c>
      <c r="CN632">
        <f>+Casos_PN_CORR[[#This Row],[4-jun]]-Casos_PN_CORR[[#This Row],[3-jun]]</f>
        <v>0</v>
      </c>
      <c r="CO632">
        <f>+Casos_PN_CORR[[#This Row],[5-jun]]-Casos_PN_CORR[[#This Row],[4-jun]]</f>
        <v>0</v>
      </c>
      <c r="CP632">
        <f>+Casos_PN_CORR[[#This Row],[6-jun]]-Casos_PN_CORR[[#This Row],[5-jun]]</f>
        <v>0</v>
      </c>
    </row>
    <row r="633" spans="1:94">
      <c r="A633">
        <v>81101</v>
      </c>
      <c r="B633" s="2" t="s">
        <v>97</v>
      </c>
      <c r="C633" s="2" t="s">
        <v>593</v>
      </c>
      <c r="D633" s="2" t="s">
        <v>738</v>
      </c>
      <c r="E633" s="4">
        <f t="shared" si="9"/>
        <v>0</v>
      </c>
      <c r="F633">
        <f>+Casos_PN_CORR[[#This Row],[10-mar]]</f>
        <v>0</v>
      </c>
      <c r="G633">
        <f>+Casos_PN_CORR[[#This Row],[11-mar]]-Casos_PN_CORR[[#This Row],[10-mar]]</f>
        <v>0</v>
      </c>
      <c r="H633">
        <f>+Casos_PN_CORR[[#This Row],[12-mar]]-Casos_PN_CORR[[#This Row],[11-mar]]</f>
        <v>0</v>
      </c>
      <c r="I633">
        <f>+Casos_PN_CORR[[#This Row],[13-mar]]-Casos_PN_CORR[[#This Row],[12-mar]]</f>
        <v>0</v>
      </c>
      <c r="J633">
        <f>+Casos_PN_CORR[[#This Row],[14-mar]]-Casos_PN_CORR[[#This Row],[13-mar]]</f>
        <v>0</v>
      </c>
      <c r="K633">
        <f>+Casos_PN_CORR[[#This Row],[15-mar]]-Casos_PN_CORR[[#This Row],[14-mar]]</f>
        <v>0</v>
      </c>
      <c r="L633">
        <f>+Casos_PN_CORR[[#This Row],[16-mar]]-Casos_PN_CORR[[#This Row],[15-mar]]</f>
        <v>0</v>
      </c>
      <c r="M633">
        <f>+Casos_PN_CORR[[#This Row],[17-mar]]-Casos_PN_CORR[[#This Row],[16-mar]]</f>
        <v>0</v>
      </c>
      <c r="N633">
        <f>+Casos_PN_CORR[[#This Row],[18-mar]]-Casos_PN_CORR[[#This Row],[17-mar]]</f>
        <v>0</v>
      </c>
      <c r="O633">
        <f>+Casos_PN_CORR[[#This Row],[19-mar]]-Casos_PN_CORR[[#This Row],[18-mar]]</f>
        <v>0</v>
      </c>
      <c r="P633">
        <f>+Casos_PN_CORR[[#This Row],[20-mar]]-Casos_PN_CORR[[#This Row],[19-mar]]</f>
        <v>0</v>
      </c>
      <c r="Q633">
        <f>+Casos_PN_CORR[[#This Row],[21-mar]]-Casos_PN_CORR[[#This Row],[20-mar]]</f>
        <v>0</v>
      </c>
      <c r="R633">
        <f>+Casos_PN_CORR[[#This Row],[22-mar]]-Casos_PN_CORR[[#This Row],[21-mar]]</f>
        <v>0</v>
      </c>
      <c r="S633">
        <f>+Casos_PN_CORR[[#This Row],[23-mar]]-Casos_PN_CORR[[#This Row],[22-mar]]</f>
        <v>0</v>
      </c>
      <c r="T633">
        <f>+Casos_PN_CORR[[#This Row],[24-mar]]-Casos_PN_CORR[[#This Row],[23-mar]]</f>
        <v>0</v>
      </c>
      <c r="U633">
        <f>+Casos_PN_CORR[[#This Row],[25-mar]]-Casos_PN_CORR[[#This Row],[24-mar]]</f>
        <v>0</v>
      </c>
      <c r="V633">
        <f>+Casos_PN_CORR[[#This Row],[26-mar]]-Casos_PN_CORR[[#This Row],[25-mar]]</f>
        <v>0</v>
      </c>
      <c r="W633">
        <f>+Casos_PN_CORR[[#This Row],[27-mar]]-Casos_PN_CORR[[#This Row],[26-mar]]</f>
        <v>0</v>
      </c>
      <c r="X633">
        <f>+Casos_PN_CORR[[#This Row],[28-mar]]-Casos_PN_CORR[[#This Row],[27-mar]]</f>
        <v>0</v>
      </c>
      <c r="Y633">
        <f>+Casos_PN_CORR[[#This Row],[29-mar]]-Casos_PN_CORR[[#This Row],[28-mar]]</f>
        <v>0</v>
      </c>
      <c r="Z633">
        <f>+Casos_PN_CORR[[#This Row],[30-mar]]-Casos_PN_CORR[[#This Row],[29-mar]]</f>
        <v>0</v>
      </c>
      <c r="AA633">
        <f>+Casos_PN_CORR[[#This Row],[31-mar]]-Casos_PN_CORR[[#This Row],[30-mar]]</f>
        <v>0</v>
      </c>
      <c r="AB633">
        <f>+Casos_PN_CORR[[#This Row],[1-abr]]-Casos_PN_CORR[[#This Row],[31-mar]]</f>
        <v>0</v>
      </c>
      <c r="AC633">
        <f>+Casos_PN_CORR[[#This Row],[2-abr]]-Casos_PN_CORR[[#This Row],[1-abr]]</f>
        <v>0</v>
      </c>
      <c r="AD633">
        <f>+Casos_PN_CORR[[#This Row],[3-abr]]-Casos_PN_CORR[[#This Row],[2-abr]]</f>
        <v>0</v>
      </c>
      <c r="AE633">
        <f>+Casos_PN_CORR[[#This Row],[4-abr]]-Casos_PN_CORR[[#This Row],[3-abr]]</f>
        <v>0</v>
      </c>
      <c r="AF633">
        <f>+Casos_PN_CORR[[#This Row],[5-abr]]-Casos_PN_CORR[[#This Row],[4-abr]]</f>
        <v>0</v>
      </c>
      <c r="AG633">
        <f>+Casos_PN_CORR[[#This Row],[6-abr]]-Casos_PN_CORR[[#This Row],[5-abr]]</f>
        <v>0</v>
      </c>
      <c r="AH633">
        <f>+Casos_PN_CORR[[#This Row],[7-abr]]-Casos_PN_CORR[[#This Row],[6-abr]]</f>
        <v>0</v>
      </c>
      <c r="AI633">
        <f>+Casos_PN_CORR[[#This Row],[8-abr]]-Casos_PN_CORR[[#This Row],[7-abr]]</f>
        <v>0</v>
      </c>
      <c r="AJ633">
        <f>+Casos_PN_CORR[[#This Row],[9-abr]]-Casos_PN_CORR[[#This Row],[8-abr]]</f>
        <v>0</v>
      </c>
      <c r="AK633">
        <f>+Casos_PN_CORR[[#This Row],[10-abr]]-Casos_PN_CORR[[#This Row],[9-abr]]</f>
        <v>0</v>
      </c>
      <c r="AL633">
        <f>+Casos_PN_CORR[[#This Row],[11-abr]]-Casos_PN_CORR[[#This Row],[10-abr]]</f>
        <v>0</v>
      </c>
      <c r="AM633">
        <f>+Casos_PN_CORR[[#This Row],[12-abr]]-Casos_PN_CORR[[#This Row],[11-abr]]</f>
        <v>0</v>
      </c>
      <c r="AN633">
        <f>+Casos_PN_CORR[[#This Row],[13-abr]]-Casos_PN_CORR[[#This Row],[12-abr]]</f>
        <v>0</v>
      </c>
      <c r="AO633">
        <f>+Casos_PN_CORR[[#This Row],[14-abr]]-Casos_PN_CORR[[#This Row],[13-abr]]</f>
        <v>0</v>
      </c>
      <c r="AP633">
        <f>+Casos_PN_CORR[[#This Row],[15-abr]]-Casos_PN_CORR[[#This Row],[14-abr]]</f>
        <v>0</v>
      </c>
      <c r="AQ633">
        <f>+Casos_PN_CORR[[#This Row],[16-abr]]-Casos_PN_CORR[[#This Row],[15-abr]]</f>
        <v>0</v>
      </c>
      <c r="AR633">
        <f>+Casos_PN_CORR[[#This Row],[17-abr]]-Casos_PN_CORR[[#This Row],[16-abr]]</f>
        <v>0</v>
      </c>
      <c r="AS633">
        <f>+Casos_PN_CORR[[#This Row],[18-abr]]-Casos_PN_CORR[[#This Row],[17-abr]]</f>
        <v>0</v>
      </c>
      <c r="AT633">
        <f>+Casos_PN_CORR[[#This Row],[19-abr]]-Casos_PN_CORR[[#This Row],[18-abr]]</f>
        <v>0</v>
      </c>
      <c r="AU633">
        <f>+Casos_PN_CORR[[#This Row],[20-abr]]-Casos_PN_CORR[[#This Row],[19-abr]]</f>
        <v>0</v>
      </c>
      <c r="AV633">
        <f>+Casos_PN_CORR[[#This Row],[21-abr]]-Casos_PN_CORR[[#This Row],[20-abr]]</f>
        <v>0</v>
      </c>
      <c r="AW633">
        <f>+Casos_PN_CORR[[#This Row],[22-abr]]-Casos_PN_CORR[[#This Row],[21-abr]]</f>
        <v>0</v>
      </c>
      <c r="AX633">
        <f>+Casos_PN_CORR[[#This Row],[23-abr]]-Casos_PN_CORR[[#This Row],[22-abr]]</f>
        <v>0</v>
      </c>
      <c r="AY633">
        <f>+Casos_PN_CORR[[#This Row],[24-abr]]-Casos_PN_CORR[[#This Row],[23-abr]]</f>
        <v>0</v>
      </c>
      <c r="AZ633">
        <f>+Casos_PN_CORR[[#This Row],[25-abr]]-Casos_PN_CORR[[#This Row],[24-abr]]</f>
        <v>0</v>
      </c>
      <c r="BA633">
        <f>+Casos_PN_CORR[[#This Row],[26-abr]]-Casos_PN_CORR[[#This Row],[25-abr]]</f>
        <v>0</v>
      </c>
      <c r="BB633">
        <f>+Casos_PN_CORR[[#This Row],[27-abr]]-Casos_PN_CORR[[#This Row],[26-abr]]</f>
        <v>0</v>
      </c>
      <c r="BC633">
        <f>+Casos_PN_CORR[[#This Row],[28-abr]]-Casos_PN_CORR[[#This Row],[27-abr]]</f>
        <v>0</v>
      </c>
      <c r="BD633">
        <f>+Casos_PN_CORR[[#This Row],[29-abr]]-Casos_PN_CORR[[#This Row],[28-abr]]</f>
        <v>0</v>
      </c>
      <c r="BE633">
        <f>+Casos_PN_CORR[[#This Row],[30-abr]]-Casos_PN_CORR[[#This Row],[29-abr]]</f>
        <v>0</v>
      </c>
      <c r="BF633">
        <f>+Casos_PN_CORR[[#This Row],[1-may]]-Casos_PN_CORR[[#This Row],[30-abr]]</f>
        <v>0</v>
      </c>
      <c r="BG633">
        <f>+Casos_PN_CORR[[#This Row],[2-may]]-Casos_PN_CORR[[#This Row],[1-may]]</f>
        <v>0</v>
      </c>
      <c r="BH633">
        <f>+Casos_PN_CORR[[#This Row],[3-may]]-Casos_PN_CORR[[#This Row],[2-may]]</f>
        <v>0</v>
      </c>
      <c r="BI633">
        <f>+Casos_PN_CORR[[#This Row],[4-may]]-Casos_PN_CORR[[#This Row],[3-may]]</f>
        <v>0</v>
      </c>
      <c r="BJ633">
        <f>+Casos_PN_CORR[[#This Row],[5-may]]-Casos_PN_CORR[[#This Row],[4-may]]</f>
        <v>0</v>
      </c>
      <c r="BK633">
        <f>+Casos_PN_CORR[[#This Row],[6-may]]-Casos_PN_CORR[[#This Row],[5-may]]</f>
        <v>0</v>
      </c>
      <c r="BL633">
        <f>+Casos_PN_CORR[[#This Row],[7-may]]-Casos_PN_CORR[[#This Row],[6-may]]</f>
        <v>0</v>
      </c>
      <c r="BM633">
        <f>+Casos_PN_CORR[[#This Row],[8-may]]-Casos_PN_CORR[[#This Row],[7-may]]</f>
        <v>0</v>
      </c>
      <c r="BN633">
        <f>+Casos_PN_CORR[[#This Row],[9-may]]-Casos_PN_CORR[[#This Row],[8-may]]</f>
        <v>0</v>
      </c>
      <c r="BO633">
        <f>+Casos_PN_CORR[[#This Row],[10-may]]-Casos_PN_CORR[[#This Row],[9-may]]</f>
        <v>0</v>
      </c>
      <c r="BP633">
        <f>+Casos_PN_CORR[[#This Row],[11-may]]-Casos_PN_CORR[[#This Row],[10-may]]</f>
        <v>0</v>
      </c>
      <c r="BQ633">
        <f>+Casos_PN_CORR[[#This Row],[12-may]]-Casos_PN_CORR[[#This Row],[11-may]]</f>
        <v>0</v>
      </c>
      <c r="BR633">
        <f>+Casos_PN_CORR[[#This Row],[13-may]]-Casos_PN_CORR[[#This Row],[12-may]]</f>
        <v>0</v>
      </c>
      <c r="BS633">
        <f>+Casos_PN_CORR[[#This Row],[14-may]]-Casos_PN_CORR[[#This Row],[13-may]]</f>
        <v>0</v>
      </c>
      <c r="BT633">
        <f>+Casos_PN_CORR[[#This Row],[15-may]]-Casos_PN_CORR[[#This Row],[14-may]]</f>
        <v>0</v>
      </c>
      <c r="BU633">
        <f>+Casos_PN_CORR[[#This Row],[16-may]]-Casos_PN_CORR[[#This Row],[15-may]]</f>
        <v>0</v>
      </c>
      <c r="BV633">
        <f>+Casos_PN_CORR[[#This Row],[17-may]]-Casos_PN_CORR[[#This Row],[16-may]]</f>
        <v>0</v>
      </c>
      <c r="BW633">
        <f>+Casos_PN_CORR[[#This Row],[18-may]]-Casos_PN_CORR[[#This Row],[17-may]]</f>
        <v>0</v>
      </c>
      <c r="BX633">
        <f>+Casos_PN_CORR[[#This Row],[19-may]]-Casos_PN_CORR[[#This Row],[18-may]]</f>
        <v>0</v>
      </c>
      <c r="BY633">
        <f>+Casos_PN_CORR[[#This Row],[20-may]]-Casos_PN_CORR[[#This Row],[19-may]]</f>
        <v>0</v>
      </c>
      <c r="BZ633">
        <f>+Casos_PN_CORR[[#This Row],[21-may]]-Casos_PN_CORR[[#This Row],[20-may]]</f>
        <v>0</v>
      </c>
      <c r="CA633">
        <f>+Casos_PN_CORR[[#This Row],[22-may]]-Casos_PN_CORR[[#This Row],[21-may]]</f>
        <v>0</v>
      </c>
      <c r="CB633">
        <f>+Casos_PN_CORR[[#This Row],[23-may]]-Casos_PN_CORR[[#This Row],[22-may]]</f>
        <v>0</v>
      </c>
      <c r="CC633">
        <f>+Casos_PN_CORR[[#This Row],[24-may]]-Casos_PN_CORR[[#This Row],[23-may]]</f>
        <v>0</v>
      </c>
      <c r="CD633">
        <f>+Casos_PN_CORR[[#This Row],[25-may]]-Casos_PN_CORR[[#This Row],[24-may]]</f>
        <v>0</v>
      </c>
      <c r="CE633">
        <f>+Casos_PN_CORR[[#This Row],[26-may]]-Casos_PN_CORR[[#This Row],[25-may]]</f>
        <v>0</v>
      </c>
      <c r="CF633">
        <f>+Casos_PN_CORR[[#This Row],[27-may]]-Casos_PN_CORR[[#This Row],[26-may]]</f>
        <v>0</v>
      </c>
      <c r="CG633">
        <f>+Casos_PN_CORR[[#This Row],[28-may]]-Casos_PN_CORR[[#This Row],[27-may]]</f>
        <v>0</v>
      </c>
      <c r="CH633">
        <f>+Casos_PN_CORR[[#This Row],[29-may]]-Casos_PN_CORR[[#This Row],[28-may]]</f>
        <v>0</v>
      </c>
      <c r="CI633">
        <f>+Casos_PN_CORR[[#This Row],[30-may]]-Casos_PN_CORR[[#This Row],[29-may]]</f>
        <v>0</v>
      </c>
      <c r="CJ633">
        <f>+Casos_PN_CORR[[#This Row],[31-may]]-Casos_PN_CORR[[#This Row],[30-may]]</f>
        <v>0</v>
      </c>
      <c r="CK633">
        <f>+Casos_PN_CORR[[#This Row],[1-jun]]-Casos_PN_CORR[[#This Row],[31-may]]</f>
        <v>0</v>
      </c>
      <c r="CL633">
        <f>+Casos_PN_CORR[[#This Row],[2-jun]]-Casos_PN_CORR[[#This Row],[1-jun]]</f>
        <v>0</v>
      </c>
      <c r="CM633">
        <f>+Casos_PN_CORR[[#This Row],[3-jun]]-Casos_PN_CORR[[#This Row],[2-jun]]</f>
        <v>0</v>
      </c>
      <c r="CN633">
        <f>+Casos_PN_CORR[[#This Row],[4-jun]]-Casos_PN_CORR[[#This Row],[3-jun]]</f>
        <v>0</v>
      </c>
      <c r="CO633">
        <f>+Casos_PN_CORR[[#This Row],[5-jun]]-Casos_PN_CORR[[#This Row],[4-jun]]</f>
        <v>0</v>
      </c>
      <c r="CP633">
        <f>+Casos_PN_CORR[[#This Row],[6-jun]]-Casos_PN_CORR[[#This Row],[5-jun]]</f>
        <v>0</v>
      </c>
    </row>
    <row r="634" spans="1:94">
      <c r="A634">
        <v>50111</v>
      </c>
      <c r="B634" s="2" t="s">
        <v>107</v>
      </c>
      <c r="C634" s="2" t="s">
        <v>228</v>
      </c>
      <c r="D634" s="2" t="s">
        <v>739</v>
      </c>
      <c r="E634" s="4">
        <f t="shared" si="9"/>
        <v>0</v>
      </c>
      <c r="F634">
        <f>+Casos_PN_CORR[[#This Row],[10-mar]]</f>
        <v>0</v>
      </c>
      <c r="G634">
        <f>+Casos_PN_CORR[[#This Row],[11-mar]]-Casos_PN_CORR[[#This Row],[10-mar]]</f>
        <v>0</v>
      </c>
      <c r="H634">
        <f>+Casos_PN_CORR[[#This Row],[12-mar]]-Casos_PN_CORR[[#This Row],[11-mar]]</f>
        <v>0</v>
      </c>
      <c r="I634">
        <f>+Casos_PN_CORR[[#This Row],[13-mar]]-Casos_PN_CORR[[#This Row],[12-mar]]</f>
        <v>0</v>
      </c>
      <c r="J634">
        <f>+Casos_PN_CORR[[#This Row],[14-mar]]-Casos_PN_CORR[[#This Row],[13-mar]]</f>
        <v>0</v>
      </c>
      <c r="K634">
        <f>+Casos_PN_CORR[[#This Row],[15-mar]]-Casos_PN_CORR[[#This Row],[14-mar]]</f>
        <v>0</v>
      </c>
      <c r="L634">
        <f>+Casos_PN_CORR[[#This Row],[16-mar]]-Casos_PN_CORR[[#This Row],[15-mar]]</f>
        <v>0</v>
      </c>
      <c r="M634">
        <f>+Casos_PN_CORR[[#This Row],[17-mar]]-Casos_PN_CORR[[#This Row],[16-mar]]</f>
        <v>0</v>
      </c>
      <c r="N634">
        <f>+Casos_PN_CORR[[#This Row],[18-mar]]-Casos_PN_CORR[[#This Row],[17-mar]]</f>
        <v>0</v>
      </c>
      <c r="O634">
        <f>+Casos_PN_CORR[[#This Row],[19-mar]]-Casos_PN_CORR[[#This Row],[18-mar]]</f>
        <v>0</v>
      </c>
      <c r="P634">
        <f>+Casos_PN_CORR[[#This Row],[20-mar]]-Casos_PN_CORR[[#This Row],[19-mar]]</f>
        <v>0</v>
      </c>
      <c r="Q634">
        <f>+Casos_PN_CORR[[#This Row],[21-mar]]-Casos_PN_CORR[[#This Row],[20-mar]]</f>
        <v>0</v>
      </c>
      <c r="R634">
        <f>+Casos_PN_CORR[[#This Row],[22-mar]]-Casos_PN_CORR[[#This Row],[21-mar]]</f>
        <v>0</v>
      </c>
      <c r="S634">
        <f>+Casos_PN_CORR[[#This Row],[23-mar]]-Casos_PN_CORR[[#This Row],[22-mar]]</f>
        <v>0</v>
      </c>
      <c r="T634">
        <f>+Casos_PN_CORR[[#This Row],[24-mar]]-Casos_PN_CORR[[#This Row],[23-mar]]</f>
        <v>0</v>
      </c>
      <c r="U634">
        <f>+Casos_PN_CORR[[#This Row],[25-mar]]-Casos_PN_CORR[[#This Row],[24-mar]]</f>
        <v>0</v>
      </c>
      <c r="V634">
        <f>+Casos_PN_CORR[[#This Row],[26-mar]]-Casos_PN_CORR[[#This Row],[25-mar]]</f>
        <v>0</v>
      </c>
      <c r="W634">
        <f>+Casos_PN_CORR[[#This Row],[27-mar]]-Casos_PN_CORR[[#This Row],[26-mar]]</f>
        <v>0</v>
      </c>
      <c r="X634">
        <f>+Casos_PN_CORR[[#This Row],[28-mar]]-Casos_PN_CORR[[#This Row],[27-mar]]</f>
        <v>0</v>
      </c>
      <c r="Y634">
        <f>+Casos_PN_CORR[[#This Row],[29-mar]]-Casos_PN_CORR[[#This Row],[28-mar]]</f>
        <v>0</v>
      </c>
      <c r="Z634">
        <f>+Casos_PN_CORR[[#This Row],[30-mar]]-Casos_PN_CORR[[#This Row],[29-mar]]</f>
        <v>0</v>
      </c>
      <c r="AA634">
        <f>+Casos_PN_CORR[[#This Row],[31-mar]]-Casos_PN_CORR[[#This Row],[30-mar]]</f>
        <v>0</v>
      </c>
      <c r="AB634">
        <f>+Casos_PN_CORR[[#This Row],[1-abr]]-Casos_PN_CORR[[#This Row],[31-mar]]</f>
        <v>0</v>
      </c>
      <c r="AC634">
        <f>+Casos_PN_CORR[[#This Row],[2-abr]]-Casos_PN_CORR[[#This Row],[1-abr]]</f>
        <v>0</v>
      </c>
      <c r="AD634">
        <f>+Casos_PN_CORR[[#This Row],[3-abr]]-Casos_PN_CORR[[#This Row],[2-abr]]</f>
        <v>0</v>
      </c>
      <c r="AE634">
        <f>+Casos_PN_CORR[[#This Row],[4-abr]]-Casos_PN_CORR[[#This Row],[3-abr]]</f>
        <v>0</v>
      </c>
      <c r="AF634">
        <f>+Casos_PN_CORR[[#This Row],[5-abr]]-Casos_PN_CORR[[#This Row],[4-abr]]</f>
        <v>0</v>
      </c>
      <c r="AG634">
        <f>+Casos_PN_CORR[[#This Row],[6-abr]]-Casos_PN_CORR[[#This Row],[5-abr]]</f>
        <v>0</v>
      </c>
      <c r="AH634">
        <f>+Casos_PN_CORR[[#This Row],[7-abr]]-Casos_PN_CORR[[#This Row],[6-abr]]</f>
        <v>0</v>
      </c>
      <c r="AI634">
        <f>+Casos_PN_CORR[[#This Row],[8-abr]]-Casos_PN_CORR[[#This Row],[7-abr]]</f>
        <v>0</v>
      </c>
      <c r="AJ634">
        <f>+Casos_PN_CORR[[#This Row],[9-abr]]-Casos_PN_CORR[[#This Row],[8-abr]]</f>
        <v>0</v>
      </c>
      <c r="AK634">
        <f>+Casos_PN_CORR[[#This Row],[10-abr]]-Casos_PN_CORR[[#This Row],[9-abr]]</f>
        <v>0</v>
      </c>
      <c r="AL634">
        <f>+Casos_PN_CORR[[#This Row],[11-abr]]-Casos_PN_CORR[[#This Row],[10-abr]]</f>
        <v>0</v>
      </c>
      <c r="AM634">
        <f>+Casos_PN_CORR[[#This Row],[12-abr]]-Casos_PN_CORR[[#This Row],[11-abr]]</f>
        <v>0</v>
      </c>
      <c r="AN634">
        <f>+Casos_PN_CORR[[#This Row],[13-abr]]-Casos_PN_CORR[[#This Row],[12-abr]]</f>
        <v>0</v>
      </c>
      <c r="AO634">
        <f>+Casos_PN_CORR[[#This Row],[14-abr]]-Casos_PN_CORR[[#This Row],[13-abr]]</f>
        <v>0</v>
      </c>
      <c r="AP634">
        <f>+Casos_PN_CORR[[#This Row],[15-abr]]-Casos_PN_CORR[[#This Row],[14-abr]]</f>
        <v>0</v>
      </c>
      <c r="AQ634">
        <f>+Casos_PN_CORR[[#This Row],[16-abr]]-Casos_PN_CORR[[#This Row],[15-abr]]</f>
        <v>0</v>
      </c>
      <c r="AR634">
        <f>+Casos_PN_CORR[[#This Row],[17-abr]]-Casos_PN_CORR[[#This Row],[16-abr]]</f>
        <v>0</v>
      </c>
      <c r="AS634">
        <f>+Casos_PN_CORR[[#This Row],[18-abr]]-Casos_PN_CORR[[#This Row],[17-abr]]</f>
        <v>0</v>
      </c>
      <c r="AT634">
        <f>+Casos_PN_CORR[[#This Row],[19-abr]]-Casos_PN_CORR[[#This Row],[18-abr]]</f>
        <v>0</v>
      </c>
      <c r="AU634">
        <f>+Casos_PN_CORR[[#This Row],[20-abr]]-Casos_PN_CORR[[#This Row],[19-abr]]</f>
        <v>0</v>
      </c>
      <c r="AV634">
        <f>+Casos_PN_CORR[[#This Row],[21-abr]]-Casos_PN_CORR[[#This Row],[20-abr]]</f>
        <v>0</v>
      </c>
      <c r="AW634">
        <f>+Casos_PN_CORR[[#This Row],[22-abr]]-Casos_PN_CORR[[#This Row],[21-abr]]</f>
        <v>0</v>
      </c>
      <c r="AX634">
        <f>+Casos_PN_CORR[[#This Row],[23-abr]]-Casos_PN_CORR[[#This Row],[22-abr]]</f>
        <v>0</v>
      </c>
      <c r="AY634">
        <f>+Casos_PN_CORR[[#This Row],[24-abr]]-Casos_PN_CORR[[#This Row],[23-abr]]</f>
        <v>0</v>
      </c>
      <c r="AZ634">
        <f>+Casos_PN_CORR[[#This Row],[25-abr]]-Casos_PN_CORR[[#This Row],[24-abr]]</f>
        <v>0</v>
      </c>
      <c r="BA634">
        <f>+Casos_PN_CORR[[#This Row],[26-abr]]-Casos_PN_CORR[[#This Row],[25-abr]]</f>
        <v>0</v>
      </c>
      <c r="BB634">
        <f>+Casos_PN_CORR[[#This Row],[27-abr]]-Casos_PN_CORR[[#This Row],[26-abr]]</f>
        <v>0</v>
      </c>
      <c r="BC634">
        <f>+Casos_PN_CORR[[#This Row],[28-abr]]-Casos_PN_CORR[[#This Row],[27-abr]]</f>
        <v>0</v>
      </c>
      <c r="BD634">
        <f>+Casos_PN_CORR[[#This Row],[29-abr]]-Casos_PN_CORR[[#This Row],[28-abr]]</f>
        <v>0</v>
      </c>
      <c r="BE634">
        <f>+Casos_PN_CORR[[#This Row],[30-abr]]-Casos_PN_CORR[[#This Row],[29-abr]]</f>
        <v>0</v>
      </c>
      <c r="BF634">
        <f>+Casos_PN_CORR[[#This Row],[1-may]]-Casos_PN_CORR[[#This Row],[30-abr]]</f>
        <v>0</v>
      </c>
      <c r="BG634">
        <f>+Casos_PN_CORR[[#This Row],[2-may]]-Casos_PN_CORR[[#This Row],[1-may]]</f>
        <v>0</v>
      </c>
      <c r="BH634">
        <f>+Casos_PN_CORR[[#This Row],[3-may]]-Casos_PN_CORR[[#This Row],[2-may]]</f>
        <v>0</v>
      </c>
      <c r="BI634">
        <f>+Casos_PN_CORR[[#This Row],[4-may]]-Casos_PN_CORR[[#This Row],[3-may]]</f>
        <v>0</v>
      </c>
      <c r="BJ634">
        <f>+Casos_PN_CORR[[#This Row],[5-may]]-Casos_PN_CORR[[#This Row],[4-may]]</f>
        <v>0</v>
      </c>
      <c r="BK634">
        <f>+Casos_PN_CORR[[#This Row],[6-may]]-Casos_PN_CORR[[#This Row],[5-may]]</f>
        <v>0</v>
      </c>
      <c r="BL634">
        <f>+Casos_PN_CORR[[#This Row],[7-may]]-Casos_PN_CORR[[#This Row],[6-may]]</f>
        <v>0</v>
      </c>
      <c r="BM634">
        <f>+Casos_PN_CORR[[#This Row],[8-may]]-Casos_PN_CORR[[#This Row],[7-may]]</f>
        <v>0</v>
      </c>
      <c r="BN634">
        <f>+Casos_PN_CORR[[#This Row],[9-may]]-Casos_PN_CORR[[#This Row],[8-may]]</f>
        <v>0</v>
      </c>
      <c r="BO634">
        <f>+Casos_PN_CORR[[#This Row],[10-may]]-Casos_PN_CORR[[#This Row],[9-may]]</f>
        <v>0</v>
      </c>
      <c r="BP634">
        <f>+Casos_PN_CORR[[#This Row],[11-may]]-Casos_PN_CORR[[#This Row],[10-may]]</f>
        <v>0</v>
      </c>
      <c r="BQ634">
        <f>+Casos_PN_CORR[[#This Row],[12-may]]-Casos_PN_CORR[[#This Row],[11-may]]</f>
        <v>0</v>
      </c>
      <c r="BR634">
        <f>+Casos_PN_CORR[[#This Row],[13-may]]-Casos_PN_CORR[[#This Row],[12-may]]</f>
        <v>0</v>
      </c>
      <c r="BS634">
        <f>+Casos_PN_CORR[[#This Row],[14-may]]-Casos_PN_CORR[[#This Row],[13-may]]</f>
        <v>0</v>
      </c>
      <c r="BT634">
        <f>+Casos_PN_CORR[[#This Row],[15-may]]-Casos_PN_CORR[[#This Row],[14-may]]</f>
        <v>0</v>
      </c>
      <c r="BU634">
        <f>+Casos_PN_CORR[[#This Row],[16-may]]-Casos_PN_CORR[[#This Row],[15-may]]</f>
        <v>0</v>
      </c>
      <c r="BV634">
        <f>+Casos_PN_CORR[[#This Row],[17-may]]-Casos_PN_CORR[[#This Row],[16-may]]</f>
        <v>0</v>
      </c>
      <c r="BW634">
        <f>+Casos_PN_CORR[[#This Row],[18-may]]-Casos_PN_CORR[[#This Row],[17-may]]</f>
        <v>0</v>
      </c>
      <c r="BX634">
        <f>+Casos_PN_CORR[[#This Row],[19-may]]-Casos_PN_CORR[[#This Row],[18-may]]</f>
        <v>0</v>
      </c>
      <c r="BY634">
        <f>+Casos_PN_CORR[[#This Row],[20-may]]-Casos_PN_CORR[[#This Row],[19-may]]</f>
        <v>0</v>
      </c>
      <c r="BZ634">
        <f>+Casos_PN_CORR[[#This Row],[21-may]]-Casos_PN_CORR[[#This Row],[20-may]]</f>
        <v>0</v>
      </c>
      <c r="CA634">
        <f>+Casos_PN_CORR[[#This Row],[22-may]]-Casos_PN_CORR[[#This Row],[21-may]]</f>
        <v>0</v>
      </c>
      <c r="CB634">
        <f>+Casos_PN_CORR[[#This Row],[23-may]]-Casos_PN_CORR[[#This Row],[22-may]]</f>
        <v>0</v>
      </c>
      <c r="CC634">
        <f>+Casos_PN_CORR[[#This Row],[24-may]]-Casos_PN_CORR[[#This Row],[23-may]]</f>
        <v>0</v>
      </c>
      <c r="CD634">
        <f>+Casos_PN_CORR[[#This Row],[25-may]]-Casos_PN_CORR[[#This Row],[24-may]]</f>
        <v>0</v>
      </c>
      <c r="CE634">
        <f>+Casos_PN_CORR[[#This Row],[26-may]]-Casos_PN_CORR[[#This Row],[25-may]]</f>
        <v>0</v>
      </c>
      <c r="CF634">
        <f>+Casos_PN_CORR[[#This Row],[27-may]]-Casos_PN_CORR[[#This Row],[26-may]]</f>
        <v>0</v>
      </c>
      <c r="CG634">
        <f>+Casos_PN_CORR[[#This Row],[28-may]]-Casos_PN_CORR[[#This Row],[27-may]]</f>
        <v>0</v>
      </c>
      <c r="CH634">
        <f>+Casos_PN_CORR[[#This Row],[29-may]]-Casos_PN_CORR[[#This Row],[28-may]]</f>
        <v>0</v>
      </c>
      <c r="CI634">
        <f>+Casos_PN_CORR[[#This Row],[30-may]]-Casos_PN_CORR[[#This Row],[29-may]]</f>
        <v>0</v>
      </c>
      <c r="CJ634">
        <f>+Casos_PN_CORR[[#This Row],[31-may]]-Casos_PN_CORR[[#This Row],[30-may]]</f>
        <v>0</v>
      </c>
      <c r="CK634">
        <f>+Casos_PN_CORR[[#This Row],[1-jun]]-Casos_PN_CORR[[#This Row],[31-may]]</f>
        <v>0</v>
      </c>
      <c r="CL634">
        <f>+Casos_PN_CORR[[#This Row],[2-jun]]-Casos_PN_CORR[[#This Row],[1-jun]]</f>
        <v>0</v>
      </c>
      <c r="CM634">
        <f>+Casos_PN_CORR[[#This Row],[3-jun]]-Casos_PN_CORR[[#This Row],[2-jun]]</f>
        <v>0</v>
      </c>
      <c r="CN634">
        <f>+Casos_PN_CORR[[#This Row],[4-jun]]-Casos_PN_CORR[[#This Row],[3-jun]]</f>
        <v>0</v>
      </c>
      <c r="CO634">
        <f>+Casos_PN_CORR[[#This Row],[5-jun]]-Casos_PN_CORR[[#This Row],[4-jun]]</f>
        <v>0</v>
      </c>
      <c r="CP634">
        <f>+Casos_PN_CORR[[#This Row],[6-jun]]-Casos_PN_CORR[[#This Row],[5-jun]]</f>
        <v>0</v>
      </c>
    </row>
    <row r="635" spans="1:94">
      <c r="A635">
        <v>91205</v>
      </c>
      <c r="B635" s="2" t="s">
        <v>139</v>
      </c>
      <c r="C635" s="2" t="s">
        <v>140</v>
      </c>
      <c r="D635" s="2" t="s">
        <v>740</v>
      </c>
      <c r="E635" s="4">
        <f t="shared" si="9"/>
        <v>2</v>
      </c>
      <c r="F635">
        <f>+Casos_PN_CORR[[#This Row],[10-mar]]</f>
        <v>0</v>
      </c>
      <c r="G635">
        <f>+Casos_PN_CORR[[#This Row],[11-mar]]-Casos_PN_CORR[[#This Row],[10-mar]]</f>
        <v>0</v>
      </c>
      <c r="H635">
        <f>+Casos_PN_CORR[[#This Row],[12-mar]]-Casos_PN_CORR[[#This Row],[11-mar]]</f>
        <v>0</v>
      </c>
      <c r="I635">
        <f>+Casos_PN_CORR[[#This Row],[13-mar]]-Casos_PN_CORR[[#This Row],[12-mar]]</f>
        <v>0</v>
      </c>
      <c r="J635">
        <f>+Casos_PN_CORR[[#This Row],[14-mar]]-Casos_PN_CORR[[#This Row],[13-mar]]</f>
        <v>0</v>
      </c>
      <c r="K635">
        <f>+Casos_PN_CORR[[#This Row],[15-mar]]-Casos_PN_CORR[[#This Row],[14-mar]]</f>
        <v>0</v>
      </c>
      <c r="L635">
        <f>+Casos_PN_CORR[[#This Row],[16-mar]]-Casos_PN_CORR[[#This Row],[15-mar]]</f>
        <v>0</v>
      </c>
      <c r="M635">
        <f>+Casos_PN_CORR[[#This Row],[17-mar]]-Casos_PN_CORR[[#This Row],[16-mar]]</f>
        <v>0</v>
      </c>
      <c r="N635">
        <f>+Casos_PN_CORR[[#This Row],[18-mar]]-Casos_PN_CORR[[#This Row],[17-mar]]</f>
        <v>0</v>
      </c>
      <c r="O635">
        <f>+Casos_PN_CORR[[#This Row],[19-mar]]-Casos_PN_CORR[[#This Row],[18-mar]]</f>
        <v>0</v>
      </c>
      <c r="P635">
        <f>+Casos_PN_CORR[[#This Row],[20-mar]]-Casos_PN_CORR[[#This Row],[19-mar]]</f>
        <v>0</v>
      </c>
      <c r="Q635">
        <f>+Casos_PN_CORR[[#This Row],[21-mar]]-Casos_PN_CORR[[#This Row],[20-mar]]</f>
        <v>0</v>
      </c>
      <c r="R635">
        <f>+Casos_PN_CORR[[#This Row],[22-mar]]-Casos_PN_CORR[[#This Row],[21-mar]]</f>
        <v>0</v>
      </c>
      <c r="S635">
        <f>+Casos_PN_CORR[[#This Row],[23-mar]]-Casos_PN_CORR[[#This Row],[22-mar]]</f>
        <v>0</v>
      </c>
      <c r="T635">
        <f>+Casos_PN_CORR[[#This Row],[24-mar]]-Casos_PN_CORR[[#This Row],[23-mar]]</f>
        <v>0</v>
      </c>
      <c r="U635">
        <f>+Casos_PN_CORR[[#This Row],[25-mar]]-Casos_PN_CORR[[#This Row],[24-mar]]</f>
        <v>0</v>
      </c>
      <c r="V635">
        <f>+Casos_PN_CORR[[#This Row],[26-mar]]-Casos_PN_CORR[[#This Row],[25-mar]]</f>
        <v>0</v>
      </c>
      <c r="W635">
        <f>+Casos_PN_CORR[[#This Row],[27-mar]]-Casos_PN_CORR[[#This Row],[26-mar]]</f>
        <v>0</v>
      </c>
      <c r="X635">
        <f>+Casos_PN_CORR[[#This Row],[28-mar]]-Casos_PN_CORR[[#This Row],[27-mar]]</f>
        <v>0</v>
      </c>
      <c r="Y635">
        <f>+Casos_PN_CORR[[#This Row],[29-mar]]-Casos_PN_CORR[[#This Row],[28-mar]]</f>
        <v>0</v>
      </c>
      <c r="Z635">
        <f>+Casos_PN_CORR[[#This Row],[30-mar]]-Casos_PN_CORR[[#This Row],[29-mar]]</f>
        <v>0</v>
      </c>
      <c r="AA635">
        <f>+Casos_PN_CORR[[#This Row],[31-mar]]-Casos_PN_CORR[[#This Row],[30-mar]]</f>
        <v>0</v>
      </c>
      <c r="AB635">
        <f>+Casos_PN_CORR[[#This Row],[1-abr]]-Casos_PN_CORR[[#This Row],[31-mar]]</f>
        <v>0</v>
      </c>
      <c r="AC635">
        <f>+Casos_PN_CORR[[#This Row],[2-abr]]-Casos_PN_CORR[[#This Row],[1-abr]]</f>
        <v>0</v>
      </c>
      <c r="AD635">
        <f>+Casos_PN_CORR[[#This Row],[3-abr]]-Casos_PN_CORR[[#This Row],[2-abr]]</f>
        <v>0</v>
      </c>
      <c r="AE635">
        <f>+Casos_PN_CORR[[#This Row],[4-abr]]-Casos_PN_CORR[[#This Row],[3-abr]]</f>
        <v>0</v>
      </c>
      <c r="AF635">
        <f>+Casos_PN_CORR[[#This Row],[5-abr]]-Casos_PN_CORR[[#This Row],[4-abr]]</f>
        <v>0</v>
      </c>
      <c r="AG635">
        <f>+Casos_PN_CORR[[#This Row],[6-abr]]-Casos_PN_CORR[[#This Row],[5-abr]]</f>
        <v>0</v>
      </c>
      <c r="AH635">
        <f>+Casos_PN_CORR[[#This Row],[7-abr]]-Casos_PN_CORR[[#This Row],[6-abr]]</f>
        <v>0</v>
      </c>
      <c r="AI635">
        <f>+Casos_PN_CORR[[#This Row],[8-abr]]-Casos_PN_CORR[[#This Row],[7-abr]]</f>
        <v>0</v>
      </c>
      <c r="AJ635">
        <f>+Casos_PN_CORR[[#This Row],[9-abr]]-Casos_PN_CORR[[#This Row],[8-abr]]</f>
        <v>0</v>
      </c>
      <c r="AK635">
        <f>+Casos_PN_CORR[[#This Row],[10-abr]]-Casos_PN_CORR[[#This Row],[9-abr]]</f>
        <v>0</v>
      </c>
      <c r="AL635">
        <f>+Casos_PN_CORR[[#This Row],[11-abr]]-Casos_PN_CORR[[#This Row],[10-abr]]</f>
        <v>0</v>
      </c>
      <c r="AM635">
        <f>+Casos_PN_CORR[[#This Row],[12-abr]]-Casos_PN_CORR[[#This Row],[11-abr]]</f>
        <v>0</v>
      </c>
      <c r="AN635">
        <f>+Casos_PN_CORR[[#This Row],[13-abr]]-Casos_PN_CORR[[#This Row],[12-abr]]</f>
        <v>0</v>
      </c>
      <c r="AO635">
        <f>+Casos_PN_CORR[[#This Row],[14-abr]]-Casos_PN_CORR[[#This Row],[13-abr]]</f>
        <v>0</v>
      </c>
      <c r="AP635">
        <f>+Casos_PN_CORR[[#This Row],[15-abr]]-Casos_PN_CORR[[#This Row],[14-abr]]</f>
        <v>0</v>
      </c>
      <c r="AQ635">
        <f>+Casos_PN_CORR[[#This Row],[16-abr]]-Casos_PN_CORR[[#This Row],[15-abr]]</f>
        <v>0</v>
      </c>
      <c r="AR635">
        <f>+Casos_PN_CORR[[#This Row],[17-abr]]-Casos_PN_CORR[[#This Row],[16-abr]]</f>
        <v>0</v>
      </c>
      <c r="AS635">
        <f>+Casos_PN_CORR[[#This Row],[18-abr]]-Casos_PN_CORR[[#This Row],[17-abr]]</f>
        <v>0</v>
      </c>
      <c r="AT635">
        <f>+Casos_PN_CORR[[#This Row],[19-abr]]-Casos_PN_CORR[[#This Row],[18-abr]]</f>
        <v>0</v>
      </c>
      <c r="AU635">
        <f>+Casos_PN_CORR[[#This Row],[20-abr]]-Casos_PN_CORR[[#This Row],[19-abr]]</f>
        <v>0</v>
      </c>
      <c r="AV635">
        <f>+Casos_PN_CORR[[#This Row],[21-abr]]-Casos_PN_CORR[[#This Row],[20-abr]]</f>
        <v>0</v>
      </c>
      <c r="AW635">
        <f>+Casos_PN_CORR[[#This Row],[22-abr]]-Casos_PN_CORR[[#This Row],[21-abr]]</f>
        <v>0</v>
      </c>
      <c r="AX635">
        <f>+Casos_PN_CORR[[#This Row],[23-abr]]-Casos_PN_CORR[[#This Row],[22-abr]]</f>
        <v>0</v>
      </c>
      <c r="AY635">
        <f>+Casos_PN_CORR[[#This Row],[24-abr]]-Casos_PN_CORR[[#This Row],[23-abr]]</f>
        <v>0</v>
      </c>
      <c r="AZ635">
        <f>+Casos_PN_CORR[[#This Row],[25-abr]]-Casos_PN_CORR[[#This Row],[24-abr]]</f>
        <v>0</v>
      </c>
      <c r="BA635">
        <f>+Casos_PN_CORR[[#This Row],[26-abr]]-Casos_PN_CORR[[#This Row],[25-abr]]</f>
        <v>0</v>
      </c>
      <c r="BB635">
        <f>+Casos_PN_CORR[[#This Row],[27-abr]]-Casos_PN_CORR[[#This Row],[26-abr]]</f>
        <v>0</v>
      </c>
      <c r="BC635">
        <f>+Casos_PN_CORR[[#This Row],[28-abr]]-Casos_PN_CORR[[#This Row],[27-abr]]</f>
        <v>0</v>
      </c>
      <c r="BD635">
        <f>+Casos_PN_CORR[[#This Row],[29-abr]]-Casos_PN_CORR[[#This Row],[28-abr]]</f>
        <v>0</v>
      </c>
      <c r="BE635">
        <f>+Casos_PN_CORR[[#This Row],[30-abr]]-Casos_PN_CORR[[#This Row],[29-abr]]</f>
        <v>0</v>
      </c>
      <c r="BF635">
        <f>+Casos_PN_CORR[[#This Row],[1-may]]-Casos_PN_CORR[[#This Row],[30-abr]]</f>
        <v>0</v>
      </c>
      <c r="BG635">
        <f>+Casos_PN_CORR[[#This Row],[2-may]]-Casos_PN_CORR[[#This Row],[1-may]]</f>
        <v>0</v>
      </c>
      <c r="BH635">
        <f>+Casos_PN_CORR[[#This Row],[3-may]]-Casos_PN_CORR[[#This Row],[2-may]]</f>
        <v>0</v>
      </c>
      <c r="BI635">
        <f>+Casos_PN_CORR[[#This Row],[4-may]]-Casos_PN_CORR[[#This Row],[3-may]]</f>
        <v>0</v>
      </c>
      <c r="BJ635">
        <f>+Casos_PN_CORR[[#This Row],[5-may]]-Casos_PN_CORR[[#This Row],[4-may]]</f>
        <v>0</v>
      </c>
      <c r="BK635">
        <f>+Casos_PN_CORR[[#This Row],[6-may]]-Casos_PN_CORR[[#This Row],[5-may]]</f>
        <v>0</v>
      </c>
      <c r="BL635">
        <f>+Casos_PN_CORR[[#This Row],[7-may]]-Casos_PN_CORR[[#This Row],[6-may]]</f>
        <v>0</v>
      </c>
      <c r="BM635">
        <f>+Casos_PN_CORR[[#This Row],[8-may]]-Casos_PN_CORR[[#This Row],[7-may]]</f>
        <v>0</v>
      </c>
      <c r="BN635">
        <f>+Casos_PN_CORR[[#This Row],[9-may]]-Casos_PN_CORR[[#This Row],[8-may]]</f>
        <v>0</v>
      </c>
      <c r="BO635">
        <f>+Casos_PN_CORR[[#This Row],[10-may]]-Casos_PN_CORR[[#This Row],[9-may]]</f>
        <v>0</v>
      </c>
      <c r="BP635">
        <f>+Casos_PN_CORR[[#This Row],[11-may]]-Casos_PN_CORR[[#This Row],[10-may]]</f>
        <v>0</v>
      </c>
      <c r="BQ635">
        <f>+Casos_PN_CORR[[#This Row],[12-may]]-Casos_PN_CORR[[#This Row],[11-may]]</f>
        <v>0</v>
      </c>
      <c r="BR635">
        <f>+Casos_PN_CORR[[#This Row],[13-may]]-Casos_PN_CORR[[#This Row],[12-may]]</f>
        <v>0</v>
      </c>
      <c r="BS635">
        <f>+Casos_PN_CORR[[#This Row],[14-may]]-Casos_PN_CORR[[#This Row],[13-may]]</f>
        <v>0</v>
      </c>
      <c r="BT635">
        <f>+Casos_PN_CORR[[#This Row],[15-may]]-Casos_PN_CORR[[#This Row],[14-may]]</f>
        <v>0</v>
      </c>
      <c r="BU635">
        <f>+Casos_PN_CORR[[#This Row],[16-may]]-Casos_PN_CORR[[#This Row],[15-may]]</f>
        <v>0</v>
      </c>
      <c r="BV635">
        <f>+Casos_PN_CORR[[#This Row],[17-may]]-Casos_PN_CORR[[#This Row],[16-may]]</f>
        <v>0</v>
      </c>
      <c r="BW635">
        <f>+Casos_PN_CORR[[#This Row],[18-may]]-Casos_PN_CORR[[#This Row],[17-may]]</f>
        <v>0</v>
      </c>
      <c r="BX635">
        <f>+Casos_PN_CORR[[#This Row],[19-may]]-Casos_PN_CORR[[#This Row],[18-may]]</f>
        <v>0</v>
      </c>
      <c r="BY635">
        <f>+Casos_PN_CORR[[#This Row],[20-may]]-Casos_PN_CORR[[#This Row],[19-may]]</f>
        <v>0</v>
      </c>
      <c r="BZ635">
        <f>+Casos_PN_CORR[[#This Row],[21-may]]-Casos_PN_CORR[[#This Row],[20-may]]</f>
        <v>0</v>
      </c>
      <c r="CA635">
        <f>+Casos_PN_CORR[[#This Row],[22-may]]-Casos_PN_CORR[[#This Row],[21-may]]</f>
        <v>0</v>
      </c>
      <c r="CB635">
        <f>+Casos_PN_CORR[[#This Row],[23-may]]-Casos_PN_CORR[[#This Row],[22-may]]</f>
        <v>0</v>
      </c>
      <c r="CC635">
        <f>+Casos_PN_CORR[[#This Row],[24-may]]-Casos_PN_CORR[[#This Row],[23-may]]</f>
        <v>0</v>
      </c>
      <c r="CD635">
        <f>+Casos_PN_CORR[[#This Row],[25-may]]-Casos_PN_CORR[[#This Row],[24-may]]</f>
        <v>0</v>
      </c>
      <c r="CE635">
        <f>+Casos_PN_CORR[[#This Row],[26-may]]-Casos_PN_CORR[[#This Row],[25-may]]</f>
        <v>0</v>
      </c>
      <c r="CF635">
        <f>+Casos_PN_CORR[[#This Row],[27-may]]-Casos_PN_CORR[[#This Row],[26-may]]</f>
        <v>0</v>
      </c>
      <c r="CG635">
        <f>+Casos_PN_CORR[[#This Row],[28-may]]-Casos_PN_CORR[[#This Row],[27-may]]</f>
        <v>0</v>
      </c>
      <c r="CH635">
        <f>+Casos_PN_CORR[[#This Row],[29-may]]-Casos_PN_CORR[[#This Row],[28-may]]</f>
        <v>0</v>
      </c>
      <c r="CI635">
        <f>+Casos_PN_CORR[[#This Row],[30-may]]-Casos_PN_CORR[[#This Row],[29-may]]</f>
        <v>0</v>
      </c>
      <c r="CJ635">
        <f>+Casos_PN_CORR[[#This Row],[31-may]]-Casos_PN_CORR[[#This Row],[30-may]]</f>
        <v>0</v>
      </c>
      <c r="CK635">
        <f>+Casos_PN_CORR[[#This Row],[1-jun]]-Casos_PN_CORR[[#This Row],[31-may]]</f>
        <v>0</v>
      </c>
      <c r="CL635">
        <f>+Casos_PN_CORR[[#This Row],[2-jun]]-Casos_PN_CORR[[#This Row],[1-jun]]</f>
        <v>0</v>
      </c>
      <c r="CM635">
        <f>+Casos_PN_CORR[[#This Row],[3-jun]]-Casos_PN_CORR[[#This Row],[2-jun]]</f>
        <v>0</v>
      </c>
      <c r="CN635">
        <f>+Casos_PN_CORR[[#This Row],[4-jun]]-Casos_PN_CORR[[#This Row],[3-jun]]</f>
        <v>0</v>
      </c>
      <c r="CO635">
        <f>+Casos_PN_CORR[[#This Row],[5-jun]]-Casos_PN_CORR[[#This Row],[4-jun]]</f>
        <v>2</v>
      </c>
      <c r="CP635">
        <f>+Casos_PN_CORR[[#This Row],[6-jun]]-Casos_PN_CORR[[#This Row],[5-jun]]</f>
        <v>0</v>
      </c>
    </row>
    <row r="636" spans="1:94">
      <c r="A636">
        <v>10105</v>
      </c>
      <c r="B636" s="2" t="s">
        <v>119</v>
      </c>
      <c r="C636" s="2" t="s">
        <v>119</v>
      </c>
      <c r="D636" s="2" t="s">
        <v>741</v>
      </c>
      <c r="E636" s="4">
        <f t="shared" si="9"/>
        <v>0</v>
      </c>
      <c r="F636">
        <f>+Casos_PN_CORR[[#This Row],[10-mar]]</f>
        <v>0</v>
      </c>
      <c r="G636">
        <f>+Casos_PN_CORR[[#This Row],[11-mar]]-Casos_PN_CORR[[#This Row],[10-mar]]</f>
        <v>0</v>
      </c>
      <c r="H636">
        <f>+Casos_PN_CORR[[#This Row],[12-mar]]-Casos_PN_CORR[[#This Row],[11-mar]]</f>
        <v>0</v>
      </c>
      <c r="I636">
        <f>+Casos_PN_CORR[[#This Row],[13-mar]]-Casos_PN_CORR[[#This Row],[12-mar]]</f>
        <v>0</v>
      </c>
      <c r="J636">
        <f>+Casos_PN_CORR[[#This Row],[14-mar]]-Casos_PN_CORR[[#This Row],[13-mar]]</f>
        <v>0</v>
      </c>
      <c r="K636">
        <f>+Casos_PN_CORR[[#This Row],[15-mar]]-Casos_PN_CORR[[#This Row],[14-mar]]</f>
        <v>0</v>
      </c>
      <c r="L636">
        <f>+Casos_PN_CORR[[#This Row],[16-mar]]-Casos_PN_CORR[[#This Row],[15-mar]]</f>
        <v>0</v>
      </c>
      <c r="M636">
        <f>+Casos_PN_CORR[[#This Row],[17-mar]]-Casos_PN_CORR[[#This Row],[16-mar]]</f>
        <v>0</v>
      </c>
      <c r="N636">
        <f>+Casos_PN_CORR[[#This Row],[18-mar]]-Casos_PN_CORR[[#This Row],[17-mar]]</f>
        <v>0</v>
      </c>
      <c r="O636">
        <f>+Casos_PN_CORR[[#This Row],[19-mar]]-Casos_PN_CORR[[#This Row],[18-mar]]</f>
        <v>0</v>
      </c>
      <c r="P636">
        <f>+Casos_PN_CORR[[#This Row],[20-mar]]-Casos_PN_CORR[[#This Row],[19-mar]]</f>
        <v>0</v>
      </c>
      <c r="Q636">
        <f>+Casos_PN_CORR[[#This Row],[21-mar]]-Casos_PN_CORR[[#This Row],[20-mar]]</f>
        <v>0</v>
      </c>
      <c r="R636">
        <f>+Casos_PN_CORR[[#This Row],[22-mar]]-Casos_PN_CORR[[#This Row],[21-mar]]</f>
        <v>0</v>
      </c>
      <c r="S636">
        <f>+Casos_PN_CORR[[#This Row],[23-mar]]-Casos_PN_CORR[[#This Row],[22-mar]]</f>
        <v>0</v>
      </c>
      <c r="T636">
        <f>+Casos_PN_CORR[[#This Row],[24-mar]]-Casos_PN_CORR[[#This Row],[23-mar]]</f>
        <v>0</v>
      </c>
      <c r="U636">
        <f>+Casos_PN_CORR[[#This Row],[25-mar]]-Casos_PN_CORR[[#This Row],[24-mar]]</f>
        <v>0</v>
      </c>
      <c r="V636">
        <f>+Casos_PN_CORR[[#This Row],[26-mar]]-Casos_PN_CORR[[#This Row],[25-mar]]</f>
        <v>0</v>
      </c>
      <c r="W636">
        <f>+Casos_PN_CORR[[#This Row],[27-mar]]-Casos_PN_CORR[[#This Row],[26-mar]]</f>
        <v>0</v>
      </c>
      <c r="X636">
        <f>+Casos_PN_CORR[[#This Row],[28-mar]]-Casos_PN_CORR[[#This Row],[27-mar]]</f>
        <v>0</v>
      </c>
      <c r="Y636">
        <f>+Casos_PN_CORR[[#This Row],[29-mar]]-Casos_PN_CORR[[#This Row],[28-mar]]</f>
        <v>0</v>
      </c>
      <c r="Z636">
        <f>+Casos_PN_CORR[[#This Row],[30-mar]]-Casos_PN_CORR[[#This Row],[29-mar]]</f>
        <v>0</v>
      </c>
      <c r="AA636">
        <f>+Casos_PN_CORR[[#This Row],[31-mar]]-Casos_PN_CORR[[#This Row],[30-mar]]</f>
        <v>0</v>
      </c>
      <c r="AB636">
        <f>+Casos_PN_CORR[[#This Row],[1-abr]]-Casos_PN_CORR[[#This Row],[31-mar]]</f>
        <v>0</v>
      </c>
      <c r="AC636">
        <f>+Casos_PN_CORR[[#This Row],[2-abr]]-Casos_PN_CORR[[#This Row],[1-abr]]</f>
        <v>0</v>
      </c>
      <c r="AD636">
        <f>+Casos_PN_CORR[[#This Row],[3-abr]]-Casos_PN_CORR[[#This Row],[2-abr]]</f>
        <v>0</v>
      </c>
      <c r="AE636">
        <f>+Casos_PN_CORR[[#This Row],[4-abr]]-Casos_PN_CORR[[#This Row],[3-abr]]</f>
        <v>0</v>
      </c>
      <c r="AF636">
        <f>+Casos_PN_CORR[[#This Row],[5-abr]]-Casos_PN_CORR[[#This Row],[4-abr]]</f>
        <v>0</v>
      </c>
      <c r="AG636">
        <f>+Casos_PN_CORR[[#This Row],[6-abr]]-Casos_PN_CORR[[#This Row],[5-abr]]</f>
        <v>0</v>
      </c>
      <c r="AH636">
        <f>+Casos_PN_CORR[[#This Row],[7-abr]]-Casos_PN_CORR[[#This Row],[6-abr]]</f>
        <v>0</v>
      </c>
      <c r="AI636">
        <f>+Casos_PN_CORR[[#This Row],[8-abr]]-Casos_PN_CORR[[#This Row],[7-abr]]</f>
        <v>0</v>
      </c>
      <c r="AJ636">
        <f>+Casos_PN_CORR[[#This Row],[9-abr]]-Casos_PN_CORR[[#This Row],[8-abr]]</f>
        <v>0</v>
      </c>
      <c r="AK636">
        <f>+Casos_PN_CORR[[#This Row],[10-abr]]-Casos_PN_CORR[[#This Row],[9-abr]]</f>
        <v>0</v>
      </c>
      <c r="AL636">
        <f>+Casos_PN_CORR[[#This Row],[11-abr]]-Casos_PN_CORR[[#This Row],[10-abr]]</f>
        <v>0</v>
      </c>
      <c r="AM636">
        <f>+Casos_PN_CORR[[#This Row],[12-abr]]-Casos_PN_CORR[[#This Row],[11-abr]]</f>
        <v>0</v>
      </c>
      <c r="AN636">
        <f>+Casos_PN_CORR[[#This Row],[13-abr]]-Casos_PN_CORR[[#This Row],[12-abr]]</f>
        <v>0</v>
      </c>
      <c r="AO636">
        <f>+Casos_PN_CORR[[#This Row],[14-abr]]-Casos_PN_CORR[[#This Row],[13-abr]]</f>
        <v>0</v>
      </c>
      <c r="AP636">
        <f>+Casos_PN_CORR[[#This Row],[15-abr]]-Casos_PN_CORR[[#This Row],[14-abr]]</f>
        <v>0</v>
      </c>
      <c r="AQ636">
        <f>+Casos_PN_CORR[[#This Row],[16-abr]]-Casos_PN_CORR[[#This Row],[15-abr]]</f>
        <v>0</v>
      </c>
      <c r="AR636">
        <f>+Casos_PN_CORR[[#This Row],[17-abr]]-Casos_PN_CORR[[#This Row],[16-abr]]</f>
        <v>0</v>
      </c>
      <c r="AS636">
        <f>+Casos_PN_CORR[[#This Row],[18-abr]]-Casos_PN_CORR[[#This Row],[17-abr]]</f>
        <v>0</v>
      </c>
      <c r="AT636">
        <f>+Casos_PN_CORR[[#This Row],[19-abr]]-Casos_PN_CORR[[#This Row],[18-abr]]</f>
        <v>0</v>
      </c>
      <c r="AU636">
        <f>+Casos_PN_CORR[[#This Row],[20-abr]]-Casos_PN_CORR[[#This Row],[19-abr]]</f>
        <v>0</v>
      </c>
      <c r="AV636">
        <f>+Casos_PN_CORR[[#This Row],[21-abr]]-Casos_PN_CORR[[#This Row],[20-abr]]</f>
        <v>0</v>
      </c>
      <c r="AW636">
        <f>+Casos_PN_CORR[[#This Row],[22-abr]]-Casos_PN_CORR[[#This Row],[21-abr]]</f>
        <v>0</v>
      </c>
      <c r="AX636">
        <f>+Casos_PN_CORR[[#This Row],[23-abr]]-Casos_PN_CORR[[#This Row],[22-abr]]</f>
        <v>0</v>
      </c>
      <c r="AY636">
        <f>+Casos_PN_CORR[[#This Row],[24-abr]]-Casos_PN_CORR[[#This Row],[23-abr]]</f>
        <v>0</v>
      </c>
      <c r="AZ636">
        <f>+Casos_PN_CORR[[#This Row],[25-abr]]-Casos_PN_CORR[[#This Row],[24-abr]]</f>
        <v>0</v>
      </c>
      <c r="BA636">
        <f>+Casos_PN_CORR[[#This Row],[26-abr]]-Casos_PN_CORR[[#This Row],[25-abr]]</f>
        <v>0</v>
      </c>
      <c r="BB636">
        <f>+Casos_PN_CORR[[#This Row],[27-abr]]-Casos_PN_CORR[[#This Row],[26-abr]]</f>
        <v>0</v>
      </c>
      <c r="BC636">
        <f>+Casos_PN_CORR[[#This Row],[28-abr]]-Casos_PN_CORR[[#This Row],[27-abr]]</f>
        <v>0</v>
      </c>
      <c r="BD636">
        <f>+Casos_PN_CORR[[#This Row],[29-abr]]-Casos_PN_CORR[[#This Row],[28-abr]]</f>
        <v>0</v>
      </c>
      <c r="BE636">
        <f>+Casos_PN_CORR[[#This Row],[30-abr]]-Casos_PN_CORR[[#This Row],[29-abr]]</f>
        <v>0</v>
      </c>
      <c r="BF636">
        <f>+Casos_PN_CORR[[#This Row],[1-may]]-Casos_PN_CORR[[#This Row],[30-abr]]</f>
        <v>0</v>
      </c>
      <c r="BG636">
        <f>+Casos_PN_CORR[[#This Row],[2-may]]-Casos_PN_CORR[[#This Row],[1-may]]</f>
        <v>0</v>
      </c>
      <c r="BH636">
        <f>+Casos_PN_CORR[[#This Row],[3-may]]-Casos_PN_CORR[[#This Row],[2-may]]</f>
        <v>0</v>
      </c>
      <c r="BI636">
        <f>+Casos_PN_CORR[[#This Row],[4-may]]-Casos_PN_CORR[[#This Row],[3-may]]</f>
        <v>0</v>
      </c>
      <c r="BJ636">
        <f>+Casos_PN_CORR[[#This Row],[5-may]]-Casos_PN_CORR[[#This Row],[4-may]]</f>
        <v>0</v>
      </c>
      <c r="BK636">
        <f>+Casos_PN_CORR[[#This Row],[6-may]]-Casos_PN_CORR[[#This Row],[5-may]]</f>
        <v>0</v>
      </c>
      <c r="BL636">
        <f>+Casos_PN_CORR[[#This Row],[7-may]]-Casos_PN_CORR[[#This Row],[6-may]]</f>
        <v>0</v>
      </c>
      <c r="BM636">
        <f>+Casos_PN_CORR[[#This Row],[8-may]]-Casos_PN_CORR[[#This Row],[7-may]]</f>
        <v>0</v>
      </c>
      <c r="BN636">
        <f>+Casos_PN_CORR[[#This Row],[9-may]]-Casos_PN_CORR[[#This Row],[8-may]]</f>
        <v>0</v>
      </c>
      <c r="BO636">
        <f>+Casos_PN_CORR[[#This Row],[10-may]]-Casos_PN_CORR[[#This Row],[9-may]]</f>
        <v>0</v>
      </c>
      <c r="BP636">
        <f>+Casos_PN_CORR[[#This Row],[11-may]]-Casos_PN_CORR[[#This Row],[10-may]]</f>
        <v>0</v>
      </c>
      <c r="BQ636">
        <f>+Casos_PN_CORR[[#This Row],[12-may]]-Casos_PN_CORR[[#This Row],[11-may]]</f>
        <v>0</v>
      </c>
      <c r="BR636">
        <f>+Casos_PN_CORR[[#This Row],[13-may]]-Casos_PN_CORR[[#This Row],[12-may]]</f>
        <v>0</v>
      </c>
      <c r="BS636">
        <f>+Casos_PN_CORR[[#This Row],[14-may]]-Casos_PN_CORR[[#This Row],[13-may]]</f>
        <v>0</v>
      </c>
      <c r="BT636">
        <f>+Casos_PN_CORR[[#This Row],[15-may]]-Casos_PN_CORR[[#This Row],[14-may]]</f>
        <v>0</v>
      </c>
      <c r="BU636">
        <f>+Casos_PN_CORR[[#This Row],[16-may]]-Casos_PN_CORR[[#This Row],[15-may]]</f>
        <v>0</v>
      </c>
      <c r="BV636">
        <f>+Casos_PN_CORR[[#This Row],[17-may]]-Casos_PN_CORR[[#This Row],[16-may]]</f>
        <v>0</v>
      </c>
      <c r="BW636">
        <f>+Casos_PN_CORR[[#This Row],[18-may]]-Casos_PN_CORR[[#This Row],[17-may]]</f>
        <v>0</v>
      </c>
      <c r="BX636">
        <f>+Casos_PN_CORR[[#This Row],[19-may]]-Casos_PN_CORR[[#This Row],[18-may]]</f>
        <v>0</v>
      </c>
      <c r="BY636">
        <f>+Casos_PN_CORR[[#This Row],[20-may]]-Casos_PN_CORR[[#This Row],[19-may]]</f>
        <v>0</v>
      </c>
      <c r="BZ636">
        <f>+Casos_PN_CORR[[#This Row],[21-may]]-Casos_PN_CORR[[#This Row],[20-may]]</f>
        <v>0</v>
      </c>
      <c r="CA636">
        <f>+Casos_PN_CORR[[#This Row],[22-may]]-Casos_PN_CORR[[#This Row],[21-may]]</f>
        <v>0</v>
      </c>
      <c r="CB636">
        <f>+Casos_PN_CORR[[#This Row],[23-may]]-Casos_PN_CORR[[#This Row],[22-may]]</f>
        <v>0</v>
      </c>
      <c r="CC636">
        <f>+Casos_PN_CORR[[#This Row],[24-may]]-Casos_PN_CORR[[#This Row],[23-may]]</f>
        <v>0</v>
      </c>
      <c r="CD636">
        <f>+Casos_PN_CORR[[#This Row],[25-may]]-Casos_PN_CORR[[#This Row],[24-may]]</f>
        <v>0</v>
      </c>
      <c r="CE636">
        <f>+Casos_PN_CORR[[#This Row],[26-may]]-Casos_PN_CORR[[#This Row],[25-may]]</f>
        <v>0</v>
      </c>
      <c r="CF636">
        <f>+Casos_PN_CORR[[#This Row],[27-may]]-Casos_PN_CORR[[#This Row],[26-may]]</f>
        <v>0</v>
      </c>
      <c r="CG636">
        <f>+Casos_PN_CORR[[#This Row],[28-may]]-Casos_PN_CORR[[#This Row],[27-may]]</f>
        <v>0</v>
      </c>
      <c r="CH636">
        <f>+Casos_PN_CORR[[#This Row],[29-may]]-Casos_PN_CORR[[#This Row],[28-may]]</f>
        <v>0</v>
      </c>
      <c r="CI636">
        <f>+Casos_PN_CORR[[#This Row],[30-may]]-Casos_PN_CORR[[#This Row],[29-may]]</f>
        <v>0</v>
      </c>
      <c r="CJ636">
        <f>+Casos_PN_CORR[[#This Row],[31-may]]-Casos_PN_CORR[[#This Row],[30-may]]</f>
        <v>0</v>
      </c>
      <c r="CK636">
        <f>+Casos_PN_CORR[[#This Row],[1-jun]]-Casos_PN_CORR[[#This Row],[31-may]]</f>
        <v>0</v>
      </c>
      <c r="CL636">
        <f>+Casos_PN_CORR[[#This Row],[2-jun]]-Casos_PN_CORR[[#This Row],[1-jun]]</f>
        <v>0</v>
      </c>
      <c r="CM636">
        <f>+Casos_PN_CORR[[#This Row],[3-jun]]-Casos_PN_CORR[[#This Row],[2-jun]]</f>
        <v>0</v>
      </c>
      <c r="CN636">
        <f>+Casos_PN_CORR[[#This Row],[4-jun]]-Casos_PN_CORR[[#This Row],[3-jun]]</f>
        <v>0</v>
      </c>
      <c r="CO636">
        <f>+Casos_PN_CORR[[#This Row],[5-jun]]-Casos_PN_CORR[[#This Row],[4-jun]]</f>
        <v>0</v>
      </c>
      <c r="CP636">
        <f>+Casos_PN_CORR[[#This Row],[6-jun]]-Casos_PN_CORR[[#This Row],[5-jun]]</f>
        <v>0</v>
      </c>
    </row>
    <row r="637" spans="1:94">
      <c r="A637">
        <v>40308</v>
      </c>
      <c r="B637" s="2" t="s">
        <v>115</v>
      </c>
      <c r="C637" s="2" t="s">
        <v>152</v>
      </c>
      <c r="D637" s="2" t="s">
        <v>742</v>
      </c>
      <c r="E637" s="4">
        <f t="shared" si="9"/>
        <v>1</v>
      </c>
      <c r="F637">
        <f>+Casos_PN_CORR[[#This Row],[10-mar]]</f>
        <v>0</v>
      </c>
      <c r="G637">
        <f>+Casos_PN_CORR[[#This Row],[11-mar]]-Casos_PN_CORR[[#This Row],[10-mar]]</f>
        <v>0</v>
      </c>
      <c r="H637">
        <f>+Casos_PN_CORR[[#This Row],[12-mar]]-Casos_PN_CORR[[#This Row],[11-mar]]</f>
        <v>0</v>
      </c>
      <c r="I637">
        <f>+Casos_PN_CORR[[#This Row],[13-mar]]-Casos_PN_CORR[[#This Row],[12-mar]]</f>
        <v>0</v>
      </c>
      <c r="J637">
        <f>+Casos_PN_CORR[[#This Row],[14-mar]]-Casos_PN_CORR[[#This Row],[13-mar]]</f>
        <v>0</v>
      </c>
      <c r="K637">
        <f>+Casos_PN_CORR[[#This Row],[15-mar]]-Casos_PN_CORR[[#This Row],[14-mar]]</f>
        <v>0</v>
      </c>
      <c r="L637">
        <f>+Casos_PN_CORR[[#This Row],[16-mar]]-Casos_PN_CORR[[#This Row],[15-mar]]</f>
        <v>0</v>
      </c>
      <c r="M637">
        <f>+Casos_PN_CORR[[#This Row],[17-mar]]-Casos_PN_CORR[[#This Row],[16-mar]]</f>
        <v>0</v>
      </c>
      <c r="N637">
        <f>+Casos_PN_CORR[[#This Row],[18-mar]]-Casos_PN_CORR[[#This Row],[17-mar]]</f>
        <v>0</v>
      </c>
      <c r="O637">
        <f>+Casos_PN_CORR[[#This Row],[19-mar]]-Casos_PN_CORR[[#This Row],[18-mar]]</f>
        <v>0</v>
      </c>
      <c r="P637">
        <f>+Casos_PN_CORR[[#This Row],[20-mar]]-Casos_PN_CORR[[#This Row],[19-mar]]</f>
        <v>0</v>
      </c>
      <c r="Q637">
        <f>+Casos_PN_CORR[[#This Row],[21-mar]]-Casos_PN_CORR[[#This Row],[20-mar]]</f>
        <v>0</v>
      </c>
      <c r="R637">
        <f>+Casos_PN_CORR[[#This Row],[22-mar]]-Casos_PN_CORR[[#This Row],[21-mar]]</f>
        <v>0</v>
      </c>
      <c r="S637">
        <f>+Casos_PN_CORR[[#This Row],[23-mar]]-Casos_PN_CORR[[#This Row],[22-mar]]</f>
        <v>0</v>
      </c>
      <c r="T637">
        <f>+Casos_PN_CORR[[#This Row],[24-mar]]-Casos_PN_CORR[[#This Row],[23-mar]]</f>
        <v>0</v>
      </c>
      <c r="U637">
        <f>+Casos_PN_CORR[[#This Row],[25-mar]]-Casos_PN_CORR[[#This Row],[24-mar]]</f>
        <v>0</v>
      </c>
      <c r="V637">
        <f>+Casos_PN_CORR[[#This Row],[26-mar]]-Casos_PN_CORR[[#This Row],[25-mar]]</f>
        <v>0</v>
      </c>
      <c r="W637">
        <f>+Casos_PN_CORR[[#This Row],[27-mar]]-Casos_PN_CORR[[#This Row],[26-mar]]</f>
        <v>0</v>
      </c>
      <c r="X637">
        <f>+Casos_PN_CORR[[#This Row],[28-mar]]-Casos_PN_CORR[[#This Row],[27-mar]]</f>
        <v>0</v>
      </c>
      <c r="Y637">
        <f>+Casos_PN_CORR[[#This Row],[29-mar]]-Casos_PN_CORR[[#This Row],[28-mar]]</f>
        <v>0</v>
      </c>
      <c r="Z637">
        <f>+Casos_PN_CORR[[#This Row],[30-mar]]-Casos_PN_CORR[[#This Row],[29-mar]]</f>
        <v>0</v>
      </c>
      <c r="AA637">
        <f>+Casos_PN_CORR[[#This Row],[31-mar]]-Casos_PN_CORR[[#This Row],[30-mar]]</f>
        <v>0</v>
      </c>
      <c r="AB637">
        <f>+Casos_PN_CORR[[#This Row],[1-abr]]-Casos_PN_CORR[[#This Row],[31-mar]]</f>
        <v>0</v>
      </c>
      <c r="AC637">
        <f>+Casos_PN_CORR[[#This Row],[2-abr]]-Casos_PN_CORR[[#This Row],[1-abr]]</f>
        <v>0</v>
      </c>
      <c r="AD637">
        <f>+Casos_PN_CORR[[#This Row],[3-abr]]-Casos_PN_CORR[[#This Row],[2-abr]]</f>
        <v>0</v>
      </c>
      <c r="AE637">
        <f>+Casos_PN_CORR[[#This Row],[4-abr]]-Casos_PN_CORR[[#This Row],[3-abr]]</f>
        <v>0</v>
      </c>
      <c r="AF637">
        <f>+Casos_PN_CORR[[#This Row],[5-abr]]-Casos_PN_CORR[[#This Row],[4-abr]]</f>
        <v>0</v>
      </c>
      <c r="AG637">
        <f>+Casos_PN_CORR[[#This Row],[6-abr]]-Casos_PN_CORR[[#This Row],[5-abr]]</f>
        <v>0</v>
      </c>
      <c r="AH637">
        <f>+Casos_PN_CORR[[#This Row],[7-abr]]-Casos_PN_CORR[[#This Row],[6-abr]]</f>
        <v>0</v>
      </c>
      <c r="AI637">
        <f>+Casos_PN_CORR[[#This Row],[8-abr]]-Casos_PN_CORR[[#This Row],[7-abr]]</f>
        <v>0</v>
      </c>
      <c r="AJ637">
        <f>+Casos_PN_CORR[[#This Row],[9-abr]]-Casos_PN_CORR[[#This Row],[8-abr]]</f>
        <v>0</v>
      </c>
      <c r="AK637">
        <f>+Casos_PN_CORR[[#This Row],[10-abr]]-Casos_PN_CORR[[#This Row],[9-abr]]</f>
        <v>0</v>
      </c>
      <c r="AL637">
        <f>+Casos_PN_CORR[[#This Row],[11-abr]]-Casos_PN_CORR[[#This Row],[10-abr]]</f>
        <v>0</v>
      </c>
      <c r="AM637">
        <f>+Casos_PN_CORR[[#This Row],[12-abr]]-Casos_PN_CORR[[#This Row],[11-abr]]</f>
        <v>0</v>
      </c>
      <c r="AN637">
        <f>+Casos_PN_CORR[[#This Row],[13-abr]]-Casos_PN_CORR[[#This Row],[12-abr]]</f>
        <v>0</v>
      </c>
      <c r="AO637">
        <f>+Casos_PN_CORR[[#This Row],[14-abr]]-Casos_PN_CORR[[#This Row],[13-abr]]</f>
        <v>0</v>
      </c>
      <c r="AP637">
        <f>+Casos_PN_CORR[[#This Row],[15-abr]]-Casos_PN_CORR[[#This Row],[14-abr]]</f>
        <v>0</v>
      </c>
      <c r="AQ637">
        <f>+Casos_PN_CORR[[#This Row],[16-abr]]-Casos_PN_CORR[[#This Row],[15-abr]]</f>
        <v>0</v>
      </c>
      <c r="AR637">
        <f>+Casos_PN_CORR[[#This Row],[17-abr]]-Casos_PN_CORR[[#This Row],[16-abr]]</f>
        <v>0</v>
      </c>
      <c r="AS637">
        <f>+Casos_PN_CORR[[#This Row],[18-abr]]-Casos_PN_CORR[[#This Row],[17-abr]]</f>
        <v>0</v>
      </c>
      <c r="AT637">
        <f>+Casos_PN_CORR[[#This Row],[19-abr]]-Casos_PN_CORR[[#This Row],[18-abr]]</f>
        <v>0</v>
      </c>
      <c r="AU637">
        <f>+Casos_PN_CORR[[#This Row],[20-abr]]-Casos_PN_CORR[[#This Row],[19-abr]]</f>
        <v>0</v>
      </c>
      <c r="AV637">
        <f>+Casos_PN_CORR[[#This Row],[21-abr]]-Casos_PN_CORR[[#This Row],[20-abr]]</f>
        <v>0</v>
      </c>
      <c r="AW637">
        <f>+Casos_PN_CORR[[#This Row],[22-abr]]-Casos_PN_CORR[[#This Row],[21-abr]]</f>
        <v>0</v>
      </c>
      <c r="AX637">
        <f>+Casos_PN_CORR[[#This Row],[23-abr]]-Casos_PN_CORR[[#This Row],[22-abr]]</f>
        <v>0</v>
      </c>
      <c r="AY637">
        <f>+Casos_PN_CORR[[#This Row],[24-abr]]-Casos_PN_CORR[[#This Row],[23-abr]]</f>
        <v>0</v>
      </c>
      <c r="AZ637">
        <f>+Casos_PN_CORR[[#This Row],[25-abr]]-Casos_PN_CORR[[#This Row],[24-abr]]</f>
        <v>0</v>
      </c>
      <c r="BA637">
        <f>+Casos_PN_CORR[[#This Row],[26-abr]]-Casos_PN_CORR[[#This Row],[25-abr]]</f>
        <v>0</v>
      </c>
      <c r="BB637">
        <f>+Casos_PN_CORR[[#This Row],[27-abr]]-Casos_PN_CORR[[#This Row],[26-abr]]</f>
        <v>0</v>
      </c>
      <c r="BC637">
        <f>+Casos_PN_CORR[[#This Row],[28-abr]]-Casos_PN_CORR[[#This Row],[27-abr]]</f>
        <v>0</v>
      </c>
      <c r="BD637">
        <f>+Casos_PN_CORR[[#This Row],[29-abr]]-Casos_PN_CORR[[#This Row],[28-abr]]</f>
        <v>0</v>
      </c>
      <c r="BE637">
        <f>+Casos_PN_CORR[[#This Row],[30-abr]]-Casos_PN_CORR[[#This Row],[29-abr]]</f>
        <v>0</v>
      </c>
      <c r="BF637">
        <f>+Casos_PN_CORR[[#This Row],[1-may]]-Casos_PN_CORR[[#This Row],[30-abr]]</f>
        <v>0</v>
      </c>
      <c r="BG637">
        <f>+Casos_PN_CORR[[#This Row],[2-may]]-Casos_PN_CORR[[#This Row],[1-may]]</f>
        <v>0</v>
      </c>
      <c r="BH637">
        <f>+Casos_PN_CORR[[#This Row],[3-may]]-Casos_PN_CORR[[#This Row],[2-may]]</f>
        <v>0</v>
      </c>
      <c r="BI637">
        <f>+Casos_PN_CORR[[#This Row],[4-may]]-Casos_PN_CORR[[#This Row],[3-may]]</f>
        <v>0</v>
      </c>
      <c r="BJ637">
        <f>+Casos_PN_CORR[[#This Row],[5-may]]-Casos_PN_CORR[[#This Row],[4-may]]</f>
        <v>0</v>
      </c>
      <c r="BK637">
        <f>+Casos_PN_CORR[[#This Row],[6-may]]-Casos_PN_CORR[[#This Row],[5-may]]</f>
        <v>0</v>
      </c>
      <c r="BL637">
        <f>+Casos_PN_CORR[[#This Row],[7-may]]-Casos_PN_CORR[[#This Row],[6-may]]</f>
        <v>0</v>
      </c>
      <c r="BM637">
        <f>+Casos_PN_CORR[[#This Row],[8-may]]-Casos_PN_CORR[[#This Row],[7-may]]</f>
        <v>0</v>
      </c>
      <c r="BN637">
        <f>+Casos_PN_CORR[[#This Row],[9-may]]-Casos_PN_CORR[[#This Row],[8-may]]</f>
        <v>0</v>
      </c>
      <c r="BO637">
        <f>+Casos_PN_CORR[[#This Row],[10-may]]-Casos_PN_CORR[[#This Row],[9-may]]</f>
        <v>0</v>
      </c>
      <c r="BP637">
        <f>+Casos_PN_CORR[[#This Row],[11-may]]-Casos_PN_CORR[[#This Row],[10-may]]</f>
        <v>0</v>
      </c>
      <c r="BQ637">
        <f>+Casos_PN_CORR[[#This Row],[12-may]]-Casos_PN_CORR[[#This Row],[11-may]]</f>
        <v>0</v>
      </c>
      <c r="BR637">
        <f>+Casos_PN_CORR[[#This Row],[13-may]]-Casos_PN_CORR[[#This Row],[12-may]]</f>
        <v>0</v>
      </c>
      <c r="BS637">
        <f>+Casos_PN_CORR[[#This Row],[14-may]]-Casos_PN_CORR[[#This Row],[13-may]]</f>
        <v>0</v>
      </c>
      <c r="BT637">
        <f>+Casos_PN_CORR[[#This Row],[15-may]]-Casos_PN_CORR[[#This Row],[14-may]]</f>
        <v>0</v>
      </c>
      <c r="BU637">
        <f>+Casos_PN_CORR[[#This Row],[16-may]]-Casos_PN_CORR[[#This Row],[15-may]]</f>
        <v>0</v>
      </c>
      <c r="BV637">
        <f>+Casos_PN_CORR[[#This Row],[17-may]]-Casos_PN_CORR[[#This Row],[16-may]]</f>
        <v>0</v>
      </c>
      <c r="BW637">
        <f>+Casos_PN_CORR[[#This Row],[18-may]]-Casos_PN_CORR[[#This Row],[17-may]]</f>
        <v>0</v>
      </c>
      <c r="BX637">
        <f>+Casos_PN_CORR[[#This Row],[19-may]]-Casos_PN_CORR[[#This Row],[18-may]]</f>
        <v>0</v>
      </c>
      <c r="BY637">
        <f>+Casos_PN_CORR[[#This Row],[20-may]]-Casos_PN_CORR[[#This Row],[19-may]]</f>
        <v>0</v>
      </c>
      <c r="BZ637">
        <f>+Casos_PN_CORR[[#This Row],[21-may]]-Casos_PN_CORR[[#This Row],[20-may]]</f>
        <v>0</v>
      </c>
      <c r="CA637">
        <f>+Casos_PN_CORR[[#This Row],[22-may]]-Casos_PN_CORR[[#This Row],[21-may]]</f>
        <v>0</v>
      </c>
      <c r="CB637">
        <f>+Casos_PN_CORR[[#This Row],[23-may]]-Casos_PN_CORR[[#This Row],[22-may]]</f>
        <v>0</v>
      </c>
      <c r="CC637">
        <f>+Casos_PN_CORR[[#This Row],[24-may]]-Casos_PN_CORR[[#This Row],[23-may]]</f>
        <v>0</v>
      </c>
      <c r="CD637">
        <f>+Casos_PN_CORR[[#This Row],[25-may]]-Casos_PN_CORR[[#This Row],[24-may]]</f>
        <v>0</v>
      </c>
      <c r="CE637">
        <f>+Casos_PN_CORR[[#This Row],[26-may]]-Casos_PN_CORR[[#This Row],[25-may]]</f>
        <v>0</v>
      </c>
      <c r="CF637">
        <f>+Casos_PN_CORR[[#This Row],[27-may]]-Casos_PN_CORR[[#This Row],[26-may]]</f>
        <v>0</v>
      </c>
      <c r="CG637">
        <f>+Casos_PN_CORR[[#This Row],[28-may]]-Casos_PN_CORR[[#This Row],[27-may]]</f>
        <v>0</v>
      </c>
      <c r="CH637">
        <f>+Casos_PN_CORR[[#This Row],[29-may]]-Casos_PN_CORR[[#This Row],[28-may]]</f>
        <v>0</v>
      </c>
      <c r="CI637">
        <f>+Casos_PN_CORR[[#This Row],[30-may]]-Casos_PN_CORR[[#This Row],[29-may]]</f>
        <v>0</v>
      </c>
      <c r="CJ637">
        <f>+Casos_PN_CORR[[#This Row],[31-may]]-Casos_PN_CORR[[#This Row],[30-may]]</f>
        <v>0</v>
      </c>
      <c r="CK637">
        <f>+Casos_PN_CORR[[#This Row],[1-jun]]-Casos_PN_CORR[[#This Row],[31-may]]</f>
        <v>0</v>
      </c>
      <c r="CL637">
        <f>+Casos_PN_CORR[[#This Row],[2-jun]]-Casos_PN_CORR[[#This Row],[1-jun]]</f>
        <v>0</v>
      </c>
      <c r="CM637">
        <f>+Casos_PN_CORR[[#This Row],[3-jun]]-Casos_PN_CORR[[#This Row],[2-jun]]</f>
        <v>0</v>
      </c>
      <c r="CN637">
        <f>+Casos_PN_CORR[[#This Row],[4-jun]]-Casos_PN_CORR[[#This Row],[3-jun]]</f>
        <v>0</v>
      </c>
      <c r="CO637">
        <f>+Casos_PN_CORR[[#This Row],[5-jun]]-Casos_PN_CORR[[#This Row],[4-jun]]</f>
        <v>1</v>
      </c>
      <c r="CP637">
        <f>+Casos_PN_CORR[[#This Row],[6-jun]]-Casos_PN_CORR[[#This Row],[5-jun]]</f>
        <v>0</v>
      </c>
    </row>
    <row r="638" spans="1:94">
      <c r="A638">
        <v>40707</v>
      </c>
      <c r="B638" s="2" t="s">
        <v>115</v>
      </c>
      <c r="C638" s="2" t="s">
        <v>318</v>
      </c>
      <c r="D638" s="2" t="s">
        <v>743</v>
      </c>
      <c r="E638" s="4">
        <f t="shared" si="9"/>
        <v>0</v>
      </c>
      <c r="F638">
        <f>+Casos_PN_CORR[[#This Row],[10-mar]]</f>
        <v>0</v>
      </c>
      <c r="G638">
        <f>+Casos_PN_CORR[[#This Row],[11-mar]]-Casos_PN_CORR[[#This Row],[10-mar]]</f>
        <v>0</v>
      </c>
      <c r="H638">
        <f>+Casos_PN_CORR[[#This Row],[12-mar]]-Casos_PN_CORR[[#This Row],[11-mar]]</f>
        <v>0</v>
      </c>
      <c r="I638">
        <f>+Casos_PN_CORR[[#This Row],[13-mar]]-Casos_PN_CORR[[#This Row],[12-mar]]</f>
        <v>0</v>
      </c>
      <c r="J638">
        <f>+Casos_PN_CORR[[#This Row],[14-mar]]-Casos_PN_CORR[[#This Row],[13-mar]]</f>
        <v>0</v>
      </c>
      <c r="K638">
        <f>+Casos_PN_CORR[[#This Row],[15-mar]]-Casos_PN_CORR[[#This Row],[14-mar]]</f>
        <v>0</v>
      </c>
      <c r="L638">
        <f>+Casos_PN_CORR[[#This Row],[16-mar]]-Casos_PN_CORR[[#This Row],[15-mar]]</f>
        <v>0</v>
      </c>
      <c r="M638">
        <f>+Casos_PN_CORR[[#This Row],[17-mar]]-Casos_PN_CORR[[#This Row],[16-mar]]</f>
        <v>0</v>
      </c>
      <c r="N638">
        <f>+Casos_PN_CORR[[#This Row],[18-mar]]-Casos_PN_CORR[[#This Row],[17-mar]]</f>
        <v>0</v>
      </c>
      <c r="O638">
        <f>+Casos_PN_CORR[[#This Row],[19-mar]]-Casos_PN_CORR[[#This Row],[18-mar]]</f>
        <v>0</v>
      </c>
      <c r="P638">
        <f>+Casos_PN_CORR[[#This Row],[20-mar]]-Casos_PN_CORR[[#This Row],[19-mar]]</f>
        <v>0</v>
      </c>
      <c r="Q638">
        <f>+Casos_PN_CORR[[#This Row],[21-mar]]-Casos_PN_CORR[[#This Row],[20-mar]]</f>
        <v>0</v>
      </c>
      <c r="R638">
        <f>+Casos_PN_CORR[[#This Row],[22-mar]]-Casos_PN_CORR[[#This Row],[21-mar]]</f>
        <v>0</v>
      </c>
      <c r="S638">
        <f>+Casos_PN_CORR[[#This Row],[23-mar]]-Casos_PN_CORR[[#This Row],[22-mar]]</f>
        <v>0</v>
      </c>
      <c r="T638">
        <f>+Casos_PN_CORR[[#This Row],[24-mar]]-Casos_PN_CORR[[#This Row],[23-mar]]</f>
        <v>0</v>
      </c>
      <c r="U638">
        <f>+Casos_PN_CORR[[#This Row],[25-mar]]-Casos_PN_CORR[[#This Row],[24-mar]]</f>
        <v>0</v>
      </c>
      <c r="V638">
        <f>+Casos_PN_CORR[[#This Row],[26-mar]]-Casos_PN_CORR[[#This Row],[25-mar]]</f>
        <v>0</v>
      </c>
      <c r="W638">
        <f>+Casos_PN_CORR[[#This Row],[27-mar]]-Casos_PN_CORR[[#This Row],[26-mar]]</f>
        <v>0</v>
      </c>
      <c r="X638">
        <f>+Casos_PN_CORR[[#This Row],[28-mar]]-Casos_PN_CORR[[#This Row],[27-mar]]</f>
        <v>0</v>
      </c>
      <c r="Y638">
        <f>+Casos_PN_CORR[[#This Row],[29-mar]]-Casos_PN_CORR[[#This Row],[28-mar]]</f>
        <v>0</v>
      </c>
      <c r="Z638">
        <f>+Casos_PN_CORR[[#This Row],[30-mar]]-Casos_PN_CORR[[#This Row],[29-mar]]</f>
        <v>0</v>
      </c>
      <c r="AA638">
        <f>+Casos_PN_CORR[[#This Row],[31-mar]]-Casos_PN_CORR[[#This Row],[30-mar]]</f>
        <v>0</v>
      </c>
      <c r="AB638">
        <f>+Casos_PN_CORR[[#This Row],[1-abr]]-Casos_PN_CORR[[#This Row],[31-mar]]</f>
        <v>0</v>
      </c>
      <c r="AC638">
        <f>+Casos_PN_CORR[[#This Row],[2-abr]]-Casos_PN_CORR[[#This Row],[1-abr]]</f>
        <v>0</v>
      </c>
      <c r="AD638">
        <f>+Casos_PN_CORR[[#This Row],[3-abr]]-Casos_PN_CORR[[#This Row],[2-abr]]</f>
        <v>0</v>
      </c>
      <c r="AE638">
        <f>+Casos_PN_CORR[[#This Row],[4-abr]]-Casos_PN_CORR[[#This Row],[3-abr]]</f>
        <v>0</v>
      </c>
      <c r="AF638">
        <f>+Casos_PN_CORR[[#This Row],[5-abr]]-Casos_PN_CORR[[#This Row],[4-abr]]</f>
        <v>0</v>
      </c>
      <c r="AG638">
        <f>+Casos_PN_CORR[[#This Row],[6-abr]]-Casos_PN_CORR[[#This Row],[5-abr]]</f>
        <v>0</v>
      </c>
      <c r="AH638">
        <f>+Casos_PN_CORR[[#This Row],[7-abr]]-Casos_PN_CORR[[#This Row],[6-abr]]</f>
        <v>0</v>
      </c>
      <c r="AI638">
        <f>+Casos_PN_CORR[[#This Row],[8-abr]]-Casos_PN_CORR[[#This Row],[7-abr]]</f>
        <v>0</v>
      </c>
      <c r="AJ638">
        <f>+Casos_PN_CORR[[#This Row],[9-abr]]-Casos_PN_CORR[[#This Row],[8-abr]]</f>
        <v>0</v>
      </c>
      <c r="AK638">
        <f>+Casos_PN_CORR[[#This Row],[10-abr]]-Casos_PN_CORR[[#This Row],[9-abr]]</f>
        <v>0</v>
      </c>
      <c r="AL638">
        <f>+Casos_PN_CORR[[#This Row],[11-abr]]-Casos_PN_CORR[[#This Row],[10-abr]]</f>
        <v>0</v>
      </c>
      <c r="AM638">
        <f>+Casos_PN_CORR[[#This Row],[12-abr]]-Casos_PN_CORR[[#This Row],[11-abr]]</f>
        <v>0</v>
      </c>
      <c r="AN638">
        <f>+Casos_PN_CORR[[#This Row],[13-abr]]-Casos_PN_CORR[[#This Row],[12-abr]]</f>
        <v>0</v>
      </c>
      <c r="AO638">
        <f>+Casos_PN_CORR[[#This Row],[14-abr]]-Casos_PN_CORR[[#This Row],[13-abr]]</f>
        <v>0</v>
      </c>
      <c r="AP638">
        <f>+Casos_PN_CORR[[#This Row],[15-abr]]-Casos_PN_CORR[[#This Row],[14-abr]]</f>
        <v>0</v>
      </c>
      <c r="AQ638">
        <f>+Casos_PN_CORR[[#This Row],[16-abr]]-Casos_PN_CORR[[#This Row],[15-abr]]</f>
        <v>0</v>
      </c>
      <c r="AR638">
        <f>+Casos_PN_CORR[[#This Row],[17-abr]]-Casos_PN_CORR[[#This Row],[16-abr]]</f>
        <v>0</v>
      </c>
      <c r="AS638">
        <f>+Casos_PN_CORR[[#This Row],[18-abr]]-Casos_PN_CORR[[#This Row],[17-abr]]</f>
        <v>0</v>
      </c>
      <c r="AT638">
        <f>+Casos_PN_CORR[[#This Row],[19-abr]]-Casos_PN_CORR[[#This Row],[18-abr]]</f>
        <v>0</v>
      </c>
      <c r="AU638">
        <f>+Casos_PN_CORR[[#This Row],[20-abr]]-Casos_PN_CORR[[#This Row],[19-abr]]</f>
        <v>0</v>
      </c>
      <c r="AV638">
        <f>+Casos_PN_CORR[[#This Row],[21-abr]]-Casos_PN_CORR[[#This Row],[20-abr]]</f>
        <v>0</v>
      </c>
      <c r="AW638">
        <f>+Casos_PN_CORR[[#This Row],[22-abr]]-Casos_PN_CORR[[#This Row],[21-abr]]</f>
        <v>0</v>
      </c>
      <c r="AX638">
        <f>+Casos_PN_CORR[[#This Row],[23-abr]]-Casos_PN_CORR[[#This Row],[22-abr]]</f>
        <v>0</v>
      </c>
      <c r="AY638">
        <f>+Casos_PN_CORR[[#This Row],[24-abr]]-Casos_PN_CORR[[#This Row],[23-abr]]</f>
        <v>0</v>
      </c>
      <c r="AZ638">
        <f>+Casos_PN_CORR[[#This Row],[25-abr]]-Casos_PN_CORR[[#This Row],[24-abr]]</f>
        <v>0</v>
      </c>
      <c r="BA638">
        <f>+Casos_PN_CORR[[#This Row],[26-abr]]-Casos_PN_CORR[[#This Row],[25-abr]]</f>
        <v>0</v>
      </c>
      <c r="BB638">
        <f>+Casos_PN_CORR[[#This Row],[27-abr]]-Casos_PN_CORR[[#This Row],[26-abr]]</f>
        <v>0</v>
      </c>
      <c r="BC638">
        <f>+Casos_PN_CORR[[#This Row],[28-abr]]-Casos_PN_CORR[[#This Row],[27-abr]]</f>
        <v>0</v>
      </c>
      <c r="BD638">
        <f>+Casos_PN_CORR[[#This Row],[29-abr]]-Casos_PN_CORR[[#This Row],[28-abr]]</f>
        <v>0</v>
      </c>
      <c r="BE638">
        <f>+Casos_PN_CORR[[#This Row],[30-abr]]-Casos_PN_CORR[[#This Row],[29-abr]]</f>
        <v>0</v>
      </c>
      <c r="BF638">
        <f>+Casos_PN_CORR[[#This Row],[1-may]]-Casos_PN_CORR[[#This Row],[30-abr]]</f>
        <v>0</v>
      </c>
      <c r="BG638">
        <f>+Casos_PN_CORR[[#This Row],[2-may]]-Casos_PN_CORR[[#This Row],[1-may]]</f>
        <v>0</v>
      </c>
      <c r="BH638">
        <f>+Casos_PN_CORR[[#This Row],[3-may]]-Casos_PN_CORR[[#This Row],[2-may]]</f>
        <v>0</v>
      </c>
      <c r="BI638">
        <f>+Casos_PN_CORR[[#This Row],[4-may]]-Casos_PN_CORR[[#This Row],[3-may]]</f>
        <v>0</v>
      </c>
      <c r="BJ638">
        <f>+Casos_PN_CORR[[#This Row],[5-may]]-Casos_PN_CORR[[#This Row],[4-may]]</f>
        <v>0</v>
      </c>
      <c r="BK638">
        <f>+Casos_PN_CORR[[#This Row],[6-may]]-Casos_PN_CORR[[#This Row],[5-may]]</f>
        <v>0</v>
      </c>
      <c r="BL638">
        <f>+Casos_PN_CORR[[#This Row],[7-may]]-Casos_PN_CORR[[#This Row],[6-may]]</f>
        <v>0</v>
      </c>
      <c r="BM638">
        <f>+Casos_PN_CORR[[#This Row],[8-may]]-Casos_PN_CORR[[#This Row],[7-may]]</f>
        <v>0</v>
      </c>
      <c r="BN638">
        <f>+Casos_PN_CORR[[#This Row],[9-may]]-Casos_PN_CORR[[#This Row],[8-may]]</f>
        <v>0</v>
      </c>
      <c r="BO638">
        <f>+Casos_PN_CORR[[#This Row],[10-may]]-Casos_PN_CORR[[#This Row],[9-may]]</f>
        <v>0</v>
      </c>
      <c r="BP638">
        <f>+Casos_PN_CORR[[#This Row],[11-may]]-Casos_PN_CORR[[#This Row],[10-may]]</f>
        <v>0</v>
      </c>
      <c r="BQ638">
        <f>+Casos_PN_CORR[[#This Row],[12-may]]-Casos_PN_CORR[[#This Row],[11-may]]</f>
        <v>0</v>
      </c>
      <c r="BR638">
        <f>+Casos_PN_CORR[[#This Row],[13-may]]-Casos_PN_CORR[[#This Row],[12-may]]</f>
        <v>0</v>
      </c>
      <c r="BS638">
        <f>+Casos_PN_CORR[[#This Row],[14-may]]-Casos_PN_CORR[[#This Row],[13-may]]</f>
        <v>0</v>
      </c>
      <c r="BT638">
        <f>+Casos_PN_CORR[[#This Row],[15-may]]-Casos_PN_CORR[[#This Row],[14-may]]</f>
        <v>0</v>
      </c>
      <c r="BU638">
        <f>+Casos_PN_CORR[[#This Row],[16-may]]-Casos_PN_CORR[[#This Row],[15-may]]</f>
        <v>0</v>
      </c>
      <c r="BV638">
        <f>+Casos_PN_CORR[[#This Row],[17-may]]-Casos_PN_CORR[[#This Row],[16-may]]</f>
        <v>0</v>
      </c>
      <c r="BW638">
        <f>+Casos_PN_CORR[[#This Row],[18-may]]-Casos_PN_CORR[[#This Row],[17-may]]</f>
        <v>0</v>
      </c>
      <c r="BX638">
        <f>+Casos_PN_CORR[[#This Row],[19-may]]-Casos_PN_CORR[[#This Row],[18-may]]</f>
        <v>0</v>
      </c>
      <c r="BY638">
        <f>+Casos_PN_CORR[[#This Row],[20-may]]-Casos_PN_CORR[[#This Row],[19-may]]</f>
        <v>0</v>
      </c>
      <c r="BZ638">
        <f>+Casos_PN_CORR[[#This Row],[21-may]]-Casos_PN_CORR[[#This Row],[20-may]]</f>
        <v>0</v>
      </c>
      <c r="CA638">
        <f>+Casos_PN_CORR[[#This Row],[22-may]]-Casos_PN_CORR[[#This Row],[21-may]]</f>
        <v>0</v>
      </c>
      <c r="CB638">
        <f>+Casos_PN_CORR[[#This Row],[23-may]]-Casos_PN_CORR[[#This Row],[22-may]]</f>
        <v>0</v>
      </c>
      <c r="CC638">
        <f>+Casos_PN_CORR[[#This Row],[24-may]]-Casos_PN_CORR[[#This Row],[23-may]]</f>
        <v>0</v>
      </c>
      <c r="CD638">
        <f>+Casos_PN_CORR[[#This Row],[25-may]]-Casos_PN_CORR[[#This Row],[24-may]]</f>
        <v>0</v>
      </c>
      <c r="CE638">
        <f>+Casos_PN_CORR[[#This Row],[26-may]]-Casos_PN_CORR[[#This Row],[25-may]]</f>
        <v>0</v>
      </c>
      <c r="CF638">
        <f>+Casos_PN_CORR[[#This Row],[27-may]]-Casos_PN_CORR[[#This Row],[26-may]]</f>
        <v>0</v>
      </c>
      <c r="CG638">
        <f>+Casos_PN_CORR[[#This Row],[28-may]]-Casos_PN_CORR[[#This Row],[27-may]]</f>
        <v>0</v>
      </c>
      <c r="CH638">
        <f>+Casos_PN_CORR[[#This Row],[29-may]]-Casos_PN_CORR[[#This Row],[28-may]]</f>
        <v>0</v>
      </c>
      <c r="CI638">
        <f>+Casos_PN_CORR[[#This Row],[30-may]]-Casos_PN_CORR[[#This Row],[29-may]]</f>
        <v>0</v>
      </c>
      <c r="CJ638">
        <f>+Casos_PN_CORR[[#This Row],[31-may]]-Casos_PN_CORR[[#This Row],[30-may]]</f>
        <v>0</v>
      </c>
      <c r="CK638">
        <f>+Casos_PN_CORR[[#This Row],[1-jun]]-Casos_PN_CORR[[#This Row],[31-may]]</f>
        <v>0</v>
      </c>
      <c r="CL638">
        <f>+Casos_PN_CORR[[#This Row],[2-jun]]-Casos_PN_CORR[[#This Row],[1-jun]]</f>
        <v>0</v>
      </c>
      <c r="CM638">
        <f>+Casos_PN_CORR[[#This Row],[3-jun]]-Casos_PN_CORR[[#This Row],[2-jun]]</f>
        <v>0</v>
      </c>
      <c r="CN638">
        <f>+Casos_PN_CORR[[#This Row],[4-jun]]-Casos_PN_CORR[[#This Row],[3-jun]]</f>
        <v>0</v>
      </c>
      <c r="CO638">
        <f>+Casos_PN_CORR[[#This Row],[5-jun]]-Casos_PN_CORR[[#This Row],[4-jun]]</f>
        <v>0</v>
      </c>
      <c r="CP638">
        <f>+Casos_PN_CORR[[#This Row],[6-jun]]-Casos_PN_CORR[[#This Row],[5-jun]]</f>
        <v>0</v>
      </c>
    </row>
    <row r="639" spans="1:94">
      <c r="A639">
        <v>20609</v>
      </c>
      <c r="B639" s="2" t="s">
        <v>110</v>
      </c>
      <c r="C639" s="2" t="s">
        <v>236</v>
      </c>
      <c r="D639" s="2" t="s">
        <v>744</v>
      </c>
      <c r="E639" s="4">
        <f t="shared" si="9"/>
        <v>1</v>
      </c>
      <c r="F639">
        <f>+Casos_PN_CORR[[#This Row],[10-mar]]</f>
        <v>0</v>
      </c>
      <c r="G639">
        <f>+Casos_PN_CORR[[#This Row],[11-mar]]-Casos_PN_CORR[[#This Row],[10-mar]]</f>
        <v>0</v>
      </c>
      <c r="H639">
        <f>+Casos_PN_CORR[[#This Row],[12-mar]]-Casos_PN_CORR[[#This Row],[11-mar]]</f>
        <v>0</v>
      </c>
      <c r="I639">
        <f>+Casos_PN_CORR[[#This Row],[13-mar]]-Casos_PN_CORR[[#This Row],[12-mar]]</f>
        <v>0</v>
      </c>
      <c r="J639">
        <f>+Casos_PN_CORR[[#This Row],[14-mar]]-Casos_PN_CORR[[#This Row],[13-mar]]</f>
        <v>0</v>
      </c>
      <c r="K639">
        <f>+Casos_PN_CORR[[#This Row],[15-mar]]-Casos_PN_CORR[[#This Row],[14-mar]]</f>
        <v>0</v>
      </c>
      <c r="L639">
        <f>+Casos_PN_CORR[[#This Row],[16-mar]]-Casos_PN_CORR[[#This Row],[15-mar]]</f>
        <v>0</v>
      </c>
      <c r="M639">
        <f>+Casos_PN_CORR[[#This Row],[17-mar]]-Casos_PN_CORR[[#This Row],[16-mar]]</f>
        <v>0</v>
      </c>
      <c r="N639">
        <f>+Casos_PN_CORR[[#This Row],[18-mar]]-Casos_PN_CORR[[#This Row],[17-mar]]</f>
        <v>0</v>
      </c>
      <c r="O639">
        <f>+Casos_PN_CORR[[#This Row],[19-mar]]-Casos_PN_CORR[[#This Row],[18-mar]]</f>
        <v>0</v>
      </c>
      <c r="P639">
        <f>+Casos_PN_CORR[[#This Row],[20-mar]]-Casos_PN_CORR[[#This Row],[19-mar]]</f>
        <v>0</v>
      </c>
      <c r="Q639">
        <f>+Casos_PN_CORR[[#This Row],[21-mar]]-Casos_PN_CORR[[#This Row],[20-mar]]</f>
        <v>0</v>
      </c>
      <c r="R639">
        <f>+Casos_PN_CORR[[#This Row],[22-mar]]-Casos_PN_CORR[[#This Row],[21-mar]]</f>
        <v>0</v>
      </c>
      <c r="S639">
        <f>+Casos_PN_CORR[[#This Row],[23-mar]]-Casos_PN_CORR[[#This Row],[22-mar]]</f>
        <v>0</v>
      </c>
      <c r="T639">
        <f>+Casos_PN_CORR[[#This Row],[24-mar]]-Casos_PN_CORR[[#This Row],[23-mar]]</f>
        <v>0</v>
      </c>
      <c r="U639">
        <f>+Casos_PN_CORR[[#This Row],[25-mar]]-Casos_PN_CORR[[#This Row],[24-mar]]</f>
        <v>0</v>
      </c>
      <c r="V639">
        <f>+Casos_PN_CORR[[#This Row],[26-mar]]-Casos_PN_CORR[[#This Row],[25-mar]]</f>
        <v>0</v>
      </c>
      <c r="W639">
        <f>+Casos_PN_CORR[[#This Row],[27-mar]]-Casos_PN_CORR[[#This Row],[26-mar]]</f>
        <v>0</v>
      </c>
      <c r="X639">
        <f>+Casos_PN_CORR[[#This Row],[28-mar]]-Casos_PN_CORR[[#This Row],[27-mar]]</f>
        <v>0</v>
      </c>
      <c r="Y639">
        <f>+Casos_PN_CORR[[#This Row],[29-mar]]-Casos_PN_CORR[[#This Row],[28-mar]]</f>
        <v>0</v>
      </c>
      <c r="Z639">
        <f>+Casos_PN_CORR[[#This Row],[30-mar]]-Casos_PN_CORR[[#This Row],[29-mar]]</f>
        <v>0</v>
      </c>
      <c r="AA639">
        <f>+Casos_PN_CORR[[#This Row],[31-mar]]-Casos_PN_CORR[[#This Row],[30-mar]]</f>
        <v>0</v>
      </c>
      <c r="AB639">
        <f>+Casos_PN_CORR[[#This Row],[1-abr]]-Casos_PN_CORR[[#This Row],[31-mar]]</f>
        <v>0</v>
      </c>
      <c r="AC639">
        <f>+Casos_PN_CORR[[#This Row],[2-abr]]-Casos_PN_CORR[[#This Row],[1-abr]]</f>
        <v>0</v>
      </c>
      <c r="AD639">
        <f>+Casos_PN_CORR[[#This Row],[3-abr]]-Casos_PN_CORR[[#This Row],[2-abr]]</f>
        <v>0</v>
      </c>
      <c r="AE639">
        <f>+Casos_PN_CORR[[#This Row],[4-abr]]-Casos_PN_CORR[[#This Row],[3-abr]]</f>
        <v>0</v>
      </c>
      <c r="AF639">
        <f>+Casos_PN_CORR[[#This Row],[5-abr]]-Casos_PN_CORR[[#This Row],[4-abr]]</f>
        <v>0</v>
      </c>
      <c r="AG639">
        <f>+Casos_PN_CORR[[#This Row],[6-abr]]-Casos_PN_CORR[[#This Row],[5-abr]]</f>
        <v>0</v>
      </c>
      <c r="AH639">
        <f>+Casos_PN_CORR[[#This Row],[7-abr]]-Casos_PN_CORR[[#This Row],[6-abr]]</f>
        <v>0</v>
      </c>
      <c r="AI639">
        <f>+Casos_PN_CORR[[#This Row],[8-abr]]-Casos_PN_CORR[[#This Row],[7-abr]]</f>
        <v>0</v>
      </c>
      <c r="AJ639">
        <f>+Casos_PN_CORR[[#This Row],[9-abr]]-Casos_PN_CORR[[#This Row],[8-abr]]</f>
        <v>0</v>
      </c>
      <c r="AK639">
        <f>+Casos_PN_CORR[[#This Row],[10-abr]]-Casos_PN_CORR[[#This Row],[9-abr]]</f>
        <v>0</v>
      </c>
      <c r="AL639">
        <f>+Casos_PN_CORR[[#This Row],[11-abr]]-Casos_PN_CORR[[#This Row],[10-abr]]</f>
        <v>0</v>
      </c>
      <c r="AM639">
        <f>+Casos_PN_CORR[[#This Row],[12-abr]]-Casos_PN_CORR[[#This Row],[11-abr]]</f>
        <v>0</v>
      </c>
      <c r="AN639">
        <f>+Casos_PN_CORR[[#This Row],[13-abr]]-Casos_PN_CORR[[#This Row],[12-abr]]</f>
        <v>0</v>
      </c>
      <c r="AO639">
        <f>+Casos_PN_CORR[[#This Row],[14-abr]]-Casos_PN_CORR[[#This Row],[13-abr]]</f>
        <v>0</v>
      </c>
      <c r="AP639">
        <f>+Casos_PN_CORR[[#This Row],[15-abr]]-Casos_PN_CORR[[#This Row],[14-abr]]</f>
        <v>0</v>
      </c>
      <c r="AQ639">
        <f>+Casos_PN_CORR[[#This Row],[16-abr]]-Casos_PN_CORR[[#This Row],[15-abr]]</f>
        <v>0</v>
      </c>
      <c r="AR639">
        <f>+Casos_PN_CORR[[#This Row],[17-abr]]-Casos_PN_CORR[[#This Row],[16-abr]]</f>
        <v>0</v>
      </c>
      <c r="AS639">
        <f>+Casos_PN_CORR[[#This Row],[18-abr]]-Casos_PN_CORR[[#This Row],[17-abr]]</f>
        <v>0</v>
      </c>
      <c r="AT639">
        <f>+Casos_PN_CORR[[#This Row],[19-abr]]-Casos_PN_CORR[[#This Row],[18-abr]]</f>
        <v>0</v>
      </c>
      <c r="AU639">
        <f>+Casos_PN_CORR[[#This Row],[20-abr]]-Casos_PN_CORR[[#This Row],[19-abr]]</f>
        <v>0</v>
      </c>
      <c r="AV639">
        <f>+Casos_PN_CORR[[#This Row],[21-abr]]-Casos_PN_CORR[[#This Row],[20-abr]]</f>
        <v>0</v>
      </c>
      <c r="AW639">
        <f>+Casos_PN_CORR[[#This Row],[22-abr]]-Casos_PN_CORR[[#This Row],[21-abr]]</f>
        <v>0</v>
      </c>
      <c r="AX639">
        <f>+Casos_PN_CORR[[#This Row],[23-abr]]-Casos_PN_CORR[[#This Row],[22-abr]]</f>
        <v>0</v>
      </c>
      <c r="AY639">
        <f>+Casos_PN_CORR[[#This Row],[24-abr]]-Casos_PN_CORR[[#This Row],[23-abr]]</f>
        <v>0</v>
      </c>
      <c r="AZ639">
        <f>+Casos_PN_CORR[[#This Row],[25-abr]]-Casos_PN_CORR[[#This Row],[24-abr]]</f>
        <v>0</v>
      </c>
      <c r="BA639">
        <f>+Casos_PN_CORR[[#This Row],[26-abr]]-Casos_PN_CORR[[#This Row],[25-abr]]</f>
        <v>0</v>
      </c>
      <c r="BB639">
        <f>+Casos_PN_CORR[[#This Row],[27-abr]]-Casos_PN_CORR[[#This Row],[26-abr]]</f>
        <v>0</v>
      </c>
      <c r="BC639">
        <f>+Casos_PN_CORR[[#This Row],[28-abr]]-Casos_PN_CORR[[#This Row],[27-abr]]</f>
        <v>0</v>
      </c>
      <c r="BD639">
        <f>+Casos_PN_CORR[[#This Row],[29-abr]]-Casos_PN_CORR[[#This Row],[28-abr]]</f>
        <v>0</v>
      </c>
      <c r="BE639">
        <f>+Casos_PN_CORR[[#This Row],[30-abr]]-Casos_PN_CORR[[#This Row],[29-abr]]</f>
        <v>0</v>
      </c>
      <c r="BF639">
        <f>+Casos_PN_CORR[[#This Row],[1-may]]-Casos_PN_CORR[[#This Row],[30-abr]]</f>
        <v>0</v>
      </c>
      <c r="BG639">
        <f>+Casos_PN_CORR[[#This Row],[2-may]]-Casos_PN_CORR[[#This Row],[1-may]]</f>
        <v>0</v>
      </c>
      <c r="BH639">
        <f>+Casos_PN_CORR[[#This Row],[3-may]]-Casos_PN_CORR[[#This Row],[2-may]]</f>
        <v>0</v>
      </c>
      <c r="BI639">
        <f>+Casos_PN_CORR[[#This Row],[4-may]]-Casos_PN_CORR[[#This Row],[3-may]]</f>
        <v>0</v>
      </c>
      <c r="BJ639">
        <f>+Casos_PN_CORR[[#This Row],[5-may]]-Casos_PN_CORR[[#This Row],[4-may]]</f>
        <v>0</v>
      </c>
      <c r="BK639">
        <f>+Casos_PN_CORR[[#This Row],[6-may]]-Casos_PN_CORR[[#This Row],[5-may]]</f>
        <v>0</v>
      </c>
      <c r="BL639">
        <f>+Casos_PN_CORR[[#This Row],[7-may]]-Casos_PN_CORR[[#This Row],[6-may]]</f>
        <v>0</v>
      </c>
      <c r="BM639">
        <f>+Casos_PN_CORR[[#This Row],[8-may]]-Casos_PN_CORR[[#This Row],[7-may]]</f>
        <v>0</v>
      </c>
      <c r="BN639">
        <f>+Casos_PN_CORR[[#This Row],[9-may]]-Casos_PN_CORR[[#This Row],[8-may]]</f>
        <v>0</v>
      </c>
      <c r="BO639">
        <f>+Casos_PN_CORR[[#This Row],[10-may]]-Casos_PN_CORR[[#This Row],[9-may]]</f>
        <v>0</v>
      </c>
      <c r="BP639">
        <f>+Casos_PN_CORR[[#This Row],[11-may]]-Casos_PN_CORR[[#This Row],[10-may]]</f>
        <v>0</v>
      </c>
      <c r="BQ639">
        <f>+Casos_PN_CORR[[#This Row],[12-may]]-Casos_PN_CORR[[#This Row],[11-may]]</f>
        <v>0</v>
      </c>
      <c r="BR639">
        <f>+Casos_PN_CORR[[#This Row],[13-may]]-Casos_PN_CORR[[#This Row],[12-may]]</f>
        <v>0</v>
      </c>
      <c r="BS639">
        <f>+Casos_PN_CORR[[#This Row],[14-may]]-Casos_PN_CORR[[#This Row],[13-may]]</f>
        <v>0</v>
      </c>
      <c r="BT639">
        <f>+Casos_PN_CORR[[#This Row],[15-may]]-Casos_PN_CORR[[#This Row],[14-may]]</f>
        <v>0</v>
      </c>
      <c r="BU639">
        <f>+Casos_PN_CORR[[#This Row],[16-may]]-Casos_PN_CORR[[#This Row],[15-may]]</f>
        <v>0</v>
      </c>
      <c r="BV639">
        <f>+Casos_PN_CORR[[#This Row],[17-may]]-Casos_PN_CORR[[#This Row],[16-may]]</f>
        <v>0</v>
      </c>
      <c r="BW639">
        <f>+Casos_PN_CORR[[#This Row],[18-may]]-Casos_PN_CORR[[#This Row],[17-may]]</f>
        <v>0</v>
      </c>
      <c r="BX639">
        <f>+Casos_PN_CORR[[#This Row],[19-may]]-Casos_PN_CORR[[#This Row],[18-may]]</f>
        <v>0</v>
      </c>
      <c r="BY639">
        <f>+Casos_PN_CORR[[#This Row],[20-may]]-Casos_PN_CORR[[#This Row],[19-may]]</f>
        <v>0</v>
      </c>
      <c r="BZ639">
        <f>+Casos_PN_CORR[[#This Row],[21-may]]-Casos_PN_CORR[[#This Row],[20-may]]</f>
        <v>0</v>
      </c>
      <c r="CA639">
        <f>+Casos_PN_CORR[[#This Row],[22-may]]-Casos_PN_CORR[[#This Row],[21-may]]</f>
        <v>0</v>
      </c>
      <c r="CB639">
        <f>+Casos_PN_CORR[[#This Row],[23-may]]-Casos_PN_CORR[[#This Row],[22-may]]</f>
        <v>0</v>
      </c>
      <c r="CC639">
        <f>+Casos_PN_CORR[[#This Row],[24-may]]-Casos_PN_CORR[[#This Row],[23-may]]</f>
        <v>0</v>
      </c>
      <c r="CD639">
        <f>+Casos_PN_CORR[[#This Row],[25-may]]-Casos_PN_CORR[[#This Row],[24-may]]</f>
        <v>0</v>
      </c>
      <c r="CE639">
        <f>+Casos_PN_CORR[[#This Row],[26-may]]-Casos_PN_CORR[[#This Row],[25-may]]</f>
        <v>0</v>
      </c>
      <c r="CF639">
        <f>+Casos_PN_CORR[[#This Row],[27-may]]-Casos_PN_CORR[[#This Row],[26-may]]</f>
        <v>0</v>
      </c>
      <c r="CG639">
        <f>+Casos_PN_CORR[[#This Row],[28-may]]-Casos_PN_CORR[[#This Row],[27-may]]</f>
        <v>0</v>
      </c>
      <c r="CH639">
        <f>+Casos_PN_CORR[[#This Row],[29-may]]-Casos_PN_CORR[[#This Row],[28-may]]</f>
        <v>0</v>
      </c>
      <c r="CI639">
        <f>+Casos_PN_CORR[[#This Row],[30-may]]-Casos_PN_CORR[[#This Row],[29-may]]</f>
        <v>0</v>
      </c>
      <c r="CJ639">
        <f>+Casos_PN_CORR[[#This Row],[31-may]]-Casos_PN_CORR[[#This Row],[30-may]]</f>
        <v>0</v>
      </c>
      <c r="CK639">
        <f>+Casos_PN_CORR[[#This Row],[1-jun]]-Casos_PN_CORR[[#This Row],[31-may]]</f>
        <v>0</v>
      </c>
      <c r="CL639">
        <f>+Casos_PN_CORR[[#This Row],[2-jun]]-Casos_PN_CORR[[#This Row],[1-jun]]</f>
        <v>0</v>
      </c>
      <c r="CM639">
        <f>+Casos_PN_CORR[[#This Row],[3-jun]]-Casos_PN_CORR[[#This Row],[2-jun]]</f>
        <v>0</v>
      </c>
      <c r="CN639">
        <f>+Casos_PN_CORR[[#This Row],[4-jun]]-Casos_PN_CORR[[#This Row],[3-jun]]</f>
        <v>0</v>
      </c>
      <c r="CO639">
        <f>+Casos_PN_CORR[[#This Row],[5-jun]]-Casos_PN_CORR[[#This Row],[4-jun]]</f>
        <v>1</v>
      </c>
      <c r="CP639">
        <f>+Casos_PN_CORR[[#This Row],[6-jun]]-Casos_PN_CORR[[#This Row],[5-jun]]</f>
        <v>0</v>
      </c>
    </row>
    <row r="640" spans="1:94">
      <c r="A640">
        <v>120706</v>
      </c>
      <c r="B640" s="2" t="s">
        <v>104</v>
      </c>
      <c r="C640" s="2" t="s">
        <v>154</v>
      </c>
      <c r="D640" s="2" t="s">
        <v>745</v>
      </c>
      <c r="E640" s="4">
        <f t="shared" si="9"/>
        <v>0</v>
      </c>
      <c r="F640">
        <f>+Casos_PN_CORR[[#This Row],[10-mar]]</f>
        <v>0</v>
      </c>
      <c r="G640">
        <f>+Casos_PN_CORR[[#This Row],[11-mar]]-Casos_PN_CORR[[#This Row],[10-mar]]</f>
        <v>0</v>
      </c>
      <c r="H640">
        <f>+Casos_PN_CORR[[#This Row],[12-mar]]-Casos_PN_CORR[[#This Row],[11-mar]]</f>
        <v>0</v>
      </c>
      <c r="I640">
        <f>+Casos_PN_CORR[[#This Row],[13-mar]]-Casos_PN_CORR[[#This Row],[12-mar]]</f>
        <v>0</v>
      </c>
      <c r="J640">
        <f>+Casos_PN_CORR[[#This Row],[14-mar]]-Casos_PN_CORR[[#This Row],[13-mar]]</f>
        <v>0</v>
      </c>
      <c r="K640">
        <f>+Casos_PN_CORR[[#This Row],[15-mar]]-Casos_PN_CORR[[#This Row],[14-mar]]</f>
        <v>0</v>
      </c>
      <c r="L640">
        <f>+Casos_PN_CORR[[#This Row],[16-mar]]-Casos_PN_CORR[[#This Row],[15-mar]]</f>
        <v>0</v>
      </c>
      <c r="M640">
        <f>+Casos_PN_CORR[[#This Row],[17-mar]]-Casos_PN_CORR[[#This Row],[16-mar]]</f>
        <v>0</v>
      </c>
      <c r="N640">
        <f>+Casos_PN_CORR[[#This Row],[18-mar]]-Casos_PN_CORR[[#This Row],[17-mar]]</f>
        <v>0</v>
      </c>
      <c r="O640">
        <f>+Casos_PN_CORR[[#This Row],[19-mar]]-Casos_PN_CORR[[#This Row],[18-mar]]</f>
        <v>0</v>
      </c>
      <c r="P640">
        <f>+Casos_PN_CORR[[#This Row],[20-mar]]-Casos_PN_CORR[[#This Row],[19-mar]]</f>
        <v>0</v>
      </c>
      <c r="Q640">
        <f>+Casos_PN_CORR[[#This Row],[21-mar]]-Casos_PN_CORR[[#This Row],[20-mar]]</f>
        <v>0</v>
      </c>
      <c r="R640">
        <f>+Casos_PN_CORR[[#This Row],[22-mar]]-Casos_PN_CORR[[#This Row],[21-mar]]</f>
        <v>0</v>
      </c>
      <c r="S640">
        <f>+Casos_PN_CORR[[#This Row],[23-mar]]-Casos_PN_CORR[[#This Row],[22-mar]]</f>
        <v>0</v>
      </c>
      <c r="T640">
        <f>+Casos_PN_CORR[[#This Row],[24-mar]]-Casos_PN_CORR[[#This Row],[23-mar]]</f>
        <v>0</v>
      </c>
      <c r="U640">
        <f>+Casos_PN_CORR[[#This Row],[25-mar]]-Casos_PN_CORR[[#This Row],[24-mar]]</f>
        <v>0</v>
      </c>
      <c r="V640">
        <f>+Casos_PN_CORR[[#This Row],[26-mar]]-Casos_PN_CORR[[#This Row],[25-mar]]</f>
        <v>0</v>
      </c>
      <c r="W640">
        <f>+Casos_PN_CORR[[#This Row],[27-mar]]-Casos_PN_CORR[[#This Row],[26-mar]]</f>
        <v>0</v>
      </c>
      <c r="X640">
        <f>+Casos_PN_CORR[[#This Row],[28-mar]]-Casos_PN_CORR[[#This Row],[27-mar]]</f>
        <v>0</v>
      </c>
      <c r="Y640">
        <f>+Casos_PN_CORR[[#This Row],[29-mar]]-Casos_PN_CORR[[#This Row],[28-mar]]</f>
        <v>0</v>
      </c>
      <c r="Z640">
        <f>+Casos_PN_CORR[[#This Row],[30-mar]]-Casos_PN_CORR[[#This Row],[29-mar]]</f>
        <v>0</v>
      </c>
      <c r="AA640">
        <f>+Casos_PN_CORR[[#This Row],[31-mar]]-Casos_PN_CORR[[#This Row],[30-mar]]</f>
        <v>0</v>
      </c>
      <c r="AB640">
        <f>+Casos_PN_CORR[[#This Row],[1-abr]]-Casos_PN_CORR[[#This Row],[31-mar]]</f>
        <v>0</v>
      </c>
      <c r="AC640">
        <f>+Casos_PN_CORR[[#This Row],[2-abr]]-Casos_PN_CORR[[#This Row],[1-abr]]</f>
        <v>0</v>
      </c>
      <c r="AD640">
        <f>+Casos_PN_CORR[[#This Row],[3-abr]]-Casos_PN_CORR[[#This Row],[2-abr]]</f>
        <v>0</v>
      </c>
      <c r="AE640">
        <f>+Casos_PN_CORR[[#This Row],[4-abr]]-Casos_PN_CORR[[#This Row],[3-abr]]</f>
        <v>0</v>
      </c>
      <c r="AF640">
        <f>+Casos_PN_CORR[[#This Row],[5-abr]]-Casos_PN_CORR[[#This Row],[4-abr]]</f>
        <v>0</v>
      </c>
      <c r="AG640">
        <f>+Casos_PN_CORR[[#This Row],[6-abr]]-Casos_PN_CORR[[#This Row],[5-abr]]</f>
        <v>0</v>
      </c>
      <c r="AH640">
        <f>+Casos_PN_CORR[[#This Row],[7-abr]]-Casos_PN_CORR[[#This Row],[6-abr]]</f>
        <v>0</v>
      </c>
      <c r="AI640">
        <f>+Casos_PN_CORR[[#This Row],[8-abr]]-Casos_PN_CORR[[#This Row],[7-abr]]</f>
        <v>0</v>
      </c>
      <c r="AJ640">
        <f>+Casos_PN_CORR[[#This Row],[9-abr]]-Casos_PN_CORR[[#This Row],[8-abr]]</f>
        <v>0</v>
      </c>
      <c r="AK640">
        <f>+Casos_PN_CORR[[#This Row],[10-abr]]-Casos_PN_CORR[[#This Row],[9-abr]]</f>
        <v>0</v>
      </c>
      <c r="AL640">
        <f>+Casos_PN_CORR[[#This Row],[11-abr]]-Casos_PN_CORR[[#This Row],[10-abr]]</f>
        <v>0</v>
      </c>
      <c r="AM640">
        <f>+Casos_PN_CORR[[#This Row],[12-abr]]-Casos_PN_CORR[[#This Row],[11-abr]]</f>
        <v>0</v>
      </c>
      <c r="AN640">
        <f>+Casos_PN_CORR[[#This Row],[13-abr]]-Casos_PN_CORR[[#This Row],[12-abr]]</f>
        <v>0</v>
      </c>
      <c r="AO640">
        <f>+Casos_PN_CORR[[#This Row],[14-abr]]-Casos_PN_CORR[[#This Row],[13-abr]]</f>
        <v>0</v>
      </c>
      <c r="AP640">
        <f>+Casos_PN_CORR[[#This Row],[15-abr]]-Casos_PN_CORR[[#This Row],[14-abr]]</f>
        <v>0</v>
      </c>
      <c r="AQ640">
        <f>+Casos_PN_CORR[[#This Row],[16-abr]]-Casos_PN_CORR[[#This Row],[15-abr]]</f>
        <v>0</v>
      </c>
      <c r="AR640">
        <f>+Casos_PN_CORR[[#This Row],[17-abr]]-Casos_PN_CORR[[#This Row],[16-abr]]</f>
        <v>0</v>
      </c>
      <c r="AS640">
        <f>+Casos_PN_CORR[[#This Row],[18-abr]]-Casos_PN_CORR[[#This Row],[17-abr]]</f>
        <v>0</v>
      </c>
      <c r="AT640">
        <f>+Casos_PN_CORR[[#This Row],[19-abr]]-Casos_PN_CORR[[#This Row],[18-abr]]</f>
        <v>0</v>
      </c>
      <c r="AU640">
        <f>+Casos_PN_CORR[[#This Row],[20-abr]]-Casos_PN_CORR[[#This Row],[19-abr]]</f>
        <v>0</v>
      </c>
      <c r="AV640">
        <f>+Casos_PN_CORR[[#This Row],[21-abr]]-Casos_PN_CORR[[#This Row],[20-abr]]</f>
        <v>0</v>
      </c>
      <c r="AW640">
        <f>+Casos_PN_CORR[[#This Row],[22-abr]]-Casos_PN_CORR[[#This Row],[21-abr]]</f>
        <v>0</v>
      </c>
      <c r="AX640">
        <f>+Casos_PN_CORR[[#This Row],[23-abr]]-Casos_PN_CORR[[#This Row],[22-abr]]</f>
        <v>0</v>
      </c>
      <c r="AY640">
        <f>+Casos_PN_CORR[[#This Row],[24-abr]]-Casos_PN_CORR[[#This Row],[23-abr]]</f>
        <v>0</v>
      </c>
      <c r="AZ640">
        <f>+Casos_PN_CORR[[#This Row],[25-abr]]-Casos_PN_CORR[[#This Row],[24-abr]]</f>
        <v>0</v>
      </c>
      <c r="BA640">
        <f>+Casos_PN_CORR[[#This Row],[26-abr]]-Casos_PN_CORR[[#This Row],[25-abr]]</f>
        <v>0</v>
      </c>
      <c r="BB640">
        <f>+Casos_PN_CORR[[#This Row],[27-abr]]-Casos_PN_CORR[[#This Row],[26-abr]]</f>
        <v>0</v>
      </c>
      <c r="BC640">
        <f>+Casos_PN_CORR[[#This Row],[28-abr]]-Casos_PN_CORR[[#This Row],[27-abr]]</f>
        <v>0</v>
      </c>
      <c r="BD640">
        <f>+Casos_PN_CORR[[#This Row],[29-abr]]-Casos_PN_CORR[[#This Row],[28-abr]]</f>
        <v>0</v>
      </c>
      <c r="BE640">
        <f>+Casos_PN_CORR[[#This Row],[30-abr]]-Casos_PN_CORR[[#This Row],[29-abr]]</f>
        <v>0</v>
      </c>
      <c r="BF640">
        <f>+Casos_PN_CORR[[#This Row],[1-may]]-Casos_PN_CORR[[#This Row],[30-abr]]</f>
        <v>0</v>
      </c>
      <c r="BG640">
        <f>+Casos_PN_CORR[[#This Row],[2-may]]-Casos_PN_CORR[[#This Row],[1-may]]</f>
        <v>0</v>
      </c>
      <c r="BH640">
        <f>+Casos_PN_CORR[[#This Row],[3-may]]-Casos_PN_CORR[[#This Row],[2-may]]</f>
        <v>0</v>
      </c>
      <c r="BI640">
        <f>+Casos_PN_CORR[[#This Row],[4-may]]-Casos_PN_CORR[[#This Row],[3-may]]</f>
        <v>0</v>
      </c>
      <c r="BJ640">
        <f>+Casos_PN_CORR[[#This Row],[5-may]]-Casos_PN_CORR[[#This Row],[4-may]]</f>
        <v>0</v>
      </c>
      <c r="BK640">
        <f>+Casos_PN_CORR[[#This Row],[6-may]]-Casos_PN_CORR[[#This Row],[5-may]]</f>
        <v>0</v>
      </c>
      <c r="BL640">
        <f>+Casos_PN_CORR[[#This Row],[7-may]]-Casos_PN_CORR[[#This Row],[6-may]]</f>
        <v>0</v>
      </c>
      <c r="BM640">
        <f>+Casos_PN_CORR[[#This Row],[8-may]]-Casos_PN_CORR[[#This Row],[7-may]]</f>
        <v>0</v>
      </c>
      <c r="BN640">
        <f>+Casos_PN_CORR[[#This Row],[9-may]]-Casos_PN_CORR[[#This Row],[8-may]]</f>
        <v>0</v>
      </c>
      <c r="BO640">
        <f>+Casos_PN_CORR[[#This Row],[10-may]]-Casos_PN_CORR[[#This Row],[9-may]]</f>
        <v>0</v>
      </c>
      <c r="BP640">
        <f>+Casos_PN_CORR[[#This Row],[11-may]]-Casos_PN_CORR[[#This Row],[10-may]]</f>
        <v>0</v>
      </c>
      <c r="BQ640">
        <f>+Casos_PN_CORR[[#This Row],[12-may]]-Casos_PN_CORR[[#This Row],[11-may]]</f>
        <v>0</v>
      </c>
      <c r="BR640">
        <f>+Casos_PN_CORR[[#This Row],[13-may]]-Casos_PN_CORR[[#This Row],[12-may]]</f>
        <v>0</v>
      </c>
      <c r="BS640">
        <f>+Casos_PN_CORR[[#This Row],[14-may]]-Casos_PN_CORR[[#This Row],[13-may]]</f>
        <v>0</v>
      </c>
      <c r="BT640">
        <f>+Casos_PN_CORR[[#This Row],[15-may]]-Casos_PN_CORR[[#This Row],[14-may]]</f>
        <v>0</v>
      </c>
      <c r="BU640">
        <f>+Casos_PN_CORR[[#This Row],[16-may]]-Casos_PN_CORR[[#This Row],[15-may]]</f>
        <v>0</v>
      </c>
      <c r="BV640">
        <f>+Casos_PN_CORR[[#This Row],[17-may]]-Casos_PN_CORR[[#This Row],[16-may]]</f>
        <v>0</v>
      </c>
      <c r="BW640">
        <f>+Casos_PN_CORR[[#This Row],[18-may]]-Casos_PN_CORR[[#This Row],[17-may]]</f>
        <v>0</v>
      </c>
      <c r="BX640">
        <f>+Casos_PN_CORR[[#This Row],[19-may]]-Casos_PN_CORR[[#This Row],[18-may]]</f>
        <v>0</v>
      </c>
      <c r="BY640">
        <f>+Casos_PN_CORR[[#This Row],[20-may]]-Casos_PN_CORR[[#This Row],[19-may]]</f>
        <v>0</v>
      </c>
      <c r="BZ640">
        <f>+Casos_PN_CORR[[#This Row],[21-may]]-Casos_PN_CORR[[#This Row],[20-may]]</f>
        <v>0</v>
      </c>
      <c r="CA640">
        <f>+Casos_PN_CORR[[#This Row],[22-may]]-Casos_PN_CORR[[#This Row],[21-may]]</f>
        <v>0</v>
      </c>
      <c r="CB640">
        <f>+Casos_PN_CORR[[#This Row],[23-may]]-Casos_PN_CORR[[#This Row],[22-may]]</f>
        <v>0</v>
      </c>
      <c r="CC640">
        <f>+Casos_PN_CORR[[#This Row],[24-may]]-Casos_PN_CORR[[#This Row],[23-may]]</f>
        <v>0</v>
      </c>
      <c r="CD640">
        <f>+Casos_PN_CORR[[#This Row],[25-may]]-Casos_PN_CORR[[#This Row],[24-may]]</f>
        <v>0</v>
      </c>
      <c r="CE640">
        <f>+Casos_PN_CORR[[#This Row],[26-may]]-Casos_PN_CORR[[#This Row],[25-may]]</f>
        <v>0</v>
      </c>
      <c r="CF640">
        <f>+Casos_PN_CORR[[#This Row],[27-may]]-Casos_PN_CORR[[#This Row],[26-may]]</f>
        <v>0</v>
      </c>
      <c r="CG640">
        <f>+Casos_PN_CORR[[#This Row],[28-may]]-Casos_PN_CORR[[#This Row],[27-may]]</f>
        <v>0</v>
      </c>
      <c r="CH640">
        <f>+Casos_PN_CORR[[#This Row],[29-may]]-Casos_PN_CORR[[#This Row],[28-may]]</f>
        <v>0</v>
      </c>
      <c r="CI640">
        <f>+Casos_PN_CORR[[#This Row],[30-may]]-Casos_PN_CORR[[#This Row],[29-may]]</f>
        <v>0</v>
      </c>
      <c r="CJ640">
        <f>+Casos_PN_CORR[[#This Row],[31-may]]-Casos_PN_CORR[[#This Row],[30-may]]</f>
        <v>0</v>
      </c>
      <c r="CK640">
        <f>+Casos_PN_CORR[[#This Row],[1-jun]]-Casos_PN_CORR[[#This Row],[31-may]]</f>
        <v>0</v>
      </c>
      <c r="CL640">
        <f>+Casos_PN_CORR[[#This Row],[2-jun]]-Casos_PN_CORR[[#This Row],[1-jun]]</f>
        <v>0</v>
      </c>
      <c r="CM640">
        <f>+Casos_PN_CORR[[#This Row],[3-jun]]-Casos_PN_CORR[[#This Row],[2-jun]]</f>
        <v>0</v>
      </c>
      <c r="CN640">
        <f>+Casos_PN_CORR[[#This Row],[4-jun]]-Casos_PN_CORR[[#This Row],[3-jun]]</f>
        <v>0</v>
      </c>
      <c r="CO640">
        <f>+Casos_PN_CORR[[#This Row],[5-jun]]-Casos_PN_CORR[[#This Row],[4-jun]]</f>
        <v>0</v>
      </c>
      <c r="CP640">
        <f>+Casos_PN_CORR[[#This Row],[6-jun]]-Casos_PN_CORR[[#This Row],[5-jun]]</f>
        <v>0</v>
      </c>
    </row>
    <row r="641" spans="1:94">
      <c r="A641">
        <v>80819</v>
      </c>
      <c r="B641" s="2" t="s">
        <v>97</v>
      </c>
      <c r="C641" s="2" t="s">
        <v>97</v>
      </c>
      <c r="D641" s="2" t="s">
        <v>746</v>
      </c>
      <c r="E641" s="4">
        <f t="shared" si="9"/>
        <v>797</v>
      </c>
      <c r="F641">
        <f>+Casos_PN_CORR[[#This Row],[10-mar]]</f>
        <v>0</v>
      </c>
      <c r="G641">
        <f>+Casos_PN_CORR[[#This Row],[11-mar]]-Casos_PN_CORR[[#This Row],[10-mar]]</f>
        <v>0</v>
      </c>
      <c r="H641">
        <f>+Casos_PN_CORR[[#This Row],[12-mar]]-Casos_PN_CORR[[#This Row],[11-mar]]</f>
        <v>0</v>
      </c>
      <c r="I641">
        <f>+Casos_PN_CORR[[#This Row],[13-mar]]-Casos_PN_CORR[[#This Row],[12-mar]]</f>
        <v>0</v>
      </c>
      <c r="J641">
        <f>+Casos_PN_CORR[[#This Row],[14-mar]]-Casos_PN_CORR[[#This Row],[13-mar]]</f>
        <v>0</v>
      </c>
      <c r="K641">
        <f>+Casos_PN_CORR[[#This Row],[15-mar]]-Casos_PN_CORR[[#This Row],[14-mar]]</f>
        <v>0</v>
      </c>
      <c r="L641">
        <f>+Casos_PN_CORR[[#This Row],[16-mar]]-Casos_PN_CORR[[#This Row],[15-mar]]</f>
        <v>0</v>
      </c>
      <c r="M641">
        <f>+Casos_PN_CORR[[#This Row],[17-mar]]-Casos_PN_CORR[[#This Row],[16-mar]]</f>
        <v>0</v>
      </c>
      <c r="N641">
        <f>+Casos_PN_CORR[[#This Row],[18-mar]]-Casos_PN_CORR[[#This Row],[17-mar]]</f>
        <v>0</v>
      </c>
      <c r="O641">
        <f>+Casos_PN_CORR[[#This Row],[19-mar]]-Casos_PN_CORR[[#This Row],[18-mar]]</f>
        <v>0</v>
      </c>
      <c r="P641">
        <f>+Casos_PN_CORR[[#This Row],[20-mar]]-Casos_PN_CORR[[#This Row],[19-mar]]</f>
        <v>0</v>
      </c>
      <c r="Q641">
        <f>+Casos_PN_CORR[[#This Row],[21-mar]]-Casos_PN_CORR[[#This Row],[20-mar]]</f>
        <v>0</v>
      </c>
      <c r="R641">
        <f>+Casos_PN_CORR[[#This Row],[22-mar]]-Casos_PN_CORR[[#This Row],[21-mar]]</f>
        <v>0</v>
      </c>
      <c r="S641">
        <f>+Casos_PN_CORR[[#This Row],[23-mar]]-Casos_PN_CORR[[#This Row],[22-mar]]</f>
        <v>0</v>
      </c>
      <c r="T641">
        <f>+Casos_PN_CORR[[#This Row],[24-mar]]-Casos_PN_CORR[[#This Row],[23-mar]]</f>
        <v>0</v>
      </c>
      <c r="U641">
        <f>+Casos_PN_CORR[[#This Row],[25-mar]]-Casos_PN_CORR[[#This Row],[24-mar]]</f>
        <v>0</v>
      </c>
      <c r="V641">
        <f>+Casos_PN_CORR[[#This Row],[26-mar]]-Casos_PN_CORR[[#This Row],[25-mar]]</f>
        <v>0</v>
      </c>
      <c r="W641">
        <f>+Casos_PN_CORR[[#This Row],[27-mar]]-Casos_PN_CORR[[#This Row],[26-mar]]</f>
        <v>0</v>
      </c>
      <c r="X641">
        <f>+Casos_PN_CORR[[#This Row],[28-mar]]-Casos_PN_CORR[[#This Row],[27-mar]]</f>
        <v>0</v>
      </c>
      <c r="Y641">
        <f>+Casos_PN_CORR[[#This Row],[29-mar]]-Casos_PN_CORR[[#This Row],[28-mar]]</f>
        <v>0</v>
      </c>
      <c r="Z641">
        <f>+Casos_PN_CORR[[#This Row],[30-mar]]-Casos_PN_CORR[[#This Row],[29-mar]]</f>
        <v>0</v>
      </c>
      <c r="AA641">
        <f>+Casos_PN_CORR[[#This Row],[31-mar]]-Casos_PN_CORR[[#This Row],[30-mar]]</f>
        <v>0</v>
      </c>
      <c r="AB641">
        <f>+Casos_PN_CORR[[#This Row],[1-abr]]-Casos_PN_CORR[[#This Row],[31-mar]]</f>
        <v>0</v>
      </c>
      <c r="AC641">
        <f>+Casos_PN_CORR[[#This Row],[2-abr]]-Casos_PN_CORR[[#This Row],[1-abr]]</f>
        <v>0</v>
      </c>
      <c r="AD641">
        <f>+Casos_PN_CORR[[#This Row],[3-abr]]-Casos_PN_CORR[[#This Row],[2-abr]]</f>
        <v>0</v>
      </c>
      <c r="AE641">
        <f>+Casos_PN_CORR[[#This Row],[4-abr]]-Casos_PN_CORR[[#This Row],[3-abr]]</f>
        <v>0</v>
      </c>
      <c r="AF641">
        <f>+Casos_PN_CORR[[#This Row],[5-abr]]-Casos_PN_CORR[[#This Row],[4-abr]]</f>
        <v>0</v>
      </c>
      <c r="AG641">
        <f>+Casos_PN_CORR[[#This Row],[6-abr]]-Casos_PN_CORR[[#This Row],[5-abr]]</f>
        <v>0</v>
      </c>
      <c r="AH641">
        <f>+Casos_PN_CORR[[#This Row],[7-abr]]-Casos_PN_CORR[[#This Row],[6-abr]]</f>
        <v>0</v>
      </c>
      <c r="AI641">
        <f>+Casos_PN_CORR[[#This Row],[8-abr]]-Casos_PN_CORR[[#This Row],[7-abr]]</f>
        <v>0</v>
      </c>
      <c r="AJ641">
        <f>+Casos_PN_CORR[[#This Row],[9-abr]]-Casos_PN_CORR[[#This Row],[8-abr]]</f>
        <v>0</v>
      </c>
      <c r="AK641">
        <f>+Casos_PN_CORR[[#This Row],[10-abr]]-Casos_PN_CORR[[#This Row],[9-abr]]</f>
        <v>0</v>
      </c>
      <c r="AL641">
        <f>+Casos_PN_CORR[[#This Row],[11-abr]]-Casos_PN_CORR[[#This Row],[10-abr]]</f>
        <v>0</v>
      </c>
      <c r="AM641">
        <f>+Casos_PN_CORR[[#This Row],[12-abr]]-Casos_PN_CORR[[#This Row],[11-abr]]</f>
        <v>0</v>
      </c>
      <c r="AN641">
        <f>+Casos_PN_CORR[[#This Row],[13-abr]]-Casos_PN_CORR[[#This Row],[12-abr]]</f>
        <v>0</v>
      </c>
      <c r="AO641">
        <f>+Casos_PN_CORR[[#This Row],[14-abr]]-Casos_PN_CORR[[#This Row],[13-abr]]</f>
        <v>0</v>
      </c>
      <c r="AP641">
        <f>+Casos_PN_CORR[[#This Row],[15-abr]]-Casos_PN_CORR[[#This Row],[14-abr]]</f>
        <v>0</v>
      </c>
      <c r="AQ641">
        <f>+Casos_PN_CORR[[#This Row],[16-abr]]-Casos_PN_CORR[[#This Row],[15-abr]]</f>
        <v>0</v>
      </c>
      <c r="AR641">
        <f>+Casos_PN_CORR[[#This Row],[17-abr]]-Casos_PN_CORR[[#This Row],[16-abr]]</f>
        <v>0</v>
      </c>
      <c r="AS641">
        <f>+Casos_PN_CORR[[#This Row],[18-abr]]-Casos_PN_CORR[[#This Row],[17-abr]]</f>
        <v>0</v>
      </c>
      <c r="AT641">
        <f>+Casos_PN_CORR[[#This Row],[19-abr]]-Casos_PN_CORR[[#This Row],[18-abr]]</f>
        <v>0</v>
      </c>
      <c r="AU641">
        <f>+Casos_PN_CORR[[#This Row],[20-abr]]-Casos_PN_CORR[[#This Row],[19-abr]]</f>
        <v>0</v>
      </c>
      <c r="AV641">
        <f>+Casos_PN_CORR[[#This Row],[21-abr]]-Casos_PN_CORR[[#This Row],[20-abr]]</f>
        <v>0</v>
      </c>
      <c r="AW641">
        <f>+Casos_PN_CORR[[#This Row],[22-abr]]-Casos_PN_CORR[[#This Row],[21-abr]]</f>
        <v>0</v>
      </c>
      <c r="AX641">
        <f>+Casos_PN_CORR[[#This Row],[23-abr]]-Casos_PN_CORR[[#This Row],[22-abr]]</f>
        <v>0</v>
      </c>
      <c r="AY641">
        <f>+Casos_PN_CORR[[#This Row],[24-abr]]-Casos_PN_CORR[[#This Row],[23-abr]]</f>
        <v>0</v>
      </c>
      <c r="AZ641">
        <f>+Casos_PN_CORR[[#This Row],[25-abr]]-Casos_PN_CORR[[#This Row],[24-abr]]</f>
        <v>0</v>
      </c>
      <c r="BA641">
        <f>+Casos_PN_CORR[[#This Row],[26-abr]]-Casos_PN_CORR[[#This Row],[25-abr]]</f>
        <v>0</v>
      </c>
      <c r="BB641">
        <f>+Casos_PN_CORR[[#This Row],[27-abr]]-Casos_PN_CORR[[#This Row],[26-abr]]</f>
        <v>0</v>
      </c>
      <c r="BC641">
        <f>+Casos_PN_CORR[[#This Row],[28-abr]]-Casos_PN_CORR[[#This Row],[27-abr]]</f>
        <v>0</v>
      </c>
      <c r="BD641">
        <f>+Casos_PN_CORR[[#This Row],[29-abr]]-Casos_PN_CORR[[#This Row],[28-abr]]</f>
        <v>0</v>
      </c>
      <c r="BE641">
        <f>+Casos_PN_CORR[[#This Row],[30-abr]]-Casos_PN_CORR[[#This Row],[29-abr]]</f>
        <v>0</v>
      </c>
      <c r="BF641">
        <f>+Casos_PN_CORR[[#This Row],[1-may]]-Casos_PN_CORR[[#This Row],[30-abr]]</f>
        <v>0</v>
      </c>
      <c r="BG641">
        <f>+Casos_PN_CORR[[#This Row],[2-may]]-Casos_PN_CORR[[#This Row],[1-may]]</f>
        <v>0</v>
      </c>
      <c r="BH641">
        <f>+Casos_PN_CORR[[#This Row],[3-may]]-Casos_PN_CORR[[#This Row],[2-may]]</f>
        <v>0</v>
      </c>
      <c r="BI641">
        <f>+Casos_PN_CORR[[#This Row],[4-may]]-Casos_PN_CORR[[#This Row],[3-may]]</f>
        <v>0</v>
      </c>
      <c r="BJ641">
        <f>+Casos_PN_CORR[[#This Row],[5-may]]-Casos_PN_CORR[[#This Row],[4-may]]</f>
        <v>0</v>
      </c>
      <c r="BK641">
        <f>+Casos_PN_CORR[[#This Row],[6-may]]-Casos_PN_CORR[[#This Row],[5-may]]</f>
        <v>0</v>
      </c>
      <c r="BL641">
        <f>+Casos_PN_CORR[[#This Row],[7-may]]-Casos_PN_CORR[[#This Row],[6-may]]</f>
        <v>0</v>
      </c>
      <c r="BM641">
        <f>+Casos_PN_CORR[[#This Row],[8-may]]-Casos_PN_CORR[[#This Row],[7-may]]</f>
        <v>0</v>
      </c>
      <c r="BN641">
        <f>+Casos_PN_CORR[[#This Row],[9-may]]-Casos_PN_CORR[[#This Row],[8-may]]</f>
        <v>0</v>
      </c>
      <c r="BO641">
        <f>+Casos_PN_CORR[[#This Row],[10-may]]-Casos_PN_CORR[[#This Row],[9-may]]</f>
        <v>0</v>
      </c>
      <c r="BP641">
        <f>+Casos_PN_CORR[[#This Row],[11-may]]-Casos_PN_CORR[[#This Row],[10-may]]</f>
        <v>0</v>
      </c>
      <c r="BQ641">
        <f>+Casos_PN_CORR[[#This Row],[12-may]]-Casos_PN_CORR[[#This Row],[11-may]]</f>
        <v>0</v>
      </c>
      <c r="BR641">
        <f>+Casos_PN_CORR[[#This Row],[13-may]]-Casos_PN_CORR[[#This Row],[12-may]]</f>
        <v>0</v>
      </c>
      <c r="BS641">
        <f>+Casos_PN_CORR[[#This Row],[14-may]]-Casos_PN_CORR[[#This Row],[13-may]]</f>
        <v>0</v>
      </c>
      <c r="BT641">
        <f>+Casos_PN_CORR[[#This Row],[15-may]]-Casos_PN_CORR[[#This Row],[14-may]]</f>
        <v>0</v>
      </c>
      <c r="BU641">
        <f>+Casos_PN_CORR[[#This Row],[16-may]]-Casos_PN_CORR[[#This Row],[15-may]]</f>
        <v>0</v>
      </c>
      <c r="BV641">
        <f>+Casos_PN_CORR[[#This Row],[17-may]]-Casos_PN_CORR[[#This Row],[16-may]]</f>
        <v>0</v>
      </c>
      <c r="BW641">
        <f>+Casos_PN_CORR[[#This Row],[18-may]]-Casos_PN_CORR[[#This Row],[17-may]]</f>
        <v>0</v>
      </c>
      <c r="BX641">
        <f>+Casos_PN_CORR[[#This Row],[19-may]]-Casos_PN_CORR[[#This Row],[18-may]]</f>
        <v>0</v>
      </c>
      <c r="BY641">
        <f>+Casos_PN_CORR[[#This Row],[20-may]]-Casos_PN_CORR[[#This Row],[19-may]]</f>
        <v>0</v>
      </c>
      <c r="BZ641">
        <f>+Casos_PN_CORR[[#This Row],[21-may]]-Casos_PN_CORR[[#This Row],[20-may]]</f>
        <v>0</v>
      </c>
      <c r="CA641">
        <f>+Casos_PN_CORR[[#This Row],[22-may]]-Casos_PN_CORR[[#This Row],[21-may]]</f>
        <v>0</v>
      </c>
      <c r="CB641">
        <f>+Casos_PN_CORR[[#This Row],[23-may]]-Casos_PN_CORR[[#This Row],[22-may]]</f>
        <v>0</v>
      </c>
      <c r="CC641">
        <f>+Casos_PN_CORR[[#This Row],[24-may]]-Casos_PN_CORR[[#This Row],[23-may]]</f>
        <v>0</v>
      </c>
      <c r="CD641">
        <f>+Casos_PN_CORR[[#This Row],[25-may]]-Casos_PN_CORR[[#This Row],[24-may]]</f>
        <v>0</v>
      </c>
      <c r="CE641">
        <f>+Casos_PN_CORR[[#This Row],[26-may]]-Casos_PN_CORR[[#This Row],[25-may]]</f>
        <v>0</v>
      </c>
      <c r="CF641">
        <f>+Casos_PN_CORR[[#This Row],[27-may]]-Casos_PN_CORR[[#This Row],[26-may]]</f>
        <v>0</v>
      </c>
      <c r="CG641">
        <f>+Casos_PN_CORR[[#This Row],[28-may]]-Casos_PN_CORR[[#This Row],[27-may]]</f>
        <v>0</v>
      </c>
      <c r="CH641">
        <f>+Casos_PN_CORR[[#This Row],[29-may]]-Casos_PN_CORR[[#This Row],[28-may]]</f>
        <v>0</v>
      </c>
      <c r="CI641">
        <f>+Casos_PN_CORR[[#This Row],[30-may]]-Casos_PN_CORR[[#This Row],[29-may]]</f>
        <v>0</v>
      </c>
      <c r="CJ641">
        <f>+Casos_PN_CORR[[#This Row],[31-may]]-Casos_PN_CORR[[#This Row],[30-may]]</f>
        <v>0</v>
      </c>
      <c r="CK641">
        <f>+Casos_PN_CORR[[#This Row],[1-jun]]-Casos_PN_CORR[[#This Row],[31-may]]</f>
        <v>0</v>
      </c>
      <c r="CL641">
        <f>+Casos_PN_CORR[[#This Row],[2-jun]]-Casos_PN_CORR[[#This Row],[1-jun]]</f>
        <v>0</v>
      </c>
      <c r="CM641">
        <f>+Casos_PN_CORR[[#This Row],[3-jun]]-Casos_PN_CORR[[#This Row],[2-jun]]</f>
        <v>0</v>
      </c>
      <c r="CN641">
        <f>+Casos_PN_CORR[[#This Row],[4-jun]]-Casos_PN_CORR[[#This Row],[3-jun]]</f>
        <v>0</v>
      </c>
      <c r="CO641">
        <f>+Casos_PN_CORR[[#This Row],[5-jun]]-Casos_PN_CORR[[#This Row],[4-jun]]</f>
        <v>797</v>
      </c>
      <c r="CP641">
        <f>+Casos_PN_CORR[[#This Row],[6-jun]]-Casos_PN_CORR[[#This Row],[5-jun]]</f>
        <v>0</v>
      </c>
    </row>
    <row r="642" spans="1:94">
      <c r="A642">
        <v>41301</v>
      </c>
      <c r="B642" s="2" t="s">
        <v>115</v>
      </c>
      <c r="C642" s="2" t="s">
        <v>183</v>
      </c>
      <c r="D642" s="2" t="s">
        <v>747</v>
      </c>
      <c r="E642" s="4">
        <f t="shared" si="9"/>
        <v>0</v>
      </c>
      <c r="F642">
        <f>+Casos_PN_CORR[[#This Row],[10-mar]]</f>
        <v>0</v>
      </c>
      <c r="G642">
        <f>+Casos_PN_CORR[[#This Row],[11-mar]]-Casos_PN_CORR[[#This Row],[10-mar]]</f>
        <v>0</v>
      </c>
      <c r="H642">
        <f>+Casos_PN_CORR[[#This Row],[12-mar]]-Casos_PN_CORR[[#This Row],[11-mar]]</f>
        <v>0</v>
      </c>
      <c r="I642">
        <f>+Casos_PN_CORR[[#This Row],[13-mar]]-Casos_PN_CORR[[#This Row],[12-mar]]</f>
        <v>0</v>
      </c>
      <c r="J642">
        <f>+Casos_PN_CORR[[#This Row],[14-mar]]-Casos_PN_CORR[[#This Row],[13-mar]]</f>
        <v>0</v>
      </c>
      <c r="K642">
        <f>+Casos_PN_CORR[[#This Row],[15-mar]]-Casos_PN_CORR[[#This Row],[14-mar]]</f>
        <v>0</v>
      </c>
      <c r="L642">
        <f>+Casos_PN_CORR[[#This Row],[16-mar]]-Casos_PN_CORR[[#This Row],[15-mar]]</f>
        <v>0</v>
      </c>
      <c r="M642">
        <f>+Casos_PN_CORR[[#This Row],[17-mar]]-Casos_PN_CORR[[#This Row],[16-mar]]</f>
        <v>0</v>
      </c>
      <c r="N642">
        <f>+Casos_PN_CORR[[#This Row],[18-mar]]-Casos_PN_CORR[[#This Row],[17-mar]]</f>
        <v>0</v>
      </c>
      <c r="O642">
        <f>+Casos_PN_CORR[[#This Row],[19-mar]]-Casos_PN_CORR[[#This Row],[18-mar]]</f>
        <v>0</v>
      </c>
      <c r="P642">
        <f>+Casos_PN_CORR[[#This Row],[20-mar]]-Casos_PN_CORR[[#This Row],[19-mar]]</f>
        <v>0</v>
      </c>
      <c r="Q642">
        <f>+Casos_PN_CORR[[#This Row],[21-mar]]-Casos_PN_CORR[[#This Row],[20-mar]]</f>
        <v>0</v>
      </c>
      <c r="R642">
        <f>+Casos_PN_CORR[[#This Row],[22-mar]]-Casos_PN_CORR[[#This Row],[21-mar]]</f>
        <v>0</v>
      </c>
      <c r="S642">
        <f>+Casos_PN_CORR[[#This Row],[23-mar]]-Casos_PN_CORR[[#This Row],[22-mar]]</f>
        <v>0</v>
      </c>
      <c r="T642">
        <f>+Casos_PN_CORR[[#This Row],[24-mar]]-Casos_PN_CORR[[#This Row],[23-mar]]</f>
        <v>0</v>
      </c>
      <c r="U642">
        <f>+Casos_PN_CORR[[#This Row],[25-mar]]-Casos_PN_CORR[[#This Row],[24-mar]]</f>
        <v>0</v>
      </c>
      <c r="V642">
        <f>+Casos_PN_CORR[[#This Row],[26-mar]]-Casos_PN_CORR[[#This Row],[25-mar]]</f>
        <v>0</v>
      </c>
      <c r="W642">
        <f>+Casos_PN_CORR[[#This Row],[27-mar]]-Casos_PN_CORR[[#This Row],[26-mar]]</f>
        <v>0</v>
      </c>
      <c r="X642">
        <f>+Casos_PN_CORR[[#This Row],[28-mar]]-Casos_PN_CORR[[#This Row],[27-mar]]</f>
        <v>0</v>
      </c>
      <c r="Y642">
        <f>+Casos_PN_CORR[[#This Row],[29-mar]]-Casos_PN_CORR[[#This Row],[28-mar]]</f>
        <v>0</v>
      </c>
      <c r="Z642">
        <f>+Casos_PN_CORR[[#This Row],[30-mar]]-Casos_PN_CORR[[#This Row],[29-mar]]</f>
        <v>0</v>
      </c>
      <c r="AA642">
        <f>+Casos_PN_CORR[[#This Row],[31-mar]]-Casos_PN_CORR[[#This Row],[30-mar]]</f>
        <v>0</v>
      </c>
      <c r="AB642">
        <f>+Casos_PN_CORR[[#This Row],[1-abr]]-Casos_PN_CORR[[#This Row],[31-mar]]</f>
        <v>0</v>
      </c>
      <c r="AC642">
        <f>+Casos_PN_CORR[[#This Row],[2-abr]]-Casos_PN_CORR[[#This Row],[1-abr]]</f>
        <v>0</v>
      </c>
      <c r="AD642">
        <f>+Casos_PN_CORR[[#This Row],[3-abr]]-Casos_PN_CORR[[#This Row],[2-abr]]</f>
        <v>0</v>
      </c>
      <c r="AE642">
        <f>+Casos_PN_CORR[[#This Row],[4-abr]]-Casos_PN_CORR[[#This Row],[3-abr]]</f>
        <v>0</v>
      </c>
      <c r="AF642">
        <f>+Casos_PN_CORR[[#This Row],[5-abr]]-Casos_PN_CORR[[#This Row],[4-abr]]</f>
        <v>0</v>
      </c>
      <c r="AG642">
        <f>+Casos_PN_CORR[[#This Row],[6-abr]]-Casos_PN_CORR[[#This Row],[5-abr]]</f>
        <v>0</v>
      </c>
      <c r="AH642">
        <f>+Casos_PN_CORR[[#This Row],[7-abr]]-Casos_PN_CORR[[#This Row],[6-abr]]</f>
        <v>0</v>
      </c>
      <c r="AI642">
        <f>+Casos_PN_CORR[[#This Row],[8-abr]]-Casos_PN_CORR[[#This Row],[7-abr]]</f>
        <v>0</v>
      </c>
      <c r="AJ642">
        <f>+Casos_PN_CORR[[#This Row],[9-abr]]-Casos_PN_CORR[[#This Row],[8-abr]]</f>
        <v>0</v>
      </c>
      <c r="AK642">
        <f>+Casos_PN_CORR[[#This Row],[10-abr]]-Casos_PN_CORR[[#This Row],[9-abr]]</f>
        <v>0</v>
      </c>
      <c r="AL642">
        <f>+Casos_PN_CORR[[#This Row],[11-abr]]-Casos_PN_CORR[[#This Row],[10-abr]]</f>
        <v>0</v>
      </c>
      <c r="AM642">
        <f>+Casos_PN_CORR[[#This Row],[12-abr]]-Casos_PN_CORR[[#This Row],[11-abr]]</f>
        <v>0</v>
      </c>
      <c r="AN642">
        <f>+Casos_PN_CORR[[#This Row],[13-abr]]-Casos_PN_CORR[[#This Row],[12-abr]]</f>
        <v>0</v>
      </c>
      <c r="AO642">
        <f>+Casos_PN_CORR[[#This Row],[14-abr]]-Casos_PN_CORR[[#This Row],[13-abr]]</f>
        <v>0</v>
      </c>
      <c r="AP642">
        <f>+Casos_PN_CORR[[#This Row],[15-abr]]-Casos_PN_CORR[[#This Row],[14-abr]]</f>
        <v>0</v>
      </c>
      <c r="AQ642">
        <f>+Casos_PN_CORR[[#This Row],[16-abr]]-Casos_PN_CORR[[#This Row],[15-abr]]</f>
        <v>0</v>
      </c>
      <c r="AR642">
        <f>+Casos_PN_CORR[[#This Row],[17-abr]]-Casos_PN_CORR[[#This Row],[16-abr]]</f>
        <v>0</v>
      </c>
      <c r="AS642">
        <f>+Casos_PN_CORR[[#This Row],[18-abr]]-Casos_PN_CORR[[#This Row],[17-abr]]</f>
        <v>0</v>
      </c>
      <c r="AT642">
        <f>+Casos_PN_CORR[[#This Row],[19-abr]]-Casos_PN_CORR[[#This Row],[18-abr]]</f>
        <v>0</v>
      </c>
      <c r="AU642">
        <f>+Casos_PN_CORR[[#This Row],[20-abr]]-Casos_PN_CORR[[#This Row],[19-abr]]</f>
        <v>0</v>
      </c>
      <c r="AV642">
        <f>+Casos_PN_CORR[[#This Row],[21-abr]]-Casos_PN_CORR[[#This Row],[20-abr]]</f>
        <v>0</v>
      </c>
      <c r="AW642">
        <f>+Casos_PN_CORR[[#This Row],[22-abr]]-Casos_PN_CORR[[#This Row],[21-abr]]</f>
        <v>0</v>
      </c>
      <c r="AX642">
        <f>+Casos_PN_CORR[[#This Row],[23-abr]]-Casos_PN_CORR[[#This Row],[22-abr]]</f>
        <v>0</v>
      </c>
      <c r="AY642">
        <f>+Casos_PN_CORR[[#This Row],[24-abr]]-Casos_PN_CORR[[#This Row],[23-abr]]</f>
        <v>0</v>
      </c>
      <c r="AZ642">
        <f>+Casos_PN_CORR[[#This Row],[25-abr]]-Casos_PN_CORR[[#This Row],[24-abr]]</f>
        <v>0</v>
      </c>
      <c r="BA642">
        <f>+Casos_PN_CORR[[#This Row],[26-abr]]-Casos_PN_CORR[[#This Row],[25-abr]]</f>
        <v>0</v>
      </c>
      <c r="BB642">
        <f>+Casos_PN_CORR[[#This Row],[27-abr]]-Casos_PN_CORR[[#This Row],[26-abr]]</f>
        <v>0</v>
      </c>
      <c r="BC642">
        <f>+Casos_PN_CORR[[#This Row],[28-abr]]-Casos_PN_CORR[[#This Row],[27-abr]]</f>
        <v>0</v>
      </c>
      <c r="BD642">
        <f>+Casos_PN_CORR[[#This Row],[29-abr]]-Casos_PN_CORR[[#This Row],[28-abr]]</f>
        <v>0</v>
      </c>
      <c r="BE642">
        <f>+Casos_PN_CORR[[#This Row],[30-abr]]-Casos_PN_CORR[[#This Row],[29-abr]]</f>
        <v>0</v>
      </c>
      <c r="BF642">
        <f>+Casos_PN_CORR[[#This Row],[1-may]]-Casos_PN_CORR[[#This Row],[30-abr]]</f>
        <v>0</v>
      </c>
      <c r="BG642">
        <f>+Casos_PN_CORR[[#This Row],[2-may]]-Casos_PN_CORR[[#This Row],[1-may]]</f>
        <v>0</v>
      </c>
      <c r="BH642">
        <f>+Casos_PN_CORR[[#This Row],[3-may]]-Casos_PN_CORR[[#This Row],[2-may]]</f>
        <v>0</v>
      </c>
      <c r="BI642">
        <f>+Casos_PN_CORR[[#This Row],[4-may]]-Casos_PN_CORR[[#This Row],[3-may]]</f>
        <v>0</v>
      </c>
      <c r="BJ642">
        <f>+Casos_PN_CORR[[#This Row],[5-may]]-Casos_PN_CORR[[#This Row],[4-may]]</f>
        <v>0</v>
      </c>
      <c r="BK642">
        <f>+Casos_PN_CORR[[#This Row],[6-may]]-Casos_PN_CORR[[#This Row],[5-may]]</f>
        <v>0</v>
      </c>
      <c r="BL642">
        <f>+Casos_PN_CORR[[#This Row],[7-may]]-Casos_PN_CORR[[#This Row],[6-may]]</f>
        <v>0</v>
      </c>
      <c r="BM642">
        <f>+Casos_PN_CORR[[#This Row],[8-may]]-Casos_PN_CORR[[#This Row],[7-may]]</f>
        <v>0</v>
      </c>
      <c r="BN642">
        <f>+Casos_PN_CORR[[#This Row],[9-may]]-Casos_PN_CORR[[#This Row],[8-may]]</f>
        <v>0</v>
      </c>
      <c r="BO642">
        <f>+Casos_PN_CORR[[#This Row],[10-may]]-Casos_PN_CORR[[#This Row],[9-may]]</f>
        <v>0</v>
      </c>
      <c r="BP642">
        <f>+Casos_PN_CORR[[#This Row],[11-may]]-Casos_PN_CORR[[#This Row],[10-may]]</f>
        <v>0</v>
      </c>
      <c r="BQ642">
        <f>+Casos_PN_CORR[[#This Row],[12-may]]-Casos_PN_CORR[[#This Row],[11-may]]</f>
        <v>0</v>
      </c>
      <c r="BR642">
        <f>+Casos_PN_CORR[[#This Row],[13-may]]-Casos_PN_CORR[[#This Row],[12-may]]</f>
        <v>0</v>
      </c>
      <c r="BS642">
        <f>+Casos_PN_CORR[[#This Row],[14-may]]-Casos_PN_CORR[[#This Row],[13-may]]</f>
        <v>0</v>
      </c>
      <c r="BT642">
        <f>+Casos_PN_CORR[[#This Row],[15-may]]-Casos_PN_CORR[[#This Row],[14-may]]</f>
        <v>0</v>
      </c>
      <c r="BU642">
        <f>+Casos_PN_CORR[[#This Row],[16-may]]-Casos_PN_CORR[[#This Row],[15-may]]</f>
        <v>0</v>
      </c>
      <c r="BV642">
        <f>+Casos_PN_CORR[[#This Row],[17-may]]-Casos_PN_CORR[[#This Row],[16-may]]</f>
        <v>0</v>
      </c>
      <c r="BW642">
        <f>+Casos_PN_CORR[[#This Row],[18-may]]-Casos_PN_CORR[[#This Row],[17-may]]</f>
        <v>0</v>
      </c>
      <c r="BX642">
        <f>+Casos_PN_CORR[[#This Row],[19-may]]-Casos_PN_CORR[[#This Row],[18-may]]</f>
        <v>0</v>
      </c>
      <c r="BY642">
        <f>+Casos_PN_CORR[[#This Row],[20-may]]-Casos_PN_CORR[[#This Row],[19-may]]</f>
        <v>0</v>
      </c>
      <c r="BZ642">
        <f>+Casos_PN_CORR[[#This Row],[21-may]]-Casos_PN_CORR[[#This Row],[20-may]]</f>
        <v>0</v>
      </c>
      <c r="CA642">
        <f>+Casos_PN_CORR[[#This Row],[22-may]]-Casos_PN_CORR[[#This Row],[21-may]]</f>
        <v>0</v>
      </c>
      <c r="CB642">
        <f>+Casos_PN_CORR[[#This Row],[23-may]]-Casos_PN_CORR[[#This Row],[22-may]]</f>
        <v>0</v>
      </c>
      <c r="CC642">
        <f>+Casos_PN_CORR[[#This Row],[24-may]]-Casos_PN_CORR[[#This Row],[23-may]]</f>
        <v>0</v>
      </c>
      <c r="CD642">
        <f>+Casos_PN_CORR[[#This Row],[25-may]]-Casos_PN_CORR[[#This Row],[24-may]]</f>
        <v>0</v>
      </c>
      <c r="CE642">
        <f>+Casos_PN_CORR[[#This Row],[26-may]]-Casos_PN_CORR[[#This Row],[25-may]]</f>
        <v>0</v>
      </c>
      <c r="CF642">
        <f>+Casos_PN_CORR[[#This Row],[27-may]]-Casos_PN_CORR[[#This Row],[26-may]]</f>
        <v>0</v>
      </c>
      <c r="CG642">
        <f>+Casos_PN_CORR[[#This Row],[28-may]]-Casos_PN_CORR[[#This Row],[27-may]]</f>
        <v>0</v>
      </c>
      <c r="CH642">
        <f>+Casos_PN_CORR[[#This Row],[29-may]]-Casos_PN_CORR[[#This Row],[28-may]]</f>
        <v>0</v>
      </c>
      <c r="CI642">
        <f>+Casos_PN_CORR[[#This Row],[30-may]]-Casos_PN_CORR[[#This Row],[29-may]]</f>
        <v>0</v>
      </c>
      <c r="CJ642">
        <f>+Casos_PN_CORR[[#This Row],[31-may]]-Casos_PN_CORR[[#This Row],[30-may]]</f>
        <v>0</v>
      </c>
      <c r="CK642">
        <f>+Casos_PN_CORR[[#This Row],[1-jun]]-Casos_PN_CORR[[#This Row],[31-may]]</f>
        <v>0</v>
      </c>
      <c r="CL642">
        <f>+Casos_PN_CORR[[#This Row],[2-jun]]-Casos_PN_CORR[[#This Row],[1-jun]]</f>
        <v>0</v>
      </c>
      <c r="CM642">
        <f>+Casos_PN_CORR[[#This Row],[3-jun]]-Casos_PN_CORR[[#This Row],[2-jun]]</f>
        <v>0</v>
      </c>
      <c r="CN642">
        <f>+Casos_PN_CORR[[#This Row],[4-jun]]-Casos_PN_CORR[[#This Row],[3-jun]]</f>
        <v>0</v>
      </c>
      <c r="CO642">
        <f>+Casos_PN_CORR[[#This Row],[5-jun]]-Casos_PN_CORR[[#This Row],[4-jun]]</f>
        <v>0</v>
      </c>
      <c r="CP642">
        <f>+Casos_PN_CORR[[#This Row],[6-jun]]-Casos_PN_CORR[[#This Row],[5-jun]]</f>
        <v>0</v>
      </c>
    </row>
    <row r="643" spans="1:94">
      <c r="A643">
        <v>120611</v>
      </c>
      <c r="B643" s="2" t="s">
        <v>104</v>
      </c>
      <c r="C643" s="2" t="s">
        <v>187</v>
      </c>
      <c r="D643" s="2" t="s">
        <v>748</v>
      </c>
      <c r="E643" s="4">
        <f t="shared" si="9"/>
        <v>0</v>
      </c>
      <c r="F643">
        <f>+Casos_PN_CORR[[#This Row],[10-mar]]</f>
        <v>0</v>
      </c>
      <c r="G643">
        <f>+Casos_PN_CORR[[#This Row],[11-mar]]-Casos_PN_CORR[[#This Row],[10-mar]]</f>
        <v>0</v>
      </c>
      <c r="H643">
        <f>+Casos_PN_CORR[[#This Row],[12-mar]]-Casos_PN_CORR[[#This Row],[11-mar]]</f>
        <v>0</v>
      </c>
      <c r="I643">
        <f>+Casos_PN_CORR[[#This Row],[13-mar]]-Casos_PN_CORR[[#This Row],[12-mar]]</f>
        <v>0</v>
      </c>
      <c r="J643">
        <f>+Casos_PN_CORR[[#This Row],[14-mar]]-Casos_PN_CORR[[#This Row],[13-mar]]</f>
        <v>0</v>
      </c>
      <c r="K643">
        <f>+Casos_PN_CORR[[#This Row],[15-mar]]-Casos_PN_CORR[[#This Row],[14-mar]]</f>
        <v>0</v>
      </c>
      <c r="L643">
        <f>+Casos_PN_CORR[[#This Row],[16-mar]]-Casos_PN_CORR[[#This Row],[15-mar]]</f>
        <v>0</v>
      </c>
      <c r="M643">
        <f>+Casos_PN_CORR[[#This Row],[17-mar]]-Casos_PN_CORR[[#This Row],[16-mar]]</f>
        <v>0</v>
      </c>
      <c r="N643">
        <f>+Casos_PN_CORR[[#This Row],[18-mar]]-Casos_PN_CORR[[#This Row],[17-mar]]</f>
        <v>0</v>
      </c>
      <c r="O643">
        <f>+Casos_PN_CORR[[#This Row],[19-mar]]-Casos_PN_CORR[[#This Row],[18-mar]]</f>
        <v>0</v>
      </c>
      <c r="P643">
        <f>+Casos_PN_CORR[[#This Row],[20-mar]]-Casos_PN_CORR[[#This Row],[19-mar]]</f>
        <v>0</v>
      </c>
      <c r="Q643">
        <f>+Casos_PN_CORR[[#This Row],[21-mar]]-Casos_PN_CORR[[#This Row],[20-mar]]</f>
        <v>0</v>
      </c>
      <c r="R643">
        <f>+Casos_PN_CORR[[#This Row],[22-mar]]-Casos_PN_CORR[[#This Row],[21-mar]]</f>
        <v>0</v>
      </c>
      <c r="S643">
        <f>+Casos_PN_CORR[[#This Row],[23-mar]]-Casos_PN_CORR[[#This Row],[22-mar]]</f>
        <v>0</v>
      </c>
      <c r="T643">
        <f>+Casos_PN_CORR[[#This Row],[24-mar]]-Casos_PN_CORR[[#This Row],[23-mar]]</f>
        <v>0</v>
      </c>
      <c r="U643">
        <f>+Casos_PN_CORR[[#This Row],[25-mar]]-Casos_PN_CORR[[#This Row],[24-mar]]</f>
        <v>0</v>
      </c>
      <c r="V643">
        <f>+Casos_PN_CORR[[#This Row],[26-mar]]-Casos_PN_CORR[[#This Row],[25-mar]]</f>
        <v>0</v>
      </c>
      <c r="W643">
        <f>+Casos_PN_CORR[[#This Row],[27-mar]]-Casos_PN_CORR[[#This Row],[26-mar]]</f>
        <v>0</v>
      </c>
      <c r="X643">
        <f>+Casos_PN_CORR[[#This Row],[28-mar]]-Casos_PN_CORR[[#This Row],[27-mar]]</f>
        <v>0</v>
      </c>
      <c r="Y643">
        <f>+Casos_PN_CORR[[#This Row],[29-mar]]-Casos_PN_CORR[[#This Row],[28-mar]]</f>
        <v>0</v>
      </c>
      <c r="Z643">
        <f>+Casos_PN_CORR[[#This Row],[30-mar]]-Casos_PN_CORR[[#This Row],[29-mar]]</f>
        <v>0</v>
      </c>
      <c r="AA643">
        <f>+Casos_PN_CORR[[#This Row],[31-mar]]-Casos_PN_CORR[[#This Row],[30-mar]]</f>
        <v>0</v>
      </c>
      <c r="AB643">
        <f>+Casos_PN_CORR[[#This Row],[1-abr]]-Casos_PN_CORR[[#This Row],[31-mar]]</f>
        <v>0</v>
      </c>
      <c r="AC643">
        <f>+Casos_PN_CORR[[#This Row],[2-abr]]-Casos_PN_CORR[[#This Row],[1-abr]]</f>
        <v>0</v>
      </c>
      <c r="AD643">
        <f>+Casos_PN_CORR[[#This Row],[3-abr]]-Casos_PN_CORR[[#This Row],[2-abr]]</f>
        <v>0</v>
      </c>
      <c r="AE643">
        <f>+Casos_PN_CORR[[#This Row],[4-abr]]-Casos_PN_CORR[[#This Row],[3-abr]]</f>
        <v>0</v>
      </c>
      <c r="AF643">
        <f>+Casos_PN_CORR[[#This Row],[5-abr]]-Casos_PN_CORR[[#This Row],[4-abr]]</f>
        <v>0</v>
      </c>
      <c r="AG643">
        <f>+Casos_PN_CORR[[#This Row],[6-abr]]-Casos_PN_CORR[[#This Row],[5-abr]]</f>
        <v>0</v>
      </c>
      <c r="AH643">
        <f>+Casos_PN_CORR[[#This Row],[7-abr]]-Casos_PN_CORR[[#This Row],[6-abr]]</f>
        <v>0</v>
      </c>
      <c r="AI643">
        <f>+Casos_PN_CORR[[#This Row],[8-abr]]-Casos_PN_CORR[[#This Row],[7-abr]]</f>
        <v>0</v>
      </c>
      <c r="AJ643">
        <f>+Casos_PN_CORR[[#This Row],[9-abr]]-Casos_PN_CORR[[#This Row],[8-abr]]</f>
        <v>0</v>
      </c>
      <c r="AK643">
        <f>+Casos_PN_CORR[[#This Row],[10-abr]]-Casos_PN_CORR[[#This Row],[9-abr]]</f>
        <v>0</v>
      </c>
      <c r="AL643">
        <f>+Casos_PN_CORR[[#This Row],[11-abr]]-Casos_PN_CORR[[#This Row],[10-abr]]</f>
        <v>0</v>
      </c>
      <c r="AM643">
        <f>+Casos_PN_CORR[[#This Row],[12-abr]]-Casos_PN_CORR[[#This Row],[11-abr]]</f>
        <v>0</v>
      </c>
      <c r="AN643">
        <f>+Casos_PN_CORR[[#This Row],[13-abr]]-Casos_PN_CORR[[#This Row],[12-abr]]</f>
        <v>0</v>
      </c>
      <c r="AO643">
        <f>+Casos_PN_CORR[[#This Row],[14-abr]]-Casos_PN_CORR[[#This Row],[13-abr]]</f>
        <v>0</v>
      </c>
      <c r="AP643">
        <f>+Casos_PN_CORR[[#This Row],[15-abr]]-Casos_PN_CORR[[#This Row],[14-abr]]</f>
        <v>0</v>
      </c>
      <c r="AQ643">
        <f>+Casos_PN_CORR[[#This Row],[16-abr]]-Casos_PN_CORR[[#This Row],[15-abr]]</f>
        <v>0</v>
      </c>
      <c r="AR643">
        <f>+Casos_PN_CORR[[#This Row],[17-abr]]-Casos_PN_CORR[[#This Row],[16-abr]]</f>
        <v>0</v>
      </c>
      <c r="AS643">
        <f>+Casos_PN_CORR[[#This Row],[18-abr]]-Casos_PN_CORR[[#This Row],[17-abr]]</f>
        <v>0</v>
      </c>
      <c r="AT643">
        <f>+Casos_PN_CORR[[#This Row],[19-abr]]-Casos_PN_CORR[[#This Row],[18-abr]]</f>
        <v>0</v>
      </c>
      <c r="AU643">
        <f>+Casos_PN_CORR[[#This Row],[20-abr]]-Casos_PN_CORR[[#This Row],[19-abr]]</f>
        <v>0</v>
      </c>
      <c r="AV643">
        <f>+Casos_PN_CORR[[#This Row],[21-abr]]-Casos_PN_CORR[[#This Row],[20-abr]]</f>
        <v>0</v>
      </c>
      <c r="AW643">
        <f>+Casos_PN_CORR[[#This Row],[22-abr]]-Casos_PN_CORR[[#This Row],[21-abr]]</f>
        <v>0</v>
      </c>
      <c r="AX643">
        <f>+Casos_PN_CORR[[#This Row],[23-abr]]-Casos_PN_CORR[[#This Row],[22-abr]]</f>
        <v>0</v>
      </c>
      <c r="AY643">
        <f>+Casos_PN_CORR[[#This Row],[24-abr]]-Casos_PN_CORR[[#This Row],[23-abr]]</f>
        <v>0</v>
      </c>
      <c r="AZ643">
        <f>+Casos_PN_CORR[[#This Row],[25-abr]]-Casos_PN_CORR[[#This Row],[24-abr]]</f>
        <v>0</v>
      </c>
      <c r="BA643">
        <f>+Casos_PN_CORR[[#This Row],[26-abr]]-Casos_PN_CORR[[#This Row],[25-abr]]</f>
        <v>0</v>
      </c>
      <c r="BB643">
        <f>+Casos_PN_CORR[[#This Row],[27-abr]]-Casos_PN_CORR[[#This Row],[26-abr]]</f>
        <v>0</v>
      </c>
      <c r="BC643">
        <f>+Casos_PN_CORR[[#This Row],[28-abr]]-Casos_PN_CORR[[#This Row],[27-abr]]</f>
        <v>0</v>
      </c>
      <c r="BD643">
        <f>+Casos_PN_CORR[[#This Row],[29-abr]]-Casos_PN_CORR[[#This Row],[28-abr]]</f>
        <v>0</v>
      </c>
      <c r="BE643">
        <f>+Casos_PN_CORR[[#This Row],[30-abr]]-Casos_PN_CORR[[#This Row],[29-abr]]</f>
        <v>0</v>
      </c>
      <c r="BF643">
        <f>+Casos_PN_CORR[[#This Row],[1-may]]-Casos_PN_CORR[[#This Row],[30-abr]]</f>
        <v>0</v>
      </c>
      <c r="BG643">
        <f>+Casos_PN_CORR[[#This Row],[2-may]]-Casos_PN_CORR[[#This Row],[1-may]]</f>
        <v>0</v>
      </c>
      <c r="BH643">
        <f>+Casos_PN_CORR[[#This Row],[3-may]]-Casos_PN_CORR[[#This Row],[2-may]]</f>
        <v>0</v>
      </c>
      <c r="BI643">
        <f>+Casos_PN_CORR[[#This Row],[4-may]]-Casos_PN_CORR[[#This Row],[3-may]]</f>
        <v>0</v>
      </c>
      <c r="BJ643">
        <f>+Casos_PN_CORR[[#This Row],[5-may]]-Casos_PN_CORR[[#This Row],[4-may]]</f>
        <v>0</v>
      </c>
      <c r="BK643">
        <f>+Casos_PN_CORR[[#This Row],[6-may]]-Casos_PN_CORR[[#This Row],[5-may]]</f>
        <v>0</v>
      </c>
      <c r="BL643">
        <f>+Casos_PN_CORR[[#This Row],[7-may]]-Casos_PN_CORR[[#This Row],[6-may]]</f>
        <v>0</v>
      </c>
      <c r="BM643">
        <f>+Casos_PN_CORR[[#This Row],[8-may]]-Casos_PN_CORR[[#This Row],[7-may]]</f>
        <v>0</v>
      </c>
      <c r="BN643">
        <f>+Casos_PN_CORR[[#This Row],[9-may]]-Casos_PN_CORR[[#This Row],[8-may]]</f>
        <v>0</v>
      </c>
      <c r="BO643">
        <f>+Casos_PN_CORR[[#This Row],[10-may]]-Casos_PN_CORR[[#This Row],[9-may]]</f>
        <v>0</v>
      </c>
      <c r="BP643">
        <f>+Casos_PN_CORR[[#This Row],[11-may]]-Casos_PN_CORR[[#This Row],[10-may]]</f>
        <v>0</v>
      </c>
      <c r="BQ643">
        <f>+Casos_PN_CORR[[#This Row],[12-may]]-Casos_PN_CORR[[#This Row],[11-may]]</f>
        <v>0</v>
      </c>
      <c r="BR643">
        <f>+Casos_PN_CORR[[#This Row],[13-may]]-Casos_PN_CORR[[#This Row],[12-may]]</f>
        <v>0</v>
      </c>
      <c r="BS643">
        <f>+Casos_PN_CORR[[#This Row],[14-may]]-Casos_PN_CORR[[#This Row],[13-may]]</f>
        <v>0</v>
      </c>
      <c r="BT643">
        <f>+Casos_PN_CORR[[#This Row],[15-may]]-Casos_PN_CORR[[#This Row],[14-may]]</f>
        <v>0</v>
      </c>
      <c r="BU643">
        <f>+Casos_PN_CORR[[#This Row],[16-may]]-Casos_PN_CORR[[#This Row],[15-may]]</f>
        <v>0</v>
      </c>
      <c r="BV643">
        <f>+Casos_PN_CORR[[#This Row],[17-may]]-Casos_PN_CORR[[#This Row],[16-may]]</f>
        <v>0</v>
      </c>
      <c r="BW643">
        <f>+Casos_PN_CORR[[#This Row],[18-may]]-Casos_PN_CORR[[#This Row],[17-may]]</f>
        <v>0</v>
      </c>
      <c r="BX643">
        <f>+Casos_PN_CORR[[#This Row],[19-may]]-Casos_PN_CORR[[#This Row],[18-may]]</f>
        <v>0</v>
      </c>
      <c r="BY643">
        <f>+Casos_PN_CORR[[#This Row],[20-may]]-Casos_PN_CORR[[#This Row],[19-may]]</f>
        <v>0</v>
      </c>
      <c r="BZ643">
        <f>+Casos_PN_CORR[[#This Row],[21-may]]-Casos_PN_CORR[[#This Row],[20-may]]</f>
        <v>0</v>
      </c>
      <c r="CA643">
        <f>+Casos_PN_CORR[[#This Row],[22-may]]-Casos_PN_CORR[[#This Row],[21-may]]</f>
        <v>0</v>
      </c>
      <c r="CB643">
        <f>+Casos_PN_CORR[[#This Row],[23-may]]-Casos_PN_CORR[[#This Row],[22-may]]</f>
        <v>0</v>
      </c>
      <c r="CC643">
        <f>+Casos_PN_CORR[[#This Row],[24-may]]-Casos_PN_CORR[[#This Row],[23-may]]</f>
        <v>0</v>
      </c>
      <c r="CD643">
        <f>+Casos_PN_CORR[[#This Row],[25-may]]-Casos_PN_CORR[[#This Row],[24-may]]</f>
        <v>0</v>
      </c>
      <c r="CE643">
        <f>+Casos_PN_CORR[[#This Row],[26-may]]-Casos_PN_CORR[[#This Row],[25-may]]</f>
        <v>0</v>
      </c>
      <c r="CF643">
        <f>+Casos_PN_CORR[[#This Row],[27-may]]-Casos_PN_CORR[[#This Row],[26-may]]</f>
        <v>0</v>
      </c>
      <c r="CG643">
        <f>+Casos_PN_CORR[[#This Row],[28-may]]-Casos_PN_CORR[[#This Row],[27-may]]</f>
        <v>0</v>
      </c>
      <c r="CH643">
        <f>+Casos_PN_CORR[[#This Row],[29-may]]-Casos_PN_CORR[[#This Row],[28-may]]</f>
        <v>0</v>
      </c>
      <c r="CI643">
        <f>+Casos_PN_CORR[[#This Row],[30-may]]-Casos_PN_CORR[[#This Row],[29-may]]</f>
        <v>0</v>
      </c>
      <c r="CJ643">
        <f>+Casos_PN_CORR[[#This Row],[31-may]]-Casos_PN_CORR[[#This Row],[30-may]]</f>
        <v>0</v>
      </c>
      <c r="CK643">
        <f>+Casos_PN_CORR[[#This Row],[1-jun]]-Casos_PN_CORR[[#This Row],[31-may]]</f>
        <v>0</v>
      </c>
      <c r="CL643">
        <f>+Casos_PN_CORR[[#This Row],[2-jun]]-Casos_PN_CORR[[#This Row],[1-jun]]</f>
        <v>0</v>
      </c>
      <c r="CM643">
        <f>+Casos_PN_CORR[[#This Row],[3-jun]]-Casos_PN_CORR[[#This Row],[2-jun]]</f>
        <v>0</v>
      </c>
      <c r="CN643">
        <f>+Casos_PN_CORR[[#This Row],[4-jun]]-Casos_PN_CORR[[#This Row],[3-jun]]</f>
        <v>0</v>
      </c>
      <c r="CO643">
        <f>+Casos_PN_CORR[[#This Row],[5-jun]]-Casos_PN_CORR[[#This Row],[4-jun]]</f>
        <v>0</v>
      </c>
      <c r="CP643">
        <f>+Casos_PN_CORR[[#This Row],[6-jun]]-Casos_PN_CORR[[#This Row],[5-jun]]</f>
        <v>0</v>
      </c>
    </row>
    <row r="644" spans="1:94">
      <c r="A644">
        <v>70701</v>
      </c>
      <c r="B644" s="2" t="s">
        <v>102</v>
      </c>
      <c r="C644" s="2" t="s">
        <v>129</v>
      </c>
      <c r="D644" s="2" t="s">
        <v>749</v>
      </c>
      <c r="E644" s="4">
        <f t="shared" ref="E644:E707" si="10">SUM(F644:AEZ644)</f>
        <v>0</v>
      </c>
      <c r="F644">
        <f>+Casos_PN_CORR[[#This Row],[10-mar]]</f>
        <v>0</v>
      </c>
      <c r="G644">
        <f>+Casos_PN_CORR[[#This Row],[11-mar]]-Casos_PN_CORR[[#This Row],[10-mar]]</f>
        <v>0</v>
      </c>
      <c r="H644">
        <f>+Casos_PN_CORR[[#This Row],[12-mar]]-Casos_PN_CORR[[#This Row],[11-mar]]</f>
        <v>0</v>
      </c>
      <c r="I644">
        <f>+Casos_PN_CORR[[#This Row],[13-mar]]-Casos_PN_CORR[[#This Row],[12-mar]]</f>
        <v>0</v>
      </c>
      <c r="J644">
        <f>+Casos_PN_CORR[[#This Row],[14-mar]]-Casos_PN_CORR[[#This Row],[13-mar]]</f>
        <v>0</v>
      </c>
      <c r="K644">
        <f>+Casos_PN_CORR[[#This Row],[15-mar]]-Casos_PN_CORR[[#This Row],[14-mar]]</f>
        <v>0</v>
      </c>
      <c r="L644">
        <f>+Casos_PN_CORR[[#This Row],[16-mar]]-Casos_PN_CORR[[#This Row],[15-mar]]</f>
        <v>0</v>
      </c>
      <c r="M644">
        <f>+Casos_PN_CORR[[#This Row],[17-mar]]-Casos_PN_CORR[[#This Row],[16-mar]]</f>
        <v>0</v>
      </c>
      <c r="N644">
        <f>+Casos_PN_CORR[[#This Row],[18-mar]]-Casos_PN_CORR[[#This Row],[17-mar]]</f>
        <v>0</v>
      </c>
      <c r="O644">
        <f>+Casos_PN_CORR[[#This Row],[19-mar]]-Casos_PN_CORR[[#This Row],[18-mar]]</f>
        <v>0</v>
      </c>
      <c r="P644">
        <f>+Casos_PN_CORR[[#This Row],[20-mar]]-Casos_PN_CORR[[#This Row],[19-mar]]</f>
        <v>0</v>
      </c>
      <c r="Q644">
        <f>+Casos_PN_CORR[[#This Row],[21-mar]]-Casos_PN_CORR[[#This Row],[20-mar]]</f>
        <v>0</v>
      </c>
      <c r="R644">
        <f>+Casos_PN_CORR[[#This Row],[22-mar]]-Casos_PN_CORR[[#This Row],[21-mar]]</f>
        <v>0</v>
      </c>
      <c r="S644">
        <f>+Casos_PN_CORR[[#This Row],[23-mar]]-Casos_PN_CORR[[#This Row],[22-mar]]</f>
        <v>0</v>
      </c>
      <c r="T644">
        <f>+Casos_PN_CORR[[#This Row],[24-mar]]-Casos_PN_CORR[[#This Row],[23-mar]]</f>
        <v>0</v>
      </c>
      <c r="U644">
        <f>+Casos_PN_CORR[[#This Row],[25-mar]]-Casos_PN_CORR[[#This Row],[24-mar]]</f>
        <v>0</v>
      </c>
      <c r="V644">
        <f>+Casos_PN_CORR[[#This Row],[26-mar]]-Casos_PN_CORR[[#This Row],[25-mar]]</f>
        <v>0</v>
      </c>
      <c r="W644">
        <f>+Casos_PN_CORR[[#This Row],[27-mar]]-Casos_PN_CORR[[#This Row],[26-mar]]</f>
        <v>0</v>
      </c>
      <c r="X644">
        <f>+Casos_PN_CORR[[#This Row],[28-mar]]-Casos_PN_CORR[[#This Row],[27-mar]]</f>
        <v>0</v>
      </c>
      <c r="Y644">
        <f>+Casos_PN_CORR[[#This Row],[29-mar]]-Casos_PN_CORR[[#This Row],[28-mar]]</f>
        <v>0</v>
      </c>
      <c r="Z644">
        <f>+Casos_PN_CORR[[#This Row],[30-mar]]-Casos_PN_CORR[[#This Row],[29-mar]]</f>
        <v>0</v>
      </c>
      <c r="AA644">
        <f>+Casos_PN_CORR[[#This Row],[31-mar]]-Casos_PN_CORR[[#This Row],[30-mar]]</f>
        <v>0</v>
      </c>
      <c r="AB644">
        <f>+Casos_PN_CORR[[#This Row],[1-abr]]-Casos_PN_CORR[[#This Row],[31-mar]]</f>
        <v>0</v>
      </c>
      <c r="AC644">
        <f>+Casos_PN_CORR[[#This Row],[2-abr]]-Casos_PN_CORR[[#This Row],[1-abr]]</f>
        <v>0</v>
      </c>
      <c r="AD644">
        <f>+Casos_PN_CORR[[#This Row],[3-abr]]-Casos_PN_CORR[[#This Row],[2-abr]]</f>
        <v>0</v>
      </c>
      <c r="AE644">
        <f>+Casos_PN_CORR[[#This Row],[4-abr]]-Casos_PN_CORR[[#This Row],[3-abr]]</f>
        <v>0</v>
      </c>
      <c r="AF644">
        <f>+Casos_PN_CORR[[#This Row],[5-abr]]-Casos_PN_CORR[[#This Row],[4-abr]]</f>
        <v>0</v>
      </c>
      <c r="AG644">
        <f>+Casos_PN_CORR[[#This Row],[6-abr]]-Casos_PN_CORR[[#This Row],[5-abr]]</f>
        <v>0</v>
      </c>
      <c r="AH644">
        <f>+Casos_PN_CORR[[#This Row],[7-abr]]-Casos_PN_CORR[[#This Row],[6-abr]]</f>
        <v>0</v>
      </c>
      <c r="AI644">
        <f>+Casos_PN_CORR[[#This Row],[8-abr]]-Casos_PN_CORR[[#This Row],[7-abr]]</f>
        <v>0</v>
      </c>
      <c r="AJ644">
        <f>+Casos_PN_CORR[[#This Row],[9-abr]]-Casos_PN_CORR[[#This Row],[8-abr]]</f>
        <v>0</v>
      </c>
      <c r="AK644">
        <f>+Casos_PN_CORR[[#This Row],[10-abr]]-Casos_PN_CORR[[#This Row],[9-abr]]</f>
        <v>0</v>
      </c>
      <c r="AL644">
        <f>+Casos_PN_CORR[[#This Row],[11-abr]]-Casos_PN_CORR[[#This Row],[10-abr]]</f>
        <v>0</v>
      </c>
      <c r="AM644">
        <f>+Casos_PN_CORR[[#This Row],[12-abr]]-Casos_PN_CORR[[#This Row],[11-abr]]</f>
        <v>0</v>
      </c>
      <c r="AN644">
        <f>+Casos_PN_CORR[[#This Row],[13-abr]]-Casos_PN_CORR[[#This Row],[12-abr]]</f>
        <v>0</v>
      </c>
      <c r="AO644">
        <f>+Casos_PN_CORR[[#This Row],[14-abr]]-Casos_PN_CORR[[#This Row],[13-abr]]</f>
        <v>0</v>
      </c>
      <c r="AP644">
        <f>+Casos_PN_CORR[[#This Row],[15-abr]]-Casos_PN_CORR[[#This Row],[14-abr]]</f>
        <v>0</v>
      </c>
      <c r="AQ644">
        <f>+Casos_PN_CORR[[#This Row],[16-abr]]-Casos_PN_CORR[[#This Row],[15-abr]]</f>
        <v>0</v>
      </c>
      <c r="AR644">
        <f>+Casos_PN_CORR[[#This Row],[17-abr]]-Casos_PN_CORR[[#This Row],[16-abr]]</f>
        <v>0</v>
      </c>
      <c r="AS644">
        <f>+Casos_PN_CORR[[#This Row],[18-abr]]-Casos_PN_CORR[[#This Row],[17-abr]]</f>
        <v>0</v>
      </c>
      <c r="AT644">
        <f>+Casos_PN_CORR[[#This Row],[19-abr]]-Casos_PN_CORR[[#This Row],[18-abr]]</f>
        <v>0</v>
      </c>
      <c r="AU644">
        <f>+Casos_PN_CORR[[#This Row],[20-abr]]-Casos_PN_CORR[[#This Row],[19-abr]]</f>
        <v>0</v>
      </c>
      <c r="AV644">
        <f>+Casos_PN_CORR[[#This Row],[21-abr]]-Casos_PN_CORR[[#This Row],[20-abr]]</f>
        <v>0</v>
      </c>
      <c r="AW644">
        <f>+Casos_PN_CORR[[#This Row],[22-abr]]-Casos_PN_CORR[[#This Row],[21-abr]]</f>
        <v>0</v>
      </c>
      <c r="AX644">
        <f>+Casos_PN_CORR[[#This Row],[23-abr]]-Casos_PN_CORR[[#This Row],[22-abr]]</f>
        <v>0</v>
      </c>
      <c r="AY644">
        <f>+Casos_PN_CORR[[#This Row],[24-abr]]-Casos_PN_CORR[[#This Row],[23-abr]]</f>
        <v>0</v>
      </c>
      <c r="AZ644">
        <f>+Casos_PN_CORR[[#This Row],[25-abr]]-Casos_PN_CORR[[#This Row],[24-abr]]</f>
        <v>0</v>
      </c>
      <c r="BA644">
        <f>+Casos_PN_CORR[[#This Row],[26-abr]]-Casos_PN_CORR[[#This Row],[25-abr]]</f>
        <v>0</v>
      </c>
      <c r="BB644">
        <f>+Casos_PN_CORR[[#This Row],[27-abr]]-Casos_PN_CORR[[#This Row],[26-abr]]</f>
        <v>0</v>
      </c>
      <c r="BC644">
        <f>+Casos_PN_CORR[[#This Row],[28-abr]]-Casos_PN_CORR[[#This Row],[27-abr]]</f>
        <v>0</v>
      </c>
      <c r="BD644">
        <f>+Casos_PN_CORR[[#This Row],[29-abr]]-Casos_PN_CORR[[#This Row],[28-abr]]</f>
        <v>0</v>
      </c>
      <c r="BE644">
        <f>+Casos_PN_CORR[[#This Row],[30-abr]]-Casos_PN_CORR[[#This Row],[29-abr]]</f>
        <v>0</v>
      </c>
      <c r="BF644">
        <f>+Casos_PN_CORR[[#This Row],[1-may]]-Casos_PN_CORR[[#This Row],[30-abr]]</f>
        <v>0</v>
      </c>
      <c r="BG644">
        <f>+Casos_PN_CORR[[#This Row],[2-may]]-Casos_PN_CORR[[#This Row],[1-may]]</f>
        <v>0</v>
      </c>
      <c r="BH644">
        <f>+Casos_PN_CORR[[#This Row],[3-may]]-Casos_PN_CORR[[#This Row],[2-may]]</f>
        <v>0</v>
      </c>
      <c r="BI644">
        <f>+Casos_PN_CORR[[#This Row],[4-may]]-Casos_PN_CORR[[#This Row],[3-may]]</f>
        <v>0</v>
      </c>
      <c r="BJ644">
        <f>+Casos_PN_CORR[[#This Row],[5-may]]-Casos_PN_CORR[[#This Row],[4-may]]</f>
        <v>0</v>
      </c>
      <c r="BK644">
        <f>+Casos_PN_CORR[[#This Row],[6-may]]-Casos_PN_CORR[[#This Row],[5-may]]</f>
        <v>0</v>
      </c>
      <c r="BL644">
        <f>+Casos_PN_CORR[[#This Row],[7-may]]-Casos_PN_CORR[[#This Row],[6-may]]</f>
        <v>0</v>
      </c>
      <c r="BM644">
        <f>+Casos_PN_CORR[[#This Row],[8-may]]-Casos_PN_CORR[[#This Row],[7-may]]</f>
        <v>0</v>
      </c>
      <c r="BN644">
        <f>+Casos_PN_CORR[[#This Row],[9-may]]-Casos_PN_CORR[[#This Row],[8-may]]</f>
        <v>0</v>
      </c>
      <c r="BO644">
        <f>+Casos_PN_CORR[[#This Row],[10-may]]-Casos_PN_CORR[[#This Row],[9-may]]</f>
        <v>0</v>
      </c>
      <c r="BP644">
        <f>+Casos_PN_CORR[[#This Row],[11-may]]-Casos_PN_CORR[[#This Row],[10-may]]</f>
        <v>0</v>
      </c>
      <c r="BQ644">
        <f>+Casos_PN_CORR[[#This Row],[12-may]]-Casos_PN_CORR[[#This Row],[11-may]]</f>
        <v>0</v>
      </c>
      <c r="BR644">
        <f>+Casos_PN_CORR[[#This Row],[13-may]]-Casos_PN_CORR[[#This Row],[12-may]]</f>
        <v>0</v>
      </c>
      <c r="BS644">
        <f>+Casos_PN_CORR[[#This Row],[14-may]]-Casos_PN_CORR[[#This Row],[13-may]]</f>
        <v>0</v>
      </c>
      <c r="BT644">
        <f>+Casos_PN_CORR[[#This Row],[15-may]]-Casos_PN_CORR[[#This Row],[14-may]]</f>
        <v>0</v>
      </c>
      <c r="BU644">
        <f>+Casos_PN_CORR[[#This Row],[16-may]]-Casos_PN_CORR[[#This Row],[15-may]]</f>
        <v>0</v>
      </c>
      <c r="BV644">
        <f>+Casos_PN_CORR[[#This Row],[17-may]]-Casos_PN_CORR[[#This Row],[16-may]]</f>
        <v>0</v>
      </c>
      <c r="BW644">
        <f>+Casos_PN_CORR[[#This Row],[18-may]]-Casos_PN_CORR[[#This Row],[17-may]]</f>
        <v>0</v>
      </c>
      <c r="BX644">
        <f>+Casos_PN_CORR[[#This Row],[19-may]]-Casos_PN_CORR[[#This Row],[18-may]]</f>
        <v>0</v>
      </c>
      <c r="BY644">
        <f>+Casos_PN_CORR[[#This Row],[20-may]]-Casos_PN_CORR[[#This Row],[19-may]]</f>
        <v>0</v>
      </c>
      <c r="BZ644">
        <f>+Casos_PN_CORR[[#This Row],[21-may]]-Casos_PN_CORR[[#This Row],[20-may]]</f>
        <v>0</v>
      </c>
      <c r="CA644">
        <f>+Casos_PN_CORR[[#This Row],[22-may]]-Casos_PN_CORR[[#This Row],[21-may]]</f>
        <v>0</v>
      </c>
      <c r="CB644">
        <f>+Casos_PN_CORR[[#This Row],[23-may]]-Casos_PN_CORR[[#This Row],[22-may]]</f>
        <v>0</v>
      </c>
      <c r="CC644">
        <f>+Casos_PN_CORR[[#This Row],[24-may]]-Casos_PN_CORR[[#This Row],[23-may]]</f>
        <v>0</v>
      </c>
      <c r="CD644">
        <f>+Casos_PN_CORR[[#This Row],[25-may]]-Casos_PN_CORR[[#This Row],[24-may]]</f>
        <v>0</v>
      </c>
      <c r="CE644">
        <f>+Casos_PN_CORR[[#This Row],[26-may]]-Casos_PN_CORR[[#This Row],[25-may]]</f>
        <v>0</v>
      </c>
      <c r="CF644">
        <f>+Casos_PN_CORR[[#This Row],[27-may]]-Casos_PN_CORR[[#This Row],[26-may]]</f>
        <v>0</v>
      </c>
      <c r="CG644">
        <f>+Casos_PN_CORR[[#This Row],[28-may]]-Casos_PN_CORR[[#This Row],[27-may]]</f>
        <v>0</v>
      </c>
      <c r="CH644">
        <f>+Casos_PN_CORR[[#This Row],[29-may]]-Casos_PN_CORR[[#This Row],[28-may]]</f>
        <v>0</v>
      </c>
      <c r="CI644">
        <f>+Casos_PN_CORR[[#This Row],[30-may]]-Casos_PN_CORR[[#This Row],[29-may]]</f>
        <v>0</v>
      </c>
      <c r="CJ644">
        <f>+Casos_PN_CORR[[#This Row],[31-may]]-Casos_PN_CORR[[#This Row],[30-may]]</f>
        <v>0</v>
      </c>
      <c r="CK644">
        <f>+Casos_PN_CORR[[#This Row],[1-jun]]-Casos_PN_CORR[[#This Row],[31-may]]</f>
        <v>0</v>
      </c>
      <c r="CL644">
        <f>+Casos_PN_CORR[[#This Row],[2-jun]]-Casos_PN_CORR[[#This Row],[1-jun]]</f>
        <v>0</v>
      </c>
      <c r="CM644">
        <f>+Casos_PN_CORR[[#This Row],[3-jun]]-Casos_PN_CORR[[#This Row],[2-jun]]</f>
        <v>0</v>
      </c>
      <c r="CN644">
        <f>+Casos_PN_CORR[[#This Row],[4-jun]]-Casos_PN_CORR[[#This Row],[3-jun]]</f>
        <v>0</v>
      </c>
      <c r="CO644">
        <f>+Casos_PN_CORR[[#This Row],[5-jun]]-Casos_PN_CORR[[#This Row],[4-jun]]</f>
        <v>0</v>
      </c>
      <c r="CP644">
        <f>+Casos_PN_CORR[[#This Row],[6-jun]]-Casos_PN_CORR[[#This Row],[5-jun]]</f>
        <v>0</v>
      </c>
    </row>
    <row r="645" spans="1:94">
      <c r="A645">
        <v>80508</v>
      </c>
      <c r="B645" s="2" t="s">
        <v>97</v>
      </c>
      <c r="C645" s="2" t="s">
        <v>240</v>
      </c>
      <c r="D645" s="2" t="s">
        <v>750</v>
      </c>
      <c r="E645" s="4">
        <f t="shared" si="10"/>
        <v>24</v>
      </c>
      <c r="F645">
        <f>+Casos_PN_CORR[[#This Row],[10-mar]]</f>
        <v>0</v>
      </c>
      <c r="G645">
        <f>+Casos_PN_CORR[[#This Row],[11-mar]]-Casos_PN_CORR[[#This Row],[10-mar]]</f>
        <v>0</v>
      </c>
      <c r="H645">
        <f>+Casos_PN_CORR[[#This Row],[12-mar]]-Casos_PN_CORR[[#This Row],[11-mar]]</f>
        <v>0</v>
      </c>
      <c r="I645">
        <f>+Casos_PN_CORR[[#This Row],[13-mar]]-Casos_PN_CORR[[#This Row],[12-mar]]</f>
        <v>0</v>
      </c>
      <c r="J645">
        <f>+Casos_PN_CORR[[#This Row],[14-mar]]-Casos_PN_CORR[[#This Row],[13-mar]]</f>
        <v>0</v>
      </c>
      <c r="K645">
        <f>+Casos_PN_CORR[[#This Row],[15-mar]]-Casos_PN_CORR[[#This Row],[14-mar]]</f>
        <v>0</v>
      </c>
      <c r="L645">
        <f>+Casos_PN_CORR[[#This Row],[16-mar]]-Casos_PN_CORR[[#This Row],[15-mar]]</f>
        <v>0</v>
      </c>
      <c r="M645">
        <f>+Casos_PN_CORR[[#This Row],[17-mar]]-Casos_PN_CORR[[#This Row],[16-mar]]</f>
        <v>0</v>
      </c>
      <c r="N645">
        <f>+Casos_PN_CORR[[#This Row],[18-mar]]-Casos_PN_CORR[[#This Row],[17-mar]]</f>
        <v>0</v>
      </c>
      <c r="O645">
        <f>+Casos_PN_CORR[[#This Row],[19-mar]]-Casos_PN_CORR[[#This Row],[18-mar]]</f>
        <v>0</v>
      </c>
      <c r="P645">
        <f>+Casos_PN_CORR[[#This Row],[20-mar]]-Casos_PN_CORR[[#This Row],[19-mar]]</f>
        <v>0</v>
      </c>
      <c r="Q645">
        <f>+Casos_PN_CORR[[#This Row],[21-mar]]-Casos_PN_CORR[[#This Row],[20-mar]]</f>
        <v>0</v>
      </c>
      <c r="R645">
        <f>+Casos_PN_CORR[[#This Row],[22-mar]]-Casos_PN_CORR[[#This Row],[21-mar]]</f>
        <v>0</v>
      </c>
      <c r="S645">
        <f>+Casos_PN_CORR[[#This Row],[23-mar]]-Casos_PN_CORR[[#This Row],[22-mar]]</f>
        <v>0</v>
      </c>
      <c r="T645">
        <f>+Casos_PN_CORR[[#This Row],[24-mar]]-Casos_PN_CORR[[#This Row],[23-mar]]</f>
        <v>0</v>
      </c>
      <c r="U645">
        <f>+Casos_PN_CORR[[#This Row],[25-mar]]-Casos_PN_CORR[[#This Row],[24-mar]]</f>
        <v>0</v>
      </c>
      <c r="V645">
        <f>+Casos_PN_CORR[[#This Row],[26-mar]]-Casos_PN_CORR[[#This Row],[25-mar]]</f>
        <v>0</v>
      </c>
      <c r="W645">
        <f>+Casos_PN_CORR[[#This Row],[27-mar]]-Casos_PN_CORR[[#This Row],[26-mar]]</f>
        <v>0</v>
      </c>
      <c r="X645">
        <f>+Casos_PN_CORR[[#This Row],[28-mar]]-Casos_PN_CORR[[#This Row],[27-mar]]</f>
        <v>0</v>
      </c>
      <c r="Y645">
        <f>+Casos_PN_CORR[[#This Row],[29-mar]]-Casos_PN_CORR[[#This Row],[28-mar]]</f>
        <v>0</v>
      </c>
      <c r="Z645">
        <f>+Casos_PN_CORR[[#This Row],[30-mar]]-Casos_PN_CORR[[#This Row],[29-mar]]</f>
        <v>0</v>
      </c>
      <c r="AA645">
        <f>+Casos_PN_CORR[[#This Row],[31-mar]]-Casos_PN_CORR[[#This Row],[30-mar]]</f>
        <v>0</v>
      </c>
      <c r="AB645">
        <f>+Casos_PN_CORR[[#This Row],[1-abr]]-Casos_PN_CORR[[#This Row],[31-mar]]</f>
        <v>0</v>
      </c>
      <c r="AC645">
        <f>+Casos_PN_CORR[[#This Row],[2-abr]]-Casos_PN_CORR[[#This Row],[1-abr]]</f>
        <v>0</v>
      </c>
      <c r="AD645">
        <f>+Casos_PN_CORR[[#This Row],[3-abr]]-Casos_PN_CORR[[#This Row],[2-abr]]</f>
        <v>0</v>
      </c>
      <c r="AE645">
        <f>+Casos_PN_CORR[[#This Row],[4-abr]]-Casos_PN_CORR[[#This Row],[3-abr]]</f>
        <v>0</v>
      </c>
      <c r="AF645">
        <f>+Casos_PN_CORR[[#This Row],[5-abr]]-Casos_PN_CORR[[#This Row],[4-abr]]</f>
        <v>0</v>
      </c>
      <c r="AG645">
        <f>+Casos_PN_CORR[[#This Row],[6-abr]]-Casos_PN_CORR[[#This Row],[5-abr]]</f>
        <v>0</v>
      </c>
      <c r="AH645">
        <f>+Casos_PN_CORR[[#This Row],[7-abr]]-Casos_PN_CORR[[#This Row],[6-abr]]</f>
        <v>0</v>
      </c>
      <c r="AI645">
        <f>+Casos_PN_CORR[[#This Row],[8-abr]]-Casos_PN_CORR[[#This Row],[7-abr]]</f>
        <v>0</v>
      </c>
      <c r="AJ645">
        <f>+Casos_PN_CORR[[#This Row],[9-abr]]-Casos_PN_CORR[[#This Row],[8-abr]]</f>
        <v>0</v>
      </c>
      <c r="AK645">
        <f>+Casos_PN_CORR[[#This Row],[10-abr]]-Casos_PN_CORR[[#This Row],[9-abr]]</f>
        <v>0</v>
      </c>
      <c r="AL645">
        <f>+Casos_PN_CORR[[#This Row],[11-abr]]-Casos_PN_CORR[[#This Row],[10-abr]]</f>
        <v>0</v>
      </c>
      <c r="AM645">
        <f>+Casos_PN_CORR[[#This Row],[12-abr]]-Casos_PN_CORR[[#This Row],[11-abr]]</f>
        <v>0</v>
      </c>
      <c r="AN645">
        <f>+Casos_PN_CORR[[#This Row],[13-abr]]-Casos_PN_CORR[[#This Row],[12-abr]]</f>
        <v>0</v>
      </c>
      <c r="AO645">
        <f>+Casos_PN_CORR[[#This Row],[14-abr]]-Casos_PN_CORR[[#This Row],[13-abr]]</f>
        <v>0</v>
      </c>
      <c r="AP645">
        <f>+Casos_PN_CORR[[#This Row],[15-abr]]-Casos_PN_CORR[[#This Row],[14-abr]]</f>
        <v>0</v>
      </c>
      <c r="AQ645">
        <f>+Casos_PN_CORR[[#This Row],[16-abr]]-Casos_PN_CORR[[#This Row],[15-abr]]</f>
        <v>0</v>
      </c>
      <c r="AR645">
        <f>+Casos_PN_CORR[[#This Row],[17-abr]]-Casos_PN_CORR[[#This Row],[16-abr]]</f>
        <v>0</v>
      </c>
      <c r="AS645">
        <f>+Casos_PN_CORR[[#This Row],[18-abr]]-Casos_PN_CORR[[#This Row],[17-abr]]</f>
        <v>0</v>
      </c>
      <c r="AT645">
        <f>+Casos_PN_CORR[[#This Row],[19-abr]]-Casos_PN_CORR[[#This Row],[18-abr]]</f>
        <v>0</v>
      </c>
      <c r="AU645">
        <f>+Casos_PN_CORR[[#This Row],[20-abr]]-Casos_PN_CORR[[#This Row],[19-abr]]</f>
        <v>0</v>
      </c>
      <c r="AV645">
        <f>+Casos_PN_CORR[[#This Row],[21-abr]]-Casos_PN_CORR[[#This Row],[20-abr]]</f>
        <v>0</v>
      </c>
      <c r="AW645">
        <f>+Casos_PN_CORR[[#This Row],[22-abr]]-Casos_PN_CORR[[#This Row],[21-abr]]</f>
        <v>0</v>
      </c>
      <c r="AX645">
        <f>+Casos_PN_CORR[[#This Row],[23-abr]]-Casos_PN_CORR[[#This Row],[22-abr]]</f>
        <v>0</v>
      </c>
      <c r="AY645">
        <f>+Casos_PN_CORR[[#This Row],[24-abr]]-Casos_PN_CORR[[#This Row],[23-abr]]</f>
        <v>0</v>
      </c>
      <c r="AZ645">
        <f>+Casos_PN_CORR[[#This Row],[25-abr]]-Casos_PN_CORR[[#This Row],[24-abr]]</f>
        <v>0</v>
      </c>
      <c r="BA645">
        <f>+Casos_PN_CORR[[#This Row],[26-abr]]-Casos_PN_CORR[[#This Row],[25-abr]]</f>
        <v>0</v>
      </c>
      <c r="BB645">
        <f>+Casos_PN_CORR[[#This Row],[27-abr]]-Casos_PN_CORR[[#This Row],[26-abr]]</f>
        <v>0</v>
      </c>
      <c r="BC645">
        <f>+Casos_PN_CORR[[#This Row],[28-abr]]-Casos_PN_CORR[[#This Row],[27-abr]]</f>
        <v>0</v>
      </c>
      <c r="BD645">
        <f>+Casos_PN_CORR[[#This Row],[29-abr]]-Casos_PN_CORR[[#This Row],[28-abr]]</f>
        <v>0</v>
      </c>
      <c r="BE645">
        <f>+Casos_PN_CORR[[#This Row],[30-abr]]-Casos_PN_CORR[[#This Row],[29-abr]]</f>
        <v>0</v>
      </c>
      <c r="BF645">
        <f>+Casos_PN_CORR[[#This Row],[1-may]]-Casos_PN_CORR[[#This Row],[30-abr]]</f>
        <v>0</v>
      </c>
      <c r="BG645">
        <f>+Casos_PN_CORR[[#This Row],[2-may]]-Casos_PN_CORR[[#This Row],[1-may]]</f>
        <v>0</v>
      </c>
      <c r="BH645">
        <f>+Casos_PN_CORR[[#This Row],[3-may]]-Casos_PN_CORR[[#This Row],[2-may]]</f>
        <v>0</v>
      </c>
      <c r="BI645">
        <f>+Casos_PN_CORR[[#This Row],[4-may]]-Casos_PN_CORR[[#This Row],[3-may]]</f>
        <v>0</v>
      </c>
      <c r="BJ645">
        <f>+Casos_PN_CORR[[#This Row],[5-may]]-Casos_PN_CORR[[#This Row],[4-may]]</f>
        <v>0</v>
      </c>
      <c r="BK645">
        <f>+Casos_PN_CORR[[#This Row],[6-may]]-Casos_PN_CORR[[#This Row],[5-may]]</f>
        <v>0</v>
      </c>
      <c r="BL645">
        <f>+Casos_PN_CORR[[#This Row],[7-may]]-Casos_PN_CORR[[#This Row],[6-may]]</f>
        <v>0</v>
      </c>
      <c r="BM645">
        <f>+Casos_PN_CORR[[#This Row],[8-may]]-Casos_PN_CORR[[#This Row],[7-may]]</f>
        <v>0</v>
      </c>
      <c r="BN645">
        <f>+Casos_PN_CORR[[#This Row],[9-may]]-Casos_PN_CORR[[#This Row],[8-may]]</f>
        <v>0</v>
      </c>
      <c r="BO645">
        <f>+Casos_PN_CORR[[#This Row],[10-may]]-Casos_PN_CORR[[#This Row],[9-may]]</f>
        <v>0</v>
      </c>
      <c r="BP645">
        <f>+Casos_PN_CORR[[#This Row],[11-may]]-Casos_PN_CORR[[#This Row],[10-may]]</f>
        <v>0</v>
      </c>
      <c r="BQ645">
        <f>+Casos_PN_CORR[[#This Row],[12-may]]-Casos_PN_CORR[[#This Row],[11-may]]</f>
        <v>0</v>
      </c>
      <c r="BR645">
        <f>+Casos_PN_CORR[[#This Row],[13-may]]-Casos_PN_CORR[[#This Row],[12-may]]</f>
        <v>0</v>
      </c>
      <c r="BS645">
        <f>+Casos_PN_CORR[[#This Row],[14-may]]-Casos_PN_CORR[[#This Row],[13-may]]</f>
        <v>0</v>
      </c>
      <c r="BT645">
        <f>+Casos_PN_CORR[[#This Row],[15-may]]-Casos_PN_CORR[[#This Row],[14-may]]</f>
        <v>0</v>
      </c>
      <c r="BU645">
        <f>+Casos_PN_CORR[[#This Row],[16-may]]-Casos_PN_CORR[[#This Row],[15-may]]</f>
        <v>0</v>
      </c>
      <c r="BV645">
        <f>+Casos_PN_CORR[[#This Row],[17-may]]-Casos_PN_CORR[[#This Row],[16-may]]</f>
        <v>0</v>
      </c>
      <c r="BW645">
        <f>+Casos_PN_CORR[[#This Row],[18-may]]-Casos_PN_CORR[[#This Row],[17-may]]</f>
        <v>0</v>
      </c>
      <c r="BX645">
        <f>+Casos_PN_CORR[[#This Row],[19-may]]-Casos_PN_CORR[[#This Row],[18-may]]</f>
        <v>0</v>
      </c>
      <c r="BY645">
        <f>+Casos_PN_CORR[[#This Row],[20-may]]-Casos_PN_CORR[[#This Row],[19-may]]</f>
        <v>0</v>
      </c>
      <c r="BZ645">
        <f>+Casos_PN_CORR[[#This Row],[21-may]]-Casos_PN_CORR[[#This Row],[20-may]]</f>
        <v>0</v>
      </c>
      <c r="CA645">
        <f>+Casos_PN_CORR[[#This Row],[22-may]]-Casos_PN_CORR[[#This Row],[21-may]]</f>
        <v>0</v>
      </c>
      <c r="CB645">
        <f>+Casos_PN_CORR[[#This Row],[23-may]]-Casos_PN_CORR[[#This Row],[22-may]]</f>
        <v>0</v>
      </c>
      <c r="CC645">
        <f>+Casos_PN_CORR[[#This Row],[24-may]]-Casos_PN_CORR[[#This Row],[23-may]]</f>
        <v>0</v>
      </c>
      <c r="CD645">
        <f>+Casos_PN_CORR[[#This Row],[25-may]]-Casos_PN_CORR[[#This Row],[24-may]]</f>
        <v>0</v>
      </c>
      <c r="CE645">
        <f>+Casos_PN_CORR[[#This Row],[26-may]]-Casos_PN_CORR[[#This Row],[25-may]]</f>
        <v>0</v>
      </c>
      <c r="CF645">
        <f>+Casos_PN_CORR[[#This Row],[27-may]]-Casos_PN_CORR[[#This Row],[26-may]]</f>
        <v>0</v>
      </c>
      <c r="CG645">
        <f>+Casos_PN_CORR[[#This Row],[28-may]]-Casos_PN_CORR[[#This Row],[27-may]]</f>
        <v>0</v>
      </c>
      <c r="CH645">
        <f>+Casos_PN_CORR[[#This Row],[29-may]]-Casos_PN_CORR[[#This Row],[28-may]]</f>
        <v>0</v>
      </c>
      <c r="CI645">
        <f>+Casos_PN_CORR[[#This Row],[30-may]]-Casos_PN_CORR[[#This Row],[29-may]]</f>
        <v>0</v>
      </c>
      <c r="CJ645">
        <f>+Casos_PN_CORR[[#This Row],[31-may]]-Casos_PN_CORR[[#This Row],[30-may]]</f>
        <v>0</v>
      </c>
      <c r="CK645">
        <f>+Casos_PN_CORR[[#This Row],[1-jun]]-Casos_PN_CORR[[#This Row],[31-may]]</f>
        <v>0</v>
      </c>
      <c r="CL645">
        <f>+Casos_PN_CORR[[#This Row],[2-jun]]-Casos_PN_CORR[[#This Row],[1-jun]]</f>
        <v>0</v>
      </c>
      <c r="CM645">
        <f>+Casos_PN_CORR[[#This Row],[3-jun]]-Casos_PN_CORR[[#This Row],[2-jun]]</f>
        <v>0</v>
      </c>
      <c r="CN645">
        <f>+Casos_PN_CORR[[#This Row],[4-jun]]-Casos_PN_CORR[[#This Row],[3-jun]]</f>
        <v>0</v>
      </c>
      <c r="CO645">
        <f>+Casos_PN_CORR[[#This Row],[5-jun]]-Casos_PN_CORR[[#This Row],[4-jun]]</f>
        <v>24</v>
      </c>
      <c r="CP645">
        <f>+Casos_PN_CORR[[#This Row],[6-jun]]-Casos_PN_CORR[[#This Row],[5-jun]]</f>
        <v>0</v>
      </c>
    </row>
    <row r="646" spans="1:94">
      <c r="A646">
        <v>20406</v>
      </c>
      <c r="B646" s="2" t="s">
        <v>110</v>
      </c>
      <c r="C646" s="2" t="s">
        <v>242</v>
      </c>
      <c r="D646" s="2" t="s">
        <v>751</v>
      </c>
      <c r="E646" s="4">
        <f t="shared" si="10"/>
        <v>1</v>
      </c>
      <c r="F646">
        <f>+Casos_PN_CORR[[#This Row],[10-mar]]</f>
        <v>0</v>
      </c>
      <c r="G646">
        <f>+Casos_PN_CORR[[#This Row],[11-mar]]-Casos_PN_CORR[[#This Row],[10-mar]]</f>
        <v>0</v>
      </c>
      <c r="H646">
        <f>+Casos_PN_CORR[[#This Row],[12-mar]]-Casos_PN_CORR[[#This Row],[11-mar]]</f>
        <v>0</v>
      </c>
      <c r="I646">
        <f>+Casos_PN_CORR[[#This Row],[13-mar]]-Casos_PN_CORR[[#This Row],[12-mar]]</f>
        <v>0</v>
      </c>
      <c r="J646">
        <f>+Casos_PN_CORR[[#This Row],[14-mar]]-Casos_PN_CORR[[#This Row],[13-mar]]</f>
        <v>0</v>
      </c>
      <c r="K646">
        <f>+Casos_PN_CORR[[#This Row],[15-mar]]-Casos_PN_CORR[[#This Row],[14-mar]]</f>
        <v>0</v>
      </c>
      <c r="L646">
        <f>+Casos_PN_CORR[[#This Row],[16-mar]]-Casos_PN_CORR[[#This Row],[15-mar]]</f>
        <v>0</v>
      </c>
      <c r="M646">
        <f>+Casos_PN_CORR[[#This Row],[17-mar]]-Casos_PN_CORR[[#This Row],[16-mar]]</f>
        <v>0</v>
      </c>
      <c r="N646">
        <f>+Casos_PN_CORR[[#This Row],[18-mar]]-Casos_PN_CORR[[#This Row],[17-mar]]</f>
        <v>0</v>
      </c>
      <c r="O646">
        <f>+Casos_PN_CORR[[#This Row],[19-mar]]-Casos_PN_CORR[[#This Row],[18-mar]]</f>
        <v>0</v>
      </c>
      <c r="P646">
        <f>+Casos_PN_CORR[[#This Row],[20-mar]]-Casos_PN_CORR[[#This Row],[19-mar]]</f>
        <v>0</v>
      </c>
      <c r="Q646">
        <f>+Casos_PN_CORR[[#This Row],[21-mar]]-Casos_PN_CORR[[#This Row],[20-mar]]</f>
        <v>0</v>
      </c>
      <c r="R646">
        <f>+Casos_PN_CORR[[#This Row],[22-mar]]-Casos_PN_CORR[[#This Row],[21-mar]]</f>
        <v>0</v>
      </c>
      <c r="S646">
        <f>+Casos_PN_CORR[[#This Row],[23-mar]]-Casos_PN_CORR[[#This Row],[22-mar]]</f>
        <v>0</v>
      </c>
      <c r="T646">
        <f>+Casos_PN_CORR[[#This Row],[24-mar]]-Casos_PN_CORR[[#This Row],[23-mar]]</f>
        <v>0</v>
      </c>
      <c r="U646">
        <f>+Casos_PN_CORR[[#This Row],[25-mar]]-Casos_PN_CORR[[#This Row],[24-mar]]</f>
        <v>0</v>
      </c>
      <c r="V646">
        <f>+Casos_PN_CORR[[#This Row],[26-mar]]-Casos_PN_CORR[[#This Row],[25-mar]]</f>
        <v>0</v>
      </c>
      <c r="W646">
        <f>+Casos_PN_CORR[[#This Row],[27-mar]]-Casos_PN_CORR[[#This Row],[26-mar]]</f>
        <v>0</v>
      </c>
      <c r="X646">
        <f>+Casos_PN_CORR[[#This Row],[28-mar]]-Casos_PN_CORR[[#This Row],[27-mar]]</f>
        <v>0</v>
      </c>
      <c r="Y646">
        <f>+Casos_PN_CORR[[#This Row],[29-mar]]-Casos_PN_CORR[[#This Row],[28-mar]]</f>
        <v>0</v>
      </c>
      <c r="Z646">
        <f>+Casos_PN_CORR[[#This Row],[30-mar]]-Casos_PN_CORR[[#This Row],[29-mar]]</f>
        <v>0</v>
      </c>
      <c r="AA646">
        <f>+Casos_PN_CORR[[#This Row],[31-mar]]-Casos_PN_CORR[[#This Row],[30-mar]]</f>
        <v>0</v>
      </c>
      <c r="AB646">
        <f>+Casos_PN_CORR[[#This Row],[1-abr]]-Casos_PN_CORR[[#This Row],[31-mar]]</f>
        <v>0</v>
      </c>
      <c r="AC646">
        <f>+Casos_PN_CORR[[#This Row],[2-abr]]-Casos_PN_CORR[[#This Row],[1-abr]]</f>
        <v>0</v>
      </c>
      <c r="AD646">
        <f>+Casos_PN_CORR[[#This Row],[3-abr]]-Casos_PN_CORR[[#This Row],[2-abr]]</f>
        <v>0</v>
      </c>
      <c r="AE646">
        <f>+Casos_PN_CORR[[#This Row],[4-abr]]-Casos_PN_CORR[[#This Row],[3-abr]]</f>
        <v>0</v>
      </c>
      <c r="AF646">
        <f>+Casos_PN_CORR[[#This Row],[5-abr]]-Casos_PN_CORR[[#This Row],[4-abr]]</f>
        <v>0</v>
      </c>
      <c r="AG646">
        <f>+Casos_PN_CORR[[#This Row],[6-abr]]-Casos_PN_CORR[[#This Row],[5-abr]]</f>
        <v>0</v>
      </c>
      <c r="AH646">
        <f>+Casos_PN_CORR[[#This Row],[7-abr]]-Casos_PN_CORR[[#This Row],[6-abr]]</f>
        <v>0</v>
      </c>
      <c r="AI646">
        <f>+Casos_PN_CORR[[#This Row],[8-abr]]-Casos_PN_CORR[[#This Row],[7-abr]]</f>
        <v>0</v>
      </c>
      <c r="AJ646">
        <f>+Casos_PN_CORR[[#This Row],[9-abr]]-Casos_PN_CORR[[#This Row],[8-abr]]</f>
        <v>0</v>
      </c>
      <c r="AK646">
        <f>+Casos_PN_CORR[[#This Row],[10-abr]]-Casos_PN_CORR[[#This Row],[9-abr]]</f>
        <v>0</v>
      </c>
      <c r="AL646">
        <f>+Casos_PN_CORR[[#This Row],[11-abr]]-Casos_PN_CORR[[#This Row],[10-abr]]</f>
        <v>0</v>
      </c>
      <c r="AM646">
        <f>+Casos_PN_CORR[[#This Row],[12-abr]]-Casos_PN_CORR[[#This Row],[11-abr]]</f>
        <v>0</v>
      </c>
      <c r="AN646">
        <f>+Casos_PN_CORR[[#This Row],[13-abr]]-Casos_PN_CORR[[#This Row],[12-abr]]</f>
        <v>0</v>
      </c>
      <c r="AO646">
        <f>+Casos_PN_CORR[[#This Row],[14-abr]]-Casos_PN_CORR[[#This Row],[13-abr]]</f>
        <v>0</v>
      </c>
      <c r="AP646">
        <f>+Casos_PN_CORR[[#This Row],[15-abr]]-Casos_PN_CORR[[#This Row],[14-abr]]</f>
        <v>0</v>
      </c>
      <c r="AQ646">
        <f>+Casos_PN_CORR[[#This Row],[16-abr]]-Casos_PN_CORR[[#This Row],[15-abr]]</f>
        <v>0</v>
      </c>
      <c r="AR646">
        <f>+Casos_PN_CORR[[#This Row],[17-abr]]-Casos_PN_CORR[[#This Row],[16-abr]]</f>
        <v>0</v>
      </c>
      <c r="AS646">
        <f>+Casos_PN_CORR[[#This Row],[18-abr]]-Casos_PN_CORR[[#This Row],[17-abr]]</f>
        <v>0</v>
      </c>
      <c r="AT646">
        <f>+Casos_PN_CORR[[#This Row],[19-abr]]-Casos_PN_CORR[[#This Row],[18-abr]]</f>
        <v>0</v>
      </c>
      <c r="AU646">
        <f>+Casos_PN_CORR[[#This Row],[20-abr]]-Casos_PN_CORR[[#This Row],[19-abr]]</f>
        <v>0</v>
      </c>
      <c r="AV646">
        <f>+Casos_PN_CORR[[#This Row],[21-abr]]-Casos_PN_CORR[[#This Row],[20-abr]]</f>
        <v>0</v>
      </c>
      <c r="AW646">
        <f>+Casos_PN_CORR[[#This Row],[22-abr]]-Casos_PN_CORR[[#This Row],[21-abr]]</f>
        <v>0</v>
      </c>
      <c r="AX646">
        <f>+Casos_PN_CORR[[#This Row],[23-abr]]-Casos_PN_CORR[[#This Row],[22-abr]]</f>
        <v>0</v>
      </c>
      <c r="AY646">
        <f>+Casos_PN_CORR[[#This Row],[24-abr]]-Casos_PN_CORR[[#This Row],[23-abr]]</f>
        <v>0</v>
      </c>
      <c r="AZ646">
        <f>+Casos_PN_CORR[[#This Row],[25-abr]]-Casos_PN_CORR[[#This Row],[24-abr]]</f>
        <v>0</v>
      </c>
      <c r="BA646">
        <f>+Casos_PN_CORR[[#This Row],[26-abr]]-Casos_PN_CORR[[#This Row],[25-abr]]</f>
        <v>0</v>
      </c>
      <c r="BB646">
        <f>+Casos_PN_CORR[[#This Row],[27-abr]]-Casos_PN_CORR[[#This Row],[26-abr]]</f>
        <v>0</v>
      </c>
      <c r="BC646">
        <f>+Casos_PN_CORR[[#This Row],[28-abr]]-Casos_PN_CORR[[#This Row],[27-abr]]</f>
        <v>0</v>
      </c>
      <c r="BD646">
        <f>+Casos_PN_CORR[[#This Row],[29-abr]]-Casos_PN_CORR[[#This Row],[28-abr]]</f>
        <v>0</v>
      </c>
      <c r="BE646">
        <f>+Casos_PN_CORR[[#This Row],[30-abr]]-Casos_PN_CORR[[#This Row],[29-abr]]</f>
        <v>0</v>
      </c>
      <c r="BF646">
        <f>+Casos_PN_CORR[[#This Row],[1-may]]-Casos_PN_CORR[[#This Row],[30-abr]]</f>
        <v>0</v>
      </c>
      <c r="BG646">
        <f>+Casos_PN_CORR[[#This Row],[2-may]]-Casos_PN_CORR[[#This Row],[1-may]]</f>
        <v>0</v>
      </c>
      <c r="BH646">
        <f>+Casos_PN_CORR[[#This Row],[3-may]]-Casos_PN_CORR[[#This Row],[2-may]]</f>
        <v>0</v>
      </c>
      <c r="BI646">
        <f>+Casos_PN_CORR[[#This Row],[4-may]]-Casos_PN_CORR[[#This Row],[3-may]]</f>
        <v>0</v>
      </c>
      <c r="BJ646">
        <f>+Casos_PN_CORR[[#This Row],[5-may]]-Casos_PN_CORR[[#This Row],[4-may]]</f>
        <v>0</v>
      </c>
      <c r="BK646">
        <f>+Casos_PN_CORR[[#This Row],[6-may]]-Casos_PN_CORR[[#This Row],[5-may]]</f>
        <v>0</v>
      </c>
      <c r="BL646">
        <f>+Casos_PN_CORR[[#This Row],[7-may]]-Casos_PN_CORR[[#This Row],[6-may]]</f>
        <v>0</v>
      </c>
      <c r="BM646">
        <f>+Casos_PN_CORR[[#This Row],[8-may]]-Casos_PN_CORR[[#This Row],[7-may]]</f>
        <v>0</v>
      </c>
      <c r="BN646">
        <f>+Casos_PN_CORR[[#This Row],[9-may]]-Casos_PN_CORR[[#This Row],[8-may]]</f>
        <v>0</v>
      </c>
      <c r="BO646">
        <f>+Casos_PN_CORR[[#This Row],[10-may]]-Casos_PN_CORR[[#This Row],[9-may]]</f>
        <v>0</v>
      </c>
      <c r="BP646">
        <f>+Casos_PN_CORR[[#This Row],[11-may]]-Casos_PN_CORR[[#This Row],[10-may]]</f>
        <v>0</v>
      </c>
      <c r="BQ646">
        <f>+Casos_PN_CORR[[#This Row],[12-may]]-Casos_PN_CORR[[#This Row],[11-may]]</f>
        <v>0</v>
      </c>
      <c r="BR646">
        <f>+Casos_PN_CORR[[#This Row],[13-may]]-Casos_PN_CORR[[#This Row],[12-may]]</f>
        <v>0</v>
      </c>
      <c r="BS646">
        <f>+Casos_PN_CORR[[#This Row],[14-may]]-Casos_PN_CORR[[#This Row],[13-may]]</f>
        <v>0</v>
      </c>
      <c r="BT646">
        <f>+Casos_PN_CORR[[#This Row],[15-may]]-Casos_PN_CORR[[#This Row],[14-may]]</f>
        <v>0</v>
      </c>
      <c r="BU646">
        <f>+Casos_PN_CORR[[#This Row],[16-may]]-Casos_PN_CORR[[#This Row],[15-may]]</f>
        <v>0</v>
      </c>
      <c r="BV646">
        <f>+Casos_PN_CORR[[#This Row],[17-may]]-Casos_PN_CORR[[#This Row],[16-may]]</f>
        <v>0</v>
      </c>
      <c r="BW646">
        <f>+Casos_PN_CORR[[#This Row],[18-may]]-Casos_PN_CORR[[#This Row],[17-may]]</f>
        <v>0</v>
      </c>
      <c r="BX646">
        <f>+Casos_PN_CORR[[#This Row],[19-may]]-Casos_PN_CORR[[#This Row],[18-may]]</f>
        <v>0</v>
      </c>
      <c r="BY646">
        <f>+Casos_PN_CORR[[#This Row],[20-may]]-Casos_PN_CORR[[#This Row],[19-may]]</f>
        <v>0</v>
      </c>
      <c r="BZ646">
        <f>+Casos_PN_CORR[[#This Row],[21-may]]-Casos_PN_CORR[[#This Row],[20-may]]</f>
        <v>0</v>
      </c>
      <c r="CA646">
        <f>+Casos_PN_CORR[[#This Row],[22-may]]-Casos_PN_CORR[[#This Row],[21-may]]</f>
        <v>0</v>
      </c>
      <c r="CB646">
        <f>+Casos_PN_CORR[[#This Row],[23-may]]-Casos_PN_CORR[[#This Row],[22-may]]</f>
        <v>0</v>
      </c>
      <c r="CC646">
        <f>+Casos_PN_CORR[[#This Row],[24-may]]-Casos_PN_CORR[[#This Row],[23-may]]</f>
        <v>0</v>
      </c>
      <c r="CD646">
        <f>+Casos_PN_CORR[[#This Row],[25-may]]-Casos_PN_CORR[[#This Row],[24-may]]</f>
        <v>0</v>
      </c>
      <c r="CE646">
        <f>+Casos_PN_CORR[[#This Row],[26-may]]-Casos_PN_CORR[[#This Row],[25-may]]</f>
        <v>0</v>
      </c>
      <c r="CF646">
        <f>+Casos_PN_CORR[[#This Row],[27-may]]-Casos_PN_CORR[[#This Row],[26-may]]</f>
        <v>0</v>
      </c>
      <c r="CG646">
        <f>+Casos_PN_CORR[[#This Row],[28-may]]-Casos_PN_CORR[[#This Row],[27-may]]</f>
        <v>0</v>
      </c>
      <c r="CH646">
        <f>+Casos_PN_CORR[[#This Row],[29-may]]-Casos_PN_CORR[[#This Row],[28-may]]</f>
        <v>0</v>
      </c>
      <c r="CI646">
        <f>+Casos_PN_CORR[[#This Row],[30-may]]-Casos_PN_CORR[[#This Row],[29-may]]</f>
        <v>0</v>
      </c>
      <c r="CJ646">
        <f>+Casos_PN_CORR[[#This Row],[31-may]]-Casos_PN_CORR[[#This Row],[30-may]]</f>
        <v>0</v>
      </c>
      <c r="CK646">
        <f>+Casos_PN_CORR[[#This Row],[1-jun]]-Casos_PN_CORR[[#This Row],[31-may]]</f>
        <v>0</v>
      </c>
      <c r="CL646">
        <f>+Casos_PN_CORR[[#This Row],[2-jun]]-Casos_PN_CORR[[#This Row],[1-jun]]</f>
        <v>0</v>
      </c>
      <c r="CM646">
        <f>+Casos_PN_CORR[[#This Row],[3-jun]]-Casos_PN_CORR[[#This Row],[2-jun]]</f>
        <v>0</v>
      </c>
      <c r="CN646">
        <f>+Casos_PN_CORR[[#This Row],[4-jun]]-Casos_PN_CORR[[#This Row],[3-jun]]</f>
        <v>0</v>
      </c>
      <c r="CO646">
        <f>+Casos_PN_CORR[[#This Row],[5-jun]]-Casos_PN_CORR[[#This Row],[4-jun]]</f>
        <v>1</v>
      </c>
      <c r="CP646">
        <f>+Casos_PN_CORR[[#This Row],[6-jun]]-Casos_PN_CORR[[#This Row],[5-jun]]</f>
        <v>0</v>
      </c>
    </row>
    <row r="647" spans="1:94">
      <c r="A647">
        <v>70312</v>
      </c>
      <c r="B647" s="2" t="s">
        <v>102</v>
      </c>
      <c r="C647" s="2" t="s">
        <v>102</v>
      </c>
      <c r="D647" s="2" t="s">
        <v>752</v>
      </c>
      <c r="E647" s="4">
        <f t="shared" si="10"/>
        <v>0</v>
      </c>
      <c r="F647">
        <f>+Casos_PN_CORR[[#This Row],[10-mar]]</f>
        <v>0</v>
      </c>
      <c r="G647">
        <f>+Casos_PN_CORR[[#This Row],[11-mar]]-Casos_PN_CORR[[#This Row],[10-mar]]</f>
        <v>0</v>
      </c>
      <c r="H647">
        <f>+Casos_PN_CORR[[#This Row],[12-mar]]-Casos_PN_CORR[[#This Row],[11-mar]]</f>
        <v>0</v>
      </c>
      <c r="I647">
        <f>+Casos_PN_CORR[[#This Row],[13-mar]]-Casos_PN_CORR[[#This Row],[12-mar]]</f>
        <v>0</v>
      </c>
      <c r="J647">
        <f>+Casos_PN_CORR[[#This Row],[14-mar]]-Casos_PN_CORR[[#This Row],[13-mar]]</f>
        <v>0</v>
      </c>
      <c r="K647">
        <f>+Casos_PN_CORR[[#This Row],[15-mar]]-Casos_PN_CORR[[#This Row],[14-mar]]</f>
        <v>0</v>
      </c>
      <c r="L647">
        <f>+Casos_PN_CORR[[#This Row],[16-mar]]-Casos_PN_CORR[[#This Row],[15-mar]]</f>
        <v>0</v>
      </c>
      <c r="M647">
        <f>+Casos_PN_CORR[[#This Row],[17-mar]]-Casos_PN_CORR[[#This Row],[16-mar]]</f>
        <v>0</v>
      </c>
      <c r="N647">
        <f>+Casos_PN_CORR[[#This Row],[18-mar]]-Casos_PN_CORR[[#This Row],[17-mar]]</f>
        <v>0</v>
      </c>
      <c r="O647">
        <f>+Casos_PN_CORR[[#This Row],[19-mar]]-Casos_PN_CORR[[#This Row],[18-mar]]</f>
        <v>0</v>
      </c>
      <c r="P647">
        <f>+Casos_PN_CORR[[#This Row],[20-mar]]-Casos_PN_CORR[[#This Row],[19-mar]]</f>
        <v>0</v>
      </c>
      <c r="Q647">
        <f>+Casos_PN_CORR[[#This Row],[21-mar]]-Casos_PN_CORR[[#This Row],[20-mar]]</f>
        <v>0</v>
      </c>
      <c r="R647">
        <f>+Casos_PN_CORR[[#This Row],[22-mar]]-Casos_PN_CORR[[#This Row],[21-mar]]</f>
        <v>0</v>
      </c>
      <c r="S647">
        <f>+Casos_PN_CORR[[#This Row],[23-mar]]-Casos_PN_CORR[[#This Row],[22-mar]]</f>
        <v>0</v>
      </c>
      <c r="T647">
        <f>+Casos_PN_CORR[[#This Row],[24-mar]]-Casos_PN_CORR[[#This Row],[23-mar]]</f>
        <v>0</v>
      </c>
      <c r="U647">
        <f>+Casos_PN_CORR[[#This Row],[25-mar]]-Casos_PN_CORR[[#This Row],[24-mar]]</f>
        <v>0</v>
      </c>
      <c r="V647">
        <f>+Casos_PN_CORR[[#This Row],[26-mar]]-Casos_PN_CORR[[#This Row],[25-mar]]</f>
        <v>0</v>
      </c>
      <c r="W647">
        <f>+Casos_PN_CORR[[#This Row],[27-mar]]-Casos_PN_CORR[[#This Row],[26-mar]]</f>
        <v>0</v>
      </c>
      <c r="X647">
        <f>+Casos_PN_CORR[[#This Row],[28-mar]]-Casos_PN_CORR[[#This Row],[27-mar]]</f>
        <v>0</v>
      </c>
      <c r="Y647">
        <f>+Casos_PN_CORR[[#This Row],[29-mar]]-Casos_PN_CORR[[#This Row],[28-mar]]</f>
        <v>0</v>
      </c>
      <c r="Z647">
        <f>+Casos_PN_CORR[[#This Row],[30-mar]]-Casos_PN_CORR[[#This Row],[29-mar]]</f>
        <v>0</v>
      </c>
      <c r="AA647">
        <f>+Casos_PN_CORR[[#This Row],[31-mar]]-Casos_PN_CORR[[#This Row],[30-mar]]</f>
        <v>0</v>
      </c>
      <c r="AB647">
        <f>+Casos_PN_CORR[[#This Row],[1-abr]]-Casos_PN_CORR[[#This Row],[31-mar]]</f>
        <v>0</v>
      </c>
      <c r="AC647">
        <f>+Casos_PN_CORR[[#This Row],[2-abr]]-Casos_PN_CORR[[#This Row],[1-abr]]</f>
        <v>0</v>
      </c>
      <c r="AD647">
        <f>+Casos_PN_CORR[[#This Row],[3-abr]]-Casos_PN_CORR[[#This Row],[2-abr]]</f>
        <v>0</v>
      </c>
      <c r="AE647">
        <f>+Casos_PN_CORR[[#This Row],[4-abr]]-Casos_PN_CORR[[#This Row],[3-abr]]</f>
        <v>0</v>
      </c>
      <c r="AF647">
        <f>+Casos_PN_CORR[[#This Row],[5-abr]]-Casos_PN_CORR[[#This Row],[4-abr]]</f>
        <v>0</v>
      </c>
      <c r="AG647">
        <f>+Casos_PN_CORR[[#This Row],[6-abr]]-Casos_PN_CORR[[#This Row],[5-abr]]</f>
        <v>0</v>
      </c>
      <c r="AH647">
        <f>+Casos_PN_CORR[[#This Row],[7-abr]]-Casos_PN_CORR[[#This Row],[6-abr]]</f>
        <v>0</v>
      </c>
      <c r="AI647">
        <f>+Casos_PN_CORR[[#This Row],[8-abr]]-Casos_PN_CORR[[#This Row],[7-abr]]</f>
        <v>0</v>
      </c>
      <c r="AJ647">
        <f>+Casos_PN_CORR[[#This Row],[9-abr]]-Casos_PN_CORR[[#This Row],[8-abr]]</f>
        <v>0</v>
      </c>
      <c r="AK647">
        <f>+Casos_PN_CORR[[#This Row],[10-abr]]-Casos_PN_CORR[[#This Row],[9-abr]]</f>
        <v>0</v>
      </c>
      <c r="AL647">
        <f>+Casos_PN_CORR[[#This Row],[11-abr]]-Casos_PN_CORR[[#This Row],[10-abr]]</f>
        <v>0</v>
      </c>
      <c r="AM647">
        <f>+Casos_PN_CORR[[#This Row],[12-abr]]-Casos_PN_CORR[[#This Row],[11-abr]]</f>
        <v>0</v>
      </c>
      <c r="AN647">
        <f>+Casos_PN_CORR[[#This Row],[13-abr]]-Casos_PN_CORR[[#This Row],[12-abr]]</f>
        <v>0</v>
      </c>
      <c r="AO647">
        <f>+Casos_PN_CORR[[#This Row],[14-abr]]-Casos_PN_CORR[[#This Row],[13-abr]]</f>
        <v>0</v>
      </c>
      <c r="AP647">
        <f>+Casos_PN_CORR[[#This Row],[15-abr]]-Casos_PN_CORR[[#This Row],[14-abr]]</f>
        <v>0</v>
      </c>
      <c r="AQ647">
        <f>+Casos_PN_CORR[[#This Row],[16-abr]]-Casos_PN_CORR[[#This Row],[15-abr]]</f>
        <v>0</v>
      </c>
      <c r="AR647">
        <f>+Casos_PN_CORR[[#This Row],[17-abr]]-Casos_PN_CORR[[#This Row],[16-abr]]</f>
        <v>0</v>
      </c>
      <c r="AS647">
        <f>+Casos_PN_CORR[[#This Row],[18-abr]]-Casos_PN_CORR[[#This Row],[17-abr]]</f>
        <v>0</v>
      </c>
      <c r="AT647">
        <f>+Casos_PN_CORR[[#This Row],[19-abr]]-Casos_PN_CORR[[#This Row],[18-abr]]</f>
        <v>0</v>
      </c>
      <c r="AU647">
        <f>+Casos_PN_CORR[[#This Row],[20-abr]]-Casos_PN_CORR[[#This Row],[19-abr]]</f>
        <v>0</v>
      </c>
      <c r="AV647">
        <f>+Casos_PN_CORR[[#This Row],[21-abr]]-Casos_PN_CORR[[#This Row],[20-abr]]</f>
        <v>0</v>
      </c>
      <c r="AW647">
        <f>+Casos_PN_CORR[[#This Row],[22-abr]]-Casos_PN_CORR[[#This Row],[21-abr]]</f>
        <v>0</v>
      </c>
      <c r="AX647">
        <f>+Casos_PN_CORR[[#This Row],[23-abr]]-Casos_PN_CORR[[#This Row],[22-abr]]</f>
        <v>0</v>
      </c>
      <c r="AY647">
        <f>+Casos_PN_CORR[[#This Row],[24-abr]]-Casos_PN_CORR[[#This Row],[23-abr]]</f>
        <v>0</v>
      </c>
      <c r="AZ647">
        <f>+Casos_PN_CORR[[#This Row],[25-abr]]-Casos_PN_CORR[[#This Row],[24-abr]]</f>
        <v>0</v>
      </c>
      <c r="BA647">
        <f>+Casos_PN_CORR[[#This Row],[26-abr]]-Casos_PN_CORR[[#This Row],[25-abr]]</f>
        <v>0</v>
      </c>
      <c r="BB647">
        <f>+Casos_PN_CORR[[#This Row],[27-abr]]-Casos_PN_CORR[[#This Row],[26-abr]]</f>
        <v>0</v>
      </c>
      <c r="BC647">
        <f>+Casos_PN_CORR[[#This Row],[28-abr]]-Casos_PN_CORR[[#This Row],[27-abr]]</f>
        <v>0</v>
      </c>
      <c r="BD647">
        <f>+Casos_PN_CORR[[#This Row],[29-abr]]-Casos_PN_CORR[[#This Row],[28-abr]]</f>
        <v>0</v>
      </c>
      <c r="BE647">
        <f>+Casos_PN_CORR[[#This Row],[30-abr]]-Casos_PN_CORR[[#This Row],[29-abr]]</f>
        <v>0</v>
      </c>
      <c r="BF647">
        <f>+Casos_PN_CORR[[#This Row],[1-may]]-Casos_PN_CORR[[#This Row],[30-abr]]</f>
        <v>0</v>
      </c>
      <c r="BG647">
        <f>+Casos_PN_CORR[[#This Row],[2-may]]-Casos_PN_CORR[[#This Row],[1-may]]</f>
        <v>0</v>
      </c>
      <c r="BH647">
        <f>+Casos_PN_CORR[[#This Row],[3-may]]-Casos_PN_CORR[[#This Row],[2-may]]</f>
        <v>0</v>
      </c>
      <c r="BI647">
        <f>+Casos_PN_CORR[[#This Row],[4-may]]-Casos_PN_CORR[[#This Row],[3-may]]</f>
        <v>0</v>
      </c>
      <c r="BJ647">
        <f>+Casos_PN_CORR[[#This Row],[5-may]]-Casos_PN_CORR[[#This Row],[4-may]]</f>
        <v>0</v>
      </c>
      <c r="BK647">
        <f>+Casos_PN_CORR[[#This Row],[6-may]]-Casos_PN_CORR[[#This Row],[5-may]]</f>
        <v>0</v>
      </c>
      <c r="BL647">
        <f>+Casos_PN_CORR[[#This Row],[7-may]]-Casos_PN_CORR[[#This Row],[6-may]]</f>
        <v>0</v>
      </c>
      <c r="BM647">
        <f>+Casos_PN_CORR[[#This Row],[8-may]]-Casos_PN_CORR[[#This Row],[7-may]]</f>
        <v>0</v>
      </c>
      <c r="BN647">
        <f>+Casos_PN_CORR[[#This Row],[9-may]]-Casos_PN_CORR[[#This Row],[8-may]]</f>
        <v>0</v>
      </c>
      <c r="BO647">
        <f>+Casos_PN_CORR[[#This Row],[10-may]]-Casos_PN_CORR[[#This Row],[9-may]]</f>
        <v>0</v>
      </c>
      <c r="BP647">
        <f>+Casos_PN_CORR[[#This Row],[11-may]]-Casos_PN_CORR[[#This Row],[10-may]]</f>
        <v>0</v>
      </c>
      <c r="BQ647">
        <f>+Casos_PN_CORR[[#This Row],[12-may]]-Casos_PN_CORR[[#This Row],[11-may]]</f>
        <v>0</v>
      </c>
      <c r="BR647">
        <f>+Casos_PN_CORR[[#This Row],[13-may]]-Casos_PN_CORR[[#This Row],[12-may]]</f>
        <v>0</v>
      </c>
      <c r="BS647">
        <f>+Casos_PN_CORR[[#This Row],[14-may]]-Casos_PN_CORR[[#This Row],[13-may]]</f>
        <v>0</v>
      </c>
      <c r="BT647">
        <f>+Casos_PN_CORR[[#This Row],[15-may]]-Casos_PN_CORR[[#This Row],[14-may]]</f>
        <v>0</v>
      </c>
      <c r="BU647">
        <f>+Casos_PN_CORR[[#This Row],[16-may]]-Casos_PN_CORR[[#This Row],[15-may]]</f>
        <v>0</v>
      </c>
      <c r="BV647">
        <f>+Casos_PN_CORR[[#This Row],[17-may]]-Casos_PN_CORR[[#This Row],[16-may]]</f>
        <v>0</v>
      </c>
      <c r="BW647">
        <f>+Casos_PN_CORR[[#This Row],[18-may]]-Casos_PN_CORR[[#This Row],[17-may]]</f>
        <v>0</v>
      </c>
      <c r="BX647">
        <f>+Casos_PN_CORR[[#This Row],[19-may]]-Casos_PN_CORR[[#This Row],[18-may]]</f>
        <v>0</v>
      </c>
      <c r="BY647">
        <f>+Casos_PN_CORR[[#This Row],[20-may]]-Casos_PN_CORR[[#This Row],[19-may]]</f>
        <v>0</v>
      </c>
      <c r="BZ647">
        <f>+Casos_PN_CORR[[#This Row],[21-may]]-Casos_PN_CORR[[#This Row],[20-may]]</f>
        <v>0</v>
      </c>
      <c r="CA647">
        <f>+Casos_PN_CORR[[#This Row],[22-may]]-Casos_PN_CORR[[#This Row],[21-may]]</f>
        <v>0</v>
      </c>
      <c r="CB647">
        <f>+Casos_PN_CORR[[#This Row],[23-may]]-Casos_PN_CORR[[#This Row],[22-may]]</f>
        <v>0</v>
      </c>
      <c r="CC647">
        <f>+Casos_PN_CORR[[#This Row],[24-may]]-Casos_PN_CORR[[#This Row],[23-may]]</f>
        <v>0</v>
      </c>
      <c r="CD647">
        <f>+Casos_PN_CORR[[#This Row],[25-may]]-Casos_PN_CORR[[#This Row],[24-may]]</f>
        <v>0</v>
      </c>
      <c r="CE647">
        <f>+Casos_PN_CORR[[#This Row],[26-may]]-Casos_PN_CORR[[#This Row],[25-may]]</f>
        <v>0</v>
      </c>
      <c r="CF647">
        <f>+Casos_PN_CORR[[#This Row],[27-may]]-Casos_PN_CORR[[#This Row],[26-may]]</f>
        <v>0</v>
      </c>
      <c r="CG647">
        <f>+Casos_PN_CORR[[#This Row],[28-may]]-Casos_PN_CORR[[#This Row],[27-may]]</f>
        <v>0</v>
      </c>
      <c r="CH647">
        <f>+Casos_PN_CORR[[#This Row],[29-may]]-Casos_PN_CORR[[#This Row],[28-may]]</f>
        <v>0</v>
      </c>
      <c r="CI647">
        <f>+Casos_PN_CORR[[#This Row],[30-may]]-Casos_PN_CORR[[#This Row],[29-may]]</f>
        <v>0</v>
      </c>
      <c r="CJ647">
        <f>+Casos_PN_CORR[[#This Row],[31-may]]-Casos_PN_CORR[[#This Row],[30-may]]</f>
        <v>0</v>
      </c>
      <c r="CK647">
        <f>+Casos_PN_CORR[[#This Row],[1-jun]]-Casos_PN_CORR[[#This Row],[31-may]]</f>
        <v>0</v>
      </c>
      <c r="CL647">
        <f>+Casos_PN_CORR[[#This Row],[2-jun]]-Casos_PN_CORR[[#This Row],[1-jun]]</f>
        <v>0</v>
      </c>
      <c r="CM647">
        <f>+Casos_PN_CORR[[#This Row],[3-jun]]-Casos_PN_CORR[[#This Row],[2-jun]]</f>
        <v>0</v>
      </c>
      <c r="CN647">
        <f>+Casos_PN_CORR[[#This Row],[4-jun]]-Casos_PN_CORR[[#This Row],[3-jun]]</f>
        <v>0</v>
      </c>
      <c r="CO647">
        <f>+Casos_PN_CORR[[#This Row],[5-jun]]-Casos_PN_CORR[[#This Row],[4-jun]]</f>
        <v>0</v>
      </c>
      <c r="CP647">
        <f>+Casos_PN_CORR[[#This Row],[6-jun]]-Casos_PN_CORR[[#This Row],[5-jun]]</f>
        <v>0</v>
      </c>
    </row>
    <row r="648" spans="1:94">
      <c r="A648">
        <v>120805</v>
      </c>
      <c r="B648" s="2" t="s">
        <v>104</v>
      </c>
      <c r="C648" s="2" t="s">
        <v>209</v>
      </c>
      <c r="D648" s="2" t="s">
        <v>753</v>
      </c>
      <c r="E648" s="4">
        <f t="shared" si="10"/>
        <v>36</v>
      </c>
      <c r="F648">
        <f>+Casos_PN_CORR[[#This Row],[10-mar]]</f>
        <v>0</v>
      </c>
      <c r="G648">
        <f>+Casos_PN_CORR[[#This Row],[11-mar]]-Casos_PN_CORR[[#This Row],[10-mar]]</f>
        <v>0</v>
      </c>
      <c r="H648">
        <f>+Casos_PN_CORR[[#This Row],[12-mar]]-Casos_PN_CORR[[#This Row],[11-mar]]</f>
        <v>0</v>
      </c>
      <c r="I648">
        <f>+Casos_PN_CORR[[#This Row],[13-mar]]-Casos_PN_CORR[[#This Row],[12-mar]]</f>
        <v>0</v>
      </c>
      <c r="J648">
        <f>+Casos_PN_CORR[[#This Row],[14-mar]]-Casos_PN_CORR[[#This Row],[13-mar]]</f>
        <v>0</v>
      </c>
      <c r="K648">
        <f>+Casos_PN_CORR[[#This Row],[15-mar]]-Casos_PN_CORR[[#This Row],[14-mar]]</f>
        <v>0</v>
      </c>
      <c r="L648">
        <f>+Casos_PN_CORR[[#This Row],[16-mar]]-Casos_PN_CORR[[#This Row],[15-mar]]</f>
        <v>0</v>
      </c>
      <c r="M648">
        <f>+Casos_PN_CORR[[#This Row],[17-mar]]-Casos_PN_CORR[[#This Row],[16-mar]]</f>
        <v>0</v>
      </c>
      <c r="N648">
        <f>+Casos_PN_CORR[[#This Row],[18-mar]]-Casos_PN_CORR[[#This Row],[17-mar]]</f>
        <v>0</v>
      </c>
      <c r="O648">
        <f>+Casos_PN_CORR[[#This Row],[19-mar]]-Casos_PN_CORR[[#This Row],[18-mar]]</f>
        <v>0</v>
      </c>
      <c r="P648">
        <f>+Casos_PN_CORR[[#This Row],[20-mar]]-Casos_PN_CORR[[#This Row],[19-mar]]</f>
        <v>0</v>
      </c>
      <c r="Q648">
        <f>+Casos_PN_CORR[[#This Row],[21-mar]]-Casos_PN_CORR[[#This Row],[20-mar]]</f>
        <v>0</v>
      </c>
      <c r="R648">
        <f>+Casos_PN_CORR[[#This Row],[22-mar]]-Casos_PN_CORR[[#This Row],[21-mar]]</f>
        <v>0</v>
      </c>
      <c r="S648">
        <f>+Casos_PN_CORR[[#This Row],[23-mar]]-Casos_PN_CORR[[#This Row],[22-mar]]</f>
        <v>0</v>
      </c>
      <c r="T648">
        <f>+Casos_PN_CORR[[#This Row],[24-mar]]-Casos_PN_CORR[[#This Row],[23-mar]]</f>
        <v>0</v>
      </c>
      <c r="U648">
        <f>+Casos_PN_CORR[[#This Row],[25-mar]]-Casos_PN_CORR[[#This Row],[24-mar]]</f>
        <v>0</v>
      </c>
      <c r="V648">
        <f>+Casos_PN_CORR[[#This Row],[26-mar]]-Casos_PN_CORR[[#This Row],[25-mar]]</f>
        <v>0</v>
      </c>
      <c r="W648">
        <f>+Casos_PN_CORR[[#This Row],[27-mar]]-Casos_PN_CORR[[#This Row],[26-mar]]</f>
        <v>0</v>
      </c>
      <c r="X648">
        <f>+Casos_PN_CORR[[#This Row],[28-mar]]-Casos_PN_CORR[[#This Row],[27-mar]]</f>
        <v>0</v>
      </c>
      <c r="Y648">
        <f>+Casos_PN_CORR[[#This Row],[29-mar]]-Casos_PN_CORR[[#This Row],[28-mar]]</f>
        <v>0</v>
      </c>
      <c r="Z648">
        <f>+Casos_PN_CORR[[#This Row],[30-mar]]-Casos_PN_CORR[[#This Row],[29-mar]]</f>
        <v>0</v>
      </c>
      <c r="AA648">
        <f>+Casos_PN_CORR[[#This Row],[31-mar]]-Casos_PN_CORR[[#This Row],[30-mar]]</f>
        <v>0</v>
      </c>
      <c r="AB648">
        <f>+Casos_PN_CORR[[#This Row],[1-abr]]-Casos_PN_CORR[[#This Row],[31-mar]]</f>
        <v>0</v>
      </c>
      <c r="AC648">
        <f>+Casos_PN_CORR[[#This Row],[2-abr]]-Casos_PN_CORR[[#This Row],[1-abr]]</f>
        <v>0</v>
      </c>
      <c r="AD648">
        <f>+Casos_PN_CORR[[#This Row],[3-abr]]-Casos_PN_CORR[[#This Row],[2-abr]]</f>
        <v>0</v>
      </c>
      <c r="AE648">
        <f>+Casos_PN_CORR[[#This Row],[4-abr]]-Casos_PN_CORR[[#This Row],[3-abr]]</f>
        <v>0</v>
      </c>
      <c r="AF648">
        <f>+Casos_PN_CORR[[#This Row],[5-abr]]-Casos_PN_CORR[[#This Row],[4-abr]]</f>
        <v>0</v>
      </c>
      <c r="AG648">
        <f>+Casos_PN_CORR[[#This Row],[6-abr]]-Casos_PN_CORR[[#This Row],[5-abr]]</f>
        <v>0</v>
      </c>
      <c r="AH648">
        <f>+Casos_PN_CORR[[#This Row],[7-abr]]-Casos_PN_CORR[[#This Row],[6-abr]]</f>
        <v>0</v>
      </c>
      <c r="AI648">
        <f>+Casos_PN_CORR[[#This Row],[8-abr]]-Casos_PN_CORR[[#This Row],[7-abr]]</f>
        <v>0</v>
      </c>
      <c r="AJ648">
        <f>+Casos_PN_CORR[[#This Row],[9-abr]]-Casos_PN_CORR[[#This Row],[8-abr]]</f>
        <v>0</v>
      </c>
      <c r="AK648">
        <f>+Casos_PN_CORR[[#This Row],[10-abr]]-Casos_PN_CORR[[#This Row],[9-abr]]</f>
        <v>0</v>
      </c>
      <c r="AL648">
        <f>+Casos_PN_CORR[[#This Row],[11-abr]]-Casos_PN_CORR[[#This Row],[10-abr]]</f>
        <v>0</v>
      </c>
      <c r="AM648">
        <f>+Casos_PN_CORR[[#This Row],[12-abr]]-Casos_PN_CORR[[#This Row],[11-abr]]</f>
        <v>0</v>
      </c>
      <c r="AN648">
        <f>+Casos_PN_CORR[[#This Row],[13-abr]]-Casos_PN_CORR[[#This Row],[12-abr]]</f>
        <v>0</v>
      </c>
      <c r="AO648">
        <f>+Casos_PN_CORR[[#This Row],[14-abr]]-Casos_PN_CORR[[#This Row],[13-abr]]</f>
        <v>0</v>
      </c>
      <c r="AP648">
        <f>+Casos_PN_CORR[[#This Row],[15-abr]]-Casos_PN_CORR[[#This Row],[14-abr]]</f>
        <v>0</v>
      </c>
      <c r="AQ648">
        <f>+Casos_PN_CORR[[#This Row],[16-abr]]-Casos_PN_CORR[[#This Row],[15-abr]]</f>
        <v>0</v>
      </c>
      <c r="AR648">
        <f>+Casos_PN_CORR[[#This Row],[17-abr]]-Casos_PN_CORR[[#This Row],[16-abr]]</f>
        <v>0</v>
      </c>
      <c r="AS648">
        <f>+Casos_PN_CORR[[#This Row],[18-abr]]-Casos_PN_CORR[[#This Row],[17-abr]]</f>
        <v>0</v>
      </c>
      <c r="AT648">
        <f>+Casos_PN_CORR[[#This Row],[19-abr]]-Casos_PN_CORR[[#This Row],[18-abr]]</f>
        <v>0</v>
      </c>
      <c r="AU648">
        <f>+Casos_PN_CORR[[#This Row],[20-abr]]-Casos_PN_CORR[[#This Row],[19-abr]]</f>
        <v>0</v>
      </c>
      <c r="AV648">
        <f>+Casos_PN_CORR[[#This Row],[21-abr]]-Casos_PN_CORR[[#This Row],[20-abr]]</f>
        <v>0</v>
      </c>
      <c r="AW648">
        <f>+Casos_PN_CORR[[#This Row],[22-abr]]-Casos_PN_CORR[[#This Row],[21-abr]]</f>
        <v>0</v>
      </c>
      <c r="AX648">
        <f>+Casos_PN_CORR[[#This Row],[23-abr]]-Casos_PN_CORR[[#This Row],[22-abr]]</f>
        <v>0</v>
      </c>
      <c r="AY648">
        <f>+Casos_PN_CORR[[#This Row],[24-abr]]-Casos_PN_CORR[[#This Row],[23-abr]]</f>
        <v>0</v>
      </c>
      <c r="AZ648">
        <f>+Casos_PN_CORR[[#This Row],[25-abr]]-Casos_PN_CORR[[#This Row],[24-abr]]</f>
        <v>0</v>
      </c>
      <c r="BA648">
        <f>+Casos_PN_CORR[[#This Row],[26-abr]]-Casos_PN_CORR[[#This Row],[25-abr]]</f>
        <v>0</v>
      </c>
      <c r="BB648">
        <f>+Casos_PN_CORR[[#This Row],[27-abr]]-Casos_PN_CORR[[#This Row],[26-abr]]</f>
        <v>0</v>
      </c>
      <c r="BC648">
        <f>+Casos_PN_CORR[[#This Row],[28-abr]]-Casos_PN_CORR[[#This Row],[27-abr]]</f>
        <v>0</v>
      </c>
      <c r="BD648">
        <f>+Casos_PN_CORR[[#This Row],[29-abr]]-Casos_PN_CORR[[#This Row],[28-abr]]</f>
        <v>0</v>
      </c>
      <c r="BE648">
        <f>+Casos_PN_CORR[[#This Row],[30-abr]]-Casos_PN_CORR[[#This Row],[29-abr]]</f>
        <v>0</v>
      </c>
      <c r="BF648">
        <f>+Casos_PN_CORR[[#This Row],[1-may]]-Casos_PN_CORR[[#This Row],[30-abr]]</f>
        <v>0</v>
      </c>
      <c r="BG648">
        <f>+Casos_PN_CORR[[#This Row],[2-may]]-Casos_PN_CORR[[#This Row],[1-may]]</f>
        <v>0</v>
      </c>
      <c r="BH648">
        <f>+Casos_PN_CORR[[#This Row],[3-may]]-Casos_PN_CORR[[#This Row],[2-may]]</f>
        <v>0</v>
      </c>
      <c r="BI648">
        <f>+Casos_PN_CORR[[#This Row],[4-may]]-Casos_PN_CORR[[#This Row],[3-may]]</f>
        <v>0</v>
      </c>
      <c r="BJ648">
        <f>+Casos_PN_CORR[[#This Row],[5-may]]-Casos_PN_CORR[[#This Row],[4-may]]</f>
        <v>0</v>
      </c>
      <c r="BK648">
        <f>+Casos_PN_CORR[[#This Row],[6-may]]-Casos_PN_CORR[[#This Row],[5-may]]</f>
        <v>0</v>
      </c>
      <c r="BL648">
        <f>+Casos_PN_CORR[[#This Row],[7-may]]-Casos_PN_CORR[[#This Row],[6-may]]</f>
        <v>0</v>
      </c>
      <c r="BM648">
        <f>+Casos_PN_CORR[[#This Row],[8-may]]-Casos_PN_CORR[[#This Row],[7-may]]</f>
        <v>0</v>
      </c>
      <c r="BN648">
        <f>+Casos_PN_CORR[[#This Row],[9-may]]-Casos_PN_CORR[[#This Row],[8-may]]</f>
        <v>0</v>
      </c>
      <c r="BO648">
        <f>+Casos_PN_CORR[[#This Row],[10-may]]-Casos_PN_CORR[[#This Row],[9-may]]</f>
        <v>0</v>
      </c>
      <c r="BP648">
        <f>+Casos_PN_CORR[[#This Row],[11-may]]-Casos_PN_CORR[[#This Row],[10-may]]</f>
        <v>0</v>
      </c>
      <c r="BQ648">
        <f>+Casos_PN_CORR[[#This Row],[12-may]]-Casos_PN_CORR[[#This Row],[11-may]]</f>
        <v>0</v>
      </c>
      <c r="BR648">
        <f>+Casos_PN_CORR[[#This Row],[13-may]]-Casos_PN_CORR[[#This Row],[12-may]]</f>
        <v>0</v>
      </c>
      <c r="BS648">
        <f>+Casos_PN_CORR[[#This Row],[14-may]]-Casos_PN_CORR[[#This Row],[13-may]]</f>
        <v>0</v>
      </c>
      <c r="BT648">
        <f>+Casos_PN_CORR[[#This Row],[15-may]]-Casos_PN_CORR[[#This Row],[14-may]]</f>
        <v>0</v>
      </c>
      <c r="BU648">
        <f>+Casos_PN_CORR[[#This Row],[16-may]]-Casos_PN_CORR[[#This Row],[15-may]]</f>
        <v>0</v>
      </c>
      <c r="BV648">
        <f>+Casos_PN_CORR[[#This Row],[17-may]]-Casos_PN_CORR[[#This Row],[16-may]]</f>
        <v>0</v>
      </c>
      <c r="BW648">
        <f>+Casos_PN_CORR[[#This Row],[18-may]]-Casos_PN_CORR[[#This Row],[17-may]]</f>
        <v>0</v>
      </c>
      <c r="BX648">
        <f>+Casos_PN_CORR[[#This Row],[19-may]]-Casos_PN_CORR[[#This Row],[18-may]]</f>
        <v>0</v>
      </c>
      <c r="BY648">
        <f>+Casos_PN_CORR[[#This Row],[20-may]]-Casos_PN_CORR[[#This Row],[19-may]]</f>
        <v>0</v>
      </c>
      <c r="BZ648">
        <f>+Casos_PN_CORR[[#This Row],[21-may]]-Casos_PN_CORR[[#This Row],[20-may]]</f>
        <v>0</v>
      </c>
      <c r="CA648">
        <f>+Casos_PN_CORR[[#This Row],[22-may]]-Casos_PN_CORR[[#This Row],[21-may]]</f>
        <v>0</v>
      </c>
      <c r="CB648">
        <f>+Casos_PN_CORR[[#This Row],[23-may]]-Casos_PN_CORR[[#This Row],[22-may]]</f>
        <v>0</v>
      </c>
      <c r="CC648">
        <f>+Casos_PN_CORR[[#This Row],[24-may]]-Casos_PN_CORR[[#This Row],[23-may]]</f>
        <v>0</v>
      </c>
      <c r="CD648">
        <f>+Casos_PN_CORR[[#This Row],[25-may]]-Casos_PN_CORR[[#This Row],[24-may]]</f>
        <v>0</v>
      </c>
      <c r="CE648">
        <f>+Casos_PN_CORR[[#This Row],[26-may]]-Casos_PN_CORR[[#This Row],[25-may]]</f>
        <v>0</v>
      </c>
      <c r="CF648">
        <f>+Casos_PN_CORR[[#This Row],[27-may]]-Casos_PN_CORR[[#This Row],[26-may]]</f>
        <v>0</v>
      </c>
      <c r="CG648">
        <f>+Casos_PN_CORR[[#This Row],[28-may]]-Casos_PN_CORR[[#This Row],[27-may]]</f>
        <v>0</v>
      </c>
      <c r="CH648">
        <f>+Casos_PN_CORR[[#This Row],[29-may]]-Casos_PN_CORR[[#This Row],[28-may]]</f>
        <v>0</v>
      </c>
      <c r="CI648">
        <f>+Casos_PN_CORR[[#This Row],[30-may]]-Casos_PN_CORR[[#This Row],[29-may]]</f>
        <v>0</v>
      </c>
      <c r="CJ648">
        <f>+Casos_PN_CORR[[#This Row],[31-may]]-Casos_PN_CORR[[#This Row],[30-may]]</f>
        <v>0</v>
      </c>
      <c r="CK648">
        <f>+Casos_PN_CORR[[#This Row],[1-jun]]-Casos_PN_CORR[[#This Row],[31-may]]</f>
        <v>0</v>
      </c>
      <c r="CL648">
        <f>+Casos_PN_CORR[[#This Row],[2-jun]]-Casos_PN_CORR[[#This Row],[1-jun]]</f>
        <v>0</v>
      </c>
      <c r="CM648">
        <f>+Casos_PN_CORR[[#This Row],[3-jun]]-Casos_PN_CORR[[#This Row],[2-jun]]</f>
        <v>0</v>
      </c>
      <c r="CN648">
        <f>+Casos_PN_CORR[[#This Row],[4-jun]]-Casos_PN_CORR[[#This Row],[3-jun]]</f>
        <v>0</v>
      </c>
      <c r="CO648">
        <f>+Casos_PN_CORR[[#This Row],[5-jun]]-Casos_PN_CORR[[#This Row],[4-jun]]</f>
        <v>36</v>
      </c>
      <c r="CP648">
        <f>+Casos_PN_CORR[[#This Row],[6-jun]]-Casos_PN_CORR[[#This Row],[5-jun]]</f>
        <v>0</v>
      </c>
    </row>
    <row r="649" spans="1:94">
      <c r="A649">
        <v>100104</v>
      </c>
      <c r="B649" s="2" t="s">
        <v>113</v>
      </c>
      <c r="C649" s="2" t="s">
        <v>113</v>
      </c>
      <c r="D649" s="2" t="s">
        <v>754</v>
      </c>
      <c r="E649" s="4">
        <f t="shared" si="10"/>
        <v>1</v>
      </c>
      <c r="F649">
        <f>+Casos_PN_CORR[[#This Row],[10-mar]]</f>
        <v>0</v>
      </c>
      <c r="G649">
        <f>+Casos_PN_CORR[[#This Row],[11-mar]]-Casos_PN_CORR[[#This Row],[10-mar]]</f>
        <v>0</v>
      </c>
      <c r="H649">
        <f>+Casos_PN_CORR[[#This Row],[12-mar]]-Casos_PN_CORR[[#This Row],[11-mar]]</f>
        <v>0</v>
      </c>
      <c r="I649">
        <f>+Casos_PN_CORR[[#This Row],[13-mar]]-Casos_PN_CORR[[#This Row],[12-mar]]</f>
        <v>0</v>
      </c>
      <c r="J649">
        <f>+Casos_PN_CORR[[#This Row],[14-mar]]-Casos_PN_CORR[[#This Row],[13-mar]]</f>
        <v>0</v>
      </c>
      <c r="K649">
        <f>+Casos_PN_CORR[[#This Row],[15-mar]]-Casos_PN_CORR[[#This Row],[14-mar]]</f>
        <v>0</v>
      </c>
      <c r="L649">
        <f>+Casos_PN_CORR[[#This Row],[16-mar]]-Casos_PN_CORR[[#This Row],[15-mar]]</f>
        <v>0</v>
      </c>
      <c r="M649">
        <f>+Casos_PN_CORR[[#This Row],[17-mar]]-Casos_PN_CORR[[#This Row],[16-mar]]</f>
        <v>0</v>
      </c>
      <c r="N649">
        <f>+Casos_PN_CORR[[#This Row],[18-mar]]-Casos_PN_CORR[[#This Row],[17-mar]]</f>
        <v>0</v>
      </c>
      <c r="O649">
        <f>+Casos_PN_CORR[[#This Row],[19-mar]]-Casos_PN_CORR[[#This Row],[18-mar]]</f>
        <v>0</v>
      </c>
      <c r="P649">
        <f>+Casos_PN_CORR[[#This Row],[20-mar]]-Casos_PN_CORR[[#This Row],[19-mar]]</f>
        <v>0</v>
      </c>
      <c r="Q649">
        <f>+Casos_PN_CORR[[#This Row],[21-mar]]-Casos_PN_CORR[[#This Row],[20-mar]]</f>
        <v>0</v>
      </c>
      <c r="R649">
        <f>+Casos_PN_CORR[[#This Row],[22-mar]]-Casos_PN_CORR[[#This Row],[21-mar]]</f>
        <v>0</v>
      </c>
      <c r="S649">
        <f>+Casos_PN_CORR[[#This Row],[23-mar]]-Casos_PN_CORR[[#This Row],[22-mar]]</f>
        <v>0</v>
      </c>
      <c r="T649">
        <f>+Casos_PN_CORR[[#This Row],[24-mar]]-Casos_PN_CORR[[#This Row],[23-mar]]</f>
        <v>0</v>
      </c>
      <c r="U649">
        <f>+Casos_PN_CORR[[#This Row],[25-mar]]-Casos_PN_CORR[[#This Row],[24-mar]]</f>
        <v>0</v>
      </c>
      <c r="V649">
        <f>+Casos_PN_CORR[[#This Row],[26-mar]]-Casos_PN_CORR[[#This Row],[25-mar]]</f>
        <v>0</v>
      </c>
      <c r="W649">
        <f>+Casos_PN_CORR[[#This Row],[27-mar]]-Casos_PN_CORR[[#This Row],[26-mar]]</f>
        <v>0</v>
      </c>
      <c r="X649">
        <f>+Casos_PN_CORR[[#This Row],[28-mar]]-Casos_PN_CORR[[#This Row],[27-mar]]</f>
        <v>0</v>
      </c>
      <c r="Y649">
        <f>+Casos_PN_CORR[[#This Row],[29-mar]]-Casos_PN_CORR[[#This Row],[28-mar]]</f>
        <v>0</v>
      </c>
      <c r="Z649">
        <f>+Casos_PN_CORR[[#This Row],[30-mar]]-Casos_PN_CORR[[#This Row],[29-mar]]</f>
        <v>0</v>
      </c>
      <c r="AA649">
        <f>+Casos_PN_CORR[[#This Row],[31-mar]]-Casos_PN_CORR[[#This Row],[30-mar]]</f>
        <v>0</v>
      </c>
      <c r="AB649">
        <f>+Casos_PN_CORR[[#This Row],[1-abr]]-Casos_PN_CORR[[#This Row],[31-mar]]</f>
        <v>0</v>
      </c>
      <c r="AC649">
        <f>+Casos_PN_CORR[[#This Row],[2-abr]]-Casos_PN_CORR[[#This Row],[1-abr]]</f>
        <v>0</v>
      </c>
      <c r="AD649">
        <f>+Casos_PN_CORR[[#This Row],[3-abr]]-Casos_PN_CORR[[#This Row],[2-abr]]</f>
        <v>0</v>
      </c>
      <c r="AE649">
        <f>+Casos_PN_CORR[[#This Row],[4-abr]]-Casos_PN_CORR[[#This Row],[3-abr]]</f>
        <v>0</v>
      </c>
      <c r="AF649">
        <f>+Casos_PN_CORR[[#This Row],[5-abr]]-Casos_PN_CORR[[#This Row],[4-abr]]</f>
        <v>0</v>
      </c>
      <c r="AG649">
        <f>+Casos_PN_CORR[[#This Row],[6-abr]]-Casos_PN_CORR[[#This Row],[5-abr]]</f>
        <v>0</v>
      </c>
      <c r="AH649">
        <f>+Casos_PN_CORR[[#This Row],[7-abr]]-Casos_PN_CORR[[#This Row],[6-abr]]</f>
        <v>0</v>
      </c>
      <c r="AI649">
        <f>+Casos_PN_CORR[[#This Row],[8-abr]]-Casos_PN_CORR[[#This Row],[7-abr]]</f>
        <v>0</v>
      </c>
      <c r="AJ649">
        <f>+Casos_PN_CORR[[#This Row],[9-abr]]-Casos_PN_CORR[[#This Row],[8-abr]]</f>
        <v>0</v>
      </c>
      <c r="AK649">
        <f>+Casos_PN_CORR[[#This Row],[10-abr]]-Casos_PN_CORR[[#This Row],[9-abr]]</f>
        <v>0</v>
      </c>
      <c r="AL649">
        <f>+Casos_PN_CORR[[#This Row],[11-abr]]-Casos_PN_CORR[[#This Row],[10-abr]]</f>
        <v>0</v>
      </c>
      <c r="AM649">
        <f>+Casos_PN_CORR[[#This Row],[12-abr]]-Casos_PN_CORR[[#This Row],[11-abr]]</f>
        <v>0</v>
      </c>
      <c r="AN649">
        <f>+Casos_PN_CORR[[#This Row],[13-abr]]-Casos_PN_CORR[[#This Row],[12-abr]]</f>
        <v>0</v>
      </c>
      <c r="AO649">
        <f>+Casos_PN_CORR[[#This Row],[14-abr]]-Casos_PN_CORR[[#This Row],[13-abr]]</f>
        <v>0</v>
      </c>
      <c r="AP649">
        <f>+Casos_PN_CORR[[#This Row],[15-abr]]-Casos_PN_CORR[[#This Row],[14-abr]]</f>
        <v>0</v>
      </c>
      <c r="AQ649">
        <f>+Casos_PN_CORR[[#This Row],[16-abr]]-Casos_PN_CORR[[#This Row],[15-abr]]</f>
        <v>0</v>
      </c>
      <c r="AR649">
        <f>+Casos_PN_CORR[[#This Row],[17-abr]]-Casos_PN_CORR[[#This Row],[16-abr]]</f>
        <v>0</v>
      </c>
      <c r="AS649">
        <f>+Casos_PN_CORR[[#This Row],[18-abr]]-Casos_PN_CORR[[#This Row],[17-abr]]</f>
        <v>0</v>
      </c>
      <c r="AT649">
        <f>+Casos_PN_CORR[[#This Row],[19-abr]]-Casos_PN_CORR[[#This Row],[18-abr]]</f>
        <v>0</v>
      </c>
      <c r="AU649">
        <f>+Casos_PN_CORR[[#This Row],[20-abr]]-Casos_PN_CORR[[#This Row],[19-abr]]</f>
        <v>0</v>
      </c>
      <c r="AV649">
        <f>+Casos_PN_CORR[[#This Row],[21-abr]]-Casos_PN_CORR[[#This Row],[20-abr]]</f>
        <v>0</v>
      </c>
      <c r="AW649">
        <f>+Casos_PN_CORR[[#This Row],[22-abr]]-Casos_PN_CORR[[#This Row],[21-abr]]</f>
        <v>0</v>
      </c>
      <c r="AX649">
        <f>+Casos_PN_CORR[[#This Row],[23-abr]]-Casos_PN_CORR[[#This Row],[22-abr]]</f>
        <v>0</v>
      </c>
      <c r="AY649">
        <f>+Casos_PN_CORR[[#This Row],[24-abr]]-Casos_PN_CORR[[#This Row],[23-abr]]</f>
        <v>0</v>
      </c>
      <c r="AZ649">
        <f>+Casos_PN_CORR[[#This Row],[25-abr]]-Casos_PN_CORR[[#This Row],[24-abr]]</f>
        <v>0</v>
      </c>
      <c r="BA649">
        <f>+Casos_PN_CORR[[#This Row],[26-abr]]-Casos_PN_CORR[[#This Row],[25-abr]]</f>
        <v>0</v>
      </c>
      <c r="BB649">
        <f>+Casos_PN_CORR[[#This Row],[27-abr]]-Casos_PN_CORR[[#This Row],[26-abr]]</f>
        <v>0</v>
      </c>
      <c r="BC649">
        <f>+Casos_PN_CORR[[#This Row],[28-abr]]-Casos_PN_CORR[[#This Row],[27-abr]]</f>
        <v>0</v>
      </c>
      <c r="BD649">
        <f>+Casos_PN_CORR[[#This Row],[29-abr]]-Casos_PN_CORR[[#This Row],[28-abr]]</f>
        <v>0</v>
      </c>
      <c r="BE649">
        <f>+Casos_PN_CORR[[#This Row],[30-abr]]-Casos_PN_CORR[[#This Row],[29-abr]]</f>
        <v>0</v>
      </c>
      <c r="BF649">
        <f>+Casos_PN_CORR[[#This Row],[1-may]]-Casos_PN_CORR[[#This Row],[30-abr]]</f>
        <v>0</v>
      </c>
      <c r="BG649">
        <f>+Casos_PN_CORR[[#This Row],[2-may]]-Casos_PN_CORR[[#This Row],[1-may]]</f>
        <v>0</v>
      </c>
      <c r="BH649">
        <f>+Casos_PN_CORR[[#This Row],[3-may]]-Casos_PN_CORR[[#This Row],[2-may]]</f>
        <v>0</v>
      </c>
      <c r="BI649">
        <f>+Casos_PN_CORR[[#This Row],[4-may]]-Casos_PN_CORR[[#This Row],[3-may]]</f>
        <v>0</v>
      </c>
      <c r="BJ649">
        <f>+Casos_PN_CORR[[#This Row],[5-may]]-Casos_PN_CORR[[#This Row],[4-may]]</f>
        <v>0</v>
      </c>
      <c r="BK649">
        <f>+Casos_PN_CORR[[#This Row],[6-may]]-Casos_PN_CORR[[#This Row],[5-may]]</f>
        <v>0</v>
      </c>
      <c r="BL649">
        <f>+Casos_PN_CORR[[#This Row],[7-may]]-Casos_PN_CORR[[#This Row],[6-may]]</f>
        <v>0</v>
      </c>
      <c r="BM649">
        <f>+Casos_PN_CORR[[#This Row],[8-may]]-Casos_PN_CORR[[#This Row],[7-may]]</f>
        <v>0</v>
      </c>
      <c r="BN649">
        <f>+Casos_PN_CORR[[#This Row],[9-may]]-Casos_PN_CORR[[#This Row],[8-may]]</f>
        <v>0</v>
      </c>
      <c r="BO649">
        <f>+Casos_PN_CORR[[#This Row],[10-may]]-Casos_PN_CORR[[#This Row],[9-may]]</f>
        <v>0</v>
      </c>
      <c r="BP649">
        <f>+Casos_PN_CORR[[#This Row],[11-may]]-Casos_PN_CORR[[#This Row],[10-may]]</f>
        <v>0</v>
      </c>
      <c r="BQ649">
        <f>+Casos_PN_CORR[[#This Row],[12-may]]-Casos_PN_CORR[[#This Row],[11-may]]</f>
        <v>0</v>
      </c>
      <c r="BR649">
        <f>+Casos_PN_CORR[[#This Row],[13-may]]-Casos_PN_CORR[[#This Row],[12-may]]</f>
        <v>0</v>
      </c>
      <c r="BS649">
        <f>+Casos_PN_CORR[[#This Row],[14-may]]-Casos_PN_CORR[[#This Row],[13-may]]</f>
        <v>0</v>
      </c>
      <c r="BT649">
        <f>+Casos_PN_CORR[[#This Row],[15-may]]-Casos_PN_CORR[[#This Row],[14-may]]</f>
        <v>0</v>
      </c>
      <c r="BU649">
        <f>+Casos_PN_CORR[[#This Row],[16-may]]-Casos_PN_CORR[[#This Row],[15-may]]</f>
        <v>0</v>
      </c>
      <c r="BV649">
        <f>+Casos_PN_CORR[[#This Row],[17-may]]-Casos_PN_CORR[[#This Row],[16-may]]</f>
        <v>0</v>
      </c>
      <c r="BW649">
        <f>+Casos_PN_CORR[[#This Row],[18-may]]-Casos_PN_CORR[[#This Row],[17-may]]</f>
        <v>0</v>
      </c>
      <c r="BX649">
        <f>+Casos_PN_CORR[[#This Row],[19-may]]-Casos_PN_CORR[[#This Row],[18-may]]</f>
        <v>0</v>
      </c>
      <c r="BY649">
        <f>+Casos_PN_CORR[[#This Row],[20-may]]-Casos_PN_CORR[[#This Row],[19-may]]</f>
        <v>0</v>
      </c>
      <c r="BZ649">
        <f>+Casos_PN_CORR[[#This Row],[21-may]]-Casos_PN_CORR[[#This Row],[20-may]]</f>
        <v>0</v>
      </c>
      <c r="CA649">
        <f>+Casos_PN_CORR[[#This Row],[22-may]]-Casos_PN_CORR[[#This Row],[21-may]]</f>
        <v>0</v>
      </c>
      <c r="CB649">
        <f>+Casos_PN_CORR[[#This Row],[23-may]]-Casos_PN_CORR[[#This Row],[22-may]]</f>
        <v>0</v>
      </c>
      <c r="CC649">
        <f>+Casos_PN_CORR[[#This Row],[24-may]]-Casos_PN_CORR[[#This Row],[23-may]]</f>
        <v>0</v>
      </c>
      <c r="CD649">
        <f>+Casos_PN_CORR[[#This Row],[25-may]]-Casos_PN_CORR[[#This Row],[24-may]]</f>
        <v>0</v>
      </c>
      <c r="CE649">
        <f>+Casos_PN_CORR[[#This Row],[26-may]]-Casos_PN_CORR[[#This Row],[25-may]]</f>
        <v>0</v>
      </c>
      <c r="CF649">
        <f>+Casos_PN_CORR[[#This Row],[27-may]]-Casos_PN_CORR[[#This Row],[26-may]]</f>
        <v>0</v>
      </c>
      <c r="CG649">
        <f>+Casos_PN_CORR[[#This Row],[28-may]]-Casos_PN_CORR[[#This Row],[27-may]]</f>
        <v>0</v>
      </c>
      <c r="CH649">
        <f>+Casos_PN_CORR[[#This Row],[29-may]]-Casos_PN_CORR[[#This Row],[28-may]]</f>
        <v>0</v>
      </c>
      <c r="CI649">
        <f>+Casos_PN_CORR[[#This Row],[30-may]]-Casos_PN_CORR[[#This Row],[29-may]]</f>
        <v>0</v>
      </c>
      <c r="CJ649">
        <f>+Casos_PN_CORR[[#This Row],[31-may]]-Casos_PN_CORR[[#This Row],[30-may]]</f>
        <v>0</v>
      </c>
      <c r="CK649">
        <f>+Casos_PN_CORR[[#This Row],[1-jun]]-Casos_PN_CORR[[#This Row],[31-may]]</f>
        <v>0</v>
      </c>
      <c r="CL649">
        <f>+Casos_PN_CORR[[#This Row],[2-jun]]-Casos_PN_CORR[[#This Row],[1-jun]]</f>
        <v>0</v>
      </c>
      <c r="CM649">
        <f>+Casos_PN_CORR[[#This Row],[3-jun]]-Casos_PN_CORR[[#This Row],[2-jun]]</f>
        <v>0</v>
      </c>
      <c r="CN649">
        <f>+Casos_PN_CORR[[#This Row],[4-jun]]-Casos_PN_CORR[[#This Row],[3-jun]]</f>
        <v>0</v>
      </c>
      <c r="CO649">
        <f>+Casos_PN_CORR[[#This Row],[5-jun]]-Casos_PN_CORR[[#This Row],[4-jun]]</f>
        <v>1</v>
      </c>
      <c r="CP649">
        <f>+Casos_PN_CORR[[#This Row],[6-jun]]-Casos_PN_CORR[[#This Row],[5-jun]]</f>
        <v>0</v>
      </c>
    </row>
    <row r="650" spans="1:94">
      <c r="A650">
        <v>50112</v>
      </c>
      <c r="B650" s="2" t="s">
        <v>107</v>
      </c>
      <c r="C650" s="2" t="s">
        <v>228</v>
      </c>
      <c r="D650" s="2" t="s">
        <v>755</v>
      </c>
      <c r="E650" s="4">
        <f t="shared" si="10"/>
        <v>0</v>
      </c>
      <c r="F650">
        <f>+Casos_PN_CORR[[#This Row],[10-mar]]</f>
        <v>0</v>
      </c>
      <c r="G650">
        <f>+Casos_PN_CORR[[#This Row],[11-mar]]-Casos_PN_CORR[[#This Row],[10-mar]]</f>
        <v>0</v>
      </c>
      <c r="H650">
        <f>+Casos_PN_CORR[[#This Row],[12-mar]]-Casos_PN_CORR[[#This Row],[11-mar]]</f>
        <v>0</v>
      </c>
      <c r="I650">
        <f>+Casos_PN_CORR[[#This Row],[13-mar]]-Casos_PN_CORR[[#This Row],[12-mar]]</f>
        <v>0</v>
      </c>
      <c r="J650">
        <f>+Casos_PN_CORR[[#This Row],[14-mar]]-Casos_PN_CORR[[#This Row],[13-mar]]</f>
        <v>0</v>
      </c>
      <c r="K650">
        <f>+Casos_PN_CORR[[#This Row],[15-mar]]-Casos_PN_CORR[[#This Row],[14-mar]]</f>
        <v>0</v>
      </c>
      <c r="L650">
        <f>+Casos_PN_CORR[[#This Row],[16-mar]]-Casos_PN_CORR[[#This Row],[15-mar]]</f>
        <v>0</v>
      </c>
      <c r="M650">
        <f>+Casos_PN_CORR[[#This Row],[17-mar]]-Casos_PN_CORR[[#This Row],[16-mar]]</f>
        <v>0</v>
      </c>
      <c r="N650">
        <f>+Casos_PN_CORR[[#This Row],[18-mar]]-Casos_PN_CORR[[#This Row],[17-mar]]</f>
        <v>0</v>
      </c>
      <c r="O650">
        <f>+Casos_PN_CORR[[#This Row],[19-mar]]-Casos_PN_CORR[[#This Row],[18-mar]]</f>
        <v>0</v>
      </c>
      <c r="P650">
        <f>+Casos_PN_CORR[[#This Row],[20-mar]]-Casos_PN_CORR[[#This Row],[19-mar]]</f>
        <v>0</v>
      </c>
      <c r="Q650">
        <f>+Casos_PN_CORR[[#This Row],[21-mar]]-Casos_PN_CORR[[#This Row],[20-mar]]</f>
        <v>0</v>
      </c>
      <c r="R650">
        <f>+Casos_PN_CORR[[#This Row],[22-mar]]-Casos_PN_CORR[[#This Row],[21-mar]]</f>
        <v>0</v>
      </c>
      <c r="S650">
        <f>+Casos_PN_CORR[[#This Row],[23-mar]]-Casos_PN_CORR[[#This Row],[22-mar]]</f>
        <v>0</v>
      </c>
      <c r="T650">
        <f>+Casos_PN_CORR[[#This Row],[24-mar]]-Casos_PN_CORR[[#This Row],[23-mar]]</f>
        <v>0</v>
      </c>
      <c r="U650">
        <f>+Casos_PN_CORR[[#This Row],[25-mar]]-Casos_PN_CORR[[#This Row],[24-mar]]</f>
        <v>0</v>
      </c>
      <c r="V650">
        <f>+Casos_PN_CORR[[#This Row],[26-mar]]-Casos_PN_CORR[[#This Row],[25-mar]]</f>
        <v>0</v>
      </c>
      <c r="W650">
        <f>+Casos_PN_CORR[[#This Row],[27-mar]]-Casos_PN_CORR[[#This Row],[26-mar]]</f>
        <v>0</v>
      </c>
      <c r="X650">
        <f>+Casos_PN_CORR[[#This Row],[28-mar]]-Casos_PN_CORR[[#This Row],[27-mar]]</f>
        <v>0</v>
      </c>
      <c r="Y650">
        <f>+Casos_PN_CORR[[#This Row],[29-mar]]-Casos_PN_CORR[[#This Row],[28-mar]]</f>
        <v>0</v>
      </c>
      <c r="Z650">
        <f>+Casos_PN_CORR[[#This Row],[30-mar]]-Casos_PN_CORR[[#This Row],[29-mar]]</f>
        <v>0</v>
      </c>
      <c r="AA650">
        <f>+Casos_PN_CORR[[#This Row],[31-mar]]-Casos_PN_CORR[[#This Row],[30-mar]]</f>
        <v>0</v>
      </c>
      <c r="AB650">
        <f>+Casos_PN_CORR[[#This Row],[1-abr]]-Casos_PN_CORR[[#This Row],[31-mar]]</f>
        <v>0</v>
      </c>
      <c r="AC650">
        <f>+Casos_PN_CORR[[#This Row],[2-abr]]-Casos_PN_CORR[[#This Row],[1-abr]]</f>
        <v>0</v>
      </c>
      <c r="AD650">
        <f>+Casos_PN_CORR[[#This Row],[3-abr]]-Casos_PN_CORR[[#This Row],[2-abr]]</f>
        <v>0</v>
      </c>
      <c r="AE650">
        <f>+Casos_PN_CORR[[#This Row],[4-abr]]-Casos_PN_CORR[[#This Row],[3-abr]]</f>
        <v>0</v>
      </c>
      <c r="AF650">
        <f>+Casos_PN_CORR[[#This Row],[5-abr]]-Casos_PN_CORR[[#This Row],[4-abr]]</f>
        <v>0</v>
      </c>
      <c r="AG650">
        <f>+Casos_PN_CORR[[#This Row],[6-abr]]-Casos_PN_CORR[[#This Row],[5-abr]]</f>
        <v>0</v>
      </c>
      <c r="AH650">
        <f>+Casos_PN_CORR[[#This Row],[7-abr]]-Casos_PN_CORR[[#This Row],[6-abr]]</f>
        <v>0</v>
      </c>
      <c r="AI650">
        <f>+Casos_PN_CORR[[#This Row],[8-abr]]-Casos_PN_CORR[[#This Row],[7-abr]]</f>
        <v>0</v>
      </c>
      <c r="AJ650">
        <f>+Casos_PN_CORR[[#This Row],[9-abr]]-Casos_PN_CORR[[#This Row],[8-abr]]</f>
        <v>0</v>
      </c>
      <c r="AK650">
        <f>+Casos_PN_CORR[[#This Row],[10-abr]]-Casos_PN_CORR[[#This Row],[9-abr]]</f>
        <v>0</v>
      </c>
      <c r="AL650">
        <f>+Casos_PN_CORR[[#This Row],[11-abr]]-Casos_PN_CORR[[#This Row],[10-abr]]</f>
        <v>0</v>
      </c>
      <c r="AM650">
        <f>+Casos_PN_CORR[[#This Row],[12-abr]]-Casos_PN_CORR[[#This Row],[11-abr]]</f>
        <v>0</v>
      </c>
      <c r="AN650">
        <f>+Casos_PN_CORR[[#This Row],[13-abr]]-Casos_PN_CORR[[#This Row],[12-abr]]</f>
        <v>0</v>
      </c>
      <c r="AO650">
        <f>+Casos_PN_CORR[[#This Row],[14-abr]]-Casos_PN_CORR[[#This Row],[13-abr]]</f>
        <v>0</v>
      </c>
      <c r="AP650">
        <f>+Casos_PN_CORR[[#This Row],[15-abr]]-Casos_PN_CORR[[#This Row],[14-abr]]</f>
        <v>0</v>
      </c>
      <c r="AQ650">
        <f>+Casos_PN_CORR[[#This Row],[16-abr]]-Casos_PN_CORR[[#This Row],[15-abr]]</f>
        <v>0</v>
      </c>
      <c r="AR650">
        <f>+Casos_PN_CORR[[#This Row],[17-abr]]-Casos_PN_CORR[[#This Row],[16-abr]]</f>
        <v>0</v>
      </c>
      <c r="AS650">
        <f>+Casos_PN_CORR[[#This Row],[18-abr]]-Casos_PN_CORR[[#This Row],[17-abr]]</f>
        <v>0</v>
      </c>
      <c r="AT650">
        <f>+Casos_PN_CORR[[#This Row],[19-abr]]-Casos_PN_CORR[[#This Row],[18-abr]]</f>
        <v>0</v>
      </c>
      <c r="AU650">
        <f>+Casos_PN_CORR[[#This Row],[20-abr]]-Casos_PN_CORR[[#This Row],[19-abr]]</f>
        <v>0</v>
      </c>
      <c r="AV650">
        <f>+Casos_PN_CORR[[#This Row],[21-abr]]-Casos_PN_CORR[[#This Row],[20-abr]]</f>
        <v>0</v>
      </c>
      <c r="AW650">
        <f>+Casos_PN_CORR[[#This Row],[22-abr]]-Casos_PN_CORR[[#This Row],[21-abr]]</f>
        <v>0</v>
      </c>
      <c r="AX650">
        <f>+Casos_PN_CORR[[#This Row],[23-abr]]-Casos_PN_CORR[[#This Row],[22-abr]]</f>
        <v>0</v>
      </c>
      <c r="AY650">
        <f>+Casos_PN_CORR[[#This Row],[24-abr]]-Casos_PN_CORR[[#This Row],[23-abr]]</f>
        <v>0</v>
      </c>
      <c r="AZ650">
        <f>+Casos_PN_CORR[[#This Row],[25-abr]]-Casos_PN_CORR[[#This Row],[24-abr]]</f>
        <v>0</v>
      </c>
      <c r="BA650">
        <f>+Casos_PN_CORR[[#This Row],[26-abr]]-Casos_PN_CORR[[#This Row],[25-abr]]</f>
        <v>0</v>
      </c>
      <c r="BB650">
        <f>+Casos_PN_CORR[[#This Row],[27-abr]]-Casos_PN_CORR[[#This Row],[26-abr]]</f>
        <v>0</v>
      </c>
      <c r="BC650">
        <f>+Casos_PN_CORR[[#This Row],[28-abr]]-Casos_PN_CORR[[#This Row],[27-abr]]</f>
        <v>0</v>
      </c>
      <c r="BD650">
        <f>+Casos_PN_CORR[[#This Row],[29-abr]]-Casos_PN_CORR[[#This Row],[28-abr]]</f>
        <v>0</v>
      </c>
      <c r="BE650">
        <f>+Casos_PN_CORR[[#This Row],[30-abr]]-Casos_PN_CORR[[#This Row],[29-abr]]</f>
        <v>0</v>
      </c>
      <c r="BF650">
        <f>+Casos_PN_CORR[[#This Row],[1-may]]-Casos_PN_CORR[[#This Row],[30-abr]]</f>
        <v>0</v>
      </c>
      <c r="BG650">
        <f>+Casos_PN_CORR[[#This Row],[2-may]]-Casos_PN_CORR[[#This Row],[1-may]]</f>
        <v>0</v>
      </c>
      <c r="BH650">
        <f>+Casos_PN_CORR[[#This Row],[3-may]]-Casos_PN_CORR[[#This Row],[2-may]]</f>
        <v>0</v>
      </c>
      <c r="BI650">
        <f>+Casos_PN_CORR[[#This Row],[4-may]]-Casos_PN_CORR[[#This Row],[3-may]]</f>
        <v>0</v>
      </c>
      <c r="BJ650">
        <f>+Casos_PN_CORR[[#This Row],[5-may]]-Casos_PN_CORR[[#This Row],[4-may]]</f>
        <v>0</v>
      </c>
      <c r="BK650">
        <f>+Casos_PN_CORR[[#This Row],[6-may]]-Casos_PN_CORR[[#This Row],[5-may]]</f>
        <v>0</v>
      </c>
      <c r="BL650">
        <f>+Casos_PN_CORR[[#This Row],[7-may]]-Casos_PN_CORR[[#This Row],[6-may]]</f>
        <v>0</v>
      </c>
      <c r="BM650">
        <f>+Casos_PN_CORR[[#This Row],[8-may]]-Casos_PN_CORR[[#This Row],[7-may]]</f>
        <v>0</v>
      </c>
      <c r="BN650">
        <f>+Casos_PN_CORR[[#This Row],[9-may]]-Casos_PN_CORR[[#This Row],[8-may]]</f>
        <v>0</v>
      </c>
      <c r="BO650">
        <f>+Casos_PN_CORR[[#This Row],[10-may]]-Casos_PN_CORR[[#This Row],[9-may]]</f>
        <v>0</v>
      </c>
      <c r="BP650">
        <f>+Casos_PN_CORR[[#This Row],[11-may]]-Casos_PN_CORR[[#This Row],[10-may]]</f>
        <v>0</v>
      </c>
      <c r="BQ650">
        <f>+Casos_PN_CORR[[#This Row],[12-may]]-Casos_PN_CORR[[#This Row],[11-may]]</f>
        <v>0</v>
      </c>
      <c r="BR650">
        <f>+Casos_PN_CORR[[#This Row],[13-may]]-Casos_PN_CORR[[#This Row],[12-may]]</f>
        <v>0</v>
      </c>
      <c r="BS650">
        <f>+Casos_PN_CORR[[#This Row],[14-may]]-Casos_PN_CORR[[#This Row],[13-may]]</f>
        <v>0</v>
      </c>
      <c r="BT650">
        <f>+Casos_PN_CORR[[#This Row],[15-may]]-Casos_PN_CORR[[#This Row],[14-may]]</f>
        <v>0</v>
      </c>
      <c r="BU650">
        <f>+Casos_PN_CORR[[#This Row],[16-may]]-Casos_PN_CORR[[#This Row],[15-may]]</f>
        <v>0</v>
      </c>
      <c r="BV650">
        <f>+Casos_PN_CORR[[#This Row],[17-may]]-Casos_PN_CORR[[#This Row],[16-may]]</f>
        <v>0</v>
      </c>
      <c r="BW650">
        <f>+Casos_PN_CORR[[#This Row],[18-may]]-Casos_PN_CORR[[#This Row],[17-may]]</f>
        <v>0</v>
      </c>
      <c r="BX650">
        <f>+Casos_PN_CORR[[#This Row],[19-may]]-Casos_PN_CORR[[#This Row],[18-may]]</f>
        <v>0</v>
      </c>
      <c r="BY650">
        <f>+Casos_PN_CORR[[#This Row],[20-may]]-Casos_PN_CORR[[#This Row],[19-may]]</f>
        <v>0</v>
      </c>
      <c r="BZ650">
        <f>+Casos_PN_CORR[[#This Row],[21-may]]-Casos_PN_CORR[[#This Row],[20-may]]</f>
        <v>0</v>
      </c>
      <c r="CA650">
        <f>+Casos_PN_CORR[[#This Row],[22-may]]-Casos_PN_CORR[[#This Row],[21-may]]</f>
        <v>0</v>
      </c>
      <c r="CB650">
        <f>+Casos_PN_CORR[[#This Row],[23-may]]-Casos_PN_CORR[[#This Row],[22-may]]</f>
        <v>0</v>
      </c>
      <c r="CC650">
        <f>+Casos_PN_CORR[[#This Row],[24-may]]-Casos_PN_CORR[[#This Row],[23-may]]</f>
        <v>0</v>
      </c>
      <c r="CD650">
        <f>+Casos_PN_CORR[[#This Row],[25-may]]-Casos_PN_CORR[[#This Row],[24-may]]</f>
        <v>0</v>
      </c>
      <c r="CE650">
        <f>+Casos_PN_CORR[[#This Row],[26-may]]-Casos_PN_CORR[[#This Row],[25-may]]</f>
        <v>0</v>
      </c>
      <c r="CF650">
        <f>+Casos_PN_CORR[[#This Row],[27-may]]-Casos_PN_CORR[[#This Row],[26-may]]</f>
        <v>0</v>
      </c>
      <c r="CG650">
        <f>+Casos_PN_CORR[[#This Row],[28-may]]-Casos_PN_CORR[[#This Row],[27-may]]</f>
        <v>0</v>
      </c>
      <c r="CH650">
        <f>+Casos_PN_CORR[[#This Row],[29-may]]-Casos_PN_CORR[[#This Row],[28-may]]</f>
        <v>0</v>
      </c>
      <c r="CI650">
        <f>+Casos_PN_CORR[[#This Row],[30-may]]-Casos_PN_CORR[[#This Row],[29-may]]</f>
        <v>0</v>
      </c>
      <c r="CJ650">
        <f>+Casos_PN_CORR[[#This Row],[31-may]]-Casos_PN_CORR[[#This Row],[30-may]]</f>
        <v>0</v>
      </c>
      <c r="CK650">
        <f>+Casos_PN_CORR[[#This Row],[1-jun]]-Casos_PN_CORR[[#This Row],[31-may]]</f>
        <v>0</v>
      </c>
      <c r="CL650">
        <f>+Casos_PN_CORR[[#This Row],[2-jun]]-Casos_PN_CORR[[#This Row],[1-jun]]</f>
        <v>0</v>
      </c>
      <c r="CM650">
        <f>+Casos_PN_CORR[[#This Row],[3-jun]]-Casos_PN_CORR[[#This Row],[2-jun]]</f>
        <v>0</v>
      </c>
      <c r="CN650">
        <f>+Casos_PN_CORR[[#This Row],[4-jun]]-Casos_PN_CORR[[#This Row],[3-jun]]</f>
        <v>0</v>
      </c>
      <c r="CO650">
        <f>+Casos_PN_CORR[[#This Row],[5-jun]]-Casos_PN_CORR[[#This Row],[4-jun]]</f>
        <v>0</v>
      </c>
      <c r="CP650">
        <f>+Casos_PN_CORR[[#This Row],[6-jun]]-Casos_PN_CORR[[#This Row],[5-jun]]</f>
        <v>0</v>
      </c>
    </row>
    <row r="651" spans="1:94">
      <c r="A651">
        <v>20610</v>
      </c>
      <c r="B651" s="2" t="s">
        <v>110</v>
      </c>
      <c r="C651" s="2" t="s">
        <v>236</v>
      </c>
      <c r="D651" s="2" t="s">
        <v>756</v>
      </c>
      <c r="E651" s="4">
        <f t="shared" si="10"/>
        <v>0</v>
      </c>
      <c r="F651">
        <f>+Casos_PN_CORR[[#This Row],[10-mar]]</f>
        <v>0</v>
      </c>
      <c r="G651">
        <f>+Casos_PN_CORR[[#This Row],[11-mar]]-Casos_PN_CORR[[#This Row],[10-mar]]</f>
        <v>0</v>
      </c>
      <c r="H651">
        <f>+Casos_PN_CORR[[#This Row],[12-mar]]-Casos_PN_CORR[[#This Row],[11-mar]]</f>
        <v>0</v>
      </c>
      <c r="I651">
        <f>+Casos_PN_CORR[[#This Row],[13-mar]]-Casos_PN_CORR[[#This Row],[12-mar]]</f>
        <v>0</v>
      </c>
      <c r="J651">
        <f>+Casos_PN_CORR[[#This Row],[14-mar]]-Casos_PN_CORR[[#This Row],[13-mar]]</f>
        <v>0</v>
      </c>
      <c r="K651">
        <f>+Casos_PN_CORR[[#This Row],[15-mar]]-Casos_PN_CORR[[#This Row],[14-mar]]</f>
        <v>0</v>
      </c>
      <c r="L651">
        <f>+Casos_PN_CORR[[#This Row],[16-mar]]-Casos_PN_CORR[[#This Row],[15-mar]]</f>
        <v>0</v>
      </c>
      <c r="M651">
        <f>+Casos_PN_CORR[[#This Row],[17-mar]]-Casos_PN_CORR[[#This Row],[16-mar]]</f>
        <v>0</v>
      </c>
      <c r="N651">
        <f>+Casos_PN_CORR[[#This Row],[18-mar]]-Casos_PN_CORR[[#This Row],[17-mar]]</f>
        <v>0</v>
      </c>
      <c r="O651">
        <f>+Casos_PN_CORR[[#This Row],[19-mar]]-Casos_PN_CORR[[#This Row],[18-mar]]</f>
        <v>0</v>
      </c>
      <c r="P651">
        <f>+Casos_PN_CORR[[#This Row],[20-mar]]-Casos_PN_CORR[[#This Row],[19-mar]]</f>
        <v>0</v>
      </c>
      <c r="Q651">
        <f>+Casos_PN_CORR[[#This Row],[21-mar]]-Casos_PN_CORR[[#This Row],[20-mar]]</f>
        <v>0</v>
      </c>
      <c r="R651">
        <f>+Casos_PN_CORR[[#This Row],[22-mar]]-Casos_PN_CORR[[#This Row],[21-mar]]</f>
        <v>0</v>
      </c>
      <c r="S651">
        <f>+Casos_PN_CORR[[#This Row],[23-mar]]-Casos_PN_CORR[[#This Row],[22-mar]]</f>
        <v>0</v>
      </c>
      <c r="T651">
        <f>+Casos_PN_CORR[[#This Row],[24-mar]]-Casos_PN_CORR[[#This Row],[23-mar]]</f>
        <v>0</v>
      </c>
      <c r="U651">
        <f>+Casos_PN_CORR[[#This Row],[25-mar]]-Casos_PN_CORR[[#This Row],[24-mar]]</f>
        <v>0</v>
      </c>
      <c r="V651">
        <f>+Casos_PN_CORR[[#This Row],[26-mar]]-Casos_PN_CORR[[#This Row],[25-mar]]</f>
        <v>0</v>
      </c>
      <c r="W651">
        <f>+Casos_PN_CORR[[#This Row],[27-mar]]-Casos_PN_CORR[[#This Row],[26-mar]]</f>
        <v>0</v>
      </c>
      <c r="X651">
        <f>+Casos_PN_CORR[[#This Row],[28-mar]]-Casos_PN_CORR[[#This Row],[27-mar]]</f>
        <v>0</v>
      </c>
      <c r="Y651">
        <f>+Casos_PN_CORR[[#This Row],[29-mar]]-Casos_PN_CORR[[#This Row],[28-mar]]</f>
        <v>0</v>
      </c>
      <c r="Z651">
        <f>+Casos_PN_CORR[[#This Row],[30-mar]]-Casos_PN_CORR[[#This Row],[29-mar]]</f>
        <v>0</v>
      </c>
      <c r="AA651">
        <f>+Casos_PN_CORR[[#This Row],[31-mar]]-Casos_PN_CORR[[#This Row],[30-mar]]</f>
        <v>0</v>
      </c>
      <c r="AB651">
        <f>+Casos_PN_CORR[[#This Row],[1-abr]]-Casos_PN_CORR[[#This Row],[31-mar]]</f>
        <v>0</v>
      </c>
      <c r="AC651">
        <f>+Casos_PN_CORR[[#This Row],[2-abr]]-Casos_PN_CORR[[#This Row],[1-abr]]</f>
        <v>0</v>
      </c>
      <c r="AD651">
        <f>+Casos_PN_CORR[[#This Row],[3-abr]]-Casos_PN_CORR[[#This Row],[2-abr]]</f>
        <v>0</v>
      </c>
      <c r="AE651">
        <f>+Casos_PN_CORR[[#This Row],[4-abr]]-Casos_PN_CORR[[#This Row],[3-abr]]</f>
        <v>0</v>
      </c>
      <c r="AF651">
        <f>+Casos_PN_CORR[[#This Row],[5-abr]]-Casos_PN_CORR[[#This Row],[4-abr]]</f>
        <v>0</v>
      </c>
      <c r="AG651">
        <f>+Casos_PN_CORR[[#This Row],[6-abr]]-Casos_PN_CORR[[#This Row],[5-abr]]</f>
        <v>0</v>
      </c>
      <c r="AH651">
        <f>+Casos_PN_CORR[[#This Row],[7-abr]]-Casos_PN_CORR[[#This Row],[6-abr]]</f>
        <v>0</v>
      </c>
      <c r="AI651">
        <f>+Casos_PN_CORR[[#This Row],[8-abr]]-Casos_PN_CORR[[#This Row],[7-abr]]</f>
        <v>0</v>
      </c>
      <c r="AJ651">
        <f>+Casos_PN_CORR[[#This Row],[9-abr]]-Casos_PN_CORR[[#This Row],[8-abr]]</f>
        <v>0</v>
      </c>
      <c r="AK651">
        <f>+Casos_PN_CORR[[#This Row],[10-abr]]-Casos_PN_CORR[[#This Row],[9-abr]]</f>
        <v>0</v>
      </c>
      <c r="AL651">
        <f>+Casos_PN_CORR[[#This Row],[11-abr]]-Casos_PN_CORR[[#This Row],[10-abr]]</f>
        <v>0</v>
      </c>
      <c r="AM651">
        <f>+Casos_PN_CORR[[#This Row],[12-abr]]-Casos_PN_CORR[[#This Row],[11-abr]]</f>
        <v>0</v>
      </c>
      <c r="AN651">
        <f>+Casos_PN_CORR[[#This Row],[13-abr]]-Casos_PN_CORR[[#This Row],[12-abr]]</f>
        <v>0</v>
      </c>
      <c r="AO651">
        <f>+Casos_PN_CORR[[#This Row],[14-abr]]-Casos_PN_CORR[[#This Row],[13-abr]]</f>
        <v>0</v>
      </c>
      <c r="AP651">
        <f>+Casos_PN_CORR[[#This Row],[15-abr]]-Casos_PN_CORR[[#This Row],[14-abr]]</f>
        <v>0</v>
      </c>
      <c r="AQ651">
        <f>+Casos_PN_CORR[[#This Row],[16-abr]]-Casos_PN_CORR[[#This Row],[15-abr]]</f>
        <v>0</v>
      </c>
      <c r="AR651">
        <f>+Casos_PN_CORR[[#This Row],[17-abr]]-Casos_PN_CORR[[#This Row],[16-abr]]</f>
        <v>0</v>
      </c>
      <c r="AS651">
        <f>+Casos_PN_CORR[[#This Row],[18-abr]]-Casos_PN_CORR[[#This Row],[17-abr]]</f>
        <v>0</v>
      </c>
      <c r="AT651">
        <f>+Casos_PN_CORR[[#This Row],[19-abr]]-Casos_PN_CORR[[#This Row],[18-abr]]</f>
        <v>0</v>
      </c>
      <c r="AU651">
        <f>+Casos_PN_CORR[[#This Row],[20-abr]]-Casos_PN_CORR[[#This Row],[19-abr]]</f>
        <v>0</v>
      </c>
      <c r="AV651">
        <f>+Casos_PN_CORR[[#This Row],[21-abr]]-Casos_PN_CORR[[#This Row],[20-abr]]</f>
        <v>0</v>
      </c>
      <c r="AW651">
        <f>+Casos_PN_CORR[[#This Row],[22-abr]]-Casos_PN_CORR[[#This Row],[21-abr]]</f>
        <v>0</v>
      </c>
      <c r="AX651">
        <f>+Casos_PN_CORR[[#This Row],[23-abr]]-Casos_PN_CORR[[#This Row],[22-abr]]</f>
        <v>0</v>
      </c>
      <c r="AY651">
        <f>+Casos_PN_CORR[[#This Row],[24-abr]]-Casos_PN_CORR[[#This Row],[23-abr]]</f>
        <v>0</v>
      </c>
      <c r="AZ651">
        <f>+Casos_PN_CORR[[#This Row],[25-abr]]-Casos_PN_CORR[[#This Row],[24-abr]]</f>
        <v>0</v>
      </c>
      <c r="BA651">
        <f>+Casos_PN_CORR[[#This Row],[26-abr]]-Casos_PN_CORR[[#This Row],[25-abr]]</f>
        <v>0</v>
      </c>
      <c r="BB651">
        <f>+Casos_PN_CORR[[#This Row],[27-abr]]-Casos_PN_CORR[[#This Row],[26-abr]]</f>
        <v>0</v>
      </c>
      <c r="BC651">
        <f>+Casos_PN_CORR[[#This Row],[28-abr]]-Casos_PN_CORR[[#This Row],[27-abr]]</f>
        <v>0</v>
      </c>
      <c r="BD651">
        <f>+Casos_PN_CORR[[#This Row],[29-abr]]-Casos_PN_CORR[[#This Row],[28-abr]]</f>
        <v>0</v>
      </c>
      <c r="BE651">
        <f>+Casos_PN_CORR[[#This Row],[30-abr]]-Casos_PN_CORR[[#This Row],[29-abr]]</f>
        <v>0</v>
      </c>
      <c r="BF651">
        <f>+Casos_PN_CORR[[#This Row],[1-may]]-Casos_PN_CORR[[#This Row],[30-abr]]</f>
        <v>0</v>
      </c>
      <c r="BG651">
        <f>+Casos_PN_CORR[[#This Row],[2-may]]-Casos_PN_CORR[[#This Row],[1-may]]</f>
        <v>0</v>
      </c>
      <c r="BH651">
        <f>+Casos_PN_CORR[[#This Row],[3-may]]-Casos_PN_CORR[[#This Row],[2-may]]</f>
        <v>0</v>
      </c>
      <c r="BI651">
        <f>+Casos_PN_CORR[[#This Row],[4-may]]-Casos_PN_CORR[[#This Row],[3-may]]</f>
        <v>0</v>
      </c>
      <c r="BJ651">
        <f>+Casos_PN_CORR[[#This Row],[5-may]]-Casos_PN_CORR[[#This Row],[4-may]]</f>
        <v>0</v>
      </c>
      <c r="BK651">
        <f>+Casos_PN_CORR[[#This Row],[6-may]]-Casos_PN_CORR[[#This Row],[5-may]]</f>
        <v>0</v>
      </c>
      <c r="BL651">
        <f>+Casos_PN_CORR[[#This Row],[7-may]]-Casos_PN_CORR[[#This Row],[6-may]]</f>
        <v>0</v>
      </c>
      <c r="BM651">
        <f>+Casos_PN_CORR[[#This Row],[8-may]]-Casos_PN_CORR[[#This Row],[7-may]]</f>
        <v>0</v>
      </c>
      <c r="BN651">
        <f>+Casos_PN_CORR[[#This Row],[9-may]]-Casos_PN_CORR[[#This Row],[8-may]]</f>
        <v>0</v>
      </c>
      <c r="BO651">
        <f>+Casos_PN_CORR[[#This Row],[10-may]]-Casos_PN_CORR[[#This Row],[9-may]]</f>
        <v>0</v>
      </c>
      <c r="BP651">
        <f>+Casos_PN_CORR[[#This Row],[11-may]]-Casos_PN_CORR[[#This Row],[10-may]]</f>
        <v>0</v>
      </c>
      <c r="BQ651">
        <f>+Casos_PN_CORR[[#This Row],[12-may]]-Casos_PN_CORR[[#This Row],[11-may]]</f>
        <v>0</v>
      </c>
      <c r="BR651">
        <f>+Casos_PN_CORR[[#This Row],[13-may]]-Casos_PN_CORR[[#This Row],[12-may]]</f>
        <v>0</v>
      </c>
      <c r="BS651">
        <f>+Casos_PN_CORR[[#This Row],[14-may]]-Casos_PN_CORR[[#This Row],[13-may]]</f>
        <v>0</v>
      </c>
      <c r="BT651">
        <f>+Casos_PN_CORR[[#This Row],[15-may]]-Casos_PN_CORR[[#This Row],[14-may]]</f>
        <v>0</v>
      </c>
      <c r="BU651">
        <f>+Casos_PN_CORR[[#This Row],[16-may]]-Casos_PN_CORR[[#This Row],[15-may]]</f>
        <v>0</v>
      </c>
      <c r="BV651">
        <f>+Casos_PN_CORR[[#This Row],[17-may]]-Casos_PN_CORR[[#This Row],[16-may]]</f>
        <v>0</v>
      </c>
      <c r="BW651">
        <f>+Casos_PN_CORR[[#This Row],[18-may]]-Casos_PN_CORR[[#This Row],[17-may]]</f>
        <v>0</v>
      </c>
      <c r="BX651">
        <f>+Casos_PN_CORR[[#This Row],[19-may]]-Casos_PN_CORR[[#This Row],[18-may]]</f>
        <v>0</v>
      </c>
      <c r="BY651">
        <f>+Casos_PN_CORR[[#This Row],[20-may]]-Casos_PN_CORR[[#This Row],[19-may]]</f>
        <v>0</v>
      </c>
      <c r="BZ651">
        <f>+Casos_PN_CORR[[#This Row],[21-may]]-Casos_PN_CORR[[#This Row],[20-may]]</f>
        <v>0</v>
      </c>
      <c r="CA651">
        <f>+Casos_PN_CORR[[#This Row],[22-may]]-Casos_PN_CORR[[#This Row],[21-may]]</f>
        <v>0</v>
      </c>
      <c r="CB651">
        <f>+Casos_PN_CORR[[#This Row],[23-may]]-Casos_PN_CORR[[#This Row],[22-may]]</f>
        <v>0</v>
      </c>
      <c r="CC651">
        <f>+Casos_PN_CORR[[#This Row],[24-may]]-Casos_PN_CORR[[#This Row],[23-may]]</f>
        <v>0</v>
      </c>
      <c r="CD651">
        <f>+Casos_PN_CORR[[#This Row],[25-may]]-Casos_PN_CORR[[#This Row],[24-may]]</f>
        <v>0</v>
      </c>
      <c r="CE651">
        <f>+Casos_PN_CORR[[#This Row],[26-may]]-Casos_PN_CORR[[#This Row],[25-may]]</f>
        <v>0</v>
      </c>
      <c r="CF651">
        <f>+Casos_PN_CORR[[#This Row],[27-may]]-Casos_PN_CORR[[#This Row],[26-may]]</f>
        <v>0</v>
      </c>
      <c r="CG651">
        <f>+Casos_PN_CORR[[#This Row],[28-may]]-Casos_PN_CORR[[#This Row],[27-may]]</f>
        <v>0</v>
      </c>
      <c r="CH651">
        <f>+Casos_PN_CORR[[#This Row],[29-may]]-Casos_PN_CORR[[#This Row],[28-may]]</f>
        <v>0</v>
      </c>
      <c r="CI651">
        <f>+Casos_PN_CORR[[#This Row],[30-may]]-Casos_PN_CORR[[#This Row],[29-may]]</f>
        <v>0</v>
      </c>
      <c r="CJ651">
        <f>+Casos_PN_CORR[[#This Row],[31-may]]-Casos_PN_CORR[[#This Row],[30-may]]</f>
        <v>0</v>
      </c>
      <c r="CK651">
        <f>+Casos_PN_CORR[[#This Row],[1-jun]]-Casos_PN_CORR[[#This Row],[31-may]]</f>
        <v>0</v>
      </c>
      <c r="CL651">
        <f>+Casos_PN_CORR[[#This Row],[2-jun]]-Casos_PN_CORR[[#This Row],[1-jun]]</f>
        <v>0</v>
      </c>
      <c r="CM651">
        <f>+Casos_PN_CORR[[#This Row],[3-jun]]-Casos_PN_CORR[[#This Row],[2-jun]]</f>
        <v>0</v>
      </c>
      <c r="CN651">
        <f>+Casos_PN_CORR[[#This Row],[4-jun]]-Casos_PN_CORR[[#This Row],[3-jun]]</f>
        <v>0</v>
      </c>
      <c r="CO651">
        <f>+Casos_PN_CORR[[#This Row],[5-jun]]-Casos_PN_CORR[[#This Row],[4-jun]]</f>
        <v>0</v>
      </c>
      <c r="CP651">
        <f>+Casos_PN_CORR[[#This Row],[6-jun]]-Casos_PN_CORR[[#This Row],[5-jun]]</f>
        <v>0</v>
      </c>
    </row>
    <row r="652" spans="1:94">
      <c r="A652">
        <v>120312</v>
      </c>
      <c r="B652" s="2" t="s">
        <v>104</v>
      </c>
      <c r="C652" s="2" t="s">
        <v>126</v>
      </c>
      <c r="D652" s="2" t="s">
        <v>757</v>
      </c>
      <c r="E652" s="4">
        <f t="shared" si="10"/>
        <v>0</v>
      </c>
      <c r="F652">
        <f>+Casos_PN_CORR[[#This Row],[10-mar]]</f>
        <v>0</v>
      </c>
      <c r="G652">
        <f>+Casos_PN_CORR[[#This Row],[11-mar]]-Casos_PN_CORR[[#This Row],[10-mar]]</f>
        <v>0</v>
      </c>
      <c r="H652">
        <f>+Casos_PN_CORR[[#This Row],[12-mar]]-Casos_PN_CORR[[#This Row],[11-mar]]</f>
        <v>0</v>
      </c>
      <c r="I652">
        <f>+Casos_PN_CORR[[#This Row],[13-mar]]-Casos_PN_CORR[[#This Row],[12-mar]]</f>
        <v>0</v>
      </c>
      <c r="J652">
        <f>+Casos_PN_CORR[[#This Row],[14-mar]]-Casos_PN_CORR[[#This Row],[13-mar]]</f>
        <v>0</v>
      </c>
      <c r="K652">
        <f>+Casos_PN_CORR[[#This Row],[15-mar]]-Casos_PN_CORR[[#This Row],[14-mar]]</f>
        <v>0</v>
      </c>
      <c r="L652">
        <f>+Casos_PN_CORR[[#This Row],[16-mar]]-Casos_PN_CORR[[#This Row],[15-mar]]</f>
        <v>0</v>
      </c>
      <c r="M652">
        <f>+Casos_PN_CORR[[#This Row],[17-mar]]-Casos_PN_CORR[[#This Row],[16-mar]]</f>
        <v>0</v>
      </c>
      <c r="N652">
        <f>+Casos_PN_CORR[[#This Row],[18-mar]]-Casos_PN_CORR[[#This Row],[17-mar]]</f>
        <v>0</v>
      </c>
      <c r="O652">
        <f>+Casos_PN_CORR[[#This Row],[19-mar]]-Casos_PN_CORR[[#This Row],[18-mar]]</f>
        <v>0</v>
      </c>
      <c r="P652">
        <f>+Casos_PN_CORR[[#This Row],[20-mar]]-Casos_PN_CORR[[#This Row],[19-mar]]</f>
        <v>0</v>
      </c>
      <c r="Q652">
        <f>+Casos_PN_CORR[[#This Row],[21-mar]]-Casos_PN_CORR[[#This Row],[20-mar]]</f>
        <v>0</v>
      </c>
      <c r="R652">
        <f>+Casos_PN_CORR[[#This Row],[22-mar]]-Casos_PN_CORR[[#This Row],[21-mar]]</f>
        <v>0</v>
      </c>
      <c r="S652">
        <f>+Casos_PN_CORR[[#This Row],[23-mar]]-Casos_PN_CORR[[#This Row],[22-mar]]</f>
        <v>0</v>
      </c>
      <c r="T652">
        <f>+Casos_PN_CORR[[#This Row],[24-mar]]-Casos_PN_CORR[[#This Row],[23-mar]]</f>
        <v>0</v>
      </c>
      <c r="U652">
        <f>+Casos_PN_CORR[[#This Row],[25-mar]]-Casos_PN_CORR[[#This Row],[24-mar]]</f>
        <v>0</v>
      </c>
      <c r="V652">
        <f>+Casos_PN_CORR[[#This Row],[26-mar]]-Casos_PN_CORR[[#This Row],[25-mar]]</f>
        <v>0</v>
      </c>
      <c r="W652">
        <f>+Casos_PN_CORR[[#This Row],[27-mar]]-Casos_PN_CORR[[#This Row],[26-mar]]</f>
        <v>0</v>
      </c>
      <c r="X652">
        <f>+Casos_PN_CORR[[#This Row],[28-mar]]-Casos_PN_CORR[[#This Row],[27-mar]]</f>
        <v>0</v>
      </c>
      <c r="Y652">
        <f>+Casos_PN_CORR[[#This Row],[29-mar]]-Casos_PN_CORR[[#This Row],[28-mar]]</f>
        <v>0</v>
      </c>
      <c r="Z652">
        <f>+Casos_PN_CORR[[#This Row],[30-mar]]-Casos_PN_CORR[[#This Row],[29-mar]]</f>
        <v>0</v>
      </c>
      <c r="AA652">
        <f>+Casos_PN_CORR[[#This Row],[31-mar]]-Casos_PN_CORR[[#This Row],[30-mar]]</f>
        <v>0</v>
      </c>
      <c r="AB652">
        <f>+Casos_PN_CORR[[#This Row],[1-abr]]-Casos_PN_CORR[[#This Row],[31-mar]]</f>
        <v>0</v>
      </c>
      <c r="AC652">
        <f>+Casos_PN_CORR[[#This Row],[2-abr]]-Casos_PN_CORR[[#This Row],[1-abr]]</f>
        <v>0</v>
      </c>
      <c r="AD652">
        <f>+Casos_PN_CORR[[#This Row],[3-abr]]-Casos_PN_CORR[[#This Row],[2-abr]]</f>
        <v>0</v>
      </c>
      <c r="AE652">
        <f>+Casos_PN_CORR[[#This Row],[4-abr]]-Casos_PN_CORR[[#This Row],[3-abr]]</f>
        <v>0</v>
      </c>
      <c r="AF652">
        <f>+Casos_PN_CORR[[#This Row],[5-abr]]-Casos_PN_CORR[[#This Row],[4-abr]]</f>
        <v>0</v>
      </c>
      <c r="AG652">
        <f>+Casos_PN_CORR[[#This Row],[6-abr]]-Casos_PN_CORR[[#This Row],[5-abr]]</f>
        <v>0</v>
      </c>
      <c r="AH652">
        <f>+Casos_PN_CORR[[#This Row],[7-abr]]-Casos_PN_CORR[[#This Row],[6-abr]]</f>
        <v>0</v>
      </c>
      <c r="AI652">
        <f>+Casos_PN_CORR[[#This Row],[8-abr]]-Casos_PN_CORR[[#This Row],[7-abr]]</f>
        <v>0</v>
      </c>
      <c r="AJ652">
        <f>+Casos_PN_CORR[[#This Row],[9-abr]]-Casos_PN_CORR[[#This Row],[8-abr]]</f>
        <v>0</v>
      </c>
      <c r="AK652">
        <f>+Casos_PN_CORR[[#This Row],[10-abr]]-Casos_PN_CORR[[#This Row],[9-abr]]</f>
        <v>0</v>
      </c>
      <c r="AL652">
        <f>+Casos_PN_CORR[[#This Row],[11-abr]]-Casos_PN_CORR[[#This Row],[10-abr]]</f>
        <v>0</v>
      </c>
      <c r="AM652">
        <f>+Casos_PN_CORR[[#This Row],[12-abr]]-Casos_PN_CORR[[#This Row],[11-abr]]</f>
        <v>0</v>
      </c>
      <c r="AN652">
        <f>+Casos_PN_CORR[[#This Row],[13-abr]]-Casos_PN_CORR[[#This Row],[12-abr]]</f>
        <v>0</v>
      </c>
      <c r="AO652">
        <f>+Casos_PN_CORR[[#This Row],[14-abr]]-Casos_PN_CORR[[#This Row],[13-abr]]</f>
        <v>0</v>
      </c>
      <c r="AP652">
        <f>+Casos_PN_CORR[[#This Row],[15-abr]]-Casos_PN_CORR[[#This Row],[14-abr]]</f>
        <v>0</v>
      </c>
      <c r="AQ652">
        <f>+Casos_PN_CORR[[#This Row],[16-abr]]-Casos_PN_CORR[[#This Row],[15-abr]]</f>
        <v>0</v>
      </c>
      <c r="AR652">
        <f>+Casos_PN_CORR[[#This Row],[17-abr]]-Casos_PN_CORR[[#This Row],[16-abr]]</f>
        <v>0</v>
      </c>
      <c r="AS652">
        <f>+Casos_PN_CORR[[#This Row],[18-abr]]-Casos_PN_CORR[[#This Row],[17-abr]]</f>
        <v>0</v>
      </c>
      <c r="AT652">
        <f>+Casos_PN_CORR[[#This Row],[19-abr]]-Casos_PN_CORR[[#This Row],[18-abr]]</f>
        <v>0</v>
      </c>
      <c r="AU652">
        <f>+Casos_PN_CORR[[#This Row],[20-abr]]-Casos_PN_CORR[[#This Row],[19-abr]]</f>
        <v>0</v>
      </c>
      <c r="AV652">
        <f>+Casos_PN_CORR[[#This Row],[21-abr]]-Casos_PN_CORR[[#This Row],[20-abr]]</f>
        <v>0</v>
      </c>
      <c r="AW652">
        <f>+Casos_PN_CORR[[#This Row],[22-abr]]-Casos_PN_CORR[[#This Row],[21-abr]]</f>
        <v>0</v>
      </c>
      <c r="AX652">
        <f>+Casos_PN_CORR[[#This Row],[23-abr]]-Casos_PN_CORR[[#This Row],[22-abr]]</f>
        <v>0</v>
      </c>
      <c r="AY652">
        <f>+Casos_PN_CORR[[#This Row],[24-abr]]-Casos_PN_CORR[[#This Row],[23-abr]]</f>
        <v>0</v>
      </c>
      <c r="AZ652">
        <f>+Casos_PN_CORR[[#This Row],[25-abr]]-Casos_PN_CORR[[#This Row],[24-abr]]</f>
        <v>0</v>
      </c>
      <c r="BA652">
        <f>+Casos_PN_CORR[[#This Row],[26-abr]]-Casos_PN_CORR[[#This Row],[25-abr]]</f>
        <v>0</v>
      </c>
      <c r="BB652">
        <f>+Casos_PN_CORR[[#This Row],[27-abr]]-Casos_PN_CORR[[#This Row],[26-abr]]</f>
        <v>0</v>
      </c>
      <c r="BC652">
        <f>+Casos_PN_CORR[[#This Row],[28-abr]]-Casos_PN_CORR[[#This Row],[27-abr]]</f>
        <v>0</v>
      </c>
      <c r="BD652">
        <f>+Casos_PN_CORR[[#This Row],[29-abr]]-Casos_PN_CORR[[#This Row],[28-abr]]</f>
        <v>0</v>
      </c>
      <c r="BE652">
        <f>+Casos_PN_CORR[[#This Row],[30-abr]]-Casos_PN_CORR[[#This Row],[29-abr]]</f>
        <v>0</v>
      </c>
      <c r="BF652">
        <f>+Casos_PN_CORR[[#This Row],[1-may]]-Casos_PN_CORR[[#This Row],[30-abr]]</f>
        <v>0</v>
      </c>
      <c r="BG652">
        <f>+Casos_PN_CORR[[#This Row],[2-may]]-Casos_PN_CORR[[#This Row],[1-may]]</f>
        <v>0</v>
      </c>
      <c r="BH652">
        <f>+Casos_PN_CORR[[#This Row],[3-may]]-Casos_PN_CORR[[#This Row],[2-may]]</f>
        <v>0</v>
      </c>
      <c r="BI652">
        <f>+Casos_PN_CORR[[#This Row],[4-may]]-Casos_PN_CORR[[#This Row],[3-may]]</f>
        <v>0</v>
      </c>
      <c r="BJ652">
        <f>+Casos_PN_CORR[[#This Row],[5-may]]-Casos_PN_CORR[[#This Row],[4-may]]</f>
        <v>0</v>
      </c>
      <c r="BK652">
        <f>+Casos_PN_CORR[[#This Row],[6-may]]-Casos_PN_CORR[[#This Row],[5-may]]</f>
        <v>0</v>
      </c>
      <c r="BL652">
        <f>+Casos_PN_CORR[[#This Row],[7-may]]-Casos_PN_CORR[[#This Row],[6-may]]</f>
        <v>0</v>
      </c>
      <c r="BM652">
        <f>+Casos_PN_CORR[[#This Row],[8-may]]-Casos_PN_CORR[[#This Row],[7-may]]</f>
        <v>0</v>
      </c>
      <c r="BN652">
        <f>+Casos_PN_CORR[[#This Row],[9-may]]-Casos_PN_CORR[[#This Row],[8-may]]</f>
        <v>0</v>
      </c>
      <c r="BO652">
        <f>+Casos_PN_CORR[[#This Row],[10-may]]-Casos_PN_CORR[[#This Row],[9-may]]</f>
        <v>0</v>
      </c>
      <c r="BP652">
        <f>+Casos_PN_CORR[[#This Row],[11-may]]-Casos_PN_CORR[[#This Row],[10-may]]</f>
        <v>0</v>
      </c>
      <c r="BQ652">
        <f>+Casos_PN_CORR[[#This Row],[12-may]]-Casos_PN_CORR[[#This Row],[11-may]]</f>
        <v>0</v>
      </c>
      <c r="BR652">
        <f>+Casos_PN_CORR[[#This Row],[13-may]]-Casos_PN_CORR[[#This Row],[12-may]]</f>
        <v>0</v>
      </c>
      <c r="BS652">
        <f>+Casos_PN_CORR[[#This Row],[14-may]]-Casos_PN_CORR[[#This Row],[13-may]]</f>
        <v>0</v>
      </c>
      <c r="BT652">
        <f>+Casos_PN_CORR[[#This Row],[15-may]]-Casos_PN_CORR[[#This Row],[14-may]]</f>
        <v>0</v>
      </c>
      <c r="BU652">
        <f>+Casos_PN_CORR[[#This Row],[16-may]]-Casos_PN_CORR[[#This Row],[15-may]]</f>
        <v>0</v>
      </c>
      <c r="BV652">
        <f>+Casos_PN_CORR[[#This Row],[17-may]]-Casos_PN_CORR[[#This Row],[16-may]]</f>
        <v>0</v>
      </c>
      <c r="BW652">
        <f>+Casos_PN_CORR[[#This Row],[18-may]]-Casos_PN_CORR[[#This Row],[17-may]]</f>
        <v>0</v>
      </c>
      <c r="BX652">
        <f>+Casos_PN_CORR[[#This Row],[19-may]]-Casos_PN_CORR[[#This Row],[18-may]]</f>
        <v>0</v>
      </c>
      <c r="BY652">
        <f>+Casos_PN_CORR[[#This Row],[20-may]]-Casos_PN_CORR[[#This Row],[19-may]]</f>
        <v>0</v>
      </c>
      <c r="BZ652">
        <f>+Casos_PN_CORR[[#This Row],[21-may]]-Casos_PN_CORR[[#This Row],[20-may]]</f>
        <v>0</v>
      </c>
      <c r="CA652">
        <f>+Casos_PN_CORR[[#This Row],[22-may]]-Casos_PN_CORR[[#This Row],[21-may]]</f>
        <v>0</v>
      </c>
      <c r="CB652">
        <f>+Casos_PN_CORR[[#This Row],[23-may]]-Casos_PN_CORR[[#This Row],[22-may]]</f>
        <v>0</v>
      </c>
      <c r="CC652">
        <f>+Casos_PN_CORR[[#This Row],[24-may]]-Casos_PN_CORR[[#This Row],[23-may]]</f>
        <v>0</v>
      </c>
      <c r="CD652">
        <f>+Casos_PN_CORR[[#This Row],[25-may]]-Casos_PN_CORR[[#This Row],[24-may]]</f>
        <v>0</v>
      </c>
      <c r="CE652">
        <f>+Casos_PN_CORR[[#This Row],[26-may]]-Casos_PN_CORR[[#This Row],[25-may]]</f>
        <v>0</v>
      </c>
      <c r="CF652">
        <f>+Casos_PN_CORR[[#This Row],[27-may]]-Casos_PN_CORR[[#This Row],[26-may]]</f>
        <v>0</v>
      </c>
      <c r="CG652">
        <f>+Casos_PN_CORR[[#This Row],[28-may]]-Casos_PN_CORR[[#This Row],[27-may]]</f>
        <v>0</v>
      </c>
      <c r="CH652">
        <f>+Casos_PN_CORR[[#This Row],[29-may]]-Casos_PN_CORR[[#This Row],[28-may]]</f>
        <v>0</v>
      </c>
      <c r="CI652">
        <f>+Casos_PN_CORR[[#This Row],[30-may]]-Casos_PN_CORR[[#This Row],[29-may]]</f>
        <v>0</v>
      </c>
      <c r="CJ652">
        <f>+Casos_PN_CORR[[#This Row],[31-may]]-Casos_PN_CORR[[#This Row],[30-may]]</f>
        <v>0</v>
      </c>
      <c r="CK652">
        <f>+Casos_PN_CORR[[#This Row],[1-jun]]-Casos_PN_CORR[[#This Row],[31-may]]</f>
        <v>0</v>
      </c>
      <c r="CL652">
        <f>+Casos_PN_CORR[[#This Row],[2-jun]]-Casos_PN_CORR[[#This Row],[1-jun]]</f>
        <v>0</v>
      </c>
      <c r="CM652">
        <f>+Casos_PN_CORR[[#This Row],[3-jun]]-Casos_PN_CORR[[#This Row],[2-jun]]</f>
        <v>0</v>
      </c>
      <c r="CN652">
        <f>+Casos_PN_CORR[[#This Row],[4-jun]]-Casos_PN_CORR[[#This Row],[3-jun]]</f>
        <v>0</v>
      </c>
      <c r="CO652">
        <f>+Casos_PN_CORR[[#This Row],[5-jun]]-Casos_PN_CORR[[#This Row],[4-jun]]</f>
        <v>0</v>
      </c>
      <c r="CP652">
        <f>+Casos_PN_CORR[[#This Row],[6-jun]]-Casos_PN_CORR[[#This Row],[5-jun]]</f>
        <v>0</v>
      </c>
    </row>
    <row r="653" spans="1:94">
      <c r="A653">
        <v>90608</v>
      </c>
      <c r="B653" s="2" t="s">
        <v>139</v>
      </c>
      <c r="C653" s="2" t="s">
        <v>253</v>
      </c>
      <c r="D653" s="2" t="s">
        <v>758</v>
      </c>
      <c r="E653" s="4">
        <f t="shared" si="10"/>
        <v>0</v>
      </c>
      <c r="F653">
        <f>+Casos_PN_CORR[[#This Row],[10-mar]]</f>
        <v>0</v>
      </c>
      <c r="G653">
        <f>+Casos_PN_CORR[[#This Row],[11-mar]]-Casos_PN_CORR[[#This Row],[10-mar]]</f>
        <v>0</v>
      </c>
      <c r="H653">
        <f>+Casos_PN_CORR[[#This Row],[12-mar]]-Casos_PN_CORR[[#This Row],[11-mar]]</f>
        <v>0</v>
      </c>
      <c r="I653">
        <f>+Casos_PN_CORR[[#This Row],[13-mar]]-Casos_PN_CORR[[#This Row],[12-mar]]</f>
        <v>0</v>
      </c>
      <c r="J653">
        <f>+Casos_PN_CORR[[#This Row],[14-mar]]-Casos_PN_CORR[[#This Row],[13-mar]]</f>
        <v>0</v>
      </c>
      <c r="K653">
        <f>+Casos_PN_CORR[[#This Row],[15-mar]]-Casos_PN_CORR[[#This Row],[14-mar]]</f>
        <v>0</v>
      </c>
      <c r="L653">
        <f>+Casos_PN_CORR[[#This Row],[16-mar]]-Casos_PN_CORR[[#This Row],[15-mar]]</f>
        <v>0</v>
      </c>
      <c r="M653">
        <f>+Casos_PN_CORR[[#This Row],[17-mar]]-Casos_PN_CORR[[#This Row],[16-mar]]</f>
        <v>0</v>
      </c>
      <c r="N653">
        <f>+Casos_PN_CORR[[#This Row],[18-mar]]-Casos_PN_CORR[[#This Row],[17-mar]]</f>
        <v>0</v>
      </c>
      <c r="O653">
        <f>+Casos_PN_CORR[[#This Row],[19-mar]]-Casos_PN_CORR[[#This Row],[18-mar]]</f>
        <v>0</v>
      </c>
      <c r="P653">
        <f>+Casos_PN_CORR[[#This Row],[20-mar]]-Casos_PN_CORR[[#This Row],[19-mar]]</f>
        <v>0</v>
      </c>
      <c r="Q653">
        <f>+Casos_PN_CORR[[#This Row],[21-mar]]-Casos_PN_CORR[[#This Row],[20-mar]]</f>
        <v>0</v>
      </c>
      <c r="R653">
        <f>+Casos_PN_CORR[[#This Row],[22-mar]]-Casos_PN_CORR[[#This Row],[21-mar]]</f>
        <v>0</v>
      </c>
      <c r="S653">
        <f>+Casos_PN_CORR[[#This Row],[23-mar]]-Casos_PN_CORR[[#This Row],[22-mar]]</f>
        <v>0</v>
      </c>
      <c r="T653">
        <f>+Casos_PN_CORR[[#This Row],[24-mar]]-Casos_PN_CORR[[#This Row],[23-mar]]</f>
        <v>0</v>
      </c>
      <c r="U653">
        <f>+Casos_PN_CORR[[#This Row],[25-mar]]-Casos_PN_CORR[[#This Row],[24-mar]]</f>
        <v>0</v>
      </c>
      <c r="V653">
        <f>+Casos_PN_CORR[[#This Row],[26-mar]]-Casos_PN_CORR[[#This Row],[25-mar]]</f>
        <v>0</v>
      </c>
      <c r="W653">
        <f>+Casos_PN_CORR[[#This Row],[27-mar]]-Casos_PN_CORR[[#This Row],[26-mar]]</f>
        <v>0</v>
      </c>
      <c r="X653">
        <f>+Casos_PN_CORR[[#This Row],[28-mar]]-Casos_PN_CORR[[#This Row],[27-mar]]</f>
        <v>0</v>
      </c>
      <c r="Y653">
        <f>+Casos_PN_CORR[[#This Row],[29-mar]]-Casos_PN_CORR[[#This Row],[28-mar]]</f>
        <v>0</v>
      </c>
      <c r="Z653">
        <f>+Casos_PN_CORR[[#This Row],[30-mar]]-Casos_PN_CORR[[#This Row],[29-mar]]</f>
        <v>0</v>
      </c>
      <c r="AA653">
        <f>+Casos_PN_CORR[[#This Row],[31-mar]]-Casos_PN_CORR[[#This Row],[30-mar]]</f>
        <v>0</v>
      </c>
      <c r="AB653">
        <f>+Casos_PN_CORR[[#This Row],[1-abr]]-Casos_PN_CORR[[#This Row],[31-mar]]</f>
        <v>0</v>
      </c>
      <c r="AC653">
        <f>+Casos_PN_CORR[[#This Row],[2-abr]]-Casos_PN_CORR[[#This Row],[1-abr]]</f>
        <v>0</v>
      </c>
      <c r="AD653">
        <f>+Casos_PN_CORR[[#This Row],[3-abr]]-Casos_PN_CORR[[#This Row],[2-abr]]</f>
        <v>0</v>
      </c>
      <c r="AE653">
        <f>+Casos_PN_CORR[[#This Row],[4-abr]]-Casos_PN_CORR[[#This Row],[3-abr]]</f>
        <v>0</v>
      </c>
      <c r="AF653">
        <f>+Casos_PN_CORR[[#This Row],[5-abr]]-Casos_PN_CORR[[#This Row],[4-abr]]</f>
        <v>0</v>
      </c>
      <c r="AG653">
        <f>+Casos_PN_CORR[[#This Row],[6-abr]]-Casos_PN_CORR[[#This Row],[5-abr]]</f>
        <v>0</v>
      </c>
      <c r="AH653">
        <f>+Casos_PN_CORR[[#This Row],[7-abr]]-Casos_PN_CORR[[#This Row],[6-abr]]</f>
        <v>0</v>
      </c>
      <c r="AI653">
        <f>+Casos_PN_CORR[[#This Row],[8-abr]]-Casos_PN_CORR[[#This Row],[7-abr]]</f>
        <v>0</v>
      </c>
      <c r="AJ653">
        <f>+Casos_PN_CORR[[#This Row],[9-abr]]-Casos_PN_CORR[[#This Row],[8-abr]]</f>
        <v>0</v>
      </c>
      <c r="AK653">
        <f>+Casos_PN_CORR[[#This Row],[10-abr]]-Casos_PN_CORR[[#This Row],[9-abr]]</f>
        <v>0</v>
      </c>
      <c r="AL653">
        <f>+Casos_PN_CORR[[#This Row],[11-abr]]-Casos_PN_CORR[[#This Row],[10-abr]]</f>
        <v>0</v>
      </c>
      <c r="AM653">
        <f>+Casos_PN_CORR[[#This Row],[12-abr]]-Casos_PN_CORR[[#This Row],[11-abr]]</f>
        <v>0</v>
      </c>
      <c r="AN653">
        <f>+Casos_PN_CORR[[#This Row],[13-abr]]-Casos_PN_CORR[[#This Row],[12-abr]]</f>
        <v>0</v>
      </c>
      <c r="AO653">
        <f>+Casos_PN_CORR[[#This Row],[14-abr]]-Casos_PN_CORR[[#This Row],[13-abr]]</f>
        <v>0</v>
      </c>
      <c r="AP653">
        <f>+Casos_PN_CORR[[#This Row],[15-abr]]-Casos_PN_CORR[[#This Row],[14-abr]]</f>
        <v>0</v>
      </c>
      <c r="AQ653">
        <f>+Casos_PN_CORR[[#This Row],[16-abr]]-Casos_PN_CORR[[#This Row],[15-abr]]</f>
        <v>0</v>
      </c>
      <c r="AR653">
        <f>+Casos_PN_CORR[[#This Row],[17-abr]]-Casos_PN_CORR[[#This Row],[16-abr]]</f>
        <v>0</v>
      </c>
      <c r="AS653">
        <f>+Casos_PN_CORR[[#This Row],[18-abr]]-Casos_PN_CORR[[#This Row],[17-abr]]</f>
        <v>0</v>
      </c>
      <c r="AT653">
        <f>+Casos_PN_CORR[[#This Row],[19-abr]]-Casos_PN_CORR[[#This Row],[18-abr]]</f>
        <v>0</v>
      </c>
      <c r="AU653">
        <f>+Casos_PN_CORR[[#This Row],[20-abr]]-Casos_PN_CORR[[#This Row],[19-abr]]</f>
        <v>0</v>
      </c>
      <c r="AV653">
        <f>+Casos_PN_CORR[[#This Row],[21-abr]]-Casos_PN_CORR[[#This Row],[20-abr]]</f>
        <v>0</v>
      </c>
      <c r="AW653">
        <f>+Casos_PN_CORR[[#This Row],[22-abr]]-Casos_PN_CORR[[#This Row],[21-abr]]</f>
        <v>0</v>
      </c>
      <c r="AX653">
        <f>+Casos_PN_CORR[[#This Row],[23-abr]]-Casos_PN_CORR[[#This Row],[22-abr]]</f>
        <v>0</v>
      </c>
      <c r="AY653">
        <f>+Casos_PN_CORR[[#This Row],[24-abr]]-Casos_PN_CORR[[#This Row],[23-abr]]</f>
        <v>0</v>
      </c>
      <c r="AZ653">
        <f>+Casos_PN_CORR[[#This Row],[25-abr]]-Casos_PN_CORR[[#This Row],[24-abr]]</f>
        <v>0</v>
      </c>
      <c r="BA653">
        <f>+Casos_PN_CORR[[#This Row],[26-abr]]-Casos_PN_CORR[[#This Row],[25-abr]]</f>
        <v>0</v>
      </c>
      <c r="BB653">
        <f>+Casos_PN_CORR[[#This Row],[27-abr]]-Casos_PN_CORR[[#This Row],[26-abr]]</f>
        <v>0</v>
      </c>
      <c r="BC653">
        <f>+Casos_PN_CORR[[#This Row],[28-abr]]-Casos_PN_CORR[[#This Row],[27-abr]]</f>
        <v>0</v>
      </c>
      <c r="BD653">
        <f>+Casos_PN_CORR[[#This Row],[29-abr]]-Casos_PN_CORR[[#This Row],[28-abr]]</f>
        <v>0</v>
      </c>
      <c r="BE653">
        <f>+Casos_PN_CORR[[#This Row],[30-abr]]-Casos_PN_CORR[[#This Row],[29-abr]]</f>
        <v>0</v>
      </c>
      <c r="BF653">
        <f>+Casos_PN_CORR[[#This Row],[1-may]]-Casos_PN_CORR[[#This Row],[30-abr]]</f>
        <v>0</v>
      </c>
      <c r="BG653">
        <f>+Casos_PN_CORR[[#This Row],[2-may]]-Casos_PN_CORR[[#This Row],[1-may]]</f>
        <v>0</v>
      </c>
      <c r="BH653">
        <f>+Casos_PN_CORR[[#This Row],[3-may]]-Casos_PN_CORR[[#This Row],[2-may]]</f>
        <v>0</v>
      </c>
      <c r="BI653">
        <f>+Casos_PN_CORR[[#This Row],[4-may]]-Casos_PN_CORR[[#This Row],[3-may]]</f>
        <v>0</v>
      </c>
      <c r="BJ653">
        <f>+Casos_PN_CORR[[#This Row],[5-may]]-Casos_PN_CORR[[#This Row],[4-may]]</f>
        <v>0</v>
      </c>
      <c r="BK653">
        <f>+Casos_PN_CORR[[#This Row],[6-may]]-Casos_PN_CORR[[#This Row],[5-may]]</f>
        <v>0</v>
      </c>
      <c r="BL653">
        <f>+Casos_PN_CORR[[#This Row],[7-may]]-Casos_PN_CORR[[#This Row],[6-may]]</f>
        <v>0</v>
      </c>
      <c r="BM653">
        <f>+Casos_PN_CORR[[#This Row],[8-may]]-Casos_PN_CORR[[#This Row],[7-may]]</f>
        <v>0</v>
      </c>
      <c r="BN653">
        <f>+Casos_PN_CORR[[#This Row],[9-may]]-Casos_PN_CORR[[#This Row],[8-may]]</f>
        <v>0</v>
      </c>
      <c r="BO653">
        <f>+Casos_PN_CORR[[#This Row],[10-may]]-Casos_PN_CORR[[#This Row],[9-may]]</f>
        <v>0</v>
      </c>
      <c r="BP653">
        <f>+Casos_PN_CORR[[#This Row],[11-may]]-Casos_PN_CORR[[#This Row],[10-may]]</f>
        <v>0</v>
      </c>
      <c r="BQ653">
        <f>+Casos_PN_CORR[[#This Row],[12-may]]-Casos_PN_CORR[[#This Row],[11-may]]</f>
        <v>0</v>
      </c>
      <c r="BR653">
        <f>+Casos_PN_CORR[[#This Row],[13-may]]-Casos_PN_CORR[[#This Row],[12-may]]</f>
        <v>0</v>
      </c>
      <c r="BS653">
        <f>+Casos_PN_CORR[[#This Row],[14-may]]-Casos_PN_CORR[[#This Row],[13-may]]</f>
        <v>0</v>
      </c>
      <c r="BT653">
        <f>+Casos_PN_CORR[[#This Row],[15-may]]-Casos_PN_CORR[[#This Row],[14-may]]</f>
        <v>0</v>
      </c>
      <c r="BU653">
        <f>+Casos_PN_CORR[[#This Row],[16-may]]-Casos_PN_CORR[[#This Row],[15-may]]</f>
        <v>0</v>
      </c>
      <c r="BV653">
        <f>+Casos_PN_CORR[[#This Row],[17-may]]-Casos_PN_CORR[[#This Row],[16-may]]</f>
        <v>0</v>
      </c>
      <c r="BW653">
        <f>+Casos_PN_CORR[[#This Row],[18-may]]-Casos_PN_CORR[[#This Row],[17-may]]</f>
        <v>0</v>
      </c>
      <c r="BX653">
        <f>+Casos_PN_CORR[[#This Row],[19-may]]-Casos_PN_CORR[[#This Row],[18-may]]</f>
        <v>0</v>
      </c>
      <c r="BY653">
        <f>+Casos_PN_CORR[[#This Row],[20-may]]-Casos_PN_CORR[[#This Row],[19-may]]</f>
        <v>0</v>
      </c>
      <c r="BZ653">
        <f>+Casos_PN_CORR[[#This Row],[21-may]]-Casos_PN_CORR[[#This Row],[20-may]]</f>
        <v>0</v>
      </c>
      <c r="CA653">
        <f>+Casos_PN_CORR[[#This Row],[22-may]]-Casos_PN_CORR[[#This Row],[21-may]]</f>
        <v>0</v>
      </c>
      <c r="CB653">
        <f>+Casos_PN_CORR[[#This Row],[23-may]]-Casos_PN_CORR[[#This Row],[22-may]]</f>
        <v>0</v>
      </c>
      <c r="CC653">
        <f>+Casos_PN_CORR[[#This Row],[24-may]]-Casos_PN_CORR[[#This Row],[23-may]]</f>
        <v>0</v>
      </c>
      <c r="CD653">
        <f>+Casos_PN_CORR[[#This Row],[25-may]]-Casos_PN_CORR[[#This Row],[24-may]]</f>
        <v>0</v>
      </c>
      <c r="CE653">
        <f>+Casos_PN_CORR[[#This Row],[26-may]]-Casos_PN_CORR[[#This Row],[25-may]]</f>
        <v>0</v>
      </c>
      <c r="CF653">
        <f>+Casos_PN_CORR[[#This Row],[27-may]]-Casos_PN_CORR[[#This Row],[26-may]]</f>
        <v>0</v>
      </c>
      <c r="CG653">
        <f>+Casos_PN_CORR[[#This Row],[28-may]]-Casos_PN_CORR[[#This Row],[27-may]]</f>
        <v>0</v>
      </c>
      <c r="CH653">
        <f>+Casos_PN_CORR[[#This Row],[29-may]]-Casos_PN_CORR[[#This Row],[28-may]]</f>
        <v>0</v>
      </c>
      <c r="CI653">
        <f>+Casos_PN_CORR[[#This Row],[30-may]]-Casos_PN_CORR[[#This Row],[29-may]]</f>
        <v>0</v>
      </c>
      <c r="CJ653">
        <f>+Casos_PN_CORR[[#This Row],[31-may]]-Casos_PN_CORR[[#This Row],[30-may]]</f>
        <v>0</v>
      </c>
      <c r="CK653">
        <f>+Casos_PN_CORR[[#This Row],[1-jun]]-Casos_PN_CORR[[#This Row],[31-may]]</f>
        <v>0</v>
      </c>
      <c r="CL653">
        <f>+Casos_PN_CORR[[#This Row],[2-jun]]-Casos_PN_CORR[[#This Row],[1-jun]]</f>
        <v>0</v>
      </c>
      <c r="CM653">
        <f>+Casos_PN_CORR[[#This Row],[3-jun]]-Casos_PN_CORR[[#This Row],[2-jun]]</f>
        <v>0</v>
      </c>
      <c r="CN653">
        <f>+Casos_PN_CORR[[#This Row],[4-jun]]-Casos_PN_CORR[[#This Row],[3-jun]]</f>
        <v>0</v>
      </c>
      <c r="CO653">
        <f>+Casos_PN_CORR[[#This Row],[5-jun]]-Casos_PN_CORR[[#This Row],[4-jun]]</f>
        <v>0</v>
      </c>
      <c r="CP653">
        <f>+Casos_PN_CORR[[#This Row],[6-jun]]-Casos_PN_CORR[[#This Row],[5-jun]]</f>
        <v>0</v>
      </c>
    </row>
    <row r="654" spans="1:94">
      <c r="A654">
        <v>80605</v>
      </c>
      <c r="B654" s="2" t="s">
        <v>97</v>
      </c>
      <c r="C654" s="2" t="s">
        <v>204</v>
      </c>
      <c r="D654" s="2" t="s">
        <v>759</v>
      </c>
      <c r="E654" s="4">
        <f t="shared" si="10"/>
        <v>0</v>
      </c>
      <c r="F654">
        <f>+Casos_PN_CORR[[#This Row],[10-mar]]</f>
        <v>0</v>
      </c>
      <c r="G654">
        <f>+Casos_PN_CORR[[#This Row],[11-mar]]-Casos_PN_CORR[[#This Row],[10-mar]]</f>
        <v>0</v>
      </c>
      <c r="H654">
        <f>+Casos_PN_CORR[[#This Row],[12-mar]]-Casos_PN_CORR[[#This Row],[11-mar]]</f>
        <v>0</v>
      </c>
      <c r="I654">
        <f>+Casos_PN_CORR[[#This Row],[13-mar]]-Casos_PN_CORR[[#This Row],[12-mar]]</f>
        <v>0</v>
      </c>
      <c r="J654">
        <f>+Casos_PN_CORR[[#This Row],[14-mar]]-Casos_PN_CORR[[#This Row],[13-mar]]</f>
        <v>0</v>
      </c>
      <c r="K654">
        <f>+Casos_PN_CORR[[#This Row],[15-mar]]-Casos_PN_CORR[[#This Row],[14-mar]]</f>
        <v>0</v>
      </c>
      <c r="L654">
        <f>+Casos_PN_CORR[[#This Row],[16-mar]]-Casos_PN_CORR[[#This Row],[15-mar]]</f>
        <v>0</v>
      </c>
      <c r="M654">
        <f>+Casos_PN_CORR[[#This Row],[17-mar]]-Casos_PN_CORR[[#This Row],[16-mar]]</f>
        <v>0</v>
      </c>
      <c r="N654">
        <f>+Casos_PN_CORR[[#This Row],[18-mar]]-Casos_PN_CORR[[#This Row],[17-mar]]</f>
        <v>0</v>
      </c>
      <c r="O654">
        <f>+Casos_PN_CORR[[#This Row],[19-mar]]-Casos_PN_CORR[[#This Row],[18-mar]]</f>
        <v>0</v>
      </c>
      <c r="P654">
        <f>+Casos_PN_CORR[[#This Row],[20-mar]]-Casos_PN_CORR[[#This Row],[19-mar]]</f>
        <v>0</v>
      </c>
      <c r="Q654">
        <f>+Casos_PN_CORR[[#This Row],[21-mar]]-Casos_PN_CORR[[#This Row],[20-mar]]</f>
        <v>0</v>
      </c>
      <c r="R654">
        <f>+Casos_PN_CORR[[#This Row],[22-mar]]-Casos_PN_CORR[[#This Row],[21-mar]]</f>
        <v>0</v>
      </c>
      <c r="S654">
        <f>+Casos_PN_CORR[[#This Row],[23-mar]]-Casos_PN_CORR[[#This Row],[22-mar]]</f>
        <v>0</v>
      </c>
      <c r="T654">
        <f>+Casos_PN_CORR[[#This Row],[24-mar]]-Casos_PN_CORR[[#This Row],[23-mar]]</f>
        <v>0</v>
      </c>
      <c r="U654">
        <f>+Casos_PN_CORR[[#This Row],[25-mar]]-Casos_PN_CORR[[#This Row],[24-mar]]</f>
        <v>0</v>
      </c>
      <c r="V654">
        <f>+Casos_PN_CORR[[#This Row],[26-mar]]-Casos_PN_CORR[[#This Row],[25-mar]]</f>
        <v>0</v>
      </c>
      <c r="W654">
        <f>+Casos_PN_CORR[[#This Row],[27-mar]]-Casos_PN_CORR[[#This Row],[26-mar]]</f>
        <v>0</v>
      </c>
      <c r="X654">
        <f>+Casos_PN_CORR[[#This Row],[28-mar]]-Casos_PN_CORR[[#This Row],[27-mar]]</f>
        <v>0</v>
      </c>
      <c r="Y654">
        <f>+Casos_PN_CORR[[#This Row],[29-mar]]-Casos_PN_CORR[[#This Row],[28-mar]]</f>
        <v>0</v>
      </c>
      <c r="Z654">
        <f>+Casos_PN_CORR[[#This Row],[30-mar]]-Casos_PN_CORR[[#This Row],[29-mar]]</f>
        <v>0</v>
      </c>
      <c r="AA654">
        <f>+Casos_PN_CORR[[#This Row],[31-mar]]-Casos_PN_CORR[[#This Row],[30-mar]]</f>
        <v>0</v>
      </c>
      <c r="AB654">
        <f>+Casos_PN_CORR[[#This Row],[1-abr]]-Casos_PN_CORR[[#This Row],[31-mar]]</f>
        <v>0</v>
      </c>
      <c r="AC654">
        <f>+Casos_PN_CORR[[#This Row],[2-abr]]-Casos_PN_CORR[[#This Row],[1-abr]]</f>
        <v>0</v>
      </c>
      <c r="AD654">
        <f>+Casos_PN_CORR[[#This Row],[3-abr]]-Casos_PN_CORR[[#This Row],[2-abr]]</f>
        <v>0</v>
      </c>
      <c r="AE654">
        <f>+Casos_PN_CORR[[#This Row],[4-abr]]-Casos_PN_CORR[[#This Row],[3-abr]]</f>
        <v>0</v>
      </c>
      <c r="AF654">
        <f>+Casos_PN_CORR[[#This Row],[5-abr]]-Casos_PN_CORR[[#This Row],[4-abr]]</f>
        <v>0</v>
      </c>
      <c r="AG654">
        <f>+Casos_PN_CORR[[#This Row],[6-abr]]-Casos_PN_CORR[[#This Row],[5-abr]]</f>
        <v>0</v>
      </c>
      <c r="AH654">
        <f>+Casos_PN_CORR[[#This Row],[7-abr]]-Casos_PN_CORR[[#This Row],[6-abr]]</f>
        <v>0</v>
      </c>
      <c r="AI654">
        <f>+Casos_PN_CORR[[#This Row],[8-abr]]-Casos_PN_CORR[[#This Row],[7-abr]]</f>
        <v>0</v>
      </c>
      <c r="AJ654">
        <f>+Casos_PN_CORR[[#This Row],[9-abr]]-Casos_PN_CORR[[#This Row],[8-abr]]</f>
        <v>0</v>
      </c>
      <c r="AK654">
        <f>+Casos_PN_CORR[[#This Row],[10-abr]]-Casos_PN_CORR[[#This Row],[9-abr]]</f>
        <v>0</v>
      </c>
      <c r="AL654">
        <f>+Casos_PN_CORR[[#This Row],[11-abr]]-Casos_PN_CORR[[#This Row],[10-abr]]</f>
        <v>0</v>
      </c>
      <c r="AM654">
        <f>+Casos_PN_CORR[[#This Row],[12-abr]]-Casos_PN_CORR[[#This Row],[11-abr]]</f>
        <v>0</v>
      </c>
      <c r="AN654">
        <f>+Casos_PN_CORR[[#This Row],[13-abr]]-Casos_PN_CORR[[#This Row],[12-abr]]</f>
        <v>0</v>
      </c>
      <c r="AO654">
        <f>+Casos_PN_CORR[[#This Row],[14-abr]]-Casos_PN_CORR[[#This Row],[13-abr]]</f>
        <v>0</v>
      </c>
      <c r="AP654">
        <f>+Casos_PN_CORR[[#This Row],[15-abr]]-Casos_PN_CORR[[#This Row],[14-abr]]</f>
        <v>0</v>
      </c>
      <c r="AQ654">
        <f>+Casos_PN_CORR[[#This Row],[16-abr]]-Casos_PN_CORR[[#This Row],[15-abr]]</f>
        <v>0</v>
      </c>
      <c r="AR654">
        <f>+Casos_PN_CORR[[#This Row],[17-abr]]-Casos_PN_CORR[[#This Row],[16-abr]]</f>
        <v>0</v>
      </c>
      <c r="AS654">
        <f>+Casos_PN_CORR[[#This Row],[18-abr]]-Casos_PN_CORR[[#This Row],[17-abr]]</f>
        <v>0</v>
      </c>
      <c r="AT654">
        <f>+Casos_PN_CORR[[#This Row],[19-abr]]-Casos_PN_CORR[[#This Row],[18-abr]]</f>
        <v>0</v>
      </c>
      <c r="AU654">
        <f>+Casos_PN_CORR[[#This Row],[20-abr]]-Casos_PN_CORR[[#This Row],[19-abr]]</f>
        <v>0</v>
      </c>
      <c r="AV654">
        <f>+Casos_PN_CORR[[#This Row],[21-abr]]-Casos_PN_CORR[[#This Row],[20-abr]]</f>
        <v>0</v>
      </c>
      <c r="AW654">
        <f>+Casos_PN_CORR[[#This Row],[22-abr]]-Casos_PN_CORR[[#This Row],[21-abr]]</f>
        <v>0</v>
      </c>
      <c r="AX654">
        <f>+Casos_PN_CORR[[#This Row],[23-abr]]-Casos_PN_CORR[[#This Row],[22-abr]]</f>
        <v>0</v>
      </c>
      <c r="AY654">
        <f>+Casos_PN_CORR[[#This Row],[24-abr]]-Casos_PN_CORR[[#This Row],[23-abr]]</f>
        <v>0</v>
      </c>
      <c r="AZ654">
        <f>+Casos_PN_CORR[[#This Row],[25-abr]]-Casos_PN_CORR[[#This Row],[24-abr]]</f>
        <v>0</v>
      </c>
      <c r="BA654">
        <f>+Casos_PN_CORR[[#This Row],[26-abr]]-Casos_PN_CORR[[#This Row],[25-abr]]</f>
        <v>0</v>
      </c>
      <c r="BB654">
        <f>+Casos_PN_CORR[[#This Row],[27-abr]]-Casos_PN_CORR[[#This Row],[26-abr]]</f>
        <v>0</v>
      </c>
      <c r="BC654">
        <f>+Casos_PN_CORR[[#This Row],[28-abr]]-Casos_PN_CORR[[#This Row],[27-abr]]</f>
        <v>0</v>
      </c>
      <c r="BD654">
        <f>+Casos_PN_CORR[[#This Row],[29-abr]]-Casos_PN_CORR[[#This Row],[28-abr]]</f>
        <v>0</v>
      </c>
      <c r="BE654">
        <f>+Casos_PN_CORR[[#This Row],[30-abr]]-Casos_PN_CORR[[#This Row],[29-abr]]</f>
        <v>0</v>
      </c>
      <c r="BF654">
        <f>+Casos_PN_CORR[[#This Row],[1-may]]-Casos_PN_CORR[[#This Row],[30-abr]]</f>
        <v>0</v>
      </c>
      <c r="BG654">
        <f>+Casos_PN_CORR[[#This Row],[2-may]]-Casos_PN_CORR[[#This Row],[1-may]]</f>
        <v>0</v>
      </c>
      <c r="BH654">
        <f>+Casos_PN_CORR[[#This Row],[3-may]]-Casos_PN_CORR[[#This Row],[2-may]]</f>
        <v>0</v>
      </c>
      <c r="BI654">
        <f>+Casos_PN_CORR[[#This Row],[4-may]]-Casos_PN_CORR[[#This Row],[3-may]]</f>
        <v>0</v>
      </c>
      <c r="BJ654">
        <f>+Casos_PN_CORR[[#This Row],[5-may]]-Casos_PN_CORR[[#This Row],[4-may]]</f>
        <v>0</v>
      </c>
      <c r="BK654">
        <f>+Casos_PN_CORR[[#This Row],[6-may]]-Casos_PN_CORR[[#This Row],[5-may]]</f>
        <v>0</v>
      </c>
      <c r="BL654">
        <f>+Casos_PN_CORR[[#This Row],[7-may]]-Casos_PN_CORR[[#This Row],[6-may]]</f>
        <v>0</v>
      </c>
      <c r="BM654">
        <f>+Casos_PN_CORR[[#This Row],[8-may]]-Casos_PN_CORR[[#This Row],[7-may]]</f>
        <v>0</v>
      </c>
      <c r="BN654">
        <f>+Casos_PN_CORR[[#This Row],[9-may]]-Casos_PN_CORR[[#This Row],[8-may]]</f>
        <v>0</v>
      </c>
      <c r="BO654">
        <f>+Casos_PN_CORR[[#This Row],[10-may]]-Casos_PN_CORR[[#This Row],[9-may]]</f>
        <v>0</v>
      </c>
      <c r="BP654">
        <f>+Casos_PN_CORR[[#This Row],[11-may]]-Casos_PN_CORR[[#This Row],[10-may]]</f>
        <v>0</v>
      </c>
      <c r="BQ654">
        <f>+Casos_PN_CORR[[#This Row],[12-may]]-Casos_PN_CORR[[#This Row],[11-may]]</f>
        <v>0</v>
      </c>
      <c r="BR654">
        <f>+Casos_PN_CORR[[#This Row],[13-may]]-Casos_PN_CORR[[#This Row],[12-may]]</f>
        <v>0</v>
      </c>
      <c r="BS654">
        <f>+Casos_PN_CORR[[#This Row],[14-may]]-Casos_PN_CORR[[#This Row],[13-may]]</f>
        <v>0</v>
      </c>
      <c r="BT654">
        <f>+Casos_PN_CORR[[#This Row],[15-may]]-Casos_PN_CORR[[#This Row],[14-may]]</f>
        <v>0</v>
      </c>
      <c r="BU654">
        <f>+Casos_PN_CORR[[#This Row],[16-may]]-Casos_PN_CORR[[#This Row],[15-may]]</f>
        <v>0</v>
      </c>
      <c r="BV654">
        <f>+Casos_PN_CORR[[#This Row],[17-may]]-Casos_PN_CORR[[#This Row],[16-may]]</f>
        <v>0</v>
      </c>
      <c r="BW654">
        <f>+Casos_PN_CORR[[#This Row],[18-may]]-Casos_PN_CORR[[#This Row],[17-may]]</f>
        <v>0</v>
      </c>
      <c r="BX654">
        <f>+Casos_PN_CORR[[#This Row],[19-may]]-Casos_PN_CORR[[#This Row],[18-may]]</f>
        <v>0</v>
      </c>
      <c r="BY654">
        <f>+Casos_PN_CORR[[#This Row],[20-may]]-Casos_PN_CORR[[#This Row],[19-may]]</f>
        <v>0</v>
      </c>
      <c r="BZ654">
        <f>+Casos_PN_CORR[[#This Row],[21-may]]-Casos_PN_CORR[[#This Row],[20-may]]</f>
        <v>0</v>
      </c>
      <c r="CA654">
        <f>+Casos_PN_CORR[[#This Row],[22-may]]-Casos_PN_CORR[[#This Row],[21-may]]</f>
        <v>0</v>
      </c>
      <c r="CB654">
        <f>+Casos_PN_CORR[[#This Row],[23-may]]-Casos_PN_CORR[[#This Row],[22-may]]</f>
        <v>0</v>
      </c>
      <c r="CC654">
        <f>+Casos_PN_CORR[[#This Row],[24-may]]-Casos_PN_CORR[[#This Row],[23-may]]</f>
        <v>0</v>
      </c>
      <c r="CD654">
        <f>+Casos_PN_CORR[[#This Row],[25-may]]-Casos_PN_CORR[[#This Row],[24-may]]</f>
        <v>0</v>
      </c>
      <c r="CE654">
        <f>+Casos_PN_CORR[[#This Row],[26-may]]-Casos_PN_CORR[[#This Row],[25-may]]</f>
        <v>0</v>
      </c>
      <c r="CF654">
        <f>+Casos_PN_CORR[[#This Row],[27-may]]-Casos_PN_CORR[[#This Row],[26-may]]</f>
        <v>0</v>
      </c>
      <c r="CG654">
        <f>+Casos_PN_CORR[[#This Row],[28-may]]-Casos_PN_CORR[[#This Row],[27-may]]</f>
        <v>0</v>
      </c>
      <c r="CH654">
        <f>+Casos_PN_CORR[[#This Row],[29-may]]-Casos_PN_CORR[[#This Row],[28-may]]</f>
        <v>0</v>
      </c>
      <c r="CI654">
        <f>+Casos_PN_CORR[[#This Row],[30-may]]-Casos_PN_CORR[[#This Row],[29-may]]</f>
        <v>0</v>
      </c>
      <c r="CJ654">
        <f>+Casos_PN_CORR[[#This Row],[31-may]]-Casos_PN_CORR[[#This Row],[30-may]]</f>
        <v>0</v>
      </c>
      <c r="CK654">
        <f>+Casos_PN_CORR[[#This Row],[1-jun]]-Casos_PN_CORR[[#This Row],[31-may]]</f>
        <v>0</v>
      </c>
      <c r="CL654">
        <f>+Casos_PN_CORR[[#This Row],[2-jun]]-Casos_PN_CORR[[#This Row],[1-jun]]</f>
        <v>0</v>
      </c>
      <c r="CM654">
        <f>+Casos_PN_CORR[[#This Row],[3-jun]]-Casos_PN_CORR[[#This Row],[2-jun]]</f>
        <v>0</v>
      </c>
      <c r="CN654">
        <f>+Casos_PN_CORR[[#This Row],[4-jun]]-Casos_PN_CORR[[#This Row],[3-jun]]</f>
        <v>0</v>
      </c>
      <c r="CO654">
        <f>+Casos_PN_CORR[[#This Row],[5-jun]]-Casos_PN_CORR[[#This Row],[4-jun]]</f>
        <v>0</v>
      </c>
      <c r="CP654">
        <f>+Casos_PN_CORR[[#This Row],[6-jun]]-Casos_PN_CORR[[#This Row],[5-jun]]</f>
        <v>0</v>
      </c>
    </row>
    <row r="655" spans="1:94">
      <c r="A655">
        <v>91012</v>
      </c>
      <c r="B655" s="2" t="s">
        <v>139</v>
      </c>
      <c r="C655" s="2" t="s">
        <v>232</v>
      </c>
      <c r="D655" s="2" t="s">
        <v>760</v>
      </c>
      <c r="E655" s="4">
        <f t="shared" si="10"/>
        <v>0</v>
      </c>
      <c r="F655">
        <f>+Casos_PN_CORR[[#This Row],[10-mar]]</f>
        <v>0</v>
      </c>
      <c r="G655">
        <f>+Casos_PN_CORR[[#This Row],[11-mar]]-Casos_PN_CORR[[#This Row],[10-mar]]</f>
        <v>0</v>
      </c>
      <c r="H655">
        <f>+Casos_PN_CORR[[#This Row],[12-mar]]-Casos_PN_CORR[[#This Row],[11-mar]]</f>
        <v>0</v>
      </c>
      <c r="I655">
        <f>+Casos_PN_CORR[[#This Row],[13-mar]]-Casos_PN_CORR[[#This Row],[12-mar]]</f>
        <v>0</v>
      </c>
      <c r="J655">
        <f>+Casos_PN_CORR[[#This Row],[14-mar]]-Casos_PN_CORR[[#This Row],[13-mar]]</f>
        <v>0</v>
      </c>
      <c r="K655">
        <f>+Casos_PN_CORR[[#This Row],[15-mar]]-Casos_PN_CORR[[#This Row],[14-mar]]</f>
        <v>0</v>
      </c>
      <c r="L655">
        <f>+Casos_PN_CORR[[#This Row],[16-mar]]-Casos_PN_CORR[[#This Row],[15-mar]]</f>
        <v>0</v>
      </c>
      <c r="M655">
        <f>+Casos_PN_CORR[[#This Row],[17-mar]]-Casos_PN_CORR[[#This Row],[16-mar]]</f>
        <v>0</v>
      </c>
      <c r="N655">
        <f>+Casos_PN_CORR[[#This Row],[18-mar]]-Casos_PN_CORR[[#This Row],[17-mar]]</f>
        <v>0</v>
      </c>
      <c r="O655">
        <f>+Casos_PN_CORR[[#This Row],[19-mar]]-Casos_PN_CORR[[#This Row],[18-mar]]</f>
        <v>0</v>
      </c>
      <c r="P655">
        <f>+Casos_PN_CORR[[#This Row],[20-mar]]-Casos_PN_CORR[[#This Row],[19-mar]]</f>
        <v>0</v>
      </c>
      <c r="Q655">
        <f>+Casos_PN_CORR[[#This Row],[21-mar]]-Casos_PN_CORR[[#This Row],[20-mar]]</f>
        <v>0</v>
      </c>
      <c r="R655">
        <f>+Casos_PN_CORR[[#This Row],[22-mar]]-Casos_PN_CORR[[#This Row],[21-mar]]</f>
        <v>0</v>
      </c>
      <c r="S655">
        <f>+Casos_PN_CORR[[#This Row],[23-mar]]-Casos_PN_CORR[[#This Row],[22-mar]]</f>
        <v>0</v>
      </c>
      <c r="T655">
        <f>+Casos_PN_CORR[[#This Row],[24-mar]]-Casos_PN_CORR[[#This Row],[23-mar]]</f>
        <v>0</v>
      </c>
      <c r="U655">
        <f>+Casos_PN_CORR[[#This Row],[25-mar]]-Casos_PN_CORR[[#This Row],[24-mar]]</f>
        <v>0</v>
      </c>
      <c r="V655">
        <f>+Casos_PN_CORR[[#This Row],[26-mar]]-Casos_PN_CORR[[#This Row],[25-mar]]</f>
        <v>0</v>
      </c>
      <c r="W655">
        <f>+Casos_PN_CORR[[#This Row],[27-mar]]-Casos_PN_CORR[[#This Row],[26-mar]]</f>
        <v>0</v>
      </c>
      <c r="X655">
        <f>+Casos_PN_CORR[[#This Row],[28-mar]]-Casos_PN_CORR[[#This Row],[27-mar]]</f>
        <v>0</v>
      </c>
      <c r="Y655">
        <f>+Casos_PN_CORR[[#This Row],[29-mar]]-Casos_PN_CORR[[#This Row],[28-mar]]</f>
        <v>0</v>
      </c>
      <c r="Z655">
        <f>+Casos_PN_CORR[[#This Row],[30-mar]]-Casos_PN_CORR[[#This Row],[29-mar]]</f>
        <v>0</v>
      </c>
      <c r="AA655">
        <f>+Casos_PN_CORR[[#This Row],[31-mar]]-Casos_PN_CORR[[#This Row],[30-mar]]</f>
        <v>0</v>
      </c>
      <c r="AB655">
        <f>+Casos_PN_CORR[[#This Row],[1-abr]]-Casos_PN_CORR[[#This Row],[31-mar]]</f>
        <v>0</v>
      </c>
      <c r="AC655">
        <f>+Casos_PN_CORR[[#This Row],[2-abr]]-Casos_PN_CORR[[#This Row],[1-abr]]</f>
        <v>0</v>
      </c>
      <c r="AD655">
        <f>+Casos_PN_CORR[[#This Row],[3-abr]]-Casos_PN_CORR[[#This Row],[2-abr]]</f>
        <v>0</v>
      </c>
      <c r="AE655">
        <f>+Casos_PN_CORR[[#This Row],[4-abr]]-Casos_PN_CORR[[#This Row],[3-abr]]</f>
        <v>0</v>
      </c>
      <c r="AF655">
        <f>+Casos_PN_CORR[[#This Row],[5-abr]]-Casos_PN_CORR[[#This Row],[4-abr]]</f>
        <v>0</v>
      </c>
      <c r="AG655">
        <f>+Casos_PN_CORR[[#This Row],[6-abr]]-Casos_PN_CORR[[#This Row],[5-abr]]</f>
        <v>0</v>
      </c>
      <c r="AH655">
        <f>+Casos_PN_CORR[[#This Row],[7-abr]]-Casos_PN_CORR[[#This Row],[6-abr]]</f>
        <v>0</v>
      </c>
      <c r="AI655">
        <f>+Casos_PN_CORR[[#This Row],[8-abr]]-Casos_PN_CORR[[#This Row],[7-abr]]</f>
        <v>0</v>
      </c>
      <c r="AJ655">
        <f>+Casos_PN_CORR[[#This Row],[9-abr]]-Casos_PN_CORR[[#This Row],[8-abr]]</f>
        <v>0</v>
      </c>
      <c r="AK655">
        <f>+Casos_PN_CORR[[#This Row],[10-abr]]-Casos_PN_CORR[[#This Row],[9-abr]]</f>
        <v>0</v>
      </c>
      <c r="AL655">
        <f>+Casos_PN_CORR[[#This Row],[11-abr]]-Casos_PN_CORR[[#This Row],[10-abr]]</f>
        <v>0</v>
      </c>
      <c r="AM655">
        <f>+Casos_PN_CORR[[#This Row],[12-abr]]-Casos_PN_CORR[[#This Row],[11-abr]]</f>
        <v>0</v>
      </c>
      <c r="AN655">
        <f>+Casos_PN_CORR[[#This Row],[13-abr]]-Casos_PN_CORR[[#This Row],[12-abr]]</f>
        <v>0</v>
      </c>
      <c r="AO655">
        <f>+Casos_PN_CORR[[#This Row],[14-abr]]-Casos_PN_CORR[[#This Row],[13-abr]]</f>
        <v>0</v>
      </c>
      <c r="AP655">
        <f>+Casos_PN_CORR[[#This Row],[15-abr]]-Casos_PN_CORR[[#This Row],[14-abr]]</f>
        <v>0</v>
      </c>
      <c r="AQ655">
        <f>+Casos_PN_CORR[[#This Row],[16-abr]]-Casos_PN_CORR[[#This Row],[15-abr]]</f>
        <v>0</v>
      </c>
      <c r="AR655">
        <f>+Casos_PN_CORR[[#This Row],[17-abr]]-Casos_PN_CORR[[#This Row],[16-abr]]</f>
        <v>0</v>
      </c>
      <c r="AS655">
        <f>+Casos_PN_CORR[[#This Row],[18-abr]]-Casos_PN_CORR[[#This Row],[17-abr]]</f>
        <v>0</v>
      </c>
      <c r="AT655">
        <f>+Casos_PN_CORR[[#This Row],[19-abr]]-Casos_PN_CORR[[#This Row],[18-abr]]</f>
        <v>0</v>
      </c>
      <c r="AU655">
        <f>+Casos_PN_CORR[[#This Row],[20-abr]]-Casos_PN_CORR[[#This Row],[19-abr]]</f>
        <v>0</v>
      </c>
      <c r="AV655">
        <f>+Casos_PN_CORR[[#This Row],[21-abr]]-Casos_PN_CORR[[#This Row],[20-abr]]</f>
        <v>0</v>
      </c>
      <c r="AW655">
        <f>+Casos_PN_CORR[[#This Row],[22-abr]]-Casos_PN_CORR[[#This Row],[21-abr]]</f>
        <v>0</v>
      </c>
      <c r="AX655">
        <f>+Casos_PN_CORR[[#This Row],[23-abr]]-Casos_PN_CORR[[#This Row],[22-abr]]</f>
        <v>0</v>
      </c>
      <c r="AY655">
        <f>+Casos_PN_CORR[[#This Row],[24-abr]]-Casos_PN_CORR[[#This Row],[23-abr]]</f>
        <v>0</v>
      </c>
      <c r="AZ655">
        <f>+Casos_PN_CORR[[#This Row],[25-abr]]-Casos_PN_CORR[[#This Row],[24-abr]]</f>
        <v>0</v>
      </c>
      <c r="BA655">
        <f>+Casos_PN_CORR[[#This Row],[26-abr]]-Casos_PN_CORR[[#This Row],[25-abr]]</f>
        <v>0</v>
      </c>
      <c r="BB655">
        <f>+Casos_PN_CORR[[#This Row],[27-abr]]-Casos_PN_CORR[[#This Row],[26-abr]]</f>
        <v>0</v>
      </c>
      <c r="BC655">
        <f>+Casos_PN_CORR[[#This Row],[28-abr]]-Casos_PN_CORR[[#This Row],[27-abr]]</f>
        <v>0</v>
      </c>
      <c r="BD655">
        <f>+Casos_PN_CORR[[#This Row],[29-abr]]-Casos_PN_CORR[[#This Row],[28-abr]]</f>
        <v>0</v>
      </c>
      <c r="BE655">
        <f>+Casos_PN_CORR[[#This Row],[30-abr]]-Casos_PN_CORR[[#This Row],[29-abr]]</f>
        <v>0</v>
      </c>
      <c r="BF655">
        <f>+Casos_PN_CORR[[#This Row],[1-may]]-Casos_PN_CORR[[#This Row],[30-abr]]</f>
        <v>0</v>
      </c>
      <c r="BG655">
        <f>+Casos_PN_CORR[[#This Row],[2-may]]-Casos_PN_CORR[[#This Row],[1-may]]</f>
        <v>0</v>
      </c>
      <c r="BH655">
        <f>+Casos_PN_CORR[[#This Row],[3-may]]-Casos_PN_CORR[[#This Row],[2-may]]</f>
        <v>0</v>
      </c>
      <c r="BI655">
        <f>+Casos_PN_CORR[[#This Row],[4-may]]-Casos_PN_CORR[[#This Row],[3-may]]</f>
        <v>0</v>
      </c>
      <c r="BJ655">
        <f>+Casos_PN_CORR[[#This Row],[5-may]]-Casos_PN_CORR[[#This Row],[4-may]]</f>
        <v>0</v>
      </c>
      <c r="BK655">
        <f>+Casos_PN_CORR[[#This Row],[6-may]]-Casos_PN_CORR[[#This Row],[5-may]]</f>
        <v>0</v>
      </c>
      <c r="BL655">
        <f>+Casos_PN_CORR[[#This Row],[7-may]]-Casos_PN_CORR[[#This Row],[6-may]]</f>
        <v>0</v>
      </c>
      <c r="BM655">
        <f>+Casos_PN_CORR[[#This Row],[8-may]]-Casos_PN_CORR[[#This Row],[7-may]]</f>
        <v>0</v>
      </c>
      <c r="BN655">
        <f>+Casos_PN_CORR[[#This Row],[9-may]]-Casos_PN_CORR[[#This Row],[8-may]]</f>
        <v>0</v>
      </c>
      <c r="BO655">
        <f>+Casos_PN_CORR[[#This Row],[10-may]]-Casos_PN_CORR[[#This Row],[9-may]]</f>
        <v>0</v>
      </c>
      <c r="BP655">
        <f>+Casos_PN_CORR[[#This Row],[11-may]]-Casos_PN_CORR[[#This Row],[10-may]]</f>
        <v>0</v>
      </c>
      <c r="BQ655">
        <f>+Casos_PN_CORR[[#This Row],[12-may]]-Casos_PN_CORR[[#This Row],[11-may]]</f>
        <v>0</v>
      </c>
      <c r="BR655">
        <f>+Casos_PN_CORR[[#This Row],[13-may]]-Casos_PN_CORR[[#This Row],[12-may]]</f>
        <v>0</v>
      </c>
      <c r="BS655">
        <f>+Casos_PN_CORR[[#This Row],[14-may]]-Casos_PN_CORR[[#This Row],[13-may]]</f>
        <v>0</v>
      </c>
      <c r="BT655">
        <f>+Casos_PN_CORR[[#This Row],[15-may]]-Casos_PN_CORR[[#This Row],[14-may]]</f>
        <v>0</v>
      </c>
      <c r="BU655">
        <f>+Casos_PN_CORR[[#This Row],[16-may]]-Casos_PN_CORR[[#This Row],[15-may]]</f>
        <v>0</v>
      </c>
      <c r="BV655">
        <f>+Casos_PN_CORR[[#This Row],[17-may]]-Casos_PN_CORR[[#This Row],[16-may]]</f>
        <v>0</v>
      </c>
      <c r="BW655">
        <f>+Casos_PN_CORR[[#This Row],[18-may]]-Casos_PN_CORR[[#This Row],[17-may]]</f>
        <v>0</v>
      </c>
      <c r="BX655">
        <f>+Casos_PN_CORR[[#This Row],[19-may]]-Casos_PN_CORR[[#This Row],[18-may]]</f>
        <v>0</v>
      </c>
      <c r="BY655">
        <f>+Casos_PN_CORR[[#This Row],[20-may]]-Casos_PN_CORR[[#This Row],[19-may]]</f>
        <v>0</v>
      </c>
      <c r="BZ655">
        <f>+Casos_PN_CORR[[#This Row],[21-may]]-Casos_PN_CORR[[#This Row],[20-may]]</f>
        <v>0</v>
      </c>
      <c r="CA655">
        <f>+Casos_PN_CORR[[#This Row],[22-may]]-Casos_PN_CORR[[#This Row],[21-may]]</f>
        <v>0</v>
      </c>
      <c r="CB655">
        <f>+Casos_PN_CORR[[#This Row],[23-may]]-Casos_PN_CORR[[#This Row],[22-may]]</f>
        <v>0</v>
      </c>
      <c r="CC655">
        <f>+Casos_PN_CORR[[#This Row],[24-may]]-Casos_PN_CORR[[#This Row],[23-may]]</f>
        <v>0</v>
      </c>
      <c r="CD655">
        <f>+Casos_PN_CORR[[#This Row],[25-may]]-Casos_PN_CORR[[#This Row],[24-may]]</f>
        <v>0</v>
      </c>
      <c r="CE655">
        <f>+Casos_PN_CORR[[#This Row],[26-may]]-Casos_PN_CORR[[#This Row],[25-may]]</f>
        <v>0</v>
      </c>
      <c r="CF655">
        <f>+Casos_PN_CORR[[#This Row],[27-may]]-Casos_PN_CORR[[#This Row],[26-may]]</f>
        <v>0</v>
      </c>
      <c r="CG655">
        <f>+Casos_PN_CORR[[#This Row],[28-may]]-Casos_PN_CORR[[#This Row],[27-may]]</f>
        <v>0</v>
      </c>
      <c r="CH655">
        <f>+Casos_PN_CORR[[#This Row],[29-may]]-Casos_PN_CORR[[#This Row],[28-may]]</f>
        <v>0</v>
      </c>
      <c r="CI655">
        <f>+Casos_PN_CORR[[#This Row],[30-may]]-Casos_PN_CORR[[#This Row],[29-may]]</f>
        <v>0</v>
      </c>
      <c r="CJ655">
        <f>+Casos_PN_CORR[[#This Row],[31-may]]-Casos_PN_CORR[[#This Row],[30-may]]</f>
        <v>0</v>
      </c>
      <c r="CK655">
        <f>+Casos_PN_CORR[[#This Row],[1-jun]]-Casos_PN_CORR[[#This Row],[31-may]]</f>
        <v>0</v>
      </c>
      <c r="CL655">
        <f>+Casos_PN_CORR[[#This Row],[2-jun]]-Casos_PN_CORR[[#This Row],[1-jun]]</f>
        <v>0</v>
      </c>
      <c r="CM655">
        <f>+Casos_PN_CORR[[#This Row],[3-jun]]-Casos_PN_CORR[[#This Row],[2-jun]]</f>
        <v>0</v>
      </c>
      <c r="CN655">
        <f>+Casos_PN_CORR[[#This Row],[4-jun]]-Casos_PN_CORR[[#This Row],[3-jun]]</f>
        <v>0</v>
      </c>
      <c r="CO655">
        <f>+Casos_PN_CORR[[#This Row],[5-jun]]-Casos_PN_CORR[[#This Row],[4-jun]]</f>
        <v>0</v>
      </c>
      <c r="CP655">
        <f>+Casos_PN_CORR[[#This Row],[6-jun]]-Casos_PN_CORR[[#This Row],[5-jun]]</f>
        <v>0</v>
      </c>
    </row>
    <row r="656" spans="1:94">
      <c r="A656">
        <v>90704</v>
      </c>
      <c r="B656" s="2" t="s">
        <v>139</v>
      </c>
      <c r="C656" s="2" t="s">
        <v>250</v>
      </c>
      <c r="D656" s="2" t="s">
        <v>761</v>
      </c>
      <c r="E656" s="4">
        <f t="shared" si="10"/>
        <v>0</v>
      </c>
      <c r="F656">
        <f>+Casos_PN_CORR[[#This Row],[10-mar]]</f>
        <v>0</v>
      </c>
      <c r="G656">
        <f>+Casos_PN_CORR[[#This Row],[11-mar]]-Casos_PN_CORR[[#This Row],[10-mar]]</f>
        <v>0</v>
      </c>
      <c r="H656">
        <f>+Casos_PN_CORR[[#This Row],[12-mar]]-Casos_PN_CORR[[#This Row],[11-mar]]</f>
        <v>0</v>
      </c>
      <c r="I656">
        <f>+Casos_PN_CORR[[#This Row],[13-mar]]-Casos_PN_CORR[[#This Row],[12-mar]]</f>
        <v>0</v>
      </c>
      <c r="J656">
        <f>+Casos_PN_CORR[[#This Row],[14-mar]]-Casos_PN_CORR[[#This Row],[13-mar]]</f>
        <v>0</v>
      </c>
      <c r="K656">
        <f>+Casos_PN_CORR[[#This Row],[15-mar]]-Casos_PN_CORR[[#This Row],[14-mar]]</f>
        <v>0</v>
      </c>
      <c r="L656">
        <f>+Casos_PN_CORR[[#This Row],[16-mar]]-Casos_PN_CORR[[#This Row],[15-mar]]</f>
        <v>0</v>
      </c>
      <c r="M656">
        <f>+Casos_PN_CORR[[#This Row],[17-mar]]-Casos_PN_CORR[[#This Row],[16-mar]]</f>
        <v>0</v>
      </c>
      <c r="N656">
        <f>+Casos_PN_CORR[[#This Row],[18-mar]]-Casos_PN_CORR[[#This Row],[17-mar]]</f>
        <v>0</v>
      </c>
      <c r="O656">
        <f>+Casos_PN_CORR[[#This Row],[19-mar]]-Casos_PN_CORR[[#This Row],[18-mar]]</f>
        <v>0</v>
      </c>
      <c r="P656">
        <f>+Casos_PN_CORR[[#This Row],[20-mar]]-Casos_PN_CORR[[#This Row],[19-mar]]</f>
        <v>0</v>
      </c>
      <c r="Q656">
        <f>+Casos_PN_CORR[[#This Row],[21-mar]]-Casos_PN_CORR[[#This Row],[20-mar]]</f>
        <v>0</v>
      </c>
      <c r="R656">
        <f>+Casos_PN_CORR[[#This Row],[22-mar]]-Casos_PN_CORR[[#This Row],[21-mar]]</f>
        <v>0</v>
      </c>
      <c r="S656">
        <f>+Casos_PN_CORR[[#This Row],[23-mar]]-Casos_PN_CORR[[#This Row],[22-mar]]</f>
        <v>0</v>
      </c>
      <c r="T656">
        <f>+Casos_PN_CORR[[#This Row],[24-mar]]-Casos_PN_CORR[[#This Row],[23-mar]]</f>
        <v>0</v>
      </c>
      <c r="U656">
        <f>+Casos_PN_CORR[[#This Row],[25-mar]]-Casos_PN_CORR[[#This Row],[24-mar]]</f>
        <v>0</v>
      </c>
      <c r="V656">
        <f>+Casos_PN_CORR[[#This Row],[26-mar]]-Casos_PN_CORR[[#This Row],[25-mar]]</f>
        <v>0</v>
      </c>
      <c r="W656">
        <f>+Casos_PN_CORR[[#This Row],[27-mar]]-Casos_PN_CORR[[#This Row],[26-mar]]</f>
        <v>0</v>
      </c>
      <c r="X656">
        <f>+Casos_PN_CORR[[#This Row],[28-mar]]-Casos_PN_CORR[[#This Row],[27-mar]]</f>
        <v>0</v>
      </c>
      <c r="Y656">
        <f>+Casos_PN_CORR[[#This Row],[29-mar]]-Casos_PN_CORR[[#This Row],[28-mar]]</f>
        <v>0</v>
      </c>
      <c r="Z656">
        <f>+Casos_PN_CORR[[#This Row],[30-mar]]-Casos_PN_CORR[[#This Row],[29-mar]]</f>
        <v>0</v>
      </c>
      <c r="AA656">
        <f>+Casos_PN_CORR[[#This Row],[31-mar]]-Casos_PN_CORR[[#This Row],[30-mar]]</f>
        <v>0</v>
      </c>
      <c r="AB656">
        <f>+Casos_PN_CORR[[#This Row],[1-abr]]-Casos_PN_CORR[[#This Row],[31-mar]]</f>
        <v>0</v>
      </c>
      <c r="AC656">
        <f>+Casos_PN_CORR[[#This Row],[2-abr]]-Casos_PN_CORR[[#This Row],[1-abr]]</f>
        <v>0</v>
      </c>
      <c r="AD656">
        <f>+Casos_PN_CORR[[#This Row],[3-abr]]-Casos_PN_CORR[[#This Row],[2-abr]]</f>
        <v>0</v>
      </c>
      <c r="AE656">
        <f>+Casos_PN_CORR[[#This Row],[4-abr]]-Casos_PN_CORR[[#This Row],[3-abr]]</f>
        <v>0</v>
      </c>
      <c r="AF656">
        <f>+Casos_PN_CORR[[#This Row],[5-abr]]-Casos_PN_CORR[[#This Row],[4-abr]]</f>
        <v>0</v>
      </c>
      <c r="AG656">
        <f>+Casos_PN_CORR[[#This Row],[6-abr]]-Casos_PN_CORR[[#This Row],[5-abr]]</f>
        <v>0</v>
      </c>
      <c r="AH656">
        <f>+Casos_PN_CORR[[#This Row],[7-abr]]-Casos_PN_CORR[[#This Row],[6-abr]]</f>
        <v>0</v>
      </c>
      <c r="AI656">
        <f>+Casos_PN_CORR[[#This Row],[8-abr]]-Casos_PN_CORR[[#This Row],[7-abr]]</f>
        <v>0</v>
      </c>
      <c r="AJ656">
        <f>+Casos_PN_CORR[[#This Row],[9-abr]]-Casos_PN_CORR[[#This Row],[8-abr]]</f>
        <v>0</v>
      </c>
      <c r="AK656">
        <f>+Casos_PN_CORR[[#This Row],[10-abr]]-Casos_PN_CORR[[#This Row],[9-abr]]</f>
        <v>0</v>
      </c>
      <c r="AL656">
        <f>+Casos_PN_CORR[[#This Row],[11-abr]]-Casos_PN_CORR[[#This Row],[10-abr]]</f>
        <v>0</v>
      </c>
      <c r="AM656">
        <f>+Casos_PN_CORR[[#This Row],[12-abr]]-Casos_PN_CORR[[#This Row],[11-abr]]</f>
        <v>0</v>
      </c>
      <c r="AN656">
        <f>+Casos_PN_CORR[[#This Row],[13-abr]]-Casos_PN_CORR[[#This Row],[12-abr]]</f>
        <v>0</v>
      </c>
      <c r="AO656">
        <f>+Casos_PN_CORR[[#This Row],[14-abr]]-Casos_PN_CORR[[#This Row],[13-abr]]</f>
        <v>0</v>
      </c>
      <c r="AP656">
        <f>+Casos_PN_CORR[[#This Row],[15-abr]]-Casos_PN_CORR[[#This Row],[14-abr]]</f>
        <v>0</v>
      </c>
      <c r="AQ656">
        <f>+Casos_PN_CORR[[#This Row],[16-abr]]-Casos_PN_CORR[[#This Row],[15-abr]]</f>
        <v>0</v>
      </c>
      <c r="AR656">
        <f>+Casos_PN_CORR[[#This Row],[17-abr]]-Casos_PN_CORR[[#This Row],[16-abr]]</f>
        <v>0</v>
      </c>
      <c r="AS656">
        <f>+Casos_PN_CORR[[#This Row],[18-abr]]-Casos_PN_CORR[[#This Row],[17-abr]]</f>
        <v>0</v>
      </c>
      <c r="AT656">
        <f>+Casos_PN_CORR[[#This Row],[19-abr]]-Casos_PN_CORR[[#This Row],[18-abr]]</f>
        <v>0</v>
      </c>
      <c r="AU656">
        <f>+Casos_PN_CORR[[#This Row],[20-abr]]-Casos_PN_CORR[[#This Row],[19-abr]]</f>
        <v>0</v>
      </c>
      <c r="AV656">
        <f>+Casos_PN_CORR[[#This Row],[21-abr]]-Casos_PN_CORR[[#This Row],[20-abr]]</f>
        <v>0</v>
      </c>
      <c r="AW656">
        <f>+Casos_PN_CORR[[#This Row],[22-abr]]-Casos_PN_CORR[[#This Row],[21-abr]]</f>
        <v>0</v>
      </c>
      <c r="AX656">
        <f>+Casos_PN_CORR[[#This Row],[23-abr]]-Casos_PN_CORR[[#This Row],[22-abr]]</f>
        <v>0</v>
      </c>
      <c r="AY656">
        <f>+Casos_PN_CORR[[#This Row],[24-abr]]-Casos_PN_CORR[[#This Row],[23-abr]]</f>
        <v>0</v>
      </c>
      <c r="AZ656">
        <f>+Casos_PN_CORR[[#This Row],[25-abr]]-Casos_PN_CORR[[#This Row],[24-abr]]</f>
        <v>0</v>
      </c>
      <c r="BA656">
        <f>+Casos_PN_CORR[[#This Row],[26-abr]]-Casos_PN_CORR[[#This Row],[25-abr]]</f>
        <v>0</v>
      </c>
      <c r="BB656">
        <f>+Casos_PN_CORR[[#This Row],[27-abr]]-Casos_PN_CORR[[#This Row],[26-abr]]</f>
        <v>0</v>
      </c>
      <c r="BC656">
        <f>+Casos_PN_CORR[[#This Row],[28-abr]]-Casos_PN_CORR[[#This Row],[27-abr]]</f>
        <v>0</v>
      </c>
      <c r="BD656">
        <f>+Casos_PN_CORR[[#This Row],[29-abr]]-Casos_PN_CORR[[#This Row],[28-abr]]</f>
        <v>0</v>
      </c>
      <c r="BE656">
        <f>+Casos_PN_CORR[[#This Row],[30-abr]]-Casos_PN_CORR[[#This Row],[29-abr]]</f>
        <v>0</v>
      </c>
      <c r="BF656">
        <f>+Casos_PN_CORR[[#This Row],[1-may]]-Casos_PN_CORR[[#This Row],[30-abr]]</f>
        <v>0</v>
      </c>
      <c r="BG656">
        <f>+Casos_PN_CORR[[#This Row],[2-may]]-Casos_PN_CORR[[#This Row],[1-may]]</f>
        <v>0</v>
      </c>
      <c r="BH656">
        <f>+Casos_PN_CORR[[#This Row],[3-may]]-Casos_PN_CORR[[#This Row],[2-may]]</f>
        <v>0</v>
      </c>
      <c r="BI656">
        <f>+Casos_PN_CORR[[#This Row],[4-may]]-Casos_PN_CORR[[#This Row],[3-may]]</f>
        <v>0</v>
      </c>
      <c r="BJ656">
        <f>+Casos_PN_CORR[[#This Row],[5-may]]-Casos_PN_CORR[[#This Row],[4-may]]</f>
        <v>0</v>
      </c>
      <c r="BK656">
        <f>+Casos_PN_CORR[[#This Row],[6-may]]-Casos_PN_CORR[[#This Row],[5-may]]</f>
        <v>0</v>
      </c>
      <c r="BL656">
        <f>+Casos_PN_CORR[[#This Row],[7-may]]-Casos_PN_CORR[[#This Row],[6-may]]</f>
        <v>0</v>
      </c>
      <c r="BM656">
        <f>+Casos_PN_CORR[[#This Row],[8-may]]-Casos_PN_CORR[[#This Row],[7-may]]</f>
        <v>0</v>
      </c>
      <c r="BN656">
        <f>+Casos_PN_CORR[[#This Row],[9-may]]-Casos_PN_CORR[[#This Row],[8-may]]</f>
        <v>0</v>
      </c>
      <c r="BO656">
        <f>+Casos_PN_CORR[[#This Row],[10-may]]-Casos_PN_CORR[[#This Row],[9-may]]</f>
        <v>0</v>
      </c>
      <c r="BP656">
        <f>+Casos_PN_CORR[[#This Row],[11-may]]-Casos_PN_CORR[[#This Row],[10-may]]</f>
        <v>0</v>
      </c>
      <c r="BQ656">
        <f>+Casos_PN_CORR[[#This Row],[12-may]]-Casos_PN_CORR[[#This Row],[11-may]]</f>
        <v>0</v>
      </c>
      <c r="BR656">
        <f>+Casos_PN_CORR[[#This Row],[13-may]]-Casos_PN_CORR[[#This Row],[12-may]]</f>
        <v>0</v>
      </c>
      <c r="BS656">
        <f>+Casos_PN_CORR[[#This Row],[14-may]]-Casos_PN_CORR[[#This Row],[13-may]]</f>
        <v>0</v>
      </c>
      <c r="BT656">
        <f>+Casos_PN_CORR[[#This Row],[15-may]]-Casos_PN_CORR[[#This Row],[14-may]]</f>
        <v>0</v>
      </c>
      <c r="BU656">
        <f>+Casos_PN_CORR[[#This Row],[16-may]]-Casos_PN_CORR[[#This Row],[15-may]]</f>
        <v>0</v>
      </c>
      <c r="BV656">
        <f>+Casos_PN_CORR[[#This Row],[17-may]]-Casos_PN_CORR[[#This Row],[16-may]]</f>
        <v>0</v>
      </c>
      <c r="BW656">
        <f>+Casos_PN_CORR[[#This Row],[18-may]]-Casos_PN_CORR[[#This Row],[17-may]]</f>
        <v>0</v>
      </c>
      <c r="BX656">
        <f>+Casos_PN_CORR[[#This Row],[19-may]]-Casos_PN_CORR[[#This Row],[18-may]]</f>
        <v>0</v>
      </c>
      <c r="BY656">
        <f>+Casos_PN_CORR[[#This Row],[20-may]]-Casos_PN_CORR[[#This Row],[19-may]]</f>
        <v>0</v>
      </c>
      <c r="BZ656">
        <f>+Casos_PN_CORR[[#This Row],[21-may]]-Casos_PN_CORR[[#This Row],[20-may]]</f>
        <v>0</v>
      </c>
      <c r="CA656">
        <f>+Casos_PN_CORR[[#This Row],[22-may]]-Casos_PN_CORR[[#This Row],[21-may]]</f>
        <v>0</v>
      </c>
      <c r="CB656">
        <f>+Casos_PN_CORR[[#This Row],[23-may]]-Casos_PN_CORR[[#This Row],[22-may]]</f>
        <v>0</v>
      </c>
      <c r="CC656">
        <f>+Casos_PN_CORR[[#This Row],[24-may]]-Casos_PN_CORR[[#This Row],[23-may]]</f>
        <v>0</v>
      </c>
      <c r="CD656">
        <f>+Casos_PN_CORR[[#This Row],[25-may]]-Casos_PN_CORR[[#This Row],[24-may]]</f>
        <v>0</v>
      </c>
      <c r="CE656">
        <f>+Casos_PN_CORR[[#This Row],[26-may]]-Casos_PN_CORR[[#This Row],[25-may]]</f>
        <v>0</v>
      </c>
      <c r="CF656">
        <f>+Casos_PN_CORR[[#This Row],[27-may]]-Casos_PN_CORR[[#This Row],[26-may]]</f>
        <v>0</v>
      </c>
      <c r="CG656">
        <f>+Casos_PN_CORR[[#This Row],[28-may]]-Casos_PN_CORR[[#This Row],[27-may]]</f>
        <v>0</v>
      </c>
      <c r="CH656">
        <f>+Casos_PN_CORR[[#This Row],[29-may]]-Casos_PN_CORR[[#This Row],[28-may]]</f>
        <v>0</v>
      </c>
      <c r="CI656">
        <f>+Casos_PN_CORR[[#This Row],[30-may]]-Casos_PN_CORR[[#This Row],[29-may]]</f>
        <v>0</v>
      </c>
      <c r="CJ656">
        <f>+Casos_PN_CORR[[#This Row],[31-may]]-Casos_PN_CORR[[#This Row],[30-may]]</f>
        <v>0</v>
      </c>
      <c r="CK656">
        <f>+Casos_PN_CORR[[#This Row],[1-jun]]-Casos_PN_CORR[[#This Row],[31-may]]</f>
        <v>0</v>
      </c>
      <c r="CL656">
        <f>+Casos_PN_CORR[[#This Row],[2-jun]]-Casos_PN_CORR[[#This Row],[1-jun]]</f>
        <v>0</v>
      </c>
      <c r="CM656">
        <f>+Casos_PN_CORR[[#This Row],[3-jun]]-Casos_PN_CORR[[#This Row],[2-jun]]</f>
        <v>0</v>
      </c>
      <c r="CN656">
        <f>+Casos_PN_CORR[[#This Row],[4-jun]]-Casos_PN_CORR[[#This Row],[3-jun]]</f>
        <v>0</v>
      </c>
      <c r="CO656">
        <f>+Casos_PN_CORR[[#This Row],[5-jun]]-Casos_PN_CORR[[#This Row],[4-jun]]</f>
        <v>0</v>
      </c>
      <c r="CP656">
        <f>+Casos_PN_CORR[[#This Row],[6-jun]]-Casos_PN_CORR[[#This Row],[5-jun]]</f>
        <v>0</v>
      </c>
    </row>
    <row r="657" spans="1:94">
      <c r="A657">
        <v>120905</v>
      </c>
      <c r="B657" s="2" t="s">
        <v>104</v>
      </c>
      <c r="C657" s="2" t="s">
        <v>122</v>
      </c>
      <c r="D657" s="2" t="s">
        <v>762</v>
      </c>
      <c r="E657" s="4">
        <f t="shared" si="10"/>
        <v>0</v>
      </c>
      <c r="F657">
        <f>+Casos_PN_CORR[[#This Row],[10-mar]]</f>
        <v>0</v>
      </c>
      <c r="G657">
        <f>+Casos_PN_CORR[[#This Row],[11-mar]]-Casos_PN_CORR[[#This Row],[10-mar]]</f>
        <v>0</v>
      </c>
      <c r="H657">
        <f>+Casos_PN_CORR[[#This Row],[12-mar]]-Casos_PN_CORR[[#This Row],[11-mar]]</f>
        <v>0</v>
      </c>
      <c r="I657">
        <f>+Casos_PN_CORR[[#This Row],[13-mar]]-Casos_PN_CORR[[#This Row],[12-mar]]</f>
        <v>0</v>
      </c>
      <c r="J657">
        <f>+Casos_PN_CORR[[#This Row],[14-mar]]-Casos_PN_CORR[[#This Row],[13-mar]]</f>
        <v>0</v>
      </c>
      <c r="K657">
        <f>+Casos_PN_CORR[[#This Row],[15-mar]]-Casos_PN_CORR[[#This Row],[14-mar]]</f>
        <v>0</v>
      </c>
      <c r="L657">
        <f>+Casos_PN_CORR[[#This Row],[16-mar]]-Casos_PN_CORR[[#This Row],[15-mar]]</f>
        <v>0</v>
      </c>
      <c r="M657">
        <f>+Casos_PN_CORR[[#This Row],[17-mar]]-Casos_PN_CORR[[#This Row],[16-mar]]</f>
        <v>0</v>
      </c>
      <c r="N657">
        <f>+Casos_PN_CORR[[#This Row],[18-mar]]-Casos_PN_CORR[[#This Row],[17-mar]]</f>
        <v>0</v>
      </c>
      <c r="O657">
        <f>+Casos_PN_CORR[[#This Row],[19-mar]]-Casos_PN_CORR[[#This Row],[18-mar]]</f>
        <v>0</v>
      </c>
      <c r="P657">
        <f>+Casos_PN_CORR[[#This Row],[20-mar]]-Casos_PN_CORR[[#This Row],[19-mar]]</f>
        <v>0</v>
      </c>
      <c r="Q657">
        <f>+Casos_PN_CORR[[#This Row],[21-mar]]-Casos_PN_CORR[[#This Row],[20-mar]]</f>
        <v>0</v>
      </c>
      <c r="R657">
        <f>+Casos_PN_CORR[[#This Row],[22-mar]]-Casos_PN_CORR[[#This Row],[21-mar]]</f>
        <v>0</v>
      </c>
      <c r="S657">
        <f>+Casos_PN_CORR[[#This Row],[23-mar]]-Casos_PN_CORR[[#This Row],[22-mar]]</f>
        <v>0</v>
      </c>
      <c r="T657">
        <f>+Casos_PN_CORR[[#This Row],[24-mar]]-Casos_PN_CORR[[#This Row],[23-mar]]</f>
        <v>0</v>
      </c>
      <c r="U657">
        <f>+Casos_PN_CORR[[#This Row],[25-mar]]-Casos_PN_CORR[[#This Row],[24-mar]]</f>
        <v>0</v>
      </c>
      <c r="V657">
        <f>+Casos_PN_CORR[[#This Row],[26-mar]]-Casos_PN_CORR[[#This Row],[25-mar]]</f>
        <v>0</v>
      </c>
      <c r="W657">
        <f>+Casos_PN_CORR[[#This Row],[27-mar]]-Casos_PN_CORR[[#This Row],[26-mar]]</f>
        <v>0</v>
      </c>
      <c r="X657">
        <f>+Casos_PN_CORR[[#This Row],[28-mar]]-Casos_PN_CORR[[#This Row],[27-mar]]</f>
        <v>0</v>
      </c>
      <c r="Y657">
        <f>+Casos_PN_CORR[[#This Row],[29-mar]]-Casos_PN_CORR[[#This Row],[28-mar]]</f>
        <v>0</v>
      </c>
      <c r="Z657">
        <f>+Casos_PN_CORR[[#This Row],[30-mar]]-Casos_PN_CORR[[#This Row],[29-mar]]</f>
        <v>0</v>
      </c>
      <c r="AA657">
        <f>+Casos_PN_CORR[[#This Row],[31-mar]]-Casos_PN_CORR[[#This Row],[30-mar]]</f>
        <v>0</v>
      </c>
      <c r="AB657">
        <f>+Casos_PN_CORR[[#This Row],[1-abr]]-Casos_PN_CORR[[#This Row],[31-mar]]</f>
        <v>0</v>
      </c>
      <c r="AC657">
        <f>+Casos_PN_CORR[[#This Row],[2-abr]]-Casos_PN_CORR[[#This Row],[1-abr]]</f>
        <v>0</v>
      </c>
      <c r="AD657">
        <f>+Casos_PN_CORR[[#This Row],[3-abr]]-Casos_PN_CORR[[#This Row],[2-abr]]</f>
        <v>0</v>
      </c>
      <c r="AE657">
        <f>+Casos_PN_CORR[[#This Row],[4-abr]]-Casos_PN_CORR[[#This Row],[3-abr]]</f>
        <v>0</v>
      </c>
      <c r="AF657">
        <f>+Casos_PN_CORR[[#This Row],[5-abr]]-Casos_PN_CORR[[#This Row],[4-abr]]</f>
        <v>0</v>
      </c>
      <c r="AG657">
        <f>+Casos_PN_CORR[[#This Row],[6-abr]]-Casos_PN_CORR[[#This Row],[5-abr]]</f>
        <v>0</v>
      </c>
      <c r="AH657">
        <f>+Casos_PN_CORR[[#This Row],[7-abr]]-Casos_PN_CORR[[#This Row],[6-abr]]</f>
        <v>0</v>
      </c>
      <c r="AI657">
        <f>+Casos_PN_CORR[[#This Row],[8-abr]]-Casos_PN_CORR[[#This Row],[7-abr]]</f>
        <v>0</v>
      </c>
      <c r="AJ657">
        <f>+Casos_PN_CORR[[#This Row],[9-abr]]-Casos_PN_CORR[[#This Row],[8-abr]]</f>
        <v>0</v>
      </c>
      <c r="AK657">
        <f>+Casos_PN_CORR[[#This Row],[10-abr]]-Casos_PN_CORR[[#This Row],[9-abr]]</f>
        <v>0</v>
      </c>
      <c r="AL657">
        <f>+Casos_PN_CORR[[#This Row],[11-abr]]-Casos_PN_CORR[[#This Row],[10-abr]]</f>
        <v>0</v>
      </c>
      <c r="AM657">
        <f>+Casos_PN_CORR[[#This Row],[12-abr]]-Casos_PN_CORR[[#This Row],[11-abr]]</f>
        <v>0</v>
      </c>
      <c r="AN657">
        <f>+Casos_PN_CORR[[#This Row],[13-abr]]-Casos_PN_CORR[[#This Row],[12-abr]]</f>
        <v>0</v>
      </c>
      <c r="AO657">
        <f>+Casos_PN_CORR[[#This Row],[14-abr]]-Casos_PN_CORR[[#This Row],[13-abr]]</f>
        <v>0</v>
      </c>
      <c r="AP657">
        <f>+Casos_PN_CORR[[#This Row],[15-abr]]-Casos_PN_CORR[[#This Row],[14-abr]]</f>
        <v>0</v>
      </c>
      <c r="AQ657">
        <f>+Casos_PN_CORR[[#This Row],[16-abr]]-Casos_PN_CORR[[#This Row],[15-abr]]</f>
        <v>0</v>
      </c>
      <c r="AR657">
        <f>+Casos_PN_CORR[[#This Row],[17-abr]]-Casos_PN_CORR[[#This Row],[16-abr]]</f>
        <v>0</v>
      </c>
      <c r="AS657">
        <f>+Casos_PN_CORR[[#This Row],[18-abr]]-Casos_PN_CORR[[#This Row],[17-abr]]</f>
        <v>0</v>
      </c>
      <c r="AT657">
        <f>+Casos_PN_CORR[[#This Row],[19-abr]]-Casos_PN_CORR[[#This Row],[18-abr]]</f>
        <v>0</v>
      </c>
      <c r="AU657">
        <f>+Casos_PN_CORR[[#This Row],[20-abr]]-Casos_PN_CORR[[#This Row],[19-abr]]</f>
        <v>0</v>
      </c>
      <c r="AV657">
        <f>+Casos_PN_CORR[[#This Row],[21-abr]]-Casos_PN_CORR[[#This Row],[20-abr]]</f>
        <v>0</v>
      </c>
      <c r="AW657">
        <f>+Casos_PN_CORR[[#This Row],[22-abr]]-Casos_PN_CORR[[#This Row],[21-abr]]</f>
        <v>0</v>
      </c>
      <c r="AX657">
        <f>+Casos_PN_CORR[[#This Row],[23-abr]]-Casos_PN_CORR[[#This Row],[22-abr]]</f>
        <v>0</v>
      </c>
      <c r="AY657">
        <f>+Casos_PN_CORR[[#This Row],[24-abr]]-Casos_PN_CORR[[#This Row],[23-abr]]</f>
        <v>0</v>
      </c>
      <c r="AZ657">
        <f>+Casos_PN_CORR[[#This Row],[25-abr]]-Casos_PN_CORR[[#This Row],[24-abr]]</f>
        <v>0</v>
      </c>
      <c r="BA657">
        <f>+Casos_PN_CORR[[#This Row],[26-abr]]-Casos_PN_CORR[[#This Row],[25-abr]]</f>
        <v>0</v>
      </c>
      <c r="BB657">
        <f>+Casos_PN_CORR[[#This Row],[27-abr]]-Casos_PN_CORR[[#This Row],[26-abr]]</f>
        <v>0</v>
      </c>
      <c r="BC657">
        <f>+Casos_PN_CORR[[#This Row],[28-abr]]-Casos_PN_CORR[[#This Row],[27-abr]]</f>
        <v>0</v>
      </c>
      <c r="BD657">
        <f>+Casos_PN_CORR[[#This Row],[29-abr]]-Casos_PN_CORR[[#This Row],[28-abr]]</f>
        <v>0</v>
      </c>
      <c r="BE657">
        <f>+Casos_PN_CORR[[#This Row],[30-abr]]-Casos_PN_CORR[[#This Row],[29-abr]]</f>
        <v>0</v>
      </c>
      <c r="BF657">
        <f>+Casos_PN_CORR[[#This Row],[1-may]]-Casos_PN_CORR[[#This Row],[30-abr]]</f>
        <v>0</v>
      </c>
      <c r="BG657">
        <f>+Casos_PN_CORR[[#This Row],[2-may]]-Casos_PN_CORR[[#This Row],[1-may]]</f>
        <v>0</v>
      </c>
      <c r="BH657">
        <f>+Casos_PN_CORR[[#This Row],[3-may]]-Casos_PN_CORR[[#This Row],[2-may]]</f>
        <v>0</v>
      </c>
      <c r="BI657">
        <f>+Casos_PN_CORR[[#This Row],[4-may]]-Casos_PN_CORR[[#This Row],[3-may]]</f>
        <v>0</v>
      </c>
      <c r="BJ657">
        <f>+Casos_PN_CORR[[#This Row],[5-may]]-Casos_PN_CORR[[#This Row],[4-may]]</f>
        <v>0</v>
      </c>
      <c r="BK657">
        <f>+Casos_PN_CORR[[#This Row],[6-may]]-Casos_PN_CORR[[#This Row],[5-may]]</f>
        <v>0</v>
      </c>
      <c r="BL657">
        <f>+Casos_PN_CORR[[#This Row],[7-may]]-Casos_PN_CORR[[#This Row],[6-may]]</f>
        <v>0</v>
      </c>
      <c r="BM657">
        <f>+Casos_PN_CORR[[#This Row],[8-may]]-Casos_PN_CORR[[#This Row],[7-may]]</f>
        <v>0</v>
      </c>
      <c r="BN657">
        <f>+Casos_PN_CORR[[#This Row],[9-may]]-Casos_PN_CORR[[#This Row],[8-may]]</f>
        <v>0</v>
      </c>
      <c r="BO657">
        <f>+Casos_PN_CORR[[#This Row],[10-may]]-Casos_PN_CORR[[#This Row],[9-may]]</f>
        <v>0</v>
      </c>
      <c r="BP657">
        <f>+Casos_PN_CORR[[#This Row],[11-may]]-Casos_PN_CORR[[#This Row],[10-may]]</f>
        <v>0</v>
      </c>
      <c r="BQ657">
        <f>+Casos_PN_CORR[[#This Row],[12-may]]-Casos_PN_CORR[[#This Row],[11-may]]</f>
        <v>0</v>
      </c>
      <c r="BR657">
        <f>+Casos_PN_CORR[[#This Row],[13-may]]-Casos_PN_CORR[[#This Row],[12-may]]</f>
        <v>0</v>
      </c>
      <c r="BS657">
        <f>+Casos_PN_CORR[[#This Row],[14-may]]-Casos_PN_CORR[[#This Row],[13-may]]</f>
        <v>0</v>
      </c>
      <c r="BT657">
        <f>+Casos_PN_CORR[[#This Row],[15-may]]-Casos_PN_CORR[[#This Row],[14-may]]</f>
        <v>0</v>
      </c>
      <c r="BU657">
        <f>+Casos_PN_CORR[[#This Row],[16-may]]-Casos_PN_CORR[[#This Row],[15-may]]</f>
        <v>0</v>
      </c>
      <c r="BV657">
        <f>+Casos_PN_CORR[[#This Row],[17-may]]-Casos_PN_CORR[[#This Row],[16-may]]</f>
        <v>0</v>
      </c>
      <c r="BW657">
        <f>+Casos_PN_CORR[[#This Row],[18-may]]-Casos_PN_CORR[[#This Row],[17-may]]</f>
        <v>0</v>
      </c>
      <c r="BX657">
        <f>+Casos_PN_CORR[[#This Row],[19-may]]-Casos_PN_CORR[[#This Row],[18-may]]</f>
        <v>0</v>
      </c>
      <c r="BY657">
        <f>+Casos_PN_CORR[[#This Row],[20-may]]-Casos_PN_CORR[[#This Row],[19-may]]</f>
        <v>0</v>
      </c>
      <c r="BZ657">
        <f>+Casos_PN_CORR[[#This Row],[21-may]]-Casos_PN_CORR[[#This Row],[20-may]]</f>
        <v>0</v>
      </c>
      <c r="CA657">
        <f>+Casos_PN_CORR[[#This Row],[22-may]]-Casos_PN_CORR[[#This Row],[21-may]]</f>
        <v>0</v>
      </c>
      <c r="CB657">
        <f>+Casos_PN_CORR[[#This Row],[23-may]]-Casos_PN_CORR[[#This Row],[22-may]]</f>
        <v>0</v>
      </c>
      <c r="CC657">
        <f>+Casos_PN_CORR[[#This Row],[24-may]]-Casos_PN_CORR[[#This Row],[23-may]]</f>
        <v>0</v>
      </c>
      <c r="CD657">
        <f>+Casos_PN_CORR[[#This Row],[25-may]]-Casos_PN_CORR[[#This Row],[24-may]]</f>
        <v>0</v>
      </c>
      <c r="CE657">
        <f>+Casos_PN_CORR[[#This Row],[26-may]]-Casos_PN_CORR[[#This Row],[25-may]]</f>
        <v>0</v>
      </c>
      <c r="CF657">
        <f>+Casos_PN_CORR[[#This Row],[27-may]]-Casos_PN_CORR[[#This Row],[26-may]]</f>
        <v>0</v>
      </c>
      <c r="CG657">
        <f>+Casos_PN_CORR[[#This Row],[28-may]]-Casos_PN_CORR[[#This Row],[27-may]]</f>
        <v>0</v>
      </c>
      <c r="CH657">
        <f>+Casos_PN_CORR[[#This Row],[29-may]]-Casos_PN_CORR[[#This Row],[28-may]]</f>
        <v>0</v>
      </c>
      <c r="CI657">
        <f>+Casos_PN_CORR[[#This Row],[30-may]]-Casos_PN_CORR[[#This Row],[29-may]]</f>
        <v>0</v>
      </c>
      <c r="CJ657">
        <f>+Casos_PN_CORR[[#This Row],[31-may]]-Casos_PN_CORR[[#This Row],[30-may]]</f>
        <v>0</v>
      </c>
      <c r="CK657">
        <f>+Casos_PN_CORR[[#This Row],[1-jun]]-Casos_PN_CORR[[#This Row],[31-may]]</f>
        <v>0</v>
      </c>
      <c r="CL657">
        <f>+Casos_PN_CORR[[#This Row],[2-jun]]-Casos_PN_CORR[[#This Row],[1-jun]]</f>
        <v>0</v>
      </c>
      <c r="CM657">
        <f>+Casos_PN_CORR[[#This Row],[3-jun]]-Casos_PN_CORR[[#This Row],[2-jun]]</f>
        <v>0</v>
      </c>
      <c r="CN657">
        <f>+Casos_PN_CORR[[#This Row],[4-jun]]-Casos_PN_CORR[[#This Row],[3-jun]]</f>
        <v>0</v>
      </c>
      <c r="CO657">
        <f>+Casos_PN_CORR[[#This Row],[5-jun]]-Casos_PN_CORR[[#This Row],[4-jun]]</f>
        <v>0</v>
      </c>
      <c r="CP657">
        <f>+Casos_PN_CORR[[#This Row],[6-jun]]-Casos_PN_CORR[[#This Row],[5-jun]]</f>
        <v>0</v>
      </c>
    </row>
    <row r="658" spans="1:94">
      <c r="A658">
        <v>10405</v>
      </c>
      <c r="B658" s="2" t="s">
        <v>119</v>
      </c>
      <c r="C658" s="2" t="s">
        <v>120</v>
      </c>
      <c r="D658" s="2" t="s">
        <v>763</v>
      </c>
      <c r="E658" s="4">
        <f t="shared" si="10"/>
        <v>0</v>
      </c>
      <c r="F658">
        <f>+Casos_PN_CORR[[#This Row],[10-mar]]</f>
        <v>0</v>
      </c>
      <c r="G658">
        <f>+Casos_PN_CORR[[#This Row],[11-mar]]-Casos_PN_CORR[[#This Row],[10-mar]]</f>
        <v>0</v>
      </c>
      <c r="H658">
        <f>+Casos_PN_CORR[[#This Row],[12-mar]]-Casos_PN_CORR[[#This Row],[11-mar]]</f>
        <v>0</v>
      </c>
      <c r="I658">
        <f>+Casos_PN_CORR[[#This Row],[13-mar]]-Casos_PN_CORR[[#This Row],[12-mar]]</f>
        <v>0</v>
      </c>
      <c r="J658">
        <f>+Casos_PN_CORR[[#This Row],[14-mar]]-Casos_PN_CORR[[#This Row],[13-mar]]</f>
        <v>0</v>
      </c>
      <c r="K658">
        <f>+Casos_PN_CORR[[#This Row],[15-mar]]-Casos_PN_CORR[[#This Row],[14-mar]]</f>
        <v>0</v>
      </c>
      <c r="L658">
        <f>+Casos_PN_CORR[[#This Row],[16-mar]]-Casos_PN_CORR[[#This Row],[15-mar]]</f>
        <v>0</v>
      </c>
      <c r="M658">
        <f>+Casos_PN_CORR[[#This Row],[17-mar]]-Casos_PN_CORR[[#This Row],[16-mar]]</f>
        <v>0</v>
      </c>
      <c r="N658">
        <f>+Casos_PN_CORR[[#This Row],[18-mar]]-Casos_PN_CORR[[#This Row],[17-mar]]</f>
        <v>0</v>
      </c>
      <c r="O658">
        <f>+Casos_PN_CORR[[#This Row],[19-mar]]-Casos_PN_CORR[[#This Row],[18-mar]]</f>
        <v>0</v>
      </c>
      <c r="P658">
        <f>+Casos_PN_CORR[[#This Row],[20-mar]]-Casos_PN_CORR[[#This Row],[19-mar]]</f>
        <v>0</v>
      </c>
      <c r="Q658">
        <f>+Casos_PN_CORR[[#This Row],[21-mar]]-Casos_PN_CORR[[#This Row],[20-mar]]</f>
        <v>0</v>
      </c>
      <c r="R658">
        <f>+Casos_PN_CORR[[#This Row],[22-mar]]-Casos_PN_CORR[[#This Row],[21-mar]]</f>
        <v>0</v>
      </c>
      <c r="S658">
        <f>+Casos_PN_CORR[[#This Row],[23-mar]]-Casos_PN_CORR[[#This Row],[22-mar]]</f>
        <v>0</v>
      </c>
      <c r="T658">
        <f>+Casos_PN_CORR[[#This Row],[24-mar]]-Casos_PN_CORR[[#This Row],[23-mar]]</f>
        <v>0</v>
      </c>
      <c r="U658">
        <f>+Casos_PN_CORR[[#This Row],[25-mar]]-Casos_PN_CORR[[#This Row],[24-mar]]</f>
        <v>0</v>
      </c>
      <c r="V658">
        <f>+Casos_PN_CORR[[#This Row],[26-mar]]-Casos_PN_CORR[[#This Row],[25-mar]]</f>
        <v>0</v>
      </c>
      <c r="W658">
        <f>+Casos_PN_CORR[[#This Row],[27-mar]]-Casos_PN_CORR[[#This Row],[26-mar]]</f>
        <v>0</v>
      </c>
      <c r="X658">
        <f>+Casos_PN_CORR[[#This Row],[28-mar]]-Casos_PN_CORR[[#This Row],[27-mar]]</f>
        <v>0</v>
      </c>
      <c r="Y658">
        <f>+Casos_PN_CORR[[#This Row],[29-mar]]-Casos_PN_CORR[[#This Row],[28-mar]]</f>
        <v>0</v>
      </c>
      <c r="Z658">
        <f>+Casos_PN_CORR[[#This Row],[30-mar]]-Casos_PN_CORR[[#This Row],[29-mar]]</f>
        <v>0</v>
      </c>
      <c r="AA658">
        <f>+Casos_PN_CORR[[#This Row],[31-mar]]-Casos_PN_CORR[[#This Row],[30-mar]]</f>
        <v>0</v>
      </c>
      <c r="AB658">
        <f>+Casos_PN_CORR[[#This Row],[1-abr]]-Casos_PN_CORR[[#This Row],[31-mar]]</f>
        <v>0</v>
      </c>
      <c r="AC658">
        <f>+Casos_PN_CORR[[#This Row],[2-abr]]-Casos_PN_CORR[[#This Row],[1-abr]]</f>
        <v>0</v>
      </c>
      <c r="AD658">
        <f>+Casos_PN_CORR[[#This Row],[3-abr]]-Casos_PN_CORR[[#This Row],[2-abr]]</f>
        <v>0</v>
      </c>
      <c r="AE658">
        <f>+Casos_PN_CORR[[#This Row],[4-abr]]-Casos_PN_CORR[[#This Row],[3-abr]]</f>
        <v>0</v>
      </c>
      <c r="AF658">
        <f>+Casos_PN_CORR[[#This Row],[5-abr]]-Casos_PN_CORR[[#This Row],[4-abr]]</f>
        <v>0</v>
      </c>
      <c r="AG658">
        <f>+Casos_PN_CORR[[#This Row],[6-abr]]-Casos_PN_CORR[[#This Row],[5-abr]]</f>
        <v>0</v>
      </c>
      <c r="AH658">
        <f>+Casos_PN_CORR[[#This Row],[7-abr]]-Casos_PN_CORR[[#This Row],[6-abr]]</f>
        <v>0</v>
      </c>
      <c r="AI658">
        <f>+Casos_PN_CORR[[#This Row],[8-abr]]-Casos_PN_CORR[[#This Row],[7-abr]]</f>
        <v>0</v>
      </c>
      <c r="AJ658">
        <f>+Casos_PN_CORR[[#This Row],[9-abr]]-Casos_PN_CORR[[#This Row],[8-abr]]</f>
        <v>0</v>
      </c>
      <c r="AK658">
        <f>+Casos_PN_CORR[[#This Row],[10-abr]]-Casos_PN_CORR[[#This Row],[9-abr]]</f>
        <v>0</v>
      </c>
      <c r="AL658">
        <f>+Casos_PN_CORR[[#This Row],[11-abr]]-Casos_PN_CORR[[#This Row],[10-abr]]</f>
        <v>0</v>
      </c>
      <c r="AM658">
        <f>+Casos_PN_CORR[[#This Row],[12-abr]]-Casos_PN_CORR[[#This Row],[11-abr]]</f>
        <v>0</v>
      </c>
      <c r="AN658">
        <f>+Casos_PN_CORR[[#This Row],[13-abr]]-Casos_PN_CORR[[#This Row],[12-abr]]</f>
        <v>0</v>
      </c>
      <c r="AO658">
        <f>+Casos_PN_CORR[[#This Row],[14-abr]]-Casos_PN_CORR[[#This Row],[13-abr]]</f>
        <v>0</v>
      </c>
      <c r="AP658">
        <f>+Casos_PN_CORR[[#This Row],[15-abr]]-Casos_PN_CORR[[#This Row],[14-abr]]</f>
        <v>0</v>
      </c>
      <c r="AQ658">
        <f>+Casos_PN_CORR[[#This Row],[16-abr]]-Casos_PN_CORR[[#This Row],[15-abr]]</f>
        <v>0</v>
      </c>
      <c r="AR658">
        <f>+Casos_PN_CORR[[#This Row],[17-abr]]-Casos_PN_CORR[[#This Row],[16-abr]]</f>
        <v>0</v>
      </c>
      <c r="AS658">
        <f>+Casos_PN_CORR[[#This Row],[18-abr]]-Casos_PN_CORR[[#This Row],[17-abr]]</f>
        <v>0</v>
      </c>
      <c r="AT658">
        <f>+Casos_PN_CORR[[#This Row],[19-abr]]-Casos_PN_CORR[[#This Row],[18-abr]]</f>
        <v>0</v>
      </c>
      <c r="AU658">
        <f>+Casos_PN_CORR[[#This Row],[20-abr]]-Casos_PN_CORR[[#This Row],[19-abr]]</f>
        <v>0</v>
      </c>
      <c r="AV658">
        <f>+Casos_PN_CORR[[#This Row],[21-abr]]-Casos_PN_CORR[[#This Row],[20-abr]]</f>
        <v>0</v>
      </c>
      <c r="AW658">
        <f>+Casos_PN_CORR[[#This Row],[22-abr]]-Casos_PN_CORR[[#This Row],[21-abr]]</f>
        <v>0</v>
      </c>
      <c r="AX658">
        <f>+Casos_PN_CORR[[#This Row],[23-abr]]-Casos_PN_CORR[[#This Row],[22-abr]]</f>
        <v>0</v>
      </c>
      <c r="AY658">
        <f>+Casos_PN_CORR[[#This Row],[24-abr]]-Casos_PN_CORR[[#This Row],[23-abr]]</f>
        <v>0</v>
      </c>
      <c r="AZ658">
        <f>+Casos_PN_CORR[[#This Row],[25-abr]]-Casos_PN_CORR[[#This Row],[24-abr]]</f>
        <v>0</v>
      </c>
      <c r="BA658">
        <f>+Casos_PN_CORR[[#This Row],[26-abr]]-Casos_PN_CORR[[#This Row],[25-abr]]</f>
        <v>0</v>
      </c>
      <c r="BB658">
        <f>+Casos_PN_CORR[[#This Row],[27-abr]]-Casos_PN_CORR[[#This Row],[26-abr]]</f>
        <v>0</v>
      </c>
      <c r="BC658">
        <f>+Casos_PN_CORR[[#This Row],[28-abr]]-Casos_PN_CORR[[#This Row],[27-abr]]</f>
        <v>0</v>
      </c>
      <c r="BD658">
        <f>+Casos_PN_CORR[[#This Row],[29-abr]]-Casos_PN_CORR[[#This Row],[28-abr]]</f>
        <v>0</v>
      </c>
      <c r="BE658">
        <f>+Casos_PN_CORR[[#This Row],[30-abr]]-Casos_PN_CORR[[#This Row],[29-abr]]</f>
        <v>0</v>
      </c>
      <c r="BF658">
        <f>+Casos_PN_CORR[[#This Row],[1-may]]-Casos_PN_CORR[[#This Row],[30-abr]]</f>
        <v>0</v>
      </c>
      <c r="BG658">
        <f>+Casos_PN_CORR[[#This Row],[2-may]]-Casos_PN_CORR[[#This Row],[1-may]]</f>
        <v>0</v>
      </c>
      <c r="BH658">
        <f>+Casos_PN_CORR[[#This Row],[3-may]]-Casos_PN_CORR[[#This Row],[2-may]]</f>
        <v>0</v>
      </c>
      <c r="BI658">
        <f>+Casos_PN_CORR[[#This Row],[4-may]]-Casos_PN_CORR[[#This Row],[3-may]]</f>
        <v>0</v>
      </c>
      <c r="BJ658">
        <f>+Casos_PN_CORR[[#This Row],[5-may]]-Casos_PN_CORR[[#This Row],[4-may]]</f>
        <v>0</v>
      </c>
      <c r="BK658">
        <f>+Casos_PN_CORR[[#This Row],[6-may]]-Casos_PN_CORR[[#This Row],[5-may]]</f>
        <v>0</v>
      </c>
      <c r="BL658">
        <f>+Casos_PN_CORR[[#This Row],[7-may]]-Casos_PN_CORR[[#This Row],[6-may]]</f>
        <v>0</v>
      </c>
      <c r="BM658">
        <f>+Casos_PN_CORR[[#This Row],[8-may]]-Casos_PN_CORR[[#This Row],[7-may]]</f>
        <v>0</v>
      </c>
      <c r="BN658">
        <f>+Casos_PN_CORR[[#This Row],[9-may]]-Casos_PN_CORR[[#This Row],[8-may]]</f>
        <v>0</v>
      </c>
      <c r="BO658">
        <f>+Casos_PN_CORR[[#This Row],[10-may]]-Casos_PN_CORR[[#This Row],[9-may]]</f>
        <v>0</v>
      </c>
      <c r="BP658">
        <f>+Casos_PN_CORR[[#This Row],[11-may]]-Casos_PN_CORR[[#This Row],[10-may]]</f>
        <v>0</v>
      </c>
      <c r="BQ658">
        <f>+Casos_PN_CORR[[#This Row],[12-may]]-Casos_PN_CORR[[#This Row],[11-may]]</f>
        <v>0</v>
      </c>
      <c r="BR658">
        <f>+Casos_PN_CORR[[#This Row],[13-may]]-Casos_PN_CORR[[#This Row],[12-may]]</f>
        <v>0</v>
      </c>
      <c r="BS658">
        <f>+Casos_PN_CORR[[#This Row],[14-may]]-Casos_PN_CORR[[#This Row],[13-may]]</f>
        <v>0</v>
      </c>
      <c r="BT658">
        <f>+Casos_PN_CORR[[#This Row],[15-may]]-Casos_PN_CORR[[#This Row],[14-may]]</f>
        <v>0</v>
      </c>
      <c r="BU658">
        <f>+Casos_PN_CORR[[#This Row],[16-may]]-Casos_PN_CORR[[#This Row],[15-may]]</f>
        <v>0</v>
      </c>
      <c r="BV658">
        <f>+Casos_PN_CORR[[#This Row],[17-may]]-Casos_PN_CORR[[#This Row],[16-may]]</f>
        <v>0</v>
      </c>
      <c r="BW658">
        <f>+Casos_PN_CORR[[#This Row],[18-may]]-Casos_PN_CORR[[#This Row],[17-may]]</f>
        <v>0</v>
      </c>
      <c r="BX658">
        <f>+Casos_PN_CORR[[#This Row],[19-may]]-Casos_PN_CORR[[#This Row],[18-may]]</f>
        <v>0</v>
      </c>
      <c r="BY658">
        <f>+Casos_PN_CORR[[#This Row],[20-may]]-Casos_PN_CORR[[#This Row],[19-may]]</f>
        <v>0</v>
      </c>
      <c r="BZ658">
        <f>+Casos_PN_CORR[[#This Row],[21-may]]-Casos_PN_CORR[[#This Row],[20-may]]</f>
        <v>0</v>
      </c>
      <c r="CA658">
        <f>+Casos_PN_CORR[[#This Row],[22-may]]-Casos_PN_CORR[[#This Row],[21-may]]</f>
        <v>0</v>
      </c>
      <c r="CB658">
        <f>+Casos_PN_CORR[[#This Row],[23-may]]-Casos_PN_CORR[[#This Row],[22-may]]</f>
        <v>0</v>
      </c>
      <c r="CC658">
        <f>+Casos_PN_CORR[[#This Row],[24-may]]-Casos_PN_CORR[[#This Row],[23-may]]</f>
        <v>0</v>
      </c>
      <c r="CD658">
        <f>+Casos_PN_CORR[[#This Row],[25-may]]-Casos_PN_CORR[[#This Row],[24-may]]</f>
        <v>0</v>
      </c>
      <c r="CE658">
        <f>+Casos_PN_CORR[[#This Row],[26-may]]-Casos_PN_CORR[[#This Row],[25-may]]</f>
        <v>0</v>
      </c>
      <c r="CF658">
        <f>+Casos_PN_CORR[[#This Row],[27-may]]-Casos_PN_CORR[[#This Row],[26-may]]</f>
        <v>0</v>
      </c>
      <c r="CG658">
        <f>+Casos_PN_CORR[[#This Row],[28-may]]-Casos_PN_CORR[[#This Row],[27-may]]</f>
        <v>0</v>
      </c>
      <c r="CH658">
        <f>+Casos_PN_CORR[[#This Row],[29-may]]-Casos_PN_CORR[[#This Row],[28-may]]</f>
        <v>0</v>
      </c>
      <c r="CI658">
        <f>+Casos_PN_CORR[[#This Row],[30-may]]-Casos_PN_CORR[[#This Row],[29-may]]</f>
        <v>0</v>
      </c>
      <c r="CJ658">
        <f>+Casos_PN_CORR[[#This Row],[31-may]]-Casos_PN_CORR[[#This Row],[30-may]]</f>
        <v>0</v>
      </c>
      <c r="CK658">
        <f>+Casos_PN_CORR[[#This Row],[1-jun]]-Casos_PN_CORR[[#This Row],[31-may]]</f>
        <v>0</v>
      </c>
      <c r="CL658">
        <f>+Casos_PN_CORR[[#This Row],[2-jun]]-Casos_PN_CORR[[#This Row],[1-jun]]</f>
        <v>0</v>
      </c>
      <c r="CM658">
        <f>+Casos_PN_CORR[[#This Row],[3-jun]]-Casos_PN_CORR[[#This Row],[2-jun]]</f>
        <v>0</v>
      </c>
      <c r="CN658">
        <f>+Casos_PN_CORR[[#This Row],[4-jun]]-Casos_PN_CORR[[#This Row],[3-jun]]</f>
        <v>0</v>
      </c>
      <c r="CO658">
        <f>+Casos_PN_CORR[[#This Row],[5-jun]]-Casos_PN_CORR[[#This Row],[4-jun]]</f>
        <v>0</v>
      </c>
      <c r="CP658">
        <f>+Casos_PN_CORR[[#This Row],[6-jun]]-Casos_PN_CORR[[#This Row],[5-jun]]</f>
        <v>0</v>
      </c>
    </row>
    <row r="659" spans="1:94">
      <c r="A659">
        <v>10406</v>
      </c>
      <c r="B659" s="2" t="s">
        <v>119</v>
      </c>
      <c r="C659" s="2" t="s">
        <v>120</v>
      </c>
      <c r="D659" s="2" t="s">
        <v>764</v>
      </c>
      <c r="E659" s="4">
        <f t="shared" si="10"/>
        <v>0</v>
      </c>
      <c r="F659">
        <f>+Casos_PN_CORR[[#This Row],[10-mar]]</f>
        <v>0</v>
      </c>
      <c r="G659">
        <f>+Casos_PN_CORR[[#This Row],[11-mar]]-Casos_PN_CORR[[#This Row],[10-mar]]</f>
        <v>0</v>
      </c>
      <c r="H659">
        <f>+Casos_PN_CORR[[#This Row],[12-mar]]-Casos_PN_CORR[[#This Row],[11-mar]]</f>
        <v>0</v>
      </c>
      <c r="I659">
        <f>+Casos_PN_CORR[[#This Row],[13-mar]]-Casos_PN_CORR[[#This Row],[12-mar]]</f>
        <v>0</v>
      </c>
      <c r="J659">
        <f>+Casos_PN_CORR[[#This Row],[14-mar]]-Casos_PN_CORR[[#This Row],[13-mar]]</f>
        <v>0</v>
      </c>
      <c r="K659">
        <f>+Casos_PN_CORR[[#This Row],[15-mar]]-Casos_PN_CORR[[#This Row],[14-mar]]</f>
        <v>0</v>
      </c>
      <c r="L659">
        <f>+Casos_PN_CORR[[#This Row],[16-mar]]-Casos_PN_CORR[[#This Row],[15-mar]]</f>
        <v>0</v>
      </c>
      <c r="M659">
        <f>+Casos_PN_CORR[[#This Row],[17-mar]]-Casos_PN_CORR[[#This Row],[16-mar]]</f>
        <v>0</v>
      </c>
      <c r="N659">
        <f>+Casos_PN_CORR[[#This Row],[18-mar]]-Casos_PN_CORR[[#This Row],[17-mar]]</f>
        <v>0</v>
      </c>
      <c r="O659">
        <f>+Casos_PN_CORR[[#This Row],[19-mar]]-Casos_PN_CORR[[#This Row],[18-mar]]</f>
        <v>0</v>
      </c>
      <c r="P659">
        <f>+Casos_PN_CORR[[#This Row],[20-mar]]-Casos_PN_CORR[[#This Row],[19-mar]]</f>
        <v>0</v>
      </c>
      <c r="Q659">
        <f>+Casos_PN_CORR[[#This Row],[21-mar]]-Casos_PN_CORR[[#This Row],[20-mar]]</f>
        <v>0</v>
      </c>
      <c r="R659">
        <f>+Casos_PN_CORR[[#This Row],[22-mar]]-Casos_PN_CORR[[#This Row],[21-mar]]</f>
        <v>0</v>
      </c>
      <c r="S659">
        <f>+Casos_PN_CORR[[#This Row],[23-mar]]-Casos_PN_CORR[[#This Row],[22-mar]]</f>
        <v>0</v>
      </c>
      <c r="T659">
        <f>+Casos_PN_CORR[[#This Row],[24-mar]]-Casos_PN_CORR[[#This Row],[23-mar]]</f>
        <v>0</v>
      </c>
      <c r="U659">
        <f>+Casos_PN_CORR[[#This Row],[25-mar]]-Casos_PN_CORR[[#This Row],[24-mar]]</f>
        <v>0</v>
      </c>
      <c r="V659">
        <f>+Casos_PN_CORR[[#This Row],[26-mar]]-Casos_PN_CORR[[#This Row],[25-mar]]</f>
        <v>0</v>
      </c>
      <c r="W659">
        <f>+Casos_PN_CORR[[#This Row],[27-mar]]-Casos_PN_CORR[[#This Row],[26-mar]]</f>
        <v>0</v>
      </c>
      <c r="X659">
        <f>+Casos_PN_CORR[[#This Row],[28-mar]]-Casos_PN_CORR[[#This Row],[27-mar]]</f>
        <v>0</v>
      </c>
      <c r="Y659">
        <f>+Casos_PN_CORR[[#This Row],[29-mar]]-Casos_PN_CORR[[#This Row],[28-mar]]</f>
        <v>0</v>
      </c>
      <c r="Z659">
        <f>+Casos_PN_CORR[[#This Row],[30-mar]]-Casos_PN_CORR[[#This Row],[29-mar]]</f>
        <v>0</v>
      </c>
      <c r="AA659">
        <f>+Casos_PN_CORR[[#This Row],[31-mar]]-Casos_PN_CORR[[#This Row],[30-mar]]</f>
        <v>0</v>
      </c>
      <c r="AB659">
        <f>+Casos_PN_CORR[[#This Row],[1-abr]]-Casos_PN_CORR[[#This Row],[31-mar]]</f>
        <v>0</v>
      </c>
      <c r="AC659">
        <f>+Casos_PN_CORR[[#This Row],[2-abr]]-Casos_PN_CORR[[#This Row],[1-abr]]</f>
        <v>0</v>
      </c>
      <c r="AD659">
        <f>+Casos_PN_CORR[[#This Row],[3-abr]]-Casos_PN_CORR[[#This Row],[2-abr]]</f>
        <v>0</v>
      </c>
      <c r="AE659">
        <f>+Casos_PN_CORR[[#This Row],[4-abr]]-Casos_PN_CORR[[#This Row],[3-abr]]</f>
        <v>0</v>
      </c>
      <c r="AF659">
        <f>+Casos_PN_CORR[[#This Row],[5-abr]]-Casos_PN_CORR[[#This Row],[4-abr]]</f>
        <v>0</v>
      </c>
      <c r="AG659">
        <f>+Casos_PN_CORR[[#This Row],[6-abr]]-Casos_PN_CORR[[#This Row],[5-abr]]</f>
        <v>0</v>
      </c>
      <c r="AH659">
        <f>+Casos_PN_CORR[[#This Row],[7-abr]]-Casos_PN_CORR[[#This Row],[6-abr]]</f>
        <v>0</v>
      </c>
      <c r="AI659">
        <f>+Casos_PN_CORR[[#This Row],[8-abr]]-Casos_PN_CORR[[#This Row],[7-abr]]</f>
        <v>0</v>
      </c>
      <c r="AJ659">
        <f>+Casos_PN_CORR[[#This Row],[9-abr]]-Casos_PN_CORR[[#This Row],[8-abr]]</f>
        <v>0</v>
      </c>
      <c r="AK659">
        <f>+Casos_PN_CORR[[#This Row],[10-abr]]-Casos_PN_CORR[[#This Row],[9-abr]]</f>
        <v>0</v>
      </c>
      <c r="AL659">
        <f>+Casos_PN_CORR[[#This Row],[11-abr]]-Casos_PN_CORR[[#This Row],[10-abr]]</f>
        <v>0</v>
      </c>
      <c r="AM659">
        <f>+Casos_PN_CORR[[#This Row],[12-abr]]-Casos_PN_CORR[[#This Row],[11-abr]]</f>
        <v>0</v>
      </c>
      <c r="AN659">
        <f>+Casos_PN_CORR[[#This Row],[13-abr]]-Casos_PN_CORR[[#This Row],[12-abr]]</f>
        <v>0</v>
      </c>
      <c r="AO659">
        <f>+Casos_PN_CORR[[#This Row],[14-abr]]-Casos_PN_CORR[[#This Row],[13-abr]]</f>
        <v>0</v>
      </c>
      <c r="AP659">
        <f>+Casos_PN_CORR[[#This Row],[15-abr]]-Casos_PN_CORR[[#This Row],[14-abr]]</f>
        <v>0</v>
      </c>
      <c r="AQ659">
        <f>+Casos_PN_CORR[[#This Row],[16-abr]]-Casos_PN_CORR[[#This Row],[15-abr]]</f>
        <v>0</v>
      </c>
      <c r="AR659">
        <f>+Casos_PN_CORR[[#This Row],[17-abr]]-Casos_PN_CORR[[#This Row],[16-abr]]</f>
        <v>0</v>
      </c>
      <c r="AS659">
        <f>+Casos_PN_CORR[[#This Row],[18-abr]]-Casos_PN_CORR[[#This Row],[17-abr]]</f>
        <v>0</v>
      </c>
      <c r="AT659">
        <f>+Casos_PN_CORR[[#This Row],[19-abr]]-Casos_PN_CORR[[#This Row],[18-abr]]</f>
        <v>0</v>
      </c>
      <c r="AU659">
        <f>+Casos_PN_CORR[[#This Row],[20-abr]]-Casos_PN_CORR[[#This Row],[19-abr]]</f>
        <v>0</v>
      </c>
      <c r="AV659">
        <f>+Casos_PN_CORR[[#This Row],[21-abr]]-Casos_PN_CORR[[#This Row],[20-abr]]</f>
        <v>0</v>
      </c>
      <c r="AW659">
        <f>+Casos_PN_CORR[[#This Row],[22-abr]]-Casos_PN_CORR[[#This Row],[21-abr]]</f>
        <v>0</v>
      </c>
      <c r="AX659">
        <f>+Casos_PN_CORR[[#This Row],[23-abr]]-Casos_PN_CORR[[#This Row],[22-abr]]</f>
        <v>0</v>
      </c>
      <c r="AY659">
        <f>+Casos_PN_CORR[[#This Row],[24-abr]]-Casos_PN_CORR[[#This Row],[23-abr]]</f>
        <v>0</v>
      </c>
      <c r="AZ659">
        <f>+Casos_PN_CORR[[#This Row],[25-abr]]-Casos_PN_CORR[[#This Row],[24-abr]]</f>
        <v>0</v>
      </c>
      <c r="BA659">
        <f>+Casos_PN_CORR[[#This Row],[26-abr]]-Casos_PN_CORR[[#This Row],[25-abr]]</f>
        <v>0</v>
      </c>
      <c r="BB659">
        <f>+Casos_PN_CORR[[#This Row],[27-abr]]-Casos_PN_CORR[[#This Row],[26-abr]]</f>
        <v>0</v>
      </c>
      <c r="BC659">
        <f>+Casos_PN_CORR[[#This Row],[28-abr]]-Casos_PN_CORR[[#This Row],[27-abr]]</f>
        <v>0</v>
      </c>
      <c r="BD659">
        <f>+Casos_PN_CORR[[#This Row],[29-abr]]-Casos_PN_CORR[[#This Row],[28-abr]]</f>
        <v>0</v>
      </c>
      <c r="BE659">
        <f>+Casos_PN_CORR[[#This Row],[30-abr]]-Casos_PN_CORR[[#This Row],[29-abr]]</f>
        <v>0</v>
      </c>
      <c r="BF659">
        <f>+Casos_PN_CORR[[#This Row],[1-may]]-Casos_PN_CORR[[#This Row],[30-abr]]</f>
        <v>0</v>
      </c>
      <c r="BG659">
        <f>+Casos_PN_CORR[[#This Row],[2-may]]-Casos_PN_CORR[[#This Row],[1-may]]</f>
        <v>0</v>
      </c>
      <c r="BH659">
        <f>+Casos_PN_CORR[[#This Row],[3-may]]-Casos_PN_CORR[[#This Row],[2-may]]</f>
        <v>0</v>
      </c>
      <c r="BI659">
        <f>+Casos_PN_CORR[[#This Row],[4-may]]-Casos_PN_CORR[[#This Row],[3-may]]</f>
        <v>0</v>
      </c>
      <c r="BJ659">
        <f>+Casos_PN_CORR[[#This Row],[5-may]]-Casos_PN_CORR[[#This Row],[4-may]]</f>
        <v>0</v>
      </c>
      <c r="BK659">
        <f>+Casos_PN_CORR[[#This Row],[6-may]]-Casos_PN_CORR[[#This Row],[5-may]]</f>
        <v>0</v>
      </c>
      <c r="BL659">
        <f>+Casos_PN_CORR[[#This Row],[7-may]]-Casos_PN_CORR[[#This Row],[6-may]]</f>
        <v>0</v>
      </c>
      <c r="BM659">
        <f>+Casos_PN_CORR[[#This Row],[8-may]]-Casos_PN_CORR[[#This Row],[7-may]]</f>
        <v>0</v>
      </c>
      <c r="BN659">
        <f>+Casos_PN_CORR[[#This Row],[9-may]]-Casos_PN_CORR[[#This Row],[8-may]]</f>
        <v>0</v>
      </c>
      <c r="BO659">
        <f>+Casos_PN_CORR[[#This Row],[10-may]]-Casos_PN_CORR[[#This Row],[9-may]]</f>
        <v>0</v>
      </c>
      <c r="BP659">
        <f>+Casos_PN_CORR[[#This Row],[11-may]]-Casos_PN_CORR[[#This Row],[10-may]]</f>
        <v>0</v>
      </c>
      <c r="BQ659">
        <f>+Casos_PN_CORR[[#This Row],[12-may]]-Casos_PN_CORR[[#This Row],[11-may]]</f>
        <v>0</v>
      </c>
      <c r="BR659">
        <f>+Casos_PN_CORR[[#This Row],[13-may]]-Casos_PN_CORR[[#This Row],[12-may]]</f>
        <v>0</v>
      </c>
      <c r="BS659">
        <f>+Casos_PN_CORR[[#This Row],[14-may]]-Casos_PN_CORR[[#This Row],[13-may]]</f>
        <v>0</v>
      </c>
      <c r="BT659">
        <f>+Casos_PN_CORR[[#This Row],[15-may]]-Casos_PN_CORR[[#This Row],[14-may]]</f>
        <v>0</v>
      </c>
      <c r="BU659">
        <f>+Casos_PN_CORR[[#This Row],[16-may]]-Casos_PN_CORR[[#This Row],[15-may]]</f>
        <v>0</v>
      </c>
      <c r="BV659">
        <f>+Casos_PN_CORR[[#This Row],[17-may]]-Casos_PN_CORR[[#This Row],[16-may]]</f>
        <v>0</v>
      </c>
      <c r="BW659">
        <f>+Casos_PN_CORR[[#This Row],[18-may]]-Casos_PN_CORR[[#This Row],[17-may]]</f>
        <v>0</v>
      </c>
      <c r="BX659">
        <f>+Casos_PN_CORR[[#This Row],[19-may]]-Casos_PN_CORR[[#This Row],[18-may]]</f>
        <v>0</v>
      </c>
      <c r="BY659">
        <f>+Casos_PN_CORR[[#This Row],[20-may]]-Casos_PN_CORR[[#This Row],[19-may]]</f>
        <v>0</v>
      </c>
      <c r="BZ659">
        <f>+Casos_PN_CORR[[#This Row],[21-may]]-Casos_PN_CORR[[#This Row],[20-may]]</f>
        <v>0</v>
      </c>
      <c r="CA659">
        <f>+Casos_PN_CORR[[#This Row],[22-may]]-Casos_PN_CORR[[#This Row],[21-may]]</f>
        <v>0</v>
      </c>
      <c r="CB659">
        <f>+Casos_PN_CORR[[#This Row],[23-may]]-Casos_PN_CORR[[#This Row],[22-may]]</f>
        <v>0</v>
      </c>
      <c r="CC659">
        <f>+Casos_PN_CORR[[#This Row],[24-may]]-Casos_PN_CORR[[#This Row],[23-may]]</f>
        <v>0</v>
      </c>
      <c r="CD659">
        <f>+Casos_PN_CORR[[#This Row],[25-may]]-Casos_PN_CORR[[#This Row],[24-may]]</f>
        <v>0</v>
      </c>
      <c r="CE659">
        <f>+Casos_PN_CORR[[#This Row],[26-may]]-Casos_PN_CORR[[#This Row],[25-may]]</f>
        <v>0</v>
      </c>
      <c r="CF659">
        <f>+Casos_PN_CORR[[#This Row],[27-may]]-Casos_PN_CORR[[#This Row],[26-may]]</f>
        <v>0</v>
      </c>
      <c r="CG659">
        <f>+Casos_PN_CORR[[#This Row],[28-may]]-Casos_PN_CORR[[#This Row],[27-may]]</f>
        <v>0</v>
      </c>
      <c r="CH659">
        <f>+Casos_PN_CORR[[#This Row],[29-may]]-Casos_PN_CORR[[#This Row],[28-may]]</f>
        <v>0</v>
      </c>
      <c r="CI659">
        <f>+Casos_PN_CORR[[#This Row],[30-may]]-Casos_PN_CORR[[#This Row],[29-may]]</f>
        <v>0</v>
      </c>
      <c r="CJ659">
        <f>+Casos_PN_CORR[[#This Row],[31-may]]-Casos_PN_CORR[[#This Row],[30-may]]</f>
        <v>0</v>
      </c>
      <c r="CK659">
        <f>+Casos_PN_CORR[[#This Row],[1-jun]]-Casos_PN_CORR[[#This Row],[31-may]]</f>
        <v>0</v>
      </c>
      <c r="CL659">
        <f>+Casos_PN_CORR[[#This Row],[2-jun]]-Casos_PN_CORR[[#This Row],[1-jun]]</f>
        <v>0</v>
      </c>
      <c r="CM659">
        <f>+Casos_PN_CORR[[#This Row],[3-jun]]-Casos_PN_CORR[[#This Row],[2-jun]]</f>
        <v>0</v>
      </c>
      <c r="CN659">
        <f>+Casos_PN_CORR[[#This Row],[4-jun]]-Casos_PN_CORR[[#This Row],[3-jun]]</f>
        <v>0</v>
      </c>
      <c r="CO659">
        <f>+Casos_PN_CORR[[#This Row],[5-jun]]-Casos_PN_CORR[[#This Row],[4-jun]]</f>
        <v>0</v>
      </c>
      <c r="CP659">
        <f>+Casos_PN_CORR[[#This Row],[6-jun]]-Casos_PN_CORR[[#This Row],[5-jun]]</f>
        <v>0</v>
      </c>
    </row>
    <row r="660" spans="1:94">
      <c r="A660">
        <v>70223</v>
      </c>
      <c r="B660" s="2" t="s">
        <v>102</v>
      </c>
      <c r="C660" s="2" t="s">
        <v>161</v>
      </c>
      <c r="D660" s="2" t="s">
        <v>765</v>
      </c>
      <c r="E660" s="4">
        <f t="shared" si="10"/>
        <v>0</v>
      </c>
      <c r="F660">
        <f>+Casos_PN_CORR[[#This Row],[10-mar]]</f>
        <v>0</v>
      </c>
      <c r="G660">
        <f>+Casos_PN_CORR[[#This Row],[11-mar]]-Casos_PN_CORR[[#This Row],[10-mar]]</f>
        <v>0</v>
      </c>
      <c r="H660">
        <f>+Casos_PN_CORR[[#This Row],[12-mar]]-Casos_PN_CORR[[#This Row],[11-mar]]</f>
        <v>0</v>
      </c>
      <c r="I660">
        <f>+Casos_PN_CORR[[#This Row],[13-mar]]-Casos_PN_CORR[[#This Row],[12-mar]]</f>
        <v>0</v>
      </c>
      <c r="J660">
        <f>+Casos_PN_CORR[[#This Row],[14-mar]]-Casos_PN_CORR[[#This Row],[13-mar]]</f>
        <v>0</v>
      </c>
      <c r="K660">
        <f>+Casos_PN_CORR[[#This Row],[15-mar]]-Casos_PN_CORR[[#This Row],[14-mar]]</f>
        <v>0</v>
      </c>
      <c r="L660">
        <f>+Casos_PN_CORR[[#This Row],[16-mar]]-Casos_PN_CORR[[#This Row],[15-mar]]</f>
        <v>0</v>
      </c>
      <c r="M660">
        <f>+Casos_PN_CORR[[#This Row],[17-mar]]-Casos_PN_CORR[[#This Row],[16-mar]]</f>
        <v>0</v>
      </c>
      <c r="N660">
        <f>+Casos_PN_CORR[[#This Row],[18-mar]]-Casos_PN_CORR[[#This Row],[17-mar]]</f>
        <v>0</v>
      </c>
      <c r="O660">
        <f>+Casos_PN_CORR[[#This Row],[19-mar]]-Casos_PN_CORR[[#This Row],[18-mar]]</f>
        <v>0</v>
      </c>
      <c r="P660">
        <f>+Casos_PN_CORR[[#This Row],[20-mar]]-Casos_PN_CORR[[#This Row],[19-mar]]</f>
        <v>0</v>
      </c>
      <c r="Q660">
        <f>+Casos_PN_CORR[[#This Row],[21-mar]]-Casos_PN_CORR[[#This Row],[20-mar]]</f>
        <v>0</v>
      </c>
      <c r="R660">
        <f>+Casos_PN_CORR[[#This Row],[22-mar]]-Casos_PN_CORR[[#This Row],[21-mar]]</f>
        <v>0</v>
      </c>
      <c r="S660">
        <f>+Casos_PN_CORR[[#This Row],[23-mar]]-Casos_PN_CORR[[#This Row],[22-mar]]</f>
        <v>0</v>
      </c>
      <c r="T660">
        <f>+Casos_PN_CORR[[#This Row],[24-mar]]-Casos_PN_CORR[[#This Row],[23-mar]]</f>
        <v>0</v>
      </c>
      <c r="U660">
        <f>+Casos_PN_CORR[[#This Row],[25-mar]]-Casos_PN_CORR[[#This Row],[24-mar]]</f>
        <v>0</v>
      </c>
      <c r="V660">
        <f>+Casos_PN_CORR[[#This Row],[26-mar]]-Casos_PN_CORR[[#This Row],[25-mar]]</f>
        <v>0</v>
      </c>
      <c r="W660">
        <f>+Casos_PN_CORR[[#This Row],[27-mar]]-Casos_PN_CORR[[#This Row],[26-mar]]</f>
        <v>0</v>
      </c>
      <c r="X660">
        <f>+Casos_PN_CORR[[#This Row],[28-mar]]-Casos_PN_CORR[[#This Row],[27-mar]]</f>
        <v>0</v>
      </c>
      <c r="Y660">
        <f>+Casos_PN_CORR[[#This Row],[29-mar]]-Casos_PN_CORR[[#This Row],[28-mar]]</f>
        <v>0</v>
      </c>
      <c r="Z660">
        <f>+Casos_PN_CORR[[#This Row],[30-mar]]-Casos_PN_CORR[[#This Row],[29-mar]]</f>
        <v>0</v>
      </c>
      <c r="AA660">
        <f>+Casos_PN_CORR[[#This Row],[31-mar]]-Casos_PN_CORR[[#This Row],[30-mar]]</f>
        <v>0</v>
      </c>
      <c r="AB660">
        <f>+Casos_PN_CORR[[#This Row],[1-abr]]-Casos_PN_CORR[[#This Row],[31-mar]]</f>
        <v>0</v>
      </c>
      <c r="AC660">
        <f>+Casos_PN_CORR[[#This Row],[2-abr]]-Casos_PN_CORR[[#This Row],[1-abr]]</f>
        <v>0</v>
      </c>
      <c r="AD660">
        <f>+Casos_PN_CORR[[#This Row],[3-abr]]-Casos_PN_CORR[[#This Row],[2-abr]]</f>
        <v>0</v>
      </c>
      <c r="AE660">
        <f>+Casos_PN_CORR[[#This Row],[4-abr]]-Casos_PN_CORR[[#This Row],[3-abr]]</f>
        <v>0</v>
      </c>
      <c r="AF660">
        <f>+Casos_PN_CORR[[#This Row],[5-abr]]-Casos_PN_CORR[[#This Row],[4-abr]]</f>
        <v>0</v>
      </c>
      <c r="AG660">
        <f>+Casos_PN_CORR[[#This Row],[6-abr]]-Casos_PN_CORR[[#This Row],[5-abr]]</f>
        <v>0</v>
      </c>
      <c r="AH660">
        <f>+Casos_PN_CORR[[#This Row],[7-abr]]-Casos_PN_CORR[[#This Row],[6-abr]]</f>
        <v>0</v>
      </c>
      <c r="AI660">
        <f>+Casos_PN_CORR[[#This Row],[8-abr]]-Casos_PN_CORR[[#This Row],[7-abr]]</f>
        <v>0</v>
      </c>
      <c r="AJ660">
        <f>+Casos_PN_CORR[[#This Row],[9-abr]]-Casos_PN_CORR[[#This Row],[8-abr]]</f>
        <v>0</v>
      </c>
      <c r="AK660">
        <f>+Casos_PN_CORR[[#This Row],[10-abr]]-Casos_PN_CORR[[#This Row],[9-abr]]</f>
        <v>0</v>
      </c>
      <c r="AL660">
        <f>+Casos_PN_CORR[[#This Row],[11-abr]]-Casos_PN_CORR[[#This Row],[10-abr]]</f>
        <v>0</v>
      </c>
      <c r="AM660">
        <f>+Casos_PN_CORR[[#This Row],[12-abr]]-Casos_PN_CORR[[#This Row],[11-abr]]</f>
        <v>0</v>
      </c>
      <c r="AN660">
        <f>+Casos_PN_CORR[[#This Row],[13-abr]]-Casos_PN_CORR[[#This Row],[12-abr]]</f>
        <v>0</v>
      </c>
      <c r="AO660">
        <f>+Casos_PN_CORR[[#This Row],[14-abr]]-Casos_PN_CORR[[#This Row],[13-abr]]</f>
        <v>0</v>
      </c>
      <c r="AP660">
        <f>+Casos_PN_CORR[[#This Row],[15-abr]]-Casos_PN_CORR[[#This Row],[14-abr]]</f>
        <v>0</v>
      </c>
      <c r="AQ660">
        <f>+Casos_PN_CORR[[#This Row],[16-abr]]-Casos_PN_CORR[[#This Row],[15-abr]]</f>
        <v>0</v>
      </c>
      <c r="AR660">
        <f>+Casos_PN_CORR[[#This Row],[17-abr]]-Casos_PN_CORR[[#This Row],[16-abr]]</f>
        <v>0</v>
      </c>
      <c r="AS660">
        <f>+Casos_PN_CORR[[#This Row],[18-abr]]-Casos_PN_CORR[[#This Row],[17-abr]]</f>
        <v>0</v>
      </c>
      <c r="AT660">
        <f>+Casos_PN_CORR[[#This Row],[19-abr]]-Casos_PN_CORR[[#This Row],[18-abr]]</f>
        <v>0</v>
      </c>
      <c r="AU660">
        <f>+Casos_PN_CORR[[#This Row],[20-abr]]-Casos_PN_CORR[[#This Row],[19-abr]]</f>
        <v>0</v>
      </c>
      <c r="AV660">
        <f>+Casos_PN_CORR[[#This Row],[21-abr]]-Casos_PN_CORR[[#This Row],[20-abr]]</f>
        <v>0</v>
      </c>
      <c r="AW660">
        <f>+Casos_PN_CORR[[#This Row],[22-abr]]-Casos_PN_CORR[[#This Row],[21-abr]]</f>
        <v>0</v>
      </c>
      <c r="AX660">
        <f>+Casos_PN_CORR[[#This Row],[23-abr]]-Casos_PN_CORR[[#This Row],[22-abr]]</f>
        <v>0</v>
      </c>
      <c r="AY660">
        <f>+Casos_PN_CORR[[#This Row],[24-abr]]-Casos_PN_CORR[[#This Row],[23-abr]]</f>
        <v>0</v>
      </c>
      <c r="AZ660">
        <f>+Casos_PN_CORR[[#This Row],[25-abr]]-Casos_PN_CORR[[#This Row],[24-abr]]</f>
        <v>0</v>
      </c>
      <c r="BA660">
        <f>+Casos_PN_CORR[[#This Row],[26-abr]]-Casos_PN_CORR[[#This Row],[25-abr]]</f>
        <v>0</v>
      </c>
      <c r="BB660">
        <f>+Casos_PN_CORR[[#This Row],[27-abr]]-Casos_PN_CORR[[#This Row],[26-abr]]</f>
        <v>0</v>
      </c>
      <c r="BC660">
        <f>+Casos_PN_CORR[[#This Row],[28-abr]]-Casos_PN_CORR[[#This Row],[27-abr]]</f>
        <v>0</v>
      </c>
      <c r="BD660">
        <f>+Casos_PN_CORR[[#This Row],[29-abr]]-Casos_PN_CORR[[#This Row],[28-abr]]</f>
        <v>0</v>
      </c>
      <c r="BE660">
        <f>+Casos_PN_CORR[[#This Row],[30-abr]]-Casos_PN_CORR[[#This Row],[29-abr]]</f>
        <v>0</v>
      </c>
      <c r="BF660">
        <f>+Casos_PN_CORR[[#This Row],[1-may]]-Casos_PN_CORR[[#This Row],[30-abr]]</f>
        <v>0</v>
      </c>
      <c r="BG660">
        <f>+Casos_PN_CORR[[#This Row],[2-may]]-Casos_PN_CORR[[#This Row],[1-may]]</f>
        <v>0</v>
      </c>
      <c r="BH660">
        <f>+Casos_PN_CORR[[#This Row],[3-may]]-Casos_PN_CORR[[#This Row],[2-may]]</f>
        <v>0</v>
      </c>
      <c r="BI660">
        <f>+Casos_PN_CORR[[#This Row],[4-may]]-Casos_PN_CORR[[#This Row],[3-may]]</f>
        <v>0</v>
      </c>
      <c r="BJ660">
        <f>+Casos_PN_CORR[[#This Row],[5-may]]-Casos_PN_CORR[[#This Row],[4-may]]</f>
        <v>0</v>
      </c>
      <c r="BK660">
        <f>+Casos_PN_CORR[[#This Row],[6-may]]-Casos_PN_CORR[[#This Row],[5-may]]</f>
        <v>0</v>
      </c>
      <c r="BL660">
        <f>+Casos_PN_CORR[[#This Row],[7-may]]-Casos_PN_CORR[[#This Row],[6-may]]</f>
        <v>0</v>
      </c>
      <c r="BM660">
        <f>+Casos_PN_CORR[[#This Row],[8-may]]-Casos_PN_CORR[[#This Row],[7-may]]</f>
        <v>0</v>
      </c>
      <c r="BN660">
        <f>+Casos_PN_CORR[[#This Row],[9-may]]-Casos_PN_CORR[[#This Row],[8-may]]</f>
        <v>0</v>
      </c>
      <c r="BO660">
        <f>+Casos_PN_CORR[[#This Row],[10-may]]-Casos_PN_CORR[[#This Row],[9-may]]</f>
        <v>0</v>
      </c>
      <c r="BP660">
        <f>+Casos_PN_CORR[[#This Row],[11-may]]-Casos_PN_CORR[[#This Row],[10-may]]</f>
        <v>0</v>
      </c>
      <c r="BQ660">
        <f>+Casos_PN_CORR[[#This Row],[12-may]]-Casos_PN_CORR[[#This Row],[11-may]]</f>
        <v>0</v>
      </c>
      <c r="BR660">
        <f>+Casos_PN_CORR[[#This Row],[13-may]]-Casos_PN_CORR[[#This Row],[12-may]]</f>
        <v>0</v>
      </c>
      <c r="BS660">
        <f>+Casos_PN_CORR[[#This Row],[14-may]]-Casos_PN_CORR[[#This Row],[13-may]]</f>
        <v>0</v>
      </c>
      <c r="BT660">
        <f>+Casos_PN_CORR[[#This Row],[15-may]]-Casos_PN_CORR[[#This Row],[14-may]]</f>
        <v>0</v>
      </c>
      <c r="BU660">
        <f>+Casos_PN_CORR[[#This Row],[16-may]]-Casos_PN_CORR[[#This Row],[15-may]]</f>
        <v>0</v>
      </c>
      <c r="BV660">
        <f>+Casos_PN_CORR[[#This Row],[17-may]]-Casos_PN_CORR[[#This Row],[16-may]]</f>
        <v>0</v>
      </c>
      <c r="BW660">
        <f>+Casos_PN_CORR[[#This Row],[18-may]]-Casos_PN_CORR[[#This Row],[17-may]]</f>
        <v>0</v>
      </c>
      <c r="BX660">
        <f>+Casos_PN_CORR[[#This Row],[19-may]]-Casos_PN_CORR[[#This Row],[18-may]]</f>
        <v>0</v>
      </c>
      <c r="BY660">
        <f>+Casos_PN_CORR[[#This Row],[20-may]]-Casos_PN_CORR[[#This Row],[19-may]]</f>
        <v>0</v>
      </c>
      <c r="BZ660">
        <f>+Casos_PN_CORR[[#This Row],[21-may]]-Casos_PN_CORR[[#This Row],[20-may]]</f>
        <v>0</v>
      </c>
      <c r="CA660">
        <f>+Casos_PN_CORR[[#This Row],[22-may]]-Casos_PN_CORR[[#This Row],[21-may]]</f>
        <v>0</v>
      </c>
      <c r="CB660">
        <f>+Casos_PN_CORR[[#This Row],[23-may]]-Casos_PN_CORR[[#This Row],[22-may]]</f>
        <v>0</v>
      </c>
      <c r="CC660">
        <f>+Casos_PN_CORR[[#This Row],[24-may]]-Casos_PN_CORR[[#This Row],[23-may]]</f>
        <v>0</v>
      </c>
      <c r="CD660">
        <f>+Casos_PN_CORR[[#This Row],[25-may]]-Casos_PN_CORR[[#This Row],[24-may]]</f>
        <v>0</v>
      </c>
      <c r="CE660">
        <f>+Casos_PN_CORR[[#This Row],[26-may]]-Casos_PN_CORR[[#This Row],[25-may]]</f>
        <v>0</v>
      </c>
      <c r="CF660">
        <f>+Casos_PN_CORR[[#This Row],[27-may]]-Casos_PN_CORR[[#This Row],[26-may]]</f>
        <v>0</v>
      </c>
      <c r="CG660">
        <f>+Casos_PN_CORR[[#This Row],[28-may]]-Casos_PN_CORR[[#This Row],[27-may]]</f>
        <v>0</v>
      </c>
      <c r="CH660">
        <f>+Casos_PN_CORR[[#This Row],[29-may]]-Casos_PN_CORR[[#This Row],[28-may]]</f>
        <v>0</v>
      </c>
      <c r="CI660">
        <f>+Casos_PN_CORR[[#This Row],[30-may]]-Casos_PN_CORR[[#This Row],[29-may]]</f>
        <v>0</v>
      </c>
      <c r="CJ660">
        <f>+Casos_PN_CORR[[#This Row],[31-may]]-Casos_PN_CORR[[#This Row],[30-may]]</f>
        <v>0</v>
      </c>
      <c r="CK660">
        <f>+Casos_PN_CORR[[#This Row],[1-jun]]-Casos_PN_CORR[[#This Row],[31-may]]</f>
        <v>0</v>
      </c>
      <c r="CL660">
        <f>+Casos_PN_CORR[[#This Row],[2-jun]]-Casos_PN_CORR[[#This Row],[1-jun]]</f>
        <v>0</v>
      </c>
      <c r="CM660">
        <f>+Casos_PN_CORR[[#This Row],[3-jun]]-Casos_PN_CORR[[#This Row],[2-jun]]</f>
        <v>0</v>
      </c>
      <c r="CN660">
        <f>+Casos_PN_CORR[[#This Row],[4-jun]]-Casos_PN_CORR[[#This Row],[3-jun]]</f>
        <v>0</v>
      </c>
      <c r="CO660">
        <f>+Casos_PN_CORR[[#This Row],[5-jun]]-Casos_PN_CORR[[#This Row],[4-jun]]</f>
        <v>0</v>
      </c>
      <c r="CP660">
        <f>+Casos_PN_CORR[[#This Row],[6-jun]]-Casos_PN_CORR[[#This Row],[5-jun]]</f>
        <v>0</v>
      </c>
    </row>
    <row r="661" spans="1:94">
      <c r="A661">
        <v>70224</v>
      </c>
      <c r="B661" s="2" t="s">
        <v>102</v>
      </c>
      <c r="C661" s="2" t="s">
        <v>161</v>
      </c>
      <c r="D661" s="2" t="s">
        <v>766</v>
      </c>
      <c r="E661" s="4">
        <f t="shared" si="10"/>
        <v>0</v>
      </c>
      <c r="F661">
        <f>+Casos_PN_CORR[[#This Row],[10-mar]]</f>
        <v>0</v>
      </c>
      <c r="G661">
        <f>+Casos_PN_CORR[[#This Row],[11-mar]]-Casos_PN_CORR[[#This Row],[10-mar]]</f>
        <v>0</v>
      </c>
      <c r="H661">
        <f>+Casos_PN_CORR[[#This Row],[12-mar]]-Casos_PN_CORR[[#This Row],[11-mar]]</f>
        <v>0</v>
      </c>
      <c r="I661">
        <f>+Casos_PN_CORR[[#This Row],[13-mar]]-Casos_PN_CORR[[#This Row],[12-mar]]</f>
        <v>0</v>
      </c>
      <c r="J661">
        <f>+Casos_PN_CORR[[#This Row],[14-mar]]-Casos_PN_CORR[[#This Row],[13-mar]]</f>
        <v>0</v>
      </c>
      <c r="K661">
        <f>+Casos_PN_CORR[[#This Row],[15-mar]]-Casos_PN_CORR[[#This Row],[14-mar]]</f>
        <v>0</v>
      </c>
      <c r="L661">
        <f>+Casos_PN_CORR[[#This Row],[16-mar]]-Casos_PN_CORR[[#This Row],[15-mar]]</f>
        <v>0</v>
      </c>
      <c r="M661">
        <f>+Casos_PN_CORR[[#This Row],[17-mar]]-Casos_PN_CORR[[#This Row],[16-mar]]</f>
        <v>0</v>
      </c>
      <c r="N661">
        <f>+Casos_PN_CORR[[#This Row],[18-mar]]-Casos_PN_CORR[[#This Row],[17-mar]]</f>
        <v>0</v>
      </c>
      <c r="O661">
        <f>+Casos_PN_CORR[[#This Row],[19-mar]]-Casos_PN_CORR[[#This Row],[18-mar]]</f>
        <v>0</v>
      </c>
      <c r="P661">
        <f>+Casos_PN_CORR[[#This Row],[20-mar]]-Casos_PN_CORR[[#This Row],[19-mar]]</f>
        <v>0</v>
      </c>
      <c r="Q661">
        <f>+Casos_PN_CORR[[#This Row],[21-mar]]-Casos_PN_CORR[[#This Row],[20-mar]]</f>
        <v>0</v>
      </c>
      <c r="R661">
        <f>+Casos_PN_CORR[[#This Row],[22-mar]]-Casos_PN_CORR[[#This Row],[21-mar]]</f>
        <v>0</v>
      </c>
      <c r="S661">
        <f>+Casos_PN_CORR[[#This Row],[23-mar]]-Casos_PN_CORR[[#This Row],[22-mar]]</f>
        <v>0</v>
      </c>
      <c r="T661">
        <f>+Casos_PN_CORR[[#This Row],[24-mar]]-Casos_PN_CORR[[#This Row],[23-mar]]</f>
        <v>0</v>
      </c>
      <c r="U661">
        <f>+Casos_PN_CORR[[#This Row],[25-mar]]-Casos_PN_CORR[[#This Row],[24-mar]]</f>
        <v>0</v>
      </c>
      <c r="V661">
        <f>+Casos_PN_CORR[[#This Row],[26-mar]]-Casos_PN_CORR[[#This Row],[25-mar]]</f>
        <v>0</v>
      </c>
      <c r="W661">
        <f>+Casos_PN_CORR[[#This Row],[27-mar]]-Casos_PN_CORR[[#This Row],[26-mar]]</f>
        <v>0</v>
      </c>
      <c r="X661">
        <f>+Casos_PN_CORR[[#This Row],[28-mar]]-Casos_PN_CORR[[#This Row],[27-mar]]</f>
        <v>0</v>
      </c>
      <c r="Y661">
        <f>+Casos_PN_CORR[[#This Row],[29-mar]]-Casos_PN_CORR[[#This Row],[28-mar]]</f>
        <v>0</v>
      </c>
      <c r="Z661">
        <f>+Casos_PN_CORR[[#This Row],[30-mar]]-Casos_PN_CORR[[#This Row],[29-mar]]</f>
        <v>0</v>
      </c>
      <c r="AA661">
        <f>+Casos_PN_CORR[[#This Row],[31-mar]]-Casos_PN_CORR[[#This Row],[30-mar]]</f>
        <v>0</v>
      </c>
      <c r="AB661">
        <f>+Casos_PN_CORR[[#This Row],[1-abr]]-Casos_PN_CORR[[#This Row],[31-mar]]</f>
        <v>0</v>
      </c>
      <c r="AC661">
        <f>+Casos_PN_CORR[[#This Row],[2-abr]]-Casos_PN_CORR[[#This Row],[1-abr]]</f>
        <v>0</v>
      </c>
      <c r="AD661">
        <f>+Casos_PN_CORR[[#This Row],[3-abr]]-Casos_PN_CORR[[#This Row],[2-abr]]</f>
        <v>0</v>
      </c>
      <c r="AE661">
        <f>+Casos_PN_CORR[[#This Row],[4-abr]]-Casos_PN_CORR[[#This Row],[3-abr]]</f>
        <v>0</v>
      </c>
      <c r="AF661">
        <f>+Casos_PN_CORR[[#This Row],[5-abr]]-Casos_PN_CORR[[#This Row],[4-abr]]</f>
        <v>0</v>
      </c>
      <c r="AG661">
        <f>+Casos_PN_CORR[[#This Row],[6-abr]]-Casos_PN_CORR[[#This Row],[5-abr]]</f>
        <v>0</v>
      </c>
      <c r="AH661">
        <f>+Casos_PN_CORR[[#This Row],[7-abr]]-Casos_PN_CORR[[#This Row],[6-abr]]</f>
        <v>0</v>
      </c>
      <c r="AI661">
        <f>+Casos_PN_CORR[[#This Row],[8-abr]]-Casos_PN_CORR[[#This Row],[7-abr]]</f>
        <v>0</v>
      </c>
      <c r="AJ661">
        <f>+Casos_PN_CORR[[#This Row],[9-abr]]-Casos_PN_CORR[[#This Row],[8-abr]]</f>
        <v>0</v>
      </c>
      <c r="AK661">
        <f>+Casos_PN_CORR[[#This Row],[10-abr]]-Casos_PN_CORR[[#This Row],[9-abr]]</f>
        <v>0</v>
      </c>
      <c r="AL661">
        <f>+Casos_PN_CORR[[#This Row],[11-abr]]-Casos_PN_CORR[[#This Row],[10-abr]]</f>
        <v>0</v>
      </c>
      <c r="AM661">
        <f>+Casos_PN_CORR[[#This Row],[12-abr]]-Casos_PN_CORR[[#This Row],[11-abr]]</f>
        <v>0</v>
      </c>
      <c r="AN661">
        <f>+Casos_PN_CORR[[#This Row],[13-abr]]-Casos_PN_CORR[[#This Row],[12-abr]]</f>
        <v>0</v>
      </c>
      <c r="AO661">
        <f>+Casos_PN_CORR[[#This Row],[14-abr]]-Casos_PN_CORR[[#This Row],[13-abr]]</f>
        <v>0</v>
      </c>
      <c r="AP661">
        <f>+Casos_PN_CORR[[#This Row],[15-abr]]-Casos_PN_CORR[[#This Row],[14-abr]]</f>
        <v>0</v>
      </c>
      <c r="AQ661">
        <f>+Casos_PN_CORR[[#This Row],[16-abr]]-Casos_PN_CORR[[#This Row],[15-abr]]</f>
        <v>0</v>
      </c>
      <c r="AR661">
        <f>+Casos_PN_CORR[[#This Row],[17-abr]]-Casos_PN_CORR[[#This Row],[16-abr]]</f>
        <v>0</v>
      </c>
      <c r="AS661">
        <f>+Casos_PN_CORR[[#This Row],[18-abr]]-Casos_PN_CORR[[#This Row],[17-abr]]</f>
        <v>0</v>
      </c>
      <c r="AT661">
        <f>+Casos_PN_CORR[[#This Row],[19-abr]]-Casos_PN_CORR[[#This Row],[18-abr]]</f>
        <v>0</v>
      </c>
      <c r="AU661">
        <f>+Casos_PN_CORR[[#This Row],[20-abr]]-Casos_PN_CORR[[#This Row],[19-abr]]</f>
        <v>0</v>
      </c>
      <c r="AV661">
        <f>+Casos_PN_CORR[[#This Row],[21-abr]]-Casos_PN_CORR[[#This Row],[20-abr]]</f>
        <v>0</v>
      </c>
      <c r="AW661">
        <f>+Casos_PN_CORR[[#This Row],[22-abr]]-Casos_PN_CORR[[#This Row],[21-abr]]</f>
        <v>0</v>
      </c>
      <c r="AX661">
        <f>+Casos_PN_CORR[[#This Row],[23-abr]]-Casos_PN_CORR[[#This Row],[22-abr]]</f>
        <v>0</v>
      </c>
      <c r="AY661">
        <f>+Casos_PN_CORR[[#This Row],[24-abr]]-Casos_PN_CORR[[#This Row],[23-abr]]</f>
        <v>0</v>
      </c>
      <c r="AZ661">
        <f>+Casos_PN_CORR[[#This Row],[25-abr]]-Casos_PN_CORR[[#This Row],[24-abr]]</f>
        <v>0</v>
      </c>
      <c r="BA661">
        <f>+Casos_PN_CORR[[#This Row],[26-abr]]-Casos_PN_CORR[[#This Row],[25-abr]]</f>
        <v>0</v>
      </c>
      <c r="BB661">
        <f>+Casos_PN_CORR[[#This Row],[27-abr]]-Casos_PN_CORR[[#This Row],[26-abr]]</f>
        <v>0</v>
      </c>
      <c r="BC661">
        <f>+Casos_PN_CORR[[#This Row],[28-abr]]-Casos_PN_CORR[[#This Row],[27-abr]]</f>
        <v>0</v>
      </c>
      <c r="BD661">
        <f>+Casos_PN_CORR[[#This Row],[29-abr]]-Casos_PN_CORR[[#This Row],[28-abr]]</f>
        <v>0</v>
      </c>
      <c r="BE661">
        <f>+Casos_PN_CORR[[#This Row],[30-abr]]-Casos_PN_CORR[[#This Row],[29-abr]]</f>
        <v>0</v>
      </c>
      <c r="BF661">
        <f>+Casos_PN_CORR[[#This Row],[1-may]]-Casos_PN_CORR[[#This Row],[30-abr]]</f>
        <v>0</v>
      </c>
      <c r="BG661">
        <f>+Casos_PN_CORR[[#This Row],[2-may]]-Casos_PN_CORR[[#This Row],[1-may]]</f>
        <v>0</v>
      </c>
      <c r="BH661">
        <f>+Casos_PN_CORR[[#This Row],[3-may]]-Casos_PN_CORR[[#This Row],[2-may]]</f>
        <v>0</v>
      </c>
      <c r="BI661">
        <f>+Casos_PN_CORR[[#This Row],[4-may]]-Casos_PN_CORR[[#This Row],[3-may]]</f>
        <v>0</v>
      </c>
      <c r="BJ661">
        <f>+Casos_PN_CORR[[#This Row],[5-may]]-Casos_PN_CORR[[#This Row],[4-may]]</f>
        <v>0</v>
      </c>
      <c r="BK661">
        <f>+Casos_PN_CORR[[#This Row],[6-may]]-Casos_PN_CORR[[#This Row],[5-may]]</f>
        <v>0</v>
      </c>
      <c r="BL661">
        <f>+Casos_PN_CORR[[#This Row],[7-may]]-Casos_PN_CORR[[#This Row],[6-may]]</f>
        <v>0</v>
      </c>
      <c r="BM661">
        <f>+Casos_PN_CORR[[#This Row],[8-may]]-Casos_PN_CORR[[#This Row],[7-may]]</f>
        <v>0</v>
      </c>
      <c r="BN661">
        <f>+Casos_PN_CORR[[#This Row],[9-may]]-Casos_PN_CORR[[#This Row],[8-may]]</f>
        <v>0</v>
      </c>
      <c r="BO661">
        <f>+Casos_PN_CORR[[#This Row],[10-may]]-Casos_PN_CORR[[#This Row],[9-may]]</f>
        <v>0</v>
      </c>
      <c r="BP661">
        <f>+Casos_PN_CORR[[#This Row],[11-may]]-Casos_PN_CORR[[#This Row],[10-may]]</f>
        <v>0</v>
      </c>
      <c r="BQ661">
        <f>+Casos_PN_CORR[[#This Row],[12-may]]-Casos_PN_CORR[[#This Row],[11-may]]</f>
        <v>0</v>
      </c>
      <c r="BR661">
        <f>+Casos_PN_CORR[[#This Row],[13-may]]-Casos_PN_CORR[[#This Row],[12-may]]</f>
        <v>0</v>
      </c>
      <c r="BS661">
        <f>+Casos_PN_CORR[[#This Row],[14-may]]-Casos_PN_CORR[[#This Row],[13-may]]</f>
        <v>0</v>
      </c>
      <c r="BT661">
        <f>+Casos_PN_CORR[[#This Row],[15-may]]-Casos_PN_CORR[[#This Row],[14-may]]</f>
        <v>0</v>
      </c>
      <c r="BU661">
        <f>+Casos_PN_CORR[[#This Row],[16-may]]-Casos_PN_CORR[[#This Row],[15-may]]</f>
        <v>0</v>
      </c>
      <c r="BV661">
        <f>+Casos_PN_CORR[[#This Row],[17-may]]-Casos_PN_CORR[[#This Row],[16-may]]</f>
        <v>0</v>
      </c>
      <c r="BW661">
        <f>+Casos_PN_CORR[[#This Row],[18-may]]-Casos_PN_CORR[[#This Row],[17-may]]</f>
        <v>0</v>
      </c>
      <c r="BX661">
        <f>+Casos_PN_CORR[[#This Row],[19-may]]-Casos_PN_CORR[[#This Row],[18-may]]</f>
        <v>0</v>
      </c>
      <c r="BY661">
        <f>+Casos_PN_CORR[[#This Row],[20-may]]-Casos_PN_CORR[[#This Row],[19-may]]</f>
        <v>0</v>
      </c>
      <c r="BZ661">
        <f>+Casos_PN_CORR[[#This Row],[21-may]]-Casos_PN_CORR[[#This Row],[20-may]]</f>
        <v>0</v>
      </c>
      <c r="CA661">
        <f>+Casos_PN_CORR[[#This Row],[22-may]]-Casos_PN_CORR[[#This Row],[21-may]]</f>
        <v>0</v>
      </c>
      <c r="CB661">
        <f>+Casos_PN_CORR[[#This Row],[23-may]]-Casos_PN_CORR[[#This Row],[22-may]]</f>
        <v>0</v>
      </c>
      <c r="CC661">
        <f>+Casos_PN_CORR[[#This Row],[24-may]]-Casos_PN_CORR[[#This Row],[23-may]]</f>
        <v>0</v>
      </c>
      <c r="CD661">
        <f>+Casos_PN_CORR[[#This Row],[25-may]]-Casos_PN_CORR[[#This Row],[24-may]]</f>
        <v>0</v>
      </c>
      <c r="CE661">
        <f>+Casos_PN_CORR[[#This Row],[26-may]]-Casos_PN_CORR[[#This Row],[25-may]]</f>
        <v>0</v>
      </c>
      <c r="CF661">
        <f>+Casos_PN_CORR[[#This Row],[27-may]]-Casos_PN_CORR[[#This Row],[26-may]]</f>
        <v>0</v>
      </c>
      <c r="CG661">
        <f>+Casos_PN_CORR[[#This Row],[28-may]]-Casos_PN_CORR[[#This Row],[27-may]]</f>
        <v>0</v>
      </c>
      <c r="CH661">
        <f>+Casos_PN_CORR[[#This Row],[29-may]]-Casos_PN_CORR[[#This Row],[28-may]]</f>
        <v>0</v>
      </c>
      <c r="CI661">
        <f>+Casos_PN_CORR[[#This Row],[30-may]]-Casos_PN_CORR[[#This Row],[29-may]]</f>
        <v>0</v>
      </c>
      <c r="CJ661">
        <f>+Casos_PN_CORR[[#This Row],[31-may]]-Casos_PN_CORR[[#This Row],[30-may]]</f>
        <v>0</v>
      </c>
      <c r="CK661">
        <f>+Casos_PN_CORR[[#This Row],[1-jun]]-Casos_PN_CORR[[#This Row],[31-may]]</f>
        <v>0</v>
      </c>
      <c r="CL661">
        <f>+Casos_PN_CORR[[#This Row],[2-jun]]-Casos_PN_CORR[[#This Row],[1-jun]]</f>
        <v>0</v>
      </c>
      <c r="CM661">
        <f>+Casos_PN_CORR[[#This Row],[3-jun]]-Casos_PN_CORR[[#This Row],[2-jun]]</f>
        <v>0</v>
      </c>
      <c r="CN661">
        <f>+Casos_PN_CORR[[#This Row],[4-jun]]-Casos_PN_CORR[[#This Row],[3-jun]]</f>
        <v>0</v>
      </c>
      <c r="CO661">
        <f>+Casos_PN_CORR[[#This Row],[5-jun]]-Casos_PN_CORR[[#This Row],[4-jun]]</f>
        <v>0</v>
      </c>
      <c r="CP661">
        <f>+Casos_PN_CORR[[#This Row],[6-jun]]-Casos_PN_CORR[[#This Row],[5-jun]]</f>
        <v>0</v>
      </c>
    </row>
    <row r="662" spans="1:94">
      <c r="A662">
        <v>41309</v>
      </c>
      <c r="B662" s="2" t="s">
        <v>115</v>
      </c>
      <c r="C662" s="2" t="s">
        <v>183</v>
      </c>
      <c r="D662" s="2" t="s">
        <v>767</v>
      </c>
      <c r="E662" s="4">
        <f t="shared" si="10"/>
        <v>0</v>
      </c>
      <c r="F662">
        <f>+Casos_PN_CORR[[#This Row],[10-mar]]</f>
        <v>0</v>
      </c>
      <c r="G662">
        <f>+Casos_PN_CORR[[#This Row],[11-mar]]-Casos_PN_CORR[[#This Row],[10-mar]]</f>
        <v>0</v>
      </c>
      <c r="H662">
        <f>+Casos_PN_CORR[[#This Row],[12-mar]]-Casos_PN_CORR[[#This Row],[11-mar]]</f>
        <v>0</v>
      </c>
      <c r="I662">
        <f>+Casos_PN_CORR[[#This Row],[13-mar]]-Casos_PN_CORR[[#This Row],[12-mar]]</f>
        <v>0</v>
      </c>
      <c r="J662">
        <f>+Casos_PN_CORR[[#This Row],[14-mar]]-Casos_PN_CORR[[#This Row],[13-mar]]</f>
        <v>0</v>
      </c>
      <c r="K662">
        <f>+Casos_PN_CORR[[#This Row],[15-mar]]-Casos_PN_CORR[[#This Row],[14-mar]]</f>
        <v>0</v>
      </c>
      <c r="L662">
        <f>+Casos_PN_CORR[[#This Row],[16-mar]]-Casos_PN_CORR[[#This Row],[15-mar]]</f>
        <v>0</v>
      </c>
      <c r="M662">
        <f>+Casos_PN_CORR[[#This Row],[17-mar]]-Casos_PN_CORR[[#This Row],[16-mar]]</f>
        <v>0</v>
      </c>
      <c r="N662">
        <f>+Casos_PN_CORR[[#This Row],[18-mar]]-Casos_PN_CORR[[#This Row],[17-mar]]</f>
        <v>0</v>
      </c>
      <c r="O662">
        <f>+Casos_PN_CORR[[#This Row],[19-mar]]-Casos_PN_CORR[[#This Row],[18-mar]]</f>
        <v>0</v>
      </c>
      <c r="P662">
        <f>+Casos_PN_CORR[[#This Row],[20-mar]]-Casos_PN_CORR[[#This Row],[19-mar]]</f>
        <v>0</v>
      </c>
      <c r="Q662">
        <f>+Casos_PN_CORR[[#This Row],[21-mar]]-Casos_PN_CORR[[#This Row],[20-mar]]</f>
        <v>0</v>
      </c>
      <c r="R662">
        <f>+Casos_PN_CORR[[#This Row],[22-mar]]-Casos_PN_CORR[[#This Row],[21-mar]]</f>
        <v>0</v>
      </c>
      <c r="S662">
        <f>+Casos_PN_CORR[[#This Row],[23-mar]]-Casos_PN_CORR[[#This Row],[22-mar]]</f>
        <v>0</v>
      </c>
      <c r="T662">
        <f>+Casos_PN_CORR[[#This Row],[24-mar]]-Casos_PN_CORR[[#This Row],[23-mar]]</f>
        <v>0</v>
      </c>
      <c r="U662">
        <f>+Casos_PN_CORR[[#This Row],[25-mar]]-Casos_PN_CORR[[#This Row],[24-mar]]</f>
        <v>0</v>
      </c>
      <c r="V662">
        <f>+Casos_PN_CORR[[#This Row],[26-mar]]-Casos_PN_CORR[[#This Row],[25-mar]]</f>
        <v>0</v>
      </c>
      <c r="W662">
        <f>+Casos_PN_CORR[[#This Row],[27-mar]]-Casos_PN_CORR[[#This Row],[26-mar]]</f>
        <v>0</v>
      </c>
      <c r="X662">
        <f>+Casos_PN_CORR[[#This Row],[28-mar]]-Casos_PN_CORR[[#This Row],[27-mar]]</f>
        <v>0</v>
      </c>
      <c r="Y662">
        <f>+Casos_PN_CORR[[#This Row],[29-mar]]-Casos_PN_CORR[[#This Row],[28-mar]]</f>
        <v>0</v>
      </c>
      <c r="Z662">
        <f>+Casos_PN_CORR[[#This Row],[30-mar]]-Casos_PN_CORR[[#This Row],[29-mar]]</f>
        <v>0</v>
      </c>
      <c r="AA662">
        <f>+Casos_PN_CORR[[#This Row],[31-mar]]-Casos_PN_CORR[[#This Row],[30-mar]]</f>
        <v>0</v>
      </c>
      <c r="AB662">
        <f>+Casos_PN_CORR[[#This Row],[1-abr]]-Casos_PN_CORR[[#This Row],[31-mar]]</f>
        <v>0</v>
      </c>
      <c r="AC662">
        <f>+Casos_PN_CORR[[#This Row],[2-abr]]-Casos_PN_CORR[[#This Row],[1-abr]]</f>
        <v>0</v>
      </c>
      <c r="AD662">
        <f>+Casos_PN_CORR[[#This Row],[3-abr]]-Casos_PN_CORR[[#This Row],[2-abr]]</f>
        <v>0</v>
      </c>
      <c r="AE662">
        <f>+Casos_PN_CORR[[#This Row],[4-abr]]-Casos_PN_CORR[[#This Row],[3-abr]]</f>
        <v>0</v>
      </c>
      <c r="AF662">
        <f>+Casos_PN_CORR[[#This Row],[5-abr]]-Casos_PN_CORR[[#This Row],[4-abr]]</f>
        <v>0</v>
      </c>
      <c r="AG662">
        <f>+Casos_PN_CORR[[#This Row],[6-abr]]-Casos_PN_CORR[[#This Row],[5-abr]]</f>
        <v>0</v>
      </c>
      <c r="AH662">
        <f>+Casos_PN_CORR[[#This Row],[7-abr]]-Casos_PN_CORR[[#This Row],[6-abr]]</f>
        <v>0</v>
      </c>
      <c r="AI662">
        <f>+Casos_PN_CORR[[#This Row],[8-abr]]-Casos_PN_CORR[[#This Row],[7-abr]]</f>
        <v>0</v>
      </c>
      <c r="AJ662">
        <f>+Casos_PN_CORR[[#This Row],[9-abr]]-Casos_PN_CORR[[#This Row],[8-abr]]</f>
        <v>0</v>
      </c>
      <c r="AK662">
        <f>+Casos_PN_CORR[[#This Row],[10-abr]]-Casos_PN_CORR[[#This Row],[9-abr]]</f>
        <v>0</v>
      </c>
      <c r="AL662">
        <f>+Casos_PN_CORR[[#This Row],[11-abr]]-Casos_PN_CORR[[#This Row],[10-abr]]</f>
        <v>0</v>
      </c>
      <c r="AM662">
        <f>+Casos_PN_CORR[[#This Row],[12-abr]]-Casos_PN_CORR[[#This Row],[11-abr]]</f>
        <v>0</v>
      </c>
      <c r="AN662">
        <f>+Casos_PN_CORR[[#This Row],[13-abr]]-Casos_PN_CORR[[#This Row],[12-abr]]</f>
        <v>0</v>
      </c>
      <c r="AO662">
        <f>+Casos_PN_CORR[[#This Row],[14-abr]]-Casos_PN_CORR[[#This Row],[13-abr]]</f>
        <v>0</v>
      </c>
      <c r="AP662">
        <f>+Casos_PN_CORR[[#This Row],[15-abr]]-Casos_PN_CORR[[#This Row],[14-abr]]</f>
        <v>0</v>
      </c>
      <c r="AQ662">
        <f>+Casos_PN_CORR[[#This Row],[16-abr]]-Casos_PN_CORR[[#This Row],[15-abr]]</f>
        <v>0</v>
      </c>
      <c r="AR662">
        <f>+Casos_PN_CORR[[#This Row],[17-abr]]-Casos_PN_CORR[[#This Row],[16-abr]]</f>
        <v>0</v>
      </c>
      <c r="AS662">
        <f>+Casos_PN_CORR[[#This Row],[18-abr]]-Casos_PN_CORR[[#This Row],[17-abr]]</f>
        <v>0</v>
      </c>
      <c r="AT662">
        <f>+Casos_PN_CORR[[#This Row],[19-abr]]-Casos_PN_CORR[[#This Row],[18-abr]]</f>
        <v>0</v>
      </c>
      <c r="AU662">
        <f>+Casos_PN_CORR[[#This Row],[20-abr]]-Casos_PN_CORR[[#This Row],[19-abr]]</f>
        <v>0</v>
      </c>
      <c r="AV662">
        <f>+Casos_PN_CORR[[#This Row],[21-abr]]-Casos_PN_CORR[[#This Row],[20-abr]]</f>
        <v>0</v>
      </c>
      <c r="AW662">
        <f>+Casos_PN_CORR[[#This Row],[22-abr]]-Casos_PN_CORR[[#This Row],[21-abr]]</f>
        <v>0</v>
      </c>
      <c r="AX662">
        <f>+Casos_PN_CORR[[#This Row],[23-abr]]-Casos_PN_CORR[[#This Row],[22-abr]]</f>
        <v>0</v>
      </c>
      <c r="AY662">
        <f>+Casos_PN_CORR[[#This Row],[24-abr]]-Casos_PN_CORR[[#This Row],[23-abr]]</f>
        <v>0</v>
      </c>
      <c r="AZ662">
        <f>+Casos_PN_CORR[[#This Row],[25-abr]]-Casos_PN_CORR[[#This Row],[24-abr]]</f>
        <v>0</v>
      </c>
      <c r="BA662">
        <f>+Casos_PN_CORR[[#This Row],[26-abr]]-Casos_PN_CORR[[#This Row],[25-abr]]</f>
        <v>0</v>
      </c>
      <c r="BB662">
        <f>+Casos_PN_CORR[[#This Row],[27-abr]]-Casos_PN_CORR[[#This Row],[26-abr]]</f>
        <v>0</v>
      </c>
      <c r="BC662">
        <f>+Casos_PN_CORR[[#This Row],[28-abr]]-Casos_PN_CORR[[#This Row],[27-abr]]</f>
        <v>0</v>
      </c>
      <c r="BD662">
        <f>+Casos_PN_CORR[[#This Row],[29-abr]]-Casos_PN_CORR[[#This Row],[28-abr]]</f>
        <v>0</v>
      </c>
      <c r="BE662">
        <f>+Casos_PN_CORR[[#This Row],[30-abr]]-Casos_PN_CORR[[#This Row],[29-abr]]</f>
        <v>0</v>
      </c>
      <c r="BF662">
        <f>+Casos_PN_CORR[[#This Row],[1-may]]-Casos_PN_CORR[[#This Row],[30-abr]]</f>
        <v>0</v>
      </c>
      <c r="BG662">
        <f>+Casos_PN_CORR[[#This Row],[2-may]]-Casos_PN_CORR[[#This Row],[1-may]]</f>
        <v>0</v>
      </c>
      <c r="BH662">
        <f>+Casos_PN_CORR[[#This Row],[3-may]]-Casos_PN_CORR[[#This Row],[2-may]]</f>
        <v>0</v>
      </c>
      <c r="BI662">
        <f>+Casos_PN_CORR[[#This Row],[4-may]]-Casos_PN_CORR[[#This Row],[3-may]]</f>
        <v>0</v>
      </c>
      <c r="BJ662">
        <f>+Casos_PN_CORR[[#This Row],[5-may]]-Casos_PN_CORR[[#This Row],[4-may]]</f>
        <v>0</v>
      </c>
      <c r="BK662">
        <f>+Casos_PN_CORR[[#This Row],[6-may]]-Casos_PN_CORR[[#This Row],[5-may]]</f>
        <v>0</v>
      </c>
      <c r="BL662">
        <f>+Casos_PN_CORR[[#This Row],[7-may]]-Casos_PN_CORR[[#This Row],[6-may]]</f>
        <v>0</v>
      </c>
      <c r="BM662">
        <f>+Casos_PN_CORR[[#This Row],[8-may]]-Casos_PN_CORR[[#This Row],[7-may]]</f>
        <v>0</v>
      </c>
      <c r="BN662">
        <f>+Casos_PN_CORR[[#This Row],[9-may]]-Casos_PN_CORR[[#This Row],[8-may]]</f>
        <v>0</v>
      </c>
      <c r="BO662">
        <f>+Casos_PN_CORR[[#This Row],[10-may]]-Casos_PN_CORR[[#This Row],[9-may]]</f>
        <v>0</v>
      </c>
      <c r="BP662">
        <f>+Casos_PN_CORR[[#This Row],[11-may]]-Casos_PN_CORR[[#This Row],[10-may]]</f>
        <v>0</v>
      </c>
      <c r="BQ662">
        <f>+Casos_PN_CORR[[#This Row],[12-may]]-Casos_PN_CORR[[#This Row],[11-may]]</f>
        <v>0</v>
      </c>
      <c r="BR662">
        <f>+Casos_PN_CORR[[#This Row],[13-may]]-Casos_PN_CORR[[#This Row],[12-may]]</f>
        <v>0</v>
      </c>
      <c r="BS662">
        <f>+Casos_PN_CORR[[#This Row],[14-may]]-Casos_PN_CORR[[#This Row],[13-may]]</f>
        <v>0</v>
      </c>
      <c r="BT662">
        <f>+Casos_PN_CORR[[#This Row],[15-may]]-Casos_PN_CORR[[#This Row],[14-may]]</f>
        <v>0</v>
      </c>
      <c r="BU662">
        <f>+Casos_PN_CORR[[#This Row],[16-may]]-Casos_PN_CORR[[#This Row],[15-may]]</f>
        <v>0</v>
      </c>
      <c r="BV662">
        <f>+Casos_PN_CORR[[#This Row],[17-may]]-Casos_PN_CORR[[#This Row],[16-may]]</f>
        <v>0</v>
      </c>
      <c r="BW662">
        <f>+Casos_PN_CORR[[#This Row],[18-may]]-Casos_PN_CORR[[#This Row],[17-may]]</f>
        <v>0</v>
      </c>
      <c r="BX662">
        <f>+Casos_PN_CORR[[#This Row],[19-may]]-Casos_PN_CORR[[#This Row],[18-may]]</f>
        <v>0</v>
      </c>
      <c r="BY662">
        <f>+Casos_PN_CORR[[#This Row],[20-may]]-Casos_PN_CORR[[#This Row],[19-may]]</f>
        <v>0</v>
      </c>
      <c r="BZ662">
        <f>+Casos_PN_CORR[[#This Row],[21-may]]-Casos_PN_CORR[[#This Row],[20-may]]</f>
        <v>0</v>
      </c>
      <c r="CA662">
        <f>+Casos_PN_CORR[[#This Row],[22-may]]-Casos_PN_CORR[[#This Row],[21-may]]</f>
        <v>0</v>
      </c>
      <c r="CB662">
        <f>+Casos_PN_CORR[[#This Row],[23-may]]-Casos_PN_CORR[[#This Row],[22-may]]</f>
        <v>0</v>
      </c>
      <c r="CC662">
        <f>+Casos_PN_CORR[[#This Row],[24-may]]-Casos_PN_CORR[[#This Row],[23-may]]</f>
        <v>0</v>
      </c>
      <c r="CD662">
        <f>+Casos_PN_CORR[[#This Row],[25-may]]-Casos_PN_CORR[[#This Row],[24-may]]</f>
        <v>0</v>
      </c>
      <c r="CE662">
        <f>+Casos_PN_CORR[[#This Row],[26-may]]-Casos_PN_CORR[[#This Row],[25-may]]</f>
        <v>0</v>
      </c>
      <c r="CF662">
        <f>+Casos_PN_CORR[[#This Row],[27-may]]-Casos_PN_CORR[[#This Row],[26-may]]</f>
        <v>0</v>
      </c>
      <c r="CG662">
        <f>+Casos_PN_CORR[[#This Row],[28-may]]-Casos_PN_CORR[[#This Row],[27-may]]</f>
        <v>0</v>
      </c>
      <c r="CH662">
        <f>+Casos_PN_CORR[[#This Row],[29-may]]-Casos_PN_CORR[[#This Row],[28-may]]</f>
        <v>0</v>
      </c>
      <c r="CI662">
        <f>+Casos_PN_CORR[[#This Row],[30-may]]-Casos_PN_CORR[[#This Row],[29-may]]</f>
        <v>0</v>
      </c>
      <c r="CJ662">
        <f>+Casos_PN_CORR[[#This Row],[31-may]]-Casos_PN_CORR[[#This Row],[30-may]]</f>
        <v>0</v>
      </c>
      <c r="CK662">
        <f>+Casos_PN_CORR[[#This Row],[1-jun]]-Casos_PN_CORR[[#This Row],[31-may]]</f>
        <v>0</v>
      </c>
      <c r="CL662">
        <f>+Casos_PN_CORR[[#This Row],[2-jun]]-Casos_PN_CORR[[#This Row],[1-jun]]</f>
        <v>0</v>
      </c>
      <c r="CM662">
        <f>+Casos_PN_CORR[[#This Row],[3-jun]]-Casos_PN_CORR[[#This Row],[2-jun]]</f>
        <v>0</v>
      </c>
      <c r="CN662">
        <f>+Casos_PN_CORR[[#This Row],[4-jun]]-Casos_PN_CORR[[#This Row],[3-jun]]</f>
        <v>0</v>
      </c>
      <c r="CO662">
        <f>+Casos_PN_CORR[[#This Row],[5-jun]]-Casos_PN_CORR[[#This Row],[4-jun]]</f>
        <v>0</v>
      </c>
      <c r="CP662">
        <f>+Casos_PN_CORR[[#This Row],[6-jun]]-Casos_PN_CORR[[#This Row],[5-jun]]</f>
        <v>0</v>
      </c>
    </row>
    <row r="663" spans="1:94">
      <c r="A663">
        <v>130105</v>
      </c>
      <c r="B663" s="2" t="s">
        <v>131</v>
      </c>
      <c r="C663" s="2" t="s">
        <v>144</v>
      </c>
      <c r="D663" s="2" t="s">
        <v>768</v>
      </c>
      <c r="E663" s="4">
        <f t="shared" si="10"/>
        <v>308</v>
      </c>
      <c r="F663">
        <f>+Casos_PN_CORR[[#This Row],[10-mar]]</f>
        <v>0</v>
      </c>
      <c r="G663">
        <f>+Casos_PN_CORR[[#This Row],[11-mar]]-Casos_PN_CORR[[#This Row],[10-mar]]</f>
        <v>0</v>
      </c>
      <c r="H663">
        <f>+Casos_PN_CORR[[#This Row],[12-mar]]-Casos_PN_CORR[[#This Row],[11-mar]]</f>
        <v>0</v>
      </c>
      <c r="I663">
        <f>+Casos_PN_CORR[[#This Row],[13-mar]]-Casos_PN_CORR[[#This Row],[12-mar]]</f>
        <v>0</v>
      </c>
      <c r="J663">
        <f>+Casos_PN_CORR[[#This Row],[14-mar]]-Casos_PN_CORR[[#This Row],[13-mar]]</f>
        <v>0</v>
      </c>
      <c r="K663">
        <f>+Casos_PN_CORR[[#This Row],[15-mar]]-Casos_PN_CORR[[#This Row],[14-mar]]</f>
        <v>0</v>
      </c>
      <c r="L663">
        <f>+Casos_PN_CORR[[#This Row],[16-mar]]-Casos_PN_CORR[[#This Row],[15-mar]]</f>
        <v>0</v>
      </c>
      <c r="M663">
        <f>+Casos_PN_CORR[[#This Row],[17-mar]]-Casos_PN_CORR[[#This Row],[16-mar]]</f>
        <v>0</v>
      </c>
      <c r="N663">
        <f>+Casos_PN_CORR[[#This Row],[18-mar]]-Casos_PN_CORR[[#This Row],[17-mar]]</f>
        <v>0</v>
      </c>
      <c r="O663">
        <f>+Casos_PN_CORR[[#This Row],[19-mar]]-Casos_PN_CORR[[#This Row],[18-mar]]</f>
        <v>0</v>
      </c>
      <c r="P663">
        <f>+Casos_PN_CORR[[#This Row],[20-mar]]-Casos_PN_CORR[[#This Row],[19-mar]]</f>
        <v>0</v>
      </c>
      <c r="Q663">
        <f>+Casos_PN_CORR[[#This Row],[21-mar]]-Casos_PN_CORR[[#This Row],[20-mar]]</f>
        <v>0</v>
      </c>
      <c r="R663">
        <f>+Casos_PN_CORR[[#This Row],[22-mar]]-Casos_PN_CORR[[#This Row],[21-mar]]</f>
        <v>0</v>
      </c>
      <c r="S663">
        <f>+Casos_PN_CORR[[#This Row],[23-mar]]-Casos_PN_CORR[[#This Row],[22-mar]]</f>
        <v>0</v>
      </c>
      <c r="T663">
        <f>+Casos_PN_CORR[[#This Row],[24-mar]]-Casos_PN_CORR[[#This Row],[23-mar]]</f>
        <v>0</v>
      </c>
      <c r="U663">
        <f>+Casos_PN_CORR[[#This Row],[25-mar]]-Casos_PN_CORR[[#This Row],[24-mar]]</f>
        <v>0</v>
      </c>
      <c r="V663">
        <f>+Casos_PN_CORR[[#This Row],[26-mar]]-Casos_PN_CORR[[#This Row],[25-mar]]</f>
        <v>0</v>
      </c>
      <c r="W663">
        <f>+Casos_PN_CORR[[#This Row],[27-mar]]-Casos_PN_CORR[[#This Row],[26-mar]]</f>
        <v>0</v>
      </c>
      <c r="X663">
        <f>+Casos_PN_CORR[[#This Row],[28-mar]]-Casos_PN_CORR[[#This Row],[27-mar]]</f>
        <v>0</v>
      </c>
      <c r="Y663">
        <f>+Casos_PN_CORR[[#This Row],[29-mar]]-Casos_PN_CORR[[#This Row],[28-mar]]</f>
        <v>0</v>
      </c>
      <c r="Z663">
        <f>+Casos_PN_CORR[[#This Row],[30-mar]]-Casos_PN_CORR[[#This Row],[29-mar]]</f>
        <v>0</v>
      </c>
      <c r="AA663">
        <f>+Casos_PN_CORR[[#This Row],[31-mar]]-Casos_PN_CORR[[#This Row],[30-mar]]</f>
        <v>0</v>
      </c>
      <c r="AB663">
        <f>+Casos_PN_CORR[[#This Row],[1-abr]]-Casos_PN_CORR[[#This Row],[31-mar]]</f>
        <v>0</v>
      </c>
      <c r="AC663">
        <f>+Casos_PN_CORR[[#This Row],[2-abr]]-Casos_PN_CORR[[#This Row],[1-abr]]</f>
        <v>0</v>
      </c>
      <c r="AD663">
        <f>+Casos_PN_CORR[[#This Row],[3-abr]]-Casos_PN_CORR[[#This Row],[2-abr]]</f>
        <v>0</v>
      </c>
      <c r="AE663">
        <f>+Casos_PN_CORR[[#This Row],[4-abr]]-Casos_PN_CORR[[#This Row],[3-abr]]</f>
        <v>0</v>
      </c>
      <c r="AF663">
        <f>+Casos_PN_CORR[[#This Row],[5-abr]]-Casos_PN_CORR[[#This Row],[4-abr]]</f>
        <v>0</v>
      </c>
      <c r="AG663">
        <f>+Casos_PN_CORR[[#This Row],[6-abr]]-Casos_PN_CORR[[#This Row],[5-abr]]</f>
        <v>0</v>
      </c>
      <c r="AH663">
        <f>+Casos_PN_CORR[[#This Row],[7-abr]]-Casos_PN_CORR[[#This Row],[6-abr]]</f>
        <v>0</v>
      </c>
      <c r="AI663">
        <f>+Casos_PN_CORR[[#This Row],[8-abr]]-Casos_PN_CORR[[#This Row],[7-abr]]</f>
        <v>0</v>
      </c>
      <c r="AJ663">
        <f>+Casos_PN_CORR[[#This Row],[9-abr]]-Casos_PN_CORR[[#This Row],[8-abr]]</f>
        <v>0</v>
      </c>
      <c r="AK663">
        <f>+Casos_PN_CORR[[#This Row],[10-abr]]-Casos_PN_CORR[[#This Row],[9-abr]]</f>
        <v>0</v>
      </c>
      <c r="AL663">
        <f>+Casos_PN_CORR[[#This Row],[11-abr]]-Casos_PN_CORR[[#This Row],[10-abr]]</f>
        <v>0</v>
      </c>
      <c r="AM663">
        <f>+Casos_PN_CORR[[#This Row],[12-abr]]-Casos_PN_CORR[[#This Row],[11-abr]]</f>
        <v>0</v>
      </c>
      <c r="AN663">
        <f>+Casos_PN_CORR[[#This Row],[13-abr]]-Casos_PN_CORR[[#This Row],[12-abr]]</f>
        <v>0</v>
      </c>
      <c r="AO663">
        <f>+Casos_PN_CORR[[#This Row],[14-abr]]-Casos_PN_CORR[[#This Row],[13-abr]]</f>
        <v>0</v>
      </c>
      <c r="AP663">
        <f>+Casos_PN_CORR[[#This Row],[15-abr]]-Casos_PN_CORR[[#This Row],[14-abr]]</f>
        <v>0</v>
      </c>
      <c r="AQ663">
        <f>+Casos_PN_CORR[[#This Row],[16-abr]]-Casos_PN_CORR[[#This Row],[15-abr]]</f>
        <v>0</v>
      </c>
      <c r="AR663">
        <f>+Casos_PN_CORR[[#This Row],[17-abr]]-Casos_PN_CORR[[#This Row],[16-abr]]</f>
        <v>0</v>
      </c>
      <c r="AS663">
        <f>+Casos_PN_CORR[[#This Row],[18-abr]]-Casos_PN_CORR[[#This Row],[17-abr]]</f>
        <v>0</v>
      </c>
      <c r="AT663">
        <f>+Casos_PN_CORR[[#This Row],[19-abr]]-Casos_PN_CORR[[#This Row],[18-abr]]</f>
        <v>0</v>
      </c>
      <c r="AU663">
        <f>+Casos_PN_CORR[[#This Row],[20-abr]]-Casos_PN_CORR[[#This Row],[19-abr]]</f>
        <v>0</v>
      </c>
      <c r="AV663">
        <f>+Casos_PN_CORR[[#This Row],[21-abr]]-Casos_PN_CORR[[#This Row],[20-abr]]</f>
        <v>0</v>
      </c>
      <c r="AW663">
        <f>+Casos_PN_CORR[[#This Row],[22-abr]]-Casos_PN_CORR[[#This Row],[21-abr]]</f>
        <v>0</v>
      </c>
      <c r="AX663">
        <f>+Casos_PN_CORR[[#This Row],[23-abr]]-Casos_PN_CORR[[#This Row],[22-abr]]</f>
        <v>0</v>
      </c>
      <c r="AY663">
        <f>+Casos_PN_CORR[[#This Row],[24-abr]]-Casos_PN_CORR[[#This Row],[23-abr]]</f>
        <v>0</v>
      </c>
      <c r="AZ663">
        <f>+Casos_PN_CORR[[#This Row],[25-abr]]-Casos_PN_CORR[[#This Row],[24-abr]]</f>
        <v>0</v>
      </c>
      <c r="BA663">
        <f>+Casos_PN_CORR[[#This Row],[26-abr]]-Casos_PN_CORR[[#This Row],[25-abr]]</f>
        <v>0</v>
      </c>
      <c r="BB663">
        <f>+Casos_PN_CORR[[#This Row],[27-abr]]-Casos_PN_CORR[[#This Row],[26-abr]]</f>
        <v>0</v>
      </c>
      <c r="BC663">
        <f>+Casos_PN_CORR[[#This Row],[28-abr]]-Casos_PN_CORR[[#This Row],[27-abr]]</f>
        <v>0</v>
      </c>
      <c r="BD663">
        <f>+Casos_PN_CORR[[#This Row],[29-abr]]-Casos_PN_CORR[[#This Row],[28-abr]]</f>
        <v>0</v>
      </c>
      <c r="BE663">
        <f>+Casos_PN_CORR[[#This Row],[30-abr]]-Casos_PN_CORR[[#This Row],[29-abr]]</f>
        <v>0</v>
      </c>
      <c r="BF663">
        <f>+Casos_PN_CORR[[#This Row],[1-may]]-Casos_PN_CORR[[#This Row],[30-abr]]</f>
        <v>0</v>
      </c>
      <c r="BG663">
        <f>+Casos_PN_CORR[[#This Row],[2-may]]-Casos_PN_CORR[[#This Row],[1-may]]</f>
        <v>0</v>
      </c>
      <c r="BH663">
        <f>+Casos_PN_CORR[[#This Row],[3-may]]-Casos_PN_CORR[[#This Row],[2-may]]</f>
        <v>0</v>
      </c>
      <c r="BI663">
        <f>+Casos_PN_CORR[[#This Row],[4-may]]-Casos_PN_CORR[[#This Row],[3-may]]</f>
        <v>0</v>
      </c>
      <c r="BJ663">
        <f>+Casos_PN_CORR[[#This Row],[5-may]]-Casos_PN_CORR[[#This Row],[4-may]]</f>
        <v>0</v>
      </c>
      <c r="BK663">
        <f>+Casos_PN_CORR[[#This Row],[6-may]]-Casos_PN_CORR[[#This Row],[5-may]]</f>
        <v>0</v>
      </c>
      <c r="BL663">
        <f>+Casos_PN_CORR[[#This Row],[7-may]]-Casos_PN_CORR[[#This Row],[6-may]]</f>
        <v>0</v>
      </c>
      <c r="BM663">
        <f>+Casos_PN_CORR[[#This Row],[8-may]]-Casos_PN_CORR[[#This Row],[7-may]]</f>
        <v>0</v>
      </c>
      <c r="BN663">
        <f>+Casos_PN_CORR[[#This Row],[9-may]]-Casos_PN_CORR[[#This Row],[8-may]]</f>
        <v>0</v>
      </c>
      <c r="BO663">
        <f>+Casos_PN_CORR[[#This Row],[10-may]]-Casos_PN_CORR[[#This Row],[9-may]]</f>
        <v>0</v>
      </c>
      <c r="BP663">
        <f>+Casos_PN_CORR[[#This Row],[11-may]]-Casos_PN_CORR[[#This Row],[10-may]]</f>
        <v>0</v>
      </c>
      <c r="BQ663">
        <f>+Casos_PN_CORR[[#This Row],[12-may]]-Casos_PN_CORR[[#This Row],[11-may]]</f>
        <v>0</v>
      </c>
      <c r="BR663">
        <f>+Casos_PN_CORR[[#This Row],[13-may]]-Casos_PN_CORR[[#This Row],[12-may]]</f>
        <v>0</v>
      </c>
      <c r="BS663">
        <f>+Casos_PN_CORR[[#This Row],[14-may]]-Casos_PN_CORR[[#This Row],[13-may]]</f>
        <v>0</v>
      </c>
      <c r="BT663">
        <f>+Casos_PN_CORR[[#This Row],[15-may]]-Casos_PN_CORR[[#This Row],[14-may]]</f>
        <v>0</v>
      </c>
      <c r="BU663">
        <f>+Casos_PN_CORR[[#This Row],[16-may]]-Casos_PN_CORR[[#This Row],[15-may]]</f>
        <v>0</v>
      </c>
      <c r="BV663">
        <f>+Casos_PN_CORR[[#This Row],[17-may]]-Casos_PN_CORR[[#This Row],[16-may]]</f>
        <v>0</v>
      </c>
      <c r="BW663">
        <f>+Casos_PN_CORR[[#This Row],[18-may]]-Casos_PN_CORR[[#This Row],[17-may]]</f>
        <v>0</v>
      </c>
      <c r="BX663">
        <f>+Casos_PN_CORR[[#This Row],[19-may]]-Casos_PN_CORR[[#This Row],[18-may]]</f>
        <v>0</v>
      </c>
      <c r="BY663">
        <f>+Casos_PN_CORR[[#This Row],[20-may]]-Casos_PN_CORR[[#This Row],[19-may]]</f>
        <v>0</v>
      </c>
      <c r="BZ663">
        <f>+Casos_PN_CORR[[#This Row],[21-may]]-Casos_PN_CORR[[#This Row],[20-may]]</f>
        <v>0</v>
      </c>
      <c r="CA663">
        <f>+Casos_PN_CORR[[#This Row],[22-may]]-Casos_PN_CORR[[#This Row],[21-may]]</f>
        <v>0</v>
      </c>
      <c r="CB663">
        <f>+Casos_PN_CORR[[#This Row],[23-may]]-Casos_PN_CORR[[#This Row],[22-may]]</f>
        <v>0</v>
      </c>
      <c r="CC663">
        <f>+Casos_PN_CORR[[#This Row],[24-may]]-Casos_PN_CORR[[#This Row],[23-may]]</f>
        <v>0</v>
      </c>
      <c r="CD663">
        <f>+Casos_PN_CORR[[#This Row],[25-may]]-Casos_PN_CORR[[#This Row],[24-may]]</f>
        <v>0</v>
      </c>
      <c r="CE663">
        <f>+Casos_PN_CORR[[#This Row],[26-may]]-Casos_PN_CORR[[#This Row],[25-may]]</f>
        <v>0</v>
      </c>
      <c r="CF663">
        <f>+Casos_PN_CORR[[#This Row],[27-may]]-Casos_PN_CORR[[#This Row],[26-may]]</f>
        <v>0</v>
      </c>
      <c r="CG663">
        <f>+Casos_PN_CORR[[#This Row],[28-may]]-Casos_PN_CORR[[#This Row],[27-may]]</f>
        <v>0</v>
      </c>
      <c r="CH663">
        <f>+Casos_PN_CORR[[#This Row],[29-may]]-Casos_PN_CORR[[#This Row],[28-may]]</f>
        <v>0</v>
      </c>
      <c r="CI663">
        <f>+Casos_PN_CORR[[#This Row],[30-may]]-Casos_PN_CORR[[#This Row],[29-may]]</f>
        <v>0</v>
      </c>
      <c r="CJ663">
        <f>+Casos_PN_CORR[[#This Row],[31-may]]-Casos_PN_CORR[[#This Row],[30-may]]</f>
        <v>0</v>
      </c>
      <c r="CK663">
        <f>+Casos_PN_CORR[[#This Row],[1-jun]]-Casos_PN_CORR[[#This Row],[31-may]]</f>
        <v>0</v>
      </c>
      <c r="CL663">
        <f>+Casos_PN_CORR[[#This Row],[2-jun]]-Casos_PN_CORR[[#This Row],[1-jun]]</f>
        <v>0</v>
      </c>
      <c r="CM663">
        <f>+Casos_PN_CORR[[#This Row],[3-jun]]-Casos_PN_CORR[[#This Row],[2-jun]]</f>
        <v>0</v>
      </c>
      <c r="CN663">
        <f>+Casos_PN_CORR[[#This Row],[4-jun]]-Casos_PN_CORR[[#This Row],[3-jun]]</f>
        <v>0</v>
      </c>
      <c r="CO663">
        <f>+Casos_PN_CORR[[#This Row],[5-jun]]-Casos_PN_CORR[[#This Row],[4-jun]]</f>
        <v>308</v>
      </c>
      <c r="CP663">
        <f>+Casos_PN_CORR[[#This Row],[6-jun]]-Casos_PN_CORR[[#This Row],[5-jun]]</f>
        <v>0</v>
      </c>
    </row>
    <row r="664" spans="1:94">
      <c r="A664">
        <v>81005</v>
      </c>
      <c r="B664" s="2" t="s">
        <v>97</v>
      </c>
      <c r="C664" s="2" t="s">
        <v>134</v>
      </c>
      <c r="D664" s="2" t="s">
        <v>769</v>
      </c>
      <c r="E664" s="4">
        <f t="shared" si="10"/>
        <v>90</v>
      </c>
      <c r="F664">
        <f>+Casos_PN_CORR[[#This Row],[10-mar]]</f>
        <v>0</v>
      </c>
      <c r="G664">
        <f>+Casos_PN_CORR[[#This Row],[11-mar]]-Casos_PN_CORR[[#This Row],[10-mar]]</f>
        <v>0</v>
      </c>
      <c r="H664">
        <f>+Casos_PN_CORR[[#This Row],[12-mar]]-Casos_PN_CORR[[#This Row],[11-mar]]</f>
        <v>0</v>
      </c>
      <c r="I664">
        <f>+Casos_PN_CORR[[#This Row],[13-mar]]-Casos_PN_CORR[[#This Row],[12-mar]]</f>
        <v>0</v>
      </c>
      <c r="J664">
        <f>+Casos_PN_CORR[[#This Row],[14-mar]]-Casos_PN_CORR[[#This Row],[13-mar]]</f>
        <v>0</v>
      </c>
      <c r="K664">
        <f>+Casos_PN_CORR[[#This Row],[15-mar]]-Casos_PN_CORR[[#This Row],[14-mar]]</f>
        <v>0</v>
      </c>
      <c r="L664">
        <f>+Casos_PN_CORR[[#This Row],[16-mar]]-Casos_PN_CORR[[#This Row],[15-mar]]</f>
        <v>0</v>
      </c>
      <c r="M664">
        <f>+Casos_PN_CORR[[#This Row],[17-mar]]-Casos_PN_CORR[[#This Row],[16-mar]]</f>
        <v>0</v>
      </c>
      <c r="N664">
        <f>+Casos_PN_CORR[[#This Row],[18-mar]]-Casos_PN_CORR[[#This Row],[17-mar]]</f>
        <v>0</v>
      </c>
      <c r="O664">
        <f>+Casos_PN_CORR[[#This Row],[19-mar]]-Casos_PN_CORR[[#This Row],[18-mar]]</f>
        <v>0</v>
      </c>
      <c r="P664">
        <f>+Casos_PN_CORR[[#This Row],[20-mar]]-Casos_PN_CORR[[#This Row],[19-mar]]</f>
        <v>0</v>
      </c>
      <c r="Q664">
        <f>+Casos_PN_CORR[[#This Row],[21-mar]]-Casos_PN_CORR[[#This Row],[20-mar]]</f>
        <v>0</v>
      </c>
      <c r="R664">
        <f>+Casos_PN_CORR[[#This Row],[22-mar]]-Casos_PN_CORR[[#This Row],[21-mar]]</f>
        <v>0</v>
      </c>
      <c r="S664">
        <f>+Casos_PN_CORR[[#This Row],[23-mar]]-Casos_PN_CORR[[#This Row],[22-mar]]</f>
        <v>0</v>
      </c>
      <c r="T664">
        <f>+Casos_PN_CORR[[#This Row],[24-mar]]-Casos_PN_CORR[[#This Row],[23-mar]]</f>
        <v>0</v>
      </c>
      <c r="U664">
        <f>+Casos_PN_CORR[[#This Row],[25-mar]]-Casos_PN_CORR[[#This Row],[24-mar]]</f>
        <v>0</v>
      </c>
      <c r="V664">
        <f>+Casos_PN_CORR[[#This Row],[26-mar]]-Casos_PN_CORR[[#This Row],[25-mar]]</f>
        <v>0</v>
      </c>
      <c r="W664">
        <f>+Casos_PN_CORR[[#This Row],[27-mar]]-Casos_PN_CORR[[#This Row],[26-mar]]</f>
        <v>0</v>
      </c>
      <c r="X664">
        <f>+Casos_PN_CORR[[#This Row],[28-mar]]-Casos_PN_CORR[[#This Row],[27-mar]]</f>
        <v>0</v>
      </c>
      <c r="Y664">
        <f>+Casos_PN_CORR[[#This Row],[29-mar]]-Casos_PN_CORR[[#This Row],[28-mar]]</f>
        <v>0</v>
      </c>
      <c r="Z664">
        <f>+Casos_PN_CORR[[#This Row],[30-mar]]-Casos_PN_CORR[[#This Row],[29-mar]]</f>
        <v>0</v>
      </c>
      <c r="AA664">
        <f>+Casos_PN_CORR[[#This Row],[31-mar]]-Casos_PN_CORR[[#This Row],[30-mar]]</f>
        <v>0</v>
      </c>
      <c r="AB664">
        <f>+Casos_PN_CORR[[#This Row],[1-abr]]-Casos_PN_CORR[[#This Row],[31-mar]]</f>
        <v>0</v>
      </c>
      <c r="AC664">
        <f>+Casos_PN_CORR[[#This Row],[2-abr]]-Casos_PN_CORR[[#This Row],[1-abr]]</f>
        <v>0</v>
      </c>
      <c r="AD664">
        <f>+Casos_PN_CORR[[#This Row],[3-abr]]-Casos_PN_CORR[[#This Row],[2-abr]]</f>
        <v>0</v>
      </c>
      <c r="AE664">
        <f>+Casos_PN_CORR[[#This Row],[4-abr]]-Casos_PN_CORR[[#This Row],[3-abr]]</f>
        <v>0</v>
      </c>
      <c r="AF664">
        <f>+Casos_PN_CORR[[#This Row],[5-abr]]-Casos_PN_CORR[[#This Row],[4-abr]]</f>
        <v>0</v>
      </c>
      <c r="AG664">
        <f>+Casos_PN_CORR[[#This Row],[6-abr]]-Casos_PN_CORR[[#This Row],[5-abr]]</f>
        <v>0</v>
      </c>
      <c r="AH664">
        <f>+Casos_PN_CORR[[#This Row],[7-abr]]-Casos_PN_CORR[[#This Row],[6-abr]]</f>
        <v>0</v>
      </c>
      <c r="AI664">
        <f>+Casos_PN_CORR[[#This Row],[8-abr]]-Casos_PN_CORR[[#This Row],[7-abr]]</f>
        <v>0</v>
      </c>
      <c r="AJ664">
        <f>+Casos_PN_CORR[[#This Row],[9-abr]]-Casos_PN_CORR[[#This Row],[8-abr]]</f>
        <v>0</v>
      </c>
      <c r="AK664">
        <f>+Casos_PN_CORR[[#This Row],[10-abr]]-Casos_PN_CORR[[#This Row],[9-abr]]</f>
        <v>0</v>
      </c>
      <c r="AL664">
        <f>+Casos_PN_CORR[[#This Row],[11-abr]]-Casos_PN_CORR[[#This Row],[10-abr]]</f>
        <v>0</v>
      </c>
      <c r="AM664">
        <f>+Casos_PN_CORR[[#This Row],[12-abr]]-Casos_PN_CORR[[#This Row],[11-abr]]</f>
        <v>0</v>
      </c>
      <c r="AN664">
        <f>+Casos_PN_CORR[[#This Row],[13-abr]]-Casos_PN_CORR[[#This Row],[12-abr]]</f>
        <v>0</v>
      </c>
      <c r="AO664">
        <f>+Casos_PN_CORR[[#This Row],[14-abr]]-Casos_PN_CORR[[#This Row],[13-abr]]</f>
        <v>0</v>
      </c>
      <c r="AP664">
        <f>+Casos_PN_CORR[[#This Row],[15-abr]]-Casos_PN_CORR[[#This Row],[14-abr]]</f>
        <v>0</v>
      </c>
      <c r="AQ664">
        <f>+Casos_PN_CORR[[#This Row],[16-abr]]-Casos_PN_CORR[[#This Row],[15-abr]]</f>
        <v>0</v>
      </c>
      <c r="AR664">
        <f>+Casos_PN_CORR[[#This Row],[17-abr]]-Casos_PN_CORR[[#This Row],[16-abr]]</f>
        <v>0</v>
      </c>
      <c r="AS664">
        <f>+Casos_PN_CORR[[#This Row],[18-abr]]-Casos_PN_CORR[[#This Row],[17-abr]]</f>
        <v>0</v>
      </c>
      <c r="AT664">
        <f>+Casos_PN_CORR[[#This Row],[19-abr]]-Casos_PN_CORR[[#This Row],[18-abr]]</f>
        <v>0</v>
      </c>
      <c r="AU664">
        <f>+Casos_PN_CORR[[#This Row],[20-abr]]-Casos_PN_CORR[[#This Row],[19-abr]]</f>
        <v>0</v>
      </c>
      <c r="AV664">
        <f>+Casos_PN_CORR[[#This Row],[21-abr]]-Casos_PN_CORR[[#This Row],[20-abr]]</f>
        <v>0</v>
      </c>
      <c r="AW664">
        <f>+Casos_PN_CORR[[#This Row],[22-abr]]-Casos_PN_CORR[[#This Row],[21-abr]]</f>
        <v>0</v>
      </c>
      <c r="AX664">
        <f>+Casos_PN_CORR[[#This Row],[23-abr]]-Casos_PN_CORR[[#This Row],[22-abr]]</f>
        <v>0</v>
      </c>
      <c r="AY664">
        <f>+Casos_PN_CORR[[#This Row],[24-abr]]-Casos_PN_CORR[[#This Row],[23-abr]]</f>
        <v>0</v>
      </c>
      <c r="AZ664">
        <f>+Casos_PN_CORR[[#This Row],[25-abr]]-Casos_PN_CORR[[#This Row],[24-abr]]</f>
        <v>0</v>
      </c>
      <c r="BA664">
        <f>+Casos_PN_CORR[[#This Row],[26-abr]]-Casos_PN_CORR[[#This Row],[25-abr]]</f>
        <v>0</v>
      </c>
      <c r="BB664">
        <f>+Casos_PN_CORR[[#This Row],[27-abr]]-Casos_PN_CORR[[#This Row],[26-abr]]</f>
        <v>0</v>
      </c>
      <c r="BC664">
        <f>+Casos_PN_CORR[[#This Row],[28-abr]]-Casos_PN_CORR[[#This Row],[27-abr]]</f>
        <v>0</v>
      </c>
      <c r="BD664">
        <f>+Casos_PN_CORR[[#This Row],[29-abr]]-Casos_PN_CORR[[#This Row],[28-abr]]</f>
        <v>0</v>
      </c>
      <c r="BE664">
        <f>+Casos_PN_CORR[[#This Row],[30-abr]]-Casos_PN_CORR[[#This Row],[29-abr]]</f>
        <v>0</v>
      </c>
      <c r="BF664">
        <f>+Casos_PN_CORR[[#This Row],[1-may]]-Casos_PN_CORR[[#This Row],[30-abr]]</f>
        <v>0</v>
      </c>
      <c r="BG664">
        <f>+Casos_PN_CORR[[#This Row],[2-may]]-Casos_PN_CORR[[#This Row],[1-may]]</f>
        <v>0</v>
      </c>
      <c r="BH664">
        <f>+Casos_PN_CORR[[#This Row],[3-may]]-Casos_PN_CORR[[#This Row],[2-may]]</f>
        <v>0</v>
      </c>
      <c r="BI664">
        <f>+Casos_PN_CORR[[#This Row],[4-may]]-Casos_PN_CORR[[#This Row],[3-may]]</f>
        <v>0</v>
      </c>
      <c r="BJ664">
        <f>+Casos_PN_CORR[[#This Row],[5-may]]-Casos_PN_CORR[[#This Row],[4-may]]</f>
        <v>0</v>
      </c>
      <c r="BK664">
        <f>+Casos_PN_CORR[[#This Row],[6-may]]-Casos_PN_CORR[[#This Row],[5-may]]</f>
        <v>0</v>
      </c>
      <c r="BL664">
        <f>+Casos_PN_CORR[[#This Row],[7-may]]-Casos_PN_CORR[[#This Row],[6-may]]</f>
        <v>0</v>
      </c>
      <c r="BM664">
        <f>+Casos_PN_CORR[[#This Row],[8-may]]-Casos_PN_CORR[[#This Row],[7-may]]</f>
        <v>0</v>
      </c>
      <c r="BN664">
        <f>+Casos_PN_CORR[[#This Row],[9-may]]-Casos_PN_CORR[[#This Row],[8-may]]</f>
        <v>0</v>
      </c>
      <c r="BO664">
        <f>+Casos_PN_CORR[[#This Row],[10-may]]-Casos_PN_CORR[[#This Row],[9-may]]</f>
        <v>0</v>
      </c>
      <c r="BP664">
        <f>+Casos_PN_CORR[[#This Row],[11-may]]-Casos_PN_CORR[[#This Row],[10-may]]</f>
        <v>0</v>
      </c>
      <c r="BQ664">
        <f>+Casos_PN_CORR[[#This Row],[12-may]]-Casos_PN_CORR[[#This Row],[11-may]]</f>
        <v>0</v>
      </c>
      <c r="BR664">
        <f>+Casos_PN_CORR[[#This Row],[13-may]]-Casos_PN_CORR[[#This Row],[12-may]]</f>
        <v>0</v>
      </c>
      <c r="BS664">
        <f>+Casos_PN_CORR[[#This Row],[14-may]]-Casos_PN_CORR[[#This Row],[13-may]]</f>
        <v>0</v>
      </c>
      <c r="BT664">
        <f>+Casos_PN_CORR[[#This Row],[15-may]]-Casos_PN_CORR[[#This Row],[14-may]]</f>
        <v>0</v>
      </c>
      <c r="BU664">
        <f>+Casos_PN_CORR[[#This Row],[16-may]]-Casos_PN_CORR[[#This Row],[15-may]]</f>
        <v>0</v>
      </c>
      <c r="BV664">
        <f>+Casos_PN_CORR[[#This Row],[17-may]]-Casos_PN_CORR[[#This Row],[16-may]]</f>
        <v>0</v>
      </c>
      <c r="BW664">
        <f>+Casos_PN_CORR[[#This Row],[18-may]]-Casos_PN_CORR[[#This Row],[17-may]]</f>
        <v>0</v>
      </c>
      <c r="BX664">
        <f>+Casos_PN_CORR[[#This Row],[19-may]]-Casos_PN_CORR[[#This Row],[18-may]]</f>
        <v>0</v>
      </c>
      <c r="BY664">
        <f>+Casos_PN_CORR[[#This Row],[20-may]]-Casos_PN_CORR[[#This Row],[19-may]]</f>
        <v>0</v>
      </c>
      <c r="BZ664">
        <f>+Casos_PN_CORR[[#This Row],[21-may]]-Casos_PN_CORR[[#This Row],[20-may]]</f>
        <v>0</v>
      </c>
      <c r="CA664">
        <f>+Casos_PN_CORR[[#This Row],[22-may]]-Casos_PN_CORR[[#This Row],[21-may]]</f>
        <v>0</v>
      </c>
      <c r="CB664">
        <f>+Casos_PN_CORR[[#This Row],[23-may]]-Casos_PN_CORR[[#This Row],[22-may]]</f>
        <v>0</v>
      </c>
      <c r="CC664">
        <f>+Casos_PN_CORR[[#This Row],[24-may]]-Casos_PN_CORR[[#This Row],[23-may]]</f>
        <v>0</v>
      </c>
      <c r="CD664">
        <f>+Casos_PN_CORR[[#This Row],[25-may]]-Casos_PN_CORR[[#This Row],[24-may]]</f>
        <v>0</v>
      </c>
      <c r="CE664">
        <f>+Casos_PN_CORR[[#This Row],[26-may]]-Casos_PN_CORR[[#This Row],[25-may]]</f>
        <v>0</v>
      </c>
      <c r="CF664">
        <f>+Casos_PN_CORR[[#This Row],[27-may]]-Casos_PN_CORR[[#This Row],[26-may]]</f>
        <v>0</v>
      </c>
      <c r="CG664">
        <f>+Casos_PN_CORR[[#This Row],[28-may]]-Casos_PN_CORR[[#This Row],[27-may]]</f>
        <v>0</v>
      </c>
      <c r="CH664">
        <f>+Casos_PN_CORR[[#This Row],[29-may]]-Casos_PN_CORR[[#This Row],[28-may]]</f>
        <v>0</v>
      </c>
      <c r="CI664">
        <f>+Casos_PN_CORR[[#This Row],[30-may]]-Casos_PN_CORR[[#This Row],[29-may]]</f>
        <v>0</v>
      </c>
      <c r="CJ664">
        <f>+Casos_PN_CORR[[#This Row],[31-may]]-Casos_PN_CORR[[#This Row],[30-may]]</f>
        <v>0</v>
      </c>
      <c r="CK664">
        <f>+Casos_PN_CORR[[#This Row],[1-jun]]-Casos_PN_CORR[[#This Row],[31-may]]</f>
        <v>0</v>
      </c>
      <c r="CL664">
        <f>+Casos_PN_CORR[[#This Row],[2-jun]]-Casos_PN_CORR[[#This Row],[1-jun]]</f>
        <v>0</v>
      </c>
      <c r="CM664">
        <f>+Casos_PN_CORR[[#This Row],[3-jun]]-Casos_PN_CORR[[#This Row],[2-jun]]</f>
        <v>0</v>
      </c>
      <c r="CN664">
        <f>+Casos_PN_CORR[[#This Row],[4-jun]]-Casos_PN_CORR[[#This Row],[3-jun]]</f>
        <v>0</v>
      </c>
      <c r="CO664">
        <f>+Casos_PN_CORR[[#This Row],[5-jun]]-Casos_PN_CORR[[#This Row],[4-jun]]</f>
        <v>90</v>
      </c>
      <c r="CP664">
        <f>+Casos_PN_CORR[[#This Row],[6-jun]]-Casos_PN_CORR[[#This Row],[5-jun]]</f>
        <v>0</v>
      </c>
    </row>
    <row r="665" spans="1:94">
      <c r="A665">
        <v>30508</v>
      </c>
      <c r="B665" s="2" t="s">
        <v>99</v>
      </c>
      <c r="C665" s="2" t="s">
        <v>307</v>
      </c>
      <c r="D665" s="2" t="s">
        <v>770</v>
      </c>
      <c r="E665" s="4">
        <f t="shared" si="10"/>
        <v>0</v>
      </c>
      <c r="F665">
        <f>+Casos_PN_CORR[[#This Row],[10-mar]]</f>
        <v>0</v>
      </c>
      <c r="G665">
        <f>+Casos_PN_CORR[[#This Row],[11-mar]]-Casos_PN_CORR[[#This Row],[10-mar]]</f>
        <v>0</v>
      </c>
      <c r="H665">
        <f>+Casos_PN_CORR[[#This Row],[12-mar]]-Casos_PN_CORR[[#This Row],[11-mar]]</f>
        <v>0</v>
      </c>
      <c r="I665">
        <f>+Casos_PN_CORR[[#This Row],[13-mar]]-Casos_PN_CORR[[#This Row],[12-mar]]</f>
        <v>0</v>
      </c>
      <c r="J665">
        <f>+Casos_PN_CORR[[#This Row],[14-mar]]-Casos_PN_CORR[[#This Row],[13-mar]]</f>
        <v>0</v>
      </c>
      <c r="K665">
        <f>+Casos_PN_CORR[[#This Row],[15-mar]]-Casos_PN_CORR[[#This Row],[14-mar]]</f>
        <v>0</v>
      </c>
      <c r="L665">
        <f>+Casos_PN_CORR[[#This Row],[16-mar]]-Casos_PN_CORR[[#This Row],[15-mar]]</f>
        <v>0</v>
      </c>
      <c r="M665">
        <f>+Casos_PN_CORR[[#This Row],[17-mar]]-Casos_PN_CORR[[#This Row],[16-mar]]</f>
        <v>0</v>
      </c>
      <c r="N665">
        <f>+Casos_PN_CORR[[#This Row],[18-mar]]-Casos_PN_CORR[[#This Row],[17-mar]]</f>
        <v>0</v>
      </c>
      <c r="O665">
        <f>+Casos_PN_CORR[[#This Row],[19-mar]]-Casos_PN_CORR[[#This Row],[18-mar]]</f>
        <v>0</v>
      </c>
      <c r="P665">
        <f>+Casos_PN_CORR[[#This Row],[20-mar]]-Casos_PN_CORR[[#This Row],[19-mar]]</f>
        <v>0</v>
      </c>
      <c r="Q665">
        <f>+Casos_PN_CORR[[#This Row],[21-mar]]-Casos_PN_CORR[[#This Row],[20-mar]]</f>
        <v>0</v>
      </c>
      <c r="R665">
        <f>+Casos_PN_CORR[[#This Row],[22-mar]]-Casos_PN_CORR[[#This Row],[21-mar]]</f>
        <v>0</v>
      </c>
      <c r="S665">
        <f>+Casos_PN_CORR[[#This Row],[23-mar]]-Casos_PN_CORR[[#This Row],[22-mar]]</f>
        <v>0</v>
      </c>
      <c r="T665">
        <f>+Casos_PN_CORR[[#This Row],[24-mar]]-Casos_PN_CORR[[#This Row],[23-mar]]</f>
        <v>0</v>
      </c>
      <c r="U665">
        <f>+Casos_PN_CORR[[#This Row],[25-mar]]-Casos_PN_CORR[[#This Row],[24-mar]]</f>
        <v>0</v>
      </c>
      <c r="V665">
        <f>+Casos_PN_CORR[[#This Row],[26-mar]]-Casos_PN_CORR[[#This Row],[25-mar]]</f>
        <v>0</v>
      </c>
      <c r="W665">
        <f>+Casos_PN_CORR[[#This Row],[27-mar]]-Casos_PN_CORR[[#This Row],[26-mar]]</f>
        <v>0</v>
      </c>
      <c r="X665">
        <f>+Casos_PN_CORR[[#This Row],[28-mar]]-Casos_PN_CORR[[#This Row],[27-mar]]</f>
        <v>0</v>
      </c>
      <c r="Y665">
        <f>+Casos_PN_CORR[[#This Row],[29-mar]]-Casos_PN_CORR[[#This Row],[28-mar]]</f>
        <v>0</v>
      </c>
      <c r="Z665">
        <f>+Casos_PN_CORR[[#This Row],[30-mar]]-Casos_PN_CORR[[#This Row],[29-mar]]</f>
        <v>0</v>
      </c>
      <c r="AA665">
        <f>+Casos_PN_CORR[[#This Row],[31-mar]]-Casos_PN_CORR[[#This Row],[30-mar]]</f>
        <v>0</v>
      </c>
      <c r="AB665">
        <f>+Casos_PN_CORR[[#This Row],[1-abr]]-Casos_PN_CORR[[#This Row],[31-mar]]</f>
        <v>0</v>
      </c>
      <c r="AC665">
        <f>+Casos_PN_CORR[[#This Row],[2-abr]]-Casos_PN_CORR[[#This Row],[1-abr]]</f>
        <v>0</v>
      </c>
      <c r="AD665">
        <f>+Casos_PN_CORR[[#This Row],[3-abr]]-Casos_PN_CORR[[#This Row],[2-abr]]</f>
        <v>0</v>
      </c>
      <c r="AE665">
        <f>+Casos_PN_CORR[[#This Row],[4-abr]]-Casos_PN_CORR[[#This Row],[3-abr]]</f>
        <v>0</v>
      </c>
      <c r="AF665">
        <f>+Casos_PN_CORR[[#This Row],[5-abr]]-Casos_PN_CORR[[#This Row],[4-abr]]</f>
        <v>0</v>
      </c>
      <c r="AG665">
        <f>+Casos_PN_CORR[[#This Row],[6-abr]]-Casos_PN_CORR[[#This Row],[5-abr]]</f>
        <v>0</v>
      </c>
      <c r="AH665">
        <f>+Casos_PN_CORR[[#This Row],[7-abr]]-Casos_PN_CORR[[#This Row],[6-abr]]</f>
        <v>0</v>
      </c>
      <c r="AI665">
        <f>+Casos_PN_CORR[[#This Row],[8-abr]]-Casos_PN_CORR[[#This Row],[7-abr]]</f>
        <v>0</v>
      </c>
      <c r="AJ665">
        <f>+Casos_PN_CORR[[#This Row],[9-abr]]-Casos_PN_CORR[[#This Row],[8-abr]]</f>
        <v>0</v>
      </c>
      <c r="AK665">
        <f>+Casos_PN_CORR[[#This Row],[10-abr]]-Casos_PN_CORR[[#This Row],[9-abr]]</f>
        <v>0</v>
      </c>
      <c r="AL665">
        <f>+Casos_PN_CORR[[#This Row],[11-abr]]-Casos_PN_CORR[[#This Row],[10-abr]]</f>
        <v>0</v>
      </c>
      <c r="AM665">
        <f>+Casos_PN_CORR[[#This Row],[12-abr]]-Casos_PN_CORR[[#This Row],[11-abr]]</f>
        <v>0</v>
      </c>
      <c r="AN665">
        <f>+Casos_PN_CORR[[#This Row],[13-abr]]-Casos_PN_CORR[[#This Row],[12-abr]]</f>
        <v>0</v>
      </c>
      <c r="AO665">
        <f>+Casos_PN_CORR[[#This Row],[14-abr]]-Casos_PN_CORR[[#This Row],[13-abr]]</f>
        <v>0</v>
      </c>
      <c r="AP665">
        <f>+Casos_PN_CORR[[#This Row],[15-abr]]-Casos_PN_CORR[[#This Row],[14-abr]]</f>
        <v>0</v>
      </c>
      <c r="AQ665">
        <f>+Casos_PN_CORR[[#This Row],[16-abr]]-Casos_PN_CORR[[#This Row],[15-abr]]</f>
        <v>0</v>
      </c>
      <c r="AR665">
        <f>+Casos_PN_CORR[[#This Row],[17-abr]]-Casos_PN_CORR[[#This Row],[16-abr]]</f>
        <v>0</v>
      </c>
      <c r="AS665">
        <f>+Casos_PN_CORR[[#This Row],[18-abr]]-Casos_PN_CORR[[#This Row],[17-abr]]</f>
        <v>0</v>
      </c>
      <c r="AT665">
        <f>+Casos_PN_CORR[[#This Row],[19-abr]]-Casos_PN_CORR[[#This Row],[18-abr]]</f>
        <v>0</v>
      </c>
      <c r="AU665">
        <f>+Casos_PN_CORR[[#This Row],[20-abr]]-Casos_PN_CORR[[#This Row],[19-abr]]</f>
        <v>0</v>
      </c>
      <c r="AV665">
        <f>+Casos_PN_CORR[[#This Row],[21-abr]]-Casos_PN_CORR[[#This Row],[20-abr]]</f>
        <v>0</v>
      </c>
      <c r="AW665">
        <f>+Casos_PN_CORR[[#This Row],[22-abr]]-Casos_PN_CORR[[#This Row],[21-abr]]</f>
        <v>0</v>
      </c>
      <c r="AX665">
        <f>+Casos_PN_CORR[[#This Row],[23-abr]]-Casos_PN_CORR[[#This Row],[22-abr]]</f>
        <v>0</v>
      </c>
      <c r="AY665">
        <f>+Casos_PN_CORR[[#This Row],[24-abr]]-Casos_PN_CORR[[#This Row],[23-abr]]</f>
        <v>0</v>
      </c>
      <c r="AZ665">
        <f>+Casos_PN_CORR[[#This Row],[25-abr]]-Casos_PN_CORR[[#This Row],[24-abr]]</f>
        <v>0</v>
      </c>
      <c r="BA665">
        <f>+Casos_PN_CORR[[#This Row],[26-abr]]-Casos_PN_CORR[[#This Row],[25-abr]]</f>
        <v>0</v>
      </c>
      <c r="BB665">
        <f>+Casos_PN_CORR[[#This Row],[27-abr]]-Casos_PN_CORR[[#This Row],[26-abr]]</f>
        <v>0</v>
      </c>
      <c r="BC665">
        <f>+Casos_PN_CORR[[#This Row],[28-abr]]-Casos_PN_CORR[[#This Row],[27-abr]]</f>
        <v>0</v>
      </c>
      <c r="BD665">
        <f>+Casos_PN_CORR[[#This Row],[29-abr]]-Casos_PN_CORR[[#This Row],[28-abr]]</f>
        <v>0</v>
      </c>
      <c r="BE665">
        <f>+Casos_PN_CORR[[#This Row],[30-abr]]-Casos_PN_CORR[[#This Row],[29-abr]]</f>
        <v>0</v>
      </c>
      <c r="BF665">
        <f>+Casos_PN_CORR[[#This Row],[1-may]]-Casos_PN_CORR[[#This Row],[30-abr]]</f>
        <v>0</v>
      </c>
      <c r="BG665">
        <f>+Casos_PN_CORR[[#This Row],[2-may]]-Casos_PN_CORR[[#This Row],[1-may]]</f>
        <v>0</v>
      </c>
      <c r="BH665">
        <f>+Casos_PN_CORR[[#This Row],[3-may]]-Casos_PN_CORR[[#This Row],[2-may]]</f>
        <v>0</v>
      </c>
      <c r="BI665">
        <f>+Casos_PN_CORR[[#This Row],[4-may]]-Casos_PN_CORR[[#This Row],[3-may]]</f>
        <v>0</v>
      </c>
      <c r="BJ665">
        <f>+Casos_PN_CORR[[#This Row],[5-may]]-Casos_PN_CORR[[#This Row],[4-may]]</f>
        <v>0</v>
      </c>
      <c r="BK665">
        <f>+Casos_PN_CORR[[#This Row],[6-may]]-Casos_PN_CORR[[#This Row],[5-may]]</f>
        <v>0</v>
      </c>
      <c r="BL665">
        <f>+Casos_PN_CORR[[#This Row],[7-may]]-Casos_PN_CORR[[#This Row],[6-may]]</f>
        <v>0</v>
      </c>
      <c r="BM665">
        <f>+Casos_PN_CORR[[#This Row],[8-may]]-Casos_PN_CORR[[#This Row],[7-may]]</f>
        <v>0</v>
      </c>
      <c r="BN665">
        <f>+Casos_PN_CORR[[#This Row],[9-may]]-Casos_PN_CORR[[#This Row],[8-may]]</f>
        <v>0</v>
      </c>
      <c r="BO665">
        <f>+Casos_PN_CORR[[#This Row],[10-may]]-Casos_PN_CORR[[#This Row],[9-may]]</f>
        <v>0</v>
      </c>
      <c r="BP665">
        <f>+Casos_PN_CORR[[#This Row],[11-may]]-Casos_PN_CORR[[#This Row],[10-may]]</f>
        <v>0</v>
      </c>
      <c r="BQ665">
        <f>+Casos_PN_CORR[[#This Row],[12-may]]-Casos_PN_CORR[[#This Row],[11-may]]</f>
        <v>0</v>
      </c>
      <c r="BR665">
        <f>+Casos_PN_CORR[[#This Row],[13-may]]-Casos_PN_CORR[[#This Row],[12-may]]</f>
        <v>0</v>
      </c>
      <c r="BS665">
        <f>+Casos_PN_CORR[[#This Row],[14-may]]-Casos_PN_CORR[[#This Row],[13-may]]</f>
        <v>0</v>
      </c>
      <c r="BT665">
        <f>+Casos_PN_CORR[[#This Row],[15-may]]-Casos_PN_CORR[[#This Row],[14-may]]</f>
        <v>0</v>
      </c>
      <c r="BU665">
        <f>+Casos_PN_CORR[[#This Row],[16-may]]-Casos_PN_CORR[[#This Row],[15-may]]</f>
        <v>0</v>
      </c>
      <c r="BV665">
        <f>+Casos_PN_CORR[[#This Row],[17-may]]-Casos_PN_CORR[[#This Row],[16-may]]</f>
        <v>0</v>
      </c>
      <c r="BW665">
        <f>+Casos_PN_CORR[[#This Row],[18-may]]-Casos_PN_CORR[[#This Row],[17-may]]</f>
        <v>0</v>
      </c>
      <c r="BX665">
        <f>+Casos_PN_CORR[[#This Row],[19-may]]-Casos_PN_CORR[[#This Row],[18-may]]</f>
        <v>0</v>
      </c>
      <c r="BY665">
        <f>+Casos_PN_CORR[[#This Row],[20-may]]-Casos_PN_CORR[[#This Row],[19-may]]</f>
        <v>0</v>
      </c>
      <c r="BZ665">
        <f>+Casos_PN_CORR[[#This Row],[21-may]]-Casos_PN_CORR[[#This Row],[20-may]]</f>
        <v>0</v>
      </c>
      <c r="CA665">
        <f>+Casos_PN_CORR[[#This Row],[22-may]]-Casos_PN_CORR[[#This Row],[21-may]]</f>
        <v>0</v>
      </c>
      <c r="CB665">
        <f>+Casos_PN_CORR[[#This Row],[23-may]]-Casos_PN_CORR[[#This Row],[22-may]]</f>
        <v>0</v>
      </c>
      <c r="CC665">
        <f>+Casos_PN_CORR[[#This Row],[24-may]]-Casos_PN_CORR[[#This Row],[23-may]]</f>
        <v>0</v>
      </c>
      <c r="CD665">
        <f>+Casos_PN_CORR[[#This Row],[25-may]]-Casos_PN_CORR[[#This Row],[24-may]]</f>
        <v>0</v>
      </c>
      <c r="CE665">
        <f>+Casos_PN_CORR[[#This Row],[26-may]]-Casos_PN_CORR[[#This Row],[25-may]]</f>
        <v>0</v>
      </c>
      <c r="CF665">
        <f>+Casos_PN_CORR[[#This Row],[27-may]]-Casos_PN_CORR[[#This Row],[26-may]]</f>
        <v>0</v>
      </c>
      <c r="CG665">
        <f>+Casos_PN_CORR[[#This Row],[28-may]]-Casos_PN_CORR[[#This Row],[27-may]]</f>
        <v>0</v>
      </c>
      <c r="CH665">
        <f>+Casos_PN_CORR[[#This Row],[29-may]]-Casos_PN_CORR[[#This Row],[28-may]]</f>
        <v>0</v>
      </c>
      <c r="CI665">
        <f>+Casos_PN_CORR[[#This Row],[30-may]]-Casos_PN_CORR[[#This Row],[29-may]]</f>
        <v>0</v>
      </c>
      <c r="CJ665">
        <f>+Casos_PN_CORR[[#This Row],[31-may]]-Casos_PN_CORR[[#This Row],[30-may]]</f>
        <v>0</v>
      </c>
      <c r="CK665">
        <f>+Casos_PN_CORR[[#This Row],[1-jun]]-Casos_PN_CORR[[#This Row],[31-may]]</f>
        <v>0</v>
      </c>
      <c r="CL665">
        <f>+Casos_PN_CORR[[#This Row],[2-jun]]-Casos_PN_CORR[[#This Row],[1-jun]]</f>
        <v>0</v>
      </c>
      <c r="CM665">
        <f>+Casos_PN_CORR[[#This Row],[3-jun]]-Casos_PN_CORR[[#This Row],[2-jun]]</f>
        <v>0</v>
      </c>
      <c r="CN665">
        <f>+Casos_PN_CORR[[#This Row],[4-jun]]-Casos_PN_CORR[[#This Row],[3-jun]]</f>
        <v>0</v>
      </c>
      <c r="CO665">
        <f>+Casos_PN_CORR[[#This Row],[5-jun]]-Casos_PN_CORR[[#This Row],[4-jun]]</f>
        <v>0</v>
      </c>
      <c r="CP665">
        <f>+Casos_PN_CORR[[#This Row],[6-jun]]-Casos_PN_CORR[[#This Row],[5-jun]]</f>
        <v>0</v>
      </c>
    </row>
    <row r="666" spans="1:94">
      <c r="A666">
        <v>90511</v>
      </c>
      <c r="B666" s="2" t="s">
        <v>139</v>
      </c>
      <c r="C666" s="2" t="s">
        <v>258</v>
      </c>
      <c r="D666" s="2" t="s">
        <v>771</v>
      </c>
      <c r="E666" s="4">
        <f t="shared" si="10"/>
        <v>0</v>
      </c>
      <c r="F666">
        <f>+Casos_PN_CORR[[#This Row],[10-mar]]</f>
        <v>0</v>
      </c>
      <c r="G666">
        <f>+Casos_PN_CORR[[#This Row],[11-mar]]-Casos_PN_CORR[[#This Row],[10-mar]]</f>
        <v>0</v>
      </c>
      <c r="H666">
        <f>+Casos_PN_CORR[[#This Row],[12-mar]]-Casos_PN_CORR[[#This Row],[11-mar]]</f>
        <v>0</v>
      </c>
      <c r="I666">
        <f>+Casos_PN_CORR[[#This Row],[13-mar]]-Casos_PN_CORR[[#This Row],[12-mar]]</f>
        <v>0</v>
      </c>
      <c r="J666">
        <f>+Casos_PN_CORR[[#This Row],[14-mar]]-Casos_PN_CORR[[#This Row],[13-mar]]</f>
        <v>0</v>
      </c>
      <c r="K666">
        <f>+Casos_PN_CORR[[#This Row],[15-mar]]-Casos_PN_CORR[[#This Row],[14-mar]]</f>
        <v>0</v>
      </c>
      <c r="L666">
        <f>+Casos_PN_CORR[[#This Row],[16-mar]]-Casos_PN_CORR[[#This Row],[15-mar]]</f>
        <v>0</v>
      </c>
      <c r="M666">
        <f>+Casos_PN_CORR[[#This Row],[17-mar]]-Casos_PN_CORR[[#This Row],[16-mar]]</f>
        <v>0</v>
      </c>
      <c r="N666">
        <f>+Casos_PN_CORR[[#This Row],[18-mar]]-Casos_PN_CORR[[#This Row],[17-mar]]</f>
        <v>0</v>
      </c>
      <c r="O666">
        <f>+Casos_PN_CORR[[#This Row],[19-mar]]-Casos_PN_CORR[[#This Row],[18-mar]]</f>
        <v>0</v>
      </c>
      <c r="P666">
        <f>+Casos_PN_CORR[[#This Row],[20-mar]]-Casos_PN_CORR[[#This Row],[19-mar]]</f>
        <v>0</v>
      </c>
      <c r="Q666">
        <f>+Casos_PN_CORR[[#This Row],[21-mar]]-Casos_PN_CORR[[#This Row],[20-mar]]</f>
        <v>0</v>
      </c>
      <c r="R666">
        <f>+Casos_PN_CORR[[#This Row],[22-mar]]-Casos_PN_CORR[[#This Row],[21-mar]]</f>
        <v>0</v>
      </c>
      <c r="S666">
        <f>+Casos_PN_CORR[[#This Row],[23-mar]]-Casos_PN_CORR[[#This Row],[22-mar]]</f>
        <v>0</v>
      </c>
      <c r="T666">
        <f>+Casos_PN_CORR[[#This Row],[24-mar]]-Casos_PN_CORR[[#This Row],[23-mar]]</f>
        <v>0</v>
      </c>
      <c r="U666">
        <f>+Casos_PN_CORR[[#This Row],[25-mar]]-Casos_PN_CORR[[#This Row],[24-mar]]</f>
        <v>0</v>
      </c>
      <c r="V666">
        <f>+Casos_PN_CORR[[#This Row],[26-mar]]-Casos_PN_CORR[[#This Row],[25-mar]]</f>
        <v>0</v>
      </c>
      <c r="W666">
        <f>+Casos_PN_CORR[[#This Row],[27-mar]]-Casos_PN_CORR[[#This Row],[26-mar]]</f>
        <v>0</v>
      </c>
      <c r="X666">
        <f>+Casos_PN_CORR[[#This Row],[28-mar]]-Casos_PN_CORR[[#This Row],[27-mar]]</f>
        <v>0</v>
      </c>
      <c r="Y666">
        <f>+Casos_PN_CORR[[#This Row],[29-mar]]-Casos_PN_CORR[[#This Row],[28-mar]]</f>
        <v>0</v>
      </c>
      <c r="Z666">
        <f>+Casos_PN_CORR[[#This Row],[30-mar]]-Casos_PN_CORR[[#This Row],[29-mar]]</f>
        <v>0</v>
      </c>
      <c r="AA666">
        <f>+Casos_PN_CORR[[#This Row],[31-mar]]-Casos_PN_CORR[[#This Row],[30-mar]]</f>
        <v>0</v>
      </c>
      <c r="AB666">
        <f>+Casos_PN_CORR[[#This Row],[1-abr]]-Casos_PN_CORR[[#This Row],[31-mar]]</f>
        <v>0</v>
      </c>
      <c r="AC666">
        <f>+Casos_PN_CORR[[#This Row],[2-abr]]-Casos_PN_CORR[[#This Row],[1-abr]]</f>
        <v>0</v>
      </c>
      <c r="AD666">
        <f>+Casos_PN_CORR[[#This Row],[3-abr]]-Casos_PN_CORR[[#This Row],[2-abr]]</f>
        <v>0</v>
      </c>
      <c r="AE666">
        <f>+Casos_PN_CORR[[#This Row],[4-abr]]-Casos_PN_CORR[[#This Row],[3-abr]]</f>
        <v>0</v>
      </c>
      <c r="AF666">
        <f>+Casos_PN_CORR[[#This Row],[5-abr]]-Casos_PN_CORR[[#This Row],[4-abr]]</f>
        <v>0</v>
      </c>
      <c r="AG666">
        <f>+Casos_PN_CORR[[#This Row],[6-abr]]-Casos_PN_CORR[[#This Row],[5-abr]]</f>
        <v>0</v>
      </c>
      <c r="AH666">
        <f>+Casos_PN_CORR[[#This Row],[7-abr]]-Casos_PN_CORR[[#This Row],[6-abr]]</f>
        <v>0</v>
      </c>
      <c r="AI666">
        <f>+Casos_PN_CORR[[#This Row],[8-abr]]-Casos_PN_CORR[[#This Row],[7-abr]]</f>
        <v>0</v>
      </c>
      <c r="AJ666">
        <f>+Casos_PN_CORR[[#This Row],[9-abr]]-Casos_PN_CORR[[#This Row],[8-abr]]</f>
        <v>0</v>
      </c>
      <c r="AK666">
        <f>+Casos_PN_CORR[[#This Row],[10-abr]]-Casos_PN_CORR[[#This Row],[9-abr]]</f>
        <v>0</v>
      </c>
      <c r="AL666">
        <f>+Casos_PN_CORR[[#This Row],[11-abr]]-Casos_PN_CORR[[#This Row],[10-abr]]</f>
        <v>0</v>
      </c>
      <c r="AM666">
        <f>+Casos_PN_CORR[[#This Row],[12-abr]]-Casos_PN_CORR[[#This Row],[11-abr]]</f>
        <v>0</v>
      </c>
      <c r="AN666">
        <f>+Casos_PN_CORR[[#This Row],[13-abr]]-Casos_PN_CORR[[#This Row],[12-abr]]</f>
        <v>0</v>
      </c>
      <c r="AO666">
        <f>+Casos_PN_CORR[[#This Row],[14-abr]]-Casos_PN_CORR[[#This Row],[13-abr]]</f>
        <v>0</v>
      </c>
      <c r="AP666">
        <f>+Casos_PN_CORR[[#This Row],[15-abr]]-Casos_PN_CORR[[#This Row],[14-abr]]</f>
        <v>0</v>
      </c>
      <c r="AQ666">
        <f>+Casos_PN_CORR[[#This Row],[16-abr]]-Casos_PN_CORR[[#This Row],[15-abr]]</f>
        <v>0</v>
      </c>
      <c r="AR666">
        <f>+Casos_PN_CORR[[#This Row],[17-abr]]-Casos_PN_CORR[[#This Row],[16-abr]]</f>
        <v>0</v>
      </c>
      <c r="AS666">
        <f>+Casos_PN_CORR[[#This Row],[18-abr]]-Casos_PN_CORR[[#This Row],[17-abr]]</f>
        <v>0</v>
      </c>
      <c r="AT666">
        <f>+Casos_PN_CORR[[#This Row],[19-abr]]-Casos_PN_CORR[[#This Row],[18-abr]]</f>
        <v>0</v>
      </c>
      <c r="AU666">
        <f>+Casos_PN_CORR[[#This Row],[20-abr]]-Casos_PN_CORR[[#This Row],[19-abr]]</f>
        <v>0</v>
      </c>
      <c r="AV666">
        <f>+Casos_PN_CORR[[#This Row],[21-abr]]-Casos_PN_CORR[[#This Row],[20-abr]]</f>
        <v>0</v>
      </c>
      <c r="AW666">
        <f>+Casos_PN_CORR[[#This Row],[22-abr]]-Casos_PN_CORR[[#This Row],[21-abr]]</f>
        <v>0</v>
      </c>
      <c r="AX666">
        <f>+Casos_PN_CORR[[#This Row],[23-abr]]-Casos_PN_CORR[[#This Row],[22-abr]]</f>
        <v>0</v>
      </c>
      <c r="AY666">
        <f>+Casos_PN_CORR[[#This Row],[24-abr]]-Casos_PN_CORR[[#This Row],[23-abr]]</f>
        <v>0</v>
      </c>
      <c r="AZ666">
        <f>+Casos_PN_CORR[[#This Row],[25-abr]]-Casos_PN_CORR[[#This Row],[24-abr]]</f>
        <v>0</v>
      </c>
      <c r="BA666">
        <f>+Casos_PN_CORR[[#This Row],[26-abr]]-Casos_PN_CORR[[#This Row],[25-abr]]</f>
        <v>0</v>
      </c>
      <c r="BB666">
        <f>+Casos_PN_CORR[[#This Row],[27-abr]]-Casos_PN_CORR[[#This Row],[26-abr]]</f>
        <v>0</v>
      </c>
      <c r="BC666">
        <f>+Casos_PN_CORR[[#This Row],[28-abr]]-Casos_PN_CORR[[#This Row],[27-abr]]</f>
        <v>0</v>
      </c>
      <c r="BD666">
        <f>+Casos_PN_CORR[[#This Row],[29-abr]]-Casos_PN_CORR[[#This Row],[28-abr]]</f>
        <v>0</v>
      </c>
      <c r="BE666">
        <f>+Casos_PN_CORR[[#This Row],[30-abr]]-Casos_PN_CORR[[#This Row],[29-abr]]</f>
        <v>0</v>
      </c>
      <c r="BF666">
        <f>+Casos_PN_CORR[[#This Row],[1-may]]-Casos_PN_CORR[[#This Row],[30-abr]]</f>
        <v>0</v>
      </c>
      <c r="BG666">
        <f>+Casos_PN_CORR[[#This Row],[2-may]]-Casos_PN_CORR[[#This Row],[1-may]]</f>
        <v>0</v>
      </c>
      <c r="BH666">
        <f>+Casos_PN_CORR[[#This Row],[3-may]]-Casos_PN_CORR[[#This Row],[2-may]]</f>
        <v>0</v>
      </c>
      <c r="BI666">
        <f>+Casos_PN_CORR[[#This Row],[4-may]]-Casos_PN_CORR[[#This Row],[3-may]]</f>
        <v>0</v>
      </c>
      <c r="BJ666">
        <f>+Casos_PN_CORR[[#This Row],[5-may]]-Casos_PN_CORR[[#This Row],[4-may]]</f>
        <v>0</v>
      </c>
      <c r="BK666">
        <f>+Casos_PN_CORR[[#This Row],[6-may]]-Casos_PN_CORR[[#This Row],[5-may]]</f>
        <v>0</v>
      </c>
      <c r="BL666">
        <f>+Casos_PN_CORR[[#This Row],[7-may]]-Casos_PN_CORR[[#This Row],[6-may]]</f>
        <v>0</v>
      </c>
      <c r="BM666">
        <f>+Casos_PN_CORR[[#This Row],[8-may]]-Casos_PN_CORR[[#This Row],[7-may]]</f>
        <v>0</v>
      </c>
      <c r="BN666">
        <f>+Casos_PN_CORR[[#This Row],[9-may]]-Casos_PN_CORR[[#This Row],[8-may]]</f>
        <v>0</v>
      </c>
      <c r="BO666">
        <f>+Casos_PN_CORR[[#This Row],[10-may]]-Casos_PN_CORR[[#This Row],[9-may]]</f>
        <v>0</v>
      </c>
      <c r="BP666">
        <f>+Casos_PN_CORR[[#This Row],[11-may]]-Casos_PN_CORR[[#This Row],[10-may]]</f>
        <v>0</v>
      </c>
      <c r="BQ666">
        <f>+Casos_PN_CORR[[#This Row],[12-may]]-Casos_PN_CORR[[#This Row],[11-may]]</f>
        <v>0</v>
      </c>
      <c r="BR666">
        <f>+Casos_PN_CORR[[#This Row],[13-may]]-Casos_PN_CORR[[#This Row],[12-may]]</f>
        <v>0</v>
      </c>
      <c r="BS666">
        <f>+Casos_PN_CORR[[#This Row],[14-may]]-Casos_PN_CORR[[#This Row],[13-may]]</f>
        <v>0</v>
      </c>
      <c r="BT666">
        <f>+Casos_PN_CORR[[#This Row],[15-may]]-Casos_PN_CORR[[#This Row],[14-may]]</f>
        <v>0</v>
      </c>
      <c r="BU666">
        <f>+Casos_PN_CORR[[#This Row],[16-may]]-Casos_PN_CORR[[#This Row],[15-may]]</f>
        <v>0</v>
      </c>
      <c r="BV666">
        <f>+Casos_PN_CORR[[#This Row],[17-may]]-Casos_PN_CORR[[#This Row],[16-may]]</f>
        <v>0</v>
      </c>
      <c r="BW666">
        <f>+Casos_PN_CORR[[#This Row],[18-may]]-Casos_PN_CORR[[#This Row],[17-may]]</f>
        <v>0</v>
      </c>
      <c r="BX666">
        <f>+Casos_PN_CORR[[#This Row],[19-may]]-Casos_PN_CORR[[#This Row],[18-may]]</f>
        <v>0</v>
      </c>
      <c r="BY666">
        <f>+Casos_PN_CORR[[#This Row],[20-may]]-Casos_PN_CORR[[#This Row],[19-may]]</f>
        <v>0</v>
      </c>
      <c r="BZ666">
        <f>+Casos_PN_CORR[[#This Row],[21-may]]-Casos_PN_CORR[[#This Row],[20-may]]</f>
        <v>0</v>
      </c>
      <c r="CA666">
        <f>+Casos_PN_CORR[[#This Row],[22-may]]-Casos_PN_CORR[[#This Row],[21-may]]</f>
        <v>0</v>
      </c>
      <c r="CB666">
        <f>+Casos_PN_CORR[[#This Row],[23-may]]-Casos_PN_CORR[[#This Row],[22-may]]</f>
        <v>0</v>
      </c>
      <c r="CC666">
        <f>+Casos_PN_CORR[[#This Row],[24-may]]-Casos_PN_CORR[[#This Row],[23-may]]</f>
        <v>0</v>
      </c>
      <c r="CD666">
        <f>+Casos_PN_CORR[[#This Row],[25-may]]-Casos_PN_CORR[[#This Row],[24-may]]</f>
        <v>0</v>
      </c>
      <c r="CE666">
        <f>+Casos_PN_CORR[[#This Row],[26-may]]-Casos_PN_CORR[[#This Row],[25-may]]</f>
        <v>0</v>
      </c>
      <c r="CF666">
        <f>+Casos_PN_CORR[[#This Row],[27-may]]-Casos_PN_CORR[[#This Row],[26-may]]</f>
        <v>0</v>
      </c>
      <c r="CG666">
        <f>+Casos_PN_CORR[[#This Row],[28-may]]-Casos_PN_CORR[[#This Row],[27-may]]</f>
        <v>0</v>
      </c>
      <c r="CH666">
        <f>+Casos_PN_CORR[[#This Row],[29-may]]-Casos_PN_CORR[[#This Row],[28-may]]</f>
        <v>0</v>
      </c>
      <c r="CI666">
        <f>+Casos_PN_CORR[[#This Row],[30-may]]-Casos_PN_CORR[[#This Row],[29-may]]</f>
        <v>0</v>
      </c>
      <c r="CJ666">
        <f>+Casos_PN_CORR[[#This Row],[31-may]]-Casos_PN_CORR[[#This Row],[30-may]]</f>
        <v>0</v>
      </c>
      <c r="CK666">
        <f>+Casos_PN_CORR[[#This Row],[1-jun]]-Casos_PN_CORR[[#This Row],[31-may]]</f>
        <v>0</v>
      </c>
      <c r="CL666">
        <f>+Casos_PN_CORR[[#This Row],[2-jun]]-Casos_PN_CORR[[#This Row],[1-jun]]</f>
        <v>0</v>
      </c>
      <c r="CM666">
        <f>+Casos_PN_CORR[[#This Row],[3-jun]]-Casos_PN_CORR[[#This Row],[2-jun]]</f>
        <v>0</v>
      </c>
      <c r="CN666">
        <f>+Casos_PN_CORR[[#This Row],[4-jun]]-Casos_PN_CORR[[#This Row],[3-jun]]</f>
        <v>0</v>
      </c>
      <c r="CO666">
        <f>+Casos_PN_CORR[[#This Row],[5-jun]]-Casos_PN_CORR[[#This Row],[4-jun]]</f>
        <v>0</v>
      </c>
      <c r="CP666">
        <f>+Casos_PN_CORR[[#This Row],[6-jun]]-Casos_PN_CORR[[#This Row],[5-jun]]</f>
        <v>0</v>
      </c>
    </row>
    <row r="667" spans="1:94">
      <c r="A667">
        <v>130311</v>
      </c>
      <c r="B667" s="2" t="s">
        <v>131</v>
      </c>
      <c r="C667" s="2" t="s">
        <v>219</v>
      </c>
      <c r="D667" s="2" t="s">
        <v>772</v>
      </c>
      <c r="E667" s="4">
        <f t="shared" si="10"/>
        <v>0</v>
      </c>
      <c r="F667">
        <f>+Casos_PN_CORR[[#This Row],[10-mar]]</f>
        <v>0</v>
      </c>
      <c r="G667">
        <f>+Casos_PN_CORR[[#This Row],[11-mar]]-Casos_PN_CORR[[#This Row],[10-mar]]</f>
        <v>0</v>
      </c>
      <c r="H667">
        <f>+Casos_PN_CORR[[#This Row],[12-mar]]-Casos_PN_CORR[[#This Row],[11-mar]]</f>
        <v>0</v>
      </c>
      <c r="I667">
        <f>+Casos_PN_CORR[[#This Row],[13-mar]]-Casos_PN_CORR[[#This Row],[12-mar]]</f>
        <v>0</v>
      </c>
      <c r="J667">
        <f>+Casos_PN_CORR[[#This Row],[14-mar]]-Casos_PN_CORR[[#This Row],[13-mar]]</f>
        <v>0</v>
      </c>
      <c r="K667">
        <f>+Casos_PN_CORR[[#This Row],[15-mar]]-Casos_PN_CORR[[#This Row],[14-mar]]</f>
        <v>0</v>
      </c>
      <c r="L667">
        <f>+Casos_PN_CORR[[#This Row],[16-mar]]-Casos_PN_CORR[[#This Row],[15-mar]]</f>
        <v>0</v>
      </c>
      <c r="M667">
        <f>+Casos_PN_CORR[[#This Row],[17-mar]]-Casos_PN_CORR[[#This Row],[16-mar]]</f>
        <v>0</v>
      </c>
      <c r="N667">
        <f>+Casos_PN_CORR[[#This Row],[18-mar]]-Casos_PN_CORR[[#This Row],[17-mar]]</f>
        <v>0</v>
      </c>
      <c r="O667">
        <f>+Casos_PN_CORR[[#This Row],[19-mar]]-Casos_PN_CORR[[#This Row],[18-mar]]</f>
        <v>0</v>
      </c>
      <c r="P667">
        <f>+Casos_PN_CORR[[#This Row],[20-mar]]-Casos_PN_CORR[[#This Row],[19-mar]]</f>
        <v>0</v>
      </c>
      <c r="Q667">
        <f>+Casos_PN_CORR[[#This Row],[21-mar]]-Casos_PN_CORR[[#This Row],[20-mar]]</f>
        <v>0</v>
      </c>
      <c r="R667">
        <f>+Casos_PN_CORR[[#This Row],[22-mar]]-Casos_PN_CORR[[#This Row],[21-mar]]</f>
        <v>0</v>
      </c>
      <c r="S667">
        <f>+Casos_PN_CORR[[#This Row],[23-mar]]-Casos_PN_CORR[[#This Row],[22-mar]]</f>
        <v>0</v>
      </c>
      <c r="T667">
        <f>+Casos_PN_CORR[[#This Row],[24-mar]]-Casos_PN_CORR[[#This Row],[23-mar]]</f>
        <v>0</v>
      </c>
      <c r="U667">
        <f>+Casos_PN_CORR[[#This Row],[25-mar]]-Casos_PN_CORR[[#This Row],[24-mar]]</f>
        <v>0</v>
      </c>
      <c r="V667">
        <f>+Casos_PN_CORR[[#This Row],[26-mar]]-Casos_PN_CORR[[#This Row],[25-mar]]</f>
        <v>0</v>
      </c>
      <c r="W667">
        <f>+Casos_PN_CORR[[#This Row],[27-mar]]-Casos_PN_CORR[[#This Row],[26-mar]]</f>
        <v>0</v>
      </c>
      <c r="X667">
        <f>+Casos_PN_CORR[[#This Row],[28-mar]]-Casos_PN_CORR[[#This Row],[27-mar]]</f>
        <v>0</v>
      </c>
      <c r="Y667">
        <f>+Casos_PN_CORR[[#This Row],[29-mar]]-Casos_PN_CORR[[#This Row],[28-mar]]</f>
        <v>0</v>
      </c>
      <c r="Z667">
        <f>+Casos_PN_CORR[[#This Row],[30-mar]]-Casos_PN_CORR[[#This Row],[29-mar]]</f>
        <v>0</v>
      </c>
      <c r="AA667">
        <f>+Casos_PN_CORR[[#This Row],[31-mar]]-Casos_PN_CORR[[#This Row],[30-mar]]</f>
        <v>0</v>
      </c>
      <c r="AB667">
        <f>+Casos_PN_CORR[[#This Row],[1-abr]]-Casos_PN_CORR[[#This Row],[31-mar]]</f>
        <v>0</v>
      </c>
      <c r="AC667">
        <f>+Casos_PN_CORR[[#This Row],[2-abr]]-Casos_PN_CORR[[#This Row],[1-abr]]</f>
        <v>0</v>
      </c>
      <c r="AD667">
        <f>+Casos_PN_CORR[[#This Row],[3-abr]]-Casos_PN_CORR[[#This Row],[2-abr]]</f>
        <v>0</v>
      </c>
      <c r="AE667">
        <f>+Casos_PN_CORR[[#This Row],[4-abr]]-Casos_PN_CORR[[#This Row],[3-abr]]</f>
        <v>0</v>
      </c>
      <c r="AF667">
        <f>+Casos_PN_CORR[[#This Row],[5-abr]]-Casos_PN_CORR[[#This Row],[4-abr]]</f>
        <v>0</v>
      </c>
      <c r="AG667">
        <f>+Casos_PN_CORR[[#This Row],[6-abr]]-Casos_PN_CORR[[#This Row],[5-abr]]</f>
        <v>0</v>
      </c>
      <c r="AH667">
        <f>+Casos_PN_CORR[[#This Row],[7-abr]]-Casos_PN_CORR[[#This Row],[6-abr]]</f>
        <v>0</v>
      </c>
      <c r="AI667">
        <f>+Casos_PN_CORR[[#This Row],[8-abr]]-Casos_PN_CORR[[#This Row],[7-abr]]</f>
        <v>0</v>
      </c>
      <c r="AJ667">
        <f>+Casos_PN_CORR[[#This Row],[9-abr]]-Casos_PN_CORR[[#This Row],[8-abr]]</f>
        <v>0</v>
      </c>
      <c r="AK667">
        <f>+Casos_PN_CORR[[#This Row],[10-abr]]-Casos_PN_CORR[[#This Row],[9-abr]]</f>
        <v>0</v>
      </c>
      <c r="AL667">
        <f>+Casos_PN_CORR[[#This Row],[11-abr]]-Casos_PN_CORR[[#This Row],[10-abr]]</f>
        <v>0</v>
      </c>
      <c r="AM667">
        <f>+Casos_PN_CORR[[#This Row],[12-abr]]-Casos_PN_CORR[[#This Row],[11-abr]]</f>
        <v>0</v>
      </c>
      <c r="AN667">
        <f>+Casos_PN_CORR[[#This Row],[13-abr]]-Casos_PN_CORR[[#This Row],[12-abr]]</f>
        <v>0</v>
      </c>
      <c r="AO667">
        <f>+Casos_PN_CORR[[#This Row],[14-abr]]-Casos_PN_CORR[[#This Row],[13-abr]]</f>
        <v>0</v>
      </c>
      <c r="AP667">
        <f>+Casos_PN_CORR[[#This Row],[15-abr]]-Casos_PN_CORR[[#This Row],[14-abr]]</f>
        <v>0</v>
      </c>
      <c r="AQ667">
        <f>+Casos_PN_CORR[[#This Row],[16-abr]]-Casos_PN_CORR[[#This Row],[15-abr]]</f>
        <v>0</v>
      </c>
      <c r="AR667">
        <f>+Casos_PN_CORR[[#This Row],[17-abr]]-Casos_PN_CORR[[#This Row],[16-abr]]</f>
        <v>0</v>
      </c>
      <c r="AS667">
        <f>+Casos_PN_CORR[[#This Row],[18-abr]]-Casos_PN_CORR[[#This Row],[17-abr]]</f>
        <v>0</v>
      </c>
      <c r="AT667">
        <f>+Casos_PN_CORR[[#This Row],[19-abr]]-Casos_PN_CORR[[#This Row],[18-abr]]</f>
        <v>0</v>
      </c>
      <c r="AU667">
        <f>+Casos_PN_CORR[[#This Row],[20-abr]]-Casos_PN_CORR[[#This Row],[19-abr]]</f>
        <v>0</v>
      </c>
      <c r="AV667">
        <f>+Casos_PN_CORR[[#This Row],[21-abr]]-Casos_PN_CORR[[#This Row],[20-abr]]</f>
        <v>0</v>
      </c>
      <c r="AW667">
        <f>+Casos_PN_CORR[[#This Row],[22-abr]]-Casos_PN_CORR[[#This Row],[21-abr]]</f>
        <v>0</v>
      </c>
      <c r="AX667">
        <f>+Casos_PN_CORR[[#This Row],[23-abr]]-Casos_PN_CORR[[#This Row],[22-abr]]</f>
        <v>0</v>
      </c>
      <c r="AY667">
        <f>+Casos_PN_CORR[[#This Row],[24-abr]]-Casos_PN_CORR[[#This Row],[23-abr]]</f>
        <v>0</v>
      </c>
      <c r="AZ667">
        <f>+Casos_PN_CORR[[#This Row],[25-abr]]-Casos_PN_CORR[[#This Row],[24-abr]]</f>
        <v>0</v>
      </c>
      <c r="BA667">
        <f>+Casos_PN_CORR[[#This Row],[26-abr]]-Casos_PN_CORR[[#This Row],[25-abr]]</f>
        <v>0</v>
      </c>
      <c r="BB667">
        <f>+Casos_PN_CORR[[#This Row],[27-abr]]-Casos_PN_CORR[[#This Row],[26-abr]]</f>
        <v>0</v>
      </c>
      <c r="BC667">
        <f>+Casos_PN_CORR[[#This Row],[28-abr]]-Casos_PN_CORR[[#This Row],[27-abr]]</f>
        <v>0</v>
      </c>
      <c r="BD667">
        <f>+Casos_PN_CORR[[#This Row],[29-abr]]-Casos_PN_CORR[[#This Row],[28-abr]]</f>
        <v>0</v>
      </c>
      <c r="BE667">
        <f>+Casos_PN_CORR[[#This Row],[30-abr]]-Casos_PN_CORR[[#This Row],[29-abr]]</f>
        <v>0</v>
      </c>
      <c r="BF667">
        <f>+Casos_PN_CORR[[#This Row],[1-may]]-Casos_PN_CORR[[#This Row],[30-abr]]</f>
        <v>0</v>
      </c>
      <c r="BG667">
        <f>+Casos_PN_CORR[[#This Row],[2-may]]-Casos_PN_CORR[[#This Row],[1-may]]</f>
        <v>0</v>
      </c>
      <c r="BH667">
        <f>+Casos_PN_CORR[[#This Row],[3-may]]-Casos_PN_CORR[[#This Row],[2-may]]</f>
        <v>0</v>
      </c>
      <c r="BI667">
        <f>+Casos_PN_CORR[[#This Row],[4-may]]-Casos_PN_CORR[[#This Row],[3-may]]</f>
        <v>0</v>
      </c>
      <c r="BJ667">
        <f>+Casos_PN_CORR[[#This Row],[5-may]]-Casos_PN_CORR[[#This Row],[4-may]]</f>
        <v>0</v>
      </c>
      <c r="BK667">
        <f>+Casos_PN_CORR[[#This Row],[6-may]]-Casos_PN_CORR[[#This Row],[5-may]]</f>
        <v>0</v>
      </c>
      <c r="BL667">
        <f>+Casos_PN_CORR[[#This Row],[7-may]]-Casos_PN_CORR[[#This Row],[6-may]]</f>
        <v>0</v>
      </c>
      <c r="BM667">
        <f>+Casos_PN_CORR[[#This Row],[8-may]]-Casos_PN_CORR[[#This Row],[7-may]]</f>
        <v>0</v>
      </c>
      <c r="BN667">
        <f>+Casos_PN_CORR[[#This Row],[9-may]]-Casos_PN_CORR[[#This Row],[8-may]]</f>
        <v>0</v>
      </c>
      <c r="BO667">
        <f>+Casos_PN_CORR[[#This Row],[10-may]]-Casos_PN_CORR[[#This Row],[9-may]]</f>
        <v>0</v>
      </c>
      <c r="BP667">
        <f>+Casos_PN_CORR[[#This Row],[11-may]]-Casos_PN_CORR[[#This Row],[10-may]]</f>
        <v>0</v>
      </c>
      <c r="BQ667">
        <f>+Casos_PN_CORR[[#This Row],[12-may]]-Casos_PN_CORR[[#This Row],[11-may]]</f>
        <v>0</v>
      </c>
      <c r="BR667">
        <f>+Casos_PN_CORR[[#This Row],[13-may]]-Casos_PN_CORR[[#This Row],[12-may]]</f>
        <v>0</v>
      </c>
      <c r="BS667">
        <f>+Casos_PN_CORR[[#This Row],[14-may]]-Casos_PN_CORR[[#This Row],[13-may]]</f>
        <v>0</v>
      </c>
      <c r="BT667">
        <f>+Casos_PN_CORR[[#This Row],[15-may]]-Casos_PN_CORR[[#This Row],[14-may]]</f>
        <v>0</v>
      </c>
      <c r="BU667">
        <f>+Casos_PN_CORR[[#This Row],[16-may]]-Casos_PN_CORR[[#This Row],[15-may]]</f>
        <v>0</v>
      </c>
      <c r="BV667">
        <f>+Casos_PN_CORR[[#This Row],[17-may]]-Casos_PN_CORR[[#This Row],[16-may]]</f>
        <v>0</v>
      </c>
      <c r="BW667">
        <f>+Casos_PN_CORR[[#This Row],[18-may]]-Casos_PN_CORR[[#This Row],[17-may]]</f>
        <v>0</v>
      </c>
      <c r="BX667">
        <f>+Casos_PN_CORR[[#This Row],[19-may]]-Casos_PN_CORR[[#This Row],[18-may]]</f>
        <v>0</v>
      </c>
      <c r="BY667">
        <f>+Casos_PN_CORR[[#This Row],[20-may]]-Casos_PN_CORR[[#This Row],[19-may]]</f>
        <v>0</v>
      </c>
      <c r="BZ667">
        <f>+Casos_PN_CORR[[#This Row],[21-may]]-Casos_PN_CORR[[#This Row],[20-may]]</f>
        <v>0</v>
      </c>
      <c r="CA667">
        <f>+Casos_PN_CORR[[#This Row],[22-may]]-Casos_PN_CORR[[#This Row],[21-may]]</f>
        <v>0</v>
      </c>
      <c r="CB667">
        <f>+Casos_PN_CORR[[#This Row],[23-may]]-Casos_PN_CORR[[#This Row],[22-may]]</f>
        <v>0</v>
      </c>
      <c r="CC667">
        <f>+Casos_PN_CORR[[#This Row],[24-may]]-Casos_PN_CORR[[#This Row],[23-may]]</f>
        <v>0</v>
      </c>
      <c r="CD667">
        <f>+Casos_PN_CORR[[#This Row],[25-may]]-Casos_PN_CORR[[#This Row],[24-may]]</f>
        <v>0</v>
      </c>
      <c r="CE667">
        <f>+Casos_PN_CORR[[#This Row],[26-may]]-Casos_PN_CORR[[#This Row],[25-may]]</f>
        <v>0</v>
      </c>
      <c r="CF667">
        <f>+Casos_PN_CORR[[#This Row],[27-may]]-Casos_PN_CORR[[#This Row],[26-may]]</f>
        <v>0</v>
      </c>
      <c r="CG667">
        <f>+Casos_PN_CORR[[#This Row],[28-may]]-Casos_PN_CORR[[#This Row],[27-may]]</f>
        <v>0</v>
      </c>
      <c r="CH667">
        <f>+Casos_PN_CORR[[#This Row],[29-may]]-Casos_PN_CORR[[#This Row],[28-may]]</f>
        <v>0</v>
      </c>
      <c r="CI667">
        <f>+Casos_PN_CORR[[#This Row],[30-may]]-Casos_PN_CORR[[#This Row],[29-may]]</f>
        <v>0</v>
      </c>
      <c r="CJ667">
        <f>+Casos_PN_CORR[[#This Row],[31-may]]-Casos_PN_CORR[[#This Row],[30-may]]</f>
        <v>0</v>
      </c>
      <c r="CK667">
        <f>+Casos_PN_CORR[[#This Row],[1-jun]]-Casos_PN_CORR[[#This Row],[31-may]]</f>
        <v>0</v>
      </c>
      <c r="CL667">
        <f>+Casos_PN_CORR[[#This Row],[2-jun]]-Casos_PN_CORR[[#This Row],[1-jun]]</f>
        <v>0</v>
      </c>
      <c r="CM667">
        <f>+Casos_PN_CORR[[#This Row],[3-jun]]-Casos_PN_CORR[[#This Row],[2-jun]]</f>
        <v>0</v>
      </c>
      <c r="CN667">
        <f>+Casos_PN_CORR[[#This Row],[4-jun]]-Casos_PN_CORR[[#This Row],[3-jun]]</f>
        <v>0</v>
      </c>
      <c r="CO667">
        <f>+Casos_PN_CORR[[#This Row],[5-jun]]-Casos_PN_CORR[[#This Row],[4-jun]]</f>
        <v>0</v>
      </c>
      <c r="CP667">
        <f>+Casos_PN_CORR[[#This Row],[6-jun]]-Casos_PN_CORR[[#This Row],[5-jun]]</f>
        <v>0</v>
      </c>
    </row>
    <row r="668" spans="1:94">
      <c r="A668">
        <v>70314</v>
      </c>
      <c r="B668" s="2" t="s">
        <v>102</v>
      </c>
      <c r="C668" s="2" t="s">
        <v>102</v>
      </c>
      <c r="D668" s="2" t="s">
        <v>773</v>
      </c>
      <c r="E668" s="4">
        <f t="shared" si="10"/>
        <v>0</v>
      </c>
      <c r="F668">
        <f>+Casos_PN_CORR[[#This Row],[10-mar]]</f>
        <v>0</v>
      </c>
      <c r="G668">
        <f>+Casos_PN_CORR[[#This Row],[11-mar]]-Casos_PN_CORR[[#This Row],[10-mar]]</f>
        <v>0</v>
      </c>
      <c r="H668">
        <f>+Casos_PN_CORR[[#This Row],[12-mar]]-Casos_PN_CORR[[#This Row],[11-mar]]</f>
        <v>0</v>
      </c>
      <c r="I668">
        <f>+Casos_PN_CORR[[#This Row],[13-mar]]-Casos_PN_CORR[[#This Row],[12-mar]]</f>
        <v>0</v>
      </c>
      <c r="J668">
        <f>+Casos_PN_CORR[[#This Row],[14-mar]]-Casos_PN_CORR[[#This Row],[13-mar]]</f>
        <v>0</v>
      </c>
      <c r="K668">
        <f>+Casos_PN_CORR[[#This Row],[15-mar]]-Casos_PN_CORR[[#This Row],[14-mar]]</f>
        <v>0</v>
      </c>
      <c r="L668">
        <f>+Casos_PN_CORR[[#This Row],[16-mar]]-Casos_PN_CORR[[#This Row],[15-mar]]</f>
        <v>0</v>
      </c>
      <c r="M668">
        <f>+Casos_PN_CORR[[#This Row],[17-mar]]-Casos_PN_CORR[[#This Row],[16-mar]]</f>
        <v>0</v>
      </c>
      <c r="N668">
        <f>+Casos_PN_CORR[[#This Row],[18-mar]]-Casos_PN_CORR[[#This Row],[17-mar]]</f>
        <v>0</v>
      </c>
      <c r="O668">
        <f>+Casos_PN_CORR[[#This Row],[19-mar]]-Casos_PN_CORR[[#This Row],[18-mar]]</f>
        <v>0</v>
      </c>
      <c r="P668">
        <f>+Casos_PN_CORR[[#This Row],[20-mar]]-Casos_PN_CORR[[#This Row],[19-mar]]</f>
        <v>0</v>
      </c>
      <c r="Q668">
        <f>+Casos_PN_CORR[[#This Row],[21-mar]]-Casos_PN_CORR[[#This Row],[20-mar]]</f>
        <v>0</v>
      </c>
      <c r="R668">
        <f>+Casos_PN_CORR[[#This Row],[22-mar]]-Casos_PN_CORR[[#This Row],[21-mar]]</f>
        <v>0</v>
      </c>
      <c r="S668">
        <f>+Casos_PN_CORR[[#This Row],[23-mar]]-Casos_PN_CORR[[#This Row],[22-mar]]</f>
        <v>0</v>
      </c>
      <c r="T668">
        <f>+Casos_PN_CORR[[#This Row],[24-mar]]-Casos_PN_CORR[[#This Row],[23-mar]]</f>
        <v>0</v>
      </c>
      <c r="U668">
        <f>+Casos_PN_CORR[[#This Row],[25-mar]]-Casos_PN_CORR[[#This Row],[24-mar]]</f>
        <v>0</v>
      </c>
      <c r="V668">
        <f>+Casos_PN_CORR[[#This Row],[26-mar]]-Casos_PN_CORR[[#This Row],[25-mar]]</f>
        <v>0</v>
      </c>
      <c r="W668">
        <f>+Casos_PN_CORR[[#This Row],[27-mar]]-Casos_PN_CORR[[#This Row],[26-mar]]</f>
        <v>0</v>
      </c>
      <c r="X668">
        <f>+Casos_PN_CORR[[#This Row],[28-mar]]-Casos_PN_CORR[[#This Row],[27-mar]]</f>
        <v>0</v>
      </c>
      <c r="Y668">
        <f>+Casos_PN_CORR[[#This Row],[29-mar]]-Casos_PN_CORR[[#This Row],[28-mar]]</f>
        <v>0</v>
      </c>
      <c r="Z668">
        <f>+Casos_PN_CORR[[#This Row],[30-mar]]-Casos_PN_CORR[[#This Row],[29-mar]]</f>
        <v>0</v>
      </c>
      <c r="AA668">
        <f>+Casos_PN_CORR[[#This Row],[31-mar]]-Casos_PN_CORR[[#This Row],[30-mar]]</f>
        <v>0</v>
      </c>
      <c r="AB668">
        <f>+Casos_PN_CORR[[#This Row],[1-abr]]-Casos_PN_CORR[[#This Row],[31-mar]]</f>
        <v>0</v>
      </c>
      <c r="AC668">
        <f>+Casos_PN_CORR[[#This Row],[2-abr]]-Casos_PN_CORR[[#This Row],[1-abr]]</f>
        <v>0</v>
      </c>
      <c r="AD668">
        <f>+Casos_PN_CORR[[#This Row],[3-abr]]-Casos_PN_CORR[[#This Row],[2-abr]]</f>
        <v>0</v>
      </c>
      <c r="AE668">
        <f>+Casos_PN_CORR[[#This Row],[4-abr]]-Casos_PN_CORR[[#This Row],[3-abr]]</f>
        <v>0</v>
      </c>
      <c r="AF668">
        <f>+Casos_PN_CORR[[#This Row],[5-abr]]-Casos_PN_CORR[[#This Row],[4-abr]]</f>
        <v>0</v>
      </c>
      <c r="AG668">
        <f>+Casos_PN_CORR[[#This Row],[6-abr]]-Casos_PN_CORR[[#This Row],[5-abr]]</f>
        <v>0</v>
      </c>
      <c r="AH668">
        <f>+Casos_PN_CORR[[#This Row],[7-abr]]-Casos_PN_CORR[[#This Row],[6-abr]]</f>
        <v>0</v>
      </c>
      <c r="AI668">
        <f>+Casos_PN_CORR[[#This Row],[8-abr]]-Casos_PN_CORR[[#This Row],[7-abr]]</f>
        <v>0</v>
      </c>
      <c r="AJ668">
        <f>+Casos_PN_CORR[[#This Row],[9-abr]]-Casos_PN_CORR[[#This Row],[8-abr]]</f>
        <v>0</v>
      </c>
      <c r="AK668">
        <f>+Casos_PN_CORR[[#This Row],[10-abr]]-Casos_PN_CORR[[#This Row],[9-abr]]</f>
        <v>0</v>
      </c>
      <c r="AL668">
        <f>+Casos_PN_CORR[[#This Row],[11-abr]]-Casos_PN_CORR[[#This Row],[10-abr]]</f>
        <v>0</v>
      </c>
      <c r="AM668">
        <f>+Casos_PN_CORR[[#This Row],[12-abr]]-Casos_PN_CORR[[#This Row],[11-abr]]</f>
        <v>0</v>
      </c>
      <c r="AN668">
        <f>+Casos_PN_CORR[[#This Row],[13-abr]]-Casos_PN_CORR[[#This Row],[12-abr]]</f>
        <v>0</v>
      </c>
      <c r="AO668">
        <f>+Casos_PN_CORR[[#This Row],[14-abr]]-Casos_PN_CORR[[#This Row],[13-abr]]</f>
        <v>0</v>
      </c>
      <c r="AP668">
        <f>+Casos_PN_CORR[[#This Row],[15-abr]]-Casos_PN_CORR[[#This Row],[14-abr]]</f>
        <v>0</v>
      </c>
      <c r="AQ668">
        <f>+Casos_PN_CORR[[#This Row],[16-abr]]-Casos_PN_CORR[[#This Row],[15-abr]]</f>
        <v>0</v>
      </c>
      <c r="AR668">
        <f>+Casos_PN_CORR[[#This Row],[17-abr]]-Casos_PN_CORR[[#This Row],[16-abr]]</f>
        <v>0</v>
      </c>
      <c r="AS668">
        <f>+Casos_PN_CORR[[#This Row],[18-abr]]-Casos_PN_CORR[[#This Row],[17-abr]]</f>
        <v>0</v>
      </c>
      <c r="AT668">
        <f>+Casos_PN_CORR[[#This Row],[19-abr]]-Casos_PN_CORR[[#This Row],[18-abr]]</f>
        <v>0</v>
      </c>
      <c r="AU668">
        <f>+Casos_PN_CORR[[#This Row],[20-abr]]-Casos_PN_CORR[[#This Row],[19-abr]]</f>
        <v>0</v>
      </c>
      <c r="AV668">
        <f>+Casos_PN_CORR[[#This Row],[21-abr]]-Casos_PN_CORR[[#This Row],[20-abr]]</f>
        <v>0</v>
      </c>
      <c r="AW668">
        <f>+Casos_PN_CORR[[#This Row],[22-abr]]-Casos_PN_CORR[[#This Row],[21-abr]]</f>
        <v>0</v>
      </c>
      <c r="AX668">
        <f>+Casos_PN_CORR[[#This Row],[23-abr]]-Casos_PN_CORR[[#This Row],[22-abr]]</f>
        <v>0</v>
      </c>
      <c r="AY668">
        <f>+Casos_PN_CORR[[#This Row],[24-abr]]-Casos_PN_CORR[[#This Row],[23-abr]]</f>
        <v>0</v>
      </c>
      <c r="AZ668">
        <f>+Casos_PN_CORR[[#This Row],[25-abr]]-Casos_PN_CORR[[#This Row],[24-abr]]</f>
        <v>0</v>
      </c>
      <c r="BA668">
        <f>+Casos_PN_CORR[[#This Row],[26-abr]]-Casos_PN_CORR[[#This Row],[25-abr]]</f>
        <v>0</v>
      </c>
      <c r="BB668">
        <f>+Casos_PN_CORR[[#This Row],[27-abr]]-Casos_PN_CORR[[#This Row],[26-abr]]</f>
        <v>0</v>
      </c>
      <c r="BC668">
        <f>+Casos_PN_CORR[[#This Row],[28-abr]]-Casos_PN_CORR[[#This Row],[27-abr]]</f>
        <v>0</v>
      </c>
      <c r="BD668">
        <f>+Casos_PN_CORR[[#This Row],[29-abr]]-Casos_PN_CORR[[#This Row],[28-abr]]</f>
        <v>0</v>
      </c>
      <c r="BE668">
        <f>+Casos_PN_CORR[[#This Row],[30-abr]]-Casos_PN_CORR[[#This Row],[29-abr]]</f>
        <v>0</v>
      </c>
      <c r="BF668">
        <f>+Casos_PN_CORR[[#This Row],[1-may]]-Casos_PN_CORR[[#This Row],[30-abr]]</f>
        <v>0</v>
      </c>
      <c r="BG668">
        <f>+Casos_PN_CORR[[#This Row],[2-may]]-Casos_PN_CORR[[#This Row],[1-may]]</f>
        <v>0</v>
      </c>
      <c r="BH668">
        <f>+Casos_PN_CORR[[#This Row],[3-may]]-Casos_PN_CORR[[#This Row],[2-may]]</f>
        <v>0</v>
      </c>
      <c r="BI668">
        <f>+Casos_PN_CORR[[#This Row],[4-may]]-Casos_PN_CORR[[#This Row],[3-may]]</f>
        <v>0</v>
      </c>
      <c r="BJ668">
        <f>+Casos_PN_CORR[[#This Row],[5-may]]-Casos_PN_CORR[[#This Row],[4-may]]</f>
        <v>0</v>
      </c>
      <c r="BK668">
        <f>+Casos_PN_CORR[[#This Row],[6-may]]-Casos_PN_CORR[[#This Row],[5-may]]</f>
        <v>0</v>
      </c>
      <c r="BL668">
        <f>+Casos_PN_CORR[[#This Row],[7-may]]-Casos_PN_CORR[[#This Row],[6-may]]</f>
        <v>0</v>
      </c>
      <c r="BM668">
        <f>+Casos_PN_CORR[[#This Row],[8-may]]-Casos_PN_CORR[[#This Row],[7-may]]</f>
        <v>0</v>
      </c>
      <c r="BN668">
        <f>+Casos_PN_CORR[[#This Row],[9-may]]-Casos_PN_CORR[[#This Row],[8-may]]</f>
        <v>0</v>
      </c>
      <c r="BO668">
        <f>+Casos_PN_CORR[[#This Row],[10-may]]-Casos_PN_CORR[[#This Row],[9-may]]</f>
        <v>0</v>
      </c>
      <c r="BP668">
        <f>+Casos_PN_CORR[[#This Row],[11-may]]-Casos_PN_CORR[[#This Row],[10-may]]</f>
        <v>0</v>
      </c>
      <c r="BQ668">
        <f>+Casos_PN_CORR[[#This Row],[12-may]]-Casos_PN_CORR[[#This Row],[11-may]]</f>
        <v>0</v>
      </c>
      <c r="BR668">
        <f>+Casos_PN_CORR[[#This Row],[13-may]]-Casos_PN_CORR[[#This Row],[12-may]]</f>
        <v>0</v>
      </c>
      <c r="BS668">
        <f>+Casos_PN_CORR[[#This Row],[14-may]]-Casos_PN_CORR[[#This Row],[13-may]]</f>
        <v>0</v>
      </c>
      <c r="BT668">
        <f>+Casos_PN_CORR[[#This Row],[15-may]]-Casos_PN_CORR[[#This Row],[14-may]]</f>
        <v>0</v>
      </c>
      <c r="BU668">
        <f>+Casos_PN_CORR[[#This Row],[16-may]]-Casos_PN_CORR[[#This Row],[15-may]]</f>
        <v>0</v>
      </c>
      <c r="BV668">
        <f>+Casos_PN_CORR[[#This Row],[17-may]]-Casos_PN_CORR[[#This Row],[16-may]]</f>
        <v>0</v>
      </c>
      <c r="BW668">
        <f>+Casos_PN_CORR[[#This Row],[18-may]]-Casos_PN_CORR[[#This Row],[17-may]]</f>
        <v>0</v>
      </c>
      <c r="BX668">
        <f>+Casos_PN_CORR[[#This Row],[19-may]]-Casos_PN_CORR[[#This Row],[18-may]]</f>
        <v>0</v>
      </c>
      <c r="BY668">
        <f>+Casos_PN_CORR[[#This Row],[20-may]]-Casos_PN_CORR[[#This Row],[19-may]]</f>
        <v>0</v>
      </c>
      <c r="BZ668">
        <f>+Casos_PN_CORR[[#This Row],[21-may]]-Casos_PN_CORR[[#This Row],[20-may]]</f>
        <v>0</v>
      </c>
      <c r="CA668">
        <f>+Casos_PN_CORR[[#This Row],[22-may]]-Casos_PN_CORR[[#This Row],[21-may]]</f>
        <v>0</v>
      </c>
      <c r="CB668">
        <f>+Casos_PN_CORR[[#This Row],[23-may]]-Casos_PN_CORR[[#This Row],[22-may]]</f>
        <v>0</v>
      </c>
      <c r="CC668">
        <f>+Casos_PN_CORR[[#This Row],[24-may]]-Casos_PN_CORR[[#This Row],[23-may]]</f>
        <v>0</v>
      </c>
      <c r="CD668">
        <f>+Casos_PN_CORR[[#This Row],[25-may]]-Casos_PN_CORR[[#This Row],[24-may]]</f>
        <v>0</v>
      </c>
      <c r="CE668">
        <f>+Casos_PN_CORR[[#This Row],[26-may]]-Casos_PN_CORR[[#This Row],[25-may]]</f>
        <v>0</v>
      </c>
      <c r="CF668">
        <f>+Casos_PN_CORR[[#This Row],[27-may]]-Casos_PN_CORR[[#This Row],[26-may]]</f>
        <v>0</v>
      </c>
      <c r="CG668">
        <f>+Casos_PN_CORR[[#This Row],[28-may]]-Casos_PN_CORR[[#This Row],[27-may]]</f>
        <v>0</v>
      </c>
      <c r="CH668">
        <f>+Casos_PN_CORR[[#This Row],[29-may]]-Casos_PN_CORR[[#This Row],[28-may]]</f>
        <v>0</v>
      </c>
      <c r="CI668">
        <f>+Casos_PN_CORR[[#This Row],[30-may]]-Casos_PN_CORR[[#This Row],[29-may]]</f>
        <v>0</v>
      </c>
      <c r="CJ668">
        <f>+Casos_PN_CORR[[#This Row],[31-may]]-Casos_PN_CORR[[#This Row],[30-may]]</f>
        <v>0</v>
      </c>
      <c r="CK668">
        <f>+Casos_PN_CORR[[#This Row],[1-jun]]-Casos_PN_CORR[[#This Row],[31-may]]</f>
        <v>0</v>
      </c>
      <c r="CL668">
        <f>+Casos_PN_CORR[[#This Row],[2-jun]]-Casos_PN_CORR[[#This Row],[1-jun]]</f>
        <v>0</v>
      </c>
      <c r="CM668">
        <f>+Casos_PN_CORR[[#This Row],[3-jun]]-Casos_PN_CORR[[#This Row],[2-jun]]</f>
        <v>0</v>
      </c>
      <c r="CN668">
        <f>+Casos_PN_CORR[[#This Row],[4-jun]]-Casos_PN_CORR[[#This Row],[3-jun]]</f>
        <v>0</v>
      </c>
      <c r="CO668">
        <f>+Casos_PN_CORR[[#This Row],[5-jun]]-Casos_PN_CORR[[#This Row],[4-jun]]</f>
        <v>0</v>
      </c>
      <c r="CP668">
        <f>+Casos_PN_CORR[[#This Row],[6-jun]]-Casos_PN_CORR[[#This Row],[5-jun]]</f>
        <v>0</v>
      </c>
    </row>
    <row r="669" spans="1:94">
      <c r="A669">
        <v>130312</v>
      </c>
      <c r="B669" s="2" t="s">
        <v>131</v>
      </c>
      <c r="C669" s="2" t="s">
        <v>219</v>
      </c>
      <c r="D669" s="2" t="s">
        <v>774</v>
      </c>
      <c r="E669" s="4">
        <f t="shared" si="10"/>
        <v>11</v>
      </c>
      <c r="F669">
        <f>+Casos_PN_CORR[[#This Row],[10-mar]]</f>
        <v>0</v>
      </c>
      <c r="G669">
        <f>+Casos_PN_CORR[[#This Row],[11-mar]]-Casos_PN_CORR[[#This Row],[10-mar]]</f>
        <v>0</v>
      </c>
      <c r="H669">
        <f>+Casos_PN_CORR[[#This Row],[12-mar]]-Casos_PN_CORR[[#This Row],[11-mar]]</f>
        <v>0</v>
      </c>
      <c r="I669">
        <f>+Casos_PN_CORR[[#This Row],[13-mar]]-Casos_PN_CORR[[#This Row],[12-mar]]</f>
        <v>0</v>
      </c>
      <c r="J669">
        <f>+Casos_PN_CORR[[#This Row],[14-mar]]-Casos_PN_CORR[[#This Row],[13-mar]]</f>
        <v>0</v>
      </c>
      <c r="K669">
        <f>+Casos_PN_CORR[[#This Row],[15-mar]]-Casos_PN_CORR[[#This Row],[14-mar]]</f>
        <v>0</v>
      </c>
      <c r="L669">
        <f>+Casos_PN_CORR[[#This Row],[16-mar]]-Casos_PN_CORR[[#This Row],[15-mar]]</f>
        <v>0</v>
      </c>
      <c r="M669">
        <f>+Casos_PN_CORR[[#This Row],[17-mar]]-Casos_PN_CORR[[#This Row],[16-mar]]</f>
        <v>0</v>
      </c>
      <c r="N669">
        <f>+Casos_PN_CORR[[#This Row],[18-mar]]-Casos_PN_CORR[[#This Row],[17-mar]]</f>
        <v>0</v>
      </c>
      <c r="O669">
        <f>+Casos_PN_CORR[[#This Row],[19-mar]]-Casos_PN_CORR[[#This Row],[18-mar]]</f>
        <v>0</v>
      </c>
      <c r="P669">
        <f>+Casos_PN_CORR[[#This Row],[20-mar]]-Casos_PN_CORR[[#This Row],[19-mar]]</f>
        <v>0</v>
      </c>
      <c r="Q669">
        <f>+Casos_PN_CORR[[#This Row],[21-mar]]-Casos_PN_CORR[[#This Row],[20-mar]]</f>
        <v>0</v>
      </c>
      <c r="R669">
        <f>+Casos_PN_CORR[[#This Row],[22-mar]]-Casos_PN_CORR[[#This Row],[21-mar]]</f>
        <v>0</v>
      </c>
      <c r="S669">
        <f>+Casos_PN_CORR[[#This Row],[23-mar]]-Casos_PN_CORR[[#This Row],[22-mar]]</f>
        <v>0</v>
      </c>
      <c r="T669">
        <f>+Casos_PN_CORR[[#This Row],[24-mar]]-Casos_PN_CORR[[#This Row],[23-mar]]</f>
        <v>0</v>
      </c>
      <c r="U669">
        <f>+Casos_PN_CORR[[#This Row],[25-mar]]-Casos_PN_CORR[[#This Row],[24-mar]]</f>
        <v>0</v>
      </c>
      <c r="V669">
        <f>+Casos_PN_CORR[[#This Row],[26-mar]]-Casos_PN_CORR[[#This Row],[25-mar]]</f>
        <v>0</v>
      </c>
      <c r="W669">
        <f>+Casos_PN_CORR[[#This Row],[27-mar]]-Casos_PN_CORR[[#This Row],[26-mar]]</f>
        <v>0</v>
      </c>
      <c r="X669">
        <f>+Casos_PN_CORR[[#This Row],[28-mar]]-Casos_PN_CORR[[#This Row],[27-mar]]</f>
        <v>0</v>
      </c>
      <c r="Y669">
        <f>+Casos_PN_CORR[[#This Row],[29-mar]]-Casos_PN_CORR[[#This Row],[28-mar]]</f>
        <v>0</v>
      </c>
      <c r="Z669">
        <f>+Casos_PN_CORR[[#This Row],[30-mar]]-Casos_PN_CORR[[#This Row],[29-mar]]</f>
        <v>0</v>
      </c>
      <c r="AA669">
        <f>+Casos_PN_CORR[[#This Row],[31-mar]]-Casos_PN_CORR[[#This Row],[30-mar]]</f>
        <v>0</v>
      </c>
      <c r="AB669">
        <f>+Casos_PN_CORR[[#This Row],[1-abr]]-Casos_PN_CORR[[#This Row],[31-mar]]</f>
        <v>0</v>
      </c>
      <c r="AC669">
        <f>+Casos_PN_CORR[[#This Row],[2-abr]]-Casos_PN_CORR[[#This Row],[1-abr]]</f>
        <v>0</v>
      </c>
      <c r="AD669">
        <f>+Casos_PN_CORR[[#This Row],[3-abr]]-Casos_PN_CORR[[#This Row],[2-abr]]</f>
        <v>0</v>
      </c>
      <c r="AE669">
        <f>+Casos_PN_CORR[[#This Row],[4-abr]]-Casos_PN_CORR[[#This Row],[3-abr]]</f>
        <v>0</v>
      </c>
      <c r="AF669">
        <f>+Casos_PN_CORR[[#This Row],[5-abr]]-Casos_PN_CORR[[#This Row],[4-abr]]</f>
        <v>0</v>
      </c>
      <c r="AG669">
        <f>+Casos_PN_CORR[[#This Row],[6-abr]]-Casos_PN_CORR[[#This Row],[5-abr]]</f>
        <v>0</v>
      </c>
      <c r="AH669">
        <f>+Casos_PN_CORR[[#This Row],[7-abr]]-Casos_PN_CORR[[#This Row],[6-abr]]</f>
        <v>0</v>
      </c>
      <c r="AI669">
        <f>+Casos_PN_CORR[[#This Row],[8-abr]]-Casos_PN_CORR[[#This Row],[7-abr]]</f>
        <v>0</v>
      </c>
      <c r="AJ669">
        <f>+Casos_PN_CORR[[#This Row],[9-abr]]-Casos_PN_CORR[[#This Row],[8-abr]]</f>
        <v>0</v>
      </c>
      <c r="AK669">
        <f>+Casos_PN_CORR[[#This Row],[10-abr]]-Casos_PN_CORR[[#This Row],[9-abr]]</f>
        <v>0</v>
      </c>
      <c r="AL669">
        <f>+Casos_PN_CORR[[#This Row],[11-abr]]-Casos_PN_CORR[[#This Row],[10-abr]]</f>
        <v>0</v>
      </c>
      <c r="AM669">
        <f>+Casos_PN_CORR[[#This Row],[12-abr]]-Casos_PN_CORR[[#This Row],[11-abr]]</f>
        <v>0</v>
      </c>
      <c r="AN669">
        <f>+Casos_PN_CORR[[#This Row],[13-abr]]-Casos_PN_CORR[[#This Row],[12-abr]]</f>
        <v>0</v>
      </c>
      <c r="AO669">
        <f>+Casos_PN_CORR[[#This Row],[14-abr]]-Casos_PN_CORR[[#This Row],[13-abr]]</f>
        <v>0</v>
      </c>
      <c r="AP669">
        <f>+Casos_PN_CORR[[#This Row],[15-abr]]-Casos_PN_CORR[[#This Row],[14-abr]]</f>
        <v>0</v>
      </c>
      <c r="AQ669">
        <f>+Casos_PN_CORR[[#This Row],[16-abr]]-Casos_PN_CORR[[#This Row],[15-abr]]</f>
        <v>0</v>
      </c>
      <c r="AR669">
        <f>+Casos_PN_CORR[[#This Row],[17-abr]]-Casos_PN_CORR[[#This Row],[16-abr]]</f>
        <v>0</v>
      </c>
      <c r="AS669">
        <f>+Casos_PN_CORR[[#This Row],[18-abr]]-Casos_PN_CORR[[#This Row],[17-abr]]</f>
        <v>0</v>
      </c>
      <c r="AT669">
        <f>+Casos_PN_CORR[[#This Row],[19-abr]]-Casos_PN_CORR[[#This Row],[18-abr]]</f>
        <v>0</v>
      </c>
      <c r="AU669">
        <f>+Casos_PN_CORR[[#This Row],[20-abr]]-Casos_PN_CORR[[#This Row],[19-abr]]</f>
        <v>0</v>
      </c>
      <c r="AV669">
        <f>+Casos_PN_CORR[[#This Row],[21-abr]]-Casos_PN_CORR[[#This Row],[20-abr]]</f>
        <v>0</v>
      </c>
      <c r="AW669">
        <f>+Casos_PN_CORR[[#This Row],[22-abr]]-Casos_PN_CORR[[#This Row],[21-abr]]</f>
        <v>0</v>
      </c>
      <c r="AX669">
        <f>+Casos_PN_CORR[[#This Row],[23-abr]]-Casos_PN_CORR[[#This Row],[22-abr]]</f>
        <v>0</v>
      </c>
      <c r="AY669">
        <f>+Casos_PN_CORR[[#This Row],[24-abr]]-Casos_PN_CORR[[#This Row],[23-abr]]</f>
        <v>0</v>
      </c>
      <c r="AZ669">
        <f>+Casos_PN_CORR[[#This Row],[25-abr]]-Casos_PN_CORR[[#This Row],[24-abr]]</f>
        <v>0</v>
      </c>
      <c r="BA669">
        <f>+Casos_PN_CORR[[#This Row],[26-abr]]-Casos_PN_CORR[[#This Row],[25-abr]]</f>
        <v>0</v>
      </c>
      <c r="BB669">
        <f>+Casos_PN_CORR[[#This Row],[27-abr]]-Casos_PN_CORR[[#This Row],[26-abr]]</f>
        <v>0</v>
      </c>
      <c r="BC669">
        <f>+Casos_PN_CORR[[#This Row],[28-abr]]-Casos_PN_CORR[[#This Row],[27-abr]]</f>
        <v>0</v>
      </c>
      <c r="BD669">
        <f>+Casos_PN_CORR[[#This Row],[29-abr]]-Casos_PN_CORR[[#This Row],[28-abr]]</f>
        <v>0</v>
      </c>
      <c r="BE669">
        <f>+Casos_PN_CORR[[#This Row],[30-abr]]-Casos_PN_CORR[[#This Row],[29-abr]]</f>
        <v>0</v>
      </c>
      <c r="BF669">
        <f>+Casos_PN_CORR[[#This Row],[1-may]]-Casos_PN_CORR[[#This Row],[30-abr]]</f>
        <v>0</v>
      </c>
      <c r="BG669">
        <f>+Casos_PN_CORR[[#This Row],[2-may]]-Casos_PN_CORR[[#This Row],[1-may]]</f>
        <v>0</v>
      </c>
      <c r="BH669">
        <f>+Casos_PN_CORR[[#This Row],[3-may]]-Casos_PN_CORR[[#This Row],[2-may]]</f>
        <v>0</v>
      </c>
      <c r="BI669">
        <f>+Casos_PN_CORR[[#This Row],[4-may]]-Casos_PN_CORR[[#This Row],[3-may]]</f>
        <v>0</v>
      </c>
      <c r="BJ669">
        <f>+Casos_PN_CORR[[#This Row],[5-may]]-Casos_PN_CORR[[#This Row],[4-may]]</f>
        <v>0</v>
      </c>
      <c r="BK669">
        <f>+Casos_PN_CORR[[#This Row],[6-may]]-Casos_PN_CORR[[#This Row],[5-may]]</f>
        <v>0</v>
      </c>
      <c r="BL669">
        <f>+Casos_PN_CORR[[#This Row],[7-may]]-Casos_PN_CORR[[#This Row],[6-may]]</f>
        <v>0</v>
      </c>
      <c r="BM669">
        <f>+Casos_PN_CORR[[#This Row],[8-may]]-Casos_PN_CORR[[#This Row],[7-may]]</f>
        <v>0</v>
      </c>
      <c r="BN669">
        <f>+Casos_PN_CORR[[#This Row],[9-may]]-Casos_PN_CORR[[#This Row],[8-may]]</f>
        <v>0</v>
      </c>
      <c r="BO669">
        <f>+Casos_PN_CORR[[#This Row],[10-may]]-Casos_PN_CORR[[#This Row],[9-may]]</f>
        <v>0</v>
      </c>
      <c r="BP669">
        <f>+Casos_PN_CORR[[#This Row],[11-may]]-Casos_PN_CORR[[#This Row],[10-may]]</f>
        <v>0</v>
      </c>
      <c r="BQ669">
        <f>+Casos_PN_CORR[[#This Row],[12-may]]-Casos_PN_CORR[[#This Row],[11-may]]</f>
        <v>0</v>
      </c>
      <c r="BR669">
        <f>+Casos_PN_CORR[[#This Row],[13-may]]-Casos_PN_CORR[[#This Row],[12-may]]</f>
        <v>0</v>
      </c>
      <c r="BS669">
        <f>+Casos_PN_CORR[[#This Row],[14-may]]-Casos_PN_CORR[[#This Row],[13-may]]</f>
        <v>0</v>
      </c>
      <c r="BT669">
        <f>+Casos_PN_CORR[[#This Row],[15-may]]-Casos_PN_CORR[[#This Row],[14-may]]</f>
        <v>0</v>
      </c>
      <c r="BU669">
        <f>+Casos_PN_CORR[[#This Row],[16-may]]-Casos_PN_CORR[[#This Row],[15-may]]</f>
        <v>0</v>
      </c>
      <c r="BV669">
        <f>+Casos_PN_CORR[[#This Row],[17-may]]-Casos_PN_CORR[[#This Row],[16-may]]</f>
        <v>0</v>
      </c>
      <c r="BW669">
        <f>+Casos_PN_CORR[[#This Row],[18-may]]-Casos_PN_CORR[[#This Row],[17-may]]</f>
        <v>0</v>
      </c>
      <c r="BX669">
        <f>+Casos_PN_CORR[[#This Row],[19-may]]-Casos_PN_CORR[[#This Row],[18-may]]</f>
        <v>0</v>
      </c>
      <c r="BY669">
        <f>+Casos_PN_CORR[[#This Row],[20-may]]-Casos_PN_CORR[[#This Row],[19-may]]</f>
        <v>0</v>
      </c>
      <c r="BZ669">
        <f>+Casos_PN_CORR[[#This Row],[21-may]]-Casos_PN_CORR[[#This Row],[20-may]]</f>
        <v>0</v>
      </c>
      <c r="CA669">
        <f>+Casos_PN_CORR[[#This Row],[22-may]]-Casos_PN_CORR[[#This Row],[21-may]]</f>
        <v>0</v>
      </c>
      <c r="CB669">
        <f>+Casos_PN_CORR[[#This Row],[23-may]]-Casos_PN_CORR[[#This Row],[22-may]]</f>
        <v>0</v>
      </c>
      <c r="CC669">
        <f>+Casos_PN_CORR[[#This Row],[24-may]]-Casos_PN_CORR[[#This Row],[23-may]]</f>
        <v>0</v>
      </c>
      <c r="CD669">
        <f>+Casos_PN_CORR[[#This Row],[25-may]]-Casos_PN_CORR[[#This Row],[24-may]]</f>
        <v>0</v>
      </c>
      <c r="CE669">
        <f>+Casos_PN_CORR[[#This Row],[26-may]]-Casos_PN_CORR[[#This Row],[25-may]]</f>
        <v>0</v>
      </c>
      <c r="CF669">
        <f>+Casos_PN_CORR[[#This Row],[27-may]]-Casos_PN_CORR[[#This Row],[26-may]]</f>
        <v>0</v>
      </c>
      <c r="CG669">
        <f>+Casos_PN_CORR[[#This Row],[28-may]]-Casos_PN_CORR[[#This Row],[27-may]]</f>
        <v>0</v>
      </c>
      <c r="CH669">
        <f>+Casos_PN_CORR[[#This Row],[29-may]]-Casos_PN_CORR[[#This Row],[28-may]]</f>
        <v>0</v>
      </c>
      <c r="CI669">
        <f>+Casos_PN_CORR[[#This Row],[30-may]]-Casos_PN_CORR[[#This Row],[29-may]]</f>
        <v>0</v>
      </c>
      <c r="CJ669">
        <f>+Casos_PN_CORR[[#This Row],[31-may]]-Casos_PN_CORR[[#This Row],[30-may]]</f>
        <v>0</v>
      </c>
      <c r="CK669">
        <f>+Casos_PN_CORR[[#This Row],[1-jun]]-Casos_PN_CORR[[#This Row],[31-may]]</f>
        <v>0</v>
      </c>
      <c r="CL669">
        <f>+Casos_PN_CORR[[#This Row],[2-jun]]-Casos_PN_CORR[[#This Row],[1-jun]]</f>
        <v>0</v>
      </c>
      <c r="CM669">
        <f>+Casos_PN_CORR[[#This Row],[3-jun]]-Casos_PN_CORR[[#This Row],[2-jun]]</f>
        <v>0</v>
      </c>
      <c r="CN669">
        <f>+Casos_PN_CORR[[#This Row],[4-jun]]-Casos_PN_CORR[[#This Row],[3-jun]]</f>
        <v>0</v>
      </c>
      <c r="CO669">
        <f>+Casos_PN_CORR[[#This Row],[5-jun]]-Casos_PN_CORR[[#This Row],[4-jun]]</f>
        <v>11</v>
      </c>
      <c r="CP669">
        <f>+Casos_PN_CORR[[#This Row],[6-jun]]-Casos_PN_CORR[[#This Row],[5-jun]]</f>
        <v>0</v>
      </c>
    </row>
    <row r="670" spans="1:94">
      <c r="A670">
        <v>20407</v>
      </c>
      <c r="B670" s="2" t="s">
        <v>110</v>
      </c>
      <c r="C670" s="2" t="s">
        <v>242</v>
      </c>
      <c r="D670" s="2" t="s">
        <v>775</v>
      </c>
      <c r="E670" s="4">
        <f t="shared" si="10"/>
        <v>3</v>
      </c>
      <c r="F670">
        <f>+Casos_PN_CORR[[#This Row],[10-mar]]</f>
        <v>0</v>
      </c>
      <c r="G670">
        <f>+Casos_PN_CORR[[#This Row],[11-mar]]-Casos_PN_CORR[[#This Row],[10-mar]]</f>
        <v>0</v>
      </c>
      <c r="H670">
        <f>+Casos_PN_CORR[[#This Row],[12-mar]]-Casos_PN_CORR[[#This Row],[11-mar]]</f>
        <v>0</v>
      </c>
      <c r="I670">
        <f>+Casos_PN_CORR[[#This Row],[13-mar]]-Casos_PN_CORR[[#This Row],[12-mar]]</f>
        <v>0</v>
      </c>
      <c r="J670">
        <f>+Casos_PN_CORR[[#This Row],[14-mar]]-Casos_PN_CORR[[#This Row],[13-mar]]</f>
        <v>0</v>
      </c>
      <c r="K670">
        <f>+Casos_PN_CORR[[#This Row],[15-mar]]-Casos_PN_CORR[[#This Row],[14-mar]]</f>
        <v>0</v>
      </c>
      <c r="L670">
        <f>+Casos_PN_CORR[[#This Row],[16-mar]]-Casos_PN_CORR[[#This Row],[15-mar]]</f>
        <v>0</v>
      </c>
      <c r="M670">
        <f>+Casos_PN_CORR[[#This Row],[17-mar]]-Casos_PN_CORR[[#This Row],[16-mar]]</f>
        <v>0</v>
      </c>
      <c r="N670">
        <f>+Casos_PN_CORR[[#This Row],[18-mar]]-Casos_PN_CORR[[#This Row],[17-mar]]</f>
        <v>0</v>
      </c>
      <c r="O670">
        <f>+Casos_PN_CORR[[#This Row],[19-mar]]-Casos_PN_CORR[[#This Row],[18-mar]]</f>
        <v>0</v>
      </c>
      <c r="P670">
        <f>+Casos_PN_CORR[[#This Row],[20-mar]]-Casos_PN_CORR[[#This Row],[19-mar]]</f>
        <v>0</v>
      </c>
      <c r="Q670">
        <f>+Casos_PN_CORR[[#This Row],[21-mar]]-Casos_PN_CORR[[#This Row],[20-mar]]</f>
        <v>0</v>
      </c>
      <c r="R670">
        <f>+Casos_PN_CORR[[#This Row],[22-mar]]-Casos_PN_CORR[[#This Row],[21-mar]]</f>
        <v>0</v>
      </c>
      <c r="S670">
        <f>+Casos_PN_CORR[[#This Row],[23-mar]]-Casos_PN_CORR[[#This Row],[22-mar]]</f>
        <v>0</v>
      </c>
      <c r="T670">
        <f>+Casos_PN_CORR[[#This Row],[24-mar]]-Casos_PN_CORR[[#This Row],[23-mar]]</f>
        <v>0</v>
      </c>
      <c r="U670">
        <f>+Casos_PN_CORR[[#This Row],[25-mar]]-Casos_PN_CORR[[#This Row],[24-mar]]</f>
        <v>0</v>
      </c>
      <c r="V670">
        <f>+Casos_PN_CORR[[#This Row],[26-mar]]-Casos_PN_CORR[[#This Row],[25-mar]]</f>
        <v>0</v>
      </c>
      <c r="W670">
        <f>+Casos_PN_CORR[[#This Row],[27-mar]]-Casos_PN_CORR[[#This Row],[26-mar]]</f>
        <v>0</v>
      </c>
      <c r="X670">
        <f>+Casos_PN_CORR[[#This Row],[28-mar]]-Casos_PN_CORR[[#This Row],[27-mar]]</f>
        <v>0</v>
      </c>
      <c r="Y670">
        <f>+Casos_PN_CORR[[#This Row],[29-mar]]-Casos_PN_CORR[[#This Row],[28-mar]]</f>
        <v>0</v>
      </c>
      <c r="Z670">
        <f>+Casos_PN_CORR[[#This Row],[30-mar]]-Casos_PN_CORR[[#This Row],[29-mar]]</f>
        <v>0</v>
      </c>
      <c r="AA670">
        <f>+Casos_PN_CORR[[#This Row],[31-mar]]-Casos_PN_CORR[[#This Row],[30-mar]]</f>
        <v>0</v>
      </c>
      <c r="AB670">
        <f>+Casos_PN_CORR[[#This Row],[1-abr]]-Casos_PN_CORR[[#This Row],[31-mar]]</f>
        <v>0</v>
      </c>
      <c r="AC670">
        <f>+Casos_PN_CORR[[#This Row],[2-abr]]-Casos_PN_CORR[[#This Row],[1-abr]]</f>
        <v>0</v>
      </c>
      <c r="AD670">
        <f>+Casos_PN_CORR[[#This Row],[3-abr]]-Casos_PN_CORR[[#This Row],[2-abr]]</f>
        <v>0</v>
      </c>
      <c r="AE670">
        <f>+Casos_PN_CORR[[#This Row],[4-abr]]-Casos_PN_CORR[[#This Row],[3-abr]]</f>
        <v>0</v>
      </c>
      <c r="AF670">
        <f>+Casos_PN_CORR[[#This Row],[5-abr]]-Casos_PN_CORR[[#This Row],[4-abr]]</f>
        <v>0</v>
      </c>
      <c r="AG670">
        <f>+Casos_PN_CORR[[#This Row],[6-abr]]-Casos_PN_CORR[[#This Row],[5-abr]]</f>
        <v>0</v>
      </c>
      <c r="AH670">
        <f>+Casos_PN_CORR[[#This Row],[7-abr]]-Casos_PN_CORR[[#This Row],[6-abr]]</f>
        <v>0</v>
      </c>
      <c r="AI670">
        <f>+Casos_PN_CORR[[#This Row],[8-abr]]-Casos_PN_CORR[[#This Row],[7-abr]]</f>
        <v>0</v>
      </c>
      <c r="AJ670">
        <f>+Casos_PN_CORR[[#This Row],[9-abr]]-Casos_PN_CORR[[#This Row],[8-abr]]</f>
        <v>0</v>
      </c>
      <c r="AK670">
        <f>+Casos_PN_CORR[[#This Row],[10-abr]]-Casos_PN_CORR[[#This Row],[9-abr]]</f>
        <v>0</v>
      </c>
      <c r="AL670">
        <f>+Casos_PN_CORR[[#This Row],[11-abr]]-Casos_PN_CORR[[#This Row],[10-abr]]</f>
        <v>0</v>
      </c>
      <c r="AM670">
        <f>+Casos_PN_CORR[[#This Row],[12-abr]]-Casos_PN_CORR[[#This Row],[11-abr]]</f>
        <v>0</v>
      </c>
      <c r="AN670">
        <f>+Casos_PN_CORR[[#This Row],[13-abr]]-Casos_PN_CORR[[#This Row],[12-abr]]</f>
        <v>0</v>
      </c>
      <c r="AO670">
        <f>+Casos_PN_CORR[[#This Row],[14-abr]]-Casos_PN_CORR[[#This Row],[13-abr]]</f>
        <v>0</v>
      </c>
      <c r="AP670">
        <f>+Casos_PN_CORR[[#This Row],[15-abr]]-Casos_PN_CORR[[#This Row],[14-abr]]</f>
        <v>0</v>
      </c>
      <c r="AQ670">
        <f>+Casos_PN_CORR[[#This Row],[16-abr]]-Casos_PN_CORR[[#This Row],[15-abr]]</f>
        <v>0</v>
      </c>
      <c r="AR670">
        <f>+Casos_PN_CORR[[#This Row],[17-abr]]-Casos_PN_CORR[[#This Row],[16-abr]]</f>
        <v>0</v>
      </c>
      <c r="AS670">
        <f>+Casos_PN_CORR[[#This Row],[18-abr]]-Casos_PN_CORR[[#This Row],[17-abr]]</f>
        <v>0</v>
      </c>
      <c r="AT670">
        <f>+Casos_PN_CORR[[#This Row],[19-abr]]-Casos_PN_CORR[[#This Row],[18-abr]]</f>
        <v>0</v>
      </c>
      <c r="AU670">
        <f>+Casos_PN_CORR[[#This Row],[20-abr]]-Casos_PN_CORR[[#This Row],[19-abr]]</f>
        <v>0</v>
      </c>
      <c r="AV670">
        <f>+Casos_PN_CORR[[#This Row],[21-abr]]-Casos_PN_CORR[[#This Row],[20-abr]]</f>
        <v>0</v>
      </c>
      <c r="AW670">
        <f>+Casos_PN_CORR[[#This Row],[22-abr]]-Casos_PN_CORR[[#This Row],[21-abr]]</f>
        <v>0</v>
      </c>
      <c r="AX670">
        <f>+Casos_PN_CORR[[#This Row],[23-abr]]-Casos_PN_CORR[[#This Row],[22-abr]]</f>
        <v>0</v>
      </c>
      <c r="AY670">
        <f>+Casos_PN_CORR[[#This Row],[24-abr]]-Casos_PN_CORR[[#This Row],[23-abr]]</f>
        <v>0</v>
      </c>
      <c r="AZ670">
        <f>+Casos_PN_CORR[[#This Row],[25-abr]]-Casos_PN_CORR[[#This Row],[24-abr]]</f>
        <v>0</v>
      </c>
      <c r="BA670">
        <f>+Casos_PN_CORR[[#This Row],[26-abr]]-Casos_PN_CORR[[#This Row],[25-abr]]</f>
        <v>0</v>
      </c>
      <c r="BB670">
        <f>+Casos_PN_CORR[[#This Row],[27-abr]]-Casos_PN_CORR[[#This Row],[26-abr]]</f>
        <v>0</v>
      </c>
      <c r="BC670">
        <f>+Casos_PN_CORR[[#This Row],[28-abr]]-Casos_PN_CORR[[#This Row],[27-abr]]</f>
        <v>0</v>
      </c>
      <c r="BD670">
        <f>+Casos_PN_CORR[[#This Row],[29-abr]]-Casos_PN_CORR[[#This Row],[28-abr]]</f>
        <v>0</v>
      </c>
      <c r="BE670">
        <f>+Casos_PN_CORR[[#This Row],[30-abr]]-Casos_PN_CORR[[#This Row],[29-abr]]</f>
        <v>0</v>
      </c>
      <c r="BF670">
        <f>+Casos_PN_CORR[[#This Row],[1-may]]-Casos_PN_CORR[[#This Row],[30-abr]]</f>
        <v>0</v>
      </c>
      <c r="BG670">
        <f>+Casos_PN_CORR[[#This Row],[2-may]]-Casos_PN_CORR[[#This Row],[1-may]]</f>
        <v>0</v>
      </c>
      <c r="BH670">
        <f>+Casos_PN_CORR[[#This Row],[3-may]]-Casos_PN_CORR[[#This Row],[2-may]]</f>
        <v>0</v>
      </c>
      <c r="BI670">
        <f>+Casos_PN_CORR[[#This Row],[4-may]]-Casos_PN_CORR[[#This Row],[3-may]]</f>
        <v>0</v>
      </c>
      <c r="BJ670">
        <f>+Casos_PN_CORR[[#This Row],[5-may]]-Casos_PN_CORR[[#This Row],[4-may]]</f>
        <v>0</v>
      </c>
      <c r="BK670">
        <f>+Casos_PN_CORR[[#This Row],[6-may]]-Casos_PN_CORR[[#This Row],[5-may]]</f>
        <v>0</v>
      </c>
      <c r="BL670">
        <f>+Casos_PN_CORR[[#This Row],[7-may]]-Casos_PN_CORR[[#This Row],[6-may]]</f>
        <v>0</v>
      </c>
      <c r="BM670">
        <f>+Casos_PN_CORR[[#This Row],[8-may]]-Casos_PN_CORR[[#This Row],[7-may]]</f>
        <v>0</v>
      </c>
      <c r="BN670">
        <f>+Casos_PN_CORR[[#This Row],[9-may]]-Casos_PN_CORR[[#This Row],[8-may]]</f>
        <v>0</v>
      </c>
      <c r="BO670">
        <f>+Casos_PN_CORR[[#This Row],[10-may]]-Casos_PN_CORR[[#This Row],[9-may]]</f>
        <v>0</v>
      </c>
      <c r="BP670">
        <f>+Casos_PN_CORR[[#This Row],[11-may]]-Casos_PN_CORR[[#This Row],[10-may]]</f>
        <v>0</v>
      </c>
      <c r="BQ670">
        <f>+Casos_PN_CORR[[#This Row],[12-may]]-Casos_PN_CORR[[#This Row],[11-may]]</f>
        <v>0</v>
      </c>
      <c r="BR670">
        <f>+Casos_PN_CORR[[#This Row],[13-may]]-Casos_PN_CORR[[#This Row],[12-may]]</f>
        <v>0</v>
      </c>
      <c r="BS670">
        <f>+Casos_PN_CORR[[#This Row],[14-may]]-Casos_PN_CORR[[#This Row],[13-may]]</f>
        <v>0</v>
      </c>
      <c r="BT670">
        <f>+Casos_PN_CORR[[#This Row],[15-may]]-Casos_PN_CORR[[#This Row],[14-may]]</f>
        <v>0</v>
      </c>
      <c r="BU670">
        <f>+Casos_PN_CORR[[#This Row],[16-may]]-Casos_PN_CORR[[#This Row],[15-may]]</f>
        <v>0</v>
      </c>
      <c r="BV670">
        <f>+Casos_PN_CORR[[#This Row],[17-may]]-Casos_PN_CORR[[#This Row],[16-may]]</f>
        <v>0</v>
      </c>
      <c r="BW670">
        <f>+Casos_PN_CORR[[#This Row],[18-may]]-Casos_PN_CORR[[#This Row],[17-may]]</f>
        <v>0</v>
      </c>
      <c r="BX670">
        <f>+Casos_PN_CORR[[#This Row],[19-may]]-Casos_PN_CORR[[#This Row],[18-may]]</f>
        <v>0</v>
      </c>
      <c r="BY670">
        <f>+Casos_PN_CORR[[#This Row],[20-may]]-Casos_PN_CORR[[#This Row],[19-may]]</f>
        <v>0</v>
      </c>
      <c r="BZ670">
        <f>+Casos_PN_CORR[[#This Row],[21-may]]-Casos_PN_CORR[[#This Row],[20-may]]</f>
        <v>0</v>
      </c>
      <c r="CA670">
        <f>+Casos_PN_CORR[[#This Row],[22-may]]-Casos_PN_CORR[[#This Row],[21-may]]</f>
        <v>0</v>
      </c>
      <c r="CB670">
        <f>+Casos_PN_CORR[[#This Row],[23-may]]-Casos_PN_CORR[[#This Row],[22-may]]</f>
        <v>0</v>
      </c>
      <c r="CC670">
        <f>+Casos_PN_CORR[[#This Row],[24-may]]-Casos_PN_CORR[[#This Row],[23-may]]</f>
        <v>0</v>
      </c>
      <c r="CD670">
        <f>+Casos_PN_CORR[[#This Row],[25-may]]-Casos_PN_CORR[[#This Row],[24-may]]</f>
        <v>0</v>
      </c>
      <c r="CE670">
        <f>+Casos_PN_CORR[[#This Row],[26-may]]-Casos_PN_CORR[[#This Row],[25-may]]</f>
        <v>0</v>
      </c>
      <c r="CF670">
        <f>+Casos_PN_CORR[[#This Row],[27-may]]-Casos_PN_CORR[[#This Row],[26-may]]</f>
        <v>0</v>
      </c>
      <c r="CG670">
        <f>+Casos_PN_CORR[[#This Row],[28-may]]-Casos_PN_CORR[[#This Row],[27-may]]</f>
        <v>0</v>
      </c>
      <c r="CH670">
        <f>+Casos_PN_CORR[[#This Row],[29-may]]-Casos_PN_CORR[[#This Row],[28-may]]</f>
        <v>0</v>
      </c>
      <c r="CI670">
        <f>+Casos_PN_CORR[[#This Row],[30-may]]-Casos_PN_CORR[[#This Row],[29-may]]</f>
        <v>0</v>
      </c>
      <c r="CJ670">
        <f>+Casos_PN_CORR[[#This Row],[31-may]]-Casos_PN_CORR[[#This Row],[30-may]]</f>
        <v>0</v>
      </c>
      <c r="CK670">
        <f>+Casos_PN_CORR[[#This Row],[1-jun]]-Casos_PN_CORR[[#This Row],[31-may]]</f>
        <v>0</v>
      </c>
      <c r="CL670">
        <f>+Casos_PN_CORR[[#This Row],[2-jun]]-Casos_PN_CORR[[#This Row],[1-jun]]</f>
        <v>0</v>
      </c>
      <c r="CM670">
        <f>+Casos_PN_CORR[[#This Row],[3-jun]]-Casos_PN_CORR[[#This Row],[2-jun]]</f>
        <v>0</v>
      </c>
      <c r="CN670">
        <f>+Casos_PN_CORR[[#This Row],[4-jun]]-Casos_PN_CORR[[#This Row],[3-jun]]</f>
        <v>0</v>
      </c>
      <c r="CO670">
        <f>+Casos_PN_CORR[[#This Row],[5-jun]]-Casos_PN_CORR[[#This Row],[4-jun]]</f>
        <v>3</v>
      </c>
      <c r="CP670">
        <f>+Casos_PN_CORR[[#This Row],[6-jun]]-Casos_PN_CORR[[#This Row],[5-jun]]</f>
        <v>0</v>
      </c>
    </row>
    <row r="671" spans="1:94">
      <c r="A671">
        <v>20107</v>
      </c>
      <c r="B671" s="2" t="s">
        <v>110</v>
      </c>
      <c r="C671" s="2" t="s">
        <v>111</v>
      </c>
      <c r="D671" s="2" t="s">
        <v>776</v>
      </c>
      <c r="E671" s="4">
        <f t="shared" si="10"/>
        <v>0</v>
      </c>
      <c r="F671">
        <f>+Casos_PN_CORR[[#This Row],[10-mar]]</f>
        <v>0</v>
      </c>
      <c r="G671">
        <f>+Casos_PN_CORR[[#This Row],[11-mar]]-Casos_PN_CORR[[#This Row],[10-mar]]</f>
        <v>0</v>
      </c>
      <c r="H671">
        <f>+Casos_PN_CORR[[#This Row],[12-mar]]-Casos_PN_CORR[[#This Row],[11-mar]]</f>
        <v>0</v>
      </c>
      <c r="I671">
        <f>+Casos_PN_CORR[[#This Row],[13-mar]]-Casos_PN_CORR[[#This Row],[12-mar]]</f>
        <v>0</v>
      </c>
      <c r="J671">
        <f>+Casos_PN_CORR[[#This Row],[14-mar]]-Casos_PN_CORR[[#This Row],[13-mar]]</f>
        <v>0</v>
      </c>
      <c r="K671">
        <f>+Casos_PN_CORR[[#This Row],[15-mar]]-Casos_PN_CORR[[#This Row],[14-mar]]</f>
        <v>0</v>
      </c>
      <c r="L671">
        <f>+Casos_PN_CORR[[#This Row],[16-mar]]-Casos_PN_CORR[[#This Row],[15-mar]]</f>
        <v>0</v>
      </c>
      <c r="M671">
        <f>+Casos_PN_CORR[[#This Row],[17-mar]]-Casos_PN_CORR[[#This Row],[16-mar]]</f>
        <v>0</v>
      </c>
      <c r="N671">
        <f>+Casos_PN_CORR[[#This Row],[18-mar]]-Casos_PN_CORR[[#This Row],[17-mar]]</f>
        <v>0</v>
      </c>
      <c r="O671">
        <f>+Casos_PN_CORR[[#This Row],[19-mar]]-Casos_PN_CORR[[#This Row],[18-mar]]</f>
        <v>0</v>
      </c>
      <c r="P671">
        <f>+Casos_PN_CORR[[#This Row],[20-mar]]-Casos_PN_CORR[[#This Row],[19-mar]]</f>
        <v>0</v>
      </c>
      <c r="Q671">
        <f>+Casos_PN_CORR[[#This Row],[21-mar]]-Casos_PN_CORR[[#This Row],[20-mar]]</f>
        <v>0</v>
      </c>
      <c r="R671">
        <f>+Casos_PN_CORR[[#This Row],[22-mar]]-Casos_PN_CORR[[#This Row],[21-mar]]</f>
        <v>0</v>
      </c>
      <c r="S671">
        <f>+Casos_PN_CORR[[#This Row],[23-mar]]-Casos_PN_CORR[[#This Row],[22-mar]]</f>
        <v>0</v>
      </c>
      <c r="T671">
        <f>+Casos_PN_CORR[[#This Row],[24-mar]]-Casos_PN_CORR[[#This Row],[23-mar]]</f>
        <v>0</v>
      </c>
      <c r="U671">
        <f>+Casos_PN_CORR[[#This Row],[25-mar]]-Casos_PN_CORR[[#This Row],[24-mar]]</f>
        <v>0</v>
      </c>
      <c r="V671">
        <f>+Casos_PN_CORR[[#This Row],[26-mar]]-Casos_PN_CORR[[#This Row],[25-mar]]</f>
        <v>0</v>
      </c>
      <c r="W671">
        <f>+Casos_PN_CORR[[#This Row],[27-mar]]-Casos_PN_CORR[[#This Row],[26-mar]]</f>
        <v>0</v>
      </c>
      <c r="X671">
        <f>+Casos_PN_CORR[[#This Row],[28-mar]]-Casos_PN_CORR[[#This Row],[27-mar]]</f>
        <v>0</v>
      </c>
      <c r="Y671">
        <f>+Casos_PN_CORR[[#This Row],[29-mar]]-Casos_PN_CORR[[#This Row],[28-mar]]</f>
        <v>0</v>
      </c>
      <c r="Z671">
        <f>+Casos_PN_CORR[[#This Row],[30-mar]]-Casos_PN_CORR[[#This Row],[29-mar]]</f>
        <v>0</v>
      </c>
      <c r="AA671">
        <f>+Casos_PN_CORR[[#This Row],[31-mar]]-Casos_PN_CORR[[#This Row],[30-mar]]</f>
        <v>0</v>
      </c>
      <c r="AB671">
        <f>+Casos_PN_CORR[[#This Row],[1-abr]]-Casos_PN_CORR[[#This Row],[31-mar]]</f>
        <v>0</v>
      </c>
      <c r="AC671">
        <f>+Casos_PN_CORR[[#This Row],[2-abr]]-Casos_PN_CORR[[#This Row],[1-abr]]</f>
        <v>0</v>
      </c>
      <c r="AD671">
        <f>+Casos_PN_CORR[[#This Row],[3-abr]]-Casos_PN_CORR[[#This Row],[2-abr]]</f>
        <v>0</v>
      </c>
      <c r="AE671">
        <f>+Casos_PN_CORR[[#This Row],[4-abr]]-Casos_PN_CORR[[#This Row],[3-abr]]</f>
        <v>0</v>
      </c>
      <c r="AF671">
        <f>+Casos_PN_CORR[[#This Row],[5-abr]]-Casos_PN_CORR[[#This Row],[4-abr]]</f>
        <v>0</v>
      </c>
      <c r="AG671">
        <f>+Casos_PN_CORR[[#This Row],[6-abr]]-Casos_PN_CORR[[#This Row],[5-abr]]</f>
        <v>0</v>
      </c>
      <c r="AH671">
        <f>+Casos_PN_CORR[[#This Row],[7-abr]]-Casos_PN_CORR[[#This Row],[6-abr]]</f>
        <v>0</v>
      </c>
      <c r="AI671">
        <f>+Casos_PN_CORR[[#This Row],[8-abr]]-Casos_PN_CORR[[#This Row],[7-abr]]</f>
        <v>0</v>
      </c>
      <c r="AJ671">
        <f>+Casos_PN_CORR[[#This Row],[9-abr]]-Casos_PN_CORR[[#This Row],[8-abr]]</f>
        <v>0</v>
      </c>
      <c r="AK671">
        <f>+Casos_PN_CORR[[#This Row],[10-abr]]-Casos_PN_CORR[[#This Row],[9-abr]]</f>
        <v>0</v>
      </c>
      <c r="AL671">
        <f>+Casos_PN_CORR[[#This Row],[11-abr]]-Casos_PN_CORR[[#This Row],[10-abr]]</f>
        <v>0</v>
      </c>
      <c r="AM671">
        <f>+Casos_PN_CORR[[#This Row],[12-abr]]-Casos_PN_CORR[[#This Row],[11-abr]]</f>
        <v>0</v>
      </c>
      <c r="AN671">
        <f>+Casos_PN_CORR[[#This Row],[13-abr]]-Casos_PN_CORR[[#This Row],[12-abr]]</f>
        <v>0</v>
      </c>
      <c r="AO671">
        <f>+Casos_PN_CORR[[#This Row],[14-abr]]-Casos_PN_CORR[[#This Row],[13-abr]]</f>
        <v>0</v>
      </c>
      <c r="AP671">
        <f>+Casos_PN_CORR[[#This Row],[15-abr]]-Casos_PN_CORR[[#This Row],[14-abr]]</f>
        <v>0</v>
      </c>
      <c r="AQ671">
        <f>+Casos_PN_CORR[[#This Row],[16-abr]]-Casos_PN_CORR[[#This Row],[15-abr]]</f>
        <v>0</v>
      </c>
      <c r="AR671">
        <f>+Casos_PN_CORR[[#This Row],[17-abr]]-Casos_PN_CORR[[#This Row],[16-abr]]</f>
        <v>0</v>
      </c>
      <c r="AS671">
        <f>+Casos_PN_CORR[[#This Row],[18-abr]]-Casos_PN_CORR[[#This Row],[17-abr]]</f>
        <v>0</v>
      </c>
      <c r="AT671">
        <f>+Casos_PN_CORR[[#This Row],[19-abr]]-Casos_PN_CORR[[#This Row],[18-abr]]</f>
        <v>0</v>
      </c>
      <c r="AU671">
        <f>+Casos_PN_CORR[[#This Row],[20-abr]]-Casos_PN_CORR[[#This Row],[19-abr]]</f>
        <v>0</v>
      </c>
      <c r="AV671">
        <f>+Casos_PN_CORR[[#This Row],[21-abr]]-Casos_PN_CORR[[#This Row],[20-abr]]</f>
        <v>0</v>
      </c>
      <c r="AW671">
        <f>+Casos_PN_CORR[[#This Row],[22-abr]]-Casos_PN_CORR[[#This Row],[21-abr]]</f>
        <v>0</v>
      </c>
      <c r="AX671">
        <f>+Casos_PN_CORR[[#This Row],[23-abr]]-Casos_PN_CORR[[#This Row],[22-abr]]</f>
        <v>0</v>
      </c>
      <c r="AY671">
        <f>+Casos_PN_CORR[[#This Row],[24-abr]]-Casos_PN_CORR[[#This Row],[23-abr]]</f>
        <v>0</v>
      </c>
      <c r="AZ671">
        <f>+Casos_PN_CORR[[#This Row],[25-abr]]-Casos_PN_CORR[[#This Row],[24-abr]]</f>
        <v>0</v>
      </c>
      <c r="BA671">
        <f>+Casos_PN_CORR[[#This Row],[26-abr]]-Casos_PN_CORR[[#This Row],[25-abr]]</f>
        <v>0</v>
      </c>
      <c r="BB671">
        <f>+Casos_PN_CORR[[#This Row],[27-abr]]-Casos_PN_CORR[[#This Row],[26-abr]]</f>
        <v>0</v>
      </c>
      <c r="BC671">
        <f>+Casos_PN_CORR[[#This Row],[28-abr]]-Casos_PN_CORR[[#This Row],[27-abr]]</f>
        <v>0</v>
      </c>
      <c r="BD671">
        <f>+Casos_PN_CORR[[#This Row],[29-abr]]-Casos_PN_CORR[[#This Row],[28-abr]]</f>
        <v>0</v>
      </c>
      <c r="BE671">
        <f>+Casos_PN_CORR[[#This Row],[30-abr]]-Casos_PN_CORR[[#This Row],[29-abr]]</f>
        <v>0</v>
      </c>
      <c r="BF671">
        <f>+Casos_PN_CORR[[#This Row],[1-may]]-Casos_PN_CORR[[#This Row],[30-abr]]</f>
        <v>0</v>
      </c>
      <c r="BG671">
        <f>+Casos_PN_CORR[[#This Row],[2-may]]-Casos_PN_CORR[[#This Row],[1-may]]</f>
        <v>0</v>
      </c>
      <c r="BH671">
        <f>+Casos_PN_CORR[[#This Row],[3-may]]-Casos_PN_CORR[[#This Row],[2-may]]</f>
        <v>0</v>
      </c>
      <c r="BI671">
        <f>+Casos_PN_CORR[[#This Row],[4-may]]-Casos_PN_CORR[[#This Row],[3-may]]</f>
        <v>0</v>
      </c>
      <c r="BJ671">
        <f>+Casos_PN_CORR[[#This Row],[5-may]]-Casos_PN_CORR[[#This Row],[4-may]]</f>
        <v>0</v>
      </c>
      <c r="BK671">
        <f>+Casos_PN_CORR[[#This Row],[6-may]]-Casos_PN_CORR[[#This Row],[5-may]]</f>
        <v>0</v>
      </c>
      <c r="BL671">
        <f>+Casos_PN_CORR[[#This Row],[7-may]]-Casos_PN_CORR[[#This Row],[6-may]]</f>
        <v>0</v>
      </c>
      <c r="BM671">
        <f>+Casos_PN_CORR[[#This Row],[8-may]]-Casos_PN_CORR[[#This Row],[7-may]]</f>
        <v>0</v>
      </c>
      <c r="BN671">
        <f>+Casos_PN_CORR[[#This Row],[9-may]]-Casos_PN_CORR[[#This Row],[8-may]]</f>
        <v>0</v>
      </c>
      <c r="BO671">
        <f>+Casos_PN_CORR[[#This Row],[10-may]]-Casos_PN_CORR[[#This Row],[9-may]]</f>
        <v>0</v>
      </c>
      <c r="BP671">
        <f>+Casos_PN_CORR[[#This Row],[11-may]]-Casos_PN_CORR[[#This Row],[10-may]]</f>
        <v>0</v>
      </c>
      <c r="BQ671">
        <f>+Casos_PN_CORR[[#This Row],[12-may]]-Casos_PN_CORR[[#This Row],[11-may]]</f>
        <v>0</v>
      </c>
      <c r="BR671">
        <f>+Casos_PN_CORR[[#This Row],[13-may]]-Casos_PN_CORR[[#This Row],[12-may]]</f>
        <v>0</v>
      </c>
      <c r="BS671">
        <f>+Casos_PN_CORR[[#This Row],[14-may]]-Casos_PN_CORR[[#This Row],[13-may]]</f>
        <v>0</v>
      </c>
      <c r="BT671">
        <f>+Casos_PN_CORR[[#This Row],[15-may]]-Casos_PN_CORR[[#This Row],[14-may]]</f>
        <v>0</v>
      </c>
      <c r="BU671">
        <f>+Casos_PN_CORR[[#This Row],[16-may]]-Casos_PN_CORR[[#This Row],[15-may]]</f>
        <v>0</v>
      </c>
      <c r="BV671">
        <f>+Casos_PN_CORR[[#This Row],[17-may]]-Casos_PN_CORR[[#This Row],[16-may]]</f>
        <v>0</v>
      </c>
      <c r="BW671">
        <f>+Casos_PN_CORR[[#This Row],[18-may]]-Casos_PN_CORR[[#This Row],[17-may]]</f>
        <v>0</v>
      </c>
      <c r="BX671">
        <f>+Casos_PN_CORR[[#This Row],[19-may]]-Casos_PN_CORR[[#This Row],[18-may]]</f>
        <v>0</v>
      </c>
      <c r="BY671">
        <f>+Casos_PN_CORR[[#This Row],[20-may]]-Casos_PN_CORR[[#This Row],[19-may]]</f>
        <v>0</v>
      </c>
      <c r="BZ671">
        <f>+Casos_PN_CORR[[#This Row],[21-may]]-Casos_PN_CORR[[#This Row],[20-may]]</f>
        <v>0</v>
      </c>
      <c r="CA671">
        <f>+Casos_PN_CORR[[#This Row],[22-may]]-Casos_PN_CORR[[#This Row],[21-may]]</f>
        <v>0</v>
      </c>
      <c r="CB671">
        <f>+Casos_PN_CORR[[#This Row],[23-may]]-Casos_PN_CORR[[#This Row],[22-may]]</f>
        <v>0</v>
      </c>
      <c r="CC671">
        <f>+Casos_PN_CORR[[#This Row],[24-may]]-Casos_PN_CORR[[#This Row],[23-may]]</f>
        <v>0</v>
      </c>
      <c r="CD671">
        <f>+Casos_PN_CORR[[#This Row],[25-may]]-Casos_PN_CORR[[#This Row],[24-may]]</f>
        <v>0</v>
      </c>
      <c r="CE671">
        <f>+Casos_PN_CORR[[#This Row],[26-may]]-Casos_PN_CORR[[#This Row],[25-may]]</f>
        <v>0</v>
      </c>
      <c r="CF671">
        <f>+Casos_PN_CORR[[#This Row],[27-may]]-Casos_PN_CORR[[#This Row],[26-may]]</f>
        <v>0</v>
      </c>
      <c r="CG671">
        <f>+Casos_PN_CORR[[#This Row],[28-may]]-Casos_PN_CORR[[#This Row],[27-may]]</f>
        <v>0</v>
      </c>
      <c r="CH671">
        <f>+Casos_PN_CORR[[#This Row],[29-may]]-Casos_PN_CORR[[#This Row],[28-may]]</f>
        <v>0</v>
      </c>
      <c r="CI671">
        <f>+Casos_PN_CORR[[#This Row],[30-may]]-Casos_PN_CORR[[#This Row],[29-may]]</f>
        <v>0</v>
      </c>
      <c r="CJ671">
        <f>+Casos_PN_CORR[[#This Row],[31-may]]-Casos_PN_CORR[[#This Row],[30-may]]</f>
        <v>0</v>
      </c>
      <c r="CK671">
        <f>+Casos_PN_CORR[[#This Row],[1-jun]]-Casos_PN_CORR[[#This Row],[31-may]]</f>
        <v>0</v>
      </c>
      <c r="CL671">
        <f>+Casos_PN_CORR[[#This Row],[2-jun]]-Casos_PN_CORR[[#This Row],[1-jun]]</f>
        <v>0</v>
      </c>
      <c r="CM671">
        <f>+Casos_PN_CORR[[#This Row],[3-jun]]-Casos_PN_CORR[[#This Row],[2-jun]]</f>
        <v>0</v>
      </c>
      <c r="CN671">
        <f>+Casos_PN_CORR[[#This Row],[4-jun]]-Casos_PN_CORR[[#This Row],[3-jun]]</f>
        <v>0</v>
      </c>
      <c r="CO671">
        <f>+Casos_PN_CORR[[#This Row],[5-jun]]-Casos_PN_CORR[[#This Row],[4-jun]]</f>
        <v>0</v>
      </c>
      <c r="CP671">
        <f>+Casos_PN_CORR[[#This Row],[6-jun]]-Casos_PN_CORR[[#This Row],[5-jun]]</f>
        <v>0</v>
      </c>
    </row>
    <row r="672" spans="1:94">
      <c r="A672">
        <v>130106</v>
      </c>
      <c r="B672" s="2" t="s">
        <v>131</v>
      </c>
      <c r="C672" s="2" t="s">
        <v>144</v>
      </c>
      <c r="D672" s="2" t="s">
        <v>777</v>
      </c>
      <c r="E672" s="4">
        <f t="shared" si="10"/>
        <v>440</v>
      </c>
      <c r="F672">
        <f>+Casos_PN_CORR[[#This Row],[10-mar]]</f>
        <v>0</v>
      </c>
      <c r="G672">
        <f>+Casos_PN_CORR[[#This Row],[11-mar]]-Casos_PN_CORR[[#This Row],[10-mar]]</f>
        <v>0</v>
      </c>
      <c r="H672">
        <f>+Casos_PN_CORR[[#This Row],[12-mar]]-Casos_PN_CORR[[#This Row],[11-mar]]</f>
        <v>0</v>
      </c>
      <c r="I672">
        <f>+Casos_PN_CORR[[#This Row],[13-mar]]-Casos_PN_CORR[[#This Row],[12-mar]]</f>
        <v>0</v>
      </c>
      <c r="J672">
        <f>+Casos_PN_CORR[[#This Row],[14-mar]]-Casos_PN_CORR[[#This Row],[13-mar]]</f>
        <v>0</v>
      </c>
      <c r="K672">
        <f>+Casos_PN_CORR[[#This Row],[15-mar]]-Casos_PN_CORR[[#This Row],[14-mar]]</f>
        <v>0</v>
      </c>
      <c r="L672">
        <f>+Casos_PN_CORR[[#This Row],[16-mar]]-Casos_PN_CORR[[#This Row],[15-mar]]</f>
        <v>0</v>
      </c>
      <c r="M672">
        <f>+Casos_PN_CORR[[#This Row],[17-mar]]-Casos_PN_CORR[[#This Row],[16-mar]]</f>
        <v>0</v>
      </c>
      <c r="N672">
        <f>+Casos_PN_CORR[[#This Row],[18-mar]]-Casos_PN_CORR[[#This Row],[17-mar]]</f>
        <v>0</v>
      </c>
      <c r="O672">
        <f>+Casos_PN_CORR[[#This Row],[19-mar]]-Casos_PN_CORR[[#This Row],[18-mar]]</f>
        <v>0</v>
      </c>
      <c r="P672">
        <f>+Casos_PN_CORR[[#This Row],[20-mar]]-Casos_PN_CORR[[#This Row],[19-mar]]</f>
        <v>0</v>
      </c>
      <c r="Q672">
        <f>+Casos_PN_CORR[[#This Row],[21-mar]]-Casos_PN_CORR[[#This Row],[20-mar]]</f>
        <v>0</v>
      </c>
      <c r="R672">
        <f>+Casos_PN_CORR[[#This Row],[22-mar]]-Casos_PN_CORR[[#This Row],[21-mar]]</f>
        <v>0</v>
      </c>
      <c r="S672">
        <f>+Casos_PN_CORR[[#This Row],[23-mar]]-Casos_PN_CORR[[#This Row],[22-mar]]</f>
        <v>0</v>
      </c>
      <c r="T672">
        <f>+Casos_PN_CORR[[#This Row],[24-mar]]-Casos_PN_CORR[[#This Row],[23-mar]]</f>
        <v>0</v>
      </c>
      <c r="U672">
        <f>+Casos_PN_CORR[[#This Row],[25-mar]]-Casos_PN_CORR[[#This Row],[24-mar]]</f>
        <v>0</v>
      </c>
      <c r="V672">
        <f>+Casos_PN_CORR[[#This Row],[26-mar]]-Casos_PN_CORR[[#This Row],[25-mar]]</f>
        <v>0</v>
      </c>
      <c r="W672">
        <f>+Casos_PN_CORR[[#This Row],[27-mar]]-Casos_PN_CORR[[#This Row],[26-mar]]</f>
        <v>0</v>
      </c>
      <c r="X672">
        <f>+Casos_PN_CORR[[#This Row],[28-mar]]-Casos_PN_CORR[[#This Row],[27-mar]]</f>
        <v>0</v>
      </c>
      <c r="Y672">
        <f>+Casos_PN_CORR[[#This Row],[29-mar]]-Casos_PN_CORR[[#This Row],[28-mar]]</f>
        <v>0</v>
      </c>
      <c r="Z672">
        <f>+Casos_PN_CORR[[#This Row],[30-mar]]-Casos_PN_CORR[[#This Row],[29-mar]]</f>
        <v>0</v>
      </c>
      <c r="AA672">
        <f>+Casos_PN_CORR[[#This Row],[31-mar]]-Casos_PN_CORR[[#This Row],[30-mar]]</f>
        <v>0</v>
      </c>
      <c r="AB672">
        <f>+Casos_PN_CORR[[#This Row],[1-abr]]-Casos_PN_CORR[[#This Row],[31-mar]]</f>
        <v>0</v>
      </c>
      <c r="AC672">
        <f>+Casos_PN_CORR[[#This Row],[2-abr]]-Casos_PN_CORR[[#This Row],[1-abr]]</f>
        <v>0</v>
      </c>
      <c r="AD672">
        <f>+Casos_PN_CORR[[#This Row],[3-abr]]-Casos_PN_CORR[[#This Row],[2-abr]]</f>
        <v>0</v>
      </c>
      <c r="AE672">
        <f>+Casos_PN_CORR[[#This Row],[4-abr]]-Casos_PN_CORR[[#This Row],[3-abr]]</f>
        <v>0</v>
      </c>
      <c r="AF672">
        <f>+Casos_PN_CORR[[#This Row],[5-abr]]-Casos_PN_CORR[[#This Row],[4-abr]]</f>
        <v>0</v>
      </c>
      <c r="AG672">
        <f>+Casos_PN_CORR[[#This Row],[6-abr]]-Casos_PN_CORR[[#This Row],[5-abr]]</f>
        <v>0</v>
      </c>
      <c r="AH672">
        <f>+Casos_PN_CORR[[#This Row],[7-abr]]-Casos_PN_CORR[[#This Row],[6-abr]]</f>
        <v>0</v>
      </c>
      <c r="AI672">
        <f>+Casos_PN_CORR[[#This Row],[8-abr]]-Casos_PN_CORR[[#This Row],[7-abr]]</f>
        <v>0</v>
      </c>
      <c r="AJ672">
        <f>+Casos_PN_CORR[[#This Row],[9-abr]]-Casos_PN_CORR[[#This Row],[8-abr]]</f>
        <v>0</v>
      </c>
      <c r="AK672">
        <f>+Casos_PN_CORR[[#This Row],[10-abr]]-Casos_PN_CORR[[#This Row],[9-abr]]</f>
        <v>0</v>
      </c>
      <c r="AL672">
        <f>+Casos_PN_CORR[[#This Row],[11-abr]]-Casos_PN_CORR[[#This Row],[10-abr]]</f>
        <v>0</v>
      </c>
      <c r="AM672">
        <f>+Casos_PN_CORR[[#This Row],[12-abr]]-Casos_PN_CORR[[#This Row],[11-abr]]</f>
        <v>0</v>
      </c>
      <c r="AN672">
        <f>+Casos_PN_CORR[[#This Row],[13-abr]]-Casos_PN_CORR[[#This Row],[12-abr]]</f>
        <v>0</v>
      </c>
      <c r="AO672">
        <f>+Casos_PN_CORR[[#This Row],[14-abr]]-Casos_PN_CORR[[#This Row],[13-abr]]</f>
        <v>0</v>
      </c>
      <c r="AP672">
        <f>+Casos_PN_CORR[[#This Row],[15-abr]]-Casos_PN_CORR[[#This Row],[14-abr]]</f>
        <v>0</v>
      </c>
      <c r="AQ672">
        <f>+Casos_PN_CORR[[#This Row],[16-abr]]-Casos_PN_CORR[[#This Row],[15-abr]]</f>
        <v>0</v>
      </c>
      <c r="AR672">
        <f>+Casos_PN_CORR[[#This Row],[17-abr]]-Casos_PN_CORR[[#This Row],[16-abr]]</f>
        <v>0</v>
      </c>
      <c r="AS672">
        <f>+Casos_PN_CORR[[#This Row],[18-abr]]-Casos_PN_CORR[[#This Row],[17-abr]]</f>
        <v>0</v>
      </c>
      <c r="AT672">
        <f>+Casos_PN_CORR[[#This Row],[19-abr]]-Casos_PN_CORR[[#This Row],[18-abr]]</f>
        <v>0</v>
      </c>
      <c r="AU672">
        <f>+Casos_PN_CORR[[#This Row],[20-abr]]-Casos_PN_CORR[[#This Row],[19-abr]]</f>
        <v>0</v>
      </c>
      <c r="AV672">
        <f>+Casos_PN_CORR[[#This Row],[21-abr]]-Casos_PN_CORR[[#This Row],[20-abr]]</f>
        <v>0</v>
      </c>
      <c r="AW672">
        <f>+Casos_PN_CORR[[#This Row],[22-abr]]-Casos_PN_CORR[[#This Row],[21-abr]]</f>
        <v>0</v>
      </c>
      <c r="AX672">
        <f>+Casos_PN_CORR[[#This Row],[23-abr]]-Casos_PN_CORR[[#This Row],[22-abr]]</f>
        <v>0</v>
      </c>
      <c r="AY672">
        <f>+Casos_PN_CORR[[#This Row],[24-abr]]-Casos_PN_CORR[[#This Row],[23-abr]]</f>
        <v>0</v>
      </c>
      <c r="AZ672">
        <f>+Casos_PN_CORR[[#This Row],[25-abr]]-Casos_PN_CORR[[#This Row],[24-abr]]</f>
        <v>0</v>
      </c>
      <c r="BA672">
        <f>+Casos_PN_CORR[[#This Row],[26-abr]]-Casos_PN_CORR[[#This Row],[25-abr]]</f>
        <v>0</v>
      </c>
      <c r="BB672">
        <f>+Casos_PN_CORR[[#This Row],[27-abr]]-Casos_PN_CORR[[#This Row],[26-abr]]</f>
        <v>0</v>
      </c>
      <c r="BC672">
        <f>+Casos_PN_CORR[[#This Row],[28-abr]]-Casos_PN_CORR[[#This Row],[27-abr]]</f>
        <v>0</v>
      </c>
      <c r="BD672">
        <f>+Casos_PN_CORR[[#This Row],[29-abr]]-Casos_PN_CORR[[#This Row],[28-abr]]</f>
        <v>0</v>
      </c>
      <c r="BE672">
        <f>+Casos_PN_CORR[[#This Row],[30-abr]]-Casos_PN_CORR[[#This Row],[29-abr]]</f>
        <v>0</v>
      </c>
      <c r="BF672">
        <f>+Casos_PN_CORR[[#This Row],[1-may]]-Casos_PN_CORR[[#This Row],[30-abr]]</f>
        <v>0</v>
      </c>
      <c r="BG672">
        <f>+Casos_PN_CORR[[#This Row],[2-may]]-Casos_PN_CORR[[#This Row],[1-may]]</f>
        <v>0</v>
      </c>
      <c r="BH672">
        <f>+Casos_PN_CORR[[#This Row],[3-may]]-Casos_PN_CORR[[#This Row],[2-may]]</f>
        <v>0</v>
      </c>
      <c r="BI672">
        <f>+Casos_PN_CORR[[#This Row],[4-may]]-Casos_PN_CORR[[#This Row],[3-may]]</f>
        <v>0</v>
      </c>
      <c r="BJ672">
        <f>+Casos_PN_CORR[[#This Row],[5-may]]-Casos_PN_CORR[[#This Row],[4-may]]</f>
        <v>0</v>
      </c>
      <c r="BK672">
        <f>+Casos_PN_CORR[[#This Row],[6-may]]-Casos_PN_CORR[[#This Row],[5-may]]</f>
        <v>0</v>
      </c>
      <c r="BL672">
        <f>+Casos_PN_CORR[[#This Row],[7-may]]-Casos_PN_CORR[[#This Row],[6-may]]</f>
        <v>0</v>
      </c>
      <c r="BM672">
        <f>+Casos_PN_CORR[[#This Row],[8-may]]-Casos_PN_CORR[[#This Row],[7-may]]</f>
        <v>0</v>
      </c>
      <c r="BN672">
        <f>+Casos_PN_CORR[[#This Row],[9-may]]-Casos_PN_CORR[[#This Row],[8-may]]</f>
        <v>0</v>
      </c>
      <c r="BO672">
        <f>+Casos_PN_CORR[[#This Row],[10-may]]-Casos_PN_CORR[[#This Row],[9-may]]</f>
        <v>0</v>
      </c>
      <c r="BP672">
        <f>+Casos_PN_CORR[[#This Row],[11-may]]-Casos_PN_CORR[[#This Row],[10-may]]</f>
        <v>0</v>
      </c>
      <c r="BQ672">
        <f>+Casos_PN_CORR[[#This Row],[12-may]]-Casos_PN_CORR[[#This Row],[11-may]]</f>
        <v>0</v>
      </c>
      <c r="BR672">
        <f>+Casos_PN_CORR[[#This Row],[13-may]]-Casos_PN_CORR[[#This Row],[12-may]]</f>
        <v>0</v>
      </c>
      <c r="BS672">
        <f>+Casos_PN_CORR[[#This Row],[14-may]]-Casos_PN_CORR[[#This Row],[13-may]]</f>
        <v>0</v>
      </c>
      <c r="BT672">
        <f>+Casos_PN_CORR[[#This Row],[15-may]]-Casos_PN_CORR[[#This Row],[14-may]]</f>
        <v>0</v>
      </c>
      <c r="BU672">
        <f>+Casos_PN_CORR[[#This Row],[16-may]]-Casos_PN_CORR[[#This Row],[15-may]]</f>
        <v>0</v>
      </c>
      <c r="BV672">
        <f>+Casos_PN_CORR[[#This Row],[17-may]]-Casos_PN_CORR[[#This Row],[16-may]]</f>
        <v>0</v>
      </c>
      <c r="BW672">
        <f>+Casos_PN_CORR[[#This Row],[18-may]]-Casos_PN_CORR[[#This Row],[17-may]]</f>
        <v>0</v>
      </c>
      <c r="BX672">
        <f>+Casos_PN_CORR[[#This Row],[19-may]]-Casos_PN_CORR[[#This Row],[18-may]]</f>
        <v>0</v>
      </c>
      <c r="BY672">
        <f>+Casos_PN_CORR[[#This Row],[20-may]]-Casos_PN_CORR[[#This Row],[19-may]]</f>
        <v>0</v>
      </c>
      <c r="BZ672">
        <f>+Casos_PN_CORR[[#This Row],[21-may]]-Casos_PN_CORR[[#This Row],[20-may]]</f>
        <v>0</v>
      </c>
      <c r="CA672">
        <f>+Casos_PN_CORR[[#This Row],[22-may]]-Casos_PN_CORR[[#This Row],[21-may]]</f>
        <v>0</v>
      </c>
      <c r="CB672">
        <f>+Casos_PN_CORR[[#This Row],[23-may]]-Casos_PN_CORR[[#This Row],[22-may]]</f>
        <v>0</v>
      </c>
      <c r="CC672">
        <f>+Casos_PN_CORR[[#This Row],[24-may]]-Casos_PN_CORR[[#This Row],[23-may]]</f>
        <v>0</v>
      </c>
      <c r="CD672">
        <f>+Casos_PN_CORR[[#This Row],[25-may]]-Casos_PN_CORR[[#This Row],[24-may]]</f>
        <v>0</v>
      </c>
      <c r="CE672">
        <f>+Casos_PN_CORR[[#This Row],[26-may]]-Casos_PN_CORR[[#This Row],[25-may]]</f>
        <v>0</v>
      </c>
      <c r="CF672">
        <f>+Casos_PN_CORR[[#This Row],[27-may]]-Casos_PN_CORR[[#This Row],[26-may]]</f>
        <v>0</v>
      </c>
      <c r="CG672">
        <f>+Casos_PN_CORR[[#This Row],[28-may]]-Casos_PN_CORR[[#This Row],[27-may]]</f>
        <v>0</v>
      </c>
      <c r="CH672">
        <f>+Casos_PN_CORR[[#This Row],[29-may]]-Casos_PN_CORR[[#This Row],[28-may]]</f>
        <v>0</v>
      </c>
      <c r="CI672">
        <f>+Casos_PN_CORR[[#This Row],[30-may]]-Casos_PN_CORR[[#This Row],[29-may]]</f>
        <v>0</v>
      </c>
      <c r="CJ672">
        <f>+Casos_PN_CORR[[#This Row],[31-may]]-Casos_PN_CORR[[#This Row],[30-may]]</f>
        <v>0</v>
      </c>
      <c r="CK672">
        <f>+Casos_PN_CORR[[#This Row],[1-jun]]-Casos_PN_CORR[[#This Row],[31-may]]</f>
        <v>0</v>
      </c>
      <c r="CL672">
        <f>+Casos_PN_CORR[[#This Row],[2-jun]]-Casos_PN_CORR[[#This Row],[1-jun]]</f>
        <v>0</v>
      </c>
      <c r="CM672">
        <f>+Casos_PN_CORR[[#This Row],[3-jun]]-Casos_PN_CORR[[#This Row],[2-jun]]</f>
        <v>0</v>
      </c>
      <c r="CN672">
        <f>+Casos_PN_CORR[[#This Row],[4-jun]]-Casos_PN_CORR[[#This Row],[3-jun]]</f>
        <v>0</v>
      </c>
      <c r="CO672">
        <f>+Casos_PN_CORR[[#This Row],[5-jun]]-Casos_PN_CORR[[#This Row],[4-jun]]</f>
        <v>440</v>
      </c>
      <c r="CP672">
        <f>+Casos_PN_CORR[[#This Row],[6-jun]]-Casos_PN_CORR[[#This Row],[5-jun]]</f>
        <v>0</v>
      </c>
    </row>
    <row r="673" spans="1:94">
      <c r="A673">
        <v>41401</v>
      </c>
      <c r="B673" s="2" t="s">
        <v>115</v>
      </c>
      <c r="C673" s="2" t="s">
        <v>268</v>
      </c>
      <c r="D673" s="2" t="s">
        <v>778</v>
      </c>
      <c r="E673" s="4">
        <f t="shared" si="10"/>
        <v>2</v>
      </c>
      <c r="F673">
        <f>+Casos_PN_CORR[[#This Row],[10-mar]]</f>
        <v>0</v>
      </c>
      <c r="G673">
        <f>+Casos_PN_CORR[[#This Row],[11-mar]]-Casos_PN_CORR[[#This Row],[10-mar]]</f>
        <v>0</v>
      </c>
      <c r="H673">
        <f>+Casos_PN_CORR[[#This Row],[12-mar]]-Casos_PN_CORR[[#This Row],[11-mar]]</f>
        <v>0</v>
      </c>
      <c r="I673">
        <f>+Casos_PN_CORR[[#This Row],[13-mar]]-Casos_PN_CORR[[#This Row],[12-mar]]</f>
        <v>0</v>
      </c>
      <c r="J673">
        <f>+Casos_PN_CORR[[#This Row],[14-mar]]-Casos_PN_CORR[[#This Row],[13-mar]]</f>
        <v>0</v>
      </c>
      <c r="K673">
        <f>+Casos_PN_CORR[[#This Row],[15-mar]]-Casos_PN_CORR[[#This Row],[14-mar]]</f>
        <v>0</v>
      </c>
      <c r="L673">
        <f>+Casos_PN_CORR[[#This Row],[16-mar]]-Casos_PN_CORR[[#This Row],[15-mar]]</f>
        <v>0</v>
      </c>
      <c r="M673">
        <f>+Casos_PN_CORR[[#This Row],[17-mar]]-Casos_PN_CORR[[#This Row],[16-mar]]</f>
        <v>0</v>
      </c>
      <c r="N673">
        <f>+Casos_PN_CORR[[#This Row],[18-mar]]-Casos_PN_CORR[[#This Row],[17-mar]]</f>
        <v>0</v>
      </c>
      <c r="O673">
        <f>+Casos_PN_CORR[[#This Row],[19-mar]]-Casos_PN_CORR[[#This Row],[18-mar]]</f>
        <v>0</v>
      </c>
      <c r="P673">
        <f>+Casos_PN_CORR[[#This Row],[20-mar]]-Casos_PN_CORR[[#This Row],[19-mar]]</f>
        <v>0</v>
      </c>
      <c r="Q673">
        <f>+Casos_PN_CORR[[#This Row],[21-mar]]-Casos_PN_CORR[[#This Row],[20-mar]]</f>
        <v>0</v>
      </c>
      <c r="R673">
        <f>+Casos_PN_CORR[[#This Row],[22-mar]]-Casos_PN_CORR[[#This Row],[21-mar]]</f>
        <v>0</v>
      </c>
      <c r="S673">
        <f>+Casos_PN_CORR[[#This Row],[23-mar]]-Casos_PN_CORR[[#This Row],[22-mar]]</f>
        <v>0</v>
      </c>
      <c r="T673">
        <f>+Casos_PN_CORR[[#This Row],[24-mar]]-Casos_PN_CORR[[#This Row],[23-mar]]</f>
        <v>0</v>
      </c>
      <c r="U673">
        <f>+Casos_PN_CORR[[#This Row],[25-mar]]-Casos_PN_CORR[[#This Row],[24-mar]]</f>
        <v>0</v>
      </c>
      <c r="V673">
        <f>+Casos_PN_CORR[[#This Row],[26-mar]]-Casos_PN_CORR[[#This Row],[25-mar]]</f>
        <v>0</v>
      </c>
      <c r="W673">
        <f>+Casos_PN_CORR[[#This Row],[27-mar]]-Casos_PN_CORR[[#This Row],[26-mar]]</f>
        <v>0</v>
      </c>
      <c r="X673">
        <f>+Casos_PN_CORR[[#This Row],[28-mar]]-Casos_PN_CORR[[#This Row],[27-mar]]</f>
        <v>0</v>
      </c>
      <c r="Y673">
        <f>+Casos_PN_CORR[[#This Row],[29-mar]]-Casos_PN_CORR[[#This Row],[28-mar]]</f>
        <v>0</v>
      </c>
      <c r="Z673">
        <f>+Casos_PN_CORR[[#This Row],[30-mar]]-Casos_PN_CORR[[#This Row],[29-mar]]</f>
        <v>0</v>
      </c>
      <c r="AA673">
        <f>+Casos_PN_CORR[[#This Row],[31-mar]]-Casos_PN_CORR[[#This Row],[30-mar]]</f>
        <v>0</v>
      </c>
      <c r="AB673">
        <f>+Casos_PN_CORR[[#This Row],[1-abr]]-Casos_PN_CORR[[#This Row],[31-mar]]</f>
        <v>0</v>
      </c>
      <c r="AC673">
        <f>+Casos_PN_CORR[[#This Row],[2-abr]]-Casos_PN_CORR[[#This Row],[1-abr]]</f>
        <v>0</v>
      </c>
      <c r="AD673">
        <f>+Casos_PN_CORR[[#This Row],[3-abr]]-Casos_PN_CORR[[#This Row],[2-abr]]</f>
        <v>0</v>
      </c>
      <c r="AE673">
        <f>+Casos_PN_CORR[[#This Row],[4-abr]]-Casos_PN_CORR[[#This Row],[3-abr]]</f>
        <v>0</v>
      </c>
      <c r="AF673">
        <f>+Casos_PN_CORR[[#This Row],[5-abr]]-Casos_PN_CORR[[#This Row],[4-abr]]</f>
        <v>0</v>
      </c>
      <c r="AG673">
        <f>+Casos_PN_CORR[[#This Row],[6-abr]]-Casos_PN_CORR[[#This Row],[5-abr]]</f>
        <v>0</v>
      </c>
      <c r="AH673">
        <f>+Casos_PN_CORR[[#This Row],[7-abr]]-Casos_PN_CORR[[#This Row],[6-abr]]</f>
        <v>0</v>
      </c>
      <c r="AI673">
        <f>+Casos_PN_CORR[[#This Row],[8-abr]]-Casos_PN_CORR[[#This Row],[7-abr]]</f>
        <v>0</v>
      </c>
      <c r="AJ673">
        <f>+Casos_PN_CORR[[#This Row],[9-abr]]-Casos_PN_CORR[[#This Row],[8-abr]]</f>
        <v>0</v>
      </c>
      <c r="AK673">
        <f>+Casos_PN_CORR[[#This Row],[10-abr]]-Casos_PN_CORR[[#This Row],[9-abr]]</f>
        <v>0</v>
      </c>
      <c r="AL673">
        <f>+Casos_PN_CORR[[#This Row],[11-abr]]-Casos_PN_CORR[[#This Row],[10-abr]]</f>
        <v>0</v>
      </c>
      <c r="AM673">
        <f>+Casos_PN_CORR[[#This Row],[12-abr]]-Casos_PN_CORR[[#This Row],[11-abr]]</f>
        <v>0</v>
      </c>
      <c r="AN673">
        <f>+Casos_PN_CORR[[#This Row],[13-abr]]-Casos_PN_CORR[[#This Row],[12-abr]]</f>
        <v>0</v>
      </c>
      <c r="AO673">
        <f>+Casos_PN_CORR[[#This Row],[14-abr]]-Casos_PN_CORR[[#This Row],[13-abr]]</f>
        <v>0</v>
      </c>
      <c r="AP673">
        <f>+Casos_PN_CORR[[#This Row],[15-abr]]-Casos_PN_CORR[[#This Row],[14-abr]]</f>
        <v>0</v>
      </c>
      <c r="AQ673">
        <f>+Casos_PN_CORR[[#This Row],[16-abr]]-Casos_PN_CORR[[#This Row],[15-abr]]</f>
        <v>0</v>
      </c>
      <c r="AR673">
        <f>+Casos_PN_CORR[[#This Row],[17-abr]]-Casos_PN_CORR[[#This Row],[16-abr]]</f>
        <v>0</v>
      </c>
      <c r="AS673">
        <f>+Casos_PN_CORR[[#This Row],[18-abr]]-Casos_PN_CORR[[#This Row],[17-abr]]</f>
        <v>0</v>
      </c>
      <c r="AT673">
        <f>+Casos_PN_CORR[[#This Row],[19-abr]]-Casos_PN_CORR[[#This Row],[18-abr]]</f>
        <v>0</v>
      </c>
      <c r="AU673">
        <f>+Casos_PN_CORR[[#This Row],[20-abr]]-Casos_PN_CORR[[#This Row],[19-abr]]</f>
        <v>0</v>
      </c>
      <c r="AV673">
        <f>+Casos_PN_CORR[[#This Row],[21-abr]]-Casos_PN_CORR[[#This Row],[20-abr]]</f>
        <v>0</v>
      </c>
      <c r="AW673">
        <f>+Casos_PN_CORR[[#This Row],[22-abr]]-Casos_PN_CORR[[#This Row],[21-abr]]</f>
        <v>0</v>
      </c>
      <c r="AX673">
        <f>+Casos_PN_CORR[[#This Row],[23-abr]]-Casos_PN_CORR[[#This Row],[22-abr]]</f>
        <v>0</v>
      </c>
      <c r="AY673">
        <f>+Casos_PN_CORR[[#This Row],[24-abr]]-Casos_PN_CORR[[#This Row],[23-abr]]</f>
        <v>0</v>
      </c>
      <c r="AZ673">
        <f>+Casos_PN_CORR[[#This Row],[25-abr]]-Casos_PN_CORR[[#This Row],[24-abr]]</f>
        <v>0</v>
      </c>
      <c r="BA673">
        <f>+Casos_PN_CORR[[#This Row],[26-abr]]-Casos_PN_CORR[[#This Row],[25-abr]]</f>
        <v>0</v>
      </c>
      <c r="BB673">
        <f>+Casos_PN_CORR[[#This Row],[27-abr]]-Casos_PN_CORR[[#This Row],[26-abr]]</f>
        <v>0</v>
      </c>
      <c r="BC673">
        <f>+Casos_PN_CORR[[#This Row],[28-abr]]-Casos_PN_CORR[[#This Row],[27-abr]]</f>
        <v>0</v>
      </c>
      <c r="BD673">
        <f>+Casos_PN_CORR[[#This Row],[29-abr]]-Casos_PN_CORR[[#This Row],[28-abr]]</f>
        <v>0</v>
      </c>
      <c r="BE673">
        <f>+Casos_PN_CORR[[#This Row],[30-abr]]-Casos_PN_CORR[[#This Row],[29-abr]]</f>
        <v>0</v>
      </c>
      <c r="BF673">
        <f>+Casos_PN_CORR[[#This Row],[1-may]]-Casos_PN_CORR[[#This Row],[30-abr]]</f>
        <v>0</v>
      </c>
      <c r="BG673">
        <f>+Casos_PN_CORR[[#This Row],[2-may]]-Casos_PN_CORR[[#This Row],[1-may]]</f>
        <v>0</v>
      </c>
      <c r="BH673">
        <f>+Casos_PN_CORR[[#This Row],[3-may]]-Casos_PN_CORR[[#This Row],[2-may]]</f>
        <v>0</v>
      </c>
      <c r="BI673">
        <f>+Casos_PN_CORR[[#This Row],[4-may]]-Casos_PN_CORR[[#This Row],[3-may]]</f>
        <v>0</v>
      </c>
      <c r="BJ673">
        <f>+Casos_PN_CORR[[#This Row],[5-may]]-Casos_PN_CORR[[#This Row],[4-may]]</f>
        <v>0</v>
      </c>
      <c r="BK673">
        <f>+Casos_PN_CORR[[#This Row],[6-may]]-Casos_PN_CORR[[#This Row],[5-may]]</f>
        <v>0</v>
      </c>
      <c r="BL673">
        <f>+Casos_PN_CORR[[#This Row],[7-may]]-Casos_PN_CORR[[#This Row],[6-may]]</f>
        <v>0</v>
      </c>
      <c r="BM673">
        <f>+Casos_PN_CORR[[#This Row],[8-may]]-Casos_PN_CORR[[#This Row],[7-may]]</f>
        <v>0</v>
      </c>
      <c r="BN673">
        <f>+Casos_PN_CORR[[#This Row],[9-may]]-Casos_PN_CORR[[#This Row],[8-may]]</f>
        <v>0</v>
      </c>
      <c r="BO673">
        <f>+Casos_PN_CORR[[#This Row],[10-may]]-Casos_PN_CORR[[#This Row],[9-may]]</f>
        <v>0</v>
      </c>
      <c r="BP673">
        <f>+Casos_PN_CORR[[#This Row],[11-may]]-Casos_PN_CORR[[#This Row],[10-may]]</f>
        <v>0</v>
      </c>
      <c r="BQ673">
        <f>+Casos_PN_CORR[[#This Row],[12-may]]-Casos_PN_CORR[[#This Row],[11-may]]</f>
        <v>0</v>
      </c>
      <c r="BR673">
        <f>+Casos_PN_CORR[[#This Row],[13-may]]-Casos_PN_CORR[[#This Row],[12-may]]</f>
        <v>0</v>
      </c>
      <c r="BS673">
        <f>+Casos_PN_CORR[[#This Row],[14-may]]-Casos_PN_CORR[[#This Row],[13-may]]</f>
        <v>0</v>
      </c>
      <c r="BT673">
        <f>+Casos_PN_CORR[[#This Row],[15-may]]-Casos_PN_CORR[[#This Row],[14-may]]</f>
        <v>0</v>
      </c>
      <c r="BU673">
        <f>+Casos_PN_CORR[[#This Row],[16-may]]-Casos_PN_CORR[[#This Row],[15-may]]</f>
        <v>0</v>
      </c>
      <c r="BV673">
        <f>+Casos_PN_CORR[[#This Row],[17-may]]-Casos_PN_CORR[[#This Row],[16-may]]</f>
        <v>0</v>
      </c>
      <c r="BW673">
        <f>+Casos_PN_CORR[[#This Row],[18-may]]-Casos_PN_CORR[[#This Row],[17-may]]</f>
        <v>0</v>
      </c>
      <c r="BX673">
        <f>+Casos_PN_CORR[[#This Row],[19-may]]-Casos_PN_CORR[[#This Row],[18-may]]</f>
        <v>0</v>
      </c>
      <c r="BY673">
        <f>+Casos_PN_CORR[[#This Row],[20-may]]-Casos_PN_CORR[[#This Row],[19-may]]</f>
        <v>0</v>
      </c>
      <c r="BZ673">
        <f>+Casos_PN_CORR[[#This Row],[21-may]]-Casos_PN_CORR[[#This Row],[20-may]]</f>
        <v>0</v>
      </c>
      <c r="CA673">
        <f>+Casos_PN_CORR[[#This Row],[22-may]]-Casos_PN_CORR[[#This Row],[21-may]]</f>
        <v>0</v>
      </c>
      <c r="CB673">
        <f>+Casos_PN_CORR[[#This Row],[23-may]]-Casos_PN_CORR[[#This Row],[22-may]]</f>
        <v>0</v>
      </c>
      <c r="CC673">
        <f>+Casos_PN_CORR[[#This Row],[24-may]]-Casos_PN_CORR[[#This Row],[23-may]]</f>
        <v>0</v>
      </c>
      <c r="CD673">
        <f>+Casos_PN_CORR[[#This Row],[25-may]]-Casos_PN_CORR[[#This Row],[24-may]]</f>
        <v>0</v>
      </c>
      <c r="CE673">
        <f>+Casos_PN_CORR[[#This Row],[26-may]]-Casos_PN_CORR[[#This Row],[25-may]]</f>
        <v>0</v>
      </c>
      <c r="CF673">
        <f>+Casos_PN_CORR[[#This Row],[27-may]]-Casos_PN_CORR[[#This Row],[26-may]]</f>
        <v>0</v>
      </c>
      <c r="CG673">
        <f>+Casos_PN_CORR[[#This Row],[28-may]]-Casos_PN_CORR[[#This Row],[27-may]]</f>
        <v>0</v>
      </c>
      <c r="CH673">
        <f>+Casos_PN_CORR[[#This Row],[29-may]]-Casos_PN_CORR[[#This Row],[28-may]]</f>
        <v>0</v>
      </c>
      <c r="CI673">
        <f>+Casos_PN_CORR[[#This Row],[30-may]]-Casos_PN_CORR[[#This Row],[29-may]]</f>
        <v>0</v>
      </c>
      <c r="CJ673">
        <f>+Casos_PN_CORR[[#This Row],[31-may]]-Casos_PN_CORR[[#This Row],[30-may]]</f>
        <v>0</v>
      </c>
      <c r="CK673">
        <f>+Casos_PN_CORR[[#This Row],[1-jun]]-Casos_PN_CORR[[#This Row],[31-may]]</f>
        <v>0</v>
      </c>
      <c r="CL673">
        <f>+Casos_PN_CORR[[#This Row],[2-jun]]-Casos_PN_CORR[[#This Row],[1-jun]]</f>
        <v>0</v>
      </c>
      <c r="CM673">
        <f>+Casos_PN_CORR[[#This Row],[3-jun]]-Casos_PN_CORR[[#This Row],[2-jun]]</f>
        <v>0</v>
      </c>
      <c r="CN673">
        <f>+Casos_PN_CORR[[#This Row],[4-jun]]-Casos_PN_CORR[[#This Row],[3-jun]]</f>
        <v>0</v>
      </c>
      <c r="CO673">
        <f>+Casos_PN_CORR[[#This Row],[5-jun]]-Casos_PN_CORR[[#This Row],[4-jun]]</f>
        <v>2</v>
      </c>
      <c r="CP673">
        <f>+Casos_PN_CORR[[#This Row],[6-jun]]-Casos_PN_CORR[[#This Row],[5-jun]]</f>
        <v>0</v>
      </c>
    </row>
    <row r="674" spans="1:94">
      <c r="A674">
        <v>50206</v>
      </c>
      <c r="B674" s="2" t="s">
        <v>107</v>
      </c>
      <c r="C674" s="2" t="s">
        <v>195</v>
      </c>
      <c r="D674" s="2" t="s">
        <v>779</v>
      </c>
      <c r="E674" s="4">
        <f t="shared" si="10"/>
        <v>0</v>
      </c>
      <c r="F674">
        <f>+Casos_PN_CORR[[#This Row],[10-mar]]</f>
        <v>0</v>
      </c>
      <c r="G674">
        <f>+Casos_PN_CORR[[#This Row],[11-mar]]-Casos_PN_CORR[[#This Row],[10-mar]]</f>
        <v>0</v>
      </c>
      <c r="H674">
        <f>+Casos_PN_CORR[[#This Row],[12-mar]]-Casos_PN_CORR[[#This Row],[11-mar]]</f>
        <v>0</v>
      </c>
      <c r="I674">
        <f>+Casos_PN_CORR[[#This Row],[13-mar]]-Casos_PN_CORR[[#This Row],[12-mar]]</f>
        <v>0</v>
      </c>
      <c r="J674">
        <f>+Casos_PN_CORR[[#This Row],[14-mar]]-Casos_PN_CORR[[#This Row],[13-mar]]</f>
        <v>0</v>
      </c>
      <c r="K674">
        <f>+Casos_PN_CORR[[#This Row],[15-mar]]-Casos_PN_CORR[[#This Row],[14-mar]]</f>
        <v>0</v>
      </c>
      <c r="L674">
        <f>+Casos_PN_CORR[[#This Row],[16-mar]]-Casos_PN_CORR[[#This Row],[15-mar]]</f>
        <v>0</v>
      </c>
      <c r="M674">
        <f>+Casos_PN_CORR[[#This Row],[17-mar]]-Casos_PN_CORR[[#This Row],[16-mar]]</f>
        <v>0</v>
      </c>
      <c r="N674">
        <f>+Casos_PN_CORR[[#This Row],[18-mar]]-Casos_PN_CORR[[#This Row],[17-mar]]</f>
        <v>0</v>
      </c>
      <c r="O674">
        <f>+Casos_PN_CORR[[#This Row],[19-mar]]-Casos_PN_CORR[[#This Row],[18-mar]]</f>
        <v>0</v>
      </c>
      <c r="P674">
        <f>+Casos_PN_CORR[[#This Row],[20-mar]]-Casos_PN_CORR[[#This Row],[19-mar]]</f>
        <v>0</v>
      </c>
      <c r="Q674">
        <f>+Casos_PN_CORR[[#This Row],[21-mar]]-Casos_PN_CORR[[#This Row],[20-mar]]</f>
        <v>0</v>
      </c>
      <c r="R674">
        <f>+Casos_PN_CORR[[#This Row],[22-mar]]-Casos_PN_CORR[[#This Row],[21-mar]]</f>
        <v>0</v>
      </c>
      <c r="S674">
        <f>+Casos_PN_CORR[[#This Row],[23-mar]]-Casos_PN_CORR[[#This Row],[22-mar]]</f>
        <v>0</v>
      </c>
      <c r="T674">
        <f>+Casos_PN_CORR[[#This Row],[24-mar]]-Casos_PN_CORR[[#This Row],[23-mar]]</f>
        <v>0</v>
      </c>
      <c r="U674">
        <f>+Casos_PN_CORR[[#This Row],[25-mar]]-Casos_PN_CORR[[#This Row],[24-mar]]</f>
        <v>0</v>
      </c>
      <c r="V674">
        <f>+Casos_PN_CORR[[#This Row],[26-mar]]-Casos_PN_CORR[[#This Row],[25-mar]]</f>
        <v>0</v>
      </c>
      <c r="W674">
        <f>+Casos_PN_CORR[[#This Row],[27-mar]]-Casos_PN_CORR[[#This Row],[26-mar]]</f>
        <v>0</v>
      </c>
      <c r="X674">
        <f>+Casos_PN_CORR[[#This Row],[28-mar]]-Casos_PN_CORR[[#This Row],[27-mar]]</f>
        <v>0</v>
      </c>
      <c r="Y674">
        <f>+Casos_PN_CORR[[#This Row],[29-mar]]-Casos_PN_CORR[[#This Row],[28-mar]]</f>
        <v>0</v>
      </c>
      <c r="Z674">
        <f>+Casos_PN_CORR[[#This Row],[30-mar]]-Casos_PN_CORR[[#This Row],[29-mar]]</f>
        <v>0</v>
      </c>
      <c r="AA674">
        <f>+Casos_PN_CORR[[#This Row],[31-mar]]-Casos_PN_CORR[[#This Row],[30-mar]]</f>
        <v>0</v>
      </c>
      <c r="AB674">
        <f>+Casos_PN_CORR[[#This Row],[1-abr]]-Casos_PN_CORR[[#This Row],[31-mar]]</f>
        <v>0</v>
      </c>
      <c r="AC674">
        <f>+Casos_PN_CORR[[#This Row],[2-abr]]-Casos_PN_CORR[[#This Row],[1-abr]]</f>
        <v>0</v>
      </c>
      <c r="AD674">
        <f>+Casos_PN_CORR[[#This Row],[3-abr]]-Casos_PN_CORR[[#This Row],[2-abr]]</f>
        <v>0</v>
      </c>
      <c r="AE674">
        <f>+Casos_PN_CORR[[#This Row],[4-abr]]-Casos_PN_CORR[[#This Row],[3-abr]]</f>
        <v>0</v>
      </c>
      <c r="AF674">
        <f>+Casos_PN_CORR[[#This Row],[5-abr]]-Casos_PN_CORR[[#This Row],[4-abr]]</f>
        <v>0</v>
      </c>
      <c r="AG674">
        <f>+Casos_PN_CORR[[#This Row],[6-abr]]-Casos_PN_CORR[[#This Row],[5-abr]]</f>
        <v>0</v>
      </c>
      <c r="AH674">
        <f>+Casos_PN_CORR[[#This Row],[7-abr]]-Casos_PN_CORR[[#This Row],[6-abr]]</f>
        <v>0</v>
      </c>
      <c r="AI674">
        <f>+Casos_PN_CORR[[#This Row],[8-abr]]-Casos_PN_CORR[[#This Row],[7-abr]]</f>
        <v>0</v>
      </c>
      <c r="AJ674">
        <f>+Casos_PN_CORR[[#This Row],[9-abr]]-Casos_PN_CORR[[#This Row],[8-abr]]</f>
        <v>0</v>
      </c>
      <c r="AK674">
        <f>+Casos_PN_CORR[[#This Row],[10-abr]]-Casos_PN_CORR[[#This Row],[9-abr]]</f>
        <v>0</v>
      </c>
      <c r="AL674">
        <f>+Casos_PN_CORR[[#This Row],[11-abr]]-Casos_PN_CORR[[#This Row],[10-abr]]</f>
        <v>0</v>
      </c>
      <c r="AM674">
        <f>+Casos_PN_CORR[[#This Row],[12-abr]]-Casos_PN_CORR[[#This Row],[11-abr]]</f>
        <v>0</v>
      </c>
      <c r="AN674">
        <f>+Casos_PN_CORR[[#This Row],[13-abr]]-Casos_PN_CORR[[#This Row],[12-abr]]</f>
        <v>0</v>
      </c>
      <c r="AO674">
        <f>+Casos_PN_CORR[[#This Row],[14-abr]]-Casos_PN_CORR[[#This Row],[13-abr]]</f>
        <v>0</v>
      </c>
      <c r="AP674">
        <f>+Casos_PN_CORR[[#This Row],[15-abr]]-Casos_PN_CORR[[#This Row],[14-abr]]</f>
        <v>0</v>
      </c>
      <c r="AQ674">
        <f>+Casos_PN_CORR[[#This Row],[16-abr]]-Casos_PN_CORR[[#This Row],[15-abr]]</f>
        <v>0</v>
      </c>
      <c r="AR674">
        <f>+Casos_PN_CORR[[#This Row],[17-abr]]-Casos_PN_CORR[[#This Row],[16-abr]]</f>
        <v>0</v>
      </c>
      <c r="AS674">
        <f>+Casos_PN_CORR[[#This Row],[18-abr]]-Casos_PN_CORR[[#This Row],[17-abr]]</f>
        <v>0</v>
      </c>
      <c r="AT674">
        <f>+Casos_PN_CORR[[#This Row],[19-abr]]-Casos_PN_CORR[[#This Row],[18-abr]]</f>
        <v>0</v>
      </c>
      <c r="AU674">
        <f>+Casos_PN_CORR[[#This Row],[20-abr]]-Casos_PN_CORR[[#This Row],[19-abr]]</f>
        <v>0</v>
      </c>
      <c r="AV674">
        <f>+Casos_PN_CORR[[#This Row],[21-abr]]-Casos_PN_CORR[[#This Row],[20-abr]]</f>
        <v>0</v>
      </c>
      <c r="AW674">
        <f>+Casos_PN_CORR[[#This Row],[22-abr]]-Casos_PN_CORR[[#This Row],[21-abr]]</f>
        <v>0</v>
      </c>
      <c r="AX674">
        <f>+Casos_PN_CORR[[#This Row],[23-abr]]-Casos_PN_CORR[[#This Row],[22-abr]]</f>
        <v>0</v>
      </c>
      <c r="AY674">
        <f>+Casos_PN_CORR[[#This Row],[24-abr]]-Casos_PN_CORR[[#This Row],[23-abr]]</f>
        <v>0</v>
      </c>
      <c r="AZ674">
        <f>+Casos_PN_CORR[[#This Row],[25-abr]]-Casos_PN_CORR[[#This Row],[24-abr]]</f>
        <v>0</v>
      </c>
      <c r="BA674">
        <f>+Casos_PN_CORR[[#This Row],[26-abr]]-Casos_PN_CORR[[#This Row],[25-abr]]</f>
        <v>0</v>
      </c>
      <c r="BB674">
        <f>+Casos_PN_CORR[[#This Row],[27-abr]]-Casos_PN_CORR[[#This Row],[26-abr]]</f>
        <v>0</v>
      </c>
      <c r="BC674">
        <f>+Casos_PN_CORR[[#This Row],[28-abr]]-Casos_PN_CORR[[#This Row],[27-abr]]</f>
        <v>0</v>
      </c>
      <c r="BD674">
        <f>+Casos_PN_CORR[[#This Row],[29-abr]]-Casos_PN_CORR[[#This Row],[28-abr]]</f>
        <v>0</v>
      </c>
      <c r="BE674">
        <f>+Casos_PN_CORR[[#This Row],[30-abr]]-Casos_PN_CORR[[#This Row],[29-abr]]</f>
        <v>0</v>
      </c>
      <c r="BF674">
        <f>+Casos_PN_CORR[[#This Row],[1-may]]-Casos_PN_CORR[[#This Row],[30-abr]]</f>
        <v>0</v>
      </c>
      <c r="BG674">
        <f>+Casos_PN_CORR[[#This Row],[2-may]]-Casos_PN_CORR[[#This Row],[1-may]]</f>
        <v>0</v>
      </c>
      <c r="BH674">
        <f>+Casos_PN_CORR[[#This Row],[3-may]]-Casos_PN_CORR[[#This Row],[2-may]]</f>
        <v>0</v>
      </c>
      <c r="BI674">
        <f>+Casos_PN_CORR[[#This Row],[4-may]]-Casos_PN_CORR[[#This Row],[3-may]]</f>
        <v>0</v>
      </c>
      <c r="BJ674">
        <f>+Casos_PN_CORR[[#This Row],[5-may]]-Casos_PN_CORR[[#This Row],[4-may]]</f>
        <v>0</v>
      </c>
      <c r="BK674">
        <f>+Casos_PN_CORR[[#This Row],[6-may]]-Casos_PN_CORR[[#This Row],[5-may]]</f>
        <v>0</v>
      </c>
      <c r="BL674">
        <f>+Casos_PN_CORR[[#This Row],[7-may]]-Casos_PN_CORR[[#This Row],[6-may]]</f>
        <v>0</v>
      </c>
      <c r="BM674">
        <f>+Casos_PN_CORR[[#This Row],[8-may]]-Casos_PN_CORR[[#This Row],[7-may]]</f>
        <v>0</v>
      </c>
      <c r="BN674">
        <f>+Casos_PN_CORR[[#This Row],[9-may]]-Casos_PN_CORR[[#This Row],[8-may]]</f>
        <v>0</v>
      </c>
      <c r="BO674">
        <f>+Casos_PN_CORR[[#This Row],[10-may]]-Casos_PN_CORR[[#This Row],[9-may]]</f>
        <v>0</v>
      </c>
      <c r="BP674">
        <f>+Casos_PN_CORR[[#This Row],[11-may]]-Casos_PN_CORR[[#This Row],[10-may]]</f>
        <v>0</v>
      </c>
      <c r="BQ674">
        <f>+Casos_PN_CORR[[#This Row],[12-may]]-Casos_PN_CORR[[#This Row],[11-may]]</f>
        <v>0</v>
      </c>
      <c r="BR674">
        <f>+Casos_PN_CORR[[#This Row],[13-may]]-Casos_PN_CORR[[#This Row],[12-may]]</f>
        <v>0</v>
      </c>
      <c r="BS674">
        <f>+Casos_PN_CORR[[#This Row],[14-may]]-Casos_PN_CORR[[#This Row],[13-may]]</f>
        <v>0</v>
      </c>
      <c r="BT674">
        <f>+Casos_PN_CORR[[#This Row],[15-may]]-Casos_PN_CORR[[#This Row],[14-may]]</f>
        <v>0</v>
      </c>
      <c r="BU674">
        <f>+Casos_PN_CORR[[#This Row],[16-may]]-Casos_PN_CORR[[#This Row],[15-may]]</f>
        <v>0</v>
      </c>
      <c r="BV674">
        <f>+Casos_PN_CORR[[#This Row],[17-may]]-Casos_PN_CORR[[#This Row],[16-may]]</f>
        <v>0</v>
      </c>
      <c r="BW674">
        <f>+Casos_PN_CORR[[#This Row],[18-may]]-Casos_PN_CORR[[#This Row],[17-may]]</f>
        <v>0</v>
      </c>
      <c r="BX674">
        <f>+Casos_PN_CORR[[#This Row],[19-may]]-Casos_PN_CORR[[#This Row],[18-may]]</f>
        <v>0</v>
      </c>
      <c r="BY674">
        <f>+Casos_PN_CORR[[#This Row],[20-may]]-Casos_PN_CORR[[#This Row],[19-may]]</f>
        <v>0</v>
      </c>
      <c r="BZ674">
        <f>+Casos_PN_CORR[[#This Row],[21-may]]-Casos_PN_CORR[[#This Row],[20-may]]</f>
        <v>0</v>
      </c>
      <c r="CA674">
        <f>+Casos_PN_CORR[[#This Row],[22-may]]-Casos_PN_CORR[[#This Row],[21-may]]</f>
        <v>0</v>
      </c>
      <c r="CB674">
        <f>+Casos_PN_CORR[[#This Row],[23-may]]-Casos_PN_CORR[[#This Row],[22-may]]</f>
        <v>0</v>
      </c>
      <c r="CC674">
        <f>+Casos_PN_CORR[[#This Row],[24-may]]-Casos_PN_CORR[[#This Row],[23-may]]</f>
        <v>0</v>
      </c>
      <c r="CD674">
        <f>+Casos_PN_CORR[[#This Row],[25-may]]-Casos_PN_CORR[[#This Row],[24-may]]</f>
        <v>0</v>
      </c>
      <c r="CE674">
        <f>+Casos_PN_CORR[[#This Row],[26-may]]-Casos_PN_CORR[[#This Row],[25-may]]</f>
        <v>0</v>
      </c>
      <c r="CF674">
        <f>+Casos_PN_CORR[[#This Row],[27-may]]-Casos_PN_CORR[[#This Row],[26-may]]</f>
        <v>0</v>
      </c>
      <c r="CG674">
        <f>+Casos_PN_CORR[[#This Row],[28-may]]-Casos_PN_CORR[[#This Row],[27-may]]</f>
        <v>0</v>
      </c>
      <c r="CH674">
        <f>+Casos_PN_CORR[[#This Row],[29-may]]-Casos_PN_CORR[[#This Row],[28-may]]</f>
        <v>0</v>
      </c>
      <c r="CI674">
        <f>+Casos_PN_CORR[[#This Row],[30-may]]-Casos_PN_CORR[[#This Row],[29-may]]</f>
        <v>0</v>
      </c>
      <c r="CJ674">
        <f>+Casos_PN_CORR[[#This Row],[31-may]]-Casos_PN_CORR[[#This Row],[30-may]]</f>
        <v>0</v>
      </c>
      <c r="CK674">
        <f>+Casos_PN_CORR[[#This Row],[1-jun]]-Casos_PN_CORR[[#This Row],[31-may]]</f>
        <v>0</v>
      </c>
      <c r="CL674">
        <f>+Casos_PN_CORR[[#This Row],[2-jun]]-Casos_PN_CORR[[#This Row],[1-jun]]</f>
        <v>0</v>
      </c>
      <c r="CM674">
        <f>+Casos_PN_CORR[[#This Row],[3-jun]]-Casos_PN_CORR[[#This Row],[2-jun]]</f>
        <v>0</v>
      </c>
      <c r="CN674">
        <f>+Casos_PN_CORR[[#This Row],[4-jun]]-Casos_PN_CORR[[#This Row],[3-jun]]</f>
        <v>0</v>
      </c>
      <c r="CO674">
        <f>+Casos_PN_CORR[[#This Row],[5-jun]]-Casos_PN_CORR[[#This Row],[4-jun]]</f>
        <v>0</v>
      </c>
      <c r="CP674">
        <f>+Casos_PN_CORR[[#This Row],[6-jun]]-Casos_PN_CORR[[#This Row],[5-jun]]</f>
        <v>0</v>
      </c>
    </row>
    <row r="675" spans="1:94">
      <c r="A675">
        <v>50207</v>
      </c>
      <c r="B675" s="2" t="s">
        <v>107</v>
      </c>
      <c r="C675" s="2" t="s">
        <v>195</v>
      </c>
      <c r="D675" s="2" t="s">
        <v>780</v>
      </c>
      <c r="E675" s="4">
        <f t="shared" si="10"/>
        <v>59</v>
      </c>
      <c r="F675">
        <f>+Casos_PN_CORR[[#This Row],[10-mar]]</f>
        <v>0</v>
      </c>
      <c r="G675">
        <f>+Casos_PN_CORR[[#This Row],[11-mar]]-Casos_PN_CORR[[#This Row],[10-mar]]</f>
        <v>0</v>
      </c>
      <c r="H675">
        <f>+Casos_PN_CORR[[#This Row],[12-mar]]-Casos_PN_CORR[[#This Row],[11-mar]]</f>
        <v>0</v>
      </c>
      <c r="I675">
        <f>+Casos_PN_CORR[[#This Row],[13-mar]]-Casos_PN_CORR[[#This Row],[12-mar]]</f>
        <v>0</v>
      </c>
      <c r="J675">
        <f>+Casos_PN_CORR[[#This Row],[14-mar]]-Casos_PN_CORR[[#This Row],[13-mar]]</f>
        <v>0</v>
      </c>
      <c r="K675">
        <f>+Casos_PN_CORR[[#This Row],[15-mar]]-Casos_PN_CORR[[#This Row],[14-mar]]</f>
        <v>0</v>
      </c>
      <c r="L675">
        <f>+Casos_PN_CORR[[#This Row],[16-mar]]-Casos_PN_CORR[[#This Row],[15-mar]]</f>
        <v>0</v>
      </c>
      <c r="M675">
        <f>+Casos_PN_CORR[[#This Row],[17-mar]]-Casos_PN_CORR[[#This Row],[16-mar]]</f>
        <v>0</v>
      </c>
      <c r="N675">
        <f>+Casos_PN_CORR[[#This Row],[18-mar]]-Casos_PN_CORR[[#This Row],[17-mar]]</f>
        <v>0</v>
      </c>
      <c r="O675">
        <f>+Casos_PN_CORR[[#This Row],[19-mar]]-Casos_PN_CORR[[#This Row],[18-mar]]</f>
        <v>0</v>
      </c>
      <c r="P675">
        <f>+Casos_PN_CORR[[#This Row],[20-mar]]-Casos_PN_CORR[[#This Row],[19-mar]]</f>
        <v>0</v>
      </c>
      <c r="Q675">
        <f>+Casos_PN_CORR[[#This Row],[21-mar]]-Casos_PN_CORR[[#This Row],[20-mar]]</f>
        <v>0</v>
      </c>
      <c r="R675">
        <f>+Casos_PN_CORR[[#This Row],[22-mar]]-Casos_PN_CORR[[#This Row],[21-mar]]</f>
        <v>0</v>
      </c>
      <c r="S675">
        <f>+Casos_PN_CORR[[#This Row],[23-mar]]-Casos_PN_CORR[[#This Row],[22-mar]]</f>
        <v>0</v>
      </c>
      <c r="T675">
        <f>+Casos_PN_CORR[[#This Row],[24-mar]]-Casos_PN_CORR[[#This Row],[23-mar]]</f>
        <v>0</v>
      </c>
      <c r="U675">
        <f>+Casos_PN_CORR[[#This Row],[25-mar]]-Casos_PN_CORR[[#This Row],[24-mar]]</f>
        <v>0</v>
      </c>
      <c r="V675">
        <f>+Casos_PN_CORR[[#This Row],[26-mar]]-Casos_PN_CORR[[#This Row],[25-mar]]</f>
        <v>0</v>
      </c>
      <c r="W675">
        <f>+Casos_PN_CORR[[#This Row],[27-mar]]-Casos_PN_CORR[[#This Row],[26-mar]]</f>
        <v>0</v>
      </c>
      <c r="X675">
        <f>+Casos_PN_CORR[[#This Row],[28-mar]]-Casos_PN_CORR[[#This Row],[27-mar]]</f>
        <v>0</v>
      </c>
      <c r="Y675">
        <f>+Casos_PN_CORR[[#This Row],[29-mar]]-Casos_PN_CORR[[#This Row],[28-mar]]</f>
        <v>0</v>
      </c>
      <c r="Z675">
        <f>+Casos_PN_CORR[[#This Row],[30-mar]]-Casos_PN_CORR[[#This Row],[29-mar]]</f>
        <v>0</v>
      </c>
      <c r="AA675">
        <f>+Casos_PN_CORR[[#This Row],[31-mar]]-Casos_PN_CORR[[#This Row],[30-mar]]</f>
        <v>0</v>
      </c>
      <c r="AB675">
        <f>+Casos_PN_CORR[[#This Row],[1-abr]]-Casos_PN_CORR[[#This Row],[31-mar]]</f>
        <v>0</v>
      </c>
      <c r="AC675">
        <f>+Casos_PN_CORR[[#This Row],[2-abr]]-Casos_PN_CORR[[#This Row],[1-abr]]</f>
        <v>0</v>
      </c>
      <c r="AD675">
        <f>+Casos_PN_CORR[[#This Row],[3-abr]]-Casos_PN_CORR[[#This Row],[2-abr]]</f>
        <v>0</v>
      </c>
      <c r="AE675">
        <f>+Casos_PN_CORR[[#This Row],[4-abr]]-Casos_PN_CORR[[#This Row],[3-abr]]</f>
        <v>0</v>
      </c>
      <c r="AF675">
        <f>+Casos_PN_CORR[[#This Row],[5-abr]]-Casos_PN_CORR[[#This Row],[4-abr]]</f>
        <v>0</v>
      </c>
      <c r="AG675">
        <f>+Casos_PN_CORR[[#This Row],[6-abr]]-Casos_PN_CORR[[#This Row],[5-abr]]</f>
        <v>0</v>
      </c>
      <c r="AH675">
        <f>+Casos_PN_CORR[[#This Row],[7-abr]]-Casos_PN_CORR[[#This Row],[6-abr]]</f>
        <v>0</v>
      </c>
      <c r="AI675">
        <f>+Casos_PN_CORR[[#This Row],[8-abr]]-Casos_PN_CORR[[#This Row],[7-abr]]</f>
        <v>0</v>
      </c>
      <c r="AJ675">
        <f>+Casos_PN_CORR[[#This Row],[9-abr]]-Casos_PN_CORR[[#This Row],[8-abr]]</f>
        <v>0</v>
      </c>
      <c r="AK675">
        <f>+Casos_PN_CORR[[#This Row],[10-abr]]-Casos_PN_CORR[[#This Row],[9-abr]]</f>
        <v>0</v>
      </c>
      <c r="AL675">
        <f>+Casos_PN_CORR[[#This Row],[11-abr]]-Casos_PN_CORR[[#This Row],[10-abr]]</f>
        <v>0</v>
      </c>
      <c r="AM675">
        <f>+Casos_PN_CORR[[#This Row],[12-abr]]-Casos_PN_CORR[[#This Row],[11-abr]]</f>
        <v>0</v>
      </c>
      <c r="AN675">
        <f>+Casos_PN_CORR[[#This Row],[13-abr]]-Casos_PN_CORR[[#This Row],[12-abr]]</f>
        <v>0</v>
      </c>
      <c r="AO675">
        <f>+Casos_PN_CORR[[#This Row],[14-abr]]-Casos_PN_CORR[[#This Row],[13-abr]]</f>
        <v>0</v>
      </c>
      <c r="AP675">
        <f>+Casos_PN_CORR[[#This Row],[15-abr]]-Casos_PN_CORR[[#This Row],[14-abr]]</f>
        <v>0</v>
      </c>
      <c r="AQ675">
        <f>+Casos_PN_CORR[[#This Row],[16-abr]]-Casos_PN_CORR[[#This Row],[15-abr]]</f>
        <v>0</v>
      </c>
      <c r="AR675">
        <f>+Casos_PN_CORR[[#This Row],[17-abr]]-Casos_PN_CORR[[#This Row],[16-abr]]</f>
        <v>0</v>
      </c>
      <c r="AS675">
        <f>+Casos_PN_CORR[[#This Row],[18-abr]]-Casos_PN_CORR[[#This Row],[17-abr]]</f>
        <v>0</v>
      </c>
      <c r="AT675">
        <f>+Casos_PN_CORR[[#This Row],[19-abr]]-Casos_PN_CORR[[#This Row],[18-abr]]</f>
        <v>0</v>
      </c>
      <c r="AU675">
        <f>+Casos_PN_CORR[[#This Row],[20-abr]]-Casos_PN_CORR[[#This Row],[19-abr]]</f>
        <v>0</v>
      </c>
      <c r="AV675">
        <f>+Casos_PN_CORR[[#This Row],[21-abr]]-Casos_PN_CORR[[#This Row],[20-abr]]</f>
        <v>0</v>
      </c>
      <c r="AW675">
        <f>+Casos_PN_CORR[[#This Row],[22-abr]]-Casos_PN_CORR[[#This Row],[21-abr]]</f>
        <v>0</v>
      </c>
      <c r="AX675">
        <f>+Casos_PN_CORR[[#This Row],[23-abr]]-Casos_PN_CORR[[#This Row],[22-abr]]</f>
        <v>0</v>
      </c>
      <c r="AY675">
        <f>+Casos_PN_CORR[[#This Row],[24-abr]]-Casos_PN_CORR[[#This Row],[23-abr]]</f>
        <v>0</v>
      </c>
      <c r="AZ675">
        <f>+Casos_PN_CORR[[#This Row],[25-abr]]-Casos_PN_CORR[[#This Row],[24-abr]]</f>
        <v>0</v>
      </c>
      <c r="BA675">
        <f>+Casos_PN_CORR[[#This Row],[26-abr]]-Casos_PN_CORR[[#This Row],[25-abr]]</f>
        <v>0</v>
      </c>
      <c r="BB675">
        <f>+Casos_PN_CORR[[#This Row],[27-abr]]-Casos_PN_CORR[[#This Row],[26-abr]]</f>
        <v>0</v>
      </c>
      <c r="BC675">
        <f>+Casos_PN_CORR[[#This Row],[28-abr]]-Casos_PN_CORR[[#This Row],[27-abr]]</f>
        <v>0</v>
      </c>
      <c r="BD675">
        <f>+Casos_PN_CORR[[#This Row],[29-abr]]-Casos_PN_CORR[[#This Row],[28-abr]]</f>
        <v>0</v>
      </c>
      <c r="BE675">
        <f>+Casos_PN_CORR[[#This Row],[30-abr]]-Casos_PN_CORR[[#This Row],[29-abr]]</f>
        <v>0</v>
      </c>
      <c r="BF675">
        <f>+Casos_PN_CORR[[#This Row],[1-may]]-Casos_PN_CORR[[#This Row],[30-abr]]</f>
        <v>0</v>
      </c>
      <c r="BG675">
        <f>+Casos_PN_CORR[[#This Row],[2-may]]-Casos_PN_CORR[[#This Row],[1-may]]</f>
        <v>0</v>
      </c>
      <c r="BH675">
        <f>+Casos_PN_CORR[[#This Row],[3-may]]-Casos_PN_CORR[[#This Row],[2-may]]</f>
        <v>0</v>
      </c>
      <c r="BI675">
        <f>+Casos_PN_CORR[[#This Row],[4-may]]-Casos_PN_CORR[[#This Row],[3-may]]</f>
        <v>0</v>
      </c>
      <c r="BJ675">
        <f>+Casos_PN_CORR[[#This Row],[5-may]]-Casos_PN_CORR[[#This Row],[4-may]]</f>
        <v>0</v>
      </c>
      <c r="BK675">
        <f>+Casos_PN_CORR[[#This Row],[6-may]]-Casos_PN_CORR[[#This Row],[5-may]]</f>
        <v>0</v>
      </c>
      <c r="BL675">
        <f>+Casos_PN_CORR[[#This Row],[7-may]]-Casos_PN_CORR[[#This Row],[6-may]]</f>
        <v>0</v>
      </c>
      <c r="BM675">
        <f>+Casos_PN_CORR[[#This Row],[8-may]]-Casos_PN_CORR[[#This Row],[7-may]]</f>
        <v>0</v>
      </c>
      <c r="BN675">
        <f>+Casos_PN_CORR[[#This Row],[9-may]]-Casos_PN_CORR[[#This Row],[8-may]]</f>
        <v>0</v>
      </c>
      <c r="BO675">
        <f>+Casos_PN_CORR[[#This Row],[10-may]]-Casos_PN_CORR[[#This Row],[9-may]]</f>
        <v>0</v>
      </c>
      <c r="BP675">
        <f>+Casos_PN_CORR[[#This Row],[11-may]]-Casos_PN_CORR[[#This Row],[10-may]]</f>
        <v>0</v>
      </c>
      <c r="BQ675">
        <f>+Casos_PN_CORR[[#This Row],[12-may]]-Casos_PN_CORR[[#This Row],[11-may]]</f>
        <v>0</v>
      </c>
      <c r="BR675">
        <f>+Casos_PN_CORR[[#This Row],[13-may]]-Casos_PN_CORR[[#This Row],[12-may]]</f>
        <v>0</v>
      </c>
      <c r="BS675">
        <f>+Casos_PN_CORR[[#This Row],[14-may]]-Casos_PN_CORR[[#This Row],[13-may]]</f>
        <v>0</v>
      </c>
      <c r="BT675">
        <f>+Casos_PN_CORR[[#This Row],[15-may]]-Casos_PN_CORR[[#This Row],[14-may]]</f>
        <v>0</v>
      </c>
      <c r="BU675">
        <f>+Casos_PN_CORR[[#This Row],[16-may]]-Casos_PN_CORR[[#This Row],[15-may]]</f>
        <v>0</v>
      </c>
      <c r="BV675">
        <f>+Casos_PN_CORR[[#This Row],[17-may]]-Casos_PN_CORR[[#This Row],[16-may]]</f>
        <v>0</v>
      </c>
      <c r="BW675">
        <f>+Casos_PN_CORR[[#This Row],[18-may]]-Casos_PN_CORR[[#This Row],[17-may]]</f>
        <v>0</v>
      </c>
      <c r="BX675">
        <f>+Casos_PN_CORR[[#This Row],[19-may]]-Casos_PN_CORR[[#This Row],[18-may]]</f>
        <v>0</v>
      </c>
      <c r="BY675">
        <f>+Casos_PN_CORR[[#This Row],[20-may]]-Casos_PN_CORR[[#This Row],[19-may]]</f>
        <v>0</v>
      </c>
      <c r="BZ675">
        <f>+Casos_PN_CORR[[#This Row],[21-may]]-Casos_PN_CORR[[#This Row],[20-may]]</f>
        <v>0</v>
      </c>
      <c r="CA675">
        <f>+Casos_PN_CORR[[#This Row],[22-may]]-Casos_PN_CORR[[#This Row],[21-may]]</f>
        <v>0</v>
      </c>
      <c r="CB675">
        <f>+Casos_PN_CORR[[#This Row],[23-may]]-Casos_PN_CORR[[#This Row],[22-may]]</f>
        <v>0</v>
      </c>
      <c r="CC675">
        <f>+Casos_PN_CORR[[#This Row],[24-may]]-Casos_PN_CORR[[#This Row],[23-may]]</f>
        <v>0</v>
      </c>
      <c r="CD675">
        <f>+Casos_PN_CORR[[#This Row],[25-may]]-Casos_PN_CORR[[#This Row],[24-may]]</f>
        <v>0</v>
      </c>
      <c r="CE675">
        <f>+Casos_PN_CORR[[#This Row],[26-may]]-Casos_PN_CORR[[#This Row],[25-may]]</f>
        <v>0</v>
      </c>
      <c r="CF675">
        <f>+Casos_PN_CORR[[#This Row],[27-may]]-Casos_PN_CORR[[#This Row],[26-may]]</f>
        <v>0</v>
      </c>
      <c r="CG675">
        <f>+Casos_PN_CORR[[#This Row],[28-may]]-Casos_PN_CORR[[#This Row],[27-may]]</f>
        <v>0</v>
      </c>
      <c r="CH675">
        <f>+Casos_PN_CORR[[#This Row],[29-may]]-Casos_PN_CORR[[#This Row],[28-may]]</f>
        <v>0</v>
      </c>
      <c r="CI675">
        <f>+Casos_PN_CORR[[#This Row],[30-may]]-Casos_PN_CORR[[#This Row],[29-may]]</f>
        <v>0</v>
      </c>
      <c r="CJ675">
        <f>+Casos_PN_CORR[[#This Row],[31-may]]-Casos_PN_CORR[[#This Row],[30-may]]</f>
        <v>0</v>
      </c>
      <c r="CK675">
        <f>+Casos_PN_CORR[[#This Row],[1-jun]]-Casos_PN_CORR[[#This Row],[31-may]]</f>
        <v>0</v>
      </c>
      <c r="CL675">
        <f>+Casos_PN_CORR[[#This Row],[2-jun]]-Casos_PN_CORR[[#This Row],[1-jun]]</f>
        <v>0</v>
      </c>
      <c r="CM675">
        <f>+Casos_PN_CORR[[#This Row],[3-jun]]-Casos_PN_CORR[[#This Row],[2-jun]]</f>
        <v>0</v>
      </c>
      <c r="CN675">
        <f>+Casos_PN_CORR[[#This Row],[4-jun]]-Casos_PN_CORR[[#This Row],[3-jun]]</f>
        <v>0</v>
      </c>
      <c r="CO675">
        <f>+Casos_PN_CORR[[#This Row],[5-jun]]-Casos_PN_CORR[[#This Row],[4-jun]]</f>
        <v>59</v>
      </c>
      <c r="CP675">
        <f>+Casos_PN_CORR[[#This Row],[6-jun]]-Casos_PN_CORR[[#This Row],[5-jun]]</f>
        <v>0</v>
      </c>
    </row>
    <row r="676" spans="1:94">
      <c r="A676">
        <v>50317</v>
      </c>
      <c r="B676" s="2" t="s">
        <v>107</v>
      </c>
      <c r="C676" s="2" t="s">
        <v>108</v>
      </c>
      <c r="D676" s="2" t="s">
        <v>781</v>
      </c>
      <c r="E676" s="4">
        <f t="shared" si="10"/>
        <v>0</v>
      </c>
      <c r="F676">
        <f>+Casos_PN_CORR[[#This Row],[10-mar]]</f>
        <v>0</v>
      </c>
      <c r="G676">
        <f>+Casos_PN_CORR[[#This Row],[11-mar]]-Casos_PN_CORR[[#This Row],[10-mar]]</f>
        <v>0</v>
      </c>
      <c r="H676">
        <f>+Casos_PN_CORR[[#This Row],[12-mar]]-Casos_PN_CORR[[#This Row],[11-mar]]</f>
        <v>0</v>
      </c>
      <c r="I676">
        <f>+Casos_PN_CORR[[#This Row],[13-mar]]-Casos_PN_CORR[[#This Row],[12-mar]]</f>
        <v>0</v>
      </c>
      <c r="J676">
        <f>+Casos_PN_CORR[[#This Row],[14-mar]]-Casos_PN_CORR[[#This Row],[13-mar]]</f>
        <v>0</v>
      </c>
      <c r="K676">
        <f>+Casos_PN_CORR[[#This Row],[15-mar]]-Casos_PN_CORR[[#This Row],[14-mar]]</f>
        <v>0</v>
      </c>
      <c r="L676">
        <f>+Casos_PN_CORR[[#This Row],[16-mar]]-Casos_PN_CORR[[#This Row],[15-mar]]</f>
        <v>0</v>
      </c>
      <c r="M676">
        <f>+Casos_PN_CORR[[#This Row],[17-mar]]-Casos_PN_CORR[[#This Row],[16-mar]]</f>
        <v>0</v>
      </c>
      <c r="N676">
        <f>+Casos_PN_CORR[[#This Row],[18-mar]]-Casos_PN_CORR[[#This Row],[17-mar]]</f>
        <v>0</v>
      </c>
      <c r="O676">
        <f>+Casos_PN_CORR[[#This Row],[19-mar]]-Casos_PN_CORR[[#This Row],[18-mar]]</f>
        <v>0</v>
      </c>
      <c r="P676">
        <f>+Casos_PN_CORR[[#This Row],[20-mar]]-Casos_PN_CORR[[#This Row],[19-mar]]</f>
        <v>0</v>
      </c>
      <c r="Q676">
        <f>+Casos_PN_CORR[[#This Row],[21-mar]]-Casos_PN_CORR[[#This Row],[20-mar]]</f>
        <v>0</v>
      </c>
      <c r="R676">
        <f>+Casos_PN_CORR[[#This Row],[22-mar]]-Casos_PN_CORR[[#This Row],[21-mar]]</f>
        <v>0</v>
      </c>
      <c r="S676">
        <f>+Casos_PN_CORR[[#This Row],[23-mar]]-Casos_PN_CORR[[#This Row],[22-mar]]</f>
        <v>0</v>
      </c>
      <c r="T676">
        <f>+Casos_PN_CORR[[#This Row],[24-mar]]-Casos_PN_CORR[[#This Row],[23-mar]]</f>
        <v>0</v>
      </c>
      <c r="U676">
        <f>+Casos_PN_CORR[[#This Row],[25-mar]]-Casos_PN_CORR[[#This Row],[24-mar]]</f>
        <v>0</v>
      </c>
      <c r="V676">
        <f>+Casos_PN_CORR[[#This Row],[26-mar]]-Casos_PN_CORR[[#This Row],[25-mar]]</f>
        <v>0</v>
      </c>
      <c r="W676">
        <f>+Casos_PN_CORR[[#This Row],[27-mar]]-Casos_PN_CORR[[#This Row],[26-mar]]</f>
        <v>0</v>
      </c>
      <c r="X676">
        <f>+Casos_PN_CORR[[#This Row],[28-mar]]-Casos_PN_CORR[[#This Row],[27-mar]]</f>
        <v>0</v>
      </c>
      <c r="Y676">
        <f>+Casos_PN_CORR[[#This Row],[29-mar]]-Casos_PN_CORR[[#This Row],[28-mar]]</f>
        <v>0</v>
      </c>
      <c r="Z676">
        <f>+Casos_PN_CORR[[#This Row],[30-mar]]-Casos_PN_CORR[[#This Row],[29-mar]]</f>
        <v>0</v>
      </c>
      <c r="AA676">
        <f>+Casos_PN_CORR[[#This Row],[31-mar]]-Casos_PN_CORR[[#This Row],[30-mar]]</f>
        <v>0</v>
      </c>
      <c r="AB676">
        <f>+Casos_PN_CORR[[#This Row],[1-abr]]-Casos_PN_CORR[[#This Row],[31-mar]]</f>
        <v>0</v>
      </c>
      <c r="AC676">
        <f>+Casos_PN_CORR[[#This Row],[2-abr]]-Casos_PN_CORR[[#This Row],[1-abr]]</f>
        <v>0</v>
      </c>
      <c r="AD676">
        <f>+Casos_PN_CORR[[#This Row],[3-abr]]-Casos_PN_CORR[[#This Row],[2-abr]]</f>
        <v>0</v>
      </c>
      <c r="AE676">
        <f>+Casos_PN_CORR[[#This Row],[4-abr]]-Casos_PN_CORR[[#This Row],[3-abr]]</f>
        <v>0</v>
      </c>
      <c r="AF676">
        <f>+Casos_PN_CORR[[#This Row],[5-abr]]-Casos_PN_CORR[[#This Row],[4-abr]]</f>
        <v>0</v>
      </c>
      <c r="AG676">
        <f>+Casos_PN_CORR[[#This Row],[6-abr]]-Casos_PN_CORR[[#This Row],[5-abr]]</f>
        <v>0</v>
      </c>
      <c r="AH676">
        <f>+Casos_PN_CORR[[#This Row],[7-abr]]-Casos_PN_CORR[[#This Row],[6-abr]]</f>
        <v>0</v>
      </c>
      <c r="AI676">
        <f>+Casos_PN_CORR[[#This Row],[8-abr]]-Casos_PN_CORR[[#This Row],[7-abr]]</f>
        <v>0</v>
      </c>
      <c r="AJ676">
        <f>+Casos_PN_CORR[[#This Row],[9-abr]]-Casos_PN_CORR[[#This Row],[8-abr]]</f>
        <v>0</v>
      </c>
      <c r="AK676">
        <f>+Casos_PN_CORR[[#This Row],[10-abr]]-Casos_PN_CORR[[#This Row],[9-abr]]</f>
        <v>0</v>
      </c>
      <c r="AL676">
        <f>+Casos_PN_CORR[[#This Row],[11-abr]]-Casos_PN_CORR[[#This Row],[10-abr]]</f>
        <v>0</v>
      </c>
      <c r="AM676">
        <f>+Casos_PN_CORR[[#This Row],[12-abr]]-Casos_PN_CORR[[#This Row],[11-abr]]</f>
        <v>0</v>
      </c>
      <c r="AN676">
        <f>+Casos_PN_CORR[[#This Row],[13-abr]]-Casos_PN_CORR[[#This Row],[12-abr]]</f>
        <v>0</v>
      </c>
      <c r="AO676">
        <f>+Casos_PN_CORR[[#This Row],[14-abr]]-Casos_PN_CORR[[#This Row],[13-abr]]</f>
        <v>0</v>
      </c>
      <c r="AP676">
        <f>+Casos_PN_CORR[[#This Row],[15-abr]]-Casos_PN_CORR[[#This Row],[14-abr]]</f>
        <v>0</v>
      </c>
      <c r="AQ676">
        <f>+Casos_PN_CORR[[#This Row],[16-abr]]-Casos_PN_CORR[[#This Row],[15-abr]]</f>
        <v>0</v>
      </c>
      <c r="AR676">
        <f>+Casos_PN_CORR[[#This Row],[17-abr]]-Casos_PN_CORR[[#This Row],[16-abr]]</f>
        <v>0</v>
      </c>
      <c r="AS676">
        <f>+Casos_PN_CORR[[#This Row],[18-abr]]-Casos_PN_CORR[[#This Row],[17-abr]]</f>
        <v>0</v>
      </c>
      <c r="AT676">
        <f>+Casos_PN_CORR[[#This Row],[19-abr]]-Casos_PN_CORR[[#This Row],[18-abr]]</f>
        <v>0</v>
      </c>
      <c r="AU676">
        <f>+Casos_PN_CORR[[#This Row],[20-abr]]-Casos_PN_CORR[[#This Row],[19-abr]]</f>
        <v>0</v>
      </c>
      <c r="AV676">
        <f>+Casos_PN_CORR[[#This Row],[21-abr]]-Casos_PN_CORR[[#This Row],[20-abr]]</f>
        <v>0</v>
      </c>
      <c r="AW676">
        <f>+Casos_PN_CORR[[#This Row],[22-abr]]-Casos_PN_CORR[[#This Row],[21-abr]]</f>
        <v>0</v>
      </c>
      <c r="AX676">
        <f>+Casos_PN_CORR[[#This Row],[23-abr]]-Casos_PN_CORR[[#This Row],[22-abr]]</f>
        <v>0</v>
      </c>
      <c r="AY676">
        <f>+Casos_PN_CORR[[#This Row],[24-abr]]-Casos_PN_CORR[[#This Row],[23-abr]]</f>
        <v>0</v>
      </c>
      <c r="AZ676">
        <f>+Casos_PN_CORR[[#This Row],[25-abr]]-Casos_PN_CORR[[#This Row],[24-abr]]</f>
        <v>0</v>
      </c>
      <c r="BA676">
        <f>+Casos_PN_CORR[[#This Row],[26-abr]]-Casos_PN_CORR[[#This Row],[25-abr]]</f>
        <v>0</v>
      </c>
      <c r="BB676">
        <f>+Casos_PN_CORR[[#This Row],[27-abr]]-Casos_PN_CORR[[#This Row],[26-abr]]</f>
        <v>0</v>
      </c>
      <c r="BC676">
        <f>+Casos_PN_CORR[[#This Row],[28-abr]]-Casos_PN_CORR[[#This Row],[27-abr]]</f>
        <v>0</v>
      </c>
      <c r="BD676">
        <f>+Casos_PN_CORR[[#This Row],[29-abr]]-Casos_PN_CORR[[#This Row],[28-abr]]</f>
        <v>0</v>
      </c>
      <c r="BE676">
        <f>+Casos_PN_CORR[[#This Row],[30-abr]]-Casos_PN_CORR[[#This Row],[29-abr]]</f>
        <v>0</v>
      </c>
      <c r="BF676">
        <f>+Casos_PN_CORR[[#This Row],[1-may]]-Casos_PN_CORR[[#This Row],[30-abr]]</f>
        <v>0</v>
      </c>
      <c r="BG676">
        <f>+Casos_PN_CORR[[#This Row],[2-may]]-Casos_PN_CORR[[#This Row],[1-may]]</f>
        <v>0</v>
      </c>
      <c r="BH676">
        <f>+Casos_PN_CORR[[#This Row],[3-may]]-Casos_PN_CORR[[#This Row],[2-may]]</f>
        <v>0</v>
      </c>
      <c r="BI676">
        <f>+Casos_PN_CORR[[#This Row],[4-may]]-Casos_PN_CORR[[#This Row],[3-may]]</f>
        <v>0</v>
      </c>
      <c r="BJ676">
        <f>+Casos_PN_CORR[[#This Row],[5-may]]-Casos_PN_CORR[[#This Row],[4-may]]</f>
        <v>0</v>
      </c>
      <c r="BK676">
        <f>+Casos_PN_CORR[[#This Row],[6-may]]-Casos_PN_CORR[[#This Row],[5-may]]</f>
        <v>0</v>
      </c>
      <c r="BL676">
        <f>+Casos_PN_CORR[[#This Row],[7-may]]-Casos_PN_CORR[[#This Row],[6-may]]</f>
        <v>0</v>
      </c>
      <c r="BM676">
        <f>+Casos_PN_CORR[[#This Row],[8-may]]-Casos_PN_CORR[[#This Row],[7-may]]</f>
        <v>0</v>
      </c>
      <c r="BN676">
        <f>+Casos_PN_CORR[[#This Row],[9-may]]-Casos_PN_CORR[[#This Row],[8-may]]</f>
        <v>0</v>
      </c>
      <c r="BO676">
        <f>+Casos_PN_CORR[[#This Row],[10-may]]-Casos_PN_CORR[[#This Row],[9-may]]</f>
        <v>0</v>
      </c>
      <c r="BP676">
        <f>+Casos_PN_CORR[[#This Row],[11-may]]-Casos_PN_CORR[[#This Row],[10-may]]</f>
        <v>0</v>
      </c>
      <c r="BQ676">
        <f>+Casos_PN_CORR[[#This Row],[12-may]]-Casos_PN_CORR[[#This Row],[11-may]]</f>
        <v>0</v>
      </c>
      <c r="BR676">
        <f>+Casos_PN_CORR[[#This Row],[13-may]]-Casos_PN_CORR[[#This Row],[12-may]]</f>
        <v>0</v>
      </c>
      <c r="BS676">
        <f>+Casos_PN_CORR[[#This Row],[14-may]]-Casos_PN_CORR[[#This Row],[13-may]]</f>
        <v>0</v>
      </c>
      <c r="BT676">
        <f>+Casos_PN_CORR[[#This Row],[15-may]]-Casos_PN_CORR[[#This Row],[14-may]]</f>
        <v>0</v>
      </c>
      <c r="BU676">
        <f>+Casos_PN_CORR[[#This Row],[16-may]]-Casos_PN_CORR[[#This Row],[15-may]]</f>
        <v>0</v>
      </c>
      <c r="BV676">
        <f>+Casos_PN_CORR[[#This Row],[17-may]]-Casos_PN_CORR[[#This Row],[16-may]]</f>
        <v>0</v>
      </c>
      <c r="BW676">
        <f>+Casos_PN_CORR[[#This Row],[18-may]]-Casos_PN_CORR[[#This Row],[17-may]]</f>
        <v>0</v>
      </c>
      <c r="BX676">
        <f>+Casos_PN_CORR[[#This Row],[19-may]]-Casos_PN_CORR[[#This Row],[18-may]]</f>
        <v>0</v>
      </c>
      <c r="BY676">
        <f>+Casos_PN_CORR[[#This Row],[20-may]]-Casos_PN_CORR[[#This Row],[19-may]]</f>
        <v>0</v>
      </c>
      <c r="BZ676">
        <f>+Casos_PN_CORR[[#This Row],[21-may]]-Casos_PN_CORR[[#This Row],[20-may]]</f>
        <v>0</v>
      </c>
      <c r="CA676">
        <f>+Casos_PN_CORR[[#This Row],[22-may]]-Casos_PN_CORR[[#This Row],[21-may]]</f>
        <v>0</v>
      </c>
      <c r="CB676">
        <f>+Casos_PN_CORR[[#This Row],[23-may]]-Casos_PN_CORR[[#This Row],[22-may]]</f>
        <v>0</v>
      </c>
      <c r="CC676">
        <f>+Casos_PN_CORR[[#This Row],[24-may]]-Casos_PN_CORR[[#This Row],[23-may]]</f>
        <v>0</v>
      </c>
      <c r="CD676">
        <f>+Casos_PN_CORR[[#This Row],[25-may]]-Casos_PN_CORR[[#This Row],[24-may]]</f>
        <v>0</v>
      </c>
      <c r="CE676">
        <f>+Casos_PN_CORR[[#This Row],[26-may]]-Casos_PN_CORR[[#This Row],[25-may]]</f>
        <v>0</v>
      </c>
      <c r="CF676">
        <f>+Casos_PN_CORR[[#This Row],[27-may]]-Casos_PN_CORR[[#This Row],[26-may]]</f>
        <v>0</v>
      </c>
      <c r="CG676">
        <f>+Casos_PN_CORR[[#This Row],[28-may]]-Casos_PN_CORR[[#This Row],[27-may]]</f>
        <v>0</v>
      </c>
      <c r="CH676">
        <f>+Casos_PN_CORR[[#This Row],[29-may]]-Casos_PN_CORR[[#This Row],[28-may]]</f>
        <v>0</v>
      </c>
      <c r="CI676">
        <f>+Casos_PN_CORR[[#This Row],[30-may]]-Casos_PN_CORR[[#This Row],[29-may]]</f>
        <v>0</v>
      </c>
      <c r="CJ676">
        <f>+Casos_PN_CORR[[#This Row],[31-may]]-Casos_PN_CORR[[#This Row],[30-may]]</f>
        <v>0</v>
      </c>
      <c r="CK676">
        <f>+Casos_PN_CORR[[#This Row],[1-jun]]-Casos_PN_CORR[[#This Row],[31-may]]</f>
        <v>0</v>
      </c>
      <c r="CL676">
        <f>+Casos_PN_CORR[[#This Row],[2-jun]]-Casos_PN_CORR[[#This Row],[1-jun]]</f>
        <v>0</v>
      </c>
      <c r="CM676">
        <f>+Casos_PN_CORR[[#This Row],[3-jun]]-Casos_PN_CORR[[#This Row],[2-jun]]</f>
        <v>0</v>
      </c>
      <c r="CN676">
        <f>+Casos_PN_CORR[[#This Row],[4-jun]]-Casos_PN_CORR[[#This Row],[3-jun]]</f>
        <v>0</v>
      </c>
      <c r="CO676">
        <f>+Casos_PN_CORR[[#This Row],[5-jun]]-Casos_PN_CORR[[#This Row],[4-jun]]</f>
        <v>0</v>
      </c>
      <c r="CP676">
        <f>+Casos_PN_CORR[[#This Row],[6-jun]]-Casos_PN_CORR[[#This Row],[5-jun]]</f>
        <v>0</v>
      </c>
    </row>
    <row r="677" spans="1:94">
      <c r="A677">
        <v>90512</v>
      </c>
      <c r="B677" s="2" t="s">
        <v>139</v>
      </c>
      <c r="C677" s="2" t="s">
        <v>258</v>
      </c>
      <c r="D677" s="2" t="s">
        <v>782</v>
      </c>
      <c r="E677" s="4">
        <f t="shared" si="10"/>
        <v>0</v>
      </c>
      <c r="F677">
        <f>+Casos_PN_CORR[[#This Row],[10-mar]]</f>
        <v>0</v>
      </c>
      <c r="G677">
        <f>+Casos_PN_CORR[[#This Row],[11-mar]]-Casos_PN_CORR[[#This Row],[10-mar]]</f>
        <v>0</v>
      </c>
      <c r="H677">
        <f>+Casos_PN_CORR[[#This Row],[12-mar]]-Casos_PN_CORR[[#This Row],[11-mar]]</f>
        <v>0</v>
      </c>
      <c r="I677">
        <f>+Casos_PN_CORR[[#This Row],[13-mar]]-Casos_PN_CORR[[#This Row],[12-mar]]</f>
        <v>0</v>
      </c>
      <c r="J677">
        <f>+Casos_PN_CORR[[#This Row],[14-mar]]-Casos_PN_CORR[[#This Row],[13-mar]]</f>
        <v>0</v>
      </c>
      <c r="K677">
        <f>+Casos_PN_CORR[[#This Row],[15-mar]]-Casos_PN_CORR[[#This Row],[14-mar]]</f>
        <v>0</v>
      </c>
      <c r="L677">
        <f>+Casos_PN_CORR[[#This Row],[16-mar]]-Casos_PN_CORR[[#This Row],[15-mar]]</f>
        <v>0</v>
      </c>
      <c r="M677">
        <f>+Casos_PN_CORR[[#This Row],[17-mar]]-Casos_PN_CORR[[#This Row],[16-mar]]</f>
        <v>0</v>
      </c>
      <c r="N677">
        <f>+Casos_PN_CORR[[#This Row],[18-mar]]-Casos_PN_CORR[[#This Row],[17-mar]]</f>
        <v>0</v>
      </c>
      <c r="O677">
        <f>+Casos_PN_CORR[[#This Row],[19-mar]]-Casos_PN_CORR[[#This Row],[18-mar]]</f>
        <v>0</v>
      </c>
      <c r="P677">
        <f>+Casos_PN_CORR[[#This Row],[20-mar]]-Casos_PN_CORR[[#This Row],[19-mar]]</f>
        <v>0</v>
      </c>
      <c r="Q677">
        <f>+Casos_PN_CORR[[#This Row],[21-mar]]-Casos_PN_CORR[[#This Row],[20-mar]]</f>
        <v>0</v>
      </c>
      <c r="R677">
        <f>+Casos_PN_CORR[[#This Row],[22-mar]]-Casos_PN_CORR[[#This Row],[21-mar]]</f>
        <v>0</v>
      </c>
      <c r="S677">
        <f>+Casos_PN_CORR[[#This Row],[23-mar]]-Casos_PN_CORR[[#This Row],[22-mar]]</f>
        <v>0</v>
      </c>
      <c r="T677">
        <f>+Casos_PN_CORR[[#This Row],[24-mar]]-Casos_PN_CORR[[#This Row],[23-mar]]</f>
        <v>0</v>
      </c>
      <c r="U677">
        <f>+Casos_PN_CORR[[#This Row],[25-mar]]-Casos_PN_CORR[[#This Row],[24-mar]]</f>
        <v>0</v>
      </c>
      <c r="V677">
        <f>+Casos_PN_CORR[[#This Row],[26-mar]]-Casos_PN_CORR[[#This Row],[25-mar]]</f>
        <v>0</v>
      </c>
      <c r="W677">
        <f>+Casos_PN_CORR[[#This Row],[27-mar]]-Casos_PN_CORR[[#This Row],[26-mar]]</f>
        <v>0</v>
      </c>
      <c r="X677">
        <f>+Casos_PN_CORR[[#This Row],[28-mar]]-Casos_PN_CORR[[#This Row],[27-mar]]</f>
        <v>0</v>
      </c>
      <c r="Y677">
        <f>+Casos_PN_CORR[[#This Row],[29-mar]]-Casos_PN_CORR[[#This Row],[28-mar]]</f>
        <v>0</v>
      </c>
      <c r="Z677">
        <f>+Casos_PN_CORR[[#This Row],[30-mar]]-Casos_PN_CORR[[#This Row],[29-mar]]</f>
        <v>0</v>
      </c>
      <c r="AA677">
        <f>+Casos_PN_CORR[[#This Row],[31-mar]]-Casos_PN_CORR[[#This Row],[30-mar]]</f>
        <v>0</v>
      </c>
      <c r="AB677">
        <f>+Casos_PN_CORR[[#This Row],[1-abr]]-Casos_PN_CORR[[#This Row],[31-mar]]</f>
        <v>0</v>
      </c>
      <c r="AC677">
        <f>+Casos_PN_CORR[[#This Row],[2-abr]]-Casos_PN_CORR[[#This Row],[1-abr]]</f>
        <v>0</v>
      </c>
      <c r="AD677">
        <f>+Casos_PN_CORR[[#This Row],[3-abr]]-Casos_PN_CORR[[#This Row],[2-abr]]</f>
        <v>0</v>
      </c>
      <c r="AE677">
        <f>+Casos_PN_CORR[[#This Row],[4-abr]]-Casos_PN_CORR[[#This Row],[3-abr]]</f>
        <v>0</v>
      </c>
      <c r="AF677">
        <f>+Casos_PN_CORR[[#This Row],[5-abr]]-Casos_PN_CORR[[#This Row],[4-abr]]</f>
        <v>0</v>
      </c>
      <c r="AG677">
        <f>+Casos_PN_CORR[[#This Row],[6-abr]]-Casos_PN_CORR[[#This Row],[5-abr]]</f>
        <v>0</v>
      </c>
      <c r="AH677">
        <f>+Casos_PN_CORR[[#This Row],[7-abr]]-Casos_PN_CORR[[#This Row],[6-abr]]</f>
        <v>0</v>
      </c>
      <c r="AI677">
        <f>+Casos_PN_CORR[[#This Row],[8-abr]]-Casos_PN_CORR[[#This Row],[7-abr]]</f>
        <v>0</v>
      </c>
      <c r="AJ677">
        <f>+Casos_PN_CORR[[#This Row],[9-abr]]-Casos_PN_CORR[[#This Row],[8-abr]]</f>
        <v>0</v>
      </c>
      <c r="AK677">
        <f>+Casos_PN_CORR[[#This Row],[10-abr]]-Casos_PN_CORR[[#This Row],[9-abr]]</f>
        <v>0</v>
      </c>
      <c r="AL677">
        <f>+Casos_PN_CORR[[#This Row],[11-abr]]-Casos_PN_CORR[[#This Row],[10-abr]]</f>
        <v>0</v>
      </c>
      <c r="AM677">
        <f>+Casos_PN_CORR[[#This Row],[12-abr]]-Casos_PN_CORR[[#This Row],[11-abr]]</f>
        <v>0</v>
      </c>
      <c r="AN677">
        <f>+Casos_PN_CORR[[#This Row],[13-abr]]-Casos_PN_CORR[[#This Row],[12-abr]]</f>
        <v>0</v>
      </c>
      <c r="AO677">
        <f>+Casos_PN_CORR[[#This Row],[14-abr]]-Casos_PN_CORR[[#This Row],[13-abr]]</f>
        <v>0</v>
      </c>
      <c r="AP677">
        <f>+Casos_PN_CORR[[#This Row],[15-abr]]-Casos_PN_CORR[[#This Row],[14-abr]]</f>
        <v>0</v>
      </c>
      <c r="AQ677">
        <f>+Casos_PN_CORR[[#This Row],[16-abr]]-Casos_PN_CORR[[#This Row],[15-abr]]</f>
        <v>0</v>
      </c>
      <c r="AR677">
        <f>+Casos_PN_CORR[[#This Row],[17-abr]]-Casos_PN_CORR[[#This Row],[16-abr]]</f>
        <v>0</v>
      </c>
      <c r="AS677">
        <f>+Casos_PN_CORR[[#This Row],[18-abr]]-Casos_PN_CORR[[#This Row],[17-abr]]</f>
        <v>0</v>
      </c>
      <c r="AT677">
        <f>+Casos_PN_CORR[[#This Row],[19-abr]]-Casos_PN_CORR[[#This Row],[18-abr]]</f>
        <v>0</v>
      </c>
      <c r="AU677">
        <f>+Casos_PN_CORR[[#This Row],[20-abr]]-Casos_PN_CORR[[#This Row],[19-abr]]</f>
        <v>0</v>
      </c>
      <c r="AV677">
        <f>+Casos_PN_CORR[[#This Row],[21-abr]]-Casos_PN_CORR[[#This Row],[20-abr]]</f>
        <v>0</v>
      </c>
      <c r="AW677">
        <f>+Casos_PN_CORR[[#This Row],[22-abr]]-Casos_PN_CORR[[#This Row],[21-abr]]</f>
        <v>0</v>
      </c>
      <c r="AX677">
        <f>+Casos_PN_CORR[[#This Row],[23-abr]]-Casos_PN_CORR[[#This Row],[22-abr]]</f>
        <v>0</v>
      </c>
      <c r="AY677">
        <f>+Casos_PN_CORR[[#This Row],[24-abr]]-Casos_PN_CORR[[#This Row],[23-abr]]</f>
        <v>0</v>
      </c>
      <c r="AZ677">
        <f>+Casos_PN_CORR[[#This Row],[25-abr]]-Casos_PN_CORR[[#This Row],[24-abr]]</f>
        <v>0</v>
      </c>
      <c r="BA677">
        <f>+Casos_PN_CORR[[#This Row],[26-abr]]-Casos_PN_CORR[[#This Row],[25-abr]]</f>
        <v>0</v>
      </c>
      <c r="BB677">
        <f>+Casos_PN_CORR[[#This Row],[27-abr]]-Casos_PN_CORR[[#This Row],[26-abr]]</f>
        <v>0</v>
      </c>
      <c r="BC677">
        <f>+Casos_PN_CORR[[#This Row],[28-abr]]-Casos_PN_CORR[[#This Row],[27-abr]]</f>
        <v>0</v>
      </c>
      <c r="BD677">
        <f>+Casos_PN_CORR[[#This Row],[29-abr]]-Casos_PN_CORR[[#This Row],[28-abr]]</f>
        <v>0</v>
      </c>
      <c r="BE677">
        <f>+Casos_PN_CORR[[#This Row],[30-abr]]-Casos_PN_CORR[[#This Row],[29-abr]]</f>
        <v>0</v>
      </c>
      <c r="BF677">
        <f>+Casos_PN_CORR[[#This Row],[1-may]]-Casos_PN_CORR[[#This Row],[30-abr]]</f>
        <v>0</v>
      </c>
      <c r="BG677">
        <f>+Casos_PN_CORR[[#This Row],[2-may]]-Casos_PN_CORR[[#This Row],[1-may]]</f>
        <v>0</v>
      </c>
      <c r="BH677">
        <f>+Casos_PN_CORR[[#This Row],[3-may]]-Casos_PN_CORR[[#This Row],[2-may]]</f>
        <v>0</v>
      </c>
      <c r="BI677">
        <f>+Casos_PN_CORR[[#This Row],[4-may]]-Casos_PN_CORR[[#This Row],[3-may]]</f>
        <v>0</v>
      </c>
      <c r="BJ677">
        <f>+Casos_PN_CORR[[#This Row],[5-may]]-Casos_PN_CORR[[#This Row],[4-may]]</f>
        <v>0</v>
      </c>
      <c r="BK677">
        <f>+Casos_PN_CORR[[#This Row],[6-may]]-Casos_PN_CORR[[#This Row],[5-may]]</f>
        <v>0</v>
      </c>
      <c r="BL677">
        <f>+Casos_PN_CORR[[#This Row],[7-may]]-Casos_PN_CORR[[#This Row],[6-may]]</f>
        <v>0</v>
      </c>
      <c r="BM677">
        <f>+Casos_PN_CORR[[#This Row],[8-may]]-Casos_PN_CORR[[#This Row],[7-may]]</f>
        <v>0</v>
      </c>
      <c r="BN677">
        <f>+Casos_PN_CORR[[#This Row],[9-may]]-Casos_PN_CORR[[#This Row],[8-may]]</f>
        <v>0</v>
      </c>
      <c r="BO677">
        <f>+Casos_PN_CORR[[#This Row],[10-may]]-Casos_PN_CORR[[#This Row],[9-may]]</f>
        <v>0</v>
      </c>
      <c r="BP677">
        <f>+Casos_PN_CORR[[#This Row],[11-may]]-Casos_PN_CORR[[#This Row],[10-may]]</f>
        <v>0</v>
      </c>
      <c r="BQ677">
        <f>+Casos_PN_CORR[[#This Row],[12-may]]-Casos_PN_CORR[[#This Row],[11-may]]</f>
        <v>0</v>
      </c>
      <c r="BR677">
        <f>+Casos_PN_CORR[[#This Row],[13-may]]-Casos_PN_CORR[[#This Row],[12-may]]</f>
        <v>0</v>
      </c>
      <c r="BS677">
        <f>+Casos_PN_CORR[[#This Row],[14-may]]-Casos_PN_CORR[[#This Row],[13-may]]</f>
        <v>0</v>
      </c>
      <c r="BT677">
        <f>+Casos_PN_CORR[[#This Row],[15-may]]-Casos_PN_CORR[[#This Row],[14-may]]</f>
        <v>0</v>
      </c>
      <c r="BU677">
        <f>+Casos_PN_CORR[[#This Row],[16-may]]-Casos_PN_CORR[[#This Row],[15-may]]</f>
        <v>0</v>
      </c>
      <c r="BV677">
        <f>+Casos_PN_CORR[[#This Row],[17-may]]-Casos_PN_CORR[[#This Row],[16-may]]</f>
        <v>0</v>
      </c>
      <c r="BW677">
        <f>+Casos_PN_CORR[[#This Row],[18-may]]-Casos_PN_CORR[[#This Row],[17-may]]</f>
        <v>0</v>
      </c>
      <c r="BX677">
        <f>+Casos_PN_CORR[[#This Row],[19-may]]-Casos_PN_CORR[[#This Row],[18-may]]</f>
        <v>0</v>
      </c>
      <c r="BY677">
        <f>+Casos_PN_CORR[[#This Row],[20-may]]-Casos_PN_CORR[[#This Row],[19-may]]</f>
        <v>0</v>
      </c>
      <c r="BZ677">
        <f>+Casos_PN_CORR[[#This Row],[21-may]]-Casos_PN_CORR[[#This Row],[20-may]]</f>
        <v>0</v>
      </c>
      <c r="CA677">
        <f>+Casos_PN_CORR[[#This Row],[22-may]]-Casos_PN_CORR[[#This Row],[21-may]]</f>
        <v>0</v>
      </c>
      <c r="CB677">
        <f>+Casos_PN_CORR[[#This Row],[23-may]]-Casos_PN_CORR[[#This Row],[22-may]]</f>
        <v>0</v>
      </c>
      <c r="CC677">
        <f>+Casos_PN_CORR[[#This Row],[24-may]]-Casos_PN_CORR[[#This Row],[23-may]]</f>
        <v>0</v>
      </c>
      <c r="CD677">
        <f>+Casos_PN_CORR[[#This Row],[25-may]]-Casos_PN_CORR[[#This Row],[24-may]]</f>
        <v>0</v>
      </c>
      <c r="CE677">
        <f>+Casos_PN_CORR[[#This Row],[26-may]]-Casos_PN_CORR[[#This Row],[25-may]]</f>
        <v>0</v>
      </c>
      <c r="CF677">
        <f>+Casos_PN_CORR[[#This Row],[27-may]]-Casos_PN_CORR[[#This Row],[26-may]]</f>
        <v>0</v>
      </c>
      <c r="CG677">
        <f>+Casos_PN_CORR[[#This Row],[28-may]]-Casos_PN_CORR[[#This Row],[27-may]]</f>
        <v>0</v>
      </c>
      <c r="CH677">
        <f>+Casos_PN_CORR[[#This Row],[29-may]]-Casos_PN_CORR[[#This Row],[28-may]]</f>
        <v>0</v>
      </c>
      <c r="CI677">
        <f>+Casos_PN_CORR[[#This Row],[30-may]]-Casos_PN_CORR[[#This Row],[29-may]]</f>
        <v>0</v>
      </c>
      <c r="CJ677">
        <f>+Casos_PN_CORR[[#This Row],[31-may]]-Casos_PN_CORR[[#This Row],[30-may]]</f>
        <v>0</v>
      </c>
      <c r="CK677">
        <f>+Casos_PN_CORR[[#This Row],[1-jun]]-Casos_PN_CORR[[#This Row],[31-may]]</f>
        <v>0</v>
      </c>
      <c r="CL677">
        <f>+Casos_PN_CORR[[#This Row],[2-jun]]-Casos_PN_CORR[[#This Row],[1-jun]]</f>
        <v>0</v>
      </c>
      <c r="CM677">
        <f>+Casos_PN_CORR[[#This Row],[3-jun]]-Casos_PN_CORR[[#This Row],[2-jun]]</f>
        <v>0</v>
      </c>
      <c r="CN677">
        <f>+Casos_PN_CORR[[#This Row],[4-jun]]-Casos_PN_CORR[[#This Row],[3-jun]]</f>
        <v>0</v>
      </c>
      <c r="CO677">
        <f>+Casos_PN_CORR[[#This Row],[5-jun]]-Casos_PN_CORR[[#This Row],[4-jun]]</f>
        <v>0</v>
      </c>
      <c r="CP677">
        <f>+Casos_PN_CORR[[#This Row],[6-jun]]-Casos_PN_CORR[[#This Row],[5-jun]]</f>
        <v>0</v>
      </c>
    </row>
  </sheetData>
  <conditionalFormatting sqref="A4:A677">
    <cfRule type="duplicateValues" dxfId="76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00A9-D15F-4137-B6EF-4B148E2C8E1F}">
  <sheetPr>
    <tabColor rgb="FFFF0000"/>
  </sheetPr>
  <dimension ref="A2:FU16"/>
  <sheetViews>
    <sheetView showGridLines="0" workbookViewId="0">
      <pane xSplit="3" ySplit="3" topLeftCell="AX4" activePane="bottomRight" state="frozen"/>
      <selection pane="bottomRight" activeCell="AY21" sqref="AY21"/>
      <selection pane="bottomLeft" activeCell="J23" sqref="J23"/>
      <selection pane="topRight" activeCell="J23" sqref="J23"/>
    </sheetView>
  </sheetViews>
  <sheetFormatPr defaultColWidth="11.42578125" defaultRowHeight="14.45"/>
  <cols>
    <col min="1" max="1" width="6.85546875" customWidth="1"/>
    <col min="2" max="2" width="19.28515625" bestFit="1" customWidth="1"/>
    <col min="3" max="3" width="11.7109375" bestFit="1" customWidth="1"/>
    <col min="4" max="25" width="9.28515625" bestFit="1" customWidth="1"/>
    <col min="26" max="34" width="7.7109375" bestFit="1" customWidth="1"/>
    <col min="35" max="55" width="8.7109375" bestFit="1" customWidth="1"/>
    <col min="56" max="64" width="8.5703125" bestFit="1" customWidth="1"/>
    <col min="65" max="86" width="9.5703125" bestFit="1" customWidth="1"/>
    <col min="87" max="90" width="7.7109375" bestFit="1" customWidth="1"/>
  </cols>
  <sheetData>
    <row r="2" spans="1:177" ht="15.6">
      <c r="C2" s="13">
        <f>SUM(CasosAC_PROV_PN[SUM Prov])</f>
        <v>17248</v>
      </c>
      <c r="D2" s="3">
        <f>SUM(CasosAC_PROV_PN[10-mar])</f>
        <v>0</v>
      </c>
      <c r="E2" s="3">
        <f>SUM(CasosAC_PROV_PN[11-mar])</f>
        <v>0</v>
      </c>
      <c r="F2" s="3">
        <f>SUM(CasosAC_PROV_PN[12-mar])</f>
        <v>0</v>
      </c>
      <c r="G2" s="3">
        <f>SUM(CasosAC_PROV_PN[13-mar])</f>
        <v>0</v>
      </c>
      <c r="H2" s="3">
        <f>SUM(CasosAC_PROV_PN[14-mar])</f>
        <v>0</v>
      </c>
      <c r="I2" s="3">
        <f>SUM(CasosAC_PROV_PN[15-mar])</f>
        <v>0</v>
      </c>
      <c r="J2" s="3">
        <f>SUM(CasosAC_PROV_PN[16-mar])</f>
        <v>0</v>
      </c>
      <c r="K2" s="3">
        <f>SUM(CasosAC_PROV_PN[17-mar])</f>
        <v>0</v>
      </c>
      <c r="L2" s="3">
        <f>SUM(CasosAC_PROV_PN[18-mar])</f>
        <v>0</v>
      </c>
      <c r="M2" s="3">
        <f>SUM(CasosAC_PROV_PN[19-mar])</f>
        <v>0</v>
      </c>
      <c r="N2" s="3">
        <f>SUM(CasosAC_PROV_PN[20-mar])</f>
        <v>0</v>
      </c>
      <c r="O2" s="3">
        <f>SUM(CasosAC_PROV_PN[21-mar])</f>
        <v>0</v>
      </c>
      <c r="P2" s="3">
        <f>SUM(CasosAC_PROV_PN[22-mar])</f>
        <v>0</v>
      </c>
      <c r="Q2" s="3">
        <f>SUM(CasosAC_PROV_PN[23-mar])</f>
        <v>0</v>
      </c>
      <c r="R2" s="3">
        <f>SUM(CasosAC_PROV_PN[24-mar])</f>
        <v>0</v>
      </c>
      <c r="S2" s="3">
        <f>SUM(CasosAC_PROV_PN[25-mar])</f>
        <v>0</v>
      </c>
      <c r="T2" s="3">
        <f>SUM(CasosAC_PROV_PN[26-mar])</f>
        <v>0</v>
      </c>
      <c r="U2" s="3">
        <f>SUM(CasosAC_PROV_PN[27-mar])</f>
        <v>0</v>
      </c>
      <c r="V2" s="3">
        <f>SUM(CasosAC_PROV_PN[28-mar])</f>
        <v>0</v>
      </c>
      <c r="W2" s="3">
        <f>SUM(CasosAC_PROV_PN[29-mar])</f>
        <v>0</v>
      </c>
      <c r="X2" s="3">
        <f>SUM(CasosAC_PROV_PN[30-mar])</f>
        <v>0</v>
      </c>
      <c r="Y2" s="3">
        <f>SUM(CasosAC_PROV_PN[31-mar])</f>
        <v>0</v>
      </c>
      <c r="Z2" s="3">
        <f>SUM(CasosAC_PROV_PN[1-abr])</f>
        <v>0</v>
      </c>
      <c r="AA2" s="3">
        <f>SUM(CasosAC_PROV_PN[2-abr])</f>
        <v>0</v>
      </c>
      <c r="AB2" s="3">
        <f>SUM(CasosAC_PROV_PN[3-abr])</f>
        <v>0</v>
      </c>
      <c r="AC2" s="3">
        <f>SUM(CasosAC_PROV_PN[4-abr])</f>
        <v>0</v>
      </c>
      <c r="AD2" s="3">
        <f>SUM(CasosAC_PROV_PN[5-abr])</f>
        <v>0</v>
      </c>
      <c r="AE2" s="3">
        <f>SUM(CasosAC_PROV_PN[6-abr])</f>
        <v>0</v>
      </c>
      <c r="AF2" s="3">
        <f>SUM(CasosAC_PROV_PN[7-abr])</f>
        <v>0</v>
      </c>
      <c r="AG2" s="3">
        <f>SUM(CasosAC_PROV_PN[8-abr])</f>
        <v>0</v>
      </c>
      <c r="AH2" s="3">
        <f>SUM(CasosAC_PROV_PN[9-abr])</f>
        <v>0</v>
      </c>
      <c r="AI2" s="3">
        <f>SUM(CasosAC_PROV_PN[10-abr])</f>
        <v>0</v>
      </c>
      <c r="AJ2" s="3">
        <f>SUM(CasosAC_PROV_PN[11-abr])</f>
        <v>0</v>
      </c>
      <c r="AK2" s="3">
        <f>SUM(CasosAC_PROV_PN[12-abr])</f>
        <v>0</v>
      </c>
      <c r="AL2" s="3">
        <f>SUM(CasosAC_PROV_PN[13-abr])</f>
        <v>3472</v>
      </c>
      <c r="AM2" s="3">
        <f>SUM(CasosAC_PROV_PN[14-abr])</f>
        <v>3574</v>
      </c>
      <c r="AN2" s="3">
        <f>SUM(CasosAC_PROV_PN[15-abr])</f>
        <v>3745</v>
      </c>
      <c r="AO2" s="3">
        <f>SUM(CasosAC_PROV_PN[16-abr])</f>
        <v>4016</v>
      </c>
      <c r="AP2" s="3">
        <f>SUM(CasosAC_PROV_PN[17-abr])</f>
        <v>4210</v>
      </c>
      <c r="AQ2" s="3">
        <f>SUM(CasosAC_PROV_PN[18-abr])</f>
        <v>4273</v>
      </c>
      <c r="AR2" s="3">
        <f>SUM(CasosAC_PROV_PN[19-abr])</f>
        <v>4467</v>
      </c>
      <c r="AS2" s="3">
        <f>SUM(CasosAC_PROV_PN[20-abr])</f>
        <v>4657</v>
      </c>
      <c r="AT2" s="3">
        <f>SUM(CasosAC_PROV_PN[21-abr])</f>
        <v>4821</v>
      </c>
      <c r="AU2" s="3">
        <f>SUM(CasosAC_PROV_PN[22-abr])</f>
        <v>4992</v>
      </c>
      <c r="AV2" s="3">
        <f>SUM(CasosAC_PROV_PN[23-abr])</f>
        <v>5166</v>
      </c>
      <c r="AW2" s="3">
        <f>SUM(CasosAC_PROV_PN[24-abr])</f>
        <v>5338</v>
      </c>
      <c r="AX2" s="3">
        <f>SUM(CasosAC_PROV_PN[25-abr])</f>
        <v>5538</v>
      </c>
      <c r="AY2" s="3">
        <f>SUM(CasosAC_PROV_PN[26-abr])</f>
        <v>5779</v>
      </c>
      <c r="AZ2" s="3">
        <f>SUM(CasosAC_PROV_PN[27-abr])</f>
        <v>6021</v>
      </c>
      <c r="BA2" s="3">
        <f>SUM(CasosAC_PROV_PN[28-abr])</f>
        <v>6196</v>
      </c>
      <c r="BB2" s="3">
        <f>SUM(CasosAC_PROV_PN[29-abr])</f>
        <v>6378</v>
      </c>
      <c r="BC2" s="3">
        <f>SUM(CasosAC_PROV_PN[30-abr])</f>
        <v>6532</v>
      </c>
      <c r="BD2" s="3">
        <f>SUM(CasosAC_PROV_PN[1-may])</f>
        <v>6720</v>
      </c>
      <c r="BE2" s="3">
        <f>SUM(CasosAC_PROV_PN[2-may])</f>
        <v>7090</v>
      </c>
      <c r="BF2" s="3">
        <f>SUM(CasosAC_PROV_PN[3-may])</f>
        <v>7197</v>
      </c>
      <c r="BG2" s="3">
        <f>SUM(CasosAC_PROV_PN[4-may])</f>
        <v>7387</v>
      </c>
      <c r="BH2" s="3">
        <f>SUM(CasosAC_PROV_PN[5-may])</f>
        <v>7523</v>
      </c>
      <c r="BI2" s="3">
        <f>SUM(CasosAC_PROV_PN[6-may])</f>
        <v>7731</v>
      </c>
      <c r="BJ2" s="3">
        <f>SUM(CasosAC_PROV_PN[7-may])</f>
        <v>7868</v>
      </c>
      <c r="BK2" s="3">
        <f>SUM(CasosAC_PROV_PN[8-may])</f>
        <v>8070</v>
      </c>
      <c r="BL2" s="3">
        <f>SUM(CasosAC_PROV_PN[9-may])</f>
        <v>8282</v>
      </c>
      <c r="BM2" s="3">
        <f>SUM(CasosAC_PROV_PN[10-may])</f>
        <v>8448</v>
      </c>
      <c r="BN2" s="3">
        <f>SUM(CasosAC_PROV_PN[11-may])</f>
        <v>8616</v>
      </c>
      <c r="BO2" s="3">
        <f>SUM(CasosAC_PROV_PN[12-may])</f>
        <v>8783</v>
      </c>
      <c r="BP2" s="3">
        <f>SUM(CasosAC_PROV_PN[13-may])</f>
        <v>8944</v>
      </c>
      <c r="BQ2" s="3">
        <f>SUM(CasosAC_PROV_PN[14-may])</f>
        <v>9118</v>
      </c>
      <c r="BR2" s="3">
        <f>SUM(CasosAC_PROV_PN[15-may])</f>
        <v>9268</v>
      </c>
      <c r="BS2" s="3">
        <f>SUM(CasosAC_PROV_PN[16-may])</f>
        <v>9449</v>
      </c>
      <c r="BT2" s="3">
        <f>SUM(CasosAC_PROV_PN[17-may])</f>
        <v>9606</v>
      </c>
      <c r="BU2" s="3">
        <f>SUM(CasosAC_PROV_PN[18-may])</f>
        <v>9726</v>
      </c>
      <c r="BV2" s="3">
        <f>SUM(CasosAC_PROV_PN[19-may])</f>
        <v>9867</v>
      </c>
      <c r="BW2" s="3">
        <f>SUM(CasosAC_PROV_PN[20-may])</f>
        <v>9977</v>
      </c>
      <c r="BX2" s="3">
        <f>SUM(CasosAC_PROV_PN[21-may])</f>
        <v>10116</v>
      </c>
      <c r="BY2" s="3">
        <f>SUM(CasosAC_PROV_PN[22-may])</f>
        <v>10267</v>
      </c>
      <c r="BZ2" s="3">
        <f>SUM(CasosAC_PROV_PN[23-may])</f>
        <v>10577</v>
      </c>
      <c r="CA2" s="3">
        <f>SUM(CasosAC_PROV_PN[24-may])</f>
        <v>10926</v>
      </c>
      <c r="CB2" s="3">
        <f>SUM(CasosAC_PROV_PN[25-may])</f>
        <v>11183</v>
      </c>
      <c r="CC2" s="3">
        <f>SUM(CasosAC_PROV_PN[26-may])</f>
        <v>11447</v>
      </c>
      <c r="CD2" s="3">
        <f>SUM(CasosAC_PROV_PN[27-may])</f>
        <v>11728</v>
      </c>
      <c r="CE2" s="3">
        <f>SUM(CasosAC_PROV_PN[28-may])</f>
        <v>12131</v>
      </c>
      <c r="CF2" s="3">
        <f>SUM(CasosAC_PROV_PN[29-may])</f>
        <v>12531</v>
      </c>
      <c r="CG2" s="3">
        <f>SUM(CasosAC_PROV_PN[30-may])</f>
        <v>13018</v>
      </c>
      <c r="CH2" s="3">
        <f>SUM(CasosAC_PROV_PN[31-may])</f>
        <v>13463</v>
      </c>
      <c r="CI2" s="3">
        <f>SUM(CasosAC_PROV_PN[1-jun])</f>
        <v>13837</v>
      </c>
      <c r="CJ2" s="3">
        <f>SUM(CasosAC_PROV_PN[2-jun])</f>
        <v>14095</v>
      </c>
      <c r="CK2" s="3">
        <f>SUM(CasosAC_PROV_PN[3-jun])</f>
        <v>14609</v>
      </c>
      <c r="CL2" s="3">
        <f>SUM(CasosAC_PROV_PN[4-jun])</f>
        <v>15044</v>
      </c>
      <c r="CM2" s="3">
        <f>SUM(CasosAC_PROV_PN[05-jun])</f>
        <v>15463</v>
      </c>
      <c r="CN2" s="3">
        <f>SUM(CN4:CN16)</f>
        <v>16004</v>
      </c>
      <c r="CO2" s="3">
        <f t="shared" ref="CO2:EZ2" si="0">SUM(CO4:CO16)</f>
        <v>16425</v>
      </c>
      <c r="CP2" s="3">
        <f t="shared" si="0"/>
        <v>16854</v>
      </c>
      <c r="CQ2" s="3">
        <f t="shared" si="0"/>
        <v>17233</v>
      </c>
      <c r="CR2" s="3">
        <f t="shared" si="0"/>
        <v>0</v>
      </c>
      <c r="CS2" s="3">
        <f t="shared" si="0"/>
        <v>0</v>
      </c>
      <c r="CT2" s="3">
        <f t="shared" si="0"/>
        <v>0</v>
      </c>
      <c r="CU2" s="3">
        <f t="shared" si="0"/>
        <v>0</v>
      </c>
      <c r="CV2" s="3">
        <f t="shared" si="0"/>
        <v>0</v>
      </c>
      <c r="CW2" s="3">
        <f t="shared" si="0"/>
        <v>0</v>
      </c>
      <c r="CX2" s="3">
        <f t="shared" si="0"/>
        <v>0</v>
      </c>
      <c r="CY2" s="3">
        <f t="shared" si="0"/>
        <v>0</v>
      </c>
      <c r="CZ2" s="3">
        <f t="shared" si="0"/>
        <v>0</v>
      </c>
      <c r="DA2" s="3">
        <f t="shared" si="0"/>
        <v>0</v>
      </c>
      <c r="DB2" s="3">
        <f t="shared" si="0"/>
        <v>0</v>
      </c>
      <c r="DC2" s="3">
        <f t="shared" si="0"/>
        <v>0</v>
      </c>
      <c r="DD2" s="3">
        <f t="shared" si="0"/>
        <v>0</v>
      </c>
      <c r="DE2" s="3">
        <f t="shared" si="0"/>
        <v>0</v>
      </c>
      <c r="DF2" s="3">
        <f t="shared" si="0"/>
        <v>0</v>
      </c>
      <c r="DG2" s="3">
        <f t="shared" si="0"/>
        <v>0</v>
      </c>
      <c r="DH2" s="3">
        <f t="shared" si="0"/>
        <v>0</v>
      </c>
      <c r="DI2" s="3">
        <f t="shared" si="0"/>
        <v>0</v>
      </c>
      <c r="DJ2" s="3">
        <f t="shared" si="0"/>
        <v>0</v>
      </c>
      <c r="DK2" s="3">
        <f t="shared" si="0"/>
        <v>0</v>
      </c>
      <c r="DL2" s="3">
        <f t="shared" si="0"/>
        <v>0</v>
      </c>
      <c r="DM2" s="3">
        <f t="shared" si="0"/>
        <v>0</v>
      </c>
      <c r="DN2" s="3">
        <f t="shared" si="0"/>
        <v>0</v>
      </c>
      <c r="DO2" s="3">
        <f t="shared" si="0"/>
        <v>0</v>
      </c>
      <c r="DP2" s="3">
        <f t="shared" si="0"/>
        <v>0</v>
      </c>
      <c r="DQ2" s="3">
        <f t="shared" si="0"/>
        <v>0</v>
      </c>
      <c r="DR2" s="3">
        <f t="shared" si="0"/>
        <v>0</v>
      </c>
      <c r="DS2" s="3">
        <f t="shared" si="0"/>
        <v>0</v>
      </c>
      <c r="DT2" s="3">
        <f t="shared" si="0"/>
        <v>0</v>
      </c>
      <c r="DU2" s="3">
        <f t="shared" si="0"/>
        <v>0</v>
      </c>
      <c r="DV2" s="3">
        <f t="shared" si="0"/>
        <v>0</v>
      </c>
      <c r="DW2" s="3">
        <f t="shared" si="0"/>
        <v>0</v>
      </c>
      <c r="DX2" s="3">
        <f t="shared" si="0"/>
        <v>0</v>
      </c>
      <c r="DY2" s="3">
        <f t="shared" si="0"/>
        <v>0</v>
      </c>
      <c r="DZ2" s="3">
        <f t="shared" si="0"/>
        <v>0</v>
      </c>
      <c r="EA2" s="3">
        <f t="shared" si="0"/>
        <v>0</v>
      </c>
      <c r="EB2" s="3">
        <f t="shared" si="0"/>
        <v>0</v>
      </c>
      <c r="EC2" s="3">
        <f t="shared" si="0"/>
        <v>0</v>
      </c>
      <c r="ED2" s="3">
        <f t="shared" si="0"/>
        <v>0</v>
      </c>
      <c r="EE2" s="3">
        <f t="shared" si="0"/>
        <v>0</v>
      </c>
      <c r="EF2" s="3">
        <f t="shared" si="0"/>
        <v>0</v>
      </c>
      <c r="EG2" s="3">
        <f t="shared" si="0"/>
        <v>0</v>
      </c>
      <c r="EH2" s="3">
        <f t="shared" si="0"/>
        <v>0</v>
      </c>
      <c r="EI2" s="3">
        <f t="shared" si="0"/>
        <v>0</v>
      </c>
      <c r="EJ2" s="3">
        <f t="shared" si="0"/>
        <v>0</v>
      </c>
      <c r="EK2" s="3">
        <f t="shared" si="0"/>
        <v>0</v>
      </c>
      <c r="EL2" s="3">
        <f t="shared" si="0"/>
        <v>0</v>
      </c>
      <c r="EM2" s="3">
        <f t="shared" si="0"/>
        <v>0</v>
      </c>
      <c r="EN2" s="3">
        <f t="shared" si="0"/>
        <v>0</v>
      </c>
      <c r="EO2" s="3">
        <f t="shared" si="0"/>
        <v>0</v>
      </c>
      <c r="EP2" s="3">
        <f t="shared" si="0"/>
        <v>0</v>
      </c>
      <c r="EQ2" s="3">
        <f t="shared" si="0"/>
        <v>0</v>
      </c>
      <c r="ER2" s="3">
        <f t="shared" si="0"/>
        <v>0</v>
      </c>
      <c r="ES2" s="3">
        <f t="shared" si="0"/>
        <v>0</v>
      </c>
      <c r="ET2" s="3">
        <f t="shared" si="0"/>
        <v>0</v>
      </c>
      <c r="EU2" s="3">
        <f t="shared" si="0"/>
        <v>0</v>
      </c>
      <c r="EV2" s="3">
        <f t="shared" si="0"/>
        <v>0</v>
      </c>
      <c r="EW2" s="3">
        <f t="shared" si="0"/>
        <v>0</v>
      </c>
      <c r="EX2" s="3">
        <f t="shared" si="0"/>
        <v>0</v>
      </c>
      <c r="EY2" s="3">
        <f t="shared" si="0"/>
        <v>0</v>
      </c>
      <c r="EZ2" s="3">
        <f t="shared" si="0"/>
        <v>0</v>
      </c>
      <c r="FA2" s="3">
        <f t="shared" ref="FA2:FU2" si="1">SUM(FA4:FA16)</f>
        <v>0</v>
      </c>
      <c r="FB2" s="3">
        <f t="shared" si="1"/>
        <v>0</v>
      </c>
      <c r="FC2" s="3">
        <f t="shared" si="1"/>
        <v>0</v>
      </c>
      <c r="FD2" s="3">
        <f t="shared" si="1"/>
        <v>0</v>
      </c>
      <c r="FE2" s="3">
        <f t="shared" si="1"/>
        <v>0</v>
      </c>
      <c r="FF2" s="3">
        <f t="shared" si="1"/>
        <v>0</v>
      </c>
      <c r="FG2" s="3">
        <f t="shared" si="1"/>
        <v>0</v>
      </c>
      <c r="FH2" s="3">
        <f t="shared" si="1"/>
        <v>0</v>
      </c>
      <c r="FI2" s="3">
        <f t="shared" si="1"/>
        <v>0</v>
      </c>
      <c r="FJ2" s="3">
        <f t="shared" si="1"/>
        <v>0</v>
      </c>
      <c r="FK2" s="3">
        <f t="shared" si="1"/>
        <v>0</v>
      </c>
      <c r="FL2" s="3">
        <f t="shared" si="1"/>
        <v>0</v>
      </c>
      <c r="FM2" s="3">
        <f t="shared" si="1"/>
        <v>0</v>
      </c>
      <c r="FN2" s="3">
        <f t="shared" si="1"/>
        <v>0</v>
      </c>
      <c r="FO2" s="3">
        <f t="shared" si="1"/>
        <v>0</v>
      </c>
      <c r="FP2" s="3">
        <f t="shared" si="1"/>
        <v>0</v>
      </c>
      <c r="FQ2" s="3">
        <f t="shared" si="1"/>
        <v>0</v>
      </c>
      <c r="FR2" s="3">
        <f t="shared" si="1"/>
        <v>0</v>
      </c>
      <c r="FS2" s="3">
        <f t="shared" si="1"/>
        <v>0</v>
      </c>
      <c r="FT2" s="3">
        <f t="shared" si="1"/>
        <v>0</v>
      </c>
      <c r="FU2" s="3">
        <f t="shared" si="1"/>
        <v>0</v>
      </c>
    </row>
    <row r="3" spans="1:177" s="6" customFormat="1" ht="25.9" customHeight="1">
      <c r="A3" s="6" t="s">
        <v>783</v>
      </c>
      <c r="B3" s="6" t="s">
        <v>1</v>
      </c>
      <c r="C3" s="6" t="s">
        <v>784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  <c r="CM3" s="7" t="s">
        <v>785</v>
      </c>
      <c r="CN3" s="7" t="s">
        <v>786</v>
      </c>
      <c r="CO3" s="7" t="s">
        <v>94</v>
      </c>
      <c r="CP3" s="7" t="s">
        <v>95</v>
      </c>
      <c r="CQ3" s="7" t="s">
        <v>96</v>
      </c>
    </row>
    <row r="4" spans="1:177">
      <c r="A4">
        <v>1</v>
      </c>
      <c r="B4" s="2" t="s">
        <v>119</v>
      </c>
      <c r="C4" s="4">
        <f>+MAX(D4:HH4)</f>
        <v>394</v>
      </c>
      <c r="AL4">
        <v>5</v>
      </c>
      <c r="AM4">
        <v>4</v>
      </c>
      <c r="AN4">
        <v>5</v>
      </c>
      <c r="AO4">
        <v>6</v>
      </c>
      <c r="AP4">
        <v>6</v>
      </c>
      <c r="AQ4">
        <v>6</v>
      </c>
      <c r="AR4">
        <v>8</v>
      </c>
      <c r="AS4">
        <v>11</v>
      </c>
      <c r="AT4">
        <v>13</v>
      </c>
      <c r="AU4">
        <v>14</v>
      </c>
      <c r="AV4">
        <v>16</v>
      </c>
      <c r="AW4">
        <v>12</v>
      </c>
      <c r="AX4">
        <v>12</v>
      </c>
      <c r="AY4">
        <v>12</v>
      </c>
      <c r="AZ4">
        <v>12</v>
      </c>
      <c r="BA4">
        <v>18</v>
      </c>
      <c r="BB4">
        <v>19</v>
      </c>
      <c r="BC4">
        <v>19</v>
      </c>
      <c r="BD4">
        <v>21</v>
      </c>
      <c r="BE4">
        <v>25</v>
      </c>
      <c r="BF4">
        <v>39</v>
      </c>
      <c r="BG4">
        <v>38</v>
      </c>
      <c r="BH4">
        <v>38</v>
      </c>
      <c r="BI4">
        <v>38</v>
      </c>
      <c r="BJ4">
        <v>41</v>
      </c>
      <c r="BK4">
        <v>44</v>
      </c>
      <c r="BL4">
        <v>49</v>
      </c>
      <c r="BM4">
        <v>54</v>
      </c>
      <c r="BN4">
        <v>62</v>
      </c>
      <c r="BO4">
        <v>62</v>
      </c>
      <c r="BP4">
        <v>61</v>
      </c>
      <c r="BQ4">
        <v>70</v>
      </c>
      <c r="BR4">
        <v>71</v>
      </c>
      <c r="BS4">
        <v>71</v>
      </c>
      <c r="BT4">
        <v>74</v>
      </c>
      <c r="BU4">
        <v>77</v>
      </c>
      <c r="BV4">
        <v>78</v>
      </c>
      <c r="BW4">
        <v>89</v>
      </c>
      <c r="BX4">
        <v>89</v>
      </c>
      <c r="BY4">
        <v>94</v>
      </c>
      <c r="BZ4">
        <v>103</v>
      </c>
      <c r="CA4">
        <v>117</v>
      </c>
      <c r="CB4">
        <v>125</v>
      </c>
      <c r="CC4">
        <v>129</v>
      </c>
      <c r="CD4">
        <v>136</v>
      </c>
      <c r="CE4">
        <v>145</v>
      </c>
      <c r="CF4">
        <v>164</v>
      </c>
      <c r="CG4">
        <v>182</v>
      </c>
      <c r="CH4">
        <v>190</v>
      </c>
      <c r="CI4">
        <v>222</v>
      </c>
      <c r="CJ4">
        <v>224</v>
      </c>
      <c r="CK4">
        <v>246</v>
      </c>
      <c r="CL4">
        <v>264</v>
      </c>
      <c r="CM4">
        <v>274</v>
      </c>
      <c r="CN4">
        <v>325</v>
      </c>
      <c r="CO4">
        <v>334</v>
      </c>
      <c r="CP4">
        <v>346</v>
      </c>
      <c r="CQ4">
        <v>394</v>
      </c>
    </row>
    <row r="5" spans="1:177">
      <c r="A5">
        <v>2</v>
      </c>
      <c r="B5" s="2" t="s">
        <v>110</v>
      </c>
      <c r="C5" s="4">
        <f t="shared" ref="C5:C16" si="2">+MAX(D5:HH5)</f>
        <v>115</v>
      </c>
      <c r="P5" s="1"/>
      <c r="AL5">
        <v>53</v>
      </c>
      <c r="AM5">
        <v>53</v>
      </c>
      <c r="AN5">
        <v>53</v>
      </c>
      <c r="AO5">
        <v>53</v>
      </c>
      <c r="AP5">
        <v>53</v>
      </c>
      <c r="AQ5">
        <v>52</v>
      </c>
      <c r="AR5">
        <v>54</v>
      </c>
      <c r="AS5">
        <v>55</v>
      </c>
      <c r="AT5">
        <v>56</v>
      </c>
      <c r="AU5">
        <v>56</v>
      </c>
      <c r="AV5">
        <v>58</v>
      </c>
      <c r="AW5">
        <v>65</v>
      </c>
      <c r="AX5">
        <v>68</v>
      </c>
      <c r="AY5">
        <v>75</v>
      </c>
      <c r="AZ5">
        <v>75</v>
      </c>
      <c r="BA5">
        <v>75</v>
      </c>
      <c r="BB5">
        <v>77</v>
      </c>
      <c r="BC5">
        <v>78</v>
      </c>
      <c r="BD5">
        <v>80</v>
      </c>
      <c r="BE5">
        <v>96</v>
      </c>
      <c r="BF5">
        <v>89</v>
      </c>
      <c r="BG5">
        <v>89</v>
      </c>
      <c r="BH5">
        <v>89</v>
      </c>
      <c r="BI5">
        <v>92</v>
      </c>
      <c r="BJ5">
        <v>93</v>
      </c>
      <c r="BK5">
        <v>94</v>
      </c>
      <c r="BL5">
        <v>95</v>
      </c>
      <c r="BM5">
        <v>95</v>
      </c>
      <c r="BN5">
        <v>95</v>
      </c>
      <c r="BO5">
        <v>97</v>
      </c>
      <c r="BP5">
        <v>97</v>
      </c>
      <c r="BQ5">
        <v>79</v>
      </c>
      <c r="BR5">
        <v>79</v>
      </c>
      <c r="BS5">
        <v>79</v>
      </c>
      <c r="BT5">
        <v>81</v>
      </c>
      <c r="BU5">
        <v>82</v>
      </c>
      <c r="BV5">
        <v>82</v>
      </c>
      <c r="BW5">
        <v>85</v>
      </c>
      <c r="BX5">
        <v>85</v>
      </c>
      <c r="BY5">
        <v>88</v>
      </c>
      <c r="BZ5">
        <v>88</v>
      </c>
      <c r="CA5">
        <v>86</v>
      </c>
      <c r="CB5">
        <v>86</v>
      </c>
      <c r="CC5">
        <v>86</v>
      </c>
      <c r="CD5">
        <v>86</v>
      </c>
      <c r="CE5">
        <v>86</v>
      </c>
      <c r="CF5">
        <v>88</v>
      </c>
      <c r="CG5">
        <v>91</v>
      </c>
      <c r="CH5">
        <v>91</v>
      </c>
      <c r="CI5">
        <v>95</v>
      </c>
      <c r="CJ5">
        <v>100</v>
      </c>
      <c r="CK5">
        <v>107</v>
      </c>
      <c r="CL5">
        <v>113</v>
      </c>
      <c r="CM5">
        <v>114</v>
      </c>
      <c r="CN5">
        <v>109</v>
      </c>
      <c r="CO5">
        <v>112</v>
      </c>
      <c r="CP5">
        <v>114</v>
      </c>
      <c r="CQ5">
        <v>115</v>
      </c>
    </row>
    <row r="6" spans="1:177">
      <c r="A6">
        <v>3</v>
      </c>
      <c r="B6" s="2" t="s">
        <v>99</v>
      </c>
      <c r="C6" s="4">
        <f t="shared" si="2"/>
        <v>580</v>
      </c>
      <c r="P6" s="1"/>
      <c r="AL6">
        <v>82</v>
      </c>
      <c r="AM6">
        <v>85</v>
      </c>
      <c r="AN6">
        <v>87</v>
      </c>
      <c r="AO6">
        <v>96</v>
      </c>
      <c r="AP6">
        <v>109</v>
      </c>
      <c r="AQ6">
        <v>112</v>
      </c>
      <c r="AR6">
        <v>116</v>
      </c>
      <c r="AS6">
        <v>129</v>
      </c>
      <c r="AT6">
        <v>134</v>
      </c>
      <c r="AU6">
        <v>153</v>
      </c>
      <c r="AV6">
        <v>170</v>
      </c>
      <c r="AW6">
        <v>176</v>
      </c>
      <c r="AX6">
        <v>189</v>
      </c>
      <c r="AY6">
        <v>216</v>
      </c>
      <c r="AZ6">
        <v>240</v>
      </c>
      <c r="BA6">
        <v>254</v>
      </c>
      <c r="BB6">
        <v>260</v>
      </c>
      <c r="BC6">
        <v>272</v>
      </c>
      <c r="BD6">
        <v>274</v>
      </c>
      <c r="BE6">
        <v>308</v>
      </c>
      <c r="BF6">
        <v>314</v>
      </c>
      <c r="BG6">
        <v>321</v>
      </c>
      <c r="BH6">
        <v>326</v>
      </c>
      <c r="BI6">
        <v>331</v>
      </c>
      <c r="BJ6">
        <v>335</v>
      </c>
      <c r="BK6">
        <v>337</v>
      </c>
      <c r="BL6">
        <v>344</v>
      </c>
      <c r="BM6">
        <v>346</v>
      </c>
      <c r="BN6">
        <v>353</v>
      </c>
      <c r="BO6">
        <v>359</v>
      </c>
      <c r="BP6">
        <v>361</v>
      </c>
      <c r="BQ6">
        <v>381</v>
      </c>
      <c r="BR6">
        <v>383</v>
      </c>
      <c r="BS6">
        <v>385</v>
      </c>
      <c r="BT6">
        <v>392</v>
      </c>
      <c r="BU6">
        <v>392</v>
      </c>
      <c r="BV6">
        <v>392</v>
      </c>
      <c r="BW6">
        <v>394</v>
      </c>
      <c r="BX6">
        <v>398</v>
      </c>
      <c r="BY6">
        <v>399</v>
      </c>
      <c r="BZ6">
        <v>405</v>
      </c>
      <c r="CA6">
        <v>413</v>
      </c>
      <c r="CB6">
        <v>417</v>
      </c>
      <c r="CC6">
        <v>425</v>
      </c>
      <c r="CD6">
        <v>435</v>
      </c>
      <c r="CE6">
        <v>440</v>
      </c>
      <c r="CF6">
        <v>452</v>
      </c>
      <c r="CG6">
        <v>463</v>
      </c>
      <c r="CH6">
        <v>475</v>
      </c>
      <c r="CI6">
        <v>486</v>
      </c>
      <c r="CJ6">
        <v>493</v>
      </c>
      <c r="CK6">
        <v>503</v>
      </c>
      <c r="CL6">
        <v>513</v>
      </c>
      <c r="CM6">
        <v>535</v>
      </c>
      <c r="CN6">
        <v>543</v>
      </c>
      <c r="CO6">
        <v>550</v>
      </c>
      <c r="CP6">
        <v>568</v>
      </c>
      <c r="CQ6">
        <v>580</v>
      </c>
    </row>
    <row r="7" spans="1:177">
      <c r="A7">
        <v>4</v>
      </c>
      <c r="B7" s="2" t="s">
        <v>115</v>
      </c>
      <c r="C7" s="4">
        <f t="shared" si="2"/>
        <v>512</v>
      </c>
      <c r="AL7">
        <v>70</v>
      </c>
      <c r="AM7">
        <v>73</v>
      </c>
      <c r="AN7">
        <v>79</v>
      </c>
      <c r="AO7">
        <v>78</v>
      </c>
      <c r="AP7">
        <v>80</v>
      </c>
      <c r="AQ7">
        <v>83</v>
      </c>
      <c r="AR7">
        <v>86</v>
      </c>
      <c r="AS7">
        <v>94</v>
      </c>
      <c r="AT7">
        <v>95</v>
      </c>
      <c r="AU7">
        <v>96</v>
      </c>
      <c r="AV7">
        <v>98</v>
      </c>
      <c r="AW7">
        <v>99</v>
      </c>
      <c r="AX7">
        <v>99</v>
      </c>
      <c r="AY7">
        <v>101</v>
      </c>
      <c r="AZ7">
        <v>102</v>
      </c>
      <c r="BA7">
        <v>102</v>
      </c>
      <c r="BB7">
        <v>102</v>
      </c>
      <c r="BC7">
        <v>103</v>
      </c>
      <c r="BD7">
        <v>103</v>
      </c>
      <c r="BE7">
        <v>112</v>
      </c>
      <c r="BF7">
        <v>104</v>
      </c>
      <c r="BG7">
        <v>105</v>
      </c>
      <c r="BH7">
        <v>105</v>
      </c>
      <c r="BI7">
        <v>112</v>
      </c>
      <c r="BJ7">
        <v>112</v>
      </c>
      <c r="BK7">
        <v>117</v>
      </c>
      <c r="BL7">
        <v>120</v>
      </c>
      <c r="BM7">
        <v>129</v>
      </c>
      <c r="BN7">
        <v>135</v>
      </c>
      <c r="BO7">
        <v>139</v>
      </c>
      <c r="BP7">
        <v>155</v>
      </c>
      <c r="BQ7">
        <v>176</v>
      </c>
      <c r="BR7">
        <v>191</v>
      </c>
      <c r="BS7">
        <v>207</v>
      </c>
      <c r="BT7">
        <v>220</v>
      </c>
      <c r="BU7">
        <v>243</v>
      </c>
      <c r="BV7">
        <v>273</v>
      </c>
      <c r="BW7">
        <v>276</v>
      </c>
      <c r="BX7">
        <v>293</v>
      </c>
      <c r="BY7">
        <v>296</v>
      </c>
      <c r="BZ7">
        <v>300</v>
      </c>
      <c r="CA7">
        <v>304</v>
      </c>
      <c r="CB7">
        <v>306</v>
      </c>
      <c r="CC7">
        <v>309</v>
      </c>
      <c r="CD7">
        <v>314</v>
      </c>
      <c r="CE7">
        <v>321</v>
      </c>
      <c r="CF7">
        <v>331</v>
      </c>
      <c r="CG7">
        <v>337</v>
      </c>
      <c r="CH7">
        <v>350</v>
      </c>
      <c r="CI7">
        <v>380</v>
      </c>
      <c r="CJ7">
        <v>383</v>
      </c>
      <c r="CK7">
        <v>399</v>
      </c>
      <c r="CL7">
        <v>424</v>
      </c>
      <c r="CM7">
        <v>430</v>
      </c>
      <c r="CN7">
        <v>436</v>
      </c>
      <c r="CO7">
        <v>448</v>
      </c>
      <c r="CP7">
        <v>468</v>
      </c>
      <c r="CQ7">
        <v>512</v>
      </c>
    </row>
    <row r="8" spans="1:177">
      <c r="A8">
        <v>5</v>
      </c>
      <c r="B8" s="2" t="s">
        <v>107</v>
      </c>
      <c r="C8" s="4">
        <f t="shared" si="2"/>
        <v>321</v>
      </c>
      <c r="AL8">
        <v>90</v>
      </c>
      <c r="AM8">
        <v>104</v>
      </c>
      <c r="AN8">
        <v>111</v>
      </c>
      <c r="AO8">
        <v>115</v>
      </c>
      <c r="AP8">
        <v>115</v>
      </c>
      <c r="AQ8">
        <v>116</v>
      </c>
      <c r="AR8">
        <v>116</v>
      </c>
      <c r="AS8">
        <v>116</v>
      </c>
      <c r="AT8">
        <v>120</v>
      </c>
      <c r="AU8">
        <v>127</v>
      </c>
      <c r="AV8">
        <v>131</v>
      </c>
      <c r="AW8">
        <v>134</v>
      </c>
      <c r="AX8">
        <v>138</v>
      </c>
      <c r="AY8">
        <v>141</v>
      </c>
      <c r="AZ8">
        <v>143</v>
      </c>
      <c r="BA8">
        <v>145</v>
      </c>
      <c r="BB8">
        <v>147</v>
      </c>
      <c r="BC8">
        <v>147</v>
      </c>
      <c r="BD8">
        <v>149</v>
      </c>
      <c r="BE8">
        <v>167</v>
      </c>
      <c r="BF8">
        <v>162</v>
      </c>
      <c r="BG8">
        <v>168</v>
      </c>
      <c r="BH8">
        <v>169</v>
      </c>
      <c r="BI8">
        <v>180</v>
      </c>
      <c r="BJ8">
        <v>183</v>
      </c>
      <c r="BK8">
        <v>183</v>
      </c>
      <c r="BL8">
        <v>183</v>
      </c>
      <c r="BM8">
        <v>183</v>
      </c>
      <c r="BN8">
        <v>188</v>
      </c>
      <c r="BO8">
        <v>193</v>
      </c>
      <c r="BP8">
        <v>194</v>
      </c>
      <c r="BQ8">
        <v>195</v>
      </c>
      <c r="BR8">
        <v>197</v>
      </c>
      <c r="BS8">
        <v>197</v>
      </c>
      <c r="BT8">
        <v>197</v>
      </c>
      <c r="BU8">
        <v>200</v>
      </c>
      <c r="BV8">
        <v>201</v>
      </c>
      <c r="BW8">
        <v>202</v>
      </c>
      <c r="BX8">
        <v>204</v>
      </c>
      <c r="BY8">
        <v>204</v>
      </c>
      <c r="BZ8">
        <v>205</v>
      </c>
      <c r="CA8">
        <v>204</v>
      </c>
      <c r="CB8">
        <v>204</v>
      </c>
      <c r="CC8">
        <v>204</v>
      </c>
      <c r="CD8">
        <v>201</v>
      </c>
      <c r="CE8">
        <v>203</v>
      </c>
      <c r="CF8">
        <v>203</v>
      </c>
      <c r="CG8">
        <v>209</v>
      </c>
      <c r="CH8">
        <v>211</v>
      </c>
      <c r="CI8">
        <v>211</v>
      </c>
      <c r="CJ8">
        <v>227</v>
      </c>
      <c r="CK8">
        <v>230</v>
      </c>
      <c r="CL8">
        <v>237</v>
      </c>
      <c r="CM8">
        <v>247</v>
      </c>
      <c r="CN8">
        <v>250</v>
      </c>
      <c r="CO8">
        <v>295</v>
      </c>
      <c r="CP8">
        <v>318</v>
      </c>
      <c r="CQ8">
        <v>321</v>
      </c>
    </row>
    <row r="9" spans="1:177">
      <c r="A9">
        <v>6</v>
      </c>
      <c r="B9" s="2" t="s">
        <v>214</v>
      </c>
      <c r="C9" s="4">
        <f t="shared" si="2"/>
        <v>23</v>
      </c>
      <c r="AL9">
        <v>11</v>
      </c>
      <c r="AM9">
        <v>12</v>
      </c>
      <c r="AN9">
        <v>12</v>
      </c>
      <c r="AO9">
        <v>13</v>
      </c>
      <c r="AP9">
        <v>13</v>
      </c>
      <c r="AQ9">
        <v>14</v>
      </c>
      <c r="AR9">
        <v>15</v>
      </c>
      <c r="AS9">
        <v>15</v>
      </c>
      <c r="AT9">
        <v>16</v>
      </c>
      <c r="AU9">
        <v>16</v>
      </c>
      <c r="AV9">
        <v>16</v>
      </c>
      <c r="AW9">
        <v>16</v>
      </c>
      <c r="AX9">
        <v>15</v>
      </c>
      <c r="AY9">
        <v>16</v>
      </c>
      <c r="AZ9">
        <v>17</v>
      </c>
      <c r="BA9">
        <v>18</v>
      </c>
      <c r="BB9">
        <v>20</v>
      </c>
      <c r="BC9">
        <v>20</v>
      </c>
      <c r="BD9">
        <v>20</v>
      </c>
      <c r="BE9">
        <v>21</v>
      </c>
      <c r="BF9">
        <v>21</v>
      </c>
      <c r="BG9">
        <v>22</v>
      </c>
      <c r="BH9">
        <v>22</v>
      </c>
      <c r="BI9">
        <v>22</v>
      </c>
      <c r="BJ9">
        <v>22</v>
      </c>
      <c r="BK9">
        <v>22</v>
      </c>
      <c r="BL9">
        <v>22</v>
      </c>
      <c r="BM9">
        <v>23</v>
      </c>
      <c r="BN9">
        <v>23</v>
      </c>
      <c r="BO9">
        <v>23</v>
      </c>
      <c r="BP9">
        <v>20</v>
      </c>
      <c r="BQ9">
        <v>20</v>
      </c>
      <c r="BR9">
        <v>20</v>
      </c>
      <c r="BS9">
        <v>21</v>
      </c>
      <c r="BT9">
        <v>21</v>
      </c>
      <c r="BU9">
        <v>21</v>
      </c>
      <c r="BV9">
        <v>21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17</v>
      </c>
      <c r="CG9">
        <v>17</v>
      </c>
      <c r="CH9">
        <v>17</v>
      </c>
      <c r="CI9">
        <v>17</v>
      </c>
      <c r="CJ9">
        <v>18</v>
      </c>
      <c r="CK9">
        <v>19</v>
      </c>
      <c r="CL9">
        <v>18</v>
      </c>
      <c r="CM9">
        <v>18</v>
      </c>
      <c r="CN9">
        <v>19</v>
      </c>
      <c r="CO9">
        <v>19</v>
      </c>
      <c r="CP9">
        <v>20</v>
      </c>
      <c r="CQ9">
        <v>20</v>
      </c>
    </row>
    <row r="10" spans="1:177">
      <c r="A10">
        <v>7</v>
      </c>
      <c r="B10" s="2" t="s">
        <v>102</v>
      </c>
      <c r="C10" s="4">
        <f t="shared" si="2"/>
        <v>21</v>
      </c>
      <c r="AL10">
        <v>3</v>
      </c>
      <c r="AM10">
        <v>3</v>
      </c>
      <c r="AN10">
        <v>3</v>
      </c>
      <c r="AO10">
        <v>5</v>
      </c>
      <c r="AP10">
        <v>6</v>
      </c>
      <c r="AQ10">
        <v>6</v>
      </c>
      <c r="AR10">
        <v>7</v>
      </c>
      <c r="AS10">
        <v>7</v>
      </c>
      <c r="AT10">
        <v>7</v>
      </c>
      <c r="AU10">
        <v>8</v>
      </c>
      <c r="AV10">
        <v>9</v>
      </c>
      <c r="AW10">
        <v>8</v>
      </c>
      <c r="AX10">
        <v>9</v>
      </c>
      <c r="AY10">
        <v>9</v>
      </c>
      <c r="AZ10">
        <v>9</v>
      </c>
      <c r="BA10">
        <v>14</v>
      </c>
      <c r="BB10">
        <v>14</v>
      </c>
      <c r="BC10">
        <v>14</v>
      </c>
      <c r="BD10">
        <v>14</v>
      </c>
      <c r="BE10">
        <v>16</v>
      </c>
      <c r="BF10">
        <v>16</v>
      </c>
      <c r="BG10">
        <v>16</v>
      </c>
      <c r="BH10">
        <v>16</v>
      </c>
      <c r="BI10">
        <v>16</v>
      </c>
      <c r="BJ10">
        <v>16</v>
      </c>
      <c r="BK10">
        <v>16</v>
      </c>
      <c r="BL10">
        <v>16</v>
      </c>
      <c r="BM10">
        <v>16</v>
      </c>
      <c r="BN10">
        <v>16</v>
      </c>
      <c r="BO10">
        <v>16</v>
      </c>
      <c r="BP10">
        <v>17</v>
      </c>
      <c r="BQ10">
        <v>16</v>
      </c>
      <c r="BR10">
        <v>16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18</v>
      </c>
      <c r="CE10">
        <v>18</v>
      </c>
      <c r="CF10">
        <v>18</v>
      </c>
      <c r="CG10">
        <v>18</v>
      </c>
      <c r="CH10">
        <v>18</v>
      </c>
      <c r="CI10">
        <v>19</v>
      </c>
      <c r="CJ10">
        <v>19</v>
      </c>
      <c r="CK10">
        <v>19</v>
      </c>
      <c r="CL10">
        <v>20</v>
      </c>
      <c r="CM10">
        <v>21</v>
      </c>
      <c r="CN10">
        <v>21</v>
      </c>
      <c r="CO10">
        <v>21</v>
      </c>
      <c r="CP10">
        <v>21</v>
      </c>
      <c r="CQ10">
        <v>21</v>
      </c>
    </row>
    <row r="11" spans="1:177">
      <c r="A11">
        <v>8</v>
      </c>
      <c r="B11" s="2" t="s">
        <v>97</v>
      </c>
      <c r="C11" s="4">
        <f t="shared" si="2"/>
        <v>10952</v>
      </c>
      <c r="AL11">
        <v>2257</v>
      </c>
      <c r="AM11">
        <v>2320</v>
      </c>
      <c r="AN11">
        <v>2434</v>
      </c>
      <c r="AO11">
        <v>2649</v>
      </c>
      <c r="AP11">
        <v>2771</v>
      </c>
      <c r="AQ11">
        <v>2820</v>
      </c>
      <c r="AR11">
        <v>2951</v>
      </c>
      <c r="AS11">
        <v>3079</v>
      </c>
      <c r="AT11">
        <v>3176</v>
      </c>
      <c r="AU11">
        <v>3254</v>
      </c>
      <c r="AV11">
        <v>3358</v>
      </c>
      <c r="AW11">
        <v>3445</v>
      </c>
      <c r="AX11">
        <v>3571</v>
      </c>
      <c r="AY11">
        <v>3706</v>
      </c>
      <c r="AZ11">
        <v>3849</v>
      </c>
      <c r="BA11">
        <v>3967</v>
      </c>
      <c r="BB11">
        <v>4079</v>
      </c>
      <c r="BC11">
        <v>4172</v>
      </c>
      <c r="BD11">
        <v>4307</v>
      </c>
      <c r="BE11">
        <v>4498</v>
      </c>
      <c r="BF11">
        <v>4572</v>
      </c>
      <c r="BG11">
        <v>4687</v>
      </c>
      <c r="BH11">
        <v>4782</v>
      </c>
      <c r="BI11">
        <v>4908</v>
      </c>
      <c r="BJ11">
        <v>4999</v>
      </c>
      <c r="BK11">
        <v>5140</v>
      </c>
      <c r="BL11">
        <v>5277</v>
      </c>
      <c r="BM11">
        <v>5385</v>
      </c>
      <c r="BN11">
        <v>5476</v>
      </c>
      <c r="BO11">
        <v>5587</v>
      </c>
      <c r="BP11">
        <v>5695</v>
      </c>
      <c r="BQ11">
        <v>5806</v>
      </c>
      <c r="BR11">
        <v>5906</v>
      </c>
      <c r="BS11">
        <v>6015</v>
      </c>
      <c r="BT11">
        <v>6114</v>
      </c>
      <c r="BU11">
        <v>6181</v>
      </c>
      <c r="BV11">
        <v>6258</v>
      </c>
      <c r="BW11">
        <v>6324</v>
      </c>
      <c r="BX11">
        <v>6406</v>
      </c>
      <c r="BY11">
        <v>6516</v>
      </c>
      <c r="BZ11">
        <v>6747</v>
      </c>
      <c r="CA11">
        <v>6883</v>
      </c>
      <c r="CB11">
        <v>7013</v>
      </c>
      <c r="CC11">
        <v>7207</v>
      </c>
      <c r="CD11">
        <v>7351</v>
      </c>
      <c r="CE11">
        <v>7621</v>
      </c>
      <c r="CF11">
        <v>7873</v>
      </c>
      <c r="CG11">
        <v>8206</v>
      </c>
      <c r="CH11">
        <v>8525</v>
      </c>
      <c r="CI11">
        <v>8714</v>
      </c>
      <c r="CJ11">
        <v>8892</v>
      </c>
      <c r="CK11">
        <v>9260</v>
      </c>
      <c r="CL11">
        <v>9545</v>
      </c>
      <c r="CM11">
        <v>9802</v>
      </c>
      <c r="CN11">
        <v>10195</v>
      </c>
      <c r="CO11">
        <v>10429</v>
      </c>
      <c r="CP11">
        <v>10715</v>
      </c>
      <c r="CQ11">
        <v>10952</v>
      </c>
    </row>
    <row r="12" spans="1:177">
      <c r="A12">
        <v>9</v>
      </c>
      <c r="B12" s="2" t="s">
        <v>139</v>
      </c>
      <c r="C12" s="4">
        <f t="shared" si="2"/>
        <v>818</v>
      </c>
      <c r="AL12">
        <v>151</v>
      </c>
      <c r="AM12">
        <v>152</v>
      </c>
      <c r="AN12">
        <v>156</v>
      </c>
      <c r="AO12">
        <v>156</v>
      </c>
      <c r="AP12">
        <v>166</v>
      </c>
      <c r="AQ12">
        <v>166</v>
      </c>
      <c r="AR12">
        <v>169</v>
      </c>
      <c r="AS12">
        <v>171</v>
      </c>
      <c r="AT12">
        <v>180</v>
      </c>
      <c r="AU12">
        <v>200</v>
      </c>
      <c r="AV12">
        <v>208</v>
      </c>
      <c r="AW12">
        <v>240</v>
      </c>
      <c r="AX12">
        <v>240</v>
      </c>
      <c r="AY12">
        <v>252</v>
      </c>
      <c r="AZ12">
        <v>258</v>
      </c>
      <c r="BA12">
        <v>262</v>
      </c>
      <c r="BB12">
        <v>271</v>
      </c>
      <c r="BC12">
        <v>272</v>
      </c>
      <c r="BD12">
        <v>277</v>
      </c>
      <c r="BE12">
        <v>307</v>
      </c>
      <c r="BF12">
        <v>310</v>
      </c>
      <c r="BG12">
        <v>322</v>
      </c>
      <c r="BH12">
        <v>324</v>
      </c>
      <c r="BI12">
        <v>324</v>
      </c>
      <c r="BJ12">
        <v>328</v>
      </c>
      <c r="BK12">
        <v>330</v>
      </c>
      <c r="BL12">
        <v>334</v>
      </c>
      <c r="BM12">
        <v>349</v>
      </c>
      <c r="BN12">
        <v>355</v>
      </c>
      <c r="BO12">
        <v>356</v>
      </c>
      <c r="BP12">
        <v>358</v>
      </c>
      <c r="BQ12">
        <v>364</v>
      </c>
      <c r="BR12">
        <v>366</v>
      </c>
      <c r="BS12">
        <v>381</v>
      </c>
      <c r="BT12">
        <v>382</v>
      </c>
      <c r="BU12">
        <v>384</v>
      </c>
      <c r="BV12">
        <v>391</v>
      </c>
      <c r="BW12">
        <v>399</v>
      </c>
      <c r="BX12">
        <v>400</v>
      </c>
      <c r="BY12">
        <v>400</v>
      </c>
      <c r="BZ12">
        <v>407</v>
      </c>
      <c r="CA12">
        <v>537</v>
      </c>
      <c r="CB12">
        <v>580</v>
      </c>
      <c r="CC12">
        <v>587</v>
      </c>
      <c r="CD12">
        <v>630</v>
      </c>
      <c r="CE12">
        <v>681</v>
      </c>
      <c r="CF12">
        <v>691</v>
      </c>
      <c r="CG12">
        <v>704</v>
      </c>
      <c r="CH12">
        <v>710</v>
      </c>
      <c r="CI12">
        <v>727</v>
      </c>
      <c r="CJ12">
        <v>742</v>
      </c>
      <c r="CK12">
        <v>750</v>
      </c>
      <c r="CL12">
        <v>768</v>
      </c>
      <c r="CM12">
        <v>781</v>
      </c>
      <c r="CN12">
        <v>783</v>
      </c>
      <c r="CO12">
        <v>809</v>
      </c>
      <c r="CP12">
        <v>816</v>
      </c>
      <c r="CQ12">
        <v>818</v>
      </c>
    </row>
    <row r="13" spans="1:177">
      <c r="A13">
        <v>10</v>
      </c>
      <c r="B13" s="2" t="s">
        <v>113</v>
      </c>
      <c r="C13" s="4">
        <f t="shared" si="2"/>
        <v>261</v>
      </c>
      <c r="AL13">
        <v>18</v>
      </c>
      <c r="AM13">
        <v>18</v>
      </c>
      <c r="AN13">
        <v>23</v>
      </c>
      <c r="AO13">
        <v>29</v>
      </c>
      <c r="AP13">
        <v>29</v>
      </c>
      <c r="AQ13">
        <v>29</v>
      </c>
      <c r="AR13">
        <v>40</v>
      </c>
      <c r="AS13">
        <v>42</v>
      </c>
      <c r="AT13">
        <v>44</v>
      </c>
      <c r="AU13">
        <v>57</v>
      </c>
      <c r="AV13">
        <v>57</v>
      </c>
      <c r="AW13">
        <v>74</v>
      </c>
      <c r="AX13">
        <v>83</v>
      </c>
      <c r="AY13">
        <v>84</v>
      </c>
      <c r="AZ13">
        <v>97</v>
      </c>
      <c r="BA13">
        <v>99</v>
      </c>
      <c r="BB13">
        <v>106</v>
      </c>
      <c r="BC13">
        <v>131</v>
      </c>
      <c r="BD13">
        <v>138</v>
      </c>
      <c r="BE13">
        <v>151</v>
      </c>
      <c r="BF13">
        <v>151</v>
      </c>
      <c r="BG13">
        <v>164</v>
      </c>
      <c r="BH13">
        <v>165</v>
      </c>
      <c r="BI13">
        <v>177</v>
      </c>
      <c r="BJ13">
        <v>178</v>
      </c>
      <c r="BK13">
        <v>180</v>
      </c>
      <c r="BL13">
        <v>187</v>
      </c>
      <c r="BM13">
        <v>193</v>
      </c>
      <c r="BN13">
        <v>196</v>
      </c>
      <c r="BO13">
        <v>196</v>
      </c>
      <c r="BP13">
        <v>202</v>
      </c>
      <c r="BQ13">
        <v>205</v>
      </c>
      <c r="BR13">
        <v>207</v>
      </c>
      <c r="BS13">
        <v>215</v>
      </c>
      <c r="BT13">
        <v>220</v>
      </c>
      <c r="BU13">
        <v>221</v>
      </c>
      <c r="BV13">
        <v>221</v>
      </c>
      <c r="BW13">
        <v>225</v>
      </c>
      <c r="BX13">
        <v>227</v>
      </c>
      <c r="BY13">
        <v>227</v>
      </c>
      <c r="BZ13">
        <v>227</v>
      </c>
      <c r="CA13">
        <v>230</v>
      </c>
      <c r="CB13">
        <v>230</v>
      </c>
      <c r="CC13">
        <v>231</v>
      </c>
      <c r="CD13">
        <v>231</v>
      </c>
      <c r="CE13">
        <v>231</v>
      </c>
      <c r="CF13">
        <v>233</v>
      </c>
      <c r="CG13">
        <v>261</v>
      </c>
      <c r="CH13">
        <v>233</v>
      </c>
      <c r="CI13">
        <v>236</v>
      </c>
      <c r="CJ13">
        <v>235</v>
      </c>
      <c r="CK13">
        <v>239</v>
      </c>
      <c r="CL13">
        <v>244</v>
      </c>
      <c r="CM13">
        <v>244</v>
      </c>
      <c r="CN13">
        <v>247</v>
      </c>
      <c r="CO13">
        <v>249</v>
      </c>
      <c r="CP13">
        <v>249</v>
      </c>
      <c r="CQ13">
        <v>249</v>
      </c>
    </row>
    <row r="14" spans="1:177">
      <c r="A14">
        <v>11</v>
      </c>
      <c r="B14" s="2" t="s">
        <v>291</v>
      </c>
      <c r="C14" s="4">
        <f t="shared" si="2"/>
        <v>0</v>
      </c>
    </row>
    <row r="15" spans="1:177">
      <c r="A15">
        <v>12</v>
      </c>
      <c r="B15" s="2" t="s">
        <v>104</v>
      </c>
      <c r="C15" s="4">
        <f t="shared" si="2"/>
        <v>118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3</v>
      </c>
      <c r="AV15">
        <v>3</v>
      </c>
      <c r="AW15">
        <v>5</v>
      </c>
      <c r="AX15">
        <v>5</v>
      </c>
      <c r="AY15">
        <v>9</v>
      </c>
      <c r="AZ15">
        <v>9</v>
      </c>
      <c r="BA15">
        <v>9</v>
      </c>
      <c r="BB15">
        <v>13</v>
      </c>
      <c r="BC15">
        <v>12</v>
      </c>
      <c r="BD15">
        <v>12</v>
      </c>
      <c r="BE15">
        <v>14</v>
      </c>
      <c r="BF15">
        <v>14</v>
      </c>
      <c r="BG15">
        <v>22</v>
      </c>
      <c r="BH15">
        <v>34</v>
      </c>
      <c r="BI15">
        <v>40</v>
      </c>
      <c r="BJ15">
        <v>49</v>
      </c>
      <c r="BK15">
        <v>49</v>
      </c>
      <c r="BL15">
        <v>60</v>
      </c>
      <c r="BM15">
        <v>60</v>
      </c>
      <c r="BN15">
        <v>63</v>
      </c>
      <c r="BO15">
        <v>69</v>
      </c>
      <c r="BP15">
        <v>69</v>
      </c>
      <c r="BQ15">
        <v>70</v>
      </c>
      <c r="BR15">
        <v>71</v>
      </c>
      <c r="BS15">
        <v>72</v>
      </c>
      <c r="BT15">
        <v>75</v>
      </c>
      <c r="BU15">
        <v>76</v>
      </c>
      <c r="BV15">
        <v>77</v>
      </c>
      <c r="BW15">
        <v>79</v>
      </c>
      <c r="BX15">
        <v>79</v>
      </c>
      <c r="BY15">
        <v>79</v>
      </c>
      <c r="BZ15">
        <v>79</v>
      </c>
      <c r="CA15">
        <v>79</v>
      </c>
      <c r="CB15">
        <v>78</v>
      </c>
      <c r="CC15">
        <v>81</v>
      </c>
      <c r="CD15">
        <v>81</v>
      </c>
      <c r="CE15">
        <v>81</v>
      </c>
      <c r="CF15">
        <v>84</v>
      </c>
      <c r="CG15">
        <v>85</v>
      </c>
      <c r="CH15">
        <v>85</v>
      </c>
      <c r="CI15">
        <v>94</v>
      </c>
      <c r="CJ15">
        <v>94</v>
      </c>
      <c r="CK15">
        <v>104</v>
      </c>
      <c r="CL15">
        <v>104</v>
      </c>
      <c r="CM15">
        <v>109</v>
      </c>
      <c r="CN15">
        <v>114</v>
      </c>
      <c r="CO15">
        <v>118</v>
      </c>
      <c r="CP15">
        <v>118</v>
      </c>
      <c r="CQ15">
        <v>118</v>
      </c>
    </row>
    <row r="16" spans="1:177">
      <c r="A16">
        <v>13</v>
      </c>
      <c r="B16" s="2" t="s">
        <v>131</v>
      </c>
      <c r="C16" s="4">
        <f t="shared" si="2"/>
        <v>3133</v>
      </c>
      <c r="AL16">
        <v>730</v>
      </c>
      <c r="AM16">
        <v>748</v>
      </c>
      <c r="AN16">
        <v>780</v>
      </c>
      <c r="AO16">
        <v>814</v>
      </c>
      <c r="AP16">
        <v>860</v>
      </c>
      <c r="AQ16">
        <v>867</v>
      </c>
      <c r="AR16">
        <v>903</v>
      </c>
      <c r="AS16">
        <v>936</v>
      </c>
      <c r="AT16">
        <v>978</v>
      </c>
      <c r="AU16">
        <v>1008</v>
      </c>
      <c r="AV16">
        <v>1042</v>
      </c>
      <c r="AW16">
        <v>1064</v>
      </c>
      <c r="AX16">
        <v>1109</v>
      </c>
      <c r="AY16">
        <v>1158</v>
      </c>
      <c r="AZ16">
        <v>1210</v>
      </c>
      <c r="BA16">
        <v>1233</v>
      </c>
      <c r="BB16">
        <v>1270</v>
      </c>
      <c r="BC16">
        <v>1292</v>
      </c>
      <c r="BD16">
        <v>1325</v>
      </c>
      <c r="BE16">
        <v>1375</v>
      </c>
      <c r="BF16">
        <v>1405</v>
      </c>
      <c r="BG16">
        <v>1433</v>
      </c>
      <c r="BH16">
        <v>1453</v>
      </c>
      <c r="BI16">
        <v>1491</v>
      </c>
      <c r="BJ16">
        <v>1512</v>
      </c>
      <c r="BK16">
        <v>1558</v>
      </c>
      <c r="BL16">
        <v>1595</v>
      </c>
      <c r="BM16">
        <v>1615</v>
      </c>
      <c r="BN16">
        <v>1654</v>
      </c>
      <c r="BO16">
        <v>1686</v>
      </c>
      <c r="BP16">
        <v>1715</v>
      </c>
      <c r="BQ16">
        <v>1736</v>
      </c>
      <c r="BR16">
        <v>1761</v>
      </c>
      <c r="BS16">
        <v>1789</v>
      </c>
      <c r="BT16">
        <v>1813</v>
      </c>
      <c r="BU16">
        <v>1832</v>
      </c>
      <c r="BV16">
        <v>1856</v>
      </c>
      <c r="BW16">
        <v>1871</v>
      </c>
      <c r="BX16">
        <v>1902</v>
      </c>
      <c r="BY16">
        <v>1931</v>
      </c>
      <c r="BZ16">
        <v>1983</v>
      </c>
      <c r="CA16">
        <v>2040</v>
      </c>
      <c r="CB16">
        <v>2111</v>
      </c>
      <c r="CC16">
        <v>2155</v>
      </c>
      <c r="CD16">
        <v>2229</v>
      </c>
      <c r="CE16">
        <v>2288</v>
      </c>
      <c r="CF16">
        <v>2377</v>
      </c>
      <c r="CG16">
        <v>2445</v>
      </c>
      <c r="CH16">
        <v>2558</v>
      </c>
      <c r="CI16">
        <v>2636</v>
      </c>
      <c r="CJ16">
        <v>2668</v>
      </c>
      <c r="CK16">
        <v>2733</v>
      </c>
      <c r="CL16">
        <v>2794</v>
      </c>
      <c r="CM16">
        <v>2888</v>
      </c>
      <c r="CN16">
        <v>2962</v>
      </c>
      <c r="CO16">
        <v>3041</v>
      </c>
      <c r="CP16">
        <v>3101</v>
      </c>
      <c r="CQ16">
        <v>3133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D8F0-5C64-4303-9D2F-45F00FF8D0D7}">
  <sheetPr>
    <tabColor rgb="FFFF0000"/>
  </sheetPr>
  <dimension ref="A2:DO16"/>
  <sheetViews>
    <sheetView showGridLines="0" workbookViewId="0">
      <pane xSplit="3" ySplit="3" topLeftCell="CC4" activePane="bottomRight" state="frozen"/>
      <selection pane="bottomRight" activeCell="CL16" sqref="CD16:CL16"/>
      <selection pane="bottomLeft" activeCell="J23" sqref="J23"/>
      <selection pane="topRight" activeCell="J23" sqref="J23"/>
    </sheetView>
  </sheetViews>
  <sheetFormatPr defaultColWidth="11.42578125" defaultRowHeight="14.45"/>
  <cols>
    <col min="1" max="1" width="6.85546875" customWidth="1"/>
    <col min="2" max="2" width="17.7109375" customWidth="1"/>
    <col min="3" max="3" width="9.140625" customWidth="1"/>
    <col min="4" max="25" width="9.28515625" bestFit="1" customWidth="1"/>
    <col min="26" max="34" width="7.7109375" bestFit="1" customWidth="1"/>
    <col min="35" max="55" width="8.7109375" bestFit="1" customWidth="1"/>
    <col min="56" max="64" width="8.5703125" bestFit="1" customWidth="1"/>
    <col min="65" max="86" width="9.5703125" bestFit="1" customWidth="1"/>
    <col min="87" max="90" width="7.7109375" bestFit="1" customWidth="1"/>
    <col min="91" max="91" width="8.7109375" bestFit="1" customWidth="1"/>
  </cols>
  <sheetData>
    <row r="2" spans="1:119" ht="15.6">
      <c r="C2" s="5">
        <f>SUM(D2:GH2)</f>
        <v>15463</v>
      </c>
      <c r="D2" s="3">
        <f>SUM(CasosDia_PROV_PN[10-mar])</f>
        <v>0</v>
      </c>
      <c r="E2" s="3">
        <f>SUM(CasosDia_PROV_PN[11-mar])</f>
        <v>0</v>
      </c>
      <c r="F2" s="3">
        <f>SUM(CasosDia_PROV_PN[12-mar])</f>
        <v>0</v>
      </c>
      <c r="G2" s="3">
        <f>SUM(CasosDia_PROV_PN[13-mar])</f>
        <v>0</v>
      </c>
      <c r="H2" s="3">
        <f>SUM(CasosDia_PROV_PN[14-mar])</f>
        <v>0</v>
      </c>
      <c r="I2" s="3">
        <f>SUM(CasosDia_PROV_PN[15-mar])</f>
        <v>0</v>
      </c>
      <c r="J2" s="3">
        <f>SUM(CasosDia_PROV_PN[16-mar])</f>
        <v>0</v>
      </c>
      <c r="K2" s="3">
        <f>SUM(CasosDia_PROV_PN[17-mar])</f>
        <v>0</v>
      </c>
      <c r="L2" s="3">
        <f>SUM(CasosDia_PROV_PN[18-mar])</f>
        <v>0</v>
      </c>
      <c r="M2" s="3">
        <f>SUM(CasosDia_PROV_PN[19-mar])</f>
        <v>0</v>
      </c>
      <c r="N2" s="3">
        <f>SUM(CasosDia_PROV_PN[20-mar])</f>
        <v>0</v>
      </c>
      <c r="O2" s="3">
        <f>SUM(CasosDia_PROV_PN[21-mar])</f>
        <v>0</v>
      </c>
      <c r="P2" s="3">
        <f>SUM(CasosDia_PROV_PN[22-mar])</f>
        <v>0</v>
      </c>
      <c r="Q2" s="3">
        <f>SUM(CasosDia_PROV_PN[23-mar])</f>
        <v>0</v>
      </c>
      <c r="R2" s="3">
        <f>SUM(CasosDia_PROV_PN[24-mar])</f>
        <v>0</v>
      </c>
      <c r="S2" s="3">
        <f>SUM(CasosDia_PROV_PN[25-mar])</f>
        <v>0</v>
      </c>
      <c r="T2" s="3">
        <f>SUM(CasosDia_PROV_PN[26-mar])</f>
        <v>0</v>
      </c>
      <c r="U2" s="3">
        <f>SUM(CasosDia_PROV_PN[27-mar])</f>
        <v>0</v>
      </c>
      <c r="V2" s="3">
        <f>SUM(CasosDia_PROV_PN[28-mar])</f>
        <v>0</v>
      </c>
      <c r="W2" s="3">
        <f>SUM(CasosDia_PROV_PN[29-mar])</f>
        <v>0</v>
      </c>
      <c r="X2" s="3">
        <f>SUM(CasosDia_PROV_PN[30-mar])</f>
        <v>0</v>
      </c>
      <c r="Y2" s="3">
        <f>SUM(CasosDia_PROV_PN[31-mar])</f>
        <v>0</v>
      </c>
      <c r="Z2" s="3">
        <f>SUM(CasosDia_PROV_PN[1-abr])</f>
        <v>0</v>
      </c>
      <c r="AA2" s="3">
        <f>SUM(CasosDia_PROV_PN[2-abr])</f>
        <v>0</v>
      </c>
      <c r="AB2" s="3">
        <f>SUM(CasosDia_PROV_PN[3-abr])</f>
        <v>0</v>
      </c>
      <c r="AC2" s="3">
        <f>SUM(CasosDia_PROV_PN[4-abr])</f>
        <v>0</v>
      </c>
      <c r="AD2" s="3">
        <f>SUM(CasosDia_PROV_PN[5-abr])</f>
        <v>0</v>
      </c>
      <c r="AE2" s="3">
        <f>SUM(CasosDia_PROV_PN[6-abr])</f>
        <v>0</v>
      </c>
      <c r="AF2" s="3">
        <f>SUM(CasosDia_PROV_PN[7-abr])</f>
        <v>0</v>
      </c>
      <c r="AG2" s="3">
        <f>SUM(CasosDia_PROV_PN[8-abr])</f>
        <v>0</v>
      </c>
      <c r="AH2" s="3">
        <f>SUM(CasosDia_PROV_PN[9-abr])</f>
        <v>0</v>
      </c>
      <c r="AI2" s="3">
        <f>SUM(CasosDia_PROV_PN[10-abr])</f>
        <v>0</v>
      </c>
      <c r="AJ2" s="3">
        <f>SUM(CasosDia_PROV_PN[11-abr])</f>
        <v>0</v>
      </c>
      <c r="AK2" s="3">
        <f>SUM(CasosDia_PROV_PN[12-abr])</f>
        <v>0</v>
      </c>
      <c r="AL2" s="3">
        <f>SUM(CasosDia_PROV_PN[13-abr])</f>
        <v>3472</v>
      </c>
      <c r="AM2" s="3">
        <f>SUM(CasosDia_PROV_PN[14-abr])</f>
        <v>102</v>
      </c>
      <c r="AN2" s="3">
        <f>SUM(CasosDia_PROV_PN[15-abr])</f>
        <v>171</v>
      </c>
      <c r="AO2" s="3">
        <f>SUM(CasosDia_PROV_PN[16-abr])</f>
        <v>271</v>
      </c>
      <c r="AP2" s="3">
        <f>SUM(CasosDia_PROV_PN[17-abr])</f>
        <v>194</v>
      </c>
      <c r="AQ2" s="3">
        <f>SUM(CasosDia_PROV_PN[18-abr])</f>
        <v>63</v>
      </c>
      <c r="AR2" s="3">
        <f>SUM(CasosDia_PROV_PN[19-abr])</f>
        <v>194</v>
      </c>
      <c r="AS2" s="3">
        <f>SUM(CasosDia_PROV_PN[20-abr])</f>
        <v>190</v>
      </c>
      <c r="AT2" s="3">
        <f>SUM(CasosDia_PROV_PN[21-abr])</f>
        <v>164</v>
      </c>
      <c r="AU2" s="3">
        <f>SUM(CasosDia_PROV_PN[22-abr])</f>
        <v>171</v>
      </c>
      <c r="AV2" s="3">
        <f>SUM(CasosDia_PROV_PN[23-abr])</f>
        <v>174</v>
      </c>
      <c r="AW2" s="3">
        <f>SUM(CasosDia_PROV_PN[24-abr])</f>
        <v>172</v>
      </c>
      <c r="AX2" s="3">
        <f>SUM(CasosDia_PROV_PN[25-abr])</f>
        <v>200</v>
      </c>
      <c r="AY2" s="3">
        <f>SUM(CasosDia_PROV_PN[26-abr])</f>
        <v>241</v>
      </c>
      <c r="AZ2" s="3">
        <f>SUM(CasosDia_PROV_PN[27-abr])</f>
        <v>242</v>
      </c>
      <c r="BA2" s="3">
        <f>SUM(CasosDia_PROV_PN[28-abr])</f>
        <v>175</v>
      </c>
      <c r="BB2" s="3">
        <f>SUM(CasosDia_PROV_PN[29-abr])</f>
        <v>182</v>
      </c>
      <c r="BC2" s="3">
        <f>SUM(CasosDia_PROV_PN[30-abr])</f>
        <v>154</v>
      </c>
      <c r="BD2" s="3">
        <f>SUM(CasosDia_PROV_PN[1-may])</f>
        <v>188</v>
      </c>
      <c r="BE2" s="3">
        <f>SUM(CasosDia_PROV_PN[2-may])</f>
        <v>370</v>
      </c>
      <c r="BF2" s="3">
        <f>SUM(CasosDia_PROV_PN[3-may])</f>
        <v>107</v>
      </c>
      <c r="BG2" s="3">
        <f>SUM(CasosDia_PROV_PN[4-may])</f>
        <v>190</v>
      </c>
      <c r="BH2" s="3">
        <f>SUM(CasosDia_PROV_PN[5-may])</f>
        <v>136</v>
      </c>
      <c r="BI2" s="3">
        <f>SUM(CasosDia_PROV_PN[6-may])</f>
        <v>208</v>
      </c>
      <c r="BJ2" s="3">
        <f>SUM(CasosDia_PROV_PN[7-may])</f>
        <v>137</v>
      </c>
      <c r="BK2" s="3">
        <f>SUM(CasosDia_PROV_PN[8-may])</f>
        <v>202</v>
      </c>
      <c r="BL2" s="3">
        <f>SUM(CasosDia_PROV_PN[9-may])</f>
        <v>212</v>
      </c>
      <c r="BM2" s="3">
        <f>SUM(CasosDia_PROV_PN[10-may])</f>
        <v>166</v>
      </c>
      <c r="BN2" s="3">
        <f>SUM(CasosDia_PROV_PN[11-may])</f>
        <v>168</v>
      </c>
      <c r="BO2" s="3">
        <f>SUM(CasosDia_PROV_PN[12-may])</f>
        <v>167</v>
      </c>
      <c r="BP2" s="3">
        <f>SUM(CasosDia_PROV_PN[13-may])</f>
        <v>161</v>
      </c>
      <c r="BQ2" s="3">
        <f>SUM(CasosDia_PROV_PN[14-may])</f>
        <v>174</v>
      </c>
      <c r="BR2" s="3">
        <f>SUM(CasosDia_PROV_PN[15-may])</f>
        <v>150</v>
      </c>
      <c r="BS2" s="3">
        <f>SUM(CasosDia_PROV_PN[16-may])</f>
        <v>181</v>
      </c>
      <c r="BT2" s="3">
        <f>SUM(CasosDia_PROV_PN[17-may])</f>
        <v>157</v>
      </c>
      <c r="BU2" s="3">
        <f>SUM(CasosDia_PROV_PN[18-may])</f>
        <v>120</v>
      </c>
      <c r="BV2" s="3">
        <f>SUM(CasosDia_PROV_PN[19-may])</f>
        <v>141</v>
      </c>
      <c r="BW2" s="3">
        <f>SUM(CasosDia_PROV_PN[20-may])</f>
        <v>110</v>
      </c>
      <c r="BX2" s="3">
        <f>SUM(CasosDia_PROV_PN[21-may])</f>
        <v>139</v>
      </c>
      <c r="BY2" s="3">
        <f>SUM(CasosDia_PROV_PN[22-may])</f>
        <v>151</v>
      </c>
      <c r="BZ2" s="3">
        <f>SUM(CasosDia_PROV_PN[23-may])</f>
        <v>310</v>
      </c>
      <c r="CA2" s="3">
        <f>SUM(CasosDia_PROV_PN[24-may])</f>
        <v>349</v>
      </c>
      <c r="CB2" s="3">
        <f>SUM(CasosDia_PROV_PN[25-may])</f>
        <v>257</v>
      </c>
      <c r="CC2" s="3">
        <f>SUM(CasosDia_PROV_PN[26-may])</f>
        <v>264</v>
      </c>
      <c r="CD2" s="3">
        <f>SUM(CasosDia_PROV_PN[27-may])</f>
        <v>281</v>
      </c>
      <c r="CE2" s="3">
        <f>SUM(CasosDia_PROV_PN[28-may])</f>
        <v>403</v>
      </c>
      <c r="CF2" s="3">
        <f>SUM(CasosDia_PROV_PN[29-may])</f>
        <v>400</v>
      </c>
      <c r="CG2" s="3">
        <f>SUM(CasosDia_PROV_PN[30-may])</f>
        <v>487</v>
      </c>
      <c r="CH2" s="3">
        <f>SUM(CasosDia_PROV_PN[31-may])</f>
        <v>445</v>
      </c>
      <c r="CI2" s="3">
        <f>SUM(CasosDia_PROV_PN[1-jun])</f>
        <v>374</v>
      </c>
      <c r="CJ2" s="3">
        <f>SUM(CasosDia_PROV_PN[2-jun])</f>
        <v>258</v>
      </c>
      <c r="CK2" s="3">
        <f>SUM(CasosDia_PROV_PN[3-jun])</f>
        <v>514</v>
      </c>
      <c r="CL2" s="3">
        <f>SUM(CasosDia_PROV_PN[4-jun])</f>
        <v>435</v>
      </c>
      <c r="CM2" s="3">
        <f>SUM(CasosDia_PROV_PN[05-jun])</f>
        <v>419</v>
      </c>
      <c r="CN2" s="3">
        <f>SUM(CN4:CN16)</f>
        <v>0</v>
      </c>
      <c r="CO2" s="3">
        <f t="shared" ref="CO2:DO2" si="0">SUM(CO4:CO16)</f>
        <v>0</v>
      </c>
      <c r="CP2" s="3">
        <f t="shared" si="0"/>
        <v>0</v>
      </c>
      <c r="CQ2" s="3">
        <f t="shared" si="0"/>
        <v>0</v>
      </c>
      <c r="CR2" s="3">
        <f t="shared" si="0"/>
        <v>0</v>
      </c>
      <c r="CS2" s="3">
        <f t="shared" si="0"/>
        <v>0</v>
      </c>
      <c r="CT2" s="3">
        <f t="shared" si="0"/>
        <v>0</v>
      </c>
      <c r="CU2" s="3">
        <f t="shared" si="0"/>
        <v>0</v>
      </c>
      <c r="CV2" s="3">
        <f t="shared" si="0"/>
        <v>0</v>
      </c>
      <c r="CW2" s="3">
        <f t="shared" si="0"/>
        <v>0</v>
      </c>
      <c r="CX2" s="3">
        <f t="shared" si="0"/>
        <v>0</v>
      </c>
      <c r="CY2" s="3">
        <f t="shared" si="0"/>
        <v>0</v>
      </c>
      <c r="CZ2" s="3">
        <f t="shared" si="0"/>
        <v>0</v>
      </c>
      <c r="DA2" s="3">
        <f t="shared" si="0"/>
        <v>0</v>
      </c>
      <c r="DB2" s="3">
        <f t="shared" si="0"/>
        <v>0</v>
      </c>
      <c r="DC2" s="3">
        <f t="shared" si="0"/>
        <v>0</v>
      </c>
      <c r="DD2" s="3">
        <f t="shared" si="0"/>
        <v>0</v>
      </c>
      <c r="DE2" s="3">
        <f t="shared" si="0"/>
        <v>0</v>
      </c>
      <c r="DF2" s="3">
        <f t="shared" si="0"/>
        <v>0</v>
      </c>
      <c r="DG2" s="3">
        <f t="shared" si="0"/>
        <v>0</v>
      </c>
      <c r="DH2" s="3">
        <f t="shared" si="0"/>
        <v>0</v>
      </c>
      <c r="DI2" s="3">
        <f t="shared" si="0"/>
        <v>0</v>
      </c>
      <c r="DJ2" s="3">
        <f t="shared" si="0"/>
        <v>0</v>
      </c>
      <c r="DK2" s="3">
        <f t="shared" si="0"/>
        <v>0</v>
      </c>
      <c r="DL2" s="3">
        <f t="shared" si="0"/>
        <v>0</v>
      </c>
      <c r="DM2" s="3">
        <f t="shared" si="0"/>
        <v>0</v>
      </c>
      <c r="DN2" s="3">
        <f t="shared" si="0"/>
        <v>0</v>
      </c>
      <c r="DO2" s="3">
        <f t="shared" si="0"/>
        <v>0</v>
      </c>
    </row>
    <row r="3" spans="1:119" s="6" customFormat="1" ht="25.9" customHeight="1">
      <c r="A3" s="6" t="s">
        <v>783</v>
      </c>
      <c r="B3" s="6" t="s">
        <v>1</v>
      </c>
      <c r="C3" s="6" t="s">
        <v>784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  <c r="CM3" s="7" t="s">
        <v>785</v>
      </c>
    </row>
    <row r="4" spans="1:119">
      <c r="A4">
        <v>1</v>
      </c>
      <c r="B4" s="2" t="s">
        <v>119</v>
      </c>
      <c r="C4" s="4">
        <f>SUM(D4:AEX4)</f>
        <v>274</v>
      </c>
      <c r="D4">
        <f>+'Casos ACUM Prov'!D7</f>
        <v>0</v>
      </c>
      <c r="E4">
        <f>+'Casos ACUM Prov'!E4-'Casos ACUM Prov'!D4</f>
        <v>0</v>
      </c>
      <c r="F4">
        <f>+'Casos ACUM Prov'!F4-'Casos ACUM Prov'!E4</f>
        <v>0</v>
      </c>
      <c r="G4">
        <f>+'Casos ACUM Prov'!G4-'Casos ACUM Prov'!F4</f>
        <v>0</v>
      </c>
      <c r="H4">
        <f>+'Casos ACUM Prov'!H4-'Casos ACUM Prov'!G4</f>
        <v>0</v>
      </c>
      <c r="I4">
        <f>+'Casos ACUM Prov'!I4-'Casos ACUM Prov'!H4</f>
        <v>0</v>
      </c>
      <c r="J4">
        <f>+'Casos ACUM Prov'!J4-'Casos ACUM Prov'!I4</f>
        <v>0</v>
      </c>
      <c r="K4">
        <f>+'Casos ACUM Prov'!K4-'Casos ACUM Prov'!J4</f>
        <v>0</v>
      </c>
      <c r="L4">
        <f>+'Casos ACUM Prov'!L4-'Casos ACUM Prov'!K4</f>
        <v>0</v>
      </c>
      <c r="M4">
        <f>+'Casos ACUM Prov'!M4-'Casos ACUM Prov'!L4</f>
        <v>0</v>
      </c>
      <c r="N4">
        <f>+'Casos ACUM Prov'!N4-'Casos ACUM Prov'!M4</f>
        <v>0</v>
      </c>
      <c r="O4">
        <f>+'Casos ACUM Prov'!O4-'Casos ACUM Prov'!N4</f>
        <v>0</v>
      </c>
      <c r="P4">
        <f>+'Casos ACUM Prov'!P4-'Casos ACUM Prov'!O4</f>
        <v>0</v>
      </c>
      <c r="Q4">
        <f>+'Casos ACUM Prov'!Q4-'Casos ACUM Prov'!P4</f>
        <v>0</v>
      </c>
      <c r="R4">
        <f>+'Casos ACUM Prov'!R4-'Casos ACUM Prov'!Q4</f>
        <v>0</v>
      </c>
      <c r="S4">
        <f>+'Casos ACUM Prov'!S4-'Casos ACUM Prov'!R4</f>
        <v>0</v>
      </c>
      <c r="T4">
        <f>+'Casos ACUM Prov'!T4-'Casos ACUM Prov'!S4</f>
        <v>0</v>
      </c>
      <c r="U4">
        <f>+'Casos ACUM Prov'!U4-'Casos ACUM Prov'!T4</f>
        <v>0</v>
      </c>
      <c r="V4">
        <f>+'Casos ACUM Prov'!V4-'Casos ACUM Prov'!U4</f>
        <v>0</v>
      </c>
      <c r="W4">
        <f>+'Casos ACUM Prov'!W4-'Casos ACUM Prov'!V4</f>
        <v>0</v>
      </c>
      <c r="X4">
        <f>+'Casos ACUM Prov'!X4-'Casos ACUM Prov'!W4</f>
        <v>0</v>
      </c>
      <c r="Y4">
        <f>+'Casos ACUM Prov'!Y4-'Casos ACUM Prov'!X4</f>
        <v>0</v>
      </c>
      <c r="Z4">
        <f>+'Casos ACUM Prov'!Z4-'Casos ACUM Prov'!Y4</f>
        <v>0</v>
      </c>
      <c r="AA4">
        <f>+'Casos ACUM Prov'!AA4-'Casos ACUM Prov'!Z4</f>
        <v>0</v>
      </c>
      <c r="AB4">
        <f>+'Casos ACUM Prov'!AB4-'Casos ACUM Prov'!AA4</f>
        <v>0</v>
      </c>
      <c r="AC4">
        <f>+'Casos ACUM Prov'!AC4-'Casos ACUM Prov'!AB4</f>
        <v>0</v>
      </c>
      <c r="AD4">
        <f>+'Casos ACUM Prov'!AD4-'Casos ACUM Prov'!AC4</f>
        <v>0</v>
      </c>
      <c r="AE4">
        <f>+'Casos ACUM Prov'!AE4-'Casos ACUM Prov'!AD4</f>
        <v>0</v>
      </c>
      <c r="AF4">
        <f>+'Casos ACUM Prov'!AF4-'Casos ACUM Prov'!AE4</f>
        <v>0</v>
      </c>
      <c r="AG4">
        <f>+'Casos ACUM Prov'!AG4-'Casos ACUM Prov'!AF4</f>
        <v>0</v>
      </c>
      <c r="AH4">
        <f>+'Casos ACUM Prov'!AH4-'Casos ACUM Prov'!AG4</f>
        <v>0</v>
      </c>
      <c r="AI4">
        <f>+'Casos ACUM Prov'!AI4-'Casos ACUM Prov'!AH4</f>
        <v>0</v>
      </c>
      <c r="AJ4">
        <f>+'Casos ACUM Prov'!AJ4-'Casos ACUM Prov'!AI4</f>
        <v>0</v>
      </c>
      <c r="AK4">
        <f>+'Casos ACUM Prov'!AK4-'Casos ACUM Prov'!AJ4</f>
        <v>0</v>
      </c>
      <c r="AL4">
        <f>+'Casos ACUM Prov'!AL4-'Casos ACUM Prov'!AK4</f>
        <v>5</v>
      </c>
      <c r="AM4">
        <f>+'Casos ACUM Prov'!AM4-'Casos ACUM Prov'!AL4</f>
        <v>-1</v>
      </c>
      <c r="AN4">
        <f>+'Casos ACUM Prov'!AN4-'Casos ACUM Prov'!AM4</f>
        <v>1</v>
      </c>
      <c r="AO4">
        <f>+'Casos ACUM Prov'!AO4-'Casos ACUM Prov'!AN4</f>
        <v>1</v>
      </c>
      <c r="AP4">
        <f>+'Casos ACUM Prov'!AP4-'Casos ACUM Prov'!AO4</f>
        <v>0</v>
      </c>
      <c r="AQ4">
        <f>+'Casos ACUM Prov'!AQ4-'Casos ACUM Prov'!AP4</f>
        <v>0</v>
      </c>
      <c r="AR4">
        <f>+'Casos ACUM Prov'!AR4-'Casos ACUM Prov'!AQ4</f>
        <v>2</v>
      </c>
      <c r="AS4">
        <f>+'Casos ACUM Prov'!AS4-'Casos ACUM Prov'!AR4</f>
        <v>3</v>
      </c>
      <c r="AT4">
        <f>+'Casos ACUM Prov'!AT4-'Casos ACUM Prov'!AS4</f>
        <v>2</v>
      </c>
      <c r="AU4">
        <f>+'Casos ACUM Prov'!AU4-'Casos ACUM Prov'!AT4</f>
        <v>1</v>
      </c>
      <c r="AV4">
        <f>+'Casos ACUM Prov'!AV4-'Casos ACUM Prov'!AU4</f>
        <v>2</v>
      </c>
      <c r="AW4">
        <f>+'Casos ACUM Prov'!AW4-'Casos ACUM Prov'!AV4</f>
        <v>-4</v>
      </c>
      <c r="AX4">
        <f>+'Casos ACUM Prov'!AX4-'Casos ACUM Prov'!AW4</f>
        <v>0</v>
      </c>
      <c r="AY4">
        <f>+'Casos ACUM Prov'!AY4-'Casos ACUM Prov'!AX4</f>
        <v>0</v>
      </c>
      <c r="AZ4">
        <f>+'Casos ACUM Prov'!AZ4-'Casos ACUM Prov'!AY4</f>
        <v>0</v>
      </c>
      <c r="BA4">
        <f>+'Casos ACUM Prov'!BA4-'Casos ACUM Prov'!AZ4</f>
        <v>6</v>
      </c>
      <c r="BB4">
        <f>+'Casos ACUM Prov'!BB4-'Casos ACUM Prov'!BA4</f>
        <v>1</v>
      </c>
      <c r="BC4">
        <f>+'Casos ACUM Prov'!BC4-'Casos ACUM Prov'!BB4</f>
        <v>0</v>
      </c>
      <c r="BD4">
        <f>+'Casos ACUM Prov'!BD4-'Casos ACUM Prov'!BC4</f>
        <v>2</v>
      </c>
      <c r="BE4">
        <f>+'Casos ACUM Prov'!BE4-'Casos ACUM Prov'!BD4</f>
        <v>4</v>
      </c>
      <c r="BF4">
        <f>+'Casos ACUM Prov'!BF4-'Casos ACUM Prov'!BE4</f>
        <v>14</v>
      </c>
      <c r="BG4">
        <f>+'Casos ACUM Prov'!BG4-'Casos ACUM Prov'!BF4</f>
        <v>-1</v>
      </c>
      <c r="BH4">
        <f>+'Casos ACUM Prov'!BH4-'Casos ACUM Prov'!BG4</f>
        <v>0</v>
      </c>
      <c r="BI4">
        <f>+'Casos ACUM Prov'!BI4-'Casos ACUM Prov'!BH4</f>
        <v>0</v>
      </c>
      <c r="BJ4">
        <f>+'Casos ACUM Prov'!BJ4-'Casos ACUM Prov'!BI4</f>
        <v>3</v>
      </c>
      <c r="BK4">
        <f>+'Casos ACUM Prov'!BK4-'Casos ACUM Prov'!BJ4</f>
        <v>3</v>
      </c>
      <c r="BL4">
        <f>+'Casos ACUM Prov'!BL4-'Casos ACUM Prov'!BK4</f>
        <v>5</v>
      </c>
      <c r="BM4">
        <f>+'Casos ACUM Prov'!BM4-'Casos ACUM Prov'!BL4</f>
        <v>5</v>
      </c>
      <c r="BN4">
        <f>+'Casos ACUM Prov'!BN4-'Casos ACUM Prov'!BM4</f>
        <v>8</v>
      </c>
      <c r="BO4">
        <f>+'Casos ACUM Prov'!BO4-'Casos ACUM Prov'!BN4</f>
        <v>0</v>
      </c>
      <c r="BP4">
        <f>+'Casos ACUM Prov'!BP4-'Casos ACUM Prov'!BO4</f>
        <v>-1</v>
      </c>
      <c r="BQ4">
        <f>+'Casos ACUM Prov'!BQ4-'Casos ACUM Prov'!BP4</f>
        <v>9</v>
      </c>
      <c r="BR4">
        <f>+'Casos ACUM Prov'!BR4-'Casos ACUM Prov'!BQ4</f>
        <v>1</v>
      </c>
      <c r="BS4">
        <f>+'Casos ACUM Prov'!BS4-'Casos ACUM Prov'!BR4</f>
        <v>0</v>
      </c>
      <c r="BT4">
        <f>+'Casos ACUM Prov'!BT4-'Casos ACUM Prov'!BS4</f>
        <v>3</v>
      </c>
      <c r="BU4">
        <f>+'Casos ACUM Prov'!BU4-'Casos ACUM Prov'!BT4</f>
        <v>3</v>
      </c>
      <c r="BV4">
        <f>+'Casos ACUM Prov'!BV4-'Casos ACUM Prov'!BU4</f>
        <v>1</v>
      </c>
      <c r="BW4">
        <f>+'Casos ACUM Prov'!BW4-'Casos ACUM Prov'!BV4</f>
        <v>11</v>
      </c>
      <c r="BX4">
        <f>+'Casos ACUM Prov'!BX4-'Casos ACUM Prov'!BW4</f>
        <v>0</v>
      </c>
      <c r="BY4">
        <f>+'Casos ACUM Prov'!BY4-'Casos ACUM Prov'!BX4</f>
        <v>5</v>
      </c>
      <c r="BZ4">
        <f>+'Casos ACUM Prov'!BZ4-'Casos ACUM Prov'!BY4</f>
        <v>9</v>
      </c>
      <c r="CA4">
        <f>+'Casos ACUM Prov'!CA4-'Casos ACUM Prov'!BZ4</f>
        <v>14</v>
      </c>
      <c r="CB4">
        <f>+'Casos ACUM Prov'!CB4-'Casos ACUM Prov'!CA4</f>
        <v>8</v>
      </c>
      <c r="CC4">
        <f>+'Casos ACUM Prov'!CC4-'Casos ACUM Prov'!CB4</f>
        <v>4</v>
      </c>
      <c r="CD4">
        <f>+'Casos ACUM Prov'!CD4-'Casos ACUM Prov'!CC4</f>
        <v>7</v>
      </c>
      <c r="CE4">
        <f>+'Casos ACUM Prov'!CE4-'Casos ACUM Prov'!CD4</f>
        <v>9</v>
      </c>
      <c r="CF4">
        <f>+'Casos ACUM Prov'!CF4-'Casos ACUM Prov'!CE4</f>
        <v>19</v>
      </c>
      <c r="CG4">
        <f>+'Casos ACUM Prov'!CG4-'Casos ACUM Prov'!CF4</f>
        <v>18</v>
      </c>
      <c r="CH4">
        <f>+'Casos ACUM Prov'!CH4-'Casos ACUM Prov'!CG4</f>
        <v>8</v>
      </c>
      <c r="CI4">
        <f>+'Casos ACUM Prov'!CI4-'Casos ACUM Prov'!CH4</f>
        <v>32</v>
      </c>
      <c r="CJ4">
        <f>+'Casos ACUM Prov'!CJ4-'Casos ACUM Prov'!CI4</f>
        <v>2</v>
      </c>
      <c r="CK4">
        <f>+'Casos ACUM Prov'!CK4-'Casos ACUM Prov'!CJ4</f>
        <v>22</v>
      </c>
      <c r="CL4">
        <f>+'Casos ACUM Prov'!CL4-'Casos ACUM Prov'!CK4</f>
        <v>18</v>
      </c>
      <c r="CM4">
        <f>+'Casos ACUM Prov'!CM4-'Casos ACUM Prov'!CL4</f>
        <v>10</v>
      </c>
    </row>
    <row r="5" spans="1:119">
      <c r="A5">
        <v>2</v>
      </c>
      <c r="B5" s="2" t="s">
        <v>110</v>
      </c>
      <c r="C5" s="4">
        <f t="shared" ref="C5:C16" si="1">SUM(D5:AEX5)</f>
        <v>114</v>
      </c>
      <c r="D5">
        <f>+'Casos ACUM Prov'!D8</f>
        <v>0</v>
      </c>
      <c r="E5">
        <f>+'Casos ACUM Prov'!E5-'Casos ACUM Prov'!D5</f>
        <v>0</v>
      </c>
      <c r="F5">
        <f>+'Casos ACUM Prov'!F5-'Casos ACUM Prov'!E5</f>
        <v>0</v>
      </c>
      <c r="G5">
        <f>+'Casos ACUM Prov'!G5-'Casos ACUM Prov'!F5</f>
        <v>0</v>
      </c>
      <c r="H5">
        <f>+'Casos ACUM Prov'!H5-'Casos ACUM Prov'!G5</f>
        <v>0</v>
      </c>
      <c r="I5">
        <f>+'Casos ACUM Prov'!I5-'Casos ACUM Prov'!H5</f>
        <v>0</v>
      </c>
      <c r="J5">
        <f>+'Casos ACUM Prov'!J5-'Casos ACUM Prov'!I5</f>
        <v>0</v>
      </c>
      <c r="K5">
        <f>+'Casos ACUM Prov'!K5-'Casos ACUM Prov'!J5</f>
        <v>0</v>
      </c>
      <c r="L5">
        <f>+'Casos ACUM Prov'!L5-'Casos ACUM Prov'!K5</f>
        <v>0</v>
      </c>
      <c r="M5">
        <f>+'Casos ACUM Prov'!M5-'Casos ACUM Prov'!L5</f>
        <v>0</v>
      </c>
      <c r="N5">
        <f>+'Casos ACUM Prov'!N5-'Casos ACUM Prov'!M5</f>
        <v>0</v>
      </c>
      <c r="O5">
        <f>+'Casos ACUM Prov'!O5-'Casos ACUM Prov'!N5</f>
        <v>0</v>
      </c>
      <c r="P5">
        <f>+'Casos ACUM Prov'!P5-'Casos ACUM Prov'!O5</f>
        <v>0</v>
      </c>
      <c r="Q5">
        <f>+'Casos ACUM Prov'!Q5-'Casos ACUM Prov'!P5</f>
        <v>0</v>
      </c>
      <c r="R5">
        <f>+'Casos ACUM Prov'!R5-'Casos ACUM Prov'!Q5</f>
        <v>0</v>
      </c>
      <c r="S5">
        <f>+'Casos ACUM Prov'!S5-'Casos ACUM Prov'!R5</f>
        <v>0</v>
      </c>
      <c r="T5">
        <f>+'Casos ACUM Prov'!T5-'Casos ACUM Prov'!S5</f>
        <v>0</v>
      </c>
      <c r="U5">
        <f>+'Casos ACUM Prov'!U5-'Casos ACUM Prov'!T5</f>
        <v>0</v>
      </c>
      <c r="V5">
        <f>+'Casos ACUM Prov'!V5-'Casos ACUM Prov'!U5</f>
        <v>0</v>
      </c>
      <c r="W5">
        <f>+'Casos ACUM Prov'!W5-'Casos ACUM Prov'!V5</f>
        <v>0</v>
      </c>
      <c r="X5">
        <f>+'Casos ACUM Prov'!X5-'Casos ACUM Prov'!W5</f>
        <v>0</v>
      </c>
      <c r="Y5">
        <f>+'Casos ACUM Prov'!Y5-'Casos ACUM Prov'!X5</f>
        <v>0</v>
      </c>
      <c r="Z5">
        <f>+'Casos ACUM Prov'!Z5-'Casos ACUM Prov'!Y5</f>
        <v>0</v>
      </c>
      <c r="AA5">
        <f>+'Casos ACUM Prov'!AA5-'Casos ACUM Prov'!Z5</f>
        <v>0</v>
      </c>
      <c r="AB5">
        <f>+'Casos ACUM Prov'!AB5-'Casos ACUM Prov'!AA5</f>
        <v>0</v>
      </c>
      <c r="AC5">
        <f>+'Casos ACUM Prov'!AC5-'Casos ACUM Prov'!AB5</f>
        <v>0</v>
      </c>
      <c r="AD5">
        <f>+'Casos ACUM Prov'!AD5-'Casos ACUM Prov'!AC5</f>
        <v>0</v>
      </c>
      <c r="AE5">
        <f>+'Casos ACUM Prov'!AE5-'Casos ACUM Prov'!AD5</f>
        <v>0</v>
      </c>
      <c r="AF5">
        <f>+'Casos ACUM Prov'!AF5-'Casos ACUM Prov'!AE5</f>
        <v>0</v>
      </c>
      <c r="AG5">
        <f>+'Casos ACUM Prov'!AG5-'Casos ACUM Prov'!AF5</f>
        <v>0</v>
      </c>
      <c r="AH5">
        <f>+'Casos ACUM Prov'!AH5-'Casos ACUM Prov'!AG5</f>
        <v>0</v>
      </c>
      <c r="AI5">
        <f>+'Casos ACUM Prov'!AI5-'Casos ACUM Prov'!AH5</f>
        <v>0</v>
      </c>
      <c r="AJ5">
        <f>+'Casos ACUM Prov'!AJ5-'Casos ACUM Prov'!AI5</f>
        <v>0</v>
      </c>
      <c r="AK5">
        <f>+'Casos ACUM Prov'!AK5-'Casos ACUM Prov'!AJ5</f>
        <v>0</v>
      </c>
      <c r="AL5">
        <f>+'Casos ACUM Prov'!AL5-'Casos ACUM Prov'!AK5</f>
        <v>53</v>
      </c>
      <c r="AM5">
        <f>+'Casos ACUM Prov'!AM5-'Casos ACUM Prov'!AL5</f>
        <v>0</v>
      </c>
      <c r="AN5">
        <f>+'Casos ACUM Prov'!AN5-'Casos ACUM Prov'!AM5</f>
        <v>0</v>
      </c>
      <c r="AO5">
        <f>+'Casos ACUM Prov'!AO5-'Casos ACUM Prov'!AN5</f>
        <v>0</v>
      </c>
      <c r="AP5">
        <f>+'Casos ACUM Prov'!AP5-'Casos ACUM Prov'!AO5</f>
        <v>0</v>
      </c>
      <c r="AQ5">
        <f>+'Casos ACUM Prov'!AQ5-'Casos ACUM Prov'!AP5</f>
        <v>-1</v>
      </c>
      <c r="AR5">
        <f>+'Casos ACUM Prov'!AR5-'Casos ACUM Prov'!AQ5</f>
        <v>2</v>
      </c>
      <c r="AS5">
        <f>+'Casos ACUM Prov'!AS5-'Casos ACUM Prov'!AR5</f>
        <v>1</v>
      </c>
      <c r="AT5">
        <f>+'Casos ACUM Prov'!AT5-'Casos ACUM Prov'!AS5</f>
        <v>1</v>
      </c>
      <c r="AU5">
        <f>+'Casos ACUM Prov'!AU5-'Casos ACUM Prov'!AT5</f>
        <v>0</v>
      </c>
      <c r="AV5">
        <f>+'Casos ACUM Prov'!AV5-'Casos ACUM Prov'!AU5</f>
        <v>2</v>
      </c>
      <c r="AW5">
        <f>+'Casos ACUM Prov'!AW5-'Casos ACUM Prov'!AV5</f>
        <v>7</v>
      </c>
      <c r="AX5">
        <f>+'Casos ACUM Prov'!AX5-'Casos ACUM Prov'!AW5</f>
        <v>3</v>
      </c>
      <c r="AY5">
        <f>+'Casos ACUM Prov'!AY5-'Casos ACUM Prov'!AX5</f>
        <v>7</v>
      </c>
      <c r="AZ5">
        <f>+'Casos ACUM Prov'!AZ5-'Casos ACUM Prov'!AY5</f>
        <v>0</v>
      </c>
      <c r="BA5">
        <f>+'Casos ACUM Prov'!BA5-'Casos ACUM Prov'!AZ5</f>
        <v>0</v>
      </c>
      <c r="BB5">
        <f>+'Casos ACUM Prov'!BB5-'Casos ACUM Prov'!BA5</f>
        <v>2</v>
      </c>
      <c r="BC5">
        <f>+'Casos ACUM Prov'!BC5-'Casos ACUM Prov'!BB5</f>
        <v>1</v>
      </c>
      <c r="BD5">
        <f>+'Casos ACUM Prov'!BD5-'Casos ACUM Prov'!BC5</f>
        <v>2</v>
      </c>
      <c r="BE5">
        <f>+'Casos ACUM Prov'!BE5-'Casos ACUM Prov'!BD5</f>
        <v>16</v>
      </c>
      <c r="BF5">
        <f>+'Casos ACUM Prov'!BF5-'Casos ACUM Prov'!BE5</f>
        <v>-7</v>
      </c>
      <c r="BG5">
        <f>+'Casos ACUM Prov'!BG5-'Casos ACUM Prov'!BF5</f>
        <v>0</v>
      </c>
      <c r="BH5">
        <f>+'Casos ACUM Prov'!BH5-'Casos ACUM Prov'!BG5</f>
        <v>0</v>
      </c>
      <c r="BI5">
        <f>+'Casos ACUM Prov'!BI5-'Casos ACUM Prov'!BH5</f>
        <v>3</v>
      </c>
      <c r="BJ5">
        <f>+'Casos ACUM Prov'!BJ5-'Casos ACUM Prov'!BI5</f>
        <v>1</v>
      </c>
      <c r="BK5">
        <f>+'Casos ACUM Prov'!BK5-'Casos ACUM Prov'!BJ5</f>
        <v>1</v>
      </c>
      <c r="BL5">
        <f>+'Casos ACUM Prov'!BL5-'Casos ACUM Prov'!BK5</f>
        <v>1</v>
      </c>
      <c r="BM5">
        <f>+'Casos ACUM Prov'!BM5-'Casos ACUM Prov'!BL5</f>
        <v>0</v>
      </c>
      <c r="BN5">
        <f>+'Casos ACUM Prov'!BN5-'Casos ACUM Prov'!BM5</f>
        <v>0</v>
      </c>
      <c r="BO5">
        <f>+'Casos ACUM Prov'!BO5-'Casos ACUM Prov'!BN5</f>
        <v>2</v>
      </c>
      <c r="BP5">
        <f>+'Casos ACUM Prov'!BP5-'Casos ACUM Prov'!BO5</f>
        <v>0</v>
      </c>
      <c r="BQ5">
        <f>+'Casos ACUM Prov'!BQ5-'Casos ACUM Prov'!BP5</f>
        <v>-18</v>
      </c>
      <c r="BR5">
        <f>+'Casos ACUM Prov'!BR5-'Casos ACUM Prov'!BQ5</f>
        <v>0</v>
      </c>
      <c r="BS5">
        <f>+'Casos ACUM Prov'!BS5-'Casos ACUM Prov'!BR5</f>
        <v>0</v>
      </c>
      <c r="BT5">
        <f>+'Casos ACUM Prov'!BT5-'Casos ACUM Prov'!BS5</f>
        <v>2</v>
      </c>
      <c r="BU5">
        <f>+'Casos ACUM Prov'!BU5-'Casos ACUM Prov'!BT5</f>
        <v>1</v>
      </c>
      <c r="BV5">
        <f>+'Casos ACUM Prov'!BV5-'Casos ACUM Prov'!BU5</f>
        <v>0</v>
      </c>
      <c r="BW5">
        <f>+'Casos ACUM Prov'!BW5-'Casos ACUM Prov'!BV5</f>
        <v>3</v>
      </c>
      <c r="BX5">
        <f>+'Casos ACUM Prov'!BX5-'Casos ACUM Prov'!BW5</f>
        <v>0</v>
      </c>
      <c r="BY5">
        <f>+'Casos ACUM Prov'!BY5-'Casos ACUM Prov'!BX5</f>
        <v>3</v>
      </c>
      <c r="BZ5">
        <f>+'Casos ACUM Prov'!BZ5-'Casos ACUM Prov'!BY5</f>
        <v>0</v>
      </c>
      <c r="CA5">
        <f>+'Casos ACUM Prov'!CA5-'Casos ACUM Prov'!BZ5</f>
        <v>-2</v>
      </c>
      <c r="CB5">
        <f>+'Casos ACUM Prov'!CB5-'Casos ACUM Prov'!CA5</f>
        <v>0</v>
      </c>
      <c r="CC5">
        <f>+'Casos ACUM Prov'!CC5-'Casos ACUM Prov'!CB5</f>
        <v>0</v>
      </c>
      <c r="CD5">
        <f>+'Casos ACUM Prov'!CD5-'Casos ACUM Prov'!CC5</f>
        <v>0</v>
      </c>
      <c r="CE5">
        <f>+'Casos ACUM Prov'!CE5-'Casos ACUM Prov'!CD5</f>
        <v>0</v>
      </c>
      <c r="CF5">
        <f>+'Casos ACUM Prov'!CF5-'Casos ACUM Prov'!CE5</f>
        <v>2</v>
      </c>
      <c r="CG5">
        <f>+'Casos ACUM Prov'!CG5-'Casos ACUM Prov'!CF5</f>
        <v>3</v>
      </c>
      <c r="CH5">
        <f>+'Casos ACUM Prov'!CH5-'Casos ACUM Prov'!CG5</f>
        <v>0</v>
      </c>
      <c r="CI5">
        <f>+'Casos ACUM Prov'!CI5-'Casos ACUM Prov'!CH5</f>
        <v>4</v>
      </c>
      <c r="CJ5">
        <f>+'Casos ACUM Prov'!CJ5-'Casos ACUM Prov'!CI5</f>
        <v>5</v>
      </c>
      <c r="CK5">
        <f>+'Casos ACUM Prov'!CK5-'Casos ACUM Prov'!CJ5</f>
        <v>7</v>
      </c>
      <c r="CL5">
        <f>+'Casos ACUM Prov'!CL5-'Casos ACUM Prov'!CK5</f>
        <v>6</v>
      </c>
      <c r="CM5">
        <f>+'Casos ACUM Prov'!CM5-'Casos ACUM Prov'!CL5</f>
        <v>1</v>
      </c>
    </row>
    <row r="6" spans="1:119">
      <c r="A6">
        <v>3</v>
      </c>
      <c r="B6" s="2" t="s">
        <v>99</v>
      </c>
      <c r="C6" s="4">
        <f t="shared" si="1"/>
        <v>535</v>
      </c>
      <c r="D6">
        <f>+'Casos ACUM Prov'!D9</f>
        <v>0</v>
      </c>
      <c r="E6">
        <f>+'Casos ACUM Prov'!E6-'Casos ACUM Prov'!D6</f>
        <v>0</v>
      </c>
      <c r="F6">
        <f>+'Casos ACUM Prov'!F6-'Casos ACUM Prov'!E6</f>
        <v>0</v>
      </c>
      <c r="G6">
        <f>+'Casos ACUM Prov'!G6-'Casos ACUM Prov'!F6</f>
        <v>0</v>
      </c>
      <c r="H6">
        <f>+'Casos ACUM Prov'!H6-'Casos ACUM Prov'!G6</f>
        <v>0</v>
      </c>
      <c r="I6">
        <f>+'Casos ACUM Prov'!I6-'Casos ACUM Prov'!H6</f>
        <v>0</v>
      </c>
      <c r="J6">
        <f>+'Casos ACUM Prov'!J6-'Casos ACUM Prov'!I6</f>
        <v>0</v>
      </c>
      <c r="K6">
        <f>+'Casos ACUM Prov'!K6-'Casos ACUM Prov'!J6</f>
        <v>0</v>
      </c>
      <c r="L6">
        <f>+'Casos ACUM Prov'!L6-'Casos ACUM Prov'!K6</f>
        <v>0</v>
      </c>
      <c r="M6">
        <f>+'Casos ACUM Prov'!M6-'Casos ACUM Prov'!L6</f>
        <v>0</v>
      </c>
      <c r="N6">
        <f>+'Casos ACUM Prov'!N6-'Casos ACUM Prov'!M6</f>
        <v>0</v>
      </c>
      <c r="O6">
        <f>+'Casos ACUM Prov'!O6-'Casos ACUM Prov'!N6</f>
        <v>0</v>
      </c>
      <c r="P6">
        <f>+'Casos ACUM Prov'!P6-'Casos ACUM Prov'!O6</f>
        <v>0</v>
      </c>
      <c r="Q6">
        <f>+'Casos ACUM Prov'!Q6-'Casos ACUM Prov'!P6</f>
        <v>0</v>
      </c>
      <c r="R6">
        <f>+'Casos ACUM Prov'!R6-'Casos ACUM Prov'!Q6</f>
        <v>0</v>
      </c>
      <c r="S6">
        <f>+'Casos ACUM Prov'!S6-'Casos ACUM Prov'!R6</f>
        <v>0</v>
      </c>
      <c r="T6">
        <f>+'Casos ACUM Prov'!T6-'Casos ACUM Prov'!S6</f>
        <v>0</v>
      </c>
      <c r="U6">
        <f>+'Casos ACUM Prov'!U6-'Casos ACUM Prov'!T6</f>
        <v>0</v>
      </c>
      <c r="V6">
        <f>+'Casos ACUM Prov'!V6-'Casos ACUM Prov'!U6</f>
        <v>0</v>
      </c>
      <c r="W6">
        <f>+'Casos ACUM Prov'!W6-'Casos ACUM Prov'!V6</f>
        <v>0</v>
      </c>
      <c r="X6">
        <f>+'Casos ACUM Prov'!X6-'Casos ACUM Prov'!W6</f>
        <v>0</v>
      </c>
      <c r="Y6">
        <f>+'Casos ACUM Prov'!Y6-'Casos ACUM Prov'!X6</f>
        <v>0</v>
      </c>
      <c r="Z6">
        <f>+'Casos ACUM Prov'!Z6-'Casos ACUM Prov'!Y6</f>
        <v>0</v>
      </c>
      <c r="AA6">
        <f>+'Casos ACUM Prov'!AA6-'Casos ACUM Prov'!Z6</f>
        <v>0</v>
      </c>
      <c r="AB6">
        <f>+'Casos ACUM Prov'!AB6-'Casos ACUM Prov'!AA6</f>
        <v>0</v>
      </c>
      <c r="AC6">
        <f>+'Casos ACUM Prov'!AC6-'Casos ACUM Prov'!AB6</f>
        <v>0</v>
      </c>
      <c r="AD6">
        <f>+'Casos ACUM Prov'!AD6-'Casos ACUM Prov'!AC6</f>
        <v>0</v>
      </c>
      <c r="AE6">
        <f>+'Casos ACUM Prov'!AE6-'Casos ACUM Prov'!AD6</f>
        <v>0</v>
      </c>
      <c r="AF6">
        <f>+'Casos ACUM Prov'!AF6-'Casos ACUM Prov'!AE6</f>
        <v>0</v>
      </c>
      <c r="AG6">
        <f>+'Casos ACUM Prov'!AG6-'Casos ACUM Prov'!AF6</f>
        <v>0</v>
      </c>
      <c r="AH6">
        <f>+'Casos ACUM Prov'!AH6-'Casos ACUM Prov'!AG6</f>
        <v>0</v>
      </c>
      <c r="AI6">
        <f>+'Casos ACUM Prov'!AI6-'Casos ACUM Prov'!AH6</f>
        <v>0</v>
      </c>
      <c r="AJ6">
        <f>+'Casos ACUM Prov'!AJ6-'Casos ACUM Prov'!AI6</f>
        <v>0</v>
      </c>
      <c r="AK6">
        <f>+'Casos ACUM Prov'!AK6-'Casos ACUM Prov'!AJ6</f>
        <v>0</v>
      </c>
      <c r="AL6">
        <f>+'Casos ACUM Prov'!AL6-'Casos ACUM Prov'!AK6</f>
        <v>82</v>
      </c>
      <c r="AM6">
        <f>+'Casos ACUM Prov'!AM6-'Casos ACUM Prov'!AL6</f>
        <v>3</v>
      </c>
      <c r="AN6">
        <f>+'Casos ACUM Prov'!AN6-'Casos ACUM Prov'!AM6</f>
        <v>2</v>
      </c>
      <c r="AO6">
        <f>+'Casos ACUM Prov'!AO6-'Casos ACUM Prov'!AN6</f>
        <v>9</v>
      </c>
      <c r="AP6">
        <f>+'Casos ACUM Prov'!AP6-'Casos ACUM Prov'!AO6</f>
        <v>13</v>
      </c>
      <c r="AQ6">
        <f>+'Casos ACUM Prov'!AQ6-'Casos ACUM Prov'!AP6</f>
        <v>3</v>
      </c>
      <c r="AR6">
        <f>+'Casos ACUM Prov'!AR6-'Casos ACUM Prov'!AQ6</f>
        <v>4</v>
      </c>
      <c r="AS6">
        <f>+'Casos ACUM Prov'!AS6-'Casos ACUM Prov'!AR6</f>
        <v>13</v>
      </c>
      <c r="AT6">
        <f>+'Casos ACUM Prov'!AT6-'Casos ACUM Prov'!AS6</f>
        <v>5</v>
      </c>
      <c r="AU6">
        <f>+'Casos ACUM Prov'!AU6-'Casos ACUM Prov'!AT6</f>
        <v>19</v>
      </c>
      <c r="AV6">
        <f>+'Casos ACUM Prov'!AV6-'Casos ACUM Prov'!AU6</f>
        <v>17</v>
      </c>
      <c r="AW6">
        <f>+'Casos ACUM Prov'!AW6-'Casos ACUM Prov'!AV6</f>
        <v>6</v>
      </c>
      <c r="AX6">
        <f>+'Casos ACUM Prov'!AX6-'Casos ACUM Prov'!AW6</f>
        <v>13</v>
      </c>
      <c r="AY6">
        <f>+'Casos ACUM Prov'!AY6-'Casos ACUM Prov'!AX6</f>
        <v>27</v>
      </c>
      <c r="AZ6">
        <f>+'Casos ACUM Prov'!AZ6-'Casos ACUM Prov'!AY6</f>
        <v>24</v>
      </c>
      <c r="BA6">
        <f>+'Casos ACUM Prov'!BA6-'Casos ACUM Prov'!AZ6</f>
        <v>14</v>
      </c>
      <c r="BB6">
        <f>+'Casos ACUM Prov'!BB6-'Casos ACUM Prov'!BA6</f>
        <v>6</v>
      </c>
      <c r="BC6">
        <f>+'Casos ACUM Prov'!BC6-'Casos ACUM Prov'!BB6</f>
        <v>12</v>
      </c>
      <c r="BD6">
        <f>+'Casos ACUM Prov'!BD6-'Casos ACUM Prov'!BC6</f>
        <v>2</v>
      </c>
      <c r="BE6">
        <f>+'Casos ACUM Prov'!BE6-'Casos ACUM Prov'!BD6</f>
        <v>34</v>
      </c>
      <c r="BF6">
        <f>+'Casos ACUM Prov'!BF6-'Casos ACUM Prov'!BE6</f>
        <v>6</v>
      </c>
      <c r="BG6">
        <f>+'Casos ACUM Prov'!BG6-'Casos ACUM Prov'!BF6</f>
        <v>7</v>
      </c>
      <c r="BH6">
        <f>+'Casos ACUM Prov'!BH6-'Casos ACUM Prov'!BG6</f>
        <v>5</v>
      </c>
      <c r="BI6">
        <f>+'Casos ACUM Prov'!BI6-'Casos ACUM Prov'!BH6</f>
        <v>5</v>
      </c>
      <c r="BJ6">
        <f>+'Casos ACUM Prov'!BJ6-'Casos ACUM Prov'!BI6</f>
        <v>4</v>
      </c>
      <c r="BK6">
        <f>+'Casos ACUM Prov'!BK6-'Casos ACUM Prov'!BJ6</f>
        <v>2</v>
      </c>
      <c r="BL6">
        <f>+'Casos ACUM Prov'!BL6-'Casos ACUM Prov'!BK6</f>
        <v>7</v>
      </c>
      <c r="BM6">
        <f>+'Casos ACUM Prov'!BM6-'Casos ACUM Prov'!BL6</f>
        <v>2</v>
      </c>
      <c r="BN6">
        <f>+'Casos ACUM Prov'!BN6-'Casos ACUM Prov'!BM6</f>
        <v>7</v>
      </c>
      <c r="BO6">
        <f>+'Casos ACUM Prov'!BO6-'Casos ACUM Prov'!BN6</f>
        <v>6</v>
      </c>
      <c r="BP6">
        <f>+'Casos ACUM Prov'!BP6-'Casos ACUM Prov'!BO6</f>
        <v>2</v>
      </c>
      <c r="BQ6">
        <f>+'Casos ACUM Prov'!BQ6-'Casos ACUM Prov'!BP6</f>
        <v>20</v>
      </c>
      <c r="BR6">
        <f>+'Casos ACUM Prov'!BR6-'Casos ACUM Prov'!BQ6</f>
        <v>2</v>
      </c>
      <c r="BS6">
        <f>+'Casos ACUM Prov'!BS6-'Casos ACUM Prov'!BR6</f>
        <v>2</v>
      </c>
      <c r="BT6">
        <f>+'Casos ACUM Prov'!BT6-'Casos ACUM Prov'!BS6</f>
        <v>7</v>
      </c>
      <c r="BU6">
        <f>+'Casos ACUM Prov'!BU6-'Casos ACUM Prov'!BT6</f>
        <v>0</v>
      </c>
      <c r="BV6">
        <f>+'Casos ACUM Prov'!BV6-'Casos ACUM Prov'!BU6</f>
        <v>0</v>
      </c>
      <c r="BW6">
        <f>+'Casos ACUM Prov'!BW6-'Casos ACUM Prov'!BV6</f>
        <v>2</v>
      </c>
      <c r="BX6">
        <f>+'Casos ACUM Prov'!BX6-'Casos ACUM Prov'!BW6</f>
        <v>4</v>
      </c>
      <c r="BY6">
        <f>+'Casos ACUM Prov'!BY6-'Casos ACUM Prov'!BX6</f>
        <v>1</v>
      </c>
      <c r="BZ6">
        <f>+'Casos ACUM Prov'!BZ6-'Casos ACUM Prov'!BY6</f>
        <v>6</v>
      </c>
      <c r="CA6">
        <f>+'Casos ACUM Prov'!CA6-'Casos ACUM Prov'!BZ6</f>
        <v>8</v>
      </c>
      <c r="CB6">
        <f>+'Casos ACUM Prov'!CB6-'Casos ACUM Prov'!CA6</f>
        <v>4</v>
      </c>
      <c r="CC6">
        <f>+'Casos ACUM Prov'!CC6-'Casos ACUM Prov'!CB6</f>
        <v>8</v>
      </c>
      <c r="CD6">
        <f>+'Casos ACUM Prov'!CD6-'Casos ACUM Prov'!CC6</f>
        <v>10</v>
      </c>
      <c r="CE6">
        <f>+'Casos ACUM Prov'!CE6-'Casos ACUM Prov'!CD6</f>
        <v>5</v>
      </c>
      <c r="CF6">
        <f>+'Casos ACUM Prov'!CF6-'Casos ACUM Prov'!CE6</f>
        <v>12</v>
      </c>
      <c r="CG6">
        <f>+'Casos ACUM Prov'!CG6-'Casos ACUM Prov'!CF6</f>
        <v>11</v>
      </c>
      <c r="CH6">
        <f>+'Casos ACUM Prov'!CH6-'Casos ACUM Prov'!CG6</f>
        <v>12</v>
      </c>
      <c r="CI6">
        <f>+'Casos ACUM Prov'!CI6-'Casos ACUM Prov'!CH6</f>
        <v>11</v>
      </c>
      <c r="CJ6">
        <f>+'Casos ACUM Prov'!CJ6-'Casos ACUM Prov'!CI6</f>
        <v>7</v>
      </c>
      <c r="CK6">
        <f>+'Casos ACUM Prov'!CK6-'Casos ACUM Prov'!CJ6</f>
        <v>10</v>
      </c>
      <c r="CL6">
        <f>+'Casos ACUM Prov'!CL6-'Casos ACUM Prov'!CK6</f>
        <v>10</v>
      </c>
      <c r="CM6">
        <f>+'Casos ACUM Prov'!CM6-'Casos ACUM Prov'!CL6</f>
        <v>22</v>
      </c>
    </row>
    <row r="7" spans="1:119">
      <c r="A7">
        <v>4</v>
      </c>
      <c r="B7" s="2" t="s">
        <v>115</v>
      </c>
      <c r="C7" s="4">
        <f t="shared" si="1"/>
        <v>430</v>
      </c>
      <c r="D7">
        <f>+'Casos ACUM Prov'!D10</f>
        <v>0</v>
      </c>
      <c r="E7">
        <f>+'Casos ACUM Prov'!E7-'Casos ACUM Prov'!D7</f>
        <v>0</v>
      </c>
      <c r="F7">
        <f>+'Casos ACUM Prov'!F7-'Casos ACUM Prov'!E7</f>
        <v>0</v>
      </c>
      <c r="G7">
        <f>+'Casos ACUM Prov'!G7-'Casos ACUM Prov'!F7</f>
        <v>0</v>
      </c>
      <c r="H7">
        <f>+'Casos ACUM Prov'!H7-'Casos ACUM Prov'!G7</f>
        <v>0</v>
      </c>
      <c r="I7">
        <f>+'Casos ACUM Prov'!I7-'Casos ACUM Prov'!H7</f>
        <v>0</v>
      </c>
      <c r="J7">
        <f>+'Casos ACUM Prov'!J7-'Casos ACUM Prov'!I7</f>
        <v>0</v>
      </c>
      <c r="K7">
        <f>+'Casos ACUM Prov'!K7-'Casos ACUM Prov'!J7</f>
        <v>0</v>
      </c>
      <c r="L7">
        <f>+'Casos ACUM Prov'!L7-'Casos ACUM Prov'!K7</f>
        <v>0</v>
      </c>
      <c r="M7">
        <f>+'Casos ACUM Prov'!M7-'Casos ACUM Prov'!L7</f>
        <v>0</v>
      </c>
      <c r="N7">
        <f>+'Casos ACUM Prov'!N7-'Casos ACUM Prov'!M7</f>
        <v>0</v>
      </c>
      <c r="O7">
        <f>+'Casos ACUM Prov'!O7-'Casos ACUM Prov'!N7</f>
        <v>0</v>
      </c>
      <c r="P7">
        <f>+'Casos ACUM Prov'!P7-'Casos ACUM Prov'!O7</f>
        <v>0</v>
      </c>
      <c r="Q7">
        <f>+'Casos ACUM Prov'!Q7-'Casos ACUM Prov'!P7</f>
        <v>0</v>
      </c>
      <c r="R7">
        <f>+'Casos ACUM Prov'!R7-'Casos ACUM Prov'!Q7</f>
        <v>0</v>
      </c>
      <c r="S7">
        <f>+'Casos ACUM Prov'!S7-'Casos ACUM Prov'!R7</f>
        <v>0</v>
      </c>
      <c r="T7">
        <f>+'Casos ACUM Prov'!T7-'Casos ACUM Prov'!S7</f>
        <v>0</v>
      </c>
      <c r="U7">
        <f>+'Casos ACUM Prov'!U7-'Casos ACUM Prov'!T7</f>
        <v>0</v>
      </c>
      <c r="V7">
        <f>+'Casos ACUM Prov'!V7-'Casos ACUM Prov'!U7</f>
        <v>0</v>
      </c>
      <c r="W7">
        <f>+'Casos ACUM Prov'!W7-'Casos ACUM Prov'!V7</f>
        <v>0</v>
      </c>
      <c r="X7">
        <f>+'Casos ACUM Prov'!X7-'Casos ACUM Prov'!W7</f>
        <v>0</v>
      </c>
      <c r="Y7">
        <f>+'Casos ACUM Prov'!Y7-'Casos ACUM Prov'!X7</f>
        <v>0</v>
      </c>
      <c r="Z7">
        <f>+'Casos ACUM Prov'!Z7-'Casos ACUM Prov'!Y7</f>
        <v>0</v>
      </c>
      <c r="AA7">
        <f>+'Casos ACUM Prov'!AA7-'Casos ACUM Prov'!Z7</f>
        <v>0</v>
      </c>
      <c r="AB7">
        <f>+'Casos ACUM Prov'!AB7-'Casos ACUM Prov'!AA7</f>
        <v>0</v>
      </c>
      <c r="AC7">
        <f>+'Casos ACUM Prov'!AC7-'Casos ACUM Prov'!AB7</f>
        <v>0</v>
      </c>
      <c r="AD7">
        <f>+'Casos ACUM Prov'!AD7-'Casos ACUM Prov'!AC7</f>
        <v>0</v>
      </c>
      <c r="AE7">
        <f>+'Casos ACUM Prov'!AE7-'Casos ACUM Prov'!AD7</f>
        <v>0</v>
      </c>
      <c r="AF7">
        <f>+'Casos ACUM Prov'!AF7-'Casos ACUM Prov'!AE7</f>
        <v>0</v>
      </c>
      <c r="AG7">
        <f>+'Casos ACUM Prov'!AG7-'Casos ACUM Prov'!AF7</f>
        <v>0</v>
      </c>
      <c r="AH7">
        <f>+'Casos ACUM Prov'!AH7-'Casos ACUM Prov'!AG7</f>
        <v>0</v>
      </c>
      <c r="AI7">
        <f>+'Casos ACUM Prov'!AI7-'Casos ACUM Prov'!AH7</f>
        <v>0</v>
      </c>
      <c r="AJ7">
        <f>+'Casos ACUM Prov'!AJ7-'Casos ACUM Prov'!AI7</f>
        <v>0</v>
      </c>
      <c r="AK7">
        <f>+'Casos ACUM Prov'!AK7-'Casos ACUM Prov'!AJ7</f>
        <v>0</v>
      </c>
      <c r="AL7">
        <f>+'Casos ACUM Prov'!AL7-'Casos ACUM Prov'!AK7</f>
        <v>70</v>
      </c>
      <c r="AM7">
        <f>+'Casos ACUM Prov'!AM7-'Casos ACUM Prov'!AL7</f>
        <v>3</v>
      </c>
      <c r="AN7">
        <f>+'Casos ACUM Prov'!AN7-'Casos ACUM Prov'!AM7</f>
        <v>6</v>
      </c>
      <c r="AO7">
        <f>+'Casos ACUM Prov'!AO7-'Casos ACUM Prov'!AN7</f>
        <v>-1</v>
      </c>
      <c r="AP7">
        <f>+'Casos ACUM Prov'!AP7-'Casos ACUM Prov'!AO7</f>
        <v>2</v>
      </c>
      <c r="AQ7">
        <f>+'Casos ACUM Prov'!AQ7-'Casos ACUM Prov'!AP7</f>
        <v>3</v>
      </c>
      <c r="AR7">
        <f>+'Casos ACUM Prov'!AR7-'Casos ACUM Prov'!AQ7</f>
        <v>3</v>
      </c>
      <c r="AS7">
        <f>+'Casos ACUM Prov'!AS7-'Casos ACUM Prov'!AR7</f>
        <v>8</v>
      </c>
      <c r="AT7">
        <f>+'Casos ACUM Prov'!AT7-'Casos ACUM Prov'!AS7</f>
        <v>1</v>
      </c>
      <c r="AU7">
        <f>+'Casos ACUM Prov'!AU7-'Casos ACUM Prov'!AT7</f>
        <v>1</v>
      </c>
      <c r="AV7">
        <f>+'Casos ACUM Prov'!AV7-'Casos ACUM Prov'!AU7</f>
        <v>2</v>
      </c>
      <c r="AW7">
        <f>+'Casos ACUM Prov'!AW7-'Casos ACUM Prov'!AV7</f>
        <v>1</v>
      </c>
      <c r="AX7">
        <f>+'Casos ACUM Prov'!AX7-'Casos ACUM Prov'!AW7</f>
        <v>0</v>
      </c>
      <c r="AY7">
        <f>+'Casos ACUM Prov'!AY7-'Casos ACUM Prov'!AX7</f>
        <v>2</v>
      </c>
      <c r="AZ7">
        <f>+'Casos ACUM Prov'!AZ7-'Casos ACUM Prov'!AY7</f>
        <v>1</v>
      </c>
      <c r="BA7">
        <f>+'Casos ACUM Prov'!BA7-'Casos ACUM Prov'!AZ7</f>
        <v>0</v>
      </c>
      <c r="BB7">
        <f>+'Casos ACUM Prov'!BB7-'Casos ACUM Prov'!BA7</f>
        <v>0</v>
      </c>
      <c r="BC7">
        <f>+'Casos ACUM Prov'!BC7-'Casos ACUM Prov'!BB7</f>
        <v>1</v>
      </c>
      <c r="BD7">
        <f>+'Casos ACUM Prov'!BD7-'Casos ACUM Prov'!BC7</f>
        <v>0</v>
      </c>
      <c r="BE7">
        <f>+'Casos ACUM Prov'!BE7-'Casos ACUM Prov'!BD7</f>
        <v>9</v>
      </c>
      <c r="BF7">
        <f>+'Casos ACUM Prov'!BF7-'Casos ACUM Prov'!BE7</f>
        <v>-8</v>
      </c>
      <c r="BG7">
        <f>+'Casos ACUM Prov'!BG7-'Casos ACUM Prov'!BF7</f>
        <v>1</v>
      </c>
      <c r="BH7">
        <f>+'Casos ACUM Prov'!BH7-'Casos ACUM Prov'!BG7</f>
        <v>0</v>
      </c>
      <c r="BI7">
        <f>+'Casos ACUM Prov'!BI7-'Casos ACUM Prov'!BH7</f>
        <v>7</v>
      </c>
      <c r="BJ7">
        <f>+'Casos ACUM Prov'!BJ7-'Casos ACUM Prov'!BI7</f>
        <v>0</v>
      </c>
      <c r="BK7">
        <f>+'Casos ACUM Prov'!BK7-'Casos ACUM Prov'!BJ7</f>
        <v>5</v>
      </c>
      <c r="BL7">
        <f>+'Casos ACUM Prov'!BL7-'Casos ACUM Prov'!BK7</f>
        <v>3</v>
      </c>
      <c r="BM7">
        <f>+'Casos ACUM Prov'!BM7-'Casos ACUM Prov'!BL7</f>
        <v>9</v>
      </c>
      <c r="BN7">
        <f>+'Casos ACUM Prov'!BN7-'Casos ACUM Prov'!BM7</f>
        <v>6</v>
      </c>
      <c r="BO7">
        <f>+'Casos ACUM Prov'!BO7-'Casos ACUM Prov'!BN7</f>
        <v>4</v>
      </c>
      <c r="BP7">
        <f>+'Casos ACUM Prov'!BP7-'Casos ACUM Prov'!BO7</f>
        <v>16</v>
      </c>
      <c r="BQ7">
        <f>+'Casos ACUM Prov'!BQ7-'Casos ACUM Prov'!BP7</f>
        <v>21</v>
      </c>
      <c r="BR7">
        <f>+'Casos ACUM Prov'!BR7-'Casos ACUM Prov'!BQ7</f>
        <v>15</v>
      </c>
      <c r="BS7">
        <f>+'Casos ACUM Prov'!BS7-'Casos ACUM Prov'!BR7</f>
        <v>16</v>
      </c>
      <c r="BT7">
        <f>+'Casos ACUM Prov'!BT7-'Casos ACUM Prov'!BS7</f>
        <v>13</v>
      </c>
      <c r="BU7">
        <f>+'Casos ACUM Prov'!BU7-'Casos ACUM Prov'!BT7</f>
        <v>23</v>
      </c>
      <c r="BV7">
        <f>+'Casos ACUM Prov'!BV7-'Casos ACUM Prov'!BU7</f>
        <v>30</v>
      </c>
      <c r="BW7">
        <f>+'Casos ACUM Prov'!BW7-'Casos ACUM Prov'!BV7</f>
        <v>3</v>
      </c>
      <c r="BX7">
        <f>+'Casos ACUM Prov'!BX7-'Casos ACUM Prov'!BW7</f>
        <v>17</v>
      </c>
      <c r="BY7">
        <f>+'Casos ACUM Prov'!BY7-'Casos ACUM Prov'!BX7</f>
        <v>3</v>
      </c>
      <c r="BZ7">
        <f>+'Casos ACUM Prov'!BZ7-'Casos ACUM Prov'!BY7</f>
        <v>4</v>
      </c>
      <c r="CA7">
        <f>+'Casos ACUM Prov'!CA7-'Casos ACUM Prov'!BZ7</f>
        <v>4</v>
      </c>
      <c r="CB7">
        <f>+'Casos ACUM Prov'!CB7-'Casos ACUM Prov'!CA7</f>
        <v>2</v>
      </c>
      <c r="CC7">
        <f>+'Casos ACUM Prov'!CC7-'Casos ACUM Prov'!CB7</f>
        <v>3</v>
      </c>
      <c r="CD7">
        <f>+'Casos ACUM Prov'!CD7-'Casos ACUM Prov'!CC7</f>
        <v>5</v>
      </c>
      <c r="CE7">
        <f>+'Casos ACUM Prov'!CE7-'Casos ACUM Prov'!CD7</f>
        <v>7</v>
      </c>
      <c r="CF7">
        <f>+'Casos ACUM Prov'!CF7-'Casos ACUM Prov'!CE7</f>
        <v>10</v>
      </c>
      <c r="CG7">
        <f>+'Casos ACUM Prov'!CG7-'Casos ACUM Prov'!CF7</f>
        <v>6</v>
      </c>
      <c r="CH7">
        <f>+'Casos ACUM Prov'!CH7-'Casos ACUM Prov'!CG7</f>
        <v>13</v>
      </c>
      <c r="CI7">
        <f>+'Casos ACUM Prov'!CI7-'Casos ACUM Prov'!CH7</f>
        <v>30</v>
      </c>
      <c r="CJ7">
        <f>+'Casos ACUM Prov'!CJ7-'Casos ACUM Prov'!CI7</f>
        <v>3</v>
      </c>
      <c r="CK7">
        <f>+'Casos ACUM Prov'!CK7-'Casos ACUM Prov'!CJ7</f>
        <v>16</v>
      </c>
      <c r="CL7">
        <f>+'Casos ACUM Prov'!CL7-'Casos ACUM Prov'!CK7</f>
        <v>25</v>
      </c>
      <c r="CM7">
        <f>+'Casos ACUM Prov'!CM7-'Casos ACUM Prov'!CL7</f>
        <v>6</v>
      </c>
    </row>
    <row r="8" spans="1:119">
      <c r="A8">
        <v>5</v>
      </c>
      <c r="B8" s="2" t="s">
        <v>107</v>
      </c>
      <c r="C8" s="4">
        <f t="shared" si="1"/>
        <v>247</v>
      </c>
      <c r="D8">
        <f>+'Casos ACUM Prov'!D11</f>
        <v>0</v>
      </c>
      <c r="E8">
        <f>+'Casos ACUM Prov'!E8-'Casos ACUM Prov'!D8</f>
        <v>0</v>
      </c>
      <c r="F8">
        <f>+'Casos ACUM Prov'!F8-'Casos ACUM Prov'!E8</f>
        <v>0</v>
      </c>
      <c r="G8">
        <f>+'Casos ACUM Prov'!G8-'Casos ACUM Prov'!F8</f>
        <v>0</v>
      </c>
      <c r="H8">
        <f>+'Casos ACUM Prov'!H8-'Casos ACUM Prov'!G8</f>
        <v>0</v>
      </c>
      <c r="I8">
        <f>+'Casos ACUM Prov'!I8-'Casos ACUM Prov'!H8</f>
        <v>0</v>
      </c>
      <c r="J8">
        <f>+'Casos ACUM Prov'!J8-'Casos ACUM Prov'!I8</f>
        <v>0</v>
      </c>
      <c r="K8">
        <f>+'Casos ACUM Prov'!K8-'Casos ACUM Prov'!J8</f>
        <v>0</v>
      </c>
      <c r="L8">
        <f>+'Casos ACUM Prov'!L8-'Casos ACUM Prov'!K8</f>
        <v>0</v>
      </c>
      <c r="M8">
        <f>+'Casos ACUM Prov'!M8-'Casos ACUM Prov'!L8</f>
        <v>0</v>
      </c>
      <c r="N8">
        <f>+'Casos ACUM Prov'!N8-'Casos ACUM Prov'!M8</f>
        <v>0</v>
      </c>
      <c r="O8">
        <f>+'Casos ACUM Prov'!O8-'Casos ACUM Prov'!N8</f>
        <v>0</v>
      </c>
      <c r="P8">
        <f>+'Casos ACUM Prov'!P8-'Casos ACUM Prov'!O8</f>
        <v>0</v>
      </c>
      <c r="Q8">
        <f>+'Casos ACUM Prov'!Q8-'Casos ACUM Prov'!P8</f>
        <v>0</v>
      </c>
      <c r="R8">
        <f>+'Casos ACUM Prov'!R8-'Casos ACUM Prov'!Q8</f>
        <v>0</v>
      </c>
      <c r="S8">
        <f>+'Casos ACUM Prov'!S8-'Casos ACUM Prov'!R8</f>
        <v>0</v>
      </c>
      <c r="T8">
        <f>+'Casos ACUM Prov'!T8-'Casos ACUM Prov'!S8</f>
        <v>0</v>
      </c>
      <c r="U8">
        <f>+'Casos ACUM Prov'!U8-'Casos ACUM Prov'!T8</f>
        <v>0</v>
      </c>
      <c r="V8">
        <f>+'Casos ACUM Prov'!V8-'Casos ACUM Prov'!U8</f>
        <v>0</v>
      </c>
      <c r="W8">
        <f>+'Casos ACUM Prov'!W8-'Casos ACUM Prov'!V8</f>
        <v>0</v>
      </c>
      <c r="X8">
        <f>+'Casos ACUM Prov'!X8-'Casos ACUM Prov'!W8</f>
        <v>0</v>
      </c>
      <c r="Y8">
        <f>+'Casos ACUM Prov'!Y8-'Casos ACUM Prov'!X8</f>
        <v>0</v>
      </c>
      <c r="Z8">
        <f>+'Casos ACUM Prov'!Z8-'Casos ACUM Prov'!Y8</f>
        <v>0</v>
      </c>
      <c r="AA8">
        <f>+'Casos ACUM Prov'!AA8-'Casos ACUM Prov'!Z8</f>
        <v>0</v>
      </c>
      <c r="AB8">
        <f>+'Casos ACUM Prov'!AB8-'Casos ACUM Prov'!AA8</f>
        <v>0</v>
      </c>
      <c r="AC8">
        <f>+'Casos ACUM Prov'!AC8-'Casos ACUM Prov'!AB8</f>
        <v>0</v>
      </c>
      <c r="AD8">
        <f>+'Casos ACUM Prov'!AD8-'Casos ACUM Prov'!AC8</f>
        <v>0</v>
      </c>
      <c r="AE8">
        <f>+'Casos ACUM Prov'!AE8-'Casos ACUM Prov'!AD8</f>
        <v>0</v>
      </c>
      <c r="AF8">
        <f>+'Casos ACUM Prov'!AF8-'Casos ACUM Prov'!AE8</f>
        <v>0</v>
      </c>
      <c r="AG8">
        <f>+'Casos ACUM Prov'!AG8-'Casos ACUM Prov'!AF8</f>
        <v>0</v>
      </c>
      <c r="AH8">
        <f>+'Casos ACUM Prov'!AH8-'Casos ACUM Prov'!AG8</f>
        <v>0</v>
      </c>
      <c r="AI8">
        <f>+'Casos ACUM Prov'!AI8-'Casos ACUM Prov'!AH8</f>
        <v>0</v>
      </c>
      <c r="AJ8">
        <f>+'Casos ACUM Prov'!AJ8-'Casos ACUM Prov'!AI8</f>
        <v>0</v>
      </c>
      <c r="AK8">
        <f>+'Casos ACUM Prov'!AK8-'Casos ACUM Prov'!AJ8</f>
        <v>0</v>
      </c>
      <c r="AL8">
        <f>+'Casos ACUM Prov'!AL8-'Casos ACUM Prov'!AK8</f>
        <v>90</v>
      </c>
      <c r="AM8">
        <f>+'Casos ACUM Prov'!AM8-'Casos ACUM Prov'!AL8</f>
        <v>14</v>
      </c>
      <c r="AN8">
        <f>+'Casos ACUM Prov'!AN8-'Casos ACUM Prov'!AM8</f>
        <v>7</v>
      </c>
      <c r="AO8">
        <f>+'Casos ACUM Prov'!AO8-'Casos ACUM Prov'!AN8</f>
        <v>4</v>
      </c>
      <c r="AP8">
        <f>+'Casos ACUM Prov'!AP8-'Casos ACUM Prov'!AO8</f>
        <v>0</v>
      </c>
      <c r="AQ8">
        <f>+'Casos ACUM Prov'!AQ8-'Casos ACUM Prov'!AP8</f>
        <v>1</v>
      </c>
      <c r="AR8">
        <f>+'Casos ACUM Prov'!AR8-'Casos ACUM Prov'!AQ8</f>
        <v>0</v>
      </c>
      <c r="AS8">
        <f>+'Casos ACUM Prov'!AS8-'Casos ACUM Prov'!AR8</f>
        <v>0</v>
      </c>
      <c r="AT8">
        <f>+'Casos ACUM Prov'!AT8-'Casos ACUM Prov'!AS8</f>
        <v>4</v>
      </c>
      <c r="AU8">
        <f>+'Casos ACUM Prov'!AU8-'Casos ACUM Prov'!AT8</f>
        <v>7</v>
      </c>
      <c r="AV8">
        <f>+'Casos ACUM Prov'!AV8-'Casos ACUM Prov'!AU8</f>
        <v>4</v>
      </c>
      <c r="AW8">
        <f>+'Casos ACUM Prov'!AW8-'Casos ACUM Prov'!AV8</f>
        <v>3</v>
      </c>
      <c r="AX8">
        <f>+'Casos ACUM Prov'!AX8-'Casos ACUM Prov'!AW8</f>
        <v>4</v>
      </c>
      <c r="AY8">
        <f>+'Casos ACUM Prov'!AY8-'Casos ACUM Prov'!AX8</f>
        <v>3</v>
      </c>
      <c r="AZ8">
        <f>+'Casos ACUM Prov'!AZ8-'Casos ACUM Prov'!AY8</f>
        <v>2</v>
      </c>
      <c r="BA8">
        <f>+'Casos ACUM Prov'!BA8-'Casos ACUM Prov'!AZ8</f>
        <v>2</v>
      </c>
      <c r="BB8">
        <f>+'Casos ACUM Prov'!BB8-'Casos ACUM Prov'!BA8</f>
        <v>2</v>
      </c>
      <c r="BC8">
        <f>+'Casos ACUM Prov'!BC8-'Casos ACUM Prov'!BB8</f>
        <v>0</v>
      </c>
      <c r="BD8">
        <f>+'Casos ACUM Prov'!BD8-'Casos ACUM Prov'!BC8</f>
        <v>2</v>
      </c>
      <c r="BE8">
        <f>+'Casos ACUM Prov'!BE8-'Casos ACUM Prov'!BD8</f>
        <v>18</v>
      </c>
      <c r="BF8">
        <f>+'Casos ACUM Prov'!BF8-'Casos ACUM Prov'!BE8</f>
        <v>-5</v>
      </c>
      <c r="BG8">
        <f>+'Casos ACUM Prov'!BG8-'Casos ACUM Prov'!BF8</f>
        <v>6</v>
      </c>
      <c r="BH8">
        <f>+'Casos ACUM Prov'!BH8-'Casos ACUM Prov'!BG8</f>
        <v>1</v>
      </c>
      <c r="BI8">
        <f>+'Casos ACUM Prov'!BI8-'Casos ACUM Prov'!BH8</f>
        <v>11</v>
      </c>
      <c r="BJ8">
        <f>+'Casos ACUM Prov'!BJ8-'Casos ACUM Prov'!BI8</f>
        <v>3</v>
      </c>
      <c r="BK8">
        <f>+'Casos ACUM Prov'!BK8-'Casos ACUM Prov'!BJ8</f>
        <v>0</v>
      </c>
      <c r="BL8">
        <f>+'Casos ACUM Prov'!BL8-'Casos ACUM Prov'!BK8</f>
        <v>0</v>
      </c>
      <c r="BM8">
        <f>+'Casos ACUM Prov'!BM8-'Casos ACUM Prov'!BL8</f>
        <v>0</v>
      </c>
      <c r="BN8">
        <f>+'Casos ACUM Prov'!BN8-'Casos ACUM Prov'!BM8</f>
        <v>5</v>
      </c>
      <c r="BO8">
        <f>+'Casos ACUM Prov'!BO8-'Casos ACUM Prov'!BN8</f>
        <v>5</v>
      </c>
      <c r="BP8">
        <f>+'Casos ACUM Prov'!BP8-'Casos ACUM Prov'!BO8</f>
        <v>1</v>
      </c>
      <c r="BQ8">
        <f>+'Casos ACUM Prov'!BQ8-'Casos ACUM Prov'!BP8</f>
        <v>1</v>
      </c>
      <c r="BR8">
        <f>+'Casos ACUM Prov'!BR8-'Casos ACUM Prov'!BQ8</f>
        <v>2</v>
      </c>
      <c r="BS8">
        <f>+'Casos ACUM Prov'!BS8-'Casos ACUM Prov'!BR8</f>
        <v>0</v>
      </c>
      <c r="BT8">
        <f>+'Casos ACUM Prov'!BT8-'Casos ACUM Prov'!BS8</f>
        <v>0</v>
      </c>
      <c r="BU8">
        <f>+'Casos ACUM Prov'!BU8-'Casos ACUM Prov'!BT8</f>
        <v>3</v>
      </c>
      <c r="BV8">
        <f>+'Casos ACUM Prov'!BV8-'Casos ACUM Prov'!BU8</f>
        <v>1</v>
      </c>
      <c r="BW8">
        <f>+'Casos ACUM Prov'!BW8-'Casos ACUM Prov'!BV8</f>
        <v>1</v>
      </c>
      <c r="BX8">
        <f>+'Casos ACUM Prov'!BX8-'Casos ACUM Prov'!BW8</f>
        <v>2</v>
      </c>
      <c r="BY8">
        <f>+'Casos ACUM Prov'!BY8-'Casos ACUM Prov'!BX8</f>
        <v>0</v>
      </c>
      <c r="BZ8">
        <f>+'Casos ACUM Prov'!BZ8-'Casos ACUM Prov'!BY8</f>
        <v>1</v>
      </c>
      <c r="CA8">
        <f>+'Casos ACUM Prov'!CA8-'Casos ACUM Prov'!BZ8</f>
        <v>-1</v>
      </c>
      <c r="CB8">
        <f>+'Casos ACUM Prov'!CB8-'Casos ACUM Prov'!CA8</f>
        <v>0</v>
      </c>
      <c r="CC8">
        <f>+'Casos ACUM Prov'!CC8-'Casos ACUM Prov'!CB8</f>
        <v>0</v>
      </c>
      <c r="CD8">
        <f>+'Casos ACUM Prov'!CD8-'Casos ACUM Prov'!CC8</f>
        <v>-3</v>
      </c>
      <c r="CE8">
        <f>+'Casos ACUM Prov'!CE8-'Casos ACUM Prov'!CD8</f>
        <v>2</v>
      </c>
      <c r="CF8">
        <f>+'Casos ACUM Prov'!CF8-'Casos ACUM Prov'!CE8</f>
        <v>0</v>
      </c>
      <c r="CG8">
        <f>+'Casos ACUM Prov'!CG8-'Casos ACUM Prov'!CF8</f>
        <v>6</v>
      </c>
      <c r="CH8">
        <f>+'Casos ACUM Prov'!CH8-'Casos ACUM Prov'!CG8</f>
        <v>2</v>
      </c>
      <c r="CI8">
        <f>+'Casos ACUM Prov'!CI8-'Casos ACUM Prov'!CH8</f>
        <v>0</v>
      </c>
      <c r="CJ8">
        <f>+'Casos ACUM Prov'!CJ8-'Casos ACUM Prov'!CI8</f>
        <v>16</v>
      </c>
      <c r="CK8">
        <f>+'Casos ACUM Prov'!CK8-'Casos ACUM Prov'!CJ8</f>
        <v>3</v>
      </c>
      <c r="CL8">
        <f>+'Casos ACUM Prov'!CL8-'Casos ACUM Prov'!CK8</f>
        <v>7</v>
      </c>
      <c r="CM8">
        <f>+'Casos ACUM Prov'!CM8-'Casos ACUM Prov'!CL8</f>
        <v>10</v>
      </c>
    </row>
    <row r="9" spans="1:119">
      <c r="A9">
        <v>6</v>
      </c>
      <c r="B9" s="2" t="s">
        <v>214</v>
      </c>
      <c r="C9" s="4">
        <f t="shared" si="1"/>
        <v>18</v>
      </c>
      <c r="D9">
        <f>+'Casos ACUM Prov'!D12</f>
        <v>0</v>
      </c>
      <c r="E9">
        <f>+'Casos ACUM Prov'!E9-'Casos ACUM Prov'!D9</f>
        <v>0</v>
      </c>
      <c r="F9">
        <f>+'Casos ACUM Prov'!F9-'Casos ACUM Prov'!E9</f>
        <v>0</v>
      </c>
      <c r="G9">
        <f>+'Casos ACUM Prov'!G9-'Casos ACUM Prov'!F9</f>
        <v>0</v>
      </c>
      <c r="H9">
        <f>+'Casos ACUM Prov'!H9-'Casos ACUM Prov'!G9</f>
        <v>0</v>
      </c>
      <c r="I9">
        <f>+'Casos ACUM Prov'!I9-'Casos ACUM Prov'!H9</f>
        <v>0</v>
      </c>
      <c r="J9">
        <f>+'Casos ACUM Prov'!J9-'Casos ACUM Prov'!I9</f>
        <v>0</v>
      </c>
      <c r="K9">
        <f>+'Casos ACUM Prov'!K9-'Casos ACUM Prov'!J9</f>
        <v>0</v>
      </c>
      <c r="L9">
        <f>+'Casos ACUM Prov'!L9-'Casos ACUM Prov'!K9</f>
        <v>0</v>
      </c>
      <c r="M9">
        <f>+'Casos ACUM Prov'!M9-'Casos ACUM Prov'!L9</f>
        <v>0</v>
      </c>
      <c r="N9">
        <f>+'Casos ACUM Prov'!N9-'Casos ACUM Prov'!M9</f>
        <v>0</v>
      </c>
      <c r="O9">
        <f>+'Casos ACUM Prov'!O9-'Casos ACUM Prov'!N9</f>
        <v>0</v>
      </c>
      <c r="P9">
        <f>+'Casos ACUM Prov'!P9-'Casos ACUM Prov'!O9</f>
        <v>0</v>
      </c>
      <c r="Q9">
        <f>+'Casos ACUM Prov'!Q9-'Casos ACUM Prov'!P9</f>
        <v>0</v>
      </c>
      <c r="R9">
        <f>+'Casos ACUM Prov'!R9-'Casos ACUM Prov'!Q9</f>
        <v>0</v>
      </c>
      <c r="S9">
        <f>+'Casos ACUM Prov'!S9-'Casos ACUM Prov'!R9</f>
        <v>0</v>
      </c>
      <c r="T9">
        <f>+'Casos ACUM Prov'!T9-'Casos ACUM Prov'!S9</f>
        <v>0</v>
      </c>
      <c r="U9">
        <f>+'Casos ACUM Prov'!U9-'Casos ACUM Prov'!T9</f>
        <v>0</v>
      </c>
      <c r="V9">
        <f>+'Casos ACUM Prov'!V9-'Casos ACUM Prov'!U9</f>
        <v>0</v>
      </c>
      <c r="W9">
        <f>+'Casos ACUM Prov'!W9-'Casos ACUM Prov'!V9</f>
        <v>0</v>
      </c>
      <c r="X9">
        <f>+'Casos ACUM Prov'!X9-'Casos ACUM Prov'!W9</f>
        <v>0</v>
      </c>
      <c r="Y9">
        <f>+'Casos ACUM Prov'!Y9-'Casos ACUM Prov'!X9</f>
        <v>0</v>
      </c>
      <c r="Z9">
        <f>+'Casos ACUM Prov'!Z9-'Casos ACUM Prov'!Y9</f>
        <v>0</v>
      </c>
      <c r="AA9">
        <f>+'Casos ACUM Prov'!AA9-'Casos ACUM Prov'!Z9</f>
        <v>0</v>
      </c>
      <c r="AB9">
        <f>+'Casos ACUM Prov'!AB9-'Casos ACUM Prov'!AA9</f>
        <v>0</v>
      </c>
      <c r="AC9">
        <f>+'Casos ACUM Prov'!AC9-'Casos ACUM Prov'!AB9</f>
        <v>0</v>
      </c>
      <c r="AD9">
        <f>+'Casos ACUM Prov'!AD9-'Casos ACUM Prov'!AC9</f>
        <v>0</v>
      </c>
      <c r="AE9">
        <f>+'Casos ACUM Prov'!AE9-'Casos ACUM Prov'!AD9</f>
        <v>0</v>
      </c>
      <c r="AF9">
        <f>+'Casos ACUM Prov'!AF9-'Casos ACUM Prov'!AE9</f>
        <v>0</v>
      </c>
      <c r="AG9">
        <f>+'Casos ACUM Prov'!AG9-'Casos ACUM Prov'!AF9</f>
        <v>0</v>
      </c>
      <c r="AH9">
        <f>+'Casos ACUM Prov'!AH9-'Casos ACUM Prov'!AG9</f>
        <v>0</v>
      </c>
      <c r="AI9">
        <f>+'Casos ACUM Prov'!AI9-'Casos ACUM Prov'!AH9</f>
        <v>0</v>
      </c>
      <c r="AJ9">
        <f>+'Casos ACUM Prov'!AJ9-'Casos ACUM Prov'!AI9</f>
        <v>0</v>
      </c>
      <c r="AK9">
        <f>+'Casos ACUM Prov'!AK9-'Casos ACUM Prov'!AJ9</f>
        <v>0</v>
      </c>
      <c r="AL9">
        <f>+'Casos ACUM Prov'!AL9-'Casos ACUM Prov'!AK9</f>
        <v>11</v>
      </c>
      <c r="AM9">
        <f>+'Casos ACUM Prov'!AM9-'Casos ACUM Prov'!AL9</f>
        <v>1</v>
      </c>
      <c r="AN9">
        <f>+'Casos ACUM Prov'!AN9-'Casos ACUM Prov'!AM9</f>
        <v>0</v>
      </c>
      <c r="AO9">
        <f>+'Casos ACUM Prov'!AO9-'Casos ACUM Prov'!AN9</f>
        <v>1</v>
      </c>
      <c r="AP9">
        <f>+'Casos ACUM Prov'!AP9-'Casos ACUM Prov'!AO9</f>
        <v>0</v>
      </c>
      <c r="AQ9">
        <f>+'Casos ACUM Prov'!AQ9-'Casos ACUM Prov'!AP9</f>
        <v>1</v>
      </c>
      <c r="AR9">
        <f>+'Casos ACUM Prov'!AR9-'Casos ACUM Prov'!AQ9</f>
        <v>1</v>
      </c>
      <c r="AS9">
        <f>+'Casos ACUM Prov'!AS9-'Casos ACUM Prov'!AR9</f>
        <v>0</v>
      </c>
      <c r="AT9">
        <f>+'Casos ACUM Prov'!AT9-'Casos ACUM Prov'!AS9</f>
        <v>1</v>
      </c>
      <c r="AU9">
        <f>+'Casos ACUM Prov'!AU9-'Casos ACUM Prov'!AT9</f>
        <v>0</v>
      </c>
      <c r="AV9">
        <f>+'Casos ACUM Prov'!AV9-'Casos ACUM Prov'!AU9</f>
        <v>0</v>
      </c>
      <c r="AW9">
        <f>+'Casos ACUM Prov'!AW9-'Casos ACUM Prov'!AV9</f>
        <v>0</v>
      </c>
      <c r="AX9">
        <f>+'Casos ACUM Prov'!AX9-'Casos ACUM Prov'!AW9</f>
        <v>-1</v>
      </c>
      <c r="AY9">
        <f>+'Casos ACUM Prov'!AY9-'Casos ACUM Prov'!AX9</f>
        <v>1</v>
      </c>
      <c r="AZ9">
        <f>+'Casos ACUM Prov'!AZ9-'Casos ACUM Prov'!AY9</f>
        <v>1</v>
      </c>
      <c r="BA9">
        <f>+'Casos ACUM Prov'!BA9-'Casos ACUM Prov'!AZ9</f>
        <v>1</v>
      </c>
      <c r="BB9">
        <f>+'Casos ACUM Prov'!BB9-'Casos ACUM Prov'!BA9</f>
        <v>2</v>
      </c>
      <c r="BC9">
        <f>+'Casos ACUM Prov'!BC9-'Casos ACUM Prov'!BB9</f>
        <v>0</v>
      </c>
      <c r="BD9">
        <f>+'Casos ACUM Prov'!BD9-'Casos ACUM Prov'!BC9</f>
        <v>0</v>
      </c>
      <c r="BE9">
        <f>+'Casos ACUM Prov'!BE9-'Casos ACUM Prov'!BD9</f>
        <v>1</v>
      </c>
      <c r="BF9">
        <f>+'Casos ACUM Prov'!BF9-'Casos ACUM Prov'!BE9</f>
        <v>0</v>
      </c>
      <c r="BG9">
        <f>+'Casos ACUM Prov'!BG9-'Casos ACUM Prov'!BF9</f>
        <v>1</v>
      </c>
      <c r="BH9">
        <f>+'Casos ACUM Prov'!BH9-'Casos ACUM Prov'!BG9</f>
        <v>0</v>
      </c>
      <c r="BI9">
        <f>+'Casos ACUM Prov'!BI9-'Casos ACUM Prov'!BH9</f>
        <v>0</v>
      </c>
      <c r="BJ9">
        <f>+'Casos ACUM Prov'!BJ9-'Casos ACUM Prov'!BI9</f>
        <v>0</v>
      </c>
      <c r="BK9">
        <f>+'Casos ACUM Prov'!BK9-'Casos ACUM Prov'!BJ9</f>
        <v>0</v>
      </c>
      <c r="BL9">
        <f>+'Casos ACUM Prov'!BL9-'Casos ACUM Prov'!BK9</f>
        <v>0</v>
      </c>
      <c r="BM9">
        <f>+'Casos ACUM Prov'!BM9-'Casos ACUM Prov'!BL9</f>
        <v>1</v>
      </c>
      <c r="BN9">
        <f>+'Casos ACUM Prov'!BN9-'Casos ACUM Prov'!BM9</f>
        <v>0</v>
      </c>
      <c r="BO9">
        <f>+'Casos ACUM Prov'!BO9-'Casos ACUM Prov'!BN9</f>
        <v>0</v>
      </c>
      <c r="BP9">
        <f>+'Casos ACUM Prov'!BP9-'Casos ACUM Prov'!BO9</f>
        <v>-3</v>
      </c>
      <c r="BQ9">
        <f>+'Casos ACUM Prov'!BQ9-'Casos ACUM Prov'!BP9</f>
        <v>0</v>
      </c>
      <c r="BR9">
        <f>+'Casos ACUM Prov'!BR9-'Casos ACUM Prov'!BQ9</f>
        <v>0</v>
      </c>
      <c r="BS9">
        <f>+'Casos ACUM Prov'!BS9-'Casos ACUM Prov'!BR9</f>
        <v>1</v>
      </c>
      <c r="BT9">
        <f>+'Casos ACUM Prov'!BT9-'Casos ACUM Prov'!BS9</f>
        <v>0</v>
      </c>
      <c r="BU9">
        <f>+'Casos ACUM Prov'!BU9-'Casos ACUM Prov'!BT9</f>
        <v>0</v>
      </c>
      <c r="BV9">
        <f>+'Casos ACUM Prov'!BV9-'Casos ACUM Prov'!BU9</f>
        <v>0</v>
      </c>
      <c r="BW9">
        <f>+'Casos ACUM Prov'!BW9-'Casos ACUM Prov'!BV9</f>
        <v>-5</v>
      </c>
      <c r="BX9">
        <f>+'Casos ACUM Prov'!BX9-'Casos ACUM Prov'!BW9</f>
        <v>0</v>
      </c>
      <c r="BY9">
        <f>+'Casos ACUM Prov'!BY9-'Casos ACUM Prov'!BX9</f>
        <v>0</v>
      </c>
      <c r="BZ9">
        <f>+'Casos ACUM Prov'!BZ9-'Casos ACUM Prov'!BY9</f>
        <v>0</v>
      </c>
      <c r="CA9">
        <f>+'Casos ACUM Prov'!CA9-'Casos ACUM Prov'!BZ9</f>
        <v>0</v>
      </c>
      <c r="CB9">
        <f>+'Casos ACUM Prov'!CB9-'Casos ACUM Prov'!CA9</f>
        <v>0</v>
      </c>
      <c r="CC9">
        <f>+'Casos ACUM Prov'!CC9-'Casos ACUM Prov'!CB9</f>
        <v>0</v>
      </c>
      <c r="CD9">
        <f>+'Casos ACUM Prov'!CD9-'Casos ACUM Prov'!CC9</f>
        <v>0</v>
      </c>
      <c r="CE9">
        <f>+'Casos ACUM Prov'!CE9-'Casos ACUM Prov'!CD9</f>
        <v>0</v>
      </c>
      <c r="CF9">
        <f>+'Casos ACUM Prov'!CF9-'Casos ACUM Prov'!CE9</f>
        <v>1</v>
      </c>
      <c r="CG9">
        <f>+'Casos ACUM Prov'!CG9-'Casos ACUM Prov'!CF9</f>
        <v>0</v>
      </c>
      <c r="CH9">
        <f>+'Casos ACUM Prov'!CH9-'Casos ACUM Prov'!CG9</f>
        <v>0</v>
      </c>
      <c r="CI9">
        <f>+'Casos ACUM Prov'!CI9-'Casos ACUM Prov'!CH9</f>
        <v>0</v>
      </c>
      <c r="CJ9">
        <f>+'Casos ACUM Prov'!CJ9-'Casos ACUM Prov'!CI9</f>
        <v>1</v>
      </c>
      <c r="CK9">
        <f>+'Casos ACUM Prov'!CK9-'Casos ACUM Prov'!CJ9</f>
        <v>1</v>
      </c>
      <c r="CL9">
        <f>+'Casos ACUM Prov'!CL9-'Casos ACUM Prov'!CK9</f>
        <v>-1</v>
      </c>
      <c r="CM9">
        <f>+'Casos ACUM Prov'!CM9-'Casos ACUM Prov'!CL9</f>
        <v>0</v>
      </c>
    </row>
    <row r="10" spans="1:119">
      <c r="A10">
        <v>7</v>
      </c>
      <c r="B10" s="2" t="s">
        <v>102</v>
      </c>
      <c r="C10" s="4">
        <f t="shared" si="1"/>
        <v>21</v>
      </c>
      <c r="D10">
        <f>+'Casos ACUM Prov'!D13</f>
        <v>0</v>
      </c>
      <c r="E10">
        <f>+'Casos ACUM Prov'!E10-'Casos ACUM Prov'!D10</f>
        <v>0</v>
      </c>
      <c r="F10">
        <f>+'Casos ACUM Prov'!F10-'Casos ACUM Prov'!E10</f>
        <v>0</v>
      </c>
      <c r="G10">
        <f>+'Casos ACUM Prov'!G10-'Casos ACUM Prov'!F10</f>
        <v>0</v>
      </c>
      <c r="H10">
        <f>+'Casos ACUM Prov'!H10-'Casos ACUM Prov'!G10</f>
        <v>0</v>
      </c>
      <c r="I10">
        <f>+'Casos ACUM Prov'!I10-'Casos ACUM Prov'!H10</f>
        <v>0</v>
      </c>
      <c r="J10">
        <f>+'Casos ACUM Prov'!J10-'Casos ACUM Prov'!I10</f>
        <v>0</v>
      </c>
      <c r="K10">
        <f>+'Casos ACUM Prov'!K10-'Casos ACUM Prov'!J10</f>
        <v>0</v>
      </c>
      <c r="L10">
        <f>+'Casos ACUM Prov'!L10-'Casos ACUM Prov'!K10</f>
        <v>0</v>
      </c>
      <c r="M10">
        <f>+'Casos ACUM Prov'!M10-'Casos ACUM Prov'!L10</f>
        <v>0</v>
      </c>
      <c r="N10">
        <f>+'Casos ACUM Prov'!N10-'Casos ACUM Prov'!M10</f>
        <v>0</v>
      </c>
      <c r="O10">
        <f>+'Casos ACUM Prov'!O10-'Casos ACUM Prov'!N10</f>
        <v>0</v>
      </c>
      <c r="P10">
        <f>+'Casos ACUM Prov'!P10-'Casos ACUM Prov'!O10</f>
        <v>0</v>
      </c>
      <c r="Q10">
        <f>+'Casos ACUM Prov'!Q10-'Casos ACUM Prov'!P10</f>
        <v>0</v>
      </c>
      <c r="R10">
        <f>+'Casos ACUM Prov'!R10-'Casos ACUM Prov'!Q10</f>
        <v>0</v>
      </c>
      <c r="S10">
        <f>+'Casos ACUM Prov'!S10-'Casos ACUM Prov'!R10</f>
        <v>0</v>
      </c>
      <c r="T10">
        <f>+'Casos ACUM Prov'!T10-'Casos ACUM Prov'!S10</f>
        <v>0</v>
      </c>
      <c r="U10">
        <f>+'Casos ACUM Prov'!U10-'Casos ACUM Prov'!T10</f>
        <v>0</v>
      </c>
      <c r="V10">
        <f>+'Casos ACUM Prov'!V10-'Casos ACUM Prov'!U10</f>
        <v>0</v>
      </c>
      <c r="W10">
        <f>+'Casos ACUM Prov'!W10-'Casos ACUM Prov'!V10</f>
        <v>0</v>
      </c>
      <c r="X10">
        <f>+'Casos ACUM Prov'!X10-'Casos ACUM Prov'!W10</f>
        <v>0</v>
      </c>
      <c r="Y10">
        <f>+'Casos ACUM Prov'!Y10-'Casos ACUM Prov'!X10</f>
        <v>0</v>
      </c>
      <c r="Z10">
        <f>+'Casos ACUM Prov'!Z10-'Casos ACUM Prov'!Y10</f>
        <v>0</v>
      </c>
      <c r="AA10">
        <f>+'Casos ACUM Prov'!AA10-'Casos ACUM Prov'!Z10</f>
        <v>0</v>
      </c>
      <c r="AB10">
        <f>+'Casos ACUM Prov'!AB10-'Casos ACUM Prov'!AA10</f>
        <v>0</v>
      </c>
      <c r="AC10">
        <f>+'Casos ACUM Prov'!AC10-'Casos ACUM Prov'!AB10</f>
        <v>0</v>
      </c>
      <c r="AD10">
        <f>+'Casos ACUM Prov'!AD10-'Casos ACUM Prov'!AC10</f>
        <v>0</v>
      </c>
      <c r="AE10">
        <f>+'Casos ACUM Prov'!AE10-'Casos ACUM Prov'!AD10</f>
        <v>0</v>
      </c>
      <c r="AF10">
        <f>+'Casos ACUM Prov'!AF10-'Casos ACUM Prov'!AE10</f>
        <v>0</v>
      </c>
      <c r="AG10">
        <f>+'Casos ACUM Prov'!AG10-'Casos ACUM Prov'!AF10</f>
        <v>0</v>
      </c>
      <c r="AH10">
        <f>+'Casos ACUM Prov'!AH10-'Casos ACUM Prov'!AG10</f>
        <v>0</v>
      </c>
      <c r="AI10">
        <f>+'Casos ACUM Prov'!AI10-'Casos ACUM Prov'!AH10</f>
        <v>0</v>
      </c>
      <c r="AJ10">
        <f>+'Casos ACUM Prov'!AJ10-'Casos ACUM Prov'!AI10</f>
        <v>0</v>
      </c>
      <c r="AK10">
        <f>+'Casos ACUM Prov'!AK10-'Casos ACUM Prov'!AJ10</f>
        <v>0</v>
      </c>
      <c r="AL10">
        <f>+'Casos ACUM Prov'!AL10-'Casos ACUM Prov'!AK10</f>
        <v>3</v>
      </c>
      <c r="AM10">
        <f>+'Casos ACUM Prov'!AM10-'Casos ACUM Prov'!AL10</f>
        <v>0</v>
      </c>
      <c r="AN10">
        <f>+'Casos ACUM Prov'!AN10-'Casos ACUM Prov'!AM10</f>
        <v>0</v>
      </c>
      <c r="AO10">
        <f>+'Casos ACUM Prov'!AO10-'Casos ACUM Prov'!AN10</f>
        <v>2</v>
      </c>
      <c r="AP10">
        <f>+'Casos ACUM Prov'!AP10-'Casos ACUM Prov'!AO10</f>
        <v>1</v>
      </c>
      <c r="AQ10">
        <f>+'Casos ACUM Prov'!AQ10-'Casos ACUM Prov'!AP10</f>
        <v>0</v>
      </c>
      <c r="AR10">
        <f>+'Casos ACUM Prov'!AR10-'Casos ACUM Prov'!AQ10</f>
        <v>1</v>
      </c>
      <c r="AS10">
        <f>+'Casos ACUM Prov'!AS10-'Casos ACUM Prov'!AR10</f>
        <v>0</v>
      </c>
      <c r="AT10">
        <f>+'Casos ACUM Prov'!AT10-'Casos ACUM Prov'!AS10</f>
        <v>0</v>
      </c>
      <c r="AU10">
        <f>+'Casos ACUM Prov'!AU10-'Casos ACUM Prov'!AT10</f>
        <v>1</v>
      </c>
      <c r="AV10">
        <f>+'Casos ACUM Prov'!AV10-'Casos ACUM Prov'!AU10</f>
        <v>1</v>
      </c>
      <c r="AW10">
        <f>+'Casos ACUM Prov'!AW10-'Casos ACUM Prov'!AV10</f>
        <v>-1</v>
      </c>
      <c r="AX10">
        <f>+'Casos ACUM Prov'!AX10-'Casos ACUM Prov'!AW10</f>
        <v>1</v>
      </c>
      <c r="AY10">
        <f>+'Casos ACUM Prov'!AY10-'Casos ACUM Prov'!AX10</f>
        <v>0</v>
      </c>
      <c r="AZ10">
        <f>+'Casos ACUM Prov'!AZ10-'Casos ACUM Prov'!AY10</f>
        <v>0</v>
      </c>
      <c r="BA10">
        <f>+'Casos ACUM Prov'!BA10-'Casos ACUM Prov'!AZ10</f>
        <v>5</v>
      </c>
      <c r="BB10">
        <f>+'Casos ACUM Prov'!BB10-'Casos ACUM Prov'!BA10</f>
        <v>0</v>
      </c>
      <c r="BC10">
        <f>+'Casos ACUM Prov'!BC10-'Casos ACUM Prov'!BB10</f>
        <v>0</v>
      </c>
      <c r="BD10">
        <f>+'Casos ACUM Prov'!BD10-'Casos ACUM Prov'!BC10</f>
        <v>0</v>
      </c>
      <c r="BE10">
        <f>+'Casos ACUM Prov'!BE10-'Casos ACUM Prov'!BD10</f>
        <v>2</v>
      </c>
      <c r="BF10">
        <f>+'Casos ACUM Prov'!BF10-'Casos ACUM Prov'!BE10</f>
        <v>0</v>
      </c>
      <c r="BG10">
        <f>+'Casos ACUM Prov'!BG10-'Casos ACUM Prov'!BF10</f>
        <v>0</v>
      </c>
      <c r="BH10">
        <f>+'Casos ACUM Prov'!BH10-'Casos ACUM Prov'!BG10</f>
        <v>0</v>
      </c>
      <c r="BI10">
        <f>+'Casos ACUM Prov'!BI10-'Casos ACUM Prov'!BH10</f>
        <v>0</v>
      </c>
      <c r="BJ10">
        <f>+'Casos ACUM Prov'!BJ10-'Casos ACUM Prov'!BI10</f>
        <v>0</v>
      </c>
      <c r="BK10">
        <f>+'Casos ACUM Prov'!BK10-'Casos ACUM Prov'!BJ10</f>
        <v>0</v>
      </c>
      <c r="BL10">
        <f>+'Casos ACUM Prov'!BL10-'Casos ACUM Prov'!BK10</f>
        <v>0</v>
      </c>
      <c r="BM10">
        <f>+'Casos ACUM Prov'!BM10-'Casos ACUM Prov'!BL10</f>
        <v>0</v>
      </c>
      <c r="BN10">
        <f>+'Casos ACUM Prov'!BN10-'Casos ACUM Prov'!BM10</f>
        <v>0</v>
      </c>
      <c r="BO10">
        <f>+'Casos ACUM Prov'!BO10-'Casos ACUM Prov'!BN10</f>
        <v>0</v>
      </c>
      <c r="BP10">
        <f>+'Casos ACUM Prov'!BP10-'Casos ACUM Prov'!BO10</f>
        <v>1</v>
      </c>
      <c r="BQ10">
        <f>+'Casos ACUM Prov'!BQ10-'Casos ACUM Prov'!BP10</f>
        <v>-1</v>
      </c>
      <c r="BR10">
        <f>+'Casos ACUM Prov'!BR10-'Casos ACUM Prov'!BQ10</f>
        <v>0</v>
      </c>
      <c r="BS10">
        <f>+'Casos ACUM Prov'!BS10-'Casos ACUM Prov'!BR10</f>
        <v>1</v>
      </c>
      <c r="BT10">
        <f>+'Casos ACUM Prov'!BT10-'Casos ACUM Prov'!BS10</f>
        <v>0</v>
      </c>
      <c r="BU10">
        <f>+'Casos ACUM Prov'!BU10-'Casos ACUM Prov'!BT10</f>
        <v>0</v>
      </c>
      <c r="BV10">
        <f>+'Casos ACUM Prov'!BV10-'Casos ACUM Prov'!BU10</f>
        <v>0</v>
      </c>
      <c r="BW10">
        <f>+'Casos ACUM Prov'!BW10-'Casos ACUM Prov'!BV10</f>
        <v>0</v>
      </c>
      <c r="BX10">
        <f>+'Casos ACUM Prov'!BX10-'Casos ACUM Prov'!BW10</f>
        <v>0</v>
      </c>
      <c r="BY10">
        <f>+'Casos ACUM Prov'!BY10-'Casos ACUM Prov'!BX10</f>
        <v>0</v>
      </c>
      <c r="BZ10">
        <f>+'Casos ACUM Prov'!BZ10-'Casos ACUM Prov'!BY10</f>
        <v>0</v>
      </c>
      <c r="CA10">
        <f>+'Casos ACUM Prov'!CA10-'Casos ACUM Prov'!BZ10</f>
        <v>0</v>
      </c>
      <c r="CB10">
        <f>+'Casos ACUM Prov'!CB10-'Casos ACUM Prov'!CA10</f>
        <v>0</v>
      </c>
      <c r="CC10">
        <f>+'Casos ACUM Prov'!CC10-'Casos ACUM Prov'!CB10</f>
        <v>0</v>
      </c>
      <c r="CD10">
        <f>+'Casos ACUM Prov'!CD10-'Casos ACUM Prov'!CC10</f>
        <v>1</v>
      </c>
      <c r="CE10">
        <f>+'Casos ACUM Prov'!CE10-'Casos ACUM Prov'!CD10</f>
        <v>0</v>
      </c>
      <c r="CF10">
        <f>+'Casos ACUM Prov'!CF10-'Casos ACUM Prov'!CE10</f>
        <v>0</v>
      </c>
      <c r="CG10">
        <f>+'Casos ACUM Prov'!CG10-'Casos ACUM Prov'!CF10</f>
        <v>0</v>
      </c>
      <c r="CH10">
        <f>+'Casos ACUM Prov'!CH10-'Casos ACUM Prov'!CG10</f>
        <v>0</v>
      </c>
      <c r="CI10">
        <f>+'Casos ACUM Prov'!CI10-'Casos ACUM Prov'!CH10</f>
        <v>1</v>
      </c>
      <c r="CJ10">
        <f>+'Casos ACUM Prov'!CJ10-'Casos ACUM Prov'!CI10</f>
        <v>0</v>
      </c>
      <c r="CK10">
        <f>+'Casos ACUM Prov'!CK10-'Casos ACUM Prov'!CJ10</f>
        <v>0</v>
      </c>
      <c r="CL10">
        <f>+'Casos ACUM Prov'!CL10-'Casos ACUM Prov'!CK10</f>
        <v>1</v>
      </c>
      <c r="CM10">
        <f>+'Casos ACUM Prov'!CM10-'Casos ACUM Prov'!CL10</f>
        <v>1</v>
      </c>
    </row>
    <row r="11" spans="1:119">
      <c r="A11">
        <v>8</v>
      </c>
      <c r="B11" s="2" t="s">
        <v>97</v>
      </c>
      <c r="C11" s="4">
        <f t="shared" si="1"/>
        <v>9802</v>
      </c>
      <c r="D11">
        <f>+'Casos ACUM Prov'!D14</f>
        <v>0</v>
      </c>
      <c r="E11">
        <f>+'Casos ACUM Prov'!E11-'Casos ACUM Prov'!D11</f>
        <v>0</v>
      </c>
      <c r="F11">
        <f>+'Casos ACUM Prov'!F11-'Casos ACUM Prov'!E11</f>
        <v>0</v>
      </c>
      <c r="G11">
        <f>+'Casos ACUM Prov'!G11-'Casos ACUM Prov'!F11</f>
        <v>0</v>
      </c>
      <c r="H11">
        <f>+'Casos ACUM Prov'!H11-'Casos ACUM Prov'!G11</f>
        <v>0</v>
      </c>
      <c r="I11">
        <f>+'Casos ACUM Prov'!I11-'Casos ACUM Prov'!H11</f>
        <v>0</v>
      </c>
      <c r="J11">
        <f>+'Casos ACUM Prov'!J11-'Casos ACUM Prov'!I11</f>
        <v>0</v>
      </c>
      <c r="K11">
        <f>+'Casos ACUM Prov'!K11-'Casos ACUM Prov'!J11</f>
        <v>0</v>
      </c>
      <c r="L11">
        <f>+'Casos ACUM Prov'!L11-'Casos ACUM Prov'!K11</f>
        <v>0</v>
      </c>
      <c r="M11">
        <f>+'Casos ACUM Prov'!M11-'Casos ACUM Prov'!L11</f>
        <v>0</v>
      </c>
      <c r="N11">
        <f>+'Casos ACUM Prov'!N11-'Casos ACUM Prov'!M11</f>
        <v>0</v>
      </c>
      <c r="O11">
        <f>+'Casos ACUM Prov'!O11-'Casos ACUM Prov'!N11</f>
        <v>0</v>
      </c>
      <c r="P11">
        <f>+'Casos ACUM Prov'!P11-'Casos ACUM Prov'!O11</f>
        <v>0</v>
      </c>
      <c r="Q11">
        <f>+'Casos ACUM Prov'!Q11-'Casos ACUM Prov'!P11</f>
        <v>0</v>
      </c>
      <c r="R11">
        <f>+'Casos ACUM Prov'!R11-'Casos ACUM Prov'!Q11</f>
        <v>0</v>
      </c>
      <c r="S11">
        <f>+'Casos ACUM Prov'!S11-'Casos ACUM Prov'!R11</f>
        <v>0</v>
      </c>
      <c r="T11">
        <f>+'Casos ACUM Prov'!T11-'Casos ACUM Prov'!S11</f>
        <v>0</v>
      </c>
      <c r="U11">
        <f>+'Casos ACUM Prov'!U11-'Casos ACUM Prov'!T11</f>
        <v>0</v>
      </c>
      <c r="V11">
        <f>+'Casos ACUM Prov'!V11-'Casos ACUM Prov'!U11</f>
        <v>0</v>
      </c>
      <c r="W11">
        <f>+'Casos ACUM Prov'!W11-'Casos ACUM Prov'!V11</f>
        <v>0</v>
      </c>
      <c r="X11">
        <f>+'Casos ACUM Prov'!X11-'Casos ACUM Prov'!W11</f>
        <v>0</v>
      </c>
      <c r="Y11">
        <f>+'Casos ACUM Prov'!Y11-'Casos ACUM Prov'!X11</f>
        <v>0</v>
      </c>
      <c r="Z11">
        <f>+'Casos ACUM Prov'!Z11-'Casos ACUM Prov'!Y11</f>
        <v>0</v>
      </c>
      <c r="AA11">
        <f>+'Casos ACUM Prov'!AA11-'Casos ACUM Prov'!Z11</f>
        <v>0</v>
      </c>
      <c r="AB11">
        <f>+'Casos ACUM Prov'!AB11-'Casos ACUM Prov'!AA11</f>
        <v>0</v>
      </c>
      <c r="AC11">
        <f>+'Casos ACUM Prov'!AC11-'Casos ACUM Prov'!AB11</f>
        <v>0</v>
      </c>
      <c r="AD11">
        <f>+'Casos ACUM Prov'!AD11-'Casos ACUM Prov'!AC11</f>
        <v>0</v>
      </c>
      <c r="AE11">
        <f>+'Casos ACUM Prov'!AE11-'Casos ACUM Prov'!AD11</f>
        <v>0</v>
      </c>
      <c r="AF11">
        <f>+'Casos ACUM Prov'!AF11-'Casos ACUM Prov'!AE11</f>
        <v>0</v>
      </c>
      <c r="AG11">
        <f>+'Casos ACUM Prov'!AG11-'Casos ACUM Prov'!AF11</f>
        <v>0</v>
      </c>
      <c r="AH11">
        <f>+'Casos ACUM Prov'!AH11-'Casos ACUM Prov'!AG11</f>
        <v>0</v>
      </c>
      <c r="AI11">
        <f>+'Casos ACUM Prov'!AI11-'Casos ACUM Prov'!AH11</f>
        <v>0</v>
      </c>
      <c r="AJ11">
        <f>+'Casos ACUM Prov'!AJ11-'Casos ACUM Prov'!AI11</f>
        <v>0</v>
      </c>
      <c r="AK11">
        <f>+'Casos ACUM Prov'!AK11-'Casos ACUM Prov'!AJ11</f>
        <v>0</v>
      </c>
      <c r="AL11">
        <f>+'Casos ACUM Prov'!AL11-'Casos ACUM Prov'!AK11</f>
        <v>2257</v>
      </c>
      <c r="AM11">
        <f>+'Casos ACUM Prov'!AM11-'Casos ACUM Prov'!AL11</f>
        <v>63</v>
      </c>
      <c r="AN11">
        <f>+'Casos ACUM Prov'!AN11-'Casos ACUM Prov'!AM11</f>
        <v>114</v>
      </c>
      <c r="AO11">
        <f>+'Casos ACUM Prov'!AO11-'Casos ACUM Prov'!AN11</f>
        <v>215</v>
      </c>
      <c r="AP11">
        <f>+'Casos ACUM Prov'!AP11-'Casos ACUM Prov'!AO11</f>
        <v>122</v>
      </c>
      <c r="AQ11">
        <f>+'Casos ACUM Prov'!AQ11-'Casos ACUM Prov'!AP11</f>
        <v>49</v>
      </c>
      <c r="AR11">
        <f>+'Casos ACUM Prov'!AR11-'Casos ACUM Prov'!AQ11</f>
        <v>131</v>
      </c>
      <c r="AS11">
        <f>+'Casos ACUM Prov'!AS11-'Casos ACUM Prov'!AR11</f>
        <v>128</v>
      </c>
      <c r="AT11">
        <f>+'Casos ACUM Prov'!AT11-'Casos ACUM Prov'!AS11</f>
        <v>97</v>
      </c>
      <c r="AU11">
        <f>+'Casos ACUM Prov'!AU11-'Casos ACUM Prov'!AT11</f>
        <v>78</v>
      </c>
      <c r="AV11">
        <f>+'Casos ACUM Prov'!AV11-'Casos ACUM Prov'!AU11</f>
        <v>104</v>
      </c>
      <c r="AW11">
        <f>+'Casos ACUM Prov'!AW11-'Casos ACUM Prov'!AV11</f>
        <v>87</v>
      </c>
      <c r="AX11">
        <f>+'Casos ACUM Prov'!AX11-'Casos ACUM Prov'!AW11</f>
        <v>126</v>
      </c>
      <c r="AY11">
        <f>+'Casos ACUM Prov'!AY11-'Casos ACUM Prov'!AX11</f>
        <v>135</v>
      </c>
      <c r="AZ11">
        <f>+'Casos ACUM Prov'!AZ11-'Casos ACUM Prov'!AY11</f>
        <v>143</v>
      </c>
      <c r="BA11">
        <f>+'Casos ACUM Prov'!BA11-'Casos ACUM Prov'!AZ11</f>
        <v>118</v>
      </c>
      <c r="BB11">
        <f>+'Casos ACUM Prov'!BB11-'Casos ACUM Prov'!BA11</f>
        <v>112</v>
      </c>
      <c r="BC11">
        <f>+'Casos ACUM Prov'!BC11-'Casos ACUM Prov'!BB11</f>
        <v>93</v>
      </c>
      <c r="BD11">
        <f>+'Casos ACUM Prov'!BD11-'Casos ACUM Prov'!BC11</f>
        <v>135</v>
      </c>
      <c r="BE11">
        <f>+'Casos ACUM Prov'!BE11-'Casos ACUM Prov'!BD11</f>
        <v>191</v>
      </c>
      <c r="BF11">
        <f>+'Casos ACUM Prov'!BF11-'Casos ACUM Prov'!BE11</f>
        <v>74</v>
      </c>
      <c r="BG11">
        <f>+'Casos ACUM Prov'!BG11-'Casos ACUM Prov'!BF11</f>
        <v>115</v>
      </c>
      <c r="BH11">
        <f>+'Casos ACUM Prov'!BH11-'Casos ACUM Prov'!BG11</f>
        <v>95</v>
      </c>
      <c r="BI11">
        <f>+'Casos ACUM Prov'!BI11-'Casos ACUM Prov'!BH11</f>
        <v>126</v>
      </c>
      <c r="BJ11">
        <f>+'Casos ACUM Prov'!BJ11-'Casos ACUM Prov'!BI11</f>
        <v>91</v>
      </c>
      <c r="BK11">
        <f>+'Casos ACUM Prov'!BK11-'Casos ACUM Prov'!BJ11</f>
        <v>141</v>
      </c>
      <c r="BL11">
        <f>+'Casos ACUM Prov'!BL11-'Casos ACUM Prov'!BK11</f>
        <v>137</v>
      </c>
      <c r="BM11">
        <f>+'Casos ACUM Prov'!BM11-'Casos ACUM Prov'!BL11</f>
        <v>108</v>
      </c>
      <c r="BN11">
        <f>+'Casos ACUM Prov'!BN11-'Casos ACUM Prov'!BM11</f>
        <v>91</v>
      </c>
      <c r="BO11">
        <f>+'Casos ACUM Prov'!BO11-'Casos ACUM Prov'!BN11</f>
        <v>111</v>
      </c>
      <c r="BP11">
        <f>+'Casos ACUM Prov'!BP11-'Casos ACUM Prov'!BO11</f>
        <v>108</v>
      </c>
      <c r="BQ11">
        <f>+'Casos ACUM Prov'!BQ11-'Casos ACUM Prov'!BP11</f>
        <v>111</v>
      </c>
      <c r="BR11">
        <f>+'Casos ACUM Prov'!BR11-'Casos ACUM Prov'!BQ11</f>
        <v>100</v>
      </c>
      <c r="BS11">
        <f>+'Casos ACUM Prov'!BS11-'Casos ACUM Prov'!BR11</f>
        <v>109</v>
      </c>
      <c r="BT11">
        <f>+'Casos ACUM Prov'!BT11-'Casos ACUM Prov'!BS11</f>
        <v>99</v>
      </c>
      <c r="BU11">
        <f>+'Casos ACUM Prov'!BU11-'Casos ACUM Prov'!BT11</f>
        <v>67</v>
      </c>
      <c r="BV11">
        <f>+'Casos ACUM Prov'!BV11-'Casos ACUM Prov'!BU11</f>
        <v>77</v>
      </c>
      <c r="BW11">
        <f>+'Casos ACUM Prov'!BW11-'Casos ACUM Prov'!BV11</f>
        <v>66</v>
      </c>
      <c r="BX11">
        <f>+'Casos ACUM Prov'!BX11-'Casos ACUM Prov'!BW11</f>
        <v>82</v>
      </c>
      <c r="BY11">
        <f>+'Casos ACUM Prov'!BY11-'Casos ACUM Prov'!BX11</f>
        <v>110</v>
      </c>
      <c r="BZ11">
        <f>+'Casos ACUM Prov'!BZ11-'Casos ACUM Prov'!BY11</f>
        <v>231</v>
      </c>
      <c r="CA11">
        <f>+'Casos ACUM Prov'!CA11-'Casos ACUM Prov'!BZ11</f>
        <v>136</v>
      </c>
      <c r="CB11">
        <f>+'Casos ACUM Prov'!CB11-'Casos ACUM Prov'!CA11</f>
        <v>130</v>
      </c>
      <c r="CC11">
        <f>+'Casos ACUM Prov'!CC11-'Casos ACUM Prov'!CB11</f>
        <v>194</v>
      </c>
      <c r="CD11">
        <f>+'Casos ACUM Prov'!CD11-'Casos ACUM Prov'!CC11</f>
        <v>144</v>
      </c>
      <c r="CE11">
        <f>+'Casos ACUM Prov'!CE11-'Casos ACUM Prov'!CD11</f>
        <v>270</v>
      </c>
      <c r="CF11">
        <f>+'Casos ACUM Prov'!CF11-'Casos ACUM Prov'!CE11</f>
        <v>252</v>
      </c>
      <c r="CG11">
        <f>+'Casos ACUM Prov'!CG11-'Casos ACUM Prov'!CF11</f>
        <v>333</v>
      </c>
      <c r="CH11">
        <f>+'Casos ACUM Prov'!CH11-'Casos ACUM Prov'!CG11</f>
        <v>319</v>
      </c>
      <c r="CI11">
        <f>+'Casos ACUM Prov'!CI11-'Casos ACUM Prov'!CH11</f>
        <v>189</v>
      </c>
      <c r="CJ11">
        <f>+'Casos ACUM Prov'!CJ11-'Casos ACUM Prov'!CI11</f>
        <v>178</v>
      </c>
      <c r="CK11">
        <f>+'Casos ACUM Prov'!CK11-'Casos ACUM Prov'!CJ11</f>
        <v>368</v>
      </c>
      <c r="CL11">
        <f>+'Casos ACUM Prov'!CL11-'Casos ACUM Prov'!CK11</f>
        <v>285</v>
      </c>
      <c r="CM11">
        <f>+'Casos ACUM Prov'!CM11-'Casos ACUM Prov'!CL11</f>
        <v>257</v>
      </c>
    </row>
    <row r="12" spans="1:119">
      <c r="A12">
        <v>9</v>
      </c>
      <c r="B12" s="2" t="s">
        <v>139</v>
      </c>
      <c r="C12" s="4">
        <f t="shared" si="1"/>
        <v>781</v>
      </c>
      <c r="D12">
        <f>+'Casos ACUM Prov'!D15</f>
        <v>0</v>
      </c>
      <c r="E12">
        <f>+'Casos ACUM Prov'!E12-'Casos ACUM Prov'!D12</f>
        <v>0</v>
      </c>
      <c r="F12">
        <f>+'Casos ACUM Prov'!F12-'Casos ACUM Prov'!E12</f>
        <v>0</v>
      </c>
      <c r="G12">
        <f>+'Casos ACUM Prov'!G12-'Casos ACUM Prov'!F12</f>
        <v>0</v>
      </c>
      <c r="H12">
        <f>+'Casos ACUM Prov'!H12-'Casos ACUM Prov'!G12</f>
        <v>0</v>
      </c>
      <c r="I12">
        <f>+'Casos ACUM Prov'!I12-'Casos ACUM Prov'!H12</f>
        <v>0</v>
      </c>
      <c r="J12">
        <f>+'Casos ACUM Prov'!J12-'Casos ACUM Prov'!I12</f>
        <v>0</v>
      </c>
      <c r="K12">
        <f>+'Casos ACUM Prov'!K12-'Casos ACUM Prov'!J12</f>
        <v>0</v>
      </c>
      <c r="L12">
        <f>+'Casos ACUM Prov'!L12-'Casos ACUM Prov'!K12</f>
        <v>0</v>
      </c>
      <c r="M12">
        <f>+'Casos ACUM Prov'!M12-'Casos ACUM Prov'!L12</f>
        <v>0</v>
      </c>
      <c r="N12">
        <f>+'Casos ACUM Prov'!N12-'Casos ACUM Prov'!M12</f>
        <v>0</v>
      </c>
      <c r="O12">
        <f>+'Casos ACUM Prov'!O12-'Casos ACUM Prov'!N12</f>
        <v>0</v>
      </c>
      <c r="P12">
        <f>+'Casos ACUM Prov'!P12-'Casos ACUM Prov'!O12</f>
        <v>0</v>
      </c>
      <c r="Q12">
        <f>+'Casos ACUM Prov'!Q12-'Casos ACUM Prov'!P12</f>
        <v>0</v>
      </c>
      <c r="R12">
        <f>+'Casos ACUM Prov'!R12-'Casos ACUM Prov'!Q12</f>
        <v>0</v>
      </c>
      <c r="S12">
        <f>+'Casos ACUM Prov'!S12-'Casos ACUM Prov'!R12</f>
        <v>0</v>
      </c>
      <c r="T12">
        <f>+'Casos ACUM Prov'!T12-'Casos ACUM Prov'!S12</f>
        <v>0</v>
      </c>
      <c r="U12">
        <f>+'Casos ACUM Prov'!U12-'Casos ACUM Prov'!T12</f>
        <v>0</v>
      </c>
      <c r="V12">
        <f>+'Casos ACUM Prov'!V12-'Casos ACUM Prov'!U12</f>
        <v>0</v>
      </c>
      <c r="W12">
        <f>+'Casos ACUM Prov'!W12-'Casos ACUM Prov'!V12</f>
        <v>0</v>
      </c>
      <c r="X12">
        <f>+'Casos ACUM Prov'!X12-'Casos ACUM Prov'!W12</f>
        <v>0</v>
      </c>
      <c r="Y12">
        <f>+'Casos ACUM Prov'!Y12-'Casos ACUM Prov'!X12</f>
        <v>0</v>
      </c>
      <c r="Z12">
        <f>+'Casos ACUM Prov'!Z12-'Casos ACUM Prov'!Y12</f>
        <v>0</v>
      </c>
      <c r="AA12">
        <f>+'Casos ACUM Prov'!AA12-'Casos ACUM Prov'!Z12</f>
        <v>0</v>
      </c>
      <c r="AB12">
        <f>+'Casos ACUM Prov'!AB12-'Casos ACUM Prov'!AA12</f>
        <v>0</v>
      </c>
      <c r="AC12">
        <f>+'Casos ACUM Prov'!AC12-'Casos ACUM Prov'!AB12</f>
        <v>0</v>
      </c>
      <c r="AD12">
        <f>+'Casos ACUM Prov'!AD12-'Casos ACUM Prov'!AC12</f>
        <v>0</v>
      </c>
      <c r="AE12">
        <f>+'Casos ACUM Prov'!AE12-'Casos ACUM Prov'!AD12</f>
        <v>0</v>
      </c>
      <c r="AF12">
        <f>+'Casos ACUM Prov'!AF12-'Casos ACUM Prov'!AE12</f>
        <v>0</v>
      </c>
      <c r="AG12">
        <f>+'Casos ACUM Prov'!AG12-'Casos ACUM Prov'!AF12</f>
        <v>0</v>
      </c>
      <c r="AH12">
        <f>+'Casos ACUM Prov'!AH12-'Casos ACUM Prov'!AG12</f>
        <v>0</v>
      </c>
      <c r="AI12">
        <f>+'Casos ACUM Prov'!AI12-'Casos ACUM Prov'!AH12</f>
        <v>0</v>
      </c>
      <c r="AJ12">
        <f>+'Casos ACUM Prov'!AJ12-'Casos ACUM Prov'!AI12</f>
        <v>0</v>
      </c>
      <c r="AK12">
        <f>+'Casos ACUM Prov'!AK12-'Casos ACUM Prov'!AJ12</f>
        <v>0</v>
      </c>
      <c r="AL12">
        <f>+'Casos ACUM Prov'!AL12-'Casos ACUM Prov'!AK12</f>
        <v>151</v>
      </c>
      <c r="AM12">
        <f>+'Casos ACUM Prov'!AM12-'Casos ACUM Prov'!AL12</f>
        <v>1</v>
      </c>
      <c r="AN12">
        <f>+'Casos ACUM Prov'!AN12-'Casos ACUM Prov'!AM12</f>
        <v>4</v>
      </c>
      <c r="AO12">
        <f>+'Casos ACUM Prov'!AO12-'Casos ACUM Prov'!AN12</f>
        <v>0</v>
      </c>
      <c r="AP12">
        <f>+'Casos ACUM Prov'!AP12-'Casos ACUM Prov'!AO12</f>
        <v>10</v>
      </c>
      <c r="AQ12">
        <f>+'Casos ACUM Prov'!AQ12-'Casos ACUM Prov'!AP12</f>
        <v>0</v>
      </c>
      <c r="AR12">
        <f>+'Casos ACUM Prov'!AR12-'Casos ACUM Prov'!AQ12</f>
        <v>3</v>
      </c>
      <c r="AS12">
        <f>+'Casos ACUM Prov'!AS12-'Casos ACUM Prov'!AR12</f>
        <v>2</v>
      </c>
      <c r="AT12">
        <f>+'Casos ACUM Prov'!AT12-'Casos ACUM Prov'!AS12</f>
        <v>9</v>
      </c>
      <c r="AU12">
        <f>+'Casos ACUM Prov'!AU12-'Casos ACUM Prov'!AT12</f>
        <v>20</v>
      </c>
      <c r="AV12">
        <f>+'Casos ACUM Prov'!AV12-'Casos ACUM Prov'!AU12</f>
        <v>8</v>
      </c>
      <c r="AW12">
        <f>+'Casos ACUM Prov'!AW12-'Casos ACUM Prov'!AV12</f>
        <v>32</v>
      </c>
      <c r="AX12">
        <f>+'Casos ACUM Prov'!AX12-'Casos ACUM Prov'!AW12</f>
        <v>0</v>
      </c>
      <c r="AY12">
        <f>+'Casos ACUM Prov'!AY12-'Casos ACUM Prov'!AX12</f>
        <v>12</v>
      </c>
      <c r="AZ12">
        <f>+'Casos ACUM Prov'!AZ12-'Casos ACUM Prov'!AY12</f>
        <v>6</v>
      </c>
      <c r="BA12">
        <f>+'Casos ACUM Prov'!BA12-'Casos ACUM Prov'!AZ12</f>
        <v>4</v>
      </c>
      <c r="BB12">
        <f>+'Casos ACUM Prov'!BB12-'Casos ACUM Prov'!BA12</f>
        <v>9</v>
      </c>
      <c r="BC12">
        <f>+'Casos ACUM Prov'!BC12-'Casos ACUM Prov'!BB12</f>
        <v>1</v>
      </c>
      <c r="BD12">
        <f>+'Casos ACUM Prov'!BD12-'Casos ACUM Prov'!BC12</f>
        <v>5</v>
      </c>
      <c r="BE12">
        <f>+'Casos ACUM Prov'!BE12-'Casos ACUM Prov'!BD12</f>
        <v>30</v>
      </c>
      <c r="BF12">
        <f>+'Casos ACUM Prov'!BF12-'Casos ACUM Prov'!BE12</f>
        <v>3</v>
      </c>
      <c r="BG12">
        <f>+'Casos ACUM Prov'!BG12-'Casos ACUM Prov'!BF12</f>
        <v>12</v>
      </c>
      <c r="BH12">
        <f>+'Casos ACUM Prov'!BH12-'Casos ACUM Prov'!BG12</f>
        <v>2</v>
      </c>
      <c r="BI12">
        <f>+'Casos ACUM Prov'!BI12-'Casos ACUM Prov'!BH12</f>
        <v>0</v>
      </c>
      <c r="BJ12">
        <f>+'Casos ACUM Prov'!BJ12-'Casos ACUM Prov'!BI12</f>
        <v>4</v>
      </c>
      <c r="BK12">
        <f>+'Casos ACUM Prov'!BK12-'Casos ACUM Prov'!BJ12</f>
        <v>2</v>
      </c>
      <c r="BL12">
        <f>+'Casos ACUM Prov'!BL12-'Casos ACUM Prov'!BK12</f>
        <v>4</v>
      </c>
      <c r="BM12">
        <f>+'Casos ACUM Prov'!BM12-'Casos ACUM Prov'!BL12</f>
        <v>15</v>
      </c>
      <c r="BN12">
        <f>+'Casos ACUM Prov'!BN12-'Casos ACUM Prov'!BM12</f>
        <v>6</v>
      </c>
      <c r="BO12">
        <f>+'Casos ACUM Prov'!BO12-'Casos ACUM Prov'!BN12</f>
        <v>1</v>
      </c>
      <c r="BP12">
        <f>+'Casos ACUM Prov'!BP12-'Casos ACUM Prov'!BO12</f>
        <v>2</v>
      </c>
      <c r="BQ12">
        <f>+'Casos ACUM Prov'!BQ12-'Casos ACUM Prov'!BP12</f>
        <v>6</v>
      </c>
      <c r="BR12">
        <f>+'Casos ACUM Prov'!BR12-'Casos ACUM Prov'!BQ12</f>
        <v>2</v>
      </c>
      <c r="BS12">
        <f>+'Casos ACUM Prov'!BS12-'Casos ACUM Prov'!BR12</f>
        <v>15</v>
      </c>
      <c r="BT12">
        <f>+'Casos ACUM Prov'!BT12-'Casos ACUM Prov'!BS12</f>
        <v>1</v>
      </c>
      <c r="BU12">
        <f>+'Casos ACUM Prov'!BU12-'Casos ACUM Prov'!BT12</f>
        <v>2</v>
      </c>
      <c r="BV12">
        <f>+'Casos ACUM Prov'!BV12-'Casos ACUM Prov'!BU12</f>
        <v>7</v>
      </c>
      <c r="BW12">
        <f>+'Casos ACUM Prov'!BW12-'Casos ACUM Prov'!BV12</f>
        <v>8</v>
      </c>
      <c r="BX12">
        <f>+'Casos ACUM Prov'!BX12-'Casos ACUM Prov'!BW12</f>
        <v>1</v>
      </c>
      <c r="BY12">
        <f>+'Casos ACUM Prov'!BY12-'Casos ACUM Prov'!BX12</f>
        <v>0</v>
      </c>
      <c r="BZ12">
        <f>+'Casos ACUM Prov'!BZ12-'Casos ACUM Prov'!BY12</f>
        <v>7</v>
      </c>
      <c r="CA12">
        <f>+'Casos ACUM Prov'!CA12-'Casos ACUM Prov'!BZ12</f>
        <v>130</v>
      </c>
      <c r="CB12">
        <f>+'Casos ACUM Prov'!CB12-'Casos ACUM Prov'!CA12</f>
        <v>43</v>
      </c>
      <c r="CC12">
        <f>+'Casos ACUM Prov'!CC12-'Casos ACUM Prov'!CB12</f>
        <v>7</v>
      </c>
      <c r="CD12">
        <f>+'Casos ACUM Prov'!CD12-'Casos ACUM Prov'!CC12</f>
        <v>43</v>
      </c>
      <c r="CE12">
        <f>+'Casos ACUM Prov'!CE12-'Casos ACUM Prov'!CD12</f>
        <v>51</v>
      </c>
      <c r="CF12">
        <f>+'Casos ACUM Prov'!CF12-'Casos ACUM Prov'!CE12</f>
        <v>10</v>
      </c>
      <c r="CG12">
        <f>+'Casos ACUM Prov'!CG12-'Casos ACUM Prov'!CF12</f>
        <v>13</v>
      </c>
      <c r="CH12">
        <f>+'Casos ACUM Prov'!CH12-'Casos ACUM Prov'!CG12</f>
        <v>6</v>
      </c>
      <c r="CI12">
        <f>+'Casos ACUM Prov'!CI12-'Casos ACUM Prov'!CH12</f>
        <v>17</v>
      </c>
      <c r="CJ12">
        <f>+'Casos ACUM Prov'!CJ12-'Casos ACUM Prov'!CI12</f>
        <v>15</v>
      </c>
      <c r="CK12">
        <f>+'Casos ACUM Prov'!CK12-'Casos ACUM Prov'!CJ12</f>
        <v>8</v>
      </c>
      <c r="CL12">
        <f>+'Casos ACUM Prov'!CL12-'Casos ACUM Prov'!CK12</f>
        <v>18</v>
      </c>
      <c r="CM12">
        <f>+'Casos ACUM Prov'!CM12-'Casos ACUM Prov'!CL12</f>
        <v>13</v>
      </c>
    </row>
    <row r="13" spans="1:119">
      <c r="A13">
        <v>10</v>
      </c>
      <c r="B13" s="2" t="s">
        <v>113</v>
      </c>
      <c r="C13" s="4">
        <f t="shared" si="1"/>
        <v>244</v>
      </c>
      <c r="D13">
        <f>+'Casos ACUM Prov'!D16</f>
        <v>0</v>
      </c>
      <c r="E13">
        <f>+'Casos ACUM Prov'!E13-'Casos ACUM Prov'!D13</f>
        <v>0</v>
      </c>
      <c r="F13">
        <f>+'Casos ACUM Prov'!F13-'Casos ACUM Prov'!E13</f>
        <v>0</v>
      </c>
      <c r="G13">
        <f>+'Casos ACUM Prov'!G13-'Casos ACUM Prov'!F13</f>
        <v>0</v>
      </c>
      <c r="H13">
        <f>+'Casos ACUM Prov'!H13-'Casos ACUM Prov'!G13</f>
        <v>0</v>
      </c>
      <c r="I13">
        <f>+'Casos ACUM Prov'!I13-'Casos ACUM Prov'!H13</f>
        <v>0</v>
      </c>
      <c r="J13">
        <f>+'Casos ACUM Prov'!J13-'Casos ACUM Prov'!I13</f>
        <v>0</v>
      </c>
      <c r="K13">
        <f>+'Casos ACUM Prov'!K13-'Casos ACUM Prov'!J13</f>
        <v>0</v>
      </c>
      <c r="L13">
        <f>+'Casos ACUM Prov'!L13-'Casos ACUM Prov'!K13</f>
        <v>0</v>
      </c>
      <c r="M13">
        <f>+'Casos ACUM Prov'!M13-'Casos ACUM Prov'!L13</f>
        <v>0</v>
      </c>
      <c r="N13">
        <f>+'Casos ACUM Prov'!N13-'Casos ACUM Prov'!M13</f>
        <v>0</v>
      </c>
      <c r="O13">
        <f>+'Casos ACUM Prov'!O13-'Casos ACUM Prov'!N13</f>
        <v>0</v>
      </c>
      <c r="P13">
        <f>+'Casos ACUM Prov'!P13-'Casos ACUM Prov'!O13</f>
        <v>0</v>
      </c>
      <c r="Q13">
        <f>+'Casos ACUM Prov'!Q13-'Casos ACUM Prov'!P13</f>
        <v>0</v>
      </c>
      <c r="R13">
        <f>+'Casos ACUM Prov'!R13-'Casos ACUM Prov'!Q13</f>
        <v>0</v>
      </c>
      <c r="S13">
        <f>+'Casos ACUM Prov'!S13-'Casos ACUM Prov'!R13</f>
        <v>0</v>
      </c>
      <c r="T13">
        <f>+'Casos ACUM Prov'!T13-'Casos ACUM Prov'!S13</f>
        <v>0</v>
      </c>
      <c r="U13">
        <f>+'Casos ACUM Prov'!U13-'Casos ACUM Prov'!T13</f>
        <v>0</v>
      </c>
      <c r="V13">
        <f>+'Casos ACUM Prov'!V13-'Casos ACUM Prov'!U13</f>
        <v>0</v>
      </c>
      <c r="W13">
        <f>+'Casos ACUM Prov'!W13-'Casos ACUM Prov'!V13</f>
        <v>0</v>
      </c>
      <c r="X13">
        <f>+'Casos ACUM Prov'!X13-'Casos ACUM Prov'!W13</f>
        <v>0</v>
      </c>
      <c r="Y13">
        <f>+'Casos ACUM Prov'!Y13-'Casos ACUM Prov'!X13</f>
        <v>0</v>
      </c>
      <c r="Z13">
        <f>+'Casos ACUM Prov'!Z13-'Casos ACUM Prov'!Y13</f>
        <v>0</v>
      </c>
      <c r="AA13">
        <f>+'Casos ACUM Prov'!AA13-'Casos ACUM Prov'!Z13</f>
        <v>0</v>
      </c>
      <c r="AB13">
        <f>+'Casos ACUM Prov'!AB13-'Casos ACUM Prov'!AA13</f>
        <v>0</v>
      </c>
      <c r="AC13">
        <f>+'Casos ACUM Prov'!AC13-'Casos ACUM Prov'!AB13</f>
        <v>0</v>
      </c>
      <c r="AD13">
        <f>+'Casos ACUM Prov'!AD13-'Casos ACUM Prov'!AC13</f>
        <v>0</v>
      </c>
      <c r="AE13">
        <f>+'Casos ACUM Prov'!AE13-'Casos ACUM Prov'!AD13</f>
        <v>0</v>
      </c>
      <c r="AF13">
        <f>+'Casos ACUM Prov'!AF13-'Casos ACUM Prov'!AE13</f>
        <v>0</v>
      </c>
      <c r="AG13">
        <f>+'Casos ACUM Prov'!AG13-'Casos ACUM Prov'!AF13</f>
        <v>0</v>
      </c>
      <c r="AH13">
        <f>+'Casos ACUM Prov'!AH13-'Casos ACUM Prov'!AG13</f>
        <v>0</v>
      </c>
      <c r="AI13">
        <f>+'Casos ACUM Prov'!AI13-'Casos ACUM Prov'!AH13</f>
        <v>0</v>
      </c>
      <c r="AJ13">
        <f>+'Casos ACUM Prov'!AJ13-'Casos ACUM Prov'!AI13</f>
        <v>0</v>
      </c>
      <c r="AK13">
        <f>+'Casos ACUM Prov'!AK13-'Casos ACUM Prov'!AJ13</f>
        <v>0</v>
      </c>
      <c r="AL13">
        <f>+'Casos ACUM Prov'!AL13-'Casos ACUM Prov'!AK13</f>
        <v>18</v>
      </c>
      <c r="AM13">
        <f>+'Casos ACUM Prov'!AM13-'Casos ACUM Prov'!AL13</f>
        <v>0</v>
      </c>
      <c r="AN13">
        <f>+'Casos ACUM Prov'!AN13-'Casos ACUM Prov'!AM13</f>
        <v>5</v>
      </c>
      <c r="AO13">
        <f>+'Casos ACUM Prov'!AO13-'Casos ACUM Prov'!AN13</f>
        <v>6</v>
      </c>
      <c r="AP13">
        <f>+'Casos ACUM Prov'!AP13-'Casos ACUM Prov'!AO13</f>
        <v>0</v>
      </c>
      <c r="AQ13">
        <f>+'Casos ACUM Prov'!AQ13-'Casos ACUM Prov'!AP13</f>
        <v>0</v>
      </c>
      <c r="AR13">
        <f>+'Casos ACUM Prov'!AR13-'Casos ACUM Prov'!AQ13</f>
        <v>11</v>
      </c>
      <c r="AS13">
        <f>+'Casos ACUM Prov'!AS13-'Casos ACUM Prov'!AR13</f>
        <v>2</v>
      </c>
      <c r="AT13">
        <f>+'Casos ACUM Prov'!AT13-'Casos ACUM Prov'!AS13</f>
        <v>2</v>
      </c>
      <c r="AU13">
        <f>+'Casos ACUM Prov'!AU13-'Casos ACUM Prov'!AT13</f>
        <v>13</v>
      </c>
      <c r="AV13">
        <f>+'Casos ACUM Prov'!AV13-'Casos ACUM Prov'!AU13</f>
        <v>0</v>
      </c>
      <c r="AW13">
        <f>+'Casos ACUM Prov'!AW13-'Casos ACUM Prov'!AV13</f>
        <v>17</v>
      </c>
      <c r="AX13">
        <f>+'Casos ACUM Prov'!AX13-'Casos ACUM Prov'!AW13</f>
        <v>9</v>
      </c>
      <c r="AY13">
        <f>+'Casos ACUM Prov'!AY13-'Casos ACUM Prov'!AX13</f>
        <v>1</v>
      </c>
      <c r="AZ13">
        <f>+'Casos ACUM Prov'!AZ13-'Casos ACUM Prov'!AY13</f>
        <v>13</v>
      </c>
      <c r="BA13">
        <f>+'Casos ACUM Prov'!BA13-'Casos ACUM Prov'!AZ13</f>
        <v>2</v>
      </c>
      <c r="BB13">
        <f>+'Casos ACUM Prov'!BB13-'Casos ACUM Prov'!BA13</f>
        <v>7</v>
      </c>
      <c r="BC13">
        <f>+'Casos ACUM Prov'!BC13-'Casos ACUM Prov'!BB13</f>
        <v>25</v>
      </c>
      <c r="BD13">
        <f>+'Casos ACUM Prov'!BD13-'Casos ACUM Prov'!BC13</f>
        <v>7</v>
      </c>
      <c r="BE13">
        <f>+'Casos ACUM Prov'!BE13-'Casos ACUM Prov'!BD13</f>
        <v>13</v>
      </c>
      <c r="BF13">
        <f>+'Casos ACUM Prov'!BF13-'Casos ACUM Prov'!BE13</f>
        <v>0</v>
      </c>
      <c r="BG13">
        <f>+'Casos ACUM Prov'!BG13-'Casos ACUM Prov'!BF13</f>
        <v>13</v>
      </c>
      <c r="BH13">
        <f>+'Casos ACUM Prov'!BH13-'Casos ACUM Prov'!BG13</f>
        <v>1</v>
      </c>
      <c r="BI13">
        <f>+'Casos ACUM Prov'!BI13-'Casos ACUM Prov'!BH13</f>
        <v>12</v>
      </c>
      <c r="BJ13">
        <f>+'Casos ACUM Prov'!BJ13-'Casos ACUM Prov'!BI13</f>
        <v>1</v>
      </c>
      <c r="BK13">
        <f>+'Casos ACUM Prov'!BK13-'Casos ACUM Prov'!BJ13</f>
        <v>2</v>
      </c>
      <c r="BL13">
        <f>+'Casos ACUM Prov'!BL13-'Casos ACUM Prov'!BK13</f>
        <v>7</v>
      </c>
      <c r="BM13">
        <f>+'Casos ACUM Prov'!BM13-'Casos ACUM Prov'!BL13</f>
        <v>6</v>
      </c>
      <c r="BN13">
        <f>+'Casos ACUM Prov'!BN13-'Casos ACUM Prov'!BM13</f>
        <v>3</v>
      </c>
      <c r="BO13">
        <f>+'Casos ACUM Prov'!BO13-'Casos ACUM Prov'!BN13</f>
        <v>0</v>
      </c>
      <c r="BP13">
        <f>+'Casos ACUM Prov'!BP13-'Casos ACUM Prov'!BO13</f>
        <v>6</v>
      </c>
      <c r="BQ13">
        <f>+'Casos ACUM Prov'!BQ13-'Casos ACUM Prov'!BP13</f>
        <v>3</v>
      </c>
      <c r="BR13">
        <f>+'Casos ACUM Prov'!BR13-'Casos ACUM Prov'!BQ13</f>
        <v>2</v>
      </c>
      <c r="BS13">
        <f>+'Casos ACUM Prov'!BS13-'Casos ACUM Prov'!BR13</f>
        <v>8</v>
      </c>
      <c r="BT13">
        <f>+'Casos ACUM Prov'!BT13-'Casos ACUM Prov'!BS13</f>
        <v>5</v>
      </c>
      <c r="BU13">
        <f>+'Casos ACUM Prov'!BU13-'Casos ACUM Prov'!BT13</f>
        <v>1</v>
      </c>
      <c r="BV13">
        <f>+'Casos ACUM Prov'!BV13-'Casos ACUM Prov'!BU13</f>
        <v>0</v>
      </c>
      <c r="BW13">
        <f>+'Casos ACUM Prov'!BW13-'Casos ACUM Prov'!BV13</f>
        <v>4</v>
      </c>
      <c r="BX13">
        <f>+'Casos ACUM Prov'!BX13-'Casos ACUM Prov'!BW13</f>
        <v>2</v>
      </c>
      <c r="BY13">
        <f>+'Casos ACUM Prov'!BY13-'Casos ACUM Prov'!BX13</f>
        <v>0</v>
      </c>
      <c r="BZ13">
        <f>+'Casos ACUM Prov'!BZ13-'Casos ACUM Prov'!BY13</f>
        <v>0</v>
      </c>
      <c r="CA13">
        <f>+'Casos ACUM Prov'!CA13-'Casos ACUM Prov'!BZ13</f>
        <v>3</v>
      </c>
      <c r="CB13">
        <f>+'Casos ACUM Prov'!CB13-'Casos ACUM Prov'!CA13</f>
        <v>0</v>
      </c>
      <c r="CC13">
        <f>+'Casos ACUM Prov'!CC13-'Casos ACUM Prov'!CB13</f>
        <v>1</v>
      </c>
      <c r="CD13">
        <f>+'Casos ACUM Prov'!CD13-'Casos ACUM Prov'!CC13</f>
        <v>0</v>
      </c>
      <c r="CE13">
        <f>+'Casos ACUM Prov'!CE13-'Casos ACUM Prov'!CD13</f>
        <v>0</v>
      </c>
      <c r="CF13">
        <f>+'Casos ACUM Prov'!CF13-'Casos ACUM Prov'!CE13</f>
        <v>2</v>
      </c>
      <c r="CG13">
        <f>+'Casos ACUM Prov'!CG13-'Casos ACUM Prov'!CF13</f>
        <v>28</v>
      </c>
      <c r="CH13">
        <f>+'Casos ACUM Prov'!CH13-'Casos ACUM Prov'!CG13</f>
        <v>-28</v>
      </c>
      <c r="CI13">
        <f>+'Casos ACUM Prov'!CI13-'Casos ACUM Prov'!CH13</f>
        <v>3</v>
      </c>
      <c r="CJ13">
        <f>+'Casos ACUM Prov'!CJ13-'Casos ACUM Prov'!CI13</f>
        <v>-1</v>
      </c>
      <c r="CK13">
        <f>+'Casos ACUM Prov'!CK13-'Casos ACUM Prov'!CJ13</f>
        <v>4</v>
      </c>
      <c r="CL13">
        <f>+'Casos ACUM Prov'!CL13-'Casos ACUM Prov'!CK13</f>
        <v>5</v>
      </c>
      <c r="CM13">
        <f>+'Casos ACUM Prov'!CM13-'Casos ACUM Prov'!CL13</f>
        <v>0</v>
      </c>
    </row>
    <row r="14" spans="1:119" ht="24">
      <c r="A14">
        <v>11</v>
      </c>
      <c r="B14" s="2" t="s">
        <v>291</v>
      </c>
      <c r="C14" s="4">
        <f t="shared" si="1"/>
        <v>0</v>
      </c>
      <c r="D14">
        <f>+'Casos ACUM Prov'!D17</f>
        <v>0</v>
      </c>
      <c r="E14">
        <f>+'Casos ACUM Prov'!E14-'Casos ACUM Prov'!D14</f>
        <v>0</v>
      </c>
      <c r="F14">
        <f>+'Casos ACUM Prov'!F14-'Casos ACUM Prov'!E14</f>
        <v>0</v>
      </c>
      <c r="G14">
        <f>+'Casos ACUM Prov'!G14-'Casos ACUM Prov'!F14</f>
        <v>0</v>
      </c>
      <c r="H14">
        <f>+'Casos ACUM Prov'!H14-'Casos ACUM Prov'!G14</f>
        <v>0</v>
      </c>
      <c r="I14">
        <f>+'Casos ACUM Prov'!I14-'Casos ACUM Prov'!H14</f>
        <v>0</v>
      </c>
      <c r="J14">
        <f>+'Casos ACUM Prov'!J14-'Casos ACUM Prov'!I14</f>
        <v>0</v>
      </c>
      <c r="K14">
        <f>+'Casos ACUM Prov'!K14-'Casos ACUM Prov'!J14</f>
        <v>0</v>
      </c>
      <c r="L14">
        <f>+'Casos ACUM Prov'!L14-'Casos ACUM Prov'!K14</f>
        <v>0</v>
      </c>
      <c r="M14">
        <f>+'Casos ACUM Prov'!M14-'Casos ACUM Prov'!L14</f>
        <v>0</v>
      </c>
      <c r="N14">
        <f>+'Casos ACUM Prov'!N14-'Casos ACUM Prov'!M14</f>
        <v>0</v>
      </c>
      <c r="O14">
        <f>+'Casos ACUM Prov'!O14-'Casos ACUM Prov'!N14</f>
        <v>0</v>
      </c>
      <c r="P14">
        <f>+'Casos ACUM Prov'!P14-'Casos ACUM Prov'!O14</f>
        <v>0</v>
      </c>
      <c r="Q14">
        <f>+'Casos ACUM Prov'!Q14-'Casos ACUM Prov'!P14</f>
        <v>0</v>
      </c>
      <c r="R14">
        <f>+'Casos ACUM Prov'!R14-'Casos ACUM Prov'!Q14</f>
        <v>0</v>
      </c>
      <c r="S14">
        <f>+'Casos ACUM Prov'!S14-'Casos ACUM Prov'!R14</f>
        <v>0</v>
      </c>
      <c r="T14">
        <f>+'Casos ACUM Prov'!T14-'Casos ACUM Prov'!S14</f>
        <v>0</v>
      </c>
      <c r="U14">
        <f>+'Casos ACUM Prov'!U14-'Casos ACUM Prov'!T14</f>
        <v>0</v>
      </c>
      <c r="V14">
        <f>+'Casos ACUM Prov'!V14-'Casos ACUM Prov'!U14</f>
        <v>0</v>
      </c>
      <c r="W14">
        <f>+'Casos ACUM Prov'!W14-'Casos ACUM Prov'!V14</f>
        <v>0</v>
      </c>
      <c r="X14">
        <f>+'Casos ACUM Prov'!X14-'Casos ACUM Prov'!W14</f>
        <v>0</v>
      </c>
      <c r="Y14">
        <f>+'Casos ACUM Prov'!Y14-'Casos ACUM Prov'!X14</f>
        <v>0</v>
      </c>
      <c r="Z14">
        <f>+'Casos ACUM Prov'!Z14-'Casos ACUM Prov'!Y14</f>
        <v>0</v>
      </c>
      <c r="AA14">
        <f>+'Casos ACUM Prov'!AA14-'Casos ACUM Prov'!Z14</f>
        <v>0</v>
      </c>
      <c r="AB14">
        <f>+'Casos ACUM Prov'!AB14-'Casos ACUM Prov'!AA14</f>
        <v>0</v>
      </c>
      <c r="AC14">
        <f>+'Casos ACUM Prov'!AC14-'Casos ACUM Prov'!AB14</f>
        <v>0</v>
      </c>
      <c r="AD14">
        <f>+'Casos ACUM Prov'!AD14-'Casos ACUM Prov'!AC14</f>
        <v>0</v>
      </c>
      <c r="AE14">
        <f>+'Casos ACUM Prov'!AE14-'Casos ACUM Prov'!AD14</f>
        <v>0</v>
      </c>
      <c r="AF14">
        <f>+'Casos ACUM Prov'!AF14-'Casos ACUM Prov'!AE14</f>
        <v>0</v>
      </c>
      <c r="AG14">
        <f>+'Casos ACUM Prov'!AG14-'Casos ACUM Prov'!AF14</f>
        <v>0</v>
      </c>
      <c r="AH14">
        <f>+'Casos ACUM Prov'!AH14-'Casos ACUM Prov'!AG14</f>
        <v>0</v>
      </c>
      <c r="AI14">
        <f>+'Casos ACUM Prov'!AI14-'Casos ACUM Prov'!AH14</f>
        <v>0</v>
      </c>
      <c r="AJ14">
        <f>+'Casos ACUM Prov'!AJ14-'Casos ACUM Prov'!AI14</f>
        <v>0</v>
      </c>
      <c r="AK14">
        <f>+'Casos ACUM Prov'!AK14-'Casos ACUM Prov'!AJ14</f>
        <v>0</v>
      </c>
      <c r="AL14">
        <f>+'Casos ACUM Prov'!AL14-'Casos ACUM Prov'!AK14</f>
        <v>0</v>
      </c>
      <c r="AM14">
        <f>+'Casos ACUM Prov'!AM14-'Casos ACUM Prov'!AL14</f>
        <v>0</v>
      </c>
      <c r="AN14">
        <f>+'Casos ACUM Prov'!AN14-'Casos ACUM Prov'!AM14</f>
        <v>0</v>
      </c>
      <c r="AO14">
        <f>+'Casos ACUM Prov'!AO14-'Casos ACUM Prov'!AN14</f>
        <v>0</v>
      </c>
      <c r="AP14">
        <f>+'Casos ACUM Prov'!AP14-'Casos ACUM Prov'!AO14</f>
        <v>0</v>
      </c>
      <c r="AQ14">
        <f>+'Casos ACUM Prov'!AQ14-'Casos ACUM Prov'!AP14</f>
        <v>0</v>
      </c>
      <c r="AR14">
        <f>+'Casos ACUM Prov'!AR14-'Casos ACUM Prov'!AQ14</f>
        <v>0</v>
      </c>
      <c r="AS14">
        <f>+'Casos ACUM Prov'!AS14-'Casos ACUM Prov'!AR14</f>
        <v>0</v>
      </c>
      <c r="AT14">
        <f>+'Casos ACUM Prov'!AT14-'Casos ACUM Prov'!AS14</f>
        <v>0</v>
      </c>
      <c r="AU14">
        <f>+'Casos ACUM Prov'!AU14-'Casos ACUM Prov'!AT14</f>
        <v>0</v>
      </c>
      <c r="AV14">
        <f>+'Casos ACUM Prov'!AV14-'Casos ACUM Prov'!AU14</f>
        <v>0</v>
      </c>
      <c r="AW14">
        <f>+'Casos ACUM Prov'!AW14-'Casos ACUM Prov'!AV14</f>
        <v>0</v>
      </c>
      <c r="AX14">
        <f>+'Casos ACUM Prov'!AX14-'Casos ACUM Prov'!AW14</f>
        <v>0</v>
      </c>
      <c r="AY14">
        <f>+'Casos ACUM Prov'!AY14-'Casos ACUM Prov'!AX14</f>
        <v>0</v>
      </c>
      <c r="AZ14">
        <f>+'Casos ACUM Prov'!AZ14-'Casos ACUM Prov'!AY14</f>
        <v>0</v>
      </c>
      <c r="BA14">
        <f>+'Casos ACUM Prov'!BA14-'Casos ACUM Prov'!AZ14</f>
        <v>0</v>
      </c>
      <c r="BB14">
        <f>+'Casos ACUM Prov'!BB14-'Casos ACUM Prov'!BA14</f>
        <v>0</v>
      </c>
      <c r="BC14">
        <f>+'Casos ACUM Prov'!BC14-'Casos ACUM Prov'!BB14</f>
        <v>0</v>
      </c>
      <c r="BD14">
        <f>+'Casos ACUM Prov'!BD14-'Casos ACUM Prov'!BC14</f>
        <v>0</v>
      </c>
      <c r="BE14">
        <f>+'Casos ACUM Prov'!BE14-'Casos ACUM Prov'!BD14</f>
        <v>0</v>
      </c>
      <c r="BF14">
        <f>+'Casos ACUM Prov'!BF14-'Casos ACUM Prov'!BE14</f>
        <v>0</v>
      </c>
      <c r="BG14">
        <f>+'Casos ACUM Prov'!BG14-'Casos ACUM Prov'!BF14</f>
        <v>0</v>
      </c>
      <c r="BH14">
        <f>+'Casos ACUM Prov'!BH14-'Casos ACUM Prov'!BG14</f>
        <v>0</v>
      </c>
      <c r="BI14">
        <f>+'Casos ACUM Prov'!BI14-'Casos ACUM Prov'!BH14</f>
        <v>0</v>
      </c>
      <c r="BJ14">
        <f>+'Casos ACUM Prov'!BJ14-'Casos ACUM Prov'!BI14</f>
        <v>0</v>
      </c>
      <c r="BK14">
        <f>+'Casos ACUM Prov'!BK14-'Casos ACUM Prov'!BJ14</f>
        <v>0</v>
      </c>
      <c r="BL14">
        <f>+'Casos ACUM Prov'!BL14-'Casos ACUM Prov'!BK14</f>
        <v>0</v>
      </c>
      <c r="BM14">
        <f>+'Casos ACUM Prov'!BM14-'Casos ACUM Prov'!BL14</f>
        <v>0</v>
      </c>
      <c r="BN14">
        <f>+'Casos ACUM Prov'!BN14-'Casos ACUM Prov'!BM14</f>
        <v>0</v>
      </c>
      <c r="BO14">
        <f>+'Casos ACUM Prov'!BO14-'Casos ACUM Prov'!BN14</f>
        <v>0</v>
      </c>
      <c r="BP14">
        <f>+'Casos ACUM Prov'!BP14-'Casos ACUM Prov'!BO14</f>
        <v>0</v>
      </c>
      <c r="BQ14">
        <f>+'Casos ACUM Prov'!BQ14-'Casos ACUM Prov'!BP14</f>
        <v>0</v>
      </c>
      <c r="BR14">
        <f>+'Casos ACUM Prov'!BR14-'Casos ACUM Prov'!BQ14</f>
        <v>0</v>
      </c>
      <c r="BS14">
        <f>+'Casos ACUM Prov'!BS14-'Casos ACUM Prov'!BR14</f>
        <v>0</v>
      </c>
      <c r="BT14">
        <f>+'Casos ACUM Prov'!BT14-'Casos ACUM Prov'!BS14</f>
        <v>0</v>
      </c>
      <c r="BU14">
        <f>+'Casos ACUM Prov'!BU14-'Casos ACUM Prov'!BT14</f>
        <v>0</v>
      </c>
      <c r="BV14">
        <f>+'Casos ACUM Prov'!BV14-'Casos ACUM Prov'!BU14</f>
        <v>0</v>
      </c>
      <c r="BW14">
        <f>+'Casos ACUM Prov'!BW14-'Casos ACUM Prov'!BV14</f>
        <v>0</v>
      </c>
      <c r="BX14">
        <f>+'Casos ACUM Prov'!BX14-'Casos ACUM Prov'!BW14</f>
        <v>0</v>
      </c>
      <c r="BY14">
        <f>+'Casos ACUM Prov'!BY14-'Casos ACUM Prov'!BX14</f>
        <v>0</v>
      </c>
      <c r="BZ14">
        <f>+'Casos ACUM Prov'!BZ14-'Casos ACUM Prov'!BY14</f>
        <v>0</v>
      </c>
      <c r="CA14">
        <f>+'Casos ACUM Prov'!CA14-'Casos ACUM Prov'!BZ14</f>
        <v>0</v>
      </c>
      <c r="CB14">
        <f>+'Casos ACUM Prov'!CB14-'Casos ACUM Prov'!CA14</f>
        <v>0</v>
      </c>
      <c r="CC14">
        <f>+'Casos ACUM Prov'!CC14-'Casos ACUM Prov'!CB14</f>
        <v>0</v>
      </c>
      <c r="CD14">
        <f>+'Casos ACUM Prov'!CD14-'Casos ACUM Prov'!CC14</f>
        <v>0</v>
      </c>
      <c r="CE14">
        <f>+'Casos ACUM Prov'!CE14-'Casos ACUM Prov'!CD14</f>
        <v>0</v>
      </c>
      <c r="CF14">
        <f>+'Casos ACUM Prov'!CF14-'Casos ACUM Prov'!CE14</f>
        <v>0</v>
      </c>
      <c r="CG14">
        <f>+'Casos ACUM Prov'!CG14-'Casos ACUM Prov'!CF14</f>
        <v>0</v>
      </c>
      <c r="CH14">
        <f>+'Casos ACUM Prov'!CH14-'Casos ACUM Prov'!CG14</f>
        <v>0</v>
      </c>
      <c r="CI14">
        <f>+'Casos ACUM Prov'!CI14-'Casos ACUM Prov'!CH14</f>
        <v>0</v>
      </c>
      <c r="CJ14">
        <f>+'Casos ACUM Prov'!CJ14-'Casos ACUM Prov'!CI14</f>
        <v>0</v>
      </c>
      <c r="CK14">
        <f>+'Casos ACUM Prov'!CK14-'Casos ACUM Prov'!CJ14</f>
        <v>0</v>
      </c>
      <c r="CL14">
        <f>+'Casos ACUM Prov'!CL14-'Casos ACUM Prov'!CK14</f>
        <v>0</v>
      </c>
      <c r="CM14">
        <f>+'Casos ACUM Prov'!CM14-'Casos ACUM Prov'!CL14</f>
        <v>0</v>
      </c>
    </row>
    <row r="15" spans="1:119">
      <c r="A15">
        <v>12</v>
      </c>
      <c r="B15" s="2" t="s">
        <v>104</v>
      </c>
      <c r="C15" s="4">
        <f t="shared" si="1"/>
        <v>109</v>
      </c>
      <c r="D15">
        <f>+'Casos ACUM Prov'!D18</f>
        <v>0</v>
      </c>
      <c r="E15">
        <f>+'Casos ACUM Prov'!E15-'Casos ACUM Prov'!D15</f>
        <v>0</v>
      </c>
      <c r="F15">
        <f>+'Casos ACUM Prov'!F15-'Casos ACUM Prov'!E15</f>
        <v>0</v>
      </c>
      <c r="G15">
        <f>+'Casos ACUM Prov'!G15-'Casos ACUM Prov'!F15</f>
        <v>0</v>
      </c>
      <c r="H15">
        <f>+'Casos ACUM Prov'!H15-'Casos ACUM Prov'!G15</f>
        <v>0</v>
      </c>
      <c r="I15">
        <f>+'Casos ACUM Prov'!I15-'Casos ACUM Prov'!H15</f>
        <v>0</v>
      </c>
      <c r="J15">
        <f>+'Casos ACUM Prov'!J15-'Casos ACUM Prov'!I15</f>
        <v>0</v>
      </c>
      <c r="K15">
        <f>+'Casos ACUM Prov'!K15-'Casos ACUM Prov'!J15</f>
        <v>0</v>
      </c>
      <c r="L15">
        <f>+'Casos ACUM Prov'!L15-'Casos ACUM Prov'!K15</f>
        <v>0</v>
      </c>
      <c r="M15">
        <f>+'Casos ACUM Prov'!M15-'Casos ACUM Prov'!L15</f>
        <v>0</v>
      </c>
      <c r="N15">
        <f>+'Casos ACUM Prov'!N15-'Casos ACUM Prov'!M15</f>
        <v>0</v>
      </c>
      <c r="O15">
        <f>+'Casos ACUM Prov'!O15-'Casos ACUM Prov'!N15</f>
        <v>0</v>
      </c>
      <c r="P15">
        <f>+'Casos ACUM Prov'!P15-'Casos ACUM Prov'!O15</f>
        <v>0</v>
      </c>
      <c r="Q15">
        <f>+'Casos ACUM Prov'!Q15-'Casos ACUM Prov'!P15</f>
        <v>0</v>
      </c>
      <c r="R15">
        <f>+'Casos ACUM Prov'!R15-'Casos ACUM Prov'!Q15</f>
        <v>0</v>
      </c>
      <c r="S15">
        <f>+'Casos ACUM Prov'!S15-'Casos ACUM Prov'!R15</f>
        <v>0</v>
      </c>
      <c r="T15">
        <f>+'Casos ACUM Prov'!T15-'Casos ACUM Prov'!S15</f>
        <v>0</v>
      </c>
      <c r="U15">
        <f>+'Casos ACUM Prov'!U15-'Casos ACUM Prov'!T15</f>
        <v>0</v>
      </c>
      <c r="V15">
        <f>+'Casos ACUM Prov'!V15-'Casos ACUM Prov'!U15</f>
        <v>0</v>
      </c>
      <c r="W15">
        <f>+'Casos ACUM Prov'!W15-'Casos ACUM Prov'!V15</f>
        <v>0</v>
      </c>
      <c r="X15">
        <f>+'Casos ACUM Prov'!X15-'Casos ACUM Prov'!W15</f>
        <v>0</v>
      </c>
      <c r="Y15">
        <f>+'Casos ACUM Prov'!Y15-'Casos ACUM Prov'!X15</f>
        <v>0</v>
      </c>
      <c r="Z15">
        <f>+'Casos ACUM Prov'!Z15-'Casos ACUM Prov'!Y15</f>
        <v>0</v>
      </c>
      <c r="AA15">
        <f>+'Casos ACUM Prov'!AA15-'Casos ACUM Prov'!Z15</f>
        <v>0</v>
      </c>
      <c r="AB15">
        <f>+'Casos ACUM Prov'!AB15-'Casos ACUM Prov'!AA15</f>
        <v>0</v>
      </c>
      <c r="AC15">
        <f>+'Casos ACUM Prov'!AC15-'Casos ACUM Prov'!AB15</f>
        <v>0</v>
      </c>
      <c r="AD15">
        <f>+'Casos ACUM Prov'!AD15-'Casos ACUM Prov'!AC15</f>
        <v>0</v>
      </c>
      <c r="AE15">
        <f>+'Casos ACUM Prov'!AE15-'Casos ACUM Prov'!AD15</f>
        <v>0</v>
      </c>
      <c r="AF15">
        <f>+'Casos ACUM Prov'!AF15-'Casos ACUM Prov'!AE15</f>
        <v>0</v>
      </c>
      <c r="AG15">
        <f>+'Casos ACUM Prov'!AG15-'Casos ACUM Prov'!AF15</f>
        <v>0</v>
      </c>
      <c r="AH15">
        <f>+'Casos ACUM Prov'!AH15-'Casos ACUM Prov'!AG15</f>
        <v>0</v>
      </c>
      <c r="AI15">
        <f>+'Casos ACUM Prov'!AI15-'Casos ACUM Prov'!AH15</f>
        <v>0</v>
      </c>
      <c r="AJ15">
        <f>+'Casos ACUM Prov'!AJ15-'Casos ACUM Prov'!AI15</f>
        <v>0</v>
      </c>
      <c r="AK15">
        <f>+'Casos ACUM Prov'!AK15-'Casos ACUM Prov'!AJ15</f>
        <v>0</v>
      </c>
      <c r="AL15">
        <f>+'Casos ACUM Prov'!AL15-'Casos ACUM Prov'!AK15</f>
        <v>2</v>
      </c>
      <c r="AM15">
        <f>+'Casos ACUM Prov'!AM15-'Casos ACUM Prov'!AL15</f>
        <v>0</v>
      </c>
      <c r="AN15">
        <f>+'Casos ACUM Prov'!AN15-'Casos ACUM Prov'!AM15</f>
        <v>0</v>
      </c>
      <c r="AO15">
        <f>+'Casos ACUM Prov'!AO15-'Casos ACUM Prov'!AN15</f>
        <v>0</v>
      </c>
      <c r="AP15">
        <f>+'Casos ACUM Prov'!AP15-'Casos ACUM Prov'!AO15</f>
        <v>0</v>
      </c>
      <c r="AQ15">
        <f>+'Casos ACUM Prov'!AQ15-'Casos ACUM Prov'!AP15</f>
        <v>0</v>
      </c>
      <c r="AR15">
        <f>+'Casos ACUM Prov'!AR15-'Casos ACUM Prov'!AQ15</f>
        <v>0</v>
      </c>
      <c r="AS15">
        <f>+'Casos ACUM Prov'!AS15-'Casos ACUM Prov'!AR15</f>
        <v>0</v>
      </c>
      <c r="AT15">
        <f>+'Casos ACUM Prov'!AT15-'Casos ACUM Prov'!AS15</f>
        <v>0</v>
      </c>
      <c r="AU15">
        <f>+'Casos ACUM Prov'!AU15-'Casos ACUM Prov'!AT15</f>
        <v>1</v>
      </c>
      <c r="AV15">
        <f>+'Casos ACUM Prov'!AV15-'Casos ACUM Prov'!AU15</f>
        <v>0</v>
      </c>
      <c r="AW15">
        <f>+'Casos ACUM Prov'!AW15-'Casos ACUM Prov'!AV15</f>
        <v>2</v>
      </c>
      <c r="AX15">
        <f>+'Casos ACUM Prov'!AX15-'Casos ACUM Prov'!AW15</f>
        <v>0</v>
      </c>
      <c r="AY15">
        <f>+'Casos ACUM Prov'!AY15-'Casos ACUM Prov'!AX15</f>
        <v>4</v>
      </c>
      <c r="AZ15">
        <f>+'Casos ACUM Prov'!AZ15-'Casos ACUM Prov'!AY15</f>
        <v>0</v>
      </c>
      <c r="BA15">
        <f>+'Casos ACUM Prov'!BA15-'Casos ACUM Prov'!AZ15</f>
        <v>0</v>
      </c>
      <c r="BB15">
        <f>+'Casos ACUM Prov'!BB15-'Casos ACUM Prov'!BA15</f>
        <v>4</v>
      </c>
      <c r="BC15">
        <f>+'Casos ACUM Prov'!BC15-'Casos ACUM Prov'!BB15</f>
        <v>-1</v>
      </c>
      <c r="BD15">
        <f>+'Casos ACUM Prov'!BD15-'Casos ACUM Prov'!BC15</f>
        <v>0</v>
      </c>
      <c r="BE15">
        <f>+'Casos ACUM Prov'!BE15-'Casos ACUM Prov'!BD15</f>
        <v>2</v>
      </c>
      <c r="BF15">
        <f>+'Casos ACUM Prov'!BF15-'Casos ACUM Prov'!BE15</f>
        <v>0</v>
      </c>
      <c r="BG15">
        <f>+'Casos ACUM Prov'!BG15-'Casos ACUM Prov'!BF15</f>
        <v>8</v>
      </c>
      <c r="BH15">
        <f>+'Casos ACUM Prov'!BH15-'Casos ACUM Prov'!BG15</f>
        <v>12</v>
      </c>
      <c r="BI15">
        <f>+'Casos ACUM Prov'!BI15-'Casos ACUM Prov'!BH15</f>
        <v>6</v>
      </c>
      <c r="BJ15">
        <f>+'Casos ACUM Prov'!BJ15-'Casos ACUM Prov'!BI15</f>
        <v>9</v>
      </c>
      <c r="BK15">
        <f>+'Casos ACUM Prov'!BK15-'Casos ACUM Prov'!BJ15</f>
        <v>0</v>
      </c>
      <c r="BL15">
        <f>+'Casos ACUM Prov'!BL15-'Casos ACUM Prov'!BK15</f>
        <v>11</v>
      </c>
      <c r="BM15">
        <f>+'Casos ACUM Prov'!BM15-'Casos ACUM Prov'!BL15</f>
        <v>0</v>
      </c>
      <c r="BN15">
        <f>+'Casos ACUM Prov'!BN15-'Casos ACUM Prov'!BM15</f>
        <v>3</v>
      </c>
      <c r="BO15">
        <f>+'Casos ACUM Prov'!BO15-'Casos ACUM Prov'!BN15</f>
        <v>6</v>
      </c>
      <c r="BP15">
        <f>+'Casos ACUM Prov'!BP15-'Casos ACUM Prov'!BO15</f>
        <v>0</v>
      </c>
      <c r="BQ15">
        <f>+'Casos ACUM Prov'!BQ15-'Casos ACUM Prov'!BP15</f>
        <v>1</v>
      </c>
      <c r="BR15">
        <f>+'Casos ACUM Prov'!BR15-'Casos ACUM Prov'!BQ15</f>
        <v>1</v>
      </c>
      <c r="BS15">
        <f>+'Casos ACUM Prov'!BS15-'Casos ACUM Prov'!BR15</f>
        <v>1</v>
      </c>
      <c r="BT15">
        <f>+'Casos ACUM Prov'!BT15-'Casos ACUM Prov'!BS15</f>
        <v>3</v>
      </c>
      <c r="BU15">
        <f>+'Casos ACUM Prov'!BU15-'Casos ACUM Prov'!BT15</f>
        <v>1</v>
      </c>
      <c r="BV15">
        <f>+'Casos ACUM Prov'!BV15-'Casos ACUM Prov'!BU15</f>
        <v>1</v>
      </c>
      <c r="BW15">
        <f>+'Casos ACUM Prov'!BW15-'Casos ACUM Prov'!BV15</f>
        <v>2</v>
      </c>
      <c r="BX15">
        <f>+'Casos ACUM Prov'!BX15-'Casos ACUM Prov'!BW15</f>
        <v>0</v>
      </c>
      <c r="BY15">
        <f>+'Casos ACUM Prov'!BY15-'Casos ACUM Prov'!BX15</f>
        <v>0</v>
      </c>
      <c r="BZ15">
        <f>+'Casos ACUM Prov'!BZ15-'Casos ACUM Prov'!BY15</f>
        <v>0</v>
      </c>
      <c r="CA15">
        <f>+'Casos ACUM Prov'!CA15-'Casos ACUM Prov'!BZ15</f>
        <v>0</v>
      </c>
      <c r="CB15">
        <f>+'Casos ACUM Prov'!CB15-'Casos ACUM Prov'!CA15</f>
        <v>-1</v>
      </c>
      <c r="CC15">
        <f>+'Casos ACUM Prov'!CC15-'Casos ACUM Prov'!CB15</f>
        <v>3</v>
      </c>
      <c r="CD15">
        <f>+'Casos ACUM Prov'!CD15-'Casos ACUM Prov'!CC15</f>
        <v>0</v>
      </c>
      <c r="CE15">
        <f>+'Casos ACUM Prov'!CE15-'Casos ACUM Prov'!CD15</f>
        <v>0</v>
      </c>
      <c r="CF15">
        <f>+'Casos ACUM Prov'!CF15-'Casos ACUM Prov'!CE15</f>
        <v>3</v>
      </c>
      <c r="CG15">
        <f>+'Casos ACUM Prov'!CG15-'Casos ACUM Prov'!CF15</f>
        <v>1</v>
      </c>
      <c r="CH15">
        <f>+'Casos ACUM Prov'!CH15-'Casos ACUM Prov'!CG15</f>
        <v>0</v>
      </c>
      <c r="CI15">
        <f>+'Casos ACUM Prov'!CI15-'Casos ACUM Prov'!CH15</f>
        <v>9</v>
      </c>
      <c r="CJ15">
        <f>+'Casos ACUM Prov'!CJ15-'Casos ACUM Prov'!CI15</f>
        <v>0</v>
      </c>
      <c r="CK15">
        <f>+'Casos ACUM Prov'!CK15-'Casos ACUM Prov'!CJ15</f>
        <v>10</v>
      </c>
      <c r="CL15">
        <f>+'Casos ACUM Prov'!CL15-'Casos ACUM Prov'!CK15</f>
        <v>0</v>
      </c>
      <c r="CM15">
        <f>+'Casos ACUM Prov'!CM15-'Casos ACUM Prov'!CL15</f>
        <v>5</v>
      </c>
    </row>
    <row r="16" spans="1:119">
      <c r="A16">
        <v>13</v>
      </c>
      <c r="B16" s="2" t="s">
        <v>131</v>
      </c>
      <c r="C16" s="4">
        <f t="shared" si="1"/>
        <v>2888</v>
      </c>
      <c r="D16">
        <f>+'Casos ACUM Prov'!D19</f>
        <v>0</v>
      </c>
      <c r="E16">
        <f>+'Casos ACUM Prov'!E16-'Casos ACUM Prov'!D16</f>
        <v>0</v>
      </c>
      <c r="F16">
        <f>+'Casos ACUM Prov'!F16-'Casos ACUM Prov'!E16</f>
        <v>0</v>
      </c>
      <c r="G16">
        <f>+'Casos ACUM Prov'!G16-'Casos ACUM Prov'!F16</f>
        <v>0</v>
      </c>
      <c r="H16">
        <f>+'Casos ACUM Prov'!H16-'Casos ACUM Prov'!G16</f>
        <v>0</v>
      </c>
      <c r="I16">
        <f>+'Casos ACUM Prov'!I16-'Casos ACUM Prov'!H16</f>
        <v>0</v>
      </c>
      <c r="J16">
        <f>+'Casos ACUM Prov'!J16-'Casos ACUM Prov'!I16</f>
        <v>0</v>
      </c>
      <c r="K16">
        <f>+'Casos ACUM Prov'!K16-'Casos ACUM Prov'!J16</f>
        <v>0</v>
      </c>
      <c r="L16">
        <f>+'Casos ACUM Prov'!L16-'Casos ACUM Prov'!K16</f>
        <v>0</v>
      </c>
      <c r="M16">
        <f>+'Casos ACUM Prov'!M16-'Casos ACUM Prov'!L16</f>
        <v>0</v>
      </c>
      <c r="N16">
        <f>+'Casos ACUM Prov'!N16-'Casos ACUM Prov'!M16</f>
        <v>0</v>
      </c>
      <c r="O16">
        <f>+'Casos ACUM Prov'!O16-'Casos ACUM Prov'!N16</f>
        <v>0</v>
      </c>
      <c r="P16">
        <f>+'Casos ACUM Prov'!P16-'Casos ACUM Prov'!O16</f>
        <v>0</v>
      </c>
      <c r="Q16">
        <f>+'Casos ACUM Prov'!Q16-'Casos ACUM Prov'!P16</f>
        <v>0</v>
      </c>
      <c r="R16">
        <f>+'Casos ACUM Prov'!R16-'Casos ACUM Prov'!Q16</f>
        <v>0</v>
      </c>
      <c r="S16">
        <f>+'Casos ACUM Prov'!S16-'Casos ACUM Prov'!R16</f>
        <v>0</v>
      </c>
      <c r="T16">
        <f>+'Casos ACUM Prov'!T16-'Casos ACUM Prov'!S16</f>
        <v>0</v>
      </c>
      <c r="U16">
        <f>+'Casos ACUM Prov'!U16-'Casos ACUM Prov'!T16</f>
        <v>0</v>
      </c>
      <c r="V16">
        <f>+'Casos ACUM Prov'!V16-'Casos ACUM Prov'!U16</f>
        <v>0</v>
      </c>
      <c r="W16">
        <f>+'Casos ACUM Prov'!W16-'Casos ACUM Prov'!V16</f>
        <v>0</v>
      </c>
      <c r="X16">
        <f>+'Casos ACUM Prov'!X16-'Casos ACUM Prov'!W16</f>
        <v>0</v>
      </c>
      <c r="Y16">
        <f>+'Casos ACUM Prov'!Y16-'Casos ACUM Prov'!X16</f>
        <v>0</v>
      </c>
      <c r="Z16">
        <f>+'Casos ACUM Prov'!Z16-'Casos ACUM Prov'!Y16</f>
        <v>0</v>
      </c>
      <c r="AA16">
        <f>+'Casos ACUM Prov'!AA16-'Casos ACUM Prov'!Z16</f>
        <v>0</v>
      </c>
      <c r="AB16">
        <f>+'Casos ACUM Prov'!AB16-'Casos ACUM Prov'!AA16</f>
        <v>0</v>
      </c>
      <c r="AC16">
        <f>+'Casos ACUM Prov'!AC16-'Casos ACUM Prov'!AB16</f>
        <v>0</v>
      </c>
      <c r="AD16">
        <f>+'Casos ACUM Prov'!AD16-'Casos ACUM Prov'!AC16</f>
        <v>0</v>
      </c>
      <c r="AE16">
        <f>+'Casos ACUM Prov'!AE16-'Casos ACUM Prov'!AD16</f>
        <v>0</v>
      </c>
      <c r="AF16">
        <f>+'Casos ACUM Prov'!AF16-'Casos ACUM Prov'!AE16</f>
        <v>0</v>
      </c>
      <c r="AG16">
        <f>+'Casos ACUM Prov'!AG16-'Casos ACUM Prov'!AF16</f>
        <v>0</v>
      </c>
      <c r="AH16">
        <f>+'Casos ACUM Prov'!AH16-'Casos ACUM Prov'!AG16</f>
        <v>0</v>
      </c>
      <c r="AI16">
        <f>+'Casos ACUM Prov'!AI16-'Casos ACUM Prov'!AH16</f>
        <v>0</v>
      </c>
      <c r="AJ16">
        <f>+'Casos ACUM Prov'!AJ16-'Casos ACUM Prov'!AI16</f>
        <v>0</v>
      </c>
      <c r="AK16">
        <f>+'Casos ACUM Prov'!AK16-'Casos ACUM Prov'!AJ16</f>
        <v>0</v>
      </c>
      <c r="AL16">
        <f>+'Casos ACUM Prov'!AL16-'Casos ACUM Prov'!AK16</f>
        <v>730</v>
      </c>
      <c r="AM16">
        <f>+'Casos ACUM Prov'!AM16-'Casos ACUM Prov'!AL16</f>
        <v>18</v>
      </c>
      <c r="AN16">
        <f>+'Casos ACUM Prov'!AN16-'Casos ACUM Prov'!AM16</f>
        <v>32</v>
      </c>
      <c r="AO16">
        <f>+'Casos ACUM Prov'!AO16-'Casos ACUM Prov'!AN16</f>
        <v>34</v>
      </c>
      <c r="AP16">
        <f>+'Casos ACUM Prov'!AP16-'Casos ACUM Prov'!AO16</f>
        <v>46</v>
      </c>
      <c r="AQ16">
        <f>+'Casos ACUM Prov'!AQ16-'Casos ACUM Prov'!AP16</f>
        <v>7</v>
      </c>
      <c r="AR16">
        <f>+'Casos ACUM Prov'!AR16-'Casos ACUM Prov'!AQ16</f>
        <v>36</v>
      </c>
      <c r="AS16">
        <f>+'Casos ACUM Prov'!AS16-'Casos ACUM Prov'!AR16</f>
        <v>33</v>
      </c>
      <c r="AT16">
        <f>+'Casos ACUM Prov'!AT16-'Casos ACUM Prov'!AS16</f>
        <v>42</v>
      </c>
      <c r="AU16">
        <f>+'Casos ACUM Prov'!AU16-'Casos ACUM Prov'!AT16</f>
        <v>30</v>
      </c>
      <c r="AV16">
        <f>+'Casos ACUM Prov'!AV16-'Casos ACUM Prov'!AU16</f>
        <v>34</v>
      </c>
      <c r="AW16">
        <f>+'Casos ACUM Prov'!AW16-'Casos ACUM Prov'!AV16</f>
        <v>22</v>
      </c>
      <c r="AX16">
        <f>+'Casos ACUM Prov'!AX16-'Casos ACUM Prov'!AW16</f>
        <v>45</v>
      </c>
      <c r="AY16">
        <f>+'Casos ACUM Prov'!AY16-'Casos ACUM Prov'!AX16</f>
        <v>49</v>
      </c>
      <c r="AZ16">
        <f>+'Casos ACUM Prov'!AZ16-'Casos ACUM Prov'!AY16</f>
        <v>52</v>
      </c>
      <c r="BA16">
        <f>+'Casos ACUM Prov'!BA16-'Casos ACUM Prov'!AZ16</f>
        <v>23</v>
      </c>
      <c r="BB16">
        <f>+'Casos ACUM Prov'!BB16-'Casos ACUM Prov'!BA16</f>
        <v>37</v>
      </c>
      <c r="BC16">
        <f>+'Casos ACUM Prov'!BC16-'Casos ACUM Prov'!BB16</f>
        <v>22</v>
      </c>
      <c r="BD16">
        <f>+'Casos ACUM Prov'!BD16-'Casos ACUM Prov'!BC16</f>
        <v>33</v>
      </c>
      <c r="BE16">
        <f>+'Casos ACUM Prov'!BE16-'Casos ACUM Prov'!BD16</f>
        <v>50</v>
      </c>
      <c r="BF16">
        <f>+'Casos ACUM Prov'!BF16-'Casos ACUM Prov'!BE16</f>
        <v>30</v>
      </c>
      <c r="BG16">
        <f>+'Casos ACUM Prov'!BG16-'Casos ACUM Prov'!BF16</f>
        <v>28</v>
      </c>
      <c r="BH16">
        <f>+'Casos ACUM Prov'!BH16-'Casos ACUM Prov'!BG16</f>
        <v>20</v>
      </c>
      <c r="BI16">
        <f>+'Casos ACUM Prov'!BI16-'Casos ACUM Prov'!BH16</f>
        <v>38</v>
      </c>
      <c r="BJ16">
        <f>+'Casos ACUM Prov'!BJ16-'Casos ACUM Prov'!BI16</f>
        <v>21</v>
      </c>
      <c r="BK16">
        <f>+'Casos ACUM Prov'!BK16-'Casos ACUM Prov'!BJ16</f>
        <v>46</v>
      </c>
      <c r="BL16">
        <f>+'Casos ACUM Prov'!BL16-'Casos ACUM Prov'!BK16</f>
        <v>37</v>
      </c>
      <c r="BM16">
        <f>+'Casos ACUM Prov'!BM16-'Casos ACUM Prov'!BL16</f>
        <v>20</v>
      </c>
      <c r="BN16">
        <f>+'Casos ACUM Prov'!BN16-'Casos ACUM Prov'!BM16</f>
        <v>39</v>
      </c>
      <c r="BO16">
        <f>+'Casos ACUM Prov'!BO16-'Casos ACUM Prov'!BN16</f>
        <v>32</v>
      </c>
      <c r="BP16">
        <f>+'Casos ACUM Prov'!BP16-'Casos ACUM Prov'!BO16</f>
        <v>29</v>
      </c>
      <c r="BQ16">
        <f>+'Casos ACUM Prov'!BQ16-'Casos ACUM Prov'!BP16</f>
        <v>21</v>
      </c>
      <c r="BR16">
        <f>+'Casos ACUM Prov'!BR16-'Casos ACUM Prov'!BQ16</f>
        <v>25</v>
      </c>
      <c r="BS16">
        <f>+'Casos ACUM Prov'!BS16-'Casos ACUM Prov'!BR16</f>
        <v>28</v>
      </c>
      <c r="BT16">
        <f>+'Casos ACUM Prov'!BT16-'Casos ACUM Prov'!BS16</f>
        <v>24</v>
      </c>
      <c r="BU16">
        <f>+'Casos ACUM Prov'!BU16-'Casos ACUM Prov'!BT16</f>
        <v>19</v>
      </c>
      <c r="BV16">
        <f>+'Casos ACUM Prov'!BV16-'Casos ACUM Prov'!BU16</f>
        <v>24</v>
      </c>
      <c r="BW16">
        <f>+'Casos ACUM Prov'!BW16-'Casos ACUM Prov'!BV16</f>
        <v>15</v>
      </c>
      <c r="BX16">
        <f>+'Casos ACUM Prov'!BX16-'Casos ACUM Prov'!BW16</f>
        <v>31</v>
      </c>
      <c r="BY16">
        <f>+'Casos ACUM Prov'!BY16-'Casos ACUM Prov'!BX16</f>
        <v>29</v>
      </c>
      <c r="BZ16">
        <f>+'Casos ACUM Prov'!BZ16-'Casos ACUM Prov'!BY16</f>
        <v>52</v>
      </c>
      <c r="CA16">
        <f>+'Casos ACUM Prov'!CA16-'Casos ACUM Prov'!BZ16</f>
        <v>57</v>
      </c>
      <c r="CB16">
        <f>+'Casos ACUM Prov'!CB16-'Casos ACUM Prov'!CA16</f>
        <v>71</v>
      </c>
      <c r="CC16">
        <f>+'Casos ACUM Prov'!CC16-'Casos ACUM Prov'!CB16</f>
        <v>44</v>
      </c>
      <c r="CD16">
        <f>+'Casos ACUM Prov'!CD16-'Casos ACUM Prov'!CC16</f>
        <v>74</v>
      </c>
      <c r="CE16">
        <f>+'Casos ACUM Prov'!CE16-'Casos ACUM Prov'!CD16</f>
        <v>59</v>
      </c>
      <c r="CF16">
        <f>+'Casos ACUM Prov'!CF16-'Casos ACUM Prov'!CE16</f>
        <v>89</v>
      </c>
      <c r="CG16">
        <f>+'Casos ACUM Prov'!CG16-'Casos ACUM Prov'!CF16</f>
        <v>68</v>
      </c>
      <c r="CH16">
        <f>+'Casos ACUM Prov'!CH16-'Casos ACUM Prov'!CG16</f>
        <v>113</v>
      </c>
      <c r="CI16">
        <f>+'Casos ACUM Prov'!CI16-'Casos ACUM Prov'!CH16</f>
        <v>78</v>
      </c>
      <c r="CJ16">
        <f>+'Casos ACUM Prov'!CJ16-'Casos ACUM Prov'!CI16</f>
        <v>32</v>
      </c>
      <c r="CK16">
        <f>+'Casos ACUM Prov'!CK16-'Casos ACUM Prov'!CJ16</f>
        <v>65</v>
      </c>
      <c r="CL16">
        <f>+'Casos ACUM Prov'!CL16-'Casos ACUM Prov'!CK16</f>
        <v>61</v>
      </c>
      <c r="CM16">
        <f>+'Casos ACUM Prov'!CM16-'Casos ACUM Prov'!CL16</f>
        <v>94</v>
      </c>
    </row>
  </sheetData>
  <conditionalFormatting sqref="D4:CM16">
    <cfRule type="cellIs" dxfId="6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57B0-B983-4066-8059-89E3C2413328}">
  <sheetPr>
    <tabColor theme="9" tint="-0.249977111117893"/>
  </sheetPr>
  <dimension ref="A2:L677"/>
  <sheetViews>
    <sheetView showGridLines="0" topLeftCell="A4" workbookViewId="0">
      <pane xSplit="4" topLeftCell="K101" activePane="topRight" state="frozen"/>
      <selection pane="topRight" activeCell="L120" sqref="L120"/>
    </sheetView>
  </sheetViews>
  <sheetFormatPr defaultColWidth="11.42578125" defaultRowHeight="14.45"/>
  <cols>
    <col min="1" max="1" width="9.28515625" customWidth="1"/>
    <col min="2" max="2" width="14.5703125" customWidth="1"/>
    <col min="3" max="3" width="17" customWidth="1"/>
    <col min="4" max="4" width="22.42578125" customWidth="1"/>
    <col min="5" max="5" width="14.140625" bestFit="1" customWidth="1"/>
    <col min="6" max="7" width="12.5703125" bestFit="1" customWidth="1"/>
    <col min="8" max="8" width="10.7109375" customWidth="1"/>
    <col min="9" max="9" width="10.42578125" customWidth="1"/>
    <col min="10" max="10" width="11.85546875" customWidth="1"/>
    <col min="11" max="11" width="12" customWidth="1"/>
    <col min="12" max="12" width="11.85546875" customWidth="1"/>
  </cols>
  <sheetData>
    <row r="2" spans="1:12">
      <c r="E2" s="20">
        <f>SUM(Recupera_PN_ACUM[Recuperados])</f>
        <v>10441</v>
      </c>
      <c r="F2" s="20">
        <f>SUM(Recupera_PN_ACUM[03-06-2020])</f>
        <v>8782</v>
      </c>
      <c r="G2" s="20">
        <f>SUM(Recupera_PN_ACUM[04-06-2020])</f>
        <v>9168</v>
      </c>
      <c r="H2" s="67">
        <f>SUM(Recupera_PN_ACUM[5/6/2020])</f>
        <v>9283</v>
      </c>
      <c r="I2" s="20">
        <f>SUM(Recupera_PN_ACUM[6/6/2020])</f>
        <v>0</v>
      </c>
      <c r="J2" s="66">
        <f>SUM(Recupera_PN_ACUM[07-06-2020])</f>
        <v>9542</v>
      </c>
      <c r="K2" s="66">
        <f>SUM(Recupera_PN_ACUM[08-06-2020])</f>
        <v>9542</v>
      </c>
      <c r="L2" s="66">
        <f>SUM(Recupera_PN_ACUM[09-06-2020])</f>
        <v>10438</v>
      </c>
    </row>
    <row r="3" spans="1:12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787</v>
      </c>
      <c r="F3" s="8" t="s">
        <v>788</v>
      </c>
      <c r="G3" s="8" t="s">
        <v>789</v>
      </c>
      <c r="H3" s="8" t="s">
        <v>790</v>
      </c>
      <c r="I3" s="8" t="s">
        <v>791</v>
      </c>
      <c r="J3" s="8" t="s">
        <v>792</v>
      </c>
      <c r="K3" s="8" t="s">
        <v>793</v>
      </c>
      <c r="L3" s="8" t="s">
        <v>794</v>
      </c>
    </row>
    <row r="4" spans="1:12" ht="15">
      <c r="A4" s="49">
        <v>80819</v>
      </c>
      <c r="B4" s="50" t="s">
        <v>97</v>
      </c>
      <c r="C4" s="50" t="s">
        <v>97</v>
      </c>
      <c r="D4" s="50" t="s">
        <v>746</v>
      </c>
      <c r="E4" s="18">
        <f>+MAX(F4:FK4)</f>
        <v>571</v>
      </c>
      <c r="F4" s="22">
        <v>513</v>
      </c>
      <c r="G4" s="22">
        <v>527</v>
      </c>
      <c r="H4" s="22">
        <v>536</v>
      </c>
      <c r="I4" s="22"/>
      <c r="J4">
        <v>536</v>
      </c>
      <c r="K4">
        <v>536</v>
      </c>
      <c r="L4">
        <v>571</v>
      </c>
    </row>
    <row r="5" spans="1:12" ht="15">
      <c r="A5" s="49">
        <v>130101</v>
      </c>
      <c r="B5" s="50" t="s">
        <v>131</v>
      </c>
      <c r="C5" s="50" t="s">
        <v>144</v>
      </c>
      <c r="D5" s="50" t="s">
        <v>145</v>
      </c>
      <c r="E5" s="18">
        <f>+MAX(F5:FK5)</f>
        <v>469</v>
      </c>
      <c r="F5" s="22">
        <v>425</v>
      </c>
      <c r="G5" s="22">
        <v>425</v>
      </c>
      <c r="H5" s="22">
        <v>433</v>
      </c>
      <c r="I5" s="22"/>
      <c r="J5">
        <v>433</v>
      </c>
      <c r="K5">
        <v>433</v>
      </c>
      <c r="L5">
        <v>469</v>
      </c>
    </row>
    <row r="6" spans="1:12" ht="15">
      <c r="A6" s="49">
        <v>80817</v>
      </c>
      <c r="B6" s="50" t="s">
        <v>97</v>
      </c>
      <c r="C6" s="50" t="s">
        <v>97</v>
      </c>
      <c r="D6" s="50" t="s">
        <v>596</v>
      </c>
      <c r="E6" s="18">
        <f>+MAX(F6:FK6)</f>
        <v>379</v>
      </c>
      <c r="F6" s="22">
        <v>272</v>
      </c>
      <c r="G6" s="22">
        <v>281</v>
      </c>
      <c r="H6" s="22">
        <v>284</v>
      </c>
      <c r="I6" s="22"/>
      <c r="J6">
        <v>341</v>
      </c>
      <c r="K6">
        <v>341</v>
      </c>
      <c r="L6">
        <v>379</v>
      </c>
    </row>
    <row r="7" spans="1:12" ht="15">
      <c r="A7" s="49">
        <v>80821</v>
      </c>
      <c r="B7" s="50" t="s">
        <v>97</v>
      </c>
      <c r="C7" s="50" t="s">
        <v>97</v>
      </c>
      <c r="D7" s="50" t="s">
        <v>98</v>
      </c>
      <c r="E7" s="18">
        <f>+MAX(F7:FK7)</f>
        <v>360</v>
      </c>
      <c r="F7" s="22">
        <v>327</v>
      </c>
      <c r="G7" s="22">
        <v>332</v>
      </c>
      <c r="H7" s="22">
        <v>332</v>
      </c>
      <c r="I7" s="22"/>
      <c r="J7">
        <v>332</v>
      </c>
      <c r="K7">
        <v>332</v>
      </c>
      <c r="L7">
        <v>360</v>
      </c>
    </row>
    <row r="8" spans="1:12" ht="15">
      <c r="A8" s="49">
        <v>80813</v>
      </c>
      <c r="B8" s="50" t="s">
        <v>97</v>
      </c>
      <c r="C8" s="50" t="s">
        <v>97</v>
      </c>
      <c r="D8" s="50" t="s">
        <v>612</v>
      </c>
      <c r="E8" s="18">
        <f>+MAX(F8:FK8)</f>
        <v>312</v>
      </c>
      <c r="F8" s="22"/>
      <c r="G8" s="22">
        <v>294</v>
      </c>
      <c r="H8" s="22">
        <v>294</v>
      </c>
      <c r="I8" s="22"/>
      <c r="J8">
        <v>294</v>
      </c>
      <c r="K8">
        <v>294</v>
      </c>
      <c r="L8">
        <v>312</v>
      </c>
    </row>
    <row r="9" spans="1:12" ht="15">
      <c r="A9" s="49">
        <v>130106</v>
      </c>
      <c r="B9" s="50" t="s">
        <v>131</v>
      </c>
      <c r="C9" s="50" t="s">
        <v>144</v>
      </c>
      <c r="D9" s="50" t="s">
        <v>777</v>
      </c>
      <c r="E9" s="18">
        <f>+MAX(F9:FK9)</f>
        <v>307</v>
      </c>
      <c r="F9" s="22">
        <v>272</v>
      </c>
      <c r="G9" s="22">
        <v>272</v>
      </c>
      <c r="H9" s="22">
        <v>279</v>
      </c>
      <c r="I9" s="22"/>
      <c r="J9">
        <v>279</v>
      </c>
      <c r="K9">
        <v>279</v>
      </c>
      <c r="L9">
        <v>307</v>
      </c>
    </row>
    <row r="10" spans="1:12" ht="15">
      <c r="A10" s="49">
        <v>80805</v>
      </c>
      <c r="B10" s="50" t="s">
        <v>97</v>
      </c>
      <c r="C10" s="50" t="s">
        <v>97</v>
      </c>
      <c r="D10" s="50" t="s">
        <v>311</v>
      </c>
      <c r="E10" s="18">
        <f>+MAX(F10:FK10)</f>
        <v>297</v>
      </c>
      <c r="F10" s="22">
        <v>264</v>
      </c>
      <c r="G10" s="22">
        <v>267</v>
      </c>
      <c r="H10" s="22">
        <v>269</v>
      </c>
      <c r="I10" s="22"/>
      <c r="J10">
        <v>269</v>
      </c>
      <c r="K10">
        <v>269</v>
      </c>
      <c r="L10">
        <v>297</v>
      </c>
    </row>
    <row r="11" spans="1:12" ht="15">
      <c r="A11" s="49">
        <v>80812</v>
      </c>
      <c r="B11" s="50" t="s">
        <v>97</v>
      </c>
      <c r="C11" s="50" t="s">
        <v>97</v>
      </c>
      <c r="D11" s="50" t="s">
        <v>450</v>
      </c>
      <c r="E11" s="18">
        <f>+MAX(F11:FK11)</f>
        <v>296</v>
      </c>
      <c r="F11" s="22">
        <v>286</v>
      </c>
      <c r="G11" s="22">
        <v>286</v>
      </c>
      <c r="H11" s="22">
        <v>287</v>
      </c>
      <c r="I11" s="22"/>
      <c r="J11">
        <v>287</v>
      </c>
      <c r="K11">
        <v>287</v>
      </c>
      <c r="L11">
        <v>296</v>
      </c>
    </row>
    <row r="12" spans="1:12" ht="15">
      <c r="A12" s="49">
        <v>81002</v>
      </c>
      <c r="B12" s="50" t="s">
        <v>97</v>
      </c>
      <c r="C12" s="50" t="s">
        <v>134</v>
      </c>
      <c r="D12" s="50" t="s">
        <v>181</v>
      </c>
      <c r="E12" s="18">
        <f>+MAX(F12:FK12)</f>
        <v>280</v>
      </c>
      <c r="F12" s="22">
        <v>243</v>
      </c>
      <c r="G12" s="22">
        <v>245</v>
      </c>
      <c r="H12" s="22">
        <v>248</v>
      </c>
      <c r="I12" s="22"/>
      <c r="J12">
        <v>248</v>
      </c>
      <c r="K12">
        <v>248</v>
      </c>
      <c r="L12">
        <v>280</v>
      </c>
    </row>
    <row r="13" spans="1:12" ht="15">
      <c r="A13" s="49">
        <v>91001</v>
      </c>
      <c r="B13" s="50" t="s">
        <v>139</v>
      </c>
      <c r="C13" s="50" t="s">
        <v>232</v>
      </c>
      <c r="D13" s="50" t="s">
        <v>724</v>
      </c>
      <c r="E13" s="18">
        <f>+MAX(F13:FK13)</f>
        <v>272</v>
      </c>
      <c r="F13" s="22">
        <v>105</v>
      </c>
      <c r="G13" s="22">
        <v>105</v>
      </c>
      <c r="H13" s="22">
        <v>105</v>
      </c>
      <c r="I13" s="22"/>
      <c r="J13">
        <v>105</v>
      </c>
      <c r="K13">
        <v>105</v>
      </c>
      <c r="L13">
        <v>272</v>
      </c>
    </row>
    <row r="14" spans="1:12" ht="15">
      <c r="A14" s="49">
        <v>80809</v>
      </c>
      <c r="B14" s="50" t="s">
        <v>97</v>
      </c>
      <c r="C14" s="50" t="s">
        <v>97</v>
      </c>
      <c r="D14" s="50" t="s">
        <v>302</v>
      </c>
      <c r="E14" s="18">
        <f>+MAX(F14:FK14)</f>
        <v>254</v>
      </c>
      <c r="F14" s="22">
        <v>246</v>
      </c>
      <c r="G14" s="22">
        <v>246</v>
      </c>
      <c r="H14" s="22">
        <v>247</v>
      </c>
      <c r="I14" s="22"/>
      <c r="J14">
        <v>247</v>
      </c>
      <c r="K14">
        <v>247</v>
      </c>
      <c r="L14">
        <v>254</v>
      </c>
    </row>
    <row r="15" spans="1:12" ht="15">
      <c r="A15" s="49">
        <v>80815</v>
      </c>
      <c r="B15" s="50" t="s">
        <v>97</v>
      </c>
      <c r="C15" s="50" t="s">
        <v>97</v>
      </c>
      <c r="D15" s="50" t="s">
        <v>218</v>
      </c>
      <c r="E15" s="18">
        <f>+MAX(F15:FK15)</f>
        <v>248</v>
      </c>
      <c r="F15" s="22">
        <v>35</v>
      </c>
      <c r="G15" s="22">
        <v>35</v>
      </c>
      <c r="H15" s="22">
        <v>36</v>
      </c>
      <c r="I15" s="22"/>
      <c r="J15">
        <v>237</v>
      </c>
      <c r="K15">
        <v>237</v>
      </c>
      <c r="L15">
        <v>248</v>
      </c>
    </row>
    <row r="16" spans="1:12" ht="15">
      <c r="A16" s="49">
        <v>130105</v>
      </c>
      <c r="B16" s="50" t="s">
        <v>131</v>
      </c>
      <c r="C16" s="50" t="s">
        <v>144</v>
      </c>
      <c r="D16" s="50" t="s">
        <v>768</v>
      </c>
      <c r="E16" s="18">
        <f>+MAX(F16:FK16)</f>
        <v>242</v>
      </c>
      <c r="F16" s="22">
        <v>233</v>
      </c>
      <c r="G16" s="22">
        <v>235</v>
      </c>
      <c r="H16" s="22">
        <v>236</v>
      </c>
      <c r="I16" s="22"/>
      <c r="J16">
        <v>236</v>
      </c>
      <c r="K16">
        <v>236</v>
      </c>
      <c r="L16">
        <v>242</v>
      </c>
    </row>
    <row r="17" spans="1:12" ht="15">
      <c r="A17" s="49">
        <v>80802</v>
      </c>
      <c r="B17" s="50" t="s">
        <v>97</v>
      </c>
      <c r="C17" s="50" t="s">
        <v>97</v>
      </c>
      <c r="D17" s="50" t="s">
        <v>343</v>
      </c>
      <c r="E17" s="18">
        <f>+MAX(F17:FK17)</f>
        <v>223</v>
      </c>
      <c r="F17" s="22">
        <v>185</v>
      </c>
      <c r="G17" s="22">
        <v>192</v>
      </c>
      <c r="H17" s="22">
        <v>195</v>
      </c>
      <c r="I17" s="22"/>
      <c r="J17">
        <v>195</v>
      </c>
      <c r="K17">
        <v>195</v>
      </c>
      <c r="L17">
        <v>223</v>
      </c>
    </row>
    <row r="18" spans="1:12" ht="15">
      <c r="A18" s="49">
        <v>80814</v>
      </c>
      <c r="B18" s="50" t="s">
        <v>97</v>
      </c>
      <c r="C18" s="50" t="s">
        <v>97</v>
      </c>
      <c r="D18" s="50" t="s">
        <v>136</v>
      </c>
      <c r="E18" s="18">
        <f>+MAX(F18:FK18)</f>
        <v>220</v>
      </c>
      <c r="F18" s="22">
        <v>208</v>
      </c>
      <c r="G18" s="22">
        <v>209</v>
      </c>
      <c r="H18" s="22">
        <v>211</v>
      </c>
      <c r="I18" s="22"/>
      <c r="J18">
        <v>211</v>
      </c>
      <c r="K18">
        <v>211</v>
      </c>
      <c r="L18">
        <v>220</v>
      </c>
    </row>
    <row r="19" spans="1:12" ht="24">
      <c r="A19" s="49">
        <v>130102</v>
      </c>
      <c r="B19" s="50" t="s">
        <v>131</v>
      </c>
      <c r="C19" s="50" t="s">
        <v>144</v>
      </c>
      <c r="D19" s="50" t="s">
        <v>449</v>
      </c>
      <c r="E19" s="18">
        <f>+MAX(F19:FK19)</f>
        <v>214</v>
      </c>
      <c r="F19" s="22">
        <v>192</v>
      </c>
      <c r="G19" s="22">
        <v>195</v>
      </c>
      <c r="H19" s="22">
        <v>197</v>
      </c>
      <c r="I19" s="22"/>
      <c r="J19">
        <v>197</v>
      </c>
      <c r="K19">
        <v>197</v>
      </c>
      <c r="L19">
        <v>214</v>
      </c>
    </row>
    <row r="20" spans="1:12" ht="15">
      <c r="A20" s="49">
        <v>80820</v>
      </c>
      <c r="B20" s="50" t="s">
        <v>97</v>
      </c>
      <c r="C20" s="50" t="s">
        <v>97</v>
      </c>
      <c r="D20" s="50" t="s">
        <v>509</v>
      </c>
      <c r="E20" s="18">
        <f>+MAX(F20:FK20)</f>
        <v>211</v>
      </c>
      <c r="F20" s="22">
        <v>180</v>
      </c>
      <c r="G20" s="22">
        <v>187</v>
      </c>
      <c r="H20" s="22">
        <v>192</v>
      </c>
      <c r="I20" s="22"/>
      <c r="J20">
        <v>192</v>
      </c>
      <c r="K20">
        <v>192</v>
      </c>
      <c r="L20">
        <v>211</v>
      </c>
    </row>
    <row r="21" spans="1:12" ht="15">
      <c r="A21" s="49">
        <v>130107</v>
      </c>
      <c r="B21" s="50" t="s">
        <v>131</v>
      </c>
      <c r="C21" s="50" t="s">
        <v>144</v>
      </c>
      <c r="D21" s="50" t="s">
        <v>211</v>
      </c>
      <c r="E21" s="18">
        <f>+MAX(F21:FK21)</f>
        <v>203</v>
      </c>
      <c r="F21" s="22">
        <v>173</v>
      </c>
      <c r="G21" s="22">
        <v>173</v>
      </c>
      <c r="H21" s="22">
        <v>174</v>
      </c>
      <c r="I21" s="22"/>
      <c r="J21">
        <v>174</v>
      </c>
      <c r="K21">
        <v>174</v>
      </c>
      <c r="L21">
        <v>203</v>
      </c>
    </row>
    <row r="22" spans="1:12" ht="15">
      <c r="A22" s="49">
        <v>81007</v>
      </c>
      <c r="B22" s="50" t="s">
        <v>97</v>
      </c>
      <c r="C22" s="50" t="s">
        <v>134</v>
      </c>
      <c r="D22" s="50" t="s">
        <v>180</v>
      </c>
      <c r="E22" s="18">
        <f>+MAX(F22:FK22)</f>
        <v>181</v>
      </c>
      <c r="F22" s="22">
        <v>158</v>
      </c>
      <c r="G22" s="22">
        <v>160</v>
      </c>
      <c r="H22" s="22">
        <v>161</v>
      </c>
      <c r="I22" s="22"/>
      <c r="J22">
        <v>161</v>
      </c>
      <c r="K22">
        <v>161</v>
      </c>
      <c r="L22">
        <v>181</v>
      </c>
    </row>
    <row r="23" spans="1:12" ht="15">
      <c r="A23" s="49">
        <v>91103</v>
      </c>
      <c r="B23" s="50" t="s">
        <v>139</v>
      </c>
      <c r="C23" s="50" t="s">
        <v>156</v>
      </c>
      <c r="D23" s="50" t="s">
        <v>223</v>
      </c>
      <c r="E23" s="18">
        <f>+MAX(F23:FK23)</f>
        <v>169</v>
      </c>
      <c r="F23" s="22">
        <v>146</v>
      </c>
      <c r="G23" s="22">
        <v>148</v>
      </c>
      <c r="H23" s="22">
        <v>160</v>
      </c>
      <c r="I23" s="22"/>
      <c r="J23">
        <v>160</v>
      </c>
      <c r="K23">
        <v>160</v>
      </c>
      <c r="L23">
        <v>169</v>
      </c>
    </row>
    <row r="24" spans="1:12" ht="15">
      <c r="A24" s="49">
        <v>80822</v>
      </c>
      <c r="B24" s="50" t="s">
        <v>97</v>
      </c>
      <c r="C24" s="50" t="s">
        <v>97</v>
      </c>
      <c r="D24" s="50" t="s">
        <v>118</v>
      </c>
      <c r="E24" s="18">
        <f>+MAX(F24:FK24)</f>
        <v>167</v>
      </c>
      <c r="F24" s="22">
        <v>153</v>
      </c>
      <c r="G24" s="22">
        <v>154</v>
      </c>
      <c r="H24" s="22">
        <v>154</v>
      </c>
      <c r="I24" s="22"/>
      <c r="J24">
        <v>154</v>
      </c>
      <c r="K24">
        <v>154</v>
      </c>
      <c r="L24">
        <v>167</v>
      </c>
    </row>
    <row r="25" spans="1:12" ht="15">
      <c r="A25" s="49">
        <v>80803</v>
      </c>
      <c r="B25" s="50" t="s">
        <v>97</v>
      </c>
      <c r="C25" s="50" t="s">
        <v>97</v>
      </c>
      <c r="D25" s="50" t="s">
        <v>713</v>
      </c>
      <c r="E25" s="18">
        <f>+MAX(F25:FK25)</f>
        <v>164</v>
      </c>
      <c r="F25" s="22">
        <v>156</v>
      </c>
      <c r="G25" s="22">
        <v>157</v>
      </c>
      <c r="H25" s="22">
        <v>158</v>
      </c>
      <c r="I25" s="22"/>
      <c r="J25">
        <v>158</v>
      </c>
      <c r="K25">
        <v>158</v>
      </c>
      <c r="L25">
        <v>164</v>
      </c>
    </row>
    <row r="26" spans="1:12" ht="15">
      <c r="A26" s="49">
        <v>80823</v>
      </c>
      <c r="B26" s="50" t="s">
        <v>97</v>
      </c>
      <c r="C26" s="50" t="s">
        <v>97</v>
      </c>
      <c r="D26" s="50" t="s">
        <v>402</v>
      </c>
      <c r="E26" s="18">
        <f>+MAX(F26:FK26)</f>
        <v>157</v>
      </c>
      <c r="F26" s="22">
        <v>130</v>
      </c>
      <c r="G26" s="22">
        <v>135</v>
      </c>
      <c r="H26" s="22">
        <v>135</v>
      </c>
      <c r="I26" s="22"/>
      <c r="J26">
        <v>135</v>
      </c>
      <c r="K26">
        <v>135</v>
      </c>
      <c r="L26">
        <v>157</v>
      </c>
    </row>
    <row r="27" spans="1:12" ht="15">
      <c r="A27" s="49">
        <v>80816</v>
      </c>
      <c r="B27" s="50" t="s">
        <v>97</v>
      </c>
      <c r="C27" s="50" t="s">
        <v>97</v>
      </c>
      <c r="D27" s="50" t="s">
        <v>501</v>
      </c>
      <c r="E27" s="18">
        <f>+MAX(F27:FK27)</f>
        <v>156</v>
      </c>
      <c r="F27" s="22">
        <v>143</v>
      </c>
      <c r="G27" s="22">
        <v>143</v>
      </c>
      <c r="H27" s="22">
        <v>143</v>
      </c>
      <c r="I27" s="22"/>
      <c r="J27">
        <v>143</v>
      </c>
      <c r="K27">
        <v>143</v>
      </c>
      <c r="L27">
        <v>156</v>
      </c>
    </row>
    <row r="28" spans="1:12" ht="24">
      <c r="A28" s="49">
        <v>30602</v>
      </c>
      <c r="B28" s="50" t="s">
        <v>99</v>
      </c>
      <c r="C28" s="50" t="s">
        <v>580</v>
      </c>
      <c r="D28" s="50" t="s">
        <v>581</v>
      </c>
      <c r="E28" s="18">
        <f>+MAX(F28:FK28)</f>
        <v>155</v>
      </c>
      <c r="F28" s="22">
        <v>155</v>
      </c>
      <c r="G28" s="22">
        <v>155</v>
      </c>
      <c r="H28" s="22">
        <v>155</v>
      </c>
      <c r="I28" s="22"/>
      <c r="J28">
        <v>155</v>
      </c>
      <c r="K28">
        <v>155</v>
      </c>
      <c r="L28">
        <v>155</v>
      </c>
    </row>
    <row r="29" spans="1:12" ht="15">
      <c r="A29" s="49">
        <v>81001</v>
      </c>
      <c r="B29" s="50" t="s">
        <v>97</v>
      </c>
      <c r="C29" s="50" t="s">
        <v>134</v>
      </c>
      <c r="D29" s="50" t="s">
        <v>135</v>
      </c>
      <c r="E29" s="18">
        <f>+MAX(F29:FK29)</f>
        <v>148</v>
      </c>
      <c r="F29" s="22">
        <v>135</v>
      </c>
      <c r="G29" s="22">
        <v>137</v>
      </c>
      <c r="H29" s="22">
        <v>138</v>
      </c>
      <c r="I29" s="22"/>
      <c r="J29">
        <v>138</v>
      </c>
      <c r="K29">
        <v>138</v>
      </c>
      <c r="L29">
        <v>148</v>
      </c>
    </row>
    <row r="30" spans="1:12" ht="15">
      <c r="A30" s="49">
        <v>80806</v>
      </c>
      <c r="B30" s="50" t="s">
        <v>97</v>
      </c>
      <c r="C30" s="50" t="s">
        <v>97</v>
      </c>
      <c r="D30" s="50" t="s">
        <v>184</v>
      </c>
      <c r="E30" s="18">
        <f>+MAX(F30:FK30)</f>
        <v>147</v>
      </c>
      <c r="F30" s="22">
        <v>138</v>
      </c>
      <c r="G30" s="22">
        <v>138</v>
      </c>
      <c r="H30" s="22">
        <v>139</v>
      </c>
      <c r="I30" s="22"/>
      <c r="J30">
        <v>139</v>
      </c>
      <c r="K30">
        <v>139</v>
      </c>
      <c r="L30">
        <v>147</v>
      </c>
    </row>
    <row r="31" spans="1:12" ht="15">
      <c r="A31" s="49">
        <v>80811</v>
      </c>
      <c r="B31" s="50" t="s">
        <v>97</v>
      </c>
      <c r="C31" s="50" t="s">
        <v>97</v>
      </c>
      <c r="D31" s="50" t="s">
        <v>663</v>
      </c>
      <c r="E31" s="18">
        <f>+MAX(F31:FK31)</f>
        <v>146</v>
      </c>
      <c r="F31" s="22">
        <v>140</v>
      </c>
      <c r="G31" s="22">
        <v>142</v>
      </c>
      <c r="H31" s="22">
        <v>142</v>
      </c>
      <c r="I31" s="22"/>
      <c r="J31">
        <v>142</v>
      </c>
      <c r="K31">
        <v>142</v>
      </c>
      <c r="L31">
        <v>146</v>
      </c>
    </row>
    <row r="32" spans="1:12" ht="15">
      <c r="A32" s="49">
        <v>81006</v>
      </c>
      <c r="B32" s="50" t="s">
        <v>97</v>
      </c>
      <c r="C32" s="50" t="s">
        <v>134</v>
      </c>
      <c r="D32" s="50" t="s">
        <v>142</v>
      </c>
      <c r="E32" s="18">
        <f>+MAX(F32:FK32)</f>
        <v>144</v>
      </c>
      <c r="F32" s="22">
        <v>132</v>
      </c>
      <c r="G32" s="22">
        <v>133</v>
      </c>
      <c r="H32" s="22">
        <v>136</v>
      </c>
      <c r="I32" s="22"/>
      <c r="J32">
        <v>136</v>
      </c>
      <c r="K32">
        <v>136</v>
      </c>
      <c r="L32">
        <v>144</v>
      </c>
    </row>
    <row r="33" spans="1:12" ht="15">
      <c r="A33" s="49">
        <v>130708</v>
      </c>
      <c r="B33" s="50" t="s">
        <v>131</v>
      </c>
      <c r="C33" s="50" t="s">
        <v>132</v>
      </c>
      <c r="D33" s="50" t="s">
        <v>418</v>
      </c>
      <c r="E33" s="18">
        <f>+MAX(F33:FK33)</f>
        <v>129</v>
      </c>
      <c r="F33" s="22">
        <v>117</v>
      </c>
      <c r="G33" s="22">
        <v>118</v>
      </c>
      <c r="H33" s="22">
        <v>118</v>
      </c>
      <c r="I33" s="22"/>
      <c r="J33">
        <v>118</v>
      </c>
      <c r="K33">
        <v>118</v>
      </c>
      <c r="L33">
        <v>129</v>
      </c>
    </row>
    <row r="34" spans="1:12" ht="15">
      <c r="A34" s="49">
        <v>80826</v>
      </c>
      <c r="B34" s="50" t="s">
        <v>97</v>
      </c>
      <c r="C34" s="50" t="s">
        <v>97</v>
      </c>
      <c r="D34" s="50" t="s">
        <v>321</v>
      </c>
      <c r="E34" s="18">
        <f>+MAX(F34:FK34)</f>
        <v>127</v>
      </c>
      <c r="F34" s="22">
        <v>121</v>
      </c>
      <c r="G34" s="22">
        <v>121</v>
      </c>
      <c r="H34" s="22">
        <v>121</v>
      </c>
      <c r="I34" s="22"/>
      <c r="J34">
        <v>121</v>
      </c>
      <c r="K34">
        <v>121</v>
      </c>
      <c r="L34">
        <v>127</v>
      </c>
    </row>
    <row r="35" spans="1:12" ht="15">
      <c r="A35" s="49">
        <v>80810</v>
      </c>
      <c r="B35" s="50" t="s">
        <v>97</v>
      </c>
      <c r="C35" s="50" t="s">
        <v>97</v>
      </c>
      <c r="D35" s="50" t="s">
        <v>607</v>
      </c>
      <c r="E35" s="18">
        <f>+MAX(F35:FK35)</f>
        <v>126</v>
      </c>
      <c r="F35" s="22">
        <v>119</v>
      </c>
      <c r="G35" s="22">
        <v>124</v>
      </c>
      <c r="H35" s="22">
        <v>124</v>
      </c>
      <c r="I35" s="22"/>
      <c r="J35">
        <v>124</v>
      </c>
      <c r="K35">
        <v>124</v>
      </c>
      <c r="L35">
        <v>126</v>
      </c>
    </row>
    <row r="36" spans="1:12" ht="15">
      <c r="A36" s="49">
        <v>130717</v>
      </c>
      <c r="B36" s="50" t="s">
        <v>131</v>
      </c>
      <c r="C36" s="50" t="s">
        <v>132</v>
      </c>
      <c r="D36" s="50" t="s">
        <v>640</v>
      </c>
      <c r="E36" s="18">
        <f>+MAX(F36:FK36)</f>
        <v>123</v>
      </c>
      <c r="F36" s="22">
        <v>112</v>
      </c>
      <c r="G36" s="22">
        <v>112</v>
      </c>
      <c r="H36" s="22">
        <v>113</v>
      </c>
      <c r="I36" s="22"/>
      <c r="J36">
        <v>113</v>
      </c>
      <c r="K36">
        <v>113</v>
      </c>
      <c r="L36">
        <v>123</v>
      </c>
    </row>
    <row r="37" spans="1:12" ht="15">
      <c r="A37" s="49">
        <v>80807</v>
      </c>
      <c r="B37" s="50" t="s">
        <v>97</v>
      </c>
      <c r="C37" s="50" t="s">
        <v>97</v>
      </c>
      <c r="D37" s="50" t="s">
        <v>182</v>
      </c>
      <c r="E37" s="18">
        <f>+MAX(F37:FK37)</f>
        <v>118</v>
      </c>
      <c r="F37" s="22">
        <v>113</v>
      </c>
      <c r="G37" s="22">
        <v>114</v>
      </c>
      <c r="H37" s="22">
        <v>114</v>
      </c>
      <c r="I37" s="22"/>
      <c r="J37">
        <v>114</v>
      </c>
      <c r="K37">
        <v>114</v>
      </c>
      <c r="L37">
        <v>118</v>
      </c>
    </row>
    <row r="38" spans="1:12" ht="15">
      <c r="A38" s="49">
        <v>81003</v>
      </c>
      <c r="B38" s="50" t="s">
        <v>97</v>
      </c>
      <c r="C38" s="50" t="s">
        <v>134</v>
      </c>
      <c r="D38" s="50" t="s">
        <v>448</v>
      </c>
      <c r="E38" s="18">
        <f>+MAX(F38:FK38)</f>
        <v>115</v>
      </c>
      <c r="F38" s="22">
        <v>109</v>
      </c>
      <c r="G38" s="22">
        <v>110</v>
      </c>
      <c r="H38" s="22">
        <v>110</v>
      </c>
      <c r="I38" s="22"/>
      <c r="J38">
        <v>110</v>
      </c>
      <c r="K38">
        <v>110</v>
      </c>
      <c r="L38">
        <v>115</v>
      </c>
    </row>
    <row r="39" spans="1:12" ht="24">
      <c r="A39" s="49">
        <v>100101</v>
      </c>
      <c r="B39" s="50" t="s">
        <v>113</v>
      </c>
      <c r="C39" s="50" t="s">
        <v>113</v>
      </c>
      <c r="D39" s="50" t="s">
        <v>573</v>
      </c>
      <c r="E39" s="18">
        <f>+MAX(F39:FK39)</f>
        <v>113</v>
      </c>
      <c r="F39" s="22">
        <v>110</v>
      </c>
      <c r="G39" s="22">
        <v>110</v>
      </c>
      <c r="H39" s="22">
        <v>110</v>
      </c>
      <c r="I39" s="22"/>
      <c r="J39">
        <v>110</v>
      </c>
      <c r="K39">
        <v>110</v>
      </c>
      <c r="L39">
        <v>113</v>
      </c>
    </row>
    <row r="40" spans="1:12" ht="15">
      <c r="A40" s="49">
        <v>81008</v>
      </c>
      <c r="B40" s="50" t="s">
        <v>97</v>
      </c>
      <c r="C40" s="50" t="s">
        <v>134</v>
      </c>
      <c r="D40" s="50" t="s">
        <v>591</v>
      </c>
      <c r="E40" s="18">
        <f>+MAX(F40:FK40)</f>
        <v>107</v>
      </c>
      <c r="F40" s="22">
        <v>101</v>
      </c>
      <c r="G40" s="22">
        <v>101</v>
      </c>
      <c r="H40" s="22">
        <v>103</v>
      </c>
      <c r="I40" s="22"/>
      <c r="J40">
        <v>103</v>
      </c>
      <c r="K40">
        <v>103</v>
      </c>
      <c r="L40">
        <v>107</v>
      </c>
    </row>
    <row r="41" spans="1:12" ht="15">
      <c r="A41" s="49">
        <v>80501</v>
      </c>
      <c r="B41" s="50" t="s">
        <v>97</v>
      </c>
      <c r="C41" s="50" t="s">
        <v>240</v>
      </c>
      <c r="D41" s="50" t="s">
        <v>275</v>
      </c>
      <c r="E41" s="18">
        <f>+MAX(F41:FK41)</f>
        <v>98</v>
      </c>
      <c r="F41" s="22">
        <v>93</v>
      </c>
      <c r="G41" s="22">
        <v>94</v>
      </c>
      <c r="H41" s="22">
        <v>94</v>
      </c>
      <c r="I41" s="22"/>
      <c r="J41">
        <v>94</v>
      </c>
      <c r="K41">
        <v>94</v>
      </c>
      <c r="L41">
        <v>98</v>
      </c>
    </row>
    <row r="42" spans="1:12" ht="15">
      <c r="A42" s="49">
        <v>81009</v>
      </c>
      <c r="B42" s="50" t="s">
        <v>97</v>
      </c>
      <c r="C42" s="50" t="s">
        <v>134</v>
      </c>
      <c r="D42" s="50" t="s">
        <v>682</v>
      </c>
      <c r="E42" s="18">
        <f>+MAX(F42:FK42)</f>
        <v>96</v>
      </c>
      <c r="F42" s="22">
        <v>92</v>
      </c>
      <c r="G42" s="22">
        <v>92</v>
      </c>
      <c r="H42" s="22">
        <v>93</v>
      </c>
      <c r="I42" s="22"/>
      <c r="J42">
        <v>93</v>
      </c>
      <c r="K42">
        <v>93</v>
      </c>
      <c r="L42">
        <v>96</v>
      </c>
    </row>
    <row r="43" spans="1:12" ht="15">
      <c r="A43" s="49">
        <v>130702</v>
      </c>
      <c r="B43" s="50" t="s">
        <v>131</v>
      </c>
      <c r="C43" s="50" t="s">
        <v>132</v>
      </c>
      <c r="D43" s="50" t="s">
        <v>171</v>
      </c>
      <c r="E43" s="18">
        <f>+MAX(F43:FK43)</f>
        <v>93</v>
      </c>
      <c r="F43" s="22">
        <v>86</v>
      </c>
      <c r="G43" s="22">
        <v>86</v>
      </c>
      <c r="H43" s="22">
        <v>87</v>
      </c>
      <c r="I43" s="22"/>
      <c r="J43">
        <v>87</v>
      </c>
      <c r="K43">
        <v>87</v>
      </c>
      <c r="L43">
        <v>93</v>
      </c>
    </row>
    <row r="44" spans="1:12" ht="24">
      <c r="A44" s="49">
        <v>100102</v>
      </c>
      <c r="B44" s="50" t="s">
        <v>113</v>
      </c>
      <c r="C44" s="50" t="s">
        <v>113</v>
      </c>
      <c r="D44" s="50" t="s">
        <v>114</v>
      </c>
      <c r="E44" s="18">
        <f>+MAX(F44:FK44)</f>
        <v>91</v>
      </c>
      <c r="F44" s="22">
        <v>91</v>
      </c>
      <c r="G44" s="22">
        <v>91</v>
      </c>
      <c r="H44" s="22">
        <v>91</v>
      </c>
      <c r="I44" s="22"/>
      <c r="J44">
        <v>91</v>
      </c>
      <c r="K44">
        <v>91</v>
      </c>
      <c r="L44">
        <v>91</v>
      </c>
    </row>
    <row r="45" spans="1:12" ht="15">
      <c r="A45" s="49">
        <v>130108</v>
      </c>
      <c r="B45" s="50" t="s">
        <v>131</v>
      </c>
      <c r="C45" s="50" t="s">
        <v>144</v>
      </c>
      <c r="D45" s="50" t="s">
        <v>270</v>
      </c>
      <c r="E45" s="18">
        <f>+MAX(F45:FK45)</f>
        <v>89</v>
      </c>
      <c r="F45" s="22">
        <v>76</v>
      </c>
      <c r="G45" s="22">
        <v>77</v>
      </c>
      <c r="H45" s="22">
        <v>79</v>
      </c>
      <c r="I45" s="22"/>
      <c r="J45">
        <v>79</v>
      </c>
      <c r="K45">
        <v>79</v>
      </c>
      <c r="L45">
        <v>89</v>
      </c>
    </row>
    <row r="46" spans="1:12" ht="15">
      <c r="A46" s="49">
        <v>40102</v>
      </c>
      <c r="B46" s="50" t="s">
        <v>115</v>
      </c>
      <c r="C46" s="50" t="s">
        <v>116</v>
      </c>
      <c r="D46" s="50" t="s">
        <v>317</v>
      </c>
      <c r="E46" s="18">
        <f>+MAX(F46:FK46)</f>
        <v>87</v>
      </c>
      <c r="F46" s="22">
        <v>82</v>
      </c>
      <c r="G46" s="22">
        <v>82</v>
      </c>
      <c r="H46" s="22">
        <v>82</v>
      </c>
      <c r="I46" s="22"/>
      <c r="J46">
        <v>82</v>
      </c>
      <c r="K46">
        <v>82</v>
      </c>
      <c r="L46">
        <v>87</v>
      </c>
    </row>
    <row r="47" spans="1:12" ht="15">
      <c r="A47" s="49">
        <v>50208</v>
      </c>
      <c r="B47" s="50" t="s">
        <v>107</v>
      </c>
      <c r="C47" s="50" t="s">
        <v>195</v>
      </c>
      <c r="D47" s="50" t="s">
        <v>561</v>
      </c>
      <c r="E47" s="18">
        <f>+MAX(F47:FK47)</f>
        <v>86</v>
      </c>
      <c r="F47" s="22">
        <v>85</v>
      </c>
      <c r="G47" s="22">
        <v>85</v>
      </c>
      <c r="H47" s="22">
        <v>85</v>
      </c>
      <c r="I47" s="22"/>
      <c r="J47">
        <v>85</v>
      </c>
      <c r="K47">
        <v>85</v>
      </c>
      <c r="L47">
        <v>86</v>
      </c>
    </row>
    <row r="48" spans="1:12" ht="15">
      <c r="A48" s="49">
        <v>30107</v>
      </c>
      <c r="B48" s="50" t="s">
        <v>99</v>
      </c>
      <c r="C48" s="50" t="s">
        <v>99</v>
      </c>
      <c r="D48" s="50" t="s">
        <v>305</v>
      </c>
      <c r="E48" s="18">
        <f>+MAX(F48:FK48)</f>
        <v>85</v>
      </c>
      <c r="F48" s="22">
        <v>76</v>
      </c>
      <c r="G48" s="22">
        <v>78</v>
      </c>
      <c r="H48" s="22">
        <v>78</v>
      </c>
      <c r="I48" s="22"/>
      <c r="J48">
        <v>78</v>
      </c>
      <c r="K48">
        <v>78</v>
      </c>
      <c r="L48">
        <v>85</v>
      </c>
    </row>
    <row r="49" spans="1:12" ht="15">
      <c r="A49" s="49">
        <v>130709</v>
      </c>
      <c r="B49" s="50" t="s">
        <v>131</v>
      </c>
      <c r="C49" s="50" t="s">
        <v>132</v>
      </c>
      <c r="D49" s="50" t="s">
        <v>214</v>
      </c>
      <c r="E49" s="18">
        <f>+MAX(F49:FK49)</f>
        <v>85</v>
      </c>
      <c r="F49" s="22">
        <v>83</v>
      </c>
      <c r="G49" s="22">
        <v>83</v>
      </c>
      <c r="H49" s="22">
        <v>83</v>
      </c>
      <c r="I49" s="22"/>
      <c r="J49">
        <v>83</v>
      </c>
      <c r="K49">
        <v>83</v>
      </c>
      <c r="L49">
        <v>85</v>
      </c>
    </row>
    <row r="50" spans="1:12" ht="15">
      <c r="A50" s="49">
        <v>80818</v>
      </c>
      <c r="B50" s="50" t="s">
        <v>97</v>
      </c>
      <c r="C50" s="50" t="s">
        <v>97</v>
      </c>
      <c r="D50" s="50" t="s">
        <v>705</v>
      </c>
      <c r="E50" s="18">
        <f>+MAX(F50:FK50)</f>
        <v>75</v>
      </c>
      <c r="F50" s="22">
        <v>73</v>
      </c>
      <c r="G50" s="22">
        <v>73</v>
      </c>
      <c r="H50" s="22">
        <v>73</v>
      </c>
      <c r="I50" s="22"/>
      <c r="J50">
        <v>73</v>
      </c>
      <c r="K50">
        <v>73</v>
      </c>
      <c r="L50">
        <v>75</v>
      </c>
    </row>
    <row r="51" spans="1:12" ht="15">
      <c r="A51" s="49">
        <v>80808</v>
      </c>
      <c r="B51" s="50" t="s">
        <v>97</v>
      </c>
      <c r="C51" s="50" t="s">
        <v>97</v>
      </c>
      <c r="D51" s="50" t="s">
        <v>637</v>
      </c>
      <c r="E51" s="18">
        <f>+MAX(F51:FK51)</f>
        <v>71</v>
      </c>
      <c r="F51" s="22">
        <v>66</v>
      </c>
      <c r="G51" s="22">
        <v>66</v>
      </c>
      <c r="H51" s="22">
        <v>67</v>
      </c>
      <c r="I51" s="22"/>
      <c r="J51">
        <v>67</v>
      </c>
      <c r="K51">
        <v>67</v>
      </c>
      <c r="L51">
        <v>71</v>
      </c>
    </row>
    <row r="52" spans="1:12" ht="15">
      <c r="A52" s="49">
        <v>130716</v>
      </c>
      <c r="B52" s="50" t="s">
        <v>131</v>
      </c>
      <c r="C52" s="50" t="s">
        <v>132</v>
      </c>
      <c r="D52" s="50" t="s">
        <v>625</v>
      </c>
      <c r="E52" s="18">
        <f>+MAX(F52:FK52)</f>
        <v>68</v>
      </c>
      <c r="F52" s="22">
        <v>60</v>
      </c>
      <c r="G52" s="22">
        <v>60</v>
      </c>
      <c r="H52" s="22">
        <v>63</v>
      </c>
      <c r="I52" s="22"/>
      <c r="J52">
        <v>63</v>
      </c>
      <c r="K52">
        <v>63</v>
      </c>
      <c r="L52">
        <v>68</v>
      </c>
    </row>
    <row r="53" spans="1:12" ht="15">
      <c r="A53" s="49">
        <v>81005</v>
      </c>
      <c r="B53" s="50" t="s">
        <v>97</v>
      </c>
      <c r="C53" s="50" t="s">
        <v>134</v>
      </c>
      <c r="D53" s="50" t="s">
        <v>769</v>
      </c>
      <c r="E53" s="18">
        <f>+MAX(F53:FK53)</f>
        <v>63</v>
      </c>
      <c r="F53" s="22">
        <v>52</v>
      </c>
      <c r="G53" s="22">
        <v>53</v>
      </c>
      <c r="H53" s="22">
        <v>57</v>
      </c>
      <c r="I53" s="22"/>
      <c r="J53">
        <v>57</v>
      </c>
      <c r="K53">
        <v>57</v>
      </c>
      <c r="L53">
        <v>63</v>
      </c>
    </row>
    <row r="54" spans="1:12" ht="15">
      <c r="A54" s="49">
        <v>40109</v>
      </c>
      <c r="B54" s="50" t="s">
        <v>115</v>
      </c>
      <c r="C54" s="50" t="s">
        <v>116</v>
      </c>
      <c r="D54" s="50" t="s">
        <v>586</v>
      </c>
      <c r="E54" s="18">
        <f>+MAX(F54:FK54)</f>
        <v>58</v>
      </c>
      <c r="F54" s="22">
        <v>57</v>
      </c>
      <c r="G54" s="22">
        <v>57</v>
      </c>
      <c r="H54" s="22">
        <v>57</v>
      </c>
      <c r="I54" s="22"/>
      <c r="J54">
        <v>57</v>
      </c>
      <c r="K54">
        <v>57</v>
      </c>
      <c r="L54">
        <v>58</v>
      </c>
    </row>
    <row r="55" spans="1:12" ht="15">
      <c r="A55" s="49">
        <v>91013</v>
      </c>
      <c r="B55" s="50" t="s">
        <v>139</v>
      </c>
      <c r="C55" s="50" t="s">
        <v>232</v>
      </c>
      <c r="D55" s="50" t="s">
        <v>678</v>
      </c>
      <c r="E55" s="18">
        <f>+MAX(F55:FK55)</f>
        <v>55</v>
      </c>
      <c r="F55" s="22">
        <v>50</v>
      </c>
      <c r="G55" s="22">
        <v>50</v>
      </c>
      <c r="H55" s="22">
        <v>55</v>
      </c>
      <c r="I55" s="22"/>
      <c r="J55">
        <v>55</v>
      </c>
      <c r="K55">
        <v>55</v>
      </c>
      <c r="L55">
        <v>55</v>
      </c>
    </row>
    <row r="56" spans="1:12" ht="15">
      <c r="A56" s="49">
        <v>10301</v>
      </c>
      <c r="B56" s="50" t="s">
        <v>119</v>
      </c>
      <c r="C56" s="50" t="s">
        <v>159</v>
      </c>
      <c r="D56" s="50" t="s">
        <v>280</v>
      </c>
      <c r="E56" s="18">
        <f>+MAX(F56:FK56)</f>
        <v>52</v>
      </c>
      <c r="F56" s="22">
        <v>35</v>
      </c>
      <c r="G56" s="22">
        <v>35</v>
      </c>
      <c r="H56" s="22">
        <v>40</v>
      </c>
      <c r="I56" s="22"/>
      <c r="J56">
        <v>40</v>
      </c>
      <c r="K56">
        <v>40</v>
      </c>
      <c r="L56">
        <v>52</v>
      </c>
    </row>
    <row r="57" spans="1:12" ht="15">
      <c r="A57" s="49">
        <v>130701</v>
      </c>
      <c r="B57" s="50" t="s">
        <v>131</v>
      </c>
      <c r="C57" s="50" t="s">
        <v>132</v>
      </c>
      <c r="D57" s="50" t="s">
        <v>170</v>
      </c>
      <c r="E57" s="18">
        <f>+MAX(F57:FK57)</f>
        <v>51</v>
      </c>
      <c r="F57" s="22">
        <v>50</v>
      </c>
      <c r="G57" s="22">
        <v>50</v>
      </c>
      <c r="H57" s="22">
        <v>50</v>
      </c>
      <c r="I57" s="22"/>
      <c r="J57">
        <v>50</v>
      </c>
      <c r="K57">
        <v>50</v>
      </c>
      <c r="L57">
        <v>51</v>
      </c>
    </row>
    <row r="58" spans="1:12" ht="15">
      <c r="A58" s="49">
        <v>81004</v>
      </c>
      <c r="B58" s="50" t="s">
        <v>97</v>
      </c>
      <c r="C58" s="50" t="s">
        <v>134</v>
      </c>
      <c r="D58" s="50" t="s">
        <v>558</v>
      </c>
      <c r="E58" s="18">
        <f>+MAX(F58:FK58)</f>
        <v>51</v>
      </c>
      <c r="F58" s="22">
        <v>44</v>
      </c>
      <c r="G58" s="22">
        <v>46</v>
      </c>
      <c r="H58" s="22">
        <v>46</v>
      </c>
      <c r="I58" s="22"/>
      <c r="J58">
        <v>46</v>
      </c>
      <c r="K58">
        <v>46</v>
      </c>
      <c r="L58">
        <v>51</v>
      </c>
    </row>
    <row r="59" spans="1:12" ht="15">
      <c r="A59" s="49">
        <v>50207</v>
      </c>
      <c r="B59" s="50" t="s">
        <v>107</v>
      </c>
      <c r="C59" s="50" t="s">
        <v>195</v>
      </c>
      <c r="D59" s="50" t="s">
        <v>780</v>
      </c>
      <c r="E59" s="18">
        <f>+MAX(F59:FK59)</f>
        <v>49</v>
      </c>
      <c r="F59" s="22">
        <v>49</v>
      </c>
      <c r="G59" s="22">
        <v>49</v>
      </c>
      <c r="H59" s="22">
        <v>49</v>
      </c>
      <c r="I59" s="22"/>
      <c r="J59">
        <v>49</v>
      </c>
      <c r="K59">
        <v>49</v>
      </c>
      <c r="L59">
        <v>49</v>
      </c>
    </row>
    <row r="60" spans="1:12" ht="15">
      <c r="A60" s="49">
        <v>91011</v>
      </c>
      <c r="B60" s="50" t="s">
        <v>139</v>
      </c>
      <c r="C60" s="50" t="s">
        <v>232</v>
      </c>
      <c r="D60" s="50" t="s">
        <v>706</v>
      </c>
      <c r="E60" s="18">
        <f>+MAX(F60:FK60)</f>
        <v>45</v>
      </c>
      <c r="F60" s="22">
        <v>42</v>
      </c>
      <c r="G60" s="22">
        <v>42</v>
      </c>
      <c r="H60" s="22">
        <v>42</v>
      </c>
      <c r="I60" s="22"/>
      <c r="J60">
        <v>42</v>
      </c>
      <c r="K60">
        <v>42</v>
      </c>
      <c r="L60">
        <v>45</v>
      </c>
    </row>
    <row r="61" spans="1:12" ht="15">
      <c r="A61" s="49">
        <v>130706</v>
      </c>
      <c r="B61" s="50" t="s">
        <v>131</v>
      </c>
      <c r="C61" s="50" t="s">
        <v>132</v>
      </c>
      <c r="D61" s="50" t="s">
        <v>347</v>
      </c>
      <c r="E61" s="18">
        <f>+MAX(F61:FK61)</f>
        <v>42</v>
      </c>
      <c r="F61" s="22">
        <v>35</v>
      </c>
      <c r="G61" s="22">
        <v>35</v>
      </c>
      <c r="H61" s="22">
        <v>35</v>
      </c>
      <c r="I61" s="22"/>
      <c r="J61">
        <v>35</v>
      </c>
      <c r="K61">
        <v>35</v>
      </c>
      <c r="L61">
        <v>42</v>
      </c>
    </row>
    <row r="62" spans="1:12" ht="24">
      <c r="A62" s="49">
        <v>120805</v>
      </c>
      <c r="B62" s="50" t="s">
        <v>104</v>
      </c>
      <c r="C62" s="50" t="s">
        <v>209</v>
      </c>
      <c r="D62" s="50" t="s">
        <v>753</v>
      </c>
      <c r="E62" s="18">
        <f>+MAX(F62:FK62)</f>
        <v>39</v>
      </c>
      <c r="F62" s="22">
        <v>13</v>
      </c>
      <c r="G62" s="22">
        <v>13</v>
      </c>
      <c r="H62" s="22">
        <v>13</v>
      </c>
      <c r="I62" s="22"/>
      <c r="J62">
        <v>13</v>
      </c>
      <c r="K62">
        <v>13</v>
      </c>
      <c r="L62">
        <v>39</v>
      </c>
    </row>
    <row r="63" spans="1:12" ht="15">
      <c r="A63" s="49">
        <v>30104</v>
      </c>
      <c r="B63" s="50" t="s">
        <v>99</v>
      </c>
      <c r="C63" s="50" t="s">
        <v>99</v>
      </c>
      <c r="D63" s="50" t="s">
        <v>248</v>
      </c>
      <c r="E63" s="18">
        <f>+MAX(F63:FK63)</f>
        <v>34</v>
      </c>
      <c r="F63" s="22">
        <v>34</v>
      </c>
      <c r="G63" s="22">
        <v>34</v>
      </c>
      <c r="H63" s="22">
        <v>34</v>
      </c>
      <c r="I63" s="22"/>
      <c r="J63">
        <v>34</v>
      </c>
      <c r="K63">
        <v>34</v>
      </c>
      <c r="L63">
        <v>34</v>
      </c>
    </row>
    <row r="64" spans="1:12" ht="15">
      <c r="A64" s="49">
        <v>30113</v>
      </c>
      <c r="B64" s="50" t="s">
        <v>99</v>
      </c>
      <c r="C64" s="50" t="s">
        <v>99</v>
      </c>
      <c r="D64" s="50" t="s">
        <v>700</v>
      </c>
      <c r="E64" s="18">
        <f>+MAX(F64:FK64)</f>
        <v>34</v>
      </c>
      <c r="F64" s="22">
        <v>30</v>
      </c>
      <c r="G64" s="22">
        <v>30</v>
      </c>
      <c r="H64" s="22">
        <v>30</v>
      </c>
      <c r="I64" s="22"/>
      <c r="J64">
        <v>30</v>
      </c>
      <c r="K64">
        <v>30</v>
      </c>
      <c r="L64">
        <v>34</v>
      </c>
    </row>
    <row r="65" spans="1:12" ht="15">
      <c r="A65" s="49">
        <v>130103</v>
      </c>
      <c r="B65" s="50" t="s">
        <v>131</v>
      </c>
      <c r="C65" s="50" t="s">
        <v>144</v>
      </c>
      <c r="D65" s="50" t="s">
        <v>585</v>
      </c>
      <c r="E65" s="18">
        <f>+MAX(F65:FK65)</f>
        <v>32</v>
      </c>
      <c r="F65" s="22">
        <v>30</v>
      </c>
      <c r="G65" s="22">
        <v>30</v>
      </c>
      <c r="H65" s="22">
        <v>30</v>
      </c>
      <c r="I65" s="22"/>
      <c r="J65">
        <v>30</v>
      </c>
      <c r="K65">
        <v>30</v>
      </c>
      <c r="L65">
        <v>32</v>
      </c>
    </row>
    <row r="66" spans="1:12" ht="24">
      <c r="A66" s="49">
        <v>120802</v>
      </c>
      <c r="B66" s="50" t="s">
        <v>104</v>
      </c>
      <c r="C66" s="50" t="s">
        <v>209</v>
      </c>
      <c r="D66" s="50" t="s">
        <v>210</v>
      </c>
      <c r="E66" s="18">
        <f>+MAX(F66:FK66)</f>
        <v>30</v>
      </c>
      <c r="F66" s="22">
        <v>11</v>
      </c>
      <c r="G66" s="22">
        <v>11</v>
      </c>
      <c r="H66" s="22">
        <v>11</v>
      </c>
      <c r="I66" s="22"/>
      <c r="J66">
        <v>11</v>
      </c>
      <c r="K66">
        <v>11</v>
      </c>
      <c r="L66">
        <v>30</v>
      </c>
    </row>
    <row r="67" spans="1:12" ht="15">
      <c r="A67" s="49">
        <v>91007</v>
      </c>
      <c r="B67" s="50" t="s">
        <v>139</v>
      </c>
      <c r="C67" s="50" t="s">
        <v>232</v>
      </c>
      <c r="D67" s="50" t="s">
        <v>233</v>
      </c>
      <c r="E67" s="18">
        <f>+MAX(F67:FK67)</f>
        <v>27</v>
      </c>
      <c r="F67" s="22">
        <v>26</v>
      </c>
      <c r="G67" s="22">
        <v>26</v>
      </c>
      <c r="H67" s="22">
        <v>26</v>
      </c>
      <c r="I67" s="22"/>
      <c r="J67">
        <v>26</v>
      </c>
      <c r="K67">
        <v>26</v>
      </c>
      <c r="L67">
        <v>27</v>
      </c>
    </row>
    <row r="68" spans="1:12" ht="15">
      <c r="A68" s="49">
        <v>10201</v>
      </c>
      <c r="B68" s="50" t="s">
        <v>119</v>
      </c>
      <c r="C68" s="50" t="s">
        <v>167</v>
      </c>
      <c r="D68" s="50" t="s">
        <v>273</v>
      </c>
      <c r="E68" s="18">
        <f>+MAX(F68:FK68)</f>
        <v>26</v>
      </c>
      <c r="F68" s="22">
        <v>12</v>
      </c>
      <c r="G68" s="22">
        <v>12</v>
      </c>
      <c r="H68" s="22">
        <v>16</v>
      </c>
      <c r="I68" s="22"/>
      <c r="J68">
        <v>16</v>
      </c>
      <c r="K68">
        <v>16</v>
      </c>
      <c r="L68">
        <v>26</v>
      </c>
    </row>
    <row r="69" spans="1:12" ht="15">
      <c r="A69" s="49">
        <v>40601</v>
      </c>
      <c r="B69" s="50" t="s">
        <v>115</v>
      </c>
      <c r="C69" s="50" t="s">
        <v>185</v>
      </c>
      <c r="D69" s="50" t="s">
        <v>312</v>
      </c>
      <c r="E69" s="18">
        <f>+MAX(F69:FK69)</f>
        <v>26</v>
      </c>
      <c r="F69" s="22">
        <v>25</v>
      </c>
      <c r="G69" s="22">
        <v>25</v>
      </c>
      <c r="H69" s="22">
        <v>25</v>
      </c>
      <c r="I69" s="22"/>
      <c r="J69">
        <v>25</v>
      </c>
      <c r="K69">
        <v>25</v>
      </c>
      <c r="L69">
        <v>26</v>
      </c>
    </row>
    <row r="70" spans="1:12" ht="15">
      <c r="A70" s="49">
        <v>91008</v>
      </c>
      <c r="B70" s="50" t="s">
        <v>139</v>
      </c>
      <c r="C70" s="50" t="s">
        <v>232</v>
      </c>
      <c r="D70" s="50" t="s">
        <v>533</v>
      </c>
      <c r="E70" s="18">
        <f>+MAX(F70:FK70)</f>
        <v>25</v>
      </c>
      <c r="F70" s="22">
        <v>18</v>
      </c>
      <c r="G70" s="22">
        <v>18</v>
      </c>
      <c r="H70" s="22">
        <v>18</v>
      </c>
      <c r="I70" s="22"/>
      <c r="J70">
        <v>18</v>
      </c>
      <c r="K70">
        <v>18</v>
      </c>
      <c r="L70">
        <v>25</v>
      </c>
    </row>
    <row r="71" spans="1:12" ht="15">
      <c r="A71" s="49">
        <v>91101</v>
      </c>
      <c r="B71" s="50" t="s">
        <v>139</v>
      </c>
      <c r="C71" s="50" t="s">
        <v>156</v>
      </c>
      <c r="D71" s="50" t="s">
        <v>734</v>
      </c>
      <c r="E71" s="18">
        <f>+MAX(F71:FK71)</f>
        <v>25</v>
      </c>
      <c r="F71" s="22">
        <v>24</v>
      </c>
      <c r="G71" s="22">
        <v>24</v>
      </c>
      <c r="H71" s="22">
        <v>25</v>
      </c>
      <c r="I71" s="22"/>
      <c r="J71">
        <v>25</v>
      </c>
      <c r="K71">
        <v>25</v>
      </c>
      <c r="L71">
        <v>25</v>
      </c>
    </row>
    <row r="72" spans="1:12" ht="15">
      <c r="A72" s="49">
        <v>90101</v>
      </c>
      <c r="B72" s="50" t="s">
        <v>139</v>
      </c>
      <c r="C72" s="50" t="s">
        <v>148</v>
      </c>
      <c r="D72" s="50" t="s">
        <v>149</v>
      </c>
      <c r="E72" s="18">
        <f>+MAX(F72:FK72)</f>
        <v>20</v>
      </c>
      <c r="F72" s="22">
        <v>20</v>
      </c>
      <c r="G72" s="22">
        <v>20</v>
      </c>
      <c r="H72" s="22">
        <v>20</v>
      </c>
      <c r="I72" s="22"/>
      <c r="J72">
        <v>20</v>
      </c>
      <c r="K72">
        <v>20</v>
      </c>
      <c r="L72">
        <v>20</v>
      </c>
    </row>
    <row r="73" spans="1:12" ht="15">
      <c r="A73" s="49">
        <v>80508</v>
      </c>
      <c r="B73" s="50" t="s">
        <v>97</v>
      </c>
      <c r="C73" s="50" t="s">
        <v>240</v>
      </c>
      <c r="D73" s="50" t="s">
        <v>750</v>
      </c>
      <c r="E73" s="18">
        <f>+MAX(F73:FK73)</f>
        <v>18</v>
      </c>
      <c r="F73" s="22">
        <v>16</v>
      </c>
      <c r="G73" s="22">
        <v>16</v>
      </c>
      <c r="H73" s="22">
        <v>16</v>
      </c>
      <c r="I73" s="22"/>
      <c r="J73">
        <v>16</v>
      </c>
      <c r="K73">
        <v>16</v>
      </c>
      <c r="L73">
        <v>18</v>
      </c>
    </row>
    <row r="74" spans="1:12" ht="15">
      <c r="A74" s="49">
        <v>50316</v>
      </c>
      <c r="B74" s="50" t="s">
        <v>107</v>
      </c>
      <c r="C74" s="50" t="s">
        <v>108</v>
      </c>
      <c r="D74" s="50" t="s">
        <v>718</v>
      </c>
      <c r="E74" s="18">
        <f>+MAX(F74:FK74)</f>
        <v>17</v>
      </c>
      <c r="F74" s="22">
        <v>14</v>
      </c>
      <c r="G74" s="22">
        <v>14</v>
      </c>
      <c r="H74" s="22">
        <v>14</v>
      </c>
      <c r="I74" s="22"/>
      <c r="J74">
        <v>14</v>
      </c>
      <c r="K74">
        <v>14</v>
      </c>
      <c r="L74">
        <v>17</v>
      </c>
    </row>
    <row r="75" spans="1:12" ht="15">
      <c r="A75" s="49">
        <v>130705</v>
      </c>
      <c r="B75" s="50" t="s">
        <v>131</v>
      </c>
      <c r="C75" s="50" t="s">
        <v>132</v>
      </c>
      <c r="D75" s="50" t="s">
        <v>325</v>
      </c>
      <c r="E75" s="18">
        <f>+MAX(F75:FK75)</f>
        <v>16</v>
      </c>
      <c r="F75" s="22">
        <v>15</v>
      </c>
      <c r="G75" s="22">
        <v>15</v>
      </c>
      <c r="H75" s="22">
        <v>15</v>
      </c>
      <c r="I75" s="22"/>
      <c r="J75">
        <v>15</v>
      </c>
      <c r="K75">
        <v>15</v>
      </c>
      <c r="L75">
        <v>16</v>
      </c>
    </row>
    <row r="76" spans="1:12" ht="15">
      <c r="A76" s="49">
        <v>90105</v>
      </c>
      <c r="B76" s="50" t="s">
        <v>139</v>
      </c>
      <c r="C76" s="50" t="s">
        <v>148</v>
      </c>
      <c r="D76" s="50" t="s">
        <v>692</v>
      </c>
      <c r="E76" s="18">
        <f>+MAX(F76:FK76)</f>
        <v>16</v>
      </c>
      <c r="F76" s="22">
        <v>16</v>
      </c>
      <c r="G76" s="22">
        <v>16</v>
      </c>
      <c r="H76" s="22">
        <v>16</v>
      </c>
      <c r="I76" s="22"/>
      <c r="J76">
        <v>16</v>
      </c>
      <c r="K76">
        <v>16</v>
      </c>
      <c r="L76">
        <v>16</v>
      </c>
    </row>
    <row r="77" spans="1:12" ht="15">
      <c r="A77" s="49">
        <v>80505</v>
      </c>
      <c r="B77" s="50" t="s">
        <v>97</v>
      </c>
      <c r="C77" s="50" t="s">
        <v>240</v>
      </c>
      <c r="D77" s="50" t="s">
        <v>510</v>
      </c>
      <c r="E77" s="18">
        <f>+MAX(F77:FK77)</f>
        <v>15</v>
      </c>
      <c r="F77" s="22">
        <v>14</v>
      </c>
      <c r="G77" s="22">
        <v>14</v>
      </c>
      <c r="H77" s="22">
        <v>14</v>
      </c>
      <c r="I77" s="22"/>
      <c r="J77">
        <v>14</v>
      </c>
      <c r="K77">
        <v>14</v>
      </c>
      <c r="L77">
        <v>15</v>
      </c>
    </row>
    <row r="78" spans="1:12" ht="15">
      <c r="A78" s="49">
        <v>20601</v>
      </c>
      <c r="B78" s="50" t="s">
        <v>110</v>
      </c>
      <c r="C78" s="50" t="s">
        <v>236</v>
      </c>
      <c r="D78" s="50" t="s">
        <v>614</v>
      </c>
      <c r="E78" s="18">
        <f>+MAX(F78:FK78)</f>
        <v>15</v>
      </c>
      <c r="F78" s="22">
        <v>15</v>
      </c>
      <c r="G78" s="22">
        <v>15</v>
      </c>
      <c r="H78" s="22">
        <v>15</v>
      </c>
      <c r="I78" s="22"/>
      <c r="J78">
        <v>15</v>
      </c>
      <c r="K78">
        <v>15</v>
      </c>
      <c r="L78">
        <v>15</v>
      </c>
    </row>
    <row r="79" spans="1:12" ht="15">
      <c r="A79" s="49">
        <v>20207</v>
      </c>
      <c r="B79" s="50" t="s">
        <v>110</v>
      </c>
      <c r="C79" s="50" t="s">
        <v>137</v>
      </c>
      <c r="D79" s="50" t="s">
        <v>669</v>
      </c>
      <c r="E79" s="18">
        <f>+MAX(F79:FK79)</f>
        <v>15</v>
      </c>
      <c r="F79" s="22">
        <v>15</v>
      </c>
      <c r="G79" s="22">
        <v>15</v>
      </c>
      <c r="H79" s="22">
        <v>15</v>
      </c>
      <c r="I79" s="22"/>
      <c r="J79">
        <v>15</v>
      </c>
      <c r="K79">
        <v>15</v>
      </c>
      <c r="L79">
        <v>15</v>
      </c>
    </row>
    <row r="80" spans="1:12" ht="15">
      <c r="A80" s="49">
        <v>30111</v>
      </c>
      <c r="B80" s="50" t="s">
        <v>99</v>
      </c>
      <c r="C80" s="50" t="s">
        <v>99</v>
      </c>
      <c r="D80" s="50" t="s">
        <v>684</v>
      </c>
      <c r="E80" s="18">
        <f>+MAX(F80:FK80)</f>
        <v>15</v>
      </c>
      <c r="F80" s="22">
        <v>13</v>
      </c>
      <c r="G80" s="22">
        <v>13</v>
      </c>
      <c r="H80" s="22">
        <v>13</v>
      </c>
      <c r="I80" s="22"/>
      <c r="J80">
        <v>13</v>
      </c>
      <c r="K80">
        <v>13</v>
      </c>
      <c r="L80">
        <v>15</v>
      </c>
    </row>
    <row r="81" spans="1:12" ht="15">
      <c r="A81" s="49">
        <v>40404</v>
      </c>
      <c r="B81" s="50" t="s">
        <v>115</v>
      </c>
      <c r="C81" s="50" t="s">
        <v>124</v>
      </c>
      <c r="D81" s="50" t="s">
        <v>125</v>
      </c>
      <c r="E81" s="18">
        <f>+MAX(F81:FK81)</f>
        <v>14</v>
      </c>
      <c r="F81" s="22">
        <v>14</v>
      </c>
      <c r="G81" s="22">
        <v>14</v>
      </c>
      <c r="H81" s="22">
        <v>14</v>
      </c>
      <c r="I81" s="22"/>
      <c r="J81">
        <v>14</v>
      </c>
      <c r="K81">
        <v>14</v>
      </c>
      <c r="L81">
        <v>14</v>
      </c>
    </row>
    <row r="82" spans="1:12" ht="15">
      <c r="A82" s="49">
        <v>130301</v>
      </c>
      <c r="B82" s="50" t="s">
        <v>131</v>
      </c>
      <c r="C82" s="50" t="s">
        <v>219</v>
      </c>
      <c r="D82" s="50" t="s">
        <v>244</v>
      </c>
      <c r="E82" s="18">
        <f>+MAX(F82:FK82)</f>
        <v>13</v>
      </c>
      <c r="F82" s="22">
        <v>9</v>
      </c>
      <c r="G82" s="22">
        <v>9</v>
      </c>
      <c r="H82" s="22">
        <v>9</v>
      </c>
      <c r="I82" s="22"/>
      <c r="J82">
        <v>9</v>
      </c>
      <c r="K82">
        <v>9</v>
      </c>
      <c r="L82">
        <v>13</v>
      </c>
    </row>
    <row r="83" spans="1:12" ht="15">
      <c r="A83" s="49">
        <v>130310</v>
      </c>
      <c r="B83" s="50" t="s">
        <v>131</v>
      </c>
      <c r="C83" s="50" t="s">
        <v>219</v>
      </c>
      <c r="D83" s="50" t="s">
        <v>520</v>
      </c>
      <c r="E83" s="18">
        <f>+MAX(F83:FK83)</f>
        <v>13</v>
      </c>
      <c r="F83" s="22">
        <v>13</v>
      </c>
      <c r="G83" s="22">
        <v>13</v>
      </c>
      <c r="H83" s="22">
        <v>13</v>
      </c>
      <c r="I83" s="22"/>
      <c r="J83">
        <v>13</v>
      </c>
      <c r="K83">
        <v>13</v>
      </c>
      <c r="L83">
        <v>13</v>
      </c>
    </row>
    <row r="84" spans="1:12" ht="15">
      <c r="A84" s="49">
        <v>80801</v>
      </c>
      <c r="B84" s="50" t="s">
        <v>97</v>
      </c>
      <c r="C84" s="50" t="s">
        <v>97</v>
      </c>
      <c r="D84" s="50" t="s">
        <v>695</v>
      </c>
      <c r="E84" s="18">
        <f>+MAX(F84:FK84)</f>
        <v>13</v>
      </c>
      <c r="F84" s="22">
        <v>12</v>
      </c>
      <c r="G84" s="22">
        <v>12</v>
      </c>
      <c r="H84" s="22">
        <v>12</v>
      </c>
      <c r="I84" s="22"/>
      <c r="J84">
        <v>12</v>
      </c>
      <c r="K84">
        <v>12</v>
      </c>
      <c r="L84">
        <v>13</v>
      </c>
    </row>
    <row r="85" spans="1:12" ht="15">
      <c r="A85" s="49">
        <v>30110</v>
      </c>
      <c r="B85" s="50" t="s">
        <v>99</v>
      </c>
      <c r="C85" s="50" t="s">
        <v>99</v>
      </c>
      <c r="D85" s="50" t="s">
        <v>643</v>
      </c>
      <c r="E85" s="18">
        <f>+MAX(F85:FK85)</f>
        <v>12</v>
      </c>
      <c r="F85" s="22">
        <v>12</v>
      </c>
      <c r="G85" s="22">
        <v>12</v>
      </c>
      <c r="H85" s="22">
        <v>12</v>
      </c>
      <c r="I85" s="22"/>
      <c r="J85">
        <v>12</v>
      </c>
      <c r="K85">
        <v>12</v>
      </c>
      <c r="L85">
        <v>12</v>
      </c>
    </row>
    <row r="86" spans="1:12" ht="15">
      <c r="A86" s="49">
        <v>40503</v>
      </c>
      <c r="B86" s="50" t="s">
        <v>115</v>
      </c>
      <c r="C86" s="50" t="s">
        <v>146</v>
      </c>
      <c r="D86" s="50" t="s">
        <v>146</v>
      </c>
      <c r="E86" s="18">
        <f>+MAX(F86:FK86)</f>
        <v>11</v>
      </c>
      <c r="F86" s="22">
        <v>8</v>
      </c>
      <c r="G86" s="22">
        <v>8</v>
      </c>
      <c r="H86" s="22">
        <v>8</v>
      </c>
      <c r="I86" s="22"/>
      <c r="J86">
        <v>8</v>
      </c>
      <c r="K86">
        <v>8</v>
      </c>
      <c r="L86">
        <v>11</v>
      </c>
    </row>
    <row r="87" spans="1:12" ht="15">
      <c r="A87" s="49">
        <v>10302</v>
      </c>
      <c r="B87" s="50" t="s">
        <v>119</v>
      </c>
      <c r="C87" s="50" t="s">
        <v>159</v>
      </c>
      <c r="D87" s="50" t="s">
        <v>563</v>
      </c>
      <c r="E87" s="18">
        <f>+MAX(F87:FK87)</f>
        <v>11</v>
      </c>
      <c r="F87" s="22">
        <v>11</v>
      </c>
      <c r="G87" s="22">
        <v>11</v>
      </c>
      <c r="H87" s="22">
        <v>11</v>
      </c>
      <c r="I87" s="22"/>
      <c r="J87">
        <v>11</v>
      </c>
      <c r="K87">
        <v>11</v>
      </c>
      <c r="L87">
        <v>11</v>
      </c>
    </row>
    <row r="88" spans="1:12" ht="15">
      <c r="A88" s="49">
        <v>30101</v>
      </c>
      <c r="B88" s="50" t="s">
        <v>99</v>
      </c>
      <c r="C88" s="50" t="s">
        <v>99</v>
      </c>
      <c r="D88" s="50" t="s">
        <v>173</v>
      </c>
      <c r="E88" s="18">
        <f>+MAX(F88:FK88)</f>
        <v>10</v>
      </c>
      <c r="F88" s="22">
        <v>7</v>
      </c>
      <c r="G88" s="22">
        <v>7</v>
      </c>
      <c r="H88" s="22">
        <v>7</v>
      </c>
      <c r="I88" s="22"/>
      <c r="J88">
        <v>7</v>
      </c>
      <c r="K88">
        <v>7</v>
      </c>
      <c r="L88">
        <v>10</v>
      </c>
    </row>
    <row r="89" spans="1:12" ht="15">
      <c r="A89" s="49">
        <v>40103</v>
      </c>
      <c r="B89" s="50" t="s">
        <v>115</v>
      </c>
      <c r="C89" s="50" t="s">
        <v>116</v>
      </c>
      <c r="D89" s="50" t="s">
        <v>395</v>
      </c>
      <c r="E89" s="18">
        <f>+MAX(F89:FK89)</f>
        <v>10</v>
      </c>
      <c r="F89" s="22">
        <v>0</v>
      </c>
      <c r="G89" s="22">
        <v>0</v>
      </c>
      <c r="H89" s="22">
        <v>10</v>
      </c>
      <c r="I89" s="22"/>
      <c r="J89">
        <v>10</v>
      </c>
      <c r="K89">
        <v>10</v>
      </c>
      <c r="L89">
        <v>10</v>
      </c>
    </row>
    <row r="90" spans="1:12" ht="15">
      <c r="A90" s="49">
        <v>20201</v>
      </c>
      <c r="B90" s="50" t="s">
        <v>110</v>
      </c>
      <c r="C90" s="50" t="s">
        <v>137</v>
      </c>
      <c r="D90" s="50" t="s">
        <v>138</v>
      </c>
      <c r="E90" s="18">
        <f>+MAX(F90:FK90)</f>
        <v>9</v>
      </c>
      <c r="F90" s="22">
        <v>9</v>
      </c>
      <c r="G90" s="22">
        <v>9</v>
      </c>
      <c r="H90" s="22">
        <v>9</v>
      </c>
      <c r="I90" s="22"/>
      <c r="J90">
        <v>9</v>
      </c>
      <c r="K90">
        <v>9</v>
      </c>
      <c r="L90">
        <v>9</v>
      </c>
    </row>
    <row r="91" spans="1:12" ht="15">
      <c r="A91" s="49">
        <v>90401</v>
      </c>
      <c r="B91" s="50" t="s">
        <v>139</v>
      </c>
      <c r="C91" s="50" t="s">
        <v>189</v>
      </c>
      <c r="D91" s="50" t="s">
        <v>473</v>
      </c>
      <c r="E91" s="18">
        <f>+MAX(F91:FK91)</f>
        <v>9</v>
      </c>
      <c r="F91" s="22">
        <v>9</v>
      </c>
      <c r="G91" s="22">
        <v>9</v>
      </c>
      <c r="H91" s="22">
        <v>9</v>
      </c>
      <c r="I91" s="22"/>
      <c r="J91">
        <v>9</v>
      </c>
      <c r="K91">
        <v>9</v>
      </c>
      <c r="L91">
        <v>9</v>
      </c>
    </row>
    <row r="92" spans="1:12" ht="15">
      <c r="A92" s="49">
        <v>40610</v>
      </c>
      <c r="B92" s="50" t="s">
        <v>115</v>
      </c>
      <c r="C92" s="50" t="s">
        <v>185</v>
      </c>
      <c r="D92" s="50" t="s">
        <v>710</v>
      </c>
      <c r="E92" s="18">
        <f>+MAX(F92:FK92)</f>
        <v>9</v>
      </c>
      <c r="F92" s="22">
        <v>9</v>
      </c>
      <c r="G92" s="22">
        <v>9</v>
      </c>
      <c r="H92" s="22">
        <v>9</v>
      </c>
      <c r="I92" s="22"/>
      <c r="J92">
        <v>9</v>
      </c>
      <c r="K92">
        <v>9</v>
      </c>
      <c r="L92">
        <v>9</v>
      </c>
    </row>
    <row r="93" spans="1:12" ht="15">
      <c r="A93" s="49">
        <v>130312</v>
      </c>
      <c r="B93" s="50" t="s">
        <v>131</v>
      </c>
      <c r="C93" s="50" t="s">
        <v>219</v>
      </c>
      <c r="D93" s="50" t="s">
        <v>774</v>
      </c>
      <c r="E93" s="18">
        <f>+MAX(F93:FK93)</f>
        <v>9</v>
      </c>
      <c r="F93" s="22">
        <v>9</v>
      </c>
      <c r="G93" s="22">
        <v>9</v>
      </c>
      <c r="H93" s="22">
        <v>9</v>
      </c>
      <c r="I93" s="22"/>
      <c r="J93">
        <v>9</v>
      </c>
      <c r="K93">
        <v>9</v>
      </c>
      <c r="L93">
        <v>9</v>
      </c>
    </row>
    <row r="94" spans="1:12" ht="15">
      <c r="A94" s="49">
        <v>20101</v>
      </c>
      <c r="B94" s="50" t="s">
        <v>110</v>
      </c>
      <c r="C94" s="50" t="s">
        <v>111</v>
      </c>
      <c r="D94" s="50" t="s">
        <v>112</v>
      </c>
      <c r="E94" s="18">
        <f>+MAX(F94:FK94)</f>
        <v>8</v>
      </c>
      <c r="F94" s="22">
        <v>8</v>
      </c>
      <c r="G94" s="22">
        <v>8</v>
      </c>
      <c r="H94" s="22">
        <v>8</v>
      </c>
      <c r="I94" s="22"/>
      <c r="J94">
        <v>8</v>
      </c>
      <c r="K94">
        <v>8</v>
      </c>
      <c r="L94">
        <v>8</v>
      </c>
    </row>
    <row r="95" spans="1:12" ht="15">
      <c r="A95" s="49">
        <v>20605</v>
      </c>
      <c r="B95" s="50" t="s">
        <v>110</v>
      </c>
      <c r="C95" s="50" t="s">
        <v>236</v>
      </c>
      <c r="D95" s="50" t="s">
        <v>347</v>
      </c>
      <c r="E95" s="18">
        <f>+MAX(F95:FK95)</f>
        <v>8</v>
      </c>
      <c r="F95" s="22">
        <v>8</v>
      </c>
      <c r="G95" s="22">
        <v>8</v>
      </c>
      <c r="H95" s="22">
        <v>8</v>
      </c>
      <c r="I95" s="22"/>
      <c r="J95">
        <v>8</v>
      </c>
      <c r="K95">
        <v>8</v>
      </c>
      <c r="L95">
        <v>8</v>
      </c>
    </row>
    <row r="96" spans="1:12" ht="15">
      <c r="A96" s="49">
        <v>91003</v>
      </c>
      <c r="B96" s="50" t="s">
        <v>139</v>
      </c>
      <c r="C96" s="50" t="s">
        <v>232</v>
      </c>
      <c r="D96" s="50" t="s">
        <v>480</v>
      </c>
      <c r="E96" s="18">
        <f>+MAX(F96:FK96)</f>
        <v>8</v>
      </c>
      <c r="F96" s="22">
        <v>8</v>
      </c>
      <c r="G96" s="22">
        <v>8</v>
      </c>
      <c r="H96" s="22">
        <v>8</v>
      </c>
      <c r="I96" s="22"/>
      <c r="J96">
        <v>8</v>
      </c>
      <c r="K96">
        <v>8</v>
      </c>
      <c r="L96">
        <v>8</v>
      </c>
    </row>
    <row r="97" spans="1:12" ht="15">
      <c r="A97" s="49">
        <v>91014</v>
      </c>
      <c r="B97" s="50" t="s">
        <v>139</v>
      </c>
      <c r="C97" s="50" t="s">
        <v>232</v>
      </c>
      <c r="D97" s="50" t="s">
        <v>587</v>
      </c>
      <c r="E97" s="18">
        <f>+MAX(F97:FK97)</f>
        <v>8</v>
      </c>
      <c r="F97" s="22">
        <v>8</v>
      </c>
      <c r="G97" s="22">
        <v>8</v>
      </c>
      <c r="H97" s="22">
        <v>8</v>
      </c>
      <c r="I97" s="22"/>
      <c r="J97">
        <v>8</v>
      </c>
      <c r="K97">
        <v>8</v>
      </c>
      <c r="L97">
        <v>8</v>
      </c>
    </row>
    <row r="98" spans="1:12" ht="15">
      <c r="A98" s="49">
        <v>40502</v>
      </c>
      <c r="B98" s="50" t="s">
        <v>115</v>
      </c>
      <c r="C98" s="50" t="s">
        <v>146</v>
      </c>
      <c r="D98" s="50" t="s">
        <v>147</v>
      </c>
      <c r="E98" s="18">
        <f>+MAX(F98:FK98)</f>
        <v>7</v>
      </c>
      <c r="F98" s="22">
        <v>3</v>
      </c>
      <c r="G98" s="22">
        <v>7</v>
      </c>
      <c r="H98" s="22">
        <v>7</v>
      </c>
      <c r="I98" s="22"/>
      <c r="J98">
        <v>7</v>
      </c>
      <c r="K98">
        <v>7</v>
      </c>
      <c r="L98">
        <v>7</v>
      </c>
    </row>
    <row r="99" spans="1:12" ht="24">
      <c r="A99" s="49">
        <v>50209</v>
      </c>
      <c r="B99" s="50" t="s">
        <v>107</v>
      </c>
      <c r="C99" s="50" t="s">
        <v>195</v>
      </c>
      <c r="D99" s="50" t="s">
        <v>299</v>
      </c>
      <c r="E99" s="18">
        <f>+MAX(F99:FK99)</f>
        <v>7</v>
      </c>
      <c r="F99" s="22">
        <v>7</v>
      </c>
      <c r="G99" s="22">
        <v>7</v>
      </c>
      <c r="H99" s="22">
        <v>7</v>
      </c>
      <c r="I99" s="22"/>
      <c r="J99">
        <v>7</v>
      </c>
      <c r="K99">
        <v>7</v>
      </c>
      <c r="L99">
        <v>7</v>
      </c>
    </row>
    <row r="100" spans="1:12" ht="15">
      <c r="A100" s="49">
        <v>10206</v>
      </c>
      <c r="B100" s="50" t="s">
        <v>119</v>
      </c>
      <c r="C100" s="50" t="s">
        <v>167</v>
      </c>
      <c r="D100" s="50" t="s">
        <v>354</v>
      </c>
      <c r="E100" s="18">
        <f>+MAX(F100:FK100)</f>
        <v>7</v>
      </c>
      <c r="F100" s="22">
        <v>7</v>
      </c>
      <c r="G100" s="22">
        <v>7</v>
      </c>
      <c r="H100" s="22">
        <v>7</v>
      </c>
      <c r="I100" s="22"/>
      <c r="J100">
        <v>7</v>
      </c>
      <c r="K100">
        <v>7</v>
      </c>
      <c r="L100">
        <v>7</v>
      </c>
    </row>
    <row r="101" spans="1:12" ht="15">
      <c r="A101" s="49">
        <v>91002</v>
      </c>
      <c r="B101" s="50" t="s">
        <v>139</v>
      </c>
      <c r="C101" s="50" t="s">
        <v>232</v>
      </c>
      <c r="D101" s="50" t="s">
        <v>457</v>
      </c>
      <c r="E101" s="18">
        <f>+MAX(F101:FK101)</f>
        <v>7</v>
      </c>
      <c r="F101" s="22">
        <v>7</v>
      </c>
      <c r="G101" s="22">
        <v>7</v>
      </c>
      <c r="H101" s="22">
        <v>7</v>
      </c>
      <c r="I101" s="22"/>
      <c r="J101">
        <v>7</v>
      </c>
      <c r="K101">
        <v>7</v>
      </c>
      <c r="L101">
        <v>7</v>
      </c>
    </row>
    <row r="102" spans="1:12" ht="15">
      <c r="A102" s="49">
        <v>50101</v>
      </c>
      <c r="B102" s="50" t="s">
        <v>107</v>
      </c>
      <c r="C102" s="50" t="s">
        <v>228</v>
      </c>
      <c r="D102" s="50" t="s">
        <v>477</v>
      </c>
      <c r="E102" s="18">
        <f>+MAX(F102:FK102)</f>
        <v>7</v>
      </c>
      <c r="F102" s="22">
        <v>7</v>
      </c>
      <c r="G102" s="22">
        <v>7</v>
      </c>
      <c r="H102" s="22">
        <v>7</v>
      </c>
      <c r="I102" s="22"/>
      <c r="J102">
        <v>7</v>
      </c>
      <c r="K102">
        <v>7</v>
      </c>
      <c r="L102">
        <v>7</v>
      </c>
    </row>
    <row r="103" spans="1:12" ht="15">
      <c r="A103" s="49">
        <v>40606</v>
      </c>
      <c r="B103" s="50" t="s">
        <v>115</v>
      </c>
      <c r="C103" s="50" t="s">
        <v>185</v>
      </c>
      <c r="D103" s="50" t="s">
        <v>508</v>
      </c>
      <c r="E103" s="18">
        <f>+MAX(F103:FK103)</f>
        <v>7</v>
      </c>
      <c r="F103" s="22">
        <v>7</v>
      </c>
      <c r="G103" s="22">
        <v>7</v>
      </c>
      <c r="H103" s="22">
        <v>7</v>
      </c>
      <c r="I103" s="22"/>
      <c r="J103">
        <v>7</v>
      </c>
      <c r="K103">
        <v>7</v>
      </c>
      <c r="L103">
        <v>7</v>
      </c>
    </row>
    <row r="104" spans="1:12" ht="15">
      <c r="A104" s="49">
        <v>40301</v>
      </c>
      <c r="B104" s="50" t="s">
        <v>115</v>
      </c>
      <c r="C104" s="50" t="s">
        <v>152</v>
      </c>
      <c r="D104" s="50" t="s">
        <v>199</v>
      </c>
      <c r="E104" s="18">
        <f>+MAX(F104:FK104)</f>
        <v>6</v>
      </c>
      <c r="F104" s="22">
        <v>4</v>
      </c>
      <c r="G104" s="22">
        <v>4</v>
      </c>
      <c r="H104" s="22">
        <v>4</v>
      </c>
      <c r="I104" s="22"/>
      <c r="J104">
        <v>4</v>
      </c>
      <c r="K104">
        <v>4</v>
      </c>
      <c r="L104">
        <v>6</v>
      </c>
    </row>
    <row r="105" spans="1:12" ht="15">
      <c r="A105" s="49">
        <v>70303</v>
      </c>
      <c r="B105" s="50" t="s">
        <v>102</v>
      </c>
      <c r="C105" s="50" t="s">
        <v>102</v>
      </c>
      <c r="D105" s="50" t="s">
        <v>457</v>
      </c>
      <c r="E105" s="18">
        <f>+MAX(F105:FK105)</f>
        <v>6</v>
      </c>
      <c r="F105" s="22">
        <v>6</v>
      </c>
      <c r="G105" s="22">
        <v>6</v>
      </c>
      <c r="H105" s="22">
        <v>6</v>
      </c>
      <c r="I105" s="22"/>
      <c r="J105">
        <v>6</v>
      </c>
      <c r="K105">
        <v>6</v>
      </c>
      <c r="L105">
        <v>6</v>
      </c>
    </row>
    <row r="106" spans="1:12" ht="15">
      <c r="A106" s="49">
        <v>20301</v>
      </c>
      <c r="B106" s="50" t="s">
        <v>110</v>
      </c>
      <c r="C106" s="50" t="s">
        <v>361</v>
      </c>
      <c r="D106" s="50" t="s">
        <v>481</v>
      </c>
      <c r="E106" s="18">
        <f>+MAX(F106:FK106)</f>
        <v>6</v>
      </c>
      <c r="F106" s="22">
        <v>5</v>
      </c>
      <c r="G106" s="22">
        <v>5</v>
      </c>
      <c r="H106" s="22">
        <v>5</v>
      </c>
      <c r="I106" s="22"/>
      <c r="J106">
        <v>5</v>
      </c>
      <c r="K106">
        <v>5</v>
      </c>
      <c r="L106">
        <v>6</v>
      </c>
    </row>
    <row r="107" spans="1:12" ht="24">
      <c r="A107" s="49">
        <v>110102</v>
      </c>
      <c r="B107" s="50" t="s">
        <v>291</v>
      </c>
      <c r="C107" s="50" t="s">
        <v>292</v>
      </c>
      <c r="D107" s="50" t="s">
        <v>496</v>
      </c>
      <c r="E107" s="18">
        <f>+MAX(F107:FK107)</f>
        <v>6</v>
      </c>
      <c r="F107" s="22">
        <v>3</v>
      </c>
      <c r="G107" s="22">
        <v>3</v>
      </c>
      <c r="H107" s="22">
        <v>3</v>
      </c>
      <c r="I107" s="22"/>
      <c r="J107">
        <v>3</v>
      </c>
      <c r="K107">
        <v>3</v>
      </c>
      <c r="L107">
        <v>6</v>
      </c>
    </row>
    <row r="108" spans="1:12" ht="15">
      <c r="A108" s="49">
        <v>20104</v>
      </c>
      <c r="B108" s="50" t="s">
        <v>110</v>
      </c>
      <c r="C108" s="50" t="s">
        <v>111</v>
      </c>
      <c r="D108" s="50" t="s">
        <v>336</v>
      </c>
      <c r="E108" s="18">
        <f>+MAX(F108:FK108)</f>
        <v>6</v>
      </c>
      <c r="F108" s="22">
        <v>6</v>
      </c>
      <c r="G108" s="22">
        <v>6</v>
      </c>
      <c r="H108" s="22">
        <v>6</v>
      </c>
      <c r="I108" s="22"/>
      <c r="J108">
        <v>6</v>
      </c>
      <c r="K108">
        <v>6</v>
      </c>
      <c r="L108">
        <v>6</v>
      </c>
    </row>
    <row r="109" spans="1:12" ht="15">
      <c r="A109" s="49">
        <v>130104</v>
      </c>
      <c r="B109" s="50" t="s">
        <v>131</v>
      </c>
      <c r="C109" s="50" t="s">
        <v>144</v>
      </c>
      <c r="D109" s="50" t="s">
        <v>715</v>
      </c>
      <c r="E109" s="18">
        <f>+MAX(F109:FK109)</f>
        <v>6</v>
      </c>
      <c r="F109" s="22">
        <v>5</v>
      </c>
      <c r="G109" s="22">
        <v>6</v>
      </c>
      <c r="H109" s="22">
        <v>6</v>
      </c>
      <c r="I109" s="22"/>
      <c r="J109">
        <v>6</v>
      </c>
      <c r="K109">
        <v>6</v>
      </c>
      <c r="L109">
        <v>6</v>
      </c>
    </row>
    <row r="110" spans="1:12" ht="15">
      <c r="A110" s="49">
        <v>130707</v>
      </c>
      <c r="B110" s="50" t="s">
        <v>131</v>
      </c>
      <c r="C110" s="50" t="s">
        <v>132</v>
      </c>
      <c r="D110" s="50" t="s">
        <v>404</v>
      </c>
      <c r="E110" s="18">
        <f>+MAX(F110:FK110)</f>
        <v>5</v>
      </c>
      <c r="F110" s="22">
        <v>4</v>
      </c>
      <c r="G110" s="22">
        <v>4</v>
      </c>
      <c r="H110" s="22">
        <v>4</v>
      </c>
      <c r="I110" s="22"/>
      <c r="J110">
        <v>4</v>
      </c>
      <c r="K110">
        <v>4</v>
      </c>
      <c r="L110">
        <v>5</v>
      </c>
    </row>
    <row r="111" spans="1:12" ht="15">
      <c r="A111" s="49">
        <v>40607</v>
      </c>
      <c r="B111" s="50" t="s">
        <v>115</v>
      </c>
      <c r="C111" s="50" t="s">
        <v>185</v>
      </c>
      <c r="D111" s="50" t="s">
        <v>612</v>
      </c>
      <c r="E111" s="18">
        <f>+MAX(F111:FK111)</f>
        <v>5</v>
      </c>
      <c r="F111" s="22">
        <v>4</v>
      </c>
      <c r="G111" s="22">
        <v>4</v>
      </c>
      <c r="H111" s="22">
        <v>4</v>
      </c>
      <c r="I111" s="22"/>
      <c r="J111">
        <v>4</v>
      </c>
      <c r="K111">
        <v>4</v>
      </c>
      <c r="L111">
        <v>5</v>
      </c>
    </row>
    <row r="112" spans="1:12" ht="15">
      <c r="A112" s="49">
        <v>91005</v>
      </c>
      <c r="B112" s="50" t="s">
        <v>139</v>
      </c>
      <c r="C112" s="50" t="s">
        <v>232</v>
      </c>
      <c r="D112" s="50" t="s">
        <v>628</v>
      </c>
      <c r="E112" s="18">
        <f>+MAX(F112:FK112)</f>
        <v>5</v>
      </c>
      <c r="F112" s="22">
        <v>5</v>
      </c>
      <c r="G112" s="22">
        <v>5</v>
      </c>
      <c r="H112" s="22">
        <v>5</v>
      </c>
      <c r="I112" s="22"/>
      <c r="J112">
        <v>5</v>
      </c>
      <c r="K112">
        <v>5</v>
      </c>
      <c r="L112">
        <v>5</v>
      </c>
    </row>
    <row r="113" spans="1:12" ht="15">
      <c r="A113" s="49">
        <v>30102</v>
      </c>
      <c r="B113" s="50" t="s">
        <v>99</v>
      </c>
      <c r="C113" s="50" t="s">
        <v>99</v>
      </c>
      <c r="D113" s="50" t="s">
        <v>174</v>
      </c>
      <c r="E113" s="18">
        <f>+MAX(F113:FK113)</f>
        <v>4</v>
      </c>
      <c r="F113" s="22">
        <v>2</v>
      </c>
      <c r="G113" s="22">
        <v>3</v>
      </c>
      <c r="H113" s="22">
        <v>3</v>
      </c>
      <c r="I113" s="22"/>
      <c r="J113">
        <v>3</v>
      </c>
      <c r="K113">
        <v>3</v>
      </c>
      <c r="L113">
        <v>4</v>
      </c>
    </row>
    <row r="114" spans="1:12" ht="15">
      <c r="A114" s="49">
        <v>20105</v>
      </c>
      <c r="B114" s="50" t="s">
        <v>110</v>
      </c>
      <c r="C114" s="50" t="s">
        <v>111</v>
      </c>
      <c r="D114" s="50" t="s">
        <v>175</v>
      </c>
      <c r="E114" s="18">
        <f>+MAX(F114:FK114)</f>
        <v>4</v>
      </c>
      <c r="F114" s="22">
        <v>4</v>
      </c>
      <c r="G114" s="22">
        <v>4</v>
      </c>
      <c r="H114" s="22">
        <v>4</v>
      </c>
      <c r="I114" s="22"/>
      <c r="J114">
        <v>4</v>
      </c>
      <c r="K114">
        <v>4</v>
      </c>
      <c r="L114">
        <v>4</v>
      </c>
    </row>
    <row r="115" spans="1:12" ht="15">
      <c r="A115" s="49">
        <v>30103</v>
      </c>
      <c r="B115" s="50" t="s">
        <v>99</v>
      </c>
      <c r="C115" s="50" t="s">
        <v>99</v>
      </c>
      <c r="D115" s="50" t="s">
        <v>206</v>
      </c>
      <c r="E115" s="18">
        <f>+MAX(F115:FK115)</f>
        <v>4</v>
      </c>
      <c r="F115" s="22">
        <v>4</v>
      </c>
      <c r="G115" s="22">
        <v>4</v>
      </c>
      <c r="H115" s="22">
        <v>4</v>
      </c>
      <c r="I115" s="22"/>
      <c r="J115">
        <v>4</v>
      </c>
      <c r="K115">
        <v>4</v>
      </c>
      <c r="L115">
        <v>4</v>
      </c>
    </row>
    <row r="116" spans="1:12" ht="15">
      <c r="A116" s="49">
        <v>90301</v>
      </c>
      <c r="B116" s="50" t="s">
        <v>139</v>
      </c>
      <c r="C116" s="50" t="s">
        <v>238</v>
      </c>
      <c r="D116" s="50" t="s">
        <v>239</v>
      </c>
      <c r="E116" s="18">
        <f>+MAX(F116:FK116)</f>
        <v>4</v>
      </c>
      <c r="F116" s="22">
        <v>4</v>
      </c>
      <c r="G116" s="22">
        <v>4</v>
      </c>
      <c r="H116" s="22">
        <v>4</v>
      </c>
      <c r="I116" s="22"/>
      <c r="J116">
        <v>4</v>
      </c>
      <c r="K116">
        <v>4</v>
      </c>
      <c r="L116">
        <v>4</v>
      </c>
    </row>
    <row r="117" spans="1:12" ht="15">
      <c r="A117" s="49">
        <v>91010</v>
      </c>
      <c r="B117" s="50" t="s">
        <v>139</v>
      </c>
      <c r="C117" s="50" t="s">
        <v>232</v>
      </c>
      <c r="D117" s="50" t="s">
        <v>323</v>
      </c>
      <c r="E117" s="18">
        <f>+MAX(F117:FK117)</f>
        <v>4</v>
      </c>
      <c r="F117" s="22">
        <v>4</v>
      </c>
      <c r="G117" s="22">
        <v>4</v>
      </c>
      <c r="H117" s="22">
        <v>4</v>
      </c>
      <c r="I117" s="22"/>
      <c r="J117">
        <v>4</v>
      </c>
      <c r="K117">
        <v>4</v>
      </c>
      <c r="L117">
        <v>4</v>
      </c>
    </row>
    <row r="118" spans="1:12" ht="24">
      <c r="A118" s="49">
        <v>120206</v>
      </c>
      <c r="B118" s="50" t="s">
        <v>104</v>
      </c>
      <c r="C118" s="50" t="s">
        <v>246</v>
      </c>
      <c r="D118" s="50" t="s">
        <v>434</v>
      </c>
      <c r="E118" s="18">
        <f>+MAX(F118:FK118)</f>
        <v>4</v>
      </c>
      <c r="F118" s="22">
        <v>4</v>
      </c>
      <c r="G118" s="22">
        <v>4</v>
      </c>
      <c r="H118" s="22">
        <v>4</v>
      </c>
      <c r="I118" s="22"/>
      <c r="J118">
        <v>4</v>
      </c>
      <c r="K118">
        <v>4</v>
      </c>
      <c r="L118">
        <v>4</v>
      </c>
    </row>
    <row r="119" spans="1:12" ht="15">
      <c r="A119" s="49">
        <v>130309</v>
      </c>
      <c r="B119" s="50" t="s">
        <v>131</v>
      </c>
      <c r="C119" s="50" t="s">
        <v>219</v>
      </c>
      <c r="D119" s="50" t="s">
        <v>512</v>
      </c>
      <c r="E119" s="18">
        <f>+MAX(F119:FK119)</f>
        <v>4</v>
      </c>
      <c r="F119" s="22">
        <v>4</v>
      </c>
      <c r="G119" s="22">
        <v>4</v>
      </c>
      <c r="H119" s="22">
        <v>4</v>
      </c>
      <c r="I119" s="22"/>
      <c r="J119">
        <v>4</v>
      </c>
      <c r="K119">
        <v>4</v>
      </c>
      <c r="L119">
        <v>4</v>
      </c>
    </row>
    <row r="120" spans="1:12" ht="15">
      <c r="A120" s="49">
        <v>130714</v>
      </c>
      <c r="B120" s="50" t="s">
        <v>131</v>
      </c>
      <c r="C120" s="50" t="s">
        <v>132</v>
      </c>
      <c r="D120" s="50" t="s">
        <v>560</v>
      </c>
      <c r="E120" s="18">
        <f>+MAX(F120:FK120)</f>
        <v>4</v>
      </c>
      <c r="F120" s="22">
        <v>4</v>
      </c>
      <c r="G120" s="22">
        <v>4</v>
      </c>
      <c r="H120" s="22">
        <v>4</v>
      </c>
      <c r="I120" s="22"/>
      <c r="J120">
        <v>4</v>
      </c>
      <c r="K120">
        <v>4</v>
      </c>
      <c r="L120">
        <v>4</v>
      </c>
    </row>
    <row r="121" spans="1:12" ht="15">
      <c r="A121" s="49">
        <v>30109</v>
      </c>
      <c r="B121" s="50" t="s">
        <v>99</v>
      </c>
      <c r="C121" s="50" t="s">
        <v>99</v>
      </c>
      <c r="D121" s="50" t="s">
        <v>583</v>
      </c>
      <c r="E121" s="18">
        <f>+MAX(F121:FK121)</f>
        <v>4</v>
      </c>
      <c r="F121" s="22">
        <v>4</v>
      </c>
      <c r="G121" s="22">
        <v>4</v>
      </c>
      <c r="H121" s="22">
        <v>4</v>
      </c>
      <c r="I121" s="22"/>
      <c r="J121">
        <v>4</v>
      </c>
      <c r="K121">
        <v>4</v>
      </c>
      <c r="L121">
        <v>4</v>
      </c>
    </row>
    <row r="122" spans="1:12" ht="15">
      <c r="A122" s="49">
        <v>130715</v>
      </c>
      <c r="B122" s="50" t="s">
        <v>131</v>
      </c>
      <c r="C122" s="50" t="s">
        <v>132</v>
      </c>
      <c r="D122" s="50" t="s">
        <v>588</v>
      </c>
      <c r="E122" s="18">
        <f>+MAX(F122:FK122)</f>
        <v>4</v>
      </c>
      <c r="F122" s="22">
        <v>4</v>
      </c>
      <c r="G122" s="22">
        <v>4</v>
      </c>
      <c r="H122" s="22">
        <v>4</v>
      </c>
      <c r="I122" s="22"/>
      <c r="J122">
        <v>4</v>
      </c>
      <c r="K122">
        <v>4</v>
      </c>
      <c r="L122">
        <v>4</v>
      </c>
    </row>
    <row r="123" spans="1:12" ht="15">
      <c r="A123" s="49">
        <v>90801</v>
      </c>
      <c r="B123" s="50" t="s">
        <v>139</v>
      </c>
      <c r="C123" s="50" t="s">
        <v>302</v>
      </c>
      <c r="D123" s="50" t="s">
        <v>696</v>
      </c>
      <c r="E123" s="18">
        <f>+MAX(F123:FK123)</f>
        <v>4</v>
      </c>
      <c r="F123" s="22">
        <v>4</v>
      </c>
      <c r="G123" s="22">
        <v>4</v>
      </c>
      <c r="H123" s="22">
        <v>4</v>
      </c>
      <c r="I123" s="22"/>
      <c r="J123">
        <v>4</v>
      </c>
      <c r="K123">
        <v>4</v>
      </c>
      <c r="L123">
        <v>4</v>
      </c>
    </row>
    <row r="124" spans="1:12" ht="15">
      <c r="A124" s="49">
        <v>130718</v>
      </c>
      <c r="B124" s="50" t="s">
        <v>131</v>
      </c>
      <c r="C124" s="50" t="s">
        <v>132</v>
      </c>
      <c r="D124" s="50" t="s">
        <v>722</v>
      </c>
      <c r="E124" s="18">
        <f>+MAX(F124:FK124)</f>
        <v>4</v>
      </c>
      <c r="F124" s="51">
        <v>3</v>
      </c>
      <c r="G124" s="51">
        <v>4</v>
      </c>
      <c r="H124" s="51">
        <v>4</v>
      </c>
      <c r="I124" s="51"/>
      <c r="J124">
        <v>4</v>
      </c>
      <c r="K124">
        <v>4</v>
      </c>
      <c r="L124">
        <v>4</v>
      </c>
    </row>
    <row r="125" spans="1:12" ht="15">
      <c r="A125" s="49">
        <v>40101</v>
      </c>
      <c r="B125" s="50" t="s">
        <v>115</v>
      </c>
      <c r="C125" s="50" t="s">
        <v>116</v>
      </c>
      <c r="D125" s="50" t="s">
        <v>117</v>
      </c>
      <c r="E125" s="18">
        <f>+MAX(F125:FK125)</f>
        <v>3</v>
      </c>
      <c r="F125" s="22">
        <v>2</v>
      </c>
      <c r="G125" s="22">
        <v>2</v>
      </c>
      <c r="H125" s="22">
        <v>2</v>
      </c>
      <c r="I125" s="22"/>
      <c r="J125">
        <v>3</v>
      </c>
      <c r="K125">
        <v>3</v>
      </c>
      <c r="L125">
        <v>3</v>
      </c>
    </row>
    <row r="126" spans="1:12" ht="15">
      <c r="A126" s="49">
        <v>10401</v>
      </c>
      <c r="B126" s="50" t="s">
        <v>119</v>
      </c>
      <c r="C126" s="50" t="s">
        <v>120</v>
      </c>
      <c r="D126" s="50" t="s">
        <v>121</v>
      </c>
      <c r="E126" s="18">
        <f>+MAX(F126:FK126)</f>
        <v>3</v>
      </c>
      <c r="F126" s="22">
        <v>1</v>
      </c>
      <c r="G126" s="22">
        <v>2</v>
      </c>
      <c r="H126" s="22">
        <v>2</v>
      </c>
      <c r="I126" s="22"/>
      <c r="J126">
        <v>2</v>
      </c>
      <c r="K126">
        <v>2</v>
      </c>
      <c r="L126">
        <v>3</v>
      </c>
    </row>
    <row r="127" spans="1:12" ht="15">
      <c r="A127" s="49">
        <v>40401</v>
      </c>
      <c r="B127" s="50" t="s">
        <v>115</v>
      </c>
      <c r="C127" s="50" t="s">
        <v>124</v>
      </c>
      <c r="D127" s="50" t="s">
        <v>200</v>
      </c>
      <c r="E127" s="18">
        <f>+MAX(F127:FK127)</f>
        <v>3</v>
      </c>
      <c r="F127" s="22">
        <v>3</v>
      </c>
      <c r="G127" s="22">
        <v>3</v>
      </c>
      <c r="H127" s="22">
        <v>3</v>
      </c>
      <c r="I127" s="22"/>
      <c r="J127">
        <v>3</v>
      </c>
      <c r="K127">
        <v>3</v>
      </c>
      <c r="L127">
        <v>3</v>
      </c>
    </row>
    <row r="128" spans="1:12" ht="15">
      <c r="A128" s="49">
        <v>20602</v>
      </c>
      <c r="B128" s="50" t="s">
        <v>110</v>
      </c>
      <c r="C128" s="50" t="s">
        <v>236</v>
      </c>
      <c r="D128" s="50" t="s">
        <v>237</v>
      </c>
      <c r="E128" s="18">
        <f>+MAX(F128:FK128)</f>
        <v>3</v>
      </c>
      <c r="F128" s="22">
        <v>3</v>
      </c>
      <c r="G128" s="22">
        <v>3</v>
      </c>
      <c r="H128" s="22">
        <v>3</v>
      </c>
      <c r="I128" s="22"/>
      <c r="J128">
        <v>3</v>
      </c>
      <c r="K128">
        <v>3</v>
      </c>
      <c r="L128">
        <v>3</v>
      </c>
    </row>
    <row r="129" spans="1:12" ht="15">
      <c r="A129" s="49">
        <v>80502</v>
      </c>
      <c r="B129" s="50" t="s">
        <v>97</v>
      </c>
      <c r="C129" s="50" t="s">
        <v>240</v>
      </c>
      <c r="D129" s="50" t="s">
        <v>241</v>
      </c>
      <c r="E129" s="18">
        <f>+MAX(F129:FK129)</f>
        <v>3</v>
      </c>
      <c r="F129" s="22">
        <v>3</v>
      </c>
      <c r="G129" s="22">
        <v>3</v>
      </c>
      <c r="H129" s="22">
        <v>3</v>
      </c>
      <c r="I129" s="22"/>
      <c r="J129">
        <v>3</v>
      </c>
      <c r="K129">
        <v>3</v>
      </c>
      <c r="L129">
        <v>3</v>
      </c>
    </row>
    <row r="130" spans="1:12" ht="15">
      <c r="A130" s="49">
        <v>130401</v>
      </c>
      <c r="B130" s="50" t="s">
        <v>131</v>
      </c>
      <c r="C130" s="50" t="s">
        <v>178</v>
      </c>
      <c r="D130" s="50" t="s">
        <v>272</v>
      </c>
      <c r="E130" s="18">
        <f>+MAX(F130:FK130)</f>
        <v>3</v>
      </c>
      <c r="F130" s="22">
        <v>2</v>
      </c>
      <c r="G130" s="22">
        <v>2</v>
      </c>
      <c r="H130" s="22">
        <v>3</v>
      </c>
      <c r="I130" s="22"/>
      <c r="J130">
        <v>3</v>
      </c>
      <c r="K130">
        <v>3</v>
      </c>
      <c r="L130">
        <v>3</v>
      </c>
    </row>
    <row r="131" spans="1:12" ht="24">
      <c r="A131" s="49">
        <v>80507</v>
      </c>
      <c r="B131" s="50" t="s">
        <v>97</v>
      </c>
      <c r="C131" s="50" t="s">
        <v>240</v>
      </c>
      <c r="D131" s="50" t="s">
        <v>298</v>
      </c>
      <c r="E131" s="18">
        <f>+MAX(F131:FK131)</f>
        <v>3</v>
      </c>
      <c r="F131" s="22">
        <v>0</v>
      </c>
      <c r="G131" s="22">
        <v>0</v>
      </c>
      <c r="H131" s="22">
        <v>0</v>
      </c>
      <c r="I131" s="22"/>
      <c r="J131">
        <v>0</v>
      </c>
      <c r="K131">
        <v>0</v>
      </c>
      <c r="L131">
        <v>3</v>
      </c>
    </row>
    <row r="132" spans="1:12" ht="15">
      <c r="A132" s="49">
        <v>90607</v>
      </c>
      <c r="B132" s="50" t="s">
        <v>139</v>
      </c>
      <c r="C132" s="50" t="s">
        <v>253</v>
      </c>
      <c r="D132" s="50" t="s">
        <v>304</v>
      </c>
      <c r="E132" s="18">
        <f>+MAX(F132:FK132)</f>
        <v>3</v>
      </c>
      <c r="F132" s="22">
        <v>0</v>
      </c>
      <c r="G132" s="22">
        <v>0</v>
      </c>
      <c r="H132" s="22">
        <v>3</v>
      </c>
      <c r="I132" s="22"/>
      <c r="J132">
        <v>3</v>
      </c>
      <c r="K132">
        <v>3</v>
      </c>
      <c r="L132">
        <v>3</v>
      </c>
    </row>
    <row r="133" spans="1:12" ht="15">
      <c r="A133" s="49">
        <v>10203</v>
      </c>
      <c r="B133" s="50" t="s">
        <v>119</v>
      </c>
      <c r="C133" s="50" t="s">
        <v>167</v>
      </c>
      <c r="D133" s="50" t="s">
        <v>416</v>
      </c>
      <c r="E133" s="18">
        <f>+MAX(F133:FK133)</f>
        <v>3</v>
      </c>
      <c r="F133" s="22">
        <v>3</v>
      </c>
      <c r="G133" s="22">
        <v>3</v>
      </c>
      <c r="H133" s="22">
        <v>3</v>
      </c>
      <c r="I133" s="22"/>
      <c r="J133">
        <v>3</v>
      </c>
      <c r="K133">
        <v>3</v>
      </c>
      <c r="L133">
        <v>3</v>
      </c>
    </row>
    <row r="134" spans="1:12" ht="15">
      <c r="A134" s="49">
        <v>91112</v>
      </c>
      <c r="B134" s="50" t="s">
        <v>139</v>
      </c>
      <c r="C134" s="50" t="s">
        <v>156</v>
      </c>
      <c r="D134" s="50" t="s">
        <v>489</v>
      </c>
      <c r="E134" s="18">
        <f>+MAX(F134:FK134)</f>
        <v>3</v>
      </c>
      <c r="F134" s="22">
        <v>3</v>
      </c>
      <c r="G134" s="22">
        <v>3</v>
      </c>
      <c r="H134" s="22">
        <v>3</v>
      </c>
      <c r="I134" s="22"/>
      <c r="J134">
        <v>3</v>
      </c>
      <c r="K134">
        <v>3</v>
      </c>
      <c r="L134">
        <v>3</v>
      </c>
    </row>
    <row r="135" spans="1:12" ht="15">
      <c r="A135" s="49">
        <v>70401</v>
      </c>
      <c r="B135" s="50" t="s">
        <v>102</v>
      </c>
      <c r="C135" s="50" t="s">
        <v>158</v>
      </c>
      <c r="D135" s="50" t="s">
        <v>551</v>
      </c>
      <c r="E135" s="18">
        <f>+MAX(F135:FK135)</f>
        <v>3</v>
      </c>
      <c r="F135" s="22">
        <v>3</v>
      </c>
      <c r="G135" s="22">
        <v>3</v>
      </c>
      <c r="H135" s="22">
        <v>3</v>
      </c>
      <c r="I135" s="22"/>
      <c r="J135">
        <v>3</v>
      </c>
      <c r="K135">
        <v>3</v>
      </c>
      <c r="L135">
        <v>3</v>
      </c>
    </row>
    <row r="136" spans="1:12" ht="15">
      <c r="A136" s="49">
        <v>60103</v>
      </c>
      <c r="B136" s="50" t="s">
        <v>214</v>
      </c>
      <c r="C136" s="50" t="s">
        <v>282</v>
      </c>
      <c r="D136" s="50" t="s">
        <v>565</v>
      </c>
      <c r="E136" s="18">
        <f>+MAX(F136:FK136)</f>
        <v>3</v>
      </c>
      <c r="F136" s="22">
        <v>1</v>
      </c>
      <c r="G136" s="22">
        <v>1</v>
      </c>
      <c r="H136" s="22">
        <v>1</v>
      </c>
      <c r="I136" s="22"/>
      <c r="J136">
        <v>1</v>
      </c>
      <c r="K136">
        <v>1</v>
      </c>
      <c r="L136">
        <v>3</v>
      </c>
    </row>
    <row r="137" spans="1:12" ht="15">
      <c r="A137" s="49">
        <v>20401</v>
      </c>
      <c r="B137" s="50" t="s">
        <v>110</v>
      </c>
      <c r="C137" s="50" t="s">
        <v>242</v>
      </c>
      <c r="D137" s="50" t="s">
        <v>574</v>
      </c>
      <c r="E137" s="18">
        <f>+MAX(F137:FK137)</f>
        <v>3</v>
      </c>
      <c r="F137" s="22">
        <v>3</v>
      </c>
      <c r="G137" s="22">
        <v>3</v>
      </c>
      <c r="H137" s="22">
        <v>3</v>
      </c>
      <c r="I137" s="22"/>
      <c r="J137">
        <v>3</v>
      </c>
      <c r="K137">
        <v>3</v>
      </c>
      <c r="L137">
        <v>3</v>
      </c>
    </row>
    <row r="138" spans="1:12" ht="24">
      <c r="A138" s="49">
        <v>40201</v>
      </c>
      <c r="B138" s="50" t="s">
        <v>115</v>
      </c>
      <c r="C138" s="50" t="s">
        <v>150</v>
      </c>
      <c r="D138" s="50" t="s">
        <v>639</v>
      </c>
      <c r="E138" s="18">
        <f>+MAX(F138:FK138)</f>
        <v>3</v>
      </c>
      <c r="F138" s="22">
        <v>3</v>
      </c>
      <c r="G138" s="22">
        <v>3</v>
      </c>
      <c r="H138" s="22">
        <v>3</v>
      </c>
      <c r="I138" s="22"/>
      <c r="J138">
        <v>3</v>
      </c>
      <c r="K138">
        <v>3</v>
      </c>
      <c r="L138">
        <v>3</v>
      </c>
    </row>
    <row r="139" spans="1:12" ht="15">
      <c r="A139" s="49">
        <v>30112</v>
      </c>
      <c r="B139" s="50" t="s">
        <v>99</v>
      </c>
      <c r="C139" s="50" t="s">
        <v>99</v>
      </c>
      <c r="D139" s="50" t="s">
        <v>687</v>
      </c>
      <c r="E139" s="18">
        <f>+MAX(F139:FK139)</f>
        <v>3</v>
      </c>
      <c r="F139" s="22">
        <v>3</v>
      </c>
      <c r="G139" s="22">
        <v>3</v>
      </c>
      <c r="H139" s="22">
        <v>3</v>
      </c>
      <c r="I139" s="22"/>
      <c r="J139">
        <v>3</v>
      </c>
      <c r="K139">
        <v>3</v>
      </c>
      <c r="L139">
        <v>3</v>
      </c>
    </row>
    <row r="140" spans="1:12" ht="24">
      <c r="A140" s="49">
        <v>30601</v>
      </c>
      <c r="B140" s="50" t="s">
        <v>99</v>
      </c>
      <c r="C140" s="50" t="s">
        <v>580</v>
      </c>
      <c r="D140" s="50" t="s">
        <v>699</v>
      </c>
      <c r="E140" s="18">
        <f>+MAX(F140:FK140)</f>
        <v>3</v>
      </c>
      <c r="F140" s="22">
        <v>3</v>
      </c>
      <c r="G140" s="22">
        <v>3</v>
      </c>
      <c r="H140" s="22">
        <v>3</v>
      </c>
      <c r="I140" s="22"/>
      <c r="J140">
        <v>3</v>
      </c>
      <c r="K140">
        <v>3</v>
      </c>
      <c r="L140">
        <v>3</v>
      </c>
    </row>
    <row r="141" spans="1:12" ht="15">
      <c r="A141" s="49">
        <v>91006</v>
      </c>
      <c r="B141" s="50" t="s">
        <v>139</v>
      </c>
      <c r="C141" s="50" t="s">
        <v>232</v>
      </c>
      <c r="D141" s="50" t="s">
        <v>712</v>
      </c>
      <c r="E141" s="18">
        <f>+MAX(F141:FK141)</f>
        <v>3</v>
      </c>
      <c r="F141" s="22">
        <v>3</v>
      </c>
      <c r="G141" s="22">
        <v>3</v>
      </c>
      <c r="H141" s="22">
        <v>3</v>
      </c>
      <c r="I141" s="22"/>
      <c r="J141">
        <v>3</v>
      </c>
      <c r="K141">
        <v>3</v>
      </c>
      <c r="L141">
        <v>3</v>
      </c>
    </row>
    <row r="142" spans="1:12" ht="15">
      <c r="A142" s="49">
        <v>20407</v>
      </c>
      <c r="B142" s="50" t="s">
        <v>110</v>
      </c>
      <c r="C142" s="50" t="s">
        <v>242</v>
      </c>
      <c r="D142" s="50" t="s">
        <v>775</v>
      </c>
      <c r="E142" s="18">
        <f>+MAX(F142:FK142)</f>
        <v>3</v>
      </c>
      <c r="F142" s="22">
        <v>3</v>
      </c>
      <c r="G142" s="22">
        <v>3</v>
      </c>
      <c r="H142" s="22">
        <v>3</v>
      </c>
      <c r="I142" s="22"/>
      <c r="J142">
        <v>3</v>
      </c>
      <c r="K142">
        <v>3</v>
      </c>
      <c r="L142">
        <v>3</v>
      </c>
    </row>
    <row r="143" spans="1:12" ht="15">
      <c r="A143" s="49">
        <v>130402</v>
      </c>
      <c r="B143" s="50" t="s">
        <v>131</v>
      </c>
      <c r="C143" s="50" t="s">
        <v>178</v>
      </c>
      <c r="D143" s="50" t="s">
        <v>179</v>
      </c>
      <c r="E143" s="18">
        <f>+MAX(F143:FK143)</f>
        <v>2</v>
      </c>
      <c r="F143" s="22">
        <v>1</v>
      </c>
      <c r="G143" s="22">
        <v>1</v>
      </c>
      <c r="H143" s="22">
        <v>1</v>
      </c>
      <c r="I143" s="22"/>
      <c r="J143">
        <v>1</v>
      </c>
      <c r="K143">
        <v>1</v>
      </c>
      <c r="L143">
        <v>2</v>
      </c>
    </row>
    <row r="144" spans="1:12" ht="15">
      <c r="A144" s="49">
        <v>60101</v>
      </c>
      <c r="B144" s="50" t="s">
        <v>214</v>
      </c>
      <c r="C144" s="50" t="s">
        <v>282</v>
      </c>
      <c r="D144" s="50" t="s">
        <v>283</v>
      </c>
      <c r="E144" s="18">
        <f>+MAX(F144:FK144)</f>
        <v>2</v>
      </c>
      <c r="F144" s="22">
        <v>2</v>
      </c>
      <c r="G144" s="22">
        <v>2</v>
      </c>
      <c r="H144" s="22">
        <v>2</v>
      </c>
      <c r="I144" s="22"/>
      <c r="J144">
        <v>2</v>
      </c>
      <c r="K144">
        <v>2</v>
      </c>
      <c r="L144">
        <v>2</v>
      </c>
    </row>
    <row r="145" spans="1:12" ht="15">
      <c r="A145" s="49">
        <v>130903</v>
      </c>
      <c r="B145" s="50" t="s">
        <v>131</v>
      </c>
      <c r="C145" s="50" t="s">
        <v>357</v>
      </c>
      <c r="D145" s="50" t="s">
        <v>365</v>
      </c>
      <c r="E145" s="18">
        <f>+MAX(F145:FK145)</f>
        <v>2</v>
      </c>
      <c r="F145" s="22">
        <v>2</v>
      </c>
      <c r="G145" s="22">
        <v>2</v>
      </c>
      <c r="H145" s="22">
        <v>2</v>
      </c>
      <c r="I145" s="22"/>
      <c r="J145">
        <v>2</v>
      </c>
      <c r="K145">
        <v>2</v>
      </c>
      <c r="L145">
        <v>2</v>
      </c>
    </row>
    <row r="146" spans="1:12" ht="15">
      <c r="A146" s="49">
        <v>40801</v>
      </c>
      <c r="B146" s="50" t="s">
        <v>115</v>
      </c>
      <c r="C146" s="50" t="s">
        <v>419</v>
      </c>
      <c r="D146" s="52" t="s">
        <v>419</v>
      </c>
      <c r="E146" s="18">
        <f>+MAX(F146:FK146)</f>
        <v>2</v>
      </c>
      <c r="F146" s="22">
        <v>2</v>
      </c>
      <c r="G146" s="22">
        <v>2</v>
      </c>
      <c r="H146" s="22">
        <v>2</v>
      </c>
      <c r="I146" s="22"/>
      <c r="J146">
        <v>2</v>
      </c>
      <c r="K146">
        <v>2</v>
      </c>
      <c r="L146">
        <v>2</v>
      </c>
    </row>
    <row r="147" spans="1:12" ht="15">
      <c r="A147" s="49">
        <v>91107</v>
      </c>
      <c r="B147" s="50" t="s">
        <v>139</v>
      </c>
      <c r="C147" s="50" t="s">
        <v>156</v>
      </c>
      <c r="D147" s="50" t="s">
        <v>486</v>
      </c>
      <c r="E147" s="18">
        <f>+MAX(F147:FK147)</f>
        <v>2</v>
      </c>
      <c r="F147" s="22">
        <v>1</v>
      </c>
      <c r="G147" s="22">
        <v>1</v>
      </c>
      <c r="H147" s="22">
        <v>1</v>
      </c>
      <c r="I147" s="22"/>
      <c r="J147">
        <v>1</v>
      </c>
      <c r="K147">
        <v>1</v>
      </c>
      <c r="L147">
        <v>2</v>
      </c>
    </row>
    <row r="148" spans="1:12" ht="24">
      <c r="A148" s="49">
        <v>70301</v>
      </c>
      <c r="B148" s="50" t="s">
        <v>102</v>
      </c>
      <c r="C148" s="50" t="s">
        <v>102</v>
      </c>
      <c r="D148" s="50" t="s">
        <v>492</v>
      </c>
      <c r="E148" s="18">
        <f>+MAX(F148:FK148)</f>
        <v>2</v>
      </c>
      <c r="F148" s="22">
        <v>2</v>
      </c>
      <c r="G148" s="22">
        <v>2</v>
      </c>
      <c r="H148" s="22">
        <v>2</v>
      </c>
      <c r="I148" s="22"/>
      <c r="J148">
        <v>2</v>
      </c>
      <c r="K148">
        <v>2</v>
      </c>
      <c r="L148">
        <v>2</v>
      </c>
    </row>
    <row r="149" spans="1:12" ht="15">
      <c r="A149" s="49">
        <v>90501</v>
      </c>
      <c r="B149" s="50" t="s">
        <v>139</v>
      </c>
      <c r="C149" s="50" t="s">
        <v>258</v>
      </c>
      <c r="D149" s="50" t="s">
        <v>513</v>
      </c>
      <c r="E149" s="18">
        <f>+MAX(F149:FK149)</f>
        <v>2</v>
      </c>
      <c r="F149" s="22">
        <v>2</v>
      </c>
      <c r="G149" s="22">
        <v>2</v>
      </c>
      <c r="H149" s="22">
        <v>2</v>
      </c>
      <c r="I149" s="22"/>
      <c r="J149">
        <v>2</v>
      </c>
      <c r="K149">
        <v>2</v>
      </c>
      <c r="L149">
        <v>2</v>
      </c>
    </row>
    <row r="150" spans="1:12" ht="15">
      <c r="A150" s="49">
        <v>60205</v>
      </c>
      <c r="B150" s="50" t="s">
        <v>214</v>
      </c>
      <c r="C150" s="50" t="s">
        <v>274</v>
      </c>
      <c r="D150" s="50" t="s">
        <v>519</v>
      </c>
      <c r="E150" s="18">
        <f>+MAX(F150:FK150)</f>
        <v>2</v>
      </c>
      <c r="F150" s="22">
        <v>2</v>
      </c>
      <c r="G150" s="22">
        <v>2</v>
      </c>
      <c r="H150" s="22">
        <v>2</v>
      </c>
      <c r="I150" s="22"/>
      <c r="J150">
        <v>2</v>
      </c>
      <c r="K150">
        <v>2</v>
      </c>
      <c r="L150">
        <v>2</v>
      </c>
    </row>
    <row r="151" spans="1:12" ht="15">
      <c r="A151" s="49">
        <v>40708</v>
      </c>
      <c r="B151" s="50" t="s">
        <v>115</v>
      </c>
      <c r="C151" s="50" t="s">
        <v>318</v>
      </c>
      <c r="D151" s="50" t="s">
        <v>533</v>
      </c>
      <c r="E151" s="18">
        <f>+MAX(F151:FK151)</f>
        <v>2</v>
      </c>
      <c r="F151" s="22">
        <v>2</v>
      </c>
      <c r="G151" s="22">
        <v>2</v>
      </c>
      <c r="H151" s="22">
        <v>2</v>
      </c>
      <c r="I151" s="22"/>
      <c r="J151">
        <v>2</v>
      </c>
      <c r="K151">
        <v>2</v>
      </c>
      <c r="L151">
        <v>2</v>
      </c>
    </row>
    <row r="152" spans="1:12" ht="15">
      <c r="A152" s="49">
        <v>130713</v>
      </c>
      <c r="B152" s="50" t="s">
        <v>131</v>
      </c>
      <c r="C152" s="50" t="s">
        <v>132</v>
      </c>
      <c r="D152" s="50" t="s">
        <v>542</v>
      </c>
      <c r="E152" s="18">
        <f>+MAX(F152:FK152)</f>
        <v>2</v>
      </c>
      <c r="F152" s="22">
        <v>2</v>
      </c>
      <c r="G152" s="22">
        <v>2</v>
      </c>
      <c r="H152" s="22">
        <v>2</v>
      </c>
      <c r="I152" s="22"/>
      <c r="J152">
        <v>2</v>
      </c>
      <c r="K152">
        <v>2</v>
      </c>
      <c r="L152">
        <v>2</v>
      </c>
    </row>
    <row r="153" spans="1:12" ht="15">
      <c r="A153" s="49">
        <v>130408</v>
      </c>
      <c r="B153" s="50" t="s">
        <v>131</v>
      </c>
      <c r="C153" s="50" t="s">
        <v>178</v>
      </c>
      <c r="D153" s="50" t="s">
        <v>582</v>
      </c>
      <c r="E153" s="18">
        <f>+MAX(F153:FK153)</f>
        <v>2</v>
      </c>
      <c r="F153" s="22">
        <v>2</v>
      </c>
      <c r="G153" s="22">
        <v>2</v>
      </c>
      <c r="H153" s="22">
        <v>2</v>
      </c>
      <c r="I153" s="22"/>
      <c r="J153">
        <v>2</v>
      </c>
      <c r="K153">
        <v>2</v>
      </c>
      <c r="L153">
        <v>2</v>
      </c>
    </row>
    <row r="154" spans="1:12" ht="15">
      <c r="A154" s="49">
        <v>20501</v>
      </c>
      <c r="B154" s="50" t="s">
        <v>110</v>
      </c>
      <c r="C154" s="50" t="s">
        <v>348</v>
      </c>
      <c r="D154" s="50" t="s">
        <v>590</v>
      </c>
      <c r="E154" s="18">
        <f>+MAX(F154:FK154)</f>
        <v>2</v>
      </c>
      <c r="F154" s="22">
        <v>2</v>
      </c>
      <c r="G154" s="22">
        <v>2</v>
      </c>
      <c r="H154" s="22">
        <v>2</v>
      </c>
      <c r="I154" s="22"/>
      <c r="J154">
        <v>2</v>
      </c>
      <c r="K154">
        <v>2</v>
      </c>
      <c r="L154">
        <v>2</v>
      </c>
    </row>
    <row r="155" spans="1:12" ht="15">
      <c r="A155" s="49">
        <v>20606</v>
      </c>
      <c r="B155" s="50" t="s">
        <v>110</v>
      </c>
      <c r="C155" s="50" t="s">
        <v>236</v>
      </c>
      <c r="D155" s="50" t="s">
        <v>598</v>
      </c>
      <c r="E155" s="18">
        <f>+MAX(F155:FK155)</f>
        <v>2</v>
      </c>
      <c r="F155" s="22">
        <v>2</v>
      </c>
      <c r="G155" s="22">
        <v>2</v>
      </c>
      <c r="H155" s="22">
        <v>2</v>
      </c>
      <c r="I155" s="22"/>
      <c r="J155">
        <v>2</v>
      </c>
      <c r="K155">
        <v>2</v>
      </c>
      <c r="L155">
        <v>2</v>
      </c>
    </row>
    <row r="156" spans="1:12" ht="15">
      <c r="A156" s="49">
        <v>60601</v>
      </c>
      <c r="B156" s="50" t="s">
        <v>214</v>
      </c>
      <c r="C156" s="50" t="s">
        <v>328</v>
      </c>
      <c r="D156" s="50" t="s">
        <v>618</v>
      </c>
      <c r="E156" s="18">
        <f>+MAX(F156:FK156)</f>
        <v>2</v>
      </c>
      <c r="F156" s="22">
        <v>2</v>
      </c>
      <c r="G156" s="22">
        <v>2</v>
      </c>
      <c r="H156" s="22">
        <v>2</v>
      </c>
      <c r="I156" s="22"/>
      <c r="J156">
        <v>2</v>
      </c>
      <c r="K156">
        <v>2</v>
      </c>
      <c r="L156">
        <v>2</v>
      </c>
    </row>
    <row r="157" spans="1:12" ht="15">
      <c r="A157" s="49">
        <v>40901</v>
      </c>
      <c r="B157" s="50" t="s">
        <v>115</v>
      </c>
      <c r="C157" s="50" t="s">
        <v>374</v>
      </c>
      <c r="D157" s="50" t="s">
        <v>660</v>
      </c>
      <c r="E157" s="18">
        <f>+MAX(F157:FK157)</f>
        <v>2</v>
      </c>
      <c r="F157" s="22">
        <v>2</v>
      </c>
      <c r="G157" s="22">
        <v>2</v>
      </c>
      <c r="H157" s="22">
        <v>2</v>
      </c>
      <c r="I157" s="22"/>
      <c r="J157">
        <v>2</v>
      </c>
      <c r="K157">
        <v>2</v>
      </c>
      <c r="L157">
        <v>2</v>
      </c>
    </row>
    <row r="158" spans="1:12" ht="15">
      <c r="A158" s="49">
        <v>70310</v>
      </c>
      <c r="B158" s="50" t="s">
        <v>102</v>
      </c>
      <c r="C158" s="50" t="s">
        <v>102</v>
      </c>
      <c r="D158" s="50" t="s">
        <v>683</v>
      </c>
      <c r="E158" s="18">
        <f>+MAX(F158:FK158)</f>
        <v>2</v>
      </c>
      <c r="F158" s="22">
        <v>2</v>
      </c>
      <c r="G158" s="22">
        <v>2</v>
      </c>
      <c r="H158" s="22">
        <v>2</v>
      </c>
      <c r="I158" s="22"/>
      <c r="J158">
        <v>2</v>
      </c>
      <c r="K158">
        <v>2</v>
      </c>
      <c r="L158">
        <v>2</v>
      </c>
    </row>
    <row r="159" spans="1:12" ht="15">
      <c r="A159" s="49">
        <v>41104</v>
      </c>
      <c r="B159" s="50" t="s">
        <v>115</v>
      </c>
      <c r="C159" s="50" t="s">
        <v>451</v>
      </c>
      <c r="D159" s="50" t="s">
        <v>451</v>
      </c>
      <c r="E159" s="18">
        <f>+MAX(F159:FK159)</f>
        <v>2</v>
      </c>
      <c r="F159" s="22">
        <v>2</v>
      </c>
      <c r="G159" s="22">
        <v>2</v>
      </c>
      <c r="H159" s="22">
        <v>2</v>
      </c>
      <c r="I159" s="22"/>
      <c r="J159">
        <v>2</v>
      </c>
      <c r="K159">
        <v>2</v>
      </c>
      <c r="L159">
        <v>2</v>
      </c>
    </row>
    <row r="160" spans="1:12" ht="15">
      <c r="A160" s="49">
        <v>130703</v>
      </c>
      <c r="B160" s="50" t="s">
        <v>131</v>
      </c>
      <c r="C160" s="50" t="s">
        <v>132</v>
      </c>
      <c r="D160" s="50" t="s">
        <v>133</v>
      </c>
      <c r="E160" s="18">
        <f>+MAX(F160:FK160)</f>
        <v>1</v>
      </c>
      <c r="F160" s="22">
        <v>1</v>
      </c>
      <c r="G160" s="22">
        <v>1</v>
      </c>
      <c r="H160" s="22">
        <v>1</v>
      </c>
      <c r="I160" s="22"/>
      <c r="J160">
        <v>1</v>
      </c>
      <c r="K160">
        <v>1</v>
      </c>
      <c r="L160">
        <v>1</v>
      </c>
    </row>
    <row r="161" spans="1:12" ht="15">
      <c r="A161" s="49">
        <v>130704</v>
      </c>
      <c r="B161" s="50" t="s">
        <v>131</v>
      </c>
      <c r="C161" s="50" t="s">
        <v>132</v>
      </c>
      <c r="D161" s="50" t="s">
        <v>143</v>
      </c>
      <c r="E161" s="18">
        <f>+MAX(F161:FK161)</f>
        <v>1</v>
      </c>
      <c r="F161" s="22">
        <v>1</v>
      </c>
      <c r="G161" s="22">
        <v>1</v>
      </c>
      <c r="H161" s="22">
        <v>1</v>
      </c>
      <c r="I161" s="22"/>
      <c r="J161">
        <v>1</v>
      </c>
      <c r="K161">
        <v>1</v>
      </c>
      <c r="L161">
        <v>1</v>
      </c>
    </row>
    <row r="162" spans="1:12" ht="15">
      <c r="A162" s="49">
        <v>40204</v>
      </c>
      <c r="B162" s="50" t="s">
        <v>115</v>
      </c>
      <c r="C162" s="50" t="s">
        <v>150</v>
      </c>
      <c r="D162" s="50" t="s">
        <v>151</v>
      </c>
      <c r="E162" s="18">
        <f>+MAX(F162:FK162)</f>
        <v>1</v>
      </c>
      <c r="F162" s="22">
        <v>0</v>
      </c>
      <c r="G162" s="22">
        <v>0</v>
      </c>
      <c r="H162" s="22">
        <v>0</v>
      </c>
      <c r="I162" s="22"/>
      <c r="J162">
        <v>0</v>
      </c>
      <c r="K162">
        <v>0</v>
      </c>
      <c r="L162">
        <v>1</v>
      </c>
    </row>
    <row r="163" spans="1:12" ht="15">
      <c r="A163" s="49">
        <v>40302</v>
      </c>
      <c r="B163" s="50" t="s">
        <v>115</v>
      </c>
      <c r="C163" s="50" t="s">
        <v>152</v>
      </c>
      <c r="D163" s="50" t="s">
        <v>153</v>
      </c>
      <c r="E163" s="18">
        <f>+MAX(F163:FK163)</f>
        <v>1</v>
      </c>
      <c r="F163" s="22">
        <v>1</v>
      </c>
      <c r="G163" s="22">
        <v>1</v>
      </c>
      <c r="H163" s="22">
        <v>1</v>
      </c>
      <c r="I163" s="22"/>
      <c r="J163">
        <v>1</v>
      </c>
      <c r="K163">
        <v>1</v>
      </c>
      <c r="L163">
        <v>1</v>
      </c>
    </row>
    <row r="164" spans="1:12" ht="15">
      <c r="A164" s="49">
        <v>10403</v>
      </c>
      <c r="B164" s="50" t="s">
        <v>119</v>
      </c>
      <c r="C164" s="50" t="s">
        <v>120</v>
      </c>
      <c r="D164" s="50" t="s">
        <v>169</v>
      </c>
      <c r="E164" s="18">
        <f>+MAX(F164:FK164)</f>
        <v>1</v>
      </c>
      <c r="F164" s="22">
        <v>0</v>
      </c>
      <c r="G164" s="22">
        <v>0</v>
      </c>
      <c r="H164" s="22">
        <v>0</v>
      </c>
      <c r="I164" s="22"/>
      <c r="J164">
        <v>0</v>
      </c>
      <c r="K164">
        <v>0</v>
      </c>
      <c r="L164">
        <v>1</v>
      </c>
    </row>
    <row r="165" spans="1:12" ht="15">
      <c r="A165" s="49">
        <v>20210</v>
      </c>
      <c r="B165" s="50" t="s">
        <v>110</v>
      </c>
      <c r="C165" s="50" t="s">
        <v>137</v>
      </c>
      <c r="D165" s="50" t="s">
        <v>212</v>
      </c>
      <c r="E165" s="18">
        <f>+MAX(F165:FK165)</f>
        <v>1</v>
      </c>
      <c r="F165" s="22">
        <v>1</v>
      </c>
      <c r="G165" s="22">
        <v>1</v>
      </c>
      <c r="H165" s="22">
        <v>1</v>
      </c>
      <c r="I165" s="22"/>
      <c r="J165">
        <v>1</v>
      </c>
      <c r="K165">
        <v>1</v>
      </c>
      <c r="L165">
        <v>1</v>
      </c>
    </row>
    <row r="166" spans="1:12" ht="15">
      <c r="A166" s="49">
        <v>130302</v>
      </c>
      <c r="B166" s="50" t="s">
        <v>131</v>
      </c>
      <c r="C166" s="50" t="s">
        <v>219</v>
      </c>
      <c r="D166" s="50" t="s">
        <v>220</v>
      </c>
      <c r="E166" s="18">
        <f>+MAX(F166:FK166)</f>
        <v>1</v>
      </c>
      <c r="F166" s="22">
        <v>1</v>
      </c>
      <c r="G166" s="22">
        <v>1</v>
      </c>
      <c r="H166" s="22">
        <v>1</v>
      </c>
      <c r="I166" s="22"/>
      <c r="J166">
        <v>1</v>
      </c>
      <c r="K166">
        <v>1</v>
      </c>
      <c r="L166">
        <v>1</v>
      </c>
    </row>
    <row r="167" spans="1:12" ht="15">
      <c r="A167" s="49">
        <v>130303</v>
      </c>
      <c r="B167" s="50" t="s">
        <v>131</v>
      </c>
      <c r="C167" s="50" t="s">
        <v>219</v>
      </c>
      <c r="D167" s="50" t="s">
        <v>230</v>
      </c>
      <c r="E167" s="18">
        <f>+MAX(F167:FK167)</f>
        <v>1</v>
      </c>
      <c r="F167" s="22">
        <v>1</v>
      </c>
      <c r="G167" s="22">
        <v>1</v>
      </c>
      <c r="H167" s="22">
        <v>1</v>
      </c>
      <c r="I167" s="22"/>
      <c r="J167">
        <v>1</v>
      </c>
      <c r="K167">
        <v>1</v>
      </c>
      <c r="L167">
        <v>1</v>
      </c>
    </row>
    <row r="168" spans="1:12" ht="15">
      <c r="A168" s="49">
        <v>41003</v>
      </c>
      <c r="B168" s="50" t="s">
        <v>115</v>
      </c>
      <c r="C168" s="50" t="s">
        <v>202</v>
      </c>
      <c r="D168" s="50" t="s">
        <v>235</v>
      </c>
      <c r="E168" s="18">
        <f>+MAX(F168:FK168)</f>
        <v>1</v>
      </c>
      <c r="F168" s="22">
        <v>1</v>
      </c>
      <c r="G168" s="22">
        <v>1</v>
      </c>
      <c r="H168" s="22">
        <v>1</v>
      </c>
      <c r="I168" s="22"/>
      <c r="J168">
        <v>1</v>
      </c>
      <c r="K168">
        <v>1</v>
      </c>
      <c r="L168">
        <v>1</v>
      </c>
    </row>
    <row r="169" spans="1:12" ht="15">
      <c r="A169" s="49">
        <v>130304</v>
      </c>
      <c r="B169" s="50" t="s">
        <v>131</v>
      </c>
      <c r="C169" s="50" t="s">
        <v>219</v>
      </c>
      <c r="D169" s="50" t="s">
        <v>255</v>
      </c>
      <c r="E169" s="18">
        <f>+MAX(F169:FK169)</f>
        <v>1</v>
      </c>
      <c r="F169" s="22">
        <v>1</v>
      </c>
      <c r="G169" s="22">
        <v>1</v>
      </c>
      <c r="H169" s="22">
        <v>1</v>
      </c>
      <c r="I169" s="22"/>
      <c r="J169">
        <v>1</v>
      </c>
      <c r="K169">
        <v>1</v>
      </c>
      <c r="L169">
        <v>1</v>
      </c>
    </row>
    <row r="170" spans="1:12" ht="24">
      <c r="A170" s="49">
        <v>120304</v>
      </c>
      <c r="B170" s="50" t="s">
        <v>104</v>
      </c>
      <c r="C170" s="50" t="s">
        <v>126</v>
      </c>
      <c r="D170" s="50" t="s">
        <v>257</v>
      </c>
      <c r="E170" s="18">
        <f>+MAX(F170:FK170)</f>
        <v>1</v>
      </c>
      <c r="F170" s="22">
        <v>1</v>
      </c>
      <c r="G170" s="22">
        <v>1</v>
      </c>
      <c r="H170" s="22">
        <v>1</v>
      </c>
      <c r="I170" s="22"/>
      <c r="J170">
        <v>1</v>
      </c>
      <c r="K170">
        <v>1</v>
      </c>
      <c r="L170">
        <v>1</v>
      </c>
    </row>
    <row r="171" spans="1:12" ht="15">
      <c r="A171" s="49">
        <v>60606</v>
      </c>
      <c r="B171" s="50" t="s">
        <v>214</v>
      </c>
      <c r="C171" s="50" t="s">
        <v>328</v>
      </c>
      <c r="D171" s="50" t="s">
        <v>344</v>
      </c>
      <c r="E171" s="18">
        <f>+MAX(F171:FK171)</f>
        <v>1</v>
      </c>
      <c r="F171" s="22">
        <v>1</v>
      </c>
      <c r="G171" s="22">
        <v>1</v>
      </c>
      <c r="H171" s="22">
        <v>1</v>
      </c>
      <c r="I171" s="22"/>
      <c r="J171">
        <v>1</v>
      </c>
      <c r="K171">
        <v>1</v>
      </c>
      <c r="L171">
        <v>1</v>
      </c>
    </row>
    <row r="172" spans="1:12" ht="15">
      <c r="A172" s="49">
        <v>70315</v>
      </c>
      <c r="B172" s="50" t="s">
        <v>102</v>
      </c>
      <c r="C172" s="50" t="s">
        <v>102</v>
      </c>
      <c r="D172" s="50" t="s">
        <v>353</v>
      </c>
      <c r="E172" s="18">
        <f>+MAX(F172:FK172)</f>
        <v>1</v>
      </c>
      <c r="F172" s="22">
        <v>1</v>
      </c>
      <c r="G172" s="22">
        <v>1</v>
      </c>
      <c r="H172" s="22">
        <v>1</v>
      </c>
      <c r="I172" s="22"/>
      <c r="J172">
        <v>1</v>
      </c>
      <c r="K172">
        <v>1</v>
      </c>
      <c r="L172">
        <v>1</v>
      </c>
    </row>
    <row r="173" spans="1:12" ht="15">
      <c r="A173" s="49">
        <v>80504</v>
      </c>
      <c r="B173" s="50" t="s">
        <v>97</v>
      </c>
      <c r="C173" s="50" t="s">
        <v>240</v>
      </c>
      <c r="D173" s="50" t="s">
        <v>368</v>
      </c>
      <c r="E173" s="18">
        <f>+MAX(F173:FK173)</f>
        <v>1</v>
      </c>
      <c r="F173" s="22">
        <v>1</v>
      </c>
      <c r="G173" s="22">
        <v>1</v>
      </c>
      <c r="H173" s="22">
        <v>1</v>
      </c>
      <c r="I173" s="22"/>
      <c r="J173">
        <v>1</v>
      </c>
      <c r="K173">
        <v>1</v>
      </c>
      <c r="L173">
        <v>1</v>
      </c>
    </row>
    <row r="174" spans="1:12" ht="15">
      <c r="A174" s="49">
        <v>20205</v>
      </c>
      <c r="B174" s="50" t="s">
        <v>110</v>
      </c>
      <c r="C174" s="50" t="s">
        <v>137</v>
      </c>
      <c r="D174" s="50" t="s">
        <v>399</v>
      </c>
      <c r="E174" s="18">
        <f>+MAX(F174:FK174)</f>
        <v>1</v>
      </c>
      <c r="F174" s="22">
        <v>1</v>
      </c>
      <c r="G174" s="22">
        <v>1</v>
      </c>
      <c r="H174" s="22">
        <v>1</v>
      </c>
      <c r="I174" s="22"/>
      <c r="J174">
        <v>1</v>
      </c>
      <c r="K174">
        <v>1</v>
      </c>
      <c r="L174">
        <v>1</v>
      </c>
    </row>
    <row r="175" spans="1:12" ht="15">
      <c r="A175" s="49">
        <v>10217</v>
      </c>
      <c r="B175" s="50" t="s">
        <v>119</v>
      </c>
      <c r="C175" s="50" t="s">
        <v>167</v>
      </c>
      <c r="D175" s="50" t="s">
        <v>407</v>
      </c>
      <c r="E175" s="18">
        <f>+MAX(F175:FK175)</f>
        <v>1</v>
      </c>
      <c r="F175" s="22">
        <v>0</v>
      </c>
      <c r="G175" s="22">
        <v>0</v>
      </c>
      <c r="H175" s="22">
        <v>0</v>
      </c>
      <c r="I175" s="22"/>
      <c r="J175">
        <v>0</v>
      </c>
      <c r="K175">
        <v>0</v>
      </c>
      <c r="L175">
        <v>1</v>
      </c>
    </row>
    <row r="176" spans="1:12" ht="15">
      <c r="A176" s="49">
        <v>60102</v>
      </c>
      <c r="B176" s="50" t="s">
        <v>214</v>
      </c>
      <c r="C176" s="50" t="s">
        <v>282</v>
      </c>
      <c r="D176" s="50" t="s">
        <v>455</v>
      </c>
      <c r="E176" s="18">
        <f>+MAX(F176:FK176)</f>
        <v>1</v>
      </c>
      <c r="F176" s="22">
        <v>1</v>
      </c>
      <c r="G176" s="22">
        <v>1</v>
      </c>
      <c r="H176" s="22">
        <v>1</v>
      </c>
      <c r="I176" s="22"/>
      <c r="J176">
        <v>1</v>
      </c>
      <c r="K176">
        <v>1</v>
      </c>
      <c r="L176">
        <v>1</v>
      </c>
    </row>
    <row r="177" spans="1:12" ht="15">
      <c r="A177" s="49">
        <v>40501</v>
      </c>
      <c r="B177" s="50" t="s">
        <v>115</v>
      </c>
      <c r="C177" s="50" t="s">
        <v>146</v>
      </c>
      <c r="D177" s="50" t="s">
        <v>458</v>
      </c>
      <c r="E177" s="18">
        <f>+MAX(F177:FK177)</f>
        <v>1</v>
      </c>
      <c r="F177" s="22">
        <v>0</v>
      </c>
      <c r="G177" s="22">
        <v>0</v>
      </c>
      <c r="H177" s="22">
        <v>0</v>
      </c>
      <c r="I177" s="22"/>
      <c r="J177">
        <v>0</v>
      </c>
      <c r="K177">
        <v>0</v>
      </c>
      <c r="L177">
        <v>1</v>
      </c>
    </row>
    <row r="178" spans="1:12" ht="15">
      <c r="A178" s="49">
        <v>40506</v>
      </c>
      <c r="B178" s="50" t="s">
        <v>115</v>
      </c>
      <c r="C178" s="50" t="s">
        <v>146</v>
      </c>
      <c r="D178" s="50" t="s">
        <v>466</v>
      </c>
      <c r="E178" s="18">
        <f>+MAX(F178:FK178)</f>
        <v>1</v>
      </c>
      <c r="F178" s="22">
        <v>1</v>
      </c>
      <c r="G178" s="22">
        <v>1</v>
      </c>
      <c r="H178" s="22">
        <v>1</v>
      </c>
      <c r="I178" s="22"/>
      <c r="J178">
        <v>1</v>
      </c>
      <c r="K178">
        <v>1</v>
      </c>
      <c r="L178">
        <v>1</v>
      </c>
    </row>
    <row r="179" spans="1:12" ht="15">
      <c r="A179" s="49">
        <v>130906</v>
      </c>
      <c r="B179" s="50" t="s">
        <v>131</v>
      </c>
      <c r="C179" s="50" t="s">
        <v>357</v>
      </c>
      <c r="D179" s="50" t="s">
        <v>471</v>
      </c>
      <c r="E179" s="18">
        <f>+MAX(F179:FK179)</f>
        <v>1</v>
      </c>
      <c r="F179" s="22">
        <v>1</v>
      </c>
      <c r="G179" s="22">
        <v>1</v>
      </c>
      <c r="H179" s="22">
        <v>1</v>
      </c>
      <c r="I179" s="22"/>
      <c r="J179">
        <v>1</v>
      </c>
      <c r="K179">
        <v>1</v>
      </c>
      <c r="L179">
        <v>1</v>
      </c>
    </row>
    <row r="180" spans="1:12" ht="15">
      <c r="A180" s="49">
        <v>10207</v>
      </c>
      <c r="B180" s="50" t="s">
        <v>119</v>
      </c>
      <c r="C180" s="50" t="s">
        <v>167</v>
      </c>
      <c r="D180" s="50" t="s">
        <v>161</v>
      </c>
      <c r="E180" s="18">
        <f>+MAX(F180:FK180)</f>
        <v>1</v>
      </c>
      <c r="F180" s="22">
        <v>0</v>
      </c>
      <c r="G180" s="22">
        <v>0</v>
      </c>
      <c r="H180" s="22">
        <v>0</v>
      </c>
      <c r="I180" s="22"/>
      <c r="J180">
        <v>0</v>
      </c>
      <c r="K180">
        <v>0</v>
      </c>
      <c r="L180">
        <v>1</v>
      </c>
    </row>
    <row r="181" spans="1:12" ht="15">
      <c r="A181" s="49">
        <v>30108</v>
      </c>
      <c r="B181" s="50" t="s">
        <v>99</v>
      </c>
      <c r="C181" s="50" t="s">
        <v>99</v>
      </c>
      <c r="D181" s="50" t="s">
        <v>521</v>
      </c>
      <c r="E181" s="18">
        <f>+MAX(F181:FK181)</f>
        <v>1</v>
      </c>
      <c r="F181" s="22">
        <v>1</v>
      </c>
      <c r="G181" s="22">
        <v>1</v>
      </c>
      <c r="H181" s="22">
        <v>1</v>
      </c>
      <c r="I181" s="22"/>
      <c r="J181">
        <v>1</v>
      </c>
      <c r="K181">
        <v>1</v>
      </c>
      <c r="L181">
        <v>1</v>
      </c>
    </row>
    <row r="182" spans="1:12" ht="15">
      <c r="A182" s="49">
        <v>60104</v>
      </c>
      <c r="B182" s="50" t="s">
        <v>214</v>
      </c>
      <c r="C182" s="50" t="s">
        <v>282</v>
      </c>
      <c r="D182" s="50" t="s">
        <v>524</v>
      </c>
      <c r="E182" s="18">
        <f>+MAX(F182:FK182)</f>
        <v>1</v>
      </c>
      <c r="F182" s="22">
        <v>1</v>
      </c>
      <c r="G182" s="22">
        <v>1</v>
      </c>
      <c r="H182" s="22">
        <v>1</v>
      </c>
      <c r="I182" s="22"/>
      <c r="J182">
        <v>1</v>
      </c>
      <c r="K182">
        <v>1</v>
      </c>
      <c r="L182">
        <v>1</v>
      </c>
    </row>
    <row r="183" spans="1:12" ht="15">
      <c r="A183" s="49">
        <v>60705</v>
      </c>
      <c r="B183" s="50" t="s">
        <v>214</v>
      </c>
      <c r="C183" s="50" t="s">
        <v>286</v>
      </c>
      <c r="D183" s="50" t="s">
        <v>538</v>
      </c>
      <c r="E183" s="18">
        <f>+MAX(F183:FK183)</f>
        <v>1</v>
      </c>
      <c r="F183" s="22">
        <v>1</v>
      </c>
      <c r="G183" s="22">
        <v>1</v>
      </c>
      <c r="H183" s="22">
        <v>1</v>
      </c>
      <c r="I183" s="22"/>
      <c r="J183">
        <v>1</v>
      </c>
      <c r="K183">
        <v>1</v>
      </c>
      <c r="L183">
        <v>1</v>
      </c>
    </row>
    <row r="184" spans="1:12" ht="15">
      <c r="A184" s="49">
        <v>70308</v>
      </c>
      <c r="B184" s="50" t="s">
        <v>102</v>
      </c>
      <c r="C184" s="50" t="s">
        <v>102</v>
      </c>
      <c r="D184" s="50" t="s">
        <v>548</v>
      </c>
      <c r="E184" s="18">
        <f>+MAX(F184:FK184)</f>
        <v>1</v>
      </c>
      <c r="F184" s="22">
        <v>1</v>
      </c>
      <c r="G184" s="22">
        <v>1</v>
      </c>
      <c r="H184" s="22">
        <v>1</v>
      </c>
      <c r="I184" s="22"/>
      <c r="J184">
        <v>1</v>
      </c>
      <c r="K184">
        <v>1</v>
      </c>
      <c r="L184">
        <v>1</v>
      </c>
    </row>
    <row r="185" spans="1:12" ht="15">
      <c r="A185" s="49">
        <v>60301</v>
      </c>
      <c r="B185" s="50" t="s">
        <v>214</v>
      </c>
      <c r="C185" s="50" t="s">
        <v>334</v>
      </c>
      <c r="D185" s="50" t="s">
        <v>549</v>
      </c>
      <c r="E185" s="18">
        <f>+MAX(F185:FK185)</f>
        <v>1</v>
      </c>
      <c r="F185" s="22">
        <v>1</v>
      </c>
      <c r="G185" s="22">
        <v>1</v>
      </c>
      <c r="H185" s="22">
        <v>1</v>
      </c>
      <c r="I185" s="22"/>
      <c r="J185">
        <v>1</v>
      </c>
      <c r="K185">
        <v>1</v>
      </c>
      <c r="L185">
        <v>1</v>
      </c>
    </row>
    <row r="186" spans="1:12" ht="15">
      <c r="A186" s="49">
        <v>30405</v>
      </c>
      <c r="B186" s="50" t="s">
        <v>99</v>
      </c>
      <c r="C186" s="50" t="s">
        <v>216</v>
      </c>
      <c r="D186" s="50" t="s">
        <v>556</v>
      </c>
      <c r="E186" s="18">
        <f>+MAX(F186:FK186)</f>
        <v>1</v>
      </c>
      <c r="F186" s="22">
        <v>1</v>
      </c>
      <c r="G186" s="22">
        <v>1</v>
      </c>
      <c r="H186" s="22">
        <v>1</v>
      </c>
      <c r="I186" s="22"/>
      <c r="J186">
        <v>1</v>
      </c>
      <c r="K186">
        <v>1</v>
      </c>
      <c r="L186">
        <v>1</v>
      </c>
    </row>
    <row r="187" spans="1:12" ht="15">
      <c r="A187" s="49">
        <v>90601</v>
      </c>
      <c r="B187" s="50" t="s">
        <v>139</v>
      </c>
      <c r="C187" s="50" t="s">
        <v>253</v>
      </c>
      <c r="D187" s="50" t="s">
        <v>568</v>
      </c>
      <c r="E187" s="18">
        <f>+MAX(F187:FK187)</f>
        <v>1</v>
      </c>
      <c r="F187" s="22">
        <v>1</v>
      </c>
      <c r="G187" s="22">
        <v>1</v>
      </c>
      <c r="H187" s="22">
        <v>1</v>
      </c>
      <c r="I187" s="22"/>
      <c r="J187">
        <v>1</v>
      </c>
      <c r="K187">
        <v>1</v>
      </c>
      <c r="L187">
        <v>1</v>
      </c>
    </row>
    <row r="188" spans="1:12" ht="15">
      <c r="A188" s="49">
        <v>41404</v>
      </c>
      <c r="B188" s="50" t="s">
        <v>115</v>
      </c>
      <c r="C188" s="50" t="s">
        <v>268</v>
      </c>
      <c r="D188" s="50" t="s">
        <v>579</v>
      </c>
      <c r="E188" s="18">
        <f>+MAX(F188:FK188)</f>
        <v>1</v>
      </c>
      <c r="F188" s="22">
        <v>1</v>
      </c>
      <c r="G188" s="22">
        <v>1</v>
      </c>
      <c r="H188" s="22">
        <v>1</v>
      </c>
      <c r="I188" s="22"/>
      <c r="J188">
        <v>1</v>
      </c>
      <c r="K188">
        <v>1</v>
      </c>
      <c r="L188">
        <v>1</v>
      </c>
    </row>
    <row r="189" spans="1:12" ht="15">
      <c r="A189" s="49">
        <v>60401</v>
      </c>
      <c r="B189" s="50" t="s">
        <v>214</v>
      </c>
      <c r="C189" s="50" t="s">
        <v>263</v>
      </c>
      <c r="D189" s="50" t="s">
        <v>589</v>
      </c>
      <c r="E189" s="18">
        <f>+MAX(F189:FK189)</f>
        <v>1</v>
      </c>
      <c r="F189" s="22">
        <v>1</v>
      </c>
      <c r="G189" s="22">
        <v>1</v>
      </c>
      <c r="H189" s="22">
        <v>1</v>
      </c>
      <c r="I189" s="22"/>
      <c r="J189">
        <v>1</v>
      </c>
      <c r="K189">
        <v>1</v>
      </c>
      <c r="L189">
        <v>1</v>
      </c>
    </row>
    <row r="190" spans="1:12" ht="15">
      <c r="A190" s="49">
        <v>30205</v>
      </c>
      <c r="B190" s="50" t="s">
        <v>99</v>
      </c>
      <c r="C190" s="50" t="s">
        <v>100</v>
      </c>
      <c r="D190" s="50" t="s">
        <v>600</v>
      </c>
      <c r="E190" s="18">
        <f>+MAX(F190:FK190)</f>
        <v>1</v>
      </c>
      <c r="F190" s="22">
        <v>1</v>
      </c>
      <c r="G190" s="22">
        <v>1</v>
      </c>
      <c r="H190" s="22">
        <v>1</v>
      </c>
      <c r="I190" s="22"/>
      <c r="J190">
        <v>1</v>
      </c>
      <c r="K190">
        <v>1</v>
      </c>
      <c r="L190">
        <v>1</v>
      </c>
    </row>
    <row r="191" spans="1:12" ht="15">
      <c r="A191" s="49">
        <v>60505</v>
      </c>
      <c r="B191" s="50" t="s">
        <v>214</v>
      </c>
      <c r="C191" s="50" t="s">
        <v>215</v>
      </c>
      <c r="D191" s="50" t="s">
        <v>604</v>
      </c>
      <c r="E191" s="18">
        <f>+MAX(F191:FK191)</f>
        <v>1</v>
      </c>
      <c r="F191" s="22">
        <v>1</v>
      </c>
      <c r="G191" s="22">
        <v>1</v>
      </c>
      <c r="H191" s="22">
        <v>1</v>
      </c>
      <c r="I191" s="22"/>
      <c r="J191">
        <v>1</v>
      </c>
      <c r="K191">
        <v>1</v>
      </c>
      <c r="L191">
        <v>1</v>
      </c>
    </row>
    <row r="192" spans="1:12" ht="15">
      <c r="A192" s="49">
        <v>41005</v>
      </c>
      <c r="B192" s="50" t="s">
        <v>115</v>
      </c>
      <c r="C192" s="50" t="s">
        <v>202</v>
      </c>
      <c r="D192" s="50" t="s">
        <v>626</v>
      </c>
      <c r="E192" s="18">
        <f>+MAX(F192:FK192)</f>
        <v>1</v>
      </c>
      <c r="F192" s="22">
        <v>1</v>
      </c>
      <c r="G192" s="22">
        <v>1</v>
      </c>
      <c r="H192" s="22">
        <v>1</v>
      </c>
      <c r="I192" s="22"/>
      <c r="J192">
        <v>1</v>
      </c>
      <c r="K192">
        <v>1</v>
      </c>
      <c r="L192">
        <v>1</v>
      </c>
    </row>
    <row r="193" spans="1:12" ht="15">
      <c r="A193" s="49">
        <v>30401</v>
      </c>
      <c r="B193" s="50" t="s">
        <v>99</v>
      </c>
      <c r="C193" s="50" t="s">
        <v>216</v>
      </c>
      <c r="D193" s="50" t="s">
        <v>630</v>
      </c>
      <c r="E193" s="18">
        <f>+MAX(F193:FK193)</f>
        <v>1</v>
      </c>
      <c r="F193" s="22">
        <v>0</v>
      </c>
      <c r="G193" s="22">
        <v>0</v>
      </c>
      <c r="H193" s="22">
        <v>1</v>
      </c>
      <c r="I193" s="22"/>
      <c r="J193">
        <v>1</v>
      </c>
      <c r="K193">
        <v>1</v>
      </c>
      <c r="L193">
        <v>1</v>
      </c>
    </row>
    <row r="194" spans="1:12" ht="15">
      <c r="A194" s="49">
        <v>130409</v>
      </c>
      <c r="B194" s="50" t="s">
        <v>131</v>
      </c>
      <c r="C194" s="50" t="s">
        <v>178</v>
      </c>
      <c r="D194" s="50" t="s">
        <v>646</v>
      </c>
      <c r="E194" s="18">
        <f>+MAX(F194:FK194)</f>
        <v>1</v>
      </c>
      <c r="F194" s="22">
        <v>1</v>
      </c>
      <c r="G194" s="22">
        <v>1</v>
      </c>
      <c r="H194" s="22">
        <v>1</v>
      </c>
      <c r="I194" s="22"/>
      <c r="J194">
        <v>1</v>
      </c>
      <c r="K194">
        <v>1</v>
      </c>
      <c r="L194">
        <v>1</v>
      </c>
    </row>
    <row r="195" spans="1:12" ht="15">
      <c r="A195" s="49">
        <v>10305</v>
      </c>
      <c r="B195" s="50" t="s">
        <v>119</v>
      </c>
      <c r="C195" s="50" t="s">
        <v>159</v>
      </c>
      <c r="D195" s="50" t="s">
        <v>658</v>
      </c>
      <c r="E195" s="18">
        <f>+MAX(F195:FK195)</f>
        <v>1</v>
      </c>
      <c r="F195" s="22">
        <v>0</v>
      </c>
      <c r="G195" s="22">
        <v>0</v>
      </c>
      <c r="H195" s="22">
        <v>1</v>
      </c>
      <c r="I195" s="22"/>
      <c r="J195">
        <v>1</v>
      </c>
      <c r="K195">
        <v>1</v>
      </c>
      <c r="L195">
        <v>1</v>
      </c>
    </row>
    <row r="196" spans="1:12" ht="15">
      <c r="A196" s="49">
        <v>90701</v>
      </c>
      <c r="B196" s="50" t="s">
        <v>139</v>
      </c>
      <c r="C196" s="50" t="s">
        <v>250</v>
      </c>
      <c r="D196" s="50" t="s">
        <v>667</v>
      </c>
      <c r="E196" s="18">
        <f>+MAX(F196:FK196)</f>
        <v>1</v>
      </c>
      <c r="F196" s="22">
        <v>1</v>
      </c>
      <c r="G196" s="22">
        <v>1</v>
      </c>
      <c r="H196" s="22">
        <v>1</v>
      </c>
      <c r="I196" s="22"/>
      <c r="J196">
        <v>1</v>
      </c>
      <c r="K196">
        <v>1</v>
      </c>
      <c r="L196">
        <v>1</v>
      </c>
    </row>
    <row r="197" spans="1:12" ht="15">
      <c r="A197" s="49">
        <v>40205</v>
      </c>
      <c r="B197" s="50" t="s">
        <v>115</v>
      </c>
      <c r="C197" s="50" t="s">
        <v>150</v>
      </c>
      <c r="D197" s="50" t="s">
        <v>677</v>
      </c>
      <c r="E197" s="18">
        <f>+MAX(F197:FK197)</f>
        <v>1</v>
      </c>
      <c r="F197" s="22">
        <v>1</v>
      </c>
      <c r="G197" s="22">
        <v>1</v>
      </c>
      <c r="H197" s="22">
        <v>1</v>
      </c>
      <c r="I197" s="22"/>
      <c r="J197">
        <v>1</v>
      </c>
      <c r="K197">
        <v>1</v>
      </c>
      <c r="L197">
        <v>1</v>
      </c>
    </row>
    <row r="198" spans="1:12" ht="15">
      <c r="A198" s="49">
        <v>40608</v>
      </c>
      <c r="B198" s="50" t="s">
        <v>115</v>
      </c>
      <c r="C198" s="50" t="s">
        <v>185</v>
      </c>
      <c r="D198" s="50" t="s">
        <v>357</v>
      </c>
      <c r="E198" s="18">
        <f>+MAX(F198:FK198)</f>
        <v>1</v>
      </c>
      <c r="F198" s="22">
        <v>1</v>
      </c>
      <c r="G198" s="22">
        <v>1</v>
      </c>
      <c r="H198" s="22">
        <v>1</v>
      </c>
      <c r="I198" s="22"/>
      <c r="J198">
        <v>1</v>
      </c>
      <c r="K198">
        <v>1</v>
      </c>
      <c r="L198">
        <v>1</v>
      </c>
    </row>
    <row r="199" spans="1:12" ht="15">
      <c r="A199" s="49">
        <v>40515</v>
      </c>
      <c r="B199" s="50" t="s">
        <v>115</v>
      </c>
      <c r="C199" s="50" t="s">
        <v>146</v>
      </c>
      <c r="D199" s="50" t="s">
        <v>697</v>
      </c>
      <c r="E199" s="18">
        <f>+MAX(F199:FK199)</f>
        <v>1</v>
      </c>
      <c r="F199" s="22">
        <v>1</v>
      </c>
      <c r="G199" s="22">
        <v>1</v>
      </c>
      <c r="H199" s="22">
        <v>1</v>
      </c>
      <c r="I199" s="22"/>
      <c r="J199">
        <v>1</v>
      </c>
      <c r="K199">
        <v>1</v>
      </c>
      <c r="L199">
        <v>1</v>
      </c>
    </row>
    <row r="200" spans="1:12" ht="15">
      <c r="A200" s="49">
        <v>60105</v>
      </c>
      <c r="B200" s="50" t="s">
        <v>214</v>
      </c>
      <c r="C200" s="50" t="s">
        <v>282</v>
      </c>
      <c r="D200" s="50" t="s">
        <v>701</v>
      </c>
      <c r="E200" s="18">
        <f>+MAX(F200:FK200)</f>
        <v>1</v>
      </c>
      <c r="F200" s="22">
        <v>1</v>
      </c>
      <c r="G200" s="22">
        <v>1</v>
      </c>
      <c r="H200" s="22">
        <v>1</v>
      </c>
      <c r="I200" s="22"/>
      <c r="J200">
        <v>1</v>
      </c>
      <c r="K200">
        <v>1</v>
      </c>
      <c r="L200">
        <v>1</v>
      </c>
    </row>
    <row r="201" spans="1:12" ht="15">
      <c r="A201" s="49">
        <v>60701</v>
      </c>
      <c r="B201" s="50" t="s">
        <v>214</v>
      </c>
      <c r="C201" s="50" t="s">
        <v>286</v>
      </c>
      <c r="D201" s="50" t="s">
        <v>720</v>
      </c>
      <c r="E201" s="18">
        <f>+MAX(F201:FK201)</f>
        <v>1</v>
      </c>
      <c r="F201" s="51">
        <v>1</v>
      </c>
      <c r="G201" s="51">
        <v>1</v>
      </c>
      <c r="H201" s="51">
        <v>1</v>
      </c>
      <c r="I201" s="51"/>
      <c r="J201">
        <v>1</v>
      </c>
      <c r="K201">
        <v>1</v>
      </c>
      <c r="L201">
        <v>1</v>
      </c>
    </row>
    <row r="202" spans="1:12" ht="15">
      <c r="A202" s="49">
        <v>40510</v>
      </c>
      <c r="B202" s="50" t="s">
        <v>115</v>
      </c>
      <c r="C202" s="50" t="s">
        <v>146</v>
      </c>
      <c r="D202" s="50" t="s">
        <v>727</v>
      </c>
      <c r="E202" s="18">
        <f>+MAX(F202:FK202)</f>
        <v>1</v>
      </c>
      <c r="F202" s="22">
        <v>1</v>
      </c>
      <c r="G202" s="22">
        <v>1</v>
      </c>
      <c r="H202" s="22">
        <v>1</v>
      </c>
      <c r="I202" s="22"/>
      <c r="J202">
        <v>1</v>
      </c>
      <c r="K202">
        <v>1</v>
      </c>
      <c r="L202">
        <v>1</v>
      </c>
    </row>
    <row r="203" spans="1:12" ht="15">
      <c r="A203" s="49">
        <v>40107</v>
      </c>
      <c r="B203" s="50" t="s">
        <v>115</v>
      </c>
      <c r="C203" s="50" t="s">
        <v>116</v>
      </c>
      <c r="D203" s="50" t="s">
        <v>728</v>
      </c>
      <c r="E203" s="18">
        <f>+MAX(F203:FK203)</f>
        <v>1</v>
      </c>
      <c r="F203" s="22">
        <v>1</v>
      </c>
      <c r="G203" s="22">
        <v>1</v>
      </c>
      <c r="H203" s="22">
        <v>1</v>
      </c>
      <c r="I203" s="22"/>
      <c r="J203">
        <v>1</v>
      </c>
      <c r="K203">
        <v>1</v>
      </c>
      <c r="L203">
        <v>1</v>
      </c>
    </row>
    <row r="204" spans="1:12" ht="24">
      <c r="A204" s="49">
        <v>120101</v>
      </c>
      <c r="B204" s="50" t="s">
        <v>104</v>
      </c>
      <c r="C204" s="50" t="s">
        <v>193</v>
      </c>
      <c r="D204" s="50" t="s">
        <v>733</v>
      </c>
      <c r="E204" s="18">
        <f>+MAX(F204:FK204)</f>
        <v>1</v>
      </c>
      <c r="F204" s="22">
        <v>1</v>
      </c>
      <c r="G204" s="22">
        <v>1</v>
      </c>
      <c r="H204" s="22">
        <v>1</v>
      </c>
      <c r="I204" s="22"/>
      <c r="J204">
        <v>1</v>
      </c>
      <c r="K204">
        <v>1</v>
      </c>
      <c r="L204">
        <v>1</v>
      </c>
    </row>
    <row r="205" spans="1:12" ht="15">
      <c r="A205" s="49">
        <v>91205</v>
      </c>
      <c r="B205" s="50" t="s">
        <v>139</v>
      </c>
      <c r="C205" s="50" t="s">
        <v>140</v>
      </c>
      <c r="D205" s="50" t="s">
        <v>740</v>
      </c>
      <c r="E205" s="18">
        <f>+MAX(F205:FK205)</f>
        <v>1</v>
      </c>
      <c r="F205" s="22">
        <v>0</v>
      </c>
      <c r="G205" s="22">
        <v>0</v>
      </c>
      <c r="H205" s="22">
        <v>1</v>
      </c>
      <c r="I205" s="22"/>
      <c r="J205">
        <v>1</v>
      </c>
      <c r="K205">
        <v>1</v>
      </c>
      <c r="L205">
        <v>1</v>
      </c>
    </row>
    <row r="206" spans="1:12" ht="15">
      <c r="A206" s="49">
        <v>40308</v>
      </c>
      <c r="B206" s="50" t="s">
        <v>115</v>
      </c>
      <c r="C206" s="50" t="s">
        <v>152</v>
      </c>
      <c r="D206" s="50" t="s">
        <v>742</v>
      </c>
      <c r="E206" s="18">
        <f>+MAX(F206:FK206)</f>
        <v>1</v>
      </c>
      <c r="F206" s="22">
        <v>1</v>
      </c>
      <c r="G206" s="22">
        <v>1</v>
      </c>
      <c r="H206" s="22">
        <v>1</v>
      </c>
      <c r="I206" s="22"/>
      <c r="J206">
        <v>1</v>
      </c>
      <c r="K206">
        <v>1</v>
      </c>
      <c r="L206">
        <v>1</v>
      </c>
    </row>
    <row r="207" spans="1:12" ht="24">
      <c r="A207" s="49">
        <v>100104</v>
      </c>
      <c r="B207" s="50" t="s">
        <v>113</v>
      </c>
      <c r="C207" s="50" t="s">
        <v>113</v>
      </c>
      <c r="D207" s="50" t="s">
        <v>754</v>
      </c>
      <c r="E207" s="18">
        <f>+MAX(F207:FK207)</f>
        <v>1</v>
      </c>
      <c r="F207" s="22">
        <v>1</v>
      </c>
      <c r="G207" s="22">
        <v>1</v>
      </c>
      <c r="H207" s="22">
        <v>1</v>
      </c>
      <c r="I207" s="22"/>
      <c r="J207">
        <v>1</v>
      </c>
      <c r="K207">
        <v>1</v>
      </c>
      <c r="L207">
        <v>1</v>
      </c>
    </row>
    <row r="208" spans="1:12" ht="15">
      <c r="A208" s="49">
        <v>41401</v>
      </c>
      <c r="B208" s="50" t="s">
        <v>115</v>
      </c>
      <c r="C208" s="50" t="s">
        <v>268</v>
      </c>
      <c r="D208" s="50" t="s">
        <v>778</v>
      </c>
      <c r="E208" s="18">
        <f>+MAX(F208:FK208)</f>
        <v>1</v>
      </c>
      <c r="F208" s="22">
        <v>1</v>
      </c>
      <c r="G208" s="22">
        <v>1</v>
      </c>
      <c r="H208" s="22">
        <v>1</v>
      </c>
      <c r="I208" s="22"/>
      <c r="J208">
        <v>1</v>
      </c>
      <c r="K208">
        <v>1</v>
      </c>
      <c r="L208">
        <v>1</v>
      </c>
    </row>
    <row r="209" spans="1:12" ht="15">
      <c r="A209" s="49">
        <v>50313</v>
      </c>
      <c r="B209" s="50" t="s">
        <v>107</v>
      </c>
      <c r="C209" s="50" t="s">
        <v>108</v>
      </c>
      <c r="D209" s="50" t="s">
        <v>109</v>
      </c>
      <c r="E209" s="18">
        <f>+MAX(F209:FK209)</f>
        <v>0</v>
      </c>
      <c r="F209" s="22">
        <v>0</v>
      </c>
      <c r="G209" s="22">
        <v>0</v>
      </c>
      <c r="H209" s="22">
        <v>0</v>
      </c>
      <c r="I209" s="22"/>
      <c r="J209">
        <v>0</v>
      </c>
      <c r="K209">
        <v>0</v>
      </c>
      <c r="L209">
        <v>0</v>
      </c>
    </row>
    <row r="210" spans="1:12" ht="15">
      <c r="A210" s="49">
        <v>91102</v>
      </c>
      <c r="B210" s="50" t="s">
        <v>139</v>
      </c>
      <c r="C210" s="50" t="s">
        <v>156</v>
      </c>
      <c r="D210" s="50" t="s">
        <v>157</v>
      </c>
      <c r="E210" s="18">
        <f>+MAX(F210:FK210)</f>
        <v>0</v>
      </c>
      <c r="F210" s="22">
        <v>0</v>
      </c>
      <c r="G210" s="22">
        <v>0</v>
      </c>
      <c r="H210" s="22">
        <v>0</v>
      </c>
      <c r="I210" s="22"/>
      <c r="J210">
        <v>0</v>
      </c>
      <c r="K210">
        <v>0</v>
      </c>
      <c r="L210">
        <v>0</v>
      </c>
    </row>
    <row r="211" spans="1:12" ht="15">
      <c r="A211" s="49">
        <v>10306</v>
      </c>
      <c r="B211" s="50" t="s">
        <v>119</v>
      </c>
      <c r="C211" s="50" t="s">
        <v>159</v>
      </c>
      <c r="D211" s="50" t="s">
        <v>160</v>
      </c>
      <c r="E211" s="18">
        <f>+MAX(F211:FK211)</f>
        <v>0</v>
      </c>
      <c r="F211" s="22">
        <v>0</v>
      </c>
      <c r="G211" s="22">
        <v>0</v>
      </c>
      <c r="H211" s="22">
        <v>0</v>
      </c>
      <c r="I211" s="22"/>
      <c r="J211">
        <v>0</v>
      </c>
      <c r="K211">
        <v>0</v>
      </c>
      <c r="L211">
        <v>0</v>
      </c>
    </row>
    <row r="212" spans="1:12" ht="24">
      <c r="A212" s="49">
        <v>120303</v>
      </c>
      <c r="B212" s="50" t="s">
        <v>104</v>
      </c>
      <c r="C212" s="50" t="s">
        <v>126</v>
      </c>
      <c r="D212" s="50" t="s">
        <v>164</v>
      </c>
      <c r="E212" s="18">
        <f>+MAX(F212:FK212)</f>
        <v>0</v>
      </c>
      <c r="F212" s="22">
        <v>0</v>
      </c>
      <c r="G212" s="22">
        <v>0</v>
      </c>
      <c r="H212" s="22">
        <v>0</v>
      </c>
      <c r="I212" s="22"/>
      <c r="J212">
        <v>0</v>
      </c>
      <c r="K212">
        <v>0</v>
      </c>
      <c r="L212">
        <v>0</v>
      </c>
    </row>
    <row r="213" spans="1:12" ht="15">
      <c r="A213" s="49">
        <v>10213</v>
      </c>
      <c r="B213" s="50" t="s">
        <v>119</v>
      </c>
      <c r="C213" s="50" t="s">
        <v>167</v>
      </c>
      <c r="D213" s="50" t="s">
        <v>168</v>
      </c>
      <c r="E213" s="18">
        <f>+MAX(F213:FK213)</f>
        <v>0</v>
      </c>
      <c r="F213" s="22">
        <v>0</v>
      </c>
      <c r="G213" s="22">
        <v>0</v>
      </c>
      <c r="H213" s="22">
        <v>0</v>
      </c>
      <c r="I213" s="22"/>
      <c r="J213">
        <v>0</v>
      </c>
      <c r="K213">
        <v>0</v>
      </c>
      <c r="L213">
        <v>0</v>
      </c>
    </row>
    <row r="214" spans="1:12" ht="15">
      <c r="A214" s="49">
        <v>50202</v>
      </c>
      <c r="B214" s="50" t="s">
        <v>107</v>
      </c>
      <c r="C214" s="50" t="s">
        <v>195</v>
      </c>
      <c r="D214" s="50" t="s">
        <v>196</v>
      </c>
      <c r="E214" s="18">
        <f>+MAX(F214:FK214)</f>
        <v>0</v>
      </c>
      <c r="F214" s="22">
        <v>0</v>
      </c>
      <c r="G214" s="22">
        <v>0</v>
      </c>
      <c r="H214" s="22">
        <v>0</v>
      </c>
      <c r="I214" s="22"/>
      <c r="J214">
        <v>0</v>
      </c>
      <c r="K214">
        <v>0</v>
      </c>
      <c r="L214">
        <v>0</v>
      </c>
    </row>
    <row r="215" spans="1:12" ht="15">
      <c r="A215" s="49">
        <v>10101</v>
      </c>
      <c r="B215" s="50" t="s">
        <v>119</v>
      </c>
      <c r="C215" s="50" t="s">
        <v>119</v>
      </c>
      <c r="D215" s="50" t="s">
        <v>198</v>
      </c>
      <c r="E215" s="18">
        <f>+MAX(F215:FK215)</f>
        <v>0</v>
      </c>
      <c r="F215" s="22">
        <v>0</v>
      </c>
      <c r="G215" s="22">
        <v>0</v>
      </c>
      <c r="H215" s="22">
        <v>0</v>
      </c>
      <c r="I215" s="22"/>
      <c r="J215">
        <v>0</v>
      </c>
      <c r="K215">
        <v>0</v>
      </c>
      <c r="L215">
        <v>0</v>
      </c>
    </row>
    <row r="216" spans="1:12" ht="15">
      <c r="A216" s="49">
        <v>20202</v>
      </c>
      <c r="B216" s="50" t="s">
        <v>110</v>
      </c>
      <c r="C216" s="50" t="s">
        <v>137</v>
      </c>
      <c r="D216" s="50" t="s">
        <v>213</v>
      </c>
      <c r="E216" s="18">
        <f>+MAX(F216:FK216)</f>
        <v>0</v>
      </c>
      <c r="F216" s="22">
        <v>0</v>
      </c>
      <c r="G216" s="22">
        <v>0</v>
      </c>
      <c r="H216" s="22">
        <v>0</v>
      </c>
      <c r="I216" s="22"/>
      <c r="J216">
        <v>0</v>
      </c>
      <c r="K216">
        <v>0</v>
      </c>
      <c r="L216">
        <v>0</v>
      </c>
    </row>
    <row r="217" spans="1:12" ht="24">
      <c r="A217" s="49">
        <v>120708</v>
      </c>
      <c r="B217" s="50" t="s">
        <v>104</v>
      </c>
      <c r="C217" s="50" t="s">
        <v>154</v>
      </c>
      <c r="D217" s="50" t="s">
        <v>237</v>
      </c>
      <c r="E217" s="18">
        <f>+MAX(F217:FK217)</f>
        <v>0</v>
      </c>
      <c r="F217" s="22">
        <v>0</v>
      </c>
      <c r="G217" s="22">
        <v>0</v>
      </c>
      <c r="H217" s="22">
        <v>0</v>
      </c>
      <c r="I217" s="22"/>
      <c r="J217">
        <v>0</v>
      </c>
      <c r="K217">
        <v>0</v>
      </c>
      <c r="L217">
        <v>0</v>
      </c>
    </row>
    <row r="218" spans="1:12" ht="15">
      <c r="A218" s="49">
        <v>91009</v>
      </c>
      <c r="B218" s="50" t="s">
        <v>139</v>
      </c>
      <c r="C218" s="50" t="s">
        <v>232</v>
      </c>
      <c r="D218" s="50" t="s">
        <v>245</v>
      </c>
      <c r="E218" s="18">
        <f>+MAX(F218:FK218)</f>
        <v>0</v>
      </c>
      <c r="F218" s="22">
        <v>0</v>
      </c>
      <c r="G218" s="22">
        <v>0</v>
      </c>
      <c r="H218" s="22">
        <v>0</v>
      </c>
      <c r="I218" s="22"/>
      <c r="J218">
        <v>0</v>
      </c>
      <c r="K218">
        <v>0</v>
      </c>
      <c r="L218">
        <v>0</v>
      </c>
    </row>
    <row r="219" spans="1:12" ht="24">
      <c r="A219" s="49">
        <v>120104</v>
      </c>
      <c r="B219" s="50" t="s">
        <v>104</v>
      </c>
      <c r="C219" s="50" t="s">
        <v>193</v>
      </c>
      <c r="D219" s="50" t="s">
        <v>256</v>
      </c>
      <c r="E219" s="18">
        <f>+MAX(F219:FK219)</f>
        <v>0</v>
      </c>
      <c r="F219" s="22">
        <v>0</v>
      </c>
      <c r="G219" s="22">
        <v>0</v>
      </c>
      <c r="H219" s="22">
        <v>0</v>
      </c>
      <c r="I219" s="22"/>
      <c r="J219">
        <v>0</v>
      </c>
      <c r="K219">
        <v>0</v>
      </c>
      <c r="L219">
        <v>0</v>
      </c>
    </row>
    <row r="220" spans="1:12" ht="24">
      <c r="A220" s="49">
        <v>120301</v>
      </c>
      <c r="B220" s="50" t="s">
        <v>104</v>
      </c>
      <c r="C220" s="50" t="s">
        <v>126</v>
      </c>
      <c r="D220" s="50" t="s">
        <v>277</v>
      </c>
      <c r="E220" s="18">
        <f>+MAX(F220:FK220)</f>
        <v>0</v>
      </c>
      <c r="F220" s="22">
        <v>0</v>
      </c>
      <c r="G220" s="22">
        <v>0</v>
      </c>
      <c r="H220" s="22">
        <v>0</v>
      </c>
      <c r="I220" s="22"/>
      <c r="J220">
        <v>0</v>
      </c>
      <c r="K220">
        <v>0</v>
      </c>
      <c r="L220">
        <v>0</v>
      </c>
    </row>
    <row r="221" spans="1:12" ht="15">
      <c r="A221" s="49">
        <v>20604</v>
      </c>
      <c r="B221" s="50" t="s">
        <v>110</v>
      </c>
      <c r="C221" s="50" t="s">
        <v>236</v>
      </c>
      <c r="D221" s="50" t="s">
        <v>278</v>
      </c>
      <c r="E221" s="18">
        <f>+MAX(F221:FK221)</f>
        <v>0</v>
      </c>
      <c r="F221" s="22">
        <v>0</v>
      </c>
      <c r="G221" s="22">
        <v>0</v>
      </c>
      <c r="H221" s="22">
        <v>0</v>
      </c>
      <c r="I221" s="22"/>
      <c r="J221">
        <v>0</v>
      </c>
      <c r="K221">
        <v>0</v>
      </c>
      <c r="L221">
        <v>0</v>
      </c>
    </row>
    <row r="222" spans="1:12" ht="24">
      <c r="A222" s="49">
        <v>110101</v>
      </c>
      <c r="B222" s="50" t="s">
        <v>291</v>
      </c>
      <c r="C222" s="50" t="s">
        <v>292</v>
      </c>
      <c r="D222" s="50" t="s">
        <v>293</v>
      </c>
      <c r="E222" s="18">
        <f>+MAX(F222:FK222)</f>
        <v>0</v>
      </c>
      <c r="F222" s="22">
        <v>0</v>
      </c>
      <c r="G222" s="22">
        <v>0</v>
      </c>
      <c r="H222" s="22">
        <v>0</v>
      </c>
      <c r="I222" s="22"/>
      <c r="J222">
        <v>0</v>
      </c>
      <c r="K222">
        <v>0</v>
      </c>
      <c r="L222">
        <v>0</v>
      </c>
    </row>
    <row r="223" spans="1:12" ht="15">
      <c r="A223" s="49">
        <v>40603</v>
      </c>
      <c r="B223" s="50" t="s">
        <v>115</v>
      </c>
      <c r="C223" s="50" t="s">
        <v>185</v>
      </c>
      <c r="D223" s="50" t="s">
        <v>294</v>
      </c>
      <c r="E223" s="18">
        <f>+MAX(F223:FK223)</f>
        <v>0</v>
      </c>
      <c r="F223" s="22"/>
      <c r="G223" s="22">
        <v>0</v>
      </c>
      <c r="H223" s="22">
        <v>0</v>
      </c>
      <c r="I223" s="22"/>
      <c r="J223">
        <v>0</v>
      </c>
      <c r="K223">
        <v>0</v>
      </c>
      <c r="L223">
        <v>0</v>
      </c>
    </row>
    <row r="224" spans="1:12" ht="15">
      <c r="A224" s="49">
        <v>90503</v>
      </c>
      <c r="B224" s="50" t="s">
        <v>139</v>
      </c>
      <c r="C224" s="50" t="s">
        <v>258</v>
      </c>
      <c r="D224" s="50" t="s">
        <v>301</v>
      </c>
      <c r="E224" s="18">
        <f>+MAX(F224:FK224)</f>
        <v>0</v>
      </c>
      <c r="F224" s="22"/>
      <c r="G224" s="22"/>
      <c r="H224" s="22"/>
      <c r="I224" s="22"/>
      <c r="L224">
        <v>0</v>
      </c>
    </row>
    <row r="225" spans="1:12" ht="15">
      <c r="A225" s="49">
        <v>40701</v>
      </c>
      <c r="B225" s="50" t="s">
        <v>115</v>
      </c>
      <c r="C225" s="50" t="s">
        <v>318</v>
      </c>
      <c r="D225" s="50" t="s">
        <v>319</v>
      </c>
      <c r="E225" s="18">
        <f>+MAX(F225:FK225)</f>
        <v>0</v>
      </c>
      <c r="F225" s="22">
        <v>0</v>
      </c>
      <c r="G225" s="22">
        <v>0</v>
      </c>
      <c r="H225" s="22">
        <v>0</v>
      </c>
      <c r="I225" s="22"/>
      <c r="J225">
        <v>0</v>
      </c>
      <c r="K225">
        <v>0</v>
      </c>
      <c r="L225">
        <v>0</v>
      </c>
    </row>
    <row r="226" spans="1:12" ht="15">
      <c r="A226" s="49">
        <v>60604</v>
      </c>
      <c r="B226" s="50" t="s">
        <v>214</v>
      </c>
      <c r="C226" s="50" t="s">
        <v>328</v>
      </c>
      <c r="D226" s="50" t="s">
        <v>329</v>
      </c>
      <c r="E226" s="18">
        <f>+MAX(F226:FK226)</f>
        <v>0</v>
      </c>
      <c r="F226" s="22">
        <v>0</v>
      </c>
      <c r="G226" s="22">
        <v>0</v>
      </c>
      <c r="H226" s="22">
        <v>0</v>
      </c>
      <c r="I226" s="22"/>
      <c r="J226">
        <v>0</v>
      </c>
      <c r="K226">
        <v>0</v>
      </c>
      <c r="L226">
        <v>0</v>
      </c>
    </row>
    <row r="227" spans="1:12" ht="15">
      <c r="A227" s="49">
        <v>90102</v>
      </c>
      <c r="B227" s="50" t="s">
        <v>139</v>
      </c>
      <c r="C227" s="50" t="s">
        <v>148</v>
      </c>
      <c r="D227" s="50" t="s">
        <v>330</v>
      </c>
      <c r="E227" s="18">
        <f>+MAX(F227:FK227)</f>
        <v>0</v>
      </c>
      <c r="F227" s="22"/>
      <c r="G227" s="22"/>
      <c r="H227" s="22"/>
      <c r="I227" s="22"/>
      <c r="L227">
        <v>0</v>
      </c>
    </row>
    <row r="228" spans="1:12" ht="15">
      <c r="A228" s="49">
        <v>20203</v>
      </c>
      <c r="B228" s="50" t="s">
        <v>110</v>
      </c>
      <c r="C228" s="50" t="s">
        <v>137</v>
      </c>
      <c r="D228" s="50" t="s">
        <v>342</v>
      </c>
      <c r="E228" s="18">
        <f>+MAX(F228:FK228)</f>
        <v>0</v>
      </c>
      <c r="F228" s="22">
        <v>0</v>
      </c>
      <c r="G228" s="22">
        <v>0</v>
      </c>
      <c r="H228" s="22">
        <v>0</v>
      </c>
      <c r="I228" s="22"/>
      <c r="J228">
        <v>0</v>
      </c>
      <c r="K228">
        <v>0</v>
      </c>
      <c r="L228">
        <v>0</v>
      </c>
    </row>
    <row r="229" spans="1:12" ht="15">
      <c r="A229" s="49">
        <v>20302</v>
      </c>
      <c r="B229" s="50" t="s">
        <v>110</v>
      </c>
      <c r="C229" s="50" t="s">
        <v>361</v>
      </c>
      <c r="D229" s="50" t="s">
        <v>362</v>
      </c>
      <c r="E229" s="18">
        <f>+MAX(F229:FK229)</f>
        <v>0</v>
      </c>
      <c r="F229" s="22">
        <v>0</v>
      </c>
      <c r="G229" s="22">
        <v>0</v>
      </c>
      <c r="H229" s="22">
        <v>0</v>
      </c>
      <c r="I229" s="22"/>
      <c r="J229">
        <v>0</v>
      </c>
      <c r="K229">
        <v>0</v>
      </c>
      <c r="L229">
        <v>0</v>
      </c>
    </row>
    <row r="230" spans="1:12" ht="15">
      <c r="A230" s="49">
        <v>91105</v>
      </c>
      <c r="B230" s="50" t="s">
        <v>139</v>
      </c>
      <c r="C230" s="50" t="s">
        <v>156</v>
      </c>
      <c r="D230" s="50" t="s">
        <v>371</v>
      </c>
      <c r="E230" s="18">
        <f>+MAX(F230:FK230)</f>
        <v>0</v>
      </c>
      <c r="F230" s="22">
        <v>0</v>
      </c>
      <c r="G230" s="22">
        <v>0</v>
      </c>
      <c r="H230" s="22">
        <v>0</v>
      </c>
      <c r="I230" s="22"/>
      <c r="J230">
        <v>0</v>
      </c>
      <c r="K230">
        <v>0</v>
      </c>
      <c r="L230">
        <v>0</v>
      </c>
    </row>
    <row r="231" spans="1:12" ht="15">
      <c r="A231" s="49">
        <v>20103</v>
      </c>
      <c r="B231" s="50" t="s">
        <v>110</v>
      </c>
      <c r="C231" s="50" t="s">
        <v>111</v>
      </c>
      <c r="D231" s="50" t="s">
        <v>393</v>
      </c>
      <c r="E231" s="18">
        <f>+MAX(F231:FK231)</f>
        <v>0</v>
      </c>
      <c r="F231" s="22">
        <v>0</v>
      </c>
      <c r="G231" s="22">
        <v>0</v>
      </c>
      <c r="H231" s="22">
        <v>0</v>
      </c>
      <c r="I231" s="22"/>
      <c r="J231">
        <v>0</v>
      </c>
      <c r="K231">
        <v>0</v>
      </c>
      <c r="L231">
        <v>0</v>
      </c>
    </row>
    <row r="232" spans="1:12" ht="15">
      <c r="A232" s="49">
        <v>10214</v>
      </c>
      <c r="B232" s="50" t="s">
        <v>119</v>
      </c>
      <c r="C232" s="50" t="s">
        <v>167</v>
      </c>
      <c r="D232" s="50" t="s">
        <v>394</v>
      </c>
      <c r="E232" s="18">
        <f>+MAX(F232:FK232)</f>
        <v>0</v>
      </c>
      <c r="F232" s="22"/>
      <c r="G232" s="22"/>
      <c r="H232" s="22"/>
      <c r="I232" s="22"/>
      <c r="L232">
        <v>0</v>
      </c>
    </row>
    <row r="233" spans="1:12" ht="15">
      <c r="A233" s="49">
        <v>10216</v>
      </c>
      <c r="B233" s="50" t="s">
        <v>119</v>
      </c>
      <c r="C233" s="50" t="s">
        <v>167</v>
      </c>
      <c r="D233" s="50" t="s">
        <v>405</v>
      </c>
      <c r="E233" s="18">
        <f>+MAX(F233:FK233)</f>
        <v>0</v>
      </c>
      <c r="F233" s="22">
        <v>0</v>
      </c>
      <c r="G233" s="22">
        <v>0</v>
      </c>
      <c r="H233" s="22">
        <v>0</v>
      </c>
      <c r="I233" s="22"/>
      <c r="J233">
        <v>0</v>
      </c>
      <c r="K233">
        <v>0</v>
      </c>
      <c r="L233">
        <v>0</v>
      </c>
    </row>
    <row r="234" spans="1:12" ht="15">
      <c r="A234" s="49">
        <v>10215</v>
      </c>
      <c r="B234" s="50" t="s">
        <v>119</v>
      </c>
      <c r="C234" s="50" t="s">
        <v>167</v>
      </c>
      <c r="D234" s="50" t="s">
        <v>406</v>
      </c>
      <c r="E234" s="18">
        <f>+MAX(F234:FK234)</f>
        <v>0</v>
      </c>
      <c r="F234" s="22">
        <v>0</v>
      </c>
      <c r="G234" s="22">
        <v>0</v>
      </c>
      <c r="H234" s="22">
        <v>0</v>
      </c>
      <c r="I234" s="22"/>
      <c r="J234">
        <v>0</v>
      </c>
      <c r="K234">
        <v>0</v>
      </c>
      <c r="L234">
        <v>0</v>
      </c>
    </row>
    <row r="235" spans="1:12" ht="15">
      <c r="A235" s="49">
        <v>91106</v>
      </c>
      <c r="B235" s="50" t="s">
        <v>139</v>
      </c>
      <c r="C235" s="50" t="s">
        <v>156</v>
      </c>
      <c r="D235" s="50" t="s">
        <v>423</v>
      </c>
      <c r="E235" s="18">
        <f>+MAX(F235:FK235)</f>
        <v>0</v>
      </c>
      <c r="F235" s="22">
        <v>0</v>
      </c>
      <c r="G235" s="22">
        <v>0</v>
      </c>
      <c r="H235" s="22">
        <v>0</v>
      </c>
      <c r="I235" s="22"/>
      <c r="J235">
        <v>0</v>
      </c>
      <c r="K235">
        <v>0</v>
      </c>
      <c r="L235">
        <v>0</v>
      </c>
    </row>
    <row r="236" spans="1:12" ht="24">
      <c r="A236" s="49">
        <v>120203</v>
      </c>
      <c r="B236" s="50" t="s">
        <v>104</v>
      </c>
      <c r="C236" s="50" t="s">
        <v>246</v>
      </c>
      <c r="D236" s="50" t="s">
        <v>431</v>
      </c>
      <c r="E236" s="18">
        <f>+MAX(F236:FK236)</f>
        <v>0</v>
      </c>
      <c r="F236" s="22">
        <v>0</v>
      </c>
      <c r="G236" s="22">
        <v>0</v>
      </c>
      <c r="H236" s="22">
        <v>0</v>
      </c>
      <c r="I236" s="22"/>
      <c r="J236">
        <v>0</v>
      </c>
      <c r="K236">
        <v>0</v>
      </c>
      <c r="L236">
        <v>0</v>
      </c>
    </row>
    <row r="237" spans="1:12" ht="24">
      <c r="A237" s="49">
        <v>120204</v>
      </c>
      <c r="B237" s="50" t="s">
        <v>104</v>
      </c>
      <c r="C237" s="50" t="s">
        <v>246</v>
      </c>
      <c r="D237" s="50" t="s">
        <v>432</v>
      </c>
      <c r="E237" s="18">
        <f>+MAX(F237:FK237)</f>
        <v>0</v>
      </c>
      <c r="F237" s="22">
        <v>0</v>
      </c>
      <c r="G237" s="22">
        <v>0</v>
      </c>
      <c r="H237" s="22">
        <v>0</v>
      </c>
      <c r="I237" s="22"/>
      <c r="J237">
        <v>0</v>
      </c>
      <c r="K237">
        <v>0</v>
      </c>
      <c r="L237">
        <v>0</v>
      </c>
    </row>
    <row r="238" spans="1:12" ht="24">
      <c r="A238" s="49">
        <v>120205</v>
      </c>
      <c r="B238" s="50" t="s">
        <v>104</v>
      </c>
      <c r="C238" s="50" t="s">
        <v>246</v>
      </c>
      <c r="D238" s="50" t="s">
        <v>433</v>
      </c>
      <c r="E238" s="18">
        <f>+MAX(F238:FK238)</f>
        <v>0</v>
      </c>
      <c r="F238" s="22">
        <v>0</v>
      </c>
      <c r="G238" s="22">
        <v>0</v>
      </c>
      <c r="H238" s="22">
        <v>0</v>
      </c>
      <c r="I238" s="22"/>
      <c r="J238">
        <v>0</v>
      </c>
      <c r="K238">
        <v>0</v>
      </c>
      <c r="L238">
        <v>0</v>
      </c>
    </row>
    <row r="239" spans="1:12" ht="15">
      <c r="A239" s="49">
        <v>91111</v>
      </c>
      <c r="B239" s="50" t="s">
        <v>139</v>
      </c>
      <c r="C239" s="50" t="s">
        <v>156</v>
      </c>
      <c r="D239" s="50" t="s">
        <v>436</v>
      </c>
      <c r="E239" s="18">
        <f>+MAX(F239:FK239)</f>
        <v>0</v>
      </c>
      <c r="F239" s="22">
        <v>0</v>
      </c>
      <c r="G239" s="22">
        <v>0</v>
      </c>
      <c r="H239" s="22">
        <v>0</v>
      </c>
      <c r="I239" s="22"/>
      <c r="J239">
        <v>0</v>
      </c>
      <c r="K239">
        <v>0</v>
      </c>
      <c r="L239">
        <v>0</v>
      </c>
    </row>
    <row r="240" spans="1:12" ht="24">
      <c r="A240" s="49">
        <v>120701</v>
      </c>
      <c r="B240" s="50" t="s">
        <v>104</v>
      </c>
      <c r="C240" s="50" t="s">
        <v>154</v>
      </c>
      <c r="D240" s="50" t="s">
        <v>154</v>
      </c>
      <c r="E240" s="18">
        <f>+MAX(F240:FK240)</f>
        <v>0</v>
      </c>
      <c r="F240" s="22">
        <v>0</v>
      </c>
      <c r="G240" s="22">
        <v>0</v>
      </c>
      <c r="H240" s="22">
        <v>0</v>
      </c>
      <c r="I240" s="22"/>
      <c r="J240">
        <v>0</v>
      </c>
      <c r="K240">
        <v>0</v>
      </c>
      <c r="L240">
        <v>0</v>
      </c>
    </row>
    <row r="241" spans="1:12" ht="15">
      <c r="A241" s="49">
        <v>10209</v>
      </c>
      <c r="B241" s="50" t="s">
        <v>119</v>
      </c>
      <c r="C241" s="50" t="s">
        <v>167</v>
      </c>
      <c r="D241" s="50" t="s">
        <v>469</v>
      </c>
      <c r="E241" s="18">
        <f>+MAX(F241:FK241)</f>
        <v>0</v>
      </c>
      <c r="F241" s="22">
        <v>0</v>
      </c>
      <c r="G241" s="22">
        <v>0</v>
      </c>
      <c r="H241" s="22">
        <v>0</v>
      </c>
      <c r="I241" s="22"/>
      <c r="J241">
        <v>0</v>
      </c>
      <c r="K241">
        <v>0</v>
      </c>
      <c r="L241">
        <v>0</v>
      </c>
    </row>
    <row r="242" spans="1:12" ht="15">
      <c r="A242" s="49">
        <v>70106</v>
      </c>
      <c r="B242" s="50" t="s">
        <v>102</v>
      </c>
      <c r="C242" s="50" t="s">
        <v>355</v>
      </c>
      <c r="D242" s="50" t="s">
        <v>478</v>
      </c>
      <c r="E242" s="18">
        <f>+MAX(F242:FK242)</f>
        <v>0</v>
      </c>
      <c r="F242" s="22">
        <v>0</v>
      </c>
      <c r="G242" s="22">
        <v>0</v>
      </c>
      <c r="H242" s="22">
        <v>0</v>
      </c>
      <c r="I242" s="22"/>
      <c r="J242">
        <v>0</v>
      </c>
      <c r="K242">
        <v>0</v>
      </c>
      <c r="L242">
        <v>0</v>
      </c>
    </row>
    <row r="243" spans="1:12" ht="15">
      <c r="A243" s="49">
        <v>20505</v>
      </c>
      <c r="B243" s="50" t="s">
        <v>110</v>
      </c>
      <c r="C243" s="50" t="s">
        <v>348</v>
      </c>
      <c r="D243" s="50" t="s">
        <v>479</v>
      </c>
      <c r="E243" s="18">
        <f>+MAX(F243:FK243)</f>
        <v>0</v>
      </c>
      <c r="F243" s="22">
        <v>0</v>
      </c>
      <c r="G243" s="22">
        <v>0</v>
      </c>
      <c r="H243" s="22">
        <v>0</v>
      </c>
      <c r="I243" s="22"/>
      <c r="J243">
        <v>0</v>
      </c>
      <c r="K243">
        <v>0</v>
      </c>
      <c r="L243">
        <v>0</v>
      </c>
    </row>
    <row r="244" spans="1:12" ht="15">
      <c r="A244" s="49">
        <v>130712</v>
      </c>
      <c r="B244" s="50" t="s">
        <v>131</v>
      </c>
      <c r="C244" s="50" t="s">
        <v>132</v>
      </c>
      <c r="D244" s="50" t="s">
        <v>485</v>
      </c>
      <c r="E244" s="18">
        <f>+MAX(F244:FK244)</f>
        <v>0</v>
      </c>
      <c r="F244" s="22">
        <v>0</v>
      </c>
      <c r="G244" s="22">
        <v>0</v>
      </c>
      <c r="H244" s="22">
        <v>0</v>
      </c>
      <c r="I244" s="22"/>
      <c r="J244">
        <v>0</v>
      </c>
      <c r="K244">
        <v>0</v>
      </c>
      <c r="L244">
        <v>0</v>
      </c>
    </row>
    <row r="245" spans="1:12" ht="15">
      <c r="A245" s="49">
        <v>130407</v>
      </c>
      <c r="B245" s="50" t="s">
        <v>131</v>
      </c>
      <c r="C245" s="50" t="s">
        <v>178</v>
      </c>
      <c r="D245" s="50" t="s">
        <v>506</v>
      </c>
      <c r="E245" s="18">
        <f>+MAX(F245:FK245)</f>
        <v>0</v>
      </c>
      <c r="F245" s="22">
        <v>0</v>
      </c>
      <c r="G245" s="22">
        <v>0</v>
      </c>
      <c r="H245" s="22">
        <v>0</v>
      </c>
      <c r="I245" s="22"/>
      <c r="J245">
        <v>0</v>
      </c>
      <c r="K245">
        <v>0</v>
      </c>
      <c r="L245">
        <v>0</v>
      </c>
    </row>
    <row r="246" spans="1:12" ht="15">
      <c r="A246" s="49">
        <v>70201</v>
      </c>
      <c r="B246" s="50" t="s">
        <v>102</v>
      </c>
      <c r="C246" s="50" t="s">
        <v>161</v>
      </c>
      <c r="D246" s="50" t="s">
        <v>515</v>
      </c>
      <c r="E246" s="18">
        <f>+MAX(F246:FK246)</f>
        <v>0</v>
      </c>
      <c r="F246" s="22">
        <v>0</v>
      </c>
      <c r="G246" s="22">
        <v>0</v>
      </c>
      <c r="H246" s="22">
        <v>0</v>
      </c>
      <c r="I246" s="22"/>
      <c r="J246">
        <v>0</v>
      </c>
      <c r="K246">
        <v>0</v>
      </c>
      <c r="L246">
        <v>0</v>
      </c>
    </row>
    <row r="247" spans="1:12" ht="24">
      <c r="A247" s="49">
        <v>91201</v>
      </c>
      <c r="B247" s="50" t="s">
        <v>139</v>
      </c>
      <c r="C247" s="50" t="s">
        <v>140</v>
      </c>
      <c r="D247" s="50" t="s">
        <v>525</v>
      </c>
      <c r="E247" s="18">
        <f>+MAX(F247:FK247)</f>
        <v>0</v>
      </c>
      <c r="F247" s="22">
        <v>0</v>
      </c>
      <c r="G247" s="22">
        <v>0</v>
      </c>
      <c r="H247" s="22">
        <v>0</v>
      </c>
      <c r="I247" s="22"/>
      <c r="J247">
        <v>0</v>
      </c>
      <c r="K247">
        <v>0</v>
      </c>
      <c r="L247">
        <v>0</v>
      </c>
    </row>
    <row r="248" spans="1:12" ht="15">
      <c r="A248" s="49">
        <v>130908</v>
      </c>
      <c r="B248" s="50" t="s">
        <v>131</v>
      </c>
      <c r="C248" s="50" t="s">
        <v>357</v>
      </c>
      <c r="D248" s="50" t="s">
        <v>544</v>
      </c>
      <c r="E248" s="18">
        <f>+MAX(F248:FK248)</f>
        <v>0</v>
      </c>
      <c r="F248" s="22">
        <v>0</v>
      </c>
      <c r="G248" s="22">
        <v>0</v>
      </c>
      <c r="H248" s="22">
        <v>0</v>
      </c>
      <c r="I248" s="22"/>
      <c r="J248">
        <v>0</v>
      </c>
      <c r="K248">
        <v>0</v>
      </c>
      <c r="L248">
        <v>0</v>
      </c>
    </row>
    <row r="249" spans="1:12" ht="15">
      <c r="A249" s="49">
        <v>90406</v>
      </c>
      <c r="B249" s="50" t="s">
        <v>139</v>
      </c>
      <c r="C249" s="50" t="s">
        <v>189</v>
      </c>
      <c r="D249" s="50" t="s">
        <v>546</v>
      </c>
      <c r="E249" s="18">
        <f>+MAX(F249:FK249)</f>
        <v>0</v>
      </c>
      <c r="F249" s="22">
        <v>0</v>
      </c>
      <c r="G249" s="22">
        <v>0</v>
      </c>
      <c r="H249" s="22">
        <v>0</v>
      </c>
      <c r="I249" s="22"/>
      <c r="J249">
        <v>0</v>
      </c>
      <c r="K249">
        <v>0</v>
      </c>
      <c r="L249">
        <v>0</v>
      </c>
    </row>
    <row r="250" spans="1:12" ht="24">
      <c r="A250" s="49">
        <v>110103</v>
      </c>
      <c r="B250" s="50" t="s">
        <v>291</v>
      </c>
      <c r="C250" s="50" t="s">
        <v>292</v>
      </c>
      <c r="D250" s="50" t="s">
        <v>554</v>
      </c>
      <c r="E250" s="18">
        <f>+MAX(F250:FK250)</f>
        <v>0</v>
      </c>
      <c r="F250" s="22">
        <v>0</v>
      </c>
      <c r="G250" s="22">
        <v>0</v>
      </c>
      <c r="H250" s="22">
        <v>0</v>
      </c>
      <c r="I250" s="22"/>
      <c r="J250">
        <v>0</v>
      </c>
      <c r="K250">
        <v>0</v>
      </c>
      <c r="L250">
        <v>0</v>
      </c>
    </row>
    <row r="251" spans="1:12" ht="24">
      <c r="A251" s="49">
        <v>120107</v>
      </c>
      <c r="B251" s="50" t="s">
        <v>104</v>
      </c>
      <c r="C251" s="50" t="s">
        <v>193</v>
      </c>
      <c r="D251" s="50" t="s">
        <v>571</v>
      </c>
      <c r="E251" s="18">
        <f>+MAX(F251:FK251)</f>
        <v>0</v>
      </c>
      <c r="F251" s="22">
        <v>0</v>
      </c>
      <c r="G251" s="22">
        <v>0</v>
      </c>
      <c r="H251" s="22">
        <v>0</v>
      </c>
      <c r="I251" s="22"/>
      <c r="J251">
        <v>0</v>
      </c>
      <c r="K251">
        <v>0</v>
      </c>
      <c r="L251">
        <v>0</v>
      </c>
    </row>
    <row r="252" spans="1:12" ht="24">
      <c r="A252" s="49">
        <v>120108</v>
      </c>
      <c r="B252" s="50" t="s">
        <v>104</v>
      </c>
      <c r="C252" s="50" t="s">
        <v>193</v>
      </c>
      <c r="D252" s="50" t="s">
        <v>575</v>
      </c>
      <c r="E252" s="18">
        <f>+MAX(F252:FK252)</f>
        <v>0</v>
      </c>
      <c r="F252" s="22">
        <v>0</v>
      </c>
      <c r="G252" s="22">
        <v>0</v>
      </c>
      <c r="H252" s="22">
        <v>0</v>
      </c>
      <c r="I252" s="22"/>
      <c r="J252">
        <v>0</v>
      </c>
      <c r="K252">
        <v>0</v>
      </c>
      <c r="L252">
        <v>0</v>
      </c>
    </row>
    <row r="253" spans="1:12" ht="15">
      <c r="A253" s="49">
        <v>30504</v>
      </c>
      <c r="B253" s="50" t="s">
        <v>99</v>
      </c>
      <c r="C253" s="50" t="s">
        <v>307</v>
      </c>
      <c r="D253" s="50" t="s">
        <v>577</v>
      </c>
      <c r="E253" s="18">
        <f>+MAX(F253:FK253)</f>
        <v>0</v>
      </c>
      <c r="F253" s="22"/>
      <c r="G253" s="22"/>
      <c r="H253" s="22"/>
      <c r="I253" s="22"/>
      <c r="L253">
        <v>0</v>
      </c>
    </row>
    <row r="254" spans="1:12" ht="15">
      <c r="A254" s="49">
        <v>30501</v>
      </c>
      <c r="B254" s="50" t="s">
        <v>99</v>
      </c>
      <c r="C254" s="50" t="s">
        <v>307</v>
      </c>
      <c r="D254" s="50" t="s">
        <v>599</v>
      </c>
      <c r="E254" s="18">
        <f>+MAX(F254:FK254)</f>
        <v>0</v>
      </c>
      <c r="F254" s="22"/>
      <c r="G254" s="22"/>
      <c r="H254" s="22">
        <v>0</v>
      </c>
      <c r="I254" s="22"/>
      <c r="J254">
        <v>0</v>
      </c>
      <c r="K254">
        <v>0</v>
      </c>
      <c r="L254">
        <v>0</v>
      </c>
    </row>
    <row r="255" spans="1:12" ht="15">
      <c r="A255" s="49">
        <v>30505</v>
      </c>
      <c r="B255" s="50" t="s">
        <v>99</v>
      </c>
      <c r="C255" s="50" t="s">
        <v>307</v>
      </c>
      <c r="D255" s="50" t="s">
        <v>601</v>
      </c>
      <c r="E255" s="18">
        <f>+MAX(F255:FK255)</f>
        <v>0</v>
      </c>
      <c r="F255" s="22"/>
      <c r="G255" s="22"/>
      <c r="H255" s="22"/>
      <c r="I255" s="22"/>
      <c r="L255">
        <v>0</v>
      </c>
    </row>
    <row r="256" spans="1:12" ht="15">
      <c r="A256" s="49">
        <v>60501</v>
      </c>
      <c r="B256" s="50" t="s">
        <v>214</v>
      </c>
      <c r="C256" s="50" t="s">
        <v>215</v>
      </c>
      <c r="D256" s="50" t="s">
        <v>605</v>
      </c>
      <c r="E256" s="18">
        <f>+MAX(F256:FK256)</f>
        <v>0</v>
      </c>
      <c r="F256" s="22">
        <v>0</v>
      </c>
      <c r="G256" s="22">
        <v>0</v>
      </c>
      <c r="H256" s="22">
        <v>0</v>
      </c>
      <c r="I256" s="22"/>
      <c r="J256">
        <v>0</v>
      </c>
      <c r="K256">
        <v>0</v>
      </c>
      <c r="L256">
        <v>0</v>
      </c>
    </row>
    <row r="257" spans="1:12" ht="15">
      <c r="A257" s="49">
        <v>90605</v>
      </c>
      <c r="B257" s="50" t="s">
        <v>139</v>
      </c>
      <c r="C257" s="50" t="s">
        <v>253</v>
      </c>
      <c r="D257" s="50" t="s">
        <v>621</v>
      </c>
      <c r="E257" s="18">
        <f>+MAX(F257:FK257)</f>
        <v>0</v>
      </c>
      <c r="F257" s="22">
        <v>0</v>
      </c>
      <c r="G257" s="22">
        <v>0</v>
      </c>
      <c r="H257" s="22">
        <v>0</v>
      </c>
      <c r="I257" s="22"/>
      <c r="J257">
        <v>0</v>
      </c>
      <c r="K257">
        <v>0</v>
      </c>
      <c r="L257">
        <v>0</v>
      </c>
    </row>
    <row r="258" spans="1:12" ht="15">
      <c r="A258" s="49">
        <v>50204</v>
      </c>
      <c r="B258" s="50" t="s">
        <v>107</v>
      </c>
      <c r="C258" s="50" t="s">
        <v>195</v>
      </c>
      <c r="D258" s="50" t="s">
        <v>195</v>
      </c>
      <c r="E258" s="18">
        <f>+MAX(F258:FK258)</f>
        <v>0</v>
      </c>
      <c r="F258" s="22">
        <v>0</v>
      </c>
      <c r="G258" s="22">
        <v>0</v>
      </c>
      <c r="H258" s="22">
        <v>0</v>
      </c>
      <c r="I258" s="22"/>
      <c r="J258">
        <v>0</v>
      </c>
      <c r="K258">
        <v>0</v>
      </c>
      <c r="L258">
        <v>0</v>
      </c>
    </row>
    <row r="259" spans="1:12" ht="15">
      <c r="A259" s="49">
        <v>60507</v>
      </c>
      <c r="B259" s="50" t="s">
        <v>214</v>
      </c>
      <c r="C259" s="50" t="s">
        <v>215</v>
      </c>
      <c r="D259" s="50" t="s">
        <v>634</v>
      </c>
      <c r="E259" s="18">
        <f>+MAX(F259:FK259)</f>
        <v>0</v>
      </c>
      <c r="F259" s="22">
        <v>0</v>
      </c>
      <c r="G259" s="22">
        <v>0</v>
      </c>
      <c r="H259" s="22">
        <v>0</v>
      </c>
      <c r="I259" s="22"/>
      <c r="J259">
        <v>0</v>
      </c>
      <c r="K259">
        <v>0</v>
      </c>
      <c r="L259">
        <v>0</v>
      </c>
    </row>
    <row r="260" spans="1:12" ht="15">
      <c r="A260" s="49">
        <v>40203</v>
      </c>
      <c r="B260" s="50" t="s">
        <v>115</v>
      </c>
      <c r="C260" s="50" t="s">
        <v>150</v>
      </c>
      <c r="D260" s="50" t="s">
        <v>635</v>
      </c>
      <c r="E260" s="18">
        <f>+MAX(F260:FK260)</f>
        <v>0</v>
      </c>
      <c r="F260" s="22">
        <v>0</v>
      </c>
      <c r="G260" s="22">
        <v>0</v>
      </c>
      <c r="H260" s="22">
        <v>0</v>
      </c>
      <c r="I260" s="22"/>
      <c r="J260">
        <v>0</v>
      </c>
      <c r="K260">
        <v>0</v>
      </c>
      <c r="L260">
        <v>0</v>
      </c>
    </row>
    <row r="261" spans="1:12" ht="24">
      <c r="A261" s="49">
        <v>100103</v>
      </c>
      <c r="B261" s="50" t="s">
        <v>113</v>
      </c>
      <c r="C261" s="50" t="s">
        <v>113</v>
      </c>
      <c r="D261" s="50" t="s">
        <v>642</v>
      </c>
      <c r="E261" s="18">
        <f>+MAX(F261:FK261)</f>
        <v>0</v>
      </c>
      <c r="F261" s="22">
        <v>0</v>
      </c>
      <c r="G261" s="22">
        <v>0</v>
      </c>
      <c r="H261" s="22">
        <v>0</v>
      </c>
      <c r="I261" s="22"/>
      <c r="J261">
        <v>0</v>
      </c>
      <c r="K261">
        <v>0</v>
      </c>
      <c r="L261">
        <v>0</v>
      </c>
    </row>
    <row r="262" spans="1:12" ht="15">
      <c r="A262" s="49">
        <v>10303</v>
      </c>
      <c r="B262" s="50" t="s">
        <v>119</v>
      </c>
      <c r="C262" s="50" t="s">
        <v>159</v>
      </c>
      <c r="D262" s="50" t="s">
        <v>648</v>
      </c>
      <c r="E262" s="18">
        <f>+MAX(F262:FK262)</f>
        <v>0</v>
      </c>
      <c r="F262" s="22">
        <v>0</v>
      </c>
      <c r="G262" s="22">
        <v>0</v>
      </c>
      <c r="H262" s="22">
        <v>0</v>
      </c>
      <c r="I262" s="22"/>
      <c r="J262">
        <v>0</v>
      </c>
      <c r="K262">
        <v>0</v>
      </c>
      <c r="L262">
        <v>0</v>
      </c>
    </row>
    <row r="263" spans="1:12" ht="15">
      <c r="A263" s="49">
        <v>91109</v>
      </c>
      <c r="B263" s="50" t="s">
        <v>139</v>
      </c>
      <c r="C263" s="50" t="s">
        <v>156</v>
      </c>
      <c r="D263" s="50" t="s">
        <v>668</v>
      </c>
      <c r="E263" s="18">
        <f>+MAX(F263:FK263)</f>
        <v>0</v>
      </c>
      <c r="F263" s="22">
        <v>0</v>
      </c>
      <c r="G263" s="22">
        <v>0</v>
      </c>
      <c r="H263" s="22">
        <v>0</v>
      </c>
      <c r="I263" s="22"/>
      <c r="J263">
        <v>0</v>
      </c>
      <c r="K263">
        <v>0</v>
      </c>
      <c r="L263">
        <v>0</v>
      </c>
    </row>
    <row r="264" spans="1:12" ht="15">
      <c r="A264" s="49">
        <v>30305</v>
      </c>
      <c r="B264" s="50" t="s">
        <v>99</v>
      </c>
      <c r="C264" s="50" t="s">
        <v>296</v>
      </c>
      <c r="D264" s="50" t="s">
        <v>672</v>
      </c>
      <c r="E264" s="18">
        <f>+MAX(F264:FK264)</f>
        <v>0</v>
      </c>
      <c r="F264" s="22">
        <v>0</v>
      </c>
      <c r="G264" s="22">
        <v>0</v>
      </c>
      <c r="H264" s="22">
        <v>0</v>
      </c>
      <c r="I264" s="22"/>
      <c r="J264">
        <v>0</v>
      </c>
      <c r="K264">
        <v>0</v>
      </c>
      <c r="L264">
        <v>0</v>
      </c>
    </row>
    <row r="265" spans="1:12" ht="24">
      <c r="A265" s="49">
        <v>110201</v>
      </c>
      <c r="B265" s="50" t="s">
        <v>291</v>
      </c>
      <c r="C265" s="50" t="s">
        <v>446</v>
      </c>
      <c r="D265" s="50" t="s">
        <v>674</v>
      </c>
      <c r="E265" s="18">
        <f>+MAX(F265:FK265)</f>
        <v>0</v>
      </c>
      <c r="F265" s="22">
        <v>0</v>
      </c>
      <c r="G265" s="22">
        <v>0</v>
      </c>
      <c r="H265" s="22">
        <v>0</v>
      </c>
      <c r="I265" s="22"/>
      <c r="J265">
        <v>0</v>
      </c>
      <c r="K265">
        <v>0</v>
      </c>
      <c r="L265">
        <v>0</v>
      </c>
    </row>
    <row r="266" spans="1:12" ht="15">
      <c r="A266" s="49">
        <v>41001</v>
      </c>
      <c r="B266" s="50" t="s">
        <v>115</v>
      </c>
      <c r="C266" s="50" t="s">
        <v>202</v>
      </c>
      <c r="D266" s="50" t="s">
        <v>675</v>
      </c>
      <c r="E266" s="18">
        <f>+MAX(F266:FK266)</f>
        <v>0</v>
      </c>
      <c r="F266" s="22">
        <v>0</v>
      </c>
      <c r="G266" s="22">
        <v>0</v>
      </c>
      <c r="H266" s="22">
        <v>0</v>
      </c>
      <c r="I266" s="22"/>
      <c r="J266">
        <v>0</v>
      </c>
      <c r="K266">
        <v>0</v>
      </c>
      <c r="L266">
        <v>0</v>
      </c>
    </row>
    <row r="267" spans="1:12" ht="15">
      <c r="A267" s="49">
        <v>91110</v>
      </c>
      <c r="B267" s="50" t="s">
        <v>139</v>
      </c>
      <c r="C267" s="50" t="s">
        <v>156</v>
      </c>
      <c r="D267" s="50" t="s">
        <v>676</v>
      </c>
      <c r="E267" s="18">
        <f>+MAX(F267:FK267)</f>
        <v>0</v>
      </c>
      <c r="F267" s="22">
        <v>0</v>
      </c>
      <c r="G267" s="22">
        <v>0</v>
      </c>
      <c r="H267" s="22">
        <v>0</v>
      </c>
      <c r="I267" s="22"/>
      <c r="J267">
        <v>0</v>
      </c>
      <c r="K267">
        <v>0</v>
      </c>
      <c r="L267">
        <v>0</v>
      </c>
    </row>
    <row r="268" spans="1:12" ht="15">
      <c r="A268" s="49">
        <v>130410</v>
      </c>
      <c r="B268" s="50" t="s">
        <v>131</v>
      </c>
      <c r="C268" s="50" t="s">
        <v>178</v>
      </c>
      <c r="D268" s="50" t="s">
        <v>686</v>
      </c>
      <c r="E268" s="18">
        <f>+MAX(F268:FK268)</f>
        <v>0</v>
      </c>
      <c r="F268" s="22">
        <v>0</v>
      </c>
      <c r="G268" s="22">
        <v>0</v>
      </c>
      <c r="H268" s="22">
        <v>0</v>
      </c>
      <c r="I268" s="22"/>
      <c r="J268">
        <v>0</v>
      </c>
      <c r="K268">
        <v>0</v>
      </c>
      <c r="L268">
        <v>0</v>
      </c>
    </row>
    <row r="269" spans="1:12" ht="15">
      <c r="A269" s="49">
        <v>41204</v>
      </c>
      <c r="B269" s="50" t="s">
        <v>115</v>
      </c>
      <c r="C269" s="50" t="s">
        <v>191</v>
      </c>
      <c r="D269" s="50" t="s">
        <v>700</v>
      </c>
      <c r="E269" s="18">
        <f>+MAX(F269:FK269)</f>
        <v>0</v>
      </c>
      <c r="F269" s="22">
        <v>0</v>
      </c>
      <c r="G269" s="22">
        <v>0</v>
      </c>
      <c r="H269" s="22">
        <v>0</v>
      </c>
      <c r="I269" s="22"/>
      <c r="J269">
        <v>0</v>
      </c>
      <c r="K269">
        <v>0</v>
      </c>
      <c r="L269">
        <v>0</v>
      </c>
    </row>
    <row r="270" spans="1:12" ht="15">
      <c r="A270" s="49">
        <v>40609</v>
      </c>
      <c r="B270" s="50" t="s">
        <v>115</v>
      </c>
      <c r="C270" s="50" t="s">
        <v>185</v>
      </c>
      <c r="D270" s="50" t="s">
        <v>709</v>
      </c>
      <c r="E270" s="18">
        <f>+MAX(F270:FK270)</f>
        <v>0</v>
      </c>
      <c r="F270" s="22"/>
      <c r="G270" s="22"/>
      <c r="H270" s="22"/>
      <c r="I270" s="22"/>
      <c r="L270">
        <v>0</v>
      </c>
    </row>
    <row r="271" spans="1:12" ht="15">
      <c r="A271" s="49">
        <v>90901</v>
      </c>
      <c r="B271" s="50" t="s">
        <v>139</v>
      </c>
      <c r="C271" s="50" t="s">
        <v>108</v>
      </c>
      <c r="D271" s="50" t="s">
        <v>718</v>
      </c>
      <c r="E271" s="18">
        <f>+MAX(F271:FK271)</f>
        <v>0</v>
      </c>
      <c r="F271" s="51">
        <v>0</v>
      </c>
      <c r="G271" s="51">
        <v>0</v>
      </c>
      <c r="H271" s="51">
        <v>0</v>
      </c>
      <c r="I271" s="51"/>
      <c r="J271">
        <v>0</v>
      </c>
      <c r="K271">
        <v>0</v>
      </c>
      <c r="L271">
        <v>0</v>
      </c>
    </row>
    <row r="272" spans="1:12" ht="15">
      <c r="A272" s="49">
        <v>40508</v>
      </c>
      <c r="B272" s="50" t="s">
        <v>115</v>
      </c>
      <c r="C272" s="50" t="s">
        <v>146</v>
      </c>
      <c r="D272" s="50" t="s">
        <v>721</v>
      </c>
      <c r="E272" s="18">
        <f>+MAX(F272:FK272)</f>
        <v>0</v>
      </c>
      <c r="F272" s="51">
        <v>0</v>
      </c>
      <c r="G272" s="51">
        <v>0</v>
      </c>
      <c r="H272" s="51">
        <v>0</v>
      </c>
      <c r="I272" s="51"/>
      <c r="J272">
        <v>0</v>
      </c>
      <c r="K272">
        <v>0</v>
      </c>
      <c r="L272">
        <v>0</v>
      </c>
    </row>
    <row r="273" spans="1:12" ht="15">
      <c r="A273" s="49">
        <v>20609</v>
      </c>
      <c r="B273" s="50" t="s">
        <v>110</v>
      </c>
      <c r="C273" s="50" t="s">
        <v>236</v>
      </c>
      <c r="D273" s="50" t="s">
        <v>744</v>
      </c>
      <c r="E273" s="18">
        <f>+MAX(F273:FK273)</f>
        <v>0</v>
      </c>
      <c r="F273" s="22">
        <v>0</v>
      </c>
      <c r="G273" s="22">
        <v>0</v>
      </c>
      <c r="H273" s="22">
        <v>0</v>
      </c>
      <c r="I273" s="22"/>
      <c r="J273">
        <v>0</v>
      </c>
      <c r="K273">
        <v>0</v>
      </c>
      <c r="L273">
        <v>0</v>
      </c>
    </row>
    <row r="274" spans="1:12" ht="15">
      <c r="A274" s="49">
        <v>20406</v>
      </c>
      <c r="B274" s="50" t="s">
        <v>110</v>
      </c>
      <c r="C274" s="50" t="s">
        <v>242</v>
      </c>
      <c r="D274" s="50" t="s">
        <v>751</v>
      </c>
      <c r="E274" s="18">
        <f>+MAX(F274:FK274)</f>
        <v>0</v>
      </c>
      <c r="F274" s="22"/>
      <c r="G274" s="22"/>
      <c r="H274" s="22">
        <v>0</v>
      </c>
      <c r="I274" s="22"/>
      <c r="J274">
        <v>0</v>
      </c>
      <c r="K274">
        <v>0</v>
      </c>
      <c r="L274">
        <v>0</v>
      </c>
    </row>
    <row r="275" spans="1:12" ht="15">
      <c r="A275" s="49">
        <v>10405</v>
      </c>
      <c r="B275" s="50" t="s">
        <v>119</v>
      </c>
      <c r="C275" s="50" t="s">
        <v>120</v>
      </c>
      <c r="D275" s="50" t="s">
        <v>763</v>
      </c>
      <c r="E275" s="18">
        <f>+MAX(F275:FK275)</f>
        <v>0</v>
      </c>
      <c r="F275" s="22"/>
      <c r="G275" s="22"/>
      <c r="H275" s="22"/>
      <c r="I275" s="22"/>
      <c r="L275">
        <v>0</v>
      </c>
    </row>
    <row r="276" spans="1:12" ht="15">
      <c r="A276" s="49">
        <v>10406</v>
      </c>
      <c r="B276" s="50" t="s">
        <v>119</v>
      </c>
      <c r="C276" s="50" t="s">
        <v>120</v>
      </c>
      <c r="D276" s="50" t="s">
        <v>764</v>
      </c>
      <c r="E276" s="18">
        <f>+MAX(F276:FK276)</f>
        <v>0</v>
      </c>
      <c r="F276" s="22"/>
      <c r="G276" s="22"/>
      <c r="H276" s="22"/>
      <c r="I276" s="22"/>
      <c r="L276">
        <v>0</v>
      </c>
    </row>
    <row r="277" spans="1:12" ht="15">
      <c r="A277" s="49">
        <v>30202</v>
      </c>
      <c r="B277" s="50" t="s">
        <v>99</v>
      </c>
      <c r="C277" s="50" t="s">
        <v>100</v>
      </c>
      <c r="D277" s="50" t="s">
        <v>101</v>
      </c>
      <c r="E277" s="18">
        <f>+MAX(F277:FK277)</f>
        <v>0</v>
      </c>
      <c r="F277" s="22"/>
      <c r="G277" s="22"/>
      <c r="H277" s="22"/>
      <c r="I277" s="22"/>
    </row>
    <row r="278" spans="1:12" ht="15">
      <c r="A278" s="49">
        <v>70313</v>
      </c>
      <c r="B278" s="50" t="s">
        <v>102</v>
      </c>
      <c r="C278" s="50" t="s">
        <v>102</v>
      </c>
      <c r="D278" s="50" t="s">
        <v>103</v>
      </c>
      <c r="E278" s="18">
        <f>+MAX(F278:FK278)</f>
        <v>0</v>
      </c>
      <c r="F278" s="22"/>
      <c r="G278" s="22"/>
      <c r="H278" s="22"/>
      <c r="I278" s="22"/>
    </row>
    <row r="279" spans="1:12" ht="24">
      <c r="A279" s="49">
        <v>120502</v>
      </c>
      <c r="B279" s="50" t="s">
        <v>104</v>
      </c>
      <c r="C279" s="50" t="s">
        <v>105</v>
      </c>
      <c r="D279" s="50" t="s">
        <v>106</v>
      </c>
      <c r="E279" s="18">
        <f>+MAX(F279:FK279)</f>
        <v>0</v>
      </c>
      <c r="F279" s="22"/>
      <c r="G279" s="22"/>
      <c r="H279" s="22"/>
      <c r="I279" s="22"/>
    </row>
    <row r="280" spans="1:12" ht="24">
      <c r="A280" s="49">
        <v>120902</v>
      </c>
      <c r="B280" s="50" t="s">
        <v>104</v>
      </c>
      <c r="C280" s="50" t="s">
        <v>122</v>
      </c>
      <c r="D280" s="50" t="s">
        <v>123</v>
      </c>
      <c r="E280" s="18">
        <f>+MAX(F280:FK280)</f>
        <v>0</v>
      </c>
      <c r="F280" s="22"/>
      <c r="G280" s="22"/>
      <c r="H280" s="22"/>
      <c r="I280" s="22"/>
    </row>
    <row r="281" spans="1:12" ht="24">
      <c r="A281" s="49">
        <v>120302</v>
      </c>
      <c r="B281" s="50" t="s">
        <v>104</v>
      </c>
      <c r="C281" s="50" t="s">
        <v>126</v>
      </c>
      <c r="D281" s="50" t="s">
        <v>127</v>
      </c>
      <c r="E281" s="18">
        <f>+MAX(F281:FK281)</f>
        <v>0</v>
      </c>
      <c r="F281" s="22"/>
      <c r="G281" s="22"/>
      <c r="H281" s="22"/>
      <c r="I281" s="22"/>
    </row>
    <row r="282" spans="1:12" ht="24">
      <c r="A282" s="49">
        <v>120503</v>
      </c>
      <c r="B282" s="50" t="s">
        <v>104</v>
      </c>
      <c r="C282" s="50" t="s">
        <v>105</v>
      </c>
      <c r="D282" s="50" t="s">
        <v>128</v>
      </c>
      <c r="E282" s="18">
        <f>+MAX(F282:FK282)</f>
        <v>0</v>
      </c>
      <c r="F282" s="22"/>
      <c r="G282" s="22"/>
      <c r="H282" s="22"/>
      <c r="I282" s="22"/>
    </row>
    <row r="283" spans="1:12" ht="15">
      <c r="A283" s="49">
        <v>70702</v>
      </c>
      <c r="B283" s="50" t="s">
        <v>102</v>
      </c>
      <c r="C283" s="50" t="s">
        <v>129</v>
      </c>
      <c r="D283" s="50" t="s">
        <v>130</v>
      </c>
      <c r="E283" s="18">
        <f>+MAX(F283:FK283)</f>
        <v>0</v>
      </c>
      <c r="F283" s="22"/>
      <c r="G283" s="22"/>
      <c r="H283" s="22"/>
      <c r="I283" s="22"/>
    </row>
    <row r="284" spans="1:12" ht="15">
      <c r="A284" s="49">
        <v>91202</v>
      </c>
      <c r="B284" s="50" t="s">
        <v>139</v>
      </c>
      <c r="C284" s="50" t="s">
        <v>140</v>
      </c>
      <c r="D284" s="50" t="s">
        <v>141</v>
      </c>
      <c r="E284" s="18">
        <f>+MAX(F284:FK284)</f>
        <v>0</v>
      </c>
      <c r="F284" s="22"/>
      <c r="G284" s="22"/>
      <c r="H284" s="22"/>
      <c r="I284" s="22"/>
    </row>
    <row r="285" spans="1:12" ht="24">
      <c r="A285" s="49">
        <v>120702</v>
      </c>
      <c r="B285" s="50" t="s">
        <v>104</v>
      </c>
      <c r="C285" s="50" t="s">
        <v>154</v>
      </c>
      <c r="D285" s="50" t="s">
        <v>155</v>
      </c>
      <c r="E285" s="18">
        <f>+MAX(F285:FK285)</f>
        <v>0</v>
      </c>
      <c r="F285" s="22"/>
      <c r="G285" s="22"/>
      <c r="H285" s="22"/>
      <c r="I285" s="22"/>
    </row>
    <row r="286" spans="1:12" ht="15">
      <c r="A286" s="49">
        <v>70402</v>
      </c>
      <c r="B286" s="50" t="s">
        <v>102</v>
      </c>
      <c r="C286" s="50" t="s">
        <v>158</v>
      </c>
      <c r="D286" s="50" t="s">
        <v>157</v>
      </c>
      <c r="E286" s="18">
        <f>+MAX(F286:FK286)</f>
        <v>0</v>
      </c>
      <c r="F286" s="22"/>
      <c r="G286" s="22"/>
      <c r="H286" s="22"/>
      <c r="I286" s="22"/>
    </row>
    <row r="287" spans="1:12" ht="15">
      <c r="A287" s="49">
        <v>70202</v>
      </c>
      <c r="B287" s="50" t="s">
        <v>102</v>
      </c>
      <c r="C287" s="50" t="s">
        <v>161</v>
      </c>
      <c r="D287" s="50" t="s">
        <v>162</v>
      </c>
      <c r="E287" s="18">
        <f>+MAX(F287:FK287)</f>
        <v>0</v>
      </c>
      <c r="F287" s="22"/>
      <c r="G287" s="22"/>
      <c r="H287" s="22"/>
      <c r="I287" s="22"/>
    </row>
    <row r="288" spans="1:12" ht="15">
      <c r="A288" s="49">
        <v>70403</v>
      </c>
      <c r="B288" s="50" t="s">
        <v>102</v>
      </c>
      <c r="C288" s="50" t="s">
        <v>158</v>
      </c>
      <c r="D288" s="50" t="s">
        <v>163</v>
      </c>
      <c r="E288" s="18">
        <f>+MAX(F288:FK288)</f>
        <v>0</v>
      </c>
      <c r="F288" s="22"/>
      <c r="G288" s="22"/>
      <c r="H288" s="22"/>
      <c r="I288" s="22"/>
    </row>
    <row r="289" spans="1:11" ht="15">
      <c r="A289" s="49">
        <v>90202</v>
      </c>
      <c r="B289" s="50" t="s">
        <v>139</v>
      </c>
      <c r="C289" s="50" t="s">
        <v>165</v>
      </c>
      <c r="D289" s="50" t="s">
        <v>166</v>
      </c>
      <c r="E289" s="18">
        <f>+MAX(F289:FK289)</f>
        <v>0</v>
      </c>
      <c r="F289" s="22"/>
      <c r="G289" s="22"/>
      <c r="H289" s="22"/>
      <c r="I289" s="22"/>
    </row>
    <row r="290" spans="1:11" ht="15">
      <c r="A290" s="49">
        <v>10402</v>
      </c>
      <c r="B290" s="50" t="s">
        <v>119</v>
      </c>
      <c r="C290" s="50" t="s">
        <v>120</v>
      </c>
      <c r="D290" s="50" t="s">
        <v>172</v>
      </c>
      <c r="E290" s="18">
        <f>+MAX(F290:FK290)</f>
        <v>3</v>
      </c>
      <c r="F290" s="22">
        <v>3</v>
      </c>
      <c r="G290" s="22">
        <v>3</v>
      </c>
      <c r="H290" s="22">
        <v>3</v>
      </c>
      <c r="I290" s="22"/>
      <c r="J290">
        <v>3</v>
      </c>
      <c r="K290">
        <v>3</v>
      </c>
    </row>
    <row r="291" spans="1:11" ht="15">
      <c r="A291" s="49">
        <v>10102</v>
      </c>
      <c r="B291" s="50" t="s">
        <v>119</v>
      </c>
      <c r="C291" s="50" t="s">
        <v>119</v>
      </c>
      <c r="D291" s="50" t="s">
        <v>176</v>
      </c>
      <c r="E291" s="18">
        <f>+MAX(F291:FK291)</f>
        <v>0</v>
      </c>
      <c r="F291" s="22"/>
      <c r="G291" s="22"/>
      <c r="H291" s="22"/>
      <c r="I291" s="22"/>
    </row>
    <row r="292" spans="1:11" ht="15">
      <c r="A292" s="49">
        <v>70203</v>
      </c>
      <c r="B292" s="50" t="s">
        <v>102</v>
      </c>
      <c r="C292" s="50" t="s">
        <v>161</v>
      </c>
      <c r="D292" s="50" t="s">
        <v>177</v>
      </c>
      <c r="E292" s="18">
        <f>+MAX(F292:FK292)</f>
        <v>0</v>
      </c>
      <c r="F292" s="22"/>
      <c r="G292" s="22"/>
      <c r="H292" s="22"/>
      <c r="I292" s="22"/>
    </row>
    <row r="293" spans="1:11" ht="15">
      <c r="A293" s="49">
        <v>41302</v>
      </c>
      <c r="B293" s="50" t="s">
        <v>115</v>
      </c>
      <c r="C293" s="50" t="s">
        <v>183</v>
      </c>
      <c r="D293" s="50" t="s">
        <v>182</v>
      </c>
      <c r="E293" s="18">
        <f>+MAX(F293:FK293)</f>
        <v>0</v>
      </c>
      <c r="F293" s="22"/>
      <c r="G293" s="22"/>
      <c r="H293" s="22"/>
      <c r="I293" s="22"/>
    </row>
    <row r="294" spans="1:11" ht="15">
      <c r="A294" s="49">
        <v>40602</v>
      </c>
      <c r="B294" s="50" t="s">
        <v>115</v>
      </c>
      <c r="C294" s="50" t="s">
        <v>185</v>
      </c>
      <c r="D294" s="50" t="s">
        <v>186</v>
      </c>
      <c r="E294" s="18">
        <f>+MAX(F294:FK294)</f>
        <v>0</v>
      </c>
      <c r="F294" s="22"/>
      <c r="G294" s="22"/>
      <c r="H294" s="22"/>
      <c r="I294" s="22"/>
    </row>
    <row r="295" spans="1:11" ht="24">
      <c r="A295" s="49">
        <v>120601</v>
      </c>
      <c r="B295" s="50" t="s">
        <v>104</v>
      </c>
      <c r="C295" s="50" t="s">
        <v>187</v>
      </c>
      <c r="D295" s="50" t="s">
        <v>188</v>
      </c>
      <c r="E295" s="18">
        <f>+MAX(F295:FK295)</f>
        <v>0</v>
      </c>
      <c r="F295" s="22"/>
      <c r="G295" s="22"/>
      <c r="H295" s="22"/>
      <c r="I295" s="22"/>
    </row>
    <row r="296" spans="1:11" ht="15">
      <c r="A296" s="49">
        <v>90402</v>
      </c>
      <c r="B296" s="50" t="s">
        <v>139</v>
      </c>
      <c r="C296" s="50" t="s">
        <v>189</v>
      </c>
      <c r="D296" s="50" t="s">
        <v>190</v>
      </c>
      <c r="E296" s="18">
        <f>+MAX(F296:FK296)</f>
        <v>0</v>
      </c>
      <c r="F296" s="22"/>
      <c r="G296" s="22"/>
      <c r="H296" s="22"/>
      <c r="I296" s="22"/>
    </row>
    <row r="297" spans="1:11" ht="15">
      <c r="A297" s="49">
        <v>41202</v>
      </c>
      <c r="B297" s="50" t="s">
        <v>115</v>
      </c>
      <c r="C297" s="50" t="s">
        <v>191</v>
      </c>
      <c r="D297" s="50" t="s">
        <v>192</v>
      </c>
      <c r="E297" s="18">
        <f>+MAX(F297:FK297)</f>
        <v>0</v>
      </c>
      <c r="F297" s="22"/>
      <c r="G297" s="22"/>
      <c r="H297" s="22"/>
      <c r="I297" s="22"/>
    </row>
    <row r="298" spans="1:11" ht="24">
      <c r="A298" s="49">
        <v>120102</v>
      </c>
      <c r="B298" s="50" t="s">
        <v>104</v>
      </c>
      <c r="C298" s="50" t="s">
        <v>193</v>
      </c>
      <c r="D298" s="50" t="s">
        <v>194</v>
      </c>
      <c r="E298" s="18">
        <f>+MAX(F298:FK298)</f>
        <v>0</v>
      </c>
      <c r="F298" s="22"/>
      <c r="G298" s="22"/>
      <c r="H298" s="22"/>
      <c r="I298" s="22"/>
    </row>
    <row r="299" spans="1:11" ht="15">
      <c r="A299" s="49">
        <v>41203</v>
      </c>
      <c r="B299" s="50" t="s">
        <v>115</v>
      </c>
      <c r="C299" s="50" t="s">
        <v>191</v>
      </c>
      <c r="D299" s="50" t="s">
        <v>197</v>
      </c>
      <c r="E299" s="18">
        <f>+MAX(F299:FK299)</f>
        <v>0</v>
      </c>
      <c r="F299" s="22"/>
      <c r="G299" s="22"/>
      <c r="H299" s="22"/>
      <c r="I299" s="22"/>
    </row>
    <row r="300" spans="1:11" ht="15">
      <c r="A300" s="49">
        <v>90403</v>
      </c>
      <c r="B300" s="50" t="s">
        <v>139</v>
      </c>
      <c r="C300" s="50" t="s">
        <v>189</v>
      </c>
      <c r="D300" s="50" t="s">
        <v>201</v>
      </c>
      <c r="E300" s="18">
        <f>+MAX(F300:FK300)</f>
        <v>0</v>
      </c>
      <c r="F300" s="22"/>
      <c r="G300" s="22"/>
      <c r="H300" s="22"/>
      <c r="I300" s="22"/>
    </row>
    <row r="301" spans="1:11" ht="15">
      <c r="A301" s="49">
        <v>41002</v>
      </c>
      <c r="B301" s="50" t="s">
        <v>115</v>
      </c>
      <c r="C301" s="50" t="s">
        <v>202</v>
      </c>
      <c r="D301" s="50" t="s">
        <v>203</v>
      </c>
      <c r="E301" s="18">
        <f>+MAX(F301:FK301)</f>
        <v>0</v>
      </c>
      <c r="F301" s="22"/>
      <c r="G301" s="22"/>
      <c r="H301" s="22"/>
      <c r="I301" s="22"/>
    </row>
    <row r="302" spans="1:11" ht="15">
      <c r="A302" s="49">
        <v>80602</v>
      </c>
      <c r="B302" s="50" t="s">
        <v>97</v>
      </c>
      <c r="C302" s="50" t="s">
        <v>204</v>
      </c>
      <c r="D302" s="50" t="s">
        <v>205</v>
      </c>
      <c r="E302" s="18">
        <f>+MAX(F302:FK302)</f>
        <v>0</v>
      </c>
      <c r="F302" s="22"/>
      <c r="G302" s="22"/>
      <c r="H302" s="22"/>
      <c r="I302" s="22"/>
    </row>
    <row r="303" spans="1:11" ht="15">
      <c r="A303" s="49">
        <v>130403</v>
      </c>
      <c r="B303" s="50" t="s">
        <v>131</v>
      </c>
      <c r="C303" s="50" t="s">
        <v>178</v>
      </c>
      <c r="D303" s="50" t="s">
        <v>207</v>
      </c>
      <c r="E303" s="18">
        <f>+MAX(F303:FK303)</f>
        <v>0</v>
      </c>
      <c r="F303" s="22"/>
      <c r="G303" s="22"/>
      <c r="H303" s="22"/>
      <c r="I303" s="22"/>
    </row>
    <row r="304" spans="1:11" ht="24">
      <c r="A304" s="49">
        <v>120501</v>
      </c>
      <c r="B304" s="50" t="s">
        <v>104</v>
      </c>
      <c r="C304" s="50" t="s">
        <v>105</v>
      </c>
      <c r="D304" s="50" t="s">
        <v>208</v>
      </c>
      <c r="E304" s="18">
        <f>+MAX(F304:FK304)</f>
        <v>0</v>
      </c>
      <c r="F304" s="22"/>
      <c r="G304" s="22"/>
      <c r="H304" s="22"/>
      <c r="I304" s="22"/>
    </row>
    <row r="305" spans="1:9" ht="15">
      <c r="A305" s="49">
        <v>60502</v>
      </c>
      <c r="B305" s="50" t="s">
        <v>214</v>
      </c>
      <c r="C305" s="50" t="s">
        <v>215</v>
      </c>
      <c r="D305" s="50" t="s">
        <v>213</v>
      </c>
      <c r="E305" s="18">
        <f>+MAX(F305:FK305)</f>
        <v>0</v>
      </c>
      <c r="F305" s="22"/>
      <c r="G305" s="22"/>
      <c r="H305" s="22"/>
      <c r="I305" s="22"/>
    </row>
    <row r="306" spans="1:9" ht="15">
      <c r="A306" s="49">
        <v>130404</v>
      </c>
      <c r="B306" s="50" t="s">
        <v>131</v>
      </c>
      <c r="C306" s="50" t="s">
        <v>178</v>
      </c>
      <c r="D306" s="50" t="s">
        <v>213</v>
      </c>
      <c r="E306" s="18">
        <f>+MAX(F306:FK306)</f>
        <v>0</v>
      </c>
      <c r="F306" s="22"/>
      <c r="G306" s="22"/>
      <c r="H306" s="22"/>
      <c r="I306" s="22"/>
    </row>
    <row r="307" spans="1:9" ht="15">
      <c r="A307" s="49">
        <v>30402</v>
      </c>
      <c r="B307" s="50" t="s">
        <v>99</v>
      </c>
      <c r="C307" s="50" t="s">
        <v>216</v>
      </c>
      <c r="D307" s="50" t="s">
        <v>217</v>
      </c>
      <c r="E307" s="18">
        <f>+MAX(F307:FK307)</f>
        <v>0</v>
      </c>
      <c r="F307" s="22"/>
      <c r="G307" s="22"/>
      <c r="H307" s="22"/>
      <c r="I307" s="22"/>
    </row>
    <row r="308" spans="1:9" ht="24">
      <c r="A308" s="49">
        <v>120610</v>
      </c>
      <c r="B308" s="50" t="s">
        <v>104</v>
      </c>
      <c r="C308" s="50" t="s">
        <v>187</v>
      </c>
      <c r="D308" s="50" t="s">
        <v>221</v>
      </c>
      <c r="E308" s="18">
        <f>+MAX(F308:FK308)</f>
        <v>0</v>
      </c>
      <c r="F308" s="22"/>
      <c r="G308" s="22"/>
      <c r="H308" s="22"/>
      <c r="I308" s="22"/>
    </row>
    <row r="309" spans="1:9" ht="15">
      <c r="A309" s="49">
        <v>40402</v>
      </c>
      <c r="B309" s="50" t="s">
        <v>115</v>
      </c>
      <c r="C309" s="50" t="s">
        <v>124</v>
      </c>
      <c r="D309" s="50" t="s">
        <v>222</v>
      </c>
      <c r="E309" s="18">
        <f>+MAX(F309:FK309)</f>
        <v>0</v>
      </c>
      <c r="F309" s="22"/>
      <c r="G309" s="22"/>
      <c r="H309" s="22"/>
      <c r="I309" s="22"/>
    </row>
    <row r="310" spans="1:9" ht="15">
      <c r="A310" s="49">
        <v>90201</v>
      </c>
      <c r="B310" s="50" t="s">
        <v>139</v>
      </c>
      <c r="C310" s="50" t="s">
        <v>165</v>
      </c>
      <c r="D310" s="50" t="s">
        <v>224</v>
      </c>
      <c r="E310" s="18">
        <f>+MAX(F310:FK310)</f>
        <v>0</v>
      </c>
      <c r="F310" s="22"/>
      <c r="G310" s="22"/>
      <c r="H310" s="22"/>
      <c r="I310" s="22"/>
    </row>
    <row r="311" spans="1:9" ht="15">
      <c r="A311" s="49">
        <v>90902</v>
      </c>
      <c r="B311" s="50" t="s">
        <v>139</v>
      </c>
      <c r="C311" s="50" t="s">
        <v>108</v>
      </c>
      <c r="D311" s="50" t="s">
        <v>225</v>
      </c>
      <c r="E311" s="18">
        <f>+MAX(F311:FK311)</f>
        <v>0</v>
      </c>
      <c r="F311" s="22"/>
      <c r="G311" s="22"/>
      <c r="H311" s="22"/>
      <c r="I311" s="22"/>
    </row>
    <row r="312" spans="1:9" ht="24">
      <c r="A312" s="49">
        <v>120103</v>
      </c>
      <c r="B312" s="50" t="s">
        <v>104</v>
      </c>
      <c r="C312" s="50" t="s">
        <v>193</v>
      </c>
      <c r="D312" s="50" t="s">
        <v>226</v>
      </c>
      <c r="E312" s="18">
        <f>+MAX(F312:FK312)</f>
        <v>0</v>
      </c>
      <c r="F312" s="22"/>
      <c r="G312" s="22"/>
      <c r="H312" s="22"/>
      <c r="I312" s="22"/>
    </row>
    <row r="313" spans="1:9" ht="15">
      <c r="A313" s="49">
        <v>70710</v>
      </c>
      <c r="B313" s="50" t="s">
        <v>102</v>
      </c>
      <c r="C313" s="50" t="s">
        <v>129</v>
      </c>
      <c r="D313" s="50" t="s">
        <v>227</v>
      </c>
      <c r="E313" s="18">
        <f>+MAX(F313:FK313)</f>
        <v>0</v>
      </c>
      <c r="F313" s="22"/>
      <c r="G313" s="22"/>
      <c r="H313" s="22"/>
      <c r="I313" s="22"/>
    </row>
    <row r="314" spans="1:9" ht="15">
      <c r="A314" s="49">
        <v>50102</v>
      </c>
      <c r="B314" s="50" t="s">
        <v>107</v>
      </c>
      <c r="C314" s="50" t="s">
        <v>228</v>
      </c>
      <c r="D314" s="50" t="s">
        <v>229</v>
      </c>
      <c r="E314" s="18">
        <f>+MAX(F314:FK314)</f>
        <v>0</v>
      </c>
      <c r="F314" s="22"/>
      <c r="G314" s="22"/>
      <c r="H314" s="22"/>
      <c r="I314" s="22"/>
    </row>
    <row r="315" spans="1:9" ht="15">
      <c r="A315" s="49">
        <v>40108</v>
      </c>
      <c r="B315" s="50" t="s">
        <v>115</v>
      </c>
      <c r="C315" s="50" t="s">
        <v>116</v>
      </c>
      <c r="D315" s="50" t="s">
        <v>231</v>
      </c>
      <c r="E315" s="18">
        <f>+MAX(F315:FK315)</f>
        <v>0</v>
      </c>
      <c r="F315" s="22"/>
      <c r="G315" s="22"/>
      <c r="H315" s="22"/>
      <c r="I315" s="22"/>
    </row>
    <row r="316" spans="1:9" ht="15">
      <c r="A316" s="49">
        <v>70703</v>
      </c>
      <c r="B316" s="50" t="s">
        <v>102</v>
      </c>
      <c r="C316" s="50" t="s">
        <v>129</v>
      </c>
      <c r="D316" s="50" t="s">
        <v>234</v>
      </c>
      <c r="E316" s="18">
        <f>+MAX(F316:FK316)</f>
        <v>0</v>
      </c>
      <c r="F316" s="22"/>
      <c r="G316" s="22"/>
      <c r="H316" s="22"/>
      <c r="I316" s="22"/>
    </row>
    <row r="317" spans="1:9" ht="15">
      <c r="A317" s="49">
        <v>20402</v>
      </c>
      <c r="B317" s="50" t="s">
        <v>110</v>
      </c>
      <c r="C317" s="50" t="s">
        <v>242</v>
      </c>
      <c r="D317" s="50" t="s">
        <v>243</v>
      </c>
      <c r="E317" s="18">
        <f>+MAX(F317:FK317)</f>
        <v>0</v>
      </c>
      <c r="F317" s="22"/>
      <c r="G317" s="22"/>
      <c r="H317" s="22"/>
      <c r="I317" s="22"/>
    </row>
    <row r="318" spans="1:9" ht="24">
      <c r="A318" s="49">
        <v>120202</v>
      </c>
      <c r="B318" s="50" t="s">
        <v>104</v>
      </c>
      <c r="C318" s="50" t="s">
        <v>246</v>
      </c>
      <c r="D318" s="50" t="s">
        <v>247</v>
      </c>
      <c r="E318" s="18">
        <f>+MAX(F318:FK318)</f>
        <v>0</v>
      </c>
      <c r="F318" s="22"/>
      <c r="G318" s="22"/>
      <c r="H318" s="22"/>
      <c r="I318" s="22"/>
    </row>
    <row r="319" spans="1:9" ht="15">
      <c r="A319" s="49">
        <v>91104</v>
      </c>
      <c r="B319" s="50" t="s">
        <v>139</v>
      </c>
      <c r="C319" s="50" t="s">
        <v>156</v>
      </c>
      <c r="D319" s="50" t="s">
        <v>249</v>
      </c>
      <c r="E319" s="18">
        <f>+MAX(F319:FK319)</f>
        <v>0</v>
      </c>
      <c r="F319" s="22"/>
      <c r="G319" s="22"/>
      <c r="H319" s="22"/>
      <c r="I319" s="22"/>
    </row>
    <row r="320" spans="1:9" ht="15">
      <c r="A320" s="49">
        <v>90705</v>
      </c>
      <c r="B320" s="50" t="s">
        <v>139</v>
      </c>
      <c r="C320" s="50" t="s">
        <v>250</v>
      </c>
      <c r="D320" s="50" t="s">
        <v>251</v>
      </c>
      <c r="E320" s="18">
        <f>+MAX(F320:FK320)</f>
        <v>0</v>
      </c>
      <c r="F320" s="22"/>
      <c r="G320" s="22"/>
      <c r="H320" s="22"/>
      <c r="I320" s="22"/>
    </row>
    <row r="321" spans="1:9" ht="15">
      <c r="A321" s="49">
        <v>10103</v>
      </c>
      <c r="B321" s="50" t="s">
        <v>119</v>
      </c>
      <c r="C321" s="50" t="s">
        <v>119</v>
      </c>
      <c r="D321" s="50" t="s">
        <v>252</v>
      </c>
      <c r="E321" s="18">
        <f>+MAX(F321:FK321)</f>
        <v>0</v>
      </c>
      <c r="F321" s="22"/>
      <c r="G321" s="22"/>
      <c r="H321" s="22"/>
      <c r="I321" s="22"/>
    </row>
    <row r="322" spans="1:9" ht="15">
      <c r="A322" s="49">
        <v>90606</v>
      </c>
      <c r="B322" s="50" t="s">
        <v>139</v>
      </c>
      <c r="C322" s="50" t="s">
        <v>253</v>
      </c>
      <c r="D322" s="50" t="s">
        <v>254</v>
      </c>
      <c r="E322" s="18">
        <f>+MAX(F322:FK322)</f>
        <v>0</v>
      </c>
      <c r="F322" s="22"/>
      <c r="G322" s="22"/>
      <c r="H322" s="22"/>
      <c r="I322" s="22"/>
    </row>
    <row r="323" spans="1:9" ht="15">
      <c r="A323" s="49">
        <v>90502</v>
      </c>
      <c r="B323" s="50" t="s">
        <v>139</v>
      </c>
      <c r="C323" s="50" t="s">
        <v>258</v>
      </c>
      <c r="D323" s="50" t="s">
        <v>259</v>
      </c>
      <c r="E323" s="18">
        <f>+MAX(F323:FK323)</f>
        <v>0</v>
      </c>
      <c r="F323" s="22"/>
      <c r="G323" s="22"/>
      <c r="H323" s="22"/>
      <c r="I323" s="22"/>
    </row>
    <row r="324" spans="1:9" ht="24">
      <c r="A324" s="49">
        <v>120105</v>
      </c>
      <c r="B324" s="50" t="s">
        <v>104</v>
      </c>
      <c r="C324" s="50" t="s">
        <v>193</v>
      </c>
      <c r="D324" s="50" t="s">
        <v>260</v>
      </c>
      <c r="E324" s="18">
        <f>+MAX(F324:FK324)</f>
        <v>0</v>
      </c>
      <c r="F324" s="22"/>
      <c r="G324" s="22"/>
      <c r="H324" s="22"/>
      <c r="I324" s="22"/>
    </row>
    <row r="325" spans="1:9" ht="24">
      <c r="A325" s="49">
        <v>120401</v>
      </c>
      <c r="B325" s="50" t="s">
        <v>104</v>
      </c>
      <c r="C325" s="50" t="s">
        <v>261</v>
      </c>
      <c r="D325" s="50" t="s">
        <v>262</v>
      </c>
      <c r="E325" s="18">
        <f>+MAX(F325:FK325)</f>
        <v>0</v>
      </c>
      <c r="F325" s="22"/>
      <c r="G325" s="22"/>
      <c r="H325" s="22"/>
      <c r="I325" s="22"/>
    </row>
    <row r="326" spans="1:9" ht="15">
      <c r="A326" s="49">
        <v>60402</v>
      </c>
      <c r="B326" s="50" t="s">
        <v>214</v>
      </c>
      <c r="C326" s="50" t="s">
        <v>263</v>
      </c>
      <c r="D326" s="50" t="s">
        <v>264</v>
      </c>
      <c r="E326" s="18">
        <f>+MAX(F326:FK326)</f>
        <v>0</v>
      </c>
      <c r="F326" s="22"/>
      <c r="G326" s="22"/>
      <c r="H326" s="22"/>
      <c r="I326" s="22"/>
    </row>
    <row r="327" spans="1:9" ht="24">
      <c r="A327" s="49">
        <v>120504</v>
      </c>
      <c r="B327" s="50" t="s">
        <v>104</v>
      </c>
      <c r="C327" s="50" t="s">
        <v>105</v>
      </c>
      <c r="D327" s="50" t="s">
        <v>265</v>
      </c>
      <c r="E327" s="18">
        <f>+MAX(F327:FK327)</f>
        <v>0</v>
      </c>
      <c r="F327" s="22"/>
      <c r="G327" s="22"/>
      <c r="H327" s="22"/>
      <c r="I327" s="22"/>
    </row>
    <row r="328" spans="1:9" ht="15">
      <c r="A328" s="49">
        <v>90302</v>
      </c>
      <c r="B328" s="50" t="s">
        <v>139</v>
      </c>
      <c r="C328" s="50" t="s">
        <v>238</v>
      </c>
      <c r="D328" s="50" t="s">
        <v>266</v>
      </c>
      <c r="E328" s="18">
        <f>+MAX(F328:FK328)</f>
        <v>0</v>
      </c>
      <c r="F328" s="22"/>
      <c r="G328" s="22"/>
      <c r="H328" s="22"/>
      <c r="I328" s="22"/>
    </row>
    <row r="329" spans="1:9" ht="24">
      <c r="A329" s="49">
        <v>120305</v>
      </c>
      <c r="B329" s="50" t="s">
        <v>104</v>
      </c>
      <c r="C329" s="50" t="s">
        <v>126</v>
      </c>
      <c r="D329" s="50" t="s">
        <v>267</v>
      </c>
      <c r="E329" s="18">
        <f>+MAX(F329:FK329)</f>
        <v>0</v>
      </c>
      <c r="F329" s="22"/>
      <c r="G329" s="22"/>
      <c r="H329" s="22"/>
      <c r="I329" s="22"/>
    </row>
    <row r="330" spans="1:9" ht="15">
      <c r="A330" s="49">
        <v>41402</v>
      </c>
      <c r="B330" s="50" t="s">
        <v>115</v>
      </c>
      <c r="C330" s="50" t="s">
        <v>268</v>
      </c>
      <c r="D330" s="50" t="s">
        <v>269</v>
      </c>
      <c r="E330" s="18">
        <f>+MAX(F330:FK330)</f>
        <v>0</v>
      </c>
      <c r="F330" s="22"/>
      <c r="G330" s="22"/>
      <c r="H330" s="22"/>
      <c r="I330" s="22"/>
    </row>
    <row r="331" spans="1:9" ht="15">
      <c r="A331" s="49">
        <v>41303</v>
      </c>
      <c r="B331" s="50" t="s">
        <v>115</v>
      </c>
      <c r="C331" s="50" t="s">
        <v>183</v>
      </c>
      <c r="D331" s="50" t="s">
        <v>271</v>
      </c>
      <c r="E331" s="18">
        <f>+MAX(F331:FK331)</f>
        <v>0</v>
      </c>
      <c r="F331" s="22"/>
      <c r="G331" s="22"/>
      <c r="H331" s="22"/>
      <c r="I331" s="22"/>
    </row>
    <row r="332" spans="1:9" ht="15">
      <c r="A332" s="49">
        <v>50103</v>
      </c>
      <c r="B332" s="50" t="s">
        <v>107</v>
      </c>
      <c r="C332" s="50" t="s">
        <v>228</v>
      </c>
      <c r="D332" s="50" t="s">
        <v>228</v>
      </c>
      <c r="E332" s="18">
        <f>+MAX(F332:FK332)</f>
        <v>0</v>
      </c>
      <c r="F332" s="22"/>
      <c r="G332" s="22"/>
      <c r="H332" s="22"/>
      <c r="I332" s="22"/>
    </row>
    <row r="333" spans="1:9" ht="15">
      <c r="A333" s="49">
        <v>60202</v>
      </c>
      <c r="B333" s="50" t="s">
        <v>214</v>
      </c>
      <c r="C333" s="50" t="s">
        <v>274</v>
      </c>
      <c r="D333" s="50" t="s">
        <v>240</v>
      </c>
      <c r="E333" s="18">
        <f>+MAX(F333:FK333)</f>
        <v>0</v>
      </c>
      <c r="F333" s="22"/>
      <c r="G333" s="22"/>
      <c r="H333" s="22"/>
      <c r="I333" s="22"/>
    </row>
    <row r="334" spans="1:9" ht="15">
      <c r="A334" s="49">
        <v>130405</v>
      </c>
      <c r="B334" s="50" t="s">
        <v>131</v>
      </c>
      <c r="C334" s="50" t="s">
        <v>178</v>
      </c>
      <c r="D334" s="50" t="s">
        <v>276</v>
      </c>
      <c r="E334" s="18">
        <f>+MAX(F334:FK334)</f>
        <v>0</v>
      </c>
      <c r="F334" s="22"/>
      <c r="G334" s="22"/>
      <c r="H334" s="22"/>
      <c r="I334" s="22"/>
    </row>
    <row r="335" spans="1:9" ht="15">
      <c r="A335" s="49">
        <v>80601</v>
      </c>
      <c r="B335" s="50" t="s">
        <v>97</v>
      </c>
      <c r="C335" s="50" t="s">
        <v>204</v>
      </c>
      <c r="D335" s="50" t="s">
        <v>279</v>
      </c>
      <c r="E335" s="18">
        <f>+MAX(F335:FK335)</f>
        <v>0</v>
      </c>
      <c r="F335" s="22"/>
      <c r="G335" s="22"/>
      <c r="H335" s="22"/>
      <c r="I335" s="22"/>
    </row>
    <row r="336" spans="1:9" ht="15">
      <c r="A336" s="49">
        <v>40604</v>
      </c>
      <c r="B336" s="50" t="s">
        <v>115</v>
      </c>
      <c r="C336" s="50" t="s">
        <v>185</v>
      </c>
      <c r="D336" s="50" t="s">
        <v>115</v>
      </c>
      <c r="E336" s="18">
        <f>+MAX(F336:FK336)</f>
        <v>0</v>
      </c>
      <c r="F336" s="22"/>
      <c r="G336" s="22"/>
      <c r="H336" s="22"/>
      <c r="I336" s="22"/>
    </row>
    <row r="337" spans="1:9" ht="15">
      <c r="A337" s="49">
        <v>90203</v>
      </c>
      <c r="B337" s="50" t="s">
        <v>139</v>
      </c>
      <c r="C337" s="50" t="s">
        <v>165</v>
      </c>
      <c r="D337" s="50" t="s">
        <v>281</v>
      </c>
      <c r="E337" s="18">
        <f>+MAX(F337:FK337)</f>
        <v>0</v>
      </c>
      <c r="F337" s="22"/>
      <c r="G337" s="22"/>
      <c r="H337" s="22"/>
      <c r="I337" s="22"/>
    </row>
    <row r="338" spans="1:9" ht="15">
      <c r="A338" s="49">
        <v>60203</v>
      </c>
      <c r="B338" s="50" t="s">
        <v>214</v>
      </c>
      <c r="C338" s="50" t="s">
        <v>274</v>
      </c>
      <c r="D338" s="50" t="s">
        <v>284</v>
      </c>
      <c r="E338" s="18">
        <f>+MAX(F338:FK338)</f>
        <v>0</v>
      </c>
      <c r="F338" s="22"/>
      <c r="G338" s="22"/>
      <c r="H338" s="22"/>
      <c r="I338" s="22"/>
    </row>
    <row r="339" spans="1:9" ht="15">
      <c r="A339" s="49">
        <v>70405</v>
      </c>
      <c r="B339" s="50" t="s">
        <v>102</v>
      </c>
      <c r="C339" s="50" t="s">
        <v>158</v>
      </c>
      <c r="D339" s="50" t="s">
        <v>285</v>
      </c>
      <c r="E339" s="18">
        <f>+MAX(F339:FK339)</f>
        <v>0</v>
      </c>
      <c r="F339" s="22"/>
      <c r="G339" s="22"/>
      <c r="H339" s="22"/>
      <c r="I339" s="22"/>
    </row>
    <row r="340" spans="1:9" ht="15">
      <c r="A340" s="49">
        <v>60702</v>
      </c>
      <c r="B340" s="50" t="s">
        <v>214</v>
      </c>
      <c r="C340" s="50" t="s">
        <v>286</v>
      </c>
      <c r="D340" s="50" t="s">
        <v>287</v>
      </c>
      <c r="E340" s="18">
        <f>+MAX(F340:FK340)</f>
        <v>0</v>
      </c>
      <c r="F340" s="22"/>
      <c r="G340" s="22"/>
      <c r="H340" s="22"/>
      <c r="I340" s="22"/>
    </row>
    <row r="341" spans="1:9" ht="15">
      <c r="A341" s="49">
        <v>130305</v>
      </c>
      <c r="B341" s="50" t="s">
        <v>131</v>
      </c>
      <c r="C341" s="50" t="s">
        <v>219</v>
      </c>
      <c r="D341" s="50" t="s">
        <v>288</v>
      </c>
      <c r="E341" s="18">
        <f>+MAX(F341:FK341)</f>
        <v>0</v>
      </c>
      <c r="F341" s="22"/>
      <c r="G341" s="22"/>
      <c r="H341" s="22"/>
      <c r="I341" s="22"/>
    </row>
    <row r="342" spans="1:9" ht="15">
      <c r="A342" s="49">
        <v>130306</v>
      </c>
      <c r="B342" s="50" t="s">
        <v>131</v>
      </c>
      <c r="C342" s="50" t="s">
        <v>219</v>
      </c>
      <c r="D342" s="50" t="s">
        <v>289</v>
      </c>
      <c r="E342" s="18">
        <f>+MAX(F342:FK342)</f>
        <v>0</v>
      </c>
      <c r="F342" s="22"/>
      <c r="G342" s="22"/>
      <c r="H342" s="22"/>
      <c r="I342" s="22"/>
    </row>
    <row r="343" spans="1:9" ht="15">
      <c r="A343" s="49">
        <v>30105</v>
      </c>
      <c r="B343" s="50" t="s">
        <v>99</v>
      </c>
      <c r="C343" s="50" t="s">
        <v>99</v>
      </c>
      <c r="D343" s="50" t="s">
        <v>290</v>
      </c>
      <c r="E343" s="18">
        <f>+MAX(F343:FK343)</f>
        <v>0</v>
      </c>
      <c r="F343" s="22"/>
      <c r="G343" s="22"/>
      <c r="H343" s="22"/>
      <c r="I343" s="22"/>
    </row>
    <row r="344" spans="1:9" ht="15">
      <c r="A344" s="49">
        <v>10208</v>
      </c>
      <c r="B344" s="50" t="s">
        <v>119</v>
      </c>
      <c r="C344" s="50" t="s">
        <v>167</v>
      </c>
      <c r="D344" s="50" t="s">
        <v>295</v>
      </c>
      <c r="E344" s="18">
        <f>+MAX(F344:FK344)</f>
        <v>0</v>
      </c>
      <c r="F344" s="22"/>
      <c r="G344" s="22"/>
      <c r="H344" s="22"/>
      <c r="I344" s="22"/>
    </row>
    <row r="345" spans="1:9" ht="15">
      <c r="A345" s="49">
        <v>20603</v>
      </c>
      <c r="B345" s="50" t="s">
        <v>110</v>
      </c>
      <c r="C345" s="50" t="s">
        <v>236</v>
      </c>
      <c r="D345" s="50" t="s">
        <v>110</v>
      </c>
      <c r="E345" s="18">
        <f>+MAX(F345:FK345)</f>
        <v>0</v>
      </c>
      <c r="F345" s="22"/>
      <c r="G345" s="22"/>
      <c r="H345" s="22"/>
      <c r="I345" s="22"/>
    </row>
    <row r="346" spans="1:9" ht="15">
      <c r="A346" s="49">
        <v>30302</v>
      </c>
      <c r="B346" s="50" t="s">
        <v>99</v>
      </c>
      <c r="C346" s="50" t="s">
        <v>296</v>
      </c>
      <c r="D346" s="50" t="s">
        <v>297</v>
      </c>
      <c r="E346" s="18">
        <f>+MAX(F346:FK346)</f>
        <v>0</v>
      </c>
      <c r="F346" s="22"/>
      <c r="G346" s="22"/>
      <c r="H346" s="22"/>
      <c r="I346" s="22"/>
    </row>
    <row r="347" spans="1:9" ht="15">
      <c r="A347" s="49">
        <v>40303</v>
      </c>
      <c r="B347" s="50" t="s">
        <v>115</v>
      </c>
      <c r="C347" s="50" t="s">
        <v>152</v>
      </c>
      <c r="D347" s="50" t="s">
        <v>300</v>
      </c>
      <c r="E347" s="18">
        <f>+MAX(F347:FK347)</f>
        <v>0</v>
      </c>
      <c r="F347" s="22"/>
      <c r="G347" s="22"/>
      <c r="H347" s="22"/>
      <c r="I347" s="22"/>
    </row>
    <row r="348" spans="1:9" ht="15">
      <c r="A348" s="49">
        <v>70404</v>
      </c>
      <c r="B348" s="50" t="s">
        <v>102</v>
      </c>
      <c r="C348" s="50" t="s">
        <v>158</v>
      </c>
      <c r="D348" s="50" t="s">
        <v>301</v>
      </c>
      <c r="E348" s="18">
        <f>+MAX(F348:FK348)</f>
        <v>0</v>
      </c>
      <c r="F348" s="22"/>
      <c r="G348" s="22"/>
      <c r="H348" s="22"/>
      <c r="I348" s="22"/>
    </row>
    <row r="349" spans="1:9" ht="15">
      <c r="A349" s="49">
        <v>90802</v>
      </c>
      <c r="B349" s="50" t="s">
        <v>139</v>
      </c>
      <c r="C349" s="50" t="s">
        <v>302</v>
      </c>
      <c r="D349" s="50" t="s">
        <v>303</v>
      </c>
      <c r="E349" s="18">
        <f>+MAX(F349:FK349)</f>
        <v>0</v>
      </c>
      <c r="F349" s="22"/>
      <c r="G349" s="22"/>
      <c r="H349" s="22"/>
      <c r="I349" s="22"/>
    </row>
    <row r="350" spans="1:9" ht="15">
      <c r="A350" s="49">
        <v>30115</v>
      </c>
      <c r="B350" s="50" t="s">
        <v>99</v>
      </c>
      <c r="C350" s="50" t="s">
        <v>99</v>
      </c>
      <c r="D350" s="50" t="s">
        <v>306</v>
      </c>
      <c r="E350" s="18">
        <f>+MAX(F350:FK350)</f>
        <v>0</v>
      </c>
      <c r="F350" s="22"/>
      <c r="G350" s="22"/>
      <c r="H350" s="22"/>
      <c r="I350" s="22"/>
    </row>
    <row r="351" spans="1:9" ht="15">
      <c r="A351" s="49">
        <v>30502</v>
      </c>
      <c r="B351" s="50" t="s">
        <v>99</v>
      </c>
      <c r="C351" s="50" t="s">
        <v>307</v>
      </c>
      <c r="D351" s="50" t="s">
        <v>308</v>
      </c>
      <c r="E351" s="18">
        <f>+MAX(F351:FK351)</f>
        <v>0</v>
      </c>
      <c r="F351" s="22"/>
      <c r="G351" s="22"/>
      <c r="H351" s="22"/>
      <c r="I351" s="22"/>
    </row>
    <row r="352" spans="1:9" ht="15">
      <c r="A352" s="49">
        <v>50314</v>
      </c>
      <c r="B352" s="50" t="s">
        <v>107</v>
      </c>
      <c r="C352" s="50" t="s">
        <v>108</v>
      </c>
      <c r="D352" s="50" t="s">
        <v>309</v>
      </c>
      <c r="E352" s="18">
        <f>+MAX(F352:FK352)</f>
        <v>0</v>
      </c>
      <c r="F352" s="22"/>
      <c r="G352" s="22"/>
      <c r="H352" s="22"/>
      <c r="I352" s="22"/>
    </row>
    <row r="353" spans="1:9" ht="15">
      <c r="A353" s="49">
        <v>41403</v>
      </c>
      <c r="B353" s="50" t="s">
        <v>115</v>
      </c>
      <c r="C353" s="50" t="s">
        <v>268</v>
      </c>
      <c r="D353" s="50" t="s">
        <v>310</v>
      </c>
      <c r="E353" s="18">
        <f>+MAX(F353:FK353)</f>
        <v>0</v>
      </c>
      <c r="F353" s="22"/>
      <c r="G353" s="22"/>
      <c r="H353" s="22"/>
      <c r="I353" s="22"/>
    </row>
    <row r="354" spans="1:9" ht="15">
      <c r="A354" s="49">
        <v>40611</v>
      </c>
      <c r="B354" s="50" t="s">
        <v>115</v>
      </c>
      <c r="C354" s="50" t="s">
        <v>185</v>
      </c>
      <c r="D354" s="50" t="s">
        <v>313</v>
      </c>
      <c r="E354" s="18">
        <f>+MAX(F354:FK354)</f>
        <v>0</v>
      </c>
      <c r="F354" s="22"/>
      <c r="G354" s="22"/>
      <c r="H354" s="22"/>
      <c r="I354" s="22"/>
    </row>
    <row r="355" spans="1:9" ht="15">
      <c r="A355" s="49">
        <v>40612</v>
      </c>
      <c r="B355" s="50" t="s">
        <v>115</v>
      </c>
      <c r="C355" s="50" t="s">
        <v>185</v>
      </c>
      <c r="D355" s="50" t="s">
        <v>314</v>
      </c>
      <c r="E355" s="18">
        <f>+MAX(F355:FK355)</f>
        <v>0</v>
      </c>
      <c r="F355" s="22"/>
      <c r="G355" s="22"/>
      <c r="H355" s="22"/>
      <c r="I355" s="22"/>
    </row>
    <row r="356" spans="1:9" ht="24">
      <c r="A356" s="49">
        <v>120313</v>
      </c>
      <c r="B356" s="50" t="s">
        <v>104</v>
      </c>
      <c r="C356" s="50" t="s">
        <v>126</v>
      </c>
      <c r="D356" s="50" t="s">
        <v>315</v>
      </c>
      <c r="E356" s="18">
        <f>+MAX(F356:FK356)</f>
        <v>0</v>
      </c>
      <c r="F356" s="22"/>
      <c r="G356" s="22"/>
      <c r="H356" s="22"/>
      <c r="I356" s="22"/>
    </row>
    <row r="357" spans="1:9" ht="24">
      <c r="A357" s="49">
        <v>120315</v>
      </c>
      <c r="B357" s="50" t="s">
        <v>104</v>
      </c>
      <c r="C357" s="50" t="s">
        <v>126</v>
      </c>
      <c r="D357" s="50" t="s">
        <v>316</v>
      </c>
      <c r="E357" s="18">
        <f>+MAX(F357:FK357)</f>
        <v>0</v>
      </c>
      <c r="F357" s="22"/>
      <c r="G357" s="22"/>
      <c r="H357" s="22"/>
      <c r="I357" s="22"/>
    </row>
    <row r="358" spans="1:9" ht="15">
      <c r="A358" s="49">
        <v>41007</v>
      </c>
      <c r="B358" s="50" t="s">
        <v>115</v>
      </c>
      <c r="C358" s="50" t="s">
        <v>202</v>
      </c>
      <c r="D358" s="50" t="s">
        <v>320</v>
      </c>
      <c r="E358" s="18">
        <f>+MAX(F358:FK358)</f>
        <v>0</v>
      </c>
      <c r="F358" s="22"/>
      <c r="G358" s="22"/>
      <c r="H358" s="22"/>
      <c r="I358" s="22"/>
    </row>
    <row r="359" spans="1:9" ht="15">
      <c r="A359" s="49">
        <v>40702</v>
      </c>
      <c r="B359" s="50" t="s">
        <v>115</v>
      </c>
      <c r="C359" s="50" t="s">
        <v>318</v>
      </c>
      <c r="D359" s="50" t="s">
        <v>322</v>
      </c>
      <c r="E359" s="18">
        <f>+MAX(F359:FK359)</f>
        <v>0</v>
      </c>
      <c r="F359" s="22"/>
      <c r="G359" s="22"/>
      <c r="H359" s="22"/>
      <c r="I359" s="22"/>
    </row>
    <row r="360" spans="1:9" ht="15">
      <c r="A360" s="49">
        <v>90903</v>
      </c>
      <c r="B360" s="50" t="s">
        <v>139</v>
      </c>
      <c r="C360" s="50" t="s">
        <v>108</v>
      </c>
      <c r="D360" s="50" t="s">
        <v>324</v>
      </c>
      <c r="E360" s="18">
        <f>+MAX(F360:FK360)</f>
        <v>0</v>
      </c>
      <c r="F360" s="22"/>
      <c r="G360" s="22"/>
      <c r="H360" s="22"/>
      <c r="I360" s="22"/>
    </row>
    <row r="361" spans="1:9" ht="15">
      <c r="A361" s="49">
        <v>90307</v>
      </c>
      <c r="B361" s="50" t="s">
        <v>139</v>
      </c>
      <c r="C361" s="50" t="s">
        <v>238</v>
      </c>
      <c r="D361" s="50" t="s">
        <v>326</v>
      </c>
      <c r="E361" s="18">
        <f>+MAX(F361:FK361)</f>
        <v>0</v>
      </c>
      <c r="F361" s="22"/>
      <c r="G361" s="22"/>
      <c r="H361" s="22"/>
      <c r="I361" s="22"/>
    </row>
    <row r="362" spans="1:9" ht="24">
      <c r="A362" s="49">
        <v>120505</v>
      </c>
      <c r="B362" s="50" t="s">
        <v>104</v>
      </c>
      <c r="C362" s="50" t="s">
        <v>105</v>
      </c>
      <c r="D362" s="50" t="s">
        <v>327</v>
      </c>
      <c r="E362" s="18">
        <f>+MAX(F362:FK362)</f>
        <v>0</v>
      </c>
      <c r="F362" s="22"/>
      <c r="G362" s="22"/>
      <c r="H362" s="22"/>
      <c r="I362" s="22"/>
    </row>
    <row r="363" spans="1:9" ht="15">
      <c r="A363" s="49">
        <v>70704</v>
      </c>
      <c r="B363" s="50" t="s">
        <v>102</v>
      </c>
      <c r="C363" s="50" t="s">
        <v>129</v>
      </c>
      <c r="D363" s="50" t="s">
        <v>331</v>
      </c>
      <c r="E363" s="18">
        <f>+MAX(F363:FK363)</f>
        <v>0</v>
      </c>
      <c r="F363" s="22"/>
      <c r="G363" s="22"/>
      <c r="H363" s="22"/>
      <c r="I363" s="22"/>
    </row>
    <row r="364" spans="1:9" ht="15">
      <c r="A364" s="49">
        <v>40513</v>
      </c>
      <c r="B364" s="50" t="s">
        <v>115</v>
      </c>
      <c r="C364" s="50" t="s">
        <v>146</v>
      </c>
      <c r="D364" s="50" t="s">
        <v>332</v>
      </c>
      <c r="E364" s="18">
        <f>+MAX(F364:FK364)</f>
        <v>0</v>
      </c>
      <c r="F364" s="22"/>
      <c r="G364" s="22"/>
      <c r="H364" s="22"/>
      <c r="I364" s="22"/>
    </row>
    <row r="365" spans="1:9" ht="15">
      <c r="A365" s="49">
        <v>70705</v>
      </c>
      <c r="B365" s="50" t="s">
        <v>102</v>
      </c>
      <c r="C365" s="50" t="s">
        <v>129</v>
      </c>
      <c r="D365" s="50" t="s">
        <v>333</v>
      </c>
      <c r="E365" s="18">
        <f>+MAX(F365:FK365)</f>
        <v>0</v>
      </c>
      <c r="F365" s="22"/>
      <c r="G365" s="22"/>
      <c r="H365" s="22"/>
      <c r="I365" s="22"/>
    </row>
    <row r="366" spans="1:9" ht="15">
      <c r="A366" s="49">
        <v>91203</v>
      </c>
      <c r="B366" s="50" t="s">
        <v>139</v>
      </c>
      <c r="C366" s="50" t="s">
        <v>140</v>
      </c>
      <c r="D366" s="50" t="s">
        <v>333</v>
      </c>
      <c r="E366" s="18">
        <f>+MAX(F366:FK366)</f>
        <v>0</v>
      </c>
      <c r="F366" s="22"/>
      <c r="G366" s="22"/>
      <c r="H366" s="22"/>
      <c r="I366" s="22"/>
    </row>
    <row r="367" spans="1:9" ht="15">
      <c r="A367" s="49">
        <v>130307</v>
      </c>
      <c r="B367" s="50" t="s">
        <v>131</v>
      </c>
      <c r="C367" s="50" t="s">
        <v>219</v>
      </c>
      <c r="D367" s="50" t="s">
        <v>333</v>
      </c>
      <c r="E367" s="18">
        <f>+MAX(F367:FK367)</f>
        <v>0</v>
      </c>
      <c r="F367" s="22"/>
      <c r="G367" s="22"/>
      <c r="H367" s="22"/>
      <c r="I367" s="22"/>
    </row>
    <row r="368" spans="1:9" ht="15">
      <c r="A368" s="49">
        <v>60303</v>
      </c>
      <c r="B368" s="50" t="s">
        <v>214</v>
      </c>
      <c r="C368" s="50" t="s">
        <v>334</v>
      </c>
      <c r="D368" s="50" t="s">
        <v>335</v>
      </c>
      <c r="E368" s="18">
        <f>+MAX(F368:FK368)</f>
        <v>0</v>
      </c>
      <c r="F368" s="22"/>
      <c r="G368" s="22"/>
      <c r="H368" s="22"/>
      <c r="I368" s="22"/>
    </row>
    <row r="369" spans="1:9" ht="15">
      <c r="A369" s="49">
        <v>70602</v>
      </c>
      <c r="B369" s="50" t="s">
        <v>102</v>
      </c>
      <c r="C369" s="50" t="s">
        <v>336</v>
      </c>
      <c r="D369" s="50" t="s">
        <v>337</v>
      </c>
      <c r="E369" s="18">
        <f>+MAX(F369:FK369)</f>
        <v>0</v>
      </c>
      <c r="F369" s="22"/>
      <c r="G369" s="22"/>
      <c r="H369" s="22"/>
      <c r="I369" s="22"/>
    </row>
    <row r="370" spans="1:9" ht="15">
      <c r="A370" s="49">
        <v>20403</v>
      </c>
      <c r="B370" s="50" t="s">
        <v>110</v>
      </c>
      <c r="C370" s="50" t="s">
        <v>242</v>
      </c>
      <c r="D370" s="50" t="s">
        <v>338</v>
      </c>
      <c r="E370" s="18">
        <f>+MAX(F370:FK370)</f>
        <v>0</v>
      </c>
      <c r="F370" s="22"/>
      <c r="G370" s="22"/>
      <c r="H370" s="22"/>
      <c r="I370" s="22"/>
    </row>
    <row r="371" spans="1:9" ht="15">
      <c r="A371" s="49">
        <v>60302</v>
      </c>
      <c r="B371" s="50" t="s">
        <v>214</v>
      </c>
      <c r="C371" s="50" t="s">
        <v>334</v>
      </c>
      <c r="D371" s="50" t="s">
        <v>339</v>
      </c>
      <c r="E371" s="18">
        <f>+MAX(F371:FK371)</f>
        <v>0</v>
      </c>
      <c r="F371" s="22"/>
      <c r="G371" s="22"/>
      <c r="H371" s="22"/>
      <c r="I371" s="22"/>
    </row>
    <row r="372" spans="1:9" ht="15">
      <c r="A372" s="49">
        <v>70204</v>
      </c>
      <c r="B372" s="50" t="s">
        <v>102</v>
      </c>
      <c r="C372" s="50" t="s">
        <v>161</v>
      </c>
      <c r="D372" s="50" t="s">
        <v>340</v>
      </c>
      <c r="E372" s="18">
        <f>+MAX(F372:FK372)</f>
        <v>0</v>
      </c>
      <c r="F372" s="22"/>
      <c r="G372" s="22"/>
      <c r="H372" s="22"/>
      <c r="I372" s="22"/>
    </row>
    <row r="373" spans="1:9" ht="15">
      <c r="A373" s="49">
        <v>60304</v>
      </c>
      <c r="B373" s="50" t="s">
        <v>214</v>
      </c>
      <c r="C373" s="50" t="s">
        <v>334</v>
      </c>
      <c r="D373" s="50" t="s">
        <v>341</v>
      </c>
      <c r="E373" s="18">
        <f>+MAX(F373:FK373)</f>
        <v>0</v>
      </c>
      <c r="F373" s="22"/>
      <c r="G373" s="22"/>
      <c r="H373" s="22"/>
      <c r="I373" s="22"/>
    </row>
    <row r="374" spans="1:9" ht="15">
      <c r="A374" s="49">
        <v>70406</v>
      </c>
      <c r="B374" s="50" t="s">
        <v>102</v>
      </c>
      <c r="C374" s="50" t="s">
        <v>158</v>
      </c>
      <c r="D374" s="50" t="s">
        <v>341</v>
      </c>
      <c r="E374" s="18">
        <f>+MAX(F374:FK374)</f>
        <v>0</v>
      </c>
      <c r="F374" s="22"/>
      <c r="G374" s="22"/>
      <c r="H374" s="22"/>
      <c r="I374" s="22"/>
    </row>
    <row r="375" spans="1:9" ht="15">
      <c r="A375" s="49">
        <v>70205</v>
      </c>
      <c r="B375" s="50" t="s">
        <v>102</v>
      </c>
      <c r="C375" s="50" t="s">
        <v>161</v>
      </c>
      <c r="D375" s="50" t="s">
        <v>345</v>
      </c>
      <c r="E375" s="18">
        <f>+MAX(F375:FK375)</f>
        <v>0</v>
      </c>
      <c r="F375" s="22"/>
      <c r="G375" s="22"/>
      <c r="H375" s="22"/>
      <c r="I375" s="22"/>
    </row>
    <row r="376" spans="1:9" ht="15">
      <c r="A376" s="49">
        <v>90204</v>
      </c>
      <c r="B376" s="50" t="s">
        <v>139</v>
      </c>
      <c r="C376" s="50" t="s">
        <v>165</v>
      </c>
      <c r="D376" s="50" t="s">
        <v>346</v>
      </c>
      <c r="E376" s="18">
        <f>+MAX(F376:FK376)</f>
        <v>0</v>
      </c>
      <c r="F376" s="22"/>
      <c r="G376" s="22"/>
      <c r="H376" s="22"/>
      <c r="I376" s="22"/>
    </row>
    <row r="377" spans="1:9" ht="15">
      <c r="A377" s="49">
        <v>20502</v>
      </c>
      <c r="B377" s="50" t="s">
        <v>110</v>
      </c>
      <c r="C377" s="50" t="s">
        <v>348</v>
      </c>
      <c r="D377" s="50" t="s">
        <v>349</v>
      </c>
      <c r="E377" s="18">
        <f>+MAX(F377:FK377)</f>
        <v>0</v>
      </c>
      <c r="F377" s="22"/>
      <c r="G377" s="22"/>
      <c r="H377" s="22"/>
      <c r="I377" s="22"/>
    </row>
    <row r="378" spans="1:9" ht="15">
      <c r="A378" s="49">
        <v>70706</v>
      </c>
      <c r="B378" s="50" t="s">
        <v>102</v>
      </c>
      <c r="C378" s="50" t="s">
        <v>129</v>
      </c>
      <c r="D378" s="50" t="s">
        <v>350</v>
      </c>
      <c r="E378" s="18">
        <f>+MAX(F378:FK378)</f>
        <v>0</v>
      </c>
      <c r="F378" s="22"/>
      <c r="G378" s="22"/>
      <c r="H378" s="22"/>
      <c r="I378" s="22"/>
    </row>
    <row r="379" spans="1:9" ht="15">
      <c r="A379" s="49">
        <v>20102</v>
      </c>
      <c r="B379" s="50" t="s">
        <v>110</v>
      </c>
      <c r="C379" s="50" t="s">
        <v>111</v>
      </c>
      <c r="D379" s="50" t="s">
        <v>351</v>
      </c>
      <c r="E379" s="18">
        <f>+MAX(F379:FK379)</f>
        <v>0</v>
      </c>
      <c r="F379" s="22"/>
      <c r="G379" s="22"/>
      <c r="H379" s="22"/>
      <c r="I379" s="22"/>
    </row>
    <row r="380" spans="1:9" ht="15">
      <c r="A380" s="49">
        <v>41304</v>
      </c>
      <c r="B380" s="50" t="s">
        <v>115</v>
      </c>
      <c r="C380" s="50" t="s">
        <v>183</v>
      </c>
      <c r="D380" s="50" t="s">
        <v>351</v>
      </c>
      <c r="E380" s="18">
        <f>+MAX(F380:FK380)</f>
        <v>0</v>
      </c>
      <c r="F380" s="22"/>
      <c r="G380" s="22"/>
      <c r="H380" s="22"/>
      <c r="I380" s="22"/>
    </row>
    <row r="381" spans="1:9" ht="15">
      <c r="A381" s="49">
        <v>90904</v>
      </c>
      <c r="B381" s="50" t="s">
        <v>139</v>
      </c>
      <c r="C381" s="50" t="s">
        <v>108</v>
      </c>
      <c r="D381" s="50" t="s">
        <v>352</v>
      </c>
      <c r="E381" s="18">
        <f>+MAX(F381:FK381)</f>
        <v>0</v>
      </c>
      <c r="F381" s="22"/>
      <c r="G381" s="22"/>
      <c r="H381" s="22"/>
      <c r="I381" s="22"/>
    </row>
    <row r="382" spans="1:9" ht="15">
      <c r="A382" s="49">
        <v>70102</v>
      </c>
      <c r="B382" s="50" t="s">
        <v>102</v>
      </c>
      <c r="C382" s="50" t="s">
        <v>355</v>
      </c>
      <c r="D382" s="50" t="s">
        <v>356</v>
      </c>
      <c r="E382" s="18">
        <f>+MAX(F382:FK382)</f>
        <v>0</v>
      </c>
      <c r="F382" s="22"/>
      <c r="G382" s="22"/>
      <c r="H382" s="22"/>
      <c r="I382" s="22"/>
    </row>
    <row r="383" spans="1:9" ht="15">
      <c r="A383" s="49">
        <v>130902</v>
      </c>
      <c r="B383" s="50" t="s">
        <v>131</v>
      </c>
      <c r="C383" s="50" t="s">
        <v>357</v>
      </c>
      <c r="D383" s="50" t="s">
        <v>358</v>
      </c>
      <c r="E383" s="18">
        <f>+MAX(F383:FK383)</f>
        <v>0</v>
      </c>
      <c r="F383" s="22"/>
      <c r="G383" s="22"/>
      <c r="H383" s="22"/>
      <c r="I383" s="22"/>
    </row>
    <row r="384" spans="1:9" ht="15">
      <c r="A384" s="49">
        <v>30203</v>
      </c>
      <c r="B384" s="50" t="s">
        <v>99</v>
      </c>
      <c r="C384" s="50" t="s">
        <v>100</v>
      </c>
      <c r="D384" s="50" t="s">
        <v>359</v>
      </c>
      <c r="E384" s="18">
        <f>+MAX(F384:FK384)</f>
        <v>0</v>
      </c>
      <c r="F384" s="22"/>
      <c r="G384" s="22"/>
      <c r="H384" s="22"/>
      <c r="I384" s="22"/>
    </row>
    <row r="385" spans="1:9" ht="15">
      <c r="A385" s="49">
        <v>30303</v>
      </c>
      <c r="B385" s="50" t="s">
        <v>99</v>
      </c>
      <c r="C385" s="50" t="s">
        <v>296</v>
      </c>
      <c r="D385" s="50" t="s">
        <v>360</v>
      </c>
      <c r="E385" s="18">
        <f>+MAX(F385:FK385)</f>
        <v>0</v>
      </c>
      <c r="F385" s="22"/>
      <c r="G385" s="22"/>
      <c r="H385" s="22"/>
      <c r="I385" s="22"/>
    </row>
    <row r="386" spans="1:9" ht="15">
      <c r="A386" s="49">
        <v>70302</v>
      </c>
      <c r="B386" s="50" t="s">
        <v>102</v>
      </c>
      <c r="C386" s="50" t="s">
        <v>102</v>
      </c>
      <c r="D386" s="50" t="s">
        <v>360</v>
      </c>
      <c r="E386" s="18">
        <f>+MAX(F386:FK386)</f>
        <v>0</v>
      </c>
      <c r="F386" s="22"/>
      <c r="G386" s="22"/>
      <c r="H386" s="22"/>
      <c r="I386" s="22"/>
    </row>
    <row r="387" spans="1:9" ht="15">
      <c r="A387" s="49">
        <v>70109</v>
      </c>
      <c r="B387" s="50" t="s">
        <v>102</v>
      </c>
      <c r="C387" s="50" t="s">
        <v>355</v>
      </c>
      <c r="D387" s="50" t="s">
        <v>363</v>
      </c>
      <c r="E387" s="18">
        <f>+MAX(F387:FK387)</f>
        <v>0</v>
      </c>
      <c r="F387" s="22"/>
      <c r="G387" s="22"/>
      <c r="H387" s="22"/>
      <c r="I387" s="22"/>
    </row>
    <row r="388" spans="1:9" ht="24">
      <c r="A388" s="49">
        <v>20108</v>
      </c>
      <c r="B388" s="50" t="s">
        <v>110</v>
      </c>
      <c r="C388" s="50" t="s">
        <v>111</v>
      </c>
      <c r="D388" s="50" t="s">
        <v>364</v>
      </c>
      <c r="E388" s="18">
        <f>+MAX(F388:FK388)</f>
        <v>0</v>
      </c>
      <c r="F388" s="22"/>
      <c r="G388" s="22"/>
      <c r="H388" s="22"/>
      <c r="I388" s="22"/>
    </row>
    <row r="389" spans="1:9" ht="15">
      <c r="A389" s="49">
        <v>90407</v>
      </c>
      <c r="B389" s="50" t="s">
        <v>139</v>
      </c>
      <c r="C389" s="50" t="s">
        <v>189</v>
      </c>
      <c r="D389" s="50" t="s">
        <v>365</v>
      </c>
      <c r="E389" s="18">
        <f>+MAX(F389:FK389)</f>
        <v>0</v>
      </c>
      <c r="F389" s="22"/>
      <c r="G389" s="22"/>
      <c r="H389" s="22"/>
      <c r="I389" s="22"/>
    </row>
    <row r="390" spans="1:9" ht="15">
      <c r="A390" s="49">
        <v>130406</v>
      </c>
      <c r="B390" s="50" t="s">
        <v>131</v>
      </c>
      <c r="C390" s="50" t="s">
        <v>178</v>
      </c>
      <c r="D390" s="50" t="s">
        <v>366</v>
      </c>
      <c r="E390" s="18">
        <f>+MAX(F390:FK390)</f>
        <v>0</v>
      </c>
      <c r="F390" s="22"/>
      <c r="G390" s="22"/>
      <c r="H390" s="22"/>
      <c r="I390" s="22"/>
    </row>
    <row r="391" spans="1:9" ht="15">
      <c r="A391" s="49">
        <v>60704</v>
      </c>
      <c r="B391" s="50" t="s">
        <v>214</v>
      </c>
      <c r="C391" s="50" t="s">
        <v>286</v>
      </c>
      <c r="D391" s="50" t="s">
        <v>367</v>
      </c>
      <c r="E391" s="18">
        <f>+MAX(F391:FK391)</f>
        <v>0</v>
      </c>
      <c r="F391" s="22"/>
      <c r="G391" s="22"/>
      <c r="H391" s="22"/>
      <c r="I391" s="22"/>
    </row>
    <row r="392" spans="1:9" ht="15">
      <c r="A392" s="49">
        <v>70103</v>
      </c>
      <c r="B392" s="50" t="s">
        <v>102</v>
      </c>
      <c r="C392" s="50" t="s">
        <v>355</v>
      </c>
      <c r="D392" s="50" t="s">
        <v>369</v>
      </c>
      <c r="E392" s="18">
        <f>+MAX(F392:FK392)</f>
        <v>0</v>
      </c>
      <c r="F392" s="22"/>
      <c r="G392" s="22"/>
      <c r="H392" s="22"/>
      <c r="I392" s="22"/>
    </row>
    <row r="393" spans="1:9" ht="15">
      <c r="A393" s="49">
        <v>70206</v>
      </c>
      <c r="B393" s="50" t="s">
        <v>102</v>
      </c>
      <c r="C393" s="50" t="s">
        <v>161</v>
      </c>
      <c r="D393" s="50" t="s">
        <v>370</v>
      </c>
      <c r="E393" s="18">
        <f>+MAX(F393:FK393)</f>
        <v>0</v>
      </c>
      <c r="F393" s="22"/>
      <c r="G393" s="22"/>
      <c r="H393" s="22"/>
      <c r="I393" s="22"/>
    </row>
    <row r="394" spans="1:9" ht="15">
      <c r="A394" s="49">
        <v>90504</v>
      </c>
      <c r="B394" s="50" t="s">
        <v>139</v>
      </c>
      <c r="C394" s="50" t="s">
        <v>258</v>
      </c>
      <c r="D394" s="50" t="s">
        <v>372</v>
      </c>
      <c r="E394" s="18">
        <f>+MAX(F394:FK394)</f>
        <v>0</v>
      </c>
      <c r="F394" s="22"/>
      <c r="G394" s="22"/>
      <c r="H394" s="22"/>
      <c r="I394" s="22"/>
    </row>
    <row r="395" spans="1:9" ht="15">
      <c r="A395" s="49">
        <v>70207</v>
      </c>
      <c r="B395" s="50" t="s">
        <v>102</v>
      </c>
      <c r="C395" s="50" t="s">
        <v>161</v>
      </c>
      <c r="D395" s="50" t="s">
        <v>373</v>
      </c>
      <c r="E395" s="18">
        <f>+MAX(F395:FK395)</f>
        <v>0</v>
      </c>
      <c r="F395" s="22"/>
      <c r="G395" s="22"/>
      <c r="H395" s="22"/>
      <c r="I395" s="22"/>
    </row>
    <row r="396" spans="1:9" ht="15">
      <c r="A396" s="49">
        <v>40902</v>
      </c>
      <c r="B396" s="50" t="s">
        <v>115</v>
      </c>
      <c r="C396" s="50" t="s">
        <v>374</v>
      </c>
      <c r="D396" s="50" t="s">
        <v>375</v>
      </c>
      <c r="E396" s="18">
        <f>+MAX(F396:FK396)</f>
        <v>0</v>
      </c>
      <c r="F396" s="22"/>
      <c r="G396" s="22"/>
      <c r="H396" s="22"/>
      <c r="I396" s="22"/>
    </row>
    <row r="397" spans="1:9" ht="15">
      <c r="A397" s="49">
        <v>60603</v>
      </c>
      <c r="B397" s="50" t="s">
        <v>214</v>
      </c>
      <c r="C397" s="50" t="s">
        <v>328</v>
      </c>
      <c r="D397" s="50" t="s">
        <v>376</v>
      </c>
      <c r="E397" s="18">
        <f>+MAX(F397:FK397)</f>
        <v>0</v>
      </c>
      <c r="F397" s="22"/>
      <c r="G397" s="22"/>
      <c r="H397" s="22"/>
      <c r="I397" s="22"/>
    </row>
    <row r="398" spans="1:9" ht="15">
      <c r="A398" s="49">
        <v>20503</v>
      </c>
      <c r="B398" s="50" t="s">
        <v>110</v>
      </c>
      <c r="C398" s="50" t="s">
        <v>348</v>
      </c>
      <c r="D398" s="50" t="s">
        <v>377</v>
      </c>
      <c r="E398" s="18">
        <f>+MAX(F398:FK398)</f>
        <v>0</v>
      </c>
      <c r="F398" s="22"/>
      <c r="G398" s="22"/>
      <c r="H398" s="22"/>
      <c r="I398" s="22"/>
    </row>
    <row r="399" spans="1:9" ht="15">
      <c r="A399" s="49">
        <v>90905</v>
      </c>
      <c r="B399" s="50" t="s">
        <v>139</v>
      </c>
      <c r="C399" s="50" t="s">
        <v>108</v>
      </c>
      <c r="D399" s="50" t="s">
        <v>378</v>
      </c>
      <c r="E399" s="18">
        <f>+MAX(F399:FK399)</f>
        <v>0</v>
      </c>
      <c r="F399" s="22"/>
      <c r="G399" s="22"/>
      <c r="H399" s="22"/>
      <c r="I399" s="22"/>
    </row>
    <row r="400" spans="1:9" ht="24">
      <c r="A400" s="49">
        <v>120506</v>
      </c>
      <c r="B400" s="50" t="s">
        <v>104</v>
      </c>
      <c r="C400" s="50" t="s">
        <v>105</v>
      </c>
      <c r="D400" s="50" t="s">
        <v>379</v>
      </c>
      <c r="E400" s="18">
        <f>+MAX(F400:FK400)</f>
        <v>0</v>
      </c>
      <c r="F400" s="22"/>
      <c r="G400" s="22"/>
      <c r="H400" s="22"/>
      <c r="I400" s="22"/>
    </row>
    <row r="401" spans="1:9" ht="15">
      <c r="A401" s="49">
        <v>60605</v>
      </c>
      <c r="B401" s="50" t="s">
        <v>214</v>
      </c>
      <c r="C401" s="50" t="s">
        <v>328</v>
      </c>
      <c r="D401" s="50" t="s">
        <v>380</v>
      </c>
      <c r="E401" s="18">
        <f>+MAX(F401:FK401)</f>
        <v>0</v>
      </c>
      <c r="F401" s="22"/>
      <c r="G401" s="22"/>
      <c r="H401" s="22"/>
      <c r="I401" s="22"/>
    </row>
    <row r="402" spans="1:9" ht="15">
      <c r="A402" s="49">
        <v>70208</v>
      </c>
      <c r="B402" s="50" t="s">
        <v>102</v>
      </c>
      <c r="C402" s="50" t="s">
        <v>161</v>
      </c>
      <c r="D402" s="50" t="s">
        <v>380</v>
      </c>
      <c r="E402" s="18">
        <f>+MAX(F402:FK402)</f>
        <v>0</v>
      </c>
      <c r="F402" s="22"/>
      <c r="G402" s="22"/>
      <c r="H402" s="22"/>
      <c r="I402" s="22"/>
    </row>
    <row r="403" spans="1:9" ht="24">
      <c r="A403" s="49">
        <v>120510</v>
      </c>
      <c r="B403" s="50" t="s">
        <v>104</v>
      </c>
      <c r="C403" s="50" t="s">
        <v>105</v>
      </c>
      <c r="D403" s="50" t="s">
        <v>381</v>
      </c>
      <c r="E403" s="18">
        <f>+MAX(F403:FK403)</f>
        <v>0</v>
      </c>
      <c r="F403" s="22"/>
      <c r="G403" s="22"/>
      <c r="H403" s="22"/>
      <c r="I403" s="22"/>
    </row>
    <row r="404" spans="1:9" ht="15">
      <c r="A404" s="49">
        <v>20504</v>
      </c>
      <c r="B404" s="50" t="s">
        <v>110</v>
      </c>
      <c r="C404" s="50" t="s">
        <v>348</v>
      </c>
      <c r="D404" s="50" t="s">
        <v>382</v>
      </c>
      <c r="E404" s="18">
        <f>+MAX(F404:FK404)</f>
        <v>0</v>
      </c>
      <c r="F404" s="22"/>
      <c r="G404" s="22"/>
      <c r="H404" s="22"/>
      <c r="I404" s="22"/>
    </row>
    <row r="405" spans="1:9" ht="15">
      <c r="A405" s="49">
        <v>90303</v>
      </c>
      <c r="B405" s="50" t="s">
        <v>139</v>
      </c>
      <c r="C405" s="50" t="s">
        <v>238</v>
      </c>
      <c r="D405" s="50" t="s">
        <v>383</v>
      </c>
      <c r="E405" s="18">
        <f>+MAX(F405:FK405)</f>
        <v>0</v>
      </c>
      <c r="F405" s="22"/>
      <c r="G405" s="22"/>
      <c r="H405" s="22"/>
      <c r="I405" s="22"/>
    </row>
    <row r="406" spans="1:9" ht="24">
      <c r="A406" s="49">
        <v>120507</v>
      </c>
      <c r="B406" s="50" t="s">
        <v>104</v>
      </c>
      <c r="C406" s="50" t="s">
        <v>105</v>
      </c>
      <c r="D406" s="50" t="s">
        <v>384</v>
      </c>
      <c r="E406" s="18">
        <f>+MAX(F406:FK406)</f>
        <v>0</v>
      </c>
      <c r="F406" s="22"/>
      <c r="G406" s="22"/>
      <c r="H406" s="22"/>
      <c r="I406" s="22"/>
    </row>
    <row r="407" spans="1:9" ht="24">
      <c r="A407" s="49">
        <v>120511</v>
      </c>
      <c r="B407" s="50" t="s">
        <v>104</v>
      </c>
      <c r="C407" s="50" t="s">
        <v>105</v>
      </c>
      <c r="D407" s="50" t="s">
        <v>385</v>
      </c>
      <c r="E407" s="18">
        <f>+MAX(F407:FK407)</f>
        <v>0</v>
      </c>
      <c r="F407" s="22"/>
      <c r="G407" s="22"/>
      <c r="H407" s="22"/>
      <c r="I407" s="22"/>
    </row>
    <row r="408" spans="1:9" ht="15">
      <c r="A408" s="49">
        <v>40903</v>
      </c>
      <c r="B408" s="50" t="s">
        <v>115</v>
      </c>
      <c r="C408" s="50" t="s">
        <v>374</v>
      </c>
      <c r="D408" s="50" t="s">
        <v>386</v>
      </c>
      <c r="E408" s="18">
        <f>+MAX(F408:FK408)</f>
        <v>0</v>
      </c>
      <c r="F408" s="22"/>
      <c r="G408" s="22"/>
      <c r="H408" s="22"/>
      <c r="I408" s="22"/>
    </row>
    <row r="409" spans="1:9" ht="15">
      <c r="A409" s="49">
        <v>20303</v>
      </c>
      <c r="B409" s="50" t="s">
        <v>110</v>
      </c>
      <c r="C409" s="50" t="s">
        <v>361</v>
      </c>
      <c r="D409" s="50" t="s">
        <v>387</v>
      </c>
      <c r="E409" s="18">
        <f>+MAX(F409:FK409)</f>
        <v>0</v>
      </c>
      <c r="F409" s="22"/>
      <c r="G409" s="22"/>
      <c r="H409" s="22"/>
      <c r="I409" s="22"/>
    </row>
    <row r="410" spans="1:9" ht="15">
      <c r="A410" s="49">
        <v>90205</v>
      </c>
      <c r="B410" s="50" t="s">
        <v>139</v>
      </c>
      <c r="C410" s="50" t="s">
        <v>165</v>
      </c>
      <c r="D410" s="50" t="s">
        <v>387</v>
      </c>
      <c r="E410" s="18">
        <f>+MAX(F410:FK410)</f>
        <v>0</v>
      </c>
      <c r="F410" s="22"/>
      <c r="G410" s="22"/>
      <c r="H410" s="22"/>
      <c r="I410" s="22"/>
    </row>
    <row r="411" spans="1:9" ht="15">
      <c r="A411" s="49">
        <v>90505</v>
      </c>
      <c r="B411" s="50" t="s">
        <v>139</v>
      </c>
      <c r="C411" s="50" t="s">
        <v>258</v>
      </c>
      <c r="D411" s="50" t="s">
        <v>388</v>
      </c>
      <c r="E411" s="18">
        <f>+MAX(F411:FK411)</f>
        <v>0</v>
      </c>
      <c r="F411" s="22"/>
      <c r="G411" s="22"/>
      <c r="H411" s="22"/>
      <c r="I411" s="22"/>
    </row>
    <row r="412" spans="1:9" ht="15">
      <c r="A412" s="49">
        <v>40904</v>
      </c>
      <c r="B412" s="50" t="s">
        <v>115</v>
      </c>
      <c r="C412" s="50" t="s">
        <v>374</v>
      </c>
      <c r="D412" s="50" t="s">
        <v>389</v>
      </c>
      <c r="E412" s="18">
        <f>+MAX(F412:FK412)</f>
        <v>0</v>
      </c>
      <c r="F412" s="22"/>
      <c r="G412" s="22"/>
      <c r="H412" s="22"/>
      <c r="I412" s="22"/>
    </row>
    <row r="413" spans="1:9" ht="24">
      <c r="A413" s="49">
        <v>50201</v>
      </c>
      <c r="B413" s="50" t="s">
        <v>107</v>
      </c>
      <c r="C413" s="50" t="s">
        <v>195</v>
      </c>
      <c r="D413" s="50" t="s">
        <v>390</v>
      </c>
      <c r="E413" s="18">
        <f>+MAX(F413:FK413)</f>
        <v>0</v>
      </c>
      <c r="F413" s="22"/>
      <c r="G413" s="22"/>
      <c r="H413" s="22"/>
      <c r="I413" s="22"/>
    </row>
    <row r="414" spans="1:9" ht="15">
      <c r="A414" s="49">
        <v>20204</v>
      </c>
      <c r="B414" s="50" t="s">
        <v>110</v>
      </c>
      <c r="C414" s="50" t="s">
        <v>137</v>
      </c>
      <c r="D414" s="50" t="s">
        <v>391</v>
      </c>
      <c r="E414" s="18">
        <f>+MAX(F414:FK414)</f>
        <v>0</v>
      </c>
      <c r="F414" s="22"/>
      <c r="G414" s="22"/>
      <c r="H414" s="22"/>
      <c r="I414" s="22"/>
    </row>
    <row r="415" spans="1:9" ht="15">
      <c r="A415" s="49">
        <v>60703</v>
      </c>
      <c r="B415" s="50" t="s">
        <v>214</v>
      </c>
      <c r="C415" s="50" t="s">
        <v>286</v>
      </c>
      <c r="D415" s="50" t="s">
        <v>392</v>
      </c>
      <c r="E415" s="18">
        <f>+MAX(F415:FK415)</f>
        <v>0</v>
      </c>
      <c r="F415" s="22"/>
      <c r="G415" s="22"/>
      <c r="H415" s="22"/>
      <c r="I415" s="22"/>
    </row>
    <row r="416" spans="1:9" ht="15">
      <c r="A416" s="49">
        <v>90506</v>
      </c>
      <c r="B416" s="50" t="s">
        <v>139</v>
      </c>
      <c r="C416" s="50" t="s">
        <v>258</v>
      </c>
      <c r="D416" s="50" t="s">
        <v>392</v>
      </c>
      <c r="E416" s="18">
        <f>+MAX(F416:FK416)</f>
        <v>0</v>
      </c>
      <c r="F416" s="22"/>
      <c r="G416" s="22"/>
      <c r="H416" s="22"/>
      <c r="I416" s="22"/>
    </row>
    <row r="417" spans="1:9" ht="15">
      <c r="A417" s="49">
        <v>10204</v>
      </c>
      <c r="B417" s="50" t="s">
        <v>119</v>
      </c>
      <c r="C417" s="50" t="s">
        <v>167</v>
      </c>
      <c r="D417" s="50" t="s">
        <v>396</v>
      </c>
      <c r="E417" s="18">
        <f>+MAX(F417:FK417)</f>
        <v>0</v>
      </c>
      <c r="F417" s="22"/>
      <c r="G417" s="22"/>
      <c r="H417" s="22"/>
      <c r="I417" s="22"/>
    </row>
    <row r="418" spans="1:9" ht="15">
      <c r="A418" s="49">
        <v>60406</v>
      </c>
      <c r="B418" s="50" t="s">
        <v>214</v>
      </c>
      <c r="C418" s="50" t="s">
        <v>263</v>
      </c>
      <c r="D418" s="50" t="s">
        <v>397</v>
      </c>
      <c r="E418" s="18">
        <f>+MAX(F418:FK418)</f>
        <v>0</v>
      </c>
      <c r="F418" s="22"/>
      <c r="G418" s="22"/>
      <c r="H418" s="22"/>
      <c r="I418" s="22"/>
    </row>
    <row r="419" spans="1:9" ht="15">
      <c r="A419" s="49">
        <v>60204</v>
      </c>
      <c r="B419" s="50" t="s">
        <v>214</v>
      </c>
      <c r="C419" s="50" t="s">
        <v>274</v>
      </c>
      <c r="D419" s="50" t="s">
        <v>398</v>
      </c>
      <c r="E419" s="18">
        <f>+MAX(F419:FK419)</f>
        <v>0</v>
      </c>
      <c r="F419" s="22"/>
      <c r="G419" s="22"/>
      <c r="H419" s="22"/>
      <c r="I419" s="22"/>
    </row>
    <row r="420" spans="1:9" ht="24">
      <c r="A420" s="49">
        <v>120106</v>
      </c>
      <c r="B420" s="50" t="s">
        <v>104</v>
      </c>
      <c r="C420" s="50" t="s">
        <v>193</v>
      </c>
      <c r="D420" s="50" t="s">
        <v>400</v>
      </c>
      <c r="E420" s="18">
        <f>+MAX(F420:FK420)</f>
        <v>0</v>
      </c>
      <c r="F420" s="22"/>
      <c r="G420" s="22"/>
      <c r="H420" s="22"/>
      <c r="I420" s="22"/>
    </row>
    <row r="421" spans="1:9" ht="15">
      <c r="A421" s="49">
        <v>60408</v>
      </c>
      <c r="B421" s="50" t="s">
        <v>214</v>
      </c>
      <c r="C421" s="50" t="s">
        <v>263</v>
      </c>
      <c r="D421" s="50" t="s">
        <v>401</v>
      </c>
      <c r="E421" s="18">
        <f>+MAX(F421:FK421)</f>
        <v>0</v>
      </c>
      <c r="F421" s="22"/>
      <c r="G421" s="22"/>
      <c r="H421" s="22"/>
      <c r="I421" s="22"/>
    </row>
    <row r="422" spans="1:9" ht="15">
      <c r="A422" s="49">
        <v>70407</v>
      </c>
      <c r="B422" s="50" t="s">
        <v>102</v>
      </c>
      <c r="C422" s="50" t="s">
        <v>158</v>
      </c>
      <c r="D422" s="50" t="s">
        <v>403</v>
      </c>
      <c r="E422" s="18">
        <f>+MAX(F422:FK422)</f>
        <v>0</v>
      </c>
      <c r="F422" s="22"/>
      <c r="G422" s="22"/>
      <c r="H422" s="22"/>
      <c r="I422" s="22"/>
    </row>
    <row r="423" spans="1:9" ht="15">
      <c r="A423" s="49">
        <v>70707</v>
      </c>
      <c r="B423" s="50" t="s">
        <v>102</v>
      </c>
      <c r="C423" s="50" t="s">
        <v>129</v>
      </c>
      <c r="D423" s="50" t="s">
        <v>408</v>
      </c>
      <c r="E423" s="18">
        <f>+MAX(F423:FK423)</f>
        <v>0</v>
      </c>
      <c r="F423" s="22"/>
      <c r="G423" s="22"/>
      <c r="H423" s="22"/>
      <c r="I423" s="22"/>
    </row>
    <row r="424" spans="1:9" ht="15">
      <c r="A424" s="49">
        <v>50104</v>
      </c>
      <c r="B424" s="50" t="s">
        <v>107</v>
      </c>
      <c r="C424" s="50" t="s">
        <v>228</v>
      </c>
      <c r="D424" s="50" t="s">
        <v>409</v>
      </c>
      <c r="E424" s="18">
        <f>+MAX(F424:FK424)</f>
        <v>0</v>
      </c>
      <c r="F424" s="22"/>
      <c r="G424" s="22"/>
      <c r="H424" s="22"/>
      <c r="I424" s="22"/>
    </row>
    <row r="425" spans="1:9" ht="15">
      <c r="A425" s="49">
        <v>90906</v>
      </c>
      <c r="B425" s="50" t="s">
        <v>139</v>
      </c>
      <c r="C425" s="50" t="s">
        <v>108</v>
      </c>
      <c r="D425" s="50" t="s">
        <v>410</v>
      </c>
      <c r="E425" s="18">
        <f>+MAX(F425:FK425)</f>
        <v>0</v>
      </c>
      <c r="F425" s="22"/>
      <c r="G425" s="22"/>
      <c r="H425" s="22"/>
      <c r="I425" s="22"/>
    </row>
    <row r="426" spans="1:9" ht="15">
      <c r="A426" s="49">
        <v>30304</v>
      </c>
      <c r="B426" s="50" t="s">
        <v>99</v>
      </c>
      <c r="C426" s="50" t="s">
        <v>296</v>
      </c>
      <c r="D426" s="50" t="s">
        <v>411</v>
      </c>
      <c r="E426" s="18">
        <f>+MAX(F426:FK426)</f>
        <v>0</v>
      </c>
      <c r="F426" s="22"/>
      <c r="G426" s="22"/>
      <c r="H426" s="22"/>
      <c r="I426" s="22"/>
    </row>
    <row r="427" spans="1:9" ht="15">
      <c r="A427" s="49">
        <v>90602</v>
      </c>
      <c r="B427" s="50" t="s">
        <v>139</v>
      </c>
      <c r="C427" s="50" t="s">
        <v>253</v>
      </c>
      <c r="D427" s="50" t="s">
        <v>412</v>
      </c>
      <c r="E427" s="18">
        <f>+MAX(F427:FK427)</f>
        <v>0</v>
      </c>
      <c r="F427" s="22"/>
      <c r="G427" s="22"/>
      <c r="H427" s="22"/>
      <c r="I427" s="22"/>
    </row>
    <row r="428" spans="1:9" ht="15">
      <c r="A428" s="49">
        <v>40505</v>
      </c>
      <c r="B428" s="50" t="s">
        <v>115</v>
      </c>
      <c r="C428" s="50" t="s">
        <v>146</v>
      </c>
      <c r="D428" s="50" t="s">
        <v>413</v>
      </c>
      <c r="E428" s="18">
        <f>+MAX(F428:FK428)</f>
        <v>0</v>
      </c>
      <c r="F428" s="22"/>
      <c r="G428" s="22"/>
      <c r="H428" s="22"/>
      <c r="I428" s="22"/>
    </row>
    <row r="429" spans="1:9" ht="15">
      <c r="A429" s="49">
        <v>80603</v>
      </c>
      <c r="B429" s="50" t="s">
        <v>97</v>
      </c>
      <c r="C429" s="50" t="s">
        <v>204</v>
      </c>
      <c r="D429" s="50" t="s">
        <v>414</v>
      </c>
      <c r="E429" s="18">
        <f>+MAX(F429:FK429)</f>
        <v>0</v>
      </c>
      <c r="F429" s="22"/>
      <c r="G429" s="22"/>
      <c r="H429" s="22"/>
      <c r="I429" s="22"/>
    </row>
    <row r="430" spans="1:9" ht="15">
      <c r="A430" s="49">
        <v>40304</v>
      </c>
      <c r="B430" s="50" t="s">
        <v>115</v>
      </c>
      <c r="C430" s="50" t="s">
        <v>152</v>
      </c>
      <c r="D430" s="50" t="s">
        <v>415</v>
      </c>
      <c r="E430" s="18">
        <f>+MAX(F430:FK430)</f>
        <v>0</v>
      </c>
      <c r="F430" s="22"/>
      <c r="G430" s="22"/>
      <c r="H430" s="22"/>
      <c r="I430" s="22"/>
    </row>
    <row r="431" spans="1:9" ht="15">
      <c r="A431" s="49">
        <v>40605</v>
      </c>
      <c r="B431" s="50" t="s">
        <v>115</v>
      </c>
      <c r="C431" s="50" t="s">
        <v>185</v>
      </c>
      <c r="D431" s="50" t="s">
        <v>417</v>
      </c>
      <c r="E431" s="18">
        <f>+MAX(F431:FK431)</f>
        <v>0</v>
      </c>
      <c r="F431" s="22"/>
      <c r="G431" s="22"/>
      <c r="H431" s="22"/>
      <c r="I431" s="22"/>
    </row>
    <row r="432" spans="1:9" ht="15">
      <c r="A432" s="49">
        <v>70708</v>
      </c>
      <c r="B432" s="50" t="s">
        <v>102</v>
      </c>
      <c r="C432" s="50" t="s">
        <v>129</v>
      </c>
      <c r="D432" s="50" t="s">
        <v>420</v>
      </c>
      <c r="E432" s="18">
        <f>+MAX(F432:FK432)</f>
        <v>0</v>
      </c>
      <c r="F432" s="22"/>
      <c r="G432" s="22"/>
      <c r="H432" s="22"/>
      <c r="I432" s="22"/>
    </row>
    <row r="433" spans="1:9" ht="15">
      <c r="A433" s="49">
        <v>70101</v>
      </c>
      <c r="B433" s="50" t="s">
        <v>102</v>
      </c>
      <c r="C433" s="50" t="s">
        <v>355</v>
      </c>
      <c r="D433" s="50" t="s">
        <v>421</v>
      </c>
      <c r="E433" s="18">
        <f>+MAX(F433:FK433)</f>
        <v>0</v>
      </c>
      <c r="F433" s="22"/>
      <c r="G433" s="22"/>
      <c r="H433" s="22"/>
      <c r="I433" s="22"/>
    </row>
    <row r="434" spans="1:9" ht="15">
      <c r="A434" s="49">
        <v>70104</v>
      </c>
      <c r="B434" s="50" t="s">
        <v>102</v>
      </c>
      <c r="C434" s="50" t="s">
        <v>355</v>
      </c>
      <c r="D434" s="50" t="s">
        <v>422</v>
      </c>
      <c r="E434" s="18">
        <f>+MAX(F434:FK434)</f>
        <v>0</v>
      </c>
      <c r="F434" s="22"/>
      <c r="G434" s="22"/>
      <c r="H434" s="22"/>
      <c r="I434" s="22"/>
    </row>
    <row r="435" spans="1:9" ht="15">
      <c r="A435" s="49">
        <v>40104</v>
      </c>
      <c r="B435" s="50" t="s">
        <v>115</v>
      </c>
      <c r="C435" s="50" t="s">
        <v>116</v>
      </c>
      <c r="D435" s="50" t="s">
        <v>423</v>
      </c>
      <c r="E435" s="18">
        <f>+MAX(F435:FK435)</f>
        <v>0</v>
      </c>
      <c r="F435" s="22"/>
      <c r="G435" s="22"/>
      <c r="H435" s="22"/>
      <c r="I435" s="22"/>
    </row>
    <row r="436" spans="1:9" ht="15">
      <c r="A436" s="49">
        <v>40305</v>
      </c>
      <c r="B436" s="50" t="s">
        <v>115</v>
      </c>
      <c r="C436" s="50" t="s">
        <v>152</v>
      </c>
      <c r="D436" s="50" t="s">
        <v>424</v>
      </c>
      <c r="E436" s="18">
        <f>+MAX(F436:FK436)</f>
        <v>0</v>
      </c>
      <c r="F436" s="22"/>
      <c r="G436" s="22"/>
      <c r="H436" s="22"/>
      <c r="I436" s="22"/>
    </row>
    <row r="437" spans="1:9" ht="24">
      <c r="A437" s="49">
        <v>120508</v>
      </c>
      <c r="B437" s="50" t="s">
        <v>104</v>
      </c>
      <c r="C437" s="50" t="s">
        <v>105</v>
      </c>
      <c r="D437" s="50" t="s">
        <v>425</v>
      </c>
      <c r="E437" s="18">
        <f>+MAX(F437:FK437)</f>
        <v>0</v>
      </c>
      <c r="F437" s="22"/>
      <c r="G437" s="22"/>
      <c r="H437" s="22"/>
      <c r="I437" s="22"/>
    </row>
    <row r="438" spans="1:9" ht="15">
      <c r="A438" s="49">
        <v>130904</v>
      </c>
      <c r="B438" s="50" t="s">
        <v>131</v>
      </c>
      <c r="C438" s="50" t="s">
        <v>357</v>
      </c>
      <c r="D438" s="50" t="s">
        <v>425</v>
      </c>
      <c r="E438" s="18">
        <f>+MAX(F438:FK438)</f>
        <v>0</v>
      </c>
      <c r="F438" s="22"/>
      <c r="G438" s="22"/>
      <c r="H438" s="22"/>
      <c r="I438" s="22"/>
    </row>
    <row r="439" spans="1:9" ht="24">
      <c r="A439" s="49">
        <v>120509</v>
      </c>
      <c r="B439" s="50" t="s">
        <v>104</v>
      </c>
      <c r="C439" s="50" t="s">
        <v>105</v>
      </c>
      <c r="D439" s="50" t="s">
        <v>426</v>
      </c>
      <c r="E439" s="18">
        <f>+MAX(F439:FK439)</f>
        <v>0</v>
      </c>
      <c r="F439" s="22"/>
      <c r="G439" s="22"/>
      <c r="H439" s="22"/>
      <c r="I439" s="22"/>
    </row>
    <row r="440" spans="1:9" ht="15">
      <c r="A440" s="49">
        <v>20404</v>
      </c>
      <c r="B440" s="50" t="s">
        <v>110</v>
      </c>
      <c r="C440" s="50" t="s">
        <v>242</v>
      </c>
      <c r="D440" s="50" t="s">
        <v>427</v>
      </c>
      <c r="E440" s="18">
        <f>+MAX(F440:FK440)</f>
        <v>0</v>
      </c>
      <c r="F440" s="22"/>
      <c r="G440" s="22"/>
      <c r="H440" s="22"/>
      <c r="I440" s="22"/>
    </row>
    <row r="441" spans="1:9" ht="24">
      <c r="A441" s="49">
        <v>120803</v>
      </c>
      <c r="B441" s="50" t="s">
        <v>104</v>
      </c>
      <c r="C441" s="50" t="s">
        <v>209</v>
      </c>
      <c r="D441" s="50" t="s">
        <v>428</v>
      </c>
      <c r="E441" s="18">
        <f>+MAX(F441:FK441)</f>
        <v>0</v>
      </c>
      <c r="F441" s="22"/>
      <c r="G441" s="22"/>
      <c r="H441" s="22"/>
      <c r="I441" s="22"/>
    </row>
    <row r="442" spans="1:9" ht="24">
      <c r="A442" s="49">
        <v>120604</v>
      </c>
      <c r="B442" s="50" t="s">
        <v>104</v>
      </c>
      <c r="C442" s="50" t="s">
        <v>187</v>
      </c>
      <c r="D442" s="50" t="s">
        <v>429</v>
      </c>
      <c r="E442" s="18">
        <f>+MAX(F442:FK442)</f>
        <v>0</v>
      </c>
      <c r="F442" s="22"/>
      <c r="G442" s="22"/>
      <c r="H442" s="22"/>
      <c r="I442" s="22"/>
    </row>
    <row r="443" spans="1:9" ht="24">
      <c r="A443" s="49">
        <v>120402</v>
      </c>
      <c r="B443" s="50" t="s">
        <v>104</v>
      </c>
      <c r="C443" s="50" t="s">
        <v>261</v>
      </c>
      <c r="D443" s="50" t="s">
        <v>430</v>
      </c>
      <c r="E443" s="18">
        <f>+MAX(F443:FK443)</f>
        <v>0</v>
      </c>
      <c r="F443" s="22"/>
      <c r="G443" s="22"/>
      <c r="H443" s="22"/>
      <c r="I443" s="22"/>
    </row>
    <row r="444" spans="1:9" ht="24">
      <c r="A444" s="49">
        <v>120201</v>
      </c>
      <c r="B444" s="50" t="s">
        <v>104</v>
      </c>
      <c r="C444" s="50" t="s">
        <v>246</v>
      </c>
      <c r="D444" s="50" t="s">
        <v>435</v>
      </c>
      <c r="E444" s="18">
        <f>+MAX(F444:FK444)</f>
        <v>0</v>
      </c>
      <c r="F444" s="22"/>
      <c r="G444" s="22"/>
      <c r="H444" s="22"/>
      <c r="I444" s="22"/>
    </row>
    <row r="445" spans="1:9" ht="15">
      <c r="A445" s="49">
        <v>41201</v>
      </c>
      <c r="B445" s="50" t="s">
        <v>115</v>
      </c>
      <c r="C445" s="50" t="s">
        <v>191</v>
      </c>
      <c r="D445" s="50" t="s">
        <v>437</v>
      </c>
      <c r="E445" s="18">
        <f>+MAX(F445:FK445)</f>
        <v>0</v>
      </c>
      <c r="F445" s="22"/>
      <c r="G445" s="22"/>
      <c r="H445" s="22"/>
      <c r="I445" s="22"/>
    </row>
    <row r="446" spans="1:9" ht="15">
      <c r="A446" s="49">
        <v>40802</v>
      </c>
      <c r="B446" s="50" t="s">
        <v>115</v>
      </c>
      <c r="C446" s="50" t="s">
        <v>419</v>
      </c>
      <c r="D446" s="50" t="s">
        <v>438</v>
      </c>
      <c r="E446" s="18">
        <f>+MAX(F446:FK446)</f>
        <v>0</v>
      </c>
      <c r="F446" s="22"/>
      <c r="G446" s="22"/>
      <c r="H446" s="22"/>
      <c r="I446" s="22"/>
    </row>
    <row r="447" spans="1:9" ht="15">
      <c r="A447" s="49">
        <v>130710</v>
      </c>
      <c r="B447" s="50" t="s">
        <v>131</v>
      </c>
      <c r="C447" s="50" t="s">
        <v>132</v>
      </c>
      <c r="D447" s="50" t="s">
        <v>439</v>
      </c>
      <c r="E447" s="18">
        <f>+MAX(F447:FK447)</f>
        <v>0</v>
      </c>
      <c r="F447" s="22"/>
      <c r="G447" s="22"/>
      <c r="H447" s="22"/>
      <c r="I447" s="22"/>
    </row>
    <row r="448" spans="1:9" ht="15">
      <c r="A448" s="49">
        <v>70711</v>
      </c>
      <c r="B448" s="50" t="s">
        <v>102</v>
      </c>
      <c r="C448" s="50" t="s">
        <v>129</v>
      </c>
      <c r="D448" s="50" t="s">
        <v>440</v>
      </c>
      <c r="E448" s="18">
        <f>+MAX(F448:FK448)</f>
        <v>0</v>
      </c>
      <c r="F448" s="22"/>
      <c r="G448" s="22"/>
      <c r="H448" s="22"/>
      <c r="I448" s="22"/>
    </row>
    <row r="449" spans="1:9" ht="15">
      <c r="A449" s="49">
        <v>30404</v>
      </c>
      <c r="B449" s="50" t="s">
        <v>99</v>
      </c>
      <c r="C449" s="50" t="s">
        <v>216</v>
      </c>
      <c r="D449" s="50" t="s">
        <v>441</v>
      </c>
      <c r="E449" s="18">
        <f>+MAX(F449:FK449)</f>
        <v>0</v>
      </c>
      <c r="F449" s="22"/>
      <c r="G449" s="22"/>
      <c r="H449" s="22"/>
      <c r="I449" s="22"/>
    </row>
    <row r="450" spans="1:9" ht="15">
      <c r="A450" s="49">
        <v>130711</v>
      </c>
      <c r="B450" s="50" t="s">
        <v>131</v>
      </c>
      <c r="C450" s="50" t="s">
        <v>132</v>
      </c>
      <c r="D450" s="50" t="s">
        <v>442</v>
      </c>
      <c r="E450" s="18">
        <f>+MAX(F450:FK450)</f>
        <v>0</v>
      </c>
      <c r="F450" s="22"/>
      <c r="G450" s="22"/>
      <c r="H450" s="22"/>
      <c r="I450" s="22"/>
    </row>
    <row r="451" spans="1:9" ht="24">
      <c r="A451" s="49">
        <v>120403</v>
      </c>
      <c r="B451" s="50" t="s">
        <v>104</v>
      </c>
      <c r="C451" s="50" t="s">
        <v>261</v>
      </c>
      <c r="D451" s="50" t="s">
        <v>443</v>
      </c>
      <c r="E451" s="18">
        <f>+MAX(F451:FK451)</f>
        <v>0</v>
      </c>
      <c r="F451" s="22"/>
      <c r="G451" s="22"/>
      <c r="H451" s="22"/>
      <c r="I451" s="22"/>
    </row>
    <row r="452" spans="1:9" ht="15">
      <c r="A452" s="49">
        <v>50105</v>
      </c>
      <c r="B452" s="50" t="s">
        <v>107</v>
      </c>
      <c r="C452" s="50" t="s">
        <v>228</v>
      </c>
      <c r="D452" s="50" t="s">
        <v>444</v>
      </c>
      <c r="E452" s="18">
        <f>+MAX(F452:FK452)</f>
        <v>0</v>
      </c>
      <c r="F452" s="22"/>
      <c r="G452" s="22"/>
      <c r="H452" s="22"/>
      <c r="I452" s="22"/>
    </row>
    <row r="453" spans="1:9" ht="15">
      <c r="A453" s="49">
        <v>40405</v>
      </c>
      <c r="B453" s="50" t="s">
        <v>115</v>
      </c>
      <c r="C453" s="50" t="s">
        <v>124</v>
      </c>
      <c r="D453" s="50" t="s">
        <v>445</v>
      </c>
      <c r="E453" s="18">
        <f>+MAX(F453:FK453)</f>
        <v>0</v>
      </c>
      <c r="F453" s="22"/>
      <c r="G453" s="22"/>
      <c r="H453" s="22"/>
      <c r="I453" s="22"/>
    </row>
    <row r="454" spans="1:9" ht="24">
      <c r="A454" s="49">
        <v>110202</v>
      </c>
      <c r="B454" s="50" t="s">
        <v>291</v>
      </c>
      <c r="C454" s="50" t="s">
        <v>446</v>
      </c>
      <c r="D454" s="50" t="s">
        <v>447</v>
      </c>
      <c r="E454" s="18">
        <f>+MAX(F454:FK454)</f>
        <v>0</v>
      </c>
      <c r="F454" s="22"/>
      <c r="G454" s="22"/>
      <c r="H454" s="22"/>
      <c r="I454" s="22"/>
    </row>
    <row r="455" spans="1:9" ht="15">
      <c r="A455" s="49">
        <v>20206</v>
      </c>
      <c r="B455" s="50" t="s">
        <v>110</v>
      </c>
      <c r="C455" s="50" t="s">
        <v>137</v>
      </c>
      <c r="D455" s="50" t="s">
        <v>450</v>
      </c>
      <c r="E455" s="18">
        <f>+MAX(F455:FK455)</f>
        <v>0</v>
      </c>
      <c r="F455" s="22"/>
      <c r="G455" s="22"/>
      <c r="H455" s="22"/>
      <c r="I455" s="22"/>
    </row>
    <row r="456" spans="1:9" ht="15">
      <c r="A456" s="49">
        <v>41102</v>
      </c>
      <c r="B456" s="50" t="s">
        <v>115</v>
      </c>
      <c r="C456" s="50" t="s">
        <v>451</v>
      </c>
      <c r="D456" s="50" t="s">
        <v>452</v>
      </c>
      <c r="E456" s="18">
        <f>+MAX(F456:FK456)</f>
        <v>0</v>
      </c>
      <c r="F456" s="22"/>
      <c r="G456" s="22"/>
      <c r="H456" s="22"/>
      <c r="I456" s="22"/>
    </row>
    <row r="457" spans="1:9" ht="15">
      <c r="A457" s="49">
        <v>41305</v>
      </c>
      <c r="B457" s="50" t="s">
        <v>115</v>
      </c>
      <c r="C457" s="50" t="s">
        <v>183</v>
      </c>
      <c r="D457" s="50" t="s">
        <v>453</v>
      </c>
      <c r="E457" s="18">
        <f>+MAX(F457:FK457)</f>
        <v>0</v>
      </c>
      <c r="F457" s="22"/>
      <c r="G457" s="22"/>
      <c r="H457" s="22"/>
      <c r="I457" s="22"/>
    </row>
    <row r="458" spans="1:9" ht="24">
      <c r="A458" s="49">
        <v>120605</v>
      </c>
      <c r="B458" s="50" t="s">
        <v>104</v>
      </c>
      <c r="C458" s="50" t="s">
        <v>187</v>
      </c>
      <c r="D458" s="50" t="s">
        <v>187</v>
      </c>
      <c r="E458" s="18">
        <f>+MAX(F458:FK458)</f>
        <v>0</v>
      </c>
      <c r="F458" s="22"/>
      <c r="G458" s="22"/>
      <c r="H458" s="22"/>
      <c r="I458" s="22"/>
    </row>
    <row r="459" spans="1:9" ht="24">
      <c r="A459" s="49">
        <v>120306</v>
      </c>
      <c r="B459" s="50" t="s">
        <v>104</v>
      </c>
      <c r="C459" s="50" t="s">
        <v>126</v>
      </c>
      <c r="D459" s="50" t="s">
        <v>454</v>
      </c>
      <c r="E459" s="18">
        <f>+MAX(F459:FK459)</f>
        <v>0</v>
      </c>
      <c r="F459" s="22"/>
      <c r="G459" s="22"/>
      <c r="H459" s="22"/>
      <c r="I459" s="22"/>
    </row>
    <row r="460" spans="1:9" ht="15">
      <c r="A460" s="49">
        <v>60305</v>
      </c>
      <c r="B460" s="50" t="s">
        <v>214</v>
      </c>
      <c r="C460" s="50" t="s">
        <v>334</v>
      </c>
      <c r="D460" s="50" t="s">
        <v>455</v>
      </c>
      <c r="E460" s="18">
        <f>+MAX(F460:FK460)</f>
        <v>0</v>
      </c>
      <c r="F460" s="22"/>
      <c r="G460" s="22"/>
      <c r="H460" s="22"/>
      <c r="I460" s="22"/>
    </row>
    <row r="461" spans="1:9" ht="15">
      <c r="A461" s="49">
        <v>90104</v>
      </c>
      <c r="B461" s="50" t="s">
        <v>139</v>
      </c>
      <c r="C461" s="50" t="s">
        <v>148</v>
      </c>
      <c r="D461" s="50" t="s">
        <v>456</v>
      </c>
      <c r="E461" s="18">
        <f>+MAX(F461:FK461)</f>
        <v>0</v>
      </c>
      <c r="F461" s="22"/>
      <c r="G461" s="22"/>
      <c r="H461" s="22"/>
      <c r="I461" s="22"/>
    </row>
    <row r="462" spans="1:9" ht="15">
      <c r="A462" s="49">
        <v>30204</v>
      </c>
      <c r="B462" s="50" t="s">
        <v>99</v>
      </c>
      <c r="C462" s="50" t="s">
        <v>100</v>
      </c>
      <c r="D462" s="50" t="s">
        <v>459</v>
      </c>
      <c r="E462" s="18">
        <f>+MAX(F462:FK462)</f>
        <v>0</v>
      </c>
      <c r="F462" s="22"/>
      <c r="G462" s="22"/>
      <c r="H462" s="22"/>
      <c r="I462" s="22"/>
    </row>
    <row r="463" spans="1:9" ht="15">
      <c r="A463" s="49">
        <v>70105</v>
      </c>
      <c r="B463" s="50" t="s">
        <v>102</v>
      </c>
      <c r="C463" s="50" t="s">
        <v>355</v>
      </c>
      <c r="D463" s="50" t="s">
        <v>460</v>
      </c>
      <c r="E463" s="18">
        <f>+MAX(F463:FK463)</f>
        <v>0</v>
      </c>
      <c r="F463" s="22"/>
      <c r="G463" s="22"/>
      <c r="H463" s="22"/>
      <c r="I463" s="22"/>
    </row>
    <row r="464" spans="1:9" ht="15">
      <c r="A464" s="49">
        <v>80202</v>
      </c>
      <c r="B464" s="50" t="s">
        <v>97</v>
      </c>
      <c r="C464" s="50" t="s">
        <v>461</v>
      </c>
      <c r="D464" s="50" t="s">
        <v>462</v>
      </c>
      <c r="E464" s="18">
        <f>+MAX(F464:FK464)</f>
        <v>0</v>
      </c>
      <c r="F464" s="22"/>
      <c r="G464" s="22"/>
      <c r="H464" s="22"/>
      <c r="I464" s="22"/>
    </row>
    <row r="465" spans="1:9" ht="15">
      <c r="A465" s="49">
        <v>130905</v>
      </c>
      <c r="B465" s="50" t="s">
        <v>131</v>
      </c>
      <c r="C465" s="50" t="s">
        <v>357</v>
      </c>
      <c r="D465" s="50" t="s">
        <v>463</v>
      </c>
      <c r="E465" s="18">
        <f>+MAX(F465:FK465)</f>
        <v>0</v>
      </c>
      <c r="F465" s="22"/>
      <c r="G465" s="22"/>
      <c r="H465" s="22"/>
      <c r="I465" s="22"/>
    </row>
    <row r="466" spans="1:9" ht="15">
      <c r="A466" s="49">
        <v>80203</v>
      </c>
      <c r="B466" s="50" t="s">
        <v>97</v>
      </c>
      <c r="C466" s="50" t="s">
        <v>461</v>
      </c>
      <c r="D466" s="50" t="s">
        <v>464</v>
      </c>
      <c r="E466" s="18">
        <f>+MAX(F466:FK466)</f>
        <v>0</v>
      </c>
      <c r="F466" s="22"/>
      <c r="G466" s="22"/>
      <c r="H466" s="22"/>
      <c r="I466" s="22"/>
    </row>
    <row r="467" spans="1:9" ht="15">
      <c r="A467" s="49">
        <v>70304</v>
      </c>
      <c r="B467" s="50" t="s">
        <v>102</v>
      </c>
      <c r="C467" s="50" t="s">
        <v>102</v>
      </c>
      <c r="D467" s="50" t="s">
        <v>465</v>
      </c>
      <c r="E467" s="18">
        <f>+MAX(F467:FK467)</f>
        <v>0</v>
      </c>
      <c r="F467" s="22"/>
      <c r="G467" s="22"/>
      <c r="H467" s="22"/>
      <c r="I467" s="22"/>
    </row>
    <row r="468" spans="1:9" ht="15">
      <c r="A468" s="49">
        <v>80804</v>
      </c>
      <c r="B468" s="50" t="s">
        <v>97</v>
      </c>
      <c r="C468" s="50" t="s">
        <v>97</v>
      </c>
      <c r="D468" s="50" t="s">
        <v>467</v>
      </c>
      <c r="E468" s="18">
        <f>+MAX(F468:FK468)</f>
        <v>0</v>
      </c>
      <c r="F468" s="22"/>
      <c r="G468" s="22"/>
      <c r="H468" s="22"/>
      <c r="I468" s="22"/>
    </row>
    <row r="469" spans="1:9" ht="15">
      <c r="A469" s="49">
        <v>90603</v>
      </c>
      <c r="B469" s="50" t="s">
        <v>139</v>
      </c>
      <c r="C469" s="50" t="s">
        <v>253</v>
      </c>
      <c r="D469" s="50" t="s">
        <v>468</v>
      </c>
      <c r="E469" s="18">
        <f>+MAX(F469:FK469)</f>
        <v>0</v>
      </c>
      <c r="F469" s="22"/>
      <c r="G469" s="22"/>
      <c r="H469" s="22"/>
      <c r="I469" s="22"/>
    </row>
    <row r="470" spans="1:9" ht="15">
      <c r="A470" s="49">
        <v>80204</v>
      </c>
      <c r="B470" s="50" t="s">
        <v>97</v>
      </c>
      <c r="C470" s="50" t="s">
        <v>461</v>
      </c>
      <c r="D470" s="50" t="s">
        <v>470</v>
      </c>
      <c r="E470" s="18">
        <f>+MAX(F470:FK470)</f>
        <v>0</v>
      </c>
      <c r="F470" s="22"/>
      <c r="G470" s="22"/>
      <c r="H470" s="22"/>
      <c r="I470" s="22"/>
    </row>
    <row r="471" spans="1:9" ht="15">
      <c r="A471" s="49">
        <v>90206</v>
      </c>
      <c r="B471" s="50" t="s">
        <v>139</v>
      </c>
      <c r="C471" s="50" t="s">
        <v>165</v>
      </c>
      <c r="D471" s="50" t="s">
        <v>471</v>
      </c>
      <c r="E471" s="18">
        <f>+MAX(F471:FK471)</f>
        <v>0</v>
      </c>
      <c r="F471" s="22"/>
      <c r="G471" s="22"/>
      <c r="H471" s="22"/>
      <c r="I471" s="22"/>
    </row>
    <row r="472" spans="1:9" ht="15">
      <c r="A472" s="49">
        <v>70209</v>
      </c>
      <c r="B472" s="50" t="s">
        <v>102</v>
      </c>
      <c r="C472" s="50" t="s">
        <v>161</v>
      </c>
      <c r="D472" s="50" t="s">
        <v>472</v>
      </c>
      <c r="E472" s="18">
        <f>+MAX(F472:FK472)</f>
        <v>0</v>
      </c>
      <c r="F472" s="22"/>
      <c r="G472" s="22"/>
      <c r="H472" s="22"/>
      <c r="I472" s="22"/>
    </row>
    <row r="473" spans="1:9" ht="15">
      <c r="A473" s="49">
        <v>70408</v>
      </c>
      <c r="B473" s="50" t="s">
        <v>102</v>
      </c>
      <c r="C473" s="50" t="s">
        <v>158</v>
      </c>
      <c r="D473" s="50" t="s">
        <v>189</v>
      </c>
      <c r="E473" s="18">
        <f>+MAX(F473:FK473)</f>
        <v>0</v>
      </c>
      <c r="F473" s="22"/>
      <c r="G473" s="22"/>
      <c r="H473" s="22"/>
      <c r="I473" s="22"/>
    </row>
    <row r="474" spans="1:9" ht="15">
      <c r="A474" s="49">
        <v>70210</v>
      </c>
      <c r="B474" s="50" t="s">
        <v>102</v>
      </c>
      <c r="C474" s="50" t="s">
        <v>161</v>
      </c>
      <c r="D474" s="50" t="s">
        <v>474</v>
      </c>
      <c r="E474" s="18">
        <f>+MAX(F474:FK474)</f>
        <v>0</v>
      </c>
      <c r="F474" s="22"/>
      <c r="G474" s="22"/>
      <c r="H474" s="22"/>
      <c r="I474" s="22"/>
    </row>
    <row r="475" spans="1:9" ht="15">
      <c r="A475" s="49">
        <v>90103</v>
      </c>
      <c r="B475" s="50" t="s">
        <v>139</v>
      </c>
      <c r="C475" s="50" t="s">
        <v>148</v>
      </c>
      <c r="D475" s="50" t="s">
        <v>475</v>
      </c>
      <c r="E475" s="18">
        <f>+MAX(F475:FK475)</f>
        <v>0</v>
      </c>
      <c r="F475" s="22"/>
      <c r="G475" s="22"/>
      <c r="H475" s="22"/>
      <c r="I475" s="22"/>
    </row>
    <row r="476" spans="1:9" ht="15">
      <c r="A476" s="49">
        <v>70211</v>
      </c>
      <c r="B476" s="50" t="s">
        <v>102</v>
      </c>
      <c r="C476" s="50" t="s">
        <v>161</v>
      </c>
      <c r="D476" s="50" t="s">
        <v>476</v>
      </c>
      <c r="E476" s="18">
        <f>+MAX(F476:FK476)</f>
        <v>0</v>
      </c>
      <c r="F476" s="22"/>
      <c r="G476" s="22"/>
      <c r="H476" s="22"/>
      <c r="I476" s="22"/>
    </row>
    <row r="477" spans="1:9" ht="15">
      <c r="A477" s="49">
        <v>60306</v>
      </c>
      <c r="B477" s="50" t="s">
        <v>214</v>
      </c>
      <c r="C477" s="50" t="s">
        <v>334</v>
      </c>
      <c r="D477" s="50" t="s">
        <v>482</v>
      </c>
      <c r="E477" s="18">
        <f>+MAX(F477:FK477)</f>
        <v>0</v>
      </c>
      <c r="F477" s="22"/>
      <c r="G477" s="22"/>
      <c r="H477" s="22"/>
      <c r="I477" s="22"/>
    </row>
    <row r="478" spans="1:9" ht="15">
      <c r="A478" s="49">
        <v>90207</v>
      </c>
      <c r="B478" s="50" t="s">
        <v>139</v>
      </c>
      <c r="C478" s="50" t="s">
        <v>165</v>
      </c>
      <c r="D478" s="50" t="s">
        <v>483</v>
      </c>
      <c r="E478" s="18">
        <f>+MAX(F478:FK478)</f>
        <v>0</v>
      </c>
      <c r="F478" s="22"/>
      <c r="G478" s="22"/>
      <c r="H478" s="22"/>
      <c r="I478" s="22"/>
    </row>
    <row r="479" spans="1:9" ht="15">
      <c r="A479" s="49">
        <v>91004</v>
      </c>
      <c r="B479" s="50" t="s">
        <v>139</v>
      </c>
      <c r="C479" s="50" t="s">
        <v>232</v>
      </c>
      <c r="D479" s="50" t="s">
        <v>484</v>
      </c>
      <c r="E479" s="18">
        <f>+MAX(F479:FK479)</f>
        <v>0</v>
      </c>
      <c r="F479" s="22"/>
      <c r="G479" s="22"/>
      <c r="H479" s="22"/>
      <c r="I479" s="22"/>
    </row>
    <row r="480" spans="1:9" ht="15">
      <c r="A480" s="49">
        <v>90208</v>
      </c>
      <c r="B480" s="50" t="s">
        <v>139</v>
      </c>
      <c r="C480" s="50" t="s">
        <v>165</v>
      </c>
      <c r="D480" s="50" t="s">
        <v>487</v>
      </c>
      <c r="E480" s="18">
        <f>+MAX(F480:FK480)</f>
        <v>0</v>
      </c>
      <c r="F480" s="22"/>
      <c r="G480" s="22"/>
      <c r="H480" s="22"/>
      <c r="I480" s="22"/>
    </row>
    <row r="481" spans="1:9" ht="15">
      <c r="A481" s="49">
        <v>70212</v>
      </c>
      <c r="B481" s="50" t="s">
        <v>102</v>
      </c>
      <c r="C481" s="50" t="s">
        <v>161</v>
      </c>
      <c r="D481" s="50" t="s">
        <v>488</v>
      </c>
      <c r="E481" s="18">
        <f>+MAX(F481:FK481)</f>
        <v>0</v>
      </c>
      <c r="F481" s="22"/>
      <c r="G481" s="22"/>
      <c r="H481" s="22"/>
      <c r="I481" s="22"/>
    </row>
    <row r="482" spans="1:9" ht="15">
      <c r="A482" s="49">
        <v>130308</v>
      </c>
      <c r="B482" s="50" t="s">
        <v>131</v>
      </c>
      <c r="C482" s="50" t="s">
        <v>219</v>
      </c>
      <c r="D482" s="50" t="s">
        <v>490</v>
      </c>
      <c r="E482" s="18">
        <f>+MAX(F482:FK482)</f>
        <v>0</v>
      </c>
      <c r="F482" s="22"/>
      <c r="G482" s="22"/>
      <c r="H482" s="22"/>
      <c r="I482" s="22"/>
    </row>
    <row r="483" spans="1:9" ht="15">
      <c r="A483" s="49">
        <v>70709</v>
      </c>
      <c r="B483" s="50" t="s">
        <v>102</v>
      </c>
      <c r="C483" s="50" t="s">
        <v>129</v>
      </c>
      <c r="D483" s="50" t="s">
        <v>491</v>
      </c>
      <c r="E483" s="18">
        <f>+MAX(F483:FK483)</f>
        <v>0</v>
      </c>
      <c r="F483" s="22"/>
      <c r="G483" s="22"/>
      <c r="H483" s="22"/>
      <c r="I483" s="22"/>
    </row>
    <row r="484" spans="1:9" ht="15">
      <c r="A484" s="49">
        <v>90209</v>
      </c>
      <c r="B484" s="50" t="s">
        <v>139</v>
      </c>
      <c r="C484" s="50" t="s">
        <v>165</v>
      </c>
      <c r="D484" s="50" t="s">
        <v>493</v>
      </c>
      <c r="E484" s="18">
        <f>+MAX(F484:FK484)</f>
        <v>0</v>
      </c>
      <c r="F484" s="22"/>
      <c r="G484" s="22"/>
      <c r="H484" s="22"/>
      <c r="I484" s="22"/>
    </row>
    <row r="485" spans="1:9" ht="15">
      <c r="A485" s="49">
        <v>70603</v>
      </c>
      <c r="B485" s="50" t="s">
        <v>102</v>
      </c>
      <c r="C485" s="50" t="s">
        <v>336</v>
      </c>
      <c r="D485" s="50" t="s">
        <v>494</v>
      </c>
      <c r="E485" s="18">
        <f>+MAX(F485:FK485)</f>
        <v>0</v>
      </c>
      <c r="F485" s="22"/>
      <c r="G485" s="22"/>
      <c r="H485" s="22"/>
      <c r="I485" s="22"/>
    </row>
    <row r="486" spans="1:9" ht="15">
      <c r="A486" s="49">
        <v>41103</v>
      </c>
      <c r="B486" s="50" t="s">
        <v>115</v>
      </c>
      <c r="C486" s="50" t="s">
        <v>451</v>
      </c>
      <c r="D486" s="50" t="s">
        <v>495</v>
      </c>
      <c r="E486" s="18">
        <f>+MAX(F486:FK486)</f>
        <v>0</v>
      </c>
      <c r="F486" s="22"/>
      <c r="G486" s="22"/>
      <c r="H486" s="22"/>
      <c r="I486" s="22"/>
    </row>
    <row r="487" spans="1:9" ht="15">
      <c r="A487" s="49">
        <v>41306</v>
      </c>
      <c r="B487" s="50" t="s">
        <v>115</v>
      </c>
      <c r="C487" s="50" t="s">
        <v>183</v>
      </c>
      <c r="D487" s="50" t="s">
        <v>497</v>
      </c>
      <c r="E487" s="18">
        <f>+MAX(F487:FK487)</f>
        <v>0</v>
      </c>
      <c r="F487" s="22"/>
      <c r="G487" s="22"/>
      <c r="H487" s="22"/>
      <c r="I487" s="22"/>
    </row>
    <row r="488" spans="1:9" ht="24">
      <c r="A488" s="49">
        <v>120404</v>
      </c>
      <c r="B488" s="50" t="s">
        <v>104</v>
      </c>
      <c r="C488" s="50" t="s">
        <v>261</v>
      </c>
      <c r="D488" s="50" t="s">
        <v>498</v>
      </c>
      <c r="E488" s="18">
        <f>+MAX(F488:FK488)</f>
        <v>0</v>
      </c>
      <c r="F488" s="22"/>
      <c r="G488" s="22"/>
      <c r="H488" s="22"/>
      <c r="I488" s="22"/>
    </row>
    <row r="489" spans="1:9" ht="15">
      <c r="A489" s="49">
        <v>60602</v>
      </c>
      <c r="B489" s="50" t="s">
        <v>214</v>
      </c>
      <c r="C489" s="50" t="s">
        <v>328</v>
      </c>
      <c r="D489" s="50" t="s">
        <v>499</v>
      </c>
      <c r="E489" s="18">
        <f>+MAX(F489:FK489)</f>
        <v>0</v>
      </c>
      <c r="F489" s="22"/>
      <c r="G489" s="22"/>
      <c r="H489" s="22"/>
      <c r="I489" s="22"/>
    </row>
    <row r="490" spans="1:9" ht="15">
      <c r="A490" s="49">
        <v>70305</v>
      </c>
      <c r="B490" s="50" t="s">
        <v>102</v>
      </c>
      <c r="C490" s="50" t="s">
        <v>102</v>
      </c>
      <c r="D490" s="50" t="s">
        <v>500</v>
      </c>
      <c r="E490" s="18">
        <f>+MAX(F490:FK490)</f>
        <v>0</v>
      </c>
      <c r="F490" s="22"/>
      <c r="G490" s="22"/>
      <c r="H490" s="22"/>
      <c r="I490" s="22"/>
    </row>
    <row r="491" spans="1:9" ht="15">
      <c r="A491" s="49">
        <v>90308</v>
      </c>
      <c r="B491" s="50" t="s">
        <v>139</v>
      </c>
      <c r="C491" s="50" t="s">
        <v>238</v>
      </c>
      <c r="D491" s="50" t="s">
        <v>500</v>
      </c>
      <c r="E491" s="18">
        <f>+MAX(F491:FK491)</f>
        <v>0</v>
      </c>
      <c r="F491" s="22"/>
      <c r="G491" s="22"/>
      <c r="H491" s="22"/>
      <c r="I491" s="22"/>
    </row>
    <row r="492" spans="1:9" ht="15">
      <c r="A492" s="49">
        <v>10210</v>
      </c>
      <c r="B492" s="50" t="s">
        <v>119</v>
      </c>
      <c r="C492" s="50" t="s">
        <v>167</v>
      </c>
      <c r="D492" s="50" t="s">
        <v>502</v>
      </c>
      <c r="E492" s="18">
        <f>+MAX(F492:FK492)</f>
        <v>0</v>
      </c>
      <c r="F492" s="22"/>
      <c r="G492" s="22"/>
      <c r="H492" s="22"/>
      <c r="I492" s="22"/>
    </row>
    <row r="493" spans="1:9" ht="15">
      <c r="A493" s="49">
        <v>70306</v>
      </c>
      <c r="B493" s="50" t="s">
        <v>102</v>
      </c>
      <c r="C493" s="50" t="s">
        <v>102</v>
      </c>
      <c r="D493" s="50" t="s">
        <v>503</v>
      </c>
      <c r="E493" s="18">
        <f>+MAX(F493:FK493)</f>
        <v>0</v>
      </c>
      <c r="F493" s="22"/>
      <c r="G493" s="22"/>
      <c r="H493" s="22"/>
      <c r="I493" s="22"/>
    </row>
    <row r="494" spans="1:9" ht="15">
      <c r="A494" s="49">
        <v>90210</v>
      </c>
      <c r="B494" s="50" t="s">
        <v>139</v>
      </c>
      <c r="C494" s="50" t="s">
        <v>165</v>
      </c>
      <c r="D494" s="50" t="s">
        <v>504</v>
      </c>
      <c r="E494" s="18">
        <f>+MAX(F494:FK494)</f>
        <v>0</v>
      </c>
      <c r="F494" s="22"/>
      <c r="G494" s="22"/>
      <c r="H494" s="22"/>
      <c r="I494" s="22"/>
    </row>
    <row r="495" spans="1:9" ht="15">
      <c r="A495" s="49">
        <v>20405</v>
      </c>
      <c r="B495" s="50" t="s">
        <v>110</v>
      </c>
      <c r="C495" s="50" t="s">
        <v>242</v>
      </c>
      <c r="D495" s="50" t="s">
        <v>505</v>
      </c>
      <c r="E495" s="18">
        <f>+MAX(F495:FK495)</f>
        <v>0</v>
      </c>
      <c r="F495" s="22"/>
      <c r="G495" s="22"/>
      <c r="H495" s="22"/>
      <c r="I495" s="22"/>
    </row>
    <row r="496" spans="1:9" ht="15">
      <c r="A496" s="49">
        <v>90702</v>
      </c>
      <c r="B496" s="50" t="s">
        <v>139</v>
      </c>
      <c r="C496" s="50" t="s">
        <v>250</v>
      </c>
      <c r="D496" s="50" t="s">
        <v>505</v>
      </c>
      <c r="E496" s="18">
        <f>+MAX(F496:FK496)</f>
        <v>0</v>
      </c>
      <c r="F496" s="22"/>
      <c r="G496" s="22"/>
      <c r="H496" s="22"/>
      <c r="I496" s="22"/>
    </row>
    <row r="497" spans="1:9" ht="15">
      <c r="A497" s="49">
        <v>41101</v>
      </c>
      <c r="B497" s="50" t="s">
        <v>115</v>
      </c>
      <c r="C497" s="50" t="s">
        <v>451</v>
      </c>
      <c r="D497" s="50" t="s">
        <v>506</v>
      </c>
      <c r="E497" s="18">
        <f>+MAX(F497:FK497)</f>
        <v>0</v>
      </c>
      <c r="F497" s="22"/>
      <c r="G497" s="22"/>
      <c r="H497" s="22"/>
      <c r="I497" s="22"/>
    </row>
    <row r="498" spans="1:9" ht="15">
      <c r="A498" s="49">
        <v>60309</v>
      </c>
      <c r="B498" s="50" t="s">
        <v>214</v>
      </c>
      <c r="C498" s="50" t="s">
        <v>334</v>
      </c>
      <c r="D498" s="50" t="s">
        <v>507</v>
      </c>
      <c r="E498" s="18">
        <f>+MAX(F498:FK498)</f>
        <v>0</v>
      </c>
      <c r="F498" s="22"/>
      <c r="G498" s="22"/>
      <c r="H498" s="22"/>
      <c r="I498" s="22"/>
    </row>
    <row r="499" spans="1:9" ht="15">
      <c r="A499" s="49">
        <v>20306</v>
      </c>
      <c r="B499" s="50" t="s">
        <v>110</v>
      </c>
      <c r="C499" s="50" t="s">
        <v>361</v>
      </c>
      <c r="D499" s="50" t="s">
        <v>508</v>
      </c>
      <c r="E499" s="18">
        <f>+MAX(F499:FK499)</f>
        <v>0</v>
      </c>
      <c r="F499" s="22"/>
      <c r="G499" s="22"/>
      <c r="H499" s="22"/>
      <c r="I499" s="22"/>
    </row>
    <row r="500" spans="1:9" ht="15">
      <c r="A500" s="49">
        <v>60201</v>
      </c>
      <c r="B500" s="50" t="s">
        <v>214</v>
      </c>
      <c r="C500" s="50" t="s">
        <v>274</v>
      </c>
      <c r="D500" s="50" t="s">
        <v>511</v>
      </c>
      <c r="E500" s="18">
        <f>+MAX(F500:FK500)</f>
        <v>0</v>
      </c>
      <c r="F500" s="22"/>
      <c r="G500" s="22"/>
      <c r="H500" s="22"/>
      <c r="I500" s="22"/>
    </row>
    <row r="501" spans="1:9" ht="15">
      <c r="A501" s="49">
        <v>70409</v>
      </c>
      <c r="B501" s="50" t="s">
        <v>102</v>
      </c>
      <c r="C501" s="50" t="s">
        <v>158</v>
      </c>
      <c r="D501" s="50" t="s">
        <v>258</v>
      </c>
      <c r="E501" s="18">
        <f>+MAX(F501:FK501)</f>
        <v>0</v>
      </c>
      <c r="F501" s="22"/>
      <c r="G501" s="22"/>
      <c r="H501" s="22"/>
      <c r="I501" s="22"/>
    </row>
    <row r="502" spans="1:9" ht="15">
      <c r="A502" s="49">
        <v>70213</v>
      </c>
      <c r="B502" s="50" t="s">
        <v>102</v>
      </c>
      <c r="C502" s="50" t="s">
        <v>161</v>
      </c>
      <c r="D502" s="50" t="s">
        <v>514</v>
      </c>
      <c r="E502" s="18">
        <f>+MAX(F502:FK502)</f>
        <v>0</v>
      </c>
      <c r="F502" s="22"/>
      <c r="G502" s="22"/>
      <c r="H502" s="22"/>
      <c r="I502" s="22"/>
    </row>
    <row r="503" spans="1:9" ht="15">
      <c r="A503" s="49">
        <v>70214</v>
      </c>
      <c r="B503" s="50" t="s">
        <v>102</v>
      </c>
      <c r="C503" s="50" t="s">
        <v>161</v>
      </c>
      <c r="D503" s="50" t="s">
        <v>516</v>
      </c>
      <c r="E503" s="18">
        <f>+MAX(F503:FK503)</f>
        <v>0</v>
      </c>
      <c r="F503" s="22"/>
      <c r="G503" s="22"/>
      <c r="H503" s="22"/>
      <c r="I503" s="22"/>
    </row>
    <row r="504" spans="1:9" ht="15">
      <c r="A504" s="49">
        <v>70107</v>
      </c>
      <c r="B504" s="50" t="s">
        <v>102</v>
      </c>
      <c r="C504" s="50" t="s">
        <v>355</v>
      </c>
      <c r="D504" s="50" t="s">
        <v>517</v>
      </c>
      <c r="E504" s="18">
        <f>+MAX(F504:FK504)</f>
        <v>0</v>
      </c>
      <c r="F504" s="22"/>
      <c r="G504" s="22"/>
      <c r="H504" s="22"/>
      <c r="I504" s="22"/>
    </row>
    <row r="505" spans="1:9" ht="15">
      <c r="A505" s="49">
        <v>130907</v>
      </c>
      <c r="B505" s="50" t="s">
        <v>131</v>
      </c>
      <c r="C505" s="50" t="s">
        <v>357</v>
      </c>
      <c r="D505" s="50" t="s">
        <v>518</v>
      </c>
      <c r="E505" s="18">
        <f>+MAX(F505:FK505)</f>
        <v>0</v>
      </c>
      <c r="F505" s="22"/>
      <c r="G505" s="22"/>
      <c r="H505" s="22"/>
      <c r="I505" s="22"/>
    </row>
    <row r="506" spans="1:9" ht="15">
      <c r="A506" s="49">
        <v>90604</v>
      </c>
      <c r="B506" s="50" t="s">
        <v>139</v>
      </c>
      <c r="C506" s="50" t="s">
        <v>253</v>
      </c>
      <c r="D506" s="50" t="s">
        <v>519</v>
      </c>
      <c r="E506" s="18">
        <f>+MAX(F506:FK506)</f>
        <v>0</v>
      </c>
      <c r="F506" s="22"/>
      <c r="G506" s="22"/>
      <c r="H506" s="22"/>
      <c r="I506" s="22"/>
    </row>
    <row r="507" spans="1:9" ht="15">
      <c r="A507" s="49">
        <v>40202</v>
      </c>
      <c r="B507" s="50" t="s">
        <v>115</v>
      </c>
      <c r="C507" s="50" t="s">
        <v>150</v>
      </c>
      <c r="D507" s="50" t="s">
        <v>522</v>
      </c>
      <c r="E507" s="18">
        <f>+MAX(F507:FK507)</f>
        <v>0</v>
      </c>
      <c r="F507" s="22"/>
      <c r="G507" s="22"/>
      <c r="H507" s="22"/>
      <c r="I507" s="22"/>
    </row>
    <row r="508" spans="1:9" ht="15">
      <c r="A508" s="49">
        <v>70108</v>
      </c>
      <c r="B508" s="50" t="s">
        <v>102</v>
      </c>
      <c r="C508" s="50" t="s">
        <v>355</v>
      </c>
      <c r="D508" s="50" t="s">
        <v>523</v>
      </c>
      <c r="E508" s="18">
        <f>+MAX(F508:FK508)</f>
        <v>0</v>
      </c>
      <c r="F508" s="22"/>
      <c r="G508" s="22"/>
      <c r="H508" s="22"/>
      <c r="I508" s="22"/>
    </row>
    <row r="509" spans="1:9" ht="15">
      <c r="A509" s="49">
        <v>60504</v>
      </c>
      <c r="B509" s="50" t="s">
        <v>214</v>
      </c>
      <c r="C509" s="50" t="s">
        <v>215</v>
      </c>
      <c r="D509" s="50" t="s">
        <v>526</v>
      </c>
      <c r="E509" s="18">
        <f>+MAX(F509:FK509)</f>
        <v>0</v>
      </c>
      <c r="F509" s="22"/>
      <c r="G509" s="22"/>
      <c r="H509" s="22"/>
      <c r="I509" s="22"/>
    </row>
    <row r="510" spans="1:9" ht="15">
      <c r="A510" s="49">
        <v>70410</v>
      </c>
      <c r="B510" s="50" t="s">
        <v>102</v>
      </c>
      <c r="C510" s="50" t="s">
        <v>158</v>
      </c>
      <c r="D510" s="50" t="s">
        <v>527</v>
      </c>
      <c r="E510" s="18">
        <f>+MAX(F510:FK510)</f>
        <v>0</v>
      </c>
      <c r="F510" s="22"/>
      <c r="G510" s="22"/>
      <c r="H510" s="22"/>
      <c r="I510" s="22"/>
    </row>
    <row r="511" spans="1:9" ht="15">
      <c r="A511" s="49">
        <v>20304</v>
      </c>
      <c r="B511" s="50" t="s">
        <v>110</v>
      </c>
      <c r="C511" s="50" t="s">
        <v>361</v>
      </c>
      <c r="D511" s="50" t="s">
        <v>528</v>
      </c>
      <c r="E511" s="18">
        <f>+MAX(F511:FK511)</f>
        <v>0</v>
      </c>
      <c r="F511" s="22"/>
      <c r="G511" s="22"/>
      <c r="H511" s="22"/>
      <c r="I511" s="22"/>
    </row>
    <row r="512" spans="1:9" ht="15">
      <c r="A512" s="49">
        <v>60404</v>
      </c>
      <c r="B512" s="50" t="s">
        <v>214</v>
      </c>
      <c r="C512" s="50" t="s">
        <v>263</v>
      </c>
      <c r="D512" s="50" t="s">
        <v>528</v>
      </c>
      <c r="E512" s="18">
        <f>+MAX(F512:FK512)</f>
        <v>0</v>
      </c>
      <c r="F512" s="22"/>
      <c r="G512" s="22"/>
      <c r="H512" s="22"/>
      <c r="I512" s="22"/>
    </row>
    <row r="513" spans="1:9" ht="15">
      <c r="A513" s="49">
        <v>90404</v>
      </c>
      <c r="B513" s="50" t="s">
        <v>139</v>
      </c>
      <c r="C513" s="50" t="s">
        <v>189</v>
      </c>
      <c r="D513" s="50" t="s">
        <v>528</v>
      </c>
      <c r="E513" s="18">
        <f>+MAX(F513:FK513)</f>
        <v>0</v>
      </c>
      <c r="F513" s="22"/>
      <c r="G513" s="22"/>
      <c r="H513" s="22"/>
      <c r="I513" s="22"/>
    </row>
    <row r="514" spans="1:9" ht="15">
      <c r="A514" s="49">
        <v>70309</v>
      </c>
      <c r="B514" s="50" t="s">
        <v>102</v>
      </c>
      <c r="C514" s="50" t="s">
        <v>102</v>
      </c>
      <c r="D514" s="50" t="s">
        <v>529</v>
      </c>
      <c r="E514" s="18">
        <f>+MAX(F514:FK514)</f>
        <v>0</v>
      </c>
      <c r="F514" s="22"/>
      <c r="G514" s="22"/>
      <c r="H514" s="22"/>
      <c r="I514" s="22"/>
    </row>
    <row r="515" spans="1:9" ht="15">
      <c r="A515" s="49">
        <v>20307</v>
      </c>
      <c r="B515" s="50" t="s">
        <v>110</v>
      </c>
      <c r="C515" s="50" t="s">
        <v>361</v>
      </c>
      <c r="D515" s="50" t="s">
        <v>530</v>
      </c>
      <c r="E515" s="18">
        <f>+MAX(F515:FK515)</f>
        <v>0</v>
      </c>
      <c r="F515" s="22"/>
      <c r="G515" s="22"/>
      <c r="H515" s="22"/>
      <c r="I515" s="22"/>
    </row>
    <row r="516" spans="1:9" ht="15">
      <c r="A516" s="49">
        <v>90507</v>
      </c>
      <c r="B516" s="50" t="s">
        <v>139</v>
      </c>
      <c r="C516" s="50" t="s">
        <v>258</v>
      </c>
      <c r="D516" s="50" t="s">
        <v>531</v>
      </c>
      <c r="E516" s="18">
        <f>+MAX(F516:FK516)</f>
        <v>0</v>
      </c>
      <c r="F516" s="22"/>
      <c r="G516" s="22"/>
      <c r="H516" s="22"/>
      <c r="I516" s="22"/>
    </row>
    <row r="517" spans="1:9" ht="24">
      <c r="A517" s="49">
        <v>120903</v>
      </c>
      <c r="B517" s="50" t="s">
        <v>104</v>
      </c>
      <c r="C517" s="50" t="s">
        <v>122</v>
      </c>
      <c r="D517" s="50" t="s">
        <v>532</v>
      </c>
      <c r="E517" s="18">
        <f>+MAX(F517:FK517)</f>
        <v>0</v>
      </c>
      <c r="F517" s="22"/>
      <c r="G517" s="22"/>
      <c r="H517" s="22"/>
      <c r="I517" s="22"/>
    </row>
    <row r="518" spans="1:9" ht="15">
      <c r="A518" s="49">
        <v>40703</v>
      </c>
      <c r="B518" s="50" t="s">
        <v>115</v>
      </c>
      <c r="C518" s="50" t="s">
        <v>318</v>
      </c>
      <c r="D518" s="50" t="s">
        <v>534</v>
      </c>
      <c r="E518" s="18">
        <f>+MAX(F518:FK518)</f>
        <v>0</v>
      </c>
      <c r="F518" s="22"/>
      <c r="G518" s="22"/>
      <c r="H518" s="22"/>
      <c r="I518" s="22"/>
    </row>
    <row r="519" spans="1:9" ht="15">
      <c r="A519" s="49">
        <v>40803</v>
      </c>
      <c r="B519" s="50" t="s">
        <v>115</v>
      </c>
      <c r="C519" s="50" t="s">
        <v>419</v>
      </c>
      <c r="D519" s="50" t="s">
        <v>535</v>
      </c>
      <c r="E519" s="18">
        <f>+MAX(F519:FK519)</f>
        <v>0</v>
      </c>
      <c r="F519" s="22">
        <v>0</v>
      </c>
      <c r="G519" s="22"/>
      <c r="H519" s="22"/>
      <c r="I519" s="22"/>
    </row>
    <row r="520" spans="1:9" ht="15">
      <c r="A520" s="49">
        <v>70307</v>
      </c>
      <c r="B520" s="50" t="s">
        <v>102</v>
      </c>
      <c r="C520" s="50" t="s">
        <v>102</v>
      </c>
      <c r="D520" s="50" t="s">
        <v>535</v>
      </c>
      <c r="E520" s="18">
        <f>+MAX(F520:FK520)</f>
        <v>0</v>
      </c>
      <c r="F520" s="22"/>
      <c r="G520" s="22"/>
      <c r="H520" s="22"/>
      <c r="I520" s="22"/>
    </row>
    <row r="521" spans="1:9" ht="15">
      <c r="A521" s="49">
        <v>70502</v>
      </c>
      <c r="B521" s="50" t="s">
        <v>102</v>
      </c>
      <c r="C521" s="50" t="s">
        <v>536</v>
      </c>
      <c r="D521" s="50" t="s">
        <v>537</v>
      </c>
      <c r="E521" s="18">
        <f>+MAX(F521:FK521)</f>
        <v>0</v>
      </c>
      <c r="F521" s="22"/>
      <c r="G521" s="22"/>
      <c r="H521" s="22"/>
      <c r="I521" s="22"/>
    </row>
    <row r="522" spans="1:9" ht="15">
      <c r="A522" s="49">
        <v>60503</v>
      </c>
      <c r="B522" s="50" t="s">
        <v>214</v>
      </c>
      <c r="C522" s="50" t="s">
        <v>215</v>
      </c>
      <c r="D522" s="50" t="s">
        <v>539</v>
      </c>
      <c r="E522" s="18">
        <f>+MAX(F522:FK522)</f>
        <v>0</v>
      </c>
      <c r="F522" s="22"/>
      <c r="G522" s="22"/>
      <c r="H522" s="22"/>
      <c r="I522" s="22"/>
    </row>
    <row r="523" spans="1:9" ht="15">
      <c r="A523" s="49">
        <v>90703</v>
      </c>
      <c r="B523" s="50" t="s">
        <v>139</v>
      </c>
      <c r="C523" s="50" t="s">
        <v>250</v>
      </c>
      <c r="D523" s="50" t="s">
        <v>539</v>
      </c>
      <c r="E523" s="18">
        <f>+MAX(F523:FK523)</f>
        <v>0</v>
      </c>
      <c r="F523" s="22"/>
      <c r="G523" s="22"/>
      <c r="H523" s="22"/>
      <c r="I523" s="22"/>
    </row>
    <row r="524" spans="1:9" ht="15">
      <c r="A524" s="49">
        <v>60307</v>
      </c>
      <c r="B524" s="50" t="s">
        <v>214</v>
      </c>
      <c r="C524" s="50" t="s">
        <v>334</v>
      </c>
      <c r="D524" s="50" t="s">
        <v>540</v>
      </c>
      <c r="E524" s="18">
        <f>+MAX(F524:FK524)</f>
        <v>0</v>
      </c>
      <c r="F524" s="22"/>
      <c r="G524" s="22"/>
      <c r="H524" s="22"/>
      <c r="I524" s="22"/>
    </row>
    <row r="525" spans="1:9" ht="15">
      <c r="A525" s="49">
        <v>60308</v>
      </c>
      <c r="B525" s="50" t="s">
        <v>214</v>
      </c>
      <c r="C525" s="50" t="s">
        <v>334</v>
      </c>
      <c r="D525" s="50" t="s">
        <v>541</v>
      </c>
      <c r="E525" s="18">
        <f>+MAX(F525:FK525)</f>
        <v>0</v>
      </c>
      <c r="F525" s="22"/>
      <c r="G525" s="22"/>
      <c r="H525" s="22"/>
      <c r="I525" s="22"/>
    </row>
    <row r="526" spans="1:9" ht="15">
      <c r="A526" s="49">
        <v>90803</v>
      </c>
      <c r="B526" s="50" t="s">
        <v>139</v>
      </c>
      <c r="C526" s="50" t="s">
        <v>302</v>
      </c>
      <c r="D526" s="50" t="s">
        <v>543</v>
      </c>
      <c r="E526" s="18">
        <f>+MAX(F526:FK526)</f>
        <v>0</v>
      </c>
      <c r="F526" s="22"/>
      <c r="G526" s="22"/>
      <c r="H526" s="22"/>
      <c r="I526" s="22"/>
    </row>
    <row r="527" spans="1:9" ht="15">
      <c r="A527" s="49">
        <v>60403</v>
      </c>
      <c r="B527" s="50" t="s">
        <v>214</v>
      </c>
      <c r="C527" s="50" t="s">
        <v>263</v>
      </c>
      <c r="D527" s="50" t="s">
        <v>545</v>
      </c>
      <c r="E527" s="18">
        <f>+MAX(F527:FK527)</f>
        <v>0</v>
      </c>
      <c r="F527" s="22"/>
      <c r="G527" s="22"/>
      <c r="H527" s="22"/>
      <c r="I527" s="22"/>
    </row>
    <row r="528" spans="1:9" ht="15">
      <c r="A528" s="49">
        <v>40406</v>
      </c>
      <c r="B528" s="50" t="s">
        <v>115</v>
      </c>
      <c r="C528" s="50" t="s">
        <v>124</v>
      </c>
      <c r="D528" s="50" t="s">
        <v>547</v>
      </c>
      <c r="E528" s="18">
        <f>+MAX(F528:FK528)</f>
        <v>0</v>
      </c>
      <c r="F528" s="22"/>
      <c r="G528" s="22"/>
      <c r="H528" s="22"/>
      <c r="I528" s="22"/>
    </row>
    <row r="529" spans="1:9" ht="15">
      <c r="A529" s="49">
        <v>90304</v>
      </c>
      <c r="B529" s="50" t="s">
        <v>139</v>
      </c>
      <c r="C529" s="50" t="s">
        <v>238</v>
      </c>
      <c r="D529" s="50" t="s">
        <v>550</v>
      </c>
      <c r="E529" s="18">
        <f>+MAX(F529:FK529)</f>
        <v>0</v>
      </c>
      <c r="F529" s="22"/>
      <c r="G529" s="22"/>
      <c r="H529" s="22"/>
      <c r="I529" s="22"/>
    </row>
    <row r="530" spans="1:9" ht="24">
      <c r="A530" s="49">
        <v>120804</v>
      </c>
      <c r="B530" s="50" t="s">
        <v>104</v>
      </c>
      <c r="C530" s="50" t="s">
        <v>209</v>
      </c>
      <c r="D530" s="50" t="s">
        <v>552</v>
      </c>
      <c r="E530" s="18">
        <f>+MAX(F530:FK530)</f>
        <v>0</v>
      </c>
      <c r="F530" s="22"/>
      <c r="G530" s="22"/>
      <c r="H530" s="22"/>
      <c r="I530" s="22"/>
    </row>
    <row r="531" spans="1:9" ht="15">
      <c r="A531" s="49">
        <v>90513</v>
      </c>
      <c r="B531" s="50" t="s">
        <v>139</v>
      </c>
      <c r="C531" s="50" t="s">
        <v>258</v>
      </c>
      <c r="D531" s="50" t="s">
        <v>553</v>
      </c>
      <c r="E531" s="18">
        <f>+MAX(F531:FK531)</f>
        <v>0</v>
      </c>
      <c r="F531" s="22"/>
      <c r="G531" s="22"/>
      <c r="H531" s="22"/>
      <c r="I531" s="22"/>
    </row>
    <row r="532" spans="1:9" ht="24">
      <c r="A532" s="49">
        <v>120307</v>
      </c>
      <c r="B532" s="50" t="s">
        <v>104</v>
      </c>
      <c r="C532" s="50" t="s">
        <v>126</v>
      </c>
      <c r="D532" s="50" t="s">
        <v>555</v>
      </c>
      <c r="E532" s="18">
        <f>+MAX(F532:FK532)</f>
        <v>0</v>
      </c>
      <c r="F532" s="22"/>
      <c r="G532" s="22"/>
      <c r="H532" s="22"/>
      <c r="I532" s="22"/>
    </row>
    <row r="533" spans="1:9" ht="15">
      <c r="A533" s="49">
        <v>70503</v>
      </c>
      <c r="B533" s="50" t="s">
        <v>102</v>
      </c>
      <c r="C533" s="50" t="s">
        <v>536</v>
      </c>
      <c r="D533" s="50" t="s">
        <v>557</v>
      </c>
      <c r="E533" s="18">
        <f>+MAX(F533:FK533)</f>
        <v>0</v>
      </c>
      <c r="F533" s="22"/>
      <c r="G533" s="22"/>
      <c r="H533" s="22"/>
      <c r="I533" s="22"/>
    </row>
    <row r="534" spans="1:9" ht="15">
      <c r="A534" s="49">
        <v>60407</v>
      </c>
      <c r="B534" s="50" t="s">
        <v>214</v>
      </c>
      <c r="C534" s="50" t="s">
        <v>263</v>
      </c>
      <c r="D534" s="50" t="s">
        <v>559</v>
      </c>
      <c r="E534" s="18">
        <f>+MAX(F534:FK534)</f>
        <v>0</v>
      </c>
      <c r="F534" s="22"/>
      <c r="G534" s="22"/>
      <c r="H534" s="22"/>
      <c r="I534" s="22"/>
    </row>
    <row r="535" spans="1:9" ht="24">
      <c r="A535" s="49">
        <v>30301</v>
      </c>
      <c r="B535" s="50" t="s">
        <v>99</v>
      </c>
      <c r="C535" s="50" t="s">
        <v>296</v>
      </c>
      <c r="D535" s="50" t="s">
        <v>562</v>
      </c>
      <c r="E535" s="18">
        <f>+MAX(F535:FK535)</f>
        <v>0</v>
      </c>
      <c r="F535" s="22"/>
      <c r="G535" s="22"/>
      <c r="H535" s="22"/>
      <c r="I535" s="22"/>
    </row>
    <row r="536" spans="1:9" ht="15">
      <c r="A536" s="49">
        <v>30503</v>
      </c>
      <c r="B536" s="50" t="s">
        <v>99</v>
      </c>
      <c r="C536" s="50" t="s">
        <v>307</v>
      </c>
      <c r="D536" s="50" t="s">
        <v>563</v>
      </c>
      <c r="E536" s="18">
        <f>+MAX(F536:FK536)</f>
        <v>0</v>
      </c>
      <c r="F536" s="22"/>
      <c r="G536" s="22"/>
      <c r="H536" s="22"/>
      <c r="I536" s="22"/>
    </row>
    <row r="537" spans="1:9" ht="15">
      <c r="A537" s="49">
        <v>70411</v>
      </c>
      <c r="B537" s="50" t="s">
        <v>102</v>
      </c>
      <c r="C537" s="50" t="s">
        <v>158</v>
      </c>
      <c r="D537" s="50" t="s">
        <v>564</v>
      </c>
      <c r="E537" s="18">
        <f>+MAX(F537:FK537)</f>
        <v>0</v>
      </c>
      <c r="F537" s="22"/>
      <c r="G537" s="22"/>
      <c r="H537" s="22"/>
      <c r="I537" s="22"/>
    </row>
    <row r="538" spans="1:9" ht="15">
      <c r="A538" s="49">
        <v>90211</v>
      </c>
      <c r="B538" s="50" t="s">
        <v>139</v>
      </c>
      <c r="C538" s="50" t="s">
        <v>165</v>
      </c>
      <c r="D538" s="50" t="s">
        <v>566</v>
      </c>
      <c r="E538" s="18">
        <f>+MAX(F538:FK538)</f>
        <v>0</v>
      </c>
      <c r="F538" s="22"/>
      <c r="G538" s="22"/>
      <c r="H538" s="22"/>
      <c r="I538" s="22"/>
    </row>
    <row r="539" spans="1:9" ht="15">
      <c r="A539" s="49">
        <v>41004</v>
      </c>
      <c r="B539" s="50" t="s">
        <v>115</v>
      </c>
      <c r="C539" s="50" t="s">
        <v>202</v>
      </c>
      <c r="D539" s="50" t="s">
        <v>567</v>
      </c>
      <c r="E539" s="18">
        <f>+MAX(F539:FK539)</f>
        <v>0</v>
      </c>
      <c r="F539" s="22"/>
      <c r="G539" s="22"/>
      <c r="H539" s="22"/>
      <c r="I539" s="22"/>
    </row>
    <row r="540" spans="1:9" ht="24">
      <c r="A540" s="49">
        <v>120316</v>
      </c>
      <c r="B540" s="50" t="s">
        <v>104</v>
      </c>
      <c r="C540" s="50" t="s">
        <v>126</v>
      </c>
      <c r="D540" s="50" t="s">
        <v>569</v>
      </c>
      <c r="E540" s="18">
        <f>+MAX(F540:FK540)</f>
        <v>0</v>
      </c>
      <c r="F540" s="22"/>
      <c r="G540" s="22"/>
      <c r="H540" s="22"/>
      <c r="I540" s="22"/>
    </row>
    <row r="541" spans="1:9" ht="24">
      <c r="A541" s="49">
        <v>120606</v>
      </c>
      <c r="B541" s="50" t="s">
        <v>104</v>
      </c>
      <c r="C541" s="50" t="s">
        <v>187</v>
      </c>
      <c r="D541" s="50" t="s">
        <v>570</v>
      </c>
      <c r="E541" s="18">
        <f>+MAX(F541:FK541)</f>
        <v>0</v>
      </c>
      <c r="F541" s="22"/>
      <c r="G541" s="22"/>
      <c r="H541" s="22"/>
      <c r="I541" s="22"/>
    </row>
    <row r="542" spans="1:9" ht="15">
      <c r="A542" s="49">
        <v>10404</v>
      </c>
      <c r="B542" s="50" t="s">
        <v>119</v>
      </c>
      <c r="C542" s="50" t="s">
        <v>120</v>
      </c>
      <c r="D542" s="50" t="s">
        <v>572</v>
      </c>
      <c r="E542" s="18">
        <f>+MAX(F542:FK542)</f>
        <v>0</v>
      </c>
      <c r="F542" s="22"/>
      <c r="G542" s="22"/>
      <c r="H542" s="22"/>
      <c r="I542" s="22"/>
    </row>
    <row r="543" spans="1:9" ht="24">
      <c r="A543" s="49">
        <v>120308</v>
      </c>
      <c r="B543" s="50" t="s">
        <v>104</v>
      </c>
      <c r="C543" s="50" t="s">
        <v>126</v>
      </c>
      <c r="D543" s="50" t="s">
        <v>576</v>
      </c>
      <c r="E543" s="18">
        <f>+MAX(F543:FK543)</f>
        <v>0</v>
      </c>
      <c r="F543" s="22"/>
      <c r="G543" s="22"/>
      <c r="H543" s="22"/>
      <c r="I543" s="22"/>
    </row>
    <row r="544" spans="1:9" ht="15">
      <c r="A544" s="49">
        <v>70215</v>
      </c>
      <c r="B544" s="50" t="s">
        <v>102</v>
      </c>
      <c r="C544" s="50" t="s">
        <v>161</v>
      </c>
      <c r="D544" s="50" t="s">
        <v>578</v>
      </c>
      <c r="E544" s="18">
        <f>+MAX(F544:FK544)</f>
        <v>0</v>
      </c>
      <c r="F544" s="22"/>
      <c r="G544" s="22"/>
      <c r="H544" s="22"/>
      <c r="I544" s="22"/>
    </row>
    <row r="545" spans="1:9" ht="15">
      <c r="A545" s="49">
        <v>30201</v>
      </c>
      <c r="B545" s="50" t="s">
        <v>99</v>
      </c>
      <c r="C545" s="50" t="s">
        <v>100</v>
      </c>
      <c r="D545" s="50" t="s">
        <v>584</v>
      </c>
      <c r="E545" s="18">
        <f>+MAX(F545:FK545)</f>
        <v>0</v>
      </c>
      <c r="F545" s="22"/>
      <c r="G545" s="22"/>
      <c r="H545" s="22"/>
      <c r="I545" s="22"/>
    </row>
    <row r="546" spans="1:9" ht="15">
      <c r="A546" s="49">
        <v>70505</v>
      </c>
      <c r="B546" s="50" t="s">
        <v>102</v>
      </c>
      <c r="C546" s="50" t="s">
        <v>536</v>
      </c>
      <c r="D546" s="50" t="s">
        <v>592</v>
      </c>
      <c r="E546" s="18">
        <f>+MAX(F546:FK546)</f>
        <v>0</v>
      </c>
      <c r="F546" s="22"/>
      <c r="G546" s="22"/>
      <c r="H546" s="22"/>
      <c r="I546" s="22"/>
    </row>
    <row r="547" spans="1:9" ht="15">
      <c r="A547" s="49">
        <v>81102</v>
      </c>
      <c r="B547" s="50" t="s">
        <v>97</v>
      </c>
      <c r="C547" s="50" t="s">
        <v>593</v>
      </c>
      <c r="D547" s="50" t="s">
        <v>594</v>
      </c>
      <c r="E547" s="18">
        <f>+MAX(F547:FK547)</f>
        <v>0</v>
      </c>
      <c r="F547" s="22"/>
      <c r="G547" s="22"/>
      <c r="H547" s="22"/>
      <c r="I547" s="22"/>
    </row>
    <row r="548" spans="1:9" ht="15">
      <c r="A548" s="49">
        <v>81103</v>
      </c>
      <c r="B548" s="50" t="s">
        <v>97</v>
      </c>
      <c r="C548" s="50" t="s">
        <v>593</v>
      </c>
      <c r="D548" s="50" t="s">
        <v>595</v>
      </c>
      <c r="E548" s="18">
        <f>+MAX(F548:FK548)</f>
        <v>0</v>
      </c>
      <c r="F548" s="22"/>
      <c r="G548" s="22"/>
      <c r="H548" s="22"/>
      <c r="I548" s="22"/>
    </row>
    <row r="549" spans="1:9" ht="15">
      <c r="A549" s="49">
        <v>40804</v>
      </c>
      <c r="B549" s="50" t="s">
        <v>115</v>
      </c>
      <c r="C549" s="50" t="s">
        <v>419</v>
      </c>
      <c r="D549" s="50" t="s">
        <v>597</v>
      </c>
      <c r="E549" s="18">
        <f>+MAX(F549:FK549)</f>
        <v>0</v>
      </c>
      <c r="F549" s="22"/>
      <c r="G549" s="22"/>
      <c r="H549" s="22"/>
      <c r="I549" s="22"/>
    </row>
    <row r="550" spans="1:9" ht="15">
      <c r="A550" s="49">
        <v>40403</v>
      </c>
      <c r="B550" s="50" t="s">
        <v>115</v>
      </c>
      <c r="C550" s="50" t="s">
        <v>124</v>
      </c>
      <c r="D550" s="50" t="s">
        <v>601</v>
      </c>
      <c r="E550" s="18">
        <f>+MAX(F550:FK550)</f>
        <v>0</v>
      </c>
      <c r="F550" s="22"/>
      <c r="G550" s="22"/>
      <c r="H550" s="22"/>
      <c r="I550" s="22"/>
    </row>
    <row r="551" spans="1:9" ht="15">
      <c r="A551" s="49">
        <v>70216</v>
      </c>
      <c r="B551" s="50" t="s">
        <v>102</v>
      </c>
      <c r="C551" s="50" t="s">
        <v>161</v>
      </c>
      <c r="D551" s="50" t="s">
        <v>601</v>
      </c>
      <c r="E551" s="18">
        <f>+MAX(F551:FK551)</f>
        <v>0</v>
      </c>
      <c r="F551" s="22"/>
      <c r="G551" s="22"/>
      <c r="H551" s="22"/>
      <c r="I551" s="22"/>
    </row>
    <row r="552" spans="1:9" ht="15">
      <c r="A552" s="49">
        <v>40105</v>
      </c>
      <c r="B552" s="50" t="s">
        <v>115</v>
      </c>
      <c r="C552" s="50" t="s">
        <v>116</v>
      </c>
      <c r="D552" s="50" t="s">
        <v>602</v>
      </c>
      <c r="E552" s="18">
        <f>+MAX(F552:FK552)</f>
        <v>0</v>
      </c>
      <c r="F552" s="22"/>
      <c r="G552" s="22"/>
      <c r="H552" s="22"/>
      <c r="I552" s="22"/>
    </row>
    <row r="553" spans="1:9" ht="15">
      <c r="A553" s="49">
        <v>40306</v>
      </c>
      <c r="B553" s="50" t="s">
        <v>115</v>
      </c>
      <c r="C553" s="50" t="s">
        <v>152</v>
      </c>
      <c r="D553" s="50" t="s">
        <v>603</v>
      </c>
      <c r="E553" s="18">
        <f>+MAX(F553:FK553)</f>
        <v>0</v>
      </c>
      <c r="F553" s="22"/>
      <c r="G553" s="22"/>
      <c r="H553" s="22"/>
      <c r="I553" s="22"/>
    </row>
    <row r="554" spans="1:9" ht="15">
      <c r="A554" s="49">
        <v>70604</v>
      </c>
      <c r="B554" s="50" t="s">
        <v>102</v>
      </c>
      <c r="C554" s="50" t="s">
        <v>336</v>
      </c>
      <c r="D554" s="50" t="s">
        <v>603</v>
      </c>
      <c r="E554" s="18">
        <f>+MAX(F554:FK554)</f>
        <v>0</v>
      </c>
      <c r="F554" s="22"/>
      <c r="G554" s="22"/>
      <c r="H554" s="22"/>
      <c r="I554" s="22"/>
    </row>
    <row r="555" spans="1:9" ht="15">
      <c r="A555" s="49">
        <v>70605</v>
      </c>
      <c r="B555" s="50" t="s">
        <v>102</v>
      </c>
      <c r="C555" s="50" t="s">
        <v>336</v>
      </c>
      <c r="D555" s="50" t="s">
        <v>606</v>
      </c>
      <c r="E555" s="18">
        <f>+MAX(F555:FK555)</f>
        <v>0</v>
      </c>
      <c r="F555" s="22"/>
      <c r="G555" s="22"/>
      <c r="H555" s="22"/>
      <c r="I555" s="22"/>
    </row>
    <row r="556" spans="1:9" ht="15">
      <c r="A556" s="49">
        <v>80604</v>
      </c>
      <c r="B556" s="50" t="s">
        <v>97</v>
      </c>
      <c r="C556" s="50" t="s">
        <v>204</v>
      </c>
      <c r="D556" s="50" t="s">
        <v>608</v>
      </c>
      <c r="E556" s="18">
        <f>+MAX(F556:FK556)</f>
        <v>0</v>
      </c>
      <c r="F556" s="22"/>
      <c r="G556" s="22"/>
      <c r="H556" s="22"/>
      <c r="I556" s="22"/>
    </row>
    <row r="557" spans="1:9" ht="15">
      <c r="A557" s="49">
        <v>41405</v>
      </c>
      <c r="B557" s="50" t="s">
        <v>115</v>
      </c>
      <c r="C557" s="50" t="s">
        <v>268</v>
      </c>
      <c r="D557" s="50" t="s">
        <v>609</v>
      </c>
      <c r="E557" s="18">
        <f>+MAX(F557:FK557)</f>
        <v>0</v>
      </c>
      <c r="F557" s="22"/>
      <c r="G557" s="22"/>
      <c r="H557" s="22"/>
      <c r="I557" s="22"/>
    </row>
    <row r="558" spans="1:9" ht="15">
      <c r="A558" s="49">
        <v>50203</v>
      </c>
      <c r="B558" s="50" t="s">
        <v>107</v>
      </c>
      <c r="C558" s="50" t="s">
        <v>195</v>
      </c>
      <c r="D558" s="50" t="s">
        <v>610</v>
      </c>
      <c r="E558" s="18">
        <f>+MAX(F558:FK558)</f>
        <v>0</v>
      </c>
      <c r="F558" s="22"/>
      <c r="G558" s="22"/>
      <c r="H558" s="22"/>
      <c r="I558" s="22"/>
    </row>
    <row r="559" spans="1:9" ht="15">
      <c r="A559" s="49">
        <v>70501</v>
      </c>
      <c r="B559" s="50" t="s">
        <v>102</v>
      </c>
      <c r="C559" s="50" t="s">
        <v>536</v>
      </c>
      <c r="D559" s="50" t="s">
        <v>611</v>
      </c>
      <c r="E559" s="18">
        <f>+MAX(F559:FK559)</f>
        <v>0</v>
      </c>
      <c r="F559" s="22"/>
      <c r="G559" s="22"/>
      <c r="H559" s="22"/>
      <c r="I559" s="22"/>
    </row>
    <row r="560" spans="1:9" ht="15">
      <c r="A560" s="49">
        <v>40307</v>
      </c>
      <c r="B560" s="50" t="s">
        <v>115</v>
      </c>
      <c r="C560" s="50" t="s">
        <v>152</v>
      </c>
      <c r="D560" s="50" t="s">
        <v>612</v>
      </c>
      <c r="E560" s="18">
        <f>+MAX(F560:FK560)</f>
        <v>0</v>
      </c>
      <c r="F560" s="22"/>
      <c r="G560" s="22"/>
      <c r="H560" s="22"/>
      <c r="I560" s="22"/>
    </row>
    <row r="561" spans="1:9" ht="15">
      <c r="A561" s="49">
        <v>80205</v>
      </c>
      <c r="B561" s="50" t="s">
        <v>97</v>
      </c>
      <c r="C561" s="50" t="s">
        <v>461</v>
      </c>
      <c r="D561" s="50" t="s">
        <v>613</v>
      </c>
      <c r="E561" s="18">
        <f>+MAX(F561:FK561)</f>
        <v>0</v>
      </c>
      <c r="F561" s="22"/>
      <c r="G561" s="22"/>
      <c r="H561" s="22"/>
      <c r="I561" s="22"/>
    </row>
    <row r="562" spans="1:9" ht="15">
      <c r="A562" s="49">
        <v>70217</v>
      </c>
      <c r="B562" s="50" t="s">
        <v>102</v>
      </c>
      <c r="C562" s="50" t="s">
        <v>161</v>
      </c>
      <c r="D562" s="50" t="s">
        <v>615</v>
      </c>
      <c r="E562" s="18">
        <f>+MAX(F562:FK562)</f>
        <v>0</v>
      </c>
      <c r="F562" s="22"/>
      <c r="G562" s="22"/>
      <c r="H562" s="22"/>
      <c r="I562" s="22"/>
    </row>
    <row r="563" spans="1:9" ht="24">
      <c r="A563" s="49">
        <v>120309</v>
      </c>
      <c r="B563" s="50" t="s">
        <v>104</v>
      </c>
      <c r="C563" s="50" t="s">
        <v>126</v>
      </c>
      <c r="D563" s="50" t="s">
        <v>615</v>
      </c>
      <c r="E563" s="18">
        <f>+MAX(F563:FK563)</f>
        <v>0</v>
      </c>
      <c r="F563" s="22"/>
      <c r="G563" s="22"/>
      <c r="H563" s="22"/>
      <c r="I563" s="22"/>
    </row>
    <row r="564" spans="1:9" ht="15">
      <c r="A564" s="49">
        <v>60405</v>
      </c>
      <c r="B564" s="50" t="s">
        <v>214</v>
      </c>
      <c r="C564" s="50" t="s">
        <v>263</v>
      </c>
      <c r="D564" s="50" t="s">
        <v>616</v>
      </c>
      <c r="E564" s="18">
        <f>+MAX(F564:FK564)</f>
        <v>0</v>
      </c>
      <c r="F564" s="22"/>
      <c r="G564" s="22"/>
      <c r="H564" s="22"/>
      <c r="I564" s="22"/>
    </row>
    <row r="565" spans="1:9" ht="15">
      <c r="A565" s="49">
        <v>70110</v>
      </c>
      <c r="B565" s="50" t="s">
        <v>102</v>
      </c>
      <c r="C565" s="50" t="s">
        <v>355</v>
      </c>
      <c r="D565" s="50" t="s">
        <v>617</v>
      </c>
      <c r="E565" s="18">
        <f>+MAX(F565:FK565)</f>
        <v>0</v>
      </c>
      <c r="F565" s="22"/>
      <c r="G565" s="22"/>
      <c r="H565" s="22"/>
      <c r="I565" s="22"/>
    </row>
    <row r="566" spans="1:9" ht="24">
      <c r="A566" s="49">
        <v>120607</v>
      </c>
      <c r="B566" s="50" t="s">
        <v>104</v>
      </c>
      <c r="C566" s="50" t="s">
        <v>187</v>
      </c>
      <c r="D566" s="50" t="s">
        <v>619</v>
      </c>
      <c r="E566" s="18">
        <f>+MAX(F566:FK566)</f>
        <v>0</v>
      </c>
      <c r="F566" s="22"/>
      <c r="G566" s="22"/>
      <c r="H566" s="22"/>
      <c r="I566" s="22"/>
    </row>
    <row r="567" spans="1:9" ht="15">
      <c r="A567" s="49">
        <v>20305</v>
      </c>
      <c r="B567" s="50" t="s">
        <v>110</v>
      </c>
      <c r="C567" s="50" t="s">
        <v>361</v>
      </c>
      <c r="D567" s="50" t="s">
        <v>620</v>
      </c>
      <c r="E567" s="18">
        <f>+MAX(F567:FK567)</f>
        <v>0</v>
      </c>
      <c r="F567" s="22"/>
      <c r="G567" s="22"/>
      <c r="H567" s="22"/>
      <c r="I567" s="22"/>
    </row>
    <row r="568" spans="1:9" ht="15">
      <c r="A568" s="49">
        <v>30206</v>
      </c>
      <c r="B568" s="50" t="s">
        <v>99</v>
      </c>
      <c r="C568" s="50" t="s">
        <v>100</v>
      </c>
      <c r="D568" s="50" t="s">
        <v>622</v>
      </c>
      <c r="E568" s="18">
        <f>+MAX(F568:FK568)</f>
        <v>0</v>
      </c>
      <c r="F568" s="22"/>
      <c r="G568" s="22"/>
      <c r="H568" s="22"/>
      <c r="I568" s="22"/>
    </row>
    <row r="569" spans="1:9" ht="15">
      <c r="A569" s="49">
        <v>90508</v>
      </c>
      <c r="B569" s="50" t="s">
        <v>139</v>
      </c>
      <c r="C569" s="50" t="s">
        <v>258</v>
      </c>
      <c r="D569" s="50" t="s">
        <v>623</v>
      </c>
      <c r="E569" s="18">
        <f>+MAX(F569:FK569)</f>
        <v>0</v>
      </c>
      <c r="F569" s="22"/>
      <c r="G569" s="22"/>
      <c r="H569" s="22"/>
      <c r="I569" s="22"/>
    </row>
    <row r="570" spans="1:9" ht="15">
      <c r="A570" s="49">
        <v>30506</v>
      </c>
      <c r="B570" s="50" t="s">
        <v>99</v>
      </c>
      <c r="C570" s="50" t="s">
        <v>307</v>
      </c>
      <c r="D570" s="50" t="s">
        <v>624</v>
      </c>
      <c r="E570" s="18">
        <f>+MAX(F570:FK570)</f>
        <v>0</v>
      </c>
      <c r="F570" s="22"/>
      <c r="G570" s="22"/>
      <c r="H570" s="22"/>
      <c r="I570" s="22"/>
    </row>
    <row r="571" spans="1:9" ht="15">
      <c r="A571" s="49">
        <v>70601</v>
      </c>
      <c r="B571" s="50" t="s">
        <v>102</v>
      </c>
      <c r="C571" s="50" t="s">
        <v>336</v>
      </c>
      <c r="D571" s="50" t="s">
        <v>627</v>
      </c>
      <c r="E571" s="18">
        <f>+MAX(F571:FK571)</f>
        <v>0</v>
      </c>
      <c r="F571" s="22"/>
      <c r="G571" s="22"/>
      <c r="H571" s="22"/>
      <c r="I571" s="22"/>
    </row>
    <row r="572" spans="1:9" ht="15">
      <c r="A572" s="49">
        <v>60506</v>
      </c>
      <c r="B572" s="50" t="s">
        <v>214</v>
      </c>
      <c r="C572" s="50" t="s">
        <v>215</v>
      </c>
      <c r="D572" s="50" t="s">
        <v>629</v>
      </c>
      <c r="E572" s="18">
        <f>+MAX(F572:FK572)</f>
        <v>0</v>
      </c>
      <c r="F572" s="22"/>
      <c r="G572" s="22"/>
      <c r="H572" s="22"/>
      <c r="I572" s="22"/>
    </row>
    <row r="573" spans="1:9" ht="15">
      <c r="A573" s="49">
        <v>40704</v>
      </c>
      <c r="B573" s="50" t="s">
        <v>115</v>
      </c>
      <c r="C573" s="50" t="s">
        <v>318</v>
      </c>
      <c r="D573" s="50" t="s">
        <v>631</v>
      </c>
      <c r="E573" s="18">
        <f>+MAX(F573:FK573)</f>
        <v>0</v>
      </c>
      <c r="F573" s="22"/>
      <c r="G573" s="22"/>
      <c r="H573" s="22"/>
      <c r="I573" s="22"/>
    </row>
    <row r="574" spans="1:9" ht="15">
      <c r="A574" s="49">
        <v>40705</v>
      </c>
      <c r="B574" s="50" t="s">
        <v>115</v>
      </c>
      <c r="C574" s="50" t="s">
        <v>318</v>
      </c>
      <c r="D574" s="50" t="s">
        <v>632</v>
      </c>
      <c r="E574" s="18">
        <f>+MAX(F574:FK574)</f>
        <v>0</v>
      </c>
      <c r="F574" s="22"/>
      <c r="G574" s="22"/>
      <c r="H574" s="22"/>
      <c r="I574" s="22"/>
    </row>
    <row r="575" spans="1:9" ht="15">
      <c r="A575" s="49">
        <v>41307</v>
      </c>
      <c r="B575" s="50" t="s">
        <v>115</v>
      </c>
      <c r="C575" s="50" t="s">
        <v>183</v>
      </c>
      <c r="D575" s="50" t="s">
        <v>633</v>
      </c>
      <c r="E575" s="18">
        <f>+MAX(F575:FK575)</f>
        <v>0</v>
      </c>
      <c r="F575" s="22"/>
      <c r="G575" s="22"/>
      <c r="H575" s="22"/>
      <c r="I575" s="22"/>
    </row>
    <row r="576" spans="1:9" ht="15">
      <c r="A576" s="49">
        <v>50205</v>
      </c>
      <c r="B576" s="50" t="s">
        <v>107</v>
      </c>
      <c r="C576" s="50" t="s">
        <v>195</v>
      </c>
      <c r="D576" s="50" t="s">
        <v>636</v>
      </c>
      <c r="E576" s="18">
        <f>+MAX(F576:FK576)</f>
        <v>0</v>
      </c>
      <c r="F576" s="22"/>
      <c r="G576" s="22"/>
      <c r="H576" s="22"/>
      <c r="I576" s="22"/>
    </row>
    <row r="577" spans="1:9" ht="15">
      <c r="A577" s="49">
        <v>20106</v>
      </c>
      <c r="B577" s="50" t="s">
        <v>110</v>
      </c>
      <c r="C577" s="50" t="s">
        <v>111</v>
      </c>
      <c r="D577" s="50" t="s">
        <v>638</v>
      </c>
      <c r="E577" s="18">
        <f>+MAX(F577:FK577)</f>
        <v>0</v>
      </c>
      <c r="F577" s="22"/>
      <c r="G577" s="22"/>
      <c r="H577" s="22"/>
      <c r="I577" s="22"/>
    </row>
    <row r="578" spans="1:9" ht="15">
      <c r="A578" s="49">
        <v>30403</v>
      </c>
      <c r="B578" s="50" t="s">
        <v>99</v>
      </c>
      <c r="C578" s="50" t="s">
        <v>216</v>
      </c>
      <c r="D578" s="50" t="s">
        <v>641</v>
      </c>
      <c r="E578" s="18">
        <f>+MAX(F578:FK578)</f>
        <v>0</v>
      </c>
      <c r="F578" s="22"/>
      <c r="G578" s="22"/>
      <c r="H578" s="22"/>
      <c r="I578" s="22"/>
    </row>
    <row r="579" spans="1:9" ht="15">
      <c r="A579" s="49">
        <v>50106</v>
      </c>
      <c r="B579" s="50" t="s">
        <v>107</v>
      </c>
      <c r="C579" s="50" t="s">
        <v>228</v>
      </c>
      <c r="D579" s="50" t="s">
        <v>644</v>
      </c>
      <c r="E579" s="18">
        <f>+MAX(F579:FK579)</f>
        <v>0</v>
      </c>
      <c r="F579" s="22"/>
      <c r="G579" s="22"/>
      <c r="H579" s="22"/>
      <c r="I579" s="22"/>
    </row>
    <row r="580" spans="1:9" ht="15">
      <c r="A580" s="49">
        <v>90509</v>
      </c>
      <c r="B580" s="50" t="s">
        <v>139</v>
      </c>
      <c r="C580" s="50" t="s">
        <v>258</v>
      </c>
      <c r="D580" s="50" t="s">
        <v>645</v>
      </c>
      <c r="E580" s="18">
        <f>+MAX(F580:FK580)</f>
        <v>0</v>
      </c>
      <c r="F580" s="22"/>
      <c r="G580" s="22"/>
      <c r="H580" s="22"/>
      <c r="I580" s="22"/>
    </row>
    <row r="581" spans="1:9" ht="15">
      <c r="A581" s="49">
        <v>10104</v>
      </c>
      <c r="B581" s="50" t="s">
        <v>119</v>
      </c>
      <c r="C581" s="50" t="s">
        <v>119</v>
      </c>
      <c r="D581" s="50" t="s">
        <v>647</v>
      </c>
      <c r="E581" s="18">
        <f>+MAX(F581:FK581)</f>
        <v>0</v>
      </c>
      <c r="F581" s="22"/>
      <c r="G581" s="22"/>
      <c r="H581" s="22"/>
      <c r="I581" s="22"/>
    </row>
    <row r="582" spans="1:9" ht="15">
      <c r="A582" s="49">
        <v>10304</v>
      </c>
      <c r="B582" s="50" t="s">
        <v>119</v>
      </c>
      <c r="C582" s="50" t="s">
        <v>159</v>
      </c>
      <c r="D582" s="50" t="s">
        <v>649</v>
      </c>
      <c r="E582" s="18">
        <f>+MAX(F582:FK582)</f>
        <v>0</v>
      </c>
      <c r="F582" s="22"/>
      <c r="G582" s="22"/>
      <c r="H582" s="22"/>
      <c r="I582" s="22"/>
    </row>
    <row r="583" spans="1:9" ht="15">
      <c r="A583" s="49">
        <v>70504</v>
      </c>
      <c r="B583" s="50" t="s">
        <v>102</v>
      </c>
      <c r="C583" s="50" t="s">
        <v>536</v>
      </c>
      <c r="D583" s="50" t="s">
        <v>650</v>
      </c>
      <c r="E583" s="18">
        <f>+MAX(F583:FK583)</f>
        <v>0</v>
      </c>
      <c r="F583" s="22"/>
      <c r="G583" s="22"/>
      <c r="H583" s="22"/>
      <c r="I583" s="22"/>
    </row>
    <row r="584" spans="1:9" ht="24">
      <c r="A584" s="49">
        <v>120207</v>
      </c>
      <c r="B584" s="50" t="s">
        <v>104</v>
      </c>
      <c r="C584" s="50" t="s">
        <v>246</v>
      </c>
      <c r="D584" s="50" t="s">
        <v>651</v>
      </c>
      <c r="E584" s="18">
        <f>+MAX(F584:FK584)</f>
        <v>0</v>
      </c>
      <c r="F584" s="22"/>
      <c r="G584" s="22"/>
      <c r="H584" s="22"/>
      <c r="I584" s="22"/>
    </row>
    <row r="585" spans="1:9" ht="15">
      <c r="A585" s="49">
        <v>91108</v>
      </c>
      <c r="B585" s="50" t="s">
        <v>139</v>
      </c>
      <c r="C585" s="50" t="s">
        <v>156</v>
      </c>
      <c r="D585" s="50" t="s">
        <v>652</v>
      </c>
      <c r="E585" s="18">
        <f>+MAX(F585:FK585)</f>
        <v>0</v>
      </c>
      <c r="F585" s="22"/>
      <c r="G585" s="22"/>
      <c r="H585" s="22"/>
      <c r="I585" s="22"/>
    </row>
    <row r="586" spans="1:9" ht="15">
      <c r="A586" s="49">
        <v>41308</v>
      </c>
      <c r="B586" s="50" t="s">
        <v>115</v>
      </c>
      <c r="C586" s="50" t="s">
        <v>183</v>
      </c>
      <c r="D586" s="50" t="s">
        <v>653</v>
      </c>
      <c r="E586" s="18">
        <f>+MAX(F586:FK586)</f>
        <v>0</v>
      </c>
      <c r="F586" s="22"/>
      <c r="G586" s="22"/>
      <c r="H586" s="22"/>
      <c r="I586" s="22"/>
    </row>
    <row r="587" spans="1:9" ht="15">
      <c r="A587" s="49">
        <v>60206</v>
      </c>
      <c r="B587" s="50" t="s">
        <v>214</v>
      </c>
      <c r="C587" s="50" t="s">
        <v>274</v>
      </c>
      <c r="D587" s="50" t="s">
        <v>654</v>
      </c>
      <c r="E587" s="18">
        <f>+MAX(F587:FK587)</f>
        <v>0</v>
      </c>
      <c r="F587" s="22"/>
      <c r="G587" s="22"/>
      <c r="H587" s="22"/>
      <c r="I587" s="22"/>
    </row>
    <row r="588" spans="1:9" ht="15">
      <c r="A588" s="49">
        <v>60207</v>
      </c>
      <c r="B588" s="50" t="s">
        <v>214</v>
      </c>
      <c r="C588" s="50" t="s">
        <v>274</v>
      </c>
      <c r="D588" s="50" t="s">
        <v>655</v>
      </c>
      <c r="E588" s="18">
        <f>+MAX(F588:FK588)</f>
        <v>0</v>
      </c>
      <c r="F588" s="22"/>
      <c r="G588" s="22"/>
      <c r="H588" s="22"/>
      <c r="I588" s="22"/>
    </row>
    <row r="589" spans="1:9" ht="15">
      <c r="A589" s="49">
        <v>91204</v>
      </c>
      <c r="B589" s="50" t="s">
        <v>139</v>
      </c>
      <c r="C589" s="50" t="s">
        <v>140</v>
      </c>
      <c r="D589" s="50" t="s">
        <v>656</v>
      </c>
      <c r="E589" s="18">
        <f>+MAX(F589:FK589)</f>
        <v>0</v>
      </c>
      <c r="F589" s="22"/>
      <c r="G589" s="22"/>
      <c r="H589" s="22"/>
      <c r="I589" s="22"/>
    </row>
    <row r="590" spans="1:9" ht="15">
      <c r="A590" s="49">
        <v>40106</v>
      </c>
      <c r="B590" s="50" t="s">
        <v>115</v>
      </c>
      <c r="C590" s="50" t="s">
        <v>116</v>
      </c>
      <c r="D590" s="50" t="s">
        <v>657</v>
      </c>
      <c r="E590" s="18">
        <f>+MAX(F590:FK590)</f>
        <v>0</v>
      </c>
      <c r="F590" s="22"/>
      <c r="G590" s="22"/>
      <c r="H590" s="22"/>
      <c r="I590" s="22"/>
    </row>
    <row r="591" spans="1:9" ht="15">
      <c r="A591" s="49">
        <v>90804</v>
      </c>
      <c r="B591" s="50" t="s">
        <v>139</v>
      </c>
      <c r="C591" s="50" t="s">
        <v>302</v>
      </c>
      <c r="D591" s="50" t="s">
        <v>659</v>
      </c>
      <c r="E591" s="18">
        <f>+MAX(F591:FK591)</f>
        <v>0</v>
      </c>
      <c r="F591" s="22"/>
      <c r="G591" s="22"/>
      <c r="H591" s="22"/>
      <c r="I591" s="22"/>
    </row>
    <row r="592" spans="1:9" ht="15">
      <c r="A592" s="49">
        <v>40805</v>
      </c>
      <c r="B592" s="50" t="s">
        <v>115</v>
      </c>
      <c r="C592" s="50" t="s">
        <v>419</v>
      </c>
      <c r="D592" s="50" t="s">
        <v>661</v>
      </c>
      <c r="E592" s="18">
        <f>+MAX(F592:FK592)</f>
        <v>0</v>
      </c>
      <c r="F592" s="22"/>
      <c r="G592" s="22"/>
      <c r="H592" s="22"/>
      <c r="I592" s="22"/>
    </row>
    <row r="593" spans="1:9" ht="15">
      <c r="A593" s="49">
        <v>60608</v>
      </c>
      <c r="B593" s="50" t="s">
        <v>214</v>
      </c>
      <c r="C593" s="50" t="s">
        <v>328</v>
      </c>
      <c r="D593" s="50" t="s">
        <v>662</v>
      </c>
      <c r="E593" s="18">
        <f>+MAX(F593:FK593)</f>
        <v>0</v>
      </c>
      <c r="F593" s="22"/>
      <c r="G593" s="22"/>
      <c r="H593" s="22"/>
      <c r="I593" s="22"/>
    </row>
    <row r="594" spans="1:9" ht="24">
      <c r="A594" s="49">
        <v>120705</v>
      </c>
      <c r="B594" s="50" t="s">
        <v>104</v>
      </c>
      <c r="C594" s="50" t="s">
        <v>154</v>
      </c>
      <c r="D594" s="50" t="s">
        <v>664</v>
      </c>
      <c r="E594" s="18">
        <f>+MAX(F594:FK594)</f>
        <v>0</v>
      </c>
      <c r="F594" s="22"/>
      <c r="G594" s="22"/>
      <c r="H594" s="22"/>
      <c r="I594" s="22"/>
    </row>
    <row r="595" spans="1:9" ht="15">
      <c r="A595" s="49">
        <v>50307</v>
      </c>
      <c r="B595" s="50" t="s">
        <v>107</v>
      </c>
      <c r="C595" s="50" t="s">
        <v>108</v>
      </c>
      <c r="D595" s="50" t="s">
        <v>665</v>
      </c>
      <c r="E595" s="18">
        <f>+MAX(F595:FK595)</f>
        <v>0</v>
      </c>
      <c r="F595" s="22"/>
      <c r="G595" s="22"/>
      <c r="H595" s="22"/>
      <c r="I595" s="22"/>
    </row>
    <row r="596" spans="1:9" ht="15">
      <c r="A596" s="49">
        <v>50315</v>
      </c>
      <c r="B596" s="50" t="s">
        <v>107</v>
      </c>
      <c r="C596" s="50" t="s">
        <v>108</v>
      </c>
      <c r="D596" s="50" t="s">
        <v>666</v>
      </c>
      <c r="E596" s="18">
        <f>+MAX(F596:FK596)</f>
        <v>0</v>
      </c>
      <c r="F596" s="22"/>
      <c r="G596" s="22"/>
      <c r="H596" s="22"/>
      <c r="I596" s="22"/>
    </row>
    <row r="597" spans="1:9" ht="15">
      <c r="A597" s="49">
        <v>20607</v>
      </c>
      <c r="B597" s="50" t="s">
        <v>110</v>
      </c>
      <c r="C597" s="50" t="s">
        <v>236</v>
      </c>
      <c r="D597" s="50" t="s">
        <v>668</v>
      </c>
      <c r="E597" s="18">
        <f>+MAX(F597:FK597)</f>
        <v>0</v>
      </c>
      <c r="F597" s="22"/>
      <c r="G597" s="22"/>
      <c r="H597" s="22"/>
      <c r="I597" s="22"/>
    </row>
    <row r="598" spans="1:9" ht="15">
      <c r="A598" s="49">
        <v>70218</v>
      </c>
      <c r="B598" s="50" t="s">
        <v>102</v>
      </c>
      <c r="C598" s="50" t="s">
        <v>161</v>
      </c>
      <c r="D598" s="50" t="s">
        <v>670</v>
      </c>
      <c r="E598" s="18">
        <f>+MAX(F598:FK598)</f>
        <v>0</v>
      </c>
      <c r="F598" s="22"/>
      <c r="G598" s="22"/>
      <c r="H598" s="22"/>
      <c r="I598" s="22"/>
    </row>
    <row r="599" spans="1:9" ht="15">
      <c r="A599" s="49">
        <v>50308</v>
      </c>
      <c r="B599" s="50" t="s">
        <v>107</v>
      </c>
      <c r="C599" s="50" t="s">
        <v>108</v>
      </c>
      <c r="D599" s="50" t="s">
        <v>671</v>
      </c>
      <c r="E599" s="18">
        <f>+MAX(F599:FK599)</f>
        <v>0</v>
      </c>
      <c r="F599" s="22"/>
      <c r="G599" s="22"/>
      <c r="H599" s="22"/>
      <c r="I599" s="22"/>
    </row>
    <row r="600" spans="1:9" ht="15">
      <c r="A600" s="49">
        <v>20608</v>
      </c>
      <c r="B600" s="50" t="s">
        <v>110</v>
      </c>
      <c r="C600" s="50" t="s">
        <v>236</v>
      </c>
      <c r="D600" s="50" t="s">
        <v>672</v>
      </c>
      <c r="E600" s="18">
        <f>+MAX(F600:FK600)</f>
        <v>0</v>
      </c>
      <c r="F600" s="22"/>
      <c r="G600" s="22"/>
      <c r="H600" s="22"/>
      <c r="I600" s="22"/>
    </row>
    <row r="601" spans="1:9" ht="15">
      <c r="A601" s="49">
        <v>90907</v>
      </c>
      <c r="B601" s="50" t="s">
        <v>139</v>
      </c>
      <c r="C601" s="50" t="s">
        <v>108</v>
      </c>
      <c r="D601" s="50" t="s">
        <v>673</v>
      </c>
      <c r="E601" s="18">
        <f>+MAX(F601:FK601)</f>
        <v>0</v>
      </c>
      <c r="F601" s="22"/>
      <c r="G601" s="22"/>
      <c r="H601" s="22"/>
      <c r="I601" s="22"/>
    </row>
    <row r="602" spans="1:9" ht="24">
      <c r="A602" s="49">
        <v>120310</v>
      </c>
      <c r="B602" s="50" t="s">
        <v>104</v>
      </c>
      <c r="C602" s="50" t="s">
        <v>126</v>
      </c>
      <c r="D602" s="50" t="s">
        <v>679</v>
      </c>
      <c r="E602" s="18">
        <f>+MAX(F602:FK602)</f>
        <v>0</v>
      </c>
      <c r="F602" s="22"/>
      <c r="G602" s="22"/>
      <c r="H602" s="22"/>
      <c r="I602" s="22"/>
    </row>
    <row r="603" spans="1:9" ht="15">
      <c r="A603" s="49">
        <v>40706</v>
      </c>
      <c r="B603" s="50" t="s">
        <v>115</v>
      </c>
      <c r="C603" s="50" t="s">
        <v>318</v>
      </c>
      <c r="D603" s="50" t="s">
        <v>680</v>
      </c>
      <c r="E603" s="18">
        <f>+MAX(F603:FK603)</f>
        <v>0</v>
      </c>
      <c r="F603" s="22"/>
      <c r="G603" s="22"/>
      <c r="H603" s="22"/>
      <c r="I603" s="22"/>
    </row>
    <row r="604" spans="1:9" ht="15">
      <c r="A604" s="49">
        <v>90908</v>
      </c>
      <c r="B604" s="50" t="s">
        <v>139</v>
      </c>
      <c r="C604" s="50" t="s">
        <v>108</v>
      </c>
      <c r="D604" s="50" t="s">
        <v>681</v>
      </c>
      <c r="E604" s="18">
        <f>+MAX(F604:FK604)</f>
        <v>0</v>
      </c>
      <c r="F604" s="22"/>
      <c r="G604" s="22"/>
      <c r="H604" s="22"/>
      <c r="I604" s="22"/>
    </row>
    <row r="605" spans="1:9" ht="15">
      <c r="A605" s="49">
        <v>60607</v>
      </c>
      <c r="B605" s="50" t="s">
        <v>214</v>
      </c>
      <c r="C605" s="50" t="s">
        <v>328</v>
      </c>
      <c r="D605" s="50" t="s">
        <v>683</v>
      </c>
      <c r="E605" s="18">
        <f>+MAX(F605:FK605)</f>
        <v>0</v>
      </c>
      <c r="F605" s="22"/>
      <c r="G605" s="22"/>
      <c r="H605" s="22"/>
      <c r="I605" s="22"/>
    </row>
    <row r="606" spans="1:9" ht="15">
      <c r="A606" s="49">
        <v>80206</v>
      </c>
      <c r="B606" s="50" t="s">
        <v>97</v>
      </c>
      <c r="C606" s="50" t="s">
        <v>461</v>
      </c>
      <c r="D606" s="50" t="s">
        <v>685</v>
      </c>
      <c r="E606" s="18">
        <f>+MAX(F606:FK606)</f>
        <v>0</v>
      </c>
      <c r="F606" s="22"/>
      <c r="G606" s="22"/>
      <c r="H606" s="22"/>
      <c r="I606" s="22"/>
    </row>
    <row r="607" spans="1:9" ht="24">
      <c r="A607" s="49">
        <v>120208</v>
      </c>
      <c r="B607" s="50" t="s">
        <v>104</v>
      </c>
      <c r="C607" s="50" t="s">
        <v>246</v>
      </c>
      <c r="D607" s="50" t="s">
        <v>688</v>
      </c>
      <c r="E607" s="18">
        <f>+MAX(F607:FK607)</f>
        <v>0</v>
      </c>
      <c r="F607" s="22"/>
      <c r="G607" s="22"/>
      <c r="H607" s="22"/>
      <c r="I607" s="22"/>
    </row>
    <row r="608" spans="1:9" ht="15">
      <c r="A608" s="49">
        <v>30207</v>
      </c>
      <c r="B608" s="50" t="s">
        <v>99</v>
      </c>
      <c r="C608" s="50" t="s">
        <v>100</v>
      </c>
      <c r="D608" s="50" t="s">
        <v>689</v>
      </c>
      <c r="E608" s="18">
        <f>+MAX(F608:FK608)</f>
        <v>0</v>
      </c>
      <c r="F608" s="22"/>
      <c r="G608" s="22"/>
      <c r="H608" s="22"/>
      <c r="I608" s="22"/>
    </row>
    <row r="609" spans="1:9" ht="24">
      <c r="A609" s="49">
        <v>120801</v>
      </c>
      <c r="B609" s="50" t="s">
        <v>104</v>
      </c>
      <c r="C609" s="50" t="s">
        <v>209</v>
      </c>
      <c r="D609" s="50" t="s">
        <v>690</v>
      </c>
      <c r="E609" s="18">
        <f>+MAX(F609:FK609)</f>
        <v>0</v>
      </c>
      <c r="F609" s="22"/>
      <c r="G609" s="22"/>
      <c r="H609" s="22"/>
      <c r="I609" s="22"/>
    </row>
    <row r="610" spans="1:9" ht="15">
      <c r="A610" s="49">
        <v>50109</v>
      </c>
      <c r="B610" s="50" t="s">
        <v>107</v>
      </c>
      <c r="C610" s="50" t="s">
        <v>228</v>
      </c>
      <c r="D610" s="50" t="s">
        <v>446</v>
      </c>
      <c r="E610" s="18">
        <f>+MAX(F610:FK610)</f>
        <v>0</v>
      </c>
      <c r="F610" s="22"/>
      <c r="G610" s="22"/>
      <c r="H610" s="22"/>
      <c r="I610" s="22"/>
    </row>
    <row r="611" spans="1:9" ht="15">
      <c r="A611" s="49">
        <v>40507</v>
      </c>
      <c r="B611" s="50" t="s">
        <v>115</v>
      </c>
      <c r="C611" s="50" t="s">
        <v>146</v>
      </c>
      <c r="D611" s="50" t="s">
        <v>691</v>
      </c>
      <c r="E611" s="18">
        <f>+MAX(F611:FK611)</f>
        <v>0</v>
      </c>
      <c r="F611" s="22"/>
      <c r="G611" s="22"/>
      <c r="H611" s="22"/>
      <c r="I611" s="22"/>
    </row>
    <row r="612" spans="1:9" ht="15">
      <c r="A612" s="49">
        <v>90405</v>
      </c>
      <c r="B612" s="50" t="s">
        <v>139</v>
      </c>
      <c r="C612" s="50" t="s">
        <v>189</v>
      </c>
      <c r="D612" s="50" t="s">
        <v>693</v>
      </c>
      <c r="E612" s="18">
        <f>+MAX(F612:FK612)</f>
        <v>0</v>
      </c>
      <c r="F612" s="22"/>
      <c r="G612" s="22"/>
      <c r="H612" s="22"/>
      <c r="I612" s="22"/>
    </row>
    <row r="613" spans="1:9" ht="15">
      <c r="A613" s="49">
        <v>130901</v>
      </c>
      <c r="B613" s="50" t="s">
        <v>131</v>
      </c>
      <c r="C613" s="50" t="s">
        <v>357</v>
      </c>
      <c r="D613" s="50" t="s">
        <v>694</v>
      </c>
      <c r="E613" s="18">
        <f>+MAX(F613:FK613)</f>
        <v>0</v>
      </c>
      <c r="F613" s="22"/>
      <c r="G613" s="22"/>
      <c r="H613" s="22"/>
      <c r="I613" s="22"/>
    </row>
    <row r="614" spans="1:9" ht="15">
      <c r="A614" s="49">
        <v>70219</v>
      </c>
      <c r="B614" s="50" t="s">
        <v>102</v>
      </c>
      <c r="C614" s="50" t="s">
        <v>161</v>
      </c>
      <c r="D614" s="50" t="s">
        <v>698</v>
      </c>
      <c r="E614" s="18">
        <f>+MAX(F614:FK614)</f>
        <v>0</v>
      </c>
      <c r="F614" s="22"/>
      <c r="G614" s="22"/>
      <c r="H614" s="22"/>
      <c r="I614" s="22"/>
    </row>
    <row r="615" spans="1:9" ht="15">
      <c r="A615" s="49">
        <v>90212</v>
      </c>
      <c r="B615" s="50" t="s">
        <v>139</v>
      </c>
      <c r="C615" s="50" t="s">
        <v>165</v>
      </c>
      <c r="D615" s="50" t="s">
        <v>698</v>
      </c>
      <c r="E615" s="18">
        <f>+MAX(F615:FK615)</f>
        <v>0</v>
      </c>
      <c r="F615" s="22"/>
      <c r="G615" s="22"/>
      <c r="H615" s="22"/>
      <c r="I615" s="22"/>
    </row>
    <row r="616" spans="1:9" ht="15">
      <c r="A616" s="49">
        <v>90305</v>
      </c>
      <c r="B616" s="50" t="s">
        <v>139</v>
      </c>
      <c r="C616" s="50" t="s">
        <v>238</v>
      </c>
      <c r="D616" s="50" t="s">
        <v>698</v>
      </c>
      <c r="E616" s="18">
        <f>+MAX(F616:FK616)</f>
        <v>0</v>
      </c>
      <c r="F616" s="22"/>
      <c r="G616" s="22"/>
      <c r="H616" s="22"/>
      <c r="I616" s="22"/>
    </row>
    <row r="617" spans="1:9" ht="15">
      <c r="A617" s="49">
        <v>90806</v>
      </c>
      <c r="B617" s="50" t="s">
        <v>139</v>
      </c>
      <c r="C617" s="50" t="s">
        <v>302</v>
      </c>
      <c r="D617" s="50" t="s">
        <v>698</v>
      </c>
      <c r="E617" s="18">
        <f>+MAX(F617:FK617)</f>
        <v>0</v>
      </c>
      <c r="F617" s="22"/>
      <c r="G617" s="22"/>
      <c r="H617" s="22"/>
      <c r="I617" s="22"/>
    </row>
    <row r="618" spans="1:9" ht="15">
      <c r="A618" s="49">
        <v>130909</v>
      </c>
      <c r="B618" s="50" t="s">
        <v>131</v>
      </c>
      <c r="C618" s="50" t="s">
        <v>357</v>
      </c>
      <c r="D618" s="50" t="s">
        <v>698</v>
      </c>
      <c r="E618" s="18">
        <f>+MAX(F618:FK618)</f>
        <v>0</v>
      </c>
      <c r="F618" s="22"/>
      <c r="G618" s="22"/>
      <c r="H618" s="22"/>
      <c r="I618" s="22"/>
    </row>
    <row r="619" spans="1:9" ht="15">
      <c r="A619" s="49">
        <v>90805</v>
      </c>
      <c r="B619" s="50" t="s">
        <v>139</v>
      </c>
      <c r="C619" s="50" t="s">
        <v>302</v>
      </c>
      <c r="D619" s="50" t="s">
        <v>700</v>
      </c>
      <c r="E619" s="18">
        <f>+MAX(F619:FK619)</f>
        <v>0</v>
      </c>
      <c r="F619" s="22"/>
      <c r="G619" s="22"/>
      <c r="H619" s="22"/>
      <c r="I619" s="22"/>
    </row>
    <row r="620" spans="1:9" ht="15">
      <c r="A620" s="49">
        <v>20208</v>
      </c>
      <c r="B620" s="50" t="s">
        <v>110</v>
      </c>
      <c r="C620" s="50" t="s">
        <v>137</v>
      </c>
      <c r="D620" s="50" t="s">
        <v>702</v>
      </c>
      <c r="E620" s="18">
        <f>+MAX(F620:FK620)</f>
        <v>0</v>
      </c>
      <c r="F620" s="22"/>
      <c r="G620" s="22"/>
      <c r="H620" s="22"/>
      <c r="I620" s="22"/>
    </row>
    <row r="621" spans="1:9" ht="24">
      <c r="A621" s="49">
        <v>30603</v>
      </c>
      <c r="B621" s="50" t="s">
        <v>99</v>
      </c>
      <c r="C621" s="50" t="s">
        <v>580</v>
      </c>
      <c r="D621" s="50" t="s">
        <v>703</v>
      </c>
      <c r="E621" s="18">
        <f>+MAX(F621:FK621)</f>
        <v>0</v>
      </c>
      <c r="F621" s="22"/>
      <c r="G621" s="22"/>
      <c r="H621" s="22"/>
      <c r="I621" s="22"/>
    </row>
    <row r="622" spans="1:9" ht="15">
      <c r="A622" s="49">
        <v>41205</v>
      </c>
      <c r="B622" s="50" t="s">
        <v>115</v>
      </c>
      <c r="C622" s="50" t="s">
        <v>191</v>
      </c>
      <c r="D622" s="50" t="s">
        <v>191</v>
      </c>
      <c r="E622" s="18">
        <f>+MAX(F622:FK622)</f>
        <v>0</v>
      </c>
      <c r="F622" s="22"/>
      <c r="G622" s="22"/>
      <c r="H622" s="22"/>
      <c r="I622" s="22"/>
    </row>
    <row r="623" spans="1:9" ht="15">
      <c r="A623" s="49">
        <v>90306</v>
      </c>
      <c r="B623" s="50" t="s">
        <v>139</v>
      </c>
      <c r="C623" s="50" t="s">
        <v>238</v>
      </c>
      <c r="D623" s="50" t="s">
        <v>704</v>
      </c>
      <c r="E623" s="18">
        <f>+MAX(F623:FK623)</f>
        <v>0</v>
      </c>
      <c r="F623" s="22"/>
      <c r="G623" s="22"/>
      <c r="H623" s="22"/>
      <c r="I623" s="22"/>
    </row>
    <row r="624" spans="1:9" ht="15">
      <c r="A624" s="49">
        <v>90510</v>
      </c>
      <c r="B624" s="50" t="s">
        <v>139</v>
      </c>
      <c r="C624" s="50" t="s">
        <v>258</v>
      </c>
      <c r="D624" s="50" t="s">
        <v>706</v>
      </c>
      <c r="E624" s="18">
        <f>+MAX(F624:FK624)</f>
        <v>0</v>
      </c>
      <c r="F624" s="22"/>
      <c r="G624" s="22"/>
      <c r="H624" s="22"/>
      <c r="I624" s="22"/>
    </row>
    <row r="625" spans="1:9" ht="15">
      <c r="A625" s="49">
        <v>70220</v>
      </c>
      <c r="B625" s="50" t="s">
        <v>102</v>
      </c>
      <c r="C625" s="50" t="s">
        <v>161</v>
      </c>
      <c r="D625" s="50" t="s">
        <v>707</v>
      </c>
      <c r="E625" s="18">
        <f>+MAX(F625:FK625)</f>
        <v>0</v>
      </c>
      <c r="F625" s="22"/>
      <c r="G625" s="22"/>
      <c r="H625" s="22"/>
      <c r="I625" s="22"/>
    </row>
    <row r="626" spans="1:9" ht="15">
      <c r="A626" s="49">
        <v>80201</v>
      </c>
      <c r="B626" s="50" t="s">
        <v>97</v>
      </c>
      <c r="C626" s="50" t="s">
        <v>461</v>
      </c>
      <c r="D626" s="50" t="s">
        <v>708</v>
      </c>
      <c r="E626" s="18">
        <f>+MAX(F626:FK626)</f>
        <v>0</v>
      </c>
      <c r="F626" s="22"/>
      <c r="G626" s="22"/>
      <c r="H626" s="22"/>
      <c r="I626" s="22"/>
    </row>
    <row r="627" spans="1:9" ht="24">
      <c r="A627" s="49">
        <v>120904</v>
      </c>
      <c r="B627" s="50" t="s">
        <v>104</v>
      </c>
      <c r="C627" s="50" t="s">
        <v>122</v>
      </c>
      <c r="D627" s="50" t="s">
        <v>711</v>
      </c>
      <c r="E627" s="18">
        <f>+MAX(F627:FK627)</f>
        <v>0</v>
      </c>
      <c r="F627" s="22"/>
      <c r="G627" s="22"/>
      <c r="H627" s="22"/>
      <c r="I627" s="22"/>
    </row>
    <row r="628" spans="1:9" ht="15">
      <c r="A628" s="49">
        <v>70311</v>
      </c>
      <c r="B628" s="50" t="s">
        <v>102</v>
      </c>
      <c r="C628" s="50" t="s">
        <v>102</v>
      </c>
      <c r="D628" s="50" t="s">
        <v>713</v>
      </c>
      <c r="E628" s="18">
        <f>+MAX(F628:FK628)</f>
        <v>0</v>
      </c>
      <c r="F628" s="22"/>
      <c r="G628" s="22"/>
      <c r="H628" s="22"/>
      <c r="I628" s="22"/>
    </row>
    <row r="629" spans="1:9" ht="36">
      <c r="A629" s="49">
        <v>120901</v>
      </c>
      <c r="B629" s="50" t="s">
        <v>104</v>
      </c>
      <c r="C629" s="50" t="s">
        <v>122</v>
      </c>
      <c r="D629" s="50" t="s">
        <v>714</v>
      </c>
      <c r="E629" s="18">
        <f>+MAX(F629:FK629)</f>
        <v>0</v>
      </c>
      <c r="F629" s="22"/>
      <c r="G629" s="22"/>
      <c r="H629" s="22"/>
      <c r="I629" s="22"/>
    </row>
    <row r="630" spans="1:9" ht="15">
      <c r="A630" s="49">
        <v>41008</v>
      </c>
      <c r="B630" s="50" t="s">
        <v>115</v>
      </c>
      <c r="C630" s="50" t="s">
        <v>202</v>
      </c>
      <c r="D630" s="50" t="s">
        <v>715</v>
      </c>
      <c r="E630" s="18">
        <f>+MAX(F630:FK630)</f>
        <v>0</v>
      </c>
      <c r="F630" s="22"/>
      <c r="G630" s="22"/>
      <c r="H630" s="22"/>
      <c r="I630" s="22"/>
    </row>
    <row r="631" spans="1:9" ht="15">
      <c r="A631" s="49">
        <v>41006</v>
      </c>
      <c r="B631" s="50" t="s">
        <v>115</v>
      </c>
      <c r="C631" s="50" t="s">
        <v>202</v>
      </c>
      <c r="D631" s="50" t="s">
        <v>716</v>
      </c>
      <c r="E631" s="18">
        <f>+MAX(F631:FK631)</f>
        <v>0</v>
      </c>
      <c r="F631" s="22"/>
      <c r="G631" s="22"/>
      <c r="H631" s="22"/>
      <c r="I631" s="22"/>
    </row>
    <row r="632" spans="1:9" ht="15">
      <c r="A632" s="49">
        <v>41105</v>
      </c>
      <c r="B632" s="50" t="s">
        <v>115</v>
      </c>
      <c r="C632" s="50" t="s">
        <v>451</v>
      </c>
      <c r="D632" s="50" t="s">
        <v>716</v>
      </c>
      <c r="E632" s="18">
        <f>+MAX(F632:FK632)</f>
        <v>0</v>
      </c>
      <c r="F632" s="22"/>
      <c r="G632" s="22"/>
      <c r="H632" s="22"/>
      <c r="I632" s="22"/>
    </row>
    <row r="633" spans="1:9" ht="15">
      <c r="A633" s="49">
        <v>80506</v>
      </c>
      <c r="B633" s="50" t="s">
        <v>97</v>
      </c>
      <c r="C633" s="50" t="s">
        <v>240</v>
      </c>
      <c r="D633" s="50" t="s">
        <v>717</v>
      </c>
      <c r="E633" s="18">
        <f>+MAX(F633:FK633)</f>
        <v>0</v>
      </c>
      <c r="F633" s="22"/>
      <c r="G633" s="22"/>
      <c r="H633" s="22"/>
      <c r="I633" s="22"/>
    </row>
    <row r="634" spans="1:9" ht="15">
      <c r="A634" s="49">
        <v>30507</v>
      </c>
      <c r="B634" s="50" t="s">
        <v>99</v>
      </c>
      <c r="C634" s="50" t="s">
        <v>307</v>
      </c>
      <c r="D634" s="50" t="s">
        <v>307</v>
      </c>
      <c r="E634" s="18">
        <f>+MAX(F634:FK634)</f>
        <v>0</v>
      </c>
      <c r="F634" s="51"/>
      <c r="G634" s="51"/>
      <c r="H634" s="51"/>
      <c r="I634" s="51"/>
    </row>
    <row r="635" spans="1:9" ht="15">
      <c r="A635" s="49">
        <v>40905</v>
      </c>
      <c r="B635" s="50" t="s">
        <v>115</v>
      </c>
      <c r="C635" s="50" t="s">
        <v>374</v>
      </c>
      <c r="D635" s="50" t="s">
        <v>719</v>
      </c>
      <c r="E635" s="18">
        <f>+MAX(F635:FK635)</f>
        <v>0</v>
      </c>
      <c r="F635" s="51"/>
      <c r="G635" s="51"/>
      <c r="H635" s="51"/>
      <c r="I635" s="51"/>
    </row>
    <row r="636" spans="1:9" ht="15">
      <c r="A636" s="49">
        <v>20209</v>
      </c>
      <c r="B636" s="50" t="s">
        <v>110</v>
      </c>
      <c r="C636" s="50" t="s">
        <v>137</v>
      </c>
      <c r="D636" s="50" t="s">
        <v>722</v>
      </c>
      <c r="E636" s="18">
        <f>+MAX(F636:FK636)</f>
        <v>0</v>
      </c>
      <c r="F636" s="51"/>
      <c r="G636" s="51"/>
      <c r="H636" s="51"/>
      <c r="I636" s="51"/>
    </row>
    <row r="637" spans="1:9" ht="15">
      <c r="A637" s="49">
        <v>30114</v>
      </c>
      <c r="B637" s="50" t="s">
        <v>99</v>
      </c>
      <c r="C637" s="50" t="s">
        <v>99</v>
      </c>
      <c r="D637" s="50" t="s">
        <v>723</v>
      </c>
      <c r="E637" s="18">
        <f>+MAX(F637:FK637)</f>
        <v>0</v>
      </c>
      <c r="F637" s="51"/>
      <c r="G637" s="51"/>
      <c r="H637" s="51"/>
      <c r="I637" s="51"/>
    </row>
    <row r="638" spans="1:9" ht="15">
      <c r="A638" s="49">
        <v>40509</v>
      </c>
      <c r="B638" s="50" t="s">
        <v>115</v>
      </c>
      <c r="C638" s="50" t="s">
        <v>146</v>
      </c>
      <c r="D638" s="50" t="s">
        <v>723</v>
      </c>
      <c r="E638" s="18">
        <f>+MAX(F638:FK638)</f>
        <v>0</v>
      </c>
      <c r="F638" s="51"/>
      <c r="G638" s="51"/>
      <c r="H638" s="51"/>
      <c r="I638" s="51"/>
    </row>
    <row r="639" spans="1:9" ht="15">
      <c r="A639" s="49">
        <v>130313</v>
      </c>
      <c r="B639" s="50" t="s">
        <v>131</v>
      </c>
      <c r="C639" s="50" t="s">
        <v>219</v>
      </c>
      <c r="D639" s="50" t="s">
        <v>723</v>
      </c>
      <c r="E639" s="18">
        <f>+MAX(F639:FK639)</f>
        <v>0</v>
      </c>
      <c r="F639" s="51"/>
      <c r="G639" s="51"/>
      <c r="H639" s="51"/>
      <c r="I639" s="51"/>
    </row>
    <row r="640" spans="1:9" ht="15">
      <c r="A640" s="49">
        <v>91015</v>
      </c>
      <c r="B640" s="50" t="s">
        <v>139</v>
      </c>
      <c r="C640" s="50" t="s">
        <v>232</v>
      </c>
      <c r="D640" s="50" t="s">
        <v>725</v>
      </c>
      <c r="E640" s="18">
        <f>+MAX(F640:FK640)</f>
        <v>0</v>
      </c>
      <c r="F640" s="22"/>
      <c r="G640" s="22"/>
      <c r="H640" s="22"/>
      <c r="I640" s="22"/>
    </row>
    <row r="641" spans="1:9" ht="15">
      <c r="A641" s="49">
        <v>91016</v>
      </c>
      <c r="B641" s="50" t="s">
        <v>139</v>
      </c>
      <c r="C641" s="50" t="s">
        <v>232</v>
      </c>
      <c r="D641" s="50" t="s">
        <v>726</v>
      </c>
      <c r="E641" s="18">
        <f>+MAX(F641:FK641)</f>
        <v>0</v>
      </c>
      <c r="F641" s="22"/>
      <c r="G641" s="22"/>
      <c r="H641" s="22"/>
      <c r="I641" s="22"/>
    </row>
    <row r="642" spans="1:9" ht="15">
      <c r="A642" s="49">
        <v>70221</v>
      </c>
      <c r="B642" s="50" t="s">
        <v>102</v>
      </c>
      <c r="C642" s="50" t="s">
        <v>161</v>
      </c>
      <c r="D642" s="50" t="s">
        <v>727</v>
      </c>
      <c r="E642" s="18">
        <f>+MAX(F642:FK642)</f>
        <v>0</v>
      </c>
      <c r="F642" s="22"/>
      <c r="G642" s="22"/>
      <c r="H642" s="22"/>
      <c r="I642" s="22"/>
    </row>
    <row r="643" spans="1:9" ht="15">
      <c r="A643" s="49">
        <v>70222</v>
      </c>
      <c r="B643" s="50" t="s">
        <v>102</v>
      </c>
      <c r="C643" s="50" t="s">
        <v>161</v>
      </c>
      <c r="D643" s="50" t="s">
        <v>729</v>
      </c>
      <c r="E643" s="18">
        <f>+MAX(F643:FK643)</f>
        <v>0</v>
      </c>
      <c r="F643" s="22"/>
      <c r="G643" s="22"/>
      <c r="H643" s="22"/>
      <c r="I643" s="22"/>
    </row>
    <row r="644" spans="1:9" ht="15">
      <c r="A644" s="49">
        <v>50110</v>
      </c>
      <c r="B644" s="50" t="s">
        <v>107</v>
      </c>
      <c r="C644" s="50" t="s">
        <v>228</v>
      </c>
      <c r="D644" s="50" t="s">
        <v>730</v>
      </c>
      <c r="E644" s="18">
        <f>+MAX(F644:FK644)</f>
        <v>0</v>
      </c>
      <c r="F644" s="22"/>
      <c r="G644" s="22"/>
      <c r="H644" s="22"/>
      <c r="I644" s="22"/>
    </row>
    <row r="645" spans="1:9" ht="24">
      <c r="A645" s="49">
        <v>120311</v>
      </c>
      <c r="B645" s="50" t="s">
        <v>104</v>
      </c>
      <c r="C645" s="50" t="s">
        <v>126</v>
      </c>
      <c r="D645" s="50" t="s">
        <v>731</v>
      </c>
      <c r="E645" s="18">
        <f>+MAX(F645:FK645)</f>
        <v>0</v>
      </c>
      <c r="F645" s="22"/>
      <c r="G645" s="22"/>
      <c r="H645" s="22"/>
      <c r="I645" s="22"/>
    </row>
    <row r="646" spans="1:9" ht="15">
      <c r="A646" s="49">
        <v>40514</v>
      </c>
      <c r="B646" s="50" t="s">
        <v>115</v>
      </c>
      <c r="C646" s="50" t="s">
        <v>146</v>
      </c>
      <c r="D646" s="50" t="s">
        <v>732</v>
      </c>
      <c r="E646" s="18">
        <f>+MAX(F646:FK646)</f>
        <v>0</v>
      </c>
      <c r="F646" s="22"/>
      <c r="G646" s="22"/>
      <c r="H646" s="22"/>
      <c r="I646" s="22"/>
    </row>
    <row r="647" spans="1:9" ht="15">
      <c r="A647" s="49">
        <v>130411</v>
      </c>
      <c r="B647" s="50" t="s">
        <v>131</v>
      </c>
      <c r="C647" s="50" t="s">
        <v>178</v>
      </c>
      <c r="D647" s="50" t="s">
        <v>735</v>
      </c>
      <c r="E647" s="18">
        <f>+MAX(F647:FK647)</f>
        <v>0</v>
      </c>
      <c r="F647" s="22"/>
      <c r="G647" s="22"/>
      <c r="H647" s="22"/>
      <c r="I647" s="22"/>
    </row>
    <row r="648" spans="1:9" ht="15">
      <c r="A648" s="49">
        <v>40511</v>
      </c>
      <c r="B648" s="50" t="s">
        <v>115</v>
      </c>
      <c r="C648" s="50" t="s">
        <v>146</v>
      </c>
      <c r="D648" s="50" t="s">
        <v>736</v>
      </c>
      <c r="E648" s="18">
        <f>+MAX(F648:FK648)</f>
        <v>0</v>
      </c>
      <c r="F648" s="22"/>
      <c r="G648" s="22"/>
      <c r="H648" s="22"/>
      <c r="I648" s="22"/>
    </row>
    <row r="649" spans="1:9" ht="24">
      <c r="A649" s="49">
        <v>120405</v>
      </c>
      <c r="B649" s="50" t="s">
        <v>104</v>
      </c>
      <c r="C649" s="50" t="s">
        <v>261</v>
      </c>
      <c r="D649" s="50" t="s">
        <v>737</v>
      </c>
      <c r="E649" s="18">
        <f>+MAX(F649:FK649)</f>
        <v>0</v>
      </c>
      <c r="F649" s="22"/>
      <c r="G649" s="22"/>
      <c r="H649" s="22"/>
      <c r="I649" s="22"/>
    </row>
    <row r="650" spans="1:9" ht="15">
      <c r="A650" s="49">
        <v>81101</v>
      </c>
      <c r="B650" s="50" t="s">
        <v>97</v>
      </c>
      <c r="C650" s="50" t="s">
        <v>593</v>
      </c>
      <c r="D650" s="50" t="s">
        <v>738</v>
      </c>
      <c r="E650" s="18">
        <f>+MAX(F650:FK650)</f>
        <v>0</v>
      </c>
      <c r="F650" s="22"/>
      <c r="G650" s="22"/>
      <c r="H650" s="22"/>
      <c r="I650" s="22"/>
    </row>
    <row r="651" spans="1:9" ht="15">
      <c r="A651" s="49">
        <v>50111</v>
      </c>
      <c r="B651" s="50" t="s">
        <v>107</v>
      </c>
      <c r="C651" s="50" t="s">
        <v>228</v>
      </c>
      <c r="D651" s="50" t="s">
        <v>739</v>
      </c>
      <c r="E651" s="18">
        <f>+MAX(F651:FK651)</f>
        <v>0</v>
      </c>
      <c r="F651" s="22"/>
      <c r="G651" s="22"/>
      <c r="H651" s="22"/>
      <c r="I651" s="22"/>
    </row>
    <row r="652" spans="1:9" ht="15">
      <c r="A652" s="49">
        <v>10105</v>
      </c>
      <c r="B652" s="50" t="s">
        <v>119</v>
      </c>
      <c r="C652" s="50" t="s">
        <v>119</v>
      </c>
      <c r="D652" s="50" t="s">
        <v>741</v>
      </c>
      <c r="E652" s="18">
        <f>+MAX(F652:FK652)</f>
        <v>0</v>
      </c>
      <c r="F652" s="22"/>
      <c r="G652" s="22"/>
      <c r="H652" s="22"/>
      <c r="I652" s="22"/>
    </row>
    <row r="653" spans="1:9" ht="15">
      <c r="A653" s="49">
        <v>40707</v>
      </c>
      <c r="B653" s="50" t="s">
        <v>115</v>
      </c>
      <c r="C653" s="50" t="s">
        <v>318</v>
      </c>
      <c r="D653" s="50" t="s">
        <v>743</v>
      </c>
      <c r="E653" s="18">
        <f>+MAX(F653:FK653)</f>
        <v>0</v>
      </c>
      <c r="F653" s="22"/>
      <c r="G653" s="22"/>
      <c r="H653" s="22"/>
      <c r="I653" s="22"/>
    </row>
    <row r="654" spans="1:9" ht="24">
      <c r="A654" s="49">
        <v>120706</v>
      </c>
      <c r="B654" s="50" t="s">
        <v>104</v>
      </c>
      <c r="C654" s="50" t="s">
        <v>154</v>
      </c>
      <c r="D654" s="50" t="s">
        <v>745</v>
      </c>
      <c r="E654" s="18">
        <f>+MAX(F654:FK654)</f>
        <v>0</v>
      </c>
      <c r="F654" s="22"/>
      <c r="G654" s="22"/>
      <c r="H654" s="22"/>
      <c r="I654" s="22"/>
    </row>
    <row r="655" spans="1:9" ht="15">
      <c r="A655" s="49">
        <v>41301</v>
      </c>
      <c r="B655" s="50" t="s">
        <v>115</v>
      </c>
      <c r="C655" s="50" t="s">
        <v>183</v>
      </c>
      <c r="D655" s="50" t="s">
        <v>747</v>
      </c>
      <c r="E655" s="18">
        <f>+MAX(F655:FK655)</f>
        <v>0</v>
      </c>
      <c r="F655" s="22"/>
      <c r="G655" s="22"/>
      <c r="H655" s="22"/>
      <c r="I655" s="22"/>
    </row>
    <row r="656" spans="1:9" ht="24">
      <c r="A656" s="49">
        <v>120611</v>
      </c>
      <c r="B656" s="50" t="s">
        <v>104</v>
      </c>
      <c r="C656" s="50" t="s">
        <v>187</v>
      </c>
      <c r="D656" s="50" t="s">
        <v>748</v>
      </c>
      <c r="E656" s="18">
        <f>+MAX(F656:FK656)</f>
        <v>0</v>
      </c>
      <c r="F656" s="22"/>
      <c r="G656" s="22"/>
      <c r="H656" s="22"/>
      <c r="I656" s="22"/>
    </row>
    <row r="657" spans="1:9" ht="15">
      <c r="A657" s="49">
        <v>70701</v>
      </c>
      <c r="B657" s="50" t="s">
        <v>102</v>
      </c>
      <c r="C657" s="50" t="s">
        <v>129</v>
      </c>
      <c r="D657" s="50" t="s">
        <v>749</v>
      </c>
      <c r="E657" s="18">
        <f>+MAX(F657:FK657)</f>
        <v>0</v>
      </c>
      <c r="F657" s="22"/>
      <c r="G657" s="22"/>
      <c r="H657" s="22"/>
      <c r="I657" s="22"/>
    </row>
    <row r="658" spans="1:9" ht="15">
      <c r="A658" s="49">
        <v>70312</v>
      </c>
      <c r="B658" s="50" t="s">
        <v>102</v>
      </c>
      <c r="C658" s="50" t="s">
        <v>102</v>
      </c>
      <c r="D658" s="50" t="s">
        <v>752</v>
      </c>
      <c r="E658" s="18">
        <f>+MAX(F658:FK658)</f>
        <v>0</v>
      </c>
      <c r="F658" s="22"/>
      <c r="G658" s="22"/>
      <c r="H658" s="22"/>
      <c r="I658" s="22"/>
    </row>
    <row r="659" spans="1:9" ht="15">
      <c r="A659" s="49">
        <v>50112</v>
      </c>
      <c r="B659" s="50" t="s">
        <v>107</v>
      </c>
      <c r="C659" s="50" t="s">
        <v>228</v>
      </c>
      <c r="D659" s="50" t="s">
        <v>755</v>
      </c>
      <c r="E659" s="18">
        <f>+MAX(F659:FK659)</f>
        <v>0</v>
      </c>
      <c r="F659" s="22"/>
      <c r="G659" s="22"/>
      <c r="H659" s="22"/>
      <c r="I659" s="22"/>
    </row>
    <row r="660" spans="1:9" ht="15">
      <c r="A660" s="49">
        <v>20610</v>
      </c>
      <c r="B660" s="50" t="s">
        <v>110</v>
      </c>
      <c r="C660" s="50" t="s">
        <v>236</v>
      </c>
      <c r="D660" s="50" t="s">
        <v>756</v>
      </c>
      <c r="E660" s="18">
        <f>+MAX(F660:FK660)</f>
        <v>0</v>
      </c>
      <c r="F660" s="22"/>
      <c r="G660" s="22"/>
      <c r="H660" s="22"/>
      <c r="I660" s="22"/>
    </row>
    <row r="661" spans="1:9" ht="24">
      <c r="A661" s="49">
        <v>120312</v>
      </c>
      <c r="B661" s="50" t="s">
        <v>104</v>
      </c>
      <c r="C661" s="50" t="s">
        <v>126</v>
      </c>
      <c r="D661" s="50" t="s">
        <v>757</v>
      </c>
      <c r="E661" s="18">
        <f>+MAX(F661:FK661)</f>
        <v>0</v>
      </c>
      <c r="F661" s="22"/>
      <c r="G661" s="22"/>
      <c r="H661" s="22"/>
      <c r="I661" s="22"/>
    </row>
    <row r="662" spans="1:9" ht="15">
      <c r="A662" s="49">
        <v>90608</v>
      </c>
      <c r="B662" s="50" t="s">
        <v>139</v>
      </c>
      <c r="C662" s="50" t="s">
        <v>253</v>
      </c>
      <c r="D662" s="50" t="s">
        <v>758</v>
      </c>
      <c r="E662" s="18">
        <f>+MAX(F662:FK662)</f>
        <v>0</v>
      </c>
      <c r="F662" s="22"/>
      <c r="G662" s="22"/>
      <c r="H662" s="22"/>
      <c r="I662" s="22"/>
    </row>
    <row r="663" spans="1:9" ht="15">
      <c r="A663" s="49">
        <v>80605</v>
      </c>
      <c r="B663" s="50" t="s">
        <v>97</v>
      </c>
      <c r="C663" s="50" t="s">
        <v>204</v>
      </c>
      <c r="D663" s="50" t="s">
        <v>759</v>
      </c>
      <c r="E663" s="18">
        <f>+MAX(F663:FK663)</f>
        <v>0</v>
      </c>
      <c r="F663" s="22"/>
      <c r="G663" s="22"/>
      <c r="H663" s="22"/>
      <c r="I663" s="22"/>
    </row>
    <row r="664" spans="1:9" ht="15">
      <c r="A664" s="49">
        <v>91012</v>
      </c>
      <c r="B664" s="50" t="s">
        <v>139</v>
      </c>
      <c r="C664" s="50" t="s">
        <v>232</v>
      </c>
      <c r="D664" s="50" t="s">
        <v>760</v>
      </c>
      <c r="E664" s="18">
        <f>+MAX(F664:FK664)</f>
        <v>0</v>
      </c>
      <c r="F664" s="22"/>
      <c r="G664" s="22"/>
      <c r="H664" s="22"/>
      <c r="I664" s="22"/>
    </row>
    <row r="665" spans="1:9" ht="15">
      <c r="A665" s="49">
        <v>90704</v>
      </c>
      <c r="B665" s="50" t="s">
        <v>139</v>
      </c>
      <c r="C665" s="50" t="s">
        <v>250</v>
      </c>
      <c r="D665" s="50" t="s">
        <v>761</v>
      </c>
      <c r="E665" s="18">
        <f>+MAX(F665:FK665)</f>
        <v>0</v>
      </c>
      <c r="F665" s="22"/>
      <c r="G665" s="22"/>
      <c r="H665" s="22"/>
      <c r="I665" s="22"/>
    </row>
    <row r="666" spans="1:9" ht="24">
      <c r="A666" s="49">
        <v>120905</v>
      </c>
      <c r="B666" s="50" t="s">
        <v>104</v>
      </c>
      <c r="C666" s="50" t="s">
        <v>122</v>
      </c>
      <c r="D666" s="50" t="s">
        <v>762</v>
      </c>
      <c r="E666" s="18">
        <f>+MAX(F666:FK666)</f>
        <v>0</v>
      </c>
      <c r="F666" s="22"/>
      <c r="G666" s="22"/>
      <c r="H666" s="22"/>
      <c r="I666" s="22"/>
    </row>
    <row r="667" spans="1:9" ht="15">
      <c r="A667" s="49">
        <v>70223</v>
      </c>
      <c r="B667" s="50" t="s">
        <v>102</v>
      </c>
      <c r="C667" s="50" t="s">
        <v>161</v>
      </c>
      <c r="D667" s="50" t="s">
        <v>765</v>
      </c>
      <c r="E667" s="18">
        <f>+MAX(F667:FK667)</f>
        <v>0</v>
      </c>
      <c r="F667" s="22"/>
      <c r="G667" s="22"/>
      <c r="H667" s="22"/>
      <c r="I667" s="22"/>
    </row>
    <row r="668" spans="1:9" ht="15">
      <c r="A668" s="49">
        <v>70224</v>
      </c>
      <c r="B668" s="50" t="s">
        <v>102</v>
      </c>
      <c r="C668" s="50" t="s">
        <v>161</v>
      </c>
      <c r="D668" s="50" t="s">
        <v>766</v>
      </c>
      <c r="E668" s="18">
        <f>+MAX(F668:FK668)</f>
        <v>0</v>
      </c>
      <c r="F668" s="22"/>
      <c r="G668" s="22"/>
      <c r="H668" s="22"/>
      <c r="I668" s="22"/>
    </row>
    <row r="669" spans="1:9" ht="15">
      <c r="A669" s="49">
        <v>41309</v>
      </c>
      <c r="B669" s="50" t="s">
        <v>115</v>
      </c>
      <c r="C669" s="50" t="s">
        <v>183</v>
      </c>
      <c r="D669" s="50" t="s">
        <v>767</v>
      </c>
      <c r="E669" s="18">
        <f>+MAX(F669:FK669)</f>
        <v>0</v>
      </c>
      <c r="F669" s="22"/>
      <c r="G669" s="22"/>
      <c r="H669" s="22"/>
      <c r="I669" s="22"/>
    </row>
    <row r="670" spans="1:9" ht="15">
      <c r="A670" s="49">
        <v>30508</v>
      </c>
      <c r="B670" s="50" t="s">
        <v>99</v>
      </c>
      <c r="C670" s="50" t="s">
        <v>307</v>
      </c>
      <c r="D670" s="50" t="s">
        <v>770</v>
      </c>
      <c r="E670" s="18">
        <f>+MAX(F670:FK670)</f>
        <v>0</v>
      </c>
      <c r="F670" s="22"/>
      <c r="G670" s="22"/>
      <c r="H670" s="22"/>
      <c r="I670" s="22"/>
    </row>
    <row r="671" spans="1:9" ht="15">
      <c r="A671" s="49">
        <v>90511</v>
      </c>
      <c r="B671" s="50" t="s">
        <v>139</v>
      </c>
      <c r="C671" s="50" t="s">
        <v>258</v>
      </c>
      <c r="D671" s="50" t="s">
        <v>771</v>
      </c>
      <c r="E671" s="18">
        <f>+MAX(F671:FK671)</f>
        <v>0</v>
      </c>
      <c r="F671" s="22"/>
      <c r="G671" s="22"/>
      <c r="H671" s="22"/>
      <c r="I671" s="22"/>
    </row>
    <row r="672" spans="1:9" ht="15">
      <c r="A672" s="49">
        <v>130311</v>
      </c>
      <c r="B672" s="50" t="s">
        <v>131</v>
      </c>
      <c r="C672" s="50" t="s">
        <v>219</v>
      </c>
      <c r="D672" s="50" t="s">
        <v>772</v>
      </c>
      <c r="E672" s="18">
        <f>+MAX(F672:FK672)</f>
        <v>0</v>
      </c>
      <c r="F672" s="22"/>
      <c r="G672" s="22"/>
      <c r="H672" s="22"/>
      <c r="I672" s="22"/>
    </row>
    <row r="673" spans="1:9" ht="15">
      <c r="A673" s="49">
        <v>70314</v>
      </c>
      <c r="B673" s="50" t="s">
        <v>102</v>
      </c>
      <c r="C673" s="50" t="s">
        <v>102</v>
      </c>
      <c r="D673" s="50" t="s">
        <v>773</v>
      </c>
      <c r="E673" s="18">
        <f>+MAX(F673:FK673)</f>
        <v>0</v>
      </c>
      <c r="F673" s="22"/>
      <c r="G673" s="22"/>
      <c r="H673" s="22"/>
      <c r="I673" s="22"/>
    </row>
    <row r="674" spans="1:9" ht="15">
      <c r="A674" s="49">
        <v>20107</v>
      </c>
      <c r="B674" s="50" t="s">
        <v>110</v>
      </c>
      <c r="C674" s="50" t="s">
        <v>111</v>
      </c>
      <c r="D674" s="50" t="s">
        <v>776</v>
      </c>
      <c r="E674" s="18">
        <f>+MAX(F674:FK674)</f>
        <v>0</v>
      </c>
      <c r="F674" s="22"/>
      <c r="G674" s="22"/>
      <c r="H674" s="22"/>
      <c r="I674" s="22"/>
    </row>
    <row r="675" spans="1:9" ht="15">
      <c r="A675" s="49">
        <v>50206</v>
      </c>
      <c r="B675" s="50" t="s">
        <v>107</v>
      </c>
      <c r="C675" s="50" t="s">
        <v>195</v>
      </c>
      <c r="D675" s="50" t="s">
        <v>779</v>
      </c>
      <c r="E675" s="18">
        <f>+MAX(F675:FK675)</f>
        <v>0</v>
      </c>
      <c r="F675" s="22"/>
      <c r="G675" s="22"/>
      <c r="H675" s="22"/>
      <c r="I675" s="22"/>
    </row>
    <row r="676" spans="1:9">
      <c r="A676" s="49">
        <v>50317</v>
      </c>
      <c r="B676" s="50" t="s">
        <v>107</v>
      </c>
      <c r="C676" s="50" t="s">
        <v>108</v>
      </c>
      <c r="D676" s="50" t="s">
        <v>781</v>
      </c>
      <c r="E676" s="18">
        <f>+MAX(F676:FK676)</f>
        <v>0</v>
      </c>
      <c r="F676" s="22"/>
      <c r="G676" s="22"/>
      <c r="H676" s="22"/>
      <c r="I676" s="22"/>
    </row>
    <row r="677" spans="1:9">
      <c r="A677" s="49">
        <v>90512</v>
      </c>
      <c r="B677" s="50" t="s">
        <v>139</v>
      </c>
      <c r="C677" s="50" t="s">
        <v>258</v>
      </c>
      <c r="D677" s="50" t="s">
        <v>782</v>
      </c>
      <c r="E677" s="18">
        <f>+MAX(F677:FK677)</f>
        <v>0</v>
      </c>
      <c r="F677" s="22"/>
      <c r="G677" s="22"/>
      <c r="H677" s="22"/>
      <c r="I677" s="22"/>
    </row>
  </sheetData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2B3E-3274-49DF-8946-9C3DDB8C2B22}">
  <sheetPr>
    <tabColor theme="9" tint="-0.249977111117893"/>
  </sheetPr>
  <dimension ref="A2:CN677"/>
  <sheetViews>
    <sheetView showGridLines="0" workbookViewId="0">
      <pane xSplit="5" ySplit="3" topLeftCell="CB15" activePane="bottomRight" state="frozen"/>
      <selection pane="bottomRight" activeCell="J28" sqref="J28:CN30"/>
      <selection pane="bottomLeft" activeCell="I22" sqref="I22"/>
      <selection pane="topRight" activeCell="I22" sqref="I22"/>
    </sheetView>
  </sheetViews>
  <sheetFormatPr defaultColWidth="11.42578125" defaultRowHeight="14.4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</cols>
  <sheetData>
    <row r="2" spans="1:92" ht="15.6">
      <c r="E2" s="5">
        <f>SUM(Recupera_PN[10-mar])</f>
        <v>0</v>
      </c>
      <c r="F2" s="3">
        <f>SUM(Recupera_PN[10-mar])</f>
        <v>0</v>
      </c>
      <c r="G2" s="3">
        <f>SUM(Recupera_PN[11-mar])</f>
        <v>0</v>
      </c>
      <c r="H2" s="3">
        <f>SUM(Recupera_PN[12-mar])</f>
        <v>0</v>
      </c>
      <c r="I2" s="3">
        <f>SUM(Recupera_PN[13-mar])</f>
        <v>0</v>
      </c>
      <c r="J2" s="3">
        <f>SUM(Recupera_PN[14-mar])</f>
        <v>0</v>
      </c>
      <c r="K2" s="3">
        <f>SUM(Recupera_PN[15-mar])</f>
        <v>0</v>
      </c>
      <c r="L2" s="3">
        <f>SUM(Recupera_PN[16-mar])</f>
        <v>0</v>
      </c>
      <c r="M2" s="3">
        <f>SUM(Recupera_PN[17-mar])</f>
        <v>0</v>
      </c>
      <c r="N2" s="3">
        <f>SUM(Recupera_PN[18-mar])</f>
        <v>0</v>
      </c>
      <c r="O2" s="3">
        <f>SUM(Recupera_PN[19-mar])</f>
        <v>0</v>
      </c>
      <c r="P2" s="3">
        <f>SUM(Recupera_PN[20-mar])</f>
        <v>0</v>
      </c>
      <c r="Q2" s="3">
        <f>SUM(Recupera_PN[21-mar])</f>
        <v>0</v>
      </c>
      <c r="R2" s="3">
        <f>SUM(Recupera_PN[22-mar])</f>
        <v>0</v>
      </c>
      <c r="S2" s="3">
        <f>SUM(Recupera_PN[23-mar])</f>
        <v>0</v>
      </c>
      <c r="T2" s="3">
        <f>SUM(Recupera_PN[24-mar])</f>
        <v>0</v>
      </c>
      <c r="U2" s="3">
        <f>SUM(Recupera_PN[25-mar])</f>
        <v>0</v>
      </c>
      <c r="V2" s="3">
        <f>SUM(Recupera_PN[26-mar])</f>
        <v>0</v>
      </c>
      <c r="W2" s="3">
        <f>SUM(Recupera_PN[27-mar])</f>
        <v>0</v>
      </c>
      <c r="X2" s="3">
        <f>SUM(Recupera_PN[28-mar])</f>
        <v>0</v>
      </c>
      <c r="Y2" s="3">
        <f>SUM(Recupera_PN[29-mar])</f>
        <v>0</v>
      </c>
      <c r="Z2" s="3">
        <f>SUM(Recupera_PN[30-mar])</f>
        <v>0</v>
      </c>
      <c r="AA2" s="3">
        <f>SUM(Recupera_PN[31-mar])</f>
        <v>0</v>
      </c>
      <c r="AB2" s="3">
        <f>SUM(Recupera_PN[1-abr])</f>
        <v>0</v>
      </c>
      <c r="AC2" s="3">
        <f>SUM(Recupera_PN[2-abr])</f>
        <v>0</v>
      </c>
      <c r="AD2" s="3">
        <f>SUM(Recupera_PN[3-abr])</f>
        <v>0</v>
      </c>
      <c r="AE2" s="3">
        <f>SUM(Recupera_PN[4-abr])</f>
        <v>0</v>
      </c>
      <c r="AF2" s="3">
        <f>SUM(Recupera_PN[5-abr])</f>
        <v>0</v>
      </c>
      <c r="AG2" s="3">
        <f>SUM(Recupera_PN[6-abr])</f>
        <v>0</v>
      </c>
      <c r="AH2" s="3">
        <f>SUM(Recupera_PN[7-abr])</f>
        <v>0</v>
      </c>
      <c r="AI2" s="3">
        <f>SUM(Recupera_PN[8-abr])</f>
        <v>0</v>
      </c>
      <c r="AJ2" s="3">
        <f>SUM(Recupera_PN[9-abr])</f>
        <v>0</v>
      </c>
      <c r="AK2" s="3">
        <f>SUM(Recupera_PN[10-abr])</f>
        <v>0</v>
      </c>
      <c r="AL2" s="3">
        <f>SUM(Recupera_PN[11-abr])</f>
        <v>0</v>
      </c>
      <c r="AM2" s="3">
        <f>SUM(Recupera_PN[12-abr])</f>
        <v>0</v>
      </c>
      <c r="AN2" s="3">
        <f>SUM(Recupera_PN[13-abr])</f>
        <v>0</v>
      </c>
      <c r="AO2" s="3">
        <f>SUM(Recupera_PN[14-abr])</f>
        <v>0</v>
      </c>
      <c r="AP2" s="3">
        <f>SUM(Recupera_PN[15-abr])</f>
        <v>0</v>
      </c>
      <c r="AQ2" s="3">
        <f>SUM(Recupera_PN[16-abr])</f>
        <v>0</v>
      </c>
      <c r="AR2" s="3">
        <f>SUM(Recupera_PN[17-abr])</f>
        <v>0</v>
      </c>
      <c r="AS2" s="3">
        <f>SUM(Recupera_PN[18-abr])</f>
        <v>0</v>
      </c>
      <c r="AT2" s="3">
        <f>SUM(Recupera_PN[19-abr])</f>
        <v>0</v>
      </c>
      <c r="AU2" s="3">
        <f>SUM(Recupera_PN[20-abr])</f>
        <v>0</v>
      </c>
      <c r="AV2" s="3">
        <f>SUM(Recupera_PN[21-abr])</f>
        <v>0</v>
      </c>
      <c r="AW2" s="3">
        <f>SUM(Recupera_PN[22-abr])</f>
        <v>0</v>
      </c>
      <c r="AX2" s="3">
        <f>SUM(Recupera_PN[23-abr])</f>
        <v>0</v>
      </c>
      <c r="AY2" s="3">
        <f>SUM(Recupera_PN[24-abr])</f>
        <v>0</v>
      </c>
      <c r="AZ2" s="3">
        <f>SUM(Recupera_PN[25-abr])</f>
        <v>0</v>
      </c>
      <c r="BA2" s="3">
        <f>SUM(Recupera_PN[26-abr])</f>
        <v>0</v>
      </c>
      <c r="BB2" s="3">
        <f>SUM(Recupera_PN[27-abr])</f>
        <v>0</v>
      </c>
      <c r="BC2" s="3">
        <f>SUM(Recupera_PN[28-abr])</f>
        <v>0</v>
      </c>
      <c r="BD2" s="3">
        <f>SUM(Recupera_PN[29-abr])</f>
        <v>0</v>
      </c>
      <c r="BE2" s="3">
        <f>SUM(Recupera_PN[30-abr])</f>
        <v>0</v>
      </c>
      <c r="BF2" s="3">
        <f>SUM(Recupera_PN[1-may])</f>
        <v>0</v>
      </c>
      <c r="BG2" s="3">
        <f>SUM(Recupera_PN[2-may])</f>
        <v>0</v>
      </c>
      <c r="BH2" s="3">
        <f>SUM(Recupera_PN[3-may])</f>
        <v>0</v>
      </c>
      <c r="BI2" s="3">
        <f>SUM(Recupera_PN[4-may])</f>
        <v>0</v>
      </c>
      <c r="BJ2" s="3">
        <f>SUM(Recupera_PN[5-may])</f>
        <v>0</v>
      </c>
      <c r="BK2" s="3">
        <f>SUM(Recupera_PN[6-may])</f>
        <v>0</v>
      </c>
      <c r="BL2" s="3">
        <f>SUM(Recupera_PN[7-may])</f>
        <v>0</v>
      </c>
      <c r="BM2" s="3">
        <f>SUM(Recupera_PN[8-may])</f>
        <v>0</v>
      </c>
      <c r="BN2" s="3">
        <f>SUM(Recupera_PN[9-may])</f>
        <v>0</v>
      </c>
      <c r="BO2" s="3">
        <f>SUM(Recupera_PN[10-may])</f>
        <v>0</v>
      </c>
      <c r="BP2" s="3">
        <f>SUM(Recupera_PN[11-may])</f>
        <v>0</v>
      </c>
      <c r="BQ2" s="3">
        <f>SUM(Recupera_PN[12-may])</f>
        <v>0</v>
      </c>
      <c r="BR2" s="3">
        <f>SUM(Recupera_PN[13-may])</f>
        <v>0</v>
      </c>
      <c r="BS2" s="3">
        <f>SUM(Recupera_PN[14-may])</f>
        <v>0</v>
      </c>
      <c r="BT2" s="3">
        <f>SUM(Recupera_PN[15-may])</f>
        <v>0</v>
      </c>
      <c r="BU2" s="3">
        <f>SUM(Recupera_PN[16-may])</f>
        <v>0</v>
      </c>
      <c r="BV2" s="3">
        <f>SUM(Recupera_PN[17-may])</f>
        <v>0</v>
      </c>
      <c r="BW2" s="3">
        <f>SUM(Recupera_PN[18-may])</f>
        <v>0</v>
      </c>
      <c r="BX2" s="3">
        <f>SUM(Recupera_PN[19-may])</f>
        <v>0</v>
      </c>
      <c r="BY2" s="3">
        <f>SUM(Recupera_PN[20-may])</f>
        <v>0</v>
      </c>
      <c r="BZ2" s="3">
        <f>SUM(Recupera_PN[21-may])</f>
        <v>0</v>
      </c>
      <c r="CA2" s="3">
        <f>SUM(Recupera_PN[22-may])</f>
        <v>0</v>
      </c>
      <c r="CB2" s="3">
        <f>SUM(Recupera_PN[23-may])</f>
        <v>0</v>
      </c>
      <c r="CC2" s="3">
        <f>SUM(Recupera_PN[24-may])</f>
        <v>0</v>
      </c>
      <c r="CD2" s="3">
        <f>SUM(Recupera_PN[25-may])</f>
        <v>0</v>
      </c>
      <c r="CE2" s="3">
        <f>SUM(Recupera_PN[26-may])</f>
        <v>0</v>
      </c>
      <c r="CF2" s="3">
        <f>SUM(Recupera_PN[27-may])</f>
        <v>0</v>
      </c>
      <c r="CG2" s="3">
        <f>SUM(Recupera_PN[28-may])</f>
        <v>0</v>
      </c>
      <c r="CH2" s="3">
        <f>SUM(Recupera_PN[29-may])</f>
        <v>0</v>
      </c>
      <c r="CI2" s="3">
        <f>SUM(Recupera_PN[30-may])</f>
        <v>0</v>
      </c>
      <c r="CJ2" s="3">
        <f>SUM(Recupera_PN[31-may])</f>
        <v>0</v>
      </c>
      <c r="CK2" s="3">
        <f>SUM(Recupera_PN[1-jun])</f>
        <v>0</v>
      </c>
      <c r="CL2" s="3">
        <f>SUM(Recupera_PN[2-jun])</f>
        <v>0</v>
      </c>
      <c r="CM2" s="3">
        <f>SUM(Recupera_PN[3-jun])</f>
        <v>0</v>
      </c>
      <c r="CN2" s="3">
        <f>SUM(Recupera_PN[4-jun])</f>
        <v>0</v>
      </c>
    </row>
    <row r="3" spans="1:92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</row>
    <row r="4" spans="1:92">
      <c r="A4">
        <v>80821</v>
      </c>
      <c r="B4" s="2" t="s">
        <v>97</v>
      </c>
      <c r="C4" s="2" t="s">
        <v>97</v>
      </c>
      <c r="D4" s="2" t="s">
        <v>98</v>
      </c>
      <c r="E4" s="4">
        <f>SUM(F4:AEZ4)</f>
        <v>0</v>
      </c>
    </row>
    <row r="5" spans="1:92">
      <c r="A5">
        <v>30202</v>
      </c>
      <c r="B5" s="2" t="s">
        <v>99</v>
      </c>
      <c r="C5" s="2" t="s">
        <v>100</v>
      </c>
      <c r="D5" s="2" t="s">
        <v>101</v>
      </c>
      <c r="E5" s="4">
        <f t="shared" ref="E5:E68" si="0">SUM(F5:AEZ5)</f>
        <v>0</v>
      </c>
      <c r="R5" s="1"/>
    </row>
    <row r="6" spans="1:92">
      <c r="A6">
        <v>70313</v>
      </c>
      <c r="B6" s="2" t="s">
        <v>102</v>
      </c>
      <c r="C6" s="2" t="s">
        <v>102</v>
      </c>
      <c r="D6" s="2" t="s">
        <v>103</v>
      </c>
      <c r="E6" s="4">
        <f t="shared" si="0"/>
        <v>0</v>
      </c>
      <c r="R6" s="1"/>
    </row>
    <row r="7" spans="1:92" ht="24">
      <c r="A7">
        <v>120502</v>
      </c>
      <c r="B7" s="2" t="s">
        <v>104</v>
      </c>
      <c r="C7" s="2" t="s">
        <v>105</v>
      </c>
      <c r="D7" s="2" t="s">
        <v>106</v>
      </c>
      <c r="E7" s="4">
        <f t="shared" si="0"/>
        <v>0</v>
      </c>
      <c r="R7" s="1"/>
    </row>
    <row r="8" spans="1:92">
      <c r="A8">
        <v>50313</v>
      </c>
      <c r="B8" s="2" t="s">
        <v>107</v>
      </c>
      <c r="C8" s="2" t="s">
        <v>108</v>
      </c>
      <c r="D8" s="2" t="s">
        <v>109</v>
      </c>
      <c r="E8" s="4">
        <f t="shared" si="0"/>
        <v>0</v>
      </c>
      <c r="R8" s="1"/>
    </row>
    <row r="9" spans="1:92">
      <c r="A9">
        <v>20101</v>
      </c>
      <c r="B9" s="2" t="s">
        <v>110</v>
      </c>
      <c r="C9" s="2" t="s">
        <v>111</v>
      </c>
      <c r="D9" s="2" t="s">
        <v>112</v>
      </c>
      <c r="E9" s="4">
        <f t="shared" si="0"/>
        <v>0</v>
      </c>
      <c r="R9" s="1"/>
    </row>
    <row r="10" spans="1:92">
      <c r="A10">
        <v>100102</v>
      </c>
      <c r="B10" s="2" t="s">
        <v>113</v>
      </c>
      <c r="C10" s="2" t="s">
        <v>113</v>
      </c>
      <c r="D10" s="2" t="s">
        <v>114</v>
      </c>
      <c r="E10" s="4">
        <f t="shared" si="0"/>
        <v>0</v>
      </c>
      <c r="R10" s="1"/>
    </row>
    <row r="11" spans="1:92">
      <c r="A11">
        <v>40101</v>
      </c>
      <c r="B11" s="2" t="s">
        <v>115</v>
      </c>
      <c r="C11" s="2" t="s">
        <v>116</v>
      </c>
      <c r="D11" s="2" t="s">
        <v>117</v>
      </c>
      <c r="E11" s="4">
        <f t="shared" si="0"/>
        <v>0</v>
      </c>
      <c r="R11" s="1"/>
    </row>
    <row r="12" spans="1:92">
      <c r="A12">
        <v>80822</v>
      </c>
      <c r="B12" s="2" t="s">
        <v>97</v>
      </c>
      <c r="C12" s="2" t="s">
        <v>97</v>
      </c>
      <c r="D12" s="2" t="s">
        <v>118</v>
      </c>
      <c r="E12" s="4">
        <f t="shared" si="0"/>
        <v>0</v>
      </c>
      <c r="R12" s="1"/>
    </row>
    <row r="13" spans="1:92">
      <c r="A13">
        <v>10401</v>
      </c>
      <c r="B13" s="2" t="s">
        <v>119</v>
      </c>
      <c r="C13" s="2" t="s">
        <v>120</v>
      </c>
      <c r="D13" s="2" t="s">
        <v>121</v>
      </c>
      <c r="E13" s="4">
        <f t="shared" si="0"/>
        <v>0</v>
      </c>
      <c r="R13" s="1"/>
    </row>
    <row r="14" spans="1:92" ht="24">
      <c r="A14">
        <v>120902</v>
      </c>
      <c r="B14" s="2" t="s">
        <v>104</v>
      </c>
      <c r="C14" s="2" t="s">
        <v>122</v>
      </c>
      <c r="D14" s="2" t="s">
        <v>123</v>
      </c>
      <c r="E14" s="4">
        <f t="shared" si="0"/>
        <v>0</v>
      </c>
      <c r="R14" s="1"/>
    </row>
    <row r="15" spans="1:92">
      <c r="A15">
        <v>40404</v>
      </c>
      <c r="B15" s="2" t="s">
        <v>115</v>
      </c>
      <c r="C15" s="2" t="s">
        <v>124</v>
      </c>
      <c r="D15" s="2" t="s">
        <v>125</v>
      </c>
      <c r="E15" s="4">
        <f t="shared" si="0"/>
        <v>0</v>
      </c>
      <c r="R15" s="1"/>
    </row>
    <row r="16" spans="1:92" ht="24">
      <c r="A16">
        <v>120302</v>
      </c>
      <c r="B16" s="2" t="s">
        <v>104</v>
      </c>
      <c r="C16" s="2" t="s">
        <v>126</v>
      </c>
      <c r="D16" s="2" t="s">
        <v>127</v>
      </c>
      <c r="E16" s="4">
        <f t="shared" si="0"/>
        <v>0</v>
      </c>
      <c r="R16" s="1"/>
    </row>
    <row r="17" spans="1:18" ht="24">
      <c r="A17">
        <v>120503</v>
      </c>
      <c r="B17" s="2" t="s">
        <v>104</v>
      </c>
      <c r="C17" s="2" t="s">
        <v>105</v>
      </c>
      <c r="D17" s="2" t="s">
        <v>128</v>
      </c>
      <c r="E17" s="4">
        <f t="shared" si="0"/>
        <v>0</v>
      </c>
      <c r="R17" s="1"/>
    </row>
    <row r="18" spans="1:18">
      <c r="A18">
        <v>70702</v>
      </c>
      <c r="B18" s="2" t="s">
        <v>102</v>
      </c>
      <c r="C18" s="2" t="s">
        <v>129</v>
      </c>
      <c r="D18" s="2" t="s">
        <v>130</v>
      </c>
      <c r="E18" s="4">
        <f t="shared" si="0"/>
        <v>0</v>
      </c>
      <c r="R18" s="1"/>
    </row>
    <row r="19" spans="1:18">
      <c r="A19">
        <v>130703</v>
      </c>
      <c r="B19" s="2" t="s">
        <v>131</v>
      </c>
      <c r="C19" s="2" t="s">
        <v>132</v>
      </c>
      <c r="D19" s="2" t="s">
        <v>133</v>
      </c>
      <c r="E19" s="4">
        <f t="shared" si="0"/>
        <v>0</v>
      </c>
      <c r="R19" s="1"/>
    </row>
    <row r="20" spans="1:18">
      <c r="A20">
        <v>81001</v>
      </c>
      <c r="B20" s="2" t="s">
        <v>97</v>
      </c>
      <c r="C20" s="2" t="s">
        <v>134</v>
      </c>
      <c r="D20" s="2" t="s">
        <v>135</v>
      </c>
      <c r="E20" s="4">
        <f t="shared" si="0"/>
        <v>0</v>
      </c>
      <c r="R20" s="1"/>
    </row>
    <row r="21" spans="1:18">
      <c r="A21">
        <v>80814</v>
      </c>
      <c r="B21" s="2" t="s">
        <v>97</v>
      </c>
      <c r="C21" s="2" t="s">
        <v>97</v>
      </c>
      <c r="D21" s="2" t="s">
        <v>136</v>
      </c>
      <c r="E21" s="4">
        <f t="shared" si="0"/>
        <v>0</v>
      </c>
      <c r="R21" s="1"/>
    </row>
    <row r="22" spans="1:18">
      <c r="A22">
        <v>20201</v>
      </c>
      <c r="B22" s="2" t="s">
        <v>110</v>
      </c>
      <c r="C22" s="2" t="s">
        <v>137</v>
      </c>
      <c r="D22" s="2" t="s">
        <v>138</v>
      </c>
      <c r="E22" s="4">
        <f t="shared" si="0"/>
        <v>0</v>
      </c>
      <c r="R22" s="1"/>
    </row>
    <row r="23" spans="1:18">
      <c r="A23">
        <v>91202</v>
      </c>
      <c r="B23" s="2" t="s">
        <v>139</v>
      </c>
      <c r="C23" s="2" t="s">
        <v>140</v>
      </c>
      <c r="D23" s="2" t="s">
        <v>141</v>
      </c>
      <c r="E23" s="4">
        <f t="shared" si="0"/>
        <v>0</v>
      </c>
      <c r="R23" s="1"/>
    </row>
    <row r="24" spans="1:18">
      <c r="A24">
        <v>81006</v>
      </c>
      <c r="B24" s="2" t="s">
        <v>97</v>
      </c>
      <c r="C24" s="2" t="s">
        <v>134</v>
      </c>
      <c r="D24" s="2" t="s">
        <v>142</v>
      </c>
      <c r="E24" s="4">
        <f t="shared" si="0"/>
        <v>0</v>
      </c>
      <c r="R24" s="1"/>
    </row>
    <row r="25" spans="1:18">
      <c r="A25">
        <v>130704</v>
      </c>
      <c r="B25" s="2" t="s">
        <v>131</v>
      </c>
      <c r="C25" s="2" t="s">
        <v>132</v>
      </c>
      <c r="D25" s="2" t="s">
        <v>143</v>
      </c>
      <c r="E25" s="4">
        <f t="shared" si="0"/>
        <v>0</v>
      </c>
      <c r="R25" s="1"/>
    </row>
    <row r="26" spans="1:18">
      <c r="A26">
        <v>130101</v>
      </c>
      <c r="B26" s="2" t="s">
        <v>131</v>
      </c>
      <c r="C26" s="2" t="s">
        <v>144</v>
      </c>
      <c r="D26" s="2" t="s">
        <v>145</v>
      </c>
      <c r="E26" s="4">
        <f t="shared" si="0"/>
        <v>0</v>
      </c>
      <c r="R26" s="1"/>
    </row>
    <row r="27" spans="1:18">
      <c r="A27">
        <v>40502</v>
      </c>
      <c r="B27" s="2" t="s">
        <v>115</v>
      </c>
      <c r="C27" s="2" t="s">
        <v>146</v>
      </c>
      <c r="D27" s="2" t="s">
        <v>147</v>
      </c>
      <c r="E27" s="4">
        <f t="shared" si="0"/>
        <v>0</v>
      </c>
      <c r="R27" s="1"/>
    </row>
    <row r="28" spans="1:18">
      <c r="A28">
        <v>90101</v>
      </c>
      <c r="B28" s="2" t="s">
        <v>139</v>
      </c>
      <c r="C28" s="2" t="s">
        <v>148</v>
      </c>
      <c r="D28" s="2" t="s">
        <v>149</v>
      </c>
      <c r="E28" s="4">
        <f t="shared" si="0"/>
        <v>0</v>
      </c>
      <c r="R28" s="1"/>
    </row>
    <row r="29" spans="1:18">
      <c r="A29">
        <v>40204</v>
      </c>
      <c r="B29" s="2" t="s">
        <v>115</v>
      </c>
      <c r="C29" s="2" t="s">
        <v>150</v>
      </c>
      <c r="D29" s="2" t="s">
        <v>151</v>
      </c>
      <c r="E29" s="4">
        <f t="shared" si="0"/>
        <v>0</v>
      </c>
      <c r="R29" s="1"/>
    </row>
    <row r="30" spans="1:18">
      <c r="A30">
        <v>40302</v>
      </c>
      <c r="B30" s="2" t="s">
        <v>115</v>
      </c>
      <c r="C30" s="2" t="s">
        <v>152</v>
      </c>
      <c r="D30" s="2" t="s">
        <v>153</v>
      </c>
      <c r="E30" s="4">
        <f t="shared" si="0"/>
        <v>0</v>
      </c>
      <c r="R30" s="1"/>
    </row>
    <row r="31" spans="1:18" ht="24">
      <c r="A31">
        <v>120702</v>
      </c>
      <c r="B31" s="2" t="s">
        <v>104</v>
      </c>
      <c r="C31" s="2" t="s">
        <v>154</v>
      </c>
      <c r="D31" s="2" t="s">
        <v>155</v>
      </c>
      <c r="E31" s="4">
        <f t="shared" si="0"/>
        <v>0</v>
      </c>
      <c r="R31" s="1"/>
    </row>
    <row r="32" spans="1:18">
      <c r="A32">
        <v>70402</v>
      </c>
      <c r="B32" s="2" t="s">
        <v>102</v>
      </c>
      <c r="C32" s="2" t="s">
        <v>158</v>
      </c>
      <c r="D32" s="2" t="s">
        <v>157</v>
      </c>
      <c r="E32" s="4">
        <f t="shared" si="0"/>
        <v>0</v>
      </c>
      <c r="R32" s="1"/>
    </row>
    <row r="33" spans="1:18">
      <c r="A33">
        <v>91102</v>
      </c>
      <c r="B33" s="2" t="s">
        <v>139</v>
      </c>
      <c r="C33" s="2" t="s">
        <v>156</v>
      </c>
      <c r="D33" s="2" t="s">
        <v>157</v>
      </c>
      <c r="E33" s="4">
        <f t="shared" si="0"/>
        <v>0</v>
      </c>
      <c r="R33" s="1"/>
    </row>
    <row r="34" spans="1:18">
      <c r="A34">
        <v>10306</v>
      </c>
      <c r="B34" s="2" t="s">
        <v>119</v>
      </c>
      <c r="C34" s="2" t="s">
        <v>159</v>
      </c>
      <c r="D34" s="2" t="s">
        <v>160</v>
      </c>
      <c r="E34" s="4">
        <f t="shared" si="0"/>
        <v>0</v>
      </c>
      <c r="R34" s="1"/>
    </row>
    <row r="35" spans="1:18">
      <c r="A35">
        <v>70202</v>
      </c>
      <c r="B35" s="2" t="s">
        <v>102</v>
      </c>
      <c r="C35" s="2" t="s">
        <v>161</v>
      </c>
      <c r="D35" s="2" t="s">
        <v>162</v>
      </c>
      <c r="E35" s="4">
        <f t="shared" si="0"/>
        <v>0</v>
      </c>
      <c r="R35" s="1"/>
    </row>
    <row r="36" spans="1:18">
      <c r="A36">
        <v>70403</v>
      </c>
      <c r="B36" s="2" t="s">
        <v>102</v>
      </c>
      <c r="C36" s="2" t="s">
        <v>158</v>
      </c>
      <c r="D36" s="2" t="s">
        <v>163</v>
      </c>
      <c r="E36" s="4">
        <f t="shared" si="0"/>
        <v>0</v>
      </c>
      <c r="R36" s="1"/>
    </row>
    <row r="37" spans="1:18" ht="24">
      <c r="A37">
        <v>120303</v>
      </c>
      <c r="B37" s="2" t="s">
        <v>104</v>
      </c>
      <c r="C37" s="2" t="s">
        <v>126</v>
      </c>
      <c r="D37" s="2" t="s">
        <v>164</v>
      </c>
      <c r="E37" s="4">
        <f t="shared" si="0"/>
        <v>0</v>
      </c>
      <c r="R37" s="1"/>
    </row>
    <row r="38" spans="1:18">
      <c r="A38">
        <v>90202</v>
      </c>
      <c r="B38" s="2" t="s">
        <v>139</v>
      </c>
      <c r="C38" s="2" t="s">
        <v>165</v>
      </c>
      <c r="D38" s="2" t="s">
        <v>166</v>
      </c>
      <c r="E38" s="4">
        <f t="shared" si="0"/>
        <v>0</v>
      </c>
      <c r="R38" s="1"/>
    </row>
    <row r="39" spans="1:18">
      <c r="A39">
        <v>10213</v>
      </c>
      <c r="B39" s="2" t="s">
        <v>119</v>
      </c>
      <c r="C39" s="2" t="s">
        <v>167</v>
      </c>
      <c r="D39" s="2" t="s">
        <v>168</v>
      </c>
      <c r="E39" s="4">
        <f t="shared" si="0"/>
        <v>0</v>
      </c>
      <c r="R39" s="1"/>
    </row>
    <row r="40" spans="1:18">
      <c r="A40">
        <v>10403</v>
      </c>
      <c r="B40" s="2" t="s">
        <v>119</v>
      </c>
      <c r="C40" s="2" t="s">
        <v>120</v>
      </c>
      <c r="D40" s="2" t="s">
        <v>169</v>
      </c>
      <c r="E40" s="4">
        <f t="shared" si="0"/>
        <v>0</v>
      </c>
      <c r="R40" s="1"/>
    </row>
    <row r="41" spans="1:18">
      <c r="A41">
        <v>130701</v>
      </c>
      <c r="B41" s="2" t="s">
        <v>131</v>
      </c>
      <c r="C41" s="2" t="s">
        <v>132</v>
      </c>
      <c r="D41" s="2" t="s">
        <v>170</v>
      </c>
      <c r="E41" s="4">
        <f t="shared" si="0"/>
        <v>0</v>
      </c>
      <c r="R41" s="1"/>
    </row>
    <row r="42" spans="1:18">
      <c r="A42">
        <v>130702</v>
      </c>
      <c r="B42" s="2" t="s">
        <v>131</v>
      </c>
      <c r="C42" s="2" t="s">
        <v>132</v>
      </c>
      <c r="D42" s="2" t="s">
        <v>171</v>
      </c>
      <c r="E42" s="4">
        <f t="shared" si="0"/>
        <v>0</v>
      </c>
      <c r="R42" s="1"/>
    </row>
    <row r="43" spans="1:18">
      <c r="A43">
        <v>10402</v>
      </c>
      <c r="B43" s="2" t="s">
        <v>119</v>
      </c>
      <c r="C43" s="2" t="s">
        <v>120</v>
      </c>
      <c r="D43" s="2" t="s">
        <v>172</v>
      </c>
      <c r="E43" s="4">
        <f t="shared" si="0"/>
        <v>0</v>
      </c>
      <c r="R43" s="1"/>
    </row>
    <row r="44" spans="1:18">
      <c r="A44">
        <v>30101</v>
      </c>
      <c r="B44" s="2" t="s">
        <v>99</v>
      </c>
      <c r="C44" s="2" t="s">
        <v>99</v>
      </c>
      <c r="D44" s="2" t="s">
        <v>173</v>
      </c>
      <c r="E44" s="4">
        <f t="shared" si="0"/>
        <v>0</v>
      </c>
      <c r="R44" s="1"/>
    </row>
    <row r="45" spans="1:18">
      <c r="A45">
        <v>30102</v>
      </c>
      <c r="B45" s="2" t="s">
        <v>99</v>
      </c>
      <c r="C45" s="2" t="s">
        <v>99</v>
      </c>
      <c r="D45" s="2" t="s">
        <v>174</v>
      </c>
      <c r="E45" s="4">
        <f t="shared" si="0"/>
        <v>0</v>
      </c>
      <c r="R45" s="1"/>
    </row>
    <row r="46" spans="1:18">
      <c r="A46">
        <v>20105</v>
      </c>
      <c r="B46" s="2" t="s">
        <v>110</v>
      </c>
      <c r="C46" s="2" t="s">
        <v>111</v>
      </c>
      <c r="D46" s="2" t="s">
        <v>175</v>
      </c>
      <c r="E46" s="4">
        <f t="shared" si="0"/>
        <v>0</v>
      </c>
      <c r="R46" s="1"/>
    </row>
    <row r="47" spans="1:18">
      <c r="A47">
        <v>10102</v>
      </c>
      <c r="B47" s="2" t="s">
        <v>119</v>
      </c>
      <c r="C47" s="2" t="s">
        <v>119</v>
      </c>
      <c r="D47" s="2" t="s">
        <v>176</v>
      </c>
      <c r="E47" s="4">
        <f t="shared" si="0"/>
        <v>0</v>
      </c>
      <c r="R47" s="1"/>
    </row>
    <row r="48" spans="1:18">
      <c r="A48">
        <v>70203</v>
      </c>
      <c r="B48" s="2" t="s">
        <v>102</v>
      </c>
      <c r="C48" s="2" t="s">
        <v>161</v>
      </c>
      <c r="D48" s="2" t="s">
        <v>177</v>
      </c>
      <c r="E48" s="4">
        <f t="shared" si="0"/>
        <v>0</v>
      </c>
      <c r="R48" s="1"/>
    </row>
    <row r="49" spans="1:18">
      <c r="A49">
        <v>130402</v>
      </c>
      <c r="B49" s="2" t="s">
        <v>131</v>
      </c>
      <c r="C49" s="2" t="s">
        <v>178</v>
      </c>
      <c r="D49" s="2" t="s">
        <v>179</v>
      </c>
      <c r="E49" s="4">
        <f t="shared" si="0"/>
        <v>0</v>
      </c>
      <c r="R49" s="1"/>
    </row>
    <row r="50" spans="1:18">
      <c r="A50">
        <v>81007</v>
      </c>
      <c r="B50" s="2" t="s">
        <v>97</v>
      </c>
      <c r="C50" s="2" t="s">
        <v>134</v>
      </c>
      <c r="D50" s="2" t="s">
        <v>180</v>
      </c>
      <c r="E50" s="4">
        <f t="shared" si="0"/>
        <v>0</v>
      </c>
      <c r="R50" s="1"/>
    </row>
    <row r="51" spans="1:18">
      <c r="A51">
        <v>81002</v>
      </c>
      <c r="B51" s="2" t="s">
        <v>97</v>
      </c>
      <c r="C51" s="2" t="s">
        <v>134</v>
      </c>
      <c r="D51" s="2" t="s">
        <v>181</v>
      </c>
      <c r="E51" s="4">
        <f t="shared" si="0"/>
        <v>0</v>
      </c>
      <c r="R51" s="1"/>
    </row>
    <row r="52" spans="1:18">
      <c r="A52">
        <v>41302</v>
      </c>
      <c r="B52" s="2" t="s">
        <v>115</v>
      </c>
      <c r="C52" s="2" t="s">
        <v>183</v>
      </c>
      <c r="D52" s="2" t="s">
        <v>182</v>
      </c>
      <c r="E52" s="4">
        <f t="shared" si="0"/>
        <v>0</v>
      </c>
      <c r="R52" s="1"/>
    </row>
    <row r="53" spans="1:18">
      <c r="A53">
        <v>80807</v>
      </c>
      <c r="B53" s="2" t="s">
        <v>97</v>
      </c>
      <c r="C53" s="2" t="s">
        <v>97</v>
      </c>
      <c r="D53" s="2" t="s">
        <v>182</v>
      </c>
      <c r="E53" s="4">
        <f t="shared" si="0"/>
        <v>0</v>
      </c>
      <c r="R53" s="1"/>
    </row>
    <row r="54" spans="1:18">
      <c r="A54">
        <v>80806</v>
      </c>
      <c r="B54" s="2" t="s">
        <v>97</v>
      </c>
      <c r="C54" s="2" t="s">
        <v>97</v>
      </c>
      <c r="D54" s="2" t="s">
        <v>184</v>
      </c>
      <c r="E54" s="4">
        <f t="shared" si="0"/>
        <v>0</v>
      </c>
      <c r="R54" s="1"/>
    </row>
    <row r="55" spans="1:18">
      <c r="A55">
        <v>40602</v>
      </c>
      <c r="B55" s="2" t="s">
        <v>115</v>
      </c>
      <c r="C55" s="2" t="s">
        <v>185</v>
      </c>
      <c r="D55" s="2" t="s">
        <v>186</v>
      </c>
      <c r="E55" s="4">
        <f t="shared" si="0"/>
        <v>0</v>
      </c>
      <c r="R55" s="1"/>
    </row>
    <row r="56" spans="1:18" ht="24">
      <c r="A56">
        <v>120601</v>
      </c>
      <c r="B56" s="2" t="s">
        <v>104</v>
      </c>
      <c r="C56" s="2" t="s">
        <v>187</v>
      </c>
      <c r="D56" s="2" t="s">
        <v>188</v>
      </c>
      <c r="E56" s="4">
        <f t="shared" si="0"/>
        <v>0</v>
      </c>
      <c r="R56" s="1"/>
    </row>
    <row r="57" spans="1:18">
      <c r="A57">
        <v>90402</v>
      </c>
      <c r="B57" s="2" t="s">
        <v>139</v>
      </c>
      <c r="C57" s="2" t="s">
        <v>189</v>
      </c>
      <c r="D57" s="2" t="s">
        <v>190</v>
      </c>
      <c r="E57" s="4">
        <f t="shared" si="0"/>
        <v>0</v>
      </c>
      <c r="R57" s="1"/>
    </row>
    <row r="58" spans="1:18">
      <c r="A58">
        <v>41202</v>
      </c>
      <c r="B58" s="2" t="s">
        <v>115</v>
      </c>
      <c r="C58" s="2" t="s">
        <v>191</v>
      </c>
      <c r="D58" s="2" t="s">
        <v>192</v>
      </c>
      <c r="E58" s="4">
        <f t="shared" si="0"/>
        <v>0</v>
      </c>
      <c r="R58" s="1"/>
    </row>
    <row r="59" spans="1:18" ht="24">
      <c r="A59">
        <v>120102</v>
      </c>
      <c r="B59" s="2" t="s">
        <v>104</v>
      </c>
      <c r="C59" s="2" t="s">
        <v>193</v>
      </c>
      <c r="D59" s="2" t="s">
        <v>194</v>
      </c>
      <c r="E59" s="4">
        <f t="shared" si="0"/>
        <v>0</v>
      </c>
      <c r="R59" s="1"/>
    </row>
    <row r="60" spans="1:18">
      <c r="A60">
        <v>50202</v>
      </c>
      <c r="B60" s="2" t="s">
        <v>107</v>
      </c>
      <c r="C60" s="2" t="s">
        <v>195</v>
      </c>
      <c r="D60" s="2" t="s">
        <v>196</v>
      </c>
      <c r="E60" s="4">
        <f t="shared" si="0"/>
        <v>0</v>
      </c>
      <c r="R60" s="1"/>
    </row>
    <row r="61" spans="1:18">
      <c r="A61">
        <v>41203</v>
      </c>
      <c r="B61" s="2" t="s">
        <v>115</v>
      </c>
      <c r="C61" s="2" t="s">
        <v>191</v>
      </c>
      <c r="D61" s="2" t="s">
        <v>197</v>
      </c>
      <c r="E61" s="4">
        <f t="shared" si="0"/>
        <v>0</v>
      </c>
      <c r="R61" s="1"/>
    </row>
    <row r="62" spans="1:18">
      <c r="A62">
        <v>10101</v>
      </c>
      <c r="B62" s="2" t="s">
        <v>119</v>
      </c>
      <c r="C62" s="2" t="s">
        <v>119</v>
      </c>
      <c r="D62" s="2" t="s">
        <v>198</v>
      </c>
      <c r="E62" s="4">
        <f t="shared" si="0"/>
        <v>0</v>
      </c>
      <c r="R62" s="1"/>
    </row>
    <row r="63" spans="1:18">
      <c r="A63">
        <v>40301</v>
      </c>
      <c r="B63" s="2" t="s">
        <v>115</v>
      </c>
      <c r="C63" s="2" t="s">
        <v>152</v>
      </c>
      <c r="D63" s="2" t="s">
        <v>199</v>
      </c>
      <c r="E63" s="4">
        <f t="shared" si="0"/>
        <v>0</v>
      </c>
      <c r="R63" s="1"/>
    </row>
    <row r="64" spans="1:18">
      <c r="A64">
        <v>40401</v>
      </c>
      <c r="B64" s="2" t="s">
        <v>115</v>
      </c>
      <c r="C64" s="2" t="s">
        <v>124</v>
      </c>
      <c r="D64" s="2" t="s">
        <v>200</v>
      </c>
      <c r="E64" s="4">
        <f t="shared" si="0"/>
        <v>0</v>
      </c>
      <c r="R64" s="1"/>
    </row>
    <row r="65" spans="1:18">
      <c r="A65">
        <v>90403</v>
      </c>
      <c r="B65" s="2" t="s">
        <v>139</v>
      </c>
      <c r="C65" s="2" t="s">
        <v>189</v>
      </c>
      <c r="D65" s="2" t="s">
        <v>201</v>
      </c>
      <c r="E65" s="4">
        <f t="shared" si="0"/>
        <v>0</v>
      </c>
      <c r="R65" s="1"/>
    </row>
    <row r="66" spans="1:18">
      <c r="A66">
        <v>41002</v>
      </c>
      <c r="B66" s="2" t="s">
        <v>115</v>
      </c>
      <c r="C66" s="2" t="s">
        <v>202</v>
      </c>
      <c r="D66" s="2" t="s">
        <v>203</v>
      </c>
      <c r="E66" s="4">
        <f t="shared" si="0"/>
        <v>0</v>
      </c>
      <c r="R66" s="1"/>
    </row>
    <row r="67" spans="1:18">
      <c r="A67">
        <v>80602</v>
      </c>
      <c r="B67" s="2" t="s">
        <v>97</v>
      </c>
      <c r="C67" s="2" t="s">
        <v>204</v>
      </c>
      <c r="D67" s="2" t="s">
        <v>205</v>
      </c>
      <c r="E67" s="4">
        <f t="shared" si="0"/>
        <v>0</v>
      </c>
      <c r="R67" s="1"/>
    </row>
    <row r="68" spans="1:18">
      <c r="A68">
        <v>30103</v>
      </c>
      <c r="B68" s="2" t="s">
        <v>99</v>
      </c>
      <c r="C68" s="2" t="s">
        <v>99</v>
      </c>
      <c r="D68" s="2" t="s">
        <v>206</v>
      </c>
      <c r="E68" s="4">
        <f t="shared" si="0"/>
        <v>0</v>
      </c>
      <c r="R68" s="1"/>
    </row>
    <row r="69" spans="1:18">
      <c r="A69">
        <v>130403</v>
      </c>
      <c r="B69" s="2" t="s">
        <v>131</v>
      </c>
      <c r="C69" s="2" t="s">
        <v>178</v>
      </c>
      <c r="D69" s="2" t="s">
        <v>207</v>
      </c>
      <c r="E69" s="4">
        <f t="shared" ref="E69:E132" si="1">SUM(F69:AEZ69)</f>
        <v>0</v>
      </c>
      <c r="R69" s="1"/>
    </row>
    <row r="70" spans="1:18" ht="24">
      <c r="A70">
        <v>120501</v>
      </c>
      <c r="B70" s="2" t="s">
        <v>104</v>
      </c>
      <c r="C70" s="2" t="s">
        <v>105</v>
      </c>
      <c r="D70" s="2" t="s">
        <v>208</v>
      </c>
      <c r="E70" s="4">
        <f t="shared" si="1"/>
        <v>0</v>
      </c>
      <c r="R70" s="1"/>
    </row>
    <row r="71" spans="1:18">
      <c r="A71">
        <v>40503</v>
      </c>
      <c r="B71" s="2" t="s">
        <v>115</v>
      </c>
      <c r="C71" s="2" t="s">
        <v>146</v>
      </c>
      <c r="D71" s="2" t="s">
        <v>146</v>
      </c>
      <c r="E71" s="4">
        <f t="shared" si="1"/>
        <v>0</v>
      </c>
      <c r="R71" s="1"/>
    </row>
    <row r="72" spans="1:18" ht="24">
      <c r="A72">
        <v>120802</v>
      </c>
      <c r="B72" s="2" t="s">
        <v>104</v>
      </c>
      <c r="C72" s="2" t="s">
        <v>209</v>
      </c>
      <c r="D72" s="2" t="s">
        <v>210</v>
      </c>
      <c r="E72" s="4">
        <f t="shared" si="1"/>
        <v>0</v>
      </c>
      <c r="R72" s="1"/>
    </row>
    <row r="73" spans="1:18">
      <c r="A73">
        <v>130107</v>
      </c>
      <c r="B73" s="2" t="s">
        <v>131</v>
      </c>
      <c r="C73" s="2" t="s">
        <v>144</v>
      </c>
      <c r="D73" s="2" t="s">
        <v>211</v>
      </c>
      <c r="E73" s="4">
        <f t="shared" si="1"/>
        <v>0</v>
      </c>
      <c r="R73" s="1"/>
    </row>
    <row r="74" spans="1:18">
      <c r="A74">
        <v>20210</v>
      </c>
      <c r="B74" s="2" t="s">
        <v>110</v>
      </c>
      <c r="C74" s="2" t="s">
        <v>137</v>
      </c>
      <c r="D74" s="2" t="s">
        <v>212</v>
      </c>
      <c r="E74" s="4">
        <f t="shared" si="1"/>
        <v>0</v>
      </c>
      <c r="R74" s="1"/>
    </row>
    <row r="75" spans="1:18">
      <c r="A75">
        <v>20202</v>
      </c>
      <c r="B75" s="2" t="s">
        <v>110</v>
      </c>
      <c r="C75" s="2" t="s">
        <v>137</v>
      </c>
      <c r="D75" s="2" t="s">
        <v>213</v>
      </c>
      <c r="E75" s="4">
        <f t="shared" si="1"/>
        <v>0</v>
      </c>
      <c r="R75" s="1"/>
    </row>
    <row r="76" spans="1:18">
      <c r="A76">
        <v>60502</v>
      </c>
      <c r="B76" s="2" t="s">
        <v>214</v>
      </c>
      <c r="C76" s="2" t="s">
        <v>215</v>
      </c>
      <c r="D76" s="2" t="s">
        <v>213</v>
      </c>
      <c r="E76" s="4">
        <f t="shared" si="1"/>
        <v>0</v>
      </c>
      <c r="R76" s="1"/>
    </row>
    <row r="77" spans="1:18">
      <c r="A77">
        <v>130404</v>
      </c>
      <c r="B77" s="2" t="s">
        <v>131</v>
      </c>
      <c r="C77" s="2" t="s">
        <v>178</v>
      </c>
      <c r="D77" s="2" t="s">
        <v>213</v>
      </c>
      <c r="E77" s="4">
        <f t="shared" si="1"/>
        <v>0</v>
      </c>
      <c r="R77" s="1"/>
    </row>
    <row r="78" spans="1:18">
      <c r="A78">
        <v>30402</v>
      </c>
      <c r="B78" s="2" t="s">
        <v>99</v>
      </c>
      <c r="C78" s="2" t="s">
        <v>216</v>
      </c>
      <c r="D78" s="2" t="s">
        <v>217</v>
      </c>
      <c r="E78" s="4">
        <f t="shared" si="1"/>
        <v>0</v>
      </c>
      <c r="R78" s="1"/>
    </row>
    <row r="79" spans="1:18">
      <c r="A79">
        <v>80815</v>
      </c>
      <c r="B79" s="2" t="s">
        <v>97</v>
      </c>
      <c r="C79" s="2" t="s">
        <v>97</v>
      </c>
      <c r="D79" s="2" t="s">
        <v>218</v>
      </c>
      <c r="E79" s="4">
        <f t="shared" si="1"/>
        <v>0</v>
      </c>
      <c r="R79" s="1"/>
    </row>
    <row r="80" spans="1:18">
      <c r="A80">
        <v>130302</v>
      </c>
      <c r="B80" s="2" t="s">
        <v>131</v>
      </c>
      <c r="C80" s="2" t="s">
        <v>219</v>
      </c>
      <c r="D80" s="2" t="s">
        <v>220</v>
      </c>
      <c r="E80" s="4">
        <f t="shared" si="1"/>
        <v>0</v>
      </c>
      <c r="R80" s="1"/>
    </row>
    <row r="81" spans="1:18" ht="24">
      <c r="A81">
        <v>120610</v>
      </c>
      <c r="B81" s="2" t="s">
        <v>104</v>
      </c>
      <c r="C81" s="2" t="s">
        <v>187</v>
      </c>
      <c r="D81" s="2" t="s">
        <v>221</v>
      </c>
      <c r="E81" s="4">
        <f t="shared" si="1"/>
        <v>0</v>
      </c>
      <c r="R81" s="1"/>
    </row>
    <row r="82" spans="1:18">
      <c r="A82">
        <v>40402</v>
      </c>
      <c r="B82" s="2" t="s">
        <v>115</v>
      </c>
      <c r="C82" s="2" t="s">
        <v>124</v>
      </c>
      <c r="D82" s="2" t="s">
        <v>222</v>
      </c>
      <c r="E82" s="4">
        <f t="shared" si="1"/>
        <v>0</v>
      </c>
      <c r="R82" s="1"/>
    </row>
    <row r="83" spans="1:18">
      <c r="A83">
        <v>91103</v>
      </c>
      <c r="B83" s="2" t="s">
        <v>139</v>
      </c>
      <c r="C83" s="2" t="s">
        <v>156</v>
      </c>
      <c r="D83" s="2" t="s">
        <v>223</v>
      </c>
      <c r="E83" s="4">
        <f t="shared" si="1"/>
        <v>0</v>
      </c>
      <c r="R83" s="1"/>
    </row>
    <row r="84" spans="1:18">
      <c r="A84">
        <v>90201</v>
      </c>
      <c r="B84" s="2" t="s">
        <v>139</v>
      </c>
      <c r="C84" s="2" t="s">
        <v>165</v>
      </c>
      <c r="D84" s="2" t="s">
        <v>224</v>
      </c>
      <c r="E84" s="4">
        <f t="shared" si="1"/>
        <v>0</v>
      </c>
      <c r="R84" s="1"/>
    </row>
    <row r="85" spans="1:18">
      <c r="A85">
        <v>90902</v>
      </c>
      <c r="B85" s="2" t="s">
        <v>139</v>
      </c>
      <c r="C85" s="2" t="s">
        <v>108</v>
      </c>
      <c r="D85" s="2" t="s">
        <v>225</v>
      </c>
      <c r="E85" s="4">
        <f t="shared" si="1"/>
        <v>0</v>
      </c>
      <c r="R85" s="1"/>
    </row>
    <row r="86" spans="1:18" ht="24">
      <c r="A86">
        <v>120103</v>
      </c>
      <c r="B86" s="2" t="s">
        <v>104</v>
      </c>
      <c r="C86" s="2" t="s">
        <v>193</v>
      </c>
      <c r="D86" s="2" t="s">
        <v>226</v>
      </c>
      <c r="E86" s="4">
        <f t="shared" si="1"/>
        <v>0</v>
      </c>
      <c r="R86" s="1"/>
    </row>
    <row r="87" spans="1:18">
      <c r="A87">
        <v>70710</v>
      </c>
      <c r="B87" s="2" t="s">
        <v>102</v>
      </c>
      <c r="C87" s="2" t="s">
        <v>129</v>
      </c>
      <c r="D87" s="2" t="s">
        <v>227</v>
      </c>
      <c r="E87" s="4">
        <f t="shared" si="1"/>
        <v>0</v>
      </c>
      <c r="R87" s="1"/>
    </row>
    <row r="88" spans="1:18">
      <c r="A88">
        <v>50102</v>
      </c>
      <c r="B88" s="2" t="s">
        <v>107</v>
      </c>
      <c r="C88" s="2" t="s">
        <v>228</v>
      </c>
      <c r="D88" s="2" t="s">
        <v>229</v>
      </c>
      <c r="E88" s="4">
        <f t="shared" si="1"/>
        <v>0</v>
      </c>
      <c r="R88" s="1"/>
    </row>
    <row r="89" spans="1:18">
      <c r="A89">
        <v>130303</v>
      </c>
      <c r="B89" s="2" t="s">
        <v>131</v>
      </c>
      <c r="C89" s="2" t="s">
        <v>219</v>
      </c>
      <c r="D89" s="2" t="s">
        <v>230</v>
      </c>
      <c r="E89" s="4">
        <f t="shared" si="1"/>
        <v>0</v>
      </c>
      <c r="R89" s="1"/>
    </row>
    <row r="90" spans="1:18">
      <c r="A90">
        <v>40108</v>
      </c>
      <c r="B90" s="2" t="s">
        <v>115</v>
      </c>
      <c r="C90" s="2" t="s">
        <v>116</v>
      </c>
      <c r="D90" s="2" t="s">
        <v>231</v>
      </c>
      <c r="E90" s="4">
        <f t="shared" si="1"/>
        <v>0</v>
      </c>
      <c r="R90" s="1"/>
    </row>
    <row r="91" spans="1:18">
      <c r="A91">
        <v>91007</v>
      </c>
      <c r="B91" s="2" t="s">
        <v>139</v>
      </c>
      <c r="C91" s="2" t="s">
        <v>232</v>
      </c>
      <c r="D91" s="2" t="s">
        <v>233</v>
      </c>
      <c r="E91" s="4">
        <f t="shared" si="1"/>
        <v>0</v>
      </c>
      <c r="R91" s="1"/>
    </row>
    <row r="92" spans="1:18">
      <c r="A92">
        <v>70703</v>
      </c>
      <c r="B92" s="2" t="s">
        <v>102</v>
      </c>
      <c r="C92" s="2" t="s">
        <v>129</v>
      </c>
      <c r="D92" s="2" t="s">
        <v>234</v>
      </c>
      <c r="E92" s="4">
        <f t="shared" si="1"/>
        <v>0</v>
      </c>
    </row>
    <row r="93" spans="1:18">
      <c r="A93">
        <v>41003</v>
      </c>
      <c r="B93" s="2" t="s">
        <v>115</v>
      </c>
      <c r="C93" s="2" t="s">
        <v>202</v>
      </c>
      <c r="D93" s="2" t="s">
        <v>235</v>
      </c>
      <c r="E93" s="4">
        <f t="shared" si="1"/>
        <v>0</v>
      </c>
    </row>
    <row r="94" spans="1:18">
      <c r="A94">
        <v>20602</v>
      </c>
      <c r="B94" s="2" t="s">
        <v>110</v>
      </c>
      <c r="C94" s="2" t="s">
        <v>236</v>
      </c>
      <c r="D94" s="2" t="s">
        <v>237</v>
      </c>
      <c r="E94" s="4">
        <f t="shared" si="1"/>
        <v>0</v>
      </c>
    </row>
    <row r="95" spans="1:18" ht="24">
      <c r="A95">
        <v>120708</v>
      </c>
      <c r="B95" s="2" t="s">
        <v>104</v>
      </c>
      <c r="C95" s="2" t="s">
        <v>154</v>
      </c>
      <c r="D95" s="2" t="s">
        <v>237</v>
      </c>
      <c r="E95" s="4">
        <f t="shared" si="1"/>
        <v>0</v>
      </c>
    </row>
    <row r="96" spans="1:18">
      <c r="A96">
        <v>90301</v>
      </c>
      <c r="B96" s="2" t="s">
        <v>139</v>
      </c>
      <c r="C96" s="2" t="s">
        <v>238</v>
      </c>
      <c r="D96" s="2" t="s">
        <v>239</v>
      </c>
      <c r="E96" s="4">
        <f t="shared" si="1"/>
        <v>0</v>
      </c>
    </row>
    <row r="97" spans="1:5">
      <c r="A97">
        <v>80502</v>
      </c>
      <c r="B97" s="2" t="s">
        <v>97</v>
      </c>
      <c r="C97" s="2" t="s">
        <v>240</v>
      </c>
      <c r="D97" s="2" t="s">
        <v>241</v>
      </c>
      <c r="E97" s="4">
        <f t="shared" si="1"/>
        <v>0</v>
      </c>
    </row>
    <row r="98" spans="1:5">
      <c r="A98">
        <v>20402</v>
      </c>
      <c r="B98" s="2" t="s">
        <v>110</v>
      </c>
      <c r="C98" s="2" t="s">
        <v>242</v>
      </c>
      <c r="D98" s="2" t="s">
        <v>243</v>
      </c>
      <c r="E98" s="4">
        <f t="shared" si="1"/>
        <v>0</v>
      </c>
    </row>
    <row r="99" spans="1:5">
      <c r="A99">
        <v>130301</v>
      </c>
      <c r="B99" s="2" t="s">
        <v>131</v>
      </c>
      <c r="C99" s="2" t="s">
        <v>219</v>
      </c>
      <c r="D99" s="2" t="s">
        <v>244</v>
      </c>
      <c r="E99" s="4">
        <f t="shared" si="1"/>
        <v>0</v>
      </c>
    </row>
    <row r="100" spans="1:5">
      <c r="A100">
        <v>91009</v>
      </c>
      <c r="B100" s="2" t="s">
        <v>139</v>
      </c>
      <c r="C100" s="2" t="s">
        <v>232</v>
      </c>
      <c r="D100" s="2" t="s">
        <v>245</v>
      </c>
      <c r="E100" s="4">
        <f t="shared" si="1"/>
        <v>0</v>
      </c>
    </row>
    <row r="101" spans="1:5" ht="24">
      <c r="A101">
        <v>120202</v>
      </c>
      <c r="B101" s="2" t="s">
        <v>104</v>
      </c>
      <c r="C101" s="2" t="s">
        <v>246</v>
      </c>
      <c r="D101" s="2" t="s">
        <v>247</v>
      </c>
      <c r="E101" s="4">
        <f t="shared" si="1"/>
        <v>0</v>
      </c>
    </row>
    <row r="102" spans="1:5">
      <c r="A102">
        <v>30104</v>
      </c>
      <c r="B102" s="2" t="s">
        <v>99</v>
      </c>
      <c r="C102" s="2" t="s">
        <v>99</v>
      </c>
      <c r="D102" s="2" t="s">
        <v>248</v>
      </c>
      <c r="E102" s="4">
        <f t="shared" si="1"/>
        <v>0</v>
      </c>
    </row>
    <row r="103" spans="1:5">
      <c r="A103">
        <v>91104</v>
      </c>
      <c r="B103" s="2" t="s">
        <v>139</v>
      </c>
      <c r="C103" s="2" t="s">
        <v>156</v>
      </c>
      <c r="D103" s="2" t="s">
        <v>249</v>
      </c>
      <c r="E103" s="4">
        <f t="shared" si="1"/>
        <v>0</v>
      </c>
    </row>
    <row r="104" spans="1:5">
      <c r="A104">
        <v>90705</v>
      </c>
      <c r="B104" s="2" t="s">
        <v>139</v>
      </c>
      <c r="C104" s="2" t="s">
        <v>250</v>
      </c>
      <c r="D104" s="2" t="s">
        <v>251</v>
      </c>
      <c r="E104" s="4">
        <f t="shared" si="1"/>
        <v>0</v>
      </c>
    </row>
    <row r="105" spans="1:5">
      <c r="A105">
        <v>10103</v>
      </c>
      <c r="B105" s="2" t="s">
        <v>119</v>
      </c>
      <c r="C105" s="2" t="s">
        <v>119</v>
      </c>
      <c r="D105" s="2" t="s">
        <v>252</v>
      </c>
      <c r="E105" s="4">
        <f t="shared" si="1"/>
        <v>0</v>
      </c>
    </row>
    <row r="106" spans="1:5">
      <c r="A106">
        <v>90606</v>
      </c>
      <c r="B106" s="2" t="s">
        <v>139</v>
      </c>
      <c r="C106" s="2" t="s">
        <v>253</v>
      </c>
      <c r="D106" s="2" t="s">
        <v>254</v>
      </c>
      <c r="E106" s="4">
        <f t="shared" si="1"/>
        <v>0</v>
      </c>
    </row>
    <row r="107" spans="1:5">
      <c r="A107">
        <v>130304</v>
      </c>
      <c r="B107" s="2" t="s">
        <v>131</v>
      </c>
      <c r="C107" s="2" t="s">
        <v>219</v>
      </c>
      <c r="D107" s="2" t="s">
        <v>255</v>
      </c>
      <c r="E107" s="4">
        <f t="shared" si="1"/>
        <v>0</v>
      </c>
    </row>
    <row r="108" spans="1:5" ht="24">
      <c r="A108">
        <v>120104</v>
      </c>
      <c r="B108" s="2" t="s">
        <v>104</v>
      </c>
      <c r="C108" s="2" t="s">
        <v>193</v>
      </c>
      <c r="D108" s="2" t="s">
        <v>256</v>
      </c>
      <c r="E108" s="4">
        <f t="shared" si="1"/>
        <v>0</v>
      </c>
    </row>
    <row r="109" spans="1:5" ht="24">
      <c r="A109">
        <v>120304</v>
      </c>
      <c r="B109" s="2" t="s">
        <v>104</v>
      </c>
      <c r="C109" s="2" t="s">
        <v>126</v>
      </c>
      <c r="D109" s="2" t="s">
        <v>257</v>
      </c>
      <c r="E109" s="4">
        <f t="shared" si="1"/>
        <v>0</v>
      </c>
    </row>
    <row r="110" spans="1:5">
      <c r="A110">
        <v>90502</v>
      </c>
      <c r="B110" s="2" t="s">
        <v>139</v>
      </c>
      <c r="C110" s="2" t="s">
        <v>258</v>
      </c>
      <c r="D110" s="2" t="s">
        <v>259</v>
      </c>
      <c r="E110" s="4">
        <f t="shared" si="1"/>
        <v>0</v>
      </c>
    </row>
    <row r="111" spans="1:5" ht="24">
      <c r="A111">
        <v>120105</v>
      </c>
      <c r="B111" s="2" t="s">
        <v>104</v>
      </c>
      <c r="C111" s="2" t="s">
        <v>193</v>
      </c>
      <c r="D111" s="2" t="s">
        <v>260</v>
      </c>
      <c r="E111" s="4">
        <f t="shared" si="1"/>
        <v>0</v>
      </c>
    </row>
    <row r="112" spans="1:5" ht="24">
      <c r="A112">
        <v>120401</v>
      </c>
      <c r="B112" s="2" t="s">
        <v>104</v>
      </c>
      <c r="C112" s="2" t="s">
        <v>261</v>
      </c>
      <c r="D112" s="2" t="s">
        <v>262</v>
      </c>
      <c r="E112" s="4">
        <f t="shared" si="1"/>
        <v>0</v>
      </c>
    </row>
    <row r="113" spans="1:5">
      <c r="A113">
        <v>60402</v>
      </c>
      <c r="B113" s="2" t="s">
        <v>214</v>
      </c>
      <c r="C113" s="2" t="s">
        <v>263</v>
      </c>
      <c r="D113" s="2" t="s">
        <v>264</v>
      </c>
      <c r="E113" s="4">
        <f t="shared" si="1"/>
        <v>0</v>
      </c>
    </row>
    <row r="114" spans="1:5" ht="24">
      <c r="A114">
        <v>120504</v>
      </c>
      <c r="B114" s="2" t="s">
        <v>104</v>
      </c>
      <c r="C114" s="2" t="s">
        <v>105</v>
      </c>
      <c r="D114" s="2" t="s">
        <v>265</v>
      </c>
      <c r="E114" s="4">
        <f t="shared" si="1"/>
        <v>0</v>
      </c>
    </row>
    <row r="115" spans="1:5">
      <c r="A115">
        <v>90302</v>
      </c>
      <c r="B115" s="2" t="s">
        <v>139</v>
      </c>
      <c r="C115" s="2" t="s">
        <v>238</v>
      </c>
      <c r="D115" s="2" t="s">
        <v>266</v>
      </c>
      <c r="E115" s="4">
        <f t="shared" si="1"/>
        <v>0</v>
      </c>
    </row>
    <row r="116" spans="1:5" ht="24">
      <c r="A116">
        <v>120305</v>
      </c>
      <c r="B116" s="2" t="s">
        <v>104</v>
      </c>
      <c r="C116" s="2" t="s">
        <v>126</v>
      </c>
      <c r="D116" s="2" t="s">
        <v>267</v>
      </c>
      <c r="E116" s="4">
        <f t="shared" si="1"/>
        <v>0</v>
      </c>
    </row>
    <row r="117" spans="1:5">
      <c r="A117">
        <v>41402</v>
      </c>
      <c r="B117" s="2" t="s">
        <v>115</v>
      </c>
      <c r="C117" s="2" t="s">
        <v>268</v>
      </c>
      <c r="D117" s="2" t="s">
        <v>269</v>
      </c>
      <c r="E117" s="4">
        <f t="shared" si="1"/>
        <v>0</v>
      </c>
    </row>
    <row r="118" spans="1:5">
      <c r="A118">
        <v>130108</v>
      </c>
      <c r="B118" s="2" t="s">
        <v>131</v>
      </c>
      <c r="C118" s="2" t="s">
        <v>144</v>
      </c>
      <c r="D118" s="2" t="s">
        <v>270</v>
      </c>
      <c r="E118" s="4">
        <f t="shared" si="1"/>
        <v>0</v>
      </c>
    </row>
    <row r="119" spans="1:5">
      <c r="A119">
        <v>41303</v>
      </c>
      <c r="B119" s="2" t="s">
        <v>115</v>
      </c>
      <c r="C119" s="2" t="s">
        <v>183</v>
      </c>
      <c r="D119" s="2" t="s">
        <v>271</v>
      </c>
      <c r="E119" s="4">
        <f t="shared" si="1"/>
        <v>0</v>
      </c>
    </row>
    <row r="120" spans="1:5">
      <c r="A120">
        <v>130401</v>
      </c>
      <c r="B120" s="2" t="s">
        <v>131</v>
      </c>
      <c r="C120" s="2" t="s">
        <v>178</v>
      </c>
      <c r="D120" s="2" t="s">
        <v>272</v>
      </c>
      <c r="E120" s="4">
        <f t="shared" si="1"/>
        <v>0</v>
      </c>
    </row>
    <row r="121" spans="1:5">
      <c r="A121">
        <v>10201</v>
      </c>
      <c r="B121" s="2" t="s">
        <v>119</v>
      </c>
      <c r="C121" s="2" t="s">
        <v>167</v>
      </c>
      <c r="D121" s="2" t="s">
        <v>273</v>
      </c>
      <c r="E121" s="4">
        <f t="shared" si="1"/>
        <v>0</v>
      </c>
    </row>
    <row r="122" spans="1:5">
      <c r="A122">
        <v>50103</v>
      </c>
      <c r="B122" s="2" t="s">
        <v>107</v>
      </c>
      <c r="C122" s="2" t="s">
        <v>228</v>
      </c>
      <c r="D122" s="2" t="s">
        <v>228</v>
      </c>
      <c r="E122" s="4">
        <f t="shared" si="1"/>
        <v>0</v>
      </c>
    </row>
    <row r="123" spans="1:5">
      <c r="A123">
        <v>60202</v>
      </c>
      <c r="B123" s="2" t="s">
        <v>214</v>
      </c>
      <c r="C123" s="2" t="s">
        <v>274</v>
      </c>
      <c r="D123" s="2" t="s">
        <v>240</v>
      </c>
      <c r="E123" s="4">
        <f t="shared" si="1"/>
        <v>0</v>
      </c>
    </row>
    <row r="124" spans="1:5">
      <c r="A124">
        <v>80501</v>
      </c>
      <c r="B124" s="2" t="s">
        <v>97</v>
      </c>
      <c r="C124" s="2" t="s">
        <v>240</v>
      </c>
      <c r="D124" s="2" t="s">
        <v>275</v>
      </c>
      <c r="E124" s="4">
        <f t="shared" si="1"/>
        <v>0</v>
      </c>
    </row>
    <row r="125" spans="1:5">
      <c r="A125">
        <v>130405</v>
      </c>
      <c r="B125" s="2" t="s">
        <v>131</v>
      </c>
      <c r="C125" s="2" t="s">
        <v>178</v>
      </c>
      <c r="D125" s="2" t="s">
        <v>276</v>
      </c>
      <c r="E125" s="4">
        <f t="shared" si="1"/>
        <v>0</v>
      </c>
    </row>
    <row r="126" spans="1:5" ht="24">
      <c r="A126">
        <v>120301</v>
      </c>
      <c r="B126" s="2" t="s">
        <v>104</v>
      </c>
      <c r="C126" s="2" t="s">
        <v>126</v>
      </c>
      <c r="D126" s="2" t="s">
        <v>277</v>
      </c>
      <c r="E126" s="4">
        <f t="shared" si="1"/>
        <v>0</v>
      </c>
    </row>
    <row r="127" spans="1:5">
      <c r="A127">
        <v>20604</v>
      </c>
      <c r="B127" s="2" t="s">
        <v>110</v>
      </c>
      <c r="C127" s="2" t="s">
        <v>236</v>
      </c>
      <c r="D127" s="2" t="s">
        <v>278</v>
      </c>
      <c r="E127" s="4">
        <f t="shared" si="1"/>
        <v>0</v>
      </c>
    </row>
    <row r="128" spans="1:5">
      <c r="A128">
        <v>80601</v>
      </c>
      <c r="B128" s="2" t="s">
        <v>97</v>
      </c>
      <c r="C128" s="2" t="s">
        <v>204</v>
      </c>
      <c r="D128" s="2" t="s">
        <v>279</v>
      </c>
      <c r="E128" s="4">
        <f t="shared" si="1"/>
        <v>0</v>
      </c>
    </row>
    <row r="129" spans="1:5">
      <c r="A129">
        <v>40604</v>
      </c>
      <c r="B129" s="2" t="s">
        <v>115</v>
      </c>
      <c r="C129" s="2" t="s">
        <v>185</v>
      </c>
      <c r="D129" s="2" t="s">
        <v>115</v>
      </c>
      <c r="E129" s="4">
        <f t="shared" si="1"/>
        <v>0</v>
      </c>
    </row>
    <row r="130" spans="1:5">
      <c r="A130">
        <v>10301</v>
      </c>
      <c r="B130" s="2" t="s">
        <v>119</v>
      </c>
      <c r="C130" s="2" t="s">
        <v>159</v>
      </c>
      <c r="D130" s="2" t="s">
        <v>280</v>
      </c>
      <c r="E130" s="4">
        <f t="shared" si="1"/>
        <v>0</v>
      </c>
    </row>
    <row r="131" spans="1:5">
      <c r="A131">
        <v>90203</v>
      </c>
      <c r="B131" s="2" t="s">
        <v>139</v>
      </c>
      <c r="C131" s="2" t="s">
        <v>165</v>
      </c>
      <c r="D131" s="2" t="s">
        <v>281</v>
      </c>
      <c r="E131" s="4">
        <f t="shared" si="1"/>
        <v>0</v>
      </c>
    </row>
    <row r="132" spans="1:5">
      <c r="A132">
        <v>60101</v>
      </c>
      <c r="B132" s="2" t="s">
        <v>214</v>
      </c>
      <c r="C132" s="2" t="s">
        <v>282</v>
      </c>
      <c r="D132" s="2" t="s">
        <v>283</v>
      </c>
      <c r="E132" s="4">
        <f t="shared" si="1"/>
        <v>0</v>
      </c>
    </row>
    <row r="133" spans="1:5">
      <c r="A133">
        <v>60203</v>
      </c>
      <c r="B133" s="2" t="s">
        <v>214</v>
      </c>
      <c r="C133" s="2" t="s">
        <v>274</v>
      </c>
      <c r="D133" s="2" t="s">
        <v>284</v>
      </c>
      <c r="E133" s="4">
        <f t="shared" ref="E133:E196" si="2">SUM(F133:AEZ133)</f>
        <v>0</v>
      </c>
    </row>
    <row r="134" spans="1:5">
      <c r="A134">
        <v>70405</v>
      </c>
      <c r="B134" s="2" t="s">
        <v>102</v>
      </c>
      <c r="C134" s="2" t="s">
        <v>158</v>
      </c>
      <c r="D134" s="2" t="s">
        <v>285</v>
      </c>
      <c r="E134" s="4">
        <f t="shared" si="2"/>
        <v>0</v>
      </c>
    </row>
    <row r="135" spans="1:5">
      <c r="A135">
        <v>60702</v>
      </c>
      <c r="B135" s="2" t="s">
        <v>214</v>
      </c>
      <c r="C135" s="2" t="s">
        <v>286</v>
      </c>
      <c r="D135" s="2" t="s">
        <v>287</v>
      </c>
      <c r="E135" s="4">
        <f t="shared" si="2"/>
        <v>0</v>
      </c>
    </row>
    <row r="136" spans="1:5">
      <c r="A136">
        <v>130305</v>
      </c>
      <c r="B136" s="2" t="s">
        <v>131</v>
      </c>
      <c r="C136" s="2" t="s">
        <v>219</v>
      </c>
      <c r="D136" s="2" t="s">
        <v>288</v>
      </c>
      <c r="E136" s="4">
        <f t="shared" si="2"/>
        <v>0</v>
      </c>
    </row>
    <row r="137" spans="1:5">
      <c r="A137">
        <v>130306</v>
      </c>
      <c r="B137" s="2" t="s">
        <v>131</v>
      </c>
      <c r="C137" s="2" t="s">
        <v>219</v>
      </c>
      <c r="D137" s="2" t="s">
        <v>289</v>
      </c>
      <c r="E137" s="4">
        <f t="shared" si="2"/>
        <v>0</v>
      </c>
    </row>
    <row r="138" spans="1:5">
      <c r="A138">
        <v>30105</v>
      </c>
      <c r="B138" s="2" t="s">
        <v>99</v>
      </c>
      <c r="C138" s="2" t="s">
        <v>99</v>
      </c>
      <c r="D138" s="2" t="s">
        <v>290</v>
      </c>
      <c r="E138" s="4">
        <f t="shared" si="2"/>
        <v>0</v>
      </c>
    </row>
    <row r="139" spans="1:5" ht="24">
      <c r="A139">
        <v>110101</v>
      </c>
      <c r="B139" s="2" t="s">
        <v>291</v>
      </c>
      <c r="C139" s="2" t="s">
        <v>292</v>
      </c>
      <c r="D139" s="2" t="s">
        <v>293</v>
      </c>
      <c r="E139" s="4">
        <f t="shared" si="2"/>
        <v>0</v>
      </c>
    </row>
    <row r="140" spans="1:5">
      <c r="A140">
        <v>40603</v>
      </c>
      <c r="B140" s="2" t="s">
        <v>115</v>
      </c>
      <c r="C140" s="2" t="s">
        <v>185</v>
      </c>
      <c r="D140" s="2" t="s">
        <v>294</v>
      </c>
      <c r="E140" s="4">
        <f t="shared" si="2"/>
        <v>0</v>
      </c>
    </row>
    <row r="141" spans="1:5">
      <c r="A141">
        <v>10208</v>
      </c>
      <c r="B141" s="2" t="s">
        <v>119</v>
      </c>
      <c r="C141" s="2" t="s">
        <v>167</v>
      </c>
      <c r="D141" s="2" t="s">
        <v>295</v>
      </c>
      <c r="E141" s="4">
        <f t="shared" si="2"/>
        <v>0</v>
      </c>
    </row>
    <row r="142" spans="1:5">
      <c r="A142">
        <v>20603</v>
      </c>
      <c r="B142" s="2" t="s">
        <v>110</v>
      </c>
      <c r="C142" s="2" t="s">
        <v>236</v>
      </c>
      <c r="D142" s="2" t="s">
        <v>110</v>
      </c>
      <c r="E142" s="4">
        <f t="shared" si="2"/>
        <v>0</v>
      </c>
    </row>
    <row r="143" spans="1:5">
      <c r="A143">
        <v>30302</v>
      </c>
      <c r="B143" s="2" t="s">
        <v>99</v>
      </c>
      <c r="C143" s="2" t="s">
        <v>296</v>
      </c>
      <c r="D143" s="2" t="s">
        <v>297</v>
      </c>
      <c r="E143" s="4">
        <f t="shared" si="2"/>
        <v>0</v>
      </c>
    </row>
    <row r="144" spans="1:5">
      <c r="A144">
        <v>80507</v>
      </c>
      <c r="B144" s="2" t="s">
        <v>97</v>
      </c>
      <c r="C144" s="2" t="s">
        <v>240</v>
      </c>
      <c r="D144" s="2" t="s">
        <v>298</v>
      </c>
      <c r="E144" s="4">
        <f t="shared" si="2"/>
        <v>0</v>
      </c>
    </row>
    <row r="145" spans="1:5">
      <c r="A145">
        <v>50209</v>
      </c>
      <c r="B145" s="2" t="s">
        <v>107</v>
      </c>
      <c r="C145" s="2" t="s">
        <v>195</v>
      </c>
      <c r="D145" s="2" t="s">
        <v>299</v>
      </c>
      <c r="E145" s="4">
        <f t="shared" si="2"/>
        <v>0</v>
      </c>
    </row>
    <row r="146" spans="1:5">
      <c r="A146">
        <v>40303</v>
      </c>
      <c r="B146" s="2" t="s">
        <v>115</v>
      </c>
      <c r="C146" s="2" t="s">
        <v>152</v>
      </c>
      <c r="D146" s="2" t="s">
        <v>300</v>
      </c>
      <c r="E146" s="4">
        <f t="shared" si="2"/>
        <v>0</v>
      </c>
    </row>
    <row r="147" spans="1:5">
      <c r="A147">
        <v>70404</v>
      </c>
      <c r="B147" s="2" t="s">
        <v>102</v>
      </c>
      <c r="C147" s="2" t="s">
        <v>158</v>
      </c>
      <c r="D147" s="2" t="s">
        <v>301</v>
      </c>
      <c r="E147" s="4">
        <f t="shared" si="2"/>
        <v>0</v>
      </c>
    </row>
    <row r="148" spans="1:5">
      <c r="A148">
        <v>90503</v>
      </c>
      <c r="B148" s="2" t="s">
        <v>139</v>
      </c>
      <c r="C148" s="2" t="s">
        <v>258</v>
      </c>
      <c r="D148" s="2" t="s">
        <v>301</v>
      </c>
      <c r="E148" s="4">
        <f t="shared" si="2"/>
        <v>0</v>
      </c>
    </row>
    <row r="149" spans="1:5">
      <c r="A149">
        <v>90802</v>
      </c>
      <c r="B149" s="2" t="s">
        <v>139</v>
      </c>
      <c r="C149" s="2" t="s">
        <v>302</v>
      </c>
      <c r="D149" s="2" t="s">
        <v>303</v>
      </c>
      <c r="E149" s="4">
        <f t="shared" si="2"/>
        <v>0</v>
      </c>
    </row>
    <row r="150" spans="1:5">
      <c r="A150">
        <v>90607</v>
      </c>
      <c r="B150" s="2" t="s">
        <v>139</v>
      </c>
      <c r="C150" s="2" t="s">
        <v>253</v>
      </c>
      <c r="D150" s="2" t="s">
        <v>304</v>
      </c>
      <c r="E150" s="4">
        <f t="shared" si="2"/>
        <v>0</v>
      </c>
    </row>
    <row r="151" spans="1:5">
      <c r="A151">
        <v>30107</v>
      </c>
      <c r="B151" s="2" t="s">
        <v>99</v>
      </c>
      <c r="C151" s="2" t="s">
        <v>99</v>
      </c>
      <c r="D151" s="2" t="s">
        <v>305</v>
      </c>
      <c r="E151" s="4">
        <f t="shared" si="2"/>
        <v>0</v>
      </c>
    </row>
    <row r="152" spans="1:5">
      <c r="A152">
        <v>30115</v>
      </c>
      <c r="B152" s="2" t="s">
        <v>99</v>
      </c>
      <c r="C152" s="2" t="s">
        <v>99</v>
      </c>
      <c r="D152" s="2" t="s">
        <v>306</v>
      </c>
      <c r="E152" s="4">
        <f t="shared" si="2"/>
        <v>0</v>
      </c>
    </row>
    <row r="153" spans="1:5">
      <c r="A153">
        <v>30502</v>
      </c>
      <c r="B153" s="2" t="s">
        <v>99</v>
      </c>
      <c r="C153" s="2" t="s">
        <v>307</v>
      </c>
      <c r="D153" s="2" t="s">
        <v>308</v>
      </c>
      <c r="E153" s="4">
        <f t="shared" si="2"/>
        <v>0</v>
      </c>
    </row>
    <row r="154" spans="1:5">
      <c r="A154">
        <v>50314</v>
      </c>
      <c r="B154" s="2" t="s">
        <v>107</v>
      </c>
      <c r="C154" s="2" t="s">
        <v>108</v>
      </c>
      <c r="D154" s="2" t="s">
        <v>309</v>
      </c>
      <c r="E154" s="4">
        <f t="shared" si="2"/>
        <v>0</v>
      </c>
    </row>
    <row r="155" spans="1:5">
      <c r="A155">
        <v>41403</v>
      </c>
      <c r="B155" s="2" t="s">
        <v>115</v>
      </c>
      <c r="C155" s="2" t="s">
        <v>268</v>
      </c>
      <c r="D155" s="2" t="s">
        <v>310</v>
      </c>
      <c r="E155" s="4">
        <f t="shared" si="2"/>
        <v>0</v>
      </c>
    </row>
    <row r="156" spans="1:5">
      <c r="A156">
        <v>80805</v>
      </c>
      <c r="B156" s="2" t="s">
        <v>97</v>
      </c>
      <c r="C156" s="2" t="s">
        <v>97</v>
      </c>
      <c r="D156" s="2" t="s">
        <v>311</v>
      </c>
      <c r="E156" s="4">
        <f t="shared" si="2"/>
        <v>0</v>
      </c>
    </row>
    <row r="157" spans="1:5">
      <c r="A157">
        <v>40601</v>
      </c>
      <c r="B157" s="2" t="s">
        <v>115</v>
      </c>
      <c r="C157" s="2" t="s">
        <v>185</v>
      </c>
      <c r="D157" s="2" t="s">
        <v>312</v>
      </c>
      <c r="E157" s="4">
        <f t="shared" si="2"/>
        <v>0</v>
      </c>
    </row>
    <row r="158" spans="1:5">
      <c r="A158">
        <v>40611</v>
      </c>
      <c r="B158" s="2" t="s">
        <v>115</v>
      </c>
      <c r="C158" s="2" t="s">
        <v>185</v>
      </c>
      <c r="D158" s="2" t="s">
        <v>313</v>
      </c>
      <c r="E158" s="4">
        <f t="shared" si="2"/>
        <v>0</v>
      </c>
    </row>
    <row r="159" spans="1:5">
      <c r="A159">
        <v>40612</v>
      </c>
      <c r="B159" s="2" t="s">
        <v>115</v>
      </c>
      <c r="C159" s="2" t="s">
        <v>185</v>
      </c>
      <c r="D159" s="2" t="s">
        <v>314</v>
      </c>
      <c r="E159" s="4">
        <f t="shared" si="2"/>
        <v>0</v>
      </c>
    </row>
    <row r="160" spans="1:5" ht="24">
      <c r="A160">
        <v>120313</v>
      </c>
      <c r="B160" s="2" t="s">
        <v>104</v>
      </c>
      <c r="C160" s="2" t="s">
        <v>126</v>
      </c>
      <c r="D160" s="2" t="s">
        <v>315</v>
      </c>
      <c r="E160" s="4">
        <f t="shared" si="2"/>
        <v>0</v>
      </c>
    </row>
    <row r="161" spans="1:5" ht="24">
      <c r="A161">
        <v>120315</v>
      </c>
      <c r="B161" s="2" t="s">
        <v>104</v>
      </c>
      <c r="C161" s="2" t="s">
        <v>126</v>
      </c>
      <c r="D161" s="2" t="s">
        <v>316</v>
      </c>
      <c r="E161" s="4">
        <f t="shared" si="2"/>
        <v>0</v>
      </c>
    </row>
    <row r="162" spans="1:5">
      <c r="A162">
        <v>40102</v>
      </c>
      <c r="B162" s="2" t="s">
        <v>115</v>
      </c>
      <c r="C162" s="2" t="s">
        <v>116</v>
      </c>
      <c r="D162" s="2" t="s">
        <v>317</v>
      </c>
      <c r="E162" s="4">
        <f t="shared" si="2"/>
        <v>0</v>
      </c>
    </row>
    <row r="163" spans="1:5">
      <c r="A163">
        <v>40701</v>
      </c>
      <c r="B163" s="2" t="s">
        <v>115</v>
      </c>
      <c r="C163" s="2" t="s">
        <v>318</v>
      </c>
      <c r="D163" s="2" t="s">
        <v>319</v>
      </c>
      <c r="E163" s="4">
        <f t="shared" si="2"/>
        <v>0</v>
      </c>
    </row>
    <row r="164" spans="1:5">
      <c r="A164">
        <v>41007</v>
      </c>
      <c r="B164" s="2" t="s">
        <v>115</v>
      </c>
      <c r="C164" s="2" t="s">
        <v>202</v>
      </c>
      <c r="D164" s="2" t="s">
        <v>320</v>
      </c>
      <c r="E164" s="4">
        <f t="shared" si="2"/>
        <v>0</v>
      </c>
    </row>
    <row r="165" spans="1:5">
      <c r="A165">
        <v>80826</v>
      </c>
      <c r="B165" s="2" t="s">
        <v>97</v>
      </c>
      <c r="C165" s="2" t="s">
        <v>97</v>
      </c>
      <c r="D165" s="2" t="s">
        <v>321</v>
      </c>
      <c r="E165" s="4">
        <f t="shared" si="2"/>
        <v>0</v>
      </c>
    </row>
    <row r="166" spans="1:5">
      <c r="A166">
        <v>40702</v>
      </c>
      <c r="B166" s="2" t="s">
        <v>115</v>
      </c>
      <c r="C166" s="2" t="s">
        <v>318</v>
      </c>
      <c r="D166" s="2" t="s">
        <v>322</v>
      </c>
      <c r="E166" s="4">
        <f t="shared" si="2"/>
        <v>0</v>
      </c>
    </row>
    <row r="167" spans="1:5">
      <c r="A167">
        <v>91010</v>
      </c>
      <c r="B167" s="2" t="s">
        <v>139</v>
      </c>
      <c r="C167" s="2" t="s">
        <v>232</v>
      </c>
      <c r="D167" s="2" t="s">
        <v>323</v>
      </c>
      <c r="E167" s="4">
        <f t="shared" si="2"/>
        <v>0</v>
      </c>
    </row>
    <row r="168" spans="1:5">
      <c r="A168">
        <v>90903</v>
      </c>
      <c r="B168" s="2" t="s">
        <v>139</v>
      </c>
      <c r="C168" s="2" t="s">
        <v>108</v>
      </c>
      <c r="D168" s="2" t="s">
        <v>324</v>
      </c>
      <c r="E168" s="4">
        <f t="shared" si="2"/>
        <v>0</v>
      </c>
    </row>
    <row r="169" spans="1:5">
      <c r="A169">
        <v>130705</v>
      </c>
      <c r="B169" s="2" t="s">
        <v>131</v>
      </c>
      <c r="C169" s="2" t="s">
        <v>132</v>
      </c>
      <c r="D169" s="2" t="s">
        <v>325</v>
      </c>
      <c r="E169" s="4">
        <f t="shared" si="2"/>
        <v>0</v>
      </c>
    </row>
    <row r="170" spans="1:5">
      <c r="A170">
        <v>90307</v>
      </c>
      <c r="B170" s="2" t="s">
        <v>139</v>
      </c>
      <c r="C170" s="2" t="s">
        <v>238</v>
      </c>
      <c r="D170" s="2" t="s">
        <v>326</v>
      </c>
      <c r="E170" s="4">
        <f t="shared" si="2"/>
        <v>0</v>
      </c>
    </row>
    <row r="171" spans="1:5" ht="24">
      <c r="A171">
        <v>120505</v>
      </c>
      <c r="B171" s="2" t="s">
        <v>104</v>
      </c>
      <c r="C171" s="2" t="s">
        <v>105</v>
      </c>
      <c r="D171" s="2" t="s">
        <v>327</v>
      </c>
      <c r="E171" s="4">
        <f t="shared" si="2"/>
        <v>0</v>
      </c>
    </row>
    <row r="172" spans="1:5">
      <c r="A172">
        <v>60604</v>
      </c>
      <c r="B172" s="2" t="s">
        <v>214</v>
      </c>
      <c r="C172" s="2" t="s">
        <v>328</v>
      </c>
      <c r="D172" s="2" t="s">
        <v>329</v>
      </c>
      <c r="E172" s="4">
        <f t="shared" si="2"/>
        <v>0</v>
      </c>
    </row>
    <row r="173" spans="1:5">
      <c r="A173">
        <v>90102</v>
      </c>
      <c r="B173" s="2" t="s">
        <v>139</v>
      </c>
      <c r="C173" s="2" t="s">
        <v>148</v>
      </c>
      <c r="D173" s="2" t="s">
        <v>330</v>
      </c>
      <c r="E173" s="4">
        <f t="shared" si="2"/>
        <v>0</v>
      </c>
    </row>
    <row r="174" spans="1:5">
      <c r="A174">
        <v>70704</v>
      </c>
      <c r="B174" s="2" t="s">
        <v>102</v>
      </c>
      <c r="C174" s="2" t="s">
        <v>129</v>
      </c>
      <c r="D174" s="2" t="s">
        <v>331</v>
      </c>
      <c r="E174" s="4">
        <f t="shared" si="2"/>
        <v>0</v>
      </c>
    </row>
    <row r="175" spans="1:5">
      <c r="A175">
        <v>40513</v>
      </c>
      <c r="B175" s="2" t="s">
        <v>115</v>
      </c>
      <c r="C175" s="2" t="s">
        <v>146</v>
      </c>
      <c r="D175" s="2" t="s">
        <v>332</v>
      </c>
      <c r="E175" s="4">
        <f t="shared" si="2"/>
        <v>0</v>
      </c>
    </row>
    <row r="176" spans="1:5">
      <c r="A176">
        <v>70705</v>
      </c>
      <c r="B176" s="2" t="s">
        <v>102</v>
      </c>
      <c r="C176" s="2" t="s">
        <v>129</v>
      </c>
      <c r="D176" s="2" t="s">
        <v>333</v>
      </c>
      <c r="E176" s="4">
        <f t="shared" si="2"/>
        <v>0</v>
      </c>
    </row>
    <row r="177" spans="1:5">
      <c r="A177">
        <v>91203</v>
      </c>
      <c r="B177" s="2" t="s">
        <v>139</v>
      </c>
      <c r="C177" s="2" t="s">
        <v>140</v>
      </c>
      <c r="D177" s="2" t="s">
        <v>333</v>
      </c>
      <c r="E177" s="4">
        <f t="shared" si="2"/>
        <v>0</v>
      </c>
    </row>
    <row r="178" spans="1:5">
      <c r="A178">
        <v>130307</v>
      </c>
      <c r="B178" s="2" t="s">
        <v>131</v>
      </c>
      <c r="C178" s="2" t="s">
        <v>219</v>
      </c>
      <c r="D178" s="2" t="s">
        <v>333</v>
      </c>
      <c r="E178" s="4">
        <f t="shared" si="2"/>
        <v>0</v>
      </c>
    </row>
    <row r="179" spans="1:5">
      <c r="A179">
        <v>60303</v>
      </c>
      <c r="B179" s="2" t="s">
        <v>214</v>
      </c>
      <c r="C179" s="2" t="s">
        <v>334</v>
      </c>
      <c r="D179" s="2" t="s">
        <v>335</v>
      </c>
      <c r="E179" s="4">
        <f t="shared" si="2"/>
        <v>0</v>
      </c>
    </row>
    <row r="180" spans="1:5">
      <c r="A180">
        <v>70602</v>
      </c>
      <c r="B180" s="2" t="s">
        <v>102</v>
      </c>
      <c r="C180" s="2" t="s">
        <v>336</v>
      </c>
      <c r="D180" s="2" t="s">
        <v>337</v>
      </c>
      <c r="E180" s="4">
        <f t="shared" si="2"/>
        <v>0</v>
      </c>
    </row>
    <row r="181" spans="1:5">
      <c r="A181">
        <v>20403</v>
      </c>
      <c r="B181" s="2" t="s">
        <v>110</v>
      </c>
      <c r="C181" s="2" t="s">
        <v>242</v>
      </c>
      <c r="D181" s="2" t="s">
        <v>338</v>
      </c>
      <c r="E181" s="4">
        <f t="shared" si="2"/>
        <v>0</v>
      </c>
    </row>
    <row r="182" spans="1:5">
      <c r="A182">
        <v>60302</v>
      </c>
      <c r="B182" s="2" t="s">
        <v>214</v>
      </c>
      <c r="C182" s="2" t="s">
        <v>334</v>
      </c>
      <c r="D182" s="2" t="s">
        <v>339</v>
      </c>
      <c r="E182" s="4">
        <f t="shared" si="2"/>
        <v>0</v>
      </c>
    </row>
    <row r="183" spans="1:5">
      <c r="A183">
        <v>70204</v>
      </c>
      <c r="B183" s="2" t="s">
        <v>102</v>
      </c>
      <c r="C183" s="2" t="s">
        <v>161</v>
      </c>
      <c r="D183" s="2" t="s">
        <v>340</v>
      </c>
      <c r="E183" s="4">
        <f t="shared" si="2"/>
        <v>0</v>
      </c>
    </row>
    <row r="184" spans="1:5">
      <c r="A184">
        <v>60304</v>
      </c>
      <c r="B184" s="2" t="s">
        <v>214</v>
      </c>
      <c r="C184" s="2" t="s">
        <v>334</v>
      </c>
      <c r="D184" s="2" t="s">
        <v>341</v>
      </c>
      <c r="E184" s="4">
        <f t="shared" si="2"/>
        <v>0</v>
      </c>
    </row>
    <row r="185" spans="1:5">
      <c r="A185">
        <v>70406</v>
      </c>
      <c r="B185" s="2" t="s">
        <v>102</v>
      </c>
      <c r="C185" s="2" t="s">
        <v>158</v>
      </c>
      <c r="D185" s="2" t="s">
        <v>341</v>
      </c>
      <c r="E185" s="4">
        <f t="shared" si="2"/>
        <v>0</v>
      </c>
    </row>
    <row r="186" spans="1:5">
      <c r="A186">
        <v>20203</v>
      </c>
      <c r="B186" s="2" t="s">
        <v>110</v>
      </c>
      <c r="C186" s="2" t="s">
        <v>137</v>
      </c>
      <c r="D186" s="2" t="s">
        <v>342</v>
      </c>
      <c r="E186" s="4">
        <f t="shared" si="2"/>
        <v>0</v>
      </c>
    </row>
    <row r="187" spans="1:5">
      <c r="A187">
        <v>80802</v>
      </c>
      <c r="B187" s="2" t="s">
        <v>97</v>
      </c>
      <c r="C187" s="2" t="s">
        <v>97</v>
      </c>
      <c r="D187" s="2" t="s">
        <v>343</v>
      </c>
      <c r="E187" s="4">
        <f t="shared" si="2"/>
        <v>0</v>
      </c>
    </row>
    <row r="188" spans="1:5">
      <c r="A188">
        <v>60606</v>
      </c>
      <c r="B188" s="2" t="s">
        <v>214</v>
      </c>
      <c r="C188" s="2" t="s">
        <v>328</v>
      </c>
      <c r="D188" s="2" t="s">
        <v>344</v>
      </c>
      <c r="E188" s="4">
        <f t="shared" si="2"/>
        <v>0</v>
      </c>
    </row>
    <row r="189" spans="1:5">
      <c r="A189">
        <v>70205</v>
      </c>
      <c r="B189" s="2" t="s">
        <v>102</v>
      </c>
      <c r="C189" s="2" t="s">
        <v>161</v>
      </c>
      <c r="D189" s="2" t="s">
        <v>345</v>
      </c>
      <c r="E189" s="4">
        <f t="shared" si="2"/>
        <v>0</v>
      </c>
    </row>
    <row r="190" spans="1:5">
      <c r="A190">
        <v>90204</v>
      </c>
      <c r="B190" s="2" t="s">
        <v>139</v>
      </c>
      <c r="C190" s="2" t="s">
        <v>165</v>
      </c>
      <c r="D190" s="2" t="s">
        <v>346</v>
      </c>
      <c r="E190" s="4">
        <f t="shared" si="2"/>
        <v>0</v>
      </c>
    </row>
    <row r="191" spans="1:5">
      <c r="A191">
        <v>20605</v>
      </c>
      <c r="B191" s="2" t="s">
        <v>110</v>
      </c>
      <c r="C191" s="2" t="s">
        <v>236</v>
      </c>
      <c r="D191" s="2" t="s">
        <v>347</v>
      </c>
      <c r="E191" s="4">
        <f t="shared" si="2"/>
        <v>0</v>
      </c>
    </row>
    <row r="192" spans="1:5">
      <c r="A192">
        <v>130706</v>
      </c>
      <c r="B192" s="2" t="s">
        <v>131</v>
      </c>
      <c r="C192" s="2" t="s">
        <v>132</v>
      </c>
      <c r="D192" s="2" t="s">
        <v>347</v>
      </c>
      <c r="E192" s="4">
        <f t="shared" si="2"/>
        <v>0</v>
      </c>
    </row>
    <row r="193" spans="1:5">
      <c r="A193">
        <v>20502</v>
      </c>
      <c r="B193" s="2" t="s">
        <v>110</v>
      </c>
      <c r="C193" s="2" t="s">
        <v>348</v>
      </c>
      <c r="D193" s="2" t="s">
        <v>349</v>
      </c>
      <c r="E193" s="4">
        <f t="shared" si="2"/>
        <v>0</v>
      </c>
    </row>
    <row r="194" spans="1:5">
      <c r="A194">
        <v>70706</v>
      </c>
      <c r="B194" s="2" t="s">
        <v>102</v>
      </c>
      <c r="C194" s="2" t="s">
        <v>129</v>
      </c>
      <c r="D194" s="2" t="s">
        <v>350</v>
      </c>
      <c r="E194" s="4">
        <f t="shared" si="2"/>
        <v>0</v>
      </c>
    </row>
    <row r="195" spans="1:5">
      <c r="A195">
        <v>20102</v>
      </c>
      <c r="B195" s="2" t="s">
        <v>110</v>
      </c>
      <c r="C195" s="2" t="s">
        <v>111</v>
      </c>
      <c r="D195" s="2" t="s">
        <v>351</v>
      </c>
      <c r="E195" s="4">
        <f t="shared" si="2"/>
        <v>0</v>
      </c>
    </row>
    <row r="196" spans="1:5">
      <c r="A196">
        <v>41304</v>
      </c>
      <c r="B196" s="2" t="s">
        <v>115</v>
      </c>
      <c r="C196" s="2" t="s">
        <v>183</v>
      </c>
      <c r="D196" s="2" t="s">
        <v>351</v>
      </c>
      <c r="E196" s="4">
        <f t="shared" si="2"/>
        <v>0</v>
      </c>
    </row>
    <row r="197" spans="1:5">
      <c r="A197">
        <v>90904</v>
      </c>
      <c r="B197" s="2" t="s">
        <v>139</v>
      </c>
      <c r="C197" s="2" t="s">
        <v>108</v>
      </c>
      <c r="D197" s="2" t="s">
        <v>352</v>
      </c>
      <c r="E197" s="4">
        <f t="shared" ref="E197:E260" si="3">SUM(F197:AEZ197)</f>
        <v>0</v>
      </c>
    </row>
    <row r="198" spans="1:5">
      <c r="A198">
        <v>70315</v>
      </c>
      <c r="B198" s="2" t="s">
        <v>102</v>
      </c>
      <c r="C198" s="2" t="s">
        <v>102</v>
      </c>
      <c r="D198" s="2" t="s">
        <v>353</v>
      </c>
      <c r="E198" s="4">
        <f t="shared" si="3"/>
        <v>0</v>
      </c>
    </row>
    <row r="199" spans="1:5">
      <c r="A199">
        <v>10206</v>
      </c>
      <c r="B199" s="2" t="s">
        <v>119</v>
      </c>
      <c r="C199" s="2" t="s">
        <v>167</v>
      </c>
      <c r="D199" s="2" t="s">
        <v>354</v>
      </c>
      <c r="E199" s="4">
        <f t="shared" si="3"/>
        <v>0</v>
      </c>
    </row>
    <row r="200" spans="1:5">
      <c r="A200">
        <v>70102</v>
      </c>
      <c r="B200" s="2" t="s">
        <v>102</v>
      </c>
      <c r="C200" s="2" t="s">
        <v>355</v>
      </c>
      <c r="D200" s="2" t="s">
        <v>356</v>
      </c>
      <c r="E200" s="4">
        <f t="shared" si="3"/>
        <v>0</v>
      </c>
    </row>
    <row r="201" spans="1:5">
      <c r="A201">
        <v>130902</v>
      </c>
      <c r="B201" s="2" t="s">
        <v>131</v>
      </c>
      <c r="C201" s="2" t="s">
        <v>357</v>
      </c>
      <c r="D201" s="2" t="s">
        <v>358</v>
      </c>
      <c r="E201" s="4">
        <f t="shared" si="3"/>
        <v>0</v>
      </c>
    </row>
    <row r="202" spans="1:5">
      <c r="A202">
        <v>30203</v>
      </c>
      <c r="B202" s="2" t="s">
        <v>99</v>
      </c>
      <c r="C202" s="2" t="s">
        <v>100</v>
      </c>
      <c r="D202" s="2" t="s">
        <v>359</v>
      </c>
      <c r="E202" s="4">
        <f t="shared" si="3"/>
        <v>0</v>
      </c>
    </row>
    <row r="203" spans="1:5">
      <c r="A203">
        <v>30303</v>
      </c>
      <c r="B203" s="2" t="s">
        <v>99</v>
      </c>
      <c r="C203" s="2" t="s">
        <v>296</v>
      </c>
      <c r="D203" s="2" t="s">
        <v>360</v>
      </c>
      <c r="E203" s="4">
        <f t="shared" si="3"/>
        <v>0</v>
      </c>
    </row>
    <row r="204" spans="1:5">
      <c r="A204">
        <v>70302</v>
      </c>
      <c r="B204" s="2" t="s">
        <v>102</v>
      </c>
      <c r="C204" s="2" t="s">
        <v>102</v>
      </c>
      <c r="D204" s="2" t="s">
        <v>360</v>
      </c>
      <c r="E204" s="4">
        <f t="shared" si="3"/>
        <v>0</v>
      </c>
    </row>
    <row r="205" spans="1:5">
      <c r="A205">
        <v>20302</v>
      </c>
      <c r="B205" s="2" t="s">
        <v>110</v>
      </c>
      <c r="C205" s="2" t="s">
        <v>361</v>
      </c>
      <c r="D205" s="2" t="s">
        <v>362</v>
      </c>
      <c r="E205" s="4">
        <f t="shared" si="3"/>
        <v>0</v>
      </c>
    </row>
    <row r="206" spans="1:5">
      <c r="A206">
        <v>70109</v>
      </c>
      <c r="B206" s="2" t="s">
        <v>102</v>
      </c>
      <c r="C206" s="2" t="s">
        <v>355</v>
      </c>
      <c r="D206" s="2" t="s">
        <v>363</v>
      </c>
      <c r="E206" s="4">
        <f t="shared" si="3"/>
        <v>0</v>
      </c>
    </row>
    <row r="207" spans="1:5">
      <c r="A207">
        <v>20108</v>
      </c>
      <c r="B207" s="2" t="s">
        <v>110</v>
      </c>
      <c r="C207" s="2" t="s">
        <v>111</v>
      </c>
      <c r="D207" s="2" t="s">
        <v>364</v>
      </c>
      <c r="E207" s="4">
        <f t="shared" si="3"/>
        <v>0</v>
      </c>
    </row>
    <row r="208" spans="1:5">
      <c r="A208">
        <v>90407</v>
      </c>
      <c r="B208" s="2" t="s">
        <v>139</v>
      </c>
      <c r="C208" s="2" t="s">
        <v>189</v>
      </c>
      <c r="D208" s="2" t="s">
        <v>365</v>
      </c>
      <c r="E208" s="4">
        <f t="shared" si="3"/>
        <v>0</v>
      </c>
    </row>
    <row r="209" spans="1:5">
      <c r="A209">
        <v>130903</v>
      </c>
      <c r="B209" s="2" t="s">
        <v>131</v>
      </c>
      <c r="C209" s="2" t="s">
        <v>357</v>
      </c>
      <c r="D209" s="2" t="s">
        <v>365</v>
      </c>
      <c r="E209" s="4">
        <f t="shared" si="3"/>
        <v>0</v>
      </c>
    </row>
    <row r="210" spans="1:5">
      <c r="A210">
        <v>130406</v>
      </c>
      <c r="B210" s="2" t="s">
        <v>131</v>
      </c>
      <c r="C210" s="2" t="s">
        <v>178</v>
      </c>
      <c r="D210" s="2" t="s">
        <v>366</v>
      </c>
      <c r="E210" s="4">
        <f t="shared" si="3"/>
        <v>0</v>
      </c>
    </row>
    <row r="211" spans="1:5">
      <c r="A211">
        <v>60704</v>
      </c>
      <c r="B211" s="2" t="s">
        <v>214</v>
      </c>
      <c r="C211" s="2" t="s">
        <v>286</v>
      </c>
      <c r="D211" s="2" t="s">
        <v>367</v>
      </c>
      <c r="E211" s="4">
        <f t="shared" si="3"/>
        <v>0</v>
      </c>
    </row>
    <row r="212" spans="1:5">
      <c r="A212">
        <v>80504</v>
      </c>
      <c r="B212" s="2" t="s">
        <v>97</v>
      </c>
      <c r="C212" s="2" t="s">
        <v>240</v>
      </c>
      <c r="D212" s="2" t="s">
        <v>368</v>
      </c>
      <c r="E212" s="4">
        <f t="shared" si="3"/>
        <v>0</v>
      </c>
    </row>
    <row r="213" spans="1:5">
      <c r="A213">
        <v>70103</v>
      </c>
      <c r="B213" s="2" t="s">
        <v>102</v>
      </c>
      <c r="C213" s="2" t="s">
        <v>355</v>
      </c>
      <c r="D213" s="2" t="s">
        <v>369</v>
      </c>
      <c r="E213" s="4">
        <f t="shared" si="3"/>
        <v>0</v>
      </c>
    </row>
    <row r="214" spans="1:5">
      <c r="A214">
        <v>70206</v>
      </c>
      <c r="B214" s="2" t="s">
        <v>102</v>
      </c>
      <c r="C214" s="2" t="s">
        <v>161</v>
      </c>
      <c r="D214" s="2" t="s">
        <v>370</v>
      </c>
      <c r="E214" s="4">
        <f t="shared" si="3"/>
        <v>0</v>
      </c>
    </row>
    <row r="215" spans="1:5">
      <c r="A215">
        <v>91105</v>
      </c>
      <c r="B215" s="2" t="s">
        <v>139</v>
      </c>
      <c r="C215" s="2" t="s">
        <v>156</v>
      </c>
      <c r="D215" s="2" t="s">
        <v>371</v>
      </c>
      <c r="E215" s="4">
        <f t="shared" si="3"/>
        <v>0</v>
      </c>
    </row>
    <row r="216" spans="1:5">
      <c r="A216">
        <v>90504</v>
      </c>
      <c r="B216" s="2" t="s">
        <v>139</v>
      </c>
      <c r="C216" s="2" t="s">
        <v>258</v>
      </c>
      <c r="D216" s="2" t="s">
        <v>372</v>
      </c>
      <c r="E216" s="4">
        <f t="shared" si="3"/>
        <v>0</v>
      </c>
    </row>
    <row r="217" spans="1:5">
      <c r="A217">
        <v>70207</v>
      </c>
      <c r="B217" s="2" t="s">
        <v>102</v>
      </c>
      <c r="C217" s="2" t="s">
        <v>161</v>
      </c>
      <c r="D217" s="2" t="s">
        <v>373</v>
      </c>
      <c r="E217" s="4">
        <f t="shared" si="3"/>
        <v>0</v>
      </c>
    </row>
    <row r="218" spans="1:5">
      <c r="A218">
        <v>40902</v>
      </c>
      <c r="B218" s="2" t="s">
        <v>115</v>
      </c>
      <c r="C218" s="2" t="s">
        <v>374</v>
      </c>
      <c r="D218" s="2" t="s">
        <v>375</v>
      </c>
      <c r="E218" s="4">
        <f t="shared" si="3"/>
        <v>0</v>
      </c>
    </row>
    <row r="219" spans="1:5">
      <c r="A219">
        <v>60603</v>
      </c>
      <c r="B219" s="2" t="s">
        <v>214</v>
      </c>
      <c r="C219" s="2" t="s">
        <v>328</v>
      </c>
      <c r="D219" s="2" t="s">
        <v>376</v>
      </c>
      <c r="E219" s="4">
        <f t="shared" si="3"/>
        <v>0</v>
      </c>
    </row>
    <row r="220" spans="1:5">
      <c r="A220">
        <v>20503</v>
      </c>
      <c r="B220" s="2" t="s">
        <v>110</v>
      </c>
      <c r="C220" s="2" t="s">
        <v>348</v>
      </c>
      <c r="D220" s="2" t="s">
        <v>377</v>
      </c>
      <c r="E220" s="4">
        <f t="shared" si="3"/>
        <v>0</v>
      </c>
    </row>
    <row r="221" spans="1:5">
      <c r="A221">
        <v>90905</v>
      </c>
      <c r="B221" s="2" t="s">
        <v>139</v>
      </c>
      <c r="C221" s="2" t="s">
        <v>108</v>
      </c>
      <c r="D221" s="2" t="s">
        <v>378</v>
      </c>
      <c r="E221" s="4">
        <f t="shared" si="3"/>
        <v>0</v>
      </c>
    </row>
    <row r="222" spans="1:5" ht="24">
      <c r="A222">
        <v>120506</v>
      </c>
      <c r="B222" s="2" t="s">
        <v>104</v>
      </c>
      <c r="C222" s="2" t="s">
        <v>105</v>
      </c>
      <c r="D222" s="2" t="s">
        <v>379</v>
      </c>
      <c r="E222" s="4">
        <f t="shared" si="3"/>
        <v>0</v>
      </c>
    </row>
    <row r="223" spans="1:5">
      <c r="A223">
        <v>60605</v>
      </c>
      <c r="B223" s="2" t="s">
        <v>214</v>
      </c>
      <c r="C223" s="2" t="s">
        <v>328</v>
      </c>
      <c r="D223" s="2" t="s">
        <v>380</v>
      </c>
      <c r="E223" s="4">
        <f t="shared" si="3"/>
        <v>0</v>
      </c>
    </row>
    <row r="224" spans="1:5">
      <c r="A224">
        <v>70208</v>
      </c>
      <c r="B224" s="2" t="s">
        <v>102</v>
      </c>
      <c r="C224" s="2" t="s">
        <v>161</v>
      </c>
      <c r="D224" s="2" t="s">
        <v>380</v>
      </c>
      <c r="E224" s="4">
        <f t="shared" si="3"/>
        <v>0</v>
      </c>
    </row>
    <row r="225" spans="1:5" ht="24">
      <c r="A225">
        <v>120510</v>
      </c>
      <c r="B225" s="2" t="s">
        <v>104</v>
      </c>
      <c r="C225" s="2" t="s">
        <v>105</v>
      </c>
      <c r="D225" s="2" t="s">
        <v>381</v>
      </c>
      <c r="E225" s="4">
        <f t="shared" si="3"/>
        <v>0</v>
      </c>
    </row>
    <row r="226" spans="1:5">
      <c r="A226">
        <v>20504</v>
      </c>
      <c r="B226" s="2" t="s">
        <v>110</v>
      </c>
      <c r="C226" s="2" t="s">
        <v>348</v>
      </c>
      <c r="D226" s="2" t="s">
        <v>382</v>
      </c>
      <c r="E226" s="4">
        <f t="shared" si="3"/>
        <v>0</v>
      </c>
    </row>
    <row r="227" spans="1:5">
      <c r="A227">
        <v>90303</v>
      </c>
      <c r="B227" s="2" t="s">
        <v>139</v>
      </c>
      <c r="C227" s="2" t="s">
        <v>238</v>
      </c>
      <c r="D227" s="2" t="s">
        <v>383</v>
      </c>
      <c r="E227" s="4">
        <f t="shared" si="3"/>
        <v>0</v>
      </c>
    </row>
    <row r="228" spans="1:5" ht="24">
      <c r="A228">
        <v>120507</v>
      </c>
      <c r="B228" s="2" t="s">
        <v>104</v>
      </c>
      <c r="C228" s="2" t="s">
        <v>105</v>
      </c>
      <c r="D228" s="2" t="s">
        <v>384</v>
      </c>
      <c r="E228" s="4">
        <f t="shared" si="3"/>
        <v>0</v>
      </c>
    </row>
    <row r="229" spans="1:5" ht="24">
      <c r="A229">
        <v>120511</v>
      </c>
      <c r="B229" s="2" t="s">
        <v>104</v>
      </c>
      <c r="C229" s="2" t="s">
        <v>105</v>
      </c>
      <c r="D229" s="2" t="s">
        <v>385</v>
      </c>
      <c r="E229" s="4">
        <f t="shared" si="3"/>
        <v>0</v>
      </c>
    </row>
    <row r="230" spans="1:5">
      <c r="A230">
        <v>40903</v>
      </c>
      <c r="B230" s="2" t="s">
        <v>115</v>
      </c>
      <c r="C230" s="2" t="s">
        <v>374</v>
      </c>
      <c r="D230" s="2" t="s">
        <v>386</v>
      </c>
      <c r="E230" s="4">
        <f t="shared" si="3"/>
        <v>0</v>
      </c>
    </row>
    <row r="231" spans="1:5">
      <c r="A231">
        <v>20303</v>
      </c>
      <c r="B231" s="2" t="s">
        <v>110</v>
      </c>
      <c r="C231" s="2" t="s">
        <v>361</v>
      </c>
      <c r="D231" s="2" t="s">
        <v>387</v>
      </c>
      <c r="E231" s="4">
        <f t="shared" si="3"/>
        <v>0</v>
      </c>
    </row>
    <row r="232" spans="1:5">
      <c r="A232">
        <v>90205</v>
      </c>
      <c r="B232" s="2" t="s">
        <v>139</v>
      </c>
      <c r="C232" s="2" t="s">
        <v>165</v>
      </c>
      <c r="D232" s="2" t="s">
        <v>387</v>
      </c>
      <c r="E232" s="4">
        <f t="shared" si="3"/>
        <v>0</v>
      </c>
    </row>
    <row r="233" spans="1:5">
      <c r="A233">
        <v>90505</v>
      </c>
      <c r="B233" s="2" t="s">
        <v>139</v>
      </c>
      <c r="C233" s="2" t="s">
        <v>258</v>
      </c>
      <c r="D233" s="2" t="s">
        <v>388</v>
      </c>
      <c r="E233" s="4">
        <f t="shared" si="3"/>
        <v>0</v>
      </c>
    </row>
    <row r="234" spans="1:5">
      <c r="A234">
        <v>40904</v>
      </c>
      <c r="B234" s="2" t="s">
        <v>115</v>
      </c>
      <c r="C234" s="2" t="s">
        <v>374</v>
      </c>
      <c r="D234" s="2" t="s">
        <v>389</v>
      </c>
      <c r="E234" s="4">
        <f t="shared" si="3"/>
        <v>0</v>
      </c>
    </row>
    <row r="235" spans="1:5" ht="24">
      <c r="A235">
        <v>50201</v>
      </c>
      <c r="B235" s="2" t="s">
        <v>107</v>
      </c>
      <c r="C235" s="2" t="s">
        <v>195</v>
      </c>
      <c r="D235" s="2" t="s">
        <v>390</v>
      </c>
      <c r="E235" s="4">
        <f t="shared" si="3"/>
        <v>0</v>
      </c>
    </row>
    <row r="236" spans="1:5">
      <c r="A236">
        <v>20204</v>
      </c>
      <c r="B236" s="2" t="s">
        <v>110</v>
      </c>
      <c r="C236" s="2" t="s">
        <v>137</v>
      </c>
      <c r="D236" s="2" t="s">
        <v>391</v>
      </c>
      <c r="E236" s="4">
        <f t="shared" si="3"/>
        <v>0</v>
      </c>
    </row>
    <row r="237" spans="1:5">
      <c r="A237">
        <v>60703</v>
      </c>
      <c r="B237" s="2" t="s">
        <v>214</v>
      </c>
      <c r="C237" s="2" t="s">
        <v>286</v>
      </c>
      <c r="D237" s="2" t="s">
        <v>392</v>
      </c>
      <c r="E237" s="4">
        <f t="shared" si="3"/>
        <v>0</v>
      </c>
    </row>
    <row r="238" spans="1:5">
      <c r="A238">
        <v>90506</v>
      </c>
      <c r="B238" s="2" t="s">
        <v>139</v>
      </c>
      <c r="C238" s="2" t="s">
        <v>258</v>
      </c>
      <c r="D238" s="2" t="s">
        <v>392</v>
      </c>
      <c r="E238" s="4">
        <f t="shared" si="3"/>
        <v>0</v>
      </c>
    </row>
    <row r="239" spans="1:5">
      <c r="A239">
        <v>20103</v>
      </c>
      <c r="B239" s="2" t="s">
        <v>110</v>
      </c>
      <c r="C239" s="2" t="s">
        <v>111</v>
      </c>
      <c r="D239" s="2" t="s">
        <v>393</v>
      </c>
      <c r="E239" s="4">
        <f t="shared" si="3"/>
        <v>0</v>
      </c>
    </row>
    <row r="240" spans="1:5">
      <c r="A240">
        <v>10214</v>
      </c>
      <c r="B240" s="2" t="s">
        <v>119</v>
      </c>
      <c r="C240" s="2" t="s">
        <v>167</v>
      </c>
      <c r="D240" s="2" t="s">
        <v>394</v>
      </c>
      <c r="E240" s="4">
        <f t="shared" si="3"/>
        <v>0</v>
      </c>
    </row>
    <row r="241" spans="1:5">
      <c r="A241">
        <v>40103</v>
      </c>
      <c r="B241" s="2" t="s">
        <v>115</v>
      </c>
      <c r="C241" s="2" t="s">
        <v>116</v>
      </c>
      <c r="D241" s="2" t="s">
        <v>395</v>
      </c>
      <c r="E241" s="4">
        <f t="shared" si="3"/>
        <v>0</v>
      </c>
    </row>
    <row r="242" spans="1:5">
      <c r="A242">
        <v>10204</v>
      </c>
      <c r="B242" s="2" t="s">
        <v>119</v>
      </c>
      <c r="C242" s="2" t="s">
        <v>167</v>
      </c>
      <c r="D242" s="2" t="s">
        <v>396</v>
      </c>
      <c r="E242" s="4">
        <f t="shared" si="3"/>
        <v>0</v>
      </c>
    </row>
    <row r="243" spans="1:5">
      <c r="A243">
        <v>60406</v>
      </c>
      <c r="B243" s="2" t="s">
        <v>214</v>
      </c>
      <c r="C243" s="2" t="s">
        <v>263</v>
      </c>
      <c r="D243" s="2" t="s">
        <v>397</v>
      </c>
      <c r="E243" s="4">
        <f t="shared" si="3"/>
        <v>0</v>
      </c>
    </row>
    <row r="244" spans="1:5">
      <c r="A244">
        <v>60204</v>
      </c>
      <c r="B244" s="2" t="s">
        <v>214</v>
      </c>
      <c r="C244" s="2" t="s">
        <v>274</v>
      </c>
      <c r="D244" s="2" t="s">
        <v>398</v>
      </c>
      <c r="E244" s="4">
        <f t="shared" si="3"/>
        <v>0</v>
      </c>
    </row>
    <row r="245" spans="1:5">
      <c r="A245">
        <v>20205</v>
      </c>
      <c r="B245" s="2" t="s">
        <v>110</v>
      </c>
      <c r="C245" s="2" t="s">
        <v>137</v>
      </c>
      <c r="D245" s="2" t="s">
        <v>399</v>
      </c>
      <c r="E245" s="4">
        <f t="shared" si="3"/>
        <v>0</v>
      </c>
    </row>
    <row r="246" spans="1:5" ht="24">
      <c r="A246">
        <v>120106</v>
      </c>
      <c r="B246" s="2" t="s">
        <v>104</v>
      </c>
      <c r="C246" s="2" t="s">
        <v>193</v>
      </c>
      <c r="D246" s="2" t="s">
        <v>400</v>
      </c>
      <c r="E246" s="4">
        <f t="shared" si="3"/>
        <v>0</v>
      </c>
    </row>
    <row r="247" spans="1:5">
      <c r="A247">
        <v>60408</v>
      </c>
      <c r="B247" s="2" t="s">
        <v>214</v>
      </c>
      <c r="C247" s="2" t="s">
        <v>263</v>
      </c>
      <c r="D247" s="2" t="s">
        <v>401</v>
      </c>
      <c r="E247" s="4">
        <f t="shared" si="3"/>
        <v>0</v>
      </c>
    </row>
    <row r="248" spans="1:5">
      <c r="A248">
        <v>80823</v>
      </c>
      <c r="B248" s="2" t="s">
        <v>97</v>
      </c>
      <c r="C248" s="2" t="s">
        <v>97</v>
      </c>
      <c r="D248" s="2" t="s">
        <v>402</v>
      </c>
      <c r="E248" s="4">
        <f t="shared" si="3"/>
        <v>0</v>
      </c>
    </row>
    <row r="249" spans="1:5">
      <c r="A249">
        <v>70407</v>
      </c>
      <c r="B249" s="2" t="s">
        <v>102</v>
      </c>
      <c r="C249" s="2" t="s">
        <v>158</v>
      </c>
      <c r="D249" s="2" t="s">
        <v>403</v>
      </c>
      <c r="E249" s="4">
        <f t="shared" si="3"/>
        <v>0</v>
      </c>
    </row>
    <row r="250" spans="1:5">
      <c r="A250">
        <v>130707</v>
      </c>
      <c r="B250" s="2" t="s">
        <v>131</v>
      </c>
      <c r="C250" s="2" t="s">
        <v>132</v>
      </c>
      <c r="D250" s="2" t="s">
        <v>404</v>
      </c>
      <c r="E250" s="4">
        <f t="shared" si="3"/>
        <v>0</v>
      </c>
    </row>
    <row r="251" spans="1:5">
      <c r="A251">
        <v>10216</v>
      </c>
      <c r="B251" s="2" t="s">
        <v>119</v>
      </c>
      <c r="C251" s="2" t="s">
        <v>167</v>
      </c>
      <c r="D251" s="2" t="s">
        <v>405</v>
      </c>
      <c r="E251" s="4">
        <f t="shared" si="3"/>
        <v>0</v>
      </c>
    </row>
    <row r="252" spans="1:5">
      <c r="A252">
        <v>10215</v>
      </c>
      <c r="B252" s="2" t="s">
        <v>119</v>
      </c>
      <c r="C252" s="2" t="s">
        <v>167</v>
      </c>
      <c r="D252" s="2" t="s">
        <v>406</v>
      </c>
      <c r="E252" s="4">
        <f t="shared" si="3"/>
        <v>0</v>
      </c>
    </row>
    <row r="253" spans="1:5">
      <c r="A253">
        <v>10217</v>
      </c>
      <c r="B253" s="2" t="s">
        <v>119</v>
      </c>
      <c r="C253" s="2" t="s">
        <v>167</v>
      </c>
      <c r="D253" s="2" t="s">
        <v>407</v>
      </c>
      <c r="E253" s="4">
        <f t="shared" si="3"/>
        <v>0</v>
      </c>
    </row>
    <row r="254" spans="1:5">
      <c r="A254">
        <v>70707</v>
      </c>
      <c r="B254" s="2" t="s">
        <v>102</v>
      </c>
      <c r="C254" s="2" t="s">
        <v>129</v>
      </c>
      <c r="D254" s="2" t="s">
        <v>408</v>
      </c>
      <c r="E254" s="4">
        <f t="shared" si="3"/>
        <v>0</v>
      </c>
    </row>
    <row r="255" spans="1:5">
      <c r="A255">
        <v>50104</v>
      </c>
      <c r="B255" s="2" t="s">
        <v>107</v>
      </c>
      <c r="C255" s="2" t="s">
        <v>228</v>
      </c>
      <c r="D255" s="2" t="s">
        <v>409</v>
      </c>
      <c r="E255" s="4">
        <f t="shared" si="3"/>
        <v>0</v>
      </c>
    </row>
    <row r="256" spans="1:5">
      <c r="A256">
        <v>90906</v>
      </c>
      <c r="B256" s="2" t="s">
        <v>139</v>
      </c>
      <c r="C256" s="2" t="s">
        <v>108</v>
      </c>
      <c r="D256" s="2" t="s">
        <v>410</v>
      </c>
      <c r="E256" s="4">
        <f t="shared" si="3"/>
        <v>0</v>
      </c>
    </row>
    <row r="257" spans="1:5">
      <c r="A257">
        <v>30304</v>
      </c>
      <c r="B257" s="2" t="s">
        <v>99</v>
      </c>
      <c r="C257" s="2" t="s">
        <v>296</v>
      </c>
      <c r="D257" s="2" t="s">
        <v>411</v>
      </c>
      <c r="E257" s="4">
        <f t="shared" si="3"/>
        <v>0</v>
      </c>
    </row>
    <row r="258" spans="1:5">
      <c r="A258">
        <v>90602</v>
      </c>
      <c r="B258" s="2" t="s">
        <v>139</v>
      </c>
      <c r="C258" s="2" t="s">
        <v>253</v>
      </c>
      <c r="D258" s="2" t="s">
        <v>412</v>
      </c>
      <c r="E258" s="4">
        <f t="shared" si="3"/>
        <v>0</v>
      </c>
    </row>
    <row r="259" spans="1:5">
      <c r="A259">
        <v>40505</v>
      </c>
      <c r="B259" s="2" t="s">
        <v>115</v>
      </c>
      <c r="C259" s="2" t="s">
        <v>146</v>
      </c>
      <c r="D259" s="2" t="s">
        <v>413</v>
      </c>
      <c r="E259" s="4">
        <f t="shared" si="3"/>
        <v>0</v>
      </c>
    </row>
    <row r="260" spans="1:5">
      <c r="A260">
        <v>80603</v>
      </c>
      <c r="B260" s="2" t="s">
        <v>97</v>
      </c>
      <c r="C260" s="2" t="s">
        <v>204</v>
      </c>
      <c r="D260" s="2" t="s">
        <v>414</v>
      </c>
      <c r="E260" s="4">
        <f t="shared" si="3"/>
        <v>0</v>
      </c>
    </row>
    <row r="261" spans="1:5">
      <c r="A261">
        <v>40304</v>
      </c>
      <c r="B261" s="2" t="s">
        <v>115</v>
      </c>
      <c r="C261" s="2" t="s">
        <v>152</v>
      </c>
      <c r="D261" s="2" t="s">
        <v>415</v>
      </c>
      <c r="E261" s="4">
        <f t="shared" ref="E261:E324" si="4">SUM(F261:AEZ261)</f>
        <v>0</v>
      </c>
    </row>
    <row r="262" spans="1:5">
      <c r="A262">
        <v>10203</v>
      </c>
      <c r="B262" s="2" t="s">
        <v>119</v>
      </c>
      <c r="C262" s="2" t="s">
        <v>167</v>
      </c>
      <c r="D262" s="2" t="s">
        <v>416</v>
      </c>
      <c r="E262" s="4">
        <f t="shared" si="4"/>
        <v>0</v>
      </c>
    </row>
    <row r="263" spans="1:5">
      <c r="A263">
        <v>40605</v>
      </c>
      <c r="B263" s="2" t="s">
        <v>115</v>
      </c>
      <c r="C263" s="2" t="s">
        <v>185</v>
      </c>
      <c r="D263" s="2" t="s">
        <v>417</v>
      </c>
      <c r="E263" s="4">
        <f t="shared" si="4"/>
        <v>0</v>
      </c>
    </row>
    <row r="264" spans="1:5">
      <c r="A264">
        <v>130708</v>
      </c>
      <c r="B264" s="2" t="s">
        <v>131</v>
      </c>
      <c r="C264" s="2" t="s">
        <v>132</v>
      </c>
      <c r="D264" s="2" t="s">
        <v>418</v>
      </c>
      <c r="E264" s="4">
        <f t="shared" si="4"/>
        <v>0</v>
      </c>
    </row>
    <row r="265" spans="1:5">
      <c r="A265">
        <v>40801</v>
      </c>
      <c r="B265" s="2" t="s">
        <v>115</v>
      </c>
      <c r="C265" s="2" t="s">
        <v>419</v>
      </c>
      <c r="D265" s="2" t="s">
        <v>419</v>
      </c>
      <c r="E265" s="4">
        <f t="shared" si="4"/>
        <v>0</v>
      </c>
    </row>
    <row r="266" spans="1:5">
      <c r="A266">
        <v>70708</v>
      </c>
      <c r="B266" s="2" t="s">
        <v>102</v>
      </c>
      <c r="C266" s="2" t="s">
        <v>129</v>
      </c>
      <c r="D266" s="2" t="s">
        <v>420</v>
      </c>
      <c r="E266" s="4">
        <f t="shared" si="4"/>
        <v>0</v>
      </c>
    </row>
    <row r="267" spans="1:5">
      <c r="A267">
        <v>70101</v>
      </c>
      <c r="B267" s="2" t="s">
        <v>102</v>
      </c>
      <c r="C267" s="2" t="s">
        <v>355</v>
      </c>
      <c r="D267" s="2" t="s">
        <v>421</v>
      </c>
      <c r="E267" s="4">
        <f t="shared" si="4"/>
        <v>0</v>
      </c>
    </row>
    <row r="268" spans="1:5">
      <c r="A268">
        <v>70104</v>
      </c>
      <c r="B268" s="2" t="s">
        <v>102</v>
      </c>
      <c r="C268" s="2" t="s">
        <v>355</v>
      </c>
      <c r="D268" s="2" t="s">
        <v>422</v>
      </c>
      <c r="E268" s="4">
        <f t="shared" si="4"/>
        <v>0</v>
      </c>
    </row>
    <row r="269" spans="1:5">
      <c r="A269">
        <v>40104</v>
      </c>
      <c r="B269" s="2" t="s">
        <v>115</v>
      </c>
      <c r="C269" s="2" t="s">
        <v>116</v>
      </c>
      <c r="D269" s="2" t="s">
        <v>423</v>
      </c>
      <c r="E269" s="4">
        <f t="shared" si="4"/>
        <v>0</v>
      </c>
    </row>
    <row r="270" spans="1:5">
      <c r="A270">
        <v>91106</v>
      </c>
      <c r="B270" s="2" t="s">
        <v>139</v>
      </c>
      <c r="C270" s="2" t="s">
        <v>156</v>
      </c>
      <c r="D270" s="2" t="s">
        <v>423</v>
      </c>
      <c r="E270" s="4">
        <f t="shared" si="4"/>
        <v>0</v>
      </c>
    </row>
    <row r="271" spans="1:5">
      <c r="A271">
        <v>40305</v>
      </c>
      <c r="B271" s="2" t="s">
        <v>115</v>
      </c>
      <c r="C271" s="2" t="s">
        <v>152</v>
      </c>
      <c r="D271" s="2" t="s">
        <v>424</v>
      </c>
      <c r="E271" s="4">
        <f t="shared" si="4"/>
        <v>0</v>
      </c>
    </row>
    <row r="272" spans="1:5" ht="24">
      <c r="A272">
        <v>120508</v>
      </c>
      <c r="B272" s="2" t="s">
        <v>104</v>
      </c>
      <c r="C272" s="2" t="s">
        <v>105</v>
      </c>
      <c r="D272" s="2" t="s">
        <v>425</v>
      </c>
      <c r="E272" s="4">
        <f t="shared" si="4"/>
        <v>0</v>
      </c>
    </row>
    <row r="273" spans="1:5">
      <c r="A273">
        <v>130904</v>
      </c>
      <c r="B273" s="2" t="s">
        <v>131</v>
      </c>
      <c r="C273" s="2" t="s">
        <v>357</v>
      </c>
      <c r="D273" s="2" t="s">
        <v>425</v>
      </c>
      <c r="E273" s="4">
        <f t="shared" si="4"/>
        <v>0</v>
      </c>
    </row>
    <row r="274" spans="1:5" ht="24">
      <c r="A274">
        <v>120509</v>
      </c>
      <c r="B274" s="2" t="s">
        <v>104</v>
      </c>
      <c r="C274" s="2" t="s">
        <v>105</v>
      </c>
      <c r="D274" s="2" t="s">
        <v>426</v>
      </c>
      <c r="E274" s="4">
        <f t="shared" si="4"/>
        <v>0</v>
      </c>
    </row>
    <row r="275" spans="1:5">
      <c r="A275">
        <v>20404</v>
      </c>
      <c r="B275" s="2" t="s">
        <v>110</v>
      </c>
      <c r="C275" s="2" t="s">
        <v>242</v>
      </c>
      <c r="D275" s="2" t="s">
        <v>427</v>
      </c>
      <c r="E275" s="4">
        <f t="shared" si="4"/>
        <v>0</v>
      </c>
    </row>
    <row r="276" spans="1:5" ht="24">
      <c r="A276">
        <v>120803</v>
      </c>
      <c r="B276" s="2" t="s">
        <v>104</v>
      </c>
      <c r="C276" s="2" t="s">
        <v>209</v>
      </c>
      <c r="D276" s="2" t="s">
        <v>428</v>
      </c>
      <c r="E276" s="4">
        <f t="shared" si="4"/>
        <v>0</v>
      </c>
    </row>
    <row r="277" spans="1:5" ht="24">
      <c r="A277">
        <v>120604</v>
      </c>
      <c r="B277" s="2" t="s">
        <v>104</v>
      </c>
      <c r="C277" s="2" t="s">
        <v>187</v>
      </c>
      <c r="D277" s="2" t="s">
        <v>429</v>
      </c>
      <c r="E277" s="4">
        <f t="shared" si="4"/>
        <v>0</v>
      </c>
    </row>
    <row r="278" spans="1:5" ht="24">
      <c r="A278">
        <v>120402</v>
      </c>
      <c r="B278" s="2" t="s">
        <v>104</v>
      </c>
      <c r="C278" s="2" t="s">
        <v>261</v>
      </c>
      <c r="D278" s="2" t="s">
        <v>430</v>
      </c>
      <c r="E278" s="4">
        <f t="shared" si="4"/>
        <v>0</v>
      </c>
    </row>
    <row r="279" spans="1:5" ht="24">
      <c r="A279">
        <v>120203</v>
      </c>
      <c r="B279" s="2" t="s">
        <v>104</v>
      </c>
      <c r="C279" s="2" t="s">
        <v>246</v>
      </c>
      <c r="D279" s="2" t="s">
        <v>431</v>
      </c>
      <c r="E279" s="4">
        <f t="shared" si="4"/>
        <v>0</v>
      </c>
    </row>
    <row r="280" spans="1:5" ht="24">
      <c r="A280">
        <v>120204</v>
      </c>
      <c r="B280" s="2" t="s">
        <v>104</v>
      </c>
      <c r="C280" s="2" t="s">
        <v>246</v>
      </c>
      <c r="D280" s="2" t="s">
        <v>432</v>
      </c>
      <c r="E280" s="4">
        <f t="shared" si="4"/>
        <v>0</v>
      </c>
    </row>
    <row r="281" spans="1:5" ht="24">
      <c r="A281">
        <v>120205</v>
      </c>
      <c r="B281" s="2" t="s">
        <v>104</v>
      </c>
      <c r="C281" s="2" t="s">
        <v>246</v>
      </c>
      <c r="D281" s="2" t="s">
        <v>433</v>
      </c>
      <c r="E281" s="4">
        <f t="shared" si="4"/>
        <v>0</v>
      </c>
    </row>
    <row r="282" spans="1:5" ht="24">
      <c r="A282">
        <v>120206</v>
      </c>
      <c r="B282" s="2" t="s">
        <v>104</v>
      </c>
      <c r="C282" s="2" t="s">
        <v>246</v>
      </c>
      <c r="D282" s="2" t="s">
        <v>434</v>
      </c>
      <c r="E282" s="4">
        <f t="shared" si="4"/>
        <v>0</v>
      </c>
    </row>
    <row r="283" spans="1:5" ht="24">
      <c r="A283">
        <v>120201</v>
      </c>
      <c r="B283" s="2" t="s">
        <v>104</v>
      </c>
      <c r="C283" s="2" t="s">
        <v>246</v>
      </c>
      <c r="D283" s="2" t="s">
        <v>435</v>
      </c>
      <c r="E283" s="4">
        <f t="shared" si="4"/>
        <v>0</v>
      </c>
    </row>
    <row r="284" spans="1:5">
      <c r="A284">
        <v>130709</v>
      </c>
      <c r="B284" s="2" t="s">
        <v>131</v>
      </c>
      <c r="C284" s="2" t="s">
        <v>132</v>
      </c>
      <c r="D284" s="2" t="s">
        <v>214</v>
      </c>
      <c r="E284" s="4">
        <f t="shared" si="4"/>
        <v>0</v>
      </c>
    </row>
    <row r="285" spans="1:5">
      <c r="A285">
        <v>91111</v>
      </c>
      <c r="B285" s="2" t="s">
        <v>139</v>
      </c>
      <c r="C285" s="2" t="s">
        <v>156</v>
      </c>
      <c r="D285" s="2" t="s">
        <v>436</v>
      </c>
      <c r="E285" s="4">
        <f t="shared" si="4"/>
        <v>0</v>
      </c>
    </row>
    <row r="286" spans="1:5">
      <c r="A286">
        <v>41201</v>
      </c>
      <c r="B286" s="2" t="s">
        <v>115</v>
      </c>
      <c r="C286" s="2" t="s">
        <v>191</v>
      </c>
      <c r="D286" s="2" t="s">
        <v>437</v>
      </c>
      <c r="E286" s="4">
        <f t="shared" si="4"/>
        <v>0</v>
      </c>
    </row>
    <row r="287" spans="1:5">
      <c r="A287">
        <v>40802</v>
      </c>
      <c r="B287" s="2" t="s">
        <v>115</v>
      </c>
      <c r="C287" s="2" t="s">
        <v>419</v>
      </c>
      <c r="D287" s="2" t="s">
        <v>438</v>
      </c>
      <c r="E287" s="4">
        <f t="shared" si="4"/>
        <v>0</v>
      </c>
    </row>
    <row r="288" spans="1:5">
      <c r="A288">
        <v>130710</v>
      </c>
      <c r="B288" s="2" t="s">
        <v>131</v>
      </c>
      <c r="C288" s="2" t="s">
        <v>132</v>
      </c>
      <c r="D288" s="2" t="s">
        <v>439</v>
      </c>
      <c r="E288" s="4">
        <f t="shared" si="4"/>
        <v>0</v>
      </c>
    </row>
    <row r="289" spans="1:5">
      <c r="A289">
        <v>70711</v>
      </c>
      <c r="B289" s="2" t="s">
        <v>102</v>
      </c>
      <c r="C289" s="2" t="s">
        <v>129</v>
      </c>
      <c r="D289" s="2" t="s">
        <v>440</v>
      </c>
      <c r="E289" s="4">
        <f t="shared" si="4"/>
        <v>0</v>
      </c>
    </row>
    <row r="290" spans="1:5">
      <c r="A290">
        <v>30404</v>
      </c>
      <c r="B290" s="2" t="s">
        <v>99</v>
      </c>
      <c r="C290" s="2" t="s">
        <v>216</v>
      </c>
      <c r="D290" s="2" t="s">
        <v>441</v>
      </c>
      <c r="E290" s="4">
        <f t="shared" si="4"/>
        <v>0</v>
      </c>
    </row>
    <row r="291" spans="1:5">
      <c r="A291">
        <v>130711</v>
      </c>
      <c r="B291" s="2" t="s">
        <v>131</v>
      </c>
      <c r="C291" s="2" t="s">
        <v>132</v>
      </c>
      <c r="D291" s="2" t="s">
        <v>442</v>
      </c>
      <c r="E291" s="4">
        <f t="shared" si="4"/>
        <v>0</v>
      </c>
    </row>
    <row r="292" spans="1:5" ht="24">
      <c r="A292">
        <v>120403</v>
      </c>
      <c r="B292" s="2" t="s">
        <v>104</v>
      </c>
      <c r="C292" s="2" t="s">
        <v>261</v>
      </c>
      <c r="D292" s="2" t="s">
        <v>443</v>
      </c>
      <c r="E292" s="4">
        <f t="shared" si="4"/>
        <v>0</v>
      </c>
    </row>
    <row r="293" spans="1:5">
      <c r="A293">
        <v>50105</v>
      </c>
      <c r="B293" s="2" t="s">
        <v>107</v>
      </c>
      <c r="C293" s="2" t="s">
        <v>228</v>
      </c>
      <c r="D293" s="2" t="s">
        <v>444</v>
      </c>
      <c r="E293" s="4">
        <f t="shared" si="4"/>
        <v>0</v>
      </c>
    </row>
    <row r="294" spans="1:5">
      <c r="A294">
        <v>40405</v>
      </c>
      <c r="B294" s="2" t="s">
        <v>115</v>
      </c>
      <c r="C294" s="2" t="s">
        <v>124</v>
      </c>
      <c r="D294" s="2" t="s">
        <v>445</v>
      </c>
      <c r="E294" s="4">
        <f t="shared" si="4"/>
        <v>0</v>
      </c>
    </row>
    <row r="295" spans="1:5" ht="24">
      <c r="A295">
        <v>110202</v>
      </c>
      <c r="B295" s="2" t="s">
        <v>291</v>
      </c>
      <c r="C295" s="2" t="s">
        <v>446</v>
      </c>
      <c r="D295" s="2" t="s">
        <v>447</v>
      </c>
      <c r="E295" s="4">
        <f t="shared" si="4"/>
        <v>0</v>
      </c>
    </row>
    <row r="296" spans="1:5">
      <c r="A296">
        <v>81003</v>
      </c>
      <c r="B296" s="2" t="s">
        <v>97</v>
      </c>
      <c r="C296" s="2" t="s">
        <v>134</v>
      </c>
      <c r="D296" s="2" t="s">
        <v>448</v>
      </c>
      <c r="E296" s="4">
        <f t="shared" si="4"/>
        <v>0</v>
      </c>
    </row>
    <row r="297" spans="1:5">
      <c r="A297">
        <v>130102</v>
      </c>
      <c r="B297" s="2" t="s">
        <v>131</v>
      </c>
      <c r="C297" s="2" t="s">
        <v>144</v>
      </c>
      <c r="D297" s="2" t="s">
        <v>449</v>
      </c>
      <c r="E297" s="4">
        <f t="shared" si="4"/>
        <v>0</v>
      </c>
    </row>
    <row r="298" spans="1:5">
      <c r="A298">
        <v>20206</v>
      </c>
      <c r="B298" s="2" t="s">
        <v>110</v>
      </c>
      <c r="C298" s="2" t="s">
        <v>137</v>
      </c>
      <c r="D298" s="2" t="s">
        <v>450</v>
      </c>
      <c r="E298" s="4">
        <f t="shared" si="4"/>
        <v>0</v>
      </c>
    </row>
    <row r="299" spans="1:5">
      <c r="A299">
        <v>80812</v>
      </c>
      <c r="B299" s="2" t="s">
        <v>97</v>
      </c>
      <c r="C299" s="2" t="s">
        <v>97</v>
      </c>
      <c r="D299" s="2" t="s">
        <v>450</v>
      </c>
      <c r="E299" s="4">
        <f t="shared" si="4"/>
        <v>0</v>
      </c>
    </row>
    <row r="300" spans="1:5">
      <c r="A300">
        <v>41102</v>
      </c>
      <c r="B300" s="2" t="s">
        <v>115</v>
      </c>
      <c r="C300" s="2" t="s">
        <v>451</v>
      </c>
      <c r="D300" s="2" t="s">
        <v>452</v>
      </c>
      <c r="E300" s="4">
        <f t="shared" si="4"/>
        <v>0</v>
      </c>
    </row>
    <row r="301" spans="1:5">
      <c r="A301">
        <v>41305</v>
      </c>
      <c r="B301" s="2" t="s">
        <v>115</v>
      </c>
      <c r="C301" s="2" t="s">
        <v>183</v>
      </c>
      <c r="D301" s="2" t="s">
        <v>453</v>
      </c>
      <c r="E301" s="4">
        <f t="shared" si="4"/>
        <v>0</v>
      </c>
    </row>
    <row r="302" spans="1:5" ht="24">
      <c r="A302">
        <v>120605</v>
      </c>
      <c r="B302" s="2" t="s">
        <v>104</v>
      </c>
      <c r="C302" s="2" t="s">
        <v>187</v>
      </c>
      <c r="D302" s="2" t="s">
        <v>187</v>
      </c>
      <c r="E302" s="4">
        <f t="shared" si="4"/>
        <v>0</v>
      </c>
    </row>
    <row r="303" spans="1:5" ht="24">
      <c r="A303">
        <v>120306</v>
      </c>
      <c r="B303" s="2" t="s">
        <v>104</v>
      </c>
      <c r="C303" s="2" t="s">
        <v>126</v>
      </c>
      <c r="D303" s="2" t="s">
        <v>454</v>
      </c>
      <c r="E303" s="4">
        <f t="shared" si="4"/>
        <v>0</v>
      </c>
    </row>
    <row r="304" spans="1:5" ht="24">
      <c r="A304">
        <v>120701</v>
      </c>
      <c r="B304" s="2" t="s">
        <v>104</v>
      </c>
      <c r="C304" s="2" t="s">
        <v>154</v>
      </c>
      <c r="D304" s="2" t="s">
        <v>154</v>
      </c>
      <c r="E304" s="4">
        <f t="shared" si="4"/>
        <v>0</v>
      </c>
    </row>
    <row r="305" spans="1:5">
      <c r="A305">
        <v>60102</v>
      </c>
      <c r="B305" s="2" t="s">
        <v>214</v>
      </c>
      <c r="C305" s="2" t="s">
        <v>282</v>
      </c>
      <c r="D305" s="2" t="s">
        <v>455</v>
      </c>
      <c r="E305" s="4">
        <f t="shared" si="4"/>
        <v>0</v>
      </c>
    </row>
    <row r="306" spans="1:5">
      <c r="A306">
        <v>60305</v>
      </c>
      <c r="B306" s="2" t="s">
        <v>214</v>
      </c>
      <c r="C306" s="2" t="s">
        <v>334</v>
      </c>
      <c r="D306" s="2" t="s">
        <v>455</v>
      </c>
      <c r="E306" s="4">
        <f t="shared" si="4"/>
        <v>0</v>
      </c>
    </row>
    <row r="307" spans="1:5">
      <c r="A307">
        <v>90104</v>
      </c>
      <c r="B307" s="2" t="s">
        <v>139</v>
      </c>
      <c r="C307" s="2" t="s">
        <v>148</v>
      </c>
      <c r="D307" s="2" t="s">
        <v>456</v>
      </c>
      <c r="E307" s="4">
        <f t="shared" si="4"/>
        <v>0</v>
      </c>
    </row>
    <row r="308" spans="1:5">
      <c r="A308">
        <v>70303</v>
      </c>
      <c r="B308" s="2" t="s">
        <v>102</v>
      </c>
      <c r="C308" s="2" t="s">
        <v>102</v>
      </c>
      <c r="D308" s="2" t="s">
        <v>457</v>
      </c>
      <c r="E308" s="4">
        <f t="shared" si="4"/>
        <v>0</v>
      </c>
    </row>
    <row r="309" spans="1:5">
      <c r="A309">
        <v>91002</v>
      </c>
      <c r="B309" s="2" t="s">
        <v>139</v>
      </c>
      <c r="C309" s="2" t="s">
        <v>232</v>
      </c>
      <c r="D309" s="2" t="s">
        <v>457</v>
      </c>
      <c r="E309" s="4">
        <f t="shared" si="4"/>
        <v>0</v>
      </c>
    </row>
    <row r="310" spans="1:5">
      <c r="A310">
        <v>40501</v>
      </c>
      <c r="B310" s="2" t="s">
        <v>115</v>
      </c>
      <c r="C310" s="2" t="s">
        <v>146</v>
      </c>
      <c r="D310" s="2" t="s">
        <v>458</v>
      </c>
      <c r="E310" s="4">
        <f t="shared" si="4"/>
        <v>0</v>
      </c>
    </row>
    <row r="311" spans="1:5">
      <c r="A311">
        <v>30204</v>
      </c>
      <c r="B311" s="2" t="s">
        <v>99</v>
      </c>
      <c r="C311" s="2" t="s">
        <v>100</v>
      </c>
      <c r="D311" s="2" t="s">
        <v>459</v>
      </c>
      <c r="E311" s="4">
        <f t="shared" si="4"/>
        <v>0</v>
      </c>
    </row>
    <row r="312" spans="1:5">
      <c r="A312">
        <v>70105</v>
      </c>
      <c r="B312" s="2" t="s">
        <v>102</v>
      </c>
      <c r="C312" s="2" t="s">
        <v>355</v>
      </c>
      <c r="D312" s="2" t="s">
        <v>460</v>
      </c>
      <c r="E312" s="4">
        <f t="shared" si="4"/>
        <v>0</v>
      </c>
    </row>
    <row r="313" spans="1:5">
      <c r="A313">
        <v>80202</v>
      </c>
      <c r="B313" s="2" t="s">
        <v>97</v>
      </c>
      <c r="C313" s="2" t="s">
        <v>461</v>
      </c>
      <c r="D313" s="2" t="s">
        <v>462</v>
      </c>
      <c r="E313" s="4">
        <f t="shared" si="4"/>
        <v>0</v>
      </c>
    </row>
    <row r="314" spans="1:5">
      <c r="A314">
        <v>130905</v>
      </c>
      <c r="B314" s="2" t="s">
        <v>131</v>
      </c>
      <c r="C314" s="2" t="s">
        <v>357</v>
      </c>
      <c r="D314" s="2" t="s">
        <v>463</v>
      </c>
      <c r="E314" s="4">
        <f t="shared" si="4"/>
        <v>0</v>
      </c>
    </row>
    <row r="315" spans="1:5">
      <c r="A315">
        <v>80203</v>
      </c>
      <c r="B315" s="2" t="s">
        <v>97</v>
      </c>
      <c r="C315" s="2" t="s">
        <v>461</v>
      </c>
      <c r="D315" s="2" t="s">
        <v>464</v>
      </c>
      <c r="E315" s="4">
        <f t="shared" si="4"/>
        <v>0</v>
      </c>
    </row>
    <row r="316" spans="1:5">
      <c r="A316">
        <v>70304</v>
      </c>
      <c r="B316" s="2" t="s">
        <v>102</v>
      </c>
      <c r="C316" s="2" t="s">
        <v>102</v>
      </c>
      <c r="D316" s="2" t="s">
        <v>465</v>
      </c>
      <c r="E316" s="4">
        <f t="shared" si="4"/>
        <v>0</v>
      </c>
    </row>
    <row r="317" spans="1:5">
      <c r="A317">
        <v>40506</v>
      </c>
      <c r="B317" s="2" t="s">
        <v>115</v>
      </c>
      <c r="C317" s="2" t="s">
        <v>146</v>
      </c>
      <c r="D317" s="2" t="s">
        <v>466</v>
      </c>
      <c r="E317" s="4">
        <f t="shared" si="4"/>
        <v>0</v>
      </c>
    </row>
    <row r="318" spans="1:5">
      <c r="A318">
        <v>80804</v>
      </c>
      <c r="B318" s="2" t="s">
        <v>97</v>
      </c>
      <c r="C318" s="2" t="s">
        <v>97</v>
      </c>
      <c r="D318" s="2" t="s">
        <v>467</v>
      </c>
      <c r="E318" s="4">
        <f t="shared" si="4"/>
        <v>0</v>
      </c>
    </row>
    <row r="319" spans="1:5">
      <c r="A319">
        <v>90603</v>
      </c>
      <c r="B319" s="2" t="s">
        <v>139</v>
      </c>
      <c r="C319" s="2" t="s">
        <v>253</v>
      </c>
      <c r="D319" s="2" t="s">
        <v>468</v>
      </c>
      <c r="E319" s="4">
        <f t="shared" si="4"/>
        <v>0</v>
      </c>
    </row>
    <row r="320" spans="1:5">
      <c r="A320">
        <v>10209</v>
      </c>
      <c r="B320" s="2" t="s">
        <v>119</v>
      </c>
      <c r="C320" s="2" t="s">
        <v>167</v>
      </c>
      <c r="D320" s="2" t="s">
        <v>469</v>
      </c>
      <c r="E320" s="4">
        <f t="shared" si="4"/>
        <v>0</v>
      </c>
    </row>
    <row r="321" spans="1:5">
      <c r="A321">
        <v>80204</v>
      </c>
      <c r="B321" s="2" t="s">
        <v>97</v>
      </c>
      <c r="C321" s="2" t="s">
        <v>461</v>
      </c>
      <c r="D321" s="2" t="s">
        <v>470</v>
      </c>
      <c r="E321" s="4">
        <f t="shared" si="4"/>
        <v>0</v>
      </c>
    </row>
    <row r="322" spans="1:5">
      <c r="A322">
        <v>90206</v>
      </c>
      <c r="B322" s="2" t="s">
        <v>139</v>
      </c>
      <c r="C322" s="2" t="s">
        <v>165</v>
      </c>
      <c r="D322" s="2" t="s">
        <v>471</v>
      </c>
      <c r="E322" s="4">
        <f t="shared" si="4"/>
        <v>0</v>
      </c>
    </row>
    <row r="323" spans="1:5">
      <c r="A323">
        <v>130906</v>
      </c>
      <c r="B323" s="2" t="s">
        <v>131</v>
      </c>
      <c r="C323" s="2" t="s">
        <v>357</v>
      </c>
      <c r="D323" s="2" t="s">
        <v>471</v>
      </c>
      <c r="E323" s="4">
        <f t="shared" si="4"/>
        <v>0</v>
      </c>
    </row>
    <row r="324" spans="1:5">
      <c r="A324">
        <v>70209</v>
      </c>
      <c r="B324" s="2" t="s">
        <v>102</v>
      </c>
      <c r="C324" s="2" t="s">
        <v>161</v>
      </c>
      <c r="D324" s="2" t="s">
        <v>472</v>
      </c>
      <c r="E324" s="4">
        <f t="shared" si="4"/>
        <v>0</v>
      </c>
    </row>
    <row r="325" spans="1:5">
      <c r="A325">
        <v>70408</v>
      </c>
      <c r="B325" s="2" t="s">
        <v>102</v>
      </c>
      <c r="C325" s="2" t="s">
        <v>158</v>
      </c>
      <c r="D325" s="2" t="s">
        <v>189</v>
      </c>
      <c r="E325" s="4">
        <f t="shared" ref="E325:E388" si="5">SUM(F325:AEZ325)</f>
        <v>0</v>
      </c>
    </row>
    <row r="326" spans="1:5">
      <c r="A326">
        <v>90401</v>
      </c>
      <c r="B326" s="2" t="s">
        <v>139</v>
      </c>
      <c r="C326" s="2" t="s">
        <v>189</v>
      </c>
      <c r="D326" s="2" t="s">
        <v>473</v>
      </c>
      <c r="E326" s="4">
        <f t="shared" si="5"/>
        <v>0</v>
      </c>
    </row>
    <row r="327" spans="1:5">
      <c r="A327">
        <v>70210</v>
      </c>
      <c r="B327" s="2" t="s">
        <v>102</v>
      </c>
      <c r="C327" s="2" t="s">
        <v>161</v>
      </c>
      <c r="D327" s="2" t="s">
        <v>474</v>
      </c>
      <c r="E327" s="4">
        <f t="shared" si="5"/>
        <v>0</v>
      </c>
    </row>
    <row r="328" spans="1:5">
      <c r="A328">
        <v>90103</v>
      </c>
      <c r="B328" s="2" t="s">
        <v>139</v>
      </c>
      <c r="C328" s="2" t="s">
        <v>148</v>
      </c>
      <c r="D328" s="2" t="s">
        <v>475</v>
      </c>
      <c r="E328" s="4">
        <f t="shared" si="5"/>
        <v>0</v>
      </c>
    </row>
    <row r="329" spans="1:5">
      <c r="A329">
        <v>70211</v>
      </c>
      <c r="B329" s="2" t="s">
        <v>102</v>
      </c>
      <c r="C329" s="2" t="s">
        <v>161</v>
      </c>
      <c r="D329" s="2" t="s">
        <v>476</v>
      </c>
      <c r="E329" s="4">
        <f t="shared" si="5"/>
        <v>0</v>
      </c>
    </row>
    <row r="330" spans="1:5">
      <c r="A330">
        <v>50101</v>
      </c>
      <c r="B330" s="2" t="s">
        <v>107</v>
      </c>
      <c r="C330" s="2" t="s">
        <v>228</v>
      </c>
      <c r="D330" s="2" t="s">
        <v>477</v>
      </c>
      <c r="E330" s="4">
        <f t="shared" si="5"/>
        <v>0</v>
      </c>
    </row>
    <row r="331" spans="1:5">
      <c r="A331">
        <v>70106</v>
      </c>
      <c r="B331" s="2" t="s">
        <v>102</v>
      </c>
      <c r="C331" s="2" t="s">
        <v>355</v>
      </c>
      <c r="D331" s="2" t="s">
        <v>478</v>
      </c>
      <c r="E331" s="4">
        <f t="shared" si="5"/>
        <v>0</v>
      </c>
    </row>
    <row r="332" spans="1:5">
      <c r="A332">
        <v>20505</v>
      </c>
      <c r="B332" s="2" t="s">
        <v>110</v>
      </c>
      <c r="C332" s="2" t="s">
        <v>348</v>
      </c>
      <c r="D332" s="2" t="s">
        <v>479</v>
      </c>
      <c r="E332" s="4">
        <f t="shared" si="5"/>
        <v>0</v>
      </c>
    </row>
    <row r="333" spans="1:5">
      <c r="A333">
        <v>91003</v>
      </c>
      <c r="B333" s="2" t="s">
        <v>139</v>
      </c>
      <c r="C333" s="2" t="s">
        <v>232</v>
      </c>
      <c r="D333" s="2" t="s">
        <v>480</v>
      </c>
      <c r="E333" s="4">
        <f t="shared" si="5"/>
        <v>0</v>
      </c>
    </row>
    <row r="334" spans="1:5">
      <c r="A334">
        <v>20301</v>
      </c>
      <c r="B334" s="2" t="s">
        <v>110</v>
      </c>
      <c r="C334" s="2" t="s">
        <v>361</v>
      </c>
      <c r="D334" s="2" t="s">
        <v>481</v>
      </c>
      <c r="E334" s="4">
        <f t="shared" si="5"/>
        <v>0</v>
      </c>
    </row>
    <row r="335" spans="1:5">
      <c r="A335">
        <v>60306</v>
      </c>
      <c r="B335" s="2" t="s">
        <v>214</v>
      </c>
      <c r="C335" s="2" t="s">
        <v>334</v>
      </c>
      <c r="D335" s="2" t="s">
        <v>482</v>
      </c>
      <c r="E335" s="4">
        <f t="shared" si="5"/>
        <v>0</v>
      </c>
    </row>
    <row r="336" spans="1:5">
      <c r="A336">
        <v>90207</v>
      </c>
      <c r="B336" s="2" t="s">
        <v>139</v>
      </c>
      <c r="C336" s="2" t="s">
        <v>165</v>
      </c>
      <c r="D336" s="2" t="s">
        <v>483</v>
      </c>
      <c r="E336" s="4">
        <f t="shared" si="5"/>
        <v>0</v>
      </c>
    </row>
    <row r="337" spans="1:5">
      <c r="A337">
        <v>91004</v>
      </c>
      <c r="B337" s="2" t="s">
        <v>139</v>
      </c>
      <c r="C337" s="2" t="s">
        <v>232</v>
      </c>
      <c r="D337" s="2" t="s">
        <v>484</v>
      </c>
      <c r="E337" s="4">
        <f t="shared" si="5"/>
        <v>0</v>
      </c>
    </row>
    <row r="338" spans="1:5">
      <c r="A338">
        <v>130712</v>
      </c>
      <c r="B338" s="2" t="s">
        <v>131</v>
      </c>
      <c r="C338" s="2" t="s">
        <v>132</v>
      </c>
      <c r="D338" s="2" t="s">
        <v>485</v>
      </c>
      <c r="E338" s="4">
        <f t="shared" si="5"/>
        <v>0</v>
      </c>
    </row>
    <row r="339" spans="1:5">
      <c r="A339">
        <v>91107</v>
      </c>
      <c r="B339" s="2" t="s">
        <v>139</v>
      </c>
      <c r="C339" s="2" t="s">
        <v>156</v>
      </c>
      <c r="D339" s="2" t="s">
        <v>486</v>
      </c>
      <c r="E339" s="4">
        <f t="shared" si="5"/>
        <v>0</v>
      </c>
    </row>
    <row r="340" spans="1:5">
      <c r="A340">
        <v>90208</v>
      </c>
      <c r="B340" s="2" t="s">
        <v>139</v>
      </c>
      <c r="C340" s="2" t="s">
        <v>165</v>
      </c>
      <c r="D340" s="2" t="s">
        <v>487</v>
      </c>
      <c r="E340" s="4">
        <f t="shared" si="5"/>
        <v>0</v>
      </c>
    </row>
    <row r="341" spans="1:5">
      <c r="A341">
        <v>70212</v>
      </c>
      <c r="B341" s="2" t="s">
        <v>102</v>
      </c>
      <c r="C341" s="2" t="s">
        <v>161</v>
      </c>
      <c r="D341" s="2" t="s">
        <v>488</v>
      </c>
      <c r="E341" s="4">
        <f t="shared" si="5"/>
        <v>0</v>
      </c>
    </row>
    <row r="342" spans="1:5">
      <c r="A342">
        <v>91112</v>
      </c>
      <c r="B342" s="2" t="s">
        <v>139</v>
      </c>
      <c r="C342" s="2" t="s">
        <v>156</v>
      </c>
      <c r="D342" s="2" t="s">
        <v>489</v>
      </c>
      <c r="E342" s="4">
        <f t="shared" si="5"/>
        <v>0</v>
      </c>
    </row>
    <row r="343" spans="1:5">
      <c r="A343">
        <v>130308</v>
      </c>
      <c r="B343" s="2" t="s">
        <v>131</v>
      </c>
      <c r="C343" s="2" t="s">
        <v>219</v>
      </c>
      <c r="D343" s="2" t="s">
        <v>490</v>
      </c>
      <c r="E343" s="4">
        <f t="shared" si="5"/>
        <v>0</v>
      </c>
    </row>
    <row r="344" spans="1:5">
      <c r="A344">
        <v>70709</v>
      </c>
      <c r="B344" s="2" t="s">
        <v>102</v>
      </c>
      <c r="C344" s="2" t="s">
        <v>129</v>
      </c>
      <c r="D344" s="2" t="s">
        <v>491</v>
      </c>
      <c r="E344" s="4">
        <f t="shared" si="5"/>
        <v>0</v>
      </c>
    </row>
    <row r="345" spans="1:5" ht="24">
      <c r="A345">
        <v>70301</v>
      </c>
      <c r="B345" s="2" t="s">
        <v>102</v>
      </c>
      <c r="C345" s="2" t="s">
        <v>102</v>
      </c>
      <c r="D345" s="2" t="s">
        <v>492</v>
      </c>
      <c r="E345" s="4">
        <f t="shared" si="5"/>
        <v>0</v>
      </c>
    </row>
    <row r="346" spans="1:5">
      <c r="A346">
        <v>90209</v>
      </c>
      <c r="B346" s="2" t="s">
        <v>139</v>
      </c>
      <c r="C346" s="2" t="s">
        <v>165</v>
      </c>
      <c r="D346" s="2" t="s">
        <v>493</v>
      </c>
      <c r="E346" s="4">
        <f t="shared" si="5"/>
        <v>0</v>
      </c>
    </row>
    <row r="347" spans="1:5">
      <c r="A347">
        <v>70603</v>
      </c>
      <c r="B347" s="2" t="s">
        <v>102</v>
      </c>
      <c r="C347" s="2" t="s">
        <v>336</v>
      </c>
      <c r="D347" s="2" t="s">
        <v>494</v>
      </c>
      <c r="E347" s="4">
        <f t="shared" si="5"/>
        <v>0</v>
      </c>
    </row>
    <row r="348" spans="1:5">
      <c r="A348">
        <v>41103</v>
      </c>
      <c r="B348" s="2" t="s">
        <v>115</v>
      </c>
      <c r="C348" s="2" t="s">
        <v>451</v>
      </c>
      <c r="D348" s="2" t="s">
        <v>495</v>
      </c>
      <c r="E348" s="4">
        <f t="shared" si="5"/>
        <v>0</v>
      </c>
    </row>
    <row r="349" spans="1:5" ht="24">
      <c r="A349">
        <v>110102</v>
      </c>
      <c r="B349" s="2" t="s">
        <v>291</v>
      </c>
      <c r="C349" s="2" t="s">
        <v>292</v>
      </c>
      <c r="D349" s="2" t="s">
        <v>496</v>
      </c>
      <c r="E349" s="4">
        <f t="shared" si="5"/>
        <v>0</v>
      </c>
    </row>
    <row r="350" spans="1:5">
      <c r="A350">
        <v>41306</v>
      </c>
      <c r="B350" s="2" t="s">
        <v>115</v>
      </c>
      <c r="C350" s="2" t="s">
        <v>183</v>
      </c>
      <c r="D350" s="2" t="s">
        <v>497</v>
      </c>
      <c r="E350" s="4">
        <f t="shared" si="5"/>
        <v>0</v>
      </c>
    </row>
    <row r="351" spans="1:5" ht="24">
      <c r="A351">
        <v>120404</v>
      </c>
      <c r="B351" s="2" t="s">
        <v>104</v>
      </c>
      <c r="C351" s="2" t="s">
        <v>261</v>
      </c>
      <c r="D351" s="2" t="s">
        <v>498</v>
      </c>
      <c r="E351" s="4">
        <f t="shared" si="5"/>
        <v>0</v>
      </c>
    </row>
    <row r="352" spans="1:5">
      <c r="A352">
        <v>60602</v>
      </c>
      <c r="B352" s="2" t="s">
        <v>214</v>
      </c>
      <c r="C352" s="2" t="s">
        <v>328</v>
      </c>
      <c r="D352" s="2" t="s">
        <v>499</v>
      </c>
      <c r="E352" s="4">
        <f t="shared" si="5"/>
        <v>0</v>
      </c>
    </row>
    <row r="353" spans="1:5">
      <c r="A353">
        <v>70305</v>
      </c>
      <c r="B353" s="2" t="s">
        <v>102</v>
      </c>
      <c r="C353" s="2" t="s">
        <v>102</v>
      </c>
      <c r="D353" s="2" t="s">
        <v>500</v>
      </c>
      <c r="E353" s="4">
        <f t="shared" si="5"/>
        <v>0</v>
      </c>
    </row>
    <row r="354" spans="1:5">
      <c r="A354">
        <v>90308</v>
      </c>
      <c r="B354" s="2" t="s">
        <v>139</v>
      </c>
      <c r="C354" s="2" t="s">
        <v>238</v>
      </c>
      <c r="D354" s="2" t="s">
        <v>500</v>
      </c>
      <c r="E354" s="4">
        <f t="shared" si="5"/>
        <v>0</v>
      </c>
    </row>
    <row r="355" spans="1:5">
      <c r="A355">
        <v>80816</v>
      </c>
      <c r="B355" s="2" t="s">
        <v>97</v>
      </c>
      <c r="C355" s="2" t="s">
        <v>97</v>
      </c>
      <c r="D355" s="2" t="s">
        <v>501</v>
      </c>
      <c r="E355" s="4">
        <f t="shared" si="5"/>
        <v>0</v>
      </c>
    </row>
    <row r="356" spans="1:5">
      <c r="A356">
        <v>10210</v>
      </c>
      <c r="B356" s="2" t="s">
        <v>119</v>
      </c>
      <c r="C356" s="2" t="s">
        <v>167</v>
      </c>
      <c r="D356" s="2" t="s">
        <v>502</v>
      </c>
      <c r="E356" s="4">
        <f t="shared" si="5"/>
        <v>0</v>
      </c>
    </row>
    <row r="357" spans="1:5">
      <c r="A357">
        <v>70306</v>
      </c>
      <c r="B357" s="2" t="s">
        <v>102</v>
      </c>
      <c r="C357" s="2" t="s">
        <v>102</v>
      </c>
      <c r="D357" s="2" t="s">
        <v>503</v>
      </c>
      <c r="E357" s="4">
        <f t="shared" si="5"/>
        <v>0</v>
      </c>
    </row>
    <row r="358" spans="1:5">
      <c r="A358">
        <v>90210</v>
      </c>
      <c r="B358" s="2" t="s">
        <v>139</v>
      </c>
      <c r="C358" s="2" t="s">
        <v>165</v>
      </c>
      <c r="D358" s="2" t="s">
        <v>504</v>
      </c>
      <c r="E358" s="4">
        <f t="shared" si="5"/>
        <v>0</v>
      </c>
    </row>
    <row r="359" spans="1:5">
      <c r="A359">
        <v>20405</v>
      </c>
      <c r="B359" s="2" t="s">
        <v>110</v>
      </c>
      <c r="C359" s="2" t="s">
        <v>242</v>
      </c>
      <c r="D359" s="2" t="s">
        <v>505</v>
      </c>
      <c r="E359" s="4">
        <f t="shared" si="5"/>
        <v>0</v>
      </c>
    </row>
    <row r="360" spans="1:5">
      <c r="A360">
        <v>90702</v>
      </c>
      <c r="B360" s="2" t="s">
        <v>139</v>
      </c>
      <c r="C360" s="2" t="s">
        <v>250</v>
      </c>
      <c r="D360" s="2" t="s">
        <v>505</v>
      </c>
      <c r="E360" s="4">
        <f t="shared" si="5"/>
        <v>0</v>
      </c>
    </row>
    <row r="361" spans="1:5">
      <c r="A361">
        <v>41101</v>
      </c>
      <c r="B361" s="2" t="s">
        <v>115</v>
      </c>
      <c r="C361" s="2" t="s">
        <v>451</v>
      </c>
      <c r="D361" s="2" t="s">
        <v>506</v>
      </c>
      <c r="E361" s="4">
        <f t="shared" si="5"/>
        <v>0</v>
      </c>
    </row>
    <row r="362" spans="1:5">
      <c r="A362">
        <v>130407</v>
      </c>
      <c r="B362" s="2" t="s">
        <v>131</v>
      </c>
      <c r="C362" s="2" t="s">
        <v>178</v>
      </c>
      <c r="D362" s="2" t="s">
        <v>506</v>
      </c>
      <c r="E362" s="4">
        <f t="shared" si="5"/>
        <v>0</v>
      </c>
    </row>
    <row r="363" spans="1:5">
      <c r="A363">
        <v>60309</v>
      </c>
      <c r="B363" s="2" t="s">
        <v>214</v>
      </c>
      <c r="C363" s="2" t="s">
        <v>334</v>
      </c>
      <c r="D363" s="2" t="s">
        <v>507</v>
      </c>
      <c r="E363" s="4">
        <f t="shared" si="5"/>
        <v>0</v>
      </c>
    </row>
    <row r="364" spans="1:5">
      <c r="A364">
        <v>20306</v>
      </c>
      <c r="B364" s="2" t="s">
        <v>110</v>
      </c>
      <c r="C364" s="2" t="s">
        <v>361</v>
      </c>
      <c r="D364" s="2" t="s">
        <v>508</v>
      </c>
      <c r="E364" s="4">
        <f t="shared" si="5"/>
        <v>0</v>
      </c>
    </row>
    <row r="365" spans="1:5">
      <c r="A365">
        <v>40606</v>
      </c>
      <c r="B365" s="2" t="s">
        <v>115</v>
      </c>
      <c r="C365" s="2" t="s">
        <v>185</v>
      </c>
      <c r="D365" s="2" t="s">
        <v>508</v>
      </c>
      <c r="E365" s="4">
        <f t="shared" si="5"/>
        <v>0</v>
      </c>
    </row>
    <row r="366" spans="1:5">
      <c r="A366">
        <v>80820</v>
      </c>
      <c r="B366" s="2" t="s">
        <v>97</v>
      </c>
      <c r="C366" s="2" t="s">
        <v>97</v>
      </c>
      <c r="D366" s="2" t="s">
        <v>509</v>
      </c>
      <c r="E366" s="4">
        <f t="shared" si="5"/>
        <v>0</v>
      </c>
    </row>
    <row r="367" spans="1:5">
      <c r="A367">
        <v>80505</v>
      </c>
      <c r="B367" s="2" t="s">
        <v>97</v>
      </c>
      <c r="C367" s="2" t="s">
        <v>240</v>
      </c>
      <c r="D367" s="2" t="s">
        <v>510</v>
      </c>
      <c r="E367" s="4">
        <f t="shared" si="5"/>
        <v>0</v>
      </c>
    </row>
    <row r="368" spans="1:5">
      <c r="A368">
        <v>60201</v>
      </c>
      <c r="B368" s="2" t="s">
        <v>214</v>
      </c>
      <c r="C368" s="2" t="s">
        <v>274</v>
      </c>
      <c r="D368" s="2" t="s">
        <v>511</v>
      </c>
      <c r="E368" s="4">
        <f t="shared" si="5"/>
        <v>0</v>
      </c>
    </row>
    <row r="369" spans="1:5">
      <c r="A369">
        <v>130309</v>
      </c>
      <c r="B369" s="2" t="s">
        <v>131</v>
      </c>
      <c r="C369" s="2" t="s">
        <v>219</v>
      </c>
      <c r="D369" s="2" t="s">
        <v>512</v>
      </c>
      <c r="E369" s="4">
        <f t="shared" si="5"/>
        <v>0</v>
      </c>
    </row>
    <row r="370" spans="1:5">
      <c r="A370">
        <v>70409</v>
      </c>
      <c r="B370" s="2" t="s">
        <v>102</v>
      </c>
      <c r="C370" s="2" t="s">
        <v>158</v>
      </c>
      <c r="D370" s="2" t="s">
        <v>258</v>
      </c>
      <c r="E370" s="4">
        <f t="shared" si="5"/>
        <v>0</v>
      </c>
    </row>
    <row r="371" spans="1:5">
      <c r="A371">
        <v>90501</v>
      </c>
      <c r="B371" s="2" t="s">
        <v>139</v>
      </c>
      <c r="C371" s="2" t="s">
        <v>258</v>
      </c>
      <c r="D371" s="2" t="s">
        <v>513</v>
      </c>
      <c r="E371" s="4">
        <f t="shared" si="5"/>
        <v>0</v>
      </c>
    </row>
    <row r="372" spans="1:5">
      <c r="A372">
        <v>70213</v>
      </c>
      <c r="B372" s="2" t="s">
        <v>102</v>
      </c>
      <c r="C372" s="2" t="s">
        <v>161</v>
      </c>
      <c r="D372" s="2" t="s">
        <v>514</v>
      </c>
      <c r="E372" s="4">
        <f t="shared" si="5"/>
        <v>0</v>
      </c>
    </row>
    <row r="373" spans="1:5">
      <c r="A373">
        <v>10207</v>
      </c>
      <c r="B373" s="2" t="s">
        <v>119</v>
      </c>
      <c r="C373" s="2" t="s">
        <v>167</v>
      </c>
      <c r="D373" s="2" t="s">
        <v>161</v>
      </c>
      <c r="E373" s="4">
        <f t="shared" si="5"/>
        <v>0</v>
      </c>
    </row>
    <row r="374" spans="1:5">
      <c r="A374">
        <v>70201</v>
      </c>
      <c r="B374" s="2" t="s">
        <v>102</v>
      </c>
      <c r="C374" s="2" t="s">
        <v>161</v>
      </c>
      <c r="D374" s="2" t="s">
        <v>515</v>
      </c>
      <c r="E374" s="4">
        <f t="shared" si="5"/>
        <v>0</v>
      </c>
    </row>
    <row r="375" spans="1:5">
      <c r="A375">
        <v>70214</v>
      </c>
      <c r="B375" s="2" t="s">
        <v>102</v>
      </c>
      <c r="C375" s="2" t="s">
        <v>161</v>
      </c>
      <c r="D375" s="2" t="s">
        <v>516</v>
      </c>
      <c r="E375" s="4">
        <f t="shared" si="5"/>
        <v>0</v>
      </c>
    </row>
    <row r="376" spans="1:5">
      <c r="A376">
        <v>70107</v>
      </c>
      <c r="B376" s="2" t="s">
        <v>102</v>
      </c>
      <c r="C376" s="2" t="s">
        <v>355</v>
      </c>
      <c r="D376" s="2" t="s">
        <v>517</v>
      </c>
      <c r="E376" s="4">
        <f t="shared" si="5"/>
        <v>0</v>
      </c>
    </row>
    <row r="377" spans="1:5">
      <c r="A377">
        <v>130907</v>
      </c>
      <c r="B377" s="2" t="s">
        <v>131</v>
      </c>
      <c r="C377" s="2" t="s">
        <v>357</v>
      </c>
      <c r="D377" s="2" t="s">
        <v>518</v>
      </c>
      <c r="E377" s="4">
        <f t="shared" si="5"/>
        <v>0</v>
      </c>
    </row>
    <row r="378" spans="1:5">
      <c r="A378">
        <v>60205</v>
      </c>
      <c r="B378" s="2" t="s">
        <v>214</v>
      </c>
      <c r="C378" s="2" t="s">
        <v>274</v>
      </c>
      <c r="D378" s="2" t="s">
        <v>519</v>
      </c>
      <c r="E378" s="4">
        <f t="shared" si="5"/>
        <v>0</v>
      </c>
    </row>
    <row r="379" spans="1:5">
      <c r="A379">
        <v>90604</v>
      </c>
      <c r="B379" s="2" t="s">
        <v>139</v>
      </c>
      <c r="C379" s="2" t="s">
        <v>253</v>
      </c>
      <c r="D379" s="2" t="s">
        <v>519</v>
      </c>
      <c r="E379" s="4">
        <f t="shared" si="5"/>
        <v>0</v>
      </c>
    </row>
    <row r="380" spans="1:5">
      <c r="A380">
        <v>130310</v>
      </c>
      <c r="B380" s="2" t="s">
        <v>131</v>
      </c>
      <c r="C380" s="2" t="s">
        <v>219</v>
      </c>
      <c r="D380" s="2" t="s">
        <v>520</v>
      </c>
      <c r="E380" s="4">
        <f t="shared" si="5"/>
        <v>0</v>
      </c>
    </row>
    <row r="381" spans="1:5">
      <c r="A381">
        <v>30108</v>
      </c>
      <c r="B381" s="2" t="s">
        <v>99</v>
      </c>
      <c r="C381" s="2" t="s">
        <v>99</v>
      </c>
      <c r="D381" s="2" t="s">
        <v>521</v>
      </c>
      <c r="E381" s="4">
        <f t="shared" si="5"/>
        <v>0</v>
      </c>
    </row>
    <row r="382" spans="1:5">
      <c r="A382">
        <v>40202</v>
      </c>
      <c r="B382" s="2" t="s">
        <v>115</v>
      </c>
      <c r="C382" s="2" t="s">
        <v>150</v>
      </c>
      <c r="D382" s="2" t="s">
        <v>522</v>
      </c>
      <c r="E382" s="4">
        <f t="shared" si="5"/>
        <v>0</v>
      </c>
    </row>
    <row r="383" spans="1:5">
      <c r="A383">
        <v>70108</v>
      </c>
      <c r="B383" s="2" t="s">
        <v>102</v>
      </c>
      <c r="C383" s="2" t="s">
        <v>355</v>
      </c>
      <c r="D383" s="2" t="s">
        <v>523</v>
      </c>
      <c r="E383" s="4">
        <f t="shared" si="5"/>
        <v>0</v>
      </c>
    </row>
    <row r="384" spans="1:5">
      <c r="A384">
        <v>60104</v>
      </c>
      <c r="B384" s="2" t="s">
        <v>214</v>
      </c>
      <c r="C384" s="2" t="s">
        <v>282</v>
      </c>
      <c r="D384" s="2" t="s">
        <v>524</v>
      </c>
      <c r="E384" s="4">
        <f t="shared" si="5"/>
        <v>0</v>
      </c>
    </row>
    <row r="385" spans="1:5" ht="24">
      <c r="A385">
        <v>91201</v>
      </c>
      <c r="B385" s="2" t="s">
        <v>139</v>
      </c>
      <c r="C385" s="2" t="s">
        <v>140</v>
      </c>
      <c r="D385" s="2" t="s">
        <v>525</v>
      </c>
      <c r="E385" s="4">
        <f t="shared" si="5"/>
        <v>0</v>
      </c>
    </row>
    <row r="386" spans="1:5">
      <c r="A386">
        <v>60504</v>
      </c>
      <c r="B386" s="2" t="s">
        <v>214</v>
      </c>
      <c r="C386" s="2" t="s">
        <v>215</v>
      </c>
      <c r="D386" s="2" t="s">
        <v>526</v>
      </c>
      <c r="E386" s="4">
        <f t="shared" si="5"/>
        <v>0</v>
      </c>
    </row>
    <row r="387" spans="1:5">
      <c r="A387">
        <v>70410</v>
      </c>
      <c r="B387" s="2" t="s">
        <v>102</v>
      </c>
      <c r="C387" s="2" t="s">
        <v>158</v>
      </c>
      <c r="D387" s="2" t="s">
        <v>527</v>
      </c>
      <c r="E387" s="4">
        <f t="shared" si="5"/>
        <v>0</v>
      </c>
    </row>
    <row r="388" spans="1:5">
      <c r="A388">
        <v>20304</v>
      </c>
      <c r="B388" s="2" t="s">
        <v>110</v>
      </c>
      <c r="C388" s="2" t="s">
        <v>361</v>
      </c>
      <c r="D388" s="2" t="s">
        <v>528</v>
      </c>
      <c r="E388" s="4">
        <f t="shared" si="5"/>
        <v>0</v>
      </c>
    </row>
    <row r="389" spans="1:5">
      <c r="A389">
        <v>60404</v>
      </c>
      <c r="B389" s="2" t="s">
        <v>214</v>
      </c>
      <c r="C389" s="2" t="s">
        <v>263</v>
      </c>
      <c r="D389" s="2" t="s">
        <v>528</v>
      </c>
      <c r="E389" s="4">
        <f t="shared" ref="E389:E452" si="6">SUM(F389:AEZ389)</f>
        <v>0</v>
      </c>
    </row>
    <row r="390" spans="1:5">
      <c r="A390">
        <v>90404</v>
      </c>
      <c r="B390" s="2" t="s">
        <v>139</v>
      </c>
      <c r="C390" s="2" t="s">
        <v>189</v>
      </c>
      <c r="D390" s="2" t="s">
        <v>528</v>
      </c>
      <c r="E390" s="4">
        <f t="shared" si="6"/>
        <v>0</v>
      </c>
    </row>
    <row r="391" spans="1:5">
      <c r="A391">
        <v>70309</v>
      </c>
      <c r="B391" s="2" t="s">
        <v>102</v>
      </c>
      <c r="C391" s="2" t="s">
        <v>102</v>
      </c>
      <c r="D391" s="2" t="s">
        <v>529</v>
      </c>
      <c r="E391" s="4">
        <f t="shared" si="6"/>
        <v>0</v>
      </c>
    </row>
    <row r="392" spans="1:5">
      <c r="A392">
        <v>20307</v>
      </c>
      <c r="B392" s="2" t="s">
        <v>110</v>
      </c>
      <c r="C392" s="2" t="s">
        <v>361</v>
      </c>
      <c r="D392" s="2" t="s">
        <v>530</v>
      </c>
      <c r="E392" s="4">
        <f t="shared" si="6"/>
        <v>0</v>
      </c>
    </row>
    <row r="393" spans="1:5">
      <c r="A393">
        <v>90507</v>
      </c>
      <c r="B393" s="2" t="s">
        <v>139</v>
      </c>
      <c r="C393" s="2" t="s">
        <v>258</v>
      </c>
      <c r="D393" s="2" t="s">
        <v>531</v>
      </c>
      <c r="E393" s="4">
        <f t="shared" si="6"/>
        <v>0</v>
      </c>
    </row>
    <row r="394" spans="1:5" ht="24">
      <c r="A394">
        <v>120903</v>
      </c>
      <c r="B394" s="2" t="s">
        <v>104</v>
      </c>
      <c r="C394" s="2" t="s">
        <v>122</v>
      </c>
      <c r="D394" s="2" t="s">
        <v>532</v>
      </c>
      <c r="E394" s="4">
        <f t="shared" si="6"/>
        <v>0</v>
      </c>
    </row>
    <row r="395" spans="1:5">
      <c r="A395">
        <v>40708</v>
      </c>
      <c r="B395" s="2" t="s">
        <v>115</v>
      </c>
      <c r="C395" s="2" t="s">
        <v>318</v>
      </c>
      <c r="D395" s="2" t="s">
        <v>533</v>
      </c>
      <c r="E395" s="4">
        <f t="shared" si="6"/>
        <v>0</v>
      </c>
    </row>
    <row r="396" spans="1:5">
      <c r="A396">
        <v>91008</v>
      </c>
      <c r="B396" s="2" t="s">
        <v>139</v>
      </c>
      <c r="C396" s="2" t="s">
        <v>232</v>
      </c>
      <c r="D396" s="2" t="s">
        <v>533</v>
      </c>
      <c r="E396" s="4">
        <f t="shared" si="6"/>
        <v>0</v>
      </c>
    </row>
    <row r="397" spans="1:5">
      <c r="A397">
        <v>40703</v>
      </c>
      <c r="B397" s="2" t="s">
        <v>115</v>
      </c>
      <c r="C397" s="2" t="s">
        <v>318</v>
      </c>
      <c r="D397" s="2" t="s">
        <v>534</v>
      </c>
      <c r="E397" s="4">
        <f t="shared" si="6"/>
        <v>0</v>
      </c>
    </row>
    <row r="398" spans="1:5">
      <c r="A398">
        <v>40803</v>
      </c>
      <c r="B398" s="2" t="s">
        <v>115</v>
      </c>
      <c r="C398" s="2" t="s">
        <v>419</v>
      </c>
      <c r="D398" s="2" t="s">
        <v>535</v>
      </c>
      <c r="E398" s="4">
        <f t="shared" si="6"/>
        <v>0</v>
      </c>
    </row>
    <row r="399" spans="1:5">
      <c r="A399">
        <v>70307</v>
      </c>
      <c r="B399" s="2" t="s">
        <v>102</v>
      </c>
      <c r="C399" s="2" t="s">
        <v>102</v>
      </c>
      <c r="D399" s="2" t="s">
        <v>535</v>
      </c>
      <c r="E399" s="4">
        <f t="shared" si="6"/>
        <v>0</v>
      </c>
    </row>
    <row r="400" spans="1:5">
      <c r="A400">
        <v>70502</v>
      </c>
      <c r="B400" s="2" t="s">
        <v>102</v>
      </c>
      <c r="C400" s="2" t="s">
        <v>536</v>
      </c>
      <c r="D400" s="2" t="s">
        <v>537</v>
      </c>
      <c r="E400" s="4">
        <f t="shared" si="6"/>
        <v>0</v>
      </c>
    </row>
    <row r="401" spans="1:5">
      <c r="A401">
        <v>60705</v>
      </c>
      <c r="B401" s="2" t="s">
        <v>214</v>
      </c>
      <c r="C401" s="2" t="s">
        <v>286</v>
      </c>
      <c r="D401" s="2" t="s">
        <v>538</v>
      </c>
      <c r="E401" s="4">
        <f t="shared" si="6"/>
        <v>0</v>
      </c>
    </row>
    <row r="402" spans="1:5">
      <c r="A402">
        <v>60503</v>
      </c>
      <c r="B402" s="2" t="s">
        <v>214</v>
      </c>
      <c r="C402" s="2" t="s">
        <v>215</v>
      </c>
      <c r="D402" s="2" t="s">
        <v>539</v>
      </c>
      <c r="E402" s="4">
        <f t="shared" si="6"/>
        <v>0</v>
      </c>
    </row>
    <row r="403" spans="1:5">
      <c r="A403">
        <v>90703</v>
      </c>
      <c r="B403" s="2" t="s">
        <v>139</v>
      </c>
      <c r="C403" s="2" t="s">
        <v>250</v>
      </c>
      <c r="D403" s="2" t="s">
        <v>539</v>
      </c>
      <c r="E403" s="4">
        <f t="shared" si="6"/>
        <v>0</v>
      </c>
    </row>
    <row r="404" spans="1:5">
      <c r="A404">
        <v>60307</v>
      </c>
      <c r="B404" s="2" t="s">
        <v>214</v>
      </c>
      <c r="C404" s="2" t="s">
        <v>334</v>
      </c>
      <c r="D404" s="2" t="s">
        <v>540</v>
      </c>
      <c r="E404" s="4">
        <f t="shared" si="6"/>
        <v>0</v>
      </c>
    </row>
    <row r="405" spans="1:5">
      <c r="A405">
        <v>60308</v>
      </c>
      <c r="B405" s="2" t="s">
        <v>214</v>
      </c>
      <c r="C405" s="2" t="s">
        <v>334</v>
      </c>
      <c r="D405" s="2" t="s">
        <v>541</v>
      </c>
      <c r="E405" s="4">
        <f t="shared" si="6"/>
        <v>0</v>
      </c>
    </row>
    <row r="406" spans="1:5">
      <c r="A406">
        <v>130713</v>
      </c>
      <c r="B406" s="2" t="s">
        <v>131</v>
      </c>
      <c r="C406" s="2" t="s">
        <v>132</v>
      </c>
      <c r="D406" s="2" t="s">
        <v>542</v>
      </c>
      <c r="E406" s="4">
        <f t="shared" si="6"/>
        <v>0</v>
      </c>
    </row>
    <row r="407" spans="1:5">
      <c r="A407">
        <v>90803</v>
      </c>
      <c r="B407" s="2" t="s">
        <v>139</v>
      </c>
      <c r="C407" s="2" t="s">
        <v>302</v>
      </c>
      <c r="D407" s="2" t="s">
        <v>543</v>
      </c>
      <c r="E407" s="4">
        <f t="shared" si="6"/>
        <v>0</v>
      </c>
    </row>
    <row r="408" spans="1:5">
      <c r="A408">
        <v>130908</v>
      </c>
      <c r="B408" s="2" t="s">
        <v>131</v>
      </c>
      <c r="C408" s="2" t="s">
        <v>357</v>
      </c>
      <c r="D408" s="2" t="s">
        <v>544</v>
      </c>
      <c r="E408" s="4">
        <f t="shared" si="6"/>
        <v>0</v>
      </c>
    </row>
    <row r="409" spans="1:5">
      <c r="A409">
        <v>60403</v>
      </c>
      <c r="B409" s="2" t="s">
        <v>214</v>
      </c>
      <c r="C409" s="2" t="s">
        <v>263</v>
      </c>
      <c r="D409" s="2" t="s">
        <v>545</v>
      </c>
      <c r="E409" s="4">
        <f t="shared" si="6"/>
        <v>0</v>
      </c>
    </row>
    <row r="410" spans="1:5">
      <c r="A410">
        <v>90406</v>
      </c>
      <c r="B410" s="2" t="s">
        <v>139</v>
      </c>
      <c r="C410" s="2" t="s">
        <v>189</v>
      </c>
      <c r="D410" s="2" t="s">
        <v>546</v>
      </c>
      <c r="E410" s="4">
        <f t="shared" si="6"/>
        <v>0</v>
      </c>
    </row>
    <row r="411" spans="1:5">
      <c r="A411">
        <v>40406</v>
      </c>
      <c r="B411" s="2" t="s">
        <v>115</v>
      </c>
      <c r="C411" s="2" t="s">
        <v>124</v>
      </c>
      <c r="D411" s="2" t="s">
        <v>547</v>
      </c>
      <c r="E411" s="4">
        <f t="shared" si="6"/>
        <v>0</v>
      </c>
    </row>
    <row r="412" spans="1:5">
      <c r="A412">
        <v>70308</v>
      </c>
      <c r="B412" s="2" t="s">
        <v>102</v>
      </c>
      <c r="C412" s="2" t="s">
        <v>102</v>
      </c>
      <c r="D412" s="2" t="s">
        <v>548</v>
      </c>
      <c r="E412" s="4">
        <f t="shared" si="6"/>
        <v>0</v>
      </c>
    </row>
    <row r="413" spans="1:5">
      <c r="A413">
        <v>60301</v>
      </c>
      <c r="B413" s="2" t="s">
        <v>214</v>
      </c>
      <c r="C413" s="2" t="s">
        <v>334</v>
      </c>
      <c r="D413" s="2" t="s">
        <v>549</v>
      </c>
      <c r="E413" s="4">
        <f t="shared" si="6"/>
        <v>0</v>
      </c>
    </row>
    <row r="414" spans="1:5">
      <c r="A414">
        <v>90304</v>
      </c>
      <c r="B414" s="2" t="s">
        <v>139</v>
      </c>
      <c r="C414" s="2" t="s">
        <v>238</v>
      </c>
      <c r="D414" s="2" t="s">
        <v>550</v>
      </c>
      <c r="E414" s="4">
        <f t="shared" si="6"/>
        <v>0</v>
      </c>
    </row>
    <row r="415" spans="1:5">
      <c r="A415">
        <v>70401</v>
      </c>
      <c r="B415" s="2" t="s">
        <v>102</v>
      </c>
      <c r="C415" s="2" t="s">
        <v>158</v>
      </c>
      <c r="D415" s="2" t="s">
        <v>551</v>
      </c>
      <c r="E415" s="4">
        <f t="shared" si="6"/>
        <v>0</v>
      </c>
    </row>
    <row r="416" spans="1:5" ht="24">
      <c r="A416">
        <v>120804</v>
      </c>
      <c r="B416" s="2" t="s">
        <v>104</v>
      </c>
      <c r="C416" s="2" t="s">
        <v>209</v>
      </c>
      <c r="D416" s="2" t="s">
        <v>552</v>
      </c>
      <c r="E416" s="4">
        <f t="shared" si="6"/>
        <v>0</v>
      </c>
    </row>
    <row r="417" spans="1:5">
      <c r="A417">
        <v>90513</v>
      </c>
      <c r="B417" s="2" t="s">
        <v>139</v>
      </c>
      <c r="C417" s="2" t="s">
        <v>258</v>
      </c>
      <c r="D417" s="2" t="s">
        <v>553</v>
      </c>
      <c r="E417" s="4">
        <f t="shared" si="6"/>
        <v>0</v>
      </c>
    </row>
    <row r="418" spans="1:5" ht="24">
      <c r="A418">
        <v>110103</v>
      </c>
      <c r="B418" s="2" t="s">
        <v>291</v>
      </c>
      <c r="C418" s="2" t="s">
        <v>292</v>
      </c>
      <c r="D418" s="2" t="s">
        <v>554</v>
      </c>
      <c r="E418" s="4">
        <f t="shared" si="6"/>
        <v>0</v>
      </c>
    </row>
    <row r="419" spans="1:5" ht="24">
      <c r="A419">
        <v>120307</v>
      </c>
      <c r="B419" s="2" t="s">
        <v>104</v>
      </c>
      <c r="C419" s="2" t="s">
        <v>126</v>
      </c>
      <c r="D419" s="2" t="s">
        <v>555</v>
      </c>
      <c r="E419" s="4">
        <f t="shared" si="6"/>
        <v>0</v>
      </c>
    </row>
    <row r="420" spans="1:5">
      <c r="A420">
        <v>30405</v>
      </c>
      <c r="B420" s="2" t="s">
        <v>99</v>
      </c>
      <c r="C420" s="2" t="s">
        <v>216</v>
      </c>
      <c r="D420" s="2" t="s">
        <v>556</v>
      </c>
      <c r="E420" s="4">
        <f t="shared" si="6"/>
        <v>0</v>
      </c>
    </row>
    <row r="421" spans="1:5">
      <c r="A421">
        <v>70503</v>
      </c>
      <c r="B421" s="2" t="s">
        <v>102</v>
      </c>
      <c r="C421" s="2" t="s">
        <v>536</v>
      </c>
      <c r="D421" s="2" t="s">
        <v>557</v>
      </c>
      <c r="E421" s="4">
        <f t="shared" si="6"/>
        <v>0</v>
      </c>
    </row>
    <row r="422" spans="1:5">
      <c r="A422">
        <v>81004</v>
      </c>
      <c r="B422" s="2" t="s">
        <v>97</v>
      </c>
      <c r="C422" s="2" t="s">
        <v>134</v>
      </c>
      <c r="D422" s="2" t="s">
        <v>558</v>
      </c>
      <c r="E422" s="4">
        <f t="shared" si="6"/>
        <v>0</v>
      </c>
    </row>
    <row r="423" spans="1:5">
      <c r="A423">
        <v>60407</v>
      </c>
      <c r="B423" s="2" t="s">
        <v>214</v>
      </c>
      <c r="C423" s="2" t="s">
        <v>263</v>
      </c>
      <c r="D423" s="2" t="s">
        <v>559</v>
      </c>
      <c r="E423" s="4">
        <f t="shared" si="6"/>
        <v>0</v>
      </c>
    </row>
    <row r="424" spans="1:5">
      <c r="A424">
        <v>130714</v>
      </c>
      <c r="B424" s="2" t="s">
        <v>131</v>
      </c>
      <c r="C424" s="2" t="s">
        <v>132</v>
      </c>
      <c r="D424" s="2" t="s">
        <v>560</v>
      </c>
      <c r="E424" s="4">
        <f t="shared" si="6"/>
        <v>0</v>
      </c>
    </row>
    <row r="425" spans="1:5">
      <c r="A425">
        <v>50208</v>
      </c>
      <c r="B425" s="2" t="s">
        <v>107</v>
      </c>
      <c r="C425" s="2" t="s">
        <v>195</v>
      </c>
      <c r="D425" s="2" t="s">
        <v>561</v>
      </c>
      <c r="E425" s="4">
        <f t="shared" si="6"/>
        <v>0</v>
      </c>
    </row>
    <row r="426" spans="1:5">
      <c r="A426">
        <v>30301</v>
      </c>
      <c r="B426" s="2" t="s">
        <v>99</v>
      </c>
      <c r="C426" s="2" t="s">
        <v>296</v>
      </c>
      <c r="D426" s="2" t="s">
        <v>562</v>
      </c>
      <c r="E426" s="4">
        <f t="shared" si="6"/>
        <v>0</v>
      </c>
    </row>
    <row r="427" spans="1:5">
      <c r="A427">
        <v>10302</v>
      </c>
      <c r="B427" s="2" t="s">
        <v>119</v>
      </c>
      <c r="C427" s="2" t="s">
        <v>159</v>
      </c>
      <c r="D427" s="2" t="s">
        <v>563</v>
      </c>
      <c r="E427" s="4">
        <f t="shared" si="6"/>
        <v>0</v>
      </c>
    </row>
    <row r="428" spans="1:5">
      <c r="A428">
        <v>30503</v>
      </c>
      <c r="B428" s="2" t="s">
        <v>99</v>
      </c>
      <c r="C428" s="2" t="s">
        <v>307</v>
      </c>
      <c r="D428" s="2" t="s">
        <v>563</v>
      </c>
      <c r="E428" s="4">
        <f t="shared" si="6"/>
        <v>0</v>
      </c>
    </row>
    <row r="429" spans="1:5">
      <c r="A429">
        <v>70411</v>
      </c>
      <c r="B429" s="2" t="s">
        <v>102</v>
      </c>
      <c r="C429" s="2" t="s">
        <v>158</v>
      </c>
      <c r="D429" s="2" t="s">
        <v>564</v>
      </c>
      <c r="E429" s="4">
        <f t="shared" si="6"/>
        <v>0</v>
      </c>
    </row>
    <row r="430" spans="1:5">
      <c r="A430">
        <v>60103</v>
      </c>
      <c r="B430" s="2" t="s">
        <v>214</v>
      </c>
      <c r="C430" s="2" t="s">
        <v>282</v>
      </c>
      <c r="D430" s="2" t="s">
        <v>565</v>
      </c>
      <c r="E430" s="4">
        <f t="shared" si="6"/>
        <v>0</v>
      </c>
    </row>
    <row r="431" spans="1:5">
      <c r="A431">
        <v>90211</v>
      </c>
      <c r="B431" s="2" t="s">
        <v>139</v>
      </c>
      <c r="C431" s="2" t="s">
        <v>165</v>
      </c>
      <c r="D431" s="2" t="s">
        <v>566</v>
      </c>
      <c r="E431" s="4">
        <f t="shared" si="6"/>
        <v>0</v>
      </c>
    </row>
    <row r="432" spans="1:5">
      <c r="A432">
        <v>41004</v>
      </c>
      <c r="B432" s="2" t="s">
        <v>115</v>
      </c>
      <c r="C432" s="2" t="s">
        <v>202</v>
      </c>
      <c r="D432" s="2" t="s">
        <v>567</v>
      </c>
      <c r="E432" s="4">
        <f t="shared" si="6"/>
        <v>0</v>
      </c>
    </row>
    <row r="433" spans="1:5">
      <c r="A433">
        <v>90601</v>
      </c>
      <c r="B433" s="2" t="s">
        <v>139</v>
      </c>
      <c r="C433" s="2" t="s">
        <v>253</v>
      </c>
      <c r="D433" s="2" t="s">
        <v>568</v>
      </c>
      <c r="E433" s="4">
        <f t="shared" si="6"/>
        <v>0</v>
      </c>
    </row>
    <row r="434" spans="1:5" ht="24">
      <c r="A434">
        <v>120316</v>
      </c>
      <c r="B434" s="2" t="s">
        <v>104</v>
      </c>
      <c r="C434" s="2" t="s">
        <v>126</v>
      </c>
      <c r="D434" s="2" t="s">
        <v>569</v>
      </c>
      <c r="E434" s="4">
        <f t="shared" si="6"/>
        <v>0</v>
      </c>
    </row>
    <row r="435" spans="1:5" ht="24">
      <c r="A435">
        <v>120606</v>
      </c>
      <c r="B435" s="2" t="s">
        <v>104</v>
      </c>
      <c r="C435" s="2" t="s">
        <v>187</v>
      </c>
      <c r="D435" s="2" t="s">
        <v>570</v>
      </c>
      <c r="E435" s="4">
        <f t="shared" si="6"/>
        <v>0</v>
      </c>
    </row>
    <row r="436" spans="1:5" ht="24">
      <c r="A436">
        <v>120107</v>
      </c>
      <c r="B436" s="2" t="s">
        <v>104</v>
      </c>
      <c r="C436" s="2" t="s">
        <v>193</v>
      </c>
      <c r="D436" s="2" t="s">
        <v>571</v>
      </c>
      <c r="E436" s="4">
        <f t="shared" si="6"/>
        <v>0</v>
      </c>
    </row>
    <row r="437" spans="1:5">
      <c r="A437">
        <v>10404</v>
      </c>
      <c r="B437" s="2" t="s">
        <v>119</v>
      </c>
      <c r="C437" s="2" t="s">
        <v>120</v>
      </c>
      <c r="D437" s="2" t="s">
        <v>572</v>
      </c>
      <c r="E437" s="4">
        <f t="shared" si="6"/>
        <v>0</v>
      </c>
    </row>
    <row r="438" spans="1:5">
      <c r="A438">
        <v>100101</v>
      </c>
      <c r="B438" s="2" t="s">
        <v>113</v>
      </c>
      <c r="C438" s="2" t="s">
        <v>113</v>
      </c>
      <c r="D438" s="2" t="s">
        <v>573</v>
      </c>
      <c r="E438" s="4">
        <f t="shared" si="6"/>
        <v>0</v>
      </c>
    </row>
    <row r="439" spans="1:5">
      <c r="A439">
        <v>20401</v>
      </c>
      <c r="B439" s="2" t="s">
        <v>110</v>
      </c>
      <c r="C439" s="2" t="s">
        <v>242</v>
      </c>
      <c r="D439" s="2" t="s">
        <v>574</v>
      </c>
      <c r="E439" s="4">
        <f t="shared" si="6"/>
        <v>0</v>
      </c>
    </row>
    <row r="440" spans="1:5" ht="24">
      <c r="A440">
        <v>120108</v>
      </c>
      <c r="B440" s="2" t="s">
        <v>104</v>
      </c>
      <c r="C440" s="2" t="s">
        <v>193</v>
      </c>
      <c r="D440" s="2" t="s">
        <v>575</v>
      </c>
      <c r="E440" s="4">
        <f t="shared" si="6"/>
        <v>0</v>
      </c>
    </row>
    <row r="441" spans="1:5" ht="24">
      <c r="A441">
        <v>120308</v>
      </c>
      <c r="B441" s="2" t="s">
        <v>104</v>
      </c>
      <c r="C441" s="2" t="s">
        <v>126</v>
      </c>
      <c r="D441" s="2" t="s">
        <v>576</v>
      </c>
      <c r="E441" s="4">
        <f t="shared" si="6"/>
        <v>0</v>
      </c>
    </row>
    <row r="442" spans="1:5">
      <c r="A442">
        <v>30504</v>
      </c>
      <c r="B442" s="2" t="s">
        <v>99</v>
      </c>
      <c r="C442" s="2" t="s">
        <v>307</v>
      </c>
      <c r="D442" s="2" t="s">
        <v>577</v>
      </c>
      <c r="E442" s="4">
        <f t="shared" si="6"/>
        <v>0</v>
      </c>
    </row>
    <row r="443" spans="1:5">
      <c r="A443">
        <v>70215</v>
      </c>
      <c r="B443" s="2" t="s">
        <v>102</v>
      </c>
      <c r="C443" s="2" t="s">
        <v>161</v>
      </c>
      <c r="D443" s="2" t="s">
        <v>578</v>
      </c>
      <c r="E443" s="4">
        <f t="shared" si="6"/>
        <v>0</v>
      </c>
    </row>
    <row r="444" spans="1:5">
      <c r="A444">
        <v>41404</v>
      </c>
      <c r="B444" s="2" t="s">
        <v>115</v>
      </c>
      <c r="C444" s="2" t="s">
        <v>268</v>
      </c>
      <c r="D444" s="2" t="s">
        <v>579</v>
      </c>
      <c r="E444" s="4">
        <f t="shared" si="6"/>
        <v>0</v>
      </c>
    </row>
    <row r="445" spans="1:5">
      <c r="A445">
        <v>30602</v>
      </c>
      <c r="B445" s="2" t="s">
        <v>99</v>
      </c>
      <c r="C445" s="2" t="s">
        <v>580</v>
      </c>
      <c r="D445" s="2" t="s">
        <v>581</v>
      </c>
      <c r="E445" s="4">
        <f t="shared" si="6"/>
        <v>0</v>
      </c>
    </row>
    <row r="446" spans="1:5">
      <c r="A446">
        <v>130408</v>
      </c>
      <c r="B446" s="2" t="s">
        <v>131</v>
      </c>
      <c r="C446" s="2" t="s">
        <v>178</v>
      </c>
      <c r="D446" s="2" t="s">
        <v>582</v>
      </c>
      <c r="E446" s="4">
        <f t="shared" si="6"/>
        <v>0</v>
      </c>
    </row>
    <row r="447" spans="1:5">
      <c r="A447">
        <v>30109</v>
      </c>
      <c r="B447" s="2" t="s">
        <v>99</v>
      </c>
      <c r="C447" s="2" t="s">
        <v>99</v>
      </c>
      <c r="D447" s="2" t="s">
        <v>583</v>
      </c>
      <c r="E447" s="4">
        <f t="shared" si="6"/>
        <v>0</v>
      </c>
    </row>
    <row r="448" spans="1:5">
      <c r="A448">
        <v>30201</v>
      </c>
      <c r="B448" s="2" t="s">
        <v>99</v>
      </c>
      <c r="C448" s="2" t="s">
        <v>100</v>
      </c>
      <c r="D448" s="2" t="s">
        <v>584</v>
      </c>
      <c r="E448" s="4">
        <f t="shared" si="6"/>
        <v>0</v>
      </c>
    </row>
    <row r="449" spans="1:5">
      <c r="A449">
        <v>130103</v>
      </c>
      <c r="B449" s="2" t="s">
        <v>131</v>
      </c>
      <c r="C449" s="2" t="s">
        <v>144</v>
      </c>
      <c r="D449" s="2" t="s">
        <v>585</v>
      </c>
      <c r="E449" s="4">
        <f t="shared" si="6"/>
        <v>0</v>
      </c>
    </row>
    <row r="450" spans="1:5">
      <c r="A450">
        <v>40109</v>
      </c>
      <c r="B450" s="2" t="s">
        <v>115</v>
      </c>
      <c r="C450" s="2" t="s">
        <v>116</v>
      </c>
      <c r="D450" s="2" t="s">
        <v>586</v>
      </c>
      <c r="E450" s="4">
        <f t="shared" si="6"/>
        <v>0</v>
      </c>
    </row>
    <row r="451" spans="1:5">
      <c r="A451">
        <v>91014</v>
      </c>
      <c r="B451" s="2" t="s">
        <v>139</v>
      </c>
      <c r="C451" s="2" t="s">
        <v>232</v>
      </c>
      <c r="D451" s="2" t="s">
        <v>587</v>
      </c>
      <c r="E451" s="4">
        <f t="shared" si="6"/>
        <v>0</v>
      </c>
    </row>
    <row r="452" spans="1:5">
      <c r="A452">
        <v>130715</v>
      </c>
      <c r="B452" s="2" t="s">
        <v>131</v>
      </c>
      <c r="C452" s="2" t="s">
        <v>132</v>
      </c>
      <c r="D452" s="2" t="s">
        <v>588</v>
      </c>
      <c r="E452" s="4">
        <f t="shared" si="6"/>
        <v>0</v>
      </c>
    </row>
    <row r="453" spans="1:5">
      <c r="A453">
        <v>60401</v>
      </c>
      <c r="B453" s="2" t="s">
        <v>214</v>
      </c>
      <c r="C453" s="2" t="s">
        <v>263</v>
      </c>
      <c r="D453" s="2" t="s">
        <v>589</v>
      </c>
      <c r="E453" s="4">
        <f t="shared" ref="E453:E516" si="7">SUM(F453:AEZ453)</f>
        <v>0</v>
      </c>
    </row>
    <row r="454" spans="1:5">
      <c r="A454">
        <v>20501</v>
      </c>
      <c r="B454" s="2" t="s">
        <v>110</v>
      </c>
      <c r="C454" s="2" t="s">
        <v>348</v>
      </c>
      <c r="D454" s="2" t="s">
        <v>590</v>
      </c>
      <c r="E454" s="4">
        <f t="shared" si="7"/>
        <v>0</v>
      </c>
    </row>
    <row r="455" spans="1:5">
      <c r="A455">
        <v>81008</v>
      </c>
      <c r="B455" s="2" t="s">
        <v>97</v>
      </c>
      <c r="C455" s="2" t="s">
        <v>134</v>
      </c>
      <c r="D455" s="2" t="s">
        <v>591</v>
      </c>
      <c r="E455" s="4">
        <f t="shared" si="7"/>
        <v>0</v>
      </c>
    </row>
    <row r="456" spans="1:5">
      <c r="A456">
        <v>70505</v>
      </c>
      <c r="B456" s="2" t="s">
        <v>102</v>
      </c>
      <c r="C456" s="2" t="s">
        <v>536</v>
      </c>
      <c r="D456" s="2" t="s">
        <v>592</v>
      </c>
      <c r="E456" s="4">
        <f t="shared" si="7"/>
        <v>0</v>
      </c>
    </row>
    <row r="457" spans="1:5">
      <c r="A457">
        <v>81102</v>
      </c>
      <c r="B457" s="2" t="s">
        <v>97</v>
      </c>
      <c r="C457" s="2" t="s">
        <v>593</v>
      </c>
      <c r="D457" s="2" t="s">
        <v>594</v>
      </c>
      <c r="E457" s="4">
        <f t="shared" si="7"/>
        <v>0</v>
      </c>
    </row>
    <row r="458" spans="1:5">
      <c r="A458">
        <v>81103</v>
      </c>
      <c r="B458" s="2" t="s">
        <v>97</v>
      </c>
      <c r="C458" s="2" t="s">
        <v>593</v>
      </c>
      <c r="D458" s="2" t="s">
        <v>595</v>
      </c>
      <c r="E458" s="4">
        <f t="shared" si="7"/>
        <v>0</v>
      </c>
    </row>
    <row r="459" spans="1:5">
      <c r="A459">
        <v>80817</v>
      </c>
      <c r="B459" s="2" t="s">
        <v>97</v>
      </c>
      <c r="C459" s="2" t="s">
        <v>97</v>
      </c>
      <c r="D459" s="2" t="s">
        <v>596</v>
      </c>
      <c r="E459" s="4">
        <f t="shared" si="7"/>
        <v>0</v>
      </c>
    </row>
    <row r="460" spans="1:5">
      <c r="A460">
        <v>40804</v>
      </c>
      <c r="B460" s="2" t="s">
        <v>115</v>
      </c>
      <c r="C460" s="2" t="s">
        <v>419</v>
      </c>
      <c r="D460" s="2" t="s">
        <v>597</v>
      </c>
      <c r="E460" s="4">
        <f t="shared" si="7"/>
        <v>0</v>
      </c>
    </row>
    <row r="461" spans="1:5">
      <c r="A461">
        <v>20606</v>
      </c>
      <c r="B461" s="2" t="s">
        <v>110</v>
      </c>
      <c r="C461" s="2" t="s">
        <v>236</v>
      </c>
      <c r="D461" s="2" t="s">
        <v>598</v>
      </c>
      <c r="E461" s="4">
        <f t="shared" si="7"/>
        <v>0</v>
      </c>
    </row>
    <row r="462" spans="1:5">
      <c r="A462">
        <v>30501</v>
      </c>
      <c r="B462" s="2" t="s">
        <v>99</v>
      </c>
      <c r="C462" s="2" t="s">
        <v>307</v>
      </c>
      <c r="D462" s="2" t="s">
        <v>599</v>
      </c>
      <c r="E462" s="4">
        <f t="shared" si="7"/>
        <v>0</v>
      </c>
    </row>
    <row r="463" spans="1:5">
      <c r="A463">
        <v>30205</v>
      </c>
      <c r="B463" s="2" t="s">
        <v>99</v>
      </c>
      <c r="C463" s="2" t="s">
        <v>100</v>
      </c>
      <c r="D463" s="2" t="s">
        <v>600</v>
      </c>
      <c r="E463" s="4">
        <f t="shared" si="7"/>
        <v>0</v>
      </c>
    </row>
    <row r="464" spans="1:5">
      <c r="A464">
        <v>30505</v>
      </c>
      <c r="B464" s="2" t="s">
        <v>99</v>
      </c>
      <c r="C464" s="2" t="s">
        <v>307</v>
      </c>
      <c r="D464" s="2" t="s">
        <v>601</v>
      </c>
      <c r="E464" s="4">
        <f t="shared" si="7"/>
        <v>0</v>
      </c>
    </row>
    <row r="465" spans="1:5">
      <c r="A465">
        <v>40403</v>
      </c>
      <c r="B465" s="2" t="s">
        <v>115</v>
      </c>
      <c r="C465" s="2" t="s">
        <v>124</v>
      </c>
      <c r="D465" s="2" t="s">
        <v>601</v>
      </c>
      <c r="E465" s="4">
        <f t="shared" si="7"/>
        <v>0</v>
      </c>
    </row>
    <row r="466" spans="1:5">
      <c r="A466">
        <v>70216</v>
      </c>
      <c r="B466" s="2" t="s">
        <v>102</v>
      </c>
      <c r="C466" s="2" t="s">
        <v>161</v>
      </c>
      <c r="D466" s="2" t="s">
        <v>601</v>
      </c>
      <c r="E466" s="4">
        <f t="shared" si="7"/>
        <v>0</v>
      </c>
    </row>
    <row r="467" spans="1:5">
      <c r="A467">
        <v>40105</v>
      </c>
      <c r="B467" s="2" t="s">
        <v>115</v>
      </c>
      <c r="C467" s="2" t="s">
        <v>116</v>
      </c>
      <c r="D467" s="2" t="s">
        <v>602</v>
      </c>
      <c r="E467" s="4">
        <f t="shared" si="7"/>
        <v>0</v>
      </c>
    </row>
    <row r="468" spans="1:5">
      <c r="A468">
        <v>40306</v>
      </c>
      <c r="B468" s="2" t="s">
        <v>115</v>
      </c>
      <c r="C468" s="2" t="s">
        <v>152</v>
      </c>
      <c r="D468" s="2" t="s">
        <v>603</v>
      </c>
      <c r="E468" s="4">
        <f t="shared" si="7"/>
        <v>0</v>
      </c>
    </row>
    <row r="469" spans="1:5">
      <c r="A469">
        <v>70604</v>
      </c>
      <c r="B469" s="2" t="s">
        <v>102</v>
      </c>
      <c r="C469" s="2" t="s">
        <v>336</v>
      </c>
      <c r="D469" s="2" t="s">
        <v>603</v>
      </c>
      <c r="E469" s="4">
        <f t="shared" si="7"/>
        <v>0</v>
      </c>
    </row>
    <row r="470" spans="1:5">
      <c r="A470">
        <v>60505</v>
      </c>
      <c r="B470" s="2" t="s">
        <v>214</v>
      </c>
      <c r="C470" s="2" t="s">
        <v>215</v>
      </c>
      <c r="D470" s="2" t="s">
        <v>604</v>
      </c>
      <c r="E470" s="4">
        <f t="shared" si="7"/>
        <v>0</v>
      </c>
    </row>
    <row r="471" spans="1:5">
      <c r="A471">
        <v>60501</v>
      </c>
      <c r="B471" s="2" t="s">
        <v>214</v>
      </c>
      <c r="C471" s="2" t="s">
        <v>215</v>
      </c>
      <c r="D471" s="2" t="s">
        <v>605</v>
      </c>
      <c r="E471" s="4">
        <f t="shared" si="7"/>
        <v>0</v>
      </c>
    </row>
    <row r="472" spans="1:5">
      <c r="A472">
        <v>70605</v>
      </c>
      <c r="B472" s="2" t="s">
        <v>102</v>
      </c>
      <c r="C472" s="2" t="s">
        <v>336</v>
      </c>
      <c r="D472" s="2" t="s">
        <v>606</v>
      </c>
      <c r="E472" s="4">
        <f t="shared" si="7"/>
        <v>0</v>
      </c>
    </row>
    <row r="473" spans="1:5">
      <c r="A473">
        <v>80810</v>
      </c>
      <c r="B473" s="2" t="s">
        <v>97</v>
      </c>
      <c r="C473" s="2" t="s">
        <v>97</v>
      </c>
      <c r="D473" s="2" t="s">
        <v>607</v>
      </c>
      <c r="E473" s="4">
        <f t="shared" si="7"/>
        <v>0</v>
      </c>
    </row>
    <row r="474" spans="1:5">
      <c r="A474">
        <v>80604</v>
      </c>
      <c r="B474" s="2" t="s">
        <v>97</v>
      </c>
      <c r="C474" s="2" t="s">
        <v>204</v>
      </c>
      <c r="D474" s="2" t="s">
        <v>608</v>
      </c>
      <c r="E474" s="4">
        <f t="shared" si="7"/>
        <v>0</v>
      </c>
    </row>
    <row r="475" spans="1:5">
      <c r="A475">
        <v>41405</v>
      </c>
      <c r="B475" s="2" t="s">
        <v>115</v>
      </c>
      <c r="C475" s="2" t="s">
        <v>268</v>
      </c>
      <c r="D475" s="2" t="s">
        <v>609</v>
      </c>
      <c r="E475" s="4">
        <f t="shared" si="7"/>
        <v>0</v>
      </c>
    </row>
    <row r="476" spans="1:5">
      <c r="A476">
        <v>50203</v>
      </c>
      <c r="B476" s="2" t="s">
        <v>107</v>
      </c>
      <c r="C476" s="2" t="s">
        <v>195</v>
      </c>
      <c r="D476" s="2" t="s">
        <v>610</v>
      </c>
      <c r="E476" s="4">
        <f t="shared" si="7"/>
        <v>0</v>
      </c>
    </row>
    <row r="477" spans="1:5">
      <c r="A477">
        <v>70501</v>
      </c>
      <c r="B477" s="2" t="s">
        <v>102</v>
      </c>
      <c r="C477" s="2" t="s">
        <v>536</v>
      </c>
      <c r="D477" s="2" t="s">
        <v>611</v>
      </c>
      <c r="E477" s="4">
        <f t="shared" si="7"/>
        <v>0</v>
      </c>
    </row>
    <row r="478" spans="1:5">
      <c r="A478">
        <v>40307</v>
      </c>
      <c r="B478" s="2" t="s">
        <v>115</v>
      </c>
      <c r="C478" s="2" t="s">
        <v>152</v>
      </c>
      <c r="D478" s="2" t="s">
        <v>612</v>
      </c>
      <c r="E478" s="4">
        <f t="shared" si="7"/>
        <v>0</v>
      </c>
    </row>
    <row r="479" spans="1:5">
      <c r="A479">
        <v>40607</v>
      </c>
      <c r="B479" s="2" t="s">
        <v>115</v>
      </c>
      <c r="C479" s="2" t="s">
        <v>185</v>
      </c>
      <c r="D479" s="2" t="s">
        <v>612</v>
      </c>
      <c r="E479" s="4">
        <f t="shared" si="7"/>
        <v>0</v>
      </c>
    </row>
    <row r="480" spans="1:5">
      <c r="A480">
        <v>80813</v>
      </c>
      <c r="B480" s="2" t="s">
        <v>97</v>
      </c>
      <c r="C480" s="2" t="s">
        <v>97</v>
      </c>
      <c r="D480" s="2" t="s">
        <v>612</v>
      </c>
      <c r="E480" s="4">
        <f t="shared" si="7"/>
        <v>0</v>
      </c>
    </row>
    <row r="481" spans="1:5">
      <c r="A481">
        <v>80205</v>
      </c>
      <c r="B481" s="2" t="s">
        <v>97</v>
      </c>
      <c r="C481" s="2" t="s">
        <v>461</v>
      </c>
      <c r="D481" s="2" t="s">
        <v>613</v>
      </c>
      <c r="E481" s="4">
        <f t="shared" si="7"/>
        <v>0</v>
      </c>
    </row>
    <row r="482" spans="1:5">
      <c r="A482">
        <v>20601</v>
      </c>
      <c r="B482" s="2" t="s">
        <v>110</v>
      </c>
      <c r="C482" s="2" t="s">
        <v>236</v>
      </c>
      <c r="D482" s="2" t="s">
        <v>614</v>
      </c>
      <c r="E482" s="4">
        <f t="shared" si="7"/>
        <v>0</v>
      </c>
    </row>
    <row r="483" spans="1:5">
      <c r="A483">
        <v>70217</v>
      </c>
      <c r="B483" s="2" t="s">
        <v>102</v>
      </c>
      <c r="C483" s="2" t="s">
        <v>161</v>
      </c>
      <c r="D483" s="2" t="s">
        <v>615</v>
      </c>
      <c r="E483" s="4">
        <f t="shared" si="7"/>
        <v>0</v>
      </c>
    </row>
    <row r="484" spans="1:5" ht="24">
      <c r="A484">
        <v>120309</v>
      </c>
      <c r="B484" s="2" t="s">
        <v>104</v>
      </c>
      <c r="C484" s="2" t="s">
        <v>126</v>
      </c>
      <c r="D484" s="2" t="s">
        <v>615</v>
      </c>
      <c r="E484" s="4">
        <f t="shared" si="7"/>
        <v>0</v>
      </c>
    </row>
    <row r="485" spans="1:5">
      <c r="A485">
        <v>60405</v>
      </c>
      <c r="B485" s="2" t="s">
        <v>214</v>
      </c>
      <c r="C485" s="2" t="s">
        <v>263</v>
      </c>
      <c r="D485" s="2" t="s">
        <v>616</v>
      </c>
      <c r="E485" s="4">
        <f t="shared" si="7"/>
        <v>0</v>
      </c>
    </row>
    <row r="486" spans="1:5">
      <c r="A486">
        <v>70110</v>
      </c>
      <c r="B486" s="2" t="s">
        <v>102</v>
      </c>
      <c r="C486" s="2" t="s">
        <v>355</v>
      </c>
      <c r="D486" s="2" t="s">
        <v>617</v>
      </c>
      <c r="E486" s="4">
        <f t="shared" si="7"/>
        <v>0</v>
      </c>
    </row>
    <row r="487" spans="1:5">
      <c r="A487">
        <v>60601</v>
      </c>
      <c r="B487" s="2" t="s">
        <v>214</v>
      </c>
      <c r="C487" s="2" t="s">
        <v>328</v>
      </c>
      <c r="D487" s="2" t="s">
        <v>618</v>
      </c>
      <c r="E487" s="4">
        <f t="shared" si="7"/>
        <v>0</v>
      </c>
    </row>
    <row r="488" spans="1:5" ht="24">
      <c r="A488">
        <v>120607</v>
      </c>
      <c r="B488" s="2" t="s">
        <v>104</v>
      </c>
      <c r="C488" s="2" t="s">
        <v>187</v>
      </c>
      <c r="D488" s="2" t="s">
        <v>619</v>
      </c>
      <c r="E488" s="4">
        <f t="shared" si="7"/>
        <v>0</v>
      </c>
    </row>
    <row r="489" spans="1:5">
      <c r="A489">
        <v>20305</v>
      </c>
      <c r="B489" s="2" t="s">
        <v>110</v>
      </c>
      <c r="C489" s="2" t="s">
        <v>361</v>
      </c>
      <c r="D489" s="2" t="s">
        <v>620</v>
      </c>
      <c r="E489" s="4">
        <f t="shared" si="7"/>
        <v>0</v>
      </c>
    </row>
    <row r="490" spans="1:5">
      <c r="A490">
        <v>90605</v>
      </c>
      <c r="B490" s="2" t="s">
        <v>139</v>
      </c>
      <c r="C490" s="2" t="s">
        <v>253</v>
      </c>
      <c r="D490" s="2" t="s">
        <v>621</v>
      </c>
      <c r="E490" s="4">
        <f t="shared" si="7"/>
        <v>0</v>
      </c>
    </row>
    <row r="491" spans="1:5">
      <c r="A491">
        <v>50204</v>
      </c>
      <c r="B491" s="2" t="s">
        <v>107</v>
      </c>
      <c r="C491" s="2" t="s">
        <v>195</v>
      </c>
      <c r="D491" s="2" t="s">
        <v>195</v>
      </c>
      <c r="E491" s="4">
        <f t="shared" si="7"/>
        <v>0</v>
      </c>
    </row>
    <row r="492" spans="1:5">
      <c r="A492">
        <v>30206</v>
      </c>
      <c r="B492" s="2" t="s">
        <v>99</v>
      </c>
      <c r="C492" s="2" t="s">
        <v>100</v>
      </c>
      <c r="D492" s="2" t="s">
        <v>622</v>
      </c>
      <c r="E492" s="4">
        <f t="shared" si="7"/>
        <v>0</v>
      </c>
    </row>
    <row r="493" spans="1:5">
      <c r="A493">
        <v>90508</v>
      </c>
      <c r="B493" s="2" t="s">
        <v>139</v>
      </c>
      <c r="C493" s="2" t="s">
        <v>258</v>
      </c>
      <c r="D493" s="2" t="s">
        <v>623</v>
      </c>
      <c r="E493" s="4">
        <f t="shared" si="7"/>
        <v>0</v>
      </c>
    </row>
    <row r="494" spans="1:5">
      <c r="A494">
        <v>30506</v>
      </c>
      <c r="B494" s="2" t="s">
        <v>99</v>
      </c>
      <c r="C494" s="2" t="s">
        <v>307</v>
      </c>
      <c r="D494" s="2" t="s">
        <v>624</v>
      </c>
      <c r="E494" s="4">
        <f t="shared" si="7"/>
        <v>0</v>
      </c>
    </row>
    <row r="495" spans="1:5">
      <c r="A495">
        <v>130716</v>
      </c>
      <c r="B495" s="2" t="s">
        <v>131</v>
      </c>
      <c r="C495" s="2" t="s">
        <v>132</v>
      </c>
      <c r="D495" s="2" t="s">
        <v>625</v>
      </c>
      <c r="E495" s="4">
        <f t="shared" si="7"/>
        <v>0</v>
      </c>
    </row>
    <row r="496" spans="1:5">
      <c r="A496">
        <v>41005</v>
      </c>
      <c r="B496" s="2" t="s">
        <v>115</v>
      </c>
      <c r="C496" s="2" t="s">
        <v>202</v>
      </c>
      <c r="D496" s="2" t="s">
        <v>626</v>
      </c>
      <c r="E496" s="4">
        <f t="shared" si="7"/>
        <v>0</v>
      </c>
    </row>
    <row r="497" spans="1:5">
      <c r="A497">
        <v>20104</v>
      </c>
      <c r="B497" s="2" t="s">
        <v>110</v>
      </c>
      <c r="C497" s="2" t="s">
        <v>111</v>
      </c>
      <c r="D497" s="2" t="s">
        <v>336</v>
      </c>
      <c r="E497" s="4">
        <f t="shared" si="7"/>
        <v>0</v>
      </c>
    </row>
    <row r="498" spans="1:5">
      <c r="A498">
        <v>70601</v>
      </c>
      <c r="B498" s="2" t="s">
        <v>102</v>
      </c>
      <c r="C498" s="2" t="s">
        <v>336</v>
      </c>
      <c r="D498" s="2" t="s">
        <v>627</v>
      </c>
      <c r="E498" s="4">
        <f t="shared" si="7"/>
        <v>0</v>
      </c>
    </row>
    <row r="499" spans="1:5">
      <c r="A499">
        <v>91005</v>
      </c>
      <c r="B499" s="2" t="s">
        <v>139</v>
      </c>
      <c r="C499" s="2" t="s">
        <v>232</v>
      </c>
      <c r="D499" s="2" t="s">
        <v>628</v>
      </c>
      <c r="E499" s="4">
        <f t="shared" si="7"/>
        <v>0</v>
      </c>
    </row>
    <row r="500" spans="1:5">
      <c r="A500">
        <v>60506</v>
      </c>
      <c r="B500" s="2" t="s">
        <v>214</v>
      </c>
      <c r="C500" s="2" t="s">
        <v>215</v>
      </c>
      <c r="D500" s="2" t="s">
        <v>629</v>
      </c>
      <c r="E500" s="4">
        <f t="shared" si="7"/>
        <v>0</v>
      </c>
    </row>
    <row r="501" spans="1:5">
      <c r="A501">
        <v>30401</v>
      </c>
      <c r="B501" s="2" t="s">
        <v>99</v>
      </c>
      <c r="C501" s="2" t="s">
        <v>216</v>
      </c>
      <c r="D501" s="2" t="s">
        <v>630</v>
      </c>
      <c r="E501" s="4">
        <f t="shared" si="7"/>
        <v>0</v>
      </c>
    </row>
    <row r="502" spans="1:5">
      <c r="A502">
        <v>40704</v>
      </c>
      <c r="B502" s="2" t="s">
        <v>115</v>
      </c>
      <c r="C502" s="2" t="s">
        <v>318</v>
      </c>
      <c r="D502" s="2" t="s">
        <v>631</v>
      </c>
      <c r="E502" s="4">
        <f t="shared" si="7"/>
        <v>0</v>
      </c>
    </row>
    <row r="503" spans="1:5">
      <c r="A503">
        <v>40705</v>
      </c>
      <c r="B503" s="2" t="s">
        <v>115</v>
      </c>
      <c r="C503" s="2" t="s">
        <v>318</v>
      </c>
      <c r="D503" s="2" t="s">
        <v>632</v>
      </c>
      <c r="E503" s="4">
        <f t="shared" si="7"/>
        <v>0</v>
      </c>
    </row>
    <row r="504" spans="1:5">
      <c r="A504">
        <v>41307</v>
      </c>
      <c r="B504" s="2" t="s">
        <v>115</v>
      </c>
      <c r="C504" s="2" t="s">
        <v>183</v>
      </c>
      <c r="D504" s="2" t="s">
        <v>633</v>
      </c>
      <c r="E504" s="4">
        <f t="shared" si="7"/>
        <v>0</v>
      </c>
    </row>
    <row r="505" spans="1:5">
      <c r="A505">
        <v>60507</v>
      </c>
      <c r="B505" s="2" t="s">
        <v>214</v>
      </c>
      <c r="C505" s="2" t="s">
        <v>215</v>
      </c>
      <c r="D505" s="2" t="s">
        <v>634</v>
      </c>
      <c r="E505" s="4">
        <f t="shared" si="7"/>
        <v>0</v>
      </c>
    </row>
    <row r="506" spans="1:5">
      <c r="A506">
        <v>40203</v>
      </c>
      <c r="B506" s="2" t="s">
        <v>115</v>
      </c>
      <c r="C506" s="2" t="s">
        <v>150</v>
      </c>
      <c r="D506" s="2" t="s">
        <v>635</v>
      </c>
      <c r="E506" s="4">
        <f t="shared" si="7"/>
        <v>0</v>
      </c>
    </row>
    <row r="507" spans="1:5">
      <c r="A507">
        <v>50205</v>
      </c>
      <c r="B507" s="2" t="s">
        <v>107</v>
      </c>
      <c r="C507" s="2" t="s">
        <v>195</v>
      </c>
      <c r="D507" s="2" t="s">
        <v>636</v>
      </c>
      <c r="E507" s="4">
        <f t="shared" si="7"/>
        <v>0</v>
      </c>
    </row>
    <row r="508" spans="1:5">
      <c r="A508">
        <v>80808</v>
      </c>
      <c r="B508" s="2" t="s">
        <v>97</v>
      </c>
      <c r="C508" s="2" t="s">
        <v>97</v>
      </c>
      <c r="D508" s="2" t="s">
        <v>637</v>
      </c>
      <c r="E508" s="4">
        <f t="shared" si="7"/>
        <v>0</v>
      </c>
    </row>
    <row r="509" spans="1:5">
      <c r="A509">
        <v>20106</v>
      </c>
      <c r="B509" s="2" t="s">
        <v>110</v>
      </c>
      <c r="C509" s="2" t="s">
        <v>111</v>
      </c>
      <c r="D509" s="2" t="s">
        <v>638</v>
      </c>
      <c r="E509" s="4">
        <f t="shared" si="7"/>
        <v>0</v>
      </c>
    </row>
    <row r="510" spans="1:5">
      <c r="A510">
        <v>40201</v>
      </c>
      <c r="B510" s="2" t="s">
        <v>115</v>
      </c>
      <c r="C510" s="2" t="s">
        <v>150</v>
      </c>
      <c r="D510" s="2" t="s">
        <v>639</v>
      </c>
      <c r="E510" s="4">
        <f t="shared" si="7"/>
        <v>0</v>
      </c>
    </row>
    <row r="511" spans="1:5">
      <c r="A511">
        <v>130717</v>
      </c>
      <c r="B511" s="2" t="s">
        <v>131</v>
      </c>
      <c r="C511" s="2" t="s">
        <v>132</v>
      </c>
      <c r="D511" s="2" t="s">
        <v>640</v>
      </c>
      <c r="E511" s="4">
        <f t="shared" si="7"/>
        <v>0</v>
      </c>
    </row>
    <row r="512" spans="1:5">
      <c r="A512">
        <v>30403</v>
      </c>
      <c r="B512" s="2" t="s">
        <v>99</v>
      </c>
      <c r="C512" s="2" t="s">
        <v>216</v>
      </c>
      <c r="D512" s="2" t="s">
        <v>641</v>
      </c>
      <c r="E512" s="4">
        <f t="shared" si="7"/>
        <v>0</v>
      </c>
    </row>
    <row r="513" spans="1:5">
      <c r="A513">
        <v>100103</v>
      </c>
      <c r="B513" s="2" t="s">
        <v>113</v>
      </c>
      <c r="C513" s="2" t="s">
        <v>113</v>
      </c>
      <c r="D513" s="2" t="s">
        <v>642</v>
      </c>
      <c r="E513" s="4">
        <f t="shared" si="7"/>
        <v>0</v>
      </c>
    </row>
    <row r="514" spans="1:5">
      <c r="A514">
        <v>30110</v>
      </c>
      <c r="B514" s="2" t="s">
        <v>99</v>
      </c>
      <c r="C514" s="2" t="s">
        <v>99</v>
      </c>
      <c r="D514" s="2" t="s">
        <v>643</v>
      </c>
      <c r="E514" s="4">
        <f t="shared" si="7"/>
        <v>0</v>
      </c>
    </row>
    <row r="515" spans="1:5">
      <c r="A515">
        <v>50106</v>
      </c>
      <c r="B515" s="2" t="s">
        <v>107</v>
      </c>
      <c r="C515" s="2" t="s">
        <v>228</v>
      </c>
      <c r="D515" s="2" t="s">
        <v>644</v>
      </c>
      <c r="E515" s="4">
        <f t="shared" si="7"/>
        <v>0</v>
      </c>
    </row>
    <row r="516" spans="1:5">
      <c r="A516">
        <v>90509</v>
      </c>
      <c r="B516" s="2" t="s">
        <v>139</v>
      </c>
      <c r="C516" s="2" t="s">
        <v>258</v>
      </c>
      <c r="D516" s="2" t="s">
        <v>645</v>
      </c>
      <c r="E516" s="4">
        <f t="shared" si="7"/>
        <v>0</v>
      </c>
    </row>
    <row r="517" spans="1:5">
      <c r="A517">
        <v>130409</v>
      </c>
      <c r="B517" s="2" t="s">
        <v>131</v>
      </c>
      <c r="C517" s="2" t="s">
        <v>178</v>
      </c>
      <c r="D517" s="2" t="s">
        <v>646</v>
      </c>
      <c r="E517" s="4">
        <f t="shared" ref="E517:E580" si="8">SUM(F517:AEZ517)</f>
        <v>0</v>
      </c>
    </row>
    <row r="518" spans="1:5">
      <c r="A518">
        <v>10104</v>
      </c>
      <c r="B518" s="2" t="s">
        <v>119</v>
      </c>
      <c r="C518" s="2" t="s">
        <v>119</v>
      </c>
      <c r="D518" s="2" t="s">
        <v>647</v>
      </c>
      <c r="E518" s="4">
        <f t="shared" si="8"/>
        <v>0</v>
      </c>
    </row>
    <row r="519" spans="1:5">
      <c r="A519">
        <v>10303</v>
      </c>
      <c r="B519" s="2" t="s">
        <v>119</v>
      </c>
      <c r="C519" s="2" t="s">
        <v>159</v>
      </c>
      <c r="D519" s="2" t="s">
        <v>648</v>
      </c>
      <c r="E519" s="4">
        <f t="shared" si="8"/>
        <v>0</v>
      </c>
    </row>
    <row r="520" spans="1:5">
      <c r="A520">
        <v>10304</v>
      </c>
      <c r="B520" s="2" t="s">
        <v>119</v>
      </c>
      <c r="C520" s="2" t="s">
        <v>159</v>
      </c>
      <c r="D520" s="2" t="s">
        <v>649</v>
      </c>
      <c r="E520" s="4">
        <f t="shared" si="8"/>
        <v>0</v>
      </c>
    </row>
    <row r="521" spans="1:5">
      <c r="A521">
        <v>70504</v>
      </c>
      <c r="B521" s="2" t="s">
        <v>102</v>
      </c>
      <c r="C521" s="2" t="s">
        <v>536</v>
      </c>
      <c r="D521" s="2" t="s">
        <v>650</v>
      </c>
      <c r="E521" s="4">
        <f t="shared" si="8"/>
        <v>0</v>
      </c>
    </row>
    <row r="522" spans="1:5" ht="24">
      <c r="A522">
        <v>120207</v>
      </c>
      <c r="B522" s="2" t="s">
        <v>104</v>
      </c>
      <c r="C522" s="2" t="s">
        <v>246</v>
      </c>
      <c r="D522" s="2" t="s">
        <v>651</v>
      </c>
      <c r="E522" s="4">
        <f t="shared" si="8"/>
        <v>0</v>
      </c>
    </row>
    <row r="523" spans="1:5">
      <c r="A523">
        <v>91108</v>
      </c>
      <c r="B523" s="2" t="s">
        <v>139</v>
      </c>
      <c r="C523" s="2" t="s">
        <v>156</v>
      </c>
      <c r="D523" s="2" t="s">
        <v>652</v>
      </c>
      <c r="E523" s="4">
        <f t="shared" si="8"/>
        <v>0</v>
      </c>
    </row>
    <row r="524" spans="1:5">
      <c r="A524">
        <v>41308</v>
      </c>
      <c r="B524" s="2" t="s">
        <v>115</v>
      </c>
      <c r="C524" s="2" t="s">
        <v>183</v>
      </c>
      <c r="D524" s="2" t="s">
        <v>653</v>
      </c>
      <c r="E524" s="4">
        <f t="shared" si="8"/>
        <v>0</v>
      </c>
    </row>
    <row r="525" spans="1:5">
      <c r="A525">
        <v>60206</v>
      </c>
      <c r="B525" s="2" t="s">
        <v>214</v>
      </c>
      <c r="C525" s="2" t="s">
        <v>274</v>
      </c>
      <c r="D525" s="2" t="s">
        <v>654</v>
      </c>
      <c r="E525" s="4">
        <f t="shared" si="8"/>
        <v>0</v>
      </c>
    </row>
    <row r="526" spans="1:5">
      <c r="A526">
        <v>60207</v>
      </c>
      <c r="B526" s="2" t="s">
        <v>214</v>
      </c>
      <c r="C526" s="2" t="s">
        <v>274</v>
      </c>
      <c r="D526" s="2" t="s">
        <v>655</v>
      </c>
      <c r="E526" s="4">
        <f t="shared" si="8"/>
        <v>0</v>
      </c>
    </row>
    <row r="527" spans="1:5">
      <c r="A527">
        <v>91204</v>
      </c>
      <c r="B527" s="2" t="s">
        <v>139</v>
      </c>
      <c r="C527" s="2" t="s">
        <v>140</v>
      </c>
      <c r="D527" s="2" t="s">
        <v>656</v>
      </c>
      <c r="E527" s="4">
        <f t="shared" si="8"/>
        <v>0</v>
      </c>
    </row>
    <row r="528" spans="1:5">
      <c r="A528">
        <v>40106</v>
      </c>
      <c r="B528" s="2" t="s">
        <v>115</v>
      </c>
      <c r="C528" s="2" t="s">
        <v>116</v>
      </c>
      <c r="D528" s="2" t="s">
        <v>657</v>
      </c>
      <c r="E528" s="4">
        <f t="shared" si="8"/>
        <v>0</v>
      </c>
    </row>
    <row r="529" spans="1:5">
      <c r="A529">
        <v>10305</v>
      </c>
      <c r="B529" s="2" t="s">
        <v>119</v>
      </c>
      <c r="C529" s="2" t="s">
        <v>159</v>
      </c>
      <c r="D529" s="2" t="s">
        <v>658</v>
      </c>
      <c r="E529" s="4">
        <f t="shared" si="8"/>
        <v>0</v>
      </c>
    </row>
    <row r="530" spans="1:5">
      <c r="A530">
        <v>90804</v>
      </c>
      <c r="B530" s="2" t="s">
        <v>139</v>
      </c>
      <c r="C530" s="2" t="s">
        <v>302</v>
      </c>
      <c r="D530" s="2" t="s">
        <v>659</v>
      </c>
      <c r="E530" s="4">
        <f t="shared" si="8"/>
        <v>0</v>
      </c>
    </row>
    <row r="531" spans="1:5">
      <c r="A531">
        <v>40901</v>
      </c>
      <c r="B531" s="2" t="s">
        <v>115</v>
      </c>
      <c r="C531" s="2" t="s">
        <v>374</v>
      </c>
      <c r="D531" s="2" t="s">
        <v>660</v>
      </c>
      <c r="E531" s="4">
        <f t="shared" si="8"/>
        <v>0</v>
      </c>
    </row>
    <row r="532" spans="1:5">
      <c r="A532">
        <v>40805</v>
      </c>
      <c r="B532" s="2" t="s">
        <v>115</v>
      </c>
      <c r="C532" s="2" t="s">
        <v>419</v>
      </c>
      <c r="D532" s="2" t="s">
        <v>661</v>
      </c>
      <c r="E532" s="4">
        <f t="shared" si="8"/>
        <v>0</v>
      </c>
    </row>
    <row r="533" spans="1:5">
      <c r="A533">
        <v>60608</v>
      </c>
      <c r="B533" s="2" t="s">
        <v>214</v>
      </c>
      <c r="C533" s="2" t="s">
        <v>328</v>
      </c>
      <c r="D533" s="2" t="s">
        <v>662</v>
      </c>
      <c r="E533" s="4">
        <f t="shared" si="8"/>
        <v>0</v>
      </c>
    </row>
    <row r="534" spans="1:5">
      <c r="A534">
        <v>80811</v>
      </c>
      <c r="B534" s="2" t="s">
        <v>97</v>
      </c>
      <c r="C534" s="2" t="s">
        <v>97</v>
      </c>
      <c r="D534" s="2" t="s">
        <v>663</v>
      </c>
      <c r="E534" s="4">
        <f t="shared" si="8"/>
        <v>0</v>
      </c>
    </row>
    <row r="535" spans="1:5" ht="24">
      <c r="A535">
        <v>120705</v>
      </c>
      <c r="B535" s="2" t="s">
        <v>104</v>
      </c>
      <c r="C535" s="2" t="s">
        <v>154</v>
      </c>
      <c r="D535" s="2" t="s">
        <v>664</v>
      </c>
      <c r="E535" s="4">
        <f t="shared" si="8"/>
        <v>0</v>
      </c>
    </row>
    <row r="536" spans="1:5">
      <c r="A536">
        <v>50307</v>
      </c>
      <c r="B536" s="2" t="s">
        <v>107</v>
      </c>
      <c r="C536" s="2" t="s">
        <v>108</v>
      </c>
      <c r="D536" s="2" t="s">
        <v>665</v>
      </c>
      <c r="E536" s="4">
        <f t="shared" si="8"/>
        <v>0</v>
      </c>
    </row>
    <row r="537" spans="1:5">
      <c r="A537">
        <v>50315</v>
      </c>
      <c r="B537" s="2" t="s">
        <v>107</v>
      </c>
      <c r="C537" s="2" t="s">
        <v>108</v>
      </c>
      <c r="D537" s="2" t="s">
        <v>666</v>
      </c>
      <c r="E537" s="4">
        <f t="shared" si="8"/>
        <v>0</v>
      </c>
    </row>
    <row r="538" spans="1:5">
      <c r="A538">
        <v>90701</v>
      </c>
      <c r="B538" s="2" t="s">
        <v>139</v>
      </c>
      <c r="C538" s="2" t="s">
        <v>250</v>
      </c>
      <c r="D538" s="2" t="s">
        <v>667</v>
      </c>
      <c r="E538" s="4">
        <f t="shared" si="8"/>
        <v>0</v>
      </c>
    </row>
    <row r="539" spans="1:5">
      <c r="A539">
        <v>20607</v>
      </c>
      <c r="B539" s="2" t="s">
        <v>110</v>
      </c>
      <c r="C539" s="2" t="s">
        <v>236</v>
      </c>
      <c r="D539" s="2" t="s">
        <v>668</v>
      </c>
      <c r="E539" s="4">
        <f t="shared" si="8"/>
        <v>0</v>
      </c>
    </row>
    <row r="540" spans="1:5">
      <c r="A540">
        <v>91109</v>
      </c>
      <c r="B540" s="2" t="s">
        <v>139</v>
      </c>
      <c r="C540" s="2" t="s">
        <v>156</v>
      </c>
      <c r="D540" s="2" t="s">
        <v>668</v>
      </c>
      <c r="E540" s="4">
        <f t="shared" si="8"/>
        <v>0</v>
      </c>
    </row>
    <row r="541" spans="1:5">
      <c r="A541">
        <v>20207</v>
      </c>
      <c r="B541" s="2" t="s">
        <v>110</v>
      </c>
      <c r="C541" s="2" t="s">
        <v>137</v>
      </c>
      <c r="D541" s="2" t="s">
        <v>669</v>
      </c>
      <c r="E541" s="4">
        <f t="shared" si="8"/>
        <v>0</v>
      </c>
    </row>
    <row r="542" spans="1:5">
      <c r="A542">
        <v>70218</v>
      </c>
      <c r="B542" s="2" t="s">
        <v>102</v>
      </c>
      <c r="C542" s="2" t="s">
        <v>161</v>
      </c>
      <c r="D542" s="2" t="s">
        <v>670</v>
      </c>
      <c r="E542" s="4">
        <f t="shared" si="8"/>
        <v>0</v>
      </c>
    </row>
    <row r="543" spans="1:5">
      <c r="A543">
        <v>50308</v>
      </c>
      <c r="B543" s="2" t="s">
        <v>107</v>
      </c>
      <c r="C543" s="2" t="s">
        <v>108</v>
      </c>
      <c r="D543" s="2" t="s">
        <v>671</v>
      </c>
      <c r="E543" s="4">
        <f t="shared" si="8"/>
        <v>0</v>
      </c>
    </row>
    <row r="544" spans="1:5">
      <c r="A544">
        <v>20608</v>
      </c>
      <c r="B544" s="2" t="s">
        <v>110</v>
      </c>
      <c r="C544" s="2" t="s">
        <v>236</v>
      </c>
      <c r="D544" s="2" t="s">
        <v>672</v>
      </c>
      <c r="E544" s="4">
        <f t="shared" si="8"/>
        <v>0</v>
      </c>
    </row>
    <row r="545" spans="1:5">
      <c r="A545">
        <v>30305</v>
      </c>
      <c r="B545" s="2" t="s">
        <v>99</v>
      </c>
      <c r="C545" s="2" t="s">
        <v>296</v>
      </c>
      <c r="D545" s="2" t="s">
        <v>672</v>
      </c>
      <c r="E545" s="4">
        <f t="shared" si="8"/>
        <v>0</v>
      </c>
    </row>
    <row r="546" spans="1:5">
      <c r="A546">
        <v>90907</v>
      </c>
      <c r="B546" s="2" t="s">
        <v>139</v>
      </c>
      <c r="C546" s="2" t="s">
        <v>108</v>
      </c>
      <c r="D546" s="2" t="s">
        <v>673</v>
      </c>
      <c r="E546" s="4">
        <f t="shared" si="8"/>
        <v>0</v>
      </c>
    </row>
    <row r="547" spans="1:5" ht="24">
      <c r="A547">
        <v>110201</v>
      </c>
      <c r="B547" s="2" t="s">
        <v>291</v>
      </c>
      <c r="C547" s="2" t="s">
        <v>446</v>
      </c>
      <c r="D547" s="2" t="s">
        <v>674</v>
      </c>
      <c r="E547" s="4">
        <f t="shared" si="8"/>
        <v>0</v>
      </c>
    </row>
    <row r="548" spans="1:5">
      <c r="A548">
        <v>41001</v>
      </c>
      <c r="B548" s="2" t="s">
        <v>115</v>
      </c>
      <c r="C548" s="2" t="s">
        <v>202</v>
      </c>
      <c r="D548" s="2" t="s">
        <v>675</v>
      </c>
      <c r="E548" s="4">
        <f t="shared" si="8"/>
        <v>0</v>
      </c>
    </row>
    <row r="549" spans="1:5">
      <c r="A549">
        <v>91110</v>
      </c>
      <c r="B549" s="2" t="s">
        <v>139</v>
      </c>
      <c r="C549" s="2" t="s">
        <v>156</v>
      </c>
      <c r="D549" s="2" t="s">
        <v>676</v>
      </c>
      <c r="E549" s="4">
        <f t="shared" si="8"/>
        <v>0</v>
      </c>
    </row>
    <row r="550" spans="1:5">
      <c r="A550">
        <v>40205</v>
      </c>
      <c r="B550" s="2" t="s">
        <v>115</v>
      </c>
      <c r="C550" s="2" t="s">
        <v>150</v>
      </c>
      <c r="D550" s="2" t="s">
        <v>677</v>
      </c>
      <c r="E550" s="4">
        <f t="shared" si="8"/>
        <v>0</v>
      </c>
    </row>
    <row r="551" spans="1:5">
      <c r="A551">
        <v>91013</v>
      </c>
      <c r="B551" s="2" t="s">
        <v>139</v>
      </c>
      <c r="C551" s="2" t="s">
        <v>232</v>
      </c>
      <c r="D551" s="2" t="s">
        <v>678</v>
      </c>
      <c r="E551" s="4">
        <f t="shared" si="8"/>
        <v>0</v>
      </c>
    </row>
    <row r="552" spans="1:5" ht="24">
      <c r="A552">
        <v>120310</v>
      </c>
      <c r="B552" s="2" t="s">
        <v>104</v>
      </c>
      <c r="C552" s="2" t="s">
        <v>126</v>
      </c>
      <c r="D552" s="2" t="s">
        <v>679</v>
      </c>
      <c r="E552" s="4">
        <f t="shared" si="8"/>
        <v>0</v>
      </c>
    </row>
    <row r="553" spans="1:5">
      <c r="A553">
        <v>40706</v>
      </c>
      <c r="B553" s="2" t="s">
        <v>115</v>
      </c>
      <c r="C553" s="2" t="s">
        <v>318</v>
      </c>
      <c r="D553" s="2" t="s">
        <v>680</v>
      </c>
      <c r="E553" s="4">
        <f t="shared" si="8"/>
        <v>0</v>
      </c>
    </row>
    <row r="554" spans="1:5">
      <c r="A554">
        <v>90908</v>
      </c>
      <c r="B554" s="2" t="s">
        <v>139</v>
      </c>
      <c r="C554" s="2" t="s">
        <v>108</v>
      </c>
      <c r="D554" s="2" t="s">
        <v>681</v>
      </c>
      <c r="E554" s="4">
        <f t="shared" si="8"/>
        <v>0</v>
      </c>
    </row>
    <row r="555" spans="1:5">
      <c r="A555">
        <v>81009</v>
      </c>
      <c r="B555" s="2" t="s">
        <v>97</v>
      </c>
      <c r="C555" s="2" t="s">
        <v>134</v>
      </c>
      <c r="D555" s="2" t="s">
        <v>682</v>
      </c>
      <c r="E555" s="4">
        <f t="shared" si="8"/>
        <v>0</v>
      </c>
    </row>
    <row r="556" spans="1:5">
      <c r="A556">
        <v>60607</v>
      </c>
      <c r="B556" s="2" t="s">
        <v>214</v>
      </c>
      <c r="C556" s="2" t="s">
        <v>328</v>
      </c>
      <c r="D556" s="2" t="s">
        <v>683</v>
      </c>
      <c r="E556" s="4">
        <f t="shared" si="8"/>
        <v>0</v>
      </c>
    </row>
    <row r="557" spans="1:5">
      <c r="A557">
        <v>70310</v>
      </c>
      <c r="B557" s="2" t="s">
        <v>102</v>
      </c>
      <c r="C557" s="2" t="s">
        <v>102</v>
      </c>
      <c r="D557" s="2" t="s">
        <v>683</v>
      </c>
      <c r="E557" s="4">
        <f t="shared" si="8"/>
        <v>0</v>
      </c>
    </row>
    <row r="558" spans="1:5">
      <c r="A558">
        <v>30111</v>
      </c>
      <c r="B558" s="2" t="s">
        <v>99</v>
      </c>
      <c r="C558" s="2" t="s">
        <v>99</v>
      </c>
      <c r="D558" s="2" t="s">
        <v>684</v>
      </c>
      <c r="E558" s="4">
        <f t="shared" si="8"/>
        <v>0</v>
      </c>
    </row>
    <row r="559" spans="1:5">
      <c r="A559">
        <v>80206</v>
      </c>
      <c r="B559" s="2" t="s">
        <v>97</v>
      </c>
      <c r="C559" s="2" t="s">
        <v>461</v>
      </c>
      <c r="D559" s="2" t="s">
        <v>685</v>
      </c>
      <c r="E559" s="4">
        <f t="shared" si="8"/>
        <v>0</v>
      </c>
    </row>
    <row r="560" spans="1:5">
      <c r="A560">
        <v>130410</v>
      </c>
      <c r="B560" s="2" t="s">
        <v>131</v>
      </c>
      <c r="C560" s="2" t="s">
        <v>178</v>
      </c>
      <c r="D560" s="2" t="s">
        <v>686</v>
      </c>
      <c r="E560" s="4">
        <f t="shared" si="8"/>
        <v>0</v>
      </c>
    </row>
    <row r="561" spans="1:5">
      <c r="A561">
        <v>30112</v>
      </c>
      <c r="B561" s="2" t="s">
        <v>99</v>
      </c>
      <c r="C561" s="2" t="s">
        <v>99</v>
      </c>
      <c r="D561" s="2" t="s">
        <v>687</v>
      </c>
      <c r="E561" s="4">
        <f t="shared" si="8"/>
        <v>0</v>
      </c>
    </row>
    <row r="562" spans="1:5" ht="24">
      <c r="A562">
        <v>120208</v>
      </c>
      <c r="B562" s="2" t="s">
        <v>104</v>
      </c>
      <c r="C562" s="2" t="s">
        <v>246</v>
      </c>
      <c r="D562" s="2" t="s">
        <v>688</v>
      </c>
      <c r="E562" s="4">
        <f t="shared" si="8"/>
        <v>0</v>
      </c>
    </row>
    <row r="563" spans="1:5">
      <c r="A563">
        <v>30207</v>
      </c>
      <c r="B563" s="2" t="s">
        <v>99</v>
      </c>
      <c r="C563" s="2" t="s">
        <v>100</v>
      </c>
      <c r="D563" s="2" t="s">
        <v>689</v>
      </c>
      <c r="E563" s="4">
        <f t="shared" si="8"/>
        <v>0</v>
      </c>
    </row>
    <row r="564" spans="1:5" ht="24">
      <c r="A564">
        <v>120801</v>
      </c>
      <c r="B564" s="2" t="s">
        <v>104</v>
      </c>
      <c r="C564" s="2" t="s">
        <v>209</v>
      </c>
      <c r="D564" s="2" t="s">
        <v>690</v>
      </c>
      <c r="E564" s="4">
        <f t="shared" si="8"/>
        <v>0</v>
      </c>
    </row>
    <row r="565" spans="1:5">
      <c r="A565">
        <v>50109</v>
      </c>
      <c r="B565" s="2" t="s">
        <v>107</v>
      </c>
      <c r="C565" s="2" t="s">
        <v>228</v>
      </c>
      <c r="D565" s="2" t="s">
        <v>446</v>
      </c>
      <c r="E565" s="4">
        <f t="shared" si="8"/>
        <v>0</v>
      </c>
    </row>
    <row r="566" spans="1:5">
      <c r="A566">
        <v>40507</v>
      </c>
      <c r="B566" s="2" t="s">
        <v>115</v>
      </c>
      <c r="C566" s="2" t="s">
        <v>146</v>
      </c>
      <c r="D566" s="2" t="s">
        <v>691</v>
      </c>
      <c r="E566" s="4">
        <f t="shared" si="8"/>
        <v>0</v>
      </c>
    </row>
    <row r="567" spans="1:5">
      <c r="A567">
        <v>90105</v>
      </c>
      <c r="B567" s="2" t="s">
        <v>139</v>
      </c>
      <c r="C567" s="2" t="s">
        <v>148</v>
      </c>
      <c r="D567" s="2" t="s">
        <v>692</v>
      </c>
      <c r="E567" s="4">
        <f t="shared" si="8"/>
        <v>0</v>
      </c>
    </row>
    <row r="568" spans="1:5">
      <c r="A568">
        <v>90405</v>
      </c>
      <c r="B568" s="2" t="s">
        <v>139</v>
      </c>
      <c r="C568" s="2" t="s">
        <v>189</v>
      </c>
      <c r="D568" s="2" t="s">
        <v>693</v>
      </c>
      <c r="E568" s="4">
        <f t="shared" si="8"/>
        <v>0</v>
      </c>
    </row>
    <row r="569" spans="1:5">
      <c r="A569">
        <v>40608</v>
      </c>
      <c r="B569" s="2" t="s">
        <v>115</v>
      </c>
      <c r="C569" s="2" t="s">
        <v>185</v>
      </c>
      <c r="D569" s="2" t="s">
        <v>357</v>
      </c>
      <c r="E569" s="4">
        <f t="shared" si="8"/>
        <v>0</v>
      </c>
    </row>
    <row r="570" spans="1:5">
      <c r="A570">
        <v>130901</v>
      </c>
      <c r="B570" s="2" t="s">
        <v>131</v>
      </c>
      <c r="C570" s="2" t="s">
        <v>357</v>
      </c>
      <c r="D570" s="2" t="s">
        <v>694</v>
      </c>
      <c r="E570" s="4">
        <f t="shared" si="8"/>
        <v>0</v>
      </c>
    </row>
    <row r="571" spans="1:5">
      <c r="A571">
        <v>80801</v>
      </c>
      <c r="B571" s="2" t="s">
        <v>97</v>
      </c>
      <c r="C571" s="2" t="s">
        <v>97</v>
      </c>
      <c r="D571" s="2" t="s">
        <v>695</v>
      </c>
      <c r="E571" s="4">
        <f t="shared" si="8"/>
        <v>0</v>
      </c>
    </row>
    <row r="572" spans="1:5">
      <c r="A572">
        <v>41104</v>
      </c>
      <c r="B572" s="2" t="s">
        <v>115</v>
      </c>
      <c r="C572" s="2" t="s">
        <v>451</v>
      </c>
      <c r="D572" s="2" t="s">
        <v>451</v>
      </c>
      <c r="E572" s="4">
        <f t="shared" si="8"/>
        <v>0</v>
      </c>
    </row>
    <row r="573" spans="1:5">
      <c r="A573">
        <v>80809</v>
      </c>
      <c r="B573" s="2" t="s">
        <v>97</v>
      </c>
      <c r="C573" s="2" t="s">
        <v>97</v>
      </c>
      <c r="D573" s="2" t="s">
        <v>302</v>
      </c>
      <c r="E573" s="4">
        <f t="shared" si="8"/>
        <v>0</v>
      </c>
    </row>
    <row r="574" spans="1:5">
      <c r="A574">
        <v>90801</v>
      </c>
      <c r="B574" s="2" t="s">
        <v>139</v>
      </c>
      <c r="C574" s="2" t="s">
        <v>302</v>
      </c>
      <c r="D574" s="2" t="s">
        <v>696</v>
      </c>
      <c r="E574" s="4">
        <f t="shared" si="8"/>
        <v>0</v>
      </c>
    </row>
    <row r="575" spans="1:5">
      <c r="A575">
        <v>40515</v>
      </c>
      <c r="B575" s="2" t="s">
        <v>115</v>
      </c>
      <c r="C575" s="2" t="s">
        <v>146</v>
      </c>
      <c r="D575" s="2" t="s">
        <v>697</v>
      </c>
      <c r="E575" s="4">
        <f t="shared" si="8"/>
        <v>0</v>
      </c>
    </row>
    <row r="576" spans="1:5">
      <c r="A576">
        <v>70219</v>
      </c>
      <c r="B576" s="2" t="s">
        <v>102</v>
      </c>
      <c r="C576" s="2" t="s">
        <v>161</v>
      </c>
      <c r="D576" s="2" t="s">
        <v>698</v>
      </c>
      <c r="E576" s="4">
        <f t="shared" si="8"/>
        <v>0</v>
      </c>
    </row>
    <row r="577" spans="1:5">
      <c r="A577">
        <v>90212</v>
      </c>
      <c r="B577" s="2" t="s">
        <v>139</v>
      </c>
      <c r="C577" s="2" t="s">
        <v>165</v>
      </c>
      <c r="D577" s="2" t="s">
        <v>698</v>
      </c>
      <c r="E577" s="4">
        <f t="shared" si="8"/>
        <v>0</v>
      </c>
    </row>
    <row r="578" spans="1:5">
      <c r="A578">
        <v>90305</v>
      </c>
      <c r="B578" s="2" t="s">
        <v>139</v>
      </c>
      <c r="C578" s="2" t="s">
        <v>238</v>
      </c>
      <c r="D578" s="2" t="s">
        <v>698</v>
      </c>
      <c r="E578" s="4">
        <f t="shared" si="8"/>
        <v>0</v>
      </c>
    </row>
    <row r="579" spans="1:5">
      <c r="A579">
        <v>90806</v>
      </c>
      <c r="B579" s="2" t="s">
        <v>139</v>
      </c>
      <c r="C579" s="2" t="s">
        <v>302</v>
      </c>
      <c r="D579" s="2" t="s">
        <v>698</v>
      </c>
      <c r="E579" s="4">
        <f t="shared" si="8"/>
        <v>0</v>
      </c>
    </row>
    <row r="580" spans="1:5">
      <c r="A580">
        <v>130909</v>
      </c>
      <c r="B580" s="2" t="s">
        <v>131</v>
      </c>
      <c r="C580" s="2" t="s">
        <v>357</v>
      </c>
      <c r="D580" s="2" t="s">
        <v>698</v>
      </c>
      <c r="E580" s="4">
        <f t="shared" si="8"/>
        <v>0</v>
      </c>
    </row>
    <row r="581" spans="1:5" ht="24">
      <c r="A581">
        <v>30601</v>
      </c>
      <c r="B581" s="2" t="s">
        <v>99</v>
      </c>
      <c r="C581" s="2" t="s">
        <v>580</v>
      </c>
      <c r="D581" s="2" t="s">
        <v>699</v>
      </c>
      <c r="E581" s="4">
        <f t="shared" ref="E581:E644" si="9">SUM(F581:AEZ581)</f>
        <v>0</v>
      </c>
    </row>
    <row r="582" spans="1:5">
      <c r="A582">
        <v>30113</v>
      </c>
      <c r="B582" s="2" t="s">
        <v>99</v>
      </c>
      <c r="C582" s="2" t="s">
        <v>99</v>
      </c>
      <c r="D582" s="2" t="s">
        <v>700</v>
      </c>
      <c r="E582" s="4">
        <f t="shared" si="9"/>
        <v>0</v>
      </c>
    </row>
    <row r="583" spans="1:5">
      <c r="A583">
        <v>41204</v>
      </c>
      <c r="B583" s="2" t="s">
        <v>115</v>
      </c>
      <c r="C583" s="2" t="s">
        <v>191</v>
      </c>
      <c r="D583" s="2" t="s">
        <v>700</v>
      </c>
      <c r="E583" s="4">
        <f t="shared" si="9"/>
        <v>0</v>
      </c>
    </row>
    <row r="584" spans="1:5">
      <c r="A584">
        <v>90805</v>
      </c>
      <c r="B584" s="2" t="s">
        <v>139</v>
      </c>
      <c r="C584" s="2" t="s">
        <v>302</v>
      </c>
      <c r="D584" s="2" t="s">
        <v>700</v>
      </c>
      <c r="E584" s="4">
        <f t="shared" si="9"/>
        <v>0</v>
      </c>
    </row>
    <row r="585" spans="1:5">
      <c r="A585">
        <v>60105</v>
      </c>
      <c r="B585" s="2" t="s">
        <v>214</v>
      </c>
      <c r="C585" s="2" t="s">
        <v>282</v>
      </c>
      <c r="D585" s="2" t="s">
        <v>701</v>
      </c>
      <c r="E585" s="4">
        <f t="shared" si="9"/>
        <v>0</v>
      </c>
    </row>
    <row r="586" spans="1:5">
      <c r="A586">
        <v>20208</v>
      </c>
      <c r="B586" s="2" t="s">
        <v>110</v>
      </c>
      <c r="C586" s="2" t="s">
        <v>137</v>
      </c>
      <c r="D586" s="2" t="s">
        <v>702</v>
      </c>
      <c r="E586" s="4">
        <f t="shared" si="9"/>
        <v>0</v>
      </c>
    </row>
    <row r="587" spans="1:5">
      <c r="A587">
        <v>30603</v>
      </c>
      <c r="B587" s="2" t="s">
        <v>99</v>
      </c>
      <c r="C587" s="2" t="s">
        <v>580</v>
      </c>
      <c r="D587" s="2" t="s">
        <v>703</v>
      </c>
      <c r="E587" s="4">
        <f t="shared" si="9"/>
        <v>0</v>
      </c>
    </row>
    <row r="588" spans="1:5">
      <c r="A588">
        <v>41205</v>
      </c>
      <c r="B588" s="2" t="s">
        <v>115</v>
      </c>
      <c r="C588" s="2" t="s">
        <v>191</v>
      </c>
      <c r="D588" s="2" t="s">
        <v>191</v>
      </c>
      <c r="E588" s="4">
        <f t="shared" si="9"/>
        <v>0</v>
      </c>
    </row>
    <row r="589" spans="1:5">
      <c r="A589">
        <v>90306</v>
      </c>
      <c r="B589" s="2" t="s">
        <v>139</v>
      </c>
      <c r="C589" s="2" t="s">
        <v>238</v>
      </c>
      <c r="D589" s="2" t="s">
        <v>704</v>
      </c>
      <c r="E589" s="4">
        <f t="shared" si="9"/>
        <v>0</v>
      </c>
    </row>
    <row r="590" spans="1:5">
      <c r="A590">
        <v>80818</v>
      </c>
      <c r="B590" s="2" t="s">
        <v>97</v>
      </c>
      <c r="C590" s="2" t="s">
        <v>97</v>
      </c>
      <c r="D590" s="2" t="s">
        <v>705</v>
      </c>
      <c r="E590" s="4">
        <f t="shared" si="9"/>
        <v>0</v>
      </c>
    </row>
    <row r="591" spans="1:5">
      <c r="A591">
        <v>90510</v>
      </c>
      <c r="B591" s="2" t="s">
        <v>139</v>
      </c>
      <c r="C591" s="2" t="s">
        <v>258</v>
      </c>
      <c r="D591" s="2" t="s">
        <v>706</v>
      </c>
      <c r="E591" s="4">
        <f t="shared" si="9"/>
        <v>0</v>
      </c>
    </row>
    <row r="592" spans="1:5">
      <c r="A592">
        <v>91011</v>
      </c>
      <c r="B592" s="2" t="s">
        <v>139</v>
      </c>
      <c r="C592" s="2" t="s">
        <v>232</v>
      </c>
      <c r="D592" s="2" t="s">
        <v>706</v>
      </c>
      <c r="E592" s="4">
        <f t="shared" si="9"/>
        <v>0</v>
      </c>
    </row>
    <row r="593" spans="1:5">
      <c r="A593">
        <v>70220</v>
      </c>
      <c r="B593" s="2" t="s">
        <v>102</v>
      </c>
      <c r="C593" s="2" t="s">
        <v>161</v>
      </c>
      <c r="D593" s="2" t="s">
        <v>707</v>
      </c>
      <c r="E593" s="4">
        <f t="shared" si="9"/>
        <v>0</v>
      </c>
    </row>
    <row r="594" spans="1:5">
      <c r="A594">
        <v>80201</v>
      </c>
      <c r="B594" s="2" t="s">
        <v>97</v>
      </c>
      <c r="C594" s="2" t="s">
        <v>461</v>
      </c>
      <c r="D594" s="2" t="s">
        <v>708</v>
      </c>
      <c r="E594" s="4">
        <f t="shared" si="9"/>
        <v>0</v>
      </c>
    </row>
    <row r="595" spans="1:5">
      <c r="A595">
        <v>40609</v>
      </c>
      <c r="B595" s="2" t="s">
        <v>115</v>
      </c>
      <c r="C595" s="2" t="s">
        <v>185</v>
      </c>
      <c r="D595" s="2" t="s">
        <v>709</v>
      </c>
      <c r="E595" s="4">
        <f t="shared" si="9"/>
        <v>0</v>
      </c>
    </row>
    <row r="596" spans="1:5">
      <c r="A596">
        <v>40610</v>
      </c>
      <c r="B596" s="2" t="s">
        <v>115</v>
      </c>
      <c r="C596" s="2" t="s">
        <v>185</v>
      </c>
      <c r="D596" s="2" t="s">
        <v>710</v>
      </c>
      <c r="E596" s="4">
        <f t="shared" si="9"/>
        <v>0</v>
      </c>
    </row>
    <row r="597" spans="1:5" ht="24">
      <c r="A597">
        <v>120904</v>
      </c>
      <c r="B597" s="2" t="s">
        <v>104</v>
      </c>
      <c r="C597" s="2" t="s">
        <v>122</v>
      </c>
      <c r="D597" s="2" t="s">
        <v>711</v>
      </c>
      <c r="E597" s="4">
        <f t="shared" si="9"/>
        <v>0</v>
      </c>
    </row>
    <row r="598" spans="1:5">
      <c r="A598">
        <v>91006</v>
      </c>
      <c r="B598" s="2" t="s">
        <v>139</v>
      </c>
      <c r="C598" s="2" t="s">
        <v>232</v>
      </c>
      <c r="D598" s="2" t="s">
        <v>712</v>
      </c>
      <c r="E598" s="4">
        <f t="shared" si="9"/>
        <v>0</v>
      </c>
    </row>
    <row r="599" spans="1:5">
      <c r="A599">
        <v>70311</v>
      </c>
      <c r="B599" s="2" t="s">
        <v>102</v>
      </c>
      <c r="C599" s="2" t="s">
        <v>102</v>
      </c>
      <c r="D599" s="2" t="s">
        <v>713</v>
      </c>
      <c r="E599" s="4">
        <f t="shared" si="9"/>
        <v>0</v>
      </c>
    </row>
    <row r="600" spans="1:5">
      <c r="A600">
        <v>80803</v>
      </c>
      <c r="B600" s="2" t="s">
        <v>97</v>
      </c>
      <c r="C600" s="2" t="s">
        <v>97</v>
      </c>
      <c r="D600" s="2" t="s">
        <v>713</v>
      </c>
      <c r="E600" s="4">
        <f t="shared" si="9"/>
        <v>0</v>
      </c>
    </row>
    <row r="601" spans="1:5" ht="24">
      <c r="A601">
        <v>120901</v>
      </c>
      <c r="B601" s="2" t="s">
        <v>104</v>
      </c>
      <c r="C601" s="2" t="s">
        <v>122</v>
      </c>
      <c r="D601" s="2" t="s">
        <v>714</v>
      </c>
      <c r="E601" s="4">
        <f t="shared" si="9"/>
        <v>0</v>
      </c>
    </row>
    <row r="602" spans="1:5">
      <c r="A602">
        <v>41008</v>
      </c>
      <c r="B602" s="2" t="s">
        <v>115</v>
      </c>
      <c r="C602" s="2" t="s">
        <v>202</v>
      </c>
      <c r="D602" s="2" t="s">
        <v>715</v>
      </c>
      <c r="E602" s="4">
        <f t="shared" si="9"/>
        <v>0</v>
      </c>
    </row>
    <row r="603" spans="1:5">
      <c r="A603">
        <v>130104</v>
      </c>
      <c r="B603" s="2" t="s">
        <v>131</v>
      </c>
      <c r="C603" s="2" t="s">
        <v>144</v>
      </c>
      <c r="D603" s="2" t="s">
        <v>715</v>
      </c>
      <c r="E603" s="4">
        <f t="shared" si="9"/>
        <v>0</v>
      </c>
    </row>
    <row r="604" spans="1:5">
      <c r="A604">
        <v>41006</v>
      </c>
      <c r="B604" s="2" t="s">
        <v>115</v>
      </c>
      <c r="C604" s="2" t="s">
        <v>202</v>
      </c>
      <c r="D604" s="2" t="s">
        <v>716</v>
      </c>
      <c r="E604" s="4">
        <f t="shared" si="9"/>
        <v>0</v>
      </c>
    </row>
    <row r="605" spans="1:5">
      <c r="A605">
        <v>41105</v>
      </c>
      <c r="B605" s="2" t="s">
        <v>115</v>
      </c>
      <c r="C605" s="2" t="s">
        <v>451</v>
      </c>
      <c r="D605" s="2" t="s">
        <v>716</v>
      </c>
      <c r="E605" s="4">
        <f t="shared" si="9"/>
        <v>0</v>
      </c>
    </row>
    <row r="606" spans="1:5">
      <c r="A606">
        <v>80506</v>
      </c>
      <c r="B606" s="2" t="s">
        <v>97</v>
      </c>
      <c r="C606" s="2" t="s">
        <v>240</v>
      </c>
      <c r="D606" s="2" t="s">
        <v>717</v>
      </c>
      <c r="E606" s="4">
        <f t="shared" si="9"/>
        <v>0</v>
      </c>
    </row>
    <row r="607" spans="1:5">
      <c r="A607">
        <v>50316</v>
      </c>
      <c r="B607" s="2" t="s">
        <v>107</v>
      </c>
      <c r="C607" s="2" t="s">
        <v>108</v>
      </c>
      <c r="D607" s="2" t="s">
        <v>718</v>
      </c>
      <c r="E607" s="4">
        <f t="shared" si="9"/>
        <v>0</v>
      </c>
    </row>
    <row r="608" spans="1:5">
      <c r="A608">
        <v>90901</v>
      </c>
      <c r="B608" s="2" t="s">
        <v>139</v>
      </c>
      <c r="C608" s="2" t="s">
        <v>108</v>
      </c>
      <c r="D608" s="2" t="s">
        <v>718</v>
      </c>
      <c r="E608" s="4">
        <f t="shared" si="9"/>
        <v>0</v>
      </c>
    </row>
    <row r="609" spans="1:5">
      <c r="A609">
        <v>30507</v>
      </c>
      <c r="B609" s="2" t="s">
        <v>99</v>
      </c>
      <c r="C609" s="2" t="s">
        <v>307</v>
      </c>
      <c r="D609" s="2" t="s">
        <v>307</v>
      </c>
      <c r="E609" s="4">
        <f t="shared" si="9"/>
        <v>0</v>
      </c>
    </row>
    <row r="610" spans="1:5">
      <c r="A610">
        <v>40905</v>
      </c>
      <c r="B610" s="2" t="s">
        <v>115</v>
      </c>
      <c r="C610" s="2" t="s">
        <v>374</v>
      </c>
      <c r="D610" s="2" t="s">
        <v>719</v>
      </c>
      <c r="E610" s="4">
        <f t="shared" si="9"/>
        <v>0</v>
      </c>
    </row>
    <row r="611" spans="1:5">
      <c r="A611">
        <v>60701</v>
      </c>
      <c r="B611" s="2" t="s">
        <v>214</v>
      </c>
      <c r="C611" s="2" t="s">
        <v>286</v>
      </c>
      <c r="D611" s="2" t="s">
        <v>720</v>
      </c>
      <c r="E611" s="4">
        <f t="shared" si="9"/>
        <v>0</v>
      </c>
    </row>
    <row r="612" spans="1:5">
      <c r="A612">
        <v>40508</v>
      </c>
      <c r="B612" s="2" t="s">
        <v>115</v>
      </c>
      <c r="C612" s="2" t="s">
        <v>146</v>
      </c>
      <c r="D612" s="2" t="s">
        <v>721</v>
      </c>
      <c r="E612" s="4">
        <f t="shared" si="9"/>
        <v>0</v>
      </c>
    </row>
    <row r="613" spans="1:5">
      <c r="A613">
        <v>20209</v>
      </c>
      <c r="B613" s="2" t="s">
        <v>110</v>
      </c>
      <c r="C613" s="2" t="s">
        <v>137</v>
      </c>
      <c r="D613" s="2" t="s">
        <v>722</v>
      </c>
      <c r="E613" s="4">
        <f t="shared" si="9"/>
        <v>0</v>
      </c>
    </row>
    <row r="614" spans="1:5">
      <c r="A614">
        <v>130718</v>
      </c>
      <c r="B614" s="2" t="s">
        <v>131</v>
      </c>
      <c r="C614" s="2" t="s">
        <v>132</v>
      </c>
      <c r="D614" s="2" t="s">
        <v>722</v>
      </c>
      <c r="E614" s="4">
        <f t="shared" si="9"/>
        <v>0</v>
      </c>
    </row>
    <row r="615" spans="1:5">
      <c r="A615">
        <v>30114</v>
      </c>
      <c r="B615" s="2" t="s">
        <v>99</v>
      </c>
      <c r="C615" s="2" t="s">
        <v>99</v>
      </c>
      <c r="D615" s="2" t="s">
        <v>723</v>
      </c>
      <c r="E615" s="4">
        <f t="shared" si="9"/>
        <v>0</v>
      </c>
    </row>
    <row r="616" spans="1:5">
      <c r="A616">
        <v>40509</v>
      </c>
      <c r="B616" s="2" t="s">
        <v>115</v>
      </c>
      <c r="C616" s="2" t="s">
        <v>146</v>
      </c>
      <c r="D616" s="2" t="s">
        <v>723</v>
      </c>
      <c r="E616" s="4">
        <f t="shared" si="9"/>
        <v>0</v>
      </c>
    </row>
    <row r="617" spans="1:5">
      <c r="A617">
        <v>130313</v>
      </c>
      <c r="B617" s="2" t="s">
        <v>131</v>
      </c>
      <c r="C617" s="2" t="s">
        <v>219</v>
      </c>
      <c r="D617" s="2" t="s">
        <v>723</v>
      </c>
      <c r="E617" s="4">
        <f t="shared" si="9"/>
        <v>0</v>
      </c>
    </row>
    <row r="618" spans="1:5">
      <c r="A618">
        <v>91001</v>
      </c>
      <c r="B618" s="2" t="s">
        <v>139</v>
      </c>
      <c r="C618" s="2" t="s">
        <v>232</v>
      </c>
      <c r="D618" s="2" t="s">
        <v>724</v>
      </c>
      <c r="E618" s="4">
        <f t="shared" si="9"/>
        <v>0</v>
      </c>
    </row>
    <row r="619" spans="1:5">
      <c r="A619">
        <v>91015</v>
      </c>
      <c r="B619" s="2" t="s">
        <v>139</v>
      </c>
      <c r="C619" s="2" t="s">
        <v>232</v>
      </c>
      <c r="D619" s="2" t="s">
        <v>725</v>
      </c>
      <c r="E619" s="4">
        <f t="shared" si="9"/>
        <v>0</v>
      </c>
    </row>
    <row r="620" spans="1:5">
      <c r="A620">
        <v>91016</v>
      </c>
      <c r="B620" s="2" t="s">
        <v>139</v>
      </c>
      <c r="C620" s="2" t="s">
        <v>232</v>
      </c>
      <c r="D620" s="2" t="s">
        <v>726</v>
      </c>
      <c r="E620" s="4">
        <f t="shared" si="9"/>
        <v>0</v>
      </c>
    </row>
    <row r="621" spans="1:5">
      <c r="A621">
        <v>40510</v>
      </c>
      <c r="B621" s="2" t="s">
        <v>115</v>
      </c>
      <c r="C621" s="2" t="s">
        <v>146</v>
      </c>
      <c r="D621" s="2" t="s">
        <v>727</v>
      </c>
      <c r="E621" s="4">
        <f t="shared" si="9"/>
        <v>0</v>
      </c>
    </row>
    <row r="622" spans="1:5">
      <c r="A622">
        <v>70221</v>
      </c>
      <c r="B622" s="2" t="s">
        <v>102</v>
      </c>
      <c r="C622" s="2" t="s">
        <v>161</v>
      </c>
      <c r="D622" s="2" t="s">
        <v>727</v>
      </c>
      <c r="E622" s="4">
        <f t="shared" si="9"/>
        <v>0</v>
      </c>
    </row>
    <row r="623" spans="1:5">
      <c r="A623">
        <v>40107</v>
      </c>
      <c r="B623" s="2" t="s">
        <v>115</v>
      </c>
      <c r="C623" s="2" t="s">
        <v>116</v>
      </c>
      <c r="D623" s="2" t="s">
        <v>728</v>
      </c>
      <c r="E623" s="4">
        <f t="shared" si="9"/>
        <v>0</v>
      </c>
    </row>
    <row r="624" spans="1:5">
      <c r="A624">
        <v>70222</v>
      </c>
      <c r="B624" s="2" t="s">
        <v>102</v>
      </c>
      <c r="C624" s="2" t="s">
        <v>161</v>
      </c>
      <c r="D624" s="2" t="s">
        <v>729</v>
      </c>
      <c r="E624" s="4">
        <f t="shared" si="9"/>
        <v>0</v>
      </c>
    </row>
    <row r="625" spans="1:5">
      <c r="A625">
        <v>50110</v>
      </c>
      <c r="B625" s="2" t="s">
        <v>107</v>
      </c>
      <c r="C625" s="2" t="s">
        <v>228</v>
      </c>
      <c r="D625" s="2" t="s">
        <v>730</v>
      </c>
      <c r="E625" s="4">
        <f t="shared" si="9"/>
        <v>0</v>
      </c>
    </row>
    <row r="626" spans="1:5" ht="24">
      <c r="A626">
        <v>120311</v>
      </c>
      <c r="B626" s="2" t="s">
        <v>104</v>
      </c>
      <c r="C626" s="2" t="s">
        <v>126</v>
      </c>
      <c r="D626" s="2" t="s">
        <v>731</v>
      </c>
      <c r="E626" s="4">
        <f t="shared" si="9"/>
        <v>0</v>
      </c>
    </row>
    <row r="627" spans="1:5">
      <c r="A627">
        <v>40514</v>
      </c>
      <c r="B627" s="2" t="s">
        <v>115</v>
      </c>
      <c r="C627" s="2" t="s">
        <v>146</v>
      </c>
      <c r="D627" s="2" t="s">
        <v>732</v>
      </c>
      <c r="E627" s="4">
        <f t="shared" si="9"/>
        <v>0</v>
      </c>
    </row>
    <row r="628" spans="1:5" ht="24">
      <c r="A628">
        <v>120101</v>
      </c>
      <c r="B628" s="2" t="s">
        <v>104</v>
      </c>
      <c r="C628" s="2" t="s">
        <v>193</v>
      </c>
      <c r="D628" s="2" t="s">
        <v>733</v>
      </c>
      <c r="E628" s="4">
        <f t="shared" si="9"/>
        <v>0</v>
      </c>
    </row>
    <row r="629" spans="1:5">
      <c r="A629">
        <v>91101</v>
      </c>
      <c r="B629" s="2" t="s">
        <v>139</v>
      </c>
      <c r="C629" s="2" t="s">
        <v>156</v>
      </c>
      <c r="D629" s="2" t="s">
        <v>734</v>
      </c>
      <c r="E629" s="4">
        <f t="shared" si="9"/>
        <v>0</v>
      </c>
    </row>
    <row r="630" spans="1:5">
      <c r="A630">
        <v>130411</v>
      </c>
      <c r="B630" s="2" t="s">
        <v>131</v>
      </c>
      <c r="C630" s="2" t="s">
        <v>178</v>
      </c>
      <c r="D630" s="2" t="s">
        <v>735</v>
      </c>
      <c r="E630" s="4">
        <f t="shared" si="9"/>
        <v>0</v>
      </c>
    </row>
    <row r="631" spans="1:5">
      <c r="A631">
        <v>40511</v>
      </c>
      <c r="B631" s="2" t="s">
        <v>115</v>
      </c>
      <c r="C631" s="2" t="s">
        <v>146</v>
      </c>
      <c r="D631" s="2" t="s">
        <v>736</v>
      </c>
      <c r="E631" s="4">
        <f t="shared" si="9"/>
        <v>0</v>
      </c>
    </row>
    <row r="632" spans="1:5" ht="24">
      <c r="A632">
        <v>120405</v>
      </c>
      <c r="B632" s="2" t="s">
        <v>104</v>
      </c>
      <c r="C632" s="2" t="s">
        <v>261</v>
      </c>
      <c r="D632" s="2" t="s">
        <v>737</v>
      </c>
      <c r="E632" s="4">
        <f t="shared" si="9"/>
        <v>0</v>
      </c>
    </row>
    <row r="633" spans="1:5">
      <c r="A633">
        <v>81101</v>
      </c>
      <c r="B633" s="2" t="s">
        <v>97</v>
      </c>
      <c r="C633" s="2" t="s">
        <v>593</v>
      </c>
      <c r="D633" s="2" t="s">
        <v>738</v>
      </c>
      <c r="E633" s="4">
        <f t="shared" si="9"/>
        <v>0</v>
      </c>
    </row>
    <row r="634" spans="1:5">
      <c r="A634">
        <v>50111</v>
      </c>
      <c r="B634" s="2" t="s">
        <v>107</v>
      </c>
      <c r="C634" s="2" t="s">
        <v>228</v>
      </c>
      <c r="D634" s="2" t="s">
        <v>739</v>
      </c>
      <c r="E634" s="4">
        <f t="shared" si="9"/>
        <v>0</v>
      </c>
    </row>
    <row r="635" spans="1:5">
      <c r="A635">
        <v>91205</v>
      </c>
      <c r="B635" s="2" t="s">
        <v>139</v>
      </c>
      <c r="C635" s="2" t="s">
        <v>140</v>
      </c>
      <c r="D635" s="2" t="s">
        <v>740</v>
      </c>
      <c r="E635" s="4">
        <f t="shared" si="9"/>
        <v>0</v>
      </c>
    </row>
    <row r="636" spans="1:5">
      <c r="A636">
        <v>10105</v>
      </c>
      <c r="B636" s="2" t="s">
        <v>119</v>
      </c>
      <c r="C636" s="2" t="s">
        <v>119</v>
      </c>
      <c r="D636" s="2" t="s">
        <v>741</v>
      </c>
      <c r="E636" s="4">
        <f t="shared" si="9"/>
        <v>0</v>
      </c>
    </row>
    <row r="637" spans="1:5">
      <c r="A637">
        <v>40308</v>
      </c>
      <c r="B637" s="2" t="s">
        <v>115</v>
      </c>
      <c r="C637" s="2" t="s">
        <v>152</v>
      </c>
      <c r="D637" s="2" t="s">
        <v>742</v>
      </c>
      <c r="E637" s="4">
        <f t="shared" si="9"/>
        <v>0</v>
      </c>
    </row>
    <row r="638" spans="1:5">
      <c r="A638">
        <v>40707</v>
      </c>
      <c r="B638" s="2" t="s">
        <v>115</v>
      </c>
      <c r="C638" s="2" t="s">
        <v>318</v>
      </c>
      <c r="D638" s="2" t="s">
        <v>743</v>
      </c>
      <c r="E638" s="4">
        <f t="shared" si="9"/>
        <v>0</v>
      </c>
    </row>
    <row r="639" spans="1:5">
      <c r="A639">
        <v>20609</v>
      </c>
      <c r="B639" s="2" t="s">
        <v>110</v>
      </c>
      <c r="C639" s="2" t="s">
        <v>236</v>
      </c>
      <c r="D639" s="2" t="s">
        <v>744</v>
      </c>
      <c r="E639" s="4">
        <f t="shared" si="9"/>
        <v>0</v>
      </c>
    </row>
    <row r="640" spans="1:5" ht="24">
      <c r="A640">
        <v>120706</v>
      </c>
      <c r="B640" s="2" t="s">
        <v>104</v>
      </c>
      <c r="C640" s="2" t="s">
        <v>154</v>
      </c>
      <c r="D640" s="2" t="s">
        <v>745</v>
      </c>
      <c r="E640" s="4">
        <f t="shared" si="9"/>
        <v>0</v>
      </c>
    </row>
    <row r="641" spans="1:5">
      <c r="A641">
        <v>80819</v>
      </c>
      <c r="B641" s="2" t="s">
        <v>97</v>
      </c>
      <c r="C641" s="2" t="s">
        <v>97</v>
      </c>
      <c r="D641" s="2" t="s">
        <v>746</v>
      </c>
      <c r="E641" s="4">
        <f t="shared" si="9"/>
        <v>0</v>
      </c>
    </row>
    <row r="642" spans="1:5">
      <c r="A642">
        <v>41301</v>
      </c>
      <c r="B642" s="2" t="s">
        <v>115</v>
      </c>
      <c r="C642" s="2" t="s">
        <v>183</v>
      </c>
      <c r="D642" s="2" t="s">
        <v>747</v>
      </c>
      <c r="E642" s="4">
        <f t="shared" si="9"/>
        <v>0</v>
      </c>
    </row>
    <row r="643" spans="1:5" ht="24">
      <c r="A643">
        <v>120611</v>
      </c>
      <c r="B643" s="2" t="s">
        <v>104</v>
      </c>
      <c r="C643" s="2" t="s">
        <v>187</v>
      </c>
      <c r="D643" s="2" t="s">
        <v>748</v>
      </c>
      <c r="E643" s="4">
        <f t="shared" si="9"/>
        <v>0</v>
      </c>
    </row>
    <row r="644" spans="1:5">
      <c r="A644">
        <v>70701</v>
      </c>
      <c r="B644" s="2" t="s">
        <v>102</v>
      </c>
      <c r="C644" s="2" t="s">
        <v>129</v>
      </c>
      <c r="D644" s="2" t="s">
        <v>749</v>
      </c>
      <c r="E644" s="4">
        <f t="shared" si="9"/>
        <v>0</v>
      </c>
    </row>
    <row r="645" spans="1:5">
      <c r="A645">
        <v>80508</v>
      </c>
      <c r="B645" s="2" t="s">
        <v>97</v>
      </c>
      <c r="C645" s="2" t="s">
        <v>240</v>
      </c>
      <c r="D645" s="2" t="s">
        <v>750</v>
      </c>
      <c r="E645" s="4">
        <f t="shared" ref="E645:E677" si="10">SUM(F645:AEZ645)</f>
        <v>0</v>
      </c>
    </row>
    <row r="646" spans="1:5">
      <c r="A646">
        <v>20406</v>
      </c>
      <c r="B646" s="2" t="s">
        <v>110</v>
      </c>
      <c r="C646" s="2" t="s">
        <v>242</v>
      </c>
      <c r="D646" s="2" t="s">
        <v>751</v>
      </c>
      <c r="E646" s="4">
        <f t="shared" si="10"/>
        <v>0</v>
      </c>
    </row>
    <row r="647" spans="1:5">
      <c r="A647">
        <v>70312</v>
      </c>
      <c r="B647" s="2" t="s">
        <v>102</v>
      </c>
      <c r="C647" s="2" t="s">
        <v>102</v>
      </c>
      <c r="D647" s="2" t="s">
        <v>752</v>
      </c>
      <c r="E647" s="4">
        <f t="shared" si="10"/>
        <v>0</v>
      </c>
    </row>
    <row r="648" spans="1:5" ht="24">
      <c r="A648">
        <v>120805</v>
      </c>
      <c r="B648" s="2" t="s">
        <v>104</v>
      </c>
      <c r="C648" s="2" t="s">
        <v>209</v>
      </c>
      <c r="D648" s="2" t="s">
        <v>753</v>
      </c>
      <c r="E648" s="4">
        <f t="shared" si="10"/>
        <v>0</v>
      </c>
    </row>
    <row r="649" spans="1:5">
      <c r="A649">
        <v>100104</v>
      </c>
      <c r="B649" s="2" t="s">
        <v>113</v>
      </c>
      <c r="C649" s="2" t="s">
        <v>113</v>
      </c>
      <c r="D649" s="2" t="s">
        <v>754</v>
      </c>
      <c r="E649" s="4">
        <f t="shared" si="10"/>
        <v>0</v>
      </c>
    </row>
    <row r="650" spans="1:5">
      <c r="A650">
        <v>50112</v>
      </c>
      <c r="B650" s="2" t="s">
        <v>107</v>
      </c>
      <c r="C650" s="2" t="s">
        <v>228</v>
      </c>
      <c r="D650" s="2" t="s">
        <v>755</v>
      </c>
      <c r="E650" s="4">
        <f t="shared" si="10"/>
        <v>0</v>
      </c>
    </row>
    <row r="651" spans="1:5">
      <c r="A651">
        <v>20610</v>
      </c>
      <c r="B651" s="2" t="s">
        <v>110</v>
      </c>
      <c r="C651" s="2" t="s">
        <v>236</v>
      </c>
      <c r="D651" s="2" t="s">
        <v>756</v>
      </c>
      <c r="E651" s="4">
        <f t="shared" si="10"/>
        <v>0</v>
      </c>
    </row>
    <row r="652" spans="1:5" ht="24">
      <c r="A652">
        <v>120312</v>
      </c>
      <c r="B652" s="2" t="s">
        <v>104</v>
      </c>
      <c r="C652" s="2" t="s">
        <v>126</v>
      </c>
      <c r="D652" s="2" t="s">
        <v>757</v>
      </c>
      <c r="E652" s="4">
        <f t="shared" si="10"/>
        <v>0</v>
      </c>
    </row>
    <row r="653" spans="1:5">
      <c r="A653">
        <v>90608</v>
      </c>
      <c r="B653" s="2" t="s">
        <v>139</v>
      </c>
      <c r="C653" s="2" t="s">
        <v>253</v>
      </c>
      <c r="D653" s="2" t="s">
        <v>758</v>
      </c>
      <c r="E653" s="4">
        <f t="shared" si="10"/>
        <v>0</v>
      </c>
    </row>
    <row r="654" spans="1:5">
      <c r="A654">
        <v>80605</v>
      </c>
      <c r="B654" s="2" t="s">
        <v>97</v>
      </c>
      <c r="C654" s="2" t="s">
        <v>204</v>
      </c>
      <c r="D654" s="2" t="s">
        <v>759</v>
      </c>
      <c r="E654" s="4">
        <f t="shared" si="10"/>
        <v>0</v>
      </c>
    </row>
    <row r="655" spans="1:5">
      <c r="A655">
        <v>91012</v>
      </c>
      <c r="B655" s="2" t="s">
        <v>139</v>
      </c>
      <c r="C655" s="2" t="s">
        <v>232</v>
      </c>
      <c r="D655" s="2" t="s">
        <v>760</v>
      </c>
      <c r="E655" s="4">
        <f t="shared" si="10"/>
        <v>0</v>
      </c>
    </row>
    <row r="656" spans="1:5">
      <c r="A656">
        <v>90704</v>
      </c>
      <c r="B656" s="2" t="s">
        <v>139</v>
      </c>
      <c r="C656" s="2" t="s">
        <v>250</v>
      </c>
      <c r="D656" s="2" t="s">
        <v>761</v>
      </c>
      <c r="E656" s="4">
        <f t="shared" si="10"/>
        <v>0</v>
      </c>
    </row>
    <row r="657" spans="1:5" ht="24">
      <c r="A657">
        <v>120905</v>
      </c>
      <c r="B657" s="2" t="s">
        <v>104</v>
      </c>
      <c r="C657" s="2" t="s">
        <v>122</v>
      </c>
      <c r="D657" s="2" t="s">
        <v>762</v>
      </c>
      <c r="E657" s="4">
        <f t="shared" si="10"/>
        <v>0</v>
      </c>
    </row>
    <row r="658" spans="1:5">
      <c r="A658">
        <v>10405</v>
      </c>
      <c r="B658" s="2" t="s">
        <v>119</v>
      </c>
      <c r="C658" s="2" t="s">
        <v>120</v>
      </c>
      <c r="D658" s="2" t="s">
        <v>763</v>
      </c>
      <c r="E658" s="4">
        <f t="shared" si="10"/>
        <v>0</v>
      </c>
    </row>
    <row r="659" spans="1:5">
      <c r="A659">
        <v>10406</v>
      </c>
      <c r="B659" s="2" t="s">
        <v>119</v>
      </c>
      <c r="C659" s="2" t="s">
        <v>120</v>
      </c>
      <c r="D659" s="2" t="s">
        <v>764</v>
      </c>
      <c r="E659" s="4">
        <f t="shared" si="10"/>
        <v>0</v>
      </c>
    </row>
    <row r="660" spans="1:5">
      <c r="A660">
        <v>70223</v>
      </c>
      <c r="B660" s="2" t="s">
        <v>102</v>
      </c>
      <c r="C660" s="2" t="s">
        <v>161</v>
      </c>
      <c r="D660" s="2" t="s">
        <v>765</v>
      </c>
      <c r="E660" s="4">
        <f t="shared" si="10"/>
        <v>0</v>
      </c>
    </row>
    <row r="661" spans="1:5">
      <c r="A661">
        <v>70224</v>
      </c>
      <c r="B661" s="2" t="s">
        <v>102</v>
      </c>
      <c r="C661" s="2" t="s">
        <v>161</v>
      </c>
      <c r="D661" s="2" t="s">
        <v>766</v>
      </c>
      <c r="E661" s="4">
        <f t="shared" si="10"/>
        <v>0</v>
      </c>
    </row>
    <row r="662" spans="1:5">
      <c r="A662">
        <v>41309</v>
      </c>
      <c r="B662" s="2" t="s">
        <v>115</v>
      </c>
      <c r="C662" s="2" t="s">
        <v>183</v>
      </c>
      <c r="D662" s="2" t="s">
        <v>767</v>
      </c>
      <c r="E662" s="4">
        <f t="shared" si="10"/>
        <v>0</v>
      </c>
    </row>
    <row r="663" spans="1:5">
      <c r="A663">
        <v>130105</v>
      </c>
      <c r="B663" s="2" t="s">
        <v>131</v>
      </c>
      <c r="C663" s="2" t="s">
        <v>144</v>
      </c>
      <c r="D663" s="2" t="s">
        <v>768</v>
      </c>
      <c r="E663" s="4">
        <f t="shared" si="10"/>
        <v>0</v>
      </c>
    </row>
    <row r="664" spans="1:5">
      <c r="A664">
        <v>81005</v>
      </c>
      <c r="B664" s="2" t="s">
        <v>97</v>
      </c>
      <c r="C664" s="2" t="s">
        <v>134</v>
      </c>
      <c r="D664" s="2" t="s">
        <v>769</v>
      </c>
      <c r="E664" s="4">
        <f t="shared" si="10"/>
        <v>0</v>
      </c>
    </row>
    <row r="665" spans="1:5">
      <c r="A665">
        <v>30508</v>
      </c>
      <c r="B665" s="2" t="s">
        <v>99</v>
      </c>
      <c r="C665" s="2" t="s">
        <v>307</v>
      </c>
      <c r="D665" s="2" t="s">
        <v>770</v>
      </c>
      <c r="E665" s="4">
        <f t="shared" si="10"/>
        <v>0</v>
      </c>
    </row>
    <row r="666" spans="1:5">
      <c r="A666">
        <v>90511</v>
      </c>
      <c r="B666" s="2" t="s">
        <v>139</v>
      </c>
      <c r="C666" s="2" t="s">
        <v>258</v>
      </c>
      <c r="D666" s="2" t="s">
        <v>771</v>
      </c>
      <c r="E666" s="4">
        <f t="shared" si="10"/>
        <v>0</v>
      </c>
    </row>
    <row r="667" spans="1:5">
      <c r="A667">
        <v>130311</v>
      </c>
      <c r="B667" s="2" t="s">
        <v>131</v>
      </c>
      <c r="C667" s="2" t="s">
        <v>219</v>
      </c>
      <c r="D667" s="2" t="s">
        <v>772</v>
      </c>
      <c r="E667" s="4">
        <f t="shared" si="10"/>
        <v>0</v>
      </c>
    </row>
    <row r="668" spans="1:5">
      <c r="A668">
        <v>70314</v>
      </c>
      <c r="B668" s="2" t="s">
        <v>102</v>
      </c>
      <c r="C668" s="2" t="s">
        <v>102</v>
      </c>
      <c r="D668" s="2" t="s">
        <v>773</v>
      </c>
      <c r="E668" s="4">
        <f t="shared" si="10"/>
        <v>0</v>
      </c>
    </row>
    <row r="669" spans="1:5">
      <c r="A669">
        <v>130312</v>
      </c>
      <c r="B669" s="2" t="s">
        <v>131</v>
      </c>
      <c r="C669" s="2" t="s">
        <v>219</v>
      </c>
      <c r="D669" s="2" t="s">
        <v>774</v>
      </c>
      <c r="E669" s="4">
        <f t="shared" si="10"/>
        <v>0</v>
      </c>
    </row>
    <row r="670" spans="1:5">
      <c r="A670">
        <v>20407</v>
      </c>
      <c r="B670" s="2" t="s">
        <v>110</v>
      </c>
      <c r="C670" s="2" t="s">
        <v>242</v>
      </c>
      <c r="D670" s="2" t="s">
        <v>775</v>
      </c>
      <c r="E670" s="4">
        <f t="shared" si="10"/>
        <v>0</v>
      </c>
    </row>
    <row r="671" spans="1:5">
      <c r="A671">
        <v>20107</v>
      </c>
      <c r="B671" s="2" t="s">
        <v>110</v>
      </c>
      <c r="C671" s="2" t="s">
        <v>111</v>
      </c>
      <c r="D671" s="2" t="s">
        <v>776</v>
      </c>
      <c r="E671" s="4">
        <f t="shared" si="10"/>
        <v>0</v>
      </c>
    </row>
    <row r="672" spans="1:5">
      <c r="A672">
        <v>130106</v>
      </c>
      <c r="B672" s="2" t="s">
        <v>131</v>
      </c>
      <c r="C672" s="2" t="s">
        <v>144</v>
      </c>
      <c r="D672" s="2" t="s">
        <v>777</v>
      </c>
      <c r="E672" s="4">
        <f t="shared" si="10"/>
        <v>0</v>
      </c>
    </row>
    <row r="673" spans="1:5">
      <c r="A673">
        <v>41401</v>
      </c>
      <c r="B673" s="2" t="s">
        <v>115</v>
      </c>
      <c r="C673" s="2" t="s">
        <v>268</v>
      </c>
      <c r="D673" s="2" t="s">
        <v>778</v>
      </c>
      <c r="E673" s="4">
        <f t="shared" si="10"/>
        <v>0</v>
      </c>
    </row>
    <row r="674" spans="1:5">
      <c r="A674">
        <v>50206</v>
      </c>
      <c r="B674" s="2" t="s">
        <v>107</v>
      </c>
      <c r="C674" s="2" t="s">
        <v>195</v>
      </c>
      <c r="D674" s="2" t="s">
        <v>779</v>
      </c>
      <c r="E674" s="4">
        <f t="shared" si="10"/>
        <v>0</v>
      </c>
    </row>
    <row r="675" spans="1:5">
      <c r="A675">
        <v>50207</v>
      </c>
      <c r="B675" s="2" t="s">
        <v>107</v>
      </c>
      <c r="C675" s="2" t="s">
        <v>195</v>
      </c>
      <c r="D675" s="2" t="s">
        <v>780</v>
      </c>
      <c r="E675" s="4">
        <f t="shared" si="10"/>
        <v>0</v>
      </c>
    </row>
    <row r="676" spans="1:5">
      <c r="A676">
        <v>50317</v>
      </c>
      <c r="B676" s="2" t="s">
        <v>107</v>
      </c>
      <c r="C676" s="2" t="s">
        <v>108</v>
      </c>
      <c r="D676" s="2" t="s">
        <v>781</v>
      </c>
      <c r="E676" s="4">
        <f t="shared" si="10"/>
        <v>0</v>
      </c>
    </row>
    <row r="677" spans="1:5">
      <c r="A677">
        <v>90512</v>
      </c>
      <c r="B677" s="2" t="s">
        <v>139</v>
      </c>
      <c r="C677" s="2" t="s">
        <v>258</v>
      </c>
      <c r="D677" s="2" t="s">
        <v>782</v>
      </c>
      <c r="E677" s="4">
        <f t="shared" si="10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6E9C-AB9A-4B68-BE75-5C7691D994D2}">
  <sheetPr>
    <tabColor theme="9" tint="-0.249977111117893"/>
  </sheetPr>
  <dimension ref="A1:H677"/>
  <sheetViews>
    <sheetView showGridLines="0" workbookViewId="0">
      <selection activeCell="D15" sqref="D15"/>
    </sheetView>
  </sheetViews>
  <sheetFormatPr defaultColWidth="11.42578125" defaultRowHeight="14.45"/>
  <cols>
    <col min="1" max="1" width="9.28515625" customWidth="1"/>
    <col min="2" max="2" width="14.5703125" customWidth="1"/>
    <col min="3" max="3" width="17" customWidth="1"/>
    <col min="4" max="4" width="22.42578125" customWidth="1"/>
    <col min="5" max="5" width="11" bestFit="1" customWidth="1"/>
  </cols>
  <sheetData>
    <row r="1" spans="1:8">
      <c r="D1" s="37"/>
      <c r="E1" s="39">
        <f>+DATEVALUE(Recupera_PN_DIA[[#Headers],[3/6/2020]])</f>
        <v>43985</v>
      </c>
      <c r="F1" s="39">
        <f>+DATEVALUE(Recupera_PN_DIA[[#Headers],[4/6/2020]])</f>
        <v>43986</v>
      </c>
      <c r="G1" s="39">
        <f>+DATEVALUE(Recupera_PN_DIA[[#Headers],[5/6/2020]])</f>
        <v>43987</v>
      </c>
      <c r="H1" s="39">
        <f>+DATEVALUE(Recupera_PN_DIA[[#Headers],[6/6/2020]])</f>
        <v>43988</v>
      </c>
    </row>
    <row r="2" spans="1:8" ht="15.6">
      <c r="E2" s="12">
        <f>SUM(Recupera_PN_DIA[3/6/2020])</f>
        <v>9381</v>
      </c>
      <c r="F2" s="12">
        <f>SUM(Recupera_PN_DIA[4/6/2020])</f>
        <v>386</v>
      </c>
      <c r="G2" s="12">
        <f>SUM(Recupera_PN_DIA[5/6/2020])</f>
        <v>115</v>
      </c>
      <c r="H2" s="12">
        <f>SUM(Recupera_PN_DIA[6/6/2020])</f>
        <v>-9283</v>
      </c>
    </row>
    <row r="3" spans="1:8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8" t="s">
        <v>795</v>
      </c>
      <c r="F3" s="8" t="s">
        <v>796</v>
      </c>
      <c r="G3" s="38" t="s">
        <v>790</v>
      </c>
      <c r="H3" s="38" t="s">
        <v>791</v>
      </c>
    </row>
    <row r="4" spans="1:8">
      <c r="A4">
        <v>80821</v>
      </c>
      <c r="B4" s="2" t="s">
        <v>97</v>
      </c>
      <c r="C4" s="2" t="s">
        <v>97</v>
      </c>
      <c r="D4" s="2" t="s">
        <v>98</v>
      </c>
      <c r="E4" s="21">
        <v>327</v>
      </c>
      <c r="F4" s="21">
        <f>+Recupera_PN_ACUM[[#This Row],[04-06-2020]]-Recupera_PN_ACUM[[#This Row],[03-06-2020]]</f>
        <v>14</v>
      </c>
      <c r="G4" s="21">
        <f>+Recupera_PN_ACUM[[#This Row],[5/6/2020]]-Recupera_PN_ACUM[[#This Row],[04-06-2020]]</f>
        <v>9</v>
      </c>
      <c r="H4" s="21">
        <f>+Recupera_PN_ACUM[[#This Row],[6/6/2020]]-Recupera_PN_ACUM[[#This Row],[5/6/2020]]</f>
        <v>-536</v>
      </c>
    </row>
    <row r="5" spans="1:8">
      <c r="A5">
        <v>30202</v>
      </c>
      <c r="B5" s="2" t="s">
        <v>99</v>
      </c>
      <c r="C5" s="2" t="s">
        <v>100</v>
      </c>
      <c r="D5" s="2" t="s">
        <v>101</v>
      </c>
      <c r="E5" s="21"/>
      <c r="F5" s="21">
        <f>+Recupera_PN_ACUM[[#This Row],[04-06-2020]]-Recupera_PN_ACUM[[#This Row],[03-06-2020]]</f>
        <v>0</v>
      </c>
      <c r="G5" s="21">
        <f>+Recupera_PN_ACUM[[#This Row],[5/6/2020]]-Recupera_PN_ACUM[[#This Row],[04-06-2020]]</f>
        <v>8</v>
      </c>
      <c r="H5" s="21">
        <f>+Recupera_PN_ACUM[[#This Row],[6/6/2020]]-Recupera_PN_ACUM[[#This Row],[5/6/2020]]</f>
        <v>-433</v>
      </c>
    </row>
    <row r="6" spans="1:8">
      <c r="A6">
        <v>70313</v>
      </c>
      <c r="B6" s="2" t="s">
        <v>102</v>
      </c>
      <c r="C6" s="2" t="s">
        <v>102</v>
      </c>
      <c r="D6" s="2" t="s">
        <v>103</v>
      </c>
      <c r="E6" s="21"/>
      <c r="F6" s="21">
        <f>+Recupera_PN_ACUM[[#This Row],[04-06-2020]]-Recupera_PN_ACUM[[#This Row],[03-06-2020]]</f>
        <v>9</v>
      </c>
      <c r="G6" s="21">
        <f>+Recupera_PN_ACUM[[#This Row],[5/6/2020]]-Recupera_PN_ACUM[[#This Row],[04-06-2020]]</f>
        <v>3</v>
      </c>
      <c r="H6" s="21">
        <f>+Recupera_PN_ACUM[[#This Row],[6/6/2020]]-Recupera_PN_ACUM[[#This Row],[5/6/2020]]</f>
        <v>-284</v>
      </c>
    </row>
    <row r="7" spans="1:8" ht="24">
      <c r="A7">
        <v>120502</v>
      </c>
      <c r="B7" s="2" t="s">
        <v>104</v>
      </c>
      <c r="C7" s="2" t="s">
        <v>105</v>
      </c>
      <c r="D7" s="2" t="s">
        <v>106</v>
      </c>
      <c r="E7" s="21"/>
      <c r="F7" s="21">
        <f>+Recupera_PN_ACUM[[#This Row],[04-06-2020]]-Recupera_PN_ACUM[[#This Row],[03-06-2020]]</f>
        <v>5</v>
      </c>
      <c r="G7" s="21">
        <f>+Recupera_PN_ACUM[[#This Row],[5/6/2020]]-Recupera_PN_ACUM[[#This Row],[04-06-2020]]</f>
        <v>0</v>
      </c>
      <c r="H7" s="21">
        <f>+Recupera_PN_ACUM[[#This Row],[6/6/2020]]-Recupera_PN_ACUM[[#This Row],[5/6/2020]]</f>
        <v>-332</v>
      </c>
    </row>
    <row r="8" spans="1:8">
      <c r="A8">
        <v>50313</v>
      </c>
      <c r="B8" s="2" t="s">
        <v>107</v>
      </c>
      <c r="C8" s="2" t="s">
        <v>108</v>
      </c>
      <c r="D8" s="2" t="s">
        <v>109</v>
      </c>
      <c r="E8" s="21">
        <v>0</v>
      </c>
      <c r="F8" s="21">
        <f>+Recupera_PN_ACUM[[#This Row],[04-06-2020]]-Recupera_PN_ACUM[[#This Row],[03-06-2020]]</f>
        <v>294</v>
      </c>
      <c r="G8" s="21">
        <f>+Recupera_PN_ACUM[[#This Row],[5/6/2020]]-Recupera_PN_ACUM[[#This Row],[04-06-2020]]</f>
        <v>0</v>
      </c>
      <c r="H8" s="21">
        <f>+Recupera_PN_ACUM[[#This Row],[6/6/2020]]-Recupera_PN_ACUM[[#This Row],[5/6/2020]]</f>
        <v>-294</v>
      </c>
    </row>
    <row r="9" spans="1:8">
      <c r="A9">
        <v>20101</v>
      </c>
      <c r="B9" s="2" t="s">
        <v>110</v>
      </c>
      <c r="C9" s="2" t="s">
        <v>111</v>
      </c>
      <c r="D9" s="2" t="s">
        <v>112</v>
      </c>
      <c r="E9" s="21">
        <v>8</v>
      </c>
      <c r="F9" s="21">
        <f>+Recupera_PN_ACUM[[#This Row],[04-06-2020]]-Recupera_PN_ACUM[[#This Row],[03-06-2020]]</f>
        <v>0</v>
      </c>
      <c r="G9" s="21">
        <f>+Recupera_PN_ACUM[[#This Row],[5/6/2020]]-Recupera_PN_ACUM[[#This Row],[04-06-2020]]</f>
        <v>7</v>
      </c>
      <c r="H9" s="21">
        <f>+Recupera_PN_ACUM[[#This Row],[6/6/2020]]-Recupera_PN_ACUM[[#This Row],[5/6/2020]]</f>
        <v>-279</v>
      </c>
    </row>
    <row r="10" spans="1:8">
      <c r="A10">
        <v>100102</v>
      </c>
      <c r="B10" s="2" t="s">
        <v>113</v>
      </c>
      <c r="C10" s="2" t="s">
        <v>113</v>
      </c>
      <c r="D10" s="2" t="s">
        <v>114</v>
      </c>
      <c r="E10" s="21">
        <v>91</v>
      </c>
      <c r="F10" s="21">
        <f>+Recupera_PN_ACUM[[#This Row],[04-06-2020]]-Recupera_PN_ACUM[[#This Row],[03-06-2020]]</f>
        <v>3</v>
      </c>
      <c r="G10" s="21">
        <f>+Recupera_PN_ACUM[[#This Row],[5/6/2020]]-Recupera_PN_ACUM[[#This Row],[04-06-2020]]</f>
        <v>2</v>
      </c>
      <c r="H10" s="21">
        <f>+Recupera_PN_ACUM[[#This Row],[6/6/2020]]-Recupera_PN_ACUM[[#This Row],[5/6/2020]]</f>
        <v>-269</v>
      </c>
    </row>
    <row r="11" spans="1:8">
      <c r="A11">
        <v>40101</v>
      </c>
      <c r="B11" s="2" t="s">
        <v>115</v>
      </c>
      <c r="C11" s="2" t="s">
        <v>116</v>
      </c>
      <c r="D11" s="2" t="s">
        <v>117</v>
      </c>
      <c r="E11" s="21">
        <v>2</v>
      </c>
      <c r="F11" s="21">
        <f>+Recupera_PN_ACUM[[#This Row],[04-06-2020]]-Recupera_PN_ACUM[[#This Row],[03-06-2020]]</f>
        <v>0</v>
      </c>
      <c r="G11" s="21">
        <f>+Recupera_PN_ACUM[[#This Row],[5/6/2020]]-Recupera_PN_ACUM[[#This Row],[04-06-2020]]</f>
        <v>1</v>
      </c>
      <c r="H11" s="21">
        <f>+Recupera_PN_ACUM[[#This Row],[6/6/2020]]-Recupera_PN_ACUM[[#This Row],[5/6/2020]]</f>
        <v>-287</v>
      </c>
    </row>
    <row r="12" spans="1:8">
      <c r="A12">
        <v>80822</v>
      </c>
      <c r="B12" s="2" t="s">
        <v>97</v>
      </c>
      <c r="C12" s="2" t="s">
        <v>97</v>
      </c>
      <c r="D12" s="2" t="s">
        <v>118</v>
      </c>
      <c r="E12" s="21">
        <v>153</v>
      </c>
      <c r="F12" s="21">
        <f>+Recupera_PN_ACUM[[#This Row],[04-06-2020]]-Recupera_PN_ACUM[[#This Row],[03-06-2020]]</f>
        <v>2</v>
      </c>
      <c r="G12" s="21">
        <f>+Recupera_PN_ACUM[[#This Row],[5/6/2020]]-Recupera_PN_ACUM[[#This Row],[04-06-2020]]</f>
        <v>3</v>
      </c>
      <c r="H12" s="21">
        <f>+Recupera_PN_ACUM[[#This Row],[6/6/2020]]-Recupera_PN_ACUM[[#This Row],[5/6/2020]]</f>
        <v>-248</v>
      </c>
    </row>
    <row r="13" spans="1:8">
      <c r="A13">
        <v>10401</v>
      </c>
      <c r="B13" s="2" t="s">
        <v>119</v>
      </c>
      <c r="C13" s="2" t="s">
        <v>120</v>
      </c>
      <c r="D13" s="2" t="s">
        <v>121</v>
      </c>
      <c r="E13" s="21">
        <v>1</v>
      </c>
      <c r="F13" s="21">
        <f>+Recupera_PN_ACUM[[#This Row],[04-06-2020]]-Recupera_PN_ACUM[[#This Row],[03-06-2020]]</f>
        <v>0</v>
      </c>
      <c r="G13" s="21">
        <f>+Recupera_PN_ACUM[[#This Row],[5/6/2020]]-Recupera_PN_ACUM[[#This Row],[04-06-2020]]</f>
        <v>0</v>
      </c>
      <c r="H13" s="21">
        <f>+Recupera_PN_ACUM[[#This Row],[6/6/2020]]-Recupera_PN_ACUM[[#This Row],[5/6/2020]]</f>
        <v>-105</v>
      </c>
    </row>
    <row r="14" spans="1:8" ht="24">
      <c r="A14">
        <v>120902</v>
      </c>
      <c r="B14" s="2" t="s">
        <v>104</v>
      </c>
      <c r="C14" s="2" t="s">
        <v>122</v>
      </c>
      <c r="D14" s="2" t="s">
        <v>123</v>
      </c>
      <c r="E14" s="21"/>
      <c r="F14" s="21">
        <f>+Recupera_PN_ACUM[[#This Row],[04-06-2020]]-Recupera_PN_ACUM[[#This Row],[03-06-2020]]</f>
        <v>0</v>
      </c>
      <c r="G14" s="21">
        <f>+Recupera_PN_ACUM[[#This Row],[5/6/2020]]-Recupera_PN_ACUM[[#This Row],[04-06-2020]]</f>
        <v>1</v>
      </c>
      <c r="H14" s="21">
        <f>+Recupera_PN_ACUM[[#This Row],[6/6/2020]]-Recupera_PN_ACUM[[#This Row],[5/6/2020]]</f>
        <v>-247</v>
      </c>
    </row>
    <row r="15" spans="1:8">
      <c r="A15">
        <v>40404</v>
      </c>
      <c r="B15" s="2" t="s">
        <v>115</v>
      </c>
      <c r="C15" s="2" t="s">
        <v>124</v>
      </c>
      <c r="D15" s="2" t="s">
        <v>125</v>
      </c>
      <c r="E15" s="21">
        <v>14</v>
      </c>
      <c r="F15" s="21">
        <f>+Recupera_PN_ACUM[[#This Row],[04-06-2020]]-Recupera_PN_ACUM[[#This Row],[03-06-2020]]</f>
        <v>0</v>
      </c>
      <c r="G15" s="21">
        <f>+Recupera_PN_ACUM[[#This Row],[5/6/2020]]-Recupera_PN_ACUM[[#This Row],[04-06-2020]]</f>
        <v>1</v>
      </c>
      <c r="H15" s="21">
        <f>+Recupera_PN_ACUM[[#This Row],[6/6/2020]]-Recupera_PN_ACUM[[#This Row],[5/6/2020]]</f>
        <v>-36</v>
      </c>
    </row>
    <row r="16" spans="1:8" ht="24">
      <c r="A16">
        <v>120302</v>
      </c>
      <c r="B16" s="2" t="s">
        <v>104</v>
      </c>
      <c r="C16" s="2" t="s">
        <v>126</v>
      </c>
      <c r="D16" s="2" t="s">
        <v>127</v>
      </c>
      <c r="E16" s="21"/>
      <c r="F16" s="21">
        <f>+Recupera_PN_ACUM[[#This Row],[04-06-2020]]-Recupera_PN_ACUM[[#This Row],[03-06-2020]]</f>
        <v>2</v>
      </c>
      <c r="G16" s="21">
        <f>+Recupera_PN_ACUM[[#This Row],[5/6/2020]]-Recupera_PN_ACUM[[#This Row],[04-06-2020]]</f>
        <v>1</v>
      </c>
      <c r="H16" s="21">
        <f>+Recupera_PN_ACUM[[#This Row],[6/6/2020]]-Recupera_PN_ACUM[[#This Row],[5/6/2020]]</f>
        <v>-236</v>
      </c>
    </row>
    <row r="17" spans="1:8" ht="24">
      <c r="A17">
        <v>120503</v>
      </c>
      <c r="B17" s="2" t="s">
        <v>104</v>
      </c>
      <c r="C17" s="2" t="s">
        <v>105</v>
      </c>
      <c r="D17" s="2" t="s">
        <v>128</v>
      </c>
      <c r="E17" s="21"/>
      <c r="F17" s="21">
        <f>+Recupera_PN_ACUM[[#This Row],[04-06-2020]]-Recupera_PN_ACUM[[#This Row],[03-06-2020]]</f>
        <v>7</v>
      </c>
      <c r="G17" s="21">
        <f>+Recupera_PN_ACUM[[#This Row],[5/6/2020]]-Recupera_PN_ACUM[[#This Row],[04-06-2020]]</f>
        <v>3</v>
      </c>
      <c r="H17" s="21">
        <f>+Recupera_PN_ACUM[[#This Row],[6/6/2020]]-Recupera_PN_ACUM[[#This Row],[5/6/2020]]</f>
        <v>-195</v>
      </c>
    </row>
    <row r="18" spans="1:8">
      <c r="A18">
        <v>70702</v>
      </c>
      <c r="B18" s="2" t="s">
        <v>102</v>
      </c>
      <c r="C18" s="2" t="s">
        <v>129</v>
      </c>
      <c r="D18" s="2" t="s">
        <v>130</v>
      </c>
      <c r="E18" s="21"/>
      <c r="F18" s="21">
        <f>+Recupera_PN_ACUM[[#This Row],[04-06-2020]]-Recupera_PN_ACUM[[#This Row],[03-06-2020]]</f>
        <v>1</v>
      </c>
      <c r="G18" s="21">
        <f>+Recupera_PN_ACUM[[#This Row],[5/6/2020]]-Recupera_PN_ACUM[[#This Row],[04-06-2020]]</f>
        <v>2</v>
      </c>
      <c r="H18" s="21">
        <f>+Recupera_PN_ACUM[[#This Row],[6/6/2020]]-Recupera_PN_ACUM[[#This Row],[5/6/2020]]</f>
        <v>-211</v>
      </c>
    </row>
    <row r="19" spans="1:8">
      <c r="A19">
        <v>130703</v>
      </c>
      <c r="B19" s="2" t="s">
        <v>131</v>
      </c>
      <c r="C19" s="2" t="s">
        <v>132</v>
      </c>
      <c r="D19" s="2" t="s">
        <v>133</v>
      </c>
      <c r="E19" s="21">
        <v>1</v>
      </c>
      <c r="F19" s="21">
        <f>+Recupera_PN_ACUM[[#This Row],[04-06-2020]]-Recupera_PN_ACUM[[#This Row],[03-06-2020]]</f>
        <v>3</v>
      </c>
      <c r="G19" s="21">
        <f>+Recupera_PN_ACUM[[#This Row],[5/6/2020]]-Recupera_PN_ACUM[[#This Row],[04-06-2020]]</f>
        <v>2</v>
      </c>
      <c r="H19" s="21">
        <f>+Recupera_PN_ACUM[[#This Row],[6/6/2020]]-Recupera_PN_ACUM[[#This Row],[5/6/2020]]</f>
        <v>-197</v>
      </c>
    </row>
    <row r="20" spans="1:8">
      <c r="A20">
        <v>81001</v>
      </c>
      <c r="B20" s="2" t="s">
        <v>97</v>
      </c>
      <c r="C20" s="2" t="s">
        <v>134</v>
      </c>
      <c r="D20" s="2" t="s">
        <v>135</v>
      </c>
      <c r="E20" s="21">
        <v>1</v>
      </c>
      <c r="F20" s="21">
        <f>+Recupera_PN_ACUM[[#This Row],[04-06-2020]]-Recupera_PN_ACUM[[#This Row],[03-06-2020]]</f>
        <v>7</v>
      </c>
      <c r="G20" s="21">
        <f>+Recupera_PN_ACUM[[#This Row],[5/6/2020]]-Recupera_PN_ACUM[[#This Row],[04-06-2020]]</f>
        <v>5</v>
      </c>
      <c r="H20" s="21">
        <f>+Recupera_PN_ACUM[[#This Row],[6/6/2020]]-Recupera_PN_ACUM[[#This Row],[5/6/2020]]</f>
        <v>-192</v>
      </c>
    </row>
    <row r="21" spans="1:8">
      <c r="A21">
        <v>80814</v>
      </c>
      <c r="B21" s="2" t="s">
        <v>97</v>
      </c>
      <c r="C21" s="2" t="s">
        <v>97</v>
      </c>
      <c r="D21" s="2" t="s">
        <v>136</v>
      </c>
      <c r="E21" s="21">
        <v>135</v>
      </c>
      <c r="F21" s="21">
        <f>+Recupera_PN_ACUM[[#This Row],[04-06-2020]]-Recupera_PN_ACUM[[#This Row],[03-06-2020]]</f>
        <v>0</v>
      </c>
      <c r="G21" s="21">
        <f>+Recupera_PN_ACUM[[#This Row],[5/6/2020]]-Recupera_PN_ACUM[[#This Row],[04-06-2020]]</f>
        <v>1</v>
      </c>
      <c r="H21" s="21">
        <f>+Recupera_PN_ACUM[[#This Row],[6/6/2020]]-Recupera_PN_ACUM[[#This Row],[5/6/2020]]</f>
        <v>-174</v>
      </c>
    </row>
    <row r="22" spans="1:8">
      <c r="A22">
        <v>20201</v>
      </c>
      <c r="B22" s="2" t="s">
        <v>110</v>
      </c>
      <c r="C22" s="2" t="s">
        <v>137</v>
      </c>
      <c r="D22" s="2" t="s">
        <v>138</v>
      </c>
      <c r="E22" s="21">
        <v>208</v>
      </c>
      <c r="F22" s="21">
        <f>+Recupera_PN_ACUM[[#This Row],[04-06-2020]]-Recupera_PN_ACUM[[#This Row],[03-06-2020]]</f>
        <v>2</v>
      </c>
      <c r="G22" s="21">
        <f>+Recupera_PN_ACUM[[#This Row],[5/6/2020]]-Recupera_PN_ACUM[[#This Row],[04-06-2020]]</f>
        <v>1</v>
      </c>
      <c r="H22" s="21">
        <f>+Recupera_PN_ACUM[[#This Row],[6/6/2020]]-Recupera_PN_ACUM[[#This Row],[5/6/2020]]</f>
        <v>-161</v>
      </c>
    </row>
    <row r="23" spans="1:8">
      <c r="A23">
        <v>91202</v>
      </c>
      <c r="B23" s="2" t="s">
        <v>139</v>
      </c>
      <c r="C23" s="2" t="s">
        <v>140</v>
      </c>
      <c r="D23" s="2" t="s">
        <v>141</v>
      </c>
      <c r="E23" s="21">
        <v>208</v>
      </c>
      <c r="F23" s="21">
        <f>+Recupera_PN_ACUM[[#This Row],[04-06-2020]]-Recupera_PN_ACUM[[#This Row],[03-06-2020]]</f>
        <v>2</v>
      </c>
      <c r="G23" s="21">
        <f>+Recupera_PN_ACUM[[#This Row],[5/6/2020]]-Recupera_PN_ACUM[[#This Row],[04-06-2020]]</f>
        <v>12</v>
      </c>
      <c r="H23" s="21">
        <f>+Recupera_PN_ACUM[[#This Row],[6/6/2020]]-Recupera_PN_ACUM[[#This Row],[5/6/2020]]</f>
        <v>-160</v>
      </c>
    </row>
    <row r="24" spans="1:8">
      <c r="A24">
        <v>81006</v>
      </c>
      <c r="B24" s="2" t="s">
        <v>97</v>
      </c>
      <c r="C24" s="2" t="s">
        <v>134</v>
      </c>
      <c r="D24" s="2" t="s">
        <v>142</v>
      </c>
      <c r="E24" s="21">
        <v>9</v>
      </c>
      <c r="F24" s="21">
        <f>+Recupera_PN_ACUM[[#This Row],[04-06-2020]]-Recupera_PN_ACUM[[#This Row],[03-06-2020]]</f>
        <v>1</v>
      </c>
      <c r="G24" s="21">
        <f>+Recupera_PN_ACUM[[#This Row],[5/6/2020]]-Recupera_PN_ACUM[[#This Row],[04-06-2020]]</f>
        <v>0</v>
      </c>
      <c r="H24" s="21">
        <f>+Recupera_PN_ACUM[[#This Row],[6/6/2020]]-Recupera_PN_ACUM[[#This Row],[5/6/2020]]</f>
        <v>-154</v>
      </c>
    </row>
    <row r="25" spans="1:8">
      <c r="A25">
        <v>130704</v>
      </c>
      <c r="B25" s="2" t="s">
        <v>131</v>
      </c>
      <c r="C25" s="2" t="s">
        <v>132</v>
      </c>
      <c r="D25" s="2" t="s">
        <v>143</v>
      </c>
      <c r="E25" s="21"/>
      <c r="F25" s="21">
        <f>+Recupera_PN_ACUM[[#This Row],[04-06-2020]]-Recupera_PN_ACUM[[#This Row],[03-06-2020]]</f>
        <v>1</v>
      </c>
      <c r="G25" s="21">
        <f>+Recupera_PN_ACUM[[#This Row],[5/6/2020]]-Recupera_PN_ACUM[[#This Row],[04-06-2020]]</f>
        <v>1</v>
      </c>
      <c r="H25" s="21">
        <f>+Recupera_PN_ACUM[[#This Row],[6/6/2020]]-Recupera_PN_ACUM[[#This Row],[5/6/2020]]</f>
        <v>-158</v>
      </c>
    </row>
    <row r="26" spans="1:8">
      <c r="A26">
        <v>130101</v>
      </c>
      <c r="B26" s="2" t="s">
        <v>131</v>
      </c>
      <c r="C26" s="2" t="s">
        <v>144</v>
      </c>
      <c r="D26" s="2" t="s">
        <v>145</v>
      </c>
      <c r="E26" s="21">
        <v>132</v>
      </c>
      <c r="F26" s="21">
        <f>+Recupera_PN_ACUM[[#This Row],[04-06-2020]]-Recupera_PN_ACUM[[#This Row],[03-06-2020]]</f>
        <v>5</v>
      </c>
      <c r="G26" s="21">
        <f>+Recupera_PN_ACUM[[#This Row],[5/6/2020]]-Recupera_PN_ACUM[[#This Row],[04-06-2020]]</f>
        <v>0</v>
      </c>
      <c r="H26" s="21">
        <f>+Recupera_PN_ACUM[[#This Row],[6/6/2020]]-Recupera_PN_ACUM[[#This Row],[5/6/2020]]</f>
        <v>-135</v>
      </c>
    </row>
    <row r="27" spans="1:8">
      <c r="A27">
        <v>40502</v>
      </c>
      <c r="B27" s="2" t="s">
        <v>115</v>
      </c>
      <c r="C27" s="2" t="s">
        <v>146</v>
      </c>
      <c r="D27" s="2" t="s">
        <v>147</v>
      </c>
      <c r="E27" s="21">
        <v>1</v>
      </c>
      <c r="F27" s="21">
        <f>+Recupera_PN_ACUM[[#This Row],[04-06-2020]]-Recupera_PN_ACUM[[#This Row],[03-06-2020]]</f>
        <v>0</v>
      </c>
      <c r="G27" s="21">
        <f>+Recupera_PN_ACUM[[#This Row],[5/6/2020]]-Recupera_PN_ACUM[[#This Row],[04-06-2020]]</f>
        <v>0</v>
      </c>
      <c r="H27" s="21">
        <f>+Recupera_PN_ACUM[[#This Row],[6/6/2020]]-Recupera_PN_ACUM[[#This Row],[5/6/2020]]</f>
        <v>-143</v>
      </c>
    </row>
    <row r="28" spans="1:8">
      <c r="A28">
        <v>90101</v>
      </c>
      <c r="B28" s="2" t="s">
        <v>139</v>
      </c>
      <c r="C28" s="2" t="s">
        <v>148</v>
      </c>
      <c r="D28" s="2" t="s">
        <v>149</v>
      </c>
      <c r="E28" s="21">
        <v>1</v>
      </c>
      <c r="F28" s="21">
        <f>+Recupera_PN_ACUM[[#This Row],[04-06-2020]]-Recupera_PN_ACUM[[#This Row],[03-06-2020]]</f>
        <v>0</v>
      </c>
      <c r="G28" s="21">
        <f>+Recupera_PN_ACUM[[#This Row],[5/6/2020]]-Recupera_PN_ACUM[[#This Row],[04-06-2020]]</f>
        <v>0</v>
      </c>
      <c r="H28" s="21">
        <f>+Recupera_PN_ACUM[[#This Row],[6/6/2020]]-Recupera_PN_ACUM[[#This Row],[5/6/2020]]</f>
        <v>-155</v>
      </c>
    </row>
    <row r="29" spans="1:8">
      <c r="A29">
        <v>40204</v>
      </c>
      <c r="B29" s="2" t="s">
        <v>115</v>
      </c>
      <c r="C29" s="2" t="s">
        <v>150</v>
      </c>
      <c r="D29" s="2" t="s">
        <v>151</v>
      </c>
      <c r="E29" s="21">
        <v>425</v>
      </c>
      <c r="F29" s="21">
        <f>+Recupera_PN_ACUM[[#This Row],[04-06-2020]]-Recupera_PN_ACUM[[#This Row],[03-06-2020]]</f>
        <v>2</v>
      </c>
      <c r="G29" s="21">
        <f>+Recupera_PN_ACUM[[#This Row],[5/6/2020]]-Recupera_PN_ACUM[[#This Row],[04-06-2020]]</f>
        <v>1</v>
      </c>
      <c r="H29" s="21">
        <f>+Recupera_PN_ACUM[[#This Row],[6/6/2020]]-Recupera_PN_ACUM[[#This Row],[5/6/2020]]</f>
        <v>-138</v>
      </c>
    </row>
    <row r="30" spans="1:8">
      <c r="A30">
        <v>40302</v>
      </c>
      <c r="B30" s="2" t="s">
        <v>115</v>
      </c>
      <c r="C30" s="2" t="s">
        <v>152</v>
      </c>
      <c r="D30" s="2" t="s">
        <v>153</v>
      </c>
      <c r="E30" s="21">
        <v>425</v>
      </c>
      <c r="F30" s="21">
        <f>+Recupera_PN_ACUM[[#This Row],[04-06-2020]]-Recupera_PN_ACUM[[#This Row],[03-06-2020]]</f>
        <v>0</v>
      </c>
      <c r="G30" s="21">
        <f>+Recupera_PN_ACUM[[#This Row],[5/6/2020]]-Recupera_PN_ACUM[[#This Row],[04-06-2020]]</f>
        <v>1</v>
      </c>
      <c r="H30" s="21">
        <f>+Recupera_PN_ACUM[[#This Row],[6/6/2020]]-Recupera_PN_ACUM[[#This Row],[5/6/2020]]</f>
        <v>-139</v>
      </c>
    </row>
    <row r="31" spans="1:8" ht="24">
      <c r="A31">
        <v>120702</v>
      </c>
      <c r="B31" s="2" t="s">
        <v>104</v>
      </c>
      <c r="C31" s="2" t="s">
        <v>154</v>
      </c>
      <c r="D31" s="2" t="s">
        <v>155</v>
      </c>
      <c r="E31" s="21">
        <v>3</v>
      </c>
      <c r="F31" s="21">
        <f>+Recupera_PN_ACUM[[#This Row],[04-06-2020]]-Recupera_PN_ACUM[[#This Row],[03-06-2020]]</f>
        <v>2</v>
      </c>
      <c r="G31" s="21">
        <f>+Recupera_PN_ACUM[[#This Row],[5/6/2020]]-Recupera_PN_ACUM[[#This Row],[04-06-2020]]</f>
        <v>0</v>
      </c>
      <c r="H31" s="21">
        <f>+Recupera_PN_ACUM[[#This Row],[6/6/2020]]-Recupera_PN_ACUM[[#This Row],[5/6/2020]]</f>
        <v>-142</v>
      </c>
    </row>
    <row r="32" spans="1:8">
      <c r="A32">
        <v>70402</v>
      </c>
      <c r="B32" s="2" t="s">
        <v>102</v>
      </c>
      <c r="C32" s="2" t="s">
        <v>158</v>
      </c>
      <c r="D32" s="2" t="s">
        <v>157</v>
      </c>
      <c r="E32" s="21">
        <v>20</v>
      </c>
      <c r="F32" s="21">
        <f>+Recupera_PN_ACUM[[#This Row],[04-06-2020]]-Recupera_PN_ACUM[[#This Row],[03-06-2020]]</f>
        <v>1</v>
      </c>
      <c r="G32" s="21">
        <f>+Recupera_PN_ACUM[[#This Row],[5/6/2020]]-Recupera_PN_ACUM[[#This Row],[04-06-2020]]</f>
        <v>3</v>
      </c>
      <c r="H32" s="21">
        <f>+Recupera_PN_ACUM[[#This Row],[6/6/2020]]-Recupera_PN_ACUM[[#This Row],[5/6/2020]]</f>
        <v>-136</v>
      </c>
    </row>
    <row r="33" spans="1:8">
      <c r="A33">
        <v>91102</v>
      </c>
      <c r="B33" s="2" t="s">
        <v>139</v>
      </c>
      <c r="C33" s="2" t="s">
        <v>156</v>
      </c>
      <c r="D33" s="2" t="s">
        <v>157</v>
      </c>
      <c r="E33" s="21">
        <v>0</v>
      </c>
      <c r="F33" s="21">
        <f>+Recupera_PN_ACUM[[#This Row],[04-06-2020]]-Recupera_PN_ACUM[[#This Row],[03-06-2020]]</f>
        <v>1</v>
      </c>
      <c r="G33" s="21">
        <f>+Recupera_PN_ACUM[[#This Row],[5/6/2020]]-Recupera_PN_ACUM[[#This Row],[04-06-2020]]</f>
        <v>0</v>
      </c>
      <c r="H33" s="21">
        <f>+Recupera_PN_ACUM[[#This Row],[6/6/2020]]-Recupera_PN_ACUM[[#This Row],[5/6/2020]]</f>
        <v>-118</v>
      </c>
    </row>
    <row r="34" spans="1:8">
      <c r="A34">
        <v>10306</v>
      </c>
      <c r="B34" s="2" t="s">
        <v>119</v>
      </c>
      <c r="C34" s="2" t="s">
        <v>159</v>
      </c>
      <c r="D34" s="2" t="s">
        <v>160</v>
      </c>
      <c r="E34" s="21">
        <v>1</v>
      </c>
      <c r="F34" s="21">
        <f>+Recupera_PN_ACUM[[#This Row],[04-06-2020]]-Recupera_PN_ACUM[[#This Row],[03-06-2020]]</f>
        <v>0</v>
      </c>
      <c r="G34" s="21">
        <f>+Recupera_PN_ACUM[[#This Row],[5/6/2020]]-Recupera_PN_ACUM[[#This Row],[04-06-2020]]</f>
        <v>0</v>
      </c>
      <c r="H34" s="21">
        <f>+Recupera_PN_ACUM[[#This Row],[6/6/2020]]-Recupera_PN_ACUM[[#This Row],[5/6/2020]]</f>
        <v>-121</v>
      </c>
    </row>
    <row r="35" spans="1:8">
      <c r="A35">
        <v>70202</v>
      </c>
      <c r="B35" s="2" t="s">
        <v>102</v>
      </c>
      <c r="C35" s="2" t="s">
        <v>161</v>
      </c>
      <c r="D35" s="2" t="s">
        <v>162</v>
      </c>
      <c r="E35" s="21"/>
      <c r="F35" s="21">
        <f>+Recupera_PN_ACUM[[#This Row],[04-06-2020]]-Recupera_PN_ACUM[[#This Row],[03-06-2020]]</f>
        <v>5</v>
      </c>
      <c r="G35" s="21">
        <f>+Recupera_PN_ACUM[[#This Row],[5/6/2020]]-Recupera_PN_ACUM[[#This Row],[04-06-2020]]</f>
        <v>0</v>
      </c>
      <c r="H35" s="21">
        <f>+Recupera_PN_ACUM[[#This Row],[6/6/2020]]-Recupera_PN_ACUM[[#This Row],[5/6/2020]]</f>
        <v>-124</v>
      </c>
    </row>
    <row r="36" spans="1:8">
      <c r="A36">
        <v>70403</v>
      </c>
      <c r="B36" s="2" t="s">
        <v>102</v>
      </c>
      <c r="C36" s="2" t="s">
        <v>158</v>
      </c>
      <c r="D36" s="2" t="s">
        <v>163</v>
      </c>
      <c r="E36" s="21"/>
      <c r="F36" s="21">
        <f>+Recupera_PN_ACUM[[#This Row],[04-06-2020]]-Recupera_PN_ACUM[[#This Row],[03-06-2020]]</f>
        <v>0</v>
      </c>
      <c r="G36" s="21">
        <f>+Recupera_PN_ACUM[[#This Row],[5/6/2020]]-Recupera_PN_ACUM[[#This Row],[04-06-2020]]</f>
        <v>1</v>
      </c>
      <c r="H36" s="21">
        <f>+Recupera_PN_ACUM[[#This Row],[6/6/2020]]-Recupera_PN_ACUM[[#This Row],[5/6/2020]]</f>
        <v>-113</v>
      </c>
    </row>
    <row r="37" spans="1:8" ht="24">
      <c r="A37">
        <v>120303</v>
      </c>
      <c r="B37" s="2" t="s">
        <v>104</v>
      </c>
      <c r="C37" s="2" t="s">
        <v>126</v>
      </c>
      <c r="D37" s="2" t="s">
        <v>164</v>
      </c>
      <c r="E37" s="21">
        <v>0</v>
      </c>
      <c r="F37" s="21">
        <f>+Recupera_PN_ACUM[[#This Row],[04-06-2020]]-Recupera_PN_ACUM[[#This Row],[03-06-2020]]</f>
        <v>1</v>
      </c>
      <c r="G37" s="21">
        <f>+Recupera_PN_ACUM[[#This Row],[5/6/2020]]-Recupera_PN_ACUM[[#This Row],[04-06-2020]]</f>
        <v>0</v>
      </c>
      <c r="H37" s="21">
        <f>+Recupera_PN_ACUM[[#This Row],[6/6/2020]]-Recupera_PN_ACUM[[#This Row],[5/6/2020]]</f>
        <v>-114</v>
      </c>
    </row>
    <row r="38" spans="1:8">
      <c r="A38">
        <v>90202</v>
      </c>
      <c r="B38" s="2" t="s">
        <v>139</v>
      </c>
      <c r="C38" s="2" t="s">
        <v>165</v>
      </c>
      <c r="D38" s="2" t="s">
        <v>166</v>
      </c>
      <c r="E38" s="21">
        <v>0</v>
      </c>
      <c r="F38" s="21">
        <f>+Recupera_PN_ACUM[[#This Row],[04-06-2020]]-Recupera_PN_ACUM[[#This Row],[03-06-2020]]</f>
        <v>1</v>
      </c>
      <c r="G38" s="21">
        <f>+Recupera_PN_ACUM[[#This Row],[5/6/2020]]-Recupera_PN_ACUM[[#This Row],[04-06-2020]]</f>
        <v>0</v>
      </c>
      <c r="H38" s="21">
        <f>+Recupera_PN_ACUM[[#This Row],[6/6/2020]]-Recupera_PN_ACUM[[#This Row],[5/6/2020]]</f>
        <v>-110</v>
      </c>
    </row>
    <row r="39" spans="1:8">
      <c r="A39">
        <v>10213</v>
      </c>
      <c r="B39" s="2" t="s">
        <v>119</v>
      </c>
      <c r="C39" s="2" t="s">
        <v>167</v>
      </c>
      <c r="D39" s="2" t="s">
        <v>168</v>
      </c>
      <c r="E39" s="21"/>
      <c r="F39" s="21">
        <f>+Recupera_PN_ACUM[[#This Row],[04-06-2020]]-Recupera_PN_ACUM[[#This Row],[03-06-2020]]</f>
        <v>0</v>
      </c>
      <c r="G39" s="21">
        <f>+Recupera_PN_ACUM[[#This Row],[5/6/2020]]-Recupera_PN_ACUM[[#This Row],[04-06-2020]]</f>
        <v>0</v>
      </c>
      <c r="H39" s="21">
        <f>+Recupera_PN_ACUM[[#This Row],[6/6/2020]]-Recupera_PN_ACUM[[#This Row],[5/6/2020]]</f>
        <v>-110</v>
      </c>
    </row>
    <row r="40" spans="1:8">
      <c r="A40">
        <v>10403</v>
      </c>
      <c r="B40" s="2" t="s">
        <v>119</v>
      </c>
      <c r="C40" s="2" t="s">
        <v>120</v>
      </c>
      <c r="D40" s="2" t="s">
        <v>169</v>
      </c>
      <c r="E40" s="21"/>
      <c r="F40" s="21">
        <f>+Recupera_PN_ACUM[[#This Row],[04-06-2020]]-Recupera_PN_ACUM[[#This Row],[03-06-2020]]</f>
        <v>0</v>
      </c>
      <c r="G40" s="21">
        <f>+Recupera_PN_ACUM[[#This Row],[5/6/2020]]-Recupera_PN_ACUM[[#This Row],[04-06-2020]]</f>
        <v>2</v>
      </c>
      <c r="H40" s="21">
        <f>+Recupera_PN_ACUM[[#This Row],[6/6/2020]]-Recupera_PN_ACUM[[#This Row],[5/6/2020]]</f>
        <v>-103</v>
      </c>
    </row>
    <row r="41" spans="1:8">
      <c r="A41">
        <v>130701</v>
      </c>
      <c r="B41" s="2" t="s">
        <v>131</v>
      </c>
      <c r="C41" s="2" t="s">
        <v>132</v>
      </c>
      <c r="D41" s="2" t="s">
        <v>170</v>
      </c>
      <c r="E41" s="21">
        <v>0</v>
      </c>
      <c r="F41" s="21">
        <f>+Recupera_PN_ACUM[[#This Row],[04-06-2020]]-Recupera_PN_ACUM[[#This Row],[03-06-2020]]</f>
        <v>1</v>
      </c>
      <c r="G41" s="21">
        <f>+Recupera_PN_ACUM[[#This Row],[5/6/2020]]-Recupera_PN_ACUM[[#This Row],[04-06-2020]]</f>
        <v>0</v>
      </c>
      <c r="H41" s="21">
        <f>+Recupera_PN_ACUM[[#This Row],[6/6/2020]]-Recupera_PN_ACUM[[#This Row],[5/6/2020]]</f>
        <v>-94</v>
      </c>
    </row>
    <row r="42" spans="1:8">
      <c r="A42">
        <v>130702</v>
      </c>
      <c r="B42" s="2" t="s">
        <v>131</v>
      </c>
      <c r="C42" s="2" t="s">
        <v>132</v>
      </c>
      <c r="D42" s="2" t="s">
        <v>171</v>
      </c>
      <c r="E42" s="21"/>
      <c r="F42" s="21">
        <f>+Recupera_PN_ACUM[[#This Row],[04-06-2020]]-Recupera_PN_ACUM[[#This Row],[03-06-2020]]</f>
        <v>0</v>
      </c>
      <c r="G42" s="21">
        <f>+Recupera_PN_ACUM[[#This Row],[5/6/2020]]-Recupera_PN_ACUM[[#This Row],[04-06-2020]]</f>
        <v>1</v>
      </c>
      <c r="H42" s="21">
        <f>+Recupera_PN_ACUM[[#This Row],[6/6/2020]]-Recupera_PN_ACUM[[#This Row],[5/6/2020]]</f>
        <v>-93</v>
      </c>
    </row>
    <row r="43" spans="1:8">
      <c r="A43">
        <v>10402</v>
      </c>
      <c r="B43" s="2" t="s">
        <v>119</v>
      </c>
      <c r="C43" s="2" t="s">
        <v>120</v>
      </c>
      <c r="D43" s="2" t="s">
        <v>172</v>
      </c>
      <c r="E43" s="21">
        <v>0</v>
      </c>
      <c r="F43" s="21">
        <f>+Recupera_PN_ACUM[[#This Row],[04-06-2020]]-Recupera_PN_ACUM[[#This Row],[03-06-2020]]</f>
        <v>0</v>
      </c>
      <c r="G43" s="21">
        <f>+Recupera_PN_ACUM[[#This Row],[5/6/2020]]-Recupera_PN_ACUM[[#This Row],[04-06-2020]]</f>
        <v>1</v>
      </c>
      <c r="H43" s="21">
        <f>+Recupera_PN_ACUM[[#This Row],[6/6/2020]]-Recupera_PN_ACUM[[#This Row],[5/6/2020]]</f>
        <v>-87</v>
      </c>
    </row>
    <row r="44" spans="1:8">
      <c r="A44">
        <v>30101</v>
      </c>
      <c r="B44" s="2" t="s">
        <v>99</v>
      </c>
      <c r="C44" s="2" t="s">
        <v>99</v>
      </c>
      <c r="D44" s="2" t="s">
        <v>173</v>
      </c>
      <c r="E44" s="21">
        <v>0</v>
      </c>
      <c r="F44" s="21">
        <f>+Recupera_PN_ACUM[[#This Row],[04-06-2020]]-Recupera_PN_ACUM[[#This Row],[03-06-2020]]</f>
        <v>0</v>
      </c>
      <c r="G44" s="21">
        <f>+Recupera_PN_ACUM[[#This Row],[5/6/2020]]-Recupera_PN_ACUM[[#This Row],[04-06-2020]]</f>
        <v>0</v>
      </c>
      <c r="H44" s="21">
        <f>+Recupera_PN_ACUM[[#This Row],[6/6/2020]]-Recupera_PN_ACUM[[#This Row],[5/6/2020]]</f>
        <v>-91</v>
      </c>
    </row>
    <row r="45" spans="1:8">
      <c r="A45">
        <v>30102</v>
      </c>
      <c r="B45" s="2" t="s">
        <v>99</v>
      </c>
      <c r="C45" s="2" t="s">
        <v>99</v>
      </c>
      <c r="D45" s="2" t="s">
        <v>174</v>
      </c>
      <c r="E45" s="21">
        <v>50</v>
      </c>
      <c r="F45" s="21">
        <f>+Recupera_PN_ACUM[[#This Row],[04-06-2020]]-Recupera_PN_ACUM[[#This Row],[03-06-2020]]</f>
        <v>1</v>
      </c>
      <c r="G45" s="21">
        <f>+Recupera_PN_ACUM[[#This Row],[5/6/2020]]-Recupera_PN_ACUM[[#This Row],[04-06-2020]]</f>
        <v>2</v>
      </c>
      <c r="H45" s="21">
        <f>+Recupera_PN_ACUM[[#This Row],[6/6/2020]]-Recupera_PN_ACUM[[#This Row],[5/6/2020]]</f>
        <v>-79</v>
      </c>
    </row>
    <row r="46" spans="1:8">
      <c r="A46">
        <v>20105</v>
      </c>
      <c r="B46" s="2" t="s">
        <v>110</v>
      </c>
      <c r="C46" s="2" t="s">
        <v>111</v>
      </c>
      <c r="D46" s="2" t="s">
        <v>175</v>
      </c>
      <c r="E46" s="21">
        <v>86</v>
      </c>
      <c r="F46" s="21">
        <f>+Recupera_PN_ACUM[[#This Row],[04-06-2020]]-Recupera_PN_ACUM[[#This Row],[03-06-2020]]</f>
        <v>0</v>
      </c>
      <c r="G46" s="21">
        <f>+Recupera_PN_ACUM[[#This Row],[5/6/2020]]-Recupera_PN_ACUM[[#This Row],[04-06-2020]]</f>
        <v>0</v>
      </c>
      <c r="H46" s="21">
        <f>+Recupera_PN_ACUM[[#This Row],[6/6/2020]]-Recupera_PN_ACUM[[#This Row],[5/6/2020]]</f>
        <v>-82</v>
      </c>
    </row>
    <row r="47" spans="1:8">
      <c r="A47">
        <v>10102</v>
      </c>
      <c r="B47" s="2" t="s">
        <v>119</v>
      </c>
      <c r="C47" s="2" t="s">
        <v>119</v>
      </c>
      <c r="D47" s="2" t="s">
        <v>176</v>
      </c>
      <c r="E47" s="21">
        <v>3</v>
      </c>
      <c r="F47" s="21">
        <f>+Recupera_PN_ACUM[[#This Row],[04-06-2020]]-Recupera_PN_ACUM[[#This Row],[03-06-2020]]</f>
        <v>0</v>
      </c>
      <c r="G47" s="21">
        <f>+Recupera_PN_ACUM[[#This Row],[5/6/2020]]-Recupera_PN_ACUM[[#This Row],[04-06-2020]]</f>
        <v>0</v>
      </c>
      <c r="H47" s="21">
        <f>+Recupera_PN_ACUM[[#This Row],[6/6/2020]]-Recupera_PN_ACUM[[#This Row],[5/6/2020]]</f>
        <v>-85</v>
      </c>
    </row>
    <row r="48" spans="1:8">
      <c r="A48">
        <v>70203</v>
      </c>
      <c r="B48" s="2" t="s">
        <v>102</v>
      </c>
      <c r="C48" s="2" t="s">
        <v>161</v>
      </c>
      <c r="D48" s="2" t="s">
        <v>177</v>
      </c>
      <c r="E48" s="21">
        <v>7</v>
      </c>
      <c r="F48" s="21">
        <f>+Recupera_PN_ACUM[[#This Row],[04-06-2020]]-Recupera_PN_ACUM[[#This Row],[03-06-2020]]</f>
        <v>2</v>
      </c>
      <c r="G48" s="21">
        <f>+Recupera_PN_ACUM[[#This Row],[5/6/2020]]-Recupera_PN_ACUM[[#This Row],[04-06-2020]]</f>
        <v>0</v>
      </c>
      <c r="H48" s="21">
        <f>+Recupera_PN_ACUM[[#This Row],[6/6/2020]]-Recupera_PN_ACUM[[#This Row],[5/6/2020]]</f>
        <v>-78</v>
      </c>
    </row>
    <row r="49" spans="1:8">
      <c r="A49">
        <v>130402</v>
      </c>
      <c r="B49" s="2" t="s">
        <v>131</v>
      </c>
      <c r="C49" s="2" t="s">
        <v>178</v>
      </c>
      <c r="D49" s="2" t="s">
        <v>179</v>
      </c>
      <c r="E49" s="21">
        <v>2</v>
      </c>
      <c r="F49" s="21">
        <f>+Recupera_PN_ACUM[[#This Row],[04-06-2020]]-Recupera_PN_ACUM[[#This Row],[03-06-2020]]</f>
        <v>0</v>
      </c>
      <c r="G49" s="21">
        <f>+Recupera_PN_ACUM[[#This Row],[5/6/2020]]-Recupera_PN_ACUM[[#This Row],[04-06-2020]]</f>
        <v>0</v>
      </c>
      <c r="H49" s="21">
        <f>+Recupera_PN_ACUM[[#This Row],[6/6/2020]]-Recupera_PN_ACUM[[#This Row],[5/6/2020]]</f>
        <v>-83</v>
      </c>
    </row>
    <row r="50" spans="1:8">
      <c r="A50">
        <v>81007</v>
      </c>
      <c r="B50" s="2" t="s">
        <v>97</v>
      </c>
      <c r="C50" s="2" t="s">
        <v>134</v>
      </c>
      <c r="D50" s="2" t="s">
        <v>180</v>
      </c>
      <c r="E50" s="21">
        <v>4</v>
      </c>
      <c r="F50" s="21">
        <f>+Recupera_PN_ACUM[[#This Row],[04-06-2020]]-Recupera_PN_ACUM[[#This Row],[03-06-2020]]</f>
        <v>0</v>
      </c>
      <c r="G50" s="21">
        <f>+Recupera_PN_ACUM[[#This Row],[5/6/2020]]-Recupera_PN_ACUM[[#This Row],[04-06-2020]]</f>
        <v>0</v>
      </c>
      <c r="H50" s="21">
        <f>+Recupera_PN_ACUM[[#This Row],[6/6/2020]]-Recupera_PN_ACUM[[#This Row],[5/6/2020]]</f>
        <v>-73</v>
      </c>
    </row>
    <row r="51" spans="1:8">
      <c r="A51">
        <v>81002</v>
      </c>
      <c r="B51" s="2" t="s">
        <v>97</v>
      </c>
      <c r="C51" s="2" t="s">
        <v>134</v>
      </c>
      <c r="D51" s="2" t="s">
        <v>181</v>
      </c>
      <c r="E51" s="21"/>
      <c r="F51" s="21">
        <f>+Recupera_PN_ACUM[[#This Row],[04-06-2020]]-Recupera_PN_ACUM[[#This Row],[03-06-2020]]</f>
        <v>0</v>
      </c>
      <c r="G51" s="21">
        <f>+Recupera_PN_ACUM[[#This Row],[5/6/2020]]-Recupera_PN_ACUM[[#This Row],[04-06-2020]]</f>
        <v>1</v>
      </c>
      <c r="H51" s="21">
        <f>+Recupera_PN_ACUM[[#This Row],[6/6/2020]]-Recupera_PN_ACUM[[#This Row],[5/6/2020]]</f>
        <v>-67</v>
      </c>
    </row>
    <row r="52" spans="1:8">
      <c r="A52">
        <v>41302</v>
      </c>
      <c r="B52" s="2" t="s">
        <v>115</v>
      </c>
      <c r="C52" s="2" t="s">
        <v>183</v>
      </c>
      <c r="D52" s="2" t="s">
        <v>182</v>
      </c>
      <c r="E52" s="21"/>
      <c r="F52" s="21">
        <f>+Recupera_PN_ACUM[[#This Row],[04-06-2020]]-Recupera_PN_ACUM[[#This Row],[03-06-2020]]</f>
        <v>0</v>
      </c>
      <c r="G52" s="21">
        <f>+Recupera_PN_ACUM[[#This Row],[5/6/2020]]-Recupera_PN_ACUM[[#This Row],[04-06-2020]]</f>
        <v>3</v>
      </c>
      <c r="H52" s="21">
        <f>+Recupera_PN_ACUM[[#This Row],[6/6/2020]]-Recupera_PN_ACUM[[#This Row],[5/6/2020]]</f>
        <v>-63</v>
      </c>
    </row>
    <row r="53" spans="1:8">
      <c r="A53">
        <v>80807</v>
      </c>
      <c r="B53" s="2" t="s">
        <v>97</v>
      </c>
      <c r="C53" s="2" t="s">
        <v>97</v>
      </c>
      <c r="D53" s="2" t="s">
        <v>182</v>
      </c>
      <c r="E53" s="21">
        <v>1</v>
      </c>
      <c r="F53" s="21">
        <f>+Recupera_PN_ACUM[[#This Row],[04-06-2020]]-Recupera_PN_ACUM[[#This Row],[03-06-2020]]</f>
        <v>1</v>
      </c>
      <c r="G53" s="21">
        <f>+Recupera_PN_ACUM[[#This Row],[5/6/2020]]-Recupera_PN_ACUM[[#This Row],[04-06-2020]]</f>
        <v>4</v>
      </c>
      <c r="H53" s="21">
        <f>+Recupera_PN_ACUM[[#This Row],[6/6/2020]]-Recupera_PN_ACUM[[#This Row],[5/6/2020]]</f>
        <v>-57</v>
      </c>
    </row>
    <row r="54" spans="1:8">
      <c r="A54">
        <v>80806</v>
      </c>
      <c r="B54" s="2" t="s">
        <v>97</v>
      </c>
      <c r="C54" s="2" t="s">
        <v>97</v>
      </c>
      <c r="D54" s="2" t="s">
        <v>184</v>
      </c>
      <c r="E54" s="21">
        <v>158</v>
      </c>
      <c r="F54" s="21">
        <f>+Recupera_PN_ACUM[[#This Row],[04-06-2020]]-Recupera_PN_ACUM[[#This Row],[03-06-2020]]</f>
        <v>0</v>
      </c>
      <c r="G54" s="21">
        <f>+Recupera_PN_ACUM[[#This Row],[5/6/2020]]-Recupera_PN_ACUM[[#This Row],[04-06-2020]]</f>
        <v>0</v>
      </c>
      <c r="H54" s="21">
        <f>+Recupera_PN_ACUM[[#This Row],[6/6/2020]]-Recupera_PN_ACUM[[#This Row],[5/6/2020]]</f>
        <v>-57</v>
      </c>
    </row>
    <row r="55" spans="1:8">
      <c r="A55">
        <v>40602</v>
      </c>
      <c r="B55" s="2" t="s">
        <v>115</v>
      </c>
      <c r="C55" s="2" t="s">
        <v>185</v>
      </c>
      <c r="D55" s="2" t="s">
        <v>186</v>
      </c>
      <c r="E55" s="21">
        <v>243</v>
      </c>
      <c r="F55" s="21">
        <f>+Recupera_PN_ACUM[[#This Row],[04-06-2020]]-Recupera_PN_ACUM[[#This Row],[03-06-2020]]</f>
        <v>0</v>
      </c>
      <c r="G55" s="21">
        <f>+Recupera_PN_ACUM[[#This Row],[5/6/2020]]-Recupera_PN_ACUM[[#This Row],[04-06-2020]]</f>
        <v>5</v>
      </c>
      <c r="H55" s="21">
        <f>+Recupera_PN_ACUM[[#This Row],[6/6/2020]]-Recupera_PN_ACUM[[#This Row],[5/6/2020]]</f>
        <v>-55</v>
      </c>
    </row>
    <row r="56" spans="1:8" ht="24">
      <c r="A56">
        <v>120601</v>
      </c>
      <c r="B56" s="2" t="s">
        <v>104</v>
      </c>
      <c r="C56" s="2" t="s">
        <v>187</v>
      </c>
      <c r="D56" s="2" t="s">
        <v>188</v>
      </c>
      <c r="E56" s="21"/>
      <c r="F56" s="21">
        <f>+Recupera_PN_ACUM[[#This Row],[04-06-2020]]-Recupera_PN_ACUM[[#This Row],[03-06-2020]]</f>
        <v>0</v>
      </c>
      <c r="G56" s="21">
        <f>+Recupera_PN_ACUM[[#This Row],[5/6/2020]]-Recupera_PN_ACUM[[#This Row],[04-06-2020]]</f>
        <v>5</v>
      </c>
      <c r="H56" s="21">
        <f>+Recupera_PN_ACUM[[#This Row],[6/6/2020]]-Recupera_PN_ACUM[[#This Row],[5/6/2020]]</f>
        <v>-40</v>
      </c>
    </row>
    <row r="57" spans="1:8">
      <c r="A57">
        <v>90402</v>
      </c>
      <c r="B57" s="2" t="s">
        <v>139</v>
      </c>
      <c r="C57" s="2" t="s">
        <v>189</v>
      </c>
      <c r="D57" s="2" t="s">
        <v>190</v>
      </c>
      <c r="E57" s="21">
        <v>113</v>
      </c>
      <c r="F57" s="21">
        <f>+Recupera_PN_ACUM[[#This Row],[04-06-2020]]-Recupera_PN_ACUM[[#This Row],[03-06-2020]]</f>
        <v>0</v>
      </c>
      <c r="G57" s="21">
        <f>+Recupera_PN_ACUM[[#This Row],[5/6/2020]]-Recupera_PN_ACUM[[#This Row],[04-06-2020]]</f>
        <v>0</v>
      </c>
      <c r="H57" s="21">
        <f>+Recupera_PN_ACUM[[#This Row],[6/6/2020]]-Recupera_PN_ACUM[[#This Row],[5/6/2020]]</f>
        <v>-50</v>
      </c>
    </row>
    <row r="58" spans="1:8">
      <c r="A58">
        <v>41202</v>
      </c>
      <c r="B58" s="2" t="s">
        <v>115</v>
      </c>
      <c r="C58" s="2" t="s">
        <v>191</v>
      </c>
      <c r="D58" s="2" t="s">
        <v>192</v>
      </c>
      <c r="E58" s="21">
        <v>138</v>
      </c>
      <c r="F58" s="21">
        <f>+Recupera_PN_ACUM[[#This Row],[04-06-2020]]-Recupera_PN_ACUM[[#This Row],[03-06-2020]]</f>
        <v>2</v>
      </c>
      <c r="G58" s="21">
        <f>+Recupera_PN_ACUM[[#This Row],[5/6/2020]]-Recupera_PN_ACUM[[#This Row],[04-06-2020]]</f>
        <v>0</v>
      </c>
      <c r="H58" s="21">
        <f>+Recupera_PN_ACUM[[#This Row],[6/6/2020]]-Recupera_PN_ACUM[[#This Row],[5/6/2020]]</f>
        <v>-46</v>
      </c>
    </row>
    <row r="59" spans="1:8" ht="24">
      <c r="A59">
        <v>120102</v>
      </c>
      <c r="B59" s="2" t="s">
        <v>104</v>
      </c>
      <c r="C59" s="2" t="s">
        <v>193</v>
      </c>
      <c r="D59" s="2" t="s">
        <v>194</v>
      </c>
      <c r="E59" s="21"/>
      <c r="F59" s="21">
        <f>+Recupera_PN_ACUM[[#This Row],[04-06-2020]]-Recupera_PN_ACUM[[#This Row],[03-06-2020]]</f>
        <v>0</v>
      </c>
      <c r="G59" s="21">
        <f>+Recupera_PN_ACUM[[#This Row],[5/6/2020]]-Recupera_PN_ACUM[[#This Row],[04-06-2020]]</f>
        <v>0</v>
      </c>
      <c r="H59" s="21">
        <f>+Recupera_PN_ACUM[[#This Row],[6/6/2020]]-Recupera_PN_ACUM[[#This Row],[5/6/2020]]</f>
        <v>-49</v>
      </c>
    </row>
    <row r="60" spans="1:8">
      <c r="A60">
        <v>50202</v>
      </c>
      <c r="B60" s="2" t="s">
        <v>107</v>
      </c>
      <c r="C60" s="2" t="s">
        <v>195</v>
      </c>
      <c r="D60" s="2" t="s">
        <v>196</v>
      </c>
      <c r="E60" s="21"/>
      <c r="F60" s="21">
        <f>+Recupera_PN_ACUM[[#This Row],[04-06-2020]]-Recupera_PN_ACUM[[#This Row],[03-06-2020]]</f>
        <v>0</v>
      </c>
      <c r="G60" s="21">
        <f>+Recupera_PN_ACUM[[#This Row],[5/6/2020]]-Recupera_PN_ACUM[[#This Row],[04-06-2020]]</f>
        <v>0</v>
      </c>
      <c r="H60" s="21">
        <f>+Recupera_PN_ACUM[[#This Row],[6/6/2020]]-Recupera_PN_ACUM[[#This Row],[5/6/2020]]</f>
        <v>-42</v>
      </c>
    </row>
    <row r="61" spans="1:8">
      <c r="A61">
        <v>41203</v>
      </c>
      <c r="B61" s="2" t="s">
        <v>115</v>
      </c>
      <c r="C61" s="2" t="s">
        <v>191</v>
      </c>
      <c r="D61" s="2" t="s">
        <v>197</v>
      </c>
      <c r="E61" s="21"/>
      <c r="F61" s="21">
        <f>+Recupera_PN_ACUM[[#This Row],[04-06-2020]]-Recupera_PN_ACUM[[#This Row],[03-06-2020]]</f>
        <v>0</v>
      </c>
      <c r="G61" s="21">
        <f>+Recupera_PN_ACUM[[#This Row],[5/6/2020]]-Recupera_PN_ACUM[[#This Row],[04-06-2020]]</f>
        <v>0</v>
      </c>
      <c r="H61" s="21">
        <f>+Recupera_PN_ACUM[[#This Row],[6/6/2020]]-Recupera_PN_ACUM[[#This Row],[5/6/2020]]</f>
        <v>-35</v>
      </c>
    </row>
    <row r="62" spans="1:8">
      <c r="A62">
        <v>10101</v>
      </c>
      <c r="B62" s="2" t="s">
        <v>119</v>
      </c>
      <c r="C62" s="2" t="s">
        <v>119</v>
      </c>
      <c r="D62" s="2" t="s">
        <v>198</v>
      </c>
      <c r="E62" s="21"/>
      <c r="F62" s="21">
        <f>+Recupera_PN_ACUM[[#This Row],[04-06-2020]]-Recupera_PN_ACUM[[#This Row],[03-06-2020]]</f>
        <v>0</v>
      </c>
      <c r="G62" s="21">
        <f>+Recupera_PN_ACUM[[#This Row],[5/6/2020]]-Recupera_PN_ACUM[[#This Row],[04-06-2020]]</f>
        <v>0</v>
      </c>
      <c r="H62" s="21">
        <f>+Recupera_PN_ACUM[[#This Row],[6/6/2020]]-Recupera_PN_ACUM[[#This Row],[5/6/2020]]</f>
        <v>-13</v>
      </c>
    </row>
    <row r="63" spans="1:8">
      <c r="A63">
        <v>40301</v>
      </c>
      <c r="B63" s="2" t="s">
        <v>115</v>
      </c>
      <c r="C63" s="2" t="s">
        <v>152</v>
      </c>
      <c r="D63" s="2" t="s">
        <v>199</v>
      </c>
      <c r="E63" s="21"/>
      <c r="F63" s="21">
        <f>+Recupera_PN_ACUM[[#This Row],[04-06-2020]]-Recupera_PN_ACUM[[#This Row],[03-06-2020]]</f>
        <v>0</v>
      </c>
      <c r="G63" s="21">
        <f>+Recupera_PN_ACUM[[#This Row],[5/6/2020]]-Recupera_PN_ACUM[[#This Row],[04-06-2020]]</f>
        <v>0</v>
      </c>
      <c r="H63" s="21">
        <f>+Recupera_PN_ACUM[[#This Row],[6/6/2020]]-Recupera_PN_ACUM[[#This Row],[5/6/2020]]</f>
        <v>-34</v>
      </c>
    </row>
    <row r="64" spans="1:8">
      <c r="A64">
        <v>40401</v>
      </c>
      <c r="B64" s="2" t="s">
        <v>115</v>
      </c>
      <c r="C64" s="2" t="s">
        <v>124</v>
      </c>
      <c r="D64" s="2" t="s">
        <v>200</v>
      </c>
      <c r="E64" s="21">
        <v>0</v>
      </c>
      <c r="F64" s="21">
        <f>+Recupera_PN_ACUM[[#This Row],[04-06-2020]]-Recupera_PN_ACUM[[#This Row],[03-06-2020]]</f>
        <v>0</v>
      </c>
      <c r="G64" s="21">
        <f>+Recupera_PN_ACUM[[#This Row],[5/6/2020]]-Recupera_PN_ACUM[[#This Row],[04-06-2020]]</f>
        <v>0</v>
      </c>
      <c r="H64" s="21">
        <f>+Recupera_PN_ACUM[[#This Row],[6/6/2020]]-Recupera_PN_ACUM[[#This Row],[5/6/2020]]</f>
        <v>-30</v>
      </c>
    </row>
    <row r="65" spans="1:8">
      <c r="A65">
        <v>90403</v>
      </c>
      <c r="B65" s="2" t="s">
        <v>139</v>
      </c>
      <c r="C65" s="2" t="s">
        <v>189</v>
      </c>
      <c r="D65" s="2" t="s">
        <v>201</v>
      </c>
      <c r="E65" s="21"/>
      <c r="F65" s="21">
        <f>+Recupera_PN_ACUM[[#This Row],[04-06-2020]]-Recupera_PN_ACUM[[#This Row],[03-06-2020]]</f>
        <v>0</v>
      </c>
      <c r="G65" s="21">
        <f>+Recupera_PN_ACUM[[#This Row],[5/6/2020]]-Recupera_PN_ACUM[[#This Row],[04-06-2020]]</f>
        <v>0</v>
      </c>
      <c r="H65" s="21">
        <f>+Recupera_PN_ACUM[[#This Row],[6/6/2020]]-Recupera_PN_ACUM[[#This Row],[5/6/2020]]</f>
        <v>-30</v>
      </c>
    </row>
    <row r="66" spans="1:8">
      <c r="A66">
        <v>41002</v>
      </c>
      <c r="B66" s="2" t="s">
        <v>115</v>
      </c>
      <c r="C66" s="2" t="s">
        <v>202</v>
      </c>
      <c r="D66" s="2" t="s">
        <v>203</v>
      </c>
      <c r="E66" s="21">
        <v>0</v>
      </c>
      <c r="F66" s="21">
        <f>+Recupera_PN_ACUM[[#This Row],[04-06-2020]]-Recupera_PN_ACUM[[#This Row],[03-06-2020]]</f>
        <v>0</v>
      </c>
      <c r="G66" s="21">
        <f>+Recupera_PN_ACUM[[#This Row],[5/6/2020]]-Recupera_PN_ACUM[[#This Row],[04-06-2020]]</f>
        <v>0</v>
      </c>
      <c r="H66" s="21">
        <f>+Recupera_PN_ACUM[[#This Row],[6/6/2020]]-Recupera_PN_ACUM[[#This Row],[5/6/2020]]</f>
        <v>-11</v>
      </c>
    </row>
    <row r="67" spans="1:8">
      <c r="A67">
        <v>80602</v>
      </c>
      <c r="B67" s="2" t="s">
        <v>97</v>
      </c>
      <c r="C67" s="2" t="s">
        <v>204</v>
      </c>
      <c r="D67" s="2" t="s">
        <v>205</v>
      </c>
      <c r="E67" s="21">
        <v>4</v>
      </c>
      <c r="F67" s="21">
        <f>+Recupera_PN_ACUM[[#This Row],[04-06-2020]]-Recupera_PN_ACUM[[#This Row],[03-06-2020]]</f>
        <v>0</v>
      </c>
      <c r="G67" s="21">
        <f>+Recupera_PN_ACUM[[#This Row],[5/6/2020]]-Recupera_PN_ACUM[[#This Row],[04-06-2020]]</f>
        <v>0</v>
      </c>
      <c r="H67" s="21">
        <f>+Recupera_PN_ACUM[[#This Row],[6/6/2020]]-Recupera_PN_ACUM[[#This Row],[5/6/2020]]</f>
        <v>-26</v>
      </c>
    </row>
    <row r="68" spans="1:8">
      <c r="A68">
        <v>30103</v>
      </c>
      <c r="B68" s="2" t="s">
        <v>99</v>
      </c>
      <c r="C68" s="2" t="s">
        <v>99</v>
      </c>
      <c r="D68" s="2" t="s">
        <v>206</v>
      </c>
      <c r="E68" s="21">
        <v>3</v>
      </c>
      <c r="F68" s="21">
        <f>+Recupera_PN_ACUM[[#This Row],[04-06-2020]]-Recupera_PN_ACUM[[#This Row],[03-06-2020]]</f>
        <v>0</v>
      </c>
      <c r="G68" s="21">
        <f>+Recupera_PN_ACUM[[#This Row],[5/6/2020]]-Recupera_PN_ACUM[[#This Row],[04-06-2020]]</f>
        <v>4</v>
      </c>
      <c r="H68" s="21">
        <f>+Recupera_PN_ACUM[[#This Row],[6/6/2020]]-Recupera_PN_ACUM[[#This Row],[5/6/2020]]</f>
        <v>-16</v>
      </c>
    </row>
    <row r="69" spans="1:8">
      <c r="A69">
        <v>130403</v>
      </c>
      <c r="B69" s="2" t="s">
        <v>131</v>
      </c>
      <c r="C69" s="2" t="s">
        <v>178</v>
      </c>
      <c r="D69" s="2" t="s">
        <v>207</v>
      </c>
      <c r="E69" s="21"/>
      <c r="F69" s="21">
        <f>+Recupera_PN_ACUM[[#This Row],[04-06-2020]]-Recupera_PN_ACUM[[#This Row],[03-06-2020]]</f>
        <v>0</v>
      </c>
      <c r="G69" s="21">
        <f>+Recupera_PN_ACUM[[#This Row],[5/6/2020]]-Recupera_PN_ACUM[[#This Row],[04-06-2020]]</f>
        <v>0</v>
      </c>
      <c r="H69" s="21">
        <f>+Recupera_PN_ACUM[[#This Row],[6/6/2020]]-Recupera_PN_ACUM[[#This Row],[5/6/2020]]</f>
        <v>-25</v>
      </c>
    </row>
    <row r="70" spans="1:8" ht="24">
      <c r="A70">
        <v>120501</v>
      </c>
      <c r="B70" s="2" t="s">
        <v>104</v>
      </c>
      <c r="C70" s="2" t="s">
        <v>105</v>
      </c>
      <c r="D70" s="2" t="s">
        <v>208</v>
      </c>
      <c r="E70" s="21"/>
      <c r="F70" s="21">
        <f>+Recupera_PN_ACUM[[#This Row],[04-06-2020]]-Recupera_PN_ACUM[[#This Row],[03-06-2020]]</f>
        <v>0</v>
      </c>
      <c r="G70" s="21">
        <f>+Recupera_PN_ACUM[[#This Row],[5/6/2020]]-Recupera_PN_ACUM[[#This Row],[04-06-2020]]</f>
        <v>0</v>
      </c>
      <c r="H70" s="21">
        <f>+Recupera_PN_ACUM[[#This Row],[6/6/2020]]-Recupera_PN_ACUM[[#This Row],[5/6/2020]]</f>
        <v>-18</v>
      </c>
    </row>
    <row r="71" spans="1:8">
      <c r="A71">
        <v>40503</v>
      </c>
      <c r="B71" s="2" t="s">
        <v>115</v>
      </c>
      <c r="C71" s="2" t="s">
        <v>146</v>
      </c>
      <c r="D71" s="2" t="s">
        <v>146</v>
      </c>
      <c r="E71" s="21"/>
      <c r="F71" s="21">
        <f>+Recupera_PN_ACUM[[#This Row],[04-06-2020]]-Recupera_PN_ACUM[[#This Row],[03-06-2020]]</f>
        <v>0</v>
      </c>
      <c r="G71" s="21">
        <f>+Recupera_PN_ACUM[[#This Row],[5/6/2020]]-Recupera_PN_ACUM[[#This Row],[04-06-2020]]</f>
        <v>1</v>
      </c>
      <c r="H71" s="21">
        <f>+Recupera_PN_ACUM[[#This Row],[6/6/2020]]-Recupera_PN_ACUM[[#This Row],[5/6/2020]]</f>
        <v>-25</v>
      </c>
    </row>
    <row r="72" spans="1:8" ht="24">
      <c r="A72">
        <v>120802</v>
      </c>
      <c r="B72" s="2" t="s">
        <v>104</v>
      </c>
      <c r="C72" s="2" t="s">
        <v>209</v>
      </c>
      <c r="D72" s="2" t="s">
        <v>210</v>
      </c>
      <c r="E72" s="21"/>
      <c r="F72" s="21">
        <f>+Recupera_PN_ACUM[[#This Row],[04-06-2020]]-Recupera_PN_ACUM[[#This Row],[03-06-2020]]</f>
        <v>0</v>
      </c>
      <c r="G72" s="21">
        <f>+Recupera_PN_ACUM[[#This Row],[5/6/2020]]-Recupera_PN_ACUM[[#This Row],[04-06-2020]]</f>
        <v>0</v>
      </c>
      <c r="H72" s="21">
        <f>+Recupera_PN_ACUM[[#This Row],[6/6/2020]]-Recupera_PN_ACUM[[#This Row],[5/6/2020]]</f>
        <v>-20</v>
      </c>
    </row>
    <row r="73" spans="1:8">
      <c r="A73">
        <v>130107</v>
      </c>
      <c r="B73" s="2" t="s">
        <v>131</v>
      </c>
      <c r="C73" s="2" t="s">
        <v>144</v>
      </c>
      <c r="D73" s="2" t="s">
        <v>211</v>
      </c>
      <c r="E73" s="21">
        <v>4</v>
      </c>
      <c r="F73" s="21">
        <f>+Recupera_PN_ACUM[[#This Row],[04-06-2020]]-Recupera_PN_ACUM[[#This Row],[03-06-2020]]</f>
        <v>0</v>
      </c>
      <c r="G73" s="21">
        <f>+Recupera_PN_ACUM[[#This Row],[5/6/2020]]-Recupera_PN_ACUM[[#This Row],[04-06-2020]]</f>
        <v>0</v>
      </c>
      <c r="H73" s="21">
        <f>+Recupera_PN_ACUM[[#This Row],[6/6/2020]]-Recupera_PN_ACUM[[#This Row],[5/6/2020]]</f>
        <v>-16</v>
      </c>
    </row>
    <row r="74" spans="1:8">
      <c r="A74">
        <v>20210</v>
      </c>
      <c r="B74" s="2" t="s">
        <v>110</v>
      </c>
      <c r="C74" s="2" t="s">
        <v>137</v>
      </c>
      <c r="D74" s="2" t="s">
        <v>212</v>
      </c>
      <c r="E74" s="21"/>
      <c r="F74" s="21">
        <f>+Recupera_PN_ACUM[[#This Row],[04-06-2020]]-Recupera_PN_ACUM[[#This Row],[03-06-2020]]</f>
        <v>0</v>
      </c>
      <c r="G74" s="21">
        <f>+Recupera_PN_ACUM[[#This Row],[5/6/2020]]-Recupera_PN_ACUM[[#This Row],[04-06-2020]]</f>
        <v>0</v>
      </c>
      <c r="H74" s="21">
        <f>+Recupera_PN_ACUM[[#This Row],[6/6/2020]]-Recupera_PN_ACUM[[#This Row],[5/6/2020]]</f>
        <v>-14</v>
      </c>
    </row>
    <row r="75" spans="1:8">
      <c r="A75">
        <v>20202</v>
      </c>
      <c r="B75" s="2" t="s">
        <v>110</v>
      </c>
      <c r="C75" s="2" t="s">
        <v>137</v>
      </c>
      <c r="D75" s="2" t="s">
        <v>213</v>
      </c>
      <c r="E75" s="21"/>
      <c r="F75" s="21">
        <f>+Recupera_PN_ACUM[[#This Row],[04-06-2020]]-Recupera_PN_ACUM[[#This Row],[03-06-2020]]</f>
        <v>0</v>
      </c>
      <c r="G75" s="21">
        <f>+Recupera_PN_ACUM[[#This Row],[5/6/2020]]-Recupera_PN_ACUM[[#This Row],[04-06-2020]]</f>
        <v>0</v>
      </c>
      <c r="H75" s="21">
        <f>+Recupera_PN_ACUM[[#This Row],[6/6/2020]]-Recupera_PN_ACUM[[#This Row],[5/6/2020]]</f>
        <v>-15</v>
      </c>
    </row>
    <row r="76" spans="1:8">
      <c r="A76">
        <v>60502</v>
      </c>
      <c r="B76" s="2" t="s">
        <v>214</v>
      </c>
      <c r="C76" s="2" t="s">
        <v>215</v>
      </c>
      <c r="D76" s="2" t="s">
        <v>213</v>
      </c>
      <c r="E76" s="21">
        <v>8</v>
      </c>
      <c r="F76" s="21">
        <f>+Recupera_PN_ACUM[[#This Row],[04-06-2020]]-Recupera_PN_ACUM[[#This Row],[03-06-2020]]</f>
        <v>0</v>
      </c>
      <c r="G76" s="21">
        <f>+Recupera_PN_ACUM[[#This Row],[5/6/2020]]-Recupera_PN_ACUM[[#This Row],[04-06-2020]]</f>
        <v>0</v>
      </c>
      <c r="H76" s="21">
        <f>+Recupera_PN_ACUM[[#This Row],[6/6/2020]]-Recupera_PN_ACUM[[#This Row],[5/6/2020]]</f>
        <v>-16</v>
      </c>
    </row>
    <row r="77" spans="1:8">
      <c r="A77">
        <v>130404</v>
      </c>
      <c r="B77" s="2" t="s">
        <v>131</v>
      </c>
      <c r="C77" s="2" t="s">
        <v>178</v>
      </c>
      <c r="D77" s="2" t="s">
        <v>213</v>
      </c>
      <c r="E77" s="21">
        <v>11</v>
      </c>
      <c r="F77" s="21">
        <f>+Recupera_PN_ACUM[[#This Row],[04-06-2020]]-Recupera_PN_ACUM[[#This Row],[03-06-2020]]</f>
        <v>0</v>
      </c>
      <c r="G77" s="21">
        <f>+Recupera_PN_ACUM[[#This Row],[5/6/2020]]-Recupera_PN_ACUM[[#This Row],[04-06-2020]]</f>
        <v>0</v>
      </c>
      <c r="H77" s="21">
        <f>+Recupera_PN_ACUM[[#This Row],[6/6/2020]]-Recupera_PN_ACUM[[#This Row],[5/6/2020]]</f>
        <v>-14</v>
      </c>
    </row>
    <row r="78" spans="1:8">
      <c r="A78">
        <v>30402</v>
      </c>
      <c r="B78" s="2" t="s">
        <v>99</v>
      </c>
      <c r="C78" s="2" t="s">
        <v>216</v>
      </c>
      <c r="D78" s="2" t="s">
        <v>217</v>
      </c>
      <c r="E78" s="21">
        <v>173</v>
      </c>
      <c r="F78" s="21">
        <f>+Recupera_PN_ACUM[[#This Row],[04-06-2020]]-Recupera_PN_ACUM[[#This Row],[03-06-2020]]</f>
        <v>0</v>
      </c>
      <c r="G78" s="21">
        <f>+Recupera_PN_ACUM[[#This Row],[5/6/2020]]-Recupera_PN_ACUM[[#This Row],[04-06-2020]]</f>
        <v>0</v>
      </c>
      <c r="H78" s="21">
        <f>+Recupera_PN_ACUM[[#This Row],[6/6/2020]]-Recupera_PN_ACUM[[#This Row],[5/6/2020]]</f>
        <v>-15</v>
      </c>
    </row>
    <row r="79" spans="1:8">
      <c r="A79">
        <v>80815</v>
      </c>
      <c r="B79" s="2" t="s">
        <v>97</v>
      </c>
      <c r="C79" s="2" t="s">
        <v>97</v>
      </c>
      <c r="D79" s="2" t="s">
        <v>218</v>
      </c>
      <c r="E79" s="21">
        <v>173</v>
      </c>
      <c r="F79" s="21">
        <f>+Recupera_PN_ACUM[[#This Row],[04-06-2020]]-Recupera_PN_ACUM[[#This Row],[03-06-2020]]</f>
        <v>0</v>
      </c>
      <c r="G79" s="21">
        <f>+Recupera_PN_ACUM[[#This Row],[5/6/2020]]-Recupera_PN_ACUM[[#This Row],[04-06-2020]]</f>
        <v>0</v>
      </c>
      <c r="H79" s="21">
        <f>+Recupera_PN_ACUM[[#This Row],[6/6/2020]]-Recupera_PN_ACUM[[#This Row],[5/6/2020]]</f>
        <v>-15</v>
      </c>
    </row>
    <row r="80" spans="1:8">
      <c r="A80">
        <v>130302</v>
      </c>
      <c r="B80" s="2" t="s">
        <v>131</v>
      </c>
      <c r="C80" s="2" t="s">
        <v>219</v>
      </c>
      <c r="D80" s="2" t="s">
        <v>220</v>
      </c>
      <c r="E80" s="21">
        <v>1</v>
      </c>
      <c r="F80" s="21">
        <f>+Recupera_PN_ACUM[[#This Row],[04-06-2020]]-Recupera_PN_ACUM[[#This Row],[03-06-2020]]</f>
        <v>0</v>
      </c>
      <c r="G80" s="21">
        <f>+Recupera_PN_ACUM[[#This Row],[5/6/2020]]-Recupera_PN_ACUM[[#This Row],[04-06-2020]]</f>
        <v>0</v>
      </c>
      <c r="H80" s="21">
        <f>+Recupera_PN_ACUM[[#This Row],[6/6/2020]]-Recupera_PN_ACUM[[#This Row],[5/6/2020]]</f>
        <v>-13</v>
      </c>
    </row>
    <row r="81" spans="1:8" ht="24">
      <c r="A81">
        <v>120610</v>
      </c>
      <c r="B81" s="2" t="s">
        <v>104</v>
      </c>
      <c r="C81" s="2" t="s">
        <v>187</v>
      </c>
      <c r="D81" s="2" t="s">
        <v>221</v>
      </c>
      <c r="E81" s="21">
        <v>0</v>
      </c>
      <c r="F81" s="21">
        <f>+Recupera_PN_ACUM[[#This Row],[04-06-2020]]-Recupera_PN_ACUM[[#This Row],[03-06-2020]]</f>
        <v>0</v>
      </c>
      <c r="G81" s="21">
        <f>+Recupera_PN_ACUM[[#This Row],[5/6/2020]]-Recupera_PN_ACUM[[#This Row],[04-06-2020]]</f>
        <v>0</v>
      </c>
      <c r="H81" s="21">
        <f>+Recupera_PN_ACUM[[#This Row],[6/6/2020]]-Recupera_PN_ACUM[[#This Row],[5/6/2020]]</f>
        <v>-14</v>
      </c>
    </row>
    <row r="82" spans="1:8">
      <c r="A82">
        <v>40402</v>
      </c>
      <c r="B82" s="2" t="s">
        <v>115</v>
      </c>
      <c r="C82" s="2" t="s">
        <v>124</v>
      </c>
      <c r="D82" s="2" t="s">
        <v>222</v>
      </c>
      <c r="E82" s="21"/>
      <c r="F82" s="21">
        <f>+Recupera_PN_ACUM[[#This Row],[04-06-2020]]-Recupera_PN_ACUM[[#This Row],[03-06-2020]]</f>
        <v>0</v>
      </c>
      <c r="G82" s="21">
        <f>+Recupera_PN_ACUM[[#This Row],[5/6/2020]]-Recupera_PN_ACUM[[#This Row],[04-06-2020]]</f>
        <v>0</v>
      </c>
      <c r="H82" s="21">
        <f>+Recupera_PN_ACUM[[#This Row],[6/6/2020]]-Recupera_PN_ACUM[[#This Row],[5/6/2020]]</f>
        <v>-9</v>
      </c>
    </row>
    <row r="83" spans="1:8">
      <c r="A83">
        <v>91103</v>
      </c>
      <c r="B83" s="2" t="s">
        <v>139</v>
      </c>
      <c r="C83" s="2" t="s">
        <v>156</v>
      </c>
      <c r="D83" s="2" t="s">
        <v>223</v>
      </c>
      <c r="E83" s="21"/>
      <c r="F83" s="21">
        <f>+Recupera_PN_ACUM[[#This Row],[04-06-2020]]-Recupera_PN_ACUM[[#This Row],[03-06-2020]]</f>
        <v>0</v>
      </c>
      <c r="G83" s="21">
        <f>+Recupera_PN_ACUM[[#This Row],[5/6/2020]]-Recupera_PN_ACUM[[#This Row],[04-06-2020]]</f>
        <v>0</v>
      </c>
      <c r="H83" s="21">
        <f>+Recupera_PN_ACUM[[#This Row],[6/6/2020]]-Recupera_PN_ACUM[[#This Row],[5/6/2020]]</f>
        <v>-13</v>
      </c>
    </row>
    <row r="84" spans="1:8">
      <c r="A84">
        <v>90201</v>
      </c>
      <c r="B84" s="2" t="s">
        <v>139</v>
      </c>
      <c r="C84" s="2" t="s">
        <v>165</v>
      </c>
      <c r="D84" s="2" t="s">
        <v>224</v>
      </c>
      <c r="E84" s="21"/>
      <c r="F84" s="21">
        <f>+Recupera_PN_ACUM[[#This Row],[04-06-2020]]-Recupera_PN_ACUM[[#This Row],[03-06-2020]]</f>
        <v>0</v>
      </c>
      <c r="G84" s="21">
        <f>+Recupera_PN_ACUM[[#This Row],[5/6/2020]]-Recupera_PN_ACUM[[#This Row],[04-06-2020]]</f>
        <v>0</v>
      </c>
      <c r="H84" s="21">
        <f>+Recupera_PN_ACUM[[#This Row],[6/6/2020]]-Recupera_PN_ACUM[[#This Row],[5/6/2020]]</f>
        <v>-12</v>
      </c>
    </row>
    <row r="85" spans="1:8">
      <c r="A85">
        <v>90902</v>
      </c>
      <c r="B85" s="2" t="s">
        <v>139</v>
      </c>
      <c r="C85" s="2" t="s">
        <v>108</v>
      </c>
      <c r="D85" s="2" t="s">
        <v>225</v>
      </c>
      <c r="E85" s="21">
        <v>35</v>
      </c>
      <c r="F85" s="21">
        <f>+Recupera_PN_ACUM[[#This Row],[04-06-2020]]-Recupera_PN_ACUM[[#This Row],[03-06-2020]]</f>
        <v>0</v>
      </c>
      <c r="G85" s="21">
        <f>+Recupera_PN_ACUM[[#This Row],[5/6/2020]]-Recupera_PN_ACUM[[#This Row],[04-06-2020]]</f>
        <v>0</v>
      </c>
      <c r="H85" s="21">
        <f>+Recupera_PN_ACUM[[#This Row],[6/6/2020]]-Recupera_PN_ACUM[[#This Row],[5/6/2020]]</f>
        <v>-12</v>
      </c>
    </row>
    <row r="86" spans="1:8" ht="24">
      <c r="A86">
        <v>120103</v>
      </c>
      <c r="B86" s="2" t="s">
        <v>104</v>
      </c>
      <c r="C86" s="2" t="s">
        <v>193</v>
      </c>
      <c r="D86" s="2" t="s">
        <v>226</v>
      </c>
      <c r="E86" s="21">
        <v>35</v>
      </c>
      <c r="F86" s="21">
        <f>+Recupera_PN_ACUM[[#This Row],[04-06-2020]]-Recupera_PN_ACUM[[#This Row],[03-06-2020]]</f>
        <v>0</v>
      </c>
      <c r="G86" s="21">
        <f>+Recupera_PN_ACUM[[#This Row],[5/6/2020]]-Recupera_PN_ACUM[[#This Row],[04-06-2020]]</f>
        <v>0</v>
      </c>
      <c r="H86" s="21">
        <f>+Recupera_PN_ACUM[[#This Row],[6/6/2020]]-Recupera_PN_ACUM[[#This Row],[5/6/2020]]</f>
        <v>-8</v>
      </c>
    </row>
    <row r="87" spans="1:8">
      <c r="A87">
        <v>70710</v>
      </c>
      <c r="B87" s="2" t="s">
        <v>102</v>
      </c>
      <c r="C87" s="2" t="s">
        <v>129</v>
      </c>
      <c r="D87" s="2" t="s">
        <v>227</v>
      </c>
      <c r="E87" s="21">
        <v>1</v>
      </c>
      <c r="F87" s="21">
        <f>+Recupera_PN_ACUM[[#This Row],[04-06-2020]]-Recupera_PN_ACUM[[#This Row],[03-06-2020]]</f>
        <v>0</v>
      </c>
      <c r="G87" s="21">
        <f>+Recupera_PN_ACUM[[#This Row],[5/6/2020]]-Recupera_PN_ACUM[[#This Row],[04-06-2020]]</f>
        <v>0</v>
      </c>
      <c r="H87" s="21">
        <f>+Recupera_PN_ACUM[[#This Row],[6/6/2020]]-Recupera_PN_ACUM[[#This Row],[5/6/2020]]</f>
        <v>-11</v>
      </c>
    </row>
    <row r="88" spans="1:8">
      <c r="A88">
        <v>50102</v>
      </c>
      <c r="B88" s="2" t="s">
        <v>107</v>
      </c>
      <c r="C88" s="2" t="s">
        <v>228</v>
      </c>
      <c r="D88" s="2" t="s">
        <v>229</v>
      </c>
      <c r="E88" s="21"/>
      <c r="F88" s="21">
        <f>+Recupera_PN_ACUM[[#This Row],[04-06-2020]]-Recupera_PN_ACUM[[#This Row],[03-06-2020]]</f>
        <v>0</v>
      </c>
      <c r="G88" s="21">
        <f>+Recupera_PN_ACUM[[#This Row],[5/6/2020]]-Recupera_PN_ACUM[[#This Row],[04-06-2020]]</f>
        <v>0</v>
      </c>
      <c r="H88" s="21">
        <f>+Recupera_PN_ACUM[[#This Row],[6/6/2020]]-Recupera_PN_ACUM[[#This Row],[5/6/2020]]</f>
        <v>-7</v>
      </c>
    </row>
    <row r="89" spans="1:8">
      <c r="A89">
        <v>130303</v>
      </c>
      <c r="B89" s="2" t="s">
        <v>131</v>
      </c>
      <c r="C89" s="2" t="s">
        <v>219</v>
      </c>
      <c r="D89" s="2" t="s">
        <v>230</v>
      </c>
      <c r="E89" s="21"/>
      <c r="F89" s="21">
        <f>+Recupera_PN_ACUM[[#This Row],[04-06-2020]]-Recupera_PN_ACUM[[#This Row],[03-06-2020]]</f>
        <v>0</v>
      </c>
      <c r="G89" s="21">
        <f>+Recupera_PN_ACUM[[#This Row],[5/6/2020]]-Recupera_PN_ACUM[[#This Row],[04-06-2020]]</f>
        <v>10</v>
      </c>
      <c r="H89" s="21">
        <f>+Recupera_PN_ACUM[[#This Row],[6/6/2020]]-Recupera_PN_ACUM[[#This Row],[5/6/2020]]</f>
        <v>-10</v>
      </c>
    </row>
    <row r="90" spans="1:8">
      <c r="A90">
        <v>40108</v>
      </c>
      <c r="B90" s="2" t="s">
        <v>115</v>
      </c>
      <c r="C90" s="2" t="s">
        <v>116</v>
      </c>
      <c r="D90" s="2" t="s">
        <v>231</v>
      </c>
      <c r="E90" s="21">
        <v>146</v>
      </c>
      <c r="F90" s="21">
        <f>+Recupera_PN_ACUM[[#This Row],[04-06-2020]]-Recupera_PN_ACUM[[#This Row],[03-06-2020]]</f>
        <v>0</v>
      </c>
      <c r="G90" s="21">
        <f>+Recupera_PN_ACUM[[#This Row],[5/6/2020]]-Recupera_PN_ACUM[[#This Row],[04-06-2020]]</f>
        <v>0</v>
      </c>
      <c r="H90" s="21">
        <f>+Recupera_PN_ACUM[[#This Row],[6/6/2020]]-Recupera_PN_ACUM[[#This Row],[5/6/2020]]</f>
        <v>-9</v>
      </c>
    </row>
    <row r="91" spans="1:8">
      <c r="A91">
        <v>91007</v>
      </c>
      <c r="B91" s="2" t="s">
        <v>139</v>
      </c>
      <c r="C91" s="2" t="s">
        <v>232</v>
      </c>
      <c r="D91" s="2" t="s">
        <v>233</v>
      </c>
      <c r="E91" s="21"/>
      <c r="F91" s="21">
        <f>+Recupera_PN_ACUM[[#This Row],[04-06-2020]]-Recupera_PN_ACUM[[#This Row],[03-06-2020]]</f>
        <v>0</v>
      </c>
      <c r="G91" s="21">
        <f>+Recupera_PN_ACUM[[#This Row],[5/6/2020]]-Recupera_PN_ACUM[[#This Row],[04-06-2020]]</f>
        <v>0</v>
      </c>
      <c r="H91" s="21">
        <f>+Recupera_PN_ACUM[[#This Row],[6/6/2020]]-Recupera_PN_ACUM[[#This Row],[5/6/2020]]</f>
        <v>-9</v>
      </c>
    </row>
    <row r="92" spans="1:8">
      <c r="A92">
        <v>70703</v>
      </c>
      <c r="B92" s="2" t="s">
        <v>102</v>
      </c>
      <c r="C92" s="2" t="s">
        <v>129</v>
      </c>
      <c r="D92" s="2" t="s">
        <v>234</v>
      </c>
      <c r="E92" s="21"/>
      <c r="F92" s="21">
        <f>+Recupera_PN_ACUM[[#This Row],[04-06-2020]]-Recupera_PN_ACUM[[#This Row],[03-06-2020]]</f>
        <v>0</v>
      </c>
      <c r="G92" s="21">
        <f>+Recupera_PN_ACUM[[#This Row],[5/6/2020]]-Recupera_PN_ACUM[[#This Row],[04-06-2020]]</f>
        <v>0</v>
      </c>
      <c r="H92" s="21">
        <f>+Recupera_PN_ACUM[[#This Row],[6/6/2020]]-Recupera_PN_ACUM[[#This Row],[5/6/2020]]</f>
        <v>-9</v>
      </c>
    </row>
    <row r="93" spans="1:8">
      <c r="A93">
        <v>41003</v>
      </c>
      <c r="B93" s="2" t="s">
        <v>115</v>
      </c>
      <c r="C93" s="2" t="s">
        <v>202</v>
      </c>
      <c r="D93" s="2" t="s">
        <v>235</v>
      </c>
      <c r="E93" s="21"/>
      <c r="F93" s="21">
        <f>+Recupera_PN_ACUM[[#This Row],[04-06-2020]]-Recupera_PN_ACUM[[#This Row],[03-06-2020]]</f>
        <v>0</v>
      </c>
      <c r="G93" s="21">
        <f>+Recupera_PN_ACUM[[#This Row],[5/6/2020]]-Recupera_PN_ACUM[[#This Row],[04-06-2020]]</f>
        <v>0</v>
      </c>
      <c r="H93" s="21">
        <f>+Recupera_PN_ACUM[[#This Row],[6/6/2020]]-Recupera_PN_ACUM[[#This Row],[5/6/2020]]</f>
        <v>-9</v>
      </c>
    </row>
    <row r="94" spans="1:8">
      <c r="A94">
        <v>20602</v>
      </c>
      <c r="B94" s="2" t="s">
        <v>110</v>
      </c>
      <c r="C94" s="2" t="s">
        <v>236</v>
      </c>
      <c r="D94" s="2" t="s">
        <v>237</v>
      </c>
      <c r="E94" s="21"/>
      <c r="F94" s="21">
        <f>+Recupera_PN_ACUM[[#This Row],[04-06-2020]]-Recupera_PN_ACUM[[#This Row],[03-06-2020]]</f>
        <v>0</v>
      </c>
      <c r="G94" s="21">
        <f>+Recupera_PN_ACUM[[#This Row],[5/6/2020]]-Recupera_PN_ACUM[[#This Row],[04-06-2020]]</f>
        <v>0</v>
      </c>
      <c r="H94" s="21">
        <f>+Recupera_PN_ACUM[[#This Row],[6/6/2020]]-Recupera_PN_ACUM[[#This Row],[5/6/2020]]</f>
        <v>-8</v>
      </c>
    </row>
    <row r="95" spans="1:8" ht="24">
      <c r="A95">
        <v>120708</v>
      </c>
      <c r="B95" s="2" t="s">
        <v>104</v>
      </c>
      <c r="C95" s="2" t="s">
        <v>154</v>
      </c>
      <c r="D95" s="2" t="s">
        <v>237</v>
      </c>
      <c r="E95" s="21"/>
      <c r="F95" s="21">
        <f>+Recupera_PN_ACUM[[#This Row],[04-06-2020]]-Recupera_PN_ACUM[[#This Row],[03-06-2020]]</f>
        <v>0</v>
      </c>
      <c r="G95" s="21">
        <f>+Recupera_PN_ACUM[[#This Row],[5/6/2020]]-Recupera_PN_ACUM[[#This Row],[04-06-2020]]</f>
        <v>0</v>
      </c>
      <c r="H95" s="21">
        <f>+Recupera_PN_ACUM[[#This Row],[6/6/2020]]-Recupera_PN_ACUM[[#This Row],[5/6/2020]]</f>
        <v>-8</v>
      </c>
    </row>
    <row r="96" spans="1:8">
      <c r="A96">
        <v>90301</v>
      </c>
      <c r="B96" s="2" t="s">
        <v>139</v>
      </c>
      <c r="C96" s="2" t="s">
        <v>238</v>
      </c>
      <c r="D96" s="2" t="s">
        <v>239</v>
      </c>
      <c r="E96" s="21"/>
      <c r="F96" s="21">
        <f>+Recupera_PN_ACUM[[#This Row],[04-06-2020]]-Recupera_PN_ACUM[[#This Row],[03-06-2020]]</f>
        <v>0</v>
      </c>
      <c r="G96" s="21">
        <f>+Recupera_PN_ACUM[[#This Row],[5/6/2020]]-Recupera_PN_ACUM[[#This Row],[04-06-2020]]</f>
        <v>0</v>
      </c>
      <c r="H96" s="21">
        <f>+Recupera_PN_ACUM[[#This Row],[6/6/2020]]-Recupera_PN_ACUM[[#This Row],[5/6/2020]]</f>
        <v>-8</v>
      </c>
    </row>
    <row r="97" spans="1:8">
      <c r="A97">
        <v>80502</v>
      </c>
      <c r="B97" s="2" t="s">
        <v>97</v>
      </c>
      <c r="C97" s="2" t="s">
        <v>240</v>
      </c>
      <c r="D97" s="2" t="s">
        <v>241</v>
      </c>
      <c r="E97" s="21">
        <v>1</v>
      </c>
      <c r="F97" s="21">
        <f>+Recupera_PN_ACUM[[#This Row],[04-06-2020]]-Recupera_PN_ACUM[[#This Row],[03-06-2020]]</f>
        <v>0</v>
      </c>
      <c r="G97" s="21">
        <f>+Recupera_PN_ACUM[[#This Row],[5/6/2020]]-Recupera_PN_ACUM[[#This Row],[04-06-2020]]</f>
        <v>0</v>
      </c>
      <c r="H97" s="21">
        <f>+Recupera_PN_ACUM[[#This Row],[6/6/2020]]-Recupera_PN_ACUM[[#This Row],[5/6/2020]]</f>
        <v>-8</v>
      </c>
    </row>
    <row r="98" spans="1:8">
      <c r="A98">
        <v>20402</v>
      </c>
      <c r="B98" s="2" t="s">
        <v>110</v>
      </c>
      <c r="C98" s="2" t="s">
        <v>242</v>
      </c>
      <c r="D98" s="2" t="s">
        <v>243</v>
      </c>
      <c r="E98" s="21"/>
      <c r="F98" s="21">
        <f>+Recupera_PN_ACUM[[#This Row],[04-06-2020]]-Recupera_PN_ACUM[[#This Row],[03-06-2020]]</f>
        <v>4</v>
      </c>
      <c r="G98" s="21">
        <f>+Recupera_PN_ACUM[[#This Row],[5/6/2020]]-Recupera_PN_ACUM[[#This Row],[04-06-2020]]</f>
        <v>0</v>
      </c>
      <c r="H98" s="21">
        <f>+Recupera_PN_ACUM[[#This Row],[6/6/2020]]-Recupera_PN_ACUM[[#This Row],[5/6/2020]]</f>
        <v>-7</v>
      </c>
    </row>
    <row r="99" spans="1:8">
      <c r="A99">
        <v>130301</v>
      </c>
      <c r="B99" s="2" t="s">
        <v>131</v>
      </c>
      <c r="C99" s="2" t="s">
        <v>219</v>
      </c>
      <c r="D99" s="2" t="s">
        <v>244</v>
      </c>
      <c r="E99" s="21">
        <v>1</v>
      </c>
      <c r="F99" s="21">
        <f>+Recupera_PN_ACUM[[#This Row],[04-06-2020]]-Recupera_PN_ACUM[[#This Row],[03-06-2020]]</f>
        <v>0</v>
      </c>
      <c r="G99" s="21">
        <f>+Recupera_PN_ACUM[[#This Row],[5/6/2020]]-Recupera_PN_ACUM[[#This Row],[04-06-2020]]</f>
        <v>0</v>
      </c>
      <c r="H99" s="21">
        <f>+Recupera_PN_ACUM[[#This Row],[6/6/2020]]-Recupera_PN_ACUM[[#This Row],[5/6/2020]]</f>
        <v>-7</v>
      </c>
    </row>
    <row r="100" spans="1:8">
      <c r="A100">
        <v>91009</v>
      </c>
      <c r="B100" s="2" t="s">
        <v>139</v>
      </c>
      <c r="C100" s="2" t="s">
        <v>232</v>
      </c>
      <c r="D100" s="2" t="s">
        <v>245</v>
      </c>
      <c r="E100" s="21">
        <v>3</v>
      </c>
      <c r="F100" s="21">
        <f>+Recupera_PN_ACUM[[#This Row],[04-06-2020]]-Recupera_PN_ACUM[[#This Row],[03-06-2020]]</f>
        <v>0</v>
      </c>
      <c r="G100" s="21">
        <f>+Recupera_PN_ACUM[[#This Row],[5/6/2020]]-Recupera_PN_ACUM[[#This Row],[04-06-2020]]</f>
        <v>0</v>
      </c>
      <c r="H100" s="21">
        <f>+Recupera_PN_ACUM[[#This Row],[6/6/2020]]-Recupera_PN_ACUM[[#This Row],[5/6/2020]]</f>
        <v>-7</v>
      </c>
    </row>
    <row r="101" spans="1:8" ht="24">
      <c r="A101">
        <v>120202</v>
      </c>
      <c r="B101" s="2" t="s">
        <v>104</v>
      </c>
      <c r="C101" s="2" t="s">
        <v>246</v>
      </c>
      <c r="D101" s="2" t="s">
        <v>247</v>
      </c>
      <c r="E101" s="21">
        <v>0</v>
      </c>
      <c r="F101" s="21">
        <f>+Recupera_PN_ACUM[[#This Row],[04-06-2020]]-Recupera_PN_ACUM[[#This Row],[03-06-2020]]</f>
        <v>0</v>
      </c>
      <c r="G101" s="21">
        <f>+Recupera_PN_ACUM[[#This Row],[5/6/2020]]-Recupera_PN_ACUM[[#This Row],[04-06-2020]]</f>
        <v>0</v>
      </c>
      <c r="H101" s="21">
        <f>+Recupera_PN_ACUM[[#This Row],[6/6/2020]]-Recupera_PN_ACUM[[#This Row],[5/6/2020]]</f>
        <v>-7</v>
      </c>
    </row>
    <row r="102" spans="1:8">
      <c r="A102">
        <v>30104</v>
      </c>
      <c r="B102" s="2" t="s">
        <v>99</v>
      </c>
      <c r="C102" s="2" t="s">
        <v>99</v>
      </c>
      <c r="D102" s="2" t="s">
        <v>248</v>
      </c>
      <c r="E102" s="21">
        <v>4</v>
      </c>
      <c r="F102" s="21">
        <f>+Recupera_PN_ACUM[[#This Row],[04-06-2020]]-Recupera_PN_ACUM[[#This Row],[03-06-2020]]</f>
        <v>0</v>
      </c>
      <c r="G102" s="21">
        <f>+Recupera_PN_ACUM[[#This Row],[5/6/2020]]-Recupera_PN_ACUM[[#This Row],[04-06-2020]]</f>
        <v>0</v>
      </c>
      <c r="H102" s="21">
        <f>+Recupera_PN_ACUM[[#This Row],[6/6/2020]]-Recupera_PN_ACUM[[#This Row],[5/6/2020]]</f>
        <v>-7</v>
      </c>
    </row>
    <row r="103" spans="1:8">
      <c r="A103">
        <v>91104</v>
      </c>
      <c r="B103" s="2" t="s">
        <v>139</v>
      </c>
      <c r="C103" s="2" t="s">
        <v>156</v>
      </c>
      <c r="D103" s="2" t="s">
        <v>249</v>
      </c>
      <c r="E103" s="21">
        <v>3</v>
      </c>
      <c r="F103" s="21">
        <f>+Recupera_PN_ACUM[[#This Row],[04-06-2020]]-Recupera_PN_ACUM[[#This Row],[03-06-2020]]</f>
        <v>0</v>
      </c>
      <c r="G103" s="21">
        <f>+Recupera_PN_ACUM[[#This Row],[5/6/2020]]-Recupera_PN_ACUM[[#This Row],[04-06-2020]]</f>
        <v>0</v>
      </c>
      <c r="H103" s="21">
        <f>+Recupera_PN_ACUM[[#This Row],[6/6/2020]]-Recupera_PN_ACUM[[#This Row],[5/6/2020]]</f>
        <v>-7</v>
      </c>
    </row>
    <row r="104" spans="1:8">
      <c r="A104">
        <v>90705</v>
      </c>
      <c r="B104" s="2" t="s">
        <v>139</v>
      </c>
      <c r="C104" s="2" t="s">
        <v>250</v>
      </c>
      <c r="D104" s="2" t="s">
        <v>251</v>
      </c>
      <c r="E104" s="21"/>
      <c r="F104" s="21">
        <f>+Recupera_PN_ACUM[[#This Row],[04-06-2020]]-Recupera_PN_ACUM[[#This Row],[03-06-2020]]</f>
        <v>0</v>
      </c>
      <c r="G104" s="21">
        <f>+Recupera_PN_ACUM[[#This Row],[5/6/2020]]-Recupera_PN_ACUM[[#This Row],[04-06-2020]]</f>
        <v>0</v>
      </c>
      <c r="H104" s="21">
        <f>+Recupera_PN_ACUM[[#This Row],[6/6/2020]]-Recupera_PN_ACUM[[#This Row],[5/6/2020]]</f>
        <v>-4</v>
      </c>
    </row>
    <row r="105" spans="1:8">
      <c r="A105">
        <v>10103</v>
      </c>
      <c r="B105" s="2" t="s">
        <v>119</v>
      </c>
      <c r="C105" s="2" t="s">
        <v>119</v>
      </c>
      <c r="D105" s="2" t="s">
        <v>252</v>
      </c>
      <c r="E105" s="21">
        <v>26</v>
      </c>
      <c r="F105" s="21">
        <f>+Recupera_PN_ACUM[[#This Row],[04-06-2020]]-Recupera_PN_ACUM[[#This Row],[03-06-2020]]</f>
        <v>0</v>
      </c>
      <c r="G105" s="21">
        <f>+Recupera_PN_ACUM[[#This Row],[5/6/2020]]-Recupera_PN_ACUM[[#This Row],[04-06-2020]]</f>
        <v>0</v>
      </c>
      <c r="H105" s="21">
        <f>+Recupera_PN_ACUM[[#This Row],[6/6/2020]]-Recupera_PN_ACUM[[#This Row],[5/6/2020]]</f>
        <v>-6</v>
      </c>
    </row>
    <row r="106" spans="1:8">
      <c r="A106">
        <v>90606</v>
      </c>
      <c r="B106" s="2" t="s">
        <v>139</v>
      </c>
      <c r="C106" s="2" t="s">
        <v>253</v>
      </c>
      <c r="D106" s="2" t="s">
        <v>254</v>
      </c>
      <c r="E106" s="21"/>
      <c r="F106" s="21">
        <f>+Recupera_PN_ACUM[[#This Row],[04-06-2020]]-Recupera_PN_ACUM[[#This Row],[03-06-2020]]</f>
        <v>0</v>
      </c>
      <c r="G106" s="21">
        <f>+Recupera_PN_ACUM[[#This Row],[5/6/2020]]-Recupera_PN_ACUM[[#This Row],[04-06-2020]]</f>
        <v>0</v>
      </c>
      <c r="H106" s="21">
        <f>+Recupera_PN_ACUM[[#This Row],[6/6/2020]]-Recupera_PN_ACUM[[#This Row],[5/6/2020]]</f>
        <v>-5</v>
      </c>
    </row>
    <row r="107" spans="1:8">
      <c r="A107">
        <v>130304</v>
      </c>
      <c r="B107" s="2" t="s">
        <v>131</v>
      </c>
      <c r="C107" s="2" t="s">
        <v>219</v>
      </c>
      <c r="D107" s="2" t="s">
        <v>255</v>
      </c>
      <c r="E107" s="21">
        <v>9</v>
      </c>
      <c r="F107" s="21">
        <f>+Recupera_PN_ACUM[[#This Row],[04-06-2020]]-Recupera_PN_ACUM[[#This Row],[03-06-2020]]</f>
        <v>0</v>
      </c>
      <c r="G107" s="21">
        <f>+Recupera_PN_ACUM[[#This Row],[5/6/2020]]-Recupera_PN_ACUM[[#This Row],[04-06-2020]]</f>
        <v>0</v>
      </c>
      <c r="H107" s="21">
        <f>+Recupera_PN_ACUM[[#This Row],[6/6/2020]]-Recupera_PN_ACUM[[#This Row],[5/6/2020]]</f>
        <v>-3</v>
      </c>
    </row>
    <row r="108" spans="1:8" ht="24">
      <c r="A108">
        <v>120104</v>
      </c>
      <c r="B108" s="2" t="s">
        <v>104</v>
      </c>
      <c r="C108" s="2" t="s">
        <v>193</v>
      </c>
      <c r="D108" s="2" t="s">
        <v>256</v>
      </c>
      <c r="E108" s="21">
        <v>0</v>
      </c>
      <c r="F108" s="21">
        <f>+Recupera_PN_ACUM[[#This Row],[04-06-2020]]-Recupera_PN_ACUM[[#This Row],[03-06-2020]]</f>
        <v>0</v>
      </c>
      <c r="G108" s="21">
        <f>+Recupera_PN_ACUM[[#This Row],[5/6/2020]]-Recupera_PN_ACUM[[#This Row],[04-06-2020]]</f>
        <v>0</v>
      </c>
      <c r="H108" s="21">
        <f>+Recupera_PN_ACUM[[#This Row],[6/6/2020]]-Recupera_PN_ACUM[[#This Row],[5/6/2020]]</f>
        <v>-6</v>
      </c>
    </row>
    <row r="109" spans="1:8" ht="24">
      <c r="A109">
        <v>120304</v>
      </c>
      <c r="B109" s="2" t="s">
        <v>104</v>
      </c>
      <c r="C109" s="2" t="s">
        <v>126</v>
      </c>
      <c r="D109" s="2" t="s">
        <v>257</v>
      </c>
      <c r="E109" s="21"/>
      <c r="F109" s="21">
        <f>+Recupera_PN_ACUM[[#This Row],[04-06-2020]]-Recupera_PN_ACUM[[#This Row],[03-06-2020]]</f>
        <v>1</v>
      </c>
      <c r="G109" s="21">
        <f>+Recupera_PN_ACUM[[#This Row],[5/6/2020]]-Recupera_PN_ACUM[[#This Row],[04-06-2020]]</f>
        <v>0</v>
      </c>
      <c r="H109" s="21">
        <f>+Recupera_PN_ACUM[[#This Row],[6/6/2020]]-Recupera_PN_ACUM[[#This Row],[5/6/2020]]</f>
        <v>-6</v>
      </c>
    </row>
    <row r="110" spans="1:8">
      <c r="A110">
        <v>90502</v>
      </c>
      <c r="B110" s="2" t="s">
        <v>139</v>
      </c>
      <c r="C110" s="2" t="s">
        <v>258</v>
      </c>
      <c r="D110" s="2" t="s">
        <v>259</v>
      </c>
      <c r="E110" s="21">
        <v>34</v>
      </c>
      <c r="F110" s="21">
        <f>+Recupera_PN_ACUM[[#This Row],[04-06-2020]]-Recupera_PN_ACUM[[#This Row],[03-06-2020]]</f>
        <v>0</v>
      </c>
      <c r="G110" s="21">
        <f>+Recupera_PN_ACUM[[#This Row],[5/6/2020]]-Recupera_PN_ACUM[[#This Row],[04-06-2020]]</f>
        <v>0</v>
      </c>
      <c r="H110" s="21">
        <f>+Recupera_PN_ACUM[[#This Row],[6/6/2020]]-Recupera_PN_ACUM[[#This Row],[5/6/2020]]</f>
        <v>-4</v>
      </c>
    </row>
    <row r="111" spans="1:8" ht="24">
      <c r="A111">
        <v>120105</v>
      </c>
      <c r="B111" s="2" t="s">
        <v>104</v>
      </c>
      <c r="C111" s="2" t="s">
        <v>193</v>
      </c>
      <c r="D111" s="2" t="s">
        <v>260</v>
      </c>
      <c r="E111" s="21"/>
      <c r="F111" s="21">
        <f>+Recupera_PN_ACUM[[#This Row],[04-06-2020]]-Recupera_PN_ACUM[[#This Row],[03-06-2020]]</f>
        <v>0</v>
      </c>
      <c r="G111" s="21">
        <f>+Recupera_PN_ACUM[[#This Row],[5/6/2020]]-Recupera_PN_ACUM[[#This Row],[04-06-2020]]</f>
        <v>0</v>
      </c>
      <c r="H111" s="21">
        <f>+Recupera_PN_ACUM[[#This Row],[6/6/2020]]-Recupera_PN_ACUM[[#This Row],[5/6/2020]]</f>
        <v>-4</v>
      </c>
    </row>
    <row r="112" spans="1:8" ht="24">
      <c r="A112">
        <v>120401</v>
      </c>
      <c r="B112" s="2" t="s">
        <v>104</v>
      </c>
      <c r="C112" s="2" t="s">
        <v>261</v>
      </c>
      <c r="D112" s="2" t="s">
        <v>262</v>
      </c>
      <c r="E112" s="21"/>
      <c r="F112" s="21">
        <f>+Recupera_PN_ACUM[[#This Row],[04-06-2020]]-Recupera_PN_ACUM[[#This Row],[03-06-2020]]</f>
        <v>0</v>
      </c>
      <c r="G112" s="21">
        <f>+Recupera_PN_ACUM[[#This Row],[5/6/2020]]-Recupera_PN_ACUM[[#This Row],[04-06-2020]]</f>
        <v>0</v>
      </c>
      <c r="H112" s="21">
        <f>+Recupera_PN_ACUM[[#This Row],[6/6/2020]]-Recupera_PN_ACUM[[#This Row],[5/6/2020]]</f>
        <v>-5</v>
      </c>
    </row>
    <row r="113" spans="1:8">
      <c r="A113">
        <v>60402</v>
      </c>
      <c r="B113" s="2" t="s">
        <v>214</v>
      </c>
      <c r="C113" s="2" t="s">
        <v>263</v>
      </c>
      <c r="D113" s="2" t="s">
        <v>264</v>
      </c>
      <c r="E113" s="21"/>
      <c r="F113" s="21">
        <f>+Recupera_PN_ACUM[[#This Row],[04-06-2020]]-Recupera_PN_ACUM[[#This Row],[03-06-2020]]</f>
        <v>1</v>
      </c>
      <c r="G113" s="21">
        <f>+Recupera_PN_ACUM[[#This Row],[5/6/2020]]-Recupera_PN_ACUM[[#This Row],[04-06-2020]]</f>
        <v>0</v>
      </c>
      <c r="H113" s="21">
        <f>+Recupera_PN_ACUM[[#This Row],[6/6/2020]]-Recupera_PN_ACUM[[#This Row],[5/6/2020]]</f>
        <v>-3</v>
      </c>
    </row>
    <row r="114" spans="1:8" ht="24">
      <c r="A114">
        <v>120504</v>
      </c>
      <c r="B114" s="2" t="s">
        <v>104</v>
      </c>
      <c r="C114" s="2" t="s">
        <v>105</v>
      </c>
      <c r="D114" s="2" t="s">
        <v>265</v>
      </c>
      <c r="E114" s="21"/>
      <c r="F114" s="21">
        <f>+Recupera_PN_ACUM[[#This Row],[04-06-2020]]-Recupera_PN_ACUM[[#This Row],[03-06-2020]]</f>
        <v>0</v>
      </c>
      <c r="G114" s="21">
        <f>+Recupera_PN_ACUM[[#This Row],[5/6/2020]]-Recupera_PN_ACUM[[#This Row],[04-06-2020]]</f>
        <v>0</v>
      </c>
      <c r="H114" s="21">
        <f>+Recupera_PN_ACUM[[#This Row],[6/6/2020]]-Recupera_PN_ACUM[[#This Row],[5/6/2020]]</f>
        <v>-4</v>
      </c>
    </row>
    <row r="115" spans="1:8">
      <c r="A115">
        <v>90302</v>
      </c>
      <c r="B115" s="2" t="s">
        <v>139</v>
      </c>
      <c r="C115" s="2" t="s">
        <v>238</v>
      </c>
      <c r="D115" s="2" t="s">
        <v>266</v>
      </c>
      <c r="E115" s="21">
        <v>1</v>
      </c>
      <c r="F115" s="21">
        <f>+Recupera_PN_ACUM[[#This Row],[04-06-2020]]-Recupera_PN_ACUM[[#This Row],[03-06-2020]]</f>
        <v>0</v>
      </c>
      <c r="G115" s="21">
        <f>+Recupera_PN_ACUM[[#This Row],[5/6/2020]]-Recupera_PN_ACUM[[#This Row],[04-06-2020]]</f>
        <v>0</v>
      </c>
      <c r="H115" s="21">
        <f>+Recupera_PN_ACUM[[#This Row],[6/6/2020]]-Recupera_PN_ACUM[[#This Row],[5/6/2020]]</f>
        <v>-4</v>
      </c>
    </row>
    <row r="116" spans="1:8" ht="24">
      <c r="A116">
        <v>120305</v>
      </c>
      <c r="B116" s="2" t="s">
        <v>104</v>
      </c>
      <c r="C116" s="2" t="s">
        <v>126</v>
      </c>
      <c r="D116" s="2" t="s">
        <v>267</v>
      </c>
      <c r="E116" s="21">
        <v>0</v>
      </c>
      <c r="F116" s="21">
        <f>+Recupera_PN_ACUM[[#This Row],[04-06-2020]]-Recupera_PN_ACUM[[#This Row],[03-06-2020]]</f>
        <v>0</v>
      </c>
      <c r="G116" s="21">
        <f>+Recupera_PN_ACUM[[#This Row],[5/6/2020]]-Recupera_PN_ACUM[[#This Row],[04-06-2020]]</f>
        <v>0</v>
      </c>
      <c r="H116" s="21">
        <f>+Recupera_PN_ACUM[[#This Row],[6/6/2020]]-Recupera_PN_ACUM[[#This Row],[5/6/2020]]</f>
        <v>-4</v>
      </c>
    </row>
    <row r="117" spans="1:8">
      <c r="A117">
        <v>41402</v>
      </c>
      <c r="B117" s="2" t="s">
        <v>115</v>
      </c>
      <c r="C117" s="2" t="s">
        <v>268</v>
      </c>
      <c r="D117" s="2" t="s">
        <v>269</v>
      </c>
      <c r="E117" s="21">
        <v>1</v>
      </c>
      <c r="F117" s="21">
        <f>+Recupera_PN_ACUM[[#This Row],[04-06-2020]]-Recupera_PN_ACUM[[#This Row],[03-06-2020]]</f>
        <v>0</v>
      </c>
      <c r="G117" s="21">
        <f>+Recupera_PN_ACUM[[#This Row],[5/6/2020]]-Recupera_PN_ACUM[[#This Row],[04-06-2020]]</f>
        <v>0</v>
      </c>
      <c r="H117" s="21">
        <f>+Recupera_PN_ACUM[[#This Row],[6/6/2020]]-Recupera_PN_ACUM[[#This Row],[5/6/2020]]</f>
        <v>-4</v>
      </c>
    </row>
    <row r="118" spans="1:8">
      <c r="A118">
        <v>130108</v>
      </c>
      <c r="B118" s="2" t="s">
        <v>131</v>
      </c>
      <c r="C118" s="2" t="s">
        <v>144</v>
      </c>
      <c r="D118" s="2" t="s">
        <v>270</v>
      </c>
      <c r="E118" s="21"/>
      <c r="F118" s="21">
        <f>+Recupera_PN_ACUM[[#This Row],[04-06-2020]]-Recupera_PN_ACUM[[#This Row],[03-06-2020]]</f>
        <v>0</v>
      </c>
      <c r="G118" s="21">
        <f>+Recupera_PN_ACUM[[#This Row],[5/6/2020]]-Recupera_PN_ACUM[[#This Row],[04-06-2020]]</f>
        <v>0</v>
      </c>
      <c r="H118" s="21">
        <f>+Recupera_PN_ACUM[[#This Row],[6/6/2020]]-Recupera_PN_ACUM[[#This Row],[5/6/2020]]</f>
        <v>-4</v>
      </c>
    </row>
    <row r="119" spans="1:8">
      <c r="A119">
        <v>41303</v>
      </c>
      <c r="B119" s="2" t="s">
        <v>115</v>
      </c>
      <c r="C119" s="2" t="s">
        <v>183</v>
      </c>
      <c r="D119" s="2" t="s">
        <v>271</v>
      </c>
      <c r="E119" s="21"/>
      <c r="F119" s="21">
        <f>+Recupera_PN_ACUM[[#This Row],[04-06-2020]]-Recupera_PN_ACUM[[#This Row],[03-06-2020]]</f>
        <v>0</v>
      </c>
      <c r="G119" s="21">
        <f>+Recupera_PN_ACUM[[#This Row],[5/6/2020]]-Recupera_PN_ACUM[[#This Row],[04-06-2020]]</f>
        <v>0</v>
      </c>
      <c r="H119" s="21">
        <f>+Recupera_PN_ACUM[[#This Row],[6/6/2020]]-Recupera_PN_ACUM[[#This Row],[5/6/2020]]</f>
        <v>-4</v>
      </c>
    </row>
    <row r="120" spans="1:8">
      <c r="A120">
        <v>130401</v>
      </c>
      <c r="B120" s="2" t="s">
        <v>131</v>
      </c>
      <c r="C120" s="2" t="s">
        <v>178</v>
      </c>
      <c r="D120" s="2" t="s">
        <v>272</v>
      </c>
      <c r="E120" s="21"/>
      <c r="F120" s="21">
        <f>+Recupera_PN_ACUM[[#This Row],[04-06-2020]]-Recupera_PN_ACUM[[#This Row],[03-06-2020]]</f>
        <v>0</v>
      </c>
      <c r="G120" s="21">
        <f>+Recupera_PN_ACUM[[#This Row],[5/6/2020]]-Recupera_PN_ACUM[[#This Row],[04-06-2020]]</f>
        <v>0</v>
      </c>
      <c r="H120" s="21">
        <f>+Recupera_PN_ACUM[[#This Row],[6/6/2020]]-Recupera_PN_ACUM[[#This Row],[5/6/2020]]</f>
        <v>-4</v>
      </c>
    </row>
    <row r="121" spans="1:8">
      <c r="A121">
        <v>10201</v>
      </c>
      <c r="B121" s="2" t="s">
        <v>119</v>
      </c>
      <c r="C121" s="2" t="s">
        <v>167</v>
      </c>
      <c r="D121" s="2" t="s">
        <v>273</v>
      </c>
      <c r="E121" s="21"/>
      <c r="F121" s="21">
        <f>+Recupera_PN_ACUM[[#This Row],[04-06-2020]]-Recupera_PN_ACUM[[#This Row],[03-06-2020]]</f>
        <v>0</v>
      </c>
      <c r="G121" s="21">
        <f>+Recupera_PN_ACUM[[#This Row],[5/6/2020]]-Recupera_PN_ACUM[[#This Row],[04-06-2020]]</f>
        <v>0</v>
      </c>
      <c r="H121" s="21">
        <f>+Recupera_PN_ACUM[[#This Row],[6/6/2020]]-Recupera_PN_ACUM[[#This Row],[5/6/2020]]</f>
        <v>-4</v>
      </c>
    </row>
    <row r="122" spans="1:8">
      <c r="A122">
        <v>50103</v>
      </c>
      <c r="B122" s="2" t="s">
        <v>107</v>
      </c>
      <c r="C122" s="2" t="s">
        <v>228</v>
      </c>
      <c r="D122" s="2" t="s">
        <v>228</v>
      </c>
      <c r="E122" s="21"/>
      <c r="F122" s="21">
        <f>+Recupera_PN_ACUM[[#This Row],[04-06-2020]]-Recupera_PN_ACUM[[#This Row],[03-06-2020]]</f>
        <v>0</v>
      </c>
      <c r="G122" s="21">
        <f>+Recupera_PN_ACUM[[#This Row],[5/6/2020]]-Recupera_PN_ACUM[[#This Row],[04-06-2020]]</f>
        <v>0</v>
      </c>
      <c r="H122" s="21">
        <f>+Recupera_PN_ACUM[[#This Row],[6/6/2020]]-Recupera_PN_ACUM[[#This Row],[5/6/2020]]</f>
        <v>-4</v>
      </c>
    </row>
    <row r="123" spans="1:8">
      <c r="A123">
        <v>60202</v>
      </c>
      <c r="B123" s="2" t="s">
        <v>214</v>
      </c>
      <c r="C123" s="2" t="s">
        <v>274</v>
      </c>
      <c r="D123" s="2" t="s">
        <v>240</v>
      </c>
      <c r="E123" s="21"/>
      <c r="F123" s="21">
        <f>+Recupera_PN_ACUM[[#This Row],[04-06-2020]]-Recupera_PN_ACUM[[#This Row],[03-06-2020]]</f>
        <v>0</v>
      </c>
      <c r="G123" s="21">
        <f>+Recupera_PN_ACUM[[#This Row],[5/6/2020]]-Recupera_PN_ACUM[[#This Row],[04-06-2020]]</f>
        <v>0</v>
      </c>
      <c r="H123" s="21">
        <f>+Recupera_PN_ACUM[[#This Row],[6/6/2020]]-Recupera_PN_ACUM[[#This Row],[5/6/2020]]</f>
        <v>-4</v>
      </c>
    </row>
    <row r="124" spans="1:8">
      <c r="A124">
        <v>80501</v>
      </c>
      <c r="B124" s="2" t="s">
        <v>97</v>
      </c>
      <c r="C124" s="2" t="s">
        <v>240</v>
      </c>
      <c r="D124" s="2" t="s">
        <v>275</v>
      </c>
      <c r="E124" s="21"/>
      <c r="F124" s="21">
        <f>+Recupera_PN_ACUM[[#This Row],[04-06-2020]]-Recupera_PN_ACUM[[#This Row],[03-06-2020]]</f>
        <v>1</v>
      </c>
      <c r="G124" s="21">
        <f>+Recupera_PN_ACUM[[#This Row],[5/6/2020]]-Recupera_PN_ACUM[[#This Row],[04-06-2020]]</f>
        <v>0</v>
      </c>
      <c r="H124" s="21">
        <f>+Recupera_PN_ACUM[[#This Row],[6/6/2020]]-Recupera_PN_ACUM[[#This Row],[5/6/2020]]</f>
        <v>-4</v>
      </c>
    </row>
    <row r="125" spans="1:8">
      <c r="A125">
        <v>130405</v>
      </c>
      <c r="B125" s="2" t="s">
        <v>131</v>
      </c>
      <c r="C125" s="2" t="s">
        <v>178</v>
      </c>
      <c r="D125" s="2" t="s">
        <v>276</v>
      </c>
      <c r="E125" s="21"/>
      <c r="F125" s="21">
        <f>+Recupera_PN_ACUM[[#This Row],[04-06-2020]]-Recupera_PN_ACUM[[#This Row],[03-06-2020]]</f>
        <v>0</v>
      </c>
      <c r="G125" s="21">
        <f>+Recupera_PN_ACUM[[#This Row],[5/6/2020]]-Recupera_PN_ACUM[[#This Row],[04-06-2020]]</f>
        <v>0</v>
      </c>
      <c r="H125" s="21">
        <f>+Recupera_PN_ACUM[[#This Row],[6/6/2020]]-Recupera_PN_ACUM[[#This Row],[5/6/2020]]</f>
        <v>-2</v>
      </c>
    </row>
    <row r="126" spans="1:8" ht="24">
      <c r="A126">
        <v>120301</v>
      </c>
      <c r="B126" s="2" t="s">
        <v>104</v>
      </c>
      <c r="C126" s="2" t="s">
        <v>126</v>
      </c>
      <c r="D126" s="2" t="s">
        <v>277</v>
      </c>
      <c r="E126" s="21">
        <v>76</v>
      </c>
      <c r="F126" s="21">
        <f>+Recupera_PN_ACUM[[#This Row],[04-06-2020]]-Recupera_PN_ACUM[[#This Row],[03-06-2020]]</f>
        <v>1</v>
      </c>
      <c r="G126" s="21">
        <f>+Recupera_PN_ACUM[[#This Row],[5/6/2020]]-Recupera_PN_ACUM[[#This Row],[04-06-2020]]</f>
        <v>0</v>
      </c>
      <c r="H126" s="21">
        <f>+Recupera_PN_ACUM[[#This Row],[6/6/2020]]-Recupera_PN_ACUM[[#This Row],[5/6/2020]]</f>
        <v>-2</v>
      </c>
    </row>
    <row r="127" spans="1:8">
      <c r="A127">
        <v>20604</v>
      </c>
      <c r="B127" s="2" t="s">
        <v>110</v>
      </c>
      <c r="C127" s="2" t="s">
        <v>236</v>
      </c>
      <c r="D127" s="2" t="s">
        <v>278</v>
      </c>
      <c r="E127" s="21"/>
      <c r="F127" s="21">
        <f>+Recupera_PN_ACUM[[#This Row],[04-06-2020]]-Recupera_PN_ACUM[[#This Row],[03-06-2020]]</f>
        <v>0</v>
      </c>
      <c r="G127" s="21">
        <f>+Recupera_PN_ACUM[[#This Row],[5/6/2020]]-Recupera_PN_ACUM[[#This Row],[04-06-2020]]</f>
        <v>0</v>
      </c>
      <c r="H127" s="21">
        <f>+Recupera_PN_ACUM[[#This Row],[6/6/2020]]-Recupera_PN_ACUM[[#This Row],[5/6/2020]]</f>
        <v>-3</v>
      </c>
    </row>
    <row r="128" spans="1:8">
      <c r="A128">
        <v>80601</v>
      </c>
      <c r="B128" s="2" t="s">
        <v>97</v>
      </c>
      <c r="C128" s="2" t="s">
        <v>204</v>
      </c>
      <c r="D128" s="2" t="s">
        <v>279</v>
      </c>
      <c r="E128" s="21">
        <v>2</v>
      </c>
      <c r="F128" s="21">
        <f>+Recupera_PN_ACUM[[#This Row],[04-06-2020]]-Recupera_PN_ACUM[[#This Row],[03-06-2020]]</f>
        <v>0</v>
      </c>
      <c r="G128" s="21">
        <f>+Recupera_PN_ACUM[[#This Row],[5/6/2020]]-Recupera_PN_ACUM[[#This Row],[04-06-2020]]</f>
        <v>0</v>
      </c>
      <c r="H128" s="21">
        <f>+Recupera_PN_ACUM[[#This Row],[6/6/2020]]-Recupera_PN_ACUM[[#This Row],[5/6/2020]]</f>
        <v>-3</v>
      </c>
    </row>
    <row r="129" spans="1:8">
      <c r="A129">
        <v>40604</v>
      </c>
      <c r="B129" s="2" t="s">
        <v>115</v>
      </c>
      <c r="C129" s="2" t="s">
        <v>185</v>
      </c>
      <c r="D129" s="2" t="s">
        <v>115</v>
      </c>
      <c r="E129" s="21">
        <v>12</v>
      </c>
      <c r="F129" s="21">
        <f>+Recupera_PN_ACUM[[#This Row],[04-06-2020]]-Recupera_PN_ACUM[[#This Row],[03-06-2020]]</f>
        <v>0</v>
      </c>
      <c r="G129" s="21">
        <f>+Recupera_PN_ACUM[[#This Row],[5/6/2020]]-Recupera_PN_ACUM[[#This Row],[04-06-2020]]</f>
        <v>0</v>
      </c>
      <c r="H129" s="21">
        <f>+Recupera_PN_ACUM[[#This Row],[6/6/2020]]-Recupera_PN_ACUM[[#This Row],[5/6/2020]]</f>
        <v>-3</v>
      </c>
    </row>
    <row r="130" spans="1:8">
      <c r="A130">
        <v>10301</v>
      </c>
      <c r="B130" s="2" t="s">
        <v>119</v>
      </c>
      <c r="C130" s="2" t="s">
        <v>159</v>
      </c>
      <c r="D130" s="2" t="s">
        <v>280</v>
      </c>
      <c r="E130" s="21"/>
      <c r="F130" s="21">
        <f>+Recupera_PN_ACUM[[#This Row],[04-06-2020]]-Recupera_PN_ACUM[[#This Row],[03-06-2020]]</f>
        <v>0</v>
      </c>
      <c r="G130" s="21">
        <f>+Recupera_PN_ACUM[[#This Row],[5/6/2020]]-Recupera_PN_ACUM[[#This Row],[04-06-2020]]</f>
        <v>1</v>
      </c>
      <c r="H130" s="21">
        <f>+Recupera_PN_ACUM[[#This Row],[6/6/2020]]-Recupera_PN_ACUM[[#This Row],[5/6/2020]]</f>
        <v>-3</v>
      </c>
    </row>
    <row r="131" spans="1:8">
      <c r="A131">
        <v>90203</v>
      </c>
      <c r="B131" s="2" t="s">
        <v>139</v>
      </c>
      <c r="C131" s="2" t="s">
        <v>165</v>
      </c>
      <c r="D131" s="2" t="s">
        <v>281</v>
      </c>
      <c r="E131" s="21"/>
      <c r="F131" s="21">
        <f>+Recupera_PN_ACUM[[#This Row],[04-06-2020]]-Recupera_PN_ACUM[[#This Row],[03-06-2020]]</f>
        <v>0</v>
      </c>
      <c r="G131" s="21">
        <f>+Recupera_PN_ACUM[[#This Row],[5/6/2020]]-Recupera_PN_ACUM[[#This Row],[04-06-2020]]</f>
        <v>0</v>
      </c>
      <c r="H131" s="21">
        <f>+Recupera_PN_ACUM[[#This Row],[6/6/2020]]-Recupera_PN_ACUM[[#This Row],[5/6/2020]]</f>
        <v>0</v>
      </c>
    </row>
    <row r="132" spans="1:8">
      <c r="A132">
        <v>60101</v>
      </c>
      <c r="B132" s="2" t="s">
        <v>214</v>
      </c>
      <c r="C132" s="2" t="s">
        <v>282</v>
      </c>
      <c r="D132" s="2" t="s">
        <v>283</v>
      </c>
      <c r="E132" s="21"/>
      <c r="F132" s="21">
        <f>+Recupera_PN_ACUM[[#This Row],[04-06-2020]]-Recupera_PN_ACUM[[#This Row],[03-06-2020]]</f>
        <v>0</v>
      </c>
      <c r="G132" s="21">
        <f>+Recupera_PN_ACUM[[#This Row],[5/6/2020]]-Recupera_PN_ACUM[[#This Row],[04-06-2020]]</f>
        <v>3</v>
      </c>
      <c r="H132" s="21">
        <f>+Recupera_PN_ACUM[[#This Row],[6/6/2020]]-Recupera_PN_ACUM[[#This Row],[5/6/2020]]</f>
        <v>-3</v>
      </c>
    </row>
    <row r="133" spans="1:8">
      <c r="A133">
        <v>60203</v>
      </c>
      <c r="B133" s="2" t="s">
        <v>214</v>
      </c>
      <c r="C133" s="2" t="s">
        <v>274</v>
      </c>
      <c r="D133" s="2" t="s">
        <v>284</v>
      </c>
      <c r="E133" s="21"/>
      <c r="F133" s="21">
        <f>+Recupera_PN_ACUM[[#This Row],[04-06-2020]]-Recupera_PN_ACUM[[#This Row],[03-06-2020]]</f>
        <v>0</v>
      </c>
      <c r="G133" s="21">
        <f>+Recupera_PN_ACUM[[#This Row],[5/6/2020]]-Recupera_PN_ACUM[[#This Row],[04-06-2020]]</f>
        <v>0</v>
      </c>
      <c r="H133" s="21">
        <f>+Recupera_PN_ACUM[[#This Row],[6/6/2020]]-Recupera_PN_ACUM[[#This Row],[5/6/2020]]</f>
        <v>-3</v>
      </c>
    </row>
    <row r="134" spans="1:8">
      <c r="A134">
        <v>70405</v>
      </c>
      <c r="B134" s="2" t="s">
        <v>102</v>
      </c>
      <c r="C134" s="2" t="s">
        <v>158</v>
      </c>
      <c r="D134" s="2" t="s">
        <v>285</v>
      </c>
      <c r="E134" s="21">
        <v>93</v>
      </c>
      <c r="F134" s="21">
        <f>+Recupera_PN_ACUM[[#This Row],[04-06-2020]]-Recupera_PN_ACUM[[#This Row],[03-06-2020]]</f>
        <v>0</v>
      </c>
      <c r="G134" s="21">
        <f>+Recupera_PN_ACUM[[#This Row],[5/6/2020]]-Recupera_PN_ACUM[[#This Row],[04-06-2020]]</f>
        <v>0</v>
      </c>
      <c r="H134" s="21">
        <f>+Recupera_PN_ACUM[[#This Row],[6/6/2020]]-Recupera_PN_ACUM[[#This Row],[5/6/2020]]</f>
        <v>-3</v>
      </c>
    </row>
    <row r="135" spans="1:8">
      <c r="A135">
        <v>60702</v>
      </c>
      <c r="B135" s="2" t="s">
        <v>214</v>
      </c>
      <c r="C135" s="2" t="s">
        <v>286</v>
      </c>
      <c r="D135" s="2" t="s">
        <v>287</v>
      </c>
      <c r="E135" s="21"/>
      <c r="F135" s="21">
        <f>+Recupera_PN_ACUM[[#This Row],[04-06-2020]]-Recupera_PN_ACUM[[#This Row],[03-06-2020]]</f>
        <v>0</v>
      </c>
      <c r="G135" s="21">
        <f>+Recupera_PN_ACUM[[#This Row],[5/6/2020]]-Recupera_PN_ACUM[[#This Row],[04-06-2020]]</f>
        <v>0</v>
      </c>
      <c r="H135" s="21">
        <f>+Recupera_PN_ACUM[[#This Row],[6/6/2020]]-Recupera_PN_ACUM[[#This Row],[5/6/2020]]</f>
        <v>-3</v>
      </c>
    </row>
    <row r="136" spans="1:8">
      <c r="A136">
        <v>130305</v>
      </c>
      <c r="B136" s="2" t="s">
        <v>131</v>
      </c>
      <c r="C136" s="2" t="s">
        <v>219</v>
      </c>
      <c r="D136" s="2" t="s">
        <v>288</v>
      </c>
      <c r="E136" s="21">
        <v>0</v>
      </c>
      <c r="F136" s="21">
        <f>+Recupera_PN_ACUM[[#This Row],[04-06-2020]]-Recupera_PN_ACUM[[#This Row],[03-06-2020]]</f>
        <v>0</v>
      </c>
      <c r="G136" s="21">
        <f>+Recupera_PN_ACUM[[#This Row],[5/6/2020]]-Recupera_PN_ACUM[[#This Row],[04-06-2020]]</f>
        <v>0</v>
      </c>
      <c r="H136" s="21">
        <f>+Recupera_PN_ACUM[[#This Row],[6/6/2020]]-Recupera_PN_ACUM[[#This Row],[5/6/2020]]</f>
        <v>-1</v>
      </c>
    </row>
    <row r="137" spans="1:8">
      <c r="A137">
        <v>130306</v>
      </c>
      <c r="B137" s="2" t="s">
        <v>131</v>
      </c>
      <c r="C137" s="2" t="s">
        <v>219</v>
      </c>
      <c r="D137" s="2" t="s">
        <v>289</v>
      </c>
      <c r="E137" s="21">
        <v>0</v>
      </c>
      <c r="F137" s="21">
        <f>+Recupera_PN_ACUM[[#This Row],[04-06-2020]]-Recupera_PN_ACUM[[#This Row],[03-06-2020]]</f>
        <v>0</v>
      </c>
      <c r="G137" s="21">
        <f>+Recupera_PN_ACUM[[#This Row],[5/6/2020]]-Recupera_PN_ACUM[[#This Row],[04-06-2020]]</f>
        <v>0</v>
      </c>
      <c r="H137" s="21">
        <f>+Recupera_PN_ACUM[[#This Row],[6/6/2020]]-Recupera_PN_ACUM[[#This Row],[5/6/2020]]</f>
        <v>-3</v>
      </c>
    </row>
    <row r="138" spans="1:8">
      <c r="A138">
        <v>30105</v>
      </c>
      <c r="B138" s="2" t="s">
        <v>99</v>
      </c>
      <c r="C138" s="2" t="s">
        <v>99</v>
      </c>
      <c r="D138" s="2" t="s">
        <v>290</v>
      </c>
      <c r="E138" s="21">
        <v>199</v>
      </c>
      <c r="F138" s="21">
        <f>+Recupera_PN_ACUM[[#This Row],[04-06-2020]]-Recupera_PN_ACUM[[#This Row],[03-06-2020]]</f>
        <v>0</v>
      </c>
      <c r="G138" s="21">
        <f>+Recupera_PN_ACUM[[#This Row],[5/6/2020]]-Recupera_PN_ACUM[[#This Row],[04-06-2020]]</f>
        <v>0</v>
      </c>
      <c r="H138" s="21">
        <f>+Recupera_PN_ACUM[[#This Row],[6/6/2020]]-Recupera_PN_ACUM[[#This Row],[5/6/2020]]</f>
        <v>-3</v>
      </c>
    </row>
    <row r="139" spans="1:8" ht="24">
      <c r="A139">
        <v>110101</v>
      </c>
      <c r="B139" s="2" t="s">
        <v>291</v>
      </c>
      <c r="C139" s="2" t="s">
        <v>292</v>
      </c>
      <c r="D139" s="2" t="s">
        <v>293</v>
      </c>
      <c r="E139" s="21"/>
      <c r="F139" s="21">
        <f>+Recupera_PN_ACUM[[#This Row],[04-06-2020]]-Recupera_PN_ACUM[[#This Row],[03-06-2020]]</f>
        <v>0</v>
      </c>
      <c r="G139" s="21">
        <f>+Recupera_PN_ACUM[[#This Row],[5/6/2020]]-Recupera_PN_ACUM[[#This Row],[04-06-2020]]</f>
        <v>0</v>
      </c>
      <c r="H139" s="21">
        <f>+Recupera_PN_ACUM[[#This Row],[6/6/2020]]-Recupera_PN_ACUM[[#This Row],[5/6/2020]]</f>
        <v>-3</v>
      </c>
    </row>
    <row r="140" spans="1:8">
      <c r="A140">
        <v>40603</v>
      </c>
      <c r="B140" s="2" t="s">
        <v>115</v>
      </c>
      <c r="C140" s="2" t="s">
        <v>185</v>
      </c>
      <c r="D140" s="2" t="s">
        <v>294</v>
      </c>
      <c r="E140" s="21"/>
      <c r="F140" s="21">
        <f>+Recupera_PN_ACUM[[#This Row],[04-06-2020]]-Recupera_PN_ACUM[[#This Row],[03-06-2020]]</f>
        <v>0</v>
      </c>
      <c r="G140" s="21">
        <f>+Recupera_PN_ACUM[[#This Row],[5/6/2020]]-Recupera_PN_ACUM[[#This Row],[04-06-2020]]</f>
        <v>0</v>
      </c>
      <c r="H140" s="21">
        <f>+Recupera_PN_ACUM[[#This Row],[6/6/2020]]-Recupera_PN_ACUM[[#This Row],[5/6/2020]]</f>
        <v>-3</v>
      </c>
    </row>
    <row r="141" spans="1:8">
      <c r="A141">
        <v>10208</v>
      </c>
      <c r="B141" s="2" t="s">
        <v>119</v>
      </c>
      <c r="C141" s="2" t="s">
        <v>167</v>
      </c>
      <c r="D141" s="2" t="s">
        <v>295</v>
      </c>
      <c r="E141" s="21">
        <v>35</v>
      </c>
      <c r="F141" s="21">
        <f>+Recupera_PN_ACUM[[#This Row],[04-06-2020]]-Recupera_PN_ACUM[[#This Row],[03-06-2020]]</f>
        <v>0</v>
      </c>
      <c r="G141" s="21">
        <f>+Recupera_PN_ACUM[[#This Row],[5/6/2020]]-Recupera_PN_ACUM[[#This Row],[04-06-2020]]</f>
        <v>0</v>
      </c>
      <c r="H141" s="21">
        <f>+Recupera_PN_ACUM[[#This Row],[6/6/2020]]-Recupera_PN_ACUM[[#This Row],[5/6/2020]]</f>
        <v>-3</v>
      </c>
    </row>
    <row r="142" spans="1:8">
      <c r="A142">
        <v>20603</v>
      </c>
      <c r="B142" s="2" t="s">
        <v>110</v>
      </c>
      <c r="C142" s="2" t="s">
        <v>236</v>
      </c>
      <c r="D142" s="2" t="s">
        <v>110</v>
      </c>
      <c r="E142" s="21"/>
      <c r="F142" s="21">
        <f>+Recupera_PN_ACUM[[#This Row],[04-06-2020]]-Recupera_PN_ACUM[[#This Row],[03-06-2020]]</f>
        <v>0</v>
      </c>
      <c r="G142" s="21">
        <f>+Recupera_PN_ACUM[[#This Row],[5/6/2020]]-Recupera_PN_ACUM[[#This Row],[04-06-2020]]</f>
        <v>0</v>
      </c>
      <c r="H142" s="21">
        <f>+Recupera_PN_ACUM[[#This Row],[6/6/2020]]-Recupera_PN_ACUM[[#This Row],[5/6/2020]]</f>
        <v>-3</v>
      </c>
    </row>
    <row r="143" spans="1:8">
      <c r="A143">
        <v>30302</v>
      </c>
      <c r="B143" s="2" t="s">
        <v>99</v>
      </c>
      <c r="C143" s="2" t="s">
        <v>296</v>
      </c>
      <c r="D143" s="2" t="s">
        <v>297</v>
      </c>
      <c r="E143" s="21">
        <v>2</v>
      </c>
      <c r="F143" s="21">
        <f>+Recupera_PN_ACUM[[#This Row],[04-06-2020]]-Recupera_PN_ACUM[[#This Row],[03-06-2020]]</f>
        <v>0</v>
      </c>
      <c r="G143" s="21">
        <f>+Recupera_PN_ACUM[[#This Row],[5/6/2020]]-Recupera_PN_ACUM[[#This Row],[04-06-2020]]</f>
        <v>0</v>
      </c>
      <c r="H143" s="21">
        <f>+Recupera_PN_ACUM[[#This Row],[6/6/2020]]-Recupera_PN_ACUM[[#This Row],[5/6/2020]]</f>
        <v>-1</v>
      </c>
    </row>
    <row r="144" spans="1:8">
      <c r="A144">
        <v>80507</v>
      </c>
      <c r="B144" s="2" t="s">
        <v>97</v>
      </c>
      <c r="C144" s="2" t="s">
        <v>240</v>
      </c>
      <c r="D144" s="2" t="s">
        <v>298</v>
      </c>
      <c r="E144" s="21"/>
      <c r="F144" s="21">
        <f>+Recupera_PN_ACUM[[#This Row],[04-06-2020]]-Recupera_PN_ACUM[[#This Row],[03-06-2020]]</f>
        <v>0</v>
      </c>
      <c r="G144" s="21">
        <f>+Recupera_PN_ACUM[[#This Row],[5/6/2020]]-Recupera_PN_ACUM[[#This Row],[04-06-2020]]</f>
        <v>0</v>
      </c>
      <c r="H144" s="21">
        <f>+Recupera_PN_ACUM[[#This Row],[6/6/2020]]-Recupera_PN_ACUM[[#This Row],[5/6/2020]]</f>
        <v>-2</v>
      </c>
    </row>
    <row r="145" spans="1:8">
      <c r="A145">
        <v>50209</v>
      </c>
      <c r="B145" s="2" t="s">
        <v>107</v>
      </c>
      <c r="C145" s="2" t="s">
        <v>195</v>
      </c>
      <c r="D145" s="2" t="s">
        <v>299</v>
      </c>
      <c r="E145" s="21"/>
      <c r="F145" s="21">
        <f>+Recupera_PN_ACUM[[#This Row],[04-06-2020]]-Recupera_PN_ACUM[[#This Row],[03-06-2020]]</f>
        <v>0</v>
      </c>
      <c r="G145" s="21">
        <f>+Recupera_PN_ACUM[[#This Row],[5/6/2020]]-Recupera_PN_ACUM[[#This Row],[04-06-2020]]</f>
        <v>0</v>
      </c>
      <c r="H145" s="21">
        <f>+Recupera_PN_ACUM[[#This Row],[6/6/2020]]-Recupera_PN_ACUM[[#This Row],[5/6/2020]]</f>
        <v>-2</v>
      </c>
    </row>
    <row r="146" spans="1:8">
      <c r="A146">
        <v>40303</v>
      </c>
      <c r="B146" s="2" t="s">
        <v>115</v>
      </c>
      <c r="C146" s="2" t="s">
        <v>152</v>
      </c>
      <c r="D146" s="2" t="s">
        <v>300</v>
      </c>
      <c r="E146" s="21"/>
      <c r="F146" s="21">
        <f>+Recupera_PN_ACUM[[#This Row],[04-06-2020]]-Recupera_PN_ACUM[[#This Row],[03-06-2020]]</f>
        <v>0</v>
      </c>
      <c r="G146" s="21">
        <f>+Recupera_PN_ACUM[[#This Row],[5/6/2020]]-Recupera_PN_ACUM[[#This Row],[04-06-2020]]</f>
        <v>0</v>
      </c>
      <c r="H146" s="21">
        <f>+Recupera_PN_ACUM[[#This Row],[6/6/2020]]-Recupera_PN_ACUM[[#This Row],[5/6/2020]]</f>
        <v>-2</v>
      </c>
    </row>
    <row r="147" spans="1:8">
      <c r="A147">
        <v>70404</v>
      </c>
      <c r="B147" s="2" t="s">
        <v>102</v>
      </c>
      <c r="C147" s="2" t="s">
        <v>158</v>
      </c>
      <c r="D147" s="2" t="s">
        <v>301</v>
      </c>
      <c r="E147" s="21"/>
      <c r="F147" s="21">
        <f>+Recupera_PN_ACUM[[#This Row],[04-06-2020]]-Recupera_PN_ACUM[[#This Row],[03-06-2020]]</f>
        <v>0</v>
      </c>
      <c r="G147" s="21">
        <f>+Recupera_PN_ACUM[[#This Row],[5/6/2020]]-Recupera_PN_ACUM[[#This Row],[04-06-2020]]</f>
        <v>0</v>
      </c>
      <c r="H147" s="21">
        <f>+Recupera_PN_ACUM[[#This Row],[6/6/2020]]-Recupera_PN_ACUM[[#This Row],[5/6/2020]]</f>
        <v>-1</v>
      </c>
    </row>
    <row r="148" spans="1:8">
      <c r="A148">
        <v>90503</v>
      </c>
      <c r="B148" s="2" t="s">
        <v>139</v>
      </c>
      <c r="C148" s="2" t="s">
        <v>258</v>
      </c>
      <c r="D148" s="2" t="s">
        <v>301</v>
      </c>
      <c r="E148" s="21"/>
      <c r="F148" s="21">
        <f>+Recupera_PN_ACUM[[#This Row],[04-06-2020]]-Recupera_PN_ACUM[[#This Row],[03-06-2020]]</f>
        <v>0</v>
      </c>
      <c r="G148" s="21">
        <f>+Recupera_PN_ACUM[[#This Row],[5/6/2020]]-Recupera_PN_ACUM[[#This Row],[04-06-2020]]</f>
        <v>0</v>
      </c>
      <c r="H148" s="21">
        <f>+Recupera_PN_ACUM[[#This Row],[6/6/2020]]-Recupera_PN_ACUM[[#This Row],[5/6/2020]]</f>
        <v>-2</v>
      </c>
    </row>
    <row r="149" spans="1:8">
      <c r="A149">
        <v>90802</v>
      </c>
      <c r="B149" s="2" t="s">
        <v>139</v>
      </c>
      <c r="C149" s="2" t="s">
        <v>302</v>
      </c>
      <c r="D149" s="2" t="s">
        <v>303</v>
      </c>
      <c r="E149" s="21"/>
      <c r="F149" s="21">
        <f>+Recupera_PN_ACUM[[#This Row],[04-06-2020]]-Recupera_PN_ACUM[[#This Row],[03-06-2020]]</f>
        <v>0</v>
      </c>
      <c r="G149" s="21">
        <f>+Recupera_PN_ACUM[[#This Row],[5/6/2020]]-Recupera_PN_ACUM[[#This Row],[04-06-2020]]</f>
        <v>0</v>
      </c>
      <c r="H149" s="21">
        <f>+Recupera_PN_ACUM[[#This Row],[6/6/2020]]-Recupera_PN_ACUM[[#This Row],[5/6/2020]]</f>
        <v>-2</v>
      </c>
    </row>
    <row r="150" spans="1:8">
      <c r="A150">
        <v>90607</v>
      </c>
      <c r="B150" s="2" t="s">
        <v>139</v>
      </c>
      <c r="C150" s="2" t="s">
        <v>253</v>
      </c>
      <c r="D150" s="2" t="s">
        <v>304</v>
      </c>
      <c r="E150" s="21">
        <v>0</v>
      </c>
      <c r="F150" s="21">
        <f>+Recupera_PN_ACUM[[#This Row],[04-06-2020]]-Recupera_PN_ACUM[[#This Row],[03-06-2020]]</f>
        <v>0</v>
      </c>
      <c r="G150" s="21">
        <f>+Recupera_PN_ACUM[[#This Row],[5/6/2020]]-Recupera_PN_ACUM[[#This Row],[04-06-2020]]</f>
        <v>0</v>
      </c>
      <c r="H150" s="21">
        <f>+Recupera_PN_ACUM[[#This Row],[6/6/2020]]-Recupera_PN_ACUM[[#This Row],[5/6/2020]]</f>
        <v>-2</v>
      </c>
    </row>
    <row r="151" spans="1:8">
      <c r="A151">
        <v>30107</v>
      </c>
      <c r="B151" s="2" t="s">
        <v>99</v>
      </c>
      <c r="C151" s="2" t="s">
        <v>99</v>
      </c>
      <c r="D151" s="2" t="s">
        <v>305</v>
      </c>
      <c r="E151" s="21"/>
      <c r="F151" s="21">
        <f>+Recupera_PN_ACUM[[#This Row],[04-06-2020]]-Recupera_PN_ACUM[[#This Row],[03-06-2020]]</f>
        <v>0</v>
      </c>
      <c r="G151" s="21">
        <f>+Recupera_PN_ACUM[[#This Row],[5/6/2020]]-Recupera_PN_ACUM[[#This Row],[04-06-2020]]</f>
        <v>0</v>
      </c>
      <c r="H151" s="21">
        <f>+Recupera_PN_ACUM[[#This Row],[6/6/2020]]-Recupera_PN_ACUM[[#This Row],[5/6/2020]]</f>
        <v>-2</v>
      </c>
    </row>
    <row r="152" spans="1:8">
      <c r="A152">
        <v>30115</v>
      </c>
      <c r="B152" s="2" t="s">
        <v>99</v>
      </c>
      <c r="C152" s="2" t="s">
        <v>99</v>
      </c>
      <c r="D152" s="2" t="s">
        <v>306</v>
      </c>
      <c r="E152" s="21"/>
      <c r="F152" s="21">
        <f>+Recupera_PN_ACUM[[#This Row],[04-06-2020]]-Recupera_PN_ACUM[[#This Row],[03-06-2020]]</f>
        <v>0</v>
      </c>
      <c r="G152" s="21">
        <f>+Recupera_PN_ACUM[[#This Row],[5/6/2020]]-Recupera_PN_ACUM[[#This Row],[04-06-2020]]</f>
        <v>0</v>
      </c>
      <c r="H152" s="21">
        <f>+Recupera_PN_ACUM[[#This Row],[6/6/2020]]-Recupera_PN_ACUM[[#This Row],[5/6/2020]]</f>
        <v>-2</v>
      </c>
    </row>
    <row r="153" spans="1:8">
      <c r="A153">
        <v>30502</v>
      </c>
      <c r="B153" s="2" t="s">
        <v>99</v>
      </c>
      <c r="C153" s="2" t="s">
        <v>307</v>
      </c>
      <c r="D153" s="2" t="s">
        <v>308</v>
      </c>
      <c r="E153" s="21"/>
      <c r="F153" s="21">
        <f>+Recupera_PN_ACUM[[#This Row],[04-06-2020]]-Recupera_PN_ACUM[[#This Row],[03-06-2020]]</f>
        <v>0</v>
      </c>
      <c r="G153" s="21">
        <f>+Recupera_PN_ACUM[[#This Row],[5/6/2020]]-Recupera_PN_ACUM[[#This Row],[04-06-2020]]</f>
        <v>0</v>
      </c>
      <c r="H153" s="21">
        <f>+Recupera_PN_ACUM[[#This Row],[6/6/2020]]-Recupera_PN_ACUM[[#This Row],[5/6/2020]]</f>
        <v>-2</v>
      </c>
    </row>
    <row r="154" spans="1:8">
      <c r="A154">
        <v>50314</v>
      </c>
      <c r="B154" s="2" t="s">
        <v>107</v>
      </c>
      <c r="C154" s="2" t="s">
        <v>108</v>
      </c>
      <c r="D154" s="2" t="s">
        <v>309</v>
      </c>
      <c r="E154" s="21"/>
      <c r="F154" s="21">
        <f>+Recupera_PN_ACUM[[#This Row],[04-06-2020]]-Recupera_PN_ACUM[[#This Row],[03-06-2020]]</f>
        <v>0</v>
      </c>
      <c r="G154" s="21">
        <f>+Recupera_PN_ACUM[[#This Row],[5/6/2020]]-Recupera_PN_ACUM[[#This Row],[04-06-2020]]</f>
        <v>0</v>
      </c>
      <c r="H154" s="21">
        <f>+Recupera_PN_ACUM[[#This Row],[6/6/2020]]-Recupera_PN_ACUM[[#This Row],[5/6/2020]]</f>
        <v>-2</v>
      </c>
    </row>
    <row r="155" spans="1:8">
      <c r="A155">
        <v>41403</v>
      </c>
      <c r="B155" s="2" t="s">
        <v>115</v>
      </c>
      <c r="C155" s="2" t="s">
        <v>268</v>
      </c>
      <c r="D155" s="2" t="s">
        <v>310</v>
      </c>
      <c r="E155" s="21">
        <v>0</v>
      </c>
      <c r="F155" s="21">
        <f>+Recupera_PN_ACUM[[#This Row],[04-06-2020]]-Recupera_PN_ACUM[[#This Row],[03-06-2020]]</f>
        <v>0</v>
      </c>
      <c r="G155" s="21">
        <f>+Recupera_PN_ACUM[[#This Row],[5/6/2020]]-Recupera_PN_ACUM[[#This Row],[04-06-2020]]</f>
        <v>0</v>
      </c>
      <c r="H155" s="21">
        <f>+Recupera_PN_ACUM[[#This Row],[6/6/2020]]-Recupera_PN_ACUM[[#This Row],[5/6/2020]]</f>
        <v>-2</v>
      </c>
    </row>
    <row r="156" spans="1:8">
      <c r="A156">
        <v>80805</v>
      </c>
      <c r="B156" s="2" t="s">
        <v>97</v>
      </c>
      <c r="C156" s="2" t="s">
        <v>97</v>
      </c>
      <c r="D156" s="2" t="s">
        <v>311</v>
      </c>
      <c r="E156" s="21">
        <v>0</v>
      </c>
      <c r="F156" s="21">
        <f>+Recupera_PN_ACUM[[#This Row],[04-06-2020]]-Recupera_PN_ACUM[[#This Row],[03-06-2020]]</f>
        <v>0</v>
      </c>
      <c r="G156" s="21">
        <f>+Recupera_PN_ACUM[[#This Row],[5/6/2020]]-Recupera_PN_ACUM[[#This Row],[04-06-2020]]</f>
        <v>0</v>
      </c>
      <c r="H156" s="21">
        <f>+Recupera_PN_ACUM[[#This Row],[6/6/2020]]-Recupera_PN_ACUM[[#This Row],[5/6/2020]]</f>
        <v>-2</v>
      </c>
    </row>
    <row r="157" spans="1:8">
      <c r="A157">
        <v>40601</v>
      </c>
      <c r="B157" s="2" t="s">
        <v>115</v>
      </c>
      <c r="C157" s="2" t="s">
        <v>185</v>
      </c>
      <c r="D157" s="2" t="s">
        <v>312</v>
      </c>
      <c r="E157" s="21">
        <v>7</v>
      </c>
      <c r="F157" s="21">
        <f>+Recupera_PN_ACUM[[#This Row],[04-06-2020]]-Recupera_PN_ACUM[[#This Row],[03-06-2020]]</f>
        <v>0</v>
      </c>
      <c r="G157" s="21">
        <f>+Recupera_PN_ACUM[[#This Row],[5/6/2020]]-Recupera_PN_ACUM[[#This Row],[04-06-2020]]</f>
        <v>0</v>
      </c>
      <c r="H157" s="21">
        <f>+Recupera_PN_ACUM[[#This Row],[6/6/2020]]-Recupera_PN_ACUM[[#This Row],[5/6/2020]]</f>
        <v>-2</v>
      </c>
    </row>
    <row r="158" spans="1:8">
      <c r="A158">
        <v>40611</v>
      </c>
      <c r="B158" s="2" t="s">
        <v>115</v>
      </c>
      <c r="C158" s="2" t="s">
        <v>185</v>
      </c>
      <c r="D158" s="2" t="s">
        <v>313</v>
      </c>
      <c r="E158" s="21"/>
      <c r="F158" s="21">
        <f>+Recupera_PN_ACUM[[#This Row],[04-06-2020]]-Recupera_PN_ACUM[[#This Row],[03-06-2020]]</f>
        <v>0</v>
      </c>
      <c r="G158" s="21">
        <f>+Recupera_PN_ACUM[[#This Row],[5/6/2020]]-Recupera_PN_ACUM[[#This Row],[04-06-2020]]</f>
        <v>0</v>
      </c>
      <c r="H158" s="21">
        <f>+Recupera_PN_ACUM[[#This Row],[6/6/2020]]-Recupera_PN_ACUM[[#This Row],[5/6/2020]]</f>
        <v>-2</v>
      </c>
    </row>
    <row r="159" spans="1:8">
      <c r="A159">
        <v>40612</v>
      </c>
      <c r="B159" s="2" t="s">
        <v>115</v>
      </c>
      <c r="C159" s="2" t="s">
        <v>185</v>
      </c>
      <c r="D159" s="2" t="s">
        <v>314</v>
      </c>
      <c r="E159" s="21"/>
      <c r="F159" s="21">
        <f>+Recupera_PN_ACUM[[#This Row],[04-06-2020]]-Recupera_PN_ACUM[[#This Row],[03-06-2020]]</f>
        <v>0</v>
      </c>
      <c r="G159" s="21">
        <f>+Recupera_PN_ACUM[[#This Row],[5/6/2020]]-Recupera_PN_ACUM[[#This Row],[04-06-2020]]</f>
        <v>0</v>
      </c>
      <c r="H159" s="21">
        <f>+Recupera_PN_ACUM[[#This Row],[6/6/2020]]-Recupera_PN_ACUM[[#This Row],[5/6/2020]]</f>
        <v>-2</v>
      </c>
    </row>
    <row r="160" spans="1:8" ht="24">
      <c r="A160">
        <v>120313</v>
      </c>
      <c r="B160" s="2" t="s">
        <v>104</v>
      </c>
      <c r="C160" s="2" t="s">
        <v>126</v>
      </c>
      <c r="D160" s="2" t="s">
        <v>315</v>
      </c>
      <c r="E160" s="21"/>
      <c r="F160" s="21">
        <f>+Recupera_PN_ACUM[[#This Row],[04-06-2020]]-Recupera_PN_ACUM[[#This Row],[03-06-2020]]</f>
        <v>0</v>
      </c>
      <c r="G160" s="21">
        <f>+Recupera_PN_ACUM[[#This Row],[5/6/2020]]-Recupera_PN_ACUM[[#This Row],[04-06-2020]]</f>
        <v>0</v>
      </c>
      <c r="H160" s="21">
        <f>+Recupera_PN_ACUM[[#This Row],[6/6/2020]]-Recupera_PN_ACUM[[#This Row],[5/6/2020]]</f>
        <v>-1</v>
      </c>
    </row>
    <row r="161" spans="1:8" ht="24">
      <c r="A161">
        <v>120315</v>
      </c>
      <c r="B161" s="2" t="s">
        <v>104</v>
      </c>
      <c r="C161" s="2" t="s">
        <v>126</v>
      </c>
      <c r="D161" s="2" t="s">
        <v>316</v>
      </c>
      <c r="E161" s="21"/>
      <c r="F161" s="21">
        <f>+Recupera_PN_ACUM[[#This Row],[04-06-2020]]-Recupera_PN_ACUM[[#This Row],[03-06-2020]]</f>
        <v>0</v>
      </c>
      <c r="G161" s="21">
        <f>+Recupera_PN_ACUM[[#This Row],[5/6/2020]]-Recupera_PN_ACUM[[#This Row],[04-06-2020]]</f>
        <v>0</v>
      </c>
      <c r="H161" s="21">
        <f>+Recupera_PN_ACUM[[#This Row],[6/6/2020]]-Recupera_PN_ACUM[[#This Row],[5/6/2020]]</f>
        <v>-1</v>
      </c>
    </row>
    <row r="162" spans="1:8">
      <c r="A162">
        <v>40102</v>
      </c>
      <c r="B162" s="2" t="s">
        <v>115</v>
      </c>
      <c r="C162" s="2" t="s">
        <v>116</v>
      </c>
      <c r="D162" s="2" t="s">
        <v>317</v>
      </c>
      <c r="E162" s="21">
        <v>0</v>
      </c>
      <c r="F162" s="21">
        <f>+Recupera_PN_ACUM[[#This Row],[04-06-2020]]-Recupera_PN_ACUM[[#This Row],[03-06-2020]]</f>
        <v>0</v>
      </c>
      <c r="G162" s="21">
        <f>+Recupera_PN_ACUM[[#This Row],[5/6/2020]]-Recupera_PN_ACUM[[#This Row],[04-06-2020]]</f>
        <v>0</v>
      </c>
      <c r="H162" s="21">
        <f>+Recupera_PN_ACUM[[#This Row],[6/6/2020]]-Recupera_PN_ACUM[[#This Row],[5/6/2020]]</f>
        <v>0</v>
      </c>
    </row>
    <row r="163" spans="1:8">
      <c r="A163">
        <v>40701</v>
      </c>
      <c r="B163" s="2" t="s">
        <v>115</v>
      </c>
      <c r="C163" s="2" t="s">
        <v>318</v>
      </c>
      <c r="D163" s="2" t="s">
        <v>319</v>
      </c>
      <c r="E163" s="21">
        <v>76</v>
      </c>
      <c r="F163" s="21">
        <f>+Recupera_PN_ACUM[[#This Row],[04-06-2020]]-Recupera_PN_ACUM[[#This Row],[03-06-2020]]</f>
        <v>0</v>
      </c>
      <c r="G163" s="21">
        <f>+Recupera_PN_ACUM[[#This Row],[5/6/2020]]-Recupera_PN_ACUM[[#This Row],[04-06-2020]]</f>
        <v>0</v>
      </c>
      <c r="H163" s="21">
        <f>+Recupera_PN_ACUM[[#This Row],[6/6/2020]]-Recupera_PN_ACUM[[#This Row],[5/6/2020]]</f>
        <v>-1</v>
      </c>
    </row>
    <row r="164" spans="1:8">
      <c r="A164">
        <v>41007</v>
      </c>
      <c r="B164" s="2" t="s">
        <v>115</v>
      </c>
      <c r="C164" s="2" t="s">
        <v>202</v>
      </c>
      <c r="D164" s="2" t="s">
        <v>320</v>
      </c>
      <c r="E164" s="21">
        <v>76</v>
      </c>
      <c r="F164" s="21">
        <f>+Recupera_PN_ACUM[[#This Row],[04-06-2020]]-Recupera_PN_ACUM[[#This Row],[03-06-2020]]</f>
        <v>0</v>
      </c>
      <c r="G164" s="21">
        <f>+Recupera_PN_ACUM[[#This Row],[5/6/2020]]-Recupera_PN_ACUM[[#This Row],[04-06-2020]]</f>
        <v>0</v>
      </c>
      <c r="H164" s="21">
        <f>+Recupera_PN_ACUM[[#This Row],[6/6/2020]]-Recupera_PN_ACUM[[#This Row],[5/6/2020]]</f>
        <v>0</v>
      </c>
    </row>
    <row r="165" spans="1:8">
      <c r="A165">
        <v>80826</v>
      </c>
      <c r="B165" s="2" t="s">
        <v>97</v>
      </c>
      <c r="C165" s="2" t="s">
        <v>97</v>
      </c>
      <c r="D165" s="2" t="s">
        <v>321</v>
      </c>
      <c r="E165" s="21"/>
      <c r="F165" s="21">
        <f>+Recupera_PN_ACUM[[#This Row],[04-06-2020]]-Recupera_PN_ACUM[[#This Row],[03-06-2020]]</f>
        <v>0</v>
      </c>
      <c r="G165" s="21">
        <f>+Recupera_PN_ACUM[[#This Row],[5/6/2020]]-Recupera_PN_ACUM[[#This Row],[04-06-2020]]</f>
        <v>0</v>
      </c>
      <c r="H165" s="21">
        <f>+Recupera_PN_ACUM[[#This Row],[6/6/2020]]-Recupera_PN_ACUM[[#This Row],[5/6/2020]]</f>
        <v>-1</v>
      </c>
    </row>
    <row r="166" spans="1:8">
      <c r="A166">
        <v>40702</v>
      </c>
      <c r="B166" s="2" t="s">
        <v>115</v>
      </c>
      <c r="C166" s="2" t="s">
        <v>318</v>
      </c>
      <c r="D166" s="2" t="s">
        <v>322</v>
      </c>
      <c r="E166" s="21"/>
      <c r="F166" s="21">
        <f>+Recupera_PN_ACUM[[#This Row],[04-06-2020]]-Recupera_PN_ACUM[[#This Row],[03-06-2020]]</f>
        <v>0</v>
      </c>
      <c r="G166" s="21">
        <f>+Recupera_PN_ACUM[[#This Row],[5/6/2020]]-Recupera_PN_ACUM[[#This Row],[04-06-2020]]</f>
        <v>0</v>
      </c>
      <c r="H166" s="21">
        <f>+Recupera_PN_ACUM[[#This Row],[6/6/2020]]-Recupera_PN_ACUM[[#This Row],[5/6/2020]]</f>
        <v>-1</v>
      </c>
    </row>
    <row r="167" spans="1:8">
      <c r="A167">
        <v>91010</v>
      </c>
      <c r="B167" s="2" t="s">
        <v>139</v>
      </c>
      <c r="C167" s="2" t="s">
        <v>232</v>
      </c>
      <c r="D167" s="2" t="s">
        <v>323</v>
      </c>
      <c r="E167" s="21"/>
      <c r="F167" s="21">
        <f>+Recupera_PN_ACUM[[#This Row],[04-06-2020]]-Recupera_PN_ACUM[[#This Row],[03-06-2020]]</f>
        <v>0</v>
      </c>
      <c r="G167" s="21">
        <f>+Recupera_PN_ACUM[[#This Row],[5/6/2020]]-Recupera_PN_ACUM[[#This Row],[04-06-2020]]</f>
        <v>0</v>
      </c>
      <c r="H167" s="21">
        <f>+Recupera_PN_ACUM[[#This Row],[6/6/2020]]-Recupera_PN_ACUM[[#This Row],[5/6/2020]]</f>
        <v>-1</v>
      </c>
    </row>
    <row r="168" spans="1:8">
      <c r="A168">
        <v>90903</v>
      </c>
      <c r="B168" s="2" t="s">
        <v>139</v>
      </c>
      <c r="C168" s="2" t="s">
        <v>108</v>
      </c>
      <c r="D168" s="2" t="s">
        <v>324</v>
      </c>
      <c r="E168" s="21"/>
      <c r="F168" s="21">
        <f>+Recupera_PN_ACUM[[#This Row],[04-06-2020]]-Recupera_PN_ACUM[[#This Row],[03-06-2020]]</f>
        <v>0</v>
      </c>
      <c r="G168" s="21">
        <f>+Recupera_PN_ACUM[[#This Row],[5/6/2020]]-Recupera_PN_ACUM[[#This Row],[04-06-2020]]</f>
        <v>0</v>
      </c>
      <c r="H168" s="21">
        <f>+Recupera_PN_ACUM[[#This Row],[6/6/2020]]-Recupera_PN_ACUM[[#This Row],[5/6/2020]]</f>
        <v>-1</v>
      </c>
    </row>
    <row r="169" spans="1:8">
      <c r="A169">
        <v>130705</v>
      </c>
      <c r="B169" s="2" t="s">
        <v>131</v>
      </c>
      <c r="C169" s="2" t="s">
        <v>132</v>
      </c>
      <c r="D169" s="2" t="s">
        <v>325</v>
      </c>
      <c r="E169" s="21"/>
      <c r="F169" s="21">
        <f>+Recupera_PN_ACUM[[#This Row],[04-06-2020]]-Recupera_PN_ACUM[[#This Row],[03-06-2020]]</f>
        <v>0</v>
      </c>
      <c r="G169" s="21">
        <f>+Recupera_PN_ACUM[[#This Row],[5/6/2020]]-Recupera_PN_ACUM[[#This Row],[04-06-2020]]</f>
        <v>0</v>
      </c>
      <c r="H169" s="21">
        <f>+Recupera_PN_ACUM[[#This Row],[6/6/2020]]-Recupera_PN_ACUM[[#This Row],[5/6/2020]]</f>
        <v>-1</v>
      </c>
    </row>
    <row r="170" spans="1:8">
      <c r="A170">
        <v>90307</v>
      </c>
      <c r="B170" s="2" t="s">
        <v>139</v>
      </c>
      <c r="C170" s="2" t="s">
        <v>238</v>
      </c>
      <c r="D170" s="2" t="s">
        <v>326</v>
      </c>
      <c r="E170" s="21">
        <v>264</v>
      </c>
      <c r="F170" s="21">
        <f>+Recupera_PN_ACUM[[#This Row],[04-06-2020]]-Recupera_PN_ACUM[[#This Row],[03-06-2020]]</f>
        <v>0</v>
      </c>
      <c r="G170" s="21">
        <f>+Recupera_PN_ACUM[[#This Row],[5/6/2020]]-Recupera_PN_ACUM[[#This Row],[04-06-2020]]</f>
        <v>0</v>
      </c>
      <c r="H170" s="21">
        <f>+Recupera_PN_ACUM[[#This Row],[6/6/2020]]-Recupera_PN_ACUM[[#This Row],[5/6/2020]]</f>
        <v>-1</v>
      </c>
    </row>
    <row r="171" spans="1:8" ht="24">
      <c r="A171">
        <v>120505</v>
      </c>
      <c r="B171" s="2" t="s">
        <v>104</v>
      </c>
      <c r="C171" s="2" t="s">
        <v>105</v>
      </c>
      <c r="D171" s="2" t="s">
        <v>327</v>
      </c>
      <c r="E171" s="21">
        <v>25</v>
      </c>
      <c r="F171" s="21">
        <f>+Recupera_PN_ACUM[[#This Row],[04-06-2020]]-Recupera_PN_ACUM[[#This Row],[03-06-2020]]</f>
        <v>0</v>
      </c>
      <c r="G171" s="21">
        <f>+Recupera_PN_ACUM[[#This Row],[5/6/2020]]-Recupera_PN_ACUM[[#This Row],[04-06-2020]]</f>
        <v>0</v>
      </c>
      <c r="H171" s="21">
        <f>+Recupera_PN_ACUM[[#This Row],[6/6/2020]]-Recupera_PN_ACUM[[#This Row],[5/6/2020]]</f>
        <v>-1</v>
      </c>
    </row>
    <row r="172" spans="1:8">
      <c r="A172">
        <v>60604</v>
      </c>
      <c r="B172" s="2" t="s">
        <v>214</v>
      </c>
      <c r="C172" s="2" t="s">
        <v>328</v>
      </c>
      <c r="D172" s="2" t="s">
        <v>329</v>
      </c>
      <c r="E172" s="21"/>
      <c r="F172" s="21">
        <f>+Recupera_PN_ACUM[[#This Row],[04-06-2020]]-Recupera_PN_ACUM[[#This Row],[03-06-2020]]</f>
        <v>0</v>
      </c>
      <c r="G172" s="21">
        <f>+Recupera_PN_ACUM[[#This Row],[5/6/2020]]-Recupera_PN_ACUM[[#This Row],[04-06-2020]]</f>
        <v>0</v>
      </c>
      <c r="H172" s="21">
        <f>+Recupera_PN_ACUM[[#This Row],[6/6/2020]]-Recupera_PN_ACUM[[#This Row],[5/6/2020]]</f>
        <v>-1</v>
      </c>
    </row>
    <row r="173" spans="1:8">
      <c r="A173">
        <v>90102</v>
      </c>
      <c r="B173" s="2" t="s">
        <v>139</v>
      </c>
      <c r="C173" s="2" t="s">
        <v>148</v>
      </c>
      <c r="D173" s="2" t="s">
        <v>330</v>
      </c>
      <c r="E173" s="21"/>
      <c r="F173" s="21">
        <f>+Recupera_PN_ACUM[[#This Row],[04-06-2020]]-Recupera_PN_ACUM[[#This Row],[03-06-2020]]</f>
        <v>0</v>
      </c>
      <c r="G173" s="21">
        <f>+Recupera_PN_ACUM[[#This Row],[5/6/2020]]-Recupera_PN_ACUM[[#This Row],[04-06-2020]]</f>
        <v>0</v>
      </c>
      <c r="H173" s="21">
        <f>+Recupera_PN_ACUM[[#This Row],[6/6/2020]]-Recupera_PN_ACUM[[#This Row],[5/6/2020]]</f>
        <v>-1</v>
      </c>
    </row>
    <row r="174" spans="1:8">
      <c r="A174">
        <v>70704</v>
      </c>
      <c r="B174" s="2" t="s">
        <v>102</v>
      </c>
      <c r="C174" s="2" t="s">
        <v>129</v>
      </c>
      <c r="D174" s="2" t="s">
        <v>331</v>
      </c>
      <c r="E174" s="21"/>
      <c r="F174" s="21">
        <f>+Recupera_PN_ACUM[[#This Row],[04-06-2020]]-Recupera_PN_ACUM[[#This Row],[03-06-2020]]</f>
        <v>0</v>
      </c>
      <c r="G174" s="21">
        <f>+Recupera_PN_ACUM[[#This Row],[5/6/2020]]-Recupera_PN_ACUM[[#This Row],[04-06-2020]]</f>
        <v>0</v>
      </c>
      <c r="H174" s="21">
        <f>+Recupera_PN_ACUM[[#This Row],[6/6/2020]]-Recupera_PN_ACUM[[#This Row],[5/6/2020]]</f>
        <v>-1</v>
      </c>
    </row>
    <row r="175" spans="1:8">
      <c r="A175">
        <v>40513</v>
      </c>
      <c r="B175" s="2" t="s">
        <v>115</v>
      </c>
      <c r="C175" s="2" t="s">
        <v>146</v>
      </c>
      <c r="D175" s="2" t="s">
        <v>332</v>
      </c>
      <c r="E175" s="21"/>
      <c r="F175" s="21">
        <f>+Recupera_PN_ACUM[[#This Row],[04-06-2020]]-Recupera_PN_ACUM[[#This Row],[03-06-2020]]</f>
        <v>0</v>
      </c>
      <c r="G175" s="21">
        <f>+Recupera_PN_ACUM[[#This Row],[5/6/2020]]-Recupera_PN_ACUM[[#This Row],[04-06-2020]]</f>
        <v>0</v>
      </c>
      <c r="H175" s="21">
        <f>+Recupera_PN_ACUM[[#This Row],[6/6/2020]]-Recupera_PN_ACUM[[#This Row],[5/6/2020]]</f>
        <v>0</v>
      </c>
    </row>
    <row r="176" spans="1:8">
      <c r="A176">
        <v>70705</v>
      </c>
      <c r="B176" s="2" t="s">
        <v>102</v>
      </c>
      <c r="C176" s="2" t="s">
        <v>129</v>
      </c>
      <c r="D176" s="2" t="s">
        <v>333</v>
      </c>
      <c r="E176" s="21">
        <v>82</v>
      </c>
      <c r="F176" s="21">
        <f>+Recupera_PN_ACUM[[#This Row],[04-06-2020]]-Recupera_PN_ACUM[[#This Row],[03-06-2020]]</f>
        <v>0</v>
      </c>
      <c r="G176" s="21">
        <f>+Recupera_PN_ACUM[[#This Row],[5/6/2020]]-Recupera_PN_ACUM[[#This Row],[04-06-2020]]</f>
        <v>0</v>
      </c>
      <c r="H176" s="21">
        <f>+Recupera_PN_ACUM[[#This Row],[6/6/2020]]-Recupera_PN_ACUM[[#This Row],[5/6/2020]]</f>
        <v>-1</v>
      </c>
    </row>
    <row r="177" spans="1:8">
      <c r="A177">
        <v>91203</v>
      </c>
      <c r="B177" s="2" t="s">
        <v>139</v>
      </c>
      <c r="C177" s="2" t="s">
        <v>140</v>
      </c>
      <c r="D177" s="2" t="s">
        <v>333</v>
      </c>
      <c r="E177" s="21">
        <v>0</v>
      </c>
      <c r="F177" s="21">
        <f>+Recupera_PN_ACUM[[#This Row],[04-06-2020]]-Recupera_PN_ACUM[[#This Row],[03-06-2020]]</f>
        <v>0</v>
      </c>
      <c r="G177" s="21">
        <f>+Recupera_PN_ACUM[[#This Row],[5/6/2020]]-Recupera_PN_ACUM[[#This Row],[04-06-2020]]</f>
        <v>0</v>
      </c>
      <c r="H177" s="21">
        <f>+Recupera_PN_ACUM[[#This Row],[6/6/2020]]-Recupera_PN_ACUM[[#This Row],[5/6/2020]]</f>
        <v>0</v>
      </c>
    </row>
    <row r="178" spans="1:8">
      <c r="A178">
        <v>130307</v>
      </c>
      <c r="B178" s="2" t="s">
        <v>131</v>
      </c>
      <c r="C178" s="2" t="s">
        <v>219</v>
      </c>
      <c r="D178" s="2" t="s">
        <v>333</v>
      </c>
      <c r="E178" s="21"/>
      <c r="F178" s="21">
        <f>+Recupera_PN_ACUM[[#This Row],[04-06-2020]]-Recupera_PN_ACUM[[#This Row],[03-06-2020]]</f>
        <v>0</v>
      </c>
      <c r="G178" s="21">
        <f>+Recupera_PN_ACUM[[#This Row],[5/6/2020]]-Recupera_PN_ACUM[[#This Row],[04-06-2020]]</f>
        <v>0</v>
      </c>
      <c r="H178" s="21">
        <f>+Recupera_PN_ACUM[[#This Row],[6/6/2020]]-Recupera_PN_ACUM[[#This Row],[5/6/2020]]</f>
        <v>-1</v>
      </c>
    </row>
    <row r="179" spans="1:8">
      <c r="A179">
        <v>60303</v>
      </c>
      <c r="B179" s="2" t="s">
        <v>214</v>
      </c>
      <c r="C179" s="2" t="s">
        <v>334</v>
      </c>
      <c r="D179" s="2" t="s">
        <v>335</v>
      </c>
      <c r="E179" s="21">
        <v>121</v>
      </c>
      <c r="F179" s="21">
        <f>+Recupera_PN_ACUM[[#This Row],[04-06-2020]]-Recupera_PN_ACUM[[#This Row],[03-06-2020]]</f>
        <v>0</v>
      </c>
      <c r="G179" s="21">
        <f>+Recupera_PN_ACUM[[#This Row],[5/6/2020]]-Recupera_PN_ACUM[[#This Row],[04-06-2020]]</f>
        <v>0</v>
      </c>
      <c r="H179" s="21">
        <f>+Recupera_PN_ACUM[[#This Row],[6/6/2020]]-Recupera_PN_ACUM[[#This Row],[5/6/2020]]</f>
        <v>-1</v>
      </c>
    </row>
    <row r="180" spans="1:8">
      <c r="A180">
        <v>70602</v>
      </c>
      <c r="B180" s="2" t="s">
        <v>102</v>
      </c>
      <c r="C180" s="2" t="s">
        <v>336</v>
      </c>
      <c r="D180" s="2" t="s">
        <v>337</v>
      </c>
      <c r="E180" s="21"/>
      <c r="F180" s="21">
        <f>+Recupera_PN_ACUM[[#This Row],[04-06-2020]]-Recupera_PN_ACUM[[#This Row],[03-06-2020]]</f>
        <v>0</v>
      </c>
      <c r="G180" s="21">
        <f>+Recupera_PN_ACUM[[#This Row],[5/6/2020]]-Recupera_PN_ACUM[[#This Row],[04-06-2020]]</f>
        <v>0</v>
      </c>
      <c r="H180" s="21">
        <f>+Recupera_PN_ACUM[[#This Row],[6/6/2020]]-Recupera_PN_ACUM[[#This Row],[5/6/2020]]</f>
        <v>0</v>
      </c>
    </row>
    <row r="181" spans="1:8">
      <c r="A181">
        <v>20403</v>
      </c>
      <c r="B181" s="2" t="s">
        <v>110</v>
      </c>
      <c r="C181" s="2" t="s">
        <v>242</v>
      </c>
      <c r="D181" s="2" t="s">
        <v>338</v>
      </c>
      <c r="E181" s="21">
        <v>4</v>
      </c>
      <c r="F181" s="21">
        <f>+Recupera_PN_ACUM[[#This Row],[04-06-2020]]-Recupera_PN_ACUM[[#This Row],[03-06-2020]]</f>
        <v>0</v>
      </c>
      <c r="G181" s="21">
        <f>+Recupera_PN_ACUM[[#This Row],[5/6/2020]]-Recupera_PN_ACUM[[#This Row],[04-06-2020]]</f>
        <v>0</v>
      </c>
      <c r="H181" s="21">
        <f>+Recupera_PN_ACUM[[#This Row],[6/6/2020]]-Recupera_PN_ACUM[[#This Row],[5/6/2020]]</f>
        <v>-1</v>
      </c>
    </row>
    <row r="182" spans="1:8">
      <c r="A182">
        <v>60302</v>
      </c>
      <c r="B182" s="2" t="s">
        <v>214</v>
      </c>
      <c r="C182" s="2" t="s">
        <v>334</v>
      </c>
      <c r="D182" s="2" t="s">
        <v>339</v>
      </c>
      <c r="E182" s="21"/>
      <c r="F182" s="21">
        <f>+Recupera_PN_ACUM[[#This Row],[04-06-2020]]-Recupera_PN_ACUM[[#This Row],[03-06-2020]]</f>
        <v>0</v>
      </c>
      <c r="G182" s="21">
        <f>+Recupera_PN_ACUM[[#This Row],[5/6/2020]]-Recupera_PN_ACUM[[#This Row],[04-06-2020]]</f>
        <v>0</v>
      </c>
      <c r="H182" s="21">
        <f>+Recupera_PN_ACUM[[#This Row],[6/6/2020]]-Recupera_PN_ACUM[[#This Row],[5/6/2020]]</f>
        <v>-1</v>
      </c>
    </row>
    <row r="183" spans="1:8">
      <c r="A183">
        <v>70204</v>
      </c>
      <c r="B183" s="2" t="s">
        <v>102</v>
      </c>
      <c r="C183" s="2" t="s">
        <v>161</v>
      </c>
      <c r="D183" s="2" t="s">
        <v>340</v>
      </c>
      <c r="E183" s="21">
        <v>15</v>
      </c>
      <c r="F183" s="21">
        <f>+Recupera_PN_ACUM[[#This Row],[04-06-2020]]-Recupera_PN_ACUM[[#This Row],[03-06-2020]]</f>
        <v>0</v>
      </c>
      <c r="G183" s="21">
        <f>+Recupera_PN_ACUM[[#This Row],[5/6/2020]]-Recupera_PN_ACUM[[#This Row],[04-06-2020]]</f>
        <v>0</v>
      </c>
      <c r="H183" s="21">
        <f>+Recupera_PN_ACUM[[#This Row],[6/6/2020]]-Recupera_PN_ACUM[[#This Row],[5/6/2020]]</f>
        <v>-1</v>
      </c>
    </row>
    <row r="184" spans="1:8">
      <c r="A184">
        <v>60304</v>
      </c>
      <c r="B184" s="2" t="s">
        <v>214</v>
      </c>
      <c r="C184" s="2" t="s">
        <v>334</v>
      </c>
      <c r="D184" s="2" t="s">
        <v>341</v>
      </c>
      <c r="E184" s="21">
        <v>15</v>
      </c>
      <c r="F184" s="21">
        <f>+Recupera_PN_ACUM[[#This Row],[04-06-2020]]-Recupera_PN_ACUM[[#This Row],[03-06-2020]]</f>
        <v>0</v>
      </c>
      <c r="G184" s="21">
        <f>+Recupera_PN_ACUM[[#This Row],[5/6/2020]]-Recupera_PN_ACUM[[#This Row],[04-06-2020]]</f>
        <v>0</v>
      </c>
      <c r="H184" s="21">
        <f>+Recupera_PN_ACUM[[#This Row],[6/6/2020]]-Recupera_PN_ACUM[[#This Row],[5/6/2020]]</f>
        <v>-1</v>
      </c>
    </row>
    <row r="185" spans="1:8">
      <c r="A185">
        <v>70406</v>
      </c>
      <c r="B185" s="2" t="s">
        <v>102</v>
      </c>
      <c r="C185" s="2" t="s">
        <v>158</v>
      </c>
      <c r="D185" s="2" t="s">
        <v>341</v>
      </c>
      <c r="E185" s="21"/>
      <c r="F185" s="21">
        <f>+Recupera_PN_ACUM[[#This Row],[04-06-2020]]-Recupera_PN_ACUM[[#This Row],[03-06-2020]]</f>
        <v>0</v>
      </c>
      <c r="G185" s="21">
        <f>+Recupera_PN_ACUM[[#This Row],[5/6/2020]]-Recupera_PN_ACUM[[#This Row],[04-06-2020]]</f>
        <v>0</v>
      </c>
      <c r="H185" s="21">
        <f>+Recupera_PN_ACUM[[#This Row],[6/6/2020]]-Recupera_PN_ACUM[[#This Row],[5/6/2020]]</f>
        <v>-1</v>
      </c>
    </row>
    <row r="186" spans="1:8">
      <c r="A186">
        <v>20203</v>
      </c>
      <c r="B186" s="2" t="s">
        <v>110</v>
      </c>
      <c r="C186" s="2" t="s">
        <v>137</v>
      </c>
      <c r="D186" s="2" t="s">
        <v>342</v>
      </c>
      <c r="E186" s="21"/>
      <c r="F186" s="21">
        <f>+Recupera_PN_ACUM[[#This Row],[04-06-2020]]-Recupera_PN_ACUM[[#This Row],[03-06-2020]]</f>
        <v>0</v>
      </c>
      <c r="G186" s="21">
        <f>+Recupera_PN_ACUM[[#This Row],[5/6/2020]]-Recupera_PN_ACUM[[#This Row],[04-06-2020]]</f>
        <v>0</v>
      </c>
      <c r="H186" s="21">
        <f>+Recupera_PN_ACUM[[#This Row],[6/6/2020]]-Recupera_PN_ACUM[[#This Row],[5/6/2020]]</f>
        <v>-1</v>
      </c>
    </row>
    <row r="187" spans="1:8">
      <c r="A187">
        <v>80802</v>
      </c>
      <c r="B187" s="2" t="s">
        <v>97</v>
      </c>
      <c r="C187" s="2" t="s">
        <v>97</v>
      </c>
      <c r="D187" s="2" t="s">
        <v>343</v>
      </c>
      <c r="E187" s="21">
        <v>0</v>
      </c>
      <c r="F187" s="21">
        <f>+Recupera_PN_ACUM[[#This Row],[04-06-2020]]-Recupera_PN_ACUM[[#This Row],[03-06-2020]]</f>
        <v>0</v>
      </c>
      <c r="G187" s="21">
        <f>+Recupera_PN_ACUM[[#This Row],[5/6/2020]]-Recupera_PN_ACUM[[#This Row],[04-06-2020]]</f>
        <v>0</v>
      </c>
      <c r="H187" s="21">
        <f>+Recupera_PN_ACUM[[#This Row],[6/6/2020]]-Recupera_PN_ACUM[[#This Row],[5/6/2020]]</f>
        <v>-1</v>
      </c>
    </row>
    <row r="188" spans="1:8">
      <c r="A188">
        <v>60606</v>
      </c>
      <c r="B188" s="2" t="s">
        <v>214</v>
      </c>
      <c r="C188" s="2" t="s">
        <v>328</v>
      </c>
      <c r="D188" s="2" t="s">
        <v>344</v>
      </c>
      <c r="E188" s="21"/>
      <c r="F188" s="21">
        <f>+Recupera_PN_ACUM[[#This Row],[04-06-2020]]-Recupera_PN_ACUM[[#This Row],[03-06-2020]]</f>
        <v>0</v>
      </c>
      <c r="G188" s="21">
        <f>+Recupera_PN_ACUM[[#This Row],[5/6/2020]]-Recupera_PN_ACUM[[#This Row],[04-06-2020]]</f>
        <v>0</v>
      </c>
      <c r="H188" s="21">
        <f>+Recupera_PN_ACUM[[#This Row],[6/6/2020]]-Recupera_PN_ACUM[[#This Row],[5/6/2020]]</f>
        <v>-1</v>
      </c>
    </row>
    <row r="189" spans="1:8">
      <c r="A189">
        <v>70205</v>
      </c>
      <c r="B189" s="2" t="s">
        <v>102</v>
      </c>
      <c r="C189" s="2" t="s">
        <v>161</v>
      </c>
      <c r="D189" s="2" t="s">
        <v>345</v>
      </c>
      <c r="E189" s="21"/>
      <c r="F189" s="21">
        <f>+Recupera_PN_ACUM[[#This Row],[04-06-2020]]-Recupera_PN_ACUM[[#This Row],[03-06-2020]]</f>
        <v>0</v>
      </c>
      <c r="G189" s="21">
        <f>+Recupera_PN_ACUM[[#This Row],[5/6/2020]]-Recupera_PN_ACUM[[#This Row],[04-06-2020]]</f>
        <v>0</v>
      </c>
      <c r="H189" s="21">
        <f>+Recupera_PN_ACUM[[#This Row],[6/6/2020]]-Recupera_PN_ACUM[[#This Row],[5/6/2020]]</f>
        <v>-1</v>
      </c>
    </row>
    <row r="190" spans="1:8">
      <c r="A190">
        <v>90204</v>
      </c>
      <c r="B190" s="2" t="s">
        <v>139</v>
      </c>
      <c r="C190" s="2" t="s">
        <v>165</v>
      </c>
      <c r="D190" s="2" t="s">
        <v>346</v>
      </c>
      <c r="E190" s="21"/>
      <c r="F190" s="21">
        <f>+Recupera_PN_ACUM[[#This Row],[04-06-2020]]-Recupera_PN_ACUM[[#This Row],[03-06-2020]]</f>
        <v>0</v>
      </c>
      <c r="G190" s="21">
        <f>+Recupera_PN_ACUM[[#This Row],[5/6/2020]]-Recupera_PN_ACUM[[#This Row],[04-06-2020]]</f>
        <v>0</v>
      </c>
      <c r="H190" s="21">
        <f>+Recupera_PN_ACUM[[#This Row],[6/6/2020]]-Recupera_PN_ACUM[[#This Row],[5/6/2020]]</f>
        <v>-1</v>
      </c>
    </row>
    <row r="191" spans="1:8">
      <c r="A191">
        <v>20605</v>
      </c>
      <c r="B191" s="2" t="s">
        <v>110</v>
      </c>
      <c r="C191" s="2" t="s">
        <v>236</v>
      </c>
      <c r="D191" s="2" t="s">
        <v>347</v>
      </c>
      <c r="E191" s="21"/>
      <c r="F191" s="21">
        <f>+Recupera_PN_ACUM[[#This Row],[04-06-2020]]-Recupera_PN_ACUM[[#This Row],[03-06-2020]]</f>
        <v>0</v>
      </c>
      <c r="G191" s="21">
        <f>+Recupera_PN_ACUM[[#This Row],[5/6/2020]]-Recupera_PN_ACUM[[#This Row],[04-06-2020]]</f>
        <v>0</v>
      </c>
      <c r="H191" s="21">
        <f>+Recupera_PN_ACUM[[#This Row],[6/6/2020]]-Recupera_PN_ACUM[[#This Row],[5/6/2020]]</f>
        <v>-1</v>
      </c>
    </row>
    <row r="192" spans="1:8">
      <c r="A192">
        <v>130706</v>
      </c>
      <c r="B192" s="2" t="s">
        <v>131</v>
      </c>
      <c r="C192" s="2" t="s">
        <v>132</v>
      </c>
      <c r="D192" s="2" t="s">
        <v>347</v>
      </c>
      <c r="E192" s="21"/>
      <c r="F192" s="21">
        <f>+Recupera_PN_ACUM[[#This Row],[04-06-2020]]-Recupera_PN_ACUM[[#This Row],[03-06-2020]]</f>
        <v>0</v>
      </c>
      <c r="G192" s="21">
        <f>+Recupera_PN_ACUM[[#This Row],[5/6/2020]]-Recupera_PN_ACUM[[#This Row],[04-06-2020]]</f>
        <v>0</v>
      </c>
      <c r="H192" s="21">
        <f>+Recupera_PN_ACUM[[#This Row],[6/6/2020]]-Recupera_PN_ACUM[[#This Row],[5/6/2020]]</f>
        <v>-1</v>
      </c>
    </row>
    <row r="193" spans="1:8">
      <c r="A193">
        <v>20502</v>
      </c>
      <c r="B193" s="2" t="s">
        <v>110</v>
      </c>
      <c r="C193" s="2" t="s">
        <v>348</v>
      </c>
      <c r="D193" s="2" t="s">
        <v>349</v>
      </c>
      <c r="E193" s="21"/>
      <c r="F193" s="21">
        <f>+Recupera_PN_ACUM[[#This Row],[04-06-2020]]-Recupera_PN_ACUM[[#This Row],[03-06-2020]]</f>
        <v>0</v>
      </c>
      <c r="G193" s="21">
        <f>+Recupera_PN_ACUM[[#This Row],[5/6/2020]]-Recupera_PN_ACUM[[#This Row],[04-06-2020]]</f>
        <v>1</v>
      </c>
      <c r="H193" s="21">
        <f>+Recupera_PN_ACUM[[#This Row],[6/6/2020]]-Recupera_PN_ACUM[[#This Row],[5/6/2020]]</f>
        <v>-1</v>
      </c>
    </row>
    <row r="194" spans="1:8">
      <c r="A194">
        <v>70706</v>
      </c>
      <c r="B194" s="2" t="s">
        <v>102</v>
      </c>
      <c r="C194" s="2" t="s">
        <v>129</v>
      </c>
      <c r="D194" s="2" t="s">
        <v>350</v>
      </c>
      <c r="E194" s="21"/>
      <c r="F194" s="21">
        <f>+Recupera_PN_ACUM[[#This Row],[04-06-2020]]-Recupera_PN_ACUM[[#This Row],[03-06-2020]]</f>
        <v>0</v>
      </c>
      <c r="G194" s="21">
        <f>+Recupera_PN_ACUM[[#This Row],[5/6/2020]]-Recupera_PN_ACUM[[#This Row],[04-06-2020]]</f>
        <v>0</v>
      </c>
      <c r="H194" s="21">
        <f>+Recupera_PN_ACUM[[#This Row],[6/6/2020]]-Recupera_PN_ACUM[[#This Row],[5/6/2020]]</f>
        <v>-1</v>
      </c>
    </row>
    <row r="195" spans="1:8">
      <c r="A195">
        <v>20102</v>
      </c>
      <c r="B195" s="2" t="s">
        <v>110</v>
      </c>
      <c r="C195" s="2" t="s">
        <v>111</v>
      </c>
      <c r="D195" s="2" t="s">
        <v>351</v>
      </c>
      <c r="E195" s="21"/>
      <c r="F195" s="21">
        <f>+Recupera_PN_ACUM[[#This Row],[04-06-2020]]-Recupera_PN_ACUM[[#This Row],[03-06-2020]]</f>
        <v>0</v>
      </c>
      <c r="G195" s="21">
        <f>+Recupera_PN_ACUM[[#This Row],[5/6/2020]]-Recupera_PN_ACUM[[#This Row],[04-06-2020]]</f>
        <v>1</v>
      </c>
      <c r="H195" s="21">
        <f>+Recupera_PN_ACUM[[#This Row],[6/6/2020]]-Recupera_PN_ACUM[[#This Row],[5/6/2020]]</f>
        <v>-1</v>
      </c>
    </row>
    <row r="196" spans="1:8">
      <c r="A196">
        <v>41304</v>
      </c>
      <c r="B196" s="2" t="s">
        <v>115</v>
      </c>
      <c r="C196" s="2" t="s">
        <v>183</v>
      </c>
      <c r="D196" s="2" t="s">
        <v>351</v>
      </c>
      <c r="E196" s="21"/>
      <c r="F196" s="21">
        <f>+Recupera_PN_ACUM[[#This Row],[04-06-2020]]-Recupera_PN_ACUM[[#This Row],[03-06-2020]]</f>
        <v>0</v>
      </c>
      <c r="G196" s="21">
        <f>+Recupera_PN_ACUM[[#This Row],[5/6/2020]]-Recupera_PN_ACUM[[#This Row],[04-06-2020]]</f>
        <v>0</v>
      </c>
      <c r="H196" s="21">
        <f>+Recupera_PN_ACUM[[#This Row],[6/6/2020]]-Recupera_PN_ACUM[[#This Row],[5/6/2020]]</f>
        <v>-1</v>
      </c>
    </row>
    <row r="197" spans="1:8">
      <c r="A197">
        <v>90904</v>
      </c>
      <c r="B197" s="2" t="s">
        <v>139</v>
      </c>
      <c r="C197" s="2" t="s">
        <v>108</v>
      </c>
      <c r="D197" s="2" t="s">
        <v>352</v>
      </c>
      <c r="E197" s="21"/>
      <c r="F197" s="21">
        <f>+Recupera_PN_ACUM[[#This Row],[04-06-2020]]-Recupera_PN_ACUM[[#This Row],[03-06-2020]]</f>
        <v>0</v>
      </c>
      <c r="G197" s="21">
        <f>+Recupera_PN_ACUM[[#This Row],[5/6/2020]]-Recupera_PN_ACUM[[#This Row],[04-06-2020]]</f>
        <v>0</v>
      </c>
      <c r="H197" s="21">
        <f>+Recupera_PN_ACUM[[#This Row],[6/6/2020]]-Recupera_PN_ACUM[[#This Row],[5/6/2020]]</f>
        <v>-1</v>
      </c>
    </row>
    <row r="198" spans="1:8">
      <c r="A198">
        <v>70315</v>
      </c>
      <c r="B198" s="2" t="s">
        <v>102</v>
      </c>
      <c r="C198" s="2" t="s">
        <v>102</v>
      </c>
      <c r="D198" s="2" t="s">
        <v>353</v>
      </c>
      <c r="E198" s="21"/>
      <c r="F198" s="21">
        <f>+Recupera_PN_ACUM[[#This Row],[04-06-2020]]-Recupera_PN_ACUM[[#This Row],[03-06-2020]]</f>
        <v>0</v>
      </c>
      <c r="G198" s="21">
        <f>+Recupera_PN_ACUM[[#This Row],[5/6/2020]]-Recupera_PN_ACUM[[#This Row],[04-06-2020]]</f>
        <v>0</v>
      </c>
      <c r="H198" s="21">
        <f>+Recupera_PN_ACUM[[#This Row],[6/6/2020]]-Recupera_PN_ACUM[[#This Row],[5/6/2020]]</f>
        <v>-1</v>
      </c>
    </row>
    <row r="199" spans="1:8">
      <c r="A199">
        <v>10206</v>
      </c>
      <c r="B199" s="2" t="s">
        <v>119</v>
      </c>
      <c r="C199" s="2" t="s">
        <v>167</v>
      </c>
      <c r="D199" s="2" t="s">
        <v>354</v>
      </c>
      <c r="E199" s="21"/>
      <c r="F199" s="21">
        <f>+Recupera_PN_ACUM[[#This Row],[04-06-2020]]-Recupera_PN_ACUM[[#This Row],[03-06-2020]]</f>
        <v>0</v>
      </c>
      <c r="G199" s="21">
        <f>+Recupera_PN_ACUM[[#This Row],[5/6/2020]]-Recupera_PN_ACUM[[#This Row],[04-06-2020]]</f>
        <v>0</v>
      </c>
      <c r="H199" s="21">
        <f>+Recupera_PN_ACUM[[#This Row],[6/6/2020]]-Recupera_PN_ACUM[[#This Row],[5/6/2020]]</f>
        <v>-1</v>
      </c>
    </row>
    <row r="200" spans="1:8">
      <c r="A200">
        <v>70102</v>
      </c>
      <c r="B200" s="2" t="s">
        <v>102</v>
      </c>
      <c r="C200" s="2" t="s">
        <v>355</v>
      </c>
      <c r="D200" s="2" t="s">
        <v>356</v>
      </c>
      <c r="E200" s="21"/>
      <c r="F200" s="21">
        <f>+Recupera_PN_ACUM[[#This Row],[04-06-2020]]-Recupera_PN_ACUM[[#This Row],[03-06-2020]]</f>
        <v>0</v>
      </c>
      <c r="G200" s="21">
        <f>+Recupera_PN_ACUM[[#This Row],[5/6/2020]]-Recupera_PN_ACUM[[#This Row],[04-06-2020]]</f>
        <v>0</v>
      </c>
      <c r="H200" s="21">
        <f>+Recupera_PN_ACUM[[#This Row],[6/6/2020]]-Recupera_PN_ACUM[[#This Row],[5/6/2020]]</f>
        <v>-1</v>
      </c>
    </row>
    <row r="201" spans="1:8">
      <c r="A201">
        <v>130902</v>
      </c>
      <c r="B201" s="2" t="s">
        <v>131</v>
      </c>
      <c r="C201" s="2" t="s">
        <v>357</v>
      </c>
      <c r="D201" s="2" t="s">
        <v>358</v>
      </c>
      <c r="E201" s="21">
        <v>0</v>
      </c>
      <c r="F201" s="21">
        <f>+Recupera_PN_ACUM[[#This Row],[04-06-2020]]-Recupera_PN_ACUM[[#This Row],[03-06-2020]]</f>
        <v>0</v>
      </c>
      <c r="G201" s="21">
        <f>+Recupera_PN_ACUM[[#This Row],[5/6/2020]]-Recupera_PN_ACUM[[#This Row],[04-06-2020]]</f>
        <v>0</v>
      </c>
      <c r="H201" s="21">
        <f>+Recupera_PN_ACUM[[#This Row],[6/6/2020]]-Recupera_PN_ACUM[[#This Row],[5/6/2020]]</f>
        <v>-1</v>
      </c>
    </row>
    <row r="202" spans="1:8">
      <c r="A202">
        <v>30203</v>
      </c>
      <c r="B202" s="2" t="s">
        <v>99</v>
      </c>
      <c r="C202" s="2" t="s">
        <v>100</v>
      </c>
      <c r="D202" s="2" t="s">
        <v>359</v>
      </c>
      <c r="E202" s="21">
        <v>185</v>
      </c>
      <c r="F202" s="21">
        <f>+Recupera_PN_ACUM[[#This Row],[04-06-2020]]-Recupera_PN_ACUM[[#This Row],[03-06-2020]]</f>
        <v>0</v>
      </c>
      <c r="G202" s="21">
        <f>+Recupera_PN_ACUM[[#This Row],[5/6/2020]]-Recupera_PN_ACUM[[#This Row],[04-06-2020]]</f>
        <v>0</v>
      </c>
      <c r="H202" s="21">
        <f>+Recupera_PN_ACUM[[#This Row],[6/6/2020]]-Recupera_PN_ACUM[[#This Row],[5/6/2020]]</f>
        <v>-1</v>
      </c>
    </row>
    <row r="203" spans="1:8">
      <c r="A203">
        <v>30303</v>
      </c>
      <c r="B203" s="2" t="s">
        <v>99</v>
      </c>
      <c r="C203" s="2" t="s">
        <v>296</v>
      </c>
      <c r="D203" s="2" t="s">
        <v>360</v>
      </c>
      <c r="E203" s="21">
        <v>1</v>
      </c>
      <c r="F203" s="21">
        <f>+Recupera_PN_ACUM[[#This Row],[04-06-2020]]-Recupera_PN_ACUM[[#This Row],[03-06-2020]]</f>
        <v>0</v>
      </c>
      <c r="G203" s="21">
        <f>+Recupera_PN_ACUM[[#This Row],[5/6/2020]]-Recupera_PN_ACUM[[#This Row],[04-06-2020]]</f>
        <v>0</v>
      </c>
      <c r="H203" s="21">
        <f>+Recupera_PN_ACUM[[#This Row],[6/6/2020]]-Recupera_PN_ACUM[[#This Row],[5/6/2020]]</f>
        <v>-1</v>
      </c>
    </row>
    <row r="204" spans="1:8">
      <c r="A204">
        <v>70302</v>
      </c>
      <c r="B204" s="2" t="s">
        <v>102</v>
      </c>
      <c r="C204" s="2" t="s">
        <v>102</v>
      </c>
      <c r="D204" s="2" t="s">
        <v>360</v>
      </c>
      <c r="E204" s="21"/>
      <c r="F204" s="21">
        <f>+Recupera_PN_ACUM[[#This Row],[04-06-2020]]-Recupera_PN_ACUM[[#This Row],[03-06-2020]]</f>
        <v>0</v>
      </c>
      <c r="G204" s="21">
        <f>+Recupera_PN_ACUM[[#This Row],[5/6/2020]]-Recupera_PN_ACUM[[#This Row],[04-06-2020]]</f>
        <v>0</v>
      </c>
      <c r="H204" s="21">
        <f>+Recupera_PN_ACUM[[#This Row],[6/6/2020]]-Recupera_PN_ACUM[[#This Row],[5/6/2020]]</f>
        <v>-1</v>
      </c>
    </row>
    <row r="205" spans="1:8">
      <c r="A205">
        <v>20302</v>
      </c>
      <c r="B205" s="2" t="s">
        <v>110</v>
      </c>
      <c r="C205" s="2" t="s">
        <v>361</v>
      </c>
      <c r="D205" s="2" t="s">
        <v>362</v>
      </c>
      <c r="E205" s="21"/>
      <c r="F205" s="21">
        <f>+Recupera_PN_ACUM[[#This Row],[04-06-2020]]-Recupera_PN_ACUM[[#This Row],[03-06-2020]]</f>
        <v>0</v>
      </c>
      <c r="G205" s="21">
        <f>+Recupera_PN_ACUM[[#This Row],[5/6/2020]]-Recupera_PN_ACUM[[#This Row],[04-06-2020]]</f>
        <v>1</v>
      </c>
      <c r="H205" s="21">
        <f>+Recupera_PN_ACUM[[#This Row],[6/6/2020]]-Recupera_PN_ACUM[[#This Row],[5/6/2020]]</f>
        <v>-1</v>
      </c>
    </row>
    <row r="206" spans="1:8">
      <c r="A206">
        <v>70109</v>
      </c>
      <c r="B206" s="2" t="s">
        <v>102</v>
      </c>
      <c r="C206" s="2" t="s">
        <v>355</v>
      </c>
      <c r="D206" s="2" t="s">
        <v>363</v>
      </c>
      <c r="E206" s="21">
        <v>8</v>
      </c>
      <c r="F206" s="21">
        <f>+Recupera_PN_ACUM[[#This Row],[04-06-2020]]-Recupera_PN_ACUM[[#This Row],[03-06-2020]]</f>
        <v>0</v>
      </c>
      <c r="G206" s="21">
        <f>+Recupera_PN_ACUM[[#This Row],[5/6/2020]]-Recupera_PN_ACUM[[#This Row],[04-06-2020]]</f>
        <v>0</v>
      </c>
      <c r="H206" s="21">
        <f>+Recupera_PN_ACUM[[#This Row],[6/6/2020]]-Recupera_PN_ACUM[[#This Row],[5/6/2020]]</f>
        <v>-1</v>
      </c>
    </row>
    <row r="207" spans="1:8">
      <c r="A207">
        <v>20108</v>
      </c>
      <c r="B207" s="2" t="s">
        <v>110</v>
      </c>
      <c r="C207" s="2" t="s">
        <v>111</v>
      </c>
      <c r="D207" s="2" t="s">
        <v>364</v>
      </c>
      <c r="E207" s="21">
        <v>35</v>
      </c>
      <c r="F207" s="21">
        <f>+Recupera_PN_ACUM[[#This Row],[04-06-2020]]-Recupera_PN_ACUM[[#This Row],[03-06-2020]]</f>
        <v>0</v>
      </c>
      <c r="G207" s="21">
        <f>+Recupera_PN_ACUM[[#This Row],[5/6/2020]]-Recupera_PN_ACUM[[#This Row],[04-06-2020]]</f>
        <v>0</v>
      </c>
      <c r="H207" s="21">
        <f>+Recupera_PN_ACUM[[#This Row],[6/6/2020]]-Recupera_PN_ACUM[[#This Row],[5/6/2020]]</f>
        <v>-1</v>
      </c>
    </row>
    <row r="208" spans="1:8">
      <c r="A208">
        <v>90407</v>
      </c>
      <c r="B208" s="2" t="s">
        <v>139</v>
      </c>
      <c r="C208" s="2" t="s">
        <v>189</v>
      </c>
      <c r="D208" s="2" t="s">
        <v>365</v>
      </c>
      <c r="E208" s="21"/>
      <c r="F208" s="21">
        <f>+Recupera_PN_ACUM[[#This Row],[04-06-2020]]-Recupera_PN_ACUM[[#This Row],[03-06-2020]]</f>
        <v>0</v>
      </c>
      <c r="G208" s="21">
        <f>+Recupera_PN_ACUM[[#This Row],[5/6/2020]]-Recupera_PN_ACUM[[#This Row],[04-06-2020]]</f>
        <v>0</v>
      </c>
      <c r="H208" s="21">
        <f>+Recupera_PN_ACUM[[#This Row],[6/6/2020]]-Recupera_PN_ACUM[[#This Row],[5/6/2020]]</f>
        <v>-1</v>
      </c>
    </row>
    <row r="209" spans="1:8">
      <c r="A209">
        <v>130903</v>
      </c>
      <c r="B209" s="2" t="s">
        <v>131</v>
      </c>
      <c r="C209" s="2" t="s">
        <v>357</v>
      </c>
      <c r="D209" s="2" t="s">
        <v>365</v>
      </c>
      <c r="E209" s="21"/>
      <c r="F209" s="21">
        <f>+Recupera_PN_ACUM[[#This Row],[04-06-2020]]-Recupera_PN_ACUM[[#This Row],[03-06-2020]]</f>
        <v>0</v>
      </c>
      <c r="G209" s="21">
        <f>+Recupera_PN_ACUM[[#This Row],[5/6/2020]]-Recupera_PN_ACUM[[#This Row],[04-06-2020]]</f>
        <v>0</v>
      </c>
      <c r="H209" s="21">
        <f>+Recupera_PN_ACUM[[#This Row],[6/6/2020]]-Recupera_PN_ACUM[[#This Row],[5/6/2020]]</f>
        <v>0</v>
      </c>
    </row>
    <row r="210" spans="1:8">
      <c r="A210">
        <v>130406</v>
      </c>
      <c r="B210" s="2" t="s">
        <v>131</v>
      </c>
      <c r="C210" s="2" t="s">
        <v>178</v>
      </c>
      <c r="D210" s="2" t="s">
        <v>366</v>
      </c>
      <c r="E210" s="21"/>
      <c r="F210" s="21">
        <f>+Recupera_PN_ACUM[[#This Row],[04-06-2020]]-Recupera_PN_ACUM[[#This Row],[03-06-2020]]</f>
        <v>0</v>
      </c>
      <c r="G210" s="21">
        <f>+Recupera_PN_ACUM[[#This Row],[5/6/2020]]-Recupera_PN_ACUM[[#This Row],[04-06-2020]]</f>
        <v>0</v>
      </c>
      <c r="H210" s="21">
        <f>+Recupera_PN_ACUM[[#This Row],[6/6/2020]]-Recupera_PN_ACUM[[#This Row],[5/6/2020]]</f>
        <v>0</v>
      </c>
    </row>
    <row r="211" spans="1:8">
      <c r="A211">
        <v>60704</v>
      </c>
      <c r="B211" s="2" t="s">
        <v>214</v>
      </c>
      <c r="C211" s="2" t="s">
        <v>286</v>
      </c>
      <c r="D211" s="2" t="s">
        <v>367</v>
      </c>
      <c r="E211" s="21"/>
      <c r="F211" s="21">
        <f>+Recupera_PN_ACUM[[#This Row],[04-06-2020]]-Recupera_PN_ACUM[[#This Row],[03-06-2020]]</f>
        <v>0</v>
      </c>
      <c r="G211" s="21">
        <f>+Recupera_PN_ACUM[[#This Row],[5/6/2020]]-Recupera_PN_ACUM[[#This Row],[04-06-2020]]</f>
        <v>0</v>
      </c>
      <c r="H211" s="21">
        <f>+Recupera_PN_ACUM[[#This Row],[6/6/2020]]-Recupera_PN_ACUM[[#This Row],[5/6/2020]]</f>
        <v>0</v>
      </c>
    </row>
    <row r="212" spans="1:8">
      <c r="A212">
        <v>80504</v>
      </c>
      <c r="B212" s="2" t="s">
        <v>97</v>
      </c>
      <c r="C212" s="2" t="s">
        <v>240</v>
      </c>
      <c r="D212" s="2" t="s">
        <v>368</v>
      </c>
      <c r="E212" s="21"/>
      <c r="F212" s="21">
        <f>+Recupera_PN_ACUM[[#This Row],[04-06-2020]]-Recupera_PN_ACUM[[#This Row],[03-06-2020]]</f>
        <v>0</v>
      </c>
      <c r="G212" s="21">
        <f>+Recupera_PN_ACUM[[#This Row],[5/6/2020]]-Recupera_PN_ACUM[[#This Row],[04-06-2020]]</f>
        <v>0</v>
      </c>
      <c r="H212" s="21">
        <f>+Recupera_PN_ACUM[[#This Row],[6/6/2020]]-Recupera_PN_ACUM[[#This Row],[5/6/2020]]</f>
        <v>0</v>
      </c>
    </row>
    <row r="213" spans="1:8">
      <c r="A213">
        <v>70103</v>
      </c>
      <c r="B213" s="2" t="s">
        <v>102</v>
      </c>
      <c r="C213" s="2" t="s">
        <v>355</v>
      </c>
      <c r="D213" s="2" t="s">
        <v>369</v>
      </c>
      <c r="E213" s="21">
        <v>1</v>
      </c>
      <c r="F213" s="21">
        <f>+Recupera_PN_ACUM[[#This Row],[04-06-2020]]-Recupera_PN_ACUM[[#This Row],[03-06-2020]]</f>
        <v>0</v>
      </c>
      <c r="G213" s="21">
        <f>+Recupera_PN_ACUM[[#This Row],[5/6/2020]]-Recupera_PN_ACUM[[#This Row],[04-06-2020]]</f>
        <v>0</v>
      </c>
      <c r="H213" s="21">
        <f>+Recupera_PN_ACUM[[#This Row],[6/6/2020]]-Recupera_PN_ACUM[[#This Row],[5/6/2020]]</f>
        <v>0</v>
      </c>
    </row>
    <row r="214" spans="1:8">
      <c r="A214">
        <v>70206</v>
      </c>
      <c r="B214" s="2" t="s">
        <v>102</v>
      </c>
      <c r="C214" s="2" t="s">
        <v>161</v>
      </c>
      <c r="D214" s="2" t="s">
        <v>370</v>
      </c>
      <c r="E214" s="21">
        <v>7</v>
      </c>
      <c r="F214" s="21">
        <f>+Recupera_PN_ACUM[[#This Row],[04-06-2020]]-Recupera_PN_ACUM[[#This Row],[03-06-2020]]</f>
        <v>0</v>
      </c>
      <c r="G214" s="21">
        <f>+Recupera_PN_ACUM[[#This Row],[5/6/2020]]-Recupera_PN_ACUM[[#This Row],[04-06-2020]]</f>
        <v>0</v>
      </c>
      <c r="H214" s="21">
        <f>+Recupera_PN_ACUM[[#This Row],[6/6/2020]]-Recupera_PN_ACUM[[#This Row],[5/6/2020]]</f>
        <v>0</v>
      </c>
    </row>
    <row r="215" spans="1:8">
      <c r="A215">
        <v>91105</v>
      </c>
      <c r="B215" s="2" t="s">
        <v>139</v>
      </c>
      <c r="C215" s="2" t="s">
        <v>156</v>
      </c>
      <c r="D215" s="2" t="s">
        <v>371</v>
      </c>
      <c r="E215" s="21"/>
      <c r="F215" s="21">
        <f>+Recupera_PN_ACUM[[#This Row],[04-06-2020]]-Recupera_PN_ACUM[[#This Row],[03-06-2020]]</f>
        <v>0</v>
      </c>
      <c r="G215" s="21">
        <f>+Recupera_PN_ACUM[[#This Row],[5/6/2020]]-Recupera_PN_ACUM[[#This Row],[04-06-2020]]</f>
        <v>0</v>
      </c>
      <c r="H215" s="21">
        <f>+Recupera_PN_ACUM[[#This Row],[6/6/2020]]-Recupera_PN_ACUM[[#This Row],[5/6/2020]]</f>
        <v>0</v>
      </c>
    </row>
    <row r="216" spans="1:8">
      <c r="A216">
        <v>90504</v>
      </c>
      <c r="B216" s="2" t="s">
        <v>139</v>
      </c>
      <c r="C216" s="2" t="s">
        <v>258</v>
      </c>
      <c r="D216" s="2" t="s">
        <v>372</v>
      </c>
      <c r="E216" s="21"/>
      <c r="F216" s="21">
        <f>+Recupera_PN_ACUM[[#This Row],[04-06-2020]]-Recupera_PN_ACUM[[#This Row],[03-06-2020]]</f>
        <v>0</v>
      </c>
      <c r="G216" s="21">
        <f>+Recupera_PN_ACUM[[#This Row],[5/6/2020]]-Recupera_PN_ACUM[[#This Row],[04-06-2020]]</f>
        <v>0</v>
      </c>
      <c r="H216" s="21">
        <f>+Recupera_PN_ACUM[[#This Row],[6/6/2020]]-Recupera_PN_ACUM[[#This Row],[5/6/2020]]</f>
        <v>0</v>
      </c>
    </row>
    <row r="217" spans="1:8">
      <c r="A217">
        <v>70207</v>
      </c>
      <c r="B217" s="2" t="s">
        <v>102</v>
      </c>
      <c r="C217" s="2" t="s">
        <v>161</v>
      </c>
      <c r="D217" s="2" t="s">
        <v>373</v>
      </c>
      <c r="E217" s="21"/>
      <c r="F217" s="21">
        <f>+Recupera_PN_ACUM[[#This Row],[04-06-2020]]-Recupera_PN_ACUM[[#This Row],[03-06-2020]]</f>
        <v>0</v>
      </c>
      <c r="G217" s="21">
        <f>+Recupera_PN_ACUM[[#This Row],[5/6/2020]]-Recupera_PN_ACUM[[#This Row],[04-06-2020]]</f>
        <v>0</v>
      </c>
      <c r="H217" s="21">
        <f>+Recupera_PN_ACUM[[#This Row],[6/6/2020]]-Recupera_PN_ACUM[[#This Row],[5/6/2020]]</f>
        <v>0</v>
      </c>
    </row>
    <row r="218" spans="1:8">
      <c r="A218">
        <v>40902</v>
      </c>
      <c r="B218" s="2" t="s">
        <v>115</v>
      </c>
      <c r="C218" s="2" t="s">
        <v>374</v>
      </c>
      <c r="D218" s="2" t="s">
        <v>375</v>
      </c>
      <c r="E218" s="21"/>
      <c r="F218" s="21">
        <f>+Recupera_PN_ACUM[[#This Row],[04-06-2020]]-Recupera_PN_ACUM[[#This Row],[03-06-2020]]</f>
        <v>0</v>
      </c>
      <c r="G218" s="21">
        <f>+Recupera_PN_ACUM[[#This Row],[5/6/2020]]-Recupera_PN_ACUM[[#This Row],[04-06-2020]]</f>
        <v>0</v>
      </c>
      <c r="H218" s="21">
        <f>+Recupera_PN_ACUM[[#This Row],[6/6/2020]]-Recupera_PN_ACUM[[#This Row],[5/6/2020]]</f>
        <v>0</v>
      </c>
    </row>
    <row r="219" spans="1:8">
      <c r="A219">
        <v>60603</v>
      </c>
      <c r="B219" s="2" t="s">
        <v>214</v>
      </c>
      <c r="C219" s="2" t="s">
        <v>328</v>
      </c>
      <c r="D219" s="2" t="s">
        <v>376</v>
      </c>
      <c r="E219" s="21"/>
      <c r="F219" s="21">
        <f>+Recupera_PN_ACUM[[#This Row],[04-06-2020]]-Recupera_PN_ACUM[[#This Row],[03-06-2020]]</f>
        <v>0</v>
      </c>
      <c r="G219" s="21">
        <f>+Recupera_PN_ACUM[[#This Row],[5/6/2020]]-Recupera_PN_ACUM[[#This Row],[04-06-2020]]</f>
        <v>0</v>
      </c>
      <c r="H219" s="21">
        <f>+Recupera_PN_ACUM[[#This Row],[6/6/2020]]-Recupera_PN_ACUM[[#This Row],[5/6/2020]]</f>
        <v>0</v>
      </c>
    </row>
    <row r="220" spans="1:8">
      <c r="A220">
        <v>20503</v>
      </c>
      <c r="B220" s="2" t="s">
        <v>110</v>
      </c>
      <c r="C220" s="2" t="s">
        <v>348</v>
      </c>
      <c r="D220" s="2" t="s">
        <v>377</v>
      </c>
      <c r="E220" s="21">
        <v>0</v>
      </c>
      <c r="F220" s="21">
        <f>+Recupera_PN_ACUM[[#This Row],[04-06-2020]]-Recupera_PN_ACUM[[#This Row],[03-06-2020]]</f>
        <v>0</v>
      </c>
      <c r="G220" s="21">
        <f>+Recupera_PN_ACUM[[#This Row],[5/6/2020]]-Recupera_PN_ACUM[[#This Row],[04-06-2020]]</f>
        <v>0</v>
      </c>
      <c r="H220" s="21">
        <f>+Recupera_PN_ACUM[[#This Row],[6/6/2020]]-Recupera_PN_ACUM[[#This Row],[5/6/2020]]</f>
        <v>0</v>
      </c>
    </row>
    <row r="221" spans="1:8">
      <c r="A221">
        <v>90905</v>
      </c>
      <c r="B221" s="2" t="s">
        <v>139</v>
      </c>
      <c r="C221" s="2" t="s">
        <v>108</v>
      </c>
      <c r="D221" s="2" t="s">
        <v>378</v>
      </c>
      <c r="E221" s="21"/>
      <c r="F221" s="21">
        <f>+Recupera_PN_ACUM[[#This Row],[04-06-2020]]-Recupera_PN_ACUM[[#This Row],[03-06-2020]]</f>
        <v>0</v>
      </c>
      <c r="G221" s="21">
        <f>+Recupera_PN_ACUM[[#This Row],[5/6/2020]]-Recupera_PN_ACUM[[#This Row],[04-06-2020]]</f>
        <v>0</v>
      </c>
      <c r="H221" s="21">
        <f>+Recupera_PN_ACUM[[#This Row],[6/6/2020]]-Recupera_PN_ACUM[[#This Row],[5/6/2020]]</f>
        <v>0</v>
      </c>
    </row>
    <row r="222" spans="1:8" ht="24">
      <c r="A222">
        <v>120506</v>
      </c>
      <c r="B222" s="2" t="s">
        <v>104</v>
      </c>
      <c r="C222" s="2" t="s">
        <v>105</v>
      </c>
      <c r="D222" s="2" t="s">
        <v>379</v>
      </c>
      <c r="E222" s="21"/>
      <c r="F222" s="21">
        <f>+Recupera_PN_ACUM[[#This Row],[04-06-2020]]-Recupera_PN_ACUM[[#This Row],[03-06-2020]]</f>
        <v>0</v>
      </c>
      <c r="G222" s="21">
        <f>+Recupera_PN_ACUM[[#This Row],[5/6/2020]]-Recupera_PN_ACUM[[#This Row],[04-06-2020]]</f>
        <v>0</v>
      </c>
      <c r="H222" s="21">
        <f>+Recupera_PN_ACUM[[#This Row],[6/6/2020]]-Recupera_PN_ACUM[[#This Row],[5/6/2020]]</f>
        <v>0</v>
      </c>
    </row>
    <row r="223" spans="1:8">
      <c r="A223">
        <v>60605</v>
      </c>
      <c r="B223" s="2" t="s">
        <v>214</v>
      </c>
      <c r="C223" s="2" t="s">
        <v>328</v>
      </c>
      <c r="D223" s="2" t="s">
        <v>380</v>
      </c>
      <c r="E223" s="21"/>
      <c r="F223" s="21">
        <f>+Recupera_PN_ACUM[[#This Row],[04-06-2020]]-Recupera_PN_ACUM[[#This Row],[03-06-2020]]</f>
        <v>0</v>
      </c>
      <c r="G223" s="21">
        <f>+Recupera_PN_ACUM[[#This Row],[5/6/2020]]-Recupera_PN_ACUM[[#This Row],[04-06-2020]]</f>
        <v>0</v>
      </c>
      <c r="H223" s="21">
        <f>+Recupera_PN_ACUM[[#This Row],[6/6/2020]]-Recupera_PN_ACUM[[#This Row],[5/6/2020]]</f>
        <v>0</v>
      </c>
    </row>
    <row r="224" spans="1:8">
      <c r="A224">
        <v>70208</v>
      </c>
      <c r="B224" s="2" t="s">
        <v>102</v>
      </c>
      <c r="C224" s="2" t="s">
        <v>161</v>
      </c>
      <c r="D224" s="2" t="s">
        <v>380</v>
      </c>
      <c r="E224" s="21">
        <v>2</v>
      </c>
      <c r="F224" s="21">
        <f>+Recupera_PN_ACUM[[#This Row],[04-06-2020]]-Recupera_PN_ACUM[[#This Row],[03-06-2020]]</f>
        <v>0</v>
      </c>
      <c r="G224" s="21">
        <f>+Recupera_PN_ACUM[[#This Row],[5/6/2020]]-Recupera_PN_ACUM[[#This Row],[04-06-2020]]</f>
        <v>0</v>
      </c>
      <c r="H224" s="21">
        <f>+Recupera_PN_ACUM[[#This Row],[6/6/2020]]-Recupera_PN_ACUM[[#This Row],[5/6/2020]]</f>
        <v>0</v>
      </c>
    </row>
    <row r="225" spans="1:8" ht="24">
      <c r="A225">
        <v>120510</v>
      </c>
      <c r="B225" s="2" t="s">
        <v>104</v>
      </c>
      <c r="C225" s="2" t="s">
        <v>105</v>
      </c>
      <c r="D225" s="2" t="s">
        <v>381</v>
      </c>
      <c r="E225" s="21"/>
      <c r="F225" s="21">
        <f>+Recupera_PN_ACUM[[#This Row],[04-06-2020]]-Recupera_PN_ACUM[[#This Row],[03-06-2020]]</f>
        <v>0</v>
      </c>
      <c r="G225" s="21">
        <f>+Recupera_PN_ACUM[[#This Row],[5/6/2020]]-Recupera_PN_ACUM[[#This Row],[04-06-2020]]</f>
        <v>0</v>
      </c>
      <c r="H225" s="21">
        <f>+Recupera_PN_ACUM[[#This Row],[6/6/2020]]-Recupera_PN_ACUM[[#This Row],[5/6/2020]]</f>
        <v>0</v>
      </c>
    </row>
    <row r="226" spans="1:8">
      <c r="A226">
        <v>20504</v>
      </c>
      <c r="B226" s="2" t="s">
        <v>110</v>
      </c>
      <c r="C226" s="2" t="s">
        <v>348</v>
      </c>
      <c r="D226" s="2" t="s">
        <v>382</v>
      </c>
      <c r="E226" s="21"/>
      <c r="F226" s="21">
        <f>+Recupera_PN_ACUM[[#This Row],[04-06-2020]]-Recupera_PN_ACUM[[#This Row],[03-06-2020]]</f>
        <v>0</v>
      </c>
      <c r="G226" s="21">
        <f>+Recupera_PN_ACUM[[#This Row],[5/6/2020]]-Recupera_PN_ACUM[[#This Row],[04-06-2020]]</f>
        <v>0</v>
      </c>
      <c r="H226" s="21">
        <f>+Recupera_PN_ACUM[[#This Row],[6/6/2020]]-Recupera_PN_ACUM[[#This Row],[5/6/2020]]</f>
        <v>0</v>
      </c>
    </row>
    <row r="227" spans="1:8">
      <c r="A227">
        <v>90303</v>
      </c>
      <c r="B227" s="2" t="s">
        <v>139</v>
      </c>
      <c r="C227" s="2" t="s">
        <v>238</v>
      </c>
      <c r="D227" s="2" t="s">
        <v>383</v>
      </c>
      <c r="E227" s="21">
        <v>1</v>
      </c>
      <c r="F227" s="21">
        <f>+Recupera_PN_ACUM[[#This Row],[04-06-2020]]-Recupera_PN_ACUM[[#This Row],[03-06-2020]]</f>
        <v>0</v>
      </c>
      <c r="G227" s="21">
        <f>+Recupera_PN_ACUM[[#This Row],[5/6/2020]]-Recupera_PN_ACUM[[#This Row],[04-06-2020]]</f>
        <v>0</v>
      </c>
      <c r="H227" s="21">
        <f>+Recupera_PN_ACUM[[#This Row],[6/6/2020]]-Recupera_PN_ACUM[[#This Row],[5/6/2020]]</f>
        <v>0</v>
      </c>
    </row>
    <row r="228" spans="1:8" ht="24">
      <c r="A228">
        <v>120507</v>
      </c>
      <c r="B228" s="2" t="s">
        <v>104</v>
      </c>
      <c r="C228" s="2" t="s">
        <v>105</v>
      </c>
      <c r="D228" s="2" t="s">
        <v>384</v>
      </c>
      <c r="E228" s="21">
        <v>1</v>
      </c>
      <c r="F228" s="21">
        <f>+Recupera_PN_ACUM[[#This Row],[04-06-2020]]-Recupera_PN_ACUM[[#This Row],[03-06-2020]]</f>
        <v>0</v>
      </c>
      <c r="G228" s="21">
        <f>+Recupera_PN_ACUM[[#This Row],[5/6/2020]]-Recupera_PN_ACUM[[#This Row],[04-06-2020]]</f>
        <v>0</v>
      </c>
      <c r="H228" s="21">
        <f>+Recupera_PN_ACUM[[#This Row],[6/6/2020]]-Recupera_PN_ACUM[[#This Row],[5/6/2020]]</f>
        <v>0</v>
      </c>
    </row>
    <row r="229" spans="1:8" ht="24">
      <c r="A229">
        <v>120511</v>
      </c>
      <c r="B229" s="2" t="s">
        <v>104</v>
      </c>
      <c r="C229" s="2" t="s">
        <v>105</v>
      </c>
      <c r="D229" s="2" t="s">
        <v>385</v>
      </c>
      <c r="E229" s="21"/>
      <c r="F229" s="21">
        <f>+Recupera_PN_ACUM[[#This Row],[04-06-2020]]-Recupera_PN_ACUM[[#This Row],[03-06-2020]]</f>
        <v>0</v>
      </c>
      <c r="G229" s="21">
        <f>+Recupera_PN_ACUM[[#This Row],[5/6/2020]]-Recupera_PN_ACUM[[#This Row],[04-06-2020]]</f>
        <v>0</v>
      </c>
      <c r="H229" s="21">
        <f>+Recupera_PN_ACUM[[#This Row],[6/6/2020]]-Recupera_PN_ACUM[[#This Row],[5/6/2020]]</f>
        <v>0</v>
      </c>
    </row>
    <row r="230" spans="1:8">
      <c r="A230">
        <v>40903</v>
      </c>
      <c r="B230" s="2" t="s">
        <v>115</v>
      </c>
      <c r="C230" s="2" t="s">
        <v>374</v>
      </c>
      <c r="D230" s="2" t="s">
        <v>386</v>
      </c>
      <c r="E230" s="21"/>
      <c r="F230" s="21">
        <f>+Recupera_PN_ACUM[[#This Row],[04-06-2020]]-Recupera_PN_ACUM[[#This Row],[03-06-2020]]</f>
        <v>0</v>
      </c>
      <c r="G230" s="21">
        <f>+Recupera_PN_ACUM[[#This Row],[5/6/2020]]-Recupera_PN_ACUM[[#This Row],[04-06-2020]]</f>
        <v>0</v>
      </c>
      <c r="H230" s="21">
        <f>+Recupera_PN_ACUM[[#This Row],[6/6/2020]]-Recupera_PN_ACUM[[#This Row],[5/6/2020]]</f>
        <v>0</v>
      </c>
    </row>
    <row r="231" spans="1:8">
      <c r="A231">
        <v>20303</v>
      </c>
      <c r="B231" s="2" t="s">
        <v>110</v>
      </c>
      <c r="C231" s="2" t="s">
        <v>361</v>
      </c>
      <c r="D231" s="2" t="s">
        <v>387</v>
      </c>
      <c r="E231" s="21">
        <v>0</v>
      </c>
      <c r="F231" s="21">
        <f>+Recupera_PN_ACUM[[#This Row],[04-06-2020]]-Recupera_PN_ACUM[[#This Row],[03-06-2020]]</f>
        <v>0</v>
      </c>
      <c r="G231" s="21">
        <f>+Recupera_PN_ACUM[[#This Row],[5/6/2020]]-Recupera_PN_ACUM[[#This Row],[04-06-2020]]</f>
        <v>0</v>
      </c>
      <c r="H231" s="21">
        <f>+Recupera_PN_ACUM[[#This Row],[6/6/2020]]-Recupera_PN_ACUM[[#This Row],[5/6/2020]]</f>
        <v>0</v>
      </c>
    </row>
    <row r="232" spans="1:8">
      <c r="A232">
        <v>90205</v>
      </c>
      <c r="B232" s="2" t="s">
        <v>139</v>
      </c>
      <c r="C232" s="2" t="s">
        <v>165</v>
      </c>
      <c r="D232" s="2" t="s">
        <v>387</v>
      </c>
      <c r="E232" s="21"/>
      <c r="F232" s="21">
        <f>+Recupera_PN_ACUM[[#This Row],[04-06-2020]]-Recupera_PN_ACUM[[#This Row],[03-06-2020]]</f>
        <v>0</v>
      </c>
      <c r="G232" s="21">
        <f>+Recupera_PN_ACUM[[#This Row],[5/6/2020]]-Recupera_PN_ACUM[[#This Row],[04-06-2020]]</f>
        <v>0</v>
      </c>
      <c r="H232" s="21">
        <f>+Recupera_PN_ACUM[[#This Row],[6/6/2020]]-Recupera_PN_ACUM[[#This Row],[5/6/2020]]</f>
        <v>0</v>
      </c>
    </row>
    <row r="233" spans="1:8">
      <c r="A233">
        <v>90505</v>
      </c>
      <c r="B233" s="2" t="s">
        <v>139</v>
      </c>
      <c r="C233" s="2" t="s">
        <v>258</v>
      </c>
      <c r="D233" s="2" t="s">
        <v>388</v>
      </c>
      <c r="E233" s="21"/>
      <c r="F233" s="21">
        <f>+Recupera_PN_ACUM[[#This Row],[04-06-2020]]-Recupera_PN_ACUM[[#This Row],[03-06-2020]]</f>
        <v>0</v>
      </c>
      <c r="G233" s="21">
        <f>+Recupera_PN_ACUM[[#This Row],[5/6/2020]]-Recupera_PN_ACUM[[#This Row],[04-06-2020]]</f>
        <v>0</v>
      </c>
      <c r="H233" s="21">
        <f>+Recupera_PN_ACUM[[#This Row],[6/6/2020]]-Recupera_PN_ACUM[[#This Row],[5/6/2020]]</f>
        <v>0</v>
      </c>
    </row>
    <row r="234" spans="1:8">
      <c r="A234">
        <v>40904</v>
      </c>
      <c r="B234" s="2" t="s">
        <v>115</v>
      </c>
      <c r="C234" s="2" t="s">
        <v>374</v>
      </c>
      <c r="D234" s="2" t="s">
        <v>389</v>
      </c>
      <c r="E234" s="21"/>
      <c r="F234" s="21">
        <f>+Recupera_PN_ACUM[[#This Row],[04-06-2020]]-Recupera_PN_ACUM[[#This Row],[03-06-2020]]</f>
        <v>0</v>
      </c>
      <c r="G234" s="21">
        <f>+Recupera_PN_ACUM[[#This Row],[5/6/2020]]-Recupera_PN_ACUM[[#This Row],[04-06-2020]]</f>
        <v>0</v>
      </c>
      <c r="H234" s="21">
        <f>+Recupera_PN_ACUM[[#This Row],[6/6/2020]]-Recupera_PN_ACUM[[#This Row],[5/6/2020]]</f>
        <v>0</v>
      </c>
    </row>
    <row r="235" spans="1:8" ht="24">
      <c r="A235">
        <v>50201</v>
      </c>
      <c r="B235" s="2" t="s">
        <v>107</v>
      </c>
      <c r="C235" s="2" t="s">
        <v>195</v>
      </c>
      <c r="D235" s="2" t="s">
        <v>390</v>
      </c>
      <c r="E235" s="21"/>
      <c r="F235" s="21">
        <f>+Recupera_PN_ACUM[[#This Row],[04-06-2020]]-Recupera_PN_ACUM[[#This Row],[03-06-2020]]</f>
        <v>0</v>
      </c>
      <c r="G235" s="21">
        <f>+Recupera_PN_ACUM[[#This Row],[5/6/2020]]-Recupera_PN_ACUM[[#This Row],[04-06-2020]]</f>
        <v>0</v>
      </c>
      <c r="H235" s="21">
        <f>+Recupera_PN_ACUM[[#This Row],[6/6/2020]]-Recupera_PN_ACUM[[#This Row],[5/6/2020]]</f>
        <v>0</v>
      </c>
    </row>
    <row r="236" spans="1:8">
      <c r="A236">
        <v>20204</v>
      </c>
      <c r="B236" s="2" t="s">
        <v>110</v>
      </c>
      <c r="C236" s="2" t="s">
        <v>137</v>
      </c>
      <c r="D236" s="2" t="s">
        <v>391</v>
      </c>
      <c r="E236" s="21"/>
      <c r="F236" s="21">
        <f>+Recupera_PN_ACUM[[#This Row],[04-06-2020]]-Recupera_PN_ACUM[[#This Row],[03-06-2020]]</f>
        <v>0</v>
      </c>
      <c r="G236" s="21">
        <f>+Recupera_PN_ACUM[[#This Row],[5/6/2020]]-Recupera_PN_ACUM[[#This Row],[04-06-2020]]</f>
        <v>0</v>
      </c>
      <c r="H236" s="21">
        <f>+Recupera_PN_ACUM[[#This Row],[6/6/2020]]-Recupera_PN_ACUM[[#This Row],[5/6/2020]]</f>
        <v>0</v>
      </c>
    </row>
    <row r="237" spans="1:8">
      <c r="A237">
        <v>60703</v>
      </c>
      <c r="B237" s="2" t="s">
        <v>214</v>
      </c>
      <c r="C237" s="2" t="s">
        <v>286</v>
      </c>
      <c r="D237" s="2" t="s">
        <v>392</v>
      </c>
      <c r="E237" s="21"/>
      <c r="F237" s="21">
        <f>+Recupera_PN_ACUM[[#This Row],[04-06-2020]]-Recupera_PN_ACUM[[#This Row],[03-06-2020]]</f>
        <v>0</v>
      </c>
      <c r="G237" s="21">
        <f>+Recupera_PN_ACUM[[#This Row],[5/6/2020]]-Recupera_PN_ACUM[[#This Row],[04-06-2020]]</f>
        <v>0</v>
      </c>
      <c r="H237" s="21">
        <f>+Recupera_PN_ACUM[[#This Row],[6/6/2020]]-Recupera_PN_ACUM[[#This Row],[5/6/2020]]</f>
        <v>0</v>
      </c>
    </row>
    <row r="238" spans="1:8">
      <c r="A238">
        <v>90506</v>
      </c>
      <c r="B238" s="2" t="s">
        <v>139</v>
      </c>
      <c r="C238" s="2" t="s">
        <v>258</v>
      </c>
      <c r="D238" s="2" t="s">
        <v>392</v>
      </c>
      <c r="E238" s="21"/>
      <c r="F238" s="21">
        <f>+Recupera_PN_ACUM[[#This Row],[04-06-2020]]-Recupera_PN_ACUM[[#This Row],[03-06-2020]]</f>
        <v>0</v>
      </c>
      <c r="G238" s="21">
        <f>+Recupera_PN_ACUM[[#This Row],[5/6/2020]]-Recupera_PN_ACUM[[#This Row],[04-06-2020]]</f>
        <v>0</v>
      </c>
      <c r="H238" s="21">
        <f>+Recupera_PN_ACUM[[#This Row],[6/6/2020]]-Recupera_PN_ACUM[[#This Row],[5/6/2020]]</f>
        <v>0</v>
      </c>
    </row>
    <row r="239" spans="1:8">
      <c r="A239">
        <v>20103</v>
      </c>
      <c r="B239" s="2" t="s">
        <v>110</v>
      </c>
      <c r="C239" s="2" t="s">
        <v>111</v>
      </c>
      <c r="D239" s="2" t="s">
        <v>393</v>
      </c>
      <c r="E239" s="21"/>
      <c r="F239" s="21">
        <f>+Recupera_PN_ACUM[[#This Row],[04-06-2020]]-Recupera_PN_ACUM[[#This Row],[03-06-2020]]</f>
        <v>0</v>
      </c>
      <c r="G239" s="21">
        <f>+Recupera_PN_ACUM[[#This Row],[5/6/2020]]-Recupera_PN_ACUM[[#This Row],[04-06-2020]]</f>
        <v>0</v>
      </c>
      <c r="H239" s="21">
        <f>+Recupera_PN_ACUM[[#This Row],[6/6/2020]]-Recupera_PN_ACUM[[#This Row],[5/6/2020]]</f>
        <v>0</v>
      </c>
    </row>
    <row r="240" spans="1:8">
      <c r="A240">
        <v>10214</v>
      </c>
      <c r="B240" s="2" t="s">
        <v>119</v>
      </c>
      <c r="C240" s="2" t="s">
        <v>167</v>
      </c>
      <c r="D240" s="2" t="s">
        <v>394</v>
      </c>
      <c r="E240" s="21"/>
      <c r="F240" s="21">
        <f>+Recupera_PN_ACUM[[#This Row],[04-06-2020]]-Recupera_PN_ACUM[[#This Row],[03-06-2020]]</f>
        <v>0</v>
      </c>
      <c r="G240" s="21">
        <f>+Recupera_PN_ACUM[[#This Row],[5/6/2020]]-Recupera_PN_ACUM[[#This Row],[04-06-2020]]</f>
        <v>0</v>
      </c>
      <c r="H240" s="21">
        <f>+Recupera_PN_ACUM[[#This Row],[6/6/2020]]-Recupera_PN_ACUM[[#This Row],[5/6/2020]]</f>
        <v>0</v>
      </c>
    </row>
    <row r="241" spans="1:8">
      <c r="A241">
        <v>40103</v>
      </c>
      <c r="B241" s="2" t="s">
        <v>115</v>
      </c>
      <c r="C241" s="2" t="s">
        <v>116</v>
      </c>
      <c r="D241" s="2" t="s">
        <v>395</v>
      </c>
      <c r="E241" s="21"/>
      <c r="F241" s="21">
        <f>+Recupera_PN_ACUM[[#This Row],[04-06-2020]]-Recupera_PN_ACUM[[#This Row],[03-06-2020]]</f>
        <v>0</v>
      </c>
      <c r="G241" s="21">
        <f>+Recupera_PN_ACUM[[#This Row],[5/6/2020]]-Recupera_PN_ACUM[[#This Row],[04-06-2020]]</f>
        <v>0</v>
      </c>
      <c r="H241" s="21">
        <f>+Recupera_PN_ACUM[[#This Row],[6/6/2020]]-Recupera_PN_ACUM[[#This Row],[5/6/2020]]</f>
        <v>0</v>
      </c>
    </row>
    <row r="242" spans="1:8">
      <c r="A242">
        <v>10204</v>
      </c>
      <c r="B242" s="2" t="s">
        <v>119</v>
      </c>
      <c r="C242" s="2" t="s">
        <v>167</v>
      </c>
      <c r="D242" s="2" t="s">
        <v>396</v>
      </c>
      <c r="E242" s="21"/>
      <c r="F242" s="21">
        <f>+Recupera_PN_ACUM[[#This Row],[04-06-2020]]-Recupera_PN_ACUM[[#This Row],[03-06-2020]]</f>
        <v>0</v>
      </c>
      <c r="G242" s="21">
        <f>+Recupera_PN_ACUM[[#This Row],[5/6/2020]]-Recupera_PN_ACUM[[#This Row],[04-06-2020]]</f>
        <v>0</v>
      </c>
      <c r="H242" s="21">
        <f>+Recupera_PN_ACUM[[#This Row],[6/6/2020]]-Recupera_PN_ACUM[[#This Row],[5/6/2020]]</f>
        <v>0</v>
      </c>
    </row>
    <row r="243" spans="1:8">
      <c r="A243">
        <v>60406</v>
      </c>
      <c r="B243" s="2" t="s">
        <v>214</v>
      </c>
      <c r="C243" s="2" t="s">
        <v>263</v>
      </c>
      <c r="D243" s="2" t="s">
        <v>397</v>
      </c>
      <c r="E243" s="21"/>
      <c r="F243" s="21">
        <f>+Recupera_PN_ACUM[[#This Row],[04-06-2020]]-Recupera_PN_ACUM[[#This Row],[03-06-2020]]</f>
        <v>0</v>
      </c>
      <c r="G243" s="21">
        <f>+Recupera_PN_ACUM[[#This Row],[5/6/2020]]-Recupera_PN_ACUM[[#This Row],[04-06-2020]]</f>
        <v>0</v>
      </c>
      <c r="H243" s="21">
        <f>+Recupera_PN_ACUM[[#This Row],[6/6/2020]]-Recupera_PN_ACUM[[#This Row],[5/6/2020]]</f>
        <v>0</v>
      </c>
    </row>
    <row r="244" spans="1:8">
      <c r="A244">
        <v>60204</v>
      </c>
      <c r="B244" s="2" t="s">
        <v>214</v>
      </c>
      <c r="C244" s="2" t="s">
        <v>274</v>
      </c>
      <c r="D244" s="2" t="s">
        <v>398</v>
      </c>
      <c r="E244" s="21"/>
      <c r="F244" s="21">
        <f>+Recupera_PN_ACUM[[#This Row],[04-06-2020]]-Recupera_PN_ACUM[[#This Row],[03-06-2020]]</f>
        <v>0</v>
      </c>
      <c r="G244" s="21">
        <f>+Recupera_PN_ACUM[[#This Row],[5/6/2020]]-Recupera_PN_ACUM[[#This Row],[04-06-2020]]</f>
        <v>0</v>
      </c>
      <c r="H244" s="21">
        <f>+Recupera_PN_ACUM[[#This Row],[6/6/2020]]-Recupera_PN_ACUM[[#This Row],[5/6/2020]]</f>
        <v>0</v>
      </c>
    </row>
    <row r="245" spans="1:8">
      <c r="A245">
        <v>20205</v>
      </c>
      <c r="B245" s="2" t="s">
        <v>110</v>
      </c>
      <c r="C245" s="2" t="s">
        <v>137</v>
      </c>
      <c r="D245" s="2" t="s">
        <v>399</v>
      </c>
      <c r="E245" s="21"/>
      <c r="F245" s="21">
        <f>+Recupera_PN_ACUM[[#This Row],[04-06-2020]]-Recupera_PN_ACUM[[#This Row],[03-06-2020]]</f>
        <v>0</v>
      </c>
      <c r="G245" s="21">
        <f>+Recupera_PN_ACUM[[#This Row],[5/6/2020]]-Recupera_PN_ACUM[[#This Row],[04-06-2020]]</f>
        <v>0</v>
      </c>
      <c r="H245" s="21">
        <f>+Recupera_PN_ACUM[[#This Row],[6/6/2020]]-Recupera_PN_ACUM[[#This Row],[5/6/2020]]</f>
        <v>0</v>
      </c>
    </row>
    <row r="246" spans="1:8" ht="24">
      <c r="A246">
        <v>120106</v>
      </c>
      <c r="B246" s="2" t="s">
        <v>104</v>
      </c>
      <c r="C246" s="2" t="s">
        <v>193</v>
      </c>
      <c r="D246" s="2" t="s">
        <v>400</v>
      </c>
      <c r="E246" s="21"/>
      <c r="F246" s="21">
        <f>+Recupera_PN_ACUM[[#This Row],[04-06-2020]]-Recupera_PN_ACUM[[#This Row],[03-06-2020]]</f>
        <v>0</v>
      </c>
      <c r="G246" s="21">
        <f>+Recupera_PN_ACUM[[#This Row],[5/6/2020]]-Recupera_PN_ACUM[[#This Row],[04-06-2020]]</f>
        <v>0</v>
      </c>
      <c r="H246" s="21">
        <f>+Recupera_PN_ACUM[[#This Row],[6/6/2020]]-Recupera_PN_ACUM[[#This Row],[5/6/2020]]</f>
        <v>0</v>
      </c>
    </row>
    <row r="247" spans="1:8">
      <c r="A247">
        <v>60408</v>
      </c>
      <c r="B247" s="2" t="s">
        <v>214</v>
      </c>
      <c r="C247" s="2" t="s">
        <v>263</v>
      </c>
      <c r="D247" s="2" t="s">
        <v>401</v>
      </c>
      <c r="E247" s="21"/>
      <c r="F247" s="21">
        <f>+Recupera_PN_ACUM[[#This Row],[04-06-2020]]-Recupera_PN_ACUM[[#This Row],[03-06-2020]]</f>
        <v>0</v>
      </c>
      <c r="G247" s="21">
        <f>+Recupera_PN_ACUM[[#This Row],[5/6/2020]]-Recupera_PN_ACUM[[#This Row],[04-06-2020]]</f>
        <v>0</v>
      </c>
      <c r="H247" s="21">
        <f>+Recupera_PN_ACUM[[#This Row],[6/6/2020]]-Recupera_PN_ACUM[[#This Row],[5/6/2020]]</f>
        <v>0</v>
      </c>
    </row>
    <row r="248" spans="1:8">
      <c r="A248">
        <v>80823</v>
      </c>
      <c r="B248" s="2" t="s">
        <v>97</v>
      </c>
      <c r="C248" s="2" t="s">
        <v>97</v>
      </c>
      <c r="D248" s="2" t="s">
        <v>402</v>
      </c>
      <c r="E248" s="21"/>
      <c r="F248" s="21">
        <f>+Recupera_PN_ACUM[[#This Row],[04-06-2020]]-Recupera_PN_ACUM[[#This Row],[03-06-2020]]</f>
        <v>0</v>
      </c>
      <c r="G248" s="21">
        <f>+Recupera_PN_ACUM[[#This Row],[5/6/2020]]-Recupera_PN_ACUM[[#This Row],[04-06-2020]]</f>
        <v>0</v>
      </c>
      <c r="H248" s="21">
        <f>+Recupera_PN_ACUM[[#This Row],[6/6/2020]]-Recupera_PN_ACUM[[#This Row],[5/6/2020]]</f>
        <v>0</v>
      </c>
    </row>
    <row r="249" spans="1:8">
      <c r="A249">
        <v>70407</v>
      </c>
      <c r="B249" s="2" t="s">
        <v>102</v>
      </c>
      <c r="C249" s="2" t="s">
        <v>158</v>
      </c>
      <c r="D249" s="2" t="s">
        <v>403</v>
      </c>
      <c r="E249" s="21"/>
      <c r="F249" s="21">
        <f>+Recupera_PN_ACUM[[#This Row],[04-06-2020]]-Recupera_PN_ACUM[[#This Row],[03-06-2020]]</f>
        <v>0</v>
      </c>
      <c r="G249" s="21">
        <f>+Recupera_PN_ACUM[[#This Row],[5/6/2020]]-Recupera_PN_ACUM[[#This Row],[04-06-2020]]</f>
        <v>0</v>
      </c>
      <c r="H249" s="21">
        <f>+Recupera_PN_ACUM[[#This Row],[6/6/2020]]-Recupera_PN_ACUM[[#This Row],[5/6/2020]]</f>
        <v>0</v>
      </c>
    </row>
    <row r="250" spans="1:8">
      <c r="A250">
        <v>130707</v>
      </c>
      <c r="B250" s="2" t="s">
        <v>131</v>
      </c>
      <c r="C250" s="2" t="s">
        <v>132</v>
      </c>
      <c r="D250" s="2" t="s">
        <v>404</v>
      </c>
      <c r="E250" s="21"/>
      <c r="F250" s="21">
        <f>+Recupera_PN_ACUM[[#This Row],[04-06-2020]]-Recupera_PN_ACUM[[#This Row],[03-06-2020]]</f>
        <v>0</v>
      </c>
      <c r="G250" s="21">
        <f>+Recupera_PN_ACUM[[#This Row],[5/6/2020]]-Recupera_PN_ACUM[[#This Row],[04-06-2020]]</f>
        <v>0</v>
      </c>
      <c r="H250" s="21">
        <f>+Recupera_PN_ACUM[[#This Row],[6/6/2020]]-Recupera_PN_ACUM[[#This Row],[5/6/2020]]</f>
        <v>0</v>
      </c>
    </row>
    <row r="251" spans="1:8">
      <c r="A251">
        <v>10216</v>
      </c>
      <c r="B251" s="2" t="s">
        <v>119</v>
      </c>
      <c r="C251" s="2" t="s">
        <v>167</v>
      </c>
      <c r="D251" s="2" t="s">
        <v>405</v>
      </c>
      <c r="E251" s="21"/>
      <c r="F251" s="21">
        <f>+Recupera_PN_ACUM[[#This Row],[04-06-2020]]-Recupera_PN_ACUM[[#This Row],[03-06-2020]]</f>
        <v>0</v>
      </c>
      <c r="G251" s="21">
        <f>+Recupera_PN_ACUM[[#This Row],[5/6/2020]]-Recupera_PN_ACUM[[#This Row],[04-06-2020]]</f>
        <v>0</v>
      </c>
      <c r="H251" s="21">
        <f>+Recupera_PN_ACUM[[#This Row],[6/6/2020]]-Recupera_PN_ACUM[[#This Row],[5/6/2020]]</f>
        <v>0</v>
      </c>
    </row>
    <row r="252" spans="1:8">
      <c r="A252">
        <v>10215</v>
      </c>
      <c r="B252" s="2" t="s">
        <v>119</v>
      </c>
      <c r="C252" s="2" t="s">
        <v>167</v>
      </c>
      <c r="D252" s="2" t="s">
        <v>406</v>
      </c>
      <c r="E252" s="21"/>
      <c r="F252" s="21">
        <f>+Recupera_PN_ACUM[[#This Row],[04-06-2020]]-Recupera_PN_ACUM[[#This Row],[03-06-2020]]</f>
        <v>0</v>
      </c>
      <c r="G252" s="21">
        <f>+Recupera_PN_ACUM[[#This Row],[5/6/2020]]-Recupera_PN_ACUM[[#This Row],[04-06-2020]]</f>
        <v>0</v>
      </c>
      <c r="H252" s="21">
        <f>+Recupera_PN_ACUM[[#This Row],[6/6/2020]]-Recupera_PN_ACUM[[#This Row],[5/6/2020]]</f>
        <v>0</v>
      </c>
    </row>
    <row r="253" spans="1:8">
      <c r="A253">
        <v>10217</v>
      </c>
      <c r="B253" s="2" t="s">
        <v>119</v>
      </c>
      <c r="C253" s="2" t="s">
        <v>167</v>
      </c>
      <c r="D253" s="2" t="s">
        <v>407</v>
      </c>
      <c r="E253" s="21"/>
      <c r="F253" s="21">
        <f>+Recupera_PN_ACUM[[#This Row],[04-06-2020]]-Recupera_PN_ACUM[[#This Row],[03-06-2020]]</f>
        <v>0</v>
      </c>
      <c r="G253" s="21">
        <f>+Recupera_PN_ACUM[[#This Row],[5/6/2020]]-Recupera_PN_ACUM[[#This Row],[04-06-2020]]</f>
        <v>0</v>
      </c>
      <c r="H253" s="21">
        <f>+Recupera_PN_ACUM[[#This Row],[6/6/2020]]-Recupera_PN_ACUM[[#This Row],[5/6/2020]]</f>
        <v>0</v>
      </c>
    </row>
    <row r="254" spans="1:8">
      <c r="A254">
        <v>70707</v>
      </c>
      <c r="B254" s="2" t="s">
        <v>102</v>
      </c>
      <c r="C254" s="2" t="s">
        <v>129</v>
      </c>
      <c r="D254" s="2" t="s">
        <v>408</v>
      </c>
      <c r="E254" s="21"/>
      <c r="F254" s="21">
        <f>+Recupera_PN_ACUM[[#This Row],[04-06-2020]]-Recupera_PN_ACUM[[#This Row],[03-06-2020]]</f>
        <v>0</v>
      </c>
      <c r="G254" s="21">
        <f>+Recupera_PN_ACUM[[#This Row],[5/6/2020]]-Recupera_PN_ACUM[[#This Row],[04-06-2020]]</f>
        <v>0</v>
      </c>
      <c r="H254" s="21">
        <f>+Recupera_PN_ACUM[[#This Row],[6/6/2020]]-Recupera_PN_ACUM[[#This Row],[5/6/2020]]</f>
        <v>0</v>
      </c>
    </row>
    <row r="255" spans="1:8">
      <c r="A255">
        <v>50104</v>
      </c>
      <c r="B255" s="2" t="s">
        <v>107</v>
      </c>
      <c r="C255" s="2" t="s">
        <v>228</v>
      </c>
      <c r="D255" s="2" t="s">
        <v>409</v>
      </c>
      <c r="E255" s="21"/>
      <c r="F255" s="21">
        <f>+Recupera_PN_ACUM[[#This Row],[04-06-2020]]-Recupera_PN_ACUM[[#This Row],[03-06-2020]]</f>
        <v>0</v>
      </c>
      <c r="G255" s="21">
        <f>+Recupera_PN_ACUM[[#This Row],[5/6/2020]]-Recupera_PN_ACUM[[#This Row],[04-06-2020]]</f>
        <v>0</v>
      </c>
      <c r="H255" s="21">
        <f>+Recupera_PN_ACUM[[#This Row],[6/6/2020]]-Recupera_PN_ACUM[[#This Row],[5/6/2020]]</f>
        <v>0</v>
      </c>
    </row>
    <row r="256" spans="1:8">
      <c r="A256">
        <v>90906</v>
      </c>
      <c r="B256" s="2" t="s">
        <v>139</v>
      </c>
      <c r="C256" s="2" t="s">
        <v>108</v>
      </c>
      <c r="D256" s="2" t="s">
        <v>410</v>
      </c>
      <c r="E256" s="21">
        <v>0</v>
      </c>
      <c r="F256" s="21">
        <f>+Recupera_PN_ACUM[[#This Row],[04-06-2020]]-Recupera_PN_ACUM[[#This Row],[03-06-2020]]</f>
        <v>0</v>
      </c>
      <c r="G256" s="21">
        <f>+Recupera_PN_ACUM[[#This Row],[5/6/2020]]-Recupera_PN_ACUM[[#This Row],[04-06-2020]]</f>
        <v>0</v>
      </c>
      <c r="H256" s="21">
        <f>+Recupera_PN_ACUM[[#This Row],[6/6/2020]]-Recupera_PN_ACUM[[#This Row],[5/6/2020]]</f>
        <v>0</v>
      </c>
    </row>
    <row r="257" spans="1:8">
      <c r="A257">
        <v>30304</v>
      </c>
      <c r="B257" s="2" t="s">
        <v>99</v>
      </c>
      <c r="C257" s="2" t="s">
        <v>296</v>
      </c>
      <c r="D257" s="2" t="s">
        <v>411</v>
      </c>
      <c r="E257" s="21"/>
      <c r="F257" s="21">
        <f>+Recupera_PN_ACUM[[#This Row],[04-06-2020]]-Recupera_PN_ACUM[[#This Row],[03-06-2020]]</f>
        <v>0</v>
      </c>
      <c r="G257" s="21">
        <f>+Recupera_PN_ACUM[[#This Row],[5/6/2020]]-Recupera_PN_ACUM[[#This Row],[04-06-2020]]</f>
        <v>0</v>
      </c>
      <c r="H257" s="21">
        <f>+Recupera_PN_ACUM[[#This Row],[6/6/2020]]-Recupera_PN_ACUM[[#This Row],[5/6/2020]]</f>
        <v>0</v>
      </c>
    </row>
    <row r="258" spans="1:8">
      <c r="A258">
        <v>90602</v>
      </c>
      <c r="B258" s="2" t="s">
        <v>139</v>
      </c>
      <c r="C258" s="2" t="s">
        <v>253</v>
      </c>
      <c r="D258" s="2" t="s">
        <v>412</v>
      </c>
      <c r="E258" s="21">
        <v>0</v>
      </c>
      <c r="F258" s="21">
        <f>+Recupera_PN_ACUM[[#This Row],[04-06-2020]]-Recupera_PN_ACUM[[#This Row],[03-06-2020]]</f>
        <v>0</v>
      </c>
      <c r="G258" s="21">
        <f>+Recupera_PN_ACUM[[#This Row],[5/6/2020]]-Recupera_PN_ACUM[[#This Row],[04-06-2020]]</f>
        <v>0</v>
      </c>
      <c r="H258" s="21">
        <f>+Recupera_PN_ACUM[[#This Row],[6/6/2020]]-Recupera_PN_ACUM[[#This Row],[5/6/2020]]</f>
        <v>0</v>
      </c>
    </row>
    <row r="259" spans="1:8">
      <c r="A259">
        <v>40505</v>
      </c>
      <c r="B259" s="2" t="s">
        <v>115</v>
      </c>
      <c r="C259" s="2" t="s">
        <v>146</v>
      </c>
      <c r="D259" s="2" t="s">
        <v>413</v>
      </c>
      <c r="E259" s="21"/>
      <c r="F259" s="21">
        <f>+Recupera_PN_ACUM[[#This Row],[04-06-2020]]-Recupera_PN_ACUM[[#This Row],[03-06-2020]]</f>
        <v>0</v>
      </c>
      <c r="G259" s="21">
        <f>+Recupera_PN_ACUM[[#This Row],[5/6/2020]]-Recupera_PN_ACUM[[#This Row],[04-06-2020]]</f>
        <v>0</v>
      </c>
      <c r="H259" s="21">
        <f>+Recupera_PN_ACUM[[#This Row],[6/6/2020]]-Recupera_PN_ACUM[[#This Row],[5/6/2020]]</f>
        <v>0</v>
      </c>
    </row>
    <row r="260" spans="1:8">
      <c r="A260">
        <v>80603</v>
      </c>
      <c r="B260" s="2" t="s">
        <v>97</v>
      </c>
      <c r="C260" s="2" t="s">
        <v>204</v>
      </c>
      <c r="D260" s="2" t="s">
        <v>414</v>
      </c>
      <c r="E260" s="21"/>
      <c r="F260" s="21">
        <f>+Recupera_PN_ACUM[[#This Row],[04-06-2020]]-Recupera_PN_ACUM[[#This Row],[03-06-2020]]</f>
        <v>0</v>
      </c>
      <c r="G260" s="21">
        <f>+Recupera_PN_ACUM[[#This Row],[5/6/2020]]-Recupera_PN_ACUM[[#This Row],[04-06-2020]]</f>
        <v>0</v>
      </c>
      <c r="H260" s="21">
        <f>+Recupera_PN_ACUM[[#This Row],[6/6/2020]]-Recupera_PN_ACUM[[#This Row],[5/6/2020]]</f>
        <v>0</v>
      </c>
    </row>
    <row r="261" spans="1:8">
      <c r="A261">
        <v>40304</v>
      </c>
      <c r="B261" s="2" t="s">
        <v>115</v>
      </c>
      <c r="C261" s="2" t="s">
        <v>152</v>
      </c>
      <c r="D261" s="2" t="s">
        <v>415</v>
      </c>
      <c r="E261" s="21"/>
      <c r="F261" s="21">
        <f>+Recupera_PN_ACUM[[#This Row],[04-06-2020]]-Recupera_PN_ACUM[[#This Row],[03-06-2020]]</f>
        <v>0</v>
      </c>
      <c r="G261" s="21">
        <f>+Recupera_PN_ACUM[[#This Row],[5/6/2020]]-Recupera_PN_ACUM[[#This Row],[04-06-2020]]</f>
        <v>0</v>
      </c>
      <c r="H261" s="21">
        <f>+Recupera_PN_ACUM[[#This Row],[6/6/2020]]-Recupera_PN_ACUM[[#This Row],[5/6/2020]]</f>
        <v>0</v>
      </c>
    </row>
    <row r="262" spans="1:8">
      <c r="A262">
        <v>10203</v>
      </c>
      <c r="B262" s="2" t="s">
        <v>119</v>
      </c>
      <c r="C262" s="2" t="s">
        <v>167</v>
      </c>
      <c r="D262" s="2" t="s">
        <v>416</v>
      </c>
      <c r="E262" s="21">
        <v>1</v>
      </c>
      <c r="F262" s="21">
        <f>+Recupera_PN_ACUM[[#This Row],[04-06-2020]]-Recupera_PN_ACUM[[#This Row],[03-06-2020]]</f>
        <v>0</v>
      </c>
      <c r="G262" s="21">
        <f>+Recupera_PN_ACUM[[#This Row],[5/6/2020]]-Recupera_PN_ACUM[[#This Row],[04-06-2020]]</f>
        <v>0</v>
      </c>
      <c r="H262" s="21">
        <f>+Recupera_PN_ACUM[[#This Row],[6/6/2020]]-Recupera_PN_ACUM[[#This Row],[5/6/2020]]</f>
        <v>0</v>
      </c>
    </row>
    <row r="263" spans="1:8">
      <c r="A263">
        <v>40605</v>
      </c>
      <c r="B263" s="2" t="s">
        <v>115</v>
      </c>
      <c r="C263" s="2" t="s">
        <v>185</v>
      </c>
      <c r="D263" s="2" t="s">
        <v>417</v>
      </c>
      <c r="E263" s="21"/>
      <c r="F263" s="21">
        <f>+Recupera_PN_ACUM[[#This Row],[04-06-2020]]-Recupera_PN_ACUM[[#This Row],[03-06-2020]]</f>
        <v>0</v>
      </c>
      <c r="G263" s="21">
        <f>+Recupera_PN_ACUM[[#This Row],[5/6/2020]]-Recupera_PN_ACUM[[#This Row],[04-06-2020]]</f>
        <v>0</v>
      </c>
      <c r="H263" s="21">
        <f>+Recupera_PN_ACUM[[#This Row],[6/6/2020]]-Recupera_PN_ACUM[[#This Row],[5/6/2020]]</f>
        <v>0</v>
      </c>
    </row>
    <row r="264" spans="1:8">
      <c r="A264">
        <v>130708</v>
      </c>
      <c r="B264" s="2" t="s">
        <v>131</v>
      </c>
      <c r="C264" s="2" t="s">
        <v>132</v>
      </c>
      <c r="D264" s="2" t="s">
        <v>418</v>
      </c>
      <c r="E264" s="21"/>
      <c r="F264" s="21">
        <f>+Recupera_PN_ACUM[[#This Row],[04-06-2020]]-Recupera_PN_ACUM[[#This Row],[03-06-2020]]</f>
        <v>0</v>
      </c>
      <c r="G264" s="21">
        <f>+Recupera_PN_ACUM[[#This Row],[5/6/2020]]-Recupera_PN_ACUM[[#This Row],[04-06-2020]]</f>
        <v>0</v>
      </c>
      <c r="H264" s="21">
        <f>+Recupera_PN_ACUM[[#This Row],[6/6/2020]]-Recupera_PN_ACUM[[#This Row],[5/6/2020]]</f>
        <v>0</v>
      </c>
    </row>
    <row r="265" spans="1:8">
      <c r="A265">
        <v>40801</v>
      </c>
      <c r="B265" s="2" t="s">
        <v>115</v>
      </c>
      <c r="C265" s="2" t="s">
        <v>419</v>
      </c>
      <c r="D265" s="2" t="s">
        <v>419</v>
      </c>
      <c r="E265" s="21">
        <v>130</v>
      </c>
      <c r="F265" s="21">
        <f>+Recupera_PN_ACUM[[#This Row],[04-06-2020]]-Recupera_PN_ACUM[[#This Row],[03-06-2020]]</f>
        <v>0</v>
      </c>
      <c r="G265" s="21">
        <f>+Recupera_PN_ACUM[[#This Row],[5/6/2020]]-Recupera_PN_ACUM[[#This Row],[04-06-2020]]</f>
        <v>0</v>
      </c>
      <c r="H265" s="21">
        <f>+Recupera_PN_ACUM[[#This Row],[6/6/2020]]-Recupera_PN_ACUM[[#This Row],[5/6/2020]]</f>
        <v>0</v>
      </c>
    </row>
    <row r="266" spans="1:8">
      <c r="A266">
        <v>70708</v>
      </c>
      <c r="B266" s="2" t="s">
        <v>102</v>
      </c>
      <c r="C266" s="2" t="s">
        <v>129</v>
      </c>
      <c r="D266" s="2" t="s">
        <v>420</v>
      </c>
      <c r="E266" s="21"/>
      <c r="F266" s="21">
        <f>+Recupera_PN_ACUM[[#This Row],[04-06-2020]]-Recupera_PN_ACUM[[#This Row],[03-06-2020]]</f>
        <v>0</v>
      </c>
      <c r="G266" s="21">
        <f>+Recupera_PN_ACUM[[#This Row],[5/6/2020]]-Recupera_PN_ACUM[[#This Row],[04-06-2020]]</f>
        <v>0</v>
      </c>
      <c r="H266" s="21">
        <f>+Recupera_PN_ACUM[[#This Row],[6/6/2020]]-Recupera_PN_ACUM[[#This Row],[5/6/2020]]</f>
        <v>0</v>
      </c>
    </row>
    <row r="267" spans="1:8">
      <c r="A267">
        <v>70101</v>
      </c>
      <c r="B267" s="2" t="s">
        <v>102</v>
      </c>
      <c r="C267" s="2" t="s">
        <v>355</v>
      </c>
      <c r="D267" s="2" t="s">
        <v>421</v>
      </c>
      <c r="E267" s="21"/>
      <c r="F267" s="21">
        <f>+Recupera_PN_ACUM[[#This Row],[04-06-2020]]-Recupera_PN_ACUM[[#This Row],[03-06-2020]]</f>
        <v>0</v>
      </c>
      <c r="G267" s="21">
        <f>+Recupera_PN_ACUM[[#This Row],[5/6/2020]]-Recupera_PN_ACUM[[#This Row],[04-06-2020]]</f>
        <v>0</v>
      </c>
      <c r="H267" s="21">
        <f>+Recupera_PN_ACUM[[#This Row],[6/6/2020]]-Recupera_PN_ACUM[[#This Row],[5/6/2020]]</f>
        <v>0</v>
      </c>
    </row>
    <row r="268" spans="1:8">
      <c r="A268">
        <v>70104</v>
      </c>
      <c r="B268" s="2" t="s">
        <v>102</v>
      </c>
      <c r="C268" s="2" t="s">
        <v>355</v>
      </c>
      <c r="D268" s="2" t="s">
        <v>422</v>
      </c>
      <c r="E268" s="21">
        <v>4</v>
      </c>
      <c r="F268" s="21">
        <f>+Recupera_PN_ACUM[[#This Row],[04-06-2020]]-Recupera_PN_ACUM[[#This Row],[03-06-2020]]</f>
        <v>0</v>
      </c>
      <c r="G268" s="21">
        <f>+Recupera_PN_ACUM[[#This Row],[5/6/2020]]-Recupera_PN_ACUM[[#This Row],[04-06-2020]]</f>
        <v>0</v>
      </c>
      <c r="H268" s="21">
        <f>+Recupera_PN_ACUM[[#This Row],[6/6/2020]]-Recupera_PN_ACUM[[#This Row],[5/6/2020]]</f>
        <v>0</v>
      </c>
    </row>
    <row r="269" spans="1:8">
      <c r="A269">
        <v>40104</v>
      </c>
      <c r="B269" s="2" t="s">
        <v>115</v>
      </c>
      <c r="C269" s="2" t="s">
        <v>116</v>
      </c>
      <c r="D269" s="2" t="s">
        <v>423</v>
      </c>
      <c r="E269" s="21">
        <v>0</v>
      </c>
      <c r="F269" s="21">
        <f>+Recupera_PN_ACUM[[#This Row],[04-06-2020]]-Recupera_PN_ACUM[[#This Row],[03-06-2020]]</f>
        <v>0</v>
      </c>
      <c r="G269" s="21">
        <f>+Recupera_PN_ACUM[[#This Row],[5/6/2020]]-Recupera_PN_ACUM[[#This Row],[04-06-2020]]</f>
        <v>0</v>
      </c>
      <c r="H269" s="21">
        <f>+Recupera_PN_ACUM[[#This Row],[6/6/2020]]-Recupera_PN_ACUM[[#This Row],[5/6/2020]]</f>
        <v>0</v>
      </c>
    </row>
    <row r="270" spans="1:8">
      <c r="A270">
        <v>91106</v>
      </c>
      <c r="B270" s="2" t="s">
        <v>139</v>
      </c>
      <c r="C270" s="2" t="s">
        <v>156</v>
      </c>
      <c r="D270" s="2" t="s">
        <v>423</v>
      </c>
      <c r="E270" s="21">
        <v>0</v>
      </c>
      <c r="F270" s="21">
        <f>+Recupera_PN_ACUM[[#This Row],[04-06-2020]]-Recupera_PN_ACUM[[#This Row],[03-06-2020]]</f>
        <v>0</v>
      </c>
      <c r="G270" s="21">
        <f>+Recupera_PN_ACUM[[#This Row],[5/6/2020]]-Recupera_PN_ACUM[[#This Row],[04-06-2020]]</f>
        <v>0</v>
      </c>
      <c r="H270" s="21">
        <f>+Recupera_PN_ACUM[[#This Row],[6/6/2020]]-Recupera_PN_ACUM[[#This Row],[5/6/2020]]</f>
        <v>0</v>
      </c>
    </row>
    <row r="271" spans="1:8">
      <c r="A271">
        <v>40305</v>
      </c>
      <c r="B271" s="2" t="s">
        <v>115</v>
      </c>
      <c r="C271" s="2" t="s">
        <v>152</v>
      </c>
      <c r="D271" s="2" t="s">
        <v>424</v>
      </c>
      <c r="E271" s="21">
        <v>0</v>
      </c>
      <c r="F271" s="21">
        <f>+Recupera_PN_ACUM[[#This Row],[04-06-2020]]-Recupera_PN_ACUM[[#This Row],[03-06-2020]]</f>
        <v>0</v>
      </c>
      <c r="G271" s="21">
        <f>+Recupera_PN_ACUM[[#This Row],[5/6/2020]]-Recupera_PN_ACUM[[#This Row],[04-06-2020]]</f>
        <v>0</v>
      </c>
      <c r="H271" s="21">
        <f>+Recupera_PN_ACUM[[#This Row],[6/6/2020]]-Recupera_PN_ACUM[[#This Row],[5/6/2020]]</f>
        <v>0</v>
      </c>
    </row>
    <row r="272" spans="1:8" ht="24">
      <c r="A272">
        <v>120508</v>
      </c>
      <c r="B272" s="2" t="s">
        <v>104</v>
      </c>
      <c r="C272" s="2" t="s">
        <v>105</v>
      </c>
      <c r="D272" s="2" t="s">
        <v>425</v>
      </c>
      <c r="E272" s="21"/>
      <c r="F272" s="21">
        <f>+Recupera_PN_ACUM[[#This Row],[04-06-2020]]-Recupera_PN_ACUM[[#This Row],[03-06-2020]]</f>
        <v>0</v>
      </c>
      <c r="G272" s="21">
        <f>+Recupera_PN_ACUM[[#This Row],[5/6/2020]]-Recupera_PN_ACUM[[#This Row],[04-06-2020]]</f>
        <v>0</v>
      </c>
      <c r="H272" s="21">
        <f>+Recupera_PN_ACUM[[#This Row],[6/6/2020]]-Recupera_PN_ACUM[[#This Row],[5/6/2020]]</f>
        <v>0</v>
      </c>
    </row>
    <row r="273" spans="1:8">
      <c r="A273">
        <v>130904</v>
      </c>
      <c r="B273" s="2" t="s">
        <v>131</v>
      </c>
      <c r="C273" s="2" t="s">
        <v>357</v>
      </c>
      <c r="D273" s="2" t="s">
        <v>425</v>
      </c>
      <c r="E273" s="21"/>
      <c r="F273" s="21">
        <f>+Recupera_PN_ACUM[[#This Row],[04-06-2020]]-Recupera_PN_ACUM[[#This Row],[03-06-2020]]</f>
        <v>0</v>
      </c>
      <c r="G273" s="21">
        <f>+Recupera_PN_ACUM[[#This Row],[5/6/2020]]-Recupera_PN_ACUM[[#This Row],[04-06-2020]]</f>
        <v>0</v>
      </c>
      <c r="H273" s="21">
        <f>+Recupera_PN_ACUM[[#This Row],[6/6/2020]]-Recupera_PN_ACUM[[#This Row],[5/6/2020]]</f>
        <v>0</v>
      </c>
    </row>
    <row r="274" spans="1:8" ht="24">
      <c r="A274">
        <v>120509</v>
      </c>
      <c r="B274" s="2" t="s">
        <v>104</v>
      </c>
      <c r="C274" s="2" t="s">
        <v>105</v>
      </c>
      <c r="D274" s="2" t="s">
        <v>426</v>
      </c>
      <c r="E274" s="21"/>
      <c r="F274" s="21">
        <f>+Recupera_PN_ACUM[[#This Row],[04-06-2020]]-Recupera_PN_ACUM[[#This Row],[03-06-2020]]</f>
        <v>0</v>
      </c>
      <c r="G274" s="21">
        <f>+Recupera_PN_ACUM[[#This Row],[5/6/2020]]-Recupera_PN_ACUM[[#This Row],[04-06-2020]]</f>
        <v>0</v>
      </c>
      <c r="H274" s="21">
        <f>+Recupera_PN_ACUM[[#This Row],[6/6/2020]]-Recupera_PN_ACUM[[#This Row],[5/6/2020]]</f>
        <v>0</v>
      </c>
    </row>
    <row r="275" spans="1:8">
      <c r="A275">
        <v>20404</v>
      </c>
      <c r="B275" s="2" t="s">
        <v>110</v>
      </c>
      <c r="C275" s="2" t="s">
        <v>242</v>
      </c>
      <c r="D275" s="2" t="s">
        <v>427</v>
      </c>
      <c r="E275" s="21"/>
      <c r="F275" s="21">
        <f>+Recupera_PN_ACUM[[#This Row],[04-06-2020]]-Recupera_PN_ACUM[[#This Row],[03-06-2020]]</f>
        <v>0</v>
      </c>
      <c r="G275" s="21">
        <f>+Recupera_PN_ACUM[[#This Row],[5/6/2020]]-Recupera_PN_ACUM[[#This Row],[04-06-2020]]</f>
        <v>0</v>
      </c>
      <c r="H275" s="21">
        <f>+Recupera_PN_ACUM[[#This Row],[6/6/2020]]-Recupera_PN_ACUM[[#This Row],[5/6/2020]]</f>
        <v>0</v>
      </c>
    </row>
    <row r="276" spans="1:8" ht="24">
      <c r="A276">
        <v>120803</v>
      </c>
      <c r="B276" s="2" t="s">
        <v>104</v>
      </c>
      <c r="C276" s="2" t="s">
        <v>209</v>
      </c>
      <c r="D276" s="2" t="s">
        <v>428</v>
      </c>
      <c r="E276" s="21"/>
      <c r="F276" s="21">
        <f>+Recupera_PN_ACUM[[#This Row],[04-06-2020]]-Recupera_PN_ACUM[[#This Row],[03-06-2020]]</f>
        <v>0</v>
      </c>
      <c r="G276" s="21">
        <f>+Recupera_PN_ACUM[[#This Row],[5/6/2020]]-Recupera_PN_ACUM[[#This Row],[04-06-2020]]</f>
        <v>0</v>
      </c>
      <c r="H276" s="21">
        <f>+Recupera_PN_ACUM[[#This Row],[6/6/2020]]-Recupera_PN_ACUM[[#This Row],[5/6/2020]]</f>
        <v>0</v>
      </c>
    </row>
    <row r="277" spans="1:8" ht="24">
      <c r="A277">
        <v>120604</v>
      </c>
      <c r="B277" s="2" t="s">
        <v>104</v>
      </c>
      <c r="C277" s="2" t="s">
        <v>187</v>
      </c>
      <c r="D277" s="2" t="s">
        <v>429</v>
      </c>
      <c r="E277" s="21"/>
      <c r="F277" s="21">
        <f>+Recupera_PN_ACUM[[#This Row],[04-06-2020]]-Recupera_PN_ACUM[[#This Row],[03-06-2020]]</f>
        <v>0</v>
      </c>
      <c r="G277" s="21">
        <f>+Recupera_PN_ACUM[[#This Row],[5/6/2020]]-Recupera_PN_ACUM[[#This Row],[04-06-2020]]</f>
        <v>0</v>
      </c>
      <c r="H277" s="21">
        <f>+Recupera_PN_ACUM[[#This Row],[6/6/2020]]-Recupera_PN_ACUM[[#This Row],[5/6/2020]]</f>
        <v>0</v>
      </c>
    </row>
    <row r="278" spans="1:8" ht="24">
      <c r="A278">
        <v>120402</v>
      </c>
      <c r="B278" s="2" t="s">
        <v>104</v>
      </c>
      <c r="C278" s="2" t="s">
        <v>261</v>
      </c>
      <c r="D278" s="2" t="s">
        <v>430</v>
      </c>
      <c r="E278" s="21"/>
      <c r="F278" s="21">
        <f>+Recupera_PN_ACUM[[#This Row],[04-06-2020]]-Recupera_PN_ACUM[[#This Row],[03-06-2020]]</f>
        <v>0</v>
      </c>
      <c r="G278" s="21">
        <f>+Recupera_PN_ACUM[[#This Row],[5/6/2020]]-Recupera_PN_ACUM[[#This Row],[04-06-2020]]</f>
        <v>0</v>
      </c>
      <c r="H278" s="21">
        <f>+Recupera_PN_ACUM[[#This Row],[6/6/2020]]-Recupera_PN_ACUM[[#This Row],[5/6/2020]]</f>
        <v>0</v>
      </c>
    </row>
    <row r="279" spans="1:8" ht="24">
      <c r="A279">
        <v>120203</v>
      </c>
      <c r="B279" s="2" t="s">
        <v>104</v>
      </c>
      <c r="C279" s="2" t="s">
        <v>246</v>
      </c>
      <c r="D279" s="2" t="s">
        <v>431</v>
      </c>
      <c r="E279" s="21"/>
      <c r="F279" s="21">
        <f>+Recupera_PN_ACUM[[#This Row],[04-06-2020]]-Recupera_PN_ACUM[[#This Row],[03-06-2020]]</f>
        <v>0</v>
      </c>
      <c r="G279" s="21">
        <f>+Recupera_PN_ACUM[[#This Row],[5/6/2020]]-Recupera_PN_ACUM[[#This Row],[04-06-2020]]</f>
        <v>0</v>
      </c>
      <c r="H279" s="21">
        <f>+Recupera_PN_ACUM[[#This Row],[6/6/2020]]-Recupera_PN_ACUM[[#This Row],[5/6/2020]]</f>
        <v>0</v>
      </c>
    </row>
    <row r="280" spans="1:8" ht="24">
      <c r="A280">
        <v>120204</v>
      </c>
      <c r="B280" s="2" t="s">
        <v>104</v>
      </c>
      <c r="C280" s="2" t="s">
        <v>246</v>
      </c>
      <c r="D280" s="2" t="s">
        <v>432</v>
      </c>
      <c r="E280" s="21">
        <v>3</v>
      </c>
      <c r="F280" s="21">
        <f>+Recupera_PN_ACUM[[#This Row],[04-06-2020]]-Recupera_PN_ACUM[[#This Row],[03-06-2020]]</f>
        <v>0</v>
      </c>
      <c r="G280" s="21">
        <f>+Recupera_PN_ACUM[[#This Row],[5/6/2020]]-Recupera_PN_ACUM[[#This Row],[04-06-2020]]</f>
        <v>0</v>
      </c>
      <c r="H280" s="21">
        <f>+Recupera_PN_ACUM[[#This Row],[6/6/2020]]-Recupera_PN_ACUM[[#This Row],[5/6/2020]]</f>
        <v>0</v>
      </c>
    </row>
    <row r="281" spans="1:8" ht="24">
      <c r="A281">
        <v>120205</v>
      </c>
      <c r="B281" s="2" t="s">
        <v>104</v>
      </c>
      <c r="C281" s="2" t="s">
        <v>246</v>
      </c>
      <c r="D281" s="2" t="s">
        <v>433</v>
      </c>
      <c r="E281" s="21"/>
      <c r="F281" s="21">
        <f>+Recupera_PN_ACUM[[#This Row],[04-06-2020]]-Recupera_PN_ACUM[[#This Row],[03-06-2020]]</f>
        <v>0</v>
      </c>
      <c r="G281" s="21">
        <f>+Recupera_PN_ACUM[[#This Row],[5/6/2020]]-Recupera_PN_ACUM[[#This Row],[04-06-2020]]</f>
        <v>0</v>
      </c>
      <c r="H281" s="21">
        <f>+Recupera_PN_ACUM[[#This Row],[6/6/2020]]-Recupera_PN_ACUM[[#This Row],[5/6/2020]]</f>
        <v>0</v>
      </c>
    </row>
    <row r="282" spans="1:8" ht="24">
      <c r="A282">
        <v>120206</v>
      </c>
      <c r="B282" s="2" t="s">
        <v>104</v>
      </c>
      <c r="C282" s="2" t="s">
        <v>246</v>
      </c>
      <c r="D282" s="2" t="s">
        <v>434</v>
      </c>
      <c r="E282" s="21">
        <v>117</v>
      </c>
      <c r="F282" s="21">
        <f>+Recupera_PN_ACUM[[#This Row],[04-06-2020]]-Recupera_PN_ACUM[[#This Row],[03-06-2020]]</f>
        <v>0</v>
      </c>
      <c r="G282" s="21">
        <f>+Recupera_PN_ACUM[[#This Row],[5/6/2020]]-Recupera_PN_ACUM[[#This Row],[04-06-2020]]</f>
        <v>0</v>
      </c>
      <c r="H282" s="21">
        <f>+Recupera_PN_ACUM[[#This Row],[6/6/2020]]-Recupera_PN_ACUM[[#This Row],[5/6/2020]]</f>
        <v>0</v>
      </c>
    </row>
    <row r="283" spans="1:8" ht="24">
      <c r="A283">
        <v>120201</v>
      </c>
      <c r="B283" s="2" t="s">
        <v>104</v>
      </c>
      <c r="C283" s="2" t="s">
        <v>246</v>
      </c>
      <c r="D283" s="2" t="s">
        <v>435</v>
      </c>
      <c r="E283" s="21">
        <v>2</v>
      </c>
      <c r="F283" s="21">
        <f>+Recupera_PN_ACUM[[#This Row],[04-06-2020]]-Recupera_PN_ACUM[[#This Row],[03-06-2020]]</f>
        <v>0</v>
      </c>
      <c r="G283" s="21">
        <f>+Recupera_PN_ACUM[[#This Row],[5/6/2020]]-Recupera_PN_ACUM[[#This Row],[04-06-2020]]</f>
        <v>0</v>
      </c>
      <c r="H283" s="21">
        <f>+Recupera_PN_ACUM[[#This Row],[6/6/2020]]-Recupera_PN_ACUM[[#This Row],[5/6/2020]]</f>
        <v>0</v>
      </c>
    </row>
    <row r="284" spans="1:8">
      <c r="A284">
        <v>130709</v>
      </c>
      <c r="B284" s="2" t="s">
        <v>131</v>
      </c>
      <c r="C284" s="2" t="s">
        <v>132</v>
      </c>
      <c r="D284" s="2" t="s">
        <v>214</v>
      </c>
      <c r="E284" s="21"/>
      <c r="F284" s="21">
        <f>+Recupera_PN_ACUM[[#This Row],[04-06-2020]]-Recupera_PN_ACUM[[#This Row],[03-06-2020]]</f>
        <v>0</v>
      </c>
      <c r="G284" s="21">
        <f>+Recupera_PN_ACUM[[#This Row],[5/6/2020]]-Recupera_PN_ACUM[[#This Row],[04-06-2020]]</f>
        <v>0</v>
      </c>
      <c r="H284" s="21">
        <f>+Recupera_PN_ACUM[[#This Row],[6/6/2020]]-Recupera_PN_ACUM[[#This Row],[5/6/2020]]</f>
        <v>0</v>
      </c>
    </row>
    <row r="285" spans="1:8">
      <c r="A285">
        <v>91111</v>
      </c>
      <c r="B285" s="2" t="s">
        <v>139</v>
      </c>
      <c r="C285" s="2" t="s">
        <v>156</v>
      </c>
      <c r="D285" s="2" t="s">
        <v>436</v>
      </c>
      <c r="E285" s="21"/>
      <c r="F285" s="21">
        <f>+Recupera_PN_ACUM[[#This Row],[04-06-2020]]-Recupera_PN_ACUM[[#This Row],[03-06-2020]]</f>
        <v>0</v>
      </c>
      <c r="G285" s="21">
        <f>+Recupera_PN_ACUM[[#This Row],[5/6/2020]]-Recupera_PN_ACUM[[#This Row],[04-06-2020]]</f>
        <v>0</v>
      </c>
      <c r="H285" s="21">
        <f>+Recupera_PN_ACUM[[#This Row],[6/6/2020]]-Recupera_PN_ACUM[[#This Row],[5/6/2020]]</f>
        <v>0</v>
      </c>
    </row>
    <row r="286" spans="1:8">
      <c r="A286">
        <v>41201</v>
      </c>
      <c r="B286" s="2" t="s">
        <v>115</v>
      </c>
      <c r="C286" s="2" t="s">
        <v>191</v>
      </c>
      <c r="D286" s="2" t="s">
        <v>437</v>
      </c>
      <c r="E286" s="21"/>
      <c r="F286" s="21">
        <f>+Recupera_PN_ACUM[[#This Row],[04-06-2020]]-Recupera_PN_ACUM[[#This Row],[03-06-2020]]</f>
        <v>0</v>
      </c>
      <c r="G286" s="21">
        <f>+Recupera_PN_ACUM[[#This Row],[5/6/2020]]-Recupera_PN_ACUM[[#This Row],[04-06-2020]]</f>
        <v>0</v>
      </c>
      <c r="H286" s="21">
        <f>+Recupera_PN_ACUM[[#This Row],[6/6/2020]]-Recupera_PN_ACUM[[#This Row],[5/6/2020]]</f>
        <v>0</v>
      </c>
    </row>
    <row r="287" spans="1:8">
      <c r="A287">
        <v>40802</v>
      </c>
      <c r="B287" s="2" t="s">
        <v>115</v>
      </c>
      <c r="C287" s="2" t="s">
        <v>419</v>
      </c>
      <c r="D287" s="2" t="s">
        <v>438</v>
      </c>
      <c r="E287" s="21"/>
      <c r="F287" s="21">
        <f>+Recupera_PN_ACUM[[#This Row],[04-06-2020]]-Recupera_PN_ACUM[[#This Row],[03-06-2020]]</f>
        <v>0</v>
      </c>
      <c r="G287" s="21">
        <f>+Recupera_PN_ACUM[[#This Row],[5/6/2020]]-Recupera_PN_ACUM[[#This Row],[04-06-2020]]</f>
        <v>0</v>
      </c>
      <c r="H287" s="21">
        <f>+Recupera_PN_ACUM[[#This Row],[6/6/2020]]-Recupera_PN_ACUM[[#This Row],[5/6/2020]]</f>
        <v>0</v>
      </c>
    </row>
    <row r="288" spans="1:8">
      <c r="A288">
        <v>130710</v>
      </c>
      <c r="B288" s="2" t="s">
        <v>131</v>
      </c>
      <c r="C288" s="2" t="s">
        <v>132</v>
      </c>
      <c r="D288" s="2" t="s">
        <v>439</v>
      </c>
      <c r="E288" s="21">
        <v>0</v>
      </c>
      <c r="F288" s="21">
        <f>+Recupera_PN_ACUM[[#This Row],[04-06-2020]]-Recupera_PN_ACUM[[#This Row],[03-06-2020]]</f>
        <v>0</v>
      </c>
      <c r="G288" s="21">
        <f>+Recupera_PN_ACUM[[#This Row],[5/6/2020]]-Recupera_PN_ACUM[[#This Row],[04-06-2020]]</f>
        <v>0</v>
      </c>
      <c r="H288" s="21">
        <f>+Recupera_PN_ACUM[[#This Row],[6/6/2020]]-Recupera_PN_ACUM[[#This Row],[5/6/2020]]</f>
        <v>0</v>
      </c>
    </row>
    <row r="289" spans="1:8">
      <c r="A289">
        <v>70711</v>
      </c>
      <c r="B289" s="2" t="s">
        <v>102</v>
      </c>
      <c r="C289" s="2" t="s">
        <v>129</v>
      </c>
      <c r="D289" s="2" t="s">
        <v>440</v>
      </c>
      <c r="E289" s="21"/>
      <c r="F289" s="21">
        <f>+Recupera_PN_ACUM[[#This Row],[04-06-2020]]-Recupera_PN_ACUM[[#This Row],[03-06-2020]]</f>
        <v>0</v>
      </c>
      <c r="G289" s="21">
        <f>+Recupera_PN_ACUM[[#This Row],[5/6/2020]]-Recupera_PN_ACUM[[#This Row],[04-06-2020]]</f>
        <v>0</v>
      </c>
      <c r="H289" s="21">
        <f>+Recupera_PN_ACUM[[#This Row],[6/6/2020]]-Recupera_PN_ACUM[[#This Row],[5/6/2020]]</f>
        <v>0</v>
      </c>
    </row>
    <row r="290" spans="1:8">
      <c r="A290">
        <v>30404</v>
      </c>
      <c r="B290" s="2" t="s">
        <v>99</v>
      </c>
      <c r="C290" s="2" t="s">
        <v>216</v>
      </c>
      <c r="D290" s="2" t="s">
        <v>441</v>
      </c>
      <c r="E290" s="21"/>
      <c r="F290" s="21">
        <f>+Recupera_PN_ACUM[[#This Row],[04-06-2020]]-Recupera_PN_ACUM[[#This Row],[03-06-2020]]</f>
        <v>0</v>
      </c>
      <c r="G290" s="21">
        <f>+Recupera_PN_ACUM[[#This Row],[5/6/2020]]-Recupera_PN_ACUM[[#This Row],[04-06-2020]]</f>
        <v>0</v>
      </c>
      <c r="H290" s="21">
        <f>+Recupera_PN_ACUM[[#This Row],[6/6/2020]]-Recupera_PN_ACUM[[#This Row],[5/6/2020]]</f>
        <v>-3</v>
      </c>
    </row>
    <row r="291" spans="1:8">
      <c r="A291">
        <v>130711</v>
      </c>
      <c r="B291" s="2" t="s">
        <v>131</v>
      </c>
      <c r="C291" s="2" t="s">
        <v>132</v>
      </c>
      <c r="D291" s="2" t="s">
        <v>442</v>
      </c>
      <c r="E291" s="21"/>
      <c r="F291" s="21">
        <f>+Recupera_PN_ACUM[[#This Row],[04-06-2020]]-Recupera_PN_ACUM[[#This Row],[03-06-2020]]</f>
        <v>0</v>
      </c>
      <c r="G291" s="21">
        <f>+Recupera_PN_ACUM[[#This Row],[5/6/2020]]-Recupera_PN_ACUM[[#This Row],[04-06-2020]]</f>
        <v>0</v>
      </c>
      <c r="H291" s="21">
        <f>+Recupera_PN_ACUM[[#This Row],[6/6/2020]]-Recupera_PN_ACUM[[#This Row],[5/6/2020]]</f>
        <v>0</v>
      </c>
    </row>
    <row r="292" spans="1:8" ht="24">
      <c r="A292">
        <v>120403</v>
      </c>
      <c r="B292" s="2" t="s">
        <v>104</v>
      </c>
      <c r="C292" s="2" t="s">
        <v>261</v>
      </c>
      <c r="D292" s="2" t="s">
        <v>443</v>
      </c>
      <c r="E292" s="21"/>
      <c r="F292" s="21">
        <f>+Recupera_PN_ACUM[[#This Row],[04-06-2020]]-Recupera_PN_ACUM[[#This Row],[03-06-2020]]</f>
        <v>0</v>
      </c>
      <c r="G292" s="21">
        <f>+Recupera_PN_ACUM[[#This Row],[5/6/2020]]-Recupera_PN_ACUM[[#This Row],[04-06-2020]]</f>
        <v>0</v>
      </c>
      <c r="H292" s="21">
        <f>+Recupera_PN_ACUM[[#This Row],[6/6/2020]]-Recupera_PN_ACUM[[#This Row],[5/6/2020]]</f>
        <v>0</v>
      </c>
    </row>
    <row r="293" spans="1:8">
      <c r="A293">
        <v>50105</v>
      </c>
      <c r="B293" s="2" t="s">
        <v>107</v>
      </c>
      <c r="C293" s="2" t="s">
        <v>228</v>
      </c>
      <c r="D293" s="2" t="s">
        <v>444</v>
      </c>
      <c r="E293" s="21"/>
      <c r="F293" s="21">
        <f>+Recupera_PN_ACUM[[#This Row],[04-06-2020]]-Recupera_PN_ACUM[[#This Row],[03-06-2020]]</f>
        <v>0</v>
      </c>
      <c r="G293" s="21">
        <f>+Recupera_PN_ACUM[[#This Row],[5/6/2020]]-Recupera_PN_ACUM[[#This Row],[04-06-2020]]</f>
        <v>0</v>
      </c>
      <c r="H293" s="21">
        <f>+Recupera_PN_ACUM[[#This Row],[6/6/2020]]-Recupera_PN_ACUM[[#This Row],[5/6/2020]]</f>
        <v>0</v>
      </c>
    </row>
    <row r="294" spans="1:8">
      <c r="A294">
        <v>40405</v>
      </c>
      <c r="B294" s="2" t="s">
        <v>115</v>
      </c>
      <c r="C294" s="2" t="s">
        <v>124</v>
      </c>
      <c r="D294" s="2" t="s">
        <v>445</v>
      </c>
      <c r="E294" s="21"/>
      <c r="F294" s="21">
        <f>+Recupera_PN_ACUM[[#This Row],[04-06-2020]]-Recupera_PN_ACUM[[#This Row],[03-06-2020]]</f>
        <v>0</v>
      </c>
      <c r="G294" s="21">
        <f>+Recupera_PN_ACUM[[#This Row],[5/6/2020]]-Recupera_PN_ACUM[[#This Row],[04-06-2020]]</f>
        <v>0</v>
      </c>
      <c r="H294" s="21">
        <f>+Recupera_PN_ACUM[[#This Row],[6/6/2020]]-Recupera_PN_ACUM[[#This Row],[5/6/2020]]</f>
        <v>0</v>
      </c>
    </row>
    <row r="295" spans="1:8" ht="24">
      <c r="A295">
        <v>110202</v>
      </c>
      <c r="B295" s="2" t="s">
        <v>291</v>
      </c>
      <c r="C295" s="2" t="s">
        <v>446</v>
      </c>
      <c r="D295" s="2" t="s">
        <v>447</v>
      </c>
      <c r="E295" s="21"/>
      <c r="F295" s="21">
        <f>+Recupera_PN_ACUM[[#This Row],[04-06-2020]]-Recupera_PN_ACUM[[#This Row],[03-06-2020]]</f>
        <v>0</v>
      </c>
      <c r="G295" s="21">
        <f>+Recupera_PN_ACUM[[#This Row],[5/6/2020]]-Recupera_PN_ACUM[[#This Row],[04-06-2020]]</f>
        <v>0</v>
      </c>
      <c r="H295" s="21">
        <f>+Recupera_PN_ACUM[[#This Row],[6/6/2020]]-Recupera_PN_ACUM[[#This Row],[5/6/2020]]</f>
        <v>0</v>
      </c>
    </row>
    <row r="296" spans="1:8">
      <c r="A296">
        <v>81003</v>
      </c>
      <c r="B296" s="2" t="s">
        <v>97</v>
      </c>
      <c r="C296" s="2" t="s">
        <v>134</v>
      </c>
      <c r="D296" s="2" t="s">
        <v>448</v>
      </c>
      <c r="E296" s="21"/>
      <c r="F296" s="21">
        <f>+Recupera_PN_ACUM[[#This Row],[04-06-2020]]-Recupera_PN_ACUM[[#This Row],[03-06-2020]]</f>
        <v>0</v>
      </c>
      <c r="G296" s="21">
        <f>+Recupera_PN_ACUM[[#This Row],[5/6/2020]]-Recupera_PN_ACUM[[#This Row],[04-06-2020]]</f>
        <v>0</v>
      </c>
      <c r="H296" s="21">
        <f>+Recupera_PN_ACUM[[#This Row],[6/6/2020]]-Recupera_PN_ACUM[[#This Row],[5/6/2020]]</f>
        <v>0</v>
      </c>
    </row>
    <row r="297" spans="1:8">
      <c r="A297">
        <v>130102</v>
      </c>
      <c r="B297" s="2" t="s">
        <v>131</v>
      </c>
      <c r="C297" s="2" t="s">
        <v>144</v>
      </c>
      <c r="D297" s="2" t="s">
        <v>449</v>
      </c>
      <c r="E297" s="21">
        <v>0</v>
      </c>
      <c r="F297" s="21">
        <f>+Recupera_PN_ACUM[[#This Row],[04-06-2020]]-Recupera_PN_ACUM[[#This Row],[03-06-2020]]</f>
        <v>0</v>
      </c>
      <c r="G297" s="21">
        <f>+Recupera_PN_ACUM[[#This Row],[5/6/2020]]-Recupera_PN_ACUM[[#This Row],[04-06-2020]]</f>
        <v>0</v>
      </c>
      <c r="H297" s="21">
        <f>+Recupera_PN_ACUM[[#This Row],[6/6/2020]]-Recupera_PN_ACUM[[#This Row],[5/6/2020]]</f>
        <v>0</v>
      </c>
    </row>
    <row r="298" spans="1:8">
      <c r="A298">
        <v>20206</v>
      </c>
      <c r="B298" s="2" t="s">
        <v>110</v>
      </c>
      <c r="C298" s="2" t="s">
        <v>137</v>
      </c>
      <c r="D298" s="2" t="s">
        <v>450</v>
      </c>
      <c r="E298" s="21">
        <v>0</v>
      </c>
      <c r="F298" s="21">
        <f>+Recupera_PN_ACUM[[#This Row],[04-06-2020]]-Recupera_PN_ACUM[[#This Row],[03-06-2020]]</f>
        <v>0</v>
      </c>
      <c r="G298" s="21">
        <f>+Recupera_PN_ACUM[[#This Row],[5/6/2020]]-Recupera_PN_ACUM[[#This Row],[04-06-2020]]</f>
        <v>0</v>
      </c>
      <c r="H298" s="21">
        <f>+Recupera_PN_ACUM[[#This Row],[6/6/2020]]-Recupera_PN_ACUM[[#This Row],[5/6/2020]]</f>
        <v>0</v>
      </c>
    </row>
    <row r="299" spans="1:8">
      <c r="A299">
        <v>80812</v>
      </c>
      <c r="B299" s="2" t="s">
        <v>97</v>
      </c>
      <c r="C299" s="2" t="s">
        <v>97</v>
      </c>
      <c r="D299" s="2" t="s">
        <v>450</v>
      </c>
      <c r="E299" s="21">
        <v>0</v>
      </c>
      <c r="F299" s="21">
        <f>+Recupera_PN_ACUM[[#This Row],[04-06-2020]]-Recupera_PN_ACUM[[#This Row],[03-06-2020]]</f>
        <v>0</v>
      </c>
      <c r="G299" s="21">
        <f>+Recupera_PN_ACUM[[#This Row],[5/6/2020]]-Recupera_PN_ACUM[[#This Row],[04-06-2020]]</f>
        <v>0</v>
      </c>
      <c r="H299" s="21">
        <f>+Recupera_PN_ACUM[[#This Row],[6/6/2020]]-Recupera_PN_ACUM[[#This Row],[5/6/2020]]</f>
        <v>0</v>
      </c>
    </row>
    <row r="300" spans="1:8">
      <c r="A300">
        <v>41102</v>
      </c>
      <c r="B300" s="2" t="s">
        <v>115</v>
      </c>
      <c r="C300" s="2" t="s">
        <v>451</v>
      </c>
      <c r="D300" s="2" t="s">
        <v>452</v>
      </c>
      <c r="E300" s="21">
        <v>4</v>
      </c>
      <c r="F300" s="21">
        <f>+Recupera_PN_ACUM[[#This Row],[04-06-2020]]-Recupera_PN_ACUM[[#This Row],[03-06-2020]]</f>
        <v>0</v>
      </c>
      <c r="G300" s="21">
        <f>+Recupera_PN_ACUM[[#This Row],[5/6/2020]]-Recupera_PN_ACUM[[#This Row],[04-06-2020]]</f>
        <v>0</v>
      </c>
      <c r="H300" s="21">
        <f>+Recupera_PN_ACUM[[#This Row],[6/6/2020]]-Recupera_PN_ACUM[[#This Row],[5/6/2020]]</f>
        <v>0</v>
      </c>
    </row>
    <row r="301" spans="1:8">
      <c r="A301">
        <v>41305</v>
      </c>
      <c r="B301" s="2" t="s">
        <v>115</v>
      </c>
      <c r="C301" s="2" t="s">
        <v>183</v>
      </c>
      <c r="D301" s="2" t="s">
        <v>453</v>
      </c>
      <c r="E301" s="21"/>
      <c r="F301" s="21">
        <f>+Recupera_PN_ACUM[[#This Row],[04-06-2020]]-Recupera_PN_ACUM[[#This Row],[03-06-2020]]</f>
        <v>0</v>
      </c>
      <c r="G301" s="21">
        <f>+Recupera_PN_ACUM[[#This Row],[5/6/2020]]-Recupera_PN_ACUM[[#This Row],[04-06-2020]]</f>
        <v>0</v>
      </c>
      <c r="H301" s="21">
        <f>+Recupera_PN_ACUM[[#This Row],[6/6/2020]]-Recupera_PN_ACUM[[#This Row],[5/6/2020]]</f>
        <v>0</v>
      </c>
    </row>
    <row r="302" spans="1:8" ht="24">
      <c r="A302">
        <v>120605</v>
      </c>
      <c r="B302" s="2" t="s">
        <v>104</v>
      </c>
      <c r="C302" s="2" t="s">
        <v>187</v>
      </c>
      <c r="D302" s="2" t="s">
        <v>187</v>
      </c>
      <c r="E302" s="21">
        <v>83</v>
      </c>
      <c r="F302" s="21">
        <f>+Recupera_PN_ACUM[[#This Row],[04-06-2020]]-Recupera_PN_ACUM[[#This Row],[03-06-2020]]</f>
        <v>0</v>
      </c>
      <c r="G302" s="21">
        <f>+Recupera_PN_ACUM[[#This Row],[5/6/2020]]-Recupera_PN_ACUM[[#This Row],[04-06-2020]]</f>
        <v>0</v>
      </c>
      <c r="H302" s="21">
        <f>+Recupera_PN_ACUM[[#This Row],[6/6/2020]]-Recupera_PN_ACUM[[#This Row],[5/6/2020]]</f>
        <v>0</v>
      </c>
    </row>
    <row r="303" spans="1:8" ht="24">
      <c r="A303">
        <v>120306</v>
      </c>
      <c r="B303" s="2" t="s">
        <v>104</v>
      </c>
      <c r="C303" s="2" t="s">
        <v>126</v>
      </c>
      <c r="D303" s="2" t="s">
        <v>454</v>
      </c>
      <c r="E303" s="21">
        <v>0</v>
      </c>
      <c r="F303" s="21">
        <f>+Recupera_PN_ACUM[[#This Row],[04-06-2020]]-Recupera_PN_ACUM[[#This Row],[03-06-2020]]</f>
        <v>0</v>
      </c>
      <c r="G303" s="21">
        <f>+Recupera_PN_ACUM[[#This Row],[5/6/2020]]-Recupera_PN_ACUM[[#This Row],[04-06-2020]]</f>
        <v>0</v>
      </c>
      <c r="H303" s="21">
        <f>+Recupera_PN_ACUM[[#This Row],[6/6/2020]]-Recupera_PN_ACUM[[#This Row],[5/6/2020]]</f>
        <v>0</v>
      </c>
    </row>
    <row r="304" spans="1:8" ht="24">
      <c r="A304">
        <v>120701</v>
      </c>
      <c r="B304" s="2" t="s">
        <v>104</v>
      </c>
      <c r="C304" s="2" t="s">
        <v>154</v>
      </c>
      <c r="D304" s="2" t="s">
        <v>154</v>
      </c>
      <c r="E304" s="21"/>
      <c r="F304" s="21">
        <f>+Recupera_PN_ACUM[[#This Row],[04-06-2020]]-Recupera_PN_ACUM[[#This Row],[03-06-2020]]</f>
        <v>0</v>
      </c>
      <c r="G304" s="21">
        <f>+Recupera_PN_ACUM[[#This Row],[5/6/2020]]-Recupera_PN_ACUM[[#This Row],[04-06-2020]]</f>
        <v>0</v>
      </c>
      <c r="H304" s="21">
        <f>+Recupera_PN_ACUM[[#This Row],[6/6/2020]]-Recupera_PN_ACUM[[#This Row],[5/6/2020]]</f>
        <v>0</v>
      </c>
    </row>
    <row r="305" spans="1:8">
      <c r="A305">
        <v>60102</v>
      </c>
      <c r="B305" s="2" t="s">
        <v>214</v>
      </c>
      <c r="C305" s="2" t="s">
        <v>282</v>
      </c>
      <c r="D305" s="2" t="s">
        <v>455</v>
      </c>
      <c r="E305" s="21"/>
      <c r="F305" s="21">
        <f>+Recupera_PN_ACUM[[#This Row],[04-06-2020]]-Recupera_PN_ACUM[[#This Row],[03-06-2020]]</f>
        <v>0</v>
      </c>
      <c r="G305" s="21">
        <f>+Recupera_PN_ACUM[[#This Row],[5/6/2020]]-Recupera_PN_ACUM[[#This Row],[04-06-2020]]</f>
        <v>0</v>
      </c>
      <c r="H305" s="21">
        <f>+Recupera_PN_ACUM[[#This Row],[6/6/2020]]-Recupera_PN_ACUM[[#This Row],[5/6/2020]]</f>
        <v>0</v>
      </c>
    </row>
    <row r="306" spans="1:8">
      <c r="A306">
        <v>60305</v>
      </c>
      <c r="B306" s="2" t="s">
        <v>214</v>
      </c>
      <c r="C306" s="2" t="s">
        <v>334</v>
      </c>
      <c r="D306" s="2" t="s">
        <v>455</v>
      </c>
      <c r="E306" s="21"/>
      <c r="F306" s="21">
        <f>+Recupera_PN_ACUM[[#This Row],[04-06-2020]]-Recupera_PN_ACUM[[#This Row],[03-06-2020]]</f>
        <v>0</v>
      </c>
      <c r="G306" s="21">
        <f>+Recupera_PN_ACUM[[#This Row],[5/6/2020]]-Recupera_PN_ACUM[[#This Row],[04-06-2020]]</f>
        <v>0</v>
      </c>
      <c r="H306" s="21">
        <f>+Recupera_PN_ACUM[[#This Row],[6/6/2020]]-Recupera_PN_ACUM[[#This Row],[5/6/2020]]</f>
        <v>0</v>
      </c>
    </row>
    <row r="307" spans="1:8">
      <c r="A307">
        <v>90104</v>
      </c>
      <c r="B307" s="2" t="s">
        <v>139</v>
      </c>
      <c r="C307" s="2" t="s">
        <v>148</v>
      </c>
      <c r="D307" s="2" t="s">
        <v>456</v>
      </c>
      <c r="E307" s="21"/>
      <c r="F307" s="21">
        <f>+Recupera_PN_ACUM[[#This Row],[04-06-2020]]-Recupera_PN_ACUM[[#This Row],[03-06-2020]]</f>
        <v>0</v>
      </c>
      <c r="G307" s="21">
        <f>+Recupera_PN_ACUM[[#This Row],[5/6/2020]]-Recupera_PN_ACUM[[#This Row],[04-06-2020]]</f>
        <v>0</v>
      </c>
      <c r="H307" s="21">
        <f>+Recupera_PN_ACUM[[#This Row],[6/6/2020]]-Recupera_PN_ACUM[[#This Row],[5/6/2020]]</f>
        <v>0</v>
      </c>
    </row>
    <row r="308" spans="1:8">
      <c r="A308">
        <v>70303</v>
      </c>
      <c r="B308" s="2" t="s">
        <v>102</v>
      </c>
      <c r="C308" s="2" t="s">
        <v>102</v>
      </c>
      <c r="D308" s="2" t="s">
        <v>457</v>
      </c>
      <c r="E308" s="21"/>
      <c r="F308" s="21">
        <f>+Recupera_PN_ACUM[[#This Row],[04-06-2020]]-Recupera_PN_ACUM[[#This Row],[03-06-2020]]</f>
        <v>0</v>
      </c>
      <c r="G308" s="21">
        <f>+Recupera_PN_ACUM[[#This Row],[5/6/2020]]-Recupera_PN_ACUM[[#This Row],[04-06-2020]]</f>
        <v>0</v>
      </c>
      <c r="H308" s="21">
        <f>+Recupera_PN_ACUM[[#This Row],[6/6/2020]]-Recupera_PN_ACUM[[#This Row],[5/6/2020]]</f>
        <v>0</v>
      </c>
    </row>
    <row r="309" spans="1:8">
      <c r="A309">
        <v>91002</v>
      </c>
      <c r="B309" s="2" t="s">
        <v>139</v>
      </c>
      <c r="C309" s="2" t="s">
        <v>232</v>
      </c>
      <c r="D309" s="2" t="s">
        <v>457</v>
      </c>
      <c r="E309" s="21"/>
      <c r="F309" s="21">
        <f>+Recupera_PN_ACUM[[#This Row],[04-06-2020]]-Recupera_PN_ACUM[[#This Row],[03-06-2020]]</f>
        <v>0</v>
      </c>
      <c r="G309" s="21">
        <f>+Recupera_PN_ACUM[[#This Row],[5/6/2020]]-Recupera_PN_ACUM[[#This Row],[04-06-2020]]</f>
        <v>0</v>
      </c>
      <c r="H309" s="21">
        <f>+Recupera_PN_ACUM[[#This Row],[6/6/2020]]-Recupera_PN_ACUM[[#This Row],[5/6/2020]]</f>
        <v>0</v>
      </c>
    </row>
    <row r="310" spans="1:8">
      <c r="A310">
        <v>40501</v>
      </c>
      <c r="B310" s="2" t="s">
        <v>115</v>
      </c>
      <c r="C310" s="2" t="s">
        <v>146</v>
      </c>
      <c r="D310" s="2" t="s">
        <v>458</v>
      </c>
      <c r="E310" s="21"/>
      <c r="F310" s="21">
        <f>+Recupera_PN_ACUM[[#This Row],[04-06-2020]]-Recupera_PN_ACUM[[#This Row],[03-06-2020]]</f>
        <v>0</v>
      </c>
      <c r="G310" s="21">
        <f>+Recupera_PN_ACUM[[#This Row],[5/6/2020]]-Recupera_PN_ACUM[[#This Row],[04-06-2020]]</f>
        <v>0</v>
      </c>
      <c r="H310" s="21">
        <f>+Recupera_PN_ACUM[[#This Row],[6/6/2020]]-Recupera_PN_ACUM[[#This Row],[5/6/2020]]</f>
        <v>0</v>
      </c>
    </row>
    <row r="311" spans="1:8">
      <c r="A311">
        <v>30204</v>
      </c>
      <c r="B311" s="2" t="s">
        <v>99</v>
      </c>
      <c r="C311" s="2" t="s">
        <v>100</v>
      </c>
      <c r="D311" s="2" t="s">
        <v>459</v>
      </c>
      <c r="E311" s="21"/>
      <c r="F311" s="21">
        <f>+Recupera_PN_ACUM[[#This Row],[04-06-2020]]-Recupera_PN_ACUM[[#This Row],[03-06-2020]]</f>
        <v>0</v>
      </c>
      <c r="G311" s="21">
        <f>+Recupera_PN_ACUM[[#This Row],[5/6/2020]]-Recupera_PN_ACUM[[#This Row],[04-06-2020]]</f>
        <v>0</v>
      </c>
      <c r="H311" s="21">
        <f>+Recupera_PN_ACUM[[#This Row],[6/6/2020]]-Recupera_PN_ACUM[[#This Row],[5/6/2020]]</f>
        <v>0</v>
      </c>
    </row>
    <row r="312" spans="1:8">
      <c r="A312">
        <v>70105</v>
      </c>
      <c r="B312" s="2" t="s">
        <v>102</v>
      </c>
      <c r="C312" s="2" t="s">
        <v>355</v>
      </c>
      <c r="D312" s="2" t="s">
        <v>460</v>
      </c>
      <c r="E312" s="21"/>
      <c r="F312" s="21">
        <f>+Recupera_PN_ACUM[[#This Row],[04-06-2020]]-Recupera_PN_ACUM[[#This Row],[03-06-2020]]</f>
        <v>0</v>
      </c>
      <c r="G312" s="21">
        <f>+Recupera_PN_ACUM[[#This Row],[5/6/2020]]-Recupera_PN_ACUM[[#This Row],[04-06-2020]]</f>
        <v>0</v>
      </c>
      <c r="H312" s="21">
        <f>+Recupera_PN_ACUM[[#This Row],[6/6/2020]]-Recupera_PN_ACUM[[#This Row],[5/6/2020]]</f>
        <v>0</v>
      </c>
    </row>
    <row r="313" spans="1:8">
      <c r="A313">
        <v>80202</v>
      </c>
      <c r="B313" s="2" t="s">
        <v>97</v>
      </c>
      <c r="C313" s="2" t="s">
        <v>461</v>
      </c>
      <c r="D313" s="2" t="s">
        <v>462</v>
      </c>
      <c r="E313" s="21"/>
      <c r="F313" s="21">
        <f>+Recupera_PN_ACUM[[#This Row],[04-06-2020]]-Recupera_PN_ACUM[[#This Row],[03-06-2020]]</f>
        <v>0</v>
      </c>
      <c r="G313" s="21">
        <f>+Recupera_PN_ACUM[[#This Row],[5/6/2020]]-Recupera_PN_ACUM[[#This Row],[04-06-2020]]</f>
        <v>0</v>
      </c>
      <c r="H313" s="21">
        <f>+Recupera_PN_ACUM[[#This Row],[6/6/2020]]-Recupera_PN_ACUM[[#This Row],[5/6/2020]]</f>
        <v>0</v>
      </c>
    </row>
    <row r="314" spans="1:8">
      <c r="A314">
        <v>130905</v>
      </c>
      <c r="B314" s="2" t="s">
        <v>131</v>
      </c>
      <c r="C314" s="2" t="s">
        <v>357</v>
      </c>
      <c r="D314" s="2" t="s">
        <v>463</v>
      </c>
      <c r="E314" s="21"/>
      <c r="F314" s="21">
        <f>+Recupera_PN_ACUM[[#This Row],[04-06-2020]]-Recupera_PN_ACUM[[#This Row],[03-06-2020]]</f>
        <v>0</v>
      </c>
      <c r="G314" s="21">
        <f>+Recupera_PN_ACUM[[#This Row],[5/6/2020]]-Recupera_PN_ACUM[[#This Row],[04-06-2020]]</f>
        <v>0</v>
      </c>
      <c r="H314" s="21">
        <f>+Recupera_PN_ACUM[[#This Row],[6/6/2020]]-Recupera_PN_ACUM[[#This Row],[5/6/2020]]</f>
        <v>0</v>
      </c>
    </row>
    <row r="315" spans="1:8">
      <c r="A315">
        <v>80203</v>
      </c>
      <c r="B315" s="2" t="s">
        <v>97</v>
      </c>
      <c r="C315" s="2" t="s">
        <v>461</v>
      </c>
      <c r="D315" s="2" t="s">
        <v>464</v>
      </c>
      <c r="E315" s="21"/>
      <c r="F315" s="21">
        <f>+Recupera_PN_ACUM[[#This Row],[04-06-2020]]-Recupera_PN_ACUM[[#This Row],[03-06-2020]]</f>
        <v>0</v>
      </c>
      <c r="G315" s="21">
        <f>+Recupera_PN_ACUM[[#This Row],[5/6/2020]]-Recupera_PN_ACUM[[#This Row],[04-06-2020]]</f>
        <v>0</v>
      </c>
      <c r="H315" s="21">
        <f>+Recupera_PN_ACUM[[#This Row],[6/6/2020]]-Recupera_PN_ACUM[[#This Row],[5/6/2020]]</f>
        <v>0</v>
      </c>
    </row>
    <row r="316" spans="1:8">
      <c r="A316">
        <v>70304</v>
      </c>
      <c r="B316" s="2" t="s">
        <v>102</v>
      </c>
      <c r="C316" s="2" t="s">
        <v>102</v>
      </c>
      <c r="D316" s="2" t="s">
        <v>465</v>
      </c>
      <c r="E316" s="21">
        <v>109</v>
      </c>
      <c r="F316" s="21">
        <f>+Recupera_PN_ACUM[[#This Row],[04-06-2020]]-Recupera_PN_ACUM[[#This Row],[03-06-2020]]</f>
        <v>0</v>
      </c>
      <c r="G316" s="21">
        <f>+Recupera_PN_ACUM[[#This Row],[5/6/2020]]-Recupera_PN_ACUM[[#This Row],[04-06-2020]]</f>
        <v>0</v>
      </c>
      <c r="H316" s="21">
        <f>+Recupera_PN_ACUM[[#This Row],[6/6/2020]]-Recupera_PN_ACUM[[#This Row],[5/6/2020]]</f>
        <v>0</v>
      </c>
    </row>
    <row r="317" spans="1:8">
      <c r="A317">
        <v>40506</v>
      </c>
      <c r="B317" s="2" t="s">
        <v>115</v>
      </c>
      <c r="C317" s="2" t="s">
        <v>146</v>
      </c>
      <c r="D317" s="2" t="s">
        <v>466</v>
      </c>
      <c r="E317" s="21">
        <v>192</v>
      </c>
      <c r="F317" s="21">
        <f>+Recupera_PN_ACUM[[#This Row],[04-06-2020]]-Recupera_PN_ACUM[[#This Row],[03-06-2020]]</f>
        <v>0</v>
      </c>
      <c r="G317" s="21">
        <f>+Recupera_PN_ACUM[[#This Row],[5/6/2020]]-Recupera_PN_ACUM[[#This Row],[04-06-2020]]</f>
        <v>0</v>
      </c>
      <c r="H317" s="21">
        <f>+Recupera_PN_ACUM[[#This Row],[6/6/2020]]-Recupera_PN_ACUM[[#This Row],[5/6/2020]]</f>
        <v>0</v>
      </c>
    </row>
    <row r="318" spans="1:8">
      <c r="A318">
        <v>80804</v>
      </c>
      <c r="B318" s="2" t="s">
        <v>97</v>
      </c>
      <c r="C318" s="2" t="s">
        <v>97</v>
      </c>
      <c r="D318" s="2" t="s">
        <v>467</v>
      </c>
      <c r="E318" s="21"/>
      <c r="F318" s="21">
        <f>+Recupera_PN_ACUM[[#This Row],[04-06-2020]]-Recupera_PN_ACUM[[#This Row],[03-06-2020]]</f>
        <v>0</v>
      </c>
      <c r="G318" s="21">
        <f>+Recupera_PN_ACUM[[#This Row],[5/6/2020]]-Recupera_PN_ACUM[[#This Row],[04-06-2020]]</f>
        <v>0</v>
      </c>
      <c r="H318" s="21">
        <f>+Recupera_PN_ACUM[[#This Row],[6/6/2020]]-Recupera_PN_ACUM[[#This Row],[5/6/2020]]</f>
        <v>0</v>
      </c>
    </row>
    <row r="319" spans="1:8">
      <c r="A319">
        <v>90603</v>
      </c>
      <c r="B319" s="2" t="s">
        <v>139</v>
      </c>
      <c r="C319" s="2" t="s">
        <v>253</v>
      </c>
      <c r="D319" s="2" t="s">
        <v>468</v>
      </c>
      <c r="E319" s="21">
        <v>286</v>
      </c>
      <c r="F319" s="21">
        <f>+Recupera_PN_ACUM[[#This Row],[04-06-2020]]-Recupera_PN_ACUM[[#This Row],[03-06-2020]]</f>
        <v>0</v>
      </c>
      <c r="G319" s="21">
        <f>+Recupera_PN_ACUM[[#This Row],[5/6/2020]]-Recupera_PN_ACUM[[#This Row],[04-06-2020]]</f>
        <v>0</v>
      </c>
      <c r="H319" s="21">
        <f>+Recupera_PN_ACUM[[#This Row],[6/6/2020]]-Recupera_PN_ACUM[[#This Row],[5/6/2020]]</f>
        <v>0</v>
      </c>
    </row>
    <row r="320" spans="1:8">
      <c r="A320">
        <v>10209</v>
      </c>
      <c r="B320" s="2" t="s">
        <v>119</v>
      </c>
      <c r="C320" s="2" t="s">
        <v>167</v>
      </c>
      <c r="D320" s="2" t="s">
        <v>469</v>
      </c>
      <c r="E320" s="21"/>
      <c r="F320" s="21">
        <f>+Recupera_PN_ACUM[[#This Row],[04-06-2020]]-Recupera_PN_ACUM[[#This Row],[03-06-2020]]</f>
        <v>0</v>
      </c>
      <c r="G320" s="21">
        <f>+Recupera_PN_ACUM[[#This Row],[5/6/2020]]-Recupera_PN_ACUM[[#This Row],[04-06-2020]]</f>
        <v>0</v>
      </c>
      <c r="H320" s="21">
        <f>+Recupera_PN_ACUM[[#This Row],[6/6/2020]]-Recupera_PN_ACUM[[#This Row],[5/6/2020]]</f>
        <v>0</v>
      </c>
    </row>
    <row r="321" spans="1:8">
      <c r="A321">
        <v>80204</v>
      </c>
      <c r="B321" s="2" t="s">
        <v>97</v>
      </c>
      <c r="C321" s="2" t="s">
        <v>461</v>
      </c>
      <c r="D321" s="2" t="s">
        <v>470</v>
      </c>
      <c r="E321" s="21"/>
      <c r="F321" s="21">
        <f>+Recupera_PN_ACUM[[#This Row],[04-06-2020]]-Recupera_PN_ACUM[[#This Row],[03-06-2020]]</f>
        <v>0</v>
      </c>
      <c r="G321" s="21">
        <f>+Recupera_PN_ACUM[[#This Row],[5/6/2020]]-Recupera_PN_ACUM[[#This Row],[04-06-2020]]</f>
        <v>0</v>
      </c>
      <c r="H321" s="21">
        <f>+Recupera_PN_ACUM[[#This Row],[6/6/2020]]-Recupera_PN_ACUM[[#This Row],[5/6/2020]]</f>
        <v>0</v>
      </c>
    </row>
    <row r="322" spans="1:8">
      <c r="A322">
        <v>90206</v>
      </c>
      <c r="B322" s="2" t="s">
        <v>139</v>
      </c>
      <c r="C322" s="2" t="s">
        <v>165</v>
      </c>
      <c r="D322" s="2" t="s">
        <v>471</v>
      </c>
      <c r="E322" s="21"/>
      <c r="F322" s="21">
        <f>+Recupera_PN_ACUM[[#This Row],[04-06-2020]]-Recupera_PN_ACUM[[#This Row],[03-06-2020]]</f>
        <v>0</v>
      </c>
      <c r="G322" s="21">
        <f>+Recupera_PN_ACUM[[#This Row],[5/6/2020]]-Recupera_PN_ACUM[[#This Row],[04-06-2020]]</f>
        <v>0</v>
      </c>
      <c r="H322" s="21">
        <f>+Recupera_PN_ACUM[[#This Row],[6/6/2020]]-Recupera_PN_ACUM[[#This Row],[5/6/2020]]</f>
        <v>0</v>
      </c>
    </row>
    <row r="323" spans="1:8">
      <c r="A323">
        <v>130906</v>
      </c>
      <c r="B323" s="2" t="s">
        <v>131</v>
      </c>
      <c r="C323" s="2" t="s">
        <v>357</v>
      </c>
      <c r="D323" s="2" t="s">
        <v>471</v>
      </c>
      <c r="E323" s="21"/>
      <c r="F323" s="21">
        <f>+Recupera_PN_ACUM[[#This Row],[04-06-2020]]-Recupera_PN_ACUM[[#This Row],[03-06-2020]]</f>
        <v>0</v>
      </c>
      <c r="G323" s="21">
        <f>+Recupera_PN_ACUM[[#This Row],[5/6/2020]]-Recupera_PN_ACUM[[#This Row],[04-06-2020]]</f>
        <v>0</v>
      </c>
      <c r="H323" s="21">
        <f>+Recupera_PN_ACUM[[#This Row],[6/6/2020]]-Recupera_PN_ACUM[[#This Row],[5/6/2020]]</f>
        <v>0</v>
      </c>
    </row>
    <row r="324" spans="1:8">
      <c r="A324">
        <v>70209</v>
      </c>
      <c r="B324" s="2" t="s">
        <v>102</v>
      </c>
      <c r="C324" s="2" t="s">
        <v>161</v>
      </c>
      <c r="D324" s="2" t="s">
        <v>472</v>
      </c>
      <c r="E324" s="21"/>
      <c r="F324" s="21">
        <f>+Recupera_PN_ACUM[[#This Row],[04-06-2020]]-Recupera_PN_ACUM[[#This Row],[03-06-2020]]</f>
        <v>0</v>
      </c>
      <c r="G324" s="21">
        <f>+Recupera_PN_ACUM[[#This Row],[5/6/2020]]-Recupera_PN_ACUM[[#This Row],[04-06-2020]]</f>
        <v>0</v>
      </c>
      <c r="H324" s="21">
        <f>+Recupera_PN_ACUM[[#This Row],[6/6/2020]]-Recupera_PN_ACUM[[#This Row],[5/6/2020]]</f>
        <v>0</v>
      </c>
    </row>
    <row r="325" spans="1:8">
      <c r="A325">
        <v>70408</v>
      </c>
      <c r="B325" s="2" t="s">
        <v>102</v>
      </c>
      <c r="C325" s="2" t="s">
        <v>158</v>
      </c>
      <c r="D325" s="2" t="s">
        <v>189</v>
      </c>
      <c r="E325" s="21">
        <v>0</v>
      </c>
      <c r="F325" s="21">
        <f>+Recupera_PN_ACUM[[#This Row],[04-06-2020]]-Recupera_PN_ACUM[[#This Row],[03-06-2020]]</f>
        <v>0</v>
      </c>
      <c r="G325" s="21">
        <f>+Recupera_PN_ACUM[[#This Row],[5/6/2020]]-Recupera_PN_ACUM[[#This Row],[04-06-2020]]</f>
        <v>0</v>
      </c>
      <c r="H325" s="21">
        <f>+Recupera_PN_ACUM[[#This Row],[6/6/2020]]-Recupera_PN_ACUM[[#This Row],[5/6/2020]]</f>
        <v>0</v>
      </c>
    </row>
    <row r="326" spans="1:8">
      <c r="A326">
        <v>90401</v>
      </c>
      <c r="B326" s="2" t="s">
        <v>139</v>
      </c>
      <c r="C326" s="2" t="s">
        <v>189</v>
      </c>
      <c r="D326" s="2" t="s">
        <v>473</v>
      </c>
      <c r="E326" s="21">
        <v>1</v>
      </c>
      <c r="F326" s="21">
        <f>+Recupera_PN_ACUM[[#This Row],[04-06-2020]]-Recupera_PN_ACUM[[#This Row],[03-06-2020]]</f>
        <v>0</v>
      </c>
      <c r="G326" s="21">
        <f>+Recupera_PN_ACUM[[#This Row],[5/6/2020]]-Recupera_PN_ACUM[[#This Row],[04-06-2020]]</f>
        <v>0</v>
      </c>
      <c r="H326" s="21">
        <f>+Recupera_PN_ACUM[[#This Row],[6/6/2020]]-Recupera_PN_ACUM[[#This Row],[5/6/2020]]</f>
        <v>0</v>
      </c>
    </row>
    <row r="327" spans="1:8">
      <c r="A327">
        <v>70210</v>
      </c>
      <c r="B327" s="2" t="s">
        <v>102</v>
      </c>
      <c r="C327" s="2" t="s">
        <v>161</v>
      </c>
      <c r="D327" s="2" t="s">
        <v>474</v>
      </c>
      <c r="E327" s="21"/>
      <c r="F327" s="21">
        <f>+Recupera_PN_ACUM[[#This Row],[04-06-2020]]-Recupera_PN_ACUM[[#This Row],[03-06-2020]]</f>
        <v>0</v>
      </c>
      <c r="G327" s="21">
        <f>+Recupera_PN_ACUM[[#This Row],[5/6/2020]]-Recupera_PN_ACUM[[#This Row],[04-06-2020]]</f>
        <v>0</v>
      </c>
      <c r="H327" s="21">
        <f>+Recupera_PN_ACUM[[#This Row],[6/6/2020]]-Recupera_PN_ACUM[[#This Row],[5/6/2020]]</f>
        <v>0</v>
      </c>
    </row>
    <row r="328" spans="1:8">
      <c r="A328">
        <v>90103</v>
      </c>
      <c r="B328" s="2" t="s">
        <v>139</v>
      </c>
      <c r="C328" s="2" t="s">
        <v>148</v>
      </c>
      <c r="D328" s="2" t="s">
        <v>475</v>
      </c>
      <c r="E328" s="21"/>
      <c r="F328" s="21">
        <f>+Recupera_PN_ACUM[[#This Row],[04-06-2020]]-Recupera_PN_ACUM[[#This Row],[03-06-2020]]</f>
        <v>0</v>
      </c>
      <c r="G328" s="21">
        <f>+Recupera_PN_ACUM[[#This Row],[5/6/2020]]-Recupera_PN_ACUM[[#This Row],[04-06-2020]]</f>
        <v>0</v>
      </c>
      <c r="H328" s="21">
        <f>+Recupera_PN_ACUM[[#This Row],[6/6/2020]]-Recupera_PN_ACUM[[#This Row],[5/6/2020]]</f>
        <v>0</v>
      </c>
    </row>
    <row r="329" spans="1:8">
      <c r="A329">
        <v>70211</v>
      </c>
      <c r="B329" s="2" t="s">
        <v>102</v>
      </c>
      <c r="C329" s="2" t="s">
        <v>161</v>
      </c>
      <c r="D329" s="2" t="s">
        <v>476</v>
      </c>
      <c r="E329" s="21">
        <v>6</v>
      </c>
      <c r="F329" s="21">
        <f>+Recupera_PN_ACUM[[#This Row],[04-06-2020]]-Recupera_PN_ACUM[[#This Row],[03-06-2020]]</f>
        <v>0</v>
      </c>
      <c r="G329" s="21">
        <f>+Recupera_PN_ACUM[[#This Row],[5/6/2020]]-Recupera_PN_ACUM[[#This Row],[04-06-2020]]</f>
        <v>0</v>
      </c>
      <c r="H329" s="21">
        <f>+Recupera_PN_ACUM[[#This Row],[6/6/2020]]-Recupera_PN_ACUM[[#This Row],[5/6/2020]]</f>
        <v>0</v>
      </c>
    </row>
    <row r="330" spans="1:8">
      <c r="A330">
        <v>50101</v>
      </c>
      <c r="B330" s="2" t="s">
        <v>107</v>
      </c>
      <c r="C330" s="2" t="s">
        <v>228</v>
      </c>
      <c r="D330" s="2" t="s">
        <v>477</v>
      </c>
      <c r="E330" s="21">
        <v>7</v>
      </c>
      <c r="F330" s="21">
        <f>+Recupera_PN_ACUM[[#This Row],[04-06-2020]]-Recupera_PN_ACUM[[#This Row],[03-06-2020]]</f>
        <v>0</v>
      </c>
      <c r="G330" s="21">
        <f>+Recupera_PN_ACUM[[#This Row],[5/6/2020]]-Recupera_PN_ACUM[[#This Row],[04-06-2020]]</f>
        <v>0</v>
      </c>
      <c r="H330" s="21">
        <f>+Recupera_PN_ACUM[[#This Row],[6/6/2020]]-Recupera_PN_ACUM[[#This Row],[5/6/2020]]</f>
        <v>0</v>
      </c>
    </row>
    <row r="331" spans="1:8">
      <c r="A331">
        <v>70106</v>
      </c>
      <c r="B331" s="2" t="s">
        <v>102</v>
      </c>
      <c r="C331" s="2" t="s">
        <v>355</v>
      </c>
      <c r="D331" s="2" t="s">
        <v>478</v>
      </c>
      <c r="E331" s="21">
        <v>0</v>
      </c>
      <c r="F331" s="21">
        <f>+Recupera_PN_ACUM[[#This Row],[04-06-2020]]-Recupera_PN_ACUM[[#This Row],[03-06-2020]]</f>
        <v>0</v>
      </c>
      <c r="G331" s="21">
        <f>+Recupera_PN_ACUM[[#This Row],[5/6/2020]]-Recupera_PN_ACUM[[#This Row],[04-06-2020]]</f>
        <v>0</v>
      </c>
      <c r="H331" s="21">
        <f>+Recupera_PN_ACUM[[#This Row],[6/6/2020]]-Recupera_PN_ACUM[[#This Row],[5/6/2020]]</f>
        <v>0</v>
      </c>
    </row>
    <row r="332" spans="1:8">
      <c r="A332">
        <v>20505</v>
      </c>
      <c r="B332" s="2" t="s">
        <v>110</v>
      </c>
      <c r="C332" s="2" t="s">
        <v>348</v>
      </c>
      <c r="D332" s="2" t="s">
        <v>479</v>
      </c>
      <c r="E332" s="21"/>
      <c r="F332" s="21">
        <f>+Recupera_PN_ACUM[[#This Row],[04-06-2020]]-Recupera_PN_ACUM[[#This Row],[03-06-2020]]</f>
        <v>0</v>
      </c>
      <c r="G332" s="21">
        <f>+Recupera_PN_ACUM[[#This Row],[5/6/2020]]-Recupera_PN_ACUM[[#This Row],[04-06-2020]]</f>
        <v>0</v>
      </c>
      <c r="H332" s="21">
        <f>+Recupera_PN_ACUM[[#This Row],[6/6/2020]]-Recupera_PN_ACUM[[#This Row],[5/6/2020]]</f>
        <v>0</v>
      </c>
    </row>
    <row r="333" spans="1:8">
      <c r="A333">
        <v>91003</v>
      </c>
      <c r="B333" s="2" t="s">
        <v>139</v>
      </c>
      <c r="C333" s="2" t="s">
        <v>232</v>
      </c>
      <c r="D333" s="2" t="s">
        <v>480</v>
      </c>
      <c r="E333" s="21"/>
      <c r="F333" s="21">
        <f>+Recupera_PN_ACUM[[#This Row],[04-06-2020]]-Recupera_PN_ACUM[[#This Row],[03-06-2020]]</f>
        <v>0</v>
      </c>
      <c r="G333" s="21">
        <f>+Recupera_PN_ACUM[[#This Row],[5/6/2020]]-Recupera_PN_ACUM[[#This Row],[04-06-2020]]</f>
        <v>0</v>
      </c>
      <c r="H333" s="21">
        <f>+Recupera_PN_ACUM[[#This Row],[6/6/2020]]-Recupera_PN_ACUM[[#This Row],[5/6/2020]]</f>
        <v>0</v>
      </c>
    </row>
    <row r="334" spans="1:8">
      <c r="A334">
        <v>20301</v>
      </c>
      <c r="B334" s="2" t="s">
        <v>110</v>
      </c>
      <c r="C334" s="2" t="s">
        <v>361</v>
      </c>
      <c r="D334" s="2" t="s">
        <v>481</v>
      </c>
      <c r="E334" s="21"/>
      <c r="F334" s="21">
        <f>+Recupera_PN_ACUM[[#This Row],[04-06-2020]]-Recupera_PN_ACUM[[#This Row],[03-06-2020]]</f>
        <v>0</v>
      </c>
      <c r="G334" s="21">
        <f>+Recupera_PN_ACUM[[#This Row],[5/6/2020]]-Recupera_PN_ACUM[[#This Row],[04-06-2020]]</f>
        <v>0</v>
      </c>
      <c r="H334" s="21">
        <f>+Recupera_PN_ACUM[[#This Row],[6/6/2020]]-Recupera_PN_ACUM[[#This Row],[5/6/2020]]</f>
        <v>0</v>
      </c>
    </row>
    <row r="335" spans="1:8">
      <c r="A335">
        <v>60306</v>
      </c>
      <c r="B335" s="2" t="s">
        <v>214</v>
      </c>
      <c r="C335" s="2" t="s">
        <v>334</v>
      </c>
      <c r="D335" s="2" t="s">
        <v>482</v>
      </c>
      <c r="E335" s="21"/>
      <c r="F335" s="21">
        <f>+Recupera_PN_ACUM[[#This Row],[04-06-2020]]-Recupera_PN_ACUM[[#This Row],[03-06-2020]]</f>
        <v>0</v>
      </c>
      <c r="G335" s="21">
        <f>+Recupera_PN_ACUM[[#This Row],[5/6/2020]]-Recupera_PN_ACUM[[#This Row],[04-06-2020]]</f>
        <v>0</v>
      </c>
      <c r="H335" s="21">
        <f>+Recupera_PN_ACUM[[#This Row],[6/6/2020]]-Recupera_PN_ACUM[[#This Row],[5/6/2020]]</f>
        <v>0</v>
      </c>
    </row>
    <row r="336" spans="1:8">
      <c r="A336">
        <v>90207</v>
      </c>
      <c r="B336" s="2" t="s">
        <v>139</v>
      </c>
      <c r="C336" s="2" t="s">
        <v>165</v>
      </c>
      <c r="D336" s="2" t="s">
        <v>483</v>
      </c>
      <c r="E336" s="21"/>
      <c r="F336" s="21">
        <f>+Recupera_PN_ACUM[[#This Row],[04-06-2020]]-Recupera_PN_ACUM[[#This Row],[03-06-2020]]</f>
        <v>0</v>
      </c>
      <c r="G336" s="21">
        <f>+Recupera_PN_ACUM[[#This Row],[5/6/2020]]-Recupera_PN_ACUM[[#This Row],[04-06-2020]]</f>
        <v>0</v>
      </c>
      <c r="H336" s="21">
        <f>+Recupera_PN_ACUM[[#This Row],[6/6/2020]]-Recupera_PN_ACUM[[#This Row],[5/6/2020]]</f>
        <v>0</v>
      </c>
    </row>
    <row r="337" spans="1:8">
      <c r="A337">
        <v>91004</v>
      </c>
      <c r="B337" s="2" t="s">
        <v>139</v>
      </c>
      <c r="C337" s="2" t="s">
        <v>232</v>
      </c>
      <c r="D337" s="2" t="s">
        <v>484</v>
      </c>
      <c r="E337" s="21"/>
      <c r="F337" s="21">
        <f>+Recupera_PN_ACUM[[#This Row],[04-06-2020]]-Recupera_PN_ACUM[[#This Row],[03-06-2020]]</f>
        <v>0</v>
      </c>
      <c r="G337" s="21">
        <f>+Recupera_PN_ACUM[[#This Row],[5/6/2020]]-Recupera_PN_ACUM[[#This Row],[04-06-2020]]</f>
        <v>0</v>
      </c>
      <c r="H337" s="21">
        <f>+Recupera_PN_ACUM[[#This Row],[6/6/2020]]-Recupera_PN_ACUM[[#This Row],[5/6/2020]]</f>
        <v>0</v>
      </c>
    </row>
    <row r="338" spans="1:8">
      <c r="A338">
        <v>130712</v>
      </c>
      <c r="B338" s="2" t="s">
        <v>131</v>
      </c>
      <c r="C338" s="2" t="s">
        <v>132</v>
      </c>
      <c r="D338" s="2" t="s">
        <v>485</v>
      </c>
      <c r="E338" s="21">
        <v>1</v>
      </c>
      <c r="F338" s="21">
        <f>+Recupera_PN_ACUM[[#This Row],[04-06-2020]]-Recupera_PN_ACUM[[#This Row],[03-06-2020]]</f>
        <v>0</v>
      </c>
      <c r="G338" s="21">
        <f>+Recupera_PN_ACUM[[#This Row],[5/6/2020]]-Recupera_PN_ACUM[[#This Row],[04-06-2020]]</f>
        <v>0</v>
      </c>
      <c r="H338" s="21">
        <f>+Recupera_PN_ACUM[[#This Row],[6/6/2020]]-Recupera_PN_ACUM[[#This Row],[5/6/2020]]</f>
        <v>0</v>
      </c>
    </row>
    <row r="339" spans="1:8">
      <c r="A339">
        <v>91107</v>
      </c>
      <c r="B339" s="2" t="s">
        <v>139</v>
      </c>
      <c r="C339" s="2" t="s">
        <v>156</v>
      </c>
      <c r="D339" s="2" t="s">
        <v>486</v>
      </c>
      <c r="E339" s="21"/>
      <c r="F339" s="21">
        <f>+Recupera_PN_ACUM[[#This Row],[04-06-2020]]-Recupera_PN_ACUM[[#This Row],[03-06-2020]]</f>
        <v>0</v>
      </c>
      <c r="G339" s="21">
        <f>+Recupera_PN_ACUM[[#This Row],[5/6/2020]]-Recupera_PN_ACUM[[#This Row],[04-06-2020]]</f>
        <v>0</v>
      </c>
      <c r="H339" s="21">
        <f>+Recupera_PN_ACUM[[#This Row],[6/6/2020]]-Recupera_PN_ACUM[[#This Row],[5/6/2020]]</f>
        <v>0</v>
      </c>
    </row>
    <row r="340" spans="1:8">
      <c r="A340">
        <v>90208</v>
      </c>
      <c r="B340" s="2" t="s">
        <v>139</v>
      </c>
      <c r="C340" s="2" t="s">
        <v>165</v>
      </c>
      <c r="D340" s="2" t="s">
        <v>487</v>
      </c>
      <c r="E340" s="21"/>
      <c r="F340" s="21">
        <f>+Recupera_PN_ACUM[[#This Row],[04-06-2020]]-Recupera_PN_ACUM[[#This Row],[03-06-2020]]</f>
        <v>0</v>
      </c>
      <c r="G340" s="21">
        <f>+Recupera_PN_ACUM[[#This Row],[5/6/2020]]-Recupera_PN_ACUM[[#This Row],[04-06-2020]]</f>
        <v>0</v>
      </c>
      <c r="H340" s="21">
        <f>+Recupera_PN_ACUM[[#This Row],[6/6/2020]]-Recupera_PN_ACUM[[#This Row],[5/6/2020]]</f>
        <v>0</v>
      </c>
    </row>
    <row r="341" spans="1:8">
      <c r="A341">
        <v>70212</v>
      </c>
      <c r="B341" s="2" t="s">
        <v>102</v>
      </c>
      <c r="C341" s="2" t="s">
        <v>161</v>
      </c>
      <c r="D341" s="2" t="s">
        <v>488</v>
      </c>
      <c r="E341" s="21">
        <v>0</v>
      </c>
      <c r="F341" s="21">
        <f>+Recupera_PN_ACUM[[#This Row],[04-06-2020]]-Recupera_PN_ACUM[[#This Row],[03-06-2020]]</f>
        <v>0</v>
      </c>
      <c r="G341" s="21">
        <f>+Recupera_PN_ACUM[[#This Row],[5/6/2020]]-Recupera_PN_ACUM[[#This Row],[04-06-2020]]</f>
        <v>0</v>
      </c>
      <c r="H341" s="21">
        <f>+Recupera_PN_ACUM[[#This Row],[6/6/2020]]-Recupera_PN_ACUM[[#This Row],[5/6/2020]]</f>
        <v>0</v>
      </c>
    </row>
    <row r="342" spans="1:8">
      <c r="A342">
        <v>91112</v>
      </c>
      <c r="B342" s="2" t="s">
        <v>139</v>
      </c>
      <c r="C342" s="2" t="s">
        <v>156</v>
      </c>
      <c r="D342" s="2" t="s">
        <v>489</v>
      </c>
      <c r="E342" s="21"/>
      <c r="F342" s="21">
        <f>+Recupera_PN_ACUM[[#This Row],[04-06-2020]]-Recupera_PN_ACUM[[#This Row],[03-06-2020]]</f>
        <v>0</v>
      </c>
      <c r="G342" s="21">
        <f>+Recupera_PN_ACUM[[#This Row],[5/6/2020]]-Recupera_PN_ACUM[[#This Row],[04-06-2020]]</f>
        <v>0</v>
      </c>
      <c r="H342" s="21">
        <f>+Recupera_PN_ACUM[[#This Row],[6/6/2020]]-Recupera_PN_ACUM[[#This Row],[5/6/2020]]</f>
        <v>0</v>
      </c>
    </row>
    <row r="343" spans="1:8">
      <c r="A343">
        <v>130308</v>
      </c>
      <c r="B343" s="2" t="s">
        <v>131</v>
      </c>
      <c r="C343" s="2" t="s">
        <v>219</v>
      </c>
      <c r="D343" s="2" t="s">
        <v>490</v>
      </c>
      <c r="E343" s="21"/>
      <c r="F343" s="21">
        <f>+Recupera_PN_ACUM[[#This Row],[04-06-2020]]-Recupera_PN_ACUM[[#This Row],[03-06-2020]]</f>
        <v>0</v>
      </c>
      <c r="G343" s="21">
        <f>+Recupera_PN_ACUM[[#This Row],[5/6/2020]]-Recupera_PN_ACUM[[#This Row],[04-06-2020]]</f>
        <v>0</v>
      </c>
      <c r="H343" s="21">
        <f>+Recupera_PN_ACUM[[#This Row],[6/6/2020]]-Recupera_PN_ACUM[[#This Row],[5/6/2020]]</f>
        <v>0</v>
      </c>
    </row>
    <row r="344" spans="1:8">
      <c r="A344">
        <v>70709</v>
      </c>
      <c r="B344" s="2" t="s">
        <v>102</v>
      </c>
      <c r="C344" s="2" t="s">
        <v>129</v>
      </c>
      <c r="D344" s="2" t="s">
        <v>491</v>
      </c>
      <c r="E344" s="21">
        <v>1</v>
      </c>
      <c r="F344" s="21">
        <f>+Recupera_PN_ACUM[[#This Row],[04-06-2020]]-Recupera_PN_ACUM[[#This Row],[03-06-2020]]</f>
        <v>0</v>
      </c>
      <c r="G344" s="21">
        <f>+Recupera_PN_ACUM[[#This Row],[5/6/2020]]-Recupera_PN_ACUM[[#This Row],[04-06-2020]]</f>
        <v>0</v>
      </c>
      <c r="H344" s="21">
        <f>+Recupera_PN_ACUM[[#This Row],[6/6/2020]]-Recupera_PN_ACUM[[#This Row],[5/6/2020]]</f>
        <v>0</v>
      </c>
    </row>
    <row r="345" spans="1:8" ht="24">
      <c r="A345">
        <v>70301</v>
      </c>
      <c r="B345" s="2" t="s">
        <v>102</v>
      </c>
      <c r="C345" s="2" t="s">
        <v>102</v>
      </c>
      <c r="D345" s="2" t="s">
        <v>492</v>
      </c>
      <c r="E345" s="21"/>
      <c r="F345" s="21">
        <f>+Recupera_PN_ACUM[[#This Row],[04-06-2020]]-Recupera_PN_ACUM[[#This Row],[03-06-2020]]</f>
        <v>0</v>
      </c>
      <c r="G345" s="21">
        <f>+Recupera_PN_ACUM[[#This Row],[5/6/2020]]-Recupera_PN_ACUM[[#This Row],[04-06-2020]]</f>
        <v>0</v>
      </c>
      <c r="H345" s="21">
        <f>+Recupera_PN_ACUM[[#This Row],[6/6/2020]]-Recupera_PN_ACUM[[#This Row],[5/6/2020]]</f>
        <v>0</v>
      </c>
    </row>
    <row r="346" spans="1:8">
      <c r="A346">
        <v>90209</v>
      </c>
      <c r="B346" s="2" t="s">
        <v>139</v>
      </c>
      <c r="C346" s="2" t="s">
        <v>165</v>
      </c>
      <c r="D346" s="2" t="s">
        <v>493</v>
      </c>
      <c r="E346" s="21"/>
      <c r="F346" s="21">
        <f>+Recupera_PN_ACUM[[#This Row],[04-06-2020]]-Recupera_PN_ACUM[[#This Row],[03-06-2020]]</f>
        <v>0</v>
      </c>
      <c r="G346" s="21">
        <f>+Recupera_PN_ACUM[[#This Row],[5/6/2020]]-Recupera_PN_ACUM[[#This Row],[04-06-2020]]</f>
        <v>0</v>
      </c>
      <c r="H346" s="21">
        <f>+Recupera_PN_ACUM[[#This Row],[6/6/2020]]-Recupera_PN_ACUM[[#This Row],[5/6/2020]]</f>
        <v>0</v>
      </c>
    </row>
    <row r="347" spans="1:8">
      <c r="A347">
        <v>70603</v>
      </c>
      <c r="B347" s="2" t="s">
        <v>102</v>
      </c>
      <c r="C347" s="2" t="s">
        <v>336</v>
      </c>
      <c r="D347" s="2" t="s">
        <v>494</v>
      </c>
      <c r="E347" s="21">
        <v>9</v>
      </c>
      <c r="F347" s="21">
        <f>+Recupera_PN_ACUM[[#This Row],[04-06-2020]]-Recupera_PN_ACUM[[#This Row],[03-06-2020]]</f>
        <v>0</v>
      </c>
      <c r="G347" s="21">
        <f>+Recupera_PN_ACUM[[#This Row],[5/6/2020]]-Recupera_PN_ACUM[[#This Row],[04-06-2020]]</f>
        <v>0</v>
      </c>
      <c r="H347" s="21">
        <f>+Recupera_PN_ACUM[[#This Row],[6/6/2020]]-Recupera_PN_ACUM[[#This Row],[5/6/2020]]</f>
        <v>0</v>
      </c>
    </row>
    <row r="348" spans="1:8">
      <c r="A348">
        <v>41103</v>
      </c>
      <c r="B348" s="2" t="s">
        <v>115</v>
      </c>
      <c r="C348" s="2" t="s">
        <v>451</v>
      </c>
      <c r="D348" s="2" t="s">
        <v>495</v>
      </c>
      <c r="E348" s="21"/>
      <c r="F348" s="21">
        <f>+Recupera_PN_ACUM[[#This Row],[04-06-2020]]-Recupera_PN_ACUM[[#This Row],[03-06-2020]]</f>
        <v>0</v>
      </c>
      <c r="G348" s="21">
        <f>+Recupera_PN_ACUM[[#This Row],[5/6/2020]]-Recupera_PN_ACUM[[#This Row],[04-06-2020]]</f>
        <v>0</v>
      </c>
      <c r="H348" s="21">
        <f>+Recupera_PN_ACUM[[#This Row],[6/6/2020]]-Recupera_PN_ACUM[[#This Row],[5/6/2020]]</f>
        <v>0</v>
      </c>
    </row>
    <row r="349" spans="1:8" ht="24">
      <c r="A349">
        <v>110102</v>
      </c>
      <c r="B349" s="2" t="s">
        <v>291</v>
      </c>
      <c r="C349" s="2" t="s">
        <v>292</v>
      </c>
      <c r="D349" s="2" t="s">
        <v>496</v>
      </c>
      <c r="E349" s="21"/>
      <c r="F349" s="21">
        <f>+Recupera_PN_ACUM[[#This Row],[04-06-2020]]-Recupera_PN_ACUM[[#This Row],[03-06-2020]]</f>
        <v>0</v>
      </c>
      <c r="G349" s="21">
        <f>+Recupera_PN_ACUM[[#This Row],[5/6/2020]]-Recupera_PN_ACUM[[#This Row],[04-06-2020]]</f>
        <v>0</v>
      </c>
      <c r="H349" s="21">
        <f>+Recupera_PN_ACUM[[#This Row],[6/6/2020]]-Recupera_PN_ACUM[[#This Row],[5/6/2020]]</f>
        <v>0</v>
      </c>
    </row>
    <row r="350" spans="1:8">
      <c r="A350">
        <v>41306</v>
      </c>
      <c r="B350" s="2" t="s">
        <v>115</v>
      </c>
      <c r="C350" s="2" t="s">
        <v>183</v>
      </c>
      <c r="D350" s="2" t="s">
        <v>497</v>
      </c>
      <c r="E350" s="21"/>
      <c r="F350" s="21">
        <f>+Recupera_PN_ACUM[[#This Row],[04-06-2020]]-Recupera_PN_ACUM[[#This Row],[03-06-2020]]</f>
        <v>0</v>
      </c>
      <c r="G350" s="21">
        <f>+Recupera_PN_ACUM[[#This Row],[5/6/2020]]-Recupera_PN_ACUM[[#This Row],[04-06-2020]]</f>
        <v>0</v>
      </c>
      <c r="H350" s="21">
        <f>+Recupera_PN_ACUM[[#This Row],[6/6/2020]]-Recupera_PN_ACUM[[#This Row],[5/6/2020]]</f>
        <v>0</v>
      </c>
    </row>
    <row r="351" spans="1:8" ht="24">
      <c r="A351">
        <v>120404</v>
      </c>
      <c r="B351" s="2" t="s">
        <v>104</v>
      </c>
      <c r="C351" s="2" t="s">
        <v>261</v>
      </c>
      <c r="D351" s="2" t="s">
        <v>498</v>
      </c>
      <c r="E351" s="21">
        <v>7</v>
      </c>
      <c r="F351" s="21">
        <f>+Recupera_PN_ACUM[[#This Row],[04-06-2020]]-Recupera_PN_ACUM[[#This Row],[03-06-2020]]</f>
        <v>0</v>
      </c>
      <c r="G351" s="21">
        <f>+Recupera_PN_ACUM[[#This Row],[5/6/2020]]-Recupera_PN_ACUM[[#This Row],[04-06-2020]]</f>
        <v>0</v>
      </c>
      <c r="H351" s="21">
        <f>+Recupera_PN_ACUM[[#This Row],[6/6/2020]]-Recupera_PN_ACUM[[#This Row],[5/6/2020]]</f>
        <v>0</v>
      </c>
    </row>
    <row r="352" spans="1:8">
      <c r="A352">
        <v>60602</v>
      </c>
      <c r="B352" s="2" t="s">
        <v>214</v>
      </c>
      <c r="C352" s="2" t="s">
        <v>328</v>
      </c>
      <c r="D352" s="2" t="s">
        <v>499</v>
      </c>
      <c r="E352" s="21">
        <v>7</v>
      </c>
      <c r="F352" s="21">
        <f>+Recupera_PN_ACUM[[#This Row],[04-06-2020]]-Recupera_PN_ACUM[[#This Row],[03-06-2020]]</f>
        <v>0</v>
      </c>
      <c r="G352" s="21">
        <f>+Recupera_PN_ACUM[[#This Row],[5/6/2020]]-Recupera_PN_ACUM[[#This Row],[04-06-2020]]</f>
        <v>0</v>
      </c>
      <c r="H352" s="21">
        <f>+Recupera_PN_ACUM[[#This Row],[6/6/2020]]-Recupera_PN_ACUM[[#This Row],[5/6/2020]]</f>
        <v>0</v>
      </c>
    </row>
    <row r="353" spans="1:8">
      <c r="A353">
        <v>70305</v>
      </c>
      <c r="B353" s="2" t="s">
        <v>102</v>
      </c>
      <c r="C353" s="2" t="s">
        <v>102</v>
      </c>
      <c r="D353" s="2" t="s">
        <v>500</v>
      </c>
      <c r="E353" s="21">
        <v>0</v>
      </c>
      <c r="F353" s="21">
        <f>+Recupera_PN_ACUM[[#This Row],[04-06-2020]]-Recupera_PN_ACUM[[#This Row],[03-06-2020]]</f>
        <v>0</v>
      </c>
      <c r="G353" s="21">
        <f>+Recupera_PN_ACUM[[#This Row],[5/6/2020]]-Recupera_PN_ACUM[[#This Row],[04-06-2020]]</f>
        <v>0</v>
      </c>
      <c r="H353" s="21">
        <f>+Recupera_PN_ACUM[[#This Row],[6/6/2020]]-Recupera_PN_ACUM[[#This Row],[5/6/2020]]</f>
        <v>0</v>
      </c>
    </row>
    <row r="354" spans="1:8">
      <c r="A354">
        <v>90308</v>
      </c>
      <c r="B354" s="2" t="s">
        <v>139</v>
      </c>
      <c r="C354" s="2" t="s">
        <v>238</v>
      </c>
      <c r="D354" s="2" t="s">
        <v>500</v>
      </c>
      <c r="E354" s="21">
        <v>0</v>
      </c>
      <c r="F354" s="21">
        <f>+Recupera_PN_ACUM[[#This Row],[04-06-2020]]-Recupera_PN_ACUM[[#This Row],[03-06-2020]]</f>
        <v>0</v>
      </c>
      <c r="G354" s="21">
        <f>+Recupera_PN_ACUM[[#This Row],[5/6/2020]]-Recupera_PN_ACUM[[#This Row],[04-06-2020]]</f>
        <v>0</v>
      </c>
      <c r="H354" s="21">
        <f>+Recupera_PN_ACUM[[#This Row],[6/6/2020]]-Recupera_PN_ACUM[[#This Row],[5/6/2020]]</f>
        <v>0</v>
      </c>
    </row>
    <row r="355" spans="1:8">
      <c r="A355">
        <v>80816</v>
      </c>
      <c r="B355" s="2" t="s">
        <v>97</v>
      </c>
      <c r="C355" s="2" t="s">
        <v>97</v>
      </c>
      <c r="D355" s="2" t="s">
        <v>501</v>
      </c>
      <c r="E355" s="21">
        <v>8</v>
      </c>
      <c r="F355" s="21">
        <f>+Recupera_PN_ACUM[[#This Row],[04-06-2020]]-Recupera_PN_ACUM[[#This Row],[03-06-2020]]</f>
        <v>0</v>
      </c>
      <c r="G355" s="21">
        <f>+Recupera_PN_ACUM[[#This Row],[5/6/2020]]-Recupera_PN_ACUM[[#This Row],[04-06-2020]]</f>
        <v>0</v>
      </c>
      <c r="H355" s="21">
        <f>+Recupera_PN_ACUM[[#This Row],[6/6/2020]]-Recupera_PN_ACUM[[#This Row],[5/6/2020]]</f>
        <v>0</v>
      </c>
    </row>
    <row r="356" spans="1:8">
      <c r="A356">
        <v>10210</v>
      </c>
      <c r="B356" s="2" t="s">
        <v>119</v>
      </c>
      <c r="C356" s="2" t="s">
        <v>167</v>
      </c>
      <c r="D356" s="2" t="s">
        <v>502</v>
      </c>
      <c r="E356" s="21">
        <v>5</v>
      </c>
      <c r="F356" s="21">
        <f>+Recupera_PN_ACUM[[#This Row],[04-06-2020]]-Recupera_PN_ACUM[[#This Row],[03-06-2020]]</f>
        <v>0</v>
      </c>
      <c r="G356" s="21">
        <f>+Recupera_PN_ACUM[[#This Row],[5/6/2020]]-Recupera_PN_ACUM[[#This Row],[04-06-2020]]</f>
        <v>0</v>
      </c>
      <c r="H356" s="21">
        <f>+Recupera_PN_ACUM[[#This Row],[6/6/2020]]-Recupera_PN_ACUM[[#This Row],[5/6/2020]]</f>
        <v>0</v>
      </c>
    </row>
    <row r="357" spans="1:8">
      <c r="A357">
        <v>70306</v>
      </c>
      <c r="B357" s="2" t="s">
        <v>102</v>
      </c>
      <c r="C357" s="2" t="s">
        <v>102</v>
      </c>
      <c r="D357" s="2" t="s">
        <v>503</v>
      </c>
      <c r="E357" s="21"/>
      <c r="F357" s="21">
        <f>+Recupera_PN_ACUM[[#This Row],[04-06-2020]]-Recupera_PN_ACUM[[#This Row],[03-06-2020]]</f>
        <v>0</v>
      </c>
      <c r="G357" s="21">
        <f>+Recupera_PN_ACUM[[#This Row],[5/6/2020]]-Recupera_PN_ACUM[[#This Row],[04-06-2020]]</f>
        <v>0</v>
      </c>
      <c r="H357" s="21">
        <f>+Recupera_PN_ACUM[[#This Row],[6/6/2020]]-Recupera_PN_ACUM[[#This Row],[5/6/2020]]</f>
        <v>0</v>
      </c>
    </row>
    <row r="358" spans="1:8">
      <c r="A358">
        <v>90210</v>
      </c>
      <c r="B358" s="2" t="s">
        <v>139</v>
      </c>
      <c r="C358" s="2" t="s">
        <v>165</v>
      </c>
      <c r="D358" s="2" t="s">
        <v>504</v>
      </c>
      <c r="E358" s="21"/>
      <c r="F358" s="21">
        <f>+Recupera_PN_ACUM[[#This Row],[04-06-2020]]-Recupera_PN_ACUM[[#This Row],[03-06-2020]]</f>
        <v>0</v>
      </c>
      <c r="G358" s="21">
        <f>+Recupera_PN_ACUM[[#This Row],[5/6/2020]]-Recupera_PN_ACUM[[#This Row],[04-06-2020]]</f>
        <v>0</v>
      </c>
      <c r="H358" s="21">
        <f>+Recupera_PN_ACUM[[#This Row],[6/6/2020]]-Recupera_PN_ACUM[[#This Row],[5/6/2020]]</f>
        <v>0</v>
      </c>
    </row>
    <row r="359" spans="1:8">
      <c r="A359">
        <v>20405</v>
      </c>
      <c r="B359" s="2" t="s">
        <v>110</v>
      </c>
      <c r="C359" s="2" t="s">
        <v>242</v>
      </c>
      <c r="D359" s="2" t="s">
        <v>505</v>
      </c>
      <c r="E359" s="21"/>
      <c r="F359" s="21">
        <f>+Recupera_PN_ACUM[[#This Row],[04-06-2020]]-Recupera_PN_ACUM[[#This Row],[03-06-2020]]</f>
        <v>0</v>
      </c>
      <c r="G359" s="21">
        <f>+Recupera_PN_ACUM[[#This Row],[5/6/2020]]-Recupera_PN_ACUM[[#This Row],[04-06-2020]]</f>
        <v>0</v>
      </c>
      <c r="H359" s="21">
        <f>+Recupera_PN_ACUM[[#This Row],[6/6/2020]]-Recupera_PN_ACUM[[#This Row],[5/6/2020]]</f>
        <v>0</v>
      </c>
    </row>
    <row r="360" spans="1:8">
      <c r="A360">
        <v>90702</v>
      </c>
      <c r="B360" s="2" t="s">
        <v>139</v>
      </c>
      <c r="C360" s="2" t="s">
        <v>250</v>
      </c>
      <c r="D360" s="2" t="s">
        <v>505</v>
      </c>
      <c r="E360" s="21">
        <v>0</v>
      </c>
      <c r="F360" s="21">
        <f>+Recupera_PN_ACUM[[#This Row],[04-06-2020]]-Recupera_PN_ACUM[[#This Row],[03-06-2020]]</f>
        <v>0</v>
      </c>
      <c r="G360" s="21">
        <f>+Recupera_PN_ACUM[[#This Row],[5/6/2020]]-Recupera_PN_ACUM[[#This Row],[04-06-2020]]</f>
        <v>0</v>
      </c>
      <c r="H360" s="21">
        <f>+Recupera_PN_ACUM[[#This Row],[6/6/2020]]-Recupera_PN_ACUM[[#This Row],[5/6/2020]]</f>
        <v>0</v>
      </c>
    </row>
    <row r="361" spans="1:8">
      <c r="A361">
        <v>41101</v>
      </c>
      <c r="B361" s="2" t="s">
        <v>115</v>
      </c>
      <c r="C361" s="2" t="s">
        <v>451</v>
      </c>
      <c r="D361" s="2" t="s">
        <v>506</v>
      </c>
      <c r="E361" s="21">
        <v>0</v>
      </c>
      <c r="F361" s="21">
        <f>+Recupera_PN_ACUM[[#This Row],[04-06-2020]]-Recupera_PN_ACUM[[#This Row],[03-06-2020]]</f>
        <v>0</v>
      </c>
      <c r="G361" s="21">
        <f>+Recupera_PN_ACUM[[#This Row],[5/6/2020]]-Recupera_PN_ACUM[[#This Row],[04-06-2020]]</f>
        <v>0</v>
      </c>
      <c r="H361" s="21">
        <f>+Recupera_PN_ACUM[[#This Row],[6/6/2020]]-Recupera_PN_ACUM[[#This Row],[5/6/2020]]</f>
        <v>0</v>
      </c>
    </row>
    <row r="362" spans="1:8">
      <c r="A362">
        <v>130407</v>
      </c>
      <c r="B362" s="2" t="s">
        <v>131</v>
      </c>
      <c r="C362" s="2" t="s">
        <v>178</v>
      </c>
      <c r="D362" s="2" t="s">
        <v>506</v>
      </c>
      <c r="E362" s="21">
        <v>1</v>
      </c>
      <c r="F362" s="21">
        <f>+Recupera_PN_ACUM[[#This Row],[04-06-2020]]-Recupera_PN_ACUM[[#This Row],[03-06-2020]]</f>
        <v>0</v>
      </c>
      <c r="G362" s="21">
        <f>+Recupera_PN_ACUM[[#This Row],[5/6/2020]]-Recupera_PN_ACUM[[#This Row],[04-06-2020]]</f>
        <v>0</v>
      </c>
      <c r="H362" s="21">
        <f>+Recupera_PN_ACUM[[#This Row],[6/6/2020]]-Recupera_PN_ACUM[[#This Row],[5/6/2020]]</f>
        <v>0</v>
      </c>
    </row>
    <row r="363" spans="1:8">
      <c r="A363">
        <v>60309</v>
      </c>
      <c r="B363" s="2" t="s">
        <v>214</v>
      </c>
      <c r="C363" s="2" t="s">
        <v>334</v>
      </c>
      <c r="D363" s="2" t="s">
        <v>507</v>
      </c>
      <c r="E363" s="21"/>
      <c r="F363" s="21">
        <f>+Recupera_PN_ACUM[[#This Row],[04-06-2020]]-Recupera_PN_ACUM[[#This Row],[03-06-2020]]</f>
        <v>0</v>
      </c>
      <c r="G363" s="21">
        <f>+Recupera_PN_ACUM[[#This Row],[5/6/2020]]-Recupera_PN_ACUM[[#This Row],[04-06-2020]]</f>
        <v>0</v>
      </c>
      <c r="H363" s="21">
        <f>+Recupera_PN_ACUM[[#This Row],[6/6/2020]]-Recupera_PN_ACUM[[#This Row],[5/6/2020]]</f>
        <v>0</v>
      </c>
    </row>
    <row r="364" spans="1:8">
      <c r="A364">
        <v>20306</v>
      </c>
      <c r="B364" s="2" t="s">
        <v>110</v>
      </c>
      <c r="C364" s="2" t="s">
        <v>361</v>
      </c>
      <c r="D364" s="2" t="s">
        <v>508</v>
      </c>
      <c r="E364" s="21"/>
      <c r="F364" s="21">
        <f>+Recupera_PN_ACUM[[#This Row],[04-06-2020]]-Recupera_PN_ACUM[[#This Row],[03-06-2020]]</f>
        <v>0</v>
      </c>
      <c r="G364" s="21">
        <f>+Recupera_PN_ACUM[[#This Row],[5/6/2020]]-Recupera_PN_ACUM[[#This Row],[04-06-2020]]</f>
        <v>0</v>
      </c>
      <c r="H364" s="21">
        <f>+Recupera_PN_ACUM[[#This Row],[6/6/2020]]-Recupera_PN_ACUM[[#This Row],[5/6/2020]]</f>
        <v>0</v>
      </c>
    </row>
    <row r="365" spans="1:8">
      <c r="A365">
        <v>40606</v>
      </c>
      <c r="B365" s="2" t="s">
        <v>115</v>
      </c>
      <c r="C365" s="2" t="s">
        <v>185</v>
      </c>
      <c r="D365" s="2" t="s">
        <v>508</v>
      </c>
      <c r="E365" s="21">
        <v>3</v>
      </c>
      <c r="F365" s="21">
        <f>+Recupera_PN_ACUM[[#This Row],[04-06-2020]]-Recupera_PN_ACUM[[#This Row],[03-06-2020]]</f>
        <v>0</v>
      </c>
      <c r="G365" s="21">
        <f>+Recupera_PN_ACUM[[#This Row],[5/6/2020]]-Recupera_PN_ACUM[[#This Row],[04-06-2020]]</f>
        <v>0</v>
      </c>
      <c r="H365" s="21">
        <f>+Recupera_PN_ACUM[[#This Row],[6/6/2020]]-Recupera_PN_ACUM[[#This Row],[5/6/2020]]</f>
        <v>0</v>
      </c>
    </row>
    <row r="366" spans="1:8">
      <c r="A366">
        <v>80820</v>
      </c>
      <c r="B366" s="2" t="s">
        <v>97</v>
      </c>
      <c r="C366" s="2" t="s">
        <v>97</v>
      </c>
      <c r="D366" s="2" t="s">
        <v>509</v>
      </c>
      <c r="E366" s="21"/>
      <c r="F366" s="21">
        <f>+Recupera_PN_ACUM[[#This Row],[04-06-2020]]-Recupera_PN_ACUM[[#This Row],[03-06-2020]]</f>
        <v>0</v>
      </c>
      <c r="G366" s="21">
        <f>+Recupera_PN_ACUM[[#This Row],[5/6/2020]]-Recupera_PN_ACUM[[#This Row],[04-06-2020]]</f>
        <v>0</v>
      </c>
      <c r="H366" s="21">
        <f>+Recupera_PN_ACUM[[#This Row],[6/6/2020]]-Recupera_PN_ACUM[[#This Row],[5/6/2020]]</f>
        <v>0</v>
      </c>
    </row>
    <row r="367" spans="1:8">
      <c r="A367">
        <v>80505</v>
      </c>
      <c r="B367" s="2" t="s">
        <v>97</v>
      </c>
      <c r="C367" s="2" t="s">
        <v>240</v>
      </c>
      <c r="D367" s="2" t="s">
        <v>510</v>
      </c>
      <c r="E367" s="21"/>
      <c r="F367" s="21">
        <f>+Recupera_PN_ACUM[[#This Row],[04-06-2020]]-Recupera_PN_ACUM[[#This Row],[03-06-2020]]</f>
        <v>0</v>
      </c>
      <c r="G367" s="21">
        <f>+Recupera_PN_ACUM[[#This Row],[5/6/2020]]-Recupera_PN_ACUM[[#This Row],[04-06-2020]]</f>
        <v>0</v>
      </c>
      <c r="H367" s="21">
        <f>+Recupera_PN_ACUM[[#This Row],[6/6/2020]]-Recupera_PN_ACUM[[#This Row],[5/6/2020]]</f>
        <v>0</v>
      </c>
    </row>
    <row r="368" spans="1:8">
      <c r="A368">
        <v>60201</v>
      </c>
      <c r="B368" s="2" t="s">
        <v>214</v>
      </c>
      <c r="C368" s="2" t="s">
        <v>274</v>
      </c>
      <c r="D368" s="2" t="s">
        <v>511</v>
      </c>
      <c r="E368" s="21">
        <v>2</v>
      </c>
      <c r="F368" s="21">
        <f>+Recupera_PN_ACUM[[#This Row],[04-06-2020]]-Recupera_PN_ACUM[[#This Row],[03-06-2020]]</f>
        <v>0</v>
      </c>
      <c r="G368" s="21">
        <f>+Recupera_PN_ACUM[[#This Row],[5/6/2020]]-Recupera_PN_ACUM[[#This Row],[04-06-2020]]</f>
        <v>0</v>
      </c>
      <c r="H368" s="21">
        <f>+Recupera_PN_ACUM[[#This Row],[6/6/2020]]-Recupera_PN_ACUM[[#This Row],[5/6/2020]]</f>
        <v>0</v>
      </c>
    </row>
    <row r="369" spans="1:8">
      <c r="A369">
        <v>130309</v>
      </c>
      <c r="B369" s="2" t="s">
        <v>131</v>
      </c>
      <c r="C369" s="2" t="s">
        <v>219</v>
      </c>
      <c r="D369" s="2" t="s">
        <v>512</v>
      </c>
      <c r="E369" s="21"/>
      <c r="F369" s="21">
        <f>+Recupera_PN_ACUM[[#This Row],[04-06-2020]]-Recupera_PN_ACUM[[#This Row],[03-06-2020]]</f>
        <v>0</v>
      </c>
      <c r="G369" s="21">
        <f>+Recupera_PN_ACUM[[#This Row],[5/6/2020]]-Recupera_PN_ACUM[[#This Row],[04-06-2020]]</f>
        <v>0</v>
      </c>
      <c r="H369" s="21">
        <f>+Recupera_PN_ACUM[[#This Row],[6/6/2020]]-Recupera_PN_ACUM[[#This Row],[5/6/2020]]</f>
        <v>0</v>
      </c>
    </row>
    <row r="370" spans="1:8">
      <c r="A370">
        <v>70409</v>
      </c>
      <c r="B370" s="2" t="s">
        <v>102</v>
      </c>
      <c r="C370" s="2" t="s">
        <v>158</v>
      </c>
      <c r="D370" s="2" t="s">
        <v>258</v>
      </c>
      <c r="E370" s="21"/>
      <c r="F370" s="21">
        <f>+Recupera_PN_ACUM[[#This Row],[04-06-2020]]-Recupera_PN_ACUM[[#This Row],[03-06-2020]]</f>
        <v>0</v>
      </c>
      <c r="G370" s="21">
        <f>+Recupera_PN_ACUM[[#This Row],[5/6/2020]]-Recupera_PN_ACUM[[#This Row],[04-06-2020]]</f>
        <v>0</v>
      </c>
      <c r="H370" s="21">
        <f>+Recupera_PN_ACUM[[#This Row],[6/6/2020]]-Recupera_PN_ACUM[[#This Row],[5/6/2020]]</f>
        <v>0</v>
      </c>
    </row>
    <row r="371" spans="1:8">
      <c r="A371">
        <v>90501</v>
      </c>
      <c r="B371" s="2" t="s">
        <v>139</v>
      </c>
      <c r="C371" s="2" t="s">
        <v>258</v>
      </c>
      <c r="D371" s="2" t="s">
        <v>513</v>
      </c>
      <c r="E371" s="21"/>
      <c r="F371" s="21">
        <f>+Recupera_PN_ACUM[[#This Row],[04-06-2020]]-Recupera_PN_ACUM[[#This Row],[03-06-2020]]</f>
        <v>0</v>
      </c>
      <c r="G371" s="21">
        <f>+Recupera_PN_ACUM[[#This Row],[5/6/2020]]-Recupera_PN_ACUM[[#This Row],[04-06-2020]]</f>
        <v>0</v>
      </c>
      <c r="H371" s="21">
        <f>+Recupera_PN_ACUM[[#This Row],[6/6/2020]]-Recupera_PN_ACUM[[#This Row],[5/6/2020]]</f>
        <v>0</v>
      </c>
    </row>
    <row r="372" spans="1:8">
      <c r="A372">
        <v>70213</v>
      </c>
      <c r="B372" s="2" t="s">
        <v>102</v>
      </c>
      <c r="C372" s="2" t="s">
        <v>161</v>
      </c>
      <c r="D372" s="2" t="s">
        <v>514</v>
      </c>
      <c r="E372" s="21"/>
      <c r="F372" s="21">
        <f>+Recupera_PN_ACUM[[#This Row],[04-06-2020]]-Recupera_PN_ACUM[[#This Row],[03-06-2020]]</f>
        <v>0</v>
      </c>
      <c r="G372" s="21">
        <f>+Recupera_PN_ACUM[[#This Row],[5/6/2020]]-Recupera_PN_ACUM[[#This Row],[04-06-2020]]</f>
        <v>0</v>
      </c>
      <c r="H372" s="21">
        <f>+Recupera_PN_ACUM[[#This Row],[6/6/2020]]-Recupera_PN_ACUM[[#This Row],[5/6/2020]]</f>
        <v>0</v>
      </c>
    </row>
    <row r="373" spans="1:8">
      <c r="A373">
        <v>10207</v>
      </c>
      <c r="B373" s="2" t="s">
        <v>119</v>
      </c>
      <c r="C373" s="2" t="s">
        <v>167</v>
      </c>
      <c r="D373" s="2" t="s">
        <v>161</v>
      </c>
      <c r="E373" s="21">
        <v>3</v>
      </c>
      <c r="F373" s="21">
        <f>+Recupera_PN_ACUM[[#This Row],[04-06-2020]]-Recupera_PN_ACUM[[#This Row],[03-06-2020]]</f>
        <v>0</v>
      </c>
      <c r="G373" s="21">
        <f>+Recupera_PN_ACUM[[#This Row],[5/6/2020]]-Recupera_PN_ACUM[[#This Row],[04-06-2020]]</f>
        <v>0</v>
      </c>
      <c r="H373" s="21">
        <f>+Recupera_PN_ACUM[[#This Row],[6/6/2020]]-Recupera_PN_ACUM[[#This Row],[5/6/2020]]</f>
        <v>0</v>
      </c>
    </row>
    <row r="374" spans="1:8">
      <c r="A374">
        <v>70201</v>
      </c>
      <c r="B374" s="2" t="s">
        <v>102</v>
      </c>
      <c r="C374" s="2" t="s">
        <v>161</v>
      </c>
      <c r="D374" s="2" t="s">
        <v>515</v>
      </c>
      <c r="E374" s="21"/>
      <c r="F374" s="21">
        <f>+Recupera_PN_ACUM[[#This Row],[04-06-2020]]-Recupera_PN_ACUM[[#This Row],[03-06-2020]]</f>
        <v>0</v>
      </c>
      <c r="G374" s="21">
        <f>+Recupera_PN_ACUM[[#This Row],[5/6/2020]]-Recupera_PN_ACUM[[#This Row],[04-06-2020]]</f>
        <v>0</v>
      </c>
      <c r="H374" s="21">
        <f>+Recupera_PN_ACUM[[#This Row],[6/6/2020]]-Recupera_PN_ACUM[[#This Row],[5/6/2020]]</f>
        <v>0</v>
      </c>
    </row>
    <row r="375" spans="1:8">
      <c r="A375">
        <v>70214</v>
      </c>
      <c r="B375" s="2" t="s">
        <v>102</v>
      </c>
      <c r="C375" s="2" t="s">
        <v>161</v>
      </c>
      <c r="D375" s="2" t="s">
        <v>516</v>
      </c>
      <c r="E375" s="21"/>
      <c r="F375" s="21">
        <f>+Recupera_PN_ACUM[[#This Row],[04-06-2020]]-Recupera_PN_ACUM[[#This Row],[03-06-2020]]</f>
        <v>0</v>
      </c>
      <c r="G375" s="21">
        <f>+Recupera_PN_ACUM[[#This Row],[5/6/2020]]-Recupera_PN_ACUM[[#This Row],[04-06-2020]]</f>
        <v>0</v>
      </c>
      <c r="H375" s="21">
        <f>+Recupera_PN_ACUM[[#This Row],[6/6/2020]]-Recupera_PN_ACUM[[#This Row],[5/6/2020]]</f>
        <v>0</v>
      </c>
    </row>
    <row r="376" spans="1:8">
      <c r="A376">
        <v>70107</v>
      </c>
      <c r="B376" s="2" t="s">
        <v>102</v>
      </c>
      <c r="C376" s="2" t="s">
        <v>355</v>
      </c>
      <c r="D376" s="2" t="s">
        <v>517</v>
      </c>
      <c r="E376" s="21"/>
      <c r="F376" s="21">
        <f>+Recupera_PN_ACUM[[#This Row],[04-06-2020]]-Recupera_PN_ACUM[[#This Row],[03-06-2020]]</f>
        <v>0</v>
      </c>
      <c r="G376" s="21">
        <f>+Recupera_PN_ACUM[[#This Row],[5/6/2020]]-Recupera_PN_ACUM[[#This Row],[04-06-2020]]</f>
        <v>0</v>
      </c>
      <c r="H376" s="21">
        <f>+Recupera_PN_ACUM[[#This Row],[6/6/2020]]-Recupera_PN_ACUM[[#This Row],[5/6/2020]]</f>
        <v>0</v>
      </c>
    </row>
    <row r="377" spans="1:8">
      <c r="A377">
        <v>130907</v>
      </c>
      <c r="B377" s="2" t="s">
        <v>131</v>
      </c>
      <c r="C377" s="2" t="s">
        <v>357</v>
      </c>
      <c r="D377" s="2" t="s">
        <v>518</v>
      </c>
      <c r="E377" s="21"/>
      <c r="F377" s="21">
        <f>+Recupera_PN_ACUM[[#This Row],[04-06-2020]]-Recupera_PN_ACUM[[#This Row],[03-06-2020]]</f>
        <v>0</v>
      </c>
      <c r="G377" s="21">
        <f>+Recupera_PN_ACUM[[#This Row],[5/6/2020]]-Recupera_PN_ACUM[[#This Row],[04-06-2020]]</f>
        <v>0</v>
      </c>
      <c r="H377" s="21">
        <f>+Recupera_PN_ACUM[[#This Row],[6/6/2020]]-Recupera_PN_ACUM[[#This Row],[5/6/2020]]</f>
        <v>0</v>
      </c>
    </row>
    <row r="378" spans="1:8">
      <c r="A378">
        <v>60205</v>
      </c>
      <c r="B378" s="2" t="s">
        <v>214</v>
      </c>
      <c r="C378" s="2" t="s">
        <v>274</v>
      </c>
      <c r="D378" s="2" t="s">
        <v>519</v>
      </c>
      <c r="E378" s="21"/>
      <c r="F378" s="21">
        <f>+Recupera_PN_ACUM[[#This Row],[04-06-2020]]-Recupera_PN_ACUM[[#This Row],[03-06-2020]]</f>
        <v>0</v>
      </c>
      <c r="G378" s="21">
        <f>+Recupera_PN_ACUM[[#This Row],[5/6/2020]]-Recupera_PN_ACUM[[#This Row],[04-06-2020]]</f>
        <v>0</v>
      </c>
      <c r="H378" s="21">
        <f>+Recupera_PN_ACUM[[#This Row],[6/6/2020]]-Recupera_PN_ACUM[[#This Row],[5/6/2020]]</f>
        <v>0</v>
      </c>
    </row>
    <row r="379" spans="1:8">
      <c r="A379">
        <v>90604</v>
      </c>
      <c r="B379" s="2" t="s">
        <v>139</v>
      </c>
      <c r="C379" s="2" t="s">
        <v>253</v>
      </c>
      <c r="D379" s="2" t="s">
        <v>519</v>
      </c>
      <c r="E379" s="21">
        <v>143</v>
      </c>
      <c r="F379" s="21">
        <f>+Recupera_PN_ACUM[[#This Row],[04-06-2020]]-Recupera_PN_ACUM[[#This Row],[03-06-2020]]</f>
        <v>0</v>
      </c>
      <c r="G379" s="21">
        <f>+Recupera_PN_ACUM[[#This Row],[5/6/2020]]-Recupera_PN_ACUM[[#This Row],[04-06-2020]]</f>
        <v>0</v>
      </c>
      <c r="H379" s="21">
        <f>+Recupera_PN_ACUM[[#This Row],[6/6/2020]]-Recupera_PN_ACUM[[#This Row],[5/6/2020]]</f>
        <v>0</v>
      </c>
    </row>
    <row r="380" spans="1:8">
      <c r="A380">
        <v>130310</v>
      </c>
      <c r="B380" s="2" t="s">
        <v>131</v>
      </c>
      <c r="C380" s="2" t="s">
        <v>219</v>
      </c>
      <c r="D380" s="2" t="s">
        <v>520</v>
      </c>
      <c r="E380" s="21"/>
      <c r="F380" s="21">
        <f>+Recupera_PN_ACUM[[#This Row],[04-06-2020]]-Recupera_PN_ACUM[[#This Row],[03-06-2020]]</f>
        <v>0</v>
      </c>
      <c r="G380" s="21">
        <f>+Recupera_PN_ACUM[[#This Row],[5/6/2020]]-Recupera_PN_ACUM[[#This Row],[04-06-2020]]</f>
        <v>0</v>
      </c>
      <c r="H380" s="21">
        <f>+Recupera_PN_ACUM[[#This Row],[6/6/2020]]-Recupera_PN_ACUM[[#This Row],[5/6/2020]]</f>
        <v>0</v>
      </c>
    </row>
    <row r="381" spans="1:8">
      <c r="A381">
        <v>30108</v>
      </c>
      <c r="B381" s="2" t="s">
        <v>99</v>
      </c>
      <c r="C381" s="2" t="s">
        <v>99</v>
      </c>
      <c r="D381" s="2" t="s">
        <v>521</v>
      </c>
      <c r="E381" s="21">
        <v>54</v>
      </c>
      <c r="F381" s="21">
        <f>+Recupera_PN_ACUM[[#This Row],[04-06-2020]]-Recupera_PN_ACUM[[#This Row],[03-06-2020]]</f>
        <v>0</v>
      </c>
      <c r="G381" s="21">
        <f>+Recupera_PN_ACUM[[#This Row],[5/6/2020]]-Recupera_PN_ACUM[[#This Row],[04-06-2020]]</f>
        <v>0</v>
      </c>
      <c r="H381" s="21">
        <f>+Recupera_PN_ACUM[[#This Row],[6/6/2020]]-Recupera_PN_ACUM[[#This Row],[5/6/2020]]</f>
        <v>0</v>
      </c>
    </row>
    <row r="382" spans="1:8">
      <c r="A382">
        <v>40202</v>
      </c>
      <c r="B382" s="2" t="s">
        <v>115</v>
      </c>
      <c r="C382" s="2" t="s">
        <v>150</v>
      </c>
      <c r="D382" s="2" t="s">
        <v>522</v>
      </c>
      <c r="E382" s="21"/>
      <c r="F382" s="21">
        <f>+Recupera_PN_ACUM[[#This Row],[04-06-2020]]-Recupera_PN_ACUM[[#This Row],[03-06-2020]]</f>
        <v>0</v>
      </c>
      <c r="G382" s="21">
        <f>+Recupera_PN_ACUM[[#This Row],[5/6/2020]]-Recupera_PN_ACUM[[#This Row],[04-06-2020]]</f>
        <v>0</v>
      </c>
      <c r="H382" s="21">
        <f>+Recupera_PN_ACUM[[#This Row],[6/6/2020]]-Recupera_PN_ACUM[[#This Row],[5/6/2020]]</f>
        <v>0</v>
      </c>
    </row>
    <row r="383" spans="1:8">
      <c r="A383">
        <v>70108</v>
      </c>
      <c r="B383" s="2" t="s">
        <v>102</v>
      </c>
      <c r="C383" s="2" t="s">
        <v>355</v>
      </c>
      <c r="D383" s="2" t="s">
        <v>523</v>
      </c>
      <c r="E383" s="21"/>
      <c r="F383" s="21">
        <f>+Recupera_PN_ACUM[[#This Row],[04-06-2020]]-Recupera_PN_ACUM[[#This Row],[03-06-2020]]</f>
        <v>0</v>
      </c>
      <c r="G383" s="21">
        <f>+Recupera_PN_ACUM[[#This Row],[5/6/2020]]-Recupera_PN_ACUM[[#This Row],[04-06-2020]]</f>
        <v>0</v>
      </c>
      <c r="H383" s="21">
        <f>+Recupera_PN_ACUM[[#This Row],[6/6/2020]]-Recupera_PN_ACUM[[#This Row],[5/6/2020]]</f>
        <v>0</v>
      </c>
    </row>
    <row r="384" spans="1:8">
      <c r="A384">
        <v>60104</v>
      </c>
      <c r="B384" s="2" t="s">
        <v>214</v>
      </c>
      <c r="C384" s="2" t="s">
        <v>282</v>
      </c>
      <c r="D384" s="2" t="s">
        <v>524</v>
      </c>
      <c r="E384" s="21"/>
      <c r="F384" s="21">
        <f>+Recupera_PN_ACUM[[#This Row],[04-06-2020]]-Recupera_PN_ACUM[[#This Row],[03-06-2020]]</f>
        <v>0</v>
      </c>
      <c r="G384" s="21">
        <f>+Recupera_PN_ACUM[[#This Row],[5/6/2020]]-Recupera_PN_ACUM[[#This Row],[04-06-2020]]</f>
        <v>0</v>
      </c>
      <c r="H384" s="21">
        <f>+Recupera_PN_ACUM[[#This Row],[6/6/2020]]-Recupera_PN_ACUM[[#This Row],[5/6/2020]]</f>
        <v>0</v>
      </c>
    </row>
    <row r="385" spans="1:8" ht="24">
      <c r="A385">
        <v>91201</v>
      </c>
      <c r="B385" s="2" t="s">
        <v>139</v>
      </c>
      <c r="C385" s="2" t="s">
        <v>140</v>
      </c>
      <c r="D385" s="2" t="s">
        <v>525</v>
      </c>
      <c r="E385" s="21"/>
      <c r="F385" s="21">
        <f>+Recupera_PN_ACUM[[#This Row],[04-06-2020]]-Recupera_PN_ACUM[[#This Row],[03-06-2020]]</f>
        <v>0</v>
      </c>
      <c r="G385" s="21">
        <f>+Recupera_PN_ACUM[[#This Row],[5/6/2020]]-Recupera_PN_ACUM[[#This Row],[04-06-2020]]</f>
        <v>0</v>
      </c>
      <c r="H385" s="21">
        <f>+Recupera_PN_ACUM[[#This Row],[6/6/2020]]-Recupera_PN_ACUM[[#This Row],[5/6/2020]]</f>
        <v>0</v>
      </c>
    </row>
    <row r="386" spans="1:8">
      <c r="A386">
        <v>60504</v>
      </c>
      <c r="B386" s="2" t="s">
        <v>214</v>
      </c>
      <c r="C386" s="2" t="s">
        <v>215</v>
      </c>
      <c r="D386" s="2" t="s">
        <v>526</v>
      </c>
      <c r="E386" s="21"/>
      <c r="F386" s="21">
        <f>+Recupera_PN_ACUM[[#This Row],[04-06-2020]]-Recupera_PN_ACUM[[#This Row],[03-06-2020]]</f>
        <v>0</v>
      </c>
      <c r="G386" s="21">
        <f>+Recupera_PN_ACUM[[#This Row],[5/6/2020]]-Recupera_PN_ACUM[[#This Row],[04-06-2020]]</f>
        <v>0</v>
      </c>
      <c r="H386" s="21">
        <f>+Recupera_PN_ACUM[[#This Row],[6/6/2020]]-Recupera_PN_ACUM[[#This Row],[5/6/2020]]</f>
        <v>0</v>
      </c>
    </row>
    <row r="387" spans="1:8">
      <c r="A387">
        <v>70410</v>
      </c>
      <c r="B387" s="2" t="s">
        <v>102</v>
      </c>
      <c r="C387" s="2" t="s">
        <v>158</v>
      </c>
      <c r="D387" s="2" t="s">
        <v>527</v>
      </c>
      <c r="E387" s="21">
        <v>0</v>
      </c>
      <c r="F387" s="21">
        <f>+Recupera_PN_ACUM[[#This Row],[04-06-2020]]-Recupera_PN_ACUM[[#This Row],[03-06-2020]]</f>
        <v>0</v>
      </c>
      <c r="G387" s="21">
        <f>+Recupera_PN_ACUM[[#This Row],[5/6/2020]]-Recupera_PN_ACUM[[#This Row],[04-06-2020]]</f>
        <v>0</v>
      </c>
      <c r="H387" s="21">
        <f>+Recupera_PN_ACUM[[#This Row],[6/6/2020]]-Recupera_PN_ACUM[[#This Row],[5/6/2020]]</f>
        <v>0</v>
      </c>
    </row>
    <row r="388" spans="1:8">
      <c r="A388">
        <v>20304</v>
      </c>
      <c r="B388" s="2" t="s">
        <v>110</v>
      </c>
      <c r="C388" s="2" t="s">
        <v>361</v>
      </c>
      <c r="D388" s="2" t="s">
        <v>528</v>
      </c>
      <c r="E388" s="21"/>
      <c r="F388" s="21">
        <f>+Recupera_PN_ACUM[[#This Row],[04-06-2020]]-Recupera_PN_ACUM[[#This Row],[03-06-2020]]</f>
        <v>0</v>
      </c>
      <c r="G388" s="21">
        <f>+Recupera_PN_ACUM[[#This Row],[5/6/2020]]-Recupera_PN_ACUM[[#This Row],[04-06-2020]]</f>
        <v>0</v>
      </c>
      <c r="H388" s="21">
        <f>+Recupera_PN_ACUM[[#This Row],[6/6/2020]]-Recupera_PN_ACUM[[#This Row],[5/6/2020]]</f>
        <v>0</v>
      </c>
    </row>
    <row r="389" spans="1:8">
      <c r="A389">
        <v>60404</v>
      </c>
      <c r="B389" s="2" t="s">
        <v>214</v>
      </c>
      <c r="C389" s="2" t="s">
        <v>263</v>
      </c>
      <c r="D389" s="2" t="s">
        <v>528</v>
      </c>
      <c r="E389" s="21"/>
      <c r="F389" s="21">
        <f>+Recupera_PN_ACUM[[#This Row],[04-06-2020]]-Recupera_PN_ACUM[[#This Row],[03-06-2020]]</f>
        <v>0</v>
      </c>
      <c r="G389" s="21">
        <f>+Recupera_PN_ACUM[[#This Row],[5/6/2020]]-Recupera_PN_ACUM[[#This Row],[04-06-2020]]</f>
        <v>0</v>
      </c>
      <c r="H389" s="21">
        <f>+Recupera_PN_ACUM[[#This Row],[6/6/2020]]-Recupera_PN_ACUM[[#This Row],[5/6/2020]]</f>
        <v>0</v>
      </c>
    </row>
    <row r="390" spans="1:8">
      <c r="A390">
        <v>90404</v>
      </c>
      <c r="B390" s="2" t="s">
        <v>139</v>
      </c>
      <c r="C390" s="2" t="s">
        <v>189</v>
      </c>
      <c r="D390" s="2" t="s">
        <v>528</v>
      </c>
      <c r="E390" s="21">
        <v>7</v>
      </c>
      <c r="F390" s="21">
        <f>+Recupera_PN_ACUM[[#This Row],[04-06-2020]]-Recupera_PN_ACUM[[#This Row],[03-06-2020]]</f>
        <v>0</v>
      </c>
      <c r="G390" s="21">
        <f>+Recupera_PN_ACUM[[#This Row],[5/6/2020]]-Recupera_PN_ACUM[[#This Row],[04-06-2020]]</f>
        <v>0</v>
      </c>
      <c r="H390" s="21">
        <f>+Recupera_PN_ACUM[[#This Row],[6/6/2020]]-Recupera_PN_ACUM[[#This Row],[5/6/2020]]</f>
        <v>0</v>
      </c>
    </row>
    <row r="391" spans="1:8">
      <c r="A391">
        <v>70309</v>
      </c>
      <c r="B391" s="2" t="s">
        <v>102</v>
      </c>
      <c r="C391" s="2" t="s">
        <v>102</v>
      </c>
      <c r="D391" s="2" t="s">
        <v>529</v>
      </c>
      <c r="E391" s="21">
        <v>180</v>
      </c>
      <c r="F391" s="21">
        <f>+Recupera_PN_ACUM[[#This Row],[04-06-2020]]-Recupera_PN_ACUM[[#This Row],[03-06-2020]]</f>
        <v>0</v>
      </c>
      <c r="G391" s="21">
        <f>+Recupera_PN_ACUM[[#This Row],[5/6/2020]]-Recupera_PN_ACUM[[#This Row],[04-06-2020]]</f>
        <v>0</v>
      </c>
      <c r="H391" s="21">
        <f>+Recupera_PN_ACUM[[#This Row],[6/6/2020]]-Recupera_PN_ACUM[[#This Row],[5/6/2020]]</f>
        <v>0</v>
      </c>
    </row>
    <row r="392" spans="1:8">
      <c r="A392">
        <v>20307</v>
      </c>
      <c r="B392" s="2" t="s">
        <v>110</v>
      </c>
      <c r="C392" s="2" t="s">
        <v>361</v>
      </c>
      <c r="D392" s="2" t="s">
        <v>530</v>
      </c>
      <c r="E392" s="21">
        <v>14</v>
      </c>
      <c r="F392" s="21">
        <f>+Recupera_PN_ACUM[[#This Row],[04-06-2020]]-Recupera_PN_ACUM[[#This Row],[03-06-2020]]</f>
        <v>0</v>
      </c>
      <c r="G392" s="21">
        <f>+Recupera_PN_ACUM[[#This Row],[5/6/2020]]-Recupera_PN_ACUM[[#This Row],[04-06-2020]]</f>
        <v>0</v>
      </c>
      <c r="H392" s="21">
        <f>+Recupera_PN_ACUM[[#This Row],[6/6/2020]]-Recupera_PN_ACUM[[#This Row],[5/6/2020]]</f>
        <v>0</v>
      </c>
    </row>
    <row r="393" spans="1:8">
      <c r="A393">
        <v>90507</v>
      </c>
      <c r="B393" s="2" t="s">
        <v>139</v>
      </c>
      <c r="C393" s="2" t="s">
        <v>258</v>
      </c>
      <c r="D393" s="2" t="s">
        <v>531</v>
      </c>
      <c r="E393" s="21"/>
      <c r="F393" s="21">
        <f>+Recupera_PN_ACUM[[#This Row],[04-06-2020]]-Recupera_PN_ACUM[[#This Row],[03-06-2020]]</f>
        <v>0</v>
      </c>
      <c r="G393" s="21">
        <f>+Recupera_PN_ACUM[[#This Row],[5/6/2020]]-Recupera_PN_ACUM[[#This Row],[04-06-2020]]</f>
        <v>0</v>
      </c>
      <c r="H393" s="21">
        <f>+Recupera_PN_ACUM[[#This Row],[6/6/2020]]-Recupera_PN_ACUM[[#This Row],[5/6/2020]]</f>
        <v>0</v>
      </c>
    </row>
    <row r="394" spans="1:8" ht="24">
      <c r="A394">
        <v>120903</v>
      </c>
      <c r="B394" s="2" t="s">
        <v>104</v>
      </c>
      <c r="C394" s="2" t="s">
        <v>122</v>
      </c>
      <c r="D394" s="2" t="s">
        <v>532</v>
      </c>
      <c r="E394" s="21">
        <v>4</v>
      </c>
      <c r="F394" s="21">
        <f>+Recupera_PN_ACUM[[#This Row],[04-06-2020]]-Recupera_PN_ACUM[[#This Row],[03-06-2020]]</f>
        <v>0</v>
      </c>
      <c r="G394" s="21">
        <f>+Recupera_PN_ACUM[[#This Row],[5/6/2020]]-Recupera_PN_ACUM[[#This Row],[04-06-2020]]</f>
        <v>0</v>
      </c>
      <c r="H394" s="21">
        <f>+Recupera_PN_ACUM[[#This Row],[6/6/2020]]-Recupera_PN_ACUM[[#This Row],[5/6/2020]]</f>
        <v>0</v>
      </c>
    </row>
    <row r="395" spans="1:8">
      <c r="A395">
        <v>40708</v>
      </c>
      <c r="B395" s="2" t="s">
        <v>115</v>
      </c>
      <c r="C395" s="2" t="s">
        <v>318</v>
      </c>
      <c r="D395" s="2" t="s">
        <v>533</v>
      </c>
      <c r="E395" s="21"/>
      <c r="F395" s="21">
        <f>+Recupera_PN_ACUM[[#This Row],[04-06-2020]]-Recupera_PN_ACUM[[#This Row],[03-06-2020]]</f>
        <v>0</v>
      </c>
      <c r="G395" s="21">
        <f>+Recupera_PN_ACUM[[#This Row],[5/6/2020]]-Recupera_PN_ACUM[[#This Row],[04-06-2020]]</f>
        <v>0</v>
      </c>
      <c r="H395" s="21">
        <f>+Recupera_PN_ACUM[[#This Row],[6/6/2020]]-Recupera_PN_ACUM[[#This Row],[5/6/2020]]</f>
        <v>0</v>
      </c>
    </row>
    <row r="396" spans="1:8">
      <c r="A396">
        <v>91008</v>
      </c>
      <c r="B396" s="2" t="s">
        <v>139</v>
      </c>
      <c r="C396" s="2" t="s">
        <v>232</v>
      </c>
      <c r="D396" s="2" t="s">
        <v>533</v>
      </c>
      <c r="E396" s="21">
        <v>2</v>
      </c>
      <c r="F396" s="21">
        <f>+Recupera_PN_ACUM[[#This Row],[04-06-2020]]-Recupera_PN_ACUM[[#This Row],[03-06-2020]]</f>
        <v>0</v>
      </c>
      <c r="G396" s="21">
        <f>+Recupera_PN_ACUM[[#This Row],[5/6/2020]]-Recupera_PN_ACUM[[#This Row],[04-06-2020]]</f>
        <v>0</v>
      </c>
      <c r="H396" s="21">
        <f>+Recupera_PN_ACUM[[#This Row],[6/6/2020]]-Recupera_PN_ACUM[[#This Row],[5/6/2020]]</f>
        <v>0</v>
      </c>
    </row>
    <row r="397" spans="1:8">
      <c r="A397">
        <v>40703</v>
      </c>
      <c r="B397" s="2" t="s">
        <v>115</v>
      </c>
      <c r="C397" s="2" t="s">
        <v>318</v>
      </c>
      <c r="D397" s="2" t="s">
        <v>534</v>
      </c>
      <c r="E397" s="21"/>
      <c r="F397" s="21">
        <f>+Recupera_PN_ACUM[[#This Row],[04-06-2020]]-Recupera_PN_ACUM[[#This Row],[03-06-2020]]</f>
        <v>0</v>
      </c>
      <c r="G397" s="21">
        <f>+Recupera_PN_ACUM[[#This Row],[5/6/2020]]-Recupera_PN_ACUM[[#This Row],[04-06-2020]]</f>
        <v>0</v>
      </c>
      <c r="H397" s="21">
        <f>+Recupera_PN_ACUM[[#This Row],[6/6/2020]]-Recupera_PN_ACUM[[#This Row],[5/6/2020]]</f>
        <v>0</v>
      </c>
    </row>
    <row r="398" spans="1:8">
      <c r="A398">
        <v>40803</v>
      </c>
      <c r="B398" s="2" t="s">
        <v>115</v>
      </c>
      <c r="C398" s="2" t="s">
        <v>419</v>
      </c>
      <c r="D398" s="2" t="s">
        <v>535</v>
      </c>
      <c r="E398" s="21">
        <v>0</v>
      </c>
      <c r="F398" s="21">
        <f>+Recupera_PN_ACUM[[#This Row],[04-06-2020]]-Recupera_PN_ACUM[[#This Row],[03-06-2020]]</f>
        <v>0</v>
      </c>
      <c r="G398" s="21">
        <f>+Recupera_PN_ACUM[[#This Row],[5/6/2020]]-Recupera_PN_ACUM[[#This Row],[04-06-2020]]</f>
        <v>0</v>
      </c>
      <c r="H398" s="21">
        <f>+Recupera_PN_ACUM[[#This Row],[6/6/2020]]-Recupera_PN_ACUM[[#This Row],[5/6/2020]]</f>
        <v>0</v>
      </c>
    </row>
    <row r="399" spans="1:8">
      <c r="A399">
        <v>70307</v>
      </c>
      <c r="B399" s="2" t="s">
        <v>102</v>
      </c>
      <c r="C399" s="2" t="s">
        <v>102</v>
      </c>
      <c r="D399" s="2" t="s">
        <v>535</v>
      </c>
      <c r="E399" s="21">
        <v>0</v>
      </c>
      <c r="F399" s="21">
        <f>+Recupera_PN_ACUM[[#This Row],[04-06-2020]]-Recupera_PN_ACUM[[#This Row],[03-06-2020]]</f>
        <v>0</v>
      </c>
      <c r="G399" s="21">
        <f>+Recupera_PN_ACUM[[#This Row],[5/6/2020]]-Recupera_PN_ACUM[[#This Row],[04-06-2020]]</f>
        <v>0</v>
      </c>
      <c r="H399" s="21">
        <f>+Recupera_PN_ACUM[[#This Row],[6/6/2020]]-Recupera_PN_ACUM[[#This Row],[5/6/2020]]</f>
        <v>0</v>
      </c>
    </row>
    <row r="400" spans="1:8">
      <c r="A400">
        <v>70502</v>
      </c>
      <c r="B400" s="2" t="s">
        <v>102</v>
      </c>
      <c r="C400" s="2" t="s">
        <v>536</v>
      </c>
      <c r="D400" s="2" t="s">
        <v>537</v>
      </c>
      <c r="E400" s="21"/>
      <c r="F400" s="21">
        <f>+Recupera_PN_ACUM[[#This Row],[04-06-2020]]-Recupera_PN_ACUM[[#This Row],[03-06-2020]]</f>
        <v>0</v>
      </c>
      <c r="G400" s="21">
        <f>+Recupera_PN_ACUM[[#This Row],[5/6/2020]]-Recupera_PN_ACUM[[#This Row],[04-06-2020]]</f>
        <v>0</v>
      </c>
      <c r="H400" s="21">
        <f>+Recupera_PN_ACUM[[#This Row],[6/6/2020]]-Recupera_PN_ACUM[[#This Row],[5/6/2020]]</f>
        <v>0</v>
      </c>
    </row>
    <row r="401" spans="1:8">
      <c r="A401">
        <v>60705</v>
      </c>
      <c r="B401" s="2" t="s">
        <v>214</v>
      </c>
      <c r="C401" s="2" t="s">
        <v>286</v>
      </c>
      <c r="D401" s="2" t="s">
        <v>538</v>
      </c>
      <c r="E401" s="21"/>
      <c r="F401" s="21">
        <f>+Recupera_PN_ACUM[[#This Row],[04-06-2020]]-Recupera_PN_ACUM[[#This Row],[03-06-2020]]</f>
        <v>0</v>
      </c>
      <c r="G401" s="21">
        <f>+Recupera_PN_ACUM[[#This Row],[5/6/2020]]-Recupera_PN_ACUM[[#This Row],[04-06-2020]]</f>
        <v>0</v>
      </c>
      <c r="H401" s="21">
        <f>+Recupera_PN_ACUM[[#This Row],[6/6/2020]]-Recupera_PN_ACUM[[#This Row],[5/6/2020]]</f>
        <v>0</v>
      </c>
    </row>
    <row r="402" spans="1:8">
      <c r="A402">
        <v>60503</v>
      </c>
      <c r="B402" s="2" t="s">
        <v>214</v>
      </c>
      <c r="C402" s="2" t="s">
        <v>215</v>
      </c>
      <c r="D402" s="2" t="s">
        <v>539</v>
      </c>
      <c r="E402" s="21"/>
      <c r="F402" s="21">
        <f>+Recupera_PN_ACUM[[#This Row],[04-06-2020]]-Recupera_PN_ACUM[[#This Row],[03-06-2020]]</f>
        <v>0</v>
      </c>
      <c r="G402" s="21">
        <f>+Recupera_PN_ACUM[[#This Row],[5/6/2020]]-Recupera_PN_ACUM[[#This Row],[04-06-2020]]</f>
        <v>0</v>
      </c>
      <c r="H402" s="21">
        <f>+Recupera_PN_ACUM[[#This Row],[6/6/2020]]-Recupera_PN_ACUM[[#This Row],[5/6/2020]]</f>
        <v>0</v>
      </c>
    </row>
    <row r="403" spans="1:8">
      <c r="A403">
        <v>90703</v>
      </c>
      <c r="B403" s="2" t="s">
        <v>139</v>
      </c>
      <c r="C403" s="2" t="s">
        <v>250</v>
      </c>
      <c r="D403" s="2" t="s">
        <v>539</v>
      </c>
      <c r="E403" s="21">
        <v>2</v>
      </c>
      <c r="F403" s="21">
        <f>+Recupera_PN_ACUM[[#This Row],[04-06-2020]]-Recupera_PN_ACUM[[#This Row],[03-06-2020]]</f>
        <v>0</v>
      </c>
      <c r="G403" s="21">
        <f>+Recupera_PN_ACUM[[#This Row],[5/6/2020]]-Recupera_PN_ACUM[[#This Row],[04-06-2020]]</f>
        <v>0</v>
      </c>
      <c r="H403" s="21">
        <f>+Recupera_PN_ACUM[[#This Row],[6/6/2020]]-Recupera_PN_ACUM[[#This Row],[5/6/2020]]</f>
        <v>0</v>
      </c>
    </row>
    <row r="404" spans="1:8">
      <c r="A404">
        <v>60307</v>
      </c>
      <c r="B404" s="2" t="s">
        <v>214</v>
      </c>
      <c r="C404" s="2" t="s">
        <v>334</v>
      </c>
      <c r="D404" s="2" t="s">
        <v>540</v>
      </c>
      <c r="E404" s="21"/>
      <c r="F404" s="21">
        <f>+Recupera_PN_ACUM[[#This Row],[04-06-2020]]-Recupera_PN_ACUM[[#This Row],[03-06-2020]]</f>
        <v>0</v>
      </c>
      <c r="G404" s="21">
        <f>+Recupera_PN_ACUM[[#This Row],[5/6/2020]]-Recupera_PN_ACUM[[#This Row],[04-06-2020]]</f>
        <v>0</v>
      </c>
      <c r="H404" s="21">
        <f>+Recupera_PN_ACUM[[#This Row],[6/6/2020]]-Recupera_PN_ACUM[[#This Row],[5/6/2020]]</f>
        <v>0</v>
      </c>
    </row>
    <row r="405" spans="1:8">
      <c r="A405">
        <v>60308</v>
      </c>
      <c r="B405" s="2" t="s">
        <v>214</v>
      </c>
      <c r="C405" s="2" t="s">
        <v>334</v>
      </c>
      <c r="D405" s="2" t="s">
        <v>541</v>
      </c>
      <c r="E405" s="21">
        <v>13</v>
      </c>
      <c r="F405" s="21">
        <f>+Recupera_PN_ACUM[[#This Row],[04-06-2020]]-Recupera_PN_ACUM[[#This Row],[03-06-2020]]</f>
        <v>0</v>
      </c>
      <c r="G405" s="21">
        <f>+Recupera_PN_ACUM[[#This Row],[5/6/2020]]-Recupera_PN_ACUM[[#This Row],[04-06-2020]]</f>
        <v>0</v>
      </c>
      <c r="H405" s="21">
        <f>+Recupera_PN_ACUM[[#This Row],[6/6/2020]]-Recupera_PN_ACUM[[#This Row],[5/6/2020]]</f>
        <v>0</v>
      </c>
    </row>
    <row r="406" spans="1:8">
      <c r="A406">
        <v>130713</v>
      </c>
      <c r="B406" s="2" t="s">
        <v>131</v>
      </c>
      <c r="C406" s="2" t="s">
        <v>132</v>
      </c>
      <c r="D406" s="2" t="s">
        <v>542</v>
      </c>
      <c r="E406" s="21">
        <v>1</v>
      </c>
      <c r="F406" s="21">
        <f>+Recupera_PN_ACUM[[#This Row],[04-06-2020]]-Recupera_PN_ACUM[[#This Row],[03-06-2020]]</f>
        <v>0</v>
      </c>
      <c r="G406" s="21">
        <f>+Recupera_PN_ACUM[[#This Row],[5/6/2020]]-Recupera_PN_ACUM[[#This Row],[04-06-2020]]</f>
        <v>0</v>
      </c>
      <c r="H406" s="21">
        <f>+Recupera_PN_ACUM[[#This Row],[6/6/2020]]-Recupera_PN_ACUM[[#This Row],[5/6/2020]]</f>
        <v>0</v>
      </c>
    </row>
    <row r="407" spans="1:8">
      <c r="A407">
        <v>90803</v>
      </c>
      <c r="B407" s="2" t="s">
        <v>139</v>
      </c>
      <c r="C407" s="2" t="s">
        <v>302</v>
      </c>
      <c r="D407" s="2" t="s">
        <v>543</v>
      </c>
      <c r="E407" s="21"/>
      <c r="F407" s="21">
        <f>+Recupera_PN_ACUM[[#This Row],[04-06-2020]]-Recupera_PN_ACUM[[#This Row],[03-06-2020]]</f>
        <v>0</v>
      </c>
      <c r="G407" s="21">
        <f>+Recupera_PN_ACUM[[#This Row],[5/6/2020]]-Recupera_PN_ACUM[[#This Row],[04-06-2020]]</f>
        <v>0</v>
      </c>
      <c r="H407" s="21">
        <f>+Recupera_PN_ACUM[[#This Row],[6/6/2020]]-Recupera_PN_ACUM[[#This Row],[5/6/2020]]</f>
        <v>0</v>
      </c>
    </row>
    <row r="408" spans="1:8">
      <c r="A408">
        <v>130908</v>
      </c>
      <c r="B408" s="2" t="s">
        <v>131</v>
      </c>
      <c r="C408" s="2" t="s">
        <v>357</v>
      </c>
      <c r="D408" s="2" t="s">
        <v>544</v>
      </c>
      <c r="E408" s="21"/>
      <c r="F408" s="21">
        <f>+Recupera_PN_ACUM[[#This Row],[04-06-2020]]-Recupera_PN_ACUM[[#This Row],[03-06-2020]]</f>
        <v>0</v>
      </c>
      <c r="G408" s="21">
        <f>+Recupera_PN_ACUM[[#This Row],[5/6/2020]]-Recupera_PN_ACUM[[#This Row],[04-06-2020]]</f>
        <v>0</v>
      </c>
      <c r="H408" s="21">
        <f>+Recupera_PN_ACUM[[#This Row],[6/6/2020]]-Recupera_PN_ACUM[[#This Row],[5/6/2020]]</f>
        <v>0</v>
      </c>
    </row>
    <row r="409" spans="1:8">
      <c r="A409">
        <v>60403</v>
      </c>
      <c r="B409" s="2" t="s">
        <v>214</v>
      </c>
      <c r="C409" s="2" t="s">
        <v>263</v>
      </c>
      <c r="D409" s="2" t="s">
        <v>545</v>
      </c>
      <c r="E409" s="21">
        <v>1</v>
      </c>
      <c r="F409" s="21">
        <f>+Recupera_PN_ACUM[[#This Row],[04-06-2020]]-Recupera_PN_ACUM[[#This Row],[03-06-2020]]</f>
        <v>0</v>
      </c>
      <c r="G409" s="21">
        <f>+Recupera_PN_ACUM[[#This Row],[5/6/2020]]-Recupera_PN_ACUM[[#This Row],[04-06-2020]]</f>
        <v>0</v>
      </c>
      <c r="H409" s="21">
        <f>+Recupera_PN_ACUM[[#This Row],[6/6/2020]]-Recupera_PN_ACUM[[#This Row],[5/6/2020]]</f>
        <v>0</v>
      </c>
    </row>
    <row r="410" spans="1:8">
      <c r="A410">
        <v>90406</v>
      </c>
      <c r="B410" s="2" t="s">
        <v>139</v>
      </c>
      <c r="C410" s="2" t="s">
        <v>189</v>
      </c>
      <c r="D410" s="2" t="s">
        <v>546</v>
      </c>
      <c r="E410" s="21">
        <v>0</v>
      </c>
      <c r="F410" s="21">
        <f>+Recupera_PN_ACUM[[#This Row],[04-06-2020]]-Recupera_PN_ACUM[[#This Row],[03-06-2020]]</f>
        <v>0</v>
      </c>
      <c r="G410" s="21">
        <f>+Recupera_PN_ACUM[[#This Row],[5/6/2020]]-Recupera_PN_ACUM[[#This Row],[04-06-2020]]</f>
        <v>0</v>
      </c>
      <c r="H410" s="21">
        <f>+Recupera_PN_ACUM[[#This Row],[6/6/2020]]-Recupera_PN_ACUM[[#This Row],[5/6/2020]]</f>
        <v>0</v>
      </c>
    </row>
    <row r="411" spans="1:8">
      <c r="A411">
        <v>40406</v>
      </c>
      <c r="B411" s="2" t="s">
        <v>115</v>
      </c>
      <c r="C411" s="2" t="s">
        <v>124</v>
      </c>
      <c r="D411" s="2" t="s">
        <v>547</v>
      </c>
      <c r="E411" s="21"/>
      <c r="F411" s="21">
        <f>+Recupera_PN_ACUM[[#This Row],[04-06-2020]]-Recupera_PN_ACUM[[#This Row],[03-06-2020]]</f>
        <v>0</v>
      </c>
      <c r="G411" s="21">
        <f>+Recupera_PN_ACUM[[#This Row],[5/6/2020]]-Recupera_PN_ACUM[[#This Row],[04-06-2020]]</f>
        <v>0</v>
      </c>
      <c r="H411" s="21">
        <f>+Recupera_PN_ACUM[[#This Row],[6/6/2020]]-Recupera_PN_ACUM[[#This Row],[5/6/2020]]</f>
        <v>0</v>
      </c>
    </row>
    <row r="412" spans="1:8">
      <c r="A412">
        <v>70308</v>
      </c>
      <c r="B412" s="2" t="s">
        <v>102</v>
      </c>
      <c r="C412" s="2" t="s">
        <v>102</v>
      </c>
      <c r="D412" s="2" t="s">
        <v>548</v>
      </c>
      <c r="E412" s="21"/>
      <c r="F412" s="21">
        <f>+Recupera_PN_ACUM[[#This Row],[04-06-2020]]-Recupera_PN_ACUM[[#This Row],[03-06-2020]]</f>
        <v>0</v>
      </c>
      <c r="G412" s="21">
        <f>+Recupera_PN_ACUM[[#This Row],[5/6/2020]]-Recupera_PN_ACUM[[#This Row],[04-06-2020]]</f>
        <v>0</v>
      </c>
      <c r="H412" s="21">
        <f>+Recupera_PN_ACUM[[#This Row],[6/6/2020]]-Recupera_PN_ACUM[[#This Row],[5/6/2020]]</f>
        <v>0</v>
      </c>
    </row>
    <row r="413" spans="1:8">
      <c r="A413">
        <v>60301</v>
      </c>
      <c r="B413" s="2" t="s">
        <v>214</v>
      </c>
      <c r="C413" s="2" t="s">
        <v>334</v>
      </c>
      <c r="D413" s="2" t="s">
        <v>549</v>
      </c>
      <c r="E413" s="21"/>
      <c r="F413" s="21">
        <f>+Recupera_PN_ACUM[[#This Row],[04-06-2020]]-Recupera_PN_ACUM[[#This Row],[03-06-2020]]</f>
        <v>0</v>
      </c>
      <c r="G413" s="21">
        <f>+Recupera_PN_ACUM[[#This Row],[5/6/2020]]-Recupera_PN_ACUM[[#This Row],[04-06-2020]]</f>
        <v>0</v>
      </c>
      <c r="H413" s="21">
        <f>+Recupera_PN_ACUM[[#This Row],[6/6/2020]]-Recupera_PN_ACUM[[#This Row],[5/6/2020]]</f>
        <v>0</v>
      </c>
    </row>
    <row r="414" spans="1:8">
      <c r="A414">
        <v>90304</v>
      </c>
      <c r="B414" s="2" t="s">
        <v>139</v>
      </c>
      <c r="C414" s="2" t="s">
        <v>238</v>
      </c>
      <c r="D414" s="2" t="s">
        <v>550</v>
      </c>
      <c r="E414" s="21"/>
      <c r="F414" s="21">
        <f>+Recupera_PN_ACUM[[#This Row],[04-06-2020]]-Recupera_PN_ACUM[[#This Row],[03-06-2020]]</f>
        <v>0</v>
      </c>
      <c r="G414" s="21">
        <f>+Recupera_PN_ACUM[[#This Row],[5/6/2020]]-Recupera_PN_ACUM[[#This Row],[04-06-2020]]</f>
        <v>0</v>
      </c>
      <c r="H414" s="21">
        <f>+Recupera_PN_ACUM[[#This Row],[6/6/2020]]-Recupera_PN_ACUM[[#This Row],[5/6/2020]]</f>
        <v>0</v>
      </c>
    </row>
    <row r="415" spans="1:8">
      <c r="A415">
        <v>70401</v>
      </c>
      <c r="B415" s="2" t="s">
        <v>102</v>
      </c>
      <c r="C415" s="2" t="s">
        <v>158</v>
      </c>
      <c r="D415" s="2" t="s">
        <v>551</v>
      </c>
      <c r="E415" s="21"/>
      <c r="F415" s="21">
        <f>+Recupera_PN_ACUM[[#This Row],[04-06-2020]]-Recupera_PN_ACUM[[#This Row],[03-06-2020]]</f>
        <v>0</v>
      </c>
      <c r="G415" s="21">
        <f>+Recupera_PN_ACUM[[#This Row],[5/6/2020]]-Recupera_PN_ACUM[[#This Row],[04-06-2020]]</f>
        <v>0</v>
      </c>
      <c r="H415" s="21">
        <f>+Recupera_PN_ACUM[[#This Row],[6/6/2020]]-Recupera_PN_ACUM[[#This Row],[5/6/2020]]</f>
        <v>0</v>
      </c>
    </row>
    <row r="416" spans="1:8" ht="24">
      <c r="A416">
        <v>120804</v>
      </c>
      <c r="B416" s="2" t="s">
        <v>104</v>
      </c>
      <c r="C416" s="2" t="s">
        <v>209</v>
      </c>
      <c r="D416" s="2" t="s">
        <v>552</v>
      </c>
      <c r="E416" s="21"/>
      <c r="F416" s="21">
        <f>+Recupera_PN_ACUM[[#This Row],[04-06-2020]]-Recupera_PN_ACUM[[#This Row],[03-06-2020]]</f>
        <v>0</v>
      </c>
      <c r="G416" s="21">
        <f>+Recupera_PN_ACUM[[#This Row],[5/6/2020]]-Recupera_PN_ACUM[[#This Row],[04-06-2020]]</f>
        <v>0</v>
      </c>
      <c r="H416" s="21">
        <f>+Recupera_PN_ACUM[[#This Row],[6/6/2020]]-Recupera_PN_ACUM[[#This Row],[5/6/2020]]</f>
        <v>0</v>
      </c>
    </row>
    <row r="417" spans="1:8">
      <c r="A417">
        <v>90513</v>
      </c>
      <c r="B417" s="2" t="s">
        <v>139</v>
      </c>
      <c r="C417" s="2" t="s">
        <v>258</v>
      </c>
      <c r="D417" s="2" t="s">
        <v>553</v>
      </c>
      <c r="E417" s="21"/>
      <c r="F417" s="21">
        <f>+Recupera_PN_ACUM[[#This Row],[04-06-2020]]-Recupera_PN_ACUM[[#This Row],[03-06-2020]]</f>
        <v>0</v>
      </c>
      <c r="G417" s="21">
        <f>+Recupera_PN_ACUM[[#This Row],[5/6/2020]]-Recupera_PN_ACUM[[#This Row],[04-06-2020]]</f>
        <v>0</v>
      </c>
      <c r="H417" s="21">
        <f>+Recupera_PN_ACUM[[#This Row],[6/6/2020]]-Recupera_PN_ACUM[[#This Row],[5/6/2020]]</f>
        <v>0</v>
      </c>
    </row>
    <row r="418" spans="1:8" ht="24">
      <c r="A418">
        <v>110103</v>
      </c>
      <c r="B418" s="2" t="s">
        <v>291</v>
      </c>
      <c r="C418" s="2" t="s">
        <v>292</v>
      </c>
      <c r="D418" s="2" t="s">
        <v>554</v>
      </c>
      <c r="E418" s="21"/>
      <c r="F418" s="21">
        <f>+Recupera_PN_ACUM[[#This Row],[04-06-2020]]-Recupera_PN_ACUM[[#This Row],[03-06-2020]]</f>
        <v>0</v>
      </c>
      <c r="G418" s="21">
        <f>+Recupera_PN_ACUM[[#This Row],[5/6/2020]]-Recupera_PN_ACUM[[#This Row],[04-06-2020]]</f>
        <v>0</v>
      </c>
      <c r="H418" s="21">
        <f>+Recupera_PN_ACUM[[#This Row],[6/6/2020]]-Recupera_PN_ACUM[[#This Row],[5/6/2020]]</f>
        <v>0</v>
      </c>
    </row>
    <row r="419" spans="1:8" ht="24">
      <c r="A419">
        <v>120307</v>
      </c>
      <c r="B419" s="2" t="s">
        <v>104</v>
      </c>
      <c r="C419" s="2" t="s">
        <v>126</v>
      </c>
      <c r="D419" s="2" t="s">
        <v>555</v>
      </c>
      <c r="E419" s="21"/>
      <c r="F419" s="21">
        <f>+Recupera_PN_ACUM[[#This Row],[04-06-2020]]-Recupera_PN_ACUM[[#This Row],[03-06-2020]]</f>
        <v>0</v>
      </c>
      <c r="G419" s="21">
        <f>+Recupera_PN_ACUM[[#This Row],[5/6/2020]]-Recupera_PN_ACUM[[#This Row],[04-06-2020]]</f>
        <v>0</v>
      </c>
      <c r="H419" s="21">
        <f>+Recupera_PN_ACUM[[#This Row],[6/6/2020]]-Recupera_PN_ACUM[[#This Row],[5/6/2020]]</f>
        <v>0</v>
      </c>
    </row>
    <row r="420" spans="1:8">
      <c r="A420">
        <v>30405</v>
      </c>
      <c r="B420" s="2" t="s">
        <v>99</v>
      </c>
      <c r="C420" s="2" t="s">
        <v>216</v>
      </c>
      <c r="D420" s="2" t="s">
        <v>556</v>
      </c>
      <c r="E420" s="21">
        <v>2</v>
      </c>
      <c r="F420" s="21">
        <f>+Recupera_PN_ACUM[[#This Row],[04-06-2020]]-Recupera_PN_ACUM[[#This Row],[03-06-2020]]</f>
        <v>0</v>
      </c>
      <c r="G420" s="21">
        <f>+Recupera_PN_ACUM[[#This Row],[5/6/2020]]-Recupera_PN_ACUM[[#This Row],[04-06-2020]]</f>
        <v>0</v>
      </c>
      <c r="H420" s="21">
        <f>+Recupera_PN_ACUM[[#This Row],[6/6/2020]]-Recupera_PN_ACUM[[#This Row],[5/6/2020]]</f>
        <v>0</v>
      </c>
    </row>
    <row r="421" spans="1:8">
      <c r="A421">
        <v>70503</v>
      </c>
      <c r="B421" s="2" t="s">
        <v>102</v>
      </c>
      <c r="C421" s="2" t="s">
        <v>536</v>
      </c>
      <c r="D421" s="2" t="s">
        <v>557</v>
      </c>
      <c r="E421" s="21">
        <v>18</v>
      </c>
      <c r="F421" s="21">
        <f>+Recupera_PN_ACUM[[#This Row],[04-06-2020]]-Recupera_PN_ACUM[[#This Row],[03-06-2020]]</f>
        <v>0</v>
      </c>
      <c r="G421" s="21">
        <f>+Recupera_PN_ACUM[[#This Row],[5/6/2020]]-Recupera_PN_ACUM[[#This Row],[04-06-2020]]</f>
        <v>0</v>
      </c>
      <c r="H421" s="21">
        <f>+Recupera_PN_ACUM[[#This Row],[6/6/2020]]-Recupera_PN_ACUM[[#This Row],[5/6/2020]]</f>
        <v>0</v>
      </c>
    </row>
    <row r="422" spans="1:8">
      <c r="A422">
        <v>81004</v>
      </c>
      <c r="B422" s="2" t="s">
        <v>97</v>
      </c>
      <c r="C422" s="2" t="s">
        <v>134</v>
      </c>
      <c r="D422" s="2" t="s">
        <v>558</v>
      </c>
      <c r="E422" s="21"/>
      <c r="F422" s="21">
        <f>+Recupera_PN_ACUM[[#This Row],[04-06-2020]]-Recupera_PN_ACUM[[#This Row],[03-06-2020]]</f>
        <v>0</v>
      </c>
      <c r="G422" s="21">
        <f>+Recupera_PN_ACUM[[#This Row],[5/6/2020]]-Recupera_PN_ACUM[[#This Row],[04-06-2020]]</f>
        <v>0</v>
      </c>
      <c r="H422" s="21">
        <f>+Recupera_PN_ACUM[[#This Row],[6/6/2020]]-Recupera_PN_ACUM[[#This Row],[5/6/2020]]</f>
        <v>0</v>
      </c>
    </row>
    <row r="423" spans="1:8">
      <c r="A423">
        <v>60407</v>
      </c>
      <c r="B423" s="2" t="s">
        <v>214</v>
      </c>
      <c r="C423" s="2" t="s">
        <v>263</v>
      </c>
      <c r="D423" s="2" t="s">
        <v>559</v>
      </c>
      <c r="E423" s="21">
        <v>0</v>
      </c>
      <c r="F423" s="21">
        <f>+Recupera_PN_ACUM[[#This Row],[04-06-2020]]-Recupera_PN_ACUM[[#This Row],[03-06-2020]]</f>
        <v>0</v>
      </c>
      <c r="G423" s="21">
        <f>+Recupera_PN_ACUM[[#This Row],[5/6/2020]]-Recupera_PN_ACUM[[#This Row],[04-06-2020]]</f>
        <v>0</v>
      </c>
      <c r="H423" s="21">
        <f>+Recupera_PN_ACUM[[#This Row],[6/6/2020]]-Recupera_PN_ACUM[[#This Row],[5/6/2020]]</f>
        <v>0</v>
      </c>
    </row>
    <row r="424" spans="1:8">
      <c r="A424">
        <v>130714</v>
      </c>
      <c r="B424" s="2" t="s">
        <v>131</v>
      </c>
      <c r="C424" s="2" t="s">
        <v>132</v>
      </c>
      <c r="D424" s="2" t="s">
        <v>560</v>
      </c>
      <c r="E424" s="21"/>
      <c r="F424" s="21">
        <f>+Recupera_PN_ACUM[[#This Row],[04-06-2020]]-Recupera_PN_ACUM[[#This Row],[03-06-2020]]</f>
        <v>0</v>
      </c>
      <c r="G424" s="21">
        <f>+Recupera_PN_ACUM[[#This Row],[5/6/2020]]-Recupera_PN_ACUM[[#This Row],[04-06-2020]]</f>
        <v>0</v>
      </c>
      <c r="H424" s="21">
        <f>+Recupera_PN_ACUM[[#This Row],[6/6/2020]]-Recupera_PN_ACUM[[#This Row],[5/6/2020]]</f>
        <v>0</v>
      </c>
    </row>
    <row r="425" spans="1:8">
      <c r="A425">
        <v>50208</v>
      </c>
      <c r="B425" s="2" t="s">
        <v>107</v>
      </c>
      <c r="C425" s="2" t="s">
        <v>195</v>
      </c>
      <c r="D425" s="2" t="s">
        <v>561</v>
      </c>
      <c r="E425" s="21"/>
      <c r="F425" s="21">
        <f>+Recupera_PN_ACUM[[#This Row],[04-06-2020]]-Recupera_PN_ACUM[[#This Row],[03-06-2020]]</f>
        <v>0</v>
      </c>
      <c r="G425" s="21">
        <f>+Recupera_PN_ACUM[[#This Row],[5/6/2020]]-Recupera_PN_ACUM[[#This Row],[04-06-2020]]</f>
        <v>0</v>
      </c>
      <c r="H425" s="21">
        <f>+Recupera_PN_ACUM[[#This Row],[6/6/2020]]-Recupera_PN_ACUM[[#This Row],[5/6/2020]]</f>
        <v>0</v>
      </c>
    </row>
    <row r="426" spans="1:8">
      <c r="A426">
        <v>30301</v>
      </c>
      <c r="B426" s="2" t="s">
        <v>99</v>
      </c>
      <c r="C426" s="2" t="s">
        <v>296</v>
      </c>
      <c r="D426" s="2" t="s">
        <v>562</v>
      </c>
      <c r="E426" s="21">
        <v>1</v>
      </c>
      <c r="F426" s="21">
        <f>+Recupera_PN_ACUM[[#This Row],[04-06-2020]]-Recupera_PN_ACUM[[#This Row],[03-06-2020]]</f>
        <v>0</v>
      </c>
      <c r="G426" s="21">
        <f>+Recupera_PN_ACUM[[#This Row],[5/6/2020]]-Recupera_PN_ACUM[[#This Row],[04-06-2020]]</f>
        <v>0</v>
      </c>
      <c r="H426" s="21">
        <f>+Recupera_PN_ACUM[[#This Row],[6/6/2020]]-Recupera_PN_ACUM[[#This Row],[5/6/2020]]</f>
        <v>0</v>
      </c>
    </row>
    <row r="427" spans="1:8">
      <c r="A427">
        <v>10302</v>
      </c>
      <c r="B427" s="2" t="s">
        <v>119</v>
      </c>
      <c r="C427" s="2" t="s">
        <v>159</v>
      </c>
      <c r="D427" s="2" t="s">
        <v>563</v>
      </c>
      <c r="E427" s="21"/>
      <c r="F427" s="21">
        <f>+Recupera_PN_ACUM[[#This Row],[04-06-2020]]-Recupera_PN_ACUM[[#This Row],[03-06-2020]]</f>
        <v>0</v>
      </c>
      <c r="G427" s="21">
        <f>+Recupera_PN_ACUM[[#This Row],[5/6/2020]]-Recupera_PN_ACUM[[#This Row],[04-06-2020]]</f>
        <v>0</v>
      </c>
      <c r="H427" s="21">
        <f>+Recupera_PN_ACUM[[#This Row],[6/6/2020]]-Recupera_PN_ACUM[[#This Row],[5/6/2020]]</f>
        <v>0</v>
      </c>
    </row>
    <row r="428" spans="1:8">
      <c r="A428">
        <v>30503</v>
      </c>
      <c r="B428" s="2" t="s">
        <v>99</v>
      </c>
      <c r="C428" s="2" t="s">
        <v>307</v>
      </c>
      <c r="D428" s="2" t="s">
        <v>563</v>
      </c>
      <c r="E428" s="21"/>
      <c r="F428" s="21">
        <f>+Recupera_PN_ACUM[[#This Row],[04-06-2020]]-Recupera_PN_ACUM[[#This Row],[03-06-2020]]</f>
        <v>0</v>
      </c>
      <c r="G428" s="21">
        <f>+Recupera_PN_ACUM[[#This Row],[5/6/2020]]-Recupera_PN_ACUM[[#This Row],[04-06-2020]]</f>
        <v>0</v>
      </c>
      <c r="H428" s="21">
        <f>+Recupera_PN_ACUM[[#This Row],[6/6/2020]]-Recupera_PN_ACUM[[#This Row],[5/6/2020]]</f>
        <v>0</v>
      </c>
    </row>
    <row r="429" spans="1:8">
      <c r="A429">
        <v>70411</v>
      </c>
      <c r="B429" s="2" t="s">
        <v>102</v>
      </c>
      <c r="C429" s="2" t="s">
        <v>158</v>
      </c>
      <c r="D429" s="2" t="s">
        <v>564</v>
      </c>
      <c r="E429" s="21"/>
      <c r="F429" s="21">
        <f>+Recupera_PN_ACUM[[#This Row],[04-06-2020]]-Recupera_PN_ACUM[[#This Row],[03-06-2020]]</f>
        <v>0</v>
      </c>
      <c r="G429" s="21">
        <f>+Recupera_PN_ACUM[[#This Row],[5/6/2020]]-Recupera_PN_ACUM[[#This Row],[04-06-2020]]</f>
        <v>0</v>
      </c>
      <c r="H429" s="21">
        <f>+Recupera_PN_ACUM[[#This Row],[6/6/2020]]-Recupera_PN_ACUM[[#This Row],[5/6/2020]]</f>
        <v>0</v>
      </c>
    </row>
    <row r="430" spans="1:8">
      <c r="A430">
        <v>60103</v>
      </c>
      <c r="B430" s="2" t="s">
        <v>214</v>
      </c>
      <c r="C430" s="2" t="s">
        <v>282</v>
      </c>
      <c r="D430" s="2" t="s">
        <v>565</v>
      </c>
      <c r="E430" s="21"/>
      <c r="F430" s="21">
        <f>+Recupera_PN_ACUM[[#This Row],[04-06-2020]]-Recupera_PN_ACUM[[#This Row],[03-06-2020]]</f>
        <v>0</v>
      </c>
      <c r="G430" s="21">
        <f>+Recupera_PN_ACUM[[#This Row],[5/6/2020]]-Recupera_PN_ACUM[[#This Row],[04-06-2020]]</f>
        <v>0</v>
      </c>
      <c r="H430" s="21">
        <f>+Recupera_PN_ACUM[[#This Row],[6/6/2020]]-Recupera_PN_ACUM[[#This Row],[5/6/2020]]</f>
        <v>0</v>
      </c>
    </row>
    <row r="431" spans="1:8">
      <c r="A431">
        <v>90211</v>
      </c>
      <c r="B431" s="2" t="s">
        <v>139</v>
      </c>
      <c r="C431" s="2" t="s">
        <v>165</v>
      </c>
      <c r="D431" s="2" t="s">
        <v>566</v>
      </c>
      <c r="E431" s="21">
        <v>2</v>
      </c>
      <c r="F431" s="21">
        <f>+Recupera_PN_ACUM[[#This Row],[04-06-2020]]-Recupera_PN_ACUM[[#This Row],[03-06-2020]]</f>
        <v>0</v>
      </c>
      <c r="G431" s="21">
        <f>+Recupera_PN_ACUM[[#This Row],[5/6/2020]]-Recupera_PN_ACUM[[#This Row],[04-06-2020]]</f>
        <v>0</v>
      </c>
      <c r="H431" s="21">
        <f>+Recupera_PN_ACUM[[#This Row],[6/6/2020]]-Recupera_PN_ACUM[[#This Row],[5/6/2020]]</f>
        <v>0</v>
      </c>
    </row>
    <row r="432" spans="1:8">
      <c r="A432">
        <v>41004</v>
      </c>
      <c r="B432" s="2" t="s">
        <v>115</v>
      </c>
      <c r="C432" s="2" t="s">
        <v>202</v>
      </c>
      <c r="D432" s="2" t="s">
        <v>567</v>
      </c>
      <c r="E432" s="21"/>
      <c r="F432" s="21">
        <f>+Recupera_PN_ACUM[[#This Row],[04-06-2020]]-Recupera_PN_ACUM[[#This Row],[03-06-2020]]</f>
        <v>0</v>
      </c>
      <c r="G432" s="21">
        <f>+Recupera_PN_ACUM[[#This Row],[5/6/2020]]-Recupera_PN_ACUM[[#This Row],[04-06-2020]]</f>
        <v>0</v>
      </c>
      <c r="H432" s="21">
        <f>+Recupera_PN_ACUM[[#This Row],[6/6/2020]]-Recupera_PN_ACUM[[#This Row],[5/6/2020]]</f>
        <v>0</v>
      </c>
    </row>
    <row r="433" spans="1:8">
      <c r="A433">
        <v>90601</v>
      </c>
      <c r="B433" s="2" t="s">
        <v>139</v>
      </c>
      <c r="C433" s="2" t="s">
        <v>253</v>
      </c>
      <c r="D433" s="2" t="s">
        <v>568</v>
      </c>
      <c r="E433" s="21">
        <v>0</v>
      </c>
      <c r="F433" s="21">
        <f>+Recupera_PN_ACUM[[#This Row],[04-06-2020]]-Recupera_PN_ACUM[[#This Row],[03-06-2020]]</f>
        <v>0</v>
      </c>
      <c r="G433" s="21">
        <f>+Recupera_PN_ACUM[[#This Row],[5/6/2020]]-Recupera_PN_ACUM[[#This Row],[04-06-2020]]</f>
        <v>0</v>
      </c>
      <c r="H433" s="21">
        <f>+Recupera_PN_ACUM[[#This Row],[6/6/2020]]-Recupera_PN_ACUM[[#This Row],[5/6/2020]]</f>
        <v>0</v>
      </c>
    </row>
    <row r="434" spans="1:8" ht="24">
      <c r="A434">
        <v>120316</v>
      </c>
      <c r="B434" s="2" t="s">
        <v>104</v>
      </c>
      <c r="C434" s="2" t="s">
        <v>126</v>
      </c>
      <c r="D434" s="2" t="s">
        <v>569</v>
      </c>
      <c r="E434" s="21"/>
      <c r="F434" s="21">
        <f>+Recupera_PN_ACUM[[#This Row],[04-06-2020]]-Recupera_PN_ACUM[[#This Row],[03-06-2020]]</f>
        <v>0</v>
      </c>
      <c r="G434" s="21">
        <f>+Recupera_PN_ACUM[[#This Row],[5/6/2020]]-Recupera_PN_ACUM[[#This Row],[04-06-2020]]</f>
        <v>0</v>
      </c>
      <c r="H434" s="21">
        <f>+Recupera_PN_ACUM[[#This Row],[6/6/2020]]-Recupera_PN_ACUM[[#This Row],[5/6/2020]]</f>
        <v>0</v>
      </c>
    </row>
    <row r="435" spans="1:8" ht="24">
      <c r="A435">
        <v>120606</v>
      </c>
      <c r="B435" s="2" t="s">
        <v>104</v>
      </c>
      <c r="C435" s="2" t="s">
        <v>187</v>
      </c>
      <c r="D435" s="2" t="s">
        <v>570</v>
      </c>
      <c r="E435" s="21">
        <v>0</v>
      </c>
      <c r="F435" s="21">
        <f>+Recupera_PN_ACUM[[#This Row],[04-06-2020]]-Recupera_PN_ACUM[[#This Row],[03-06-2020]]</f>
        <v>0</v>
      </c>
      <c r="G435" s="21">
        <f>+Recupera_PN_ACUM[[#This Row],[5/6/2020]]-Recupera_PN_ACUM[[#This Row],[04-06-2020]]</f>
        <v>0</v>
      </c>
      <c r="H435" s="21">
        <f>+Recupera_PN_ACUM[[#This Row],[6/6/2020]]-Recupera_PN_ACUM[[#This Row],[5/6/2020]]</f>
        <v>0</v>
      </c>
    </row>
    <row r="436" spans="1:8" ht="24">
      <c r="A436">
        <v>120107</v>
      </c>
      <c r="B436" s="2" t="s">
        <v>104</v>
      </c>
      <c r="C436" s="2" t="s">
        <v>193</v>
      </c>
      <c r="D436" s="2" t="s">
        <v>571</v>
      </c>
      <c r="E436" s="21"/>
      <c r="F436" s="21">
        <f>+Recupera_PN_ACUM[[#This Row],[04-06-2020]]-Recupera_PN_ACUM[[#This Row],[03-06-2020]]</f>
        <v>0</v>
      </c>
      <c r="G436" s="21">
        <f>+Recupera_PN_ACUM[[#This Row],[5/6/2020]]-Recupera_PN_ACUM[[#This Row],[04-06-2020]]</f>
        <v>0</v>
      </c>
      <c r="H436" s="21">
        <f>+Recupera_PN_ACUM[[#This Row],[6/6/2020]]-Recupera_PN_ACUM[[#This Row],[5/6/2020]]</f>
        <v>0</v>
      </c>
    </row>
    <row r="437" spans="1:8">
      <c r="A437">
        <v>10404</v>
      </c>
      <c r="B437" s="2" t="s">
        <v>119</v>
      </c>
      <c r="C437" s="2" t="s">
        <v>120</v>
      </c>
      <c r="D437" s="2" t="s">
        <v>572</v>
      </c>
      <c r="E437" s="21">
        <v>1</v>
      </c>
      <c r="F437" s="21">
        <f>+Recupera_PN_ACUM[[#This Row],[04-06-2020]]-Recupera_PN_ACUM[[#This Row],[03-06-2020]]</f>
        <v>0</v>
      </c>
      <c r="G437" s="21">
        <f>+Recupera_PN_ACUM[[#This Row],[5/6/2020]]-Recupera_PN_ACUM[[#This Row],[04-06-2020]]</f>
        <v>0</v>
      </c>
      <c r="H437" s="21">
        <f>+Recupera_PN_ACUM[[#This Row],[6/6/2020]]-Recupera_PN_ACUM[[#This Row],[5/6/2020]]</f>
        <v>0</v>
      </c>
    </row>
    <row r="438" spans="1:8">
      <c r="A438">
        <v>100101</v>
      </c>
      <c r="B438" s="2" t="s">
        <v>113</v>
      </c>
      <c r="C438" s="2" t="s">
        <v>113</v>
      </c>
      <c r="D438" s="2" t="s">
        <v>573</v>
      </c>
      <c r="E438" s="21">
        <v>1</v>
      </c>
      <c r="F438" s="21">
        <f>+Recupera_PN_ACUM[[#This Row],[04-06-2020]]-Recupera_PN_ACUM[[#This Row],[03-06-2020]]</f>
        <v>0</v>
      </c>
      <c r="G438" s="21">
        <f>+Recupera_PN_ACUM[[#This Row],[5/6/2020]]-Recupera_PN_ACUM[[#This Row],[04-06-2020]]</f>
        <v>0</v>
      </c>
      <c r="H438" s="21">
        <f>+Recupera_PN_ACUM[[#This Row],[6/6/2020]]-Recupera_PN_ACUM[[#This Row],[5/6/2020]]</f>
        <v>0</v>
      </c>
    </row>
    <row r="439" spans="1:8">
      <c r="A439">
        <v>20401</v>
      </c>
      <c r="B439" s="2" t="s">
        <v>110</v>
      </c>
      <c r="C439" s="2" t="s">
        <v>242</v>
      </c>
      <c r="D439" s="2" t="s">
        <v>574</v>
      </c>
      <c r="E439" s="21"/>
      <c r="F439" s="21">
        <f>+Recupera_PN_ACUM[[#This Row],[04-06-2020]]-Recupera_PN_ACUM[[#This Row],[03-06-2020]]</f>
        <v>0</v>
      </c>
      <c r="G439" s="21">
        <f>+Recupera_PN_ACUM[[#This Row],[5/6/2020]]-Recupera_PN_ACUM[[#This Row],[04-06-2020]]</f>
        <v>0</v>
      </c>
      <c r="H439" s="21">
        <f>+Recupera_PN_ACUM[[#This Row],[6/6/2020]]-Recupera_PN_ACUM[[#This Row],[5/6/2020]]</f>
        <v>0</v>
      </c>
    </row>
    <row r="440" spans="1:8" ht="24">
      <c r="A440">
        <v>120108</v>
      </c>
      <c r="B440" s="2" t="s">
        <v>104</v>
      </c>
      <c r="C440" s="2" t="s">
        <v>193</v>
      </c>
      <c r="D440" s="2" t="s">
        <v>575</v>
      </c>
      <c r="E440" s="21">
        <v>3</v>
      </c>
      <c r="F440" s="21">
        <f>+Recupera_PN_ACUM[[#This Row],[04-06-2020]]-Recupera_PN_ACUM[[#This Row],[03-06-2020]]</f>
        <v>0</v>
      </c>
      <c r="G440" s="21">
        <f>+Recupera_PN_ACUM[[#This Row],[5/6/2020]]-Recupera_PN_ACUM[[#This Row],[04-06-2020]]</f>
        <v>0</v>
      </c>
      <c r="H440" s="21">
        <f>+Recupera_PN_ACUM[[#This Row],[6/6/2020]]-Recupera_PN_ACUM[[#This Row],[5/6/2020]]</f>
        <v>0</v>
      </c>
    </row>
    <row r="441" spans="1:8" ht="24">
      <c r="A441">
        <v>120308</v>
      </c>
      <c r="B441" s="2" t="s">
        <v>104</v>
      </c>
      <c r="C441" s="2" t="s">
        <v>126</v>
      </c>
      <c r="D441" s="2" t="s">
        <v>576</v>
      </c>
      <c r="E441" s="21"/>
      <c r="F441" s="21">
        <f>+Recupera_PN_ACUM[[#This Row],[04-06-2020]]-Recupera_PN_ACUM[[#This Row],[03-06-2020]]</f>
        <v>0</v>
      </c>
      <c r="G441" s="21">
        <f>+Recupera_PN_ACUM[[#This Row],[5/6/2020]]-Recupera_PN_ACUM[[#This Row],[04-06-2020]]</f>
        <v>0</v>
      </c>
      <c r="H441" s="21">
        <f>+Recupera_PN_ACUM[[#This Row],[6/6/2020]]-Recupera_PN_ACUM[[#This Row],[5/6/2020]]</f>
        <v>0</v>
      </c>
    </row>
    <row r="442" spans="1:8">
      <c r="A442">
        <v>30504</v>
      </c>
      <c r="B442" s="2" t="s">
        <v>99</v>
      </c>
      <c r="C442" s="2" t="s">
        <v>307</v>
      </c>
      <c r="D442" s="2" t="s">
        <v>577</v>
      </c>
      <c r="E442" s="21"/>
      <c r="F442" s="21">
        <f>+Recupera_PN_ACUM[[#This Row],[04-06-2020]]-Recupera_PN_ACUM[[#This Row],[03-06-2020]]</f>
        <v>0</v>
      </c>
      <c r="G442" s="21">
        <f>+Recupera_PN_ACUM[[#This Row],[5/6/2020]]-Recupera_PN_ACUM[[#This Row],[04-06-2020]]</f>
        <v>0</v>
      </c>
      <c r="H442" s="21">
        <f>+Recupera_PN_ACUM[[#This Row],[6/6/2020]]-Recupera_PN_ACUM[[#This Row],[5/6/2020]]</f>
        <v>0</v>
      </c>
    </row>
    <row r="443" spans="1:8">
      <c r="A443">
        <v>70215</v>
      </c>
      <c r="B443" s="2" t="s">
        <v>102</v>
      </c>
      <c r="C443" s="2" t="s">
        <v>161</v>
      </c>
      <c r="D443" s="2" t="s">
        <v>578</v>
      </c>
      <c r="E443" s="21">
        <v>0</v>
      </c>
      <c r="F443" s="21">
        <f>+Recupera_PN_ACUM[[#This Row],[04-06-2020]]-Recupera_PN_ACUM[[#This Row],[03-06-2020]]</f>
        <v>0</v>
      </c>
      <c r="G443" s="21">
        <f>+Recupera_PN_ACUM[[#This Row],[5/6/2020]]-Recupera_PN_ACUM[[#This Row],[04-06-2020]]</f>
        <v>0</v>
      </c>
      <c r="H443" s="21">
        <f>+Recupera_PN_ACUM[[#This Row],[6/6/2020]]-Recupera_PN_ACUM[[#This Row],[5/6/2020]]</f>
        <v>0</v>
      </c>
    </row>
    <row r="444" spans="1:8">
      <c r="A444">
        <v>41404</v>
      </c>
      <c r="B444" s="2" t="s">
        <v>115</v>
      </c>
      <c r="C444" s="2" t="s">
        <v>268</v>
      </c>
      <c r="D444" s="2" t="s">
        <v>579</v>
      </c>
      <c r="E444" s="21"/>
      <c r="F444" s="21">
        <f>+Recupera_PN_ACUM[[#This Row],[04-06-2020]]-Recupera_PN_ACUM[[#This Row],[03-06-2020]]</f>
        <v>0</v>
      </c>
      <c r="G444" s="21">
        <f>+Recupera_PN_ACUM[[#This Row],[5/6/2020]]-Recupera_PN_ACUM[[#This Row],[04-06-2020]]</f>
        <v>0</v>
      </c>
      <c r="H444" s="21">
        <f>+Recupera_PN_ACUM[[#This Row],[6/6/2020]]-Recupera_PN_ACUM[[#This Row],[5/6/2020]]</f>
        <v>0</v>
      </c>
    </row>
    <row r="445" spans="1:8">
      <c r="A445">
        <v>30602</v>
      </c>
      <c r="B445" s="2" t="s">
        <v>99</v>
      </c>
      <c r="C445" s="2" t="s">
        <v>580</v>
      </c>
      <c r="D445" s="2" t="s">
        <v>581</v>
      </c>
      <c r="E445" s="21">
        <v>1</v>
      </c>
      <c r="F445" s="21">
        <f>+Recupera_PN_ACUM[[#This Row],[04-06-2020]]-Recupera_PN_ACUM[[#This Row],[03-06-2020]]</f>
        <v>0</v>
      </c>
      <c r="G445" s="21">
        <f>+Recupera_PN_ACUM[[#This Row],[5/6/2020]]-Recupera_PN_ACUM[[#This Row],[04-06-2020]]</f>
        <v>0</v>
      </c>
      <c r="H445" s="21">
        <f>+Recupera_PN_ACUM[[#This Row],[6/6/2020]]-Recupera_PN_ACUM[[#This Row],[5/6/2020]]</f>
        <v>0</v>
      </c>
    </row>
    <row r="446" spans="1:8">
      <c r="A446">
        <v>130408</v>
      </c>
      <c r="B446" s="2" t="s">
        <v>131</v>
      </c>
      <c r="C446" s="2" t="s">
        <v>178</v>
      </c>
      <c r="D446" s="2" t="s">
        <v>582</v>
      </c>
      <c r="E446" s="21"/>
      <c r="F446" s="21">
        <f>+Recupera_PN_ACUM[[#This Row],[04-06-2020]]-Recupera_PN_ACUM[[#This Row],[03-06-2020]]</f>
        <v>0</v>
      </c>
      <c r="G446" s="21">
        <f>+Recupera_PN_ACUM[[#This Row],[5/6/2020]]-Recupera_PN_ACUM[[#This Row],[04-06-2020]]</f>
        <v>0</v>
      </c>
      <c r="H446" s="21">
        <f>+Recupera_PN_ACUM[[#This Row],[6/6/2020]]-Recupera_PN_ACUM[[#This Row],[5/6/2020]]</f>
        <v>0</v>
      </c>
    </row>
    <row r="447" spans="1:8">
      <c r="A447">
        <v>30109</v>
      </c>
      <c r="B447" s="2" t="s">
        <v>99</v>
      </c>
      <c r="C447" s="2" t="s">
        <v>99</v>
      </c>
      <c r="D447" s="2" t="s">
        <v>583</v>
      </c>
      <c r="E447" s="21">
        <v>44</v>
      </c>
      <c r="F447" s="21">
        <f>+Recupera_PN_ACUM[[#This Row],[04-06-2020]]-Recupera_PN_ACUM[[#This Row],[03-06-2020]]</f>
        <v>0</v>
      </c>
      <c r="G447" s="21">
        <f>+Recupera_PN_ACUM[[#This Row],[5/6/2020]]-Recupera_PN_ACUM[[#This Row],[04-06-2020]]</f>
        <v>0</v>
      </c>
      <c r="H447" s="21">
        <f>+Recupera_PN_ACUM[[#This Row],[6/6/2020]]-Recupera_PN_ACUM[[#This Row],[5/6/2020]]</f>
        <v>0</v>
      </c>
    </row>
    <row r="448" spans="1:8">
      <c r="A448">
        <v>30201</v>
      </c>
      <c r="B448" s="2" t="s">
        <v>99</v>
      </c>
      <c r="C448" s="2" t="s">
        <v>100</v>
      </c>
      <c r="D448" s="2" t="s">
        <v>584</v>
      </c>
      <c r="E448" s="21"/>
      <c r="F448" s="21">
        <f>+Recupera_PN_ACUM[[#This Row],[04-06-2020]]-Recupera_PN_ACUM[[#This Row],[03-06-2020]]</f>
        <v>0</v>
      </c>
      <c r="G448" s="21">
        <f>+Recupera_PN_ACUM[[#This Row],[5/6/2020]]-Recupera_PN_ACUM[[#This Row],[04-06-2020]]</f>
        <v>0</v>
      </c>
      <c r="H448" s="21">
        <f>+Recupera_PN_ACUM[[#This Row],[6/6/2020]]-Recupera_PN_ACUM[[#This Row],[5/6/2020]]</f>
        <v>0</v>
      </c>
    </row>
    <row r="449" spans="1:8">
      <c r="A449">
        <v>130103</v>
      </c>
      <c r="B449" s="2" t="s">
        <v>131</v>
      </c>
      <c r="C449" s="2" t="s">
        <v>144</v>
      </c>
      <c r="D449" s="2" t="s">
        <v>585</v>
      </c>
      <c r="E449" s="21">
        <v>4</v>
      </c>
      <c r="F449" s="21">
        <f>+Recupera_PN_ACUM[[#This Row],[04-06-2020]]-Recupera_PN_ACUM[[#This Row],[03-06-2020]]</f>
        <v>0</v>
      </c>
      <c r="G449" s="21">
        <f>+Recupera_PN_ACUM[[#This Row],[5/6/2020]]-Recupera_PN_ACUM[[#This Row],[04-06-2020]]</f>
        <v>0</v>
      </c>
      <c r="H449" s="21">
        <f>+Recupera_PN_ACUM[[#This Row],[6/6/2020]]-Recupera_PN_ACUM[[#This Row],[5/6/2020]]</f>
        <v>0</v>
      </c>
    </row>
    <row r="450" spans="1:8">
      <c r="A450">
        <v>40109</v>
      </c>
      <c r="B450" s="2" t="s">
        <v>115</v>
      </c>
      <c r="C450" s="2" t="s">
        <v>116</v>
      </c>
      <c r="D450" s="2" t="s">
        <v>586</v>
      </c>
      <c r="E450" s="21">
        <v>4</v>
      </c>
      <c r="F450" s="21">
        <f>+Recupera_PN_ACUM[[#This Row],[04-06-2020]]-Recupera_PN_ACUM[[#This Row],[03-06-2020]]</f>
        <v>0</v>
      </c>
      <c r="G450" s="21">
        <f>+Recupera_PN_ACUM[[#This Row],[5/6/2020]]-Recupera_PN_ACUM[[#This Row],[04-06-2020]]</f>
        <v>0</v>
      </c>
      <c r="H450" s="21">
        <f>+Recupera_PN_ACUM[[#This Row],[6/6/2020]]-Recupera_PN_ACUM[[#This Row],[5/6/2020]]</f>
        <v>0</v>
      </c>
    </row>
    <row r="451" spans="1:8">
      <c r="A451">
        <v>91014</v>
      </c>
      <c r="B451" s="2" t="s">
        <v>139</v>
      </c>
      <c r="C451" s="2" t="s">
        <v>232</v>
      </c>
      <c r="D451" s="2" t="s">
        <v>587</v>
      </c>
      <c r="E451" s="21">
        <v>85</v>
      </c>
      <c r="F451" s="21">
        <f>+Recupera_PN_ACUM[[#This Row],[04-06-2020]]-Recupera_PN_ACUM[[#This Row],[03-06-2020]]</f>
        <v>0</v>
      </c>
      <c r="G451" s="21">
        <f>+Recupera_PN_ACUM[[#This Row],[5/6/2020]]-Recupera_PN_ACUM[[#This Row],[04-06-2020]]</f>
        <v>0</v>
      </c>
      <c r="H451" s="21">
        <f>+Recupera_PN_ACUM[[#This Row],[6/6/2020]]-Recupera_PN_ACUM[[#This Row],[5/6/2020]]</f>
        <v>0</v>
      </c>
    </row>
    <row r="452" spans="1:8">
      <c r="A452">
        <v>130715</v>
      </c>
      <c r="B452" s="2" t="s">
        <v>131</v>
      </c>
      <c r="C452" s="2" t="s">
        <v>132</v>
      </c>
      <c r="D452" s="2" t="s">
        <v>588</v>
      </c>
      <c r="E452" s="21"/>
      <c r="F452" s="21">
        <f>+Recupera_PN_ACUM[[#This Row],[04-06-2020]]-Recupera_PN_ACUM[[#This Row],[03-06-2020]]</f>
        <v>0</v>
      </c>
      <c r="G452" s="21">
        <f>+Recupera_PN_ACUM[[#This Row],[5/6/2020]]-Recupera_PN_ACUM[[#This Row],[04-06-2020]]</f>
        <v>0</v>
      </c>
      <c r="H452" s="21">
        <f>+Recupera_PN_ACUM[[#This Row],[6/6/2020]]-Recupera_PN_ACUM[[#This Row],[5/6/2020]]</f>
        <v>0</v>
      </c>
    </row>
    <row r="453" spans="1:8">
      <c r="A453">
        <v>60401</v>
      </c>
      <c r="B453" s="2" t="s">
        <v>214</v>
      </c>
      <c r="C453" s="2" t="s">
        <v>263</v>
      </c>
      <c r="D453" s="2" t="s">
        <v>589</v>
      </c>
      <c r="E453" s="21">
        <v>11</v>
      </c>
      <c r="F453" s="21">
        <f>+Recupera_PN_ACUM[[#This Row],[04-06-2020]]-Recupera_PN_ACUM[[#This Row],[03-06-2020]]</f>
        <v>0</v>
      </c>
      <c r="G453" s="21">
        <f>+Recupera_PN_ACUM[[#This Row],[5/6/2020]]-Recupera_PN_ACUM[[#This Row],[04-06-2020]]</f>
        <v>0</v>
      </c>
      <c r="H453" s="21">
        <f>+Recupera_PN_ACUM[[#This Row],[6/6/2020]]-Recupera_PN_ACUM[[#This Row],[5/6/2020]]</f>
        <v>0</v>
      </c>
    </row>
    <row r="454" spans="1:8">
      <c r="A454">
        <v>20501</v>
      </c>
      <c r="B454" s="2" t="s">
        <v>110</v>
      </c>
      <c r="C454" s="2" t="s">
        <v>348</v>
      </c>
      <c r="D454" s="2" t="s">
        <v>590</v>
      </c>
      <c r="E454" s="21"/>
      <c r="F454" s="21">
        <f>+Recupera_PN_ACUM[[#This Row],[04-06-2020]]-Recupera_PN_ACUM[[#This Row],[03-06-2020]]</f>
        <v>0</v>
      </c>
      <c r="G454" s="21">
        <f>+Recupera_PN_ACUM[[#This Row],[5/6/2020]]-Recupera_PN_ACUM[[#This Row],[04-06-2020]]</f>
        <v>0</v>
      </c>
      <c r="H454" s="21">
        <f>+Recupera_PN_ACUM[[#This Row],[6/6/2020]]-Recupera_PN_ACUM[[#This Row],[5/6/2020]]</f>
        <v>0</v>
      </c>
    </row>
    <row r="455" spans="1:8">
      <c r="A455">
        <v>81008</v>
      </c>
      <c r="B455" s="2" t="s">
        <v>97</v>
      </c>
      <c r="C455" s="2" t="s">
        <v>134</v>
      </c>
      <c r="D455" s="2" t="s">
        <v>591</v>
      </c>
      <c r="E455" s="21"/>
      <c r="F455" s="21">
        <f>+Recupera_PN_ACUM[[#This Row],[04-06-2020]]-Recupera_PN_ACUM[[#This Row],[03-06-2020]]</f>
        <v>0</v>
      </c>
      <c r="G455" s="21">
        <f>+Recupera_PN_ACUM[[#This Row],[5/6/2020]]-Recupera_PN_ACUM[[#This Row],[04-06-2020]]</f>
        <v>0</v>
      </c>
      <c r="H455" s="21">
        <f>+Recupera_PN_ACUM[[#This Row],[6/6/2020]]-Recupera_PN_ACUM[[#This Row],[5/6/2020]]</f>
        <v>0</v>
      </c>
    </row>
    <row r="456" spans="1:8">
      <c r="A456">
        <v>70505</v>
      </c>
      <c r="B456" s="2" t="s">
        <v>102</v>
      </c>
      <c r="C456" s="2" t="s">
        <v>536</v>
      </c>
      <c r="D456" s="2" t="s">
        <v>592</v>
      </c>
      <c r="E456" s="21">
        <v>1</v>
      </c>
      <c r="F456" s="21">
        <f>+Recupera_PN_ACUM[[#This Row],[04-06-2020]]-Recupera_PN_ACUM[[#This Row],[03-06-2020]]</f>
        <v>0</v>
      </c>
      <c r="G456" s="21">
        <f>+Recupera_PN_ACUM[[#This Row],[5/6/2020]]-Recupera_PN_ACUM[[#This Row],[04-06-2020]]</f>
        <v>0</v>
      </c>
      <c r="H456" s="21">
        <f>+Recupera_PN_ACUM[[#This Row],[6/6/2020]]-Recupera_PN_ACUM[[#This Row],[5/6/2020]]</f>
        <v>0</v>
      </c>
    </row>
    <row r="457" spans="1:8">
      <c r="A457">
        <v>81102</v>
      </c>
      <c r="B457" s="2" t="s">
        <v>97</v>
      </c>
      <c r="C457" s="2" t="s">
        <v>593</v>
      </c>
      <c r="D457" s="2" t="s">
        <v>594</v>
      </c>
      <c r="E457" s="21"/>
      <c r="F457" s="21">
        <f>+Recupera_PN_ACUM[[#This Row],[04-06-2020]]-Recupera_PN_ACUM[[#This Row],[03-06-2020]]</f>
        <v>0</v>
      </c>
      <c r="G457" s="21">
        <f>+Recupera_PN_ACUM[[#This Row],[5/6/2020]]-Recupera_PN_ACUM[[#This Row],[04-06-2020]]</f>
        <v>0</v>
      </c>
      <c r="H457" s="21">
        <f>+Recupera_PN_ACUM[[#This Row],[6/6/2020]]-Recupera_PN_ACUM[[#This Row],[5/6/2020]]</f>
        <v>0</v>
      </c>
    </row>
    <row r="458" spans="1:8">
      <c r="A458">
        <v>81103</v>
      </c>
      <c r="B458" s="2" t="s">
        <v>97</v>
      </c>
      <c r="C458" s="2" t="s">
        <v>593</v>
      </c>
      <c r="D458" s="2" t="s">
        <v>595</v>
      </c>
      <c r="E458" s="21"/>
      <c r="F458" s="21">
        <f>+Recupera_PN_ACUM[[#This Row],[04-06-2020]]-Recupera_PN_ACUM[[#This Row],[03-06-2020]]</f>
        <v>0</v>
      </c>
      <c r="G458" s="21">
        <f>+Recupera_PN_ACUM[[#This Row],[5/6/2020]]-Recupera_PN_ACUM[[#This Row],[04-06-2020]]</f>
        <v>0</v>
      </c>
      <c r="H458" s="21">
        <f>+Recupera_PN_ACUM[[#This Row],[6/6/2020]]-Recupera_PN_ACUM[[#This Row],[5/6/2020]]</f>
        <v>0</v>
      </c>
    </row>
    <row r="459" spans="1:8">
      <c r="A459">
        <v>80817</v>
      </c>
      <c r="B459" s="2" t="s">
        <v>97</v>
      </c>
      <c r="C459" s="2" t="s">
        <v>97</v>
      </c>
      <c r="D459" s="2" t="s">
        <v>596</v>
      </c>
      <c r="E459" s="21">
        <v>1</v>
      </c>
      <c r="F459" s="21">
        <f>+Recupera_PN_ACUM[[#This Row],[04-06-2020]]-Recupera_PN_ACUM[[#This Row],[03-06-2020]]</f>
        <v>0</v>
      </c>
      <c r="G459" s="21">
        <f>+Recupera_PN_ACUM[[#This Row],[5/6/2020]]-Recupera_PN_ACUM[[#This Row],[04-06-2020]]</f>
        <v>0</v>
      </c>
      <c r="H459" s="21">
        <f>+Recupera_PN_ACUM[[#This Row],[6/6/2020]]-Recupera_PN_ACUM[[#This Row],[5/6/2020]]</f>
        <v>0</v>
      </c>
    </row>
    <row r="460" spans="1:8">
      <c r="A460">
        <v>40804</v>
      </c>
      <c r="B460" s="2" t="s">
        <v>115</v>
      </c>
      <c r="C460" s="2" t="s">
        <v>419</v>
      </c>
      <c r="D460" s="2" t="s">
        <v>597</v>
      </c>
      <c r="E460" s="21"/>
      <c r="F460" s="21">
        <f>+Recupera_PN_ACUM[[#This Row],[04-06-2020]]-Recupera_PN_ACUM[[#This Row],[03-06-2020]]</f>
        <v>0</v>
      </c>
      <c r="G460" s="21">
        <f>+Recupera_PN_ACUM[[#This Row],[5/6/2020]]-Recupera_PN_ACUM[[#This Row],[04-06-2020]]</f>
        <v>0</v>
      </c>
      <c r="H460" s="21">
        <f>+Recupera_PN_ACUM[[#This Row],[6/6/2020]]-Recupera_PN_ACUM[[#This Row],[5/6/2020]]</f>
        <v>0</v>
      </c>
    </row>
    <row r="461" spans="1:8">
      <c r="A461">
        <v>20606</v>
      </c>
      <c r="B461" s="2" t="s">
        <v>110</v>
      </c>
      <c r="C461" s="2" t="s">
        <v>236</v>
      </c>
      <c r="D461" s="2" t="s">
        <v>598</v>
      </c>
      <c r="E461" s="21"/>
      <c r="F461" s="21">
        <f>+Recupera_PN_ACUM[[#This Row],[04-06-2020]]-Recupera_PN_ACUM[[#This Row],[03-06-2020]]</f>
        <v>0</v>
      </c>
      <c r="G461" s="21">
        <f>+Recupera_PN_ACUM[[#This Row],[5/6/2020]]-Recupera_PN_ACUM[[#This Row],[04-06-2020]]</f>
        <v>0</v>
      </c>
      <c r="H461" s="21">
        <f>+Recupera_PN_ACUM[[#This Row],[6/6/2020]]-Recupera_PN_ACUM[[#This Row],[5/6/2020]]</f>
        <v>0</v>
      </c>
    </row>
    <row r="462" spans="1:8">
      <c r="A462">
        <v>30501</v>
      </c>
      <c r="B462" s="2" t="s">
        <v>99</v>
      </c>
      <c r="C462" s="2" t="s">
        <v>307</v>
      </c>
      <c r="D462" s="2" t="s">
        <v>599</v>
      </c>
      <c r="E462" s="21">
        <v>0</v>
      </c>
      <c r="F462" s="21">
        <f>+Recupera_PN_ACUM[[#This Row],[04-06-2020]]-Recupera_PN_ACUM[[#This Row],[03-06-2020]]</f>
        <v>0</v>
      </c>
      <c r="G462" s="21">
        <f>+Recupera_PN_ACUM[[#This Row],[5/6/2020]]-Recupera_PN_ACUM[[#This Row],[04-06-2020]]</f>
        <v>0</v>
      </c>
      <c r="H462" s="21">
        <f>+Recupera_PN_ACUM[[#This Row],[6/6/2020]]-Recupera_PN_ACUM[[#This Row],[5/6/2020]]</f>
        <v>0</v>
      </c>
    </row>
    <row r="463" spans="1:8">
      <c r="A463">
        <v>30205</v>
      </c>
      <c r="B463" s="2" t="s">
        <v>99</v>
      </c>
      <c r="C463" s="2" t="s">
        <v>100</v>
      </c>
      <c r="D463" s="2" t="s">
        <v>600</v>
      </c>
      <c r="E463" s="21"/>
      <c r="F463" s="21">
        <f>+Recupera_PN_ACUM[[#This Row],[04-06-2020]]-Recupera_PN_ACUM[[#This Row],[03-06-2020]]</f>
        <v>0</v>
      </c>
      <c r="G463" s="21">
        <f>+Recupera_PN_ACUM[[#This Row],[5/6/2020]]-Recupera_PN_ACUM[[#This Row],[04-06-2020]]</f>
        <v>0</v>
      </c>
      <c r="H463" s="21">
        <f>+Recupera_PN_ACUM[[#This Row],[6/6/2020]]-Recupera_PN_ACUM[[#This Row],[5/6/2020]]</f>
        <v>0</v>
      </c>
    </row>
    <row r="464" spans="1:8">
      <c r="A464">
        <v>30505</v>
      </c>
      <c r="B464" s="2" t="s">
        <v>99</v>
      </c>
      <c r="C464" s="2" t="s">
        <v>307</v>
      </c>
      <c r="D464" s="2" t="s">
        <v>601</v>
      </c>
      <c r="E464" s="21">
        <v>110</v>
      </c>
      <c r="F464" s="21">
        <f>+Recupera_PN_ACUM[[#This Row],[04-06-2020]]-Recupera_PN_ACUM[[#This Row],[03-06-2020]]</f>
        <v>0</v>
      </c>
      <c r="G464" s="21">
        <f>+Recupera_PN_ACUM[[#This Row],[5/6/2020]]-Recupera_PN_ACUM[[#This Row],[04-06-2020]]</f>
        <v>0</v>
      </c>
      <c r="H464" s="21">
        <f>+Recupera_PN_ACUM[[#This Row],[6/6/2020]]-Recupera_PN_ACUM[[#This Row],[5/6/2020]]</f>
        <v>0</v>
      </c>
    </row>
    <row r="465" spans="1:8">
      <c r="A465">
        <v>40403</v>
      </c>
      <c r="B465" s="2" t="s">
        <v>115</v>
      </c>
      <c r="C465" s="2" t="s">
        <v>124</v>
      </c>
      <c r="D465" s="2" t="s">
        <v>601</v>
      </c>
      <c r="E465" s="21">
        <v>3</v>
      </c>
      <c r="F465" s="21">
        <f>+Recupera_PN_ACUM[[#This Row],[04-06-2020]]-Recupera_PN_ACUM[[#This Row],[03-06-2020]]</f>
        <v>0</v>
      </c>
      <c r="G465" s="21">
        <f>+Recupera_PN_ACUM[[#This Row],[5/6/2020]]-Recupera_PN_ACUM[[#This Row],[04-06-2020]]</f>
        <v>0</v>
      </c>
      <c r="H465" s="21">
        <f>+Recupera_PN_ACUM[[#This Row],[6/6/2020]]-Recupera_PN_ACUM[[#This Row],[5/6/2020]]</f>
        <v>0</v>
      </c>
    </row>
    <row r="466" spans="1:8">
      <c r="A466">
        <v>70216</v>
      </c>
      <c r="B466" s="2" t="s">
        <v>102</v>
      </c>
      <c r="C466" s="2" t="s">
        <v>161</v>
      </c>
      <c r="D466" s="2" t="s">
        <v>601</v>
      </c>
      <c r="E466" s="21">
        <v>0</v>
      </c>
      <c r="F466" s="21">
        <f>+Recupera_PN_ACUM[[#This Row],[04-06-2020]]-Recupera_PN_ACUM[[#This Row],[03-06-2020]]</f>
        <v>0</v>
      </c>
      <c r="G466" s="21">
        <f>+Recupera_PN_ACUM[[#This Row],[5/6/2020]]-Recupera_PN_ACUM[[#This Row],[04-06-2020]]</f>
        <v>0</v>
      </c>
      <c r="H466" s="21">
        <f>+Recupera_PN_ACUM[[#This Row],[6/6/2020]]-Recupera_PN_ACUM[[#This Row],[5/6/2020]]</f>
        <v>0</v>
      </c>
    </row>
    <row r="467" spans="1:8">
      <c r="A467">
        <v>40105</v>
      </c>
      <c r="B467" s="2" t="s">
        <v>115</v>
      </c>
      <c r="C467" s="2" t="s">
        <v>116</v>
      </c>
      <c r="D467" s="2" t="s">
        <v>602</v>
      </c>
      <c r="E467" s="21"/>
      <c r="F467" s="21">
        <f>+Recupera_PN_ACUM[[#This Row],[04-06-2020]]-Recupera_PN_ACUM[[#This Row],[03-06-2020]]</f>
        <v>0</v>
      </c>
      <c r="G467" s="21">
        <f>+Recupera_PN_ACUM[[#This Row],[5/6/2020]]-Recupera_PN_ACUM[[#This Row],[04-06-2020]]</f>
        <v>0</v>
      </c>
      <c r="H467" s="21">
        <f>+Recupera_PN_ACUM[[#This Row],[6/6/2020]]-Recupera_PN_ACUM[[#This Row],[5/6/2020]]</f>
        <v>0</v>
      </c>
    </row>
    <row r="468" spans="1:8">
      <c r="A468">
        <v>40306</v>
      </c>
      <c r="B468" s="2" t="s">
        <v>115</v>
      </c>
      <c r="C468" s="2" t="s">
        <v>152</v>
      </c>
      <c r="D468" s="2" t="s">
        <v>603</v>
      </c>
      <c r="E468" s="21"/>
      <c r="F468" s="21">
        <f>+Recupera_PN_ACUM[[#This Row],[04-06-2020]]-Recupera_PN_ACUM[[#This Row],[03-06-2020]]</f>
        <v>0</v>
      </c>
      <c r="G468" s="21">
        <f>+Recupera_PN_ACUM[[#This Row],[5/6/2020]]-Recupera_PN_ACUM[[#This Row],[04-06-2020]]</f>
        <v>0</v>
      </c>
      <c r="H468" s="21">
        <f>+Recupera_PN_ACUM[[#This Row],[6/6/2020]]-Recupera_PN_ACUM[[#This Row],[5/6/2020]]</f>
        <v>0</v>
      </c>
    </row>
    <row r="469" spans="1:8">
      <c r="A469">
        <v>70604</v>
      </c>
      <c r="B469" s="2" t="s">
        <v>102</v>
      </c>
      <c r="C469" s="2" t="s">
        <v>336</v>
      </c>
      <c r="D469" s="2" t="s">
        <v>603</v>
      </c>
      <c r="E469" s="21"/>
      <c r="F469" s="21">
        <f>+Recupera_PN_ACUM[[#This Row],[04-06-2020]]-Recupera_PN_ACUM[[#This Row],[03-06-2020]]</f>
        <v>0</v>
      </c>
      <c r="G469" s="21">
        <f>+Recupera_PN_ACUM[[#This Row],[5/6/2020]]-Recupera_PN_ACUM[[#This Row],[04-06-2020]]</f>
        <v>0</v>
      </c>
      <c r="H469" s="21">
        <f>+Recupera_PN_ACUM[[#This Row],[6/6/2020]]-Recupera_PN_ACUM[[#This Row],[5/6/2020]]</f>
        <v>0</v>
      </c>
    </row>
    <row r="470" spans="1:8">
      <c r="A470">
        <v>60505</v>
      </c>
      <c r="B470" s="2" t="s">
        <v>214</v>
      </c>
      <c r="C470" s="2" t="s">
        <v>215</v>
      </c>
      <c r="D470" s="2" t="s">
        <v>604</v>
      </c>
      <c r="E470" s="21">
        <v>1</v>
      </c>
      <c r="F470" s="21">
        <f>+Recupera_PN_ACUM[[#This Row],[04-06-2020]]-Recupera_PN_ACUM[[#This Row],[03-06-2020]]</f>
        <v>0</v>
      </c>
      <c r="G470" s="21">
        <f>+Recupera_PN_ACUM[[#This Row],[5/6/2020]]-Recupera_PN_ACUM[[#This Row],[04-06-2020]]</f>
        <v>0</v>
      </c>
      <c r="H470" s="21">
        <f>+Recupera_PN_ACUM[[#This Row],[6/6/2020]]-Recupera_PN_ACUM[[#This Row],[5/6/2020]]</f>
        <v>0</v>
      </c>
    </row>
    <row r="471" spans="1:8">
      <c r="A471">
        <v>60501</v>
      </c>
      <c r="B471" s="2" t="s">
        <v>214</v>
      </c>
      <c r="C471" s="2" t="s">
        <v>215</v>
      </c>
      <c r="D471" s="2" t="s">
        <v>605</v>
      </c>
      <c r="E471" s="21">
        <v>155</v>
      </c>
      <c r="F471" s="21">
        <f>+Recupera_PN_ACUM[[#This Row],[04-06-2020]]-Recupera_PN_ACUM[[#This Row],[03-06-2020]]</f>
        <v>0</v>
      </c>
      <c r="G471" s="21">
        <f>+Recupera_PN_ACUM[[#This Row],[5/6/2020]]-Recupera_PN_ACUM[[#This Row],[04-06-2020]]</f>
        <v>0</v>
      </c>
      <c r="H471" s="21">
        <f>+Recupera_PN_ACUM[[#This Row],[6/6/2020]]-Recupera_PN_ACUM[[#This Row],[5/6/2020]]</f>
        <v>0</v>
      </c>
    </row>
    <row r="472" spans="1:8">
      <c r="A472">
        <v>70605</v>
      </c>
      <c r="B472" s="2" t="s">
        <v>102</v>
      </c>
      <c r="C472" s="2" t="s">
        <v>336</v>
      </c>
      <c r="D472" s="2" t="s">
        <v>606</v>
      </c>
      <c r="E472" s="21">
        <v>2</v>
      </c>
      <c r="F472" s="21">
        <f>+Recupera_PN_ACUM[[#This Row],[04-06-2020]]-Recupera_PN_ACUM[[#This Row],[03-06-2020]]</f>
        <v>0</v>
      </c>
      <c r="G472" s="21">
        <f>+Recupera_PN_ACUM[[#This Row],[5/6/2020]]-Recupera_PN_ACUM[[#This Row],[04-06-2020]]</f>
        <v>0</v>
      </c>
      <c r="H472" s="21">
        <f>+Recupera_PN_ACUM[[#This Row],[6/6/2020]]-Recupera_PN_ACUM[[#This Row],[5/6/2020]]</f>
        <v>0</v>
      </c>
    </row>
    <row r="473" spans="1:8">
      <c r="A473">
        <v>80810</v>
      </c>
      <c r="B473" s="2" t="s">
        <v>97</v>
      </c>
      <c r="C473" s="2" t="s">
        <v>97</v>
      </c>
      <c r="D473" s="2" t="s">
        <v>607</v>
      </c>
      <c r="E473" s="21">
        <v>4</v>
      </c>
      <c r="F473" s="21">
        <f>+Recupera_PN_ACUM[[#This Row],[04-06-2020]]-Recupera_PN_ACUM[[#This Row],[03-06-2020]]</f>
        <v>0</v>
      </c>
      <c r="G473" s="21">
        <f>+Recupera_PN_ACUM[[#This Row],[5/6/2020]]-Recupera_PN_ACUM[[#This Row],[04-06-2020]]</f>
        <v>0</v>
      </c>
      <c r="H473" s="21">
        <f>+Recupera_PN_ACUM[[#This Row],[6/6/2020]]-Recupera_PN_ACUM[[#This Row],[5/6/2020]]</f>
        <v>0</v>
      </c>
    </row>
    <row r="474" spans="1:8">
      <c r="A474">
        <v>80604</v>
      </c>
      <c r="B474" s="2" t="s">
        <v>97</v>
      </c>
      <c r="C474" s="2" t="s">
        <v>204</v>
      </c>
      <c r="D474" s="2" t="s">
        <v>608</v>
      </c>
      <c r="E474" s="21"/>
      <c r="F474" s="21">
        <f>+Recupera_PN_ACUM[[#This Row],[04-06-2020]]-Recupera_PN_ACUM[[#This Row],[03-06-2020]]</f>
        <v>0</v>
      </c>
      <c r="G474" s="21">
        <f>+Recupera_PN_ACUM[[#This Row],[5/6/2020]]-Recupera_PN_ACUM[[#This Row],[04-06-2020]]</f>
        <v>0</v>
      </c>
      <c r="H474" s="21">
        <f>+Recupera_PN_ACUM[[#This Row],[6/6/2020]]-Recupera_PN_ACUM[[#This Row],[5/6/2020]]</f>
        <v>0</v>
      </c>
    </row>
    <row r="475" spans="1:8">
      <c r="A475">
        <v>41405</v>
      </c>
      <c r="B475" s="2" t="s">
        <v>115</v>
      </c>
      <c r="C475" s="2" t="s">
        <v>268</v>
      </c>
      <c r="D475" s="2" t="s">
        <v>609</v>
      </c>
      <c r="E475" s="21">
        <v>30</v>
      </c>
      <c r="F475" s="21">
        <f>+Recupera_PN_ACUM[[#This Row],[04-06-2020]]-Recupera_PN_ACUM[[#This Row],[03-06-2020]]</f>
        <v>0</v>
      </c>
      <c r="G475" s="21">
        <f>+Recupera_PN_ACUM[[#This Row],[5/6/2020]]-Recupera_PN_ACUM[[#This Row],[04-06-2020]]</f>
        <v>0</v>
      </c>
      <c r="H475" s="21">
        <f>+Recupera_PN_ACUM[[#This Row],[6/6/2020]]-Recupera_PN_ACUM[[#This Row],[5/6/2020]]</f>
        <v>0</v>
      </c>
    </row>
    <row r="476" spans="1:8">
      <c r="A476">
        <v>50203</v>
      </c>
      <c r="B476" s="2" t="s">
        <v>107</v>
      </c>
      <c r="C476" s="2" t="s">
        <v>195</v>
      </c>
      <c r="D476" s="2" t="s">
        <v>610</v>
      </c>
      <c r="E476" s="21">
        <v>30</v>
      </c>
      <c r="F476" s="21">
        <f>+Recupera_PN_ACUM[[#This Row],[04-06-2020]]-Recupera_PN_ACUM[[#This Row],[03-06-2020]]</f>
        <v>0</v>
      </c>
      <c r="G476" s="21">
        <f>+Recupera_PN_ACUM[[#This Row],[5/6/2020]]-Recupera_PN_ACUM[[#This Row],[04-06-2020]]</f>
        <v>0</v>
      </c>
      <c r="H476" s="21">
        <f>+Recupera_PN_ACUM[[#This Row],[6/6/2020]]-Recupera_PN_ACUM[[#This Row],[5/6/2020]]</f>
        <v>0</v>
      </c>
    </row>
    <row r="477" spans="1:8">
      <c r="A477">
        <v>70501</v>
      </c>
      <c r="B477" s="2" t="s">
        <v>102</v>
      </c>
      <c r="C477" s="2" t="s">
        <v>536</v>
      </c>
      <c r="D477" s="2" t="s">
        <v>611</v>
      </c>
      <c r="E477" s="21">
        <v>57</v>
      </c>
      <c r="F477" s="21">
        <f>+Recupera_PN_ACUM[[#This Row],[04-06-2020]]-Recupera_PN_ACUM[[#This Row],[03-06-2020]]</f>
        <v>0</v>
      </c>
      <c r="G477" s="21">
        <f>+Recupera_PN_ACUM[[#This Row],[5/6/2020]]-Recupera_PN_ACUM[[#This Row],[04-06-2020]]</f>
        <v>0</v>
      </c>
      <c r="H477" s="21">
        <f>+Recupera_PN_ACUM[[#This Row],[6/6/2020]]-Recupera_PN_ACUM[[#This Row],[5/6/2020]]</f>
        <v>0</v>
      </c>
    </row>
    <row r="478" spans="1:8">
      <c r="A478">
        <v>40307</v>
      </c>
      <c r="B478" s="2" t="s">
        <v>115</v>
      </c>
      <c r="C478" s="2" t="s">
        <v>152</v>
      </c>
      <c r="D478" s="2" t="s">
        <v>612</v>
      </c>
      <c r="E478" s="21">
        <v>8</v>
      </c>
      <c r="F478" s="21">
        <f>+Recupera_PN_ACUM[[#This Row],[04-06-2020]]-Recupera_PN_ACUM[[#This Row],[03-06-2020]]</f>
        <v>0</v>
      </c>
      <c r="G478" s="21">
        <f>+Recupera_PN_ACUM[[#This Row],[5/6/2020]]-Recupera_PN_ACUM[[#This Row],[04-06-2020]]</f>
        <v>0</v>
      </c>
      <c r="H478" s="21">
        <f>+Recupera_PN_ACUM[[#This Row],[6/6/2020]]-Recupera_PN_ACUM[[#This Row],[5/6/2020]]</f>
        <v>0</v>
      </c>
    </row>
    <row r="479" spans="1:8">
      <c r="A479">
        <v>40607</v>
      </c>
      <c r="B479" s="2" t="s">
        <v>115</v>
      </c>
      <c r="C479" s="2" t="s">
        <v>185</v>
      </c>
      <c r="D479" s="2" t="s">
        <v>612</v>
      </c>
      <c r="E479" s="21">
        <v>4</v>
      </c>
      <c r="F479" s="21">
        <f>+Recupera_PN_ACUM[[#This Row],[04-06-2020]]-Recupera_PN_ACUM[[#This Row],[03-06-2020]]</f>
        <v>0</v>
      </c>
      <c r="G479" s="21">
        <f>+Recupera_PN_ACUM[[#This Row],[5/6/2020]]-Recupera_PN_ACUM[[#This Row],[04-06-2020]]</f>
        <v>0</v>
      </c>
      <c r="H479" s="21">
        <f>+Recupera_PN_ACUM[[#This Row],[6/6/2020]]-Recupera_PN_ACUM[[#This Row],[5/6/2020]]</f>
        <v>0</v>
      </c>
    </row>
    <row r="480" spans="1:8">
      <c r="A480">
        <v>80813</v>
      </c>
      <c r="B480" s="2" t="s">
        <v>97</v>
      </c>
      <c r="C480" s="2" t="s">
        <v>97</v>
      </c>
      <c r="D480" s="2" t="s">
        <v>612</v>
      </c>
      <c r="E480" s="21">
        <v>1</v>
      </c>
      <c r="F480" s="21">
        <f>+Recupera_PN_ACUM[[#This Row],[04-06-2020]]-Recupera_PN_ACUM[[#This Row],[03-06-2020]]</f>
        <v>0</v>
      </c>
      <c r="G480" s="21">
        <f>+Recupera_PN_ACUM[[#This Row],[5/6/2020]]-Recupera_PN_ACUM[[#This Row],[04-06-2020]]</f>
        <v>0</v>
      </c>
      <c r="H480" s="21">
        <f>+Recupera_PN_ACUM[[#This Row],[6/6/2020]]-Recupera_PN_ACUM[[#This Row],[5/6/2020]]</f>
        <v>0</v>
      </c>
    </row>
    <row r="481" spans="1:8">
      <c r="A481">
        <v>80205</v>
      </c>
      <c r="B481" s="2" t="s">
        <v>97</v>
      </c>
      <c r="C481" s="2" t="s">
        <v>461</v>
      </c>
      <c r="D481" s="2" t="s">
        <v>613</v>
      </c>
      <c r="E481" s="21">
        <v>2</v>
      </c>
      <c r="F481" s="21">
        <f>+Recupera_PN_ACUM[[#This Row],[04-06-2020]]-Recupera_PN_ACUM[[#This Row],[03-06-2020]]</f>
        <v>0</v>
      </c>
      <c r="G481" s="21">
        <f>+Recupera_PN_ACUM[[#This Row],[5/6/2020]]-Recupera_PN_ACUM[[#This Row],[04-06-2020]]</f>
        <v>0</v>
      </c>
      <c r="H481" s="21">
        <f>+Recupera_PN_ACUM[[#This Row],[6/6/2020]]-Recupera_PN_ACUM[[#This Row],[5/6/2020]]</f>
        <v>0</v>
      </c>
    </row>
    <row r="482" spans="1:8">
      <c r="A482">
        <v>20601</v>
      </c>
      <c r="B482" s="2" t="s">
        <v>110</v>
      </c>
      <c r="C482" s="2" t="s">
        <v>236</v>
      </c>
      <c r="D482" s="2" t="s">
        <v>614</v>
      </c>
      <c r="E482" s="21">
        <v>101</v>
      </c>
      <c r="F482" s="21">
        <f>+Recupera_PN_ACUM[[#This Row],[04-06-2020]]-Recupera_PN_ACUM[[#This Row],[03-06-2020]]</f>
        <v>0</v>
      </c>
      <c r="G482" s="21">
        <f>+Recupera_PN_ACUM[[#This Row],[5/6/2020]]-Recupera_PN_ACUM[[#This Row],[04-06-2020]]</f>
        <v>0</v>
      </c>
      <c r="H482" s="21">
        <f>+Recupera_PN_ACUM[[#This Row],[6/6/2020]]-Recupera_PN_ACUM[[#This Row],[5/6/2020]]</f>
        <v>0</v>
      </c>
    </row>
    <row r="483" spans="1:8">
      <c r="A483">
        <v>70217</v>
      </c>
      <c r="B483" s="2" t="s">
        <v>102</v>
      </c>
      <c r="C483" s="2" t="s">
        <v>161</v>
      </c>
      <c r="D483" s="2" t="s">
        <v>615</v>
      </c>
      <c r="E483" s="21"/>
      <c r="F483" s="21">
        <f>+Recupera_PN_ACUM[[#This Row],[04-06-2020]]-Recupera_PN_ACUM[[#This Row],[03-06-2020]]</f>
        <v>0</v>
      </c>
      <c r="G483" s="21">
        <f>+Recupera_PN_ACUM[[#This Row],[5/6/2020]]-Recupera_PN_ACUM[[#This Row],[04-06-2020]]</f>
        <v>0</v>
      </c>
      <c r="H483" s="21">
        <f>+Recupera_PN_ACUM[[#This Row],[6/6/2020]]-Recupera_PN_ACUM[[#This Row],[5/6/2020]]</f>
        <v>0</v>
      </c>
    </row>
    <row r="484" spans="1:8" ht="24">
      <c r="A484">
        <v>120309</v>
      </c>
      <c r="B484" s="2" t="s">
        <v>104</v>
      </c>
      <c r="C484" s="2" t="s">
        <v>126</v>
      </c>
      <c r="D484" s="2" t="s">
        <v>615</v>
      </c>
      <c r="E484" s="21"/>
      <c r="F484" s="21">
        <f>+Recupera_PN_ACUM[[#This Row],[04-06-2020]]-Recupera_PN_ACUM[[#This Row],[03-06-2020]]</f>
        <v>0</v>
      </c>
      <c r="G484" s="21">
        <f>+Recupera_PN_ACUM[[#This Row],[5/6/2020]]-Recupera_PN_ACUM[[#This Row],[04-06-2020]]</f>
        <v>0</v>
      </c>
      <c r="H484" s="21">
        <f>+Recupera_PN_ACUM[[#This Row],[6/6/2020]]-Recupera_PN_ACUM[[#This Row],[5/6/2020]]</f>
        <v>0</v>
      </c>
    </row>
    <row r="485" spans="1:8">
      <c r="A485">
        <v>60405</v>
      </c>
      <c r="B485" s="2" t="s">
        <v>214</v>
      </c>
      <c r="C485" s="2" t="s">
        <v>263</v>
      </c>
      <c r="D485" s="2" t="s">
        <v>616</v>
      </c>
      <c r="E485" s="21"/>
      <c r="F485" s="21">
        <f>+Recupera_PN_ACUM[[#This Row],[04-06-2020]]-Recupera_PN_ACUM[[#This Row],[03-06-2020]]</f>
        <v>0</v>
      </c>
      <c r="G485" s="21">
        <f>+Recupera_PN_ACUM[[#This Row],[5/6/2020]]-Recupera_PN_ACUM[[#This Row],[04-06-2020]]</f>
        <v>0</v>
      </c>
      <c r="H485" s="21">
        <f>+Recupera_PN_ACUM[[#This Row],[6/6/2020]]-Recupera_PN_ACUM[[#This Row],[5/6/2020]]</f>
        <v>0</v>
      </c>
    </row>
    <row r="486" spans="1:8">
      <c r="A486">
        <v>70110</v>
      </c>
      <c r="B486" s="2" t="s">
        <v>102</v>
      </c>
      <c r="C486" s="2" t="s">
        <v>355</v>
      </c>
      <c r="D486" s="2" t="s">
        <v>617</v>
      </c>
      <c r="E486" s="21">
        <v>272</v>
      </c>
      <c r="F486" s="21">
        <f>+Recupera_PN_ACUM[[#This Row],[04-06-2020]]-Recupera_PN_ACUM[[#This Row],[03-06-2020]]</f>
        <v>0</v>
      </c>
      <c r="G486" s="21">
        <f>+Recupera_PN_ACUM[[#This Row],[5/6/2020]]-Recupera_PN_ACUM[[#This Row],[04-06-2020]]</f>
        <v>0</v>
      </c>
      <c r="H486" s="21">
        <f>+Recupera_PN_ACUM[[#This Row],[6/6/2020]]-Recupera_PN_ACUM[[#This Row],[5/6/2020]]</f>
        <v>0</v>
      </c>
    </row>
    <row r="487" spans="1:8">
      <c r="A487">
        <v>60601</v>
      </c>
      <c r="B487" s="2" t="s">
        <v>214</v>
      </c>
      <c r="C487" s="2" t="s">
        <v>328</v>
      </c>
      <c r="D487" s="2" t="s">
        <v>618</v>
      </c>
      <c r="E487" s="21"/>
      <c r="F487" s="21">
        <f>+Recupera_PN_ACUM[[#This Row],[04-06-2020]]-Recupera_PN_ACUM[[#This Row],[03-06-2020]]</f>
        <v>0</v>
      </c>
      <c r="G487" s="21">
        <f>+Recupera_PN_ACUM[[#This Row],[5/6/2020]]-Recupera_PN_ACUM[[#This Row],[04-06-2020]]</f>
        <v>0</v>
      </c>
      <c r="H487" s="21">
        <f>+Recupera_PN_ACUM[[#This Row],[6/6/2020]]-Recupera_PN_ACUM[[#This Row],[5/6/2020]]</f>
        <v>0</v>
      </c>
    </row>
    <row r="488" spans="1:8" ht="24">
      <c r="A488">
        <v>120607</v>
      </c>
      <c r="B488" s="2" t="s">
        <v>104</v>
      </c>
      <c r="C488" s="2" t="s">
        <v>187</v>
      </c>
      <c r="D488" s="2" t="s">
        <v>619</v>
      </c>
      <c r="E488" s="21">
        <v>2</v>
      </c>
      <c r="F488" s="21">
        <f>+Recupera_PN_ACUM[[#This Row],[04-06-2020]]-Recupera_PN_ACUM[[#This Row],[03-06-2020]]</f>
        <v>0</v>
      </c>
      <c r="G488" s="21">
        <f>+Recupera_PN_ACUM[[#This Row],[5/6/2020]]-Recupera_PN_ACUM[[#This Row],[04-06-2020]]</f>
        <v>0</v>
      </c>
      <c r="H488" s="21">
        <f>+Recupera_PN_ACUM[[#This Row],[6/6/2020]]-Recupera_PN_ACUM[[#This Row],[5/6/2020]]</f>
        <v>0</v>
      </c>
    </row>
    <row r="489" spans="1:8">
      <c r="A489">
        <v>20305</v>
      </c>
      <c r="B489" s="2" t="s">
        <v>110</v>
      </c>
      <c r="C489" s="2" t="s">
        <v>361</v>
      </c>
      <c r="D489" s="2" t="s">
        <v>620</v>
      </c>
      <c r="E489" s="21"/>
      <c r="F489" s="21">
        <f>+Recupera_PN_ACUM[[#This Row],[04-06-2020]]-Recupera_PN_ACUM[[#This Row],[03-06-2020]]</f>
        <v>0</v>
      </c>
      <c r="G489" s="21">
        <f>+Recupera_PN_ACUM[[#This Row],[5/6/2020]]-Recupera_PN_ACUM[[#This Row],[04-06-2020]]</f>
        <v>0</v>
      </c>
      <c r="H489" s="21">
        <f>+Recupera_PN_ACUM[[#This Row],[6/6/2020]]-Recupera_PN_ACUM[[#This Row],[5/6/2020]]</f>
        <v>0</v>
      </c>
    </row>
    <row r="490" spans="1:8">
      <c r="A490">
        <v>90605</v>
      </c>
      <c r="B490" s="2" t="s">
        <v>139</v>
      </c>
      <c r="C490" s="2" t="s">
        <v>253</v>
      </c>
      <c r="D490" s="2" t="s">
        <v>621</v>
      </c>
      <c r="E490" s="21">
        <v>1</v>
      </c>
      <c r="F490" s="21">
        <f>+Recupera_PN_ACUM[[#This Row],[04-06-2020]]-Recupera_PN_ACUM[[#This Row],[03-06-2020]]</f>
        <v>0</v>
      </c>
      <c r="G490" s="21">
        <f>+Recupera_PN_ACUM[[#This Row],[5/6/2020]]-Recupera_PN_ACUM[[#This Row],[04-06-2020]]</f>
        <v>0</v>
      </c>
      <c r="H490" s="21">
        <f>+Recupera_PN_ACUM[[#This Row],[6/6/2020]]-Recupera_PN_ACUM[[#This Row],[5/6/2020]]</f>
        <v>0</v>
      </c>
    </row>
    <row r="491" spans="1:8">
      <c r="A491">
        <v>50204</v>
      </c>
      <c r="B491" s="2" t="s">
        <v>107</v>
      </c>
      <c r="C491" s="2" t="s">
        <v>195</v>
      </c>
      <c r="D491" s="2" t="s">
        <v>195</v>
      </c>
      <c r="E491" s="21"/>
      <c r="F491" s="21">
        <f>+Recupera_PN_ACUM[[#This Row],[04-06-2020]]-Recupera_PN_ACUM[[#This Row],[03-06-2020]]</f>
        <v>0</v>
      </c>
      <c r="G491" s="21">
        <f>+Recupera_PN_ACUM[[#This Row],[5/6/2020]]-Recupera_PN_ACUM[[#This Row],[04-06-2020]]</f>
        <v>0</v>
      </c>
      <c r="H491" s="21">
        <f>+Recupera_PN_ACUM[[#This Row],[6/6/2020]]-Recupera_PN_ACUM[[#This Row],[5/6/2020]]</f>
        <v>0</v>
      </c>
    </row>
    <row r="492" spans="1:8">
      <c r="A492">
        <v>30206</v>
      </c>
      <c r="B492" s="2" t="s">
        <v>99</v>
      </c>
      <c r="C492" s="2" t="s">
        <v>100</v>
      </c>
      <c r="D492" s="2" t="s">
        <v>622</v>
      </c>
      <c r="E492" s="21"/>
      <c r="F492" s="21">
        <f>+Recupera_PN_ACUM[[#This Row],[04-06-2020]]-Recupera_PN_ACUM[[#This Row],[03-06-2020]]</f>
        <v>0</v>
      </c>
      <c r="G492" s="21">
        <f>+Recupera_PN_ACUM[[#This Row],[5/6/2020]]-Recupera_PN_ACUM[[#This Row],[04-06-2020]]</f>
        <v>0</v>
      </c>
      <c r="H492" s="21">
        <f>+Recupera_PN_ACUM[[#This Row],[6/6/2020]]-Recupera_PN_ACUM[[#This Row],[5/6/2020]]</f>
        <v>0</v>
      </c>
    </row>
    <row r="493" spans="1:8">
      <c r="A493">
        <v>90508</v>
      </c>
      <c r="B493" s="2" t="s">
        <v>139</v>
      </c>
      <c r="C493" s="2" t="s">
        <v>258</v>
      </c>
      <c r="D493" s="2" t="s">
        <v>623</v>
      </c>
      <c r="E493" s="21"/>
      <c r="F493" s="21">
        <f>+Recupera_PN_ACUM[[#This Row],[04-06-2020]]-Recupera_PN_ACUM[[#This Row],[03-06-2020]]</f>
        <v>0</v>
      </c>
      <c r="G493" s="21">
        <f>+Recupera_PN_ACUM[[#This Row],[5/6/2020]]-Recupera_PN_ACUM[[#This Row],[04-06-2020]]</f>
        <v>0</v>
      </c>
      <c r="H493" s="21">
        <f>+Recupera_PN_ACUM[[#This Row],[6/6/2020]]-Recupera_PN_ACUM[[#This Row],[5/6/2020]]</f>
        <v>0</v>
      </c>
    </row>
    <row r="494" spans="1:8">
      <c r="A494">
        <v>30506</v>
      </c>
      <c r="B494" s="2" t="s">
        <v>99</v>
      </c>
      <c r="C494" s="2" t="s">
        <v>307</v>
      </c>
      <c r="D494" s="2" t="s">
        <v>624</v>
      </c>
      <c r="E494" s="21"/>
      <c r="F494" s="21">
        <f>+Recupera_PN_ACUM[[#This Row],[04-06-2020]]-Recupera_PN_ACUM[[#This Row],[03-06-2020]]</f>
        <v>0</v>
      </c>
      <c r="G494" s="21">
        <f>+Recupera_PN_ACUM[[#This Row],[5/6/2020]]-Recupera_PN_ACUM[[#This Row],[04-06-2020]]</f>
        <v>0</v>
      </c>
      <c r="H494" s="21">
        <f>+Recupera_PN_ACUM[[#This Row],[6/6/2020]]-Recupera_PN_ACUM[[#This Row],[5/6/2020]]</f>
        <v>0</v>
      </c>
    </row>
    <row r="495" spans="1:8">
      <c r="A495">
        <v>130716</v>
      </c>
      <c r="B495" s="2" t="s">
        <v>131</v>
      </c>
      <c r="C495" s="2" t="s">
        <v>132</v>
      </c>
      <c r="D495" s="2" t="s">
        <v>625</v>
      </c>
      <c r="E495" s="21"/>
      <c r="F495" s="21">
        <f>+Recupera_PN_ACUM[[#This Row],[04-06-2020]]-Recupera_PN_ACUM[[#This Row],[03-06-2020]]</f>
        <v>0</v>
      </c>
      <c r="G495" s="21">
        <f>+Recupera_PN_ACUM[[#This Row],[5/6/2020]]-Recupera_PN_ACUM[[#This Row],[04-06-2020]]</f>
        <v>0</v>
      </c>
      <c r="H495" s="21">
        <f>+Recupera_PN_ACUM[[#This Row],[6/6/2020]]-Recupera_PN_ACUM[[#This Row],[5/6/2020]]</f>
        <v>0</v>
      </c>
    </row>
    <row r="496" spans="1:8">
      <c r="A496">
        <v>41005</v>
      </c>
      <c r="B496" s="2" t="s">
        <v>115</v>
      </c>
      <c r="C496" s="2" t="s">
        <v>202</v>
      </c>
      <c r="D496" s="2" t="s">
        <v>626</v>
      </c>
      <c r="E496" s="21"/>
      <c r="F496" s="21">
        <f>+Recupera_PN_ACUM[[#This Row],[04-06-2020]]-Recupera_PN_ACUM[[#This Row],[03-06-2020]]</f>
        <v>0</v>
      </c>
      <c r="G496" s="21">
        <f>+Recupera_PN_ACUM[[#This Row],[5/6/2020]]-Recupera_PN_ACUM[[#This Row],[04-06-2020]]</f>
        <v>0</v>
      </c>
      <c r="H496" s="21">
        <f>+Recupera_PN_ACUM[[#This Row],[6/6/2020]]-Recupera_PN_ACUM[[#This Row],[5/6/2020]]</f>
        <v>0</v>
      </c>
    </row>
    <row r="497" spans="1:8">
      <c r="A497">
        <v>20104</v>
      </c>
      <c r="B497" s="2" t="s">
        <v>110</v>
      </c>
      <c r="C497" s="2" t="s">
        <v>111</v>
      </c>
      <c r="D497" s="2" t="s">
        <v>336</v>
      </c>
      <c r="E497" s="21">
        <v>1</v>
      </c>
      <c r="F497" s="21">
        <f>+Recupera_PN_ACUM[[#This Row],[04-06-2020]]-Recupera_PN_ACUM[[#This Row],[03-06-2020]]</f>
        <v>0</v>
      </c>
      <c r="G497" s="21">
        <f>+Recupera_PN_ACUM[[#This Row],[5/6/2020]]-Recupera_PN_ACUM[[#This Row],[04-06-2020]]</f>
        <v>0</v>
      </c>
      <c r="H497" s="21">
        <f>+Recupera_PN_ACUM[[#This Row],[6/6/2020]]-Recupera_PN_ACUM[[#This Row],[5/6/2020]]</f>
        <v>0</v>
      </c>
    </row>
    <row r="498" spans="1:8">
      <c r="A498">
        <v>70601</v>
      </c>
      <c r="B498" s="2" t="s">
        <v>102</v>
      </c>
      <c r="C498" s="2" t="s">
        <v>336</v>
      </c>
      <c r="D498" s="2" t="s">
        <v>627</v>
      </c>
      <c r="E498" s="21">
        <v>0</v>
      </c>
      <c r="F498" s="21">
        <f>+Recupera_PN_ACUM[[#This Row],[04-06-2020]]-Recupera_PN_ACUM[[#This Row],[03-06-2020]]</f>
        <v>0</v>
      </c>
      <c r="G498" s="21">
        <f>+Recupera_PN_ACUM[[#This Row],[5/6/2020]]-Recupera_PN_ACUM[[#This Row],[04-06-2020]]</f>
        <v>0</v>
      </c>
      <c r="H498" s="21">
        <f>+Recupera_PN_ACUM[[#This Row],[6/6/2020]]-Recupera_PN_ACUM[[#This Row],[5/6/2020]]</f>
        <v>0</v>
      </c>
    </row>
    <row r="499" spans="1:8">
      <c r="A499">
        <v>91005</v>
      </c>
      <c r="B499" s="2" t="s">
        <v>139</v>
      </c>
      <c r="C499" s="2" t="s">
        <v>232</v>
      </c>
      <c r="D499" s="2" t="s">
        <v>628</v>
      </c>
      <c r="E499" s="21"/>
      <c r="F499" s="21">
        <f>+Recupera_PN_ACUM[[#This Row],[04-06-2020]]-Recupera_PN_ACUM[[#This Row],[03-06-2020]]</f>
        <v>0</v>
      </c>
      <c r="G499" s="21">
        <f>+Recupera_PN_ACUM[[#This Row],[5/6/2020]]-Recupera_PN_ACUM[[#This Row],[04-06-2020]]</f>
        <v>0</v>
      </c>
      <c r="H499" s="21">
        <f>+Recupera_PN_ACUM[[#This Row],[6/6/2020]]-Recupera_PN_ACUM[[#This Row],[5/6/2020]]</f>
        <v>0</v>
      </c>
    </row>
    <row r="500" spans="1:8">
      <c r="A500">
        <v>60506</v>
      </c>
      <c r="B500" s="2" t="s">
        <v>214</v>
      </c>
      <c r="C500" s="2" t="s">
        <v>215</v>
      </c>
      <c r="D500" s="2" t="s">
        <v>629</v>
      </c>
      <c r="E500" s="21">
        <v>119</v>
      </c>
      <c r="F500" s="21">
        <f>+Recupera_PN_ACUM[[#This Row],[04-06-2020]]-Recupera_PN_ACUM[[#This Row],[03-06-2020]]</f>
        <v>0</v>
      </c>
      <c r="G500" s="21">
        <f>+Recupera_PN_ACUM[[#This Row],[5/6/2020]]-Recupera_PN_ACUM[[#This Row],[04-06-2020]]</f>
        <v>0</v>
      </c>
      <c r="H500" s="21">
        <f>+Recupera_PN_ACUM[[#This Row],[6/6/2020]]-Recupera_PN_ACUM[[#This Row],[5/6/2020]]</f>
        <v>0</v>
      </c>
    </row>
    <row r="501" spans="1:8">
      <c r="A501">
        <v>30401</v>
      </c>
      <c r="B501" s="2" t="s">
        <v>99</v>
      </c>
      <c r="C501" s="2" t="s">
        <v>216</v>
      </c>
      <c r="D501" s="2" t="s">
        <v>630</v>
      </c>
      <c r="E501" s="21"/>
      <c r="F501" s="21">
        <f>+Recupera_PN_ACUM[[#This Row],[04-06-2020]]-Recupera_PN_ACUM[[#This Row],[03-06-2020]]</f>
        <v>0</v>
      </c>
      <c r="G501" s="21">
        <f>+Recupera_PN_ACUM[[#This Row],[5/6/2020]]-Recupera_PN_ACUM[[#This Row],[04-06-2020]]</f>
        <v>0</v>
      </c>
      <c r="H501" s="21">
        <f>+Recupera_PN_ACUM[[#This Row],[6/6/2020]]-Recupera_PN_ACUM[[#This Row],[5/6/2020]]</f>
        <v>0</v>
      </c>
    </row>
    <row r="502" spans="1:8">
      <c r="A502">
        <v>40704</v>
      </c>
      <c r="B502" s="2" t="s">
        <v>115</v>
      </c>
      <c r="C502" s="2" t="s">
        <v>318</v>
      </c>
      <c r="D502" s="2" t="s">
        <v>631</v>
      </c>
      <c r="E502" s="21"/>
      <c r="F502" s="21">
        <f>+Recupera_PN_ACUM[[#This Row],[04-06-2020]]-Recupera_PN_ACUM[[#This Row],[03-06-2020]]</f>
        <v>0</v>
      </c>
      <c r="G502" s="21">
        <f>+Recupera_PN_ACUM[[#This Row],[5/6/2020]]-Recupera_PN_ACUM[[#This Row],[04-06-2020]]</f>
        <v>0</v>
      </c>
      <c r="H502" s="21">
        <f>+Recupera_PN_ACUM[[#This Row],[6/6/2020]]-Recupera_PN_ACUM[[#This Row],[5/6/2020]]</f>
        <v>0</v>
      </c>
    </row>
    <row r="503" spans="1:8">
      <c r="A503">
        <v>40705</v>
      </c>
      <c r="B503" s="2" t="s">
        <v>115</v>
      </c>
      <c r="C503" s="2" t="s">
        <v>318</v>
      </c>
      <c r="D503" s="2" t="s">
        <v>632</v>
      </c>
      <c r="E503" s="21"/>
      <c r="F503" s="21">
        <f>+Recupera_PN_ACUM[[#This Row],[04-06-2020]]-Recupera_PN_ACUM[[#This Row],[03-06-2020]]</f>
        <v>0</v>
      </c>
      <c r="G503" s="21">
        <f>+Recupera_PN_ACUM[[#This Row],[5/6/2020]]-Recupera_PN_ACUM[[#This Row],[04-06-2020]]</f>
        <v>0</v>
      </c>
      <c r="H503" s="21">
        <f>+Recupera_PN_ACUM[[#This Row],[6/6/2020]]-Recupera_PN_ACUM[[#This Row],[5/6/2020]]</f>
        <v>0</v>
      </c>
    </row>
    <row r="504" spans="1:8">
      <c r="A504">
        <v>41307</v>
      </c>
      <c r="B504" s="2" t="s">
        <v>115</v>
      </c>
      <c r="C504" s="2" t="s">
        <v>183</v>
      </c>
      <c r="D504" s="2" t="s">
        <v>633</v>
      </c>
      <c r="E504" s="21"/>
      <c r="F504" s="21">
        <f>+Recupera_PN_ACUM[[#This Row],[04-06-2020]]-Recupera_PN_ACUM[[#This Row],[03-06-2020]]</f>
        <v>0</v>
      </c>
      <c r="G504" s="21">
        <f>+Recupera_PN_ACUM[[#This Row],[5/6/2020]]-Recupera_PN_ACUM[[#This Row],[04-06-2020]]</f>
        <v>0</v>
      </c>
      <c r="H504" s="21">
        <f>+Recupera_PN_ACUM[[#This Row],[6/6/2020]]-Recupera_PN_ACUM[[#This Row],[5/6/2020]]</f>
        <v>0</v>
      </c>
    </row>
    <row r="505" spans="1:8">
      <c r="A505">
        <v>60507</v>
      </c>
      <c r="B505" s="2" t="s">
        <v>214</v>
      </c>
      <c r="C505" s="2" t="s">
        <v>215</v>
      </c>
      <c r="D505" s="2" t="s">
        <v>634</v>
      </c>
      <c r="E505" s="21"/>
      <c r="F505" s="21">
        <f>+Recupera_PN_ACUM[[#This Row],[04-06-2020]]-Recupera_PN_ACUM[[#This Row],[03-06-2020]]</f>
        <v>0</v>
      </c>
      <c r="G505" s="21">
        <f>+Recupera_PN_ACUM[[#This Row],[5/6/2020]]-Recupera_PN_ACUM[[#This Row],[04-06-2020]]</f>
        <v>0</v>
      </c>
      <c r="H505" s="21">
        <f>+Recupera_PN_ACUM[[#This Row],[6/6/2020]]-Recupera_PN_ACUM[[#This Row],[5/6/2020]]</f>
        <v>0</v>
      </c>
    </row>
    <row r="506" spans="1:8">
      <c r="A506">
        <v>40203</v>
      </c>
      <c r="B506" s="2" t="s">
        <v>115</v>
      </c>
      <c r="C506" s="2" t="s">
        <v>150</v>
      </c>
      <c r="D506" s="2" t="s">
        <v>635</v>
      </c>
      <c r="E506" s="21">
        <v>4</v>
      </c>
      <c r="F506" s="21">
        <f>+Recupera_PN_ACUM[[#This Row],[04-06-2020]]-Recupera_PN_ACUM[[#This Row],[03-06-2020]]</f>
        <v>0</v>
      </c>
      <c r="G506" s="21">
        <f>+Recupera_PN_ACUM[[#This Row],[5/6/2020]]-Recupera_PN_ACUM[[#This Row],[04-06-2020]]</f>
        <v>0</v>
      </c>
      <c r="H506" s="21">
        <f>+Recupera_PN_ACUM[[#This Row],[6/6/2020]]-Recupera_PN_ACUM[[#This Row],[5/6/2020]]</f>
        <v>0</v>
      </c>
    </row>
    <row r="507" spans="1:8">
      <c r="A507">
        <v>50205</v>
      </c>
      <c r="B507" s="2" t="s">
        <v>107</v>
      </c>
      <c r="C507" s="2" t="s">
        <v>195</v>
      </c>
      <c r="D507" s="2" t="s">
        <v>636</v>
      </c>
      <c r="E507" s="21"/>
      <c r="F507" s="21">
        <f>+Recupera_PN_ACUM[[#This Row],[04-06-2020]]-Recupera_PN_ACUM[[#This Row],[03-06-2020]]</f>
        <v>0</v>
      </c>
      <c r="G507" s="21">
        <f>+Recupera_PN_ACUM[[#This Row],[5/6/2020]]-Recupera_PN_ACUM[[#This Row],[04-06-2020]]</f>
        <v>0</v>
      </c>
      <c r="H507" s="21">
        <f>+Recupera_PN_ACUM[[#This Row],[6/6/2020]]-Recupera_PN_ACUM[[#This Row],[5/6/2020]]</f>
        <v>0</v>
      </c>
    </row>
    <row r="508" spans="1:8">
      <c r="A508">
        <v>80808</v>
      </c>
      <c r="B508" s="2" t="s">
        <v>97</v>
      </c>
      <c r="C508" s="2" t="s">
        <v>97</v>
      </c>
      <c r="D508" s="2" t="s">
        <v>637</v>
      </c>
      <c r="E508" s="21"/>
      <c r="F508" s="21">
        <f>+Recupera_PN_ACUM[[#This Row],[04-06-2020]]-Recupera_PN_ACUM[[#This Row],[03-06-2020]]</f>
        <v>0</v>
      </c>
      <c r="G508" s="21">
        <f>+Recupera_PN_ACUM[[#This Row],[5/6/2020]]-Recupera_PN_ACUM[[#This Row],[04-06-2020]]</f>
        <v>0</v>
      </c>
      <c r="H508" s="21">
        <f>+Recupera_PN_ACUM[[#This Row],[6/6/2020]]-Recupera_PN_ACUM[[#This Row],[5/6/2020]]</f>
        <v>0</v>
      </c>
    </row>
    <row r="509" spans="1:8">
      <c r="A509">
        <v>20106</v>
      </c>
      <c r="B509" s="2" t="s">
        <v>110</v>
      </c>
      <c r="C509" s="2" t="s">
        <v>111</v>
      </c>
      <c r="D509" s="2" t="s">
        <v>638</v>
      </c>
      <c r="E509" s="21"/>
      <c r="F509" s="21">
        <f>+Recupera_PN_ACUM[[#This Row],[04-06-2020]]-Recupera_PN_ACUM[[#This Row],[03-06-2020]]</f>
        <v>0</v>
      </c>
      <c r="G509" s="21">
        <f>+Recupera_PN_ACUM[[#This Row],[5/6/2020]]-Recupera_PN_ACUM[[#This Row],[04-06-2020]]</f>
        <v>0</v>
      </c>
      <c r="H509" s="21">
        <f>+Recupera_PN_ACUM[[#This Row],[6/6/2020]]-Recupera_PN_ACUM[[#This Row],[5/6/2020]]</f>
        <v>0</v>
      </c>
    </row>
    <row r="510" spans="1:8">
      <c r="A510">
        <v>40201</v>
      </c>
      <c r="B510" s="2" t="s">
        <v>115</v>
      </c>
      <c r="C510" s="2" t="s">
        <v>150</v>
      </c>
      <c r="D510" s="2" t="s">
        <v>639</v>
      </c>
      <c r="E510" s="21"/>
      <c r="F510" s="21">
        <f>+Recupera_PN_ACUM[[#This Row],[04-06-2020]]-Recupera_PN_ACUM[[#This Row],[03-06-2020]]</f>
        <v>0</v>
      </c>
      <c r="G510" s="21">
        <f>+Recupera_PN_ACUM[[#This Row],[5/6/2020]]-Recupera_PN_ACUM[[#This Row],[04-06-2020]]</f>
        <v>0</v>
      </c>
      <c r="H510" s="21">
        <f>+Recupera_PN_ACUM[[#This Row],[6/6/2020]]-Recupera_PN_ACUM[[#This Row],[5/6/2020]]</f>
        <v>0</v>
      </c>
    </row>
    <row r="511" spans="1:8">
      <c r="A511">
        <v>130717</v>
      </c>
      <c r="B511" s="2" t="s">
        <v>131</v>
      </c>
      <c r="C511" s="2" t="s">
        <v>132</v>
      </c>
      <c r="D511" s="2" t="s">
        <v>640</v>
      </c>
      <c r="E511" s="21"/>
      <c r="F511" s="21">
        <f>+Recupera_PN_ACUM[[#This Row],[04-06-2020]]-Recupera_PN_ACUM[[#This Row],[03-06-2020]]</f>
        <v>0</v>
      </c>
      <c r="G511" s="21">
        <f>+Recupera_PN_ACUM[[#This Row],[5/6/2020]]-Recupera_PN_ACUM[[#This Row],[04-06-2020]]</f>
        <v>0</v>
      </c>
      <c r="H511" s="21">
        <f>+Recupera_PN_ACUM[[#This Row],[6/6/2020]]-Recupera_PN_ACUM[[#This Row],[5/6/2020]]</f>
        <v>0</v>
      </c>
    </row>
    <row r="512" spans="1:8">
      <c r="A512">
        <v>30403</v>
      </c>
      <c r="B512" s="2" t="s">
        <v>99</v>
      </c>
      <c r="C512" s="2" t="s">
        <v>216</v>
      </c>
      <c r="D512" s="2" t="s">
        <v>641</v>
      </c>
      <c r="E512" s="21">
        <v>15</v>
      </c>
      <c r="F512" s="21">
        <f>+Recupera_PN_ACUM[[#This Row],[04-06-2020]]-Recupera_PN_ACUM[[#This Row],[03-06-2020]]</f>
        <v>0</v>
      </c>
      <c r="G512" s="21">
        <f>+Recupera_PN_ACUM[[#This Row],[5/6/2020]]-Recupera_PN_ACUM[[#This Row],[04-06-2020]]</f>
        <v>0</v>
      </c>
      <c r="H512" s="21">
        <f>+Recupera_PN_ACUM[[#This Row],[6/6/2020]]-Recupera_PN_ACUM[[#This Row],[5/6/2020]]</f>
        <v>0</v>
      </c>
    </row>
    <row r="513" spans="1:8">
      <c r="A513">
        <v>100103</v>
      </c>
      <c r="B513" s="2" t="s">
        <v>113</v>
      </c>
      <c r="C513" s="2" t="s">
        <v>113</v>
      </c>
      <c r="D513" s="2" t="s">
        <v>642</v>
      </c>
      <c r="E513" s="21"/>
      <c r="F513" s="21">
        <f>+Recupera_PN_ACUM[[#This Row],[04-06-2020]]-Recupera_PN_ACUM[[#This Row],[03-06-2020]]</f>
        <v>0</v>
      </c>
      <c r="G513" s="21">
        <f>+Recupera_PN_ACUM[[#This Row],[5/6/2020]]-Recupera_PN_ACUM[[#This Row],[04-06-2020]]</f>
        <v>0</v>
      </c>
      <c r="H513" s="21">
        <f>+Recupera_PN_ACUM[[#This Row],[6/6/2020]]-Recupera_PN_ACUM[[#This Row],[5/6/2020]]</f>
        <v>0</v>
      </c>
    </row>
    <row r="514" spans="1:8">
      <c r="A514">
        <v>30110</v>
      </c>
      <c r="B514" s="2" t="s">
        <v>99</v>
      </c>
      <c r="C514" s="2" t="s">
        <v>99</v>
      </c>
      <c r="D514" s="2" t="s">
        <v>643</v>
      </c>
      <c r="E514" s="21">
        <v>2</v>
      </c>
      <c r="F514" s="21">
        <f>+Recupera_PN_ACUM[[#This Row],[04-06-2020]]-Recupera_PN_ACUM[[#This Row],[03-06-2020]]</f>
        <v>0</v>
      </c>
      <c r="G514" s="21">
        <f>+Recupera_PN_ACUM[[#This Row],[5/6/2020]]-Recupera_PN_ACUM[[#This Row],[04-06-2020]]</f>
        <v>0</v>
      </c>
      <c r="H514" s="21">
        <f>+Recupera_PN_ACUM[[#This Row],[6/6/2020]]-Recupera_PN_ACUM[[#This Row],[5/6/2020]]</f>
        <v>0</v>
      </c>
    </row>
    <row r="515" spans="1:8">
      <c r="A515">
        <v>50106</v>
      </c>
      <c r="B515" s="2" t="s">
        <v>107</v>
      </c>
      <c r="C515" s="2" t="s">
        <v>228</v>
      </c>
      <c r="D515" s="2" t="s">
        <v>644</v>
      </c>
      <c r="E515" s="21"/>
      <c r="F515" s="21">
        <f>+Recupera_PN_ACUM[[#This Row],[04-06-2020]]-Recupera_PN_ACUM[[#This Row],[03-06-2020]]</f>
        <v>0</v>
      </c>
      <c r="G515" s="21">
        <f>+Recupera_PN_ACUM[[#This Row],[5/6/2020]]-Recupera_PN_ACUM[[#This Row],[04-06-2020]]</f>
        <v>0</v>
      </c>
      <c r="H515" s="21">
        <f>+Recupera_PN_ACUM[[#This Row],[6/6/2020]]-Recupera_PN_ACUM[[#This Row],[5/6/2020]]</f>
        <v>0</v>
      </c>
    </row>
    <row r="516" spans="1:8">
      <c r="A516">
        <v>90509</v>
      </c>
      <c r="B516" s="2" t="s">
        <v>139</v>
      </c>
      <c r="C516" s="2" t="s">
        <v>258</v>
      </c>
      <c r="D516" s="2" t="s">
        <v>645</v>
      </c>
      <c r="E516" s="21"/>
      <c r="F516" s="21">
        <f>+Recupera_PN_ACUM[[#This Row],[04-06-2020]]-Recupera_PN_ACUM[[#This Row],[03-06-2020]]</f>
        <v>0</v>
      </c>
      <c r="G516" s="21">
        <f>+Recupera_PN_ACUM[[#This Row],[5/6/2020]]-Recupera_PN_ACUM[[#This Row],[04-06-2020]]</f>
        <v>0</v>
      </c>
      <c r="H516" s="21">
        <f>+Recupera_PN_ACUM[[#This Row],[6/6/2020]]-Recupera_PN_ACUM[[#This Row],[5/6/2020]]</f>
        <v>0</v>
      </c>
    </row>
    <row r="517" spans="1:8">
      <c r="A517">
        <v>130409</v>
      </c>
      <c r="B517" s="2" t="s">
        <v>131</v>
      </c>
      <c r="C517" s="2" t="s">
        <v>178</v>
      </c>
      <c r="D517" s="2" t="s">
        <v>646</v>
      </c>
      <c r="E517" s="21">
        <v>0</v>
      </c>
      <c r="F517" s="21">
        <f>+Recupera_PN_ACUM[[#This Row],[04-06-2020]]-Recupera_PN_ACUM[[#This Row],[03-06-2020]]</f>
        <v>0</v>
      </c>
      <c r="G517" s="21">
        <f>+Recupera_PN_ACUM[[#This Row],[5/6/2020]]-Recupera_PN_ACUM[[#This Row],[04-06-2020]]</f>
        <v>0</v>
      </c>
      <c r="H517" s="21">
        <f>+Recupera_PN_ACUM[[#This Row],[6/6/2020]]-Recupera_PN_ACUM[[#This Row],[5/6/2020]]</f>
        <v>0</v>
      </c>
    </row>
    <row r="518" spans="1:8">
      <c r="A518">
        <v>10104</v>
      </c>
      <c r="B518" s="2" t="s">
        <v>119</v>
      </c>
      <c r="C518" s="2" t="s">
        <v>119</v>
      </c>
      <c r="D518" s="2" t="s">
        <v>647</v>
      </c>
      <c r="E518" s="21"/>
      <c r="F518" s="21">
        <f>+Recupera_PN_ACUM[[#This Row],[04-06-2020]]-Recupera_PN_ACUM[[#This Row],[03-06-2020]]</f>
        <v>0</v>
      </c>
      <c r="G518" s="21">
        <f>+Recupera_PN_ACUM[[#This Row],[5/6/2020]]-Recupera_PN_ACUM[[#This Row],[04-06-2020]]</f>
        <v>0</v>
      </c>
      <c r="H518" s="21">
        <f>+Recupera_PN_ACUM[[#This Row],[6/6/2020]]-Recupera_PN_ACUM[[#This Row],[5/6/2020]]</f>
        <v>0</v>
      </c>
    </row>
    <row r="519" spans="1:8">
      <c r="A519">
        <v>10303</v>
      </c>
      <c r="B519" s="2" t="s">
        <v>119</v>
      </c>
      <c r="C519" s="2" t="s">
        <v>159</v>
      </c>
      <c r="D519" s="2" t="s">
        <v>648</v>
      </c>
      <c r="E519" s="21">
        <v>0</v>
      </c>
      <c r="F519" s="21">
        <f>+Recupera_PN_ACUM[[#This Row],[04-06-2020]]-Recupera_PN_ACUM[[#This Row],[03-06-2020]]</f>
        <v>0</v>
      </c>
      <c r="G519" s="21">
        <f>+Recupera_PN_ACUM[[#This Row],[5/6/2020]]-Recupera_PN_ACUM[[#This Row],[04-06-2020]]</f>
        <v>0</v>
      </c>
      <c r="H519" s="21">
        <f>+Recupera_PN_ACUM[[#This Row],[6/6/2020]]-Recupera_PN_ACUM[[#This Row],[5/6/2020]]</f>
        <v>0</v>
      </c>
    </row>
    <row r="520" spans="1:8">
      <c r="A520">
        <v>10304</v>
      </c>
      <c r="B520" s="2" t="s">
        <v>119</v>
      </c>
      <c r="C520" s="2" t="s">
        <v>159</v>
      </c>
      <c r="D520" s="2" t="s">
        <v>649</v>
      </c>
      <c r="E520" s="21"/>
      <c r="F520" s="21">
        <f>+Recupera_PN_ACUM[[#This Row],[04-06-2020]]-Recupera_PN_ACUM[[#This Row],[03-06-2020]]</f>
        <v>0</v>
      </c>
      <c r="G520" s="21">
        <f>+Recupera_PN_ACUM[[#This Row],[5/6/2020]]-Recupera_PN_ACUM[[#This Row],[04-06-2020]]</f>
        <v>0</v>
      </c>
      <c r="H520" s="21">
        <f>+Recupera_PN_ACUM[[#This Row],[6/6/2020]]-Recupera_PN_ACUM[[#This Row],[5/6/2020]]</f>
        <v>0</v>
      </c>
    </row>
    <row r="521" spans="1:8">
      <c r="A521">
        <v>70504</v>
      </c>
      <c r="B521" s="2" t="s">
        <v>102</v>
      </c>
      <c r="C521" s="2" t="s">
        <v>536</v>
      </c>
      <c r="D521" s="2" t="s">
        <v>650</v>
      </c>
      <c r="E521" s="21"/>
      <c r="F521" s="21">
        <f>+Recupera_PN_ACUM[[#This Row],[04-06-2020]]-Recupera_PN_ACUM[[#This Row],[03-06-2020]]</f>
        <v>0</v>
      </c>
      <c r="G521" s="21">
        <f>+Recupera_PN_ACUM[[#This Row],[5/6/2020]]-Recupera_PN_ACUM[[#This Row],[04-06-2020]]</f>
        <v>0</v>
      </c>
      <c r="H521" s="21">
        <f>+Recupera_PN_ACUM[[#This Row],[6/6/2020]]-Recupera_PN_ACUM[[#This Row],[5/6/2020]]</f>
        <v>0</v>
      </c>
    </row>
    <row r="522" spans="1:8" ht="24">
      <c r="A522">
        <v>120207</v>
      </c>
      <c r="B522" s="2" t="s">
        <v>104</v>
      </c>
      <c r="C522" s="2" t="s">
        <v>246</v>
      </c>
      <c r="D522" s="2" t="s">
        <v>651</v>
      </c>
      <c r="E522" s="21">
        <v>60</v>
      </c>
      <c r="F522" s="21">
        <f>+Recupera_PN_ACUM[[#This Row],[04-06-2020]]-Recupera_PN_ACUM[[#This Row],[03-06-2020]]</f>
        <v>0</v>
      </c>
      <c r="G522" s="21">
        <f>+Recupera_PN_ACUM[[#This Row],[5/6/2020]]-Recupera_PN_ACUM[[#This Row],[04-06-2020]]</f>
        <v>0</v>
      </c>
      <c r="H522" s="21">
        <f>+Recupera_PN_ACUM[[#This Row],[6/6/2020]]-Recupera_PN_ACUM[[#This Row],[5/6/2020]]</f>
        <v>0</v>
      </c>
    </row>
    <row r="523" spans="1:8">
      <c r="A523">
        <v>91108</v>
      </c>
      <c r="B523" s="2" t="s">
        <v>139</v>
      </c>
      <c r="C523" s="2" t="s">
        <v>156</v>
      </c>
      <c r="D523" s="2" t="s">
        <v>652</v>
      </c>
      <c r="E523" s="21">
        <v>1</v>
      </c>
      <c r="F523" s="21">
        <f>+Recupera_PN_ACUM[[#This Row],[04-06-2020]]-Recupera_PN_ACUM[[#This Row],[03-06-2020]]</f>
        <v>0</v>
      </c>
      <c r="G523" s="21">
        <f>+Recupera_PN_ACUM[[#This Row],[5/6/2020]]-Recupera_PN_ACUM[[#This Row],[04-06-2020]]</f>
        <v>0</v>
      </c>
      <c r="H523" s="21">
        <f>+Recupera_PN_ACUM[[#This Row],[6/6/2020]]-Recupera_PN_ACUM[[#This Row],[5/6/2020]]</f>
        <v>0</v>
      </c>
    </row>
    <row r="524" spans="1:8">
      <c r="A524">
        <v>41308</v>
      </c>
      <c r="B524" s="2" t="s">
        <v>115</v>
      </c>
      <c r="C524" s="2" t="s">
        <v>183</v>
      </c>
      <c r="D524" s="2" t="s">
        <v>653</v>
      </c>
      <c r="E524" s="21">
        <v>6</v>
      </c>
      <c r="F524" s="21">
        <f>+Recupera_PN_ACUM[[#This Row],[04-06-2020]]-Recupera_PN_ACUM[[#This Row],[03-06-2020]]</f>
        <v>0</v>
      </c>
      <c r="G524" s="21">
        <f>+Recupera_PN_ACUM[[#This Row],[5/6/2020]]-Recupera_PN_ACUM[[#This Row],[04-06-2020]]</f>
        <v>0</v>
      </c>
      <c r="H524" s="21">
        <f>+Recupera_PN_ACUM[[#This Row],[6/6/2020]]-Recupera_PN_ACUM[[#This Row],[5/6/2020]]</f>
        <v>0</v>
      </c>
    </row>
    <row r="525" spans="1:8">
      <c r="A525">
        <v>60206</v>
      </c>
      <c r="B525" s="2" t="s">
        <v>214</v>
      </c>
      <c r="C525" s="2" t="s">
        <v>274</v>
      </c>
      <c r="D525" s="2" t="s">
        <v>654</v>
      </c>
      <c r="E525" s="21"/>
      <c r="F525" s="21">
        <f>+Recupera_PN_ACUM[[#This Row],[04-06-2020]]-Recupera_PN_ACUM[[#This Row],[03-06-2020]]</f>
        <v>0</v>
      </c>
      <c r="G525" s="21">
        <f>+Recupera_PN_ACUM[[#This Row],[5/6/2020]]-Recupera_PN_ACUM[[#This Row],[04-06-2020]]</f>
        <v>0</v>
      </c>
      <c r="H525" s="21">
        <f>+Recupera_PN_ACUM[[#This Row],[6/6/2020]]-Recupera_PN_ACUM[[#This Row],[5/6/2020]]</f>
        <v>0</v>
      </c>
    </row>
    <row r="526" spans="1:8">
      <c r="A526">
        <v>60207</v>
      </c>
      <c r="B526" s="2" t="s">
        <v>214</v>
      </c>
      <c r="C526" s="2" t="s">
        <v>274</v>
      </c>
      <c r="D526" s="2" t="s">
        <v>655</v>
      </c>
      <c r="E526" s="21">
        <v>5</v>
      </c>
      <c r="F526" s="21">
        <f>+Recupera_PN_ACUM[[#This Row],[04-06-2020]]-Recupera_PN_ACUM[[#This Row],[03-06-2020]]</f>
        <v>0</v>
      </c>
      <c r="G526" s="21">
        <f>+Recupera_PN_ACUM[[#This Row],[5/6/2020]]-Recupera_PN_ACUM[[#This Row],[04-06-2020]]</f>
        <v>0</v>
      </c>
      <c r="H526" s="21">
        <f>+Recupera_PN_ACUM[[#This Row],[6/6/2020]]-Recupera_PN_ACUM[[#This Row],[5/6/2020]]</f>
        <v>0</v>
      </c>
    </row>
    <row r="527" spans="1:8">
      <c r="A527">
        <v>91204</v>
      </c>
      <c r="B527" s="2" t="s">
        <v>139</v>
      </c>
      <c r="C527" s="2" t="s">
        <v>140</v>
      </c>
      <c r="D527" s="2" t="s">
        <v>656</v>
      </c>
      <c r="E527" s="21"/>
      <c r="F527" s="21">
        <f>+Recupera_PN_ACUM[[#This Row],[04-06-2020]]-Recupera_PN_ACUM[[#This Row],[03-06-2020]]</f>
        <v>0</v>
      </c>
      <c r="G527" s="21">
        <f>+Recupera_PN_ACUM[[#This Row],[5/6/2020]]-Recupera_PN_ACUM[[#This Row],[04-06-2020]]</f>
        <v>0</v>
      </c>
      <c r="H527" s="21">
        <f>+Recupera_PN_ACUM[[#This Row],[6/6/2020]]-Recupera_PN_ACUM[[#This Row],[5/6/2020]]</f>
        <v>0</v>
      </c>
    </row>
    <row r="528" spans="1:8">
      <c r="A528">
        <v>40106</v>
      </c>
      <c r="B528" s="2" t="s">
        <v>115</v>
      </c>
      <c r="C528" s="2" t="s">
        <v>116</v>
      </c>
      <c r="D528" s="2" t="s">
        <v>657</v>
      </c>
      <c r="E528" s="21">
        <v>0</v>
      </c>
      <c r="F528" s="21">
        <f>+Recupera_PN_ACUM[[#This Row],[04-06-2020]]-Recupera_PN_ACUM[[#This Row],[03-06-2020]]</f>
        <v>0</v>
      </c>
      <c r="G528" s="21">
        <f>+Recupera_PN_ACUM[[#This Row],[5/6/2020]]-Recupera_PN_ACUM[[#This Row],[04-06-2020]]</f>
        <v>0</v>
      </c>
      <c r="H528" s="21">
        <f>+Recupera_PN_ACUM[[#This Row],[6/6/2020]]-Recupera_PN_ACUM[[#This Row],[5/6/2020]]</f>
        <v>0</v>
      </c>
    </row>
    <row r="529" spans="1:8">
      <c r="A529">
        <v>10305</v>
      </c>
      <c r="B529" s="2" t="s">
        <v>119</v>
      </c>
      <c r="C529" s="2" t="s">
        <v>159</v>
      </c>
      <c r="D529" s="2" t="s">
        <v>658</v>
      </c>
      <c r="E529" s="21"/>
      <c r="F529" s="21">
        <f>+Recupera_PN_ACUM[[#This Row],[04-06-2020]]-Recupera_PN_ACUM[[#This Row],[03-06-2020]]</f>
        <v>0</v>
      </c>
      <c r="G529" s="21">
        <f>+Recupera_PN_ACUM[[#This Row],[5/6/2020]]-Recupera_PN_ACUM[[#This Row],[04-06-2020]]</f>
        <v>0</v>
      </c>
      <c r="H529" s="21">
        <f>+Recupera_PN_ACUM[[#This Row],[6/6/2020]]-Recupera_PN_ACUM[[#This Row],[5/6/2020]]</f>
        <v>0</v>
      </c>
    </row>
    <row r="530" spans="1:8">
      <c r="A530">
        <v>90804</v>
      </c>
      <c r="B530" s="2" t="s">
        <v>139</v>
      </c>
      <c r="C530" s="2" t="s">
        <v>302</v>
      </c>
      <c r="D530" s="2" t="s">
        <v>659</v>
      </c>
      <c r="E530" s="21"/>
      <c r="F530" s="21">
        <f>+Recupera_PN_ACUM[[#This Row],[04-06-2020]]-Recupera_PN_ACUM[[#This Row],[03-06-2020]]</f>
        <v>0</v>
      </c>
      <c r="G530" s="21">
        <f>+Recupera_PN_ACUM[[#This Row],[5/6/2020]]-Recupera_PN_ACUM[[#This Row],[04-06-2020]]</f>
        <v>0</v>
      </c>
      <c r="H530" s="21">
        <f>+Recupera_PN_ACUM[[#This Row],[6/6/2020]]-Recupera_PN_ACUM[[#This Row],[5/6/2020]]</f>
        <v>0</v>
      </c>
    </row>
    <row r="531" spans="1:8">
      <c r="A531">
        <v>40901</v>
      </c>
      <c r="B531" s="2" t="s">
        <v>115</v>
      </c>
      <c r="C531" s="2" t="s">
        <v>374</v>
      </c>
      <c r="D531" s="2" t="s">
        <v>660</v>
      </c>
      <c r="E531" s="21"/>
      <c r="F531" s="21">
        <f>+Recupera_PN_ACUM[[#This Row],[04-06-2020]]-Recupera_PN_ACUM[[#This Row],[03-06-2020]]</f>
        <v>0</v>
      </c>
      <c r="G531" s="21">
        <f>+Recupera_PN_ACUM[[#This Row],[5/6/2020]]-Recupera_PN_ACUM[[#This Row],[04-06-2020]]</f>
        <v>0</v>
      </c>
      <c r="H531" s="21">
        <f>+Recupera_PN_ACUM[[#This Row],[6/6/2020]]-Recupera_PN_ACUM[[#This Row],[5/6/2020]]</f>
        <v>0</v>
      </c>
    </row>
    <row r="532" spans="1:8">
      <c r="A532">
        <v>40805</v>
      </c>
      <c r="B532" s="2" t="s">
        <v>115</v>
      </c>
      <c r="C532" s="2" t="s">
        <v>419</v>
      </c>
      <c r="D532" s="2" t="s">
        <v>661</v>
      </c>
      <c r="E532" s="21">
        <v>0</v>
      </c>
      <c r="F532" s="21">
        <f>+Recupera_PN_ACUM[[#This Row],[04-06-2020]]-Recupera_PN_ACUM[[#This Row],[03-06-2020]]</f>
        <v>0</v>
      </c>
      <c r="G532" s="21">
        <f>+Recupera_PN_ACUM[[#This Row],[5/6/2020]]-Recupera_PN_ACUM[[#This Row],[04-06-2020]]</f>
        <v>0</v>
      </c>
      <c r="H532" s="21">
        <f>+Recupera_PN_ACUM[[#This Row],[6/6/2020]]-Recupera_PN_ACUM[[#This Row],[5/6/2020]]</f>
        <v>0</v>
      </c>
    </row>
    <row r="533" spans="1:8">
      <c r="A533">
        <v>60608</v>
      </c>
      <c r="B533" s="2" t="s">
        <v>214</v>
      </c>
      <c r="C533" s="2" t="s">
        <v>328</v>
      </c>
      <c r="D533" s="2" t="s">
        <v>662</v>
      </c>
      <c r="E533" s="21">
        <v>0</v>
      </c>
      <c r="F533" s="21">
        <f>+Recupera_PN_ACUM[[#This Row],[04-06-2020]]-Recupera_PN_ACUM[[#This Row],[03-06-2020]]</f>
        <v>0</v>
      </c>
      <c r="G533" s="21">
        <f>+Recupera_PN_ACUM[[#This Row],[5/6/2020]]-Recupera_PN_ACUM[[#This Row],[04-06-2020]]</f>
        <v>0</v>
      </c>
      <c r="H533" s="21">
        <f>+Recupera_PN_ACUM[[#This Row],[6/6/2020]]-Recupera_PN_ACUM[[#This Row],[5/6/2020]]</f>
        <v>0</v>
      </c>
    </row>
    <row r="534" spans="1:8">
      <c r="A534">
        <v>80811</v>
      </c>
      <c r="B534" s="2" t="s">
        <v>97</v>
      </c>
      <c r="C534" s="2" t="s">
        <v>97</v>
      </c>
      <c r="D534" s="2" t="s">
        <v>663</v>
      </c>
      <c r="E534" s="21"/>
      <c r="F534" s="21">
        <f>+Recupera_PN_ACUM[[#This Row],[04-06-2020]]-Recupera_PN_ACUM[[#This Row],[03-06-2020]]</f>
        <v>0</v>
      </c>
      <c r="G534" s="21">
        <f>+Recupera_PN_ACUM[[#This Row],[5/6/2020]]-Recupera_PN_ACUM[[#This Row],[04-06-2020]]</f>
        <v>0</v>
      </c>
      <c r="H534" s="21">
        <f>+Recupera_PN_ACUM[[#This Row],[6/6/2020]]-Recupera_PN_ACUM[[#This Row],[5/6/2020]]</f>
        <v>0</v>
      </c>
    </row>
    <row r="535" spans="1:8" ht="24">
      <c r="A535">
        <v>120705</v>
      </c>
      <c r="B535" s="2" t="s">
        <v>104</v>
      </c>
      <c r="C535" s="2" t="s">
        <v>154</v>
      </c>
      <c r="D535" s="2" t="s">
        <v>664</v>
      </c>
      <c r="E535" s="21">
        <v>66</v>
      </c>
      <c r="F535" s="21">
        <f>+Recupera_PN_ACUM[[#This Row],[04-06-2020]]-Recupera_PN_ACUM[[#This Row],[03-06-2020]]</f>
        <v>0</v>
      </c>
      <c r="G535" s="21">
        <f>+Recupera_PN_ACUM[[#This Row],[5/6/2020]]-Recupera_PN_ACUM[[#This Row],[04-06-2020]]</f>
        <v>0</v>
      </c>
      <c r="H535" s="21">
        <f>+Recupera_PN_ACUM[[#This Row],[6/6/2020]]-Recupera_PN_ACUM[[#This Row],[5/6/2020]]</f>
        <v>0</v>
      </c>
    </row>
    <row r="536" spans="1:8">
      <c r="A536">
        <v>50307</v>
      </c>
      <c r="B536" s="2" t="s">
        <v>107</v>
      </c>
      <c r="C536" s="2" t="s">
        <v>108</v>
      </c>
      <c r="D536" s="2" t="s">
        <v>665</v>
      </c>
      <c r="E536" s="21"/>
      <c r="F536" s="21">
        <f>+Recupera_PN_ACUM[[#This Row],[04-06-2020]]-Recupera_PN_ACUM[[#This Row],[03-06-2020]]</f>
        <v>0</v>
      </c>
      <c r="G536" s="21">
        <f>+Recupera_PN_ACUM[[#This Row],[5/6/2020]]-Recupera_PN_ACUM[[#This Row],[04-06-2020]]</f>
        <v>0</v>
      </c>
      <c r="H536" s="21">
        <f>+Recupera_PN_ACUM[[#This Row],[6/6/2020]]-Recupera_PN_ACUM[[#This Row],[5/6/2020]]</f>
        <v>0</v>
      </c>
    </row>
    <row r="537" spans="1:8">
      <c r="A537">
        <v>50315</v>
      </c>
      <c r="B537" s="2" t="s">
        <v>107</v>
      </c>
      <c r="C537" s="2" t="s">
        <v>108</v>
      </c>
      <c r="D537" s="2" t="s">
        <v>666</v>
      </c>
      <c r="E537" s="21">
        <v>3</v>
      </c>
      <c r="F537" s="21">
        <f>+Recupera_PN_ACUM[[#This Row],[04-06-2020]]-Recupera_PN_ACUM[[#This Row],[03-06-2020]]</f>
        <v>0</v>
      </c>
      <c r="G537" s="21">
        <f>+Recupera_PN_ACUM[[#This Row],[5/6/2020]]-Recupera_PN_ACUM[[#This Row],[04-06-2020]]</f>
        <v>0</v>
      </c>
      <c r="H537" s="21">
        <f>+Recupera_PN_ACUM[[#This Row],[6/6/2020]]-Recupera_PN_ACUM[[#This Row],[5/6/2020]]</f>
        <v>0</v>
      </c>
    </row>
    <row r="538" spans="1:8">
      <c r="A538">
        <v>90701</v>
      </c>
      <c r="B538" s="2" t="s">
        <v>139</v>
      </c>
      <c r="C538" s="2" t="s">
        <v>250</v>
      </c>
      <c r="D538" s="2" t="s">
        <v>667</v>
      </c>
      <c r="E538" s="21">
        <v>112</v>
      </c>
      <c r="F538" s="21">
        <f>+Recupera_PN_ACUM[[#This Row],[04-06-2020]]-Recupera_PN_ACUM[[#This Row],[03-06-2020]]</f>
        <v>0</v>
      </c>
      <c r="G538" s="21">
        <f>+Recupera_PN_ACUM[[#This Row],[5/6/2020]]-Recupera_PN_ACUM[[#This Row],[04-06-2020]]</f>
        <v>0</v>
      </c>
      <c r="H538" s="21">
        <f>+Recupera_PN_ACUM[[#This Row],[6/6/2020]]-Recupera_PN_ACUM[[#This Row],[5/6/2020]]</f>
        <v>0</v>
      </c>
    </row>
    <row r="539" spans="1:8">
      <c r="A539">
        <v>20607</v>
      </c>
      <c r="B539" s="2" t="s">
        <v>110</v>
      </c>
      <c r="C539" s="2" t="s">
        <v>236</v>
      </c>
      <c r="D539" s="2" t="s">
        <v>668</v>
      </c>
      <c r="E539" s="21"/>
      <c r="F539" s="21">
        <f>+Recupera_PN_ACUM[[#This Row],[04-06-2020]]-Recupera_PN_ACUM[[#This Row],[03-06-2020]]</f>
        <v>0</v>
      </c>
      <c r="G539" s="21">
        <f>+Recupera_PN_ACUM[[#This Row],[5/6/2020]]-Recupera_PN_ACUM[[#This Row],[04-06-2020]]</f>
        <v>0</v>
      </c>
      <c r="H539" s="21">
        <f>+Recupera_PN_ACUM[[#This Row],[6/6/2020]]-Recupera_PN_ACUM[[#This Row],[5/6/2020]]</f>
        <v>0</v>
      </c>
    </row>
    <row r="540" spans="1:8">
      <c r="A540">
        <v>91109</v>
      </c>
      <c r="B540" s="2" t="s">
        <v>139</v>
      </c>
      <c r="C540" s="2" t="s">
        <v>156</v>
      </c>
      <c r="D540" s="2" t="s">
        <v>668</v>
      </c>
      <c r="E540" s="21">
        <v>0</v>
      </c>
      <c r="F540" s="21">
        <f>+Recupera_PN_ACUM[[#This Row],[04-06-2020]]-Recupera_PN_ACUM[[#This Row],[03-06-2020]]</f>
        <v>0</v>
      </c>
      <c r="G540" s="21">
        <f>+Recupera_PN_ACUM[[#This Row],[5/6/2020]]-Recupera_PN_ACUM[[#This Row],[04-06-2020]]</f>
        <v>0</v>
      </c>
      <c r="H540" s="21">
        <f>+Recupera_PN_ACUM[[#This Row],[6/6/2020]]-Recupera_PN_ACUM[[#This Row],[5/6/2020]]</f>
        <v>0</v>
      </c>
    </row>
    <row r="541" spans="1:8">
      <c r="A541">
        <v>20207</v>
      </c>
      <c r="B541" s="2" t="s">
        <v>110</v>
      </c>
      <c r="C541" s="2" t="s">
        <v>137</v>
      </c>
      <c r="D541" s="2" t="s">
        <v>669</v>
      </c>
      <c r="E541" s="21">
        <v>12</v>
      </c>
      <c r="F541" s="21">
        <f>+Recupera_PN_ACUM[[#This Row],[04-06-2020]]-Recupera_PN_ACUM[[#This Row],[03-06-2020]]</f>
        <v>0</v>
      </c>
      <c r="G541" s="21">
        <f>+Recupera_PN_ACUM[[#This Row],[5/6/2020]]-Recupera_PN_ACUM[[#This Row],[04-06-2020]]</f>
        <v>0</v>
      </c>
      <c r="H541" s="21">
        <f>+Recupera_PN_ACUM[[#This Row],[6/6/2020]]-Recupera_PN_ACUM[[#This Row],[5/6/2020]]</f>
        <v>0</v>
      </c>
    </row>
    <row r="542" spans="1:8">
      <c r="A542">
        <v>70218</v>
      </c>
      <c r="B542" s="2" t="s">
        <v>102</v>
      </c>
      <c r="C542" s="2" t="s">
        <v>161</v>
      </c>
      <c r="D542" s="2" t="s">
        <v>670</v>
      </c>
      <c r="E542" s="21"/>
      <c r="F542" s="21">
        <f>+Recupera_PN_ACUM[[#This Row],[04-06-2020]]-Recupera_PN_ACUM[[#This Row],[03-06-2020]]</f>
        <v>0</v>
      </c>
      <c r="G542" s="21">
        <f>+Recupera_PN_ACUM[[#This Row],[5/6/2020]]-Recupera_PN_ACUM[[#This Row],[04-06-2020]]</f>
        <v>0</v>
      </c>
      <c r="H542" s="21">
        <f>+Recupera_PN_ACUM[[#This Row],[6/6/2020]]-Recupera_PN_ACUM[[#This Row],[5/6/2020]]</f>
        <v>0</v>
      </c>
    </row>
    <row r="543" spans="1:8">
      <c r="A543">
        <v>50308</v>
      </c>
      <c r="B543" s="2" t="s">
        <v>107</v>
      </c>
      <c r="C543" s="2" t="s">
        <v>108</v>
      </c>
      <c r="D543" s="2" t="s">
        <v>671</v>
      </c>
      <c r="E543" s="21"/>
      <c r="F543" s="21">
        <f>+Recupera_PN_ACUM[[#This Row],[04-06-2020]]-Recupera_PN_ACUM[[#This Row],[03-06-2020]]</f>
        <v>0</v>
      </c>
      <c r="G543" s="21">
        <f>+Recupera_PN_ACUM[[#This Row],[5/6/2020]]-Recupera_PN_ACUM[[#This Row],[04-06-2020]]</f>
        <v>0</v>
      </c>
      <c r="H543" s="21">
        <f>+Recupera_PN_ACUM[[#This Row],[6/6/2020]]-Recupera_PN_ACUM[[#This Row],[5/6/2020]]</f>
        <v>0</v>
      </c>
    </row>
    <row r="544" spans="1:8">
      <c r="A544">
        <v>20608</v>
      </c>
      <c r="B544" s="2" t="s">
        <v>110</v>
      </c>
      <c r="C544" s="2" t="s">
        <v>236</v>
      </c>
      <c r="D544" s="2" t="s">
        <v>672</v>
      </c>
      <c r="E544" s="21">
        <v>1</v>
      </c>
      <c r="F544" s="21">
        <f>+Recupera_PN_ACUM[[#This Row],[04-06-2020]]-Recupera_PN_ACUM[[#This Row],[03-06-2020]]</f>
        <v>0</v>
      </c>
      <c r="G544" s="21">
        <f>+Recupera_PN_ACUM[[#This Row],[5/6/2020]]-Recupera_PN_ACUM[[#This Row],[04-06-2020]]</f>
        <v>0</v>
      </c>
      <c r="H544" s="21">
        <f>+Recupera_PN_ACUM[[#This Row],[6/6/2020]]-Recupera_PN_ACUM[[#This Row],[5/6/2020]]</f>
        <v>0</v>
      </c>
    </row>
    <row r="545" spans="1:8">
      <c r="A545">
        <v>30305</v>
      </c>
      <c r="B545" s="2" t="s">
        <v>99</v>
      </c>
      <c r="C545" s="2" t="s">
        <v>296</v>
      </c>
      <c r="D545" s="2" t="s">
        <v>672</v>
      </c>
      <c r="E545" s="21"/>
      <c r="F545" s="21">
        <f>+Recupera_PN_ACUM[[#This Row],[04-06-2020]]-Recupera_PN_ACUM[[#This Row],[03-06-2020]]</f>
        <v>0</v>
      </c>
      <c r="G545" s="21">
        <f>+Recupera_PN_ACUM[[#This Row],[5/6/2020]]-Recupera_PN_ACUM[[#This Row],[04-06-2020]]</f>
        <v>0</v>
      </c>
      <c r="H545" s="21">
        <f>+Recupera_PN_ACUM[[#This Row],[6/6/2020]]-Recupera_PN_ACUM[[#This Row],[5/6/2020]]</f>
        <v>0</v>
      </c>
    </row>
    <row r="546" spans="1:8">
      <c r="A546">
        <v>90907</v>
      </c>
      <c r="B546" s="2" t="s">
        <v>139</v>
      </c>
      <c r="C546" s="2" t="s">
        <v>108</v>
      </c>
      <c r="D546" s="2" t="s">
        <v>673</v>
      </c>
      <c r="E546" s="21">
        <v>0</v>
      </c>
      <c r="F546" s="21">
        <f>+Recupera_PN_ACUM[[#This Row],[04-06-2020]]-Recupera_PN_ACUM[[#This Row],[03-06-2020]]</f>
        <v>0</v>
      </c>
      <c r="G546" s="21">
        <f>+Recupera_PN_ACUM[[#This Row],[5/6/2020]]-Recupera_PN_ACUM[[#This Row],[04-06-2020]]</f>
        <v>0</v>
      </c>
      <c r="H546" s="21">
        <f>+Recupera_PN_ACUM[[#This Row],[6/6/2020]]-Recupera_PN_ACUM[[#This Row],[5/6/2020]]</f>
        <v>0</v>
      </c>
    </row>
    <row r="547" spans="1:8" ht="24">
      <c r="A547">
        <v>110201</v>
      </c>
      <c r="B547" s="2" t="s">
        <v>291</v>
      </c>
      <c r="C547" s="2" t="s">
        <v>446</v>
      </c>
      <c r="D547" s="2" t="s">
        <v>674</v>
      </c>
      <c r="E547" s="21"/>
      <c r="F547" s="21">
        <f>+Recupera_PN_ACUM[[#This Row],[04-06-2020]]-Recupera_PN_ACUM[[#This Row],[03-06-2020]]</f>
        <v>0</v>
      </c>
      <c r="G547" s="21">
        <f>+Recupera_PN_ACUM[[#This Row],[5/6/2020]]-Recupera_PN_ACUM[[#This Row],[04-06-2020]]</f>
        <v>0</v>
      </c>
      <c r="H547" s="21">
        <f>+Recupera_PN_ACUM[[#This Row],[6/6/2020]]-Recupera_PN_ACUM[[#This Row],[5/6/2020]]</f>
        <v>0</v>
      </c>
    </row>
    <row r="548" spans="1:8">
      <c r="A548">
        <v>41001</v>
      </c>
      <c r="B548" s="2" t="s">
        <v>115</v>
      </c>
      <c r="C548" s="2" t="s">
        <v>202</v>
      </c>
      <c r="D548" s="2" t="s">
        <v>675</v>
      </c>
      <c r="E548" s="21"/>
      <c r="F548" s="21">
        <f>+Recupera_PN_ACUM[[#This Row],[04-06-2020]]-Recupera_PN_ACUM[[#This Row],[03-06-2020]]</f>
        <v>0</v>
      </c>
      <c r="G548" s="21">
        <f>+Recupera_PN_ACUM[[#This Row],[5/6/2020]]-Recupera_PN_ACUM[[#This Row],[04-06-2020]]</f>
        <v>0</v>
      </c>
      <c r="H548" s="21">
        <f>+Recupera_PN_ACUM[[#This Row],[6/6/2020]]-Recupera_PN_ACUM[[#This Row],[5/6/2020]]</f>
        <v>0</v>
      </c>
    </row>
    <row r="549" spans="1:8">
      <c r="A549">
        <v>91110</v>
      </c>
      <c r="B549" s="2" t="s">
        <v>139</v>
      </c>
      <c r="C549" s="2" t="s">
        <v>156</v>
      </c>
      <c r="D549" s="2" t="s">
        <v>676</v>
      </c>
      <c r="E549" s="21"/>
      <c r="F549" s="21">
        <f>+Recupera_PN_ACUM[[#This Row],[04-06-2020]]-Recupera_PN_ACUM[[#This Row],[03-06-2020]]</f>
        <v>0</v>
      </c>
      <c r="G549" s="21">
        <f>+Recupera_PN_ACUM[[#This Row],[5/6/2020]]-Recupera_PN_ACUM[[#This Row],[04-06-2020]]</f>
        <v>0</v>
      </c>
      <c r="H549" s="21">
        <f>+Recupera_PN_ACUM[[#This Row],[6/6/2020]]-Recupera_PN_ACUM[[#This Row],[5/6/2020]]</f>
        <v>0</v>
      </c>
    </row>
    <row r="550" spans="1:8">
      <c r="A550">
        <v>40205</v>
      </c>
      <c r="B550" s="2" t="s">
        <v>115</v>
      </c>
      <c r="C550" s="2" t="s">
        <v>150</v>
      </c>
      <c r="D550" s="2" t="s">
        <v>677</v>
      </c>
      <c r="E550" s="21"/>
      <c r="F550" s="21">
        <f>+Recupera_PN_ACUM[[#This Row],[04-06-2020]]-Recupera_PN_ACUM[[#This Row],[03-06-2020]]</f>
        <v>0</v>
      </c>
      <c r="G550" s="21">
        <f>+Recupera_PN_ACUM[[#This Row],[5/6/2020]]-Recupera_PN_ACUM[[#This Row],[04-06-2020]]</f>
        <v>0</v>
      </c>
      <c r="H550" s="21">
        <f>+Recupera_PN_ACUM[[#This Row],[6/6/2020]]-Recupera_PN_ACUM[[#This Row],[5/6/2020]]</f>
        <v>0</v>
      </c>
    </row>
    <row r="551" spans="1:8">
      <c r="A551">
        <v>91013</v>
      </c>
      <c r="B551" s="2" t="s">
        <v>139</v>
      </c>
      <c r="C551" s="2" t="s">
        <v>232</v>
      </c>
      <c r="D551" s="2" t="s">
        <v>678</v>
      </c>
      <c r="E551" s="21"/>
      <c r="F551" s="21">
        <f>+Recupera_PN_ACUM[[#This Row],[04-06-2020]]-Recupera_PN_ACUM[[#This Row],[03-06-2020]]</f>
        <v>0</v>
      </c>
      <c r="G551" s="21">
        <f>+Recupera_PN_ACUM[[#This Row],[5/6/2020]]-Recupera_PN_ACUM[[#This Row],[04-06-2020]]</f>
        <v>0</v>
      </c>
      <c r="H551" s="21">
        <f>+Recupera_PN_ACUM[[#This Row],[6/6/2020]]-Recupera_PN_ACUM[[#This Row],[5/6/2020]]</f>
        <v>0</v>
      </c>
    </row>
    <row r="552" spans="1:8" ht="24">
      <c r="A552">
        <v>120310</v>
      </c>
      <c r="B552" s="2" t="s">
        <v>104</v>
      </c>
      <c r="C552" s="2" t="s">
        <v>126</v>
      </c>
      <c r="D552" s="2" t="s">
        <v>679</v>
      </c>
      <c r="E552" s="21"/>
      <c r="F552" s="21">
        <f>+Recupera_PN_ACUM[[#This Row],[04-06-2020]]-Recupera_PN_ACUM[[#This Row],[03-06-2020]]</f>
        <v>0</v>
      </c>
      <c r="G552" s="21">
        <f>+Recupera_PN_ACUM[[#This Row],[5/6/2020]]-Recupera_PN_ACUM[[#This Row],[04-06-2020]]</f>
        <v>0</v>
      </c>
      <c r="H552" s="21">
        <f>+Recupera_PN_ACUM[[#This Row],[6/6/2020]]-Recupera_PN_ACUM[[#This Row],[5/6/2020]]</f>
        <v>0</v>
      </c>
    </row>
    <row r="553" spans="1:8">
      <c r="A553">
        <v>40706</v>
      </c>
      <c r="B553" s="2" t="s">
        <v>115</v>
      </c>
      <c r="C553" s="2" t="s">
        <v>318</v>
      </c>
      <c r="D553" s="2" t="s">
        <v>680</v>
      </c>
      <c r="E553" s="21"/>
      <c r="F553" s="21">
        <f>+Recupera_PN_ACUM[[#This Row],[04-06-2020]]-Recupera_PN_ACUM[[#This Row],[03-06-2020]]</f>
        <v>0</v>
      </c>
      <c r="G553" s="21">
        <f>+Recupera_PN_ACUM[[#This Row],[5/6/2020]]-Recupera_PN_ACUM[[#This Row],[04-06-2020]]</f>
        <v>0</v>
      </c>
      <c r="H553" s="21">
        <f>+Recupera_PN_ACUM[[#This Row],[6/6/2020]]-Recupera_PN_ACUM[[#This Row],[5/6/2020]]</f>
        <v>0</v>
      </c>
    </row>
    <row r="554" spans="1:8">
      <c r="A554">
        <v>90908</v>
      </c>
      <c r="B554" s="2" t="s">
        <v>139</v>
      </c>
      <c r="C554" s="2" t="s">
        <v>108</v>
      </c>
      <c r="D554" s="2" t="s">
        <v>681</v>
      </c>
      <c r="E554" s="21"/>
      <c r="F554" s="21">
        <f>+Recupera_PN_ACUM[[#This Row],[04-06-2020]]-Recupera_PN_ACUM[[#This Row],[03-06-2020]]</f>
        <v>0</v>
      </c>
      <c r="G554" s="21">
        <f>+Recupera_PN_ACUM[[#This Row],[5/6/2020]]-Recupera_PN_ACUM[[#This Row],[04-06-2020]]</f>
        <v>0</v>
      </c>
      <c r="H554" s="21">
        <f>+Recupera_PN_ACUM[[#This Row],[6/6/2020]]-Recupera_PN_ACUM[[#This Row],[5/6/2020]]</f>
        <v>0</v>
      </c>
    </row>
    <row r="555" spans="1:8">
      <c r="A555">
        <v>81009</v>
      </c>
      <c r="B555" s="2" t="s">
        <v>97</v>
      </c>
      <c r="C555" s="2" t="s">
        <v>134</v>
      </c>
      <c r="D555" s="2" t="s">
        <v>682</v>
      </c>
      <c r="E555" s="21"/>
      <c r="F555" s="21">
        <f>+Recupera_PN_ACUM[[#This Row],[04-06-2020]]-Recupera_PN_ACUM[[#This Row],[03-06-2020]]</f>
        <v>0</v>
      </c>
      <c r="G555" s="21">
        <f>+Recupera_PN_ACUM[[#This Row],[5/6/2020]]-Recupera_PN_ACUM[[#This Row],[04-06-2020]]</f>
        <v>0</v>
      </c>
      <c r="H555" s="21">
        <f>+Recupera_PN_ACUM[[#This Row],[6/6/2020]]-Recupera_PN_ACUM[[#This Row],[5/6/2020]]</f>
        <v>0</v>
      </c>
    </row>
    <row r="556" spans="1:8">
      <c r="A556">
        <v>60607</v>
      </c>
      <c r="B556" s="2" t="s">
        <v>214</v>
      </c>
      <c r="C556" s="2" t="s">
        <v>328</v>
      </c>
      <c r="D556" s="2" t="s">
        <v>683</v>
      </c>
      <c r="E556" s="21">
        <v>0</v>
      </c>
      <c r="F556" s="21">
        <f>+Recupera_PN_ACUM[[#This Row],[04-06-2020]]-Recupera_PN_ACUM[[#This Row],[03-06-2020]]</f>
        <v>0</v>
      </c>
      <c r="G556" s="21">
        <f>+Recupera_PN_ACUM[[#This Row],[5/6/2020]]-Recupera_PN_ACUM[[#This Row],[04-06-2020]]</f>
        <v>0</v>
      </c>
      <c r="H556" s="21">
        <f>+Recupera_PN_ACUM[[#This Row],[6/6/2020]]-Recupera_PN_ACUM[[#This Row],[5/6/2020]]</f>
        <v>0</v>
      </c>
    </row>
    <row r="557" spans="1:8">
      <c r="A557">
        <v>70310</v>
      </c>
      <c r="B557" s="2" t="s">
        <v>102</v>
      </c>
      <c r="C557" s="2" t="s">
        <v>102</v>
      </c>
      <c r="D557" s="2" t="s">
        <v>683</v>
      </c>
      <c r="E557" s="21"/>
      <c r="F557" s="21">
        <f>+Recupera_PN_ACUM[[#This Row],[04-06-2020]]-Recupera_PN_ACUM[[#This Row],[03-06-2020]]</f>
        <v>0</v>
      </c>
      <c r="G557" s="21">
        <f>+Recupera_PN_ACUM[[#This Row],[5/6/2020]]-Recupera_PN_ACUM[[#This Row],[04-06-2020]]</f>
        <v>0</v>
      </c>
      <c r="H557" s="21">
        <f>+Recupera_PN_ACUM[[#This Row],[6/6/2020]]-Recupera_PN_ACUM[[#This Row],[5/6/2020]]</f>
        <v>0</v>
      </c>
    </row>
    <row r="558" spans="1:8">
      <c r="A558">
        <v>30111</v>
      </c>
      <c r="B558" s="2" t="s">
        <v>99</v>
      </c>
      <c r="C558" s="2" t="s">
        <v>99</v>
      </c>
      <c r="D558" s="2" t="s">
        <v>684</v>
      </c>
      <c r="E558" s="21">
        <v>2</v>
      </c>
      <c r="F558" s="21">
        <f>+Recupera_PN_ACUM[[#This Row],[04-06-2020]]-Recupera_PN_ACUM[[#This Row],[03-06-2020]]</f>
        <v>0</v>
      </c>
      <c r="G558" s="21">
        <f>+Recupera_PN_ACUM[[#This Row],[5/6/2020]]-Recupera_PN_ACUM[[#This Row],[04-06-2020]]</f>
        <v>0</v>
      </c>
      <c r="H558" s="21">
        <f>+Recupera_PN_ACUM[[#This Row],[6/6/2020]]-Recupera_PN_ACUM[[#This Row],[5/6/2020]]</f>
        <v>0</v>
      </c>
    </row>
    <row r="559" spans="1:8">
      <c r="A559">
        <v>80206</v>
      </c>
      <c r="B559" s="2" t="s">
        <v>97</v>
      </c>
      <c r="C559" s="2" t="s">
        <v>461</v>
      </c>
      <c r="D559" s="2" t="s">
        <v>685</v>
      </c>
      <c r="E559" s="21"/>
      <c r="F559" s="21">
        <f>+Recupera_PN_ACUM[[#This Row],[04-06-2020]]-Recupera_PN_ACUM[[#This Row],[03-06-2020]]</f>
        <v>0</v>
      </c>
      <c r="G559" s="21">
        <f>+Recupera_PN_ACUM[[#This Row],[5/6/2020]]-Recupera_PN_ACUM[[#This Row],[04-06-2020]]</f>
        <v>0</v>
      </c>
      <c r="H559" s="21">
        <f>+Recupera_PN_ACUM[[#This Row],[6/6/2020]]-Recupera_PN_ACUM[[#This Row],[5/6/2020]]</f>
        <v>0</v>
      </c>
    </row>
    <row r="560" spans="1:8">
      <c r="A560">
        <v>130410</v>
      </c>
      <c r="B560" s="2" t="s">
        <v>131</v>
      </c>
      <c r="C560" s="2" t="s">
        <v>178</v>
      </c>
      <c r="D560" s="2" t="s">
        <v>686</v>
      </c>
      <c r="E560" s="21"/>
      <c r="F560" s="21">
        <f>+Recupera_PN_ACUM[[#This Row],[04-06-2020]]-Recupera_PN_ACUM[[#This Row],[03-06-2020]]</f>
        <v>0</v>
      </c>
      <c r="G560" s="21">
        <f>+Recupera_PN_ACUM[[#This Row],[5/6/2020]]-Recupera_PN_ACUM[[#This Row],[04-06-2020]]</f>
        <v>0</v>
      </c>
      <c r="H560" s="21">
        <f>+Recupera_PN_ACUM[[#This Row],[6/6/2020]]-Recupera_PN_ACUM[[#This Row],[5/6/2020]]</f>
        <v>0</v>
      </c>
    </row>
    <row r="561" spans="1:8">
      <c r="A561">
        <v>30112</v>
      </c>
      <c r="B561" s="2" t="s">
        <v>99</v>
      </c>
      <c r="C561" s="2" t="s">
        <v>99</v>
      </c>
      <c r="D561" s="2" t="s">
        <v>687</v>
      </c>
      <c r="E561" s="21">
        <v>140</v>
      </c>
      <c r="F561" s="21">
        <f>+Recupera_PN_ACUM[[#This Row],[04-06-2020]]-Recupera_PN_ACUM[[#This Row],[03-06-2020]]</f>
        <v>0</v>
      </c>
      <c r="G561" s="21">
        <f>+Recupera_PN_ACUM[[#This Row],[5/6/2020]]-Recupera_PN_ACUM[[#This Row],[04-06-2020]]</f>
        <v>0</v>
      </c>
      <c r="H561" s="21">
        <f>+Recupera_PN_ACUM[[#This Row],[6/6/2020]]-Recupera_PN_ACUM[[#This Row],[5/6/2020]]</f>
        <v>0</v>
      </c>
    </row>
    <row r="562" spans="1:8" ht="24">
      <c r="A562">
        <v>120208</v>
      </c>
      <c r="B562" s="2" t="s">
        <v>104</v>
      </c>
      <c r="C562" s="2" t="s">
        <v>246</v>
      </c>
      <c r="D562" s="2" t="s">
        <v>688</v>
      </c>
      <c r="E562" s="21"/>
      <c r="F562" s="21">
        <f>+Recupera_PN_ACUM[[#This Row],[04-06-2020]]-Recupera_PN_ACUM[[#This Row],[03-06-2020]]</f>
        <v>0</v>
      </c>
      <c r="G562" s="21">
        <f>+Recupera_PN_ACUM[[#This Row],[5/6/2020]]-Recupera_PN_ACUM[[#This Row],[04-06-2020]]</f>
        <v>0</v>
      </c>
      <c r="H562" s="21">
        <f>+Recupera_PN_ACUM[[#This Row],[6/6/2020]]-Recupera_PN_ACUM[[#This Row],[5/6/2020]]</f>
        <v>0</v>
      </c>
    </row>
    <row r="563" spans="1:8">
      <c r="A563">
        <v>30207</v>
      </c>
      <c r="B563" s="2" t="s">
        <v>99</v>
      </c>
      <c r="C563" s="2" t="s">
        <v>100</v>
      </c>
      <c r="D563" s="2" t="s">
        <v>689</v>
      </c>
      <c r="E563" s="21"/>
      <c r="F563" s="21">
        <f>+Recupera_PN_ACUM[[#This Row],[04-06-2020]]-Recupera_PN_ACUM[[#This Row],[03-06-2020]]</f>
        <v>0</v>
      </c>
      <c r="G563" s="21">
        <f>+Recupera_PN_ACUM[[#This Row],[5/6/2020]]-Recupera_PN_ACUM[[#This Row],[04-06-2020]]</f>
        <v>0</v>
      </c>
      <c r="H563" s="21">
        <f>+Recupera_PN_ACUM[[#This Row],[6/6/2020]]-Recupera_PN_ACUM[[#This Row],[5/6/2020]]</f>
        <v>0</v>
      </c>
    </row>
    <row r="564" spans="1:8" ht="24">
      <c r="A564">
        <v>120801</v>
      </c>
      <c r="B564" s="2" t="s">
        <v>104</v>
      </c>
      <c r="C564" s="2" t="s">
        <v>209</v>
      </c>
      <c r="D564" s="2" t="s">
        <v>690</v>
      </c>
      <c r="E564" s="21"/>
      <c r="F564" s="21">
        <f>+Recupera_PN_ACUM[[#This Row],[04-06-2020]]-Recupera_PN_ACUM[[#This Row],[03-06-2020]]</f>
        <v>0</v>
      </c>
      <c r="G564" s="21">
        <f>+Recupera_PN_ACUM[[#This Row],[5/6/2020]]-Recupera_PN_ACUM[[#This Row],[04-06-2020]]</f>
        <v>0</v>
      </c>
      <c r="H564" s="21">
        <f>+Recupera_PN_ACUM[[#This Row],[6/6/2020]]-Recupera_PN_ACUM[[#This Row],[5/6/2020]]</f>
        <v>0</v>
      </c>
    </row>
    <row r="565" spans="1:8">
      <c r="A565">
        <v>50109</v>
      </c>
      <c r="B565" s="2" t="s">
        <v>107</v>
      </c>
      <c r="C565" s="2" t="s">
        <v>228</v>
      </c>
      <c r="D565" s="2" t="s">
        <v>446</v>
      </c>
      <c r="E565" s="21"/>
      <c r="F565" s="21">
        <f>+Recupera_PN_ACUM[[#This Row],[04-06-2020]]-Recupera_PN_ACUM[[#This Row],[03-06-2020]]</f>
        <v>0</v>
      </c>
      <c r="G565" s="21">
        <f>+Recupera_PN_ACUM[[#This Row],[5/6/2020]]-Recupera_PN_ACUM[[#This Row],[04-06-2020]]</f>
        <v>0</v>
      </c>
      <c r="H565" s="21">
        <f>+Recupera_PN_ACUM[[#This Row],[6/6/2020]]-Recupera_PN_ACUM[[#This Row],[5/6/2020]]</f>
        <v>0</v>
      </c>
    </row>
    <row r="566" spans="1:8">
      <c r="A566">
        <v>40507</v>
      </c>
      <c r="B566" s="2" t="s">
        <v>115</v>
      </c>
      <c r="C566" s="2" t="s">
        <v>146</v>
      </c>
      <c r="D566" s="2" t="s">
        <v>691</v>
      </c>
      <c r="E566" s="21">
        <v>1</v>
      </c>
      <c r="F566" s="21">
        <f>+Recupera_PN_ACUM[[#This Row],[04-06-2020]]-Recupera_PN_ACUM[[#This Row],[03-06-2020]]</f>
        <v>0</v>
      </c>
      <c r="G566" s="21">
        <f>+Recupera_PN_ACUM[[#This Row],[5/6/2020]]-Recupera_PN_ACUM[[#This Row],[04-06-2020]]</f>
        <v>0</v>
      </c>
      <c r="H566" s="21">
        <f>+Recupera_PN_ACUM[[#This Row],[6/6/2020]]-Recupera_PN_ACUM[[#This Row],[5/6/2020]]</f>
        <v>0</v>
      </c>
    </row>
    <row r="567" spans="1:8">
      <c r="A567">
        <v>90105</v>
      </c>
      <c r="B567" s="2" t="s">
        <v>139</v>
      </c>
      <c r="C567" s="2" t="s">
        <v>148</v>
      </c>
      <c r="D567" s="2" t="s">
        <v>692</v>
      </c>
      <c r="E567" s="21"/>
      <c r="F567" s="21">
        <f>+Recupera_PN_ACUM[[#This Row],[04-06-2020]]-Recupera_PN_ACUM[[#This Row],[03-06-2020]]</f>
        <v>0</v>
      </c>
      <c r="G567" s="21">
        <f>+Recupera_PN_ACUM[[#This Row],[5/6/2020]]-Recupera_PN_ACUM[[#This Row],[04-06-2020]]</f>
        <v>0</v>
      </c>
      <c r="H567" s="21">
        <f>+Recupera_PN_ACUM[[#This Row],[6/6/2020]]-Recupera_PN_ACUM[[#This Row],[5/6/2020]]</f>
        <v>0</v>
      </c>
    </row>
    <row r="568" spans="1:8">
      <c r="A568">
        <v>90405</v>
      </c>
      <c r="B568" s="2" t="s">
        <v>139</v>
      </c>
      <c r="C568" s="2" t="s">
        <v>189</v>
      </c>
      <c r="D568" s="2" t="s">
        <v>693</v>
      </c>
      <c r="E568" s="21">
        <v>0</v>
      </c>
      <c r="F568" s="21">
        <f>+Recupera_PN_ACUM[[#This Row],[04-06-2020]]-Recupera_PN_ACUM[[#This Row],[03-06-2020]]</f>
        <v>0</v>
      </c>
      <c r="G568" s="21">
        <f>+Recupera_PN_ACUM[[#This Row],[5/6/2020]]-Recupera_PN_ACUM[[#This Row],[04-06-2020]]</f>
        <v>0</v>
      </c>
      <c r="H568" s="21">
        <f>+Recupera_PN_ACUM[[#This Row],[6/6/2020]]-Recupera_PN_ACUM[[#This Row],[5/6/2020]]</f>
        <v>0</v>
      </c>
    </row>
    <row r="569" spans="1:8">
      <c r="A569">
        <v>40608</v>
      </c>
      <c r="B569" s="2" t="s">
        <v>115</v>
      </c>
      <c r="C569" s="2" t="s">
        <v>185</v>
      </c>
      <c r="D569" s="2" t="s">
        <v>357</v>
      </c>
      <c r="E569" s="21">
        <v>15</v>
      </c>
      <c r="F569" s="21">
        <f>+Recupera_PN_ACUM[[#This Row],[04-06-2020]]-Recupera_PN_ACUM[[#This Row],[03-06-2020]]</f>
        <v>0</v>
      </c>
      <c r="G569" s="21">
        <f>+Recupera_PN_ACUM[[#This Row],[5/6/2020]]-Recupera_PN_ACUM[[#This Row],[04-06-2020]]</f>
        <v>0</v>
      </c>
      <c r="H569" s="21">
        <f>+Recupera_PN_ACUM[[#This Row],[6/6/2020]]-Recupera_PN_ACUM[[#This Row],[5/6/2020]]</f>
        <v>0</v>
      </c>
    </row>
    <row r="570" spans="1:8">
      <c r="A570">
        <v>130901</v>
      </c>
      <c r="B570" s="2" t="s">
        <v>131</v>
      </c>
      <c r="C570" s="2" t="s">
        <v>357</v>
      </c>
      <c r="D570" s="2" t="s">
        <v>694</v>
      </c>
      <c r="E570" s="21"/>
      <c r="F570" s="21">
        <f>+Recupera_PN_ACUM[[#This Row],[04-06-2020]]-Recupera_PN_ACUM[[#This Row],[03-06-2020]]</f>
        <v>0</v>
      </c>
      <c r="G570" s="21">
        <f>+Recupera_PN_ACUM[[#This Row],[5/6/2020]]-Recupera_PN_ACUM[[#This Row],[04-06-2020]]</f>
        <v>0</v>
      </c>
      <c r="H570" s="21">
        <f>+Recupera_PN_ACUM[[#This Row],[6/6/2020]]-Recupera_PN_ACUM[[#This Row],[5/6/2020]]</f>
        <v>0</v>
      </c>
    </row>
    <row r="571" spans="1:8">
      <c r="A571">
        <v>80801</v>
      </c>
      <c r="B571" s="2" t="s">
        <v>97</v>
      </c>
      <c r="C571" s="2" t="s">
        <v>97</v>
      </c>
      <c r="D571" s="2" t="s">
        <v>695</v>
      </c>
      <c r="E571" s="21"/>
      <c r="F571" s="21">
        <f>+Recupera_PN_ACUM[[#This Row],[04-06-2020]]-Recupera_PN_ACUM[[#This Row],[03-06-2020]]</f>
        <v>0</v>
      </c>
      <c r="G571" s="21">
        <f>+Recupera_PN_ACUM[[#This Row],[5/6/2020]]-Recupera_PN_ACUM[[#This Row],[04-06-2020]]</f>
        <v>0</v>
      </c>
      <c r="H571" s="21">
        <f>+Recupera_PN_ACUM[[#This Row],[6/6/2020]]-Recupera_PN_ACUM[[#This Row],[5/6/2020]]</f>
        <v>0</v>
      </c>
    </row>
    <row r="572" spans="1:8">
      <c r="A572">
        <v>41104</v>
      </c>
      <c r="B572" s="2" t="s">
        <v>115</v>
      </c>
      <c r="C572" s="2" t="s">
        <v>451</v>
      </c>
      <c r="D572" s="2" t="s">
        <v>451</v>
      </c>
      <c r="E572" s="21"/>
      <c r="F572" s="21">
        <f>+Recupera_PN_ACUM[[#This Row],[04-06-2020]]-Recupera_PN_ACUM[[#This Row],[03-06-2020]]</f>
        <v>0</v>
      </c>
      <c r="G572" s="21">
        <f>+Recupera_PN_ACUM[[#This Row],[5/6/2020]]-Recupera_PN_ACUM[[#This Row],[04-06-2020]]</f>
        <v>0</v>
      </c>
      <c r="H572" s="21">
        <f>+Recupera_PN_ACUM[[#This Row],[6/6/2020]]-Recupera_PN_ACUM[[#This Row],[5/6/2020]]</f>
        <v>0</v>
      </c>
    </row>
    <row r="573" spans="1:8">
      <c r="A573">
        <v>80809</v>
      </c>
      <c r="B573" s="2" t="s">
        <v>97</v>
      </c>
      <c r="C573" s="2" t="s">
        <v>97</v>
      </c>
      <c r="D573" s="2" t="s">
        <v>302</v>
      </c>
      <c r="E573" s="21"/>
      <c r="F573" s="21">
        <f>+Recupera_PN_ACUM[[#This Row],[04-06-2020]]-Recupera_PN_ACUM[[#This Row],[03-06-2020]]</f>
        <v>0</v>
      </c>
      <c r="G573" s="21">
        <f>+Recupera_PN_ACUM[[#This Row],[5/6/2020]]-Recupera_PN_ACUM[[#This Row],[04-06-2020]]</f>
        <v>0</v>
      </c>
      <c r="H573" s="21">
        <f>+Recupera_PN_ACUM[[#This Row],[6/6/2020]]-Recupera_PN_ACUM[[#This Row],[5/6/2020]]</f>
        <v>0</v>
      </c>
    </row>
    <row r="574" spans="1:8">
      <c r="A574">
        <v>90801</v>
      </c>
      <c r="B574" s="2" t="s">
        <v>139</v>
      </c>
      <c r="C574" s="2" t="s">
        <v>302</v>
      </c>
      <c r="D574" s="2" t="s">
        <v>696</v>
      </c>
      <c r="E574" s="21">
        <v>0</v>
      </c>
      <c r="F574" s="21">
        <f>+Recupera_PN_ACUM[[#This Row],[04-06-2020]]-Recupera_PN_ACUM[[#This Row],[03-06-2020]]</f>
        <v>0</v>
      </c>
      <c r="G574" s="21">
        <f>+Recupera_PN_ACUM[[#This Row],[5/6/2020]]-Recupera_PN_ACUM[[#This Row],[04-06-2020]]</f>
        <v>0</v>
      </c>
      <c r="H574" s="21">
        <f>+Recupera_PN_ACUM[[#This Row],[6/6/2020]]-Recupera_PN_ACUM[[#This Row],[5/6/2020]]</f>
        <v>0</v>
      </c>
    </row>
    <row r="575" spans="1:8">
      <c r="A575">
        <v>40515</v>
      </c>
      <c r="B575" s="2" t="s">
        <v>115</v>
      </c>
      <c r="C575" s="2" t="s">
        <v>146</v>
      </c>
      <c r="D575" s="2" t="s">
        <v>697</v>
      </c>
      <c r="E575" s="21"/>
      <c r="F575" s="21">
        <f>+Recupera_PN_ACUM[[#This Row],[04-06-2020]]-Recupera_PN_ACUM[[#This Row],[03-06-2020]]</f>
        <v>0</v>
      </c>
      <c r="G575" s="21">
        <f>+Recupera_PN_ACUM[[#This Row],[5/6/2020]]-Recupera_PN_ACUM[[#This Row],[04-06-2020]]</f>
        <v>0</v>
      </c>
      <c r="H575" s="21">
        <f>+Recupera_PN_ACUM[[#This Row],[6/6/2020]]-Recupera_PN_ACUM[[#This Row],[5/6/2020]]</f>
        <v>0</v>
      </c>
    </row>
    <row r="576" spans="1:8">
      <c r="A576">
        <v>70219</v>
      </c>
      <c r="B576" s="2" t="s">
        <v>102</v>
      </c>
      <c r="C576" s="2" t="s">
        <v>161</v>
      </c>
      <c r="D576" s="2" t="s">
        <v>698</v>
      </c>
      <c r="E576" s="21">
        <v>0</v>
      </c>
      <c r="F576" s="21">
        <f>+Recupera_PN_ACUM[[#This Row],[04-06-2020]]-Recupera_PN_ACUM[[#This Row],[03-06-2020]]</f>
        <v>0</v>
      </c>
      <c r="G576" s="21">
        <f>+Recupera_PN_ACUM[[#This Row],[5/6/2020]]-Recupera_PN_ACUM[[#This Row],[04-06-2020]]</f>
        <v>0</v>
      </c>
      <c r="H576" s="21">
        <f>+Recupera_PN_ACUM[[#This Row],[6/6/2020]]-Recupera_PN_ACUM[[#This Row],[5/6/2020]]</f>
        <v>0</v>
      </c>
    </row>
    <row r="577" spans="1:8">
      <c r="A577">
        <v>90212</v>
      </c>
      <c r="B577" s="2" t="s">
        <v>139</v>
      </c>
      <c r="C577" s="2" t="s">
        <v>165</v>
      </c>
      <c r="D577" s="2" t="s">
        <v>698</v>
      </c>
      <c r="E577" s="21">
        <v>0</v>
      </c>
      <c r="F577" s="21">
        <f>+Recupera_PN_ACUM[[#This Row],[04-06-2020]]-Recupera_PN_ACUM[[#This Row],[03-06-2020]]</f>
        <v>0</v>
      </c>
      <c r="G577" s="21">
        <f>+Recupera_PN_ACUM[[#This Row],[5/6/2020]]-Recupera_PN_ACUM[[#This Row],[04-06-2020]]</f>
        <v>0</v>
      </c>
      <c r="H577" s="21">
        <f>+Recupera_PN_ACUM[[#This Row],[6/6/2020]]-Recupera_PN_ACUM[[#This Row],[5/6/2020]]</f>
        <v>0</v>
      </c>
    </row>
    <row r="578" spans="1:8">
      <c r="A578">
        <v>90305</v>
      </c>
      <c r="B578" s="2" t="s">
        <v>139</v>
      </c>
      <c r="C578" s="2" t="s">
        <v>238</v>
      </c>
      <c r="D578" s="2" t="s">
        <v>698</v>
      </c>
      <c r="E578" s="21">
        <v>0</v>
      </c>
      <c r="F578" s="21">
        <f>+Recupera_PN_ACUM[[#This Row],[04-06-2020]]-Recupera_PN_ACUM[[#This Row],[03-06-2020]]</f>
        <v>0</v>
      </c>
      <c r="G578" s="21">
        <f>+Recupera_PN_ACUM[[#This Row],[5/6/2020]]-Recupera_PN_ACUM[[#This Row],[04-06-2020]]</f>
        <v>0</v>
      </c>
      <c r="H578" s="21">
        <f>+Recupera_PN_ACUM[[#This Row],[6/6/2020]]-Recupera_PN_ACUM[[#This Row],[5/6/2020]]</f>
        <v>0</v>
      </c>
    </row>
    <row r="579" spans="1:8">
      <c r="A579">
        <v>90806</v>
      </c>
      <c r="B579" s="2" t="s">
        <v>139</v>
      </c>
      <c r="C579" s="2" t="s">
        <v>302</v>
      </c>
      <c r="D579" s="2" t="s">
        <v>698</v>
      </c>
      <c r="E579" s="21">
        <v>1</v>
      </c>
      <c r="F579" s="21">
        <f>+Recupera_PN_ACUM[[#This Row],[04-06-2020]]-Recupera_PN_ACUM[[#This Row],[03-06-2020]]</f>
        <v>0</v>
      </c>
      <c r="G579" s="21">
        <f>+Recupera_PN_ACUM[[#This Row],[5/6/2020]]-Recupera_PN_ACUM[[#This Row],[04-06-2020]]</f>
        <v>0</v>
      </c>
      <c r="H579" s="21">
        <f>+Recupera_PN_ACUM[[#This Row],[6/6/2020]]-Recupera_PN_ACUM[[#This Row],[5/6/2020]]</f>
        <v>0</v>
      </c>
    </row>
    <row r="580" spans="1:8">
      <c r="A580">
        <v>130909</v>
      </c>
      <c r="B580" s="2" t="s">
        <v>131</v>
      </c>
      <c r="C580" s="2" t="s">
        <v>357</v>
      </c>
      <c r="D580" s="2" t="s">
        <v>698</v>
      </c>
      <c r="E580" s="21">
        <v>50</v>
      </c>
      <c r="F580" s="21">
        <f>+Recupera_PN_ACUM[[#This Row],[04-06-2020]]-Recupera_PN_ACUM[[#This Row],[03-06-2020]]</f>
        <v>0</v>
      </c>
      <c r="G580" s="21">
        <f>+Recupera_PN_ACUM[[#This Row],[5/6/2020]]-Recupera_PN_ACUM[[#This Row],[04-06-2020]]</f>
        <v>0</v>
      </c>
      <c r="H580" s="21">
        <f>+Recupera_PN_ACUM[[#This Row],[6/6/2020]]-Recupera_PN_ACUM[[#This Row],[5/6/2020]]</f>
        <v>0</v>
      </c>
    </row>
    <row r="581" spans="1:8" ht="24">
      <c r="A581">
        <v>30601</v>
      </c>
      <c r="B581" s="2" t="s">
        <v>99</v>
      </c>
      <c r="C581" s="2" t="s">
        <v>580</v>
      </c>
      <c r="D581" s="2" t="s">
        <v>699</v>
      </c>
      <c r="E581" s="21"/>
      <c r="F581" s="21">
        <f>+Recupera_PN_ACUM[[#This Row],[04-06-2020]]-Recupera_PN_ACUM[[#This Row],[03-06-2020]]</f>
        <v>0</v>
      </c>
      <c r="G581" s="21">
        <f>+Recupera_PN_ACUM[[#This Row],[5/6/2020]]-Recupera_PN_ACUM[[#This Row],[04-06-2020]]</f>
        <v>0</v>
      </c>
      <c r="H581" s="21">
        <f>+Recupera_PN_ACUM[[#This Row],[6/6/2020]]-Recupera_PN_ACUM[[#This Row],[5/6/2020]]</f>
        <v>0</v>
      </c>
    </row>
    <row r="582" spans="1:8">
      <c r="A582">
        <v>30113</v>
      </c>
      <c r="B582" s="2" t="s">
        <v>99</v>
      </c>
      <c r="C582" s="2" t="s">
        <v>99</v>
      </c>
      <c r="D582" s="2" t="s">
        <v>700</v>
      </c>
      <c r="E582" s="21"/>
      <c r="F582" s="21">
        <f>+Recupera_PN_ACUM[[#This Row],[04-06-2020]]-Recupera_PN_ACUM[[#This Row],[03-06-2020]]</f>
        <v>0</v>
      </c>
      <c r="G582" s="21">
        <f>+Recupera_PN_ACUM[[#This Row],[5/6/2020]]-Recupera_PN_ACUM[[#This Row],[04-06-2020]]</f>
        <v>0</v>
      </c>
      <c r="H582" s="21">
        <f>+Recupera_PN_ACUM[[#This Row],[6/6/2020]]-Recupera_PN_ACUM[[#This Row],[5/6/2020]]</f>
        <v>0</v>
      </c>
    </row>
    <row r="583" spans="1:8">
      <c r="A583">
        <v>41204</v>
      </c>
      <c r="B583" s="2" t="s">
        <v>115</v>
      </c>
      <c r="C583" s="2" t="s">
        <v>191</v>
      </c>
      <c r="D583" s="2" t="s">
        <v>700</v>
      </c>
      <c r="E583" s="21"/>
      <c r="F583" s="21">
        <f>+Recupera_PN_ACUM[[#This Row],[04-06-2020]]-Recupera_PN_ACUM[[#This Row],[03-06-2020]]</f>
        <v>0</v>
      </c>
      <c r="G583" s="21">
        <f>+Recupera_PN_ACUM[[#This Row],[5/6/2020]]-Recupera_PN_ACUM[[#This Row],[04-06-2020]]</f>
        <v>0</v>
      </c>
      <c r="H583" s="21">
        <f>+Recupera_PN_ACUM[[#This Row],[6/6/2020]]-Recupera_PN_ACUM[[#This Row],[5/6/2020]]</f>
        <v>0</v>
      </c>
    </row>
    <row r="584" spans="1:8">
      <c r="A584">
        <v>90805</v>
      </c>
      <c r="B584" s="2" t="s">
        <v>139</v>
      </c>
      <c r="C584" s="2" t="s">
        <v>302</v>
      </c>
      <c r="D584" s="2" t="s">
        <v>700</v>
      </c>
      <c r="E584" s="21">
        <v>92</v>
      </c>
      <c r="F584" s="21">
        <f>+Recupera_PN_ACUM[[#This Row],[04-06-2020]]-Recupera_PN_ACUM[[#This Row],[03-06-2020]]</f>
        <v>0</v>
      </c>
      <c r="G584" s="21">
        <f>+Recupera_PN_ACUM[[#This Row],[5/6/2020]]-Recupera_PN_ACUM[[#This Row],[04-06-2020]]</f>
        <v>0</v>
      </c>
      <c r="H584" s="21">
        <f>+Recupera_PN_ACUM[[#This Row],[6/6/2020]]-Recupera_PN_ACUM[[#This Row],[5/6/2020]]</f>
        <v>0</v>
      </c>
    </row>
    <row r="585" spans="1:8">
      <c r="A585">
        <v>60105</v>
      </c>
      <c r="B585" s="2" t="s">
        <v>214</v>
      </c>
      <c r="C585" s="2" t="s">
        <v>282</v>
      </c>
      <c r="D585" s="2" t="s">
        <v>701</v>
      </c>
      <c r="E585" s="21"/>
      <c r="F585" s="21">
        <f>+Recupera_PN_ACUM[[#This Row],[04-06-2020]]-Recupera_PN_ACUM[[#This Row],[03-06-2020]]</f>
        <v>0</v>
      </c>
      <c r="G585" s="21">
        <f>+Recupera_PN_ACUM[[#This Row],[5/6/2020]]-Recupera_PN_ACUM[[#This Row],[04-06-2020]]</f>
        <v>0</v>
      </c>
      <c r="H585" s="21">
        <f>+Recupera_PN_ACUM[[#This Row],[6/6/2020]]-Recupera_PN_ACUM[[#This Row],[5/6/2020]]</f>
        <v>0</v>
      </c>
    </row>
    <row r="586" spans="1:8">
      <c r="A586">
        <v>20208</v>
      </c>
      <c r="B586" s="2" t="s">
        <v>110</v>
      </c>
      <c r="C586" s="2" t="s">
        <v>137</v>
      </c>
      <c r="D586" s="2" t="s">
        <v>702</v>
      </c>
      <c r="E586" s="21">
        <v>2</v>
      </c>
      <c r="F586" s="21">
        <f>+Recupera_PN_ACUM[[#This Row],[04-06-2020]]-Recupera_PN_ACUM[[#This Row],[03-06-2020]]</f>
        <v>0</v>
      </c>
      <c r="G586" s="21">
        <f>+Recupera_PN_ACUM[[#This Row],[5/6/2020]]-Recupera_PN_ACUM[[#This Row],[04-06-2020]]</f>
        <v>0</v>
      </c>
      <c r="H586" s="21">
        <f>+Recupera_PN_ACUM[[#This Row],[6/6/2020]]-Recupera_PN_ACUM[[#This Row],[5/6/2020]]</f>
        <v>0</v>
      </c>
    </row>
    <row r="587" spans="1:8">
      <c r="A587">
        <v>30603</v>
      </c>
      <c r="B587" s="2" t="s">
        <v>99</v>
      </c>
      <c r="C587" s="2" t="s">
        <v>580</v>
      </c>
      <c r="D587" s="2" t="s">
        <v>703</v>
      </c>
      <c r="E587" s="21">
        <v>13</v>
      </c>
      <c r="F587" s="21">
        <f>+Recupera_PN_ACUM[[#This Row],[04-06-2020]]-Recupera_PN_ACUM[[#This Row],[03-06-2020]]</f>
        <v>0</v>
      </c>
      <c r="G587" s="21">
        <f>+Recupera_PN_ACUM[[#This Row],[5/6/2020]]-Recupera_PN_ACUM[[#This Row],[04-06-2020]]</f>
        <v>0</v>
      </c>
      <c r="H587" s="21">
        <f>+Recupera_PN_ACUM[[#This Row],[6/6/2020]]-Recupera_PN_ACUM[[#This Row],[5/6/2020]]</f>
        <v>0</v>
      </c>
    </row>
    <row r="588" spans="1:8">
      <c r="A588">
        <v>41205</v>
      </c>
      <c r="B588" s="2" t="s">
        <v>115</v>
      </c>
      <c r="C588" s="2" t="s">
        <v>191</v>
      </c>
      <c r="D588" s="2" t="s">
        <v>191</v>
      </c>
      <c r="E588" s="21"/>
      <c r="F588" s="21">
        <f>+Recupera_PN_ACUM[[#This Row],[04-06-2020]]-Recupera_PN_ACUM[[#This Row],[03-06-2020]]</f>
        <v>0</v>
      </c>
      <c r="G588" s="21">
        <f>+Recupera_PN_ACUM[[#This Row],[5/6/2020]]-Recupera_PN_ACUM[[#This Row],[04-06-2020]]</f>
        <v>0</v>
      </c>
      <c r="H588" s="21">
        <f>+Recupera_PN_ACUM[[#This Row],[6/6/2020]]-Recupera_PN_ACUM[[#This Row],[5/6/2020]]</f>
        <v>0</v>
      </c>
    </row>
    <row r="589" spans="1:8">
      <c r="A589">
        <v>90306</v>
      </c>
      <c r="B589" s="2" t="s">
        <v>139</v>
      </c>
      <c r="C589" s="2" t="s">
        <v>238</v>
      </c>
      <c r="D589" s="2" t="s">
        <v>704</v>
      </c>
      <c r="E589" s="21">
        <v>0</v>
      </c>
      <c r="F589" s="21">
        <f>+Recupera_PN_ACUM[[#This Row],[04-06-2020]]-Recupera_PN_ACUM[[#This Row],[03-06-2020]]</f>
        <v>0</v>
      </c>
      <c r="G589" s="21">
        <f>+Recupera_PN_ACUM[[#This Row],[5/6/2020]]-Recupera_PN_ACUM[[#This Row],[04-06-2020]]</f>
        <v>0</v>
      </c>
      <c r="H589" s="21">
        <f>+Recupera_PN_ACUM[[#This Row],[6/6/2020]]-Recupera_PN_ACUM[[#This Row],[5/6/2020]]</f>
        <v>0</v>
      </c>
    </row>
    <row r="590" spans="1:8">
      <c r="A590">
        <v>80818</v>
      </c>
      <c r="B590" s="2" t="s">
        <v>97</v>
      </c>
      <c r="C590" s="2" t="s">
        <v>97</v>
      </c>
      <c r="D590" s="2" t="s">
        <v>705</v>
      </c>
      <c r="E590" s="21">
        <v>3</v>
      </c>
      <c r="F590" s="21">
        <f>+Recupera_PN_ACUM[[#This Row],[04-06-2020]]-Recupera_PN_ACUM[[#This Row],[03-06-2020]]</f>
        <v>0</v>
      </c>
      <c r="G590" s="21">
        <f>+Recupera_PN_ACUM[[#This Row],[5/6/2020]]-Recupera_PN_ACUM[[#This Row],[04-06-2020]]</f>
        <v>0</v>
      </c>
      <c r="H590" s="21">
        <f>+Recupera_PN_ACUM[[#This Row],[6/6/2020]]-Recupera_PN_ACUM[[#This Row],[5/6/2020]]</f>
        <v>0</v>
      </c>
    </row>
    <row r="591" spans="1:8">
      <c r="A591">
        <v>90510</v>
      </c>
      <c r="B591" s="2" t="s">
        <v>139</v>
      </c>
      <c r="C591" s="2" t="s">
        <v>258</v>
      </c>
      <c r="D591" s="2" t="s">
        <v>706</v>
      </c>
      <c r="E591" s="21"/>
      <c r="F591" s="21">
        <f>+Recupera_PN_ACUM[[#This Row],[04-06-2020]]-Recupera_PN_ACUM[[#This Row],[03-06-2020]]</f>
        <v>0</v>
      </c>
      <c r="G591" s="21">
        <f>+Recupera_PN_ACUM[[#This Row],[5/6/2020]]-Recupera_PN_ACUM[[#This Row],[04-06-2020]]</f>
        <v>0</v>
      </c>
      <c r="H591" s="21">
        <f>+Recupera_PN_ACUM[[#This Row],[6/6/2020]]-Recupera_PN_ACUM[[#This Row],[5/6/2020]]</f>
        <v>0</v>
      </c>
    </row>
    <row r="592" spans="1:8">
      <c r="A592">
        <v>91011</v>
      </c>
      <c r="B592" s="2" t="s">
        <v>139</v>
      </c>
      <c r="C592" s="2" t="s">
        <v>232</v>
      </c>
      <c r="D592" s="2" t="s">
        <v>706</v>
      </c>
      <c r="E592" s="21"/>
      <c r="F592" s="21">
        <f>+Recupera_PN_ACUM[[#This Row],[04-06-2020]]-Recupera_PN_ACUM[[#This Row],[03-06-2020]]</f>
        <v>0</v>
      </c>
      <c r="G592" s="21">
        <f>+Recupera_PN_ACUM[[#This Row],[5/6/2020]]-Recupera_PN_ACUM[[#This Row],[04-06-2020]]</f>
        <v>0</v>
      </c>
      <c r="H592" s="21">
        <f>+Recupera_PN_ACUM[[#This Row],[6/6/2020]]-Recupera_PN_ACUM[[#This Row],[5/6/2020]]</f>
        <v>0</v>
      </c>
    </row>
    <row r="593" spans="1:8">
      <c r="A593">
        <v>70220</v>
      </c>
      <c r="B593" s="2" t="s">
        <v>102</v>
      </c>
      <c r="C593" s="2" t="s">
        <v>161</v>
      </c>
      <c r="D593" s="2" t="s">
        <v>707</v>
      </c>
      <c r="E593" s="21"/>
      <c r="F593" s="21">
        <f>+Recupera_PN_ACUM[[#This Row],[04-06-2020]]-Recupera_PN_ACUM[[#This Row],[03-06-2020]]</f>
        <v>0</v>
      </c>
      <c r="G593" s="21">
        <f>+Recupera_PN_ACUM[[#This Row],[5/6/2020]]-Recupera_PN_ACUM[[#This Row],[04-06-2020]]</f>
        <v>0</v>
      </c>
      <c r="H593" s="21">
        <f>+Recupera_PN_ACUM[[#This Row],[6/6/2020]]-Recupera_PN_ACUM[[#This Row],[5/6/2020]]</f>
        <v>0</v>
      </c>
    </row>
    <row r="594" spans="1:8">
      <c r="A594">
        <v>80201</v>
      </c>
      <c r="B594" s="2" t="s">
        <v>97</v>
      </c>
      <c r="C594" s="2" t="s">
        <v>461</v>
      </c>
      <c r="D594" s="2" t="s">
        <v>708</v>
      </c>
      <c r="E594" s="21"/>
      <c r="F594" s="21">
        <f>+Recupera_PN_ACUM[[#This Row],[04-06-2020]]-Recupera_PN_ACUM[[#This Row],[03-06-2020]]</f>
        <v>0</v>
      </c>
      <c r="G594" s="21">
        <f>+Recupera_PN_ACUM[[#This Row],[5/6/2020]]-Recupera_PN_ACUM[[#This Row],[04-06-2020]]</f>
        <v>0</v>
      </c>
      <c r="H594" s="21">
        <f>+Recupera_PN_ACUM[[#This Row],[6/6/2020]]-Recupera_PN_ACUM[[#This Row],[5/6/2020]]</f>
        <v>0</v>
      </c>
    </row>
    <row r="595" spans="1:8">
      <c r="A595">
        <v>40609</v>
      </c>
      <c r="B595" s="2" t="s">
        <v>115</v>
      </c>
      <c r="C595" s="2" t="s">
        <v>185</v>
      </c>
      <c r="D595" s="2" t="s">
        <v>709</v>
      </c>
      <c r="E595" s="21"/>
      <c r="F595" s="21">
        <f>+Recupera_PN_ACUM[[#This Row],[04-06-2020]]-Recupera_PN_ACUM[[#This Row],[03-06-2020]]</f>
        <v>0</v>
      </c>
      <c r="G595" s="21">
        <f>+Recupera_PN_ACUM[[#This Row],[5/6/2020]]-Recupera_PN_ACUM[[#This Row],[04-06-2020]]</f>
        <v>0</v>
      </c>
      <c r="H595" s="21">
        <f>+Recupera_PN_ACUM[[#This Row],[6/6/2020]]-Recupera_PN_ACUM[[#This Row],[5/6/2020]]</f>
        <v>0</v>
      </c>
    </row>
    <row r="596" spans="1:8">
      <c r="A596">
        <v>40610</v>
      </c>
      <c r="B596" s="2" t="s">
        <v>115</v>
      </c>
      <c r="C596" s="2" t="s">
        <v>185</v>
      </c>
      <c r="D596" s="2" t="s">
        <v>710</v>
      </c>
      <c r="E596" s="21">
        <v>16</v>
      </c>
      <c r="F596" s="21">
        <f>+Recupera_PN_ACUM[[#This Row],[04-06-2020]]-Recupera_PN_ACUM[[#This Row],[03-06-2020]]</f>
        <v>0</v>
      </c>
      <c r="G596" s="21">
        <f>+Recupera_PN_ACUM[[#This Row],[5/6/2020]]-Recupera_PN_ACUM[[#This Row],[04-06-2020]]</f>
        <v>0</v>
      </c>
      <c r="H596" s="21">
        <f>+Recupera_PN_ACUM[[#This Row],[6/6/2020]]-Recupera_PN_ACUM[[#This Row],[5/6/2020]]</f>
        <v>0</v>
      </c>
    </row>
    <row r="597" spans="1:8" ht="24">
      <c r="A597">
        <v>120904</v>
      </c>
      <c r="B597" s="2" t="s">
        <v>104</v>
      </c>
      <c r="C597" s="2" t="s">
        <v>122</v>
      </c>
      <c r="D597" s="2" t="s">
        <v>711</v>
      </c>
      <c r="E597" s="21"/>
      <c r="F597" s="21">
        <f>+Recupera_PN_ACUM[[#This Row],[04-06-2020]]-Recupera_PN_ACUM[[#This Row],[03-06-2020]]</f>
        <v>0</v>
      </c>
      <c r="G597" s="21">
        <f>+Recupera_PN_ACUM[[#This Row],[5/6/2020]]-Recupera_PN_ACUM[[#This Row],[04-06-2020]]</f>
        <v>0</v>
      </c>
      <c r="H597" s="21">
        <f>+Recupera_PN_ACUM[[#This Row],[6/6/2020]]-Recupera_PN_ACUM[[#This Row],[5/6/2020]]</f>
        <v>0</v>
      </c>
    </row>
    <row r="598" spans="1:8">
      <c r="A598">
        <v>91006</v>
      </c>
      <c r="B598" s="2" t="s">
        <v>139</v>
      </c>
      <c r="C598" s="2" t="s">
        <v>232</v>
      </c>
      <c r="D598" s="2" t="s">
        <v>712</v>
      </c>
      <c r="E598" s="21">
        <v>1</v>
      </c>
      <c r="F598" s="21">
        <f>+Recupera_PN_ACUM[[#This Row],[04-06-2020]]-Recupera_PN_ACUM[[#This Row],[03-06-2020]]</f>
        <v>0</v>
      </c>
      <c r="G598" s="21">
        <f>+Recupera_PN_ACUM[[#This Row],[5/6/2020]]-Recupera_PN_ACUM[[#This Row],[04-06-2020]]</f>
        <v>0</v>
      </c>
      <c r="H598" s="21">
        <f>+Recupera_PN_ACUM[[#This Row],[6/6/2020]]-Recupera_PN_ACUM[[#This Row],[5/6/2020]]</f>
        <v>0</v>
      </c>
    </row>
    <row r="599" spans="1:8">
      <c r="A599">
        <v>70311</v>
      </c>
      <c r="B599" s="2" t="s">
        <v>102</v>
      </c>
      <c r="C599" s="2" t="s">
        <v>102</v>
      </c>
      <c r="D599" s="2" t="s">
        <v>713</v>
      </c>
      <c r="E599" s="21"/>
      <c r="F599" s="21">
        <f>+Recupera_PN_ACUM[[#This Row],[04-06-2020]]-Recupera_PN_ACUM[[#This Row],[03-06-2020]]</f>
        <v>0</v>
      </c>
      <c r="G599" s="21">
        <f>+Recupera_PN_ACUM[[#This Row],[5/6/2020]]-Recupera_PN_ACUM[[#This Row],[04-06-2020]]</f>
        <v>0</v>
      </c>
      <c r="H599" s="21">
        <f>+Recupera_PN_ACUM[[#This Row],[6/6/2020]]-Recupera_PN_ACUM[[#This Row],[5/6/2020]]</f>
        <v>0</v>
      </c>
    </row>
    <row r="600" spans="1:8">
      <c r="A600">
        <v>80803</v>
      </c>
      <c r="B600" s="2" t="s">
        <v>97</v>
      </c>
      <c r="C600" s="2" t="s">
        <v>97</v>
      </c>
      <c r="D600" s="2" t="s">
        <v>713</v>
      </c>
      <c r="E600" s="21">
        <v>12</v>
      </c>
      <c r="F600" s="21">
        <f>+Recupera_PN_ACUM[[#This Row],[04-06-2020]]-Recupera_PN_ACUM[[#This Row],[03-06-2020]]</f>
        <v>0</v>
      </c>
      <c r="G600" s="21">
        <f>+Recupera_PN_ACUM[[#This Row],[5/6/2020]]-Recupera_PN_ACUM[[#This Row],[04-06-2020]]</f>
        <v>0</v>
      </c>
      <c r="H600" s="21">
        <f>+Recupera_PN_ACUM[[#This Row],[6/6/2020]]-Recupera_PN_ACUM[[#This Row],[5/6/2020]]</f>
        <v>0</v>
      </c>
    </row>
    <row r="601" spans="1:8" ht="24">
      <c r="A601">
        <v>120901</v>
      </c>
      <c r="B601" s="2" t="s">
        <v>104</v>
      </c>
      <c r="C601" s="2" t="s">
        <v>122</v>
      </c>
      <c r="D601" s="2" t="s">
        <v>714</v>
      </c>
      <c r="E601" s="21">
        <v>2</v>
      </c>
      <c r="F601" s="21">
        <f>+Recupera_PN_ACUM[[#This Row],[04-06-2020]]-Recupera_PN_ACUM[[#This Row],[03-06-2020]]</f>
        <v>0</v>
      </c>
      <c r="G601" s="21">
        <f>+Recupera_PN_ACUM[[#This Row],[5/6/2020]]-Recupera_PN_ACUM[[#This Row],[04-06-2020]]</f>
        <v>0</v>
      </c>
      <c r="H601" s="21">
        <f>+Recupera_PN_ACUM[[#This Row],[6/6/2020]]-Recupera_PN_ACUM[[#This Row],[5/6/2020]]</f>
        <v>0</v>
      </c>
    </row>
    <row r="602" spans="1:8">
      <c r="A602">
        <v>41008</v>
      </c>
      <c r="B602" s="2" t="s">
        <v>115</v>
      </c>
      <c r="C602" s="2" t="s">
        <v>202</v>
      </c>
      <c r="D602" s="2" t="s">
        <v>715</v>
      </c>
      <c r="E602" s="21">
        <v>246</v>
      </c>
      <c r="F602" s="21">
        <f>+Recupera_PN_ACUM[[#This Row],[04-06-2020]]-Recupera_PN_ACUM[[#This Row],[03-06-2020]]</f>
        <v>0</v>
      </c>
      <c r="G602" s="21">
        <f>+Recupera_PN_ACUM[[#This Row],[5/6/2020]]-Recupera_PN_ACUM[[#This Row],[04-06-2020]]</f>
        <v>0</v>
      </c>
      <c r="H602" s="21">
        <f>+Recupera_PN_ACUM[[#This Row],[6/6/2020]]-Recupera_PN_ACUM[[#This Row],[5/6/2020]]</f>
        <v>0</v>
      </c>
    </row>
    <row r="603" spans="1:8">
      <c r="A603">
        <v>130104</v>
      </c>
      <c r="B603" s="2" t="s">
        <v>131</v>
      </c>
      <c r="C603" s="2" t="s">
        <v>144</v>
      </c>
      <c r="D603" s="2" t="s">
        <v>715</v>
      </c>
      <c r="E603" s="21">
        <v>4</v>
      </c>
      <c r="F603" s="21">
        <f>+Recupera_PN_ACUM[[#This Row],[04-06-2020]]-Recupera_PN_ACUM[[#This Row],[03-06-2020]]</f>
        <v>0</v>
      </c>
      <c r="G603" s="21">
        <f>+Recupera_PN_ACUM[[#This Row],[5/6/2020]]-Recupera_PN_ACUM[[#This Row],[04-06-2020]]</f>
        <v>0</v>
      </c>
      <c r="H603" s="21">
        <f>+Recupera_PN_ACUM[[#This Row],[6/6/2020]]-Recupera_PN_ACUM[[#This Row],[5/6/2020]]</f>
        <v>0</v>
      </c>
    </row>
    <row r="604" spans="1:8">
      <c r="A604">
        <v>41006</v>
      </c>
      <c r="B604" s="2" t="s">
        <v>115</v>
      </c>
      <c r="C604" s="2" t="s">
        <v>202</v>
      </c>
      <c r="D604" s="2" t="s">
        <v>716</v>
      </c>
      <c r="E604" s="21">
        <v>1</v>
      </c>
      <c r="F604" s="21">
        <f>+Recupera_PN_ACUM[[#This Row],[04-06-2020]]-Recupera_PN_ACUM[[#This Row],[03-06-2020]]</f>
        <v>0</v>
      </c>
      <c r="G604" s="21">
        <f>+Recupera_PN_ACUM[[#This Row],[5/6/2020]]-Recupera_PN_ACUM[[#This Row],[04-06-2020]]</f>
        <v>0</v>
      </c>
      <c r="H604" s="21">
        <f>+Recupera_PN_ACUM[[#This Row],[6/6/2020]]-Recupera_PN_ACUM[[#This Row],[5/6/2020]]</f>
        <v>0</v>
      </c>
    </row>
    <row r="605" spans="1:8">
      <c r="A605">
        <v>41105</v>
      </c>
      <c r="B605" s="2" t="s">
        <v>115</v>
      </c>
      <c r="C605" s="2" t="s">
        <v>451</v>
      </c>
      <c r="D605" s="2" t="s">
        <v>716</v>
      </c>
      <c r="E605" s="21"/>
      <c r="F605" s="21">
        <f>+Recupera_PN_ACUM[[#This Row],[04-06-2020]]-Recupera_PN_ACUM[[#This Row],[03-06-2020]]</f>
        <v>0</v>
      </c>
      <c r="G605" s="21">
        <f>+Recupera_PN_ACUM[[#This Row],[5/6/2020]]-Recupera_PN_ACUM[[#This Row],[04-06-2020]]</f>
        <v>0</v>
      </c>
      <c r="H605" s="21">
        <f>+Recupera_PN_ACUM[[#This Row],[6/6/2020]]-Recupera_PN_ACUM[[#This Row],[5/6/2020]]</f>
        <v>0</v>
      </c>
    </row>
    <row r="606" spans="1:8">
      <c r="A606">
        <v>80506</v>
      </c>
      <c r="B606" s="2" t="s">
        <v>97</v>
      </c>
      <c r="C606" s="2" t="s">
        <v>240</v>
      </c>
      <c r="D606" s="2" t="s">
        <v>717</v>
      </c>
      <c r="E606" s="21"/>
      <c r="F606" s="21">
        <f>+Recupera_PN_ACUM[[#This Row],[04-06-2020]]-Recupera_PN_ACUM[[#This Row],[03-06-2020]]</f>
        <v>0</v>
      </c>
      <c r="G606" s="21">
        <f>+Recupera_PN_ACUM[[#This Row],[5/6/2020]]-Recupera_PN_ACUM[[#This Row],[04-06-2020]]</f>
        <v>0</v>
      </c>
      <c r="H606" s="21">
        <f>+Recupera_PN_ACUM[[#This Row],[6/6/2020]]-Recupera_PN_ACUM[[#This Row],[5/6/2020]]</f>
        <v>0</v>
      </c>
    </row>
    <row r="607" spans="1:8">
      <c r="A607">
        <v>50316</v>
      </c>
      <c r="B607" s="2" t="s">
        <v>107</v>
      </c>
      <c r="C607" s="2" t="s">
        <v>108</v>
      </c>
      <c r="D607" s="2" t="s">
        <v>718</v>
      </c>
      <c r="E607" s="21"/>
      <c r="F607" s="21">
        <f>+Recupera_PN_ACUM[[#This Row],[04-06-2020]]-Recupera_PN_ACUM[[#This Row],[03-06-2020]]</f>
        <v>0</v>
      </c>
      <c r="G607" s="21">
        <f>+Recupera_PN_ACUM[[#This Row],[5/6/2020]]-Recupera_PN_ACUM[[#This Row],[04-06-2020]]</f>
        <v>0</v>
      </c>
      <c r="H607" s="21">
        <f>+Recupera_PN_ACUM[[#This Row],[6/6/2020]]-Recupera_PN_ACUM[[#This Row],[5/6/2020]]</f>
        <v>0</v>
      </c>
    </row>
    <row r="608" spans="1:8">
      <c r="A608">
        <v>90901</v>
      </c>
      <c r="B608" s="2" t="s">
        <v>139</v>
      </c>
      <c r="C608" s="2" t="s">
        <v>108</v>
      </c>
      <c r="D608" s="2" t="s">
        <v>718</v>
      </c>
      <c r="E608" s="21"/>
      <c r="F608" s="21">
        <f>+Recupera_PN_ACUM[[#This Row],[04-06-2020]]-Recupera_PN_ACUM[[#This Row],[03-06-2020]]</f>
        <v>0</v>
      </c>
      <c r="G608" s="21">
        <f>+Recupera_PN_ACUM[[#This Row],[5/6/2020]]-Recupera_PN_ACUM[[#This Row],[04-06-2020]]</f>
        <v>0</v>
      </c>
      <c r="H608" s="21">
        <f>+Recupera_PN_ACUM[[#This Row],[6/6/2020]]-Recupera_PN_ACUM[[#This Row],[5/6/2020]]</f>
        <v>0</v>
      </c>
    </row>
    <row r="609" spans="1:8">
      <c r="A609">
        <v>30507</v>
      </c>
      <c r="B609" s="2" t="s">
        <v>99</v>
      </c>
      <c r="C609" s="2" t="s">
        <v>307</v>
      </c>
      <c r="D609" s="2" t="s">
        <v>307</v>
      </c>
      <c r="E609" s="21"/>
      <c r="F609" s="21">
        <f>+Recupera_PN_ACUM[[#This Row],[04-06-2020]]-Recupera_PN_ACUM[[#This Row],[03-06-2020]]</f>
        <v>0</v>
      </c>
      <c r="G609" s="21">
        <f>+Recupera_PN_ACUM[[#This Row],[5/6/2020]]-Recupera_PN_ACUM[[#This Row],[04-06-2020]]</f>
        <v>0</v>
      </c>
      <c r="H609" s="21">
        <f>+Recupera_PN_ACUM[[#This Row],[6/6/2020]]-Recupera_PN_ACUM[[#This Row],[5/6/2020]]</f>
        <v>0</v>
      </c>
    </row>
    <row r="610" spans="1:8">
      <c r="A610">
        <v>40905</v>
      </c>
      <c r="B610" s="2" t="s">
        <v>115</v>
      </c>
      <c r="C610" s="2" t="s">
        <v>374</v>
      </c>
      <c r="D610" s="2" t="s">
        <v>719</v>
      </c>
      <c r="E610" s="21">
        <v>3</v>
      </c>
      <c r="F610" s="21">
        <f>+Recupera_PN_ACUM[[#This Row],[04-06-2020]]-Recupera_PN_ACUM[[#This Row],[03-06-2020]]</f>
        <v>0</v>
      </c>
      <c r="G610" s="21">
        <f>+Recupera_PN_ACUM[[#This Row],[5/6/2020]]-Recupera_PN_ACUM[[#This Row],[04-06-2020]]</f>
        <v>0</v>
      </c>
      <c r="H610" s="21">
        <f>+Recupera_PN_ACUM[[#This Row],[6/6/2020]]-Recupera_PN_ACUM[[#This Row],[5/6/2020]]</f>
        <v>0</v>
      </c>
    </row>
    <row r="611" spans="1:8">
      <c r="A611">
        <v>60701</v>
      </c>
      <c r="B611" s="2" t="s">
        <v>214</v>
      </c>
      <c r="C611" s="2" t="s">
        <v>286</v>
      </c>
      <c r="D611" s="2" t="s">
        <v>720</v>
      </c>
      <c r="E611" s="21">
        <v>30</v>
      </c>
      <c r="F611" s="21">
        <f>+Recupera_PN_ACUM[[#This Row],[04-06-2020]]-Recupera_PN_ACUM[[#This Row],[03-06-2020]]</f>
        <v>0</v>
      </c>
      <c r="G611" s="21">
        <f>+Recupera_PN_ACUM[[#This Row],[5/6/2020]]-Recupera_PN_ACUM[[#This Row],[04-06-2020]]</f>
        <v>0</v>
      </c>
      <c r="H611" s="21">
        <f>+Recupera_PN_ACUM[[#This Row],[6/6/2020]]-Recupera_PN_ACUM[[#This Row],[5/6/2020]]</f>
        <v>0</v>
      </c>
    </row>
    <row r="612" spans="1:8">
      <c r="A612">
        <v>40508</v>
      </c>
      <c r="B612" s="2" t="s">
        <v>115</v>
      </c>
      <c r="C612" s="2" t="s">
        <v>146</v>
      </c>
      <c r="D612" s="2" t="s">
        <v>721</v>
      </c>
      <c r="E612" s="21">
        <v>0</v>
      </c>
      <c r="F612" s="21">
        <f>+Recupera_PN_ACUM[[#This Row],[04-06-2020]]-Recupera_PN_ACUM[[#This Row],[03-06-2020]]</f>
        <v>0</v>
      </c>
      <c r="G612" s="21">
        <f>+Recupera_PN_ACUM[[#This Row],[5/6/2020]]-Recupera_PN_ACUM[[#This Row],[04-06-2020]]</f>
        <v>0</v>
      </c>
      <c r="H612" s="21">
        <f>+Recupera_PN_ACUM[[#This Row],[6/6/2020]]-Recupera_PN_ACUM[[#This Row],[5/6/2020]]</f>
        <v>0</v>
      </c>
    </row>
    <row r="613" spans="1:8">
      <c r="A613">
        <v>20209</v>
      </c>
      <c r="B613" s="2" t="s">
        <v>110</v>
      </c>
      <c r="C613" s="2" t="s">
        <v>137</v>
      </c>
      <c r="D613" s="2" t="s">
        <v>722</v>
      </c>
      <c r="E613" s="21"/>
      <c r="F613" s="21">
        <f>+Recupera_PN_ACUM[[#This Row],[04-06-2020]]-Recupera_PN_ACUM[[#This Row],[03-06-2020]]</f>
        <v>0</v>
      </c>
      <c r="G613" s="21">
        <f>+Recupera_PN_ACUM[[#This Row],[5/6/2020]]-Recupera_PN_ACUM[[#This Row],[04-06-2020]]</f>
        <v>0</v>
      </c>
      <c r="H613" s="21">
        <f>+Recupera_PN_ACUM[[#This Row],[6/6/2020]]-Recupera_PN_ACUM[[#This Row],[5/6/2020]]</f>
        <v>0</v>
      </c>
    </row>
    <row r="614" spans="1:8">
      <c r="A614">
        <v>130718</v>
      </c>
      <c r="B614" s="2" t="s">
        <v>131</v>
      </c>
      <c r="C614" s="2" t="s">
        <v>132</v>
      </c>
      <c r="D614" s="2" t="s">
        <v>722</v>
      </c>
      <c r="E614" s="21">
        <v>1</v>
      </c>
      <c r="F614" s="21">
        <f>+Recupera_PN_ACUM[[#This Row],[04-06-2020]]-Recupera_PN_ACUM[[#This Row],[03-06-2020]]</f>
        <v>0</v>
      </c>
      <c r="G614" s="21">
        <f>+Recupera_PN_ACUM[[#This Row],[5/6/2020]]-Recupera_PN_ACUM[[#This Row],[04-06-2020]]</f>
        <v>0</v>
      </c>
      <c r="H614" s="21">
        <f>+Recupera_PN_ACUM[[#This Row],[6/6/2020]]-Recupera_PN_ACUM[[#This Row],[5/6/2020]]</f>
        <v>0</v>
      </c>
    </row>
    <row r="615" spans="1:8">
      <c r="A615">
        <v>30114</v>
      </c>
      <c r="B615" s="2" t="s">
        <v>99</v>
      </c>
      <c r="C615" s="2" t="s">
        <v>99</v>
      </c>
      <c r="D615" s="2" t="s">
        <v>723</v>
      </c>
      <c r="E615" s="21"/>
      <c r="F615" s="21">
        <f>+Recupera_PN_ACUM[[#This Row],[04-06-2020]]-Recupera_PN_ACUM[[#This Row],[03-06-2020]]</f>
        <v>0</v>
      </c>
      <c r="G615" s="21">
        <f>+Recupera_PN_ACUM[[#This Row],[5/6/2020]]-Recupera_PN_ACUM[[#This Row],[04-06-2020]]</f>
        <v>0</v>
      </c>
      <c r="H615" s="21">
        <f>+Recupera_PN_ACUM[[#This Row],[6/6/2020]]-Recupera_PN_ACUM[[#This Row],[5/6/2020]]</f>
        <v>0</v>
      </c>
    </row>
    <row r="616" spans="1:8">
      <c r="A616">
        <v>40509</v>
      </c>
      <c r="B616" s="2" t="s">
        <v>115</v>
      </c>
      <c r="C616" s="2" t="s">
        <v>146</v>
      </c>
      <c r="D616" s="2" t="s">
        <v>723</v>
      </c>
      <c r="E616" s="21"/>
      <c r="F616" s="21">
        <f>+Recupera_PN_ACUM[[#This Row],[04-06-2020]]-Recupera_PN_ACUM[[#This Row],[03-06-2020]]</f>
        <v>0</v>
      </c>
      <c r="G616" s="21">
        <f>+Recupera_PN_ACUM[[#This Row],[5/6/2020]]-Recupera_PN_ACUM[[#This Row],[04-06-2020]]</f>
        <v>0</v>
      </c>
      <c r="H616" s="21">
        <f>+Recupera_PN_ACUM[[#This Row],[6/6/2020]]-Recupera_PN_ACUM[[#This Row],[5/6/2020]]</f>
        <v>0</v>
      </c>
    </row>
    <row r="617" spans="1:8">
      <c r="A617">
        <v>130313</v>
      </c>
      <c r="B617" s="2" t="s">
        <v>131</v>
      </c>
      <c r="C617" s="2" t="s">
        <v>219</v>
      </c>
      <c r="D617" s="2" t="s">
        <v>723</v>
      </c>
      <c r="E617" s="21"/>
      <c r="F617" s="21">
        <f>+Recupera_PN_ACUM[[#This Row],[04-06-2020]]-Recupera_PN_ACUM[[#This Row],[03-06-2020]]</f>
        <v>0</v>
      </c>
      <c r="G617" s="21">
        <f>+Recupera_PN_ACUM[[#This Row],[5/6/2020]]-Recupera_PN_ACUM[[#This Row],[04-06-2020]]</f>
        <v>0</v>
      </c>
      <c r="H617" s="21">
        <f>+Recupera_PN_ACUM[[#This Row],[6/6/2020]]-Recupera_PN_ACUM[[#This Row],[5/6/2020]]</f>
        <v>0</v>
      </c>
    </row>
    <row r="618" spans="1:8">
      <c r="A618">
        <v>91001</v>
      </c>
      <c r="B618" s="2" t="s">
        <v>139</v>
      </c>
      <c r="C618" s="2" t="s">
        <v>232</v>
      </c>
      <c r="D618" s="2" t="s">
        <v>724</v>
      </c>
      <c r="E618" s="21"/>
      <c r="F618" s="21">
        <f>+Recupera_PN_ACUM[[#This Row],[04-06-2020]]-Recupera_PN_ACUM[[#This Row],[03-06-2020]]</f>
        <v>0</v>
      </c>
      <c r="G618" s="21">
        <f>+Recupera_PN_ACUM[[#This Row],[5/6/2020]]-Recupera_PN_ACUM[[#This Row],[04-06-2020]]</f>
        <v>0</v>
      </c>
      <c r="H618" s="21">
        <f>+Recupera_PN_ACUM[[#This Row],[6/6/2020]]-Recupera_PN_ACUM[[#This Row],[5/6/2020]]</f>
        <v>0</v>
      </c>
    </row>
    <row r="619" spans="1:8">
      <c r="A619">
        <v>91015</v>
      </c>
      <c r="B619" s="2" t="s">
        <v>139</v>
      </c>
      <c r="C619" s="2" t="s">
        <v>232</v>
      </c>
      <c r="D619" s="2" t="s">
        <v>725</v>
      </c>
      <c r="E619" s="21">
        <v>73</v>
      </c>
      <c r="F619" s="21">
        <f>+Recupera_PN_ACUM[[#This Row],[04-06-2020]]-Recupera_PN_ACUM[[#This Row],[03-06-2020]]</f>
        <v>0</v>
      </c>
      <c r="G619" s="21">
        <f>+Recupera_PN_ACUM[[#This Row],[5/6/2020]]-Recupera_PN_ACUM[[#This Row],[04-06-2020]]</f>
        <v>0</v>
      </c>
      <c r="H619" s="21">
        <f>+Recupera_PN_ACUM[[#This Row],[6/6/2020]]-Recupera_PN_ACUM[[#This Row],[5/6/2020]]</f>
        <v>0</v>
      </c>
    </row>
    <row r="620" spans="1:8">
      <c r="A620">
        <v>91016</v>
      </c>
      <c r="B620" s="2" t="s">
        <v>139</v>
      </c>
      <c r="C620" s="2" t="s">
        <v>232</v>
      </c>
      <c r="D620" s="2" t="s">
        <v>726</v>
      </c>
      <c r="E620" s="21"/>
      <c r="F620" s="21">
        <f>+Recupera_PN_ACUM[[#This Row],[04-06-2020]]-Recupera_PN_ACUM[[#This Row],[03-06-2020]]</f>
        <v>0</v>
      </c>
      <c r="G620" s="21">
        <f>+Recupera_PN_ACUM[[#This Row],[5/6/2020]]-Recupera_PN_ACUM[[#This Row],[04-06-2020]]</f>
        <v>0</v>
      </c>
      <c r="H620" s="21">
        <f>+Recupera_PN_ACUM[[#This Row],[6/6/2020]]-Recupera_PN_ACUM[[#This Row],[5/6/2020]]</f>
        <v>0</v>
      </c>
    </row>
    <row r="621" spans="1:8">
      <c r="A621">
        <v>40510</v>
      </c>
      <c r="B621" s="2" t="s">
        <v>115</v>
      </c>
      <c r="C621" s="2" t="s">
        <v>146</v>
      </c>
      <c r="D621" s="2" t="s">
        <v>727</v>
      </c>
      <c r="E621" s="21">
        <v>42</v>
      </c>
      <c r="F621" s="21">
        <f>+Recupera_PN_ACUM[[#This Row],[04-06-2020]]-Recupera_PN_ACUM[[#This Row],[03-06-2020]]</f>
        <v>0</v>
      </c>
      <c r="G621" s="21">
        <f>+Recupera_PN_ACUM[[#This Row],[5/6/2020]]-Recupera_PN_ACUM[[#This Row],[04-06-2020]]</f>
        <v>0</v>
      </c>
      <c r="H621" s="21">
        <f>+Recupera_PN_ACUM[[#This Row],[6/6/2020]]-Recupera_PN_ACUM[[#This Row],[5/6/2020]]</f>
        <v>0</v>
      </c>
    </row>
    <row r="622" spans="1:8">
      <c r="A622">
        <v>70221</v>
      </c>
      <c r="B622" s="2" t="s">
        <v>102</v>
      </c>
      <c r="C622" s="2" t="s">
        <v>161</v>
      </c>
      <c r="D622" s="2" t="s">
        <v>727</v>
      </c>
      <c r="E622" s="21"/>
      <c r="F622" s="21">
        <f>+Recupera_PN_ACUM[[#This Row],[04-06-2020]]-Recupera_PN_ACUM[[#This Row],[03-06-2020]]</f>
        <v>0</v>
      </c>
      <c r="G622" s="21">
        <f>+Recupera_PN_ACUM[[#This Row],[5/6/2020]]-Recupera_PN_ACUM[[#This Row],[04-06-2020]]</f>
        <v>0</v>
      </c>
      <c r="H622" s="21">
        <f>+Recupera_PN_ACUM[[#This Row],[6/6/2020]]-Recupera_PN_ACUM[[#This Row],[5/6/2020]]</f>
        <v>0</v>
      </c>
    </row>
    <row r="623" spans="1:8">
      <c r="A623">
        <v>40107</v>
      </c>
      <c r="B623" s="2" t="s">
        <v>115</v>
      </c>
      <c r="C623" s="2" t="s">
        <v>116</v>
      </c>
      <c r="D623" s="2" t="s">
        <v>728</v>
      </c>
      <c r="E623" s="21"/>
      <c r="F623" s="21">
        <f>+Recupera_PN_ACUM[[#This Row],[04-06-2020]]-Recupera_PN_ACUM[[#This Row],[03-06-2020]]</f>
        <v>0</v>
      </c>
      <c r="G623" s="21">
        <f>+Recupera_PN_ACUM[[#This Row],[5/6/2020]]-Recupera_PN_ACUM[[#This Row],[04-06-2020]]</f>
        <v>0</v>
      </c>
      <c r="H623" s="21">
        <f>+Recupera_PN_ACUM[[#This Row],[6/6/2020]]-Recupera_PN_ACUM[[#This Row],[5/6/2020]]</f>
        <v>0</v>
      </c>
    </row>
    <row r="624" spans="1:8">
      <c r="A624">
        <v>70222</v>
      </c>
      <c r="B624" s="2" t="s">
        <v>102</v>
      </c>
      <c r="C624" s="2" t="s">
        <v>161</v>
      </c>
      <c r="D624" s="2" t="s">
        <v>729</v>
      </c>
      <c r="E624" s="21"/>
      <c r="F624" s="21">
        <f>+Recupera_PN_ACUM[[#This Row],[04-06-2020]]-Recupera_PN_ACUM[[#This Row],[03-06-2020]]</f>
        <v>0</v>
      </c>
      <c r="G624" s="21">
        <f>+Recupera_PN_ACUM[[#This Row],[5/6/2020]]-Recupera_PN_ACUM[[#This Row],[04-06-2020]]</f>
        <v>0</v>
      </c>
      <c r="H624" s="21">
        <f>+Recupera_PN_ACUM[[#This Row],[6/6/2020]]-Recupera_PN_ACUM[[#This Row],[5/6/2020]]</f>
        <v>0</v>
      </c>
    </row>
    <row r="625" spans="1:8">
      <c r="A625">
        <v>50110</v>
      </c>
      <c r="B625" s="2" t="s">
        <v>107</v>
      </c>
      <c r="C625" s="2" t="s">
        <v>228</v>
      </c>
      <c r="D625" s="2" t="s">
        <v>730</v>
      </c>
      <c r="E625" s="21">
        <v>9</v>
      </c>
      <c r="F625" s="21">
        <f>+Recupera_PN_ACUM[[#This Row],[04-06-2020]]-Recupera_PN_ACUM[[#This Row],[03-06-2020]]</f>
        <v>0</v>
      </c>
      <c r="G625" s="21">
        <f>+Recupera_PN_ACUM[[#This Row],[5/6/2020]]-Recupera_PN_ACUM[[#This Row],[04-06-2020]]</f>
        <v>0</v>
      </c>
      <c r="H625" s="21">
        <f>+Recupera_PN_ACUM[[#This Row],[6/6/2020]]-Recupera_PN_ACUM[[#This Row],[5/6/2020]]</f>
        <v>0</v>
      </c>
    </row>
    <row r="626" spans="1:8" ht="24">
      <c r="A626">
        <v>120311</v>
      </c>
      <c r="B626" s="2" t="s">
        <v>104</v>
      </c>
      <c r="C626" s="2" t="s">
        <v>126</v>
      </c>
      <c r="D626" s="2" t="s">
        <v>731</v>
      </c>
      <c r="E626" s="21"/>
      <c r="F626" s="21">
        <f>+Recupera_PN_ACUM[[#This Row],[04-06-2020]]-Recupera_PN_ACUM[[#This Row],[03-06-2020]]</f>
        <v>0</v>
      </c>
      <c r="G626" s="21">
        <f>+Recupera_PN_ACUM[[#This Row],[5/6/2020]]-Recupera_PN_ACUM[[#This Row],[04-06-2020]]</f>
        <v>0</v>
      </c>
      <c r="H626" s="21">
        <f>+Recupera_PN_ACUM[[#This Row],[6/6/2020]]-Recupera_PN_ACUM[[#This Row],[5/6/2020]]</f>
        <v>0</v>
      </c>
    </row>
    <row r="627" spans="1:8">
      <c r="A627">
        <v>40514</v>
      </c>
      <c r="B627" s="2" t="s">
        <v>115</v>
      </c>
      <c r="C627" s="2" t="s">
        <v>146</v>
      </c>
      <c r="D627" s="2" t="s">
        <v>732</v>
      </c>
      <c r="E627" s="21">
        <v>3</v>
      </c>
      <c r="F627" s="21">
        <f>+Recupera_PN_ACUM[[#This Row],[04-06-2020]]-Recupera_PN_ACUM[[#This Row],[03-06-2020]]</f>
        <v>0</v>
      </c>
      <c r="G627" s="21">
        <f>+Recupera_PN_ACUM[[#This Row],[5/6/2020]]-Recupera_PN_ACUM[[#This Row],[04-06-2020]]</f>
        <v>0</v>
      </c>
      <c r="H627" s="21">
        <f>+Recupera_PN_ACUM[[#This Row],[6/6/2020]]-Recupera_PN_ACUM[[#This Row],[5/6/2020]]</f>
        <v>0</v>
      </c>
    </row>
    <row r="628" spans="1:8" ht="24">
      <c r="A628">
        <v>120101</v>
      </c>
      <c r="B628" s="2" t="s">
        <v>104</v>
      </c>
      <c r="C628" s="2" t="s">
        <v>193</v>
      </c>
      <c r="D628" s="2" t="s">
        <v>733</v>
      </c>
      <c r="E628" s="21"/>
      <c r="F628" s="21">
        <f>+Recupera_PN_ACUM[[#This Row],[04-06-2020]]-Recupera_PN_ACUM[[#This Row],[03-06-2020]]</f>
        <v>0</v>
      </c>
      <c r="G628" s="21">
        <f>+Recupera_PN_ACUM[[#This Row],[5/6/2020]]-Recupera_PN_ACUM[[#This Row],[04-06-2020]]</f>
        <v>0</v>
      </c>
      <c r="H628" s="21">
        <f>+Recupera_PN_ACUM[[#This Row],[6/6/2020]]-Recupera_PN_ACUM[[#This Row],[5/6/2020]]</f>
        <v>0</v>
      </c>
    </row>
    <row r="629" spans="1:8">
      <c r="A629">
        <v>91101</v>
      </c>
      <c r="B629" s="2" t="s">
        <v>139</v>
      </c>
      <c r="C629" s="2" t="s">
        <v>156</v>
      </c>
      <c r="D629" s="2" t="s">
        <v>734</v>
      </c>
      <c r="E629" s="21">
        <v>156</v>
      </c>
      <c r="F629" s="21">
        <f>+Recupera_PN_ACUM[[#This Row],[04-06-2020]]-Recupera_PN_ACUM[[#This Row],[03-06-2020]]</f>
        <v>0</v>
      </c>
      <c r="G629" s="21">
        <f>+Recupera_PN_ACUM[[#This Row],[5/6/2020]]-Recupera_PN_ACUM[[#This Row],[04-06-2020]]</f>
        <v>0</v>
      </c>
      <c r="H629" s="21">
        <f>+Recupera_PN_ACUM[[#This Row],[6/6/2020]]-Recupera_PN_ACUM[[#This Row],[5/6/2020]]</f>
        <v>0</v>
      </c>
    </row>
    <row r="630" spans="1:8">
      <c r="A630">
        <v>130411</v>
      </c>
      <c r="B630" s="2" t="s">
        <v>131</v>
      </c>
      <c r="C630" s="2" t="s">
        <v>178</v>
      </c>
      <c r="D630" s="2" t="s">
        <v>735</v>
      </c>
      <c r="E630" s="21"/>
      <c r="F630" s="21">
        <f>+Recupera_PN_ACUM[[#This Row],[04-06-2020]]-Recupera_PN_ACUM[[#This Row],[03-06-2020]]</f>
        <v>0</v>
      </c>
      <c r="G630" s="21">
        <f>+Recupera_PN_ACUM[[#This Row],[5/6/2020]]-Recupera_PN_ACUM[[#This Row],[04-06-2020]]</f>
        <v>0</v>
      </c>
      <c r="H630" s="21">
        <f>+Recupera_PN_ACUM[[#This Row],[6/6/2020]]-Recupera_PN_ACUM[[#This Row],[5/6/2020]]</f>
        <v>0</v>
      </c>
    </row>
    <row r="631" spans="1:8">
      <c r="A631">
        <v>40511</v>
      </c>
      <c r="B631" s="2" t="s">
        <v>115</v>
      </c>
      <c r="C631" s="2" t="s">
        <v>146</v>
      </c>
      <c r="D631" s="2" t="s">
        <v>736</v>
      </c>
      <c r="E631" s="21"/>
      <c r="F631" s="21">
        <f>+Recupera_PN_ACUM[[#This Row],[04-06-2020]]-Recupera_PN_ACUM[[#This Row],[03-06-2020]]</f>
        <v>0</v>
      </c>
      <c r="G631" s="21">
        <f>+Recupera_PN_ACUM[[#This Row],[5/6/2020]]-Recupera_PN_ACUM[[#This Row],[04-06-2020]]</f>
        <v>0</v>
      </c>
      <c r="H631" s="21">
        <f>+Recupera_PN_ACUM[[#This Row],[6/6/2020]]-Recupera_PN_ACUM[[#This Row],[5/6/2020]]</f>
        <v>0</v>
      </c>
    </row>
    <row r="632" spans="1:8" ht="24">
      <c r="A632">
        <v>120405</v>
      </c>
      <c r="B632" s="2" t="s">
        <v>104</v>
      </c>
      <c r="C632" s="2" t="s">
        <v>261</v>
      </c>
      <c r="D632" s="2" t="s">
        <v>737</v>
      </c>
      <c r="E632" s="21">
        <v>5</v>
      </c>
      <c r="F632" s="21">
        <f>+Recupera_PN_ACUM[[#This Row],[04-06-2020]]-Recupera_PN_ACUM[[#This Row],[03-06-2020]]</f>
        <v>0</v>
      </c>
      <c r="G632" s="21">
        <f>+Recupera_PN_ACUM[[#This Row],[5/6/2020]]-Recupera_PN_ACUM[[#This Row],[04-06-2020]]</f>
        <v>0</v>
      </c>
      <c r="H632" s="21">
        <f>+Recupera_PN_ACUM[[#This Row],[6/6/2020]]-Recupera_PN_ACUM[[#This Row],[5/6/2020]]</f>
        <v>0</v>
      </c>
    </row>
    <row r="633" spans="1:8">
      <c r="A633">
        <v>81101</v>
      </c>
      <c r="B633" s="2" t="s">
        <v>97</v>
      </c>
      <c r="C633" s="2" t="s">
        <v>593</v>
      </c>
      <c r="D633" s="2" t="s">
        <v>738</v>
      </c>
      <c r="E633" s="21">
        <v>5</v>
      </c>
      <c r="F633" s="21">
        <f>+Recupera_PN_ACUM[[#This Row],[04-06-2020]]-Recupera_PN_ACUM[[#This Row],[03-06-2020]]</f>
        <v>0</v>
      </c>
      <c r="G633" s="21">
        <f>+Recupera_PN_ACUM[[#This Row],[5/6/2020]]-Recupera_PN_ACUM[[#This Row],[04-06-2020]]</f>
        <v>0</v>
      </c>
      <c r="H633" s="21">
        <f>+Recupera_PN_ACUM[[#This Row],[6/6/2020]]-Recupera_PN_ACUM[[#This Row],[5/6/2020]]</f>
        <v>0</v>
      </c>
    </row>
    <row r="634" spans="1:8">
      <c r="A634">
        <v>50111</v>
      </c>
      <c r="B634" s="2" t="s">
        <v>107</v>
      </c>
      <c r="C634" s="2" t="s">
        <v>228</v>
      </c>
      <c r="D634" s="2" t="s">
        <v>739</v>
      </c>
      <c r="E634" s="21"/>
      <c r="F634" s="21">
        <f>+Recupera_PN_ACUM[[#This Row],[04-06-2020]]-Recupera_PN_ACUM[[#This Row],[03-06-2020]]</f>
        <v>0</v>
      </c>
      <c r="G634" s="21">
        <f>+Recupera_PN_ACUM[[#This Row],[5/6/2020]]-Recupera_PN_ACUM[[#This Row],[04-06-2020]]</f>
        <v>0</v>
      </c>
      <c r="H634" s="21">
        <f>+Recupera_PN_ACUM[[#This Row],[6/6/2020]]-Recupera_PN_ACUM[[#This Row],[5/6/2020]]</f>
        <v>0</v>
      </c>
    </row>
    <row r="635" spans="1:8">
      <c r="A635">
        <v>91205</v>
      </c>
      <c r="B635" s="2" t="s">
        <v>139</v>
      </c>
      <c r="C635" s="2" t="s">
        <v>140</v>
      </c>
      <c r="D635" s="2" t="s">
        <v>740</v>
      </c>
      <c r="E635" s="21"/>
      <c r="F635" s="21">
        <f>+Recupera_PN_ACUM[[#This Row],[04-06-2020]]-Recupera_PN_ACUM[[#This Row],[03-06-2020]]</f>
        <v>0</v>
      </c>
      <c r="G635" s="21">
        <f>+Recupera_PN_ACUM[[#This Row],[5/6/2020]]-Recupera_PN_ACUM[[#This Row],[04-06-2020]]</f>
        <v>0</v>
      </c>
      <c r="H635" s="21">
        <f>+Recupera_PN_ACUM[[#This Row],[6/6/2020]]-Recupera_PN_ACUM[[#This Row],[5/6/2020]]</f>
        <v>0</v>
      </c>
    </row>
    <row r="636" spans="1:8">
      <c r="A636">
        <v>10105</v>
      </c>
      <c r="B636" s="2" t="s">
        <v>119</v>
      </c>
      <c r="C636" s="2" t="s">
        <v>119</v>
      </c>
      <c r="D636" s="2" t="s">
        <v>741</v>
      </c>
      <c r="E636" s="21"/>
      <c r="F636" s="21">
        <f>+Recupera_PN_ACUM[[#This Row],[04-06-2020]]-Recupera_PN_ACUM[[#This Row],[03-06-2020]]</f>
        <v>0</v>
      </c>
      <c r="G636" s="21">
        <f>+Recupera_PN_ACUM[[#This Row],[5/6/2020]]-Recupera_PN_ACUM[[#This Row],[04-06-2020]]</f>
        <v>0</v>
      </c>
      <c r="H636" s="21">
        <f>+Recupera_PN_ACUM[[#This Row],[6/6/2020]]-Recupera_PN_ACUM[[#This Row],[5/6/2020]]</f>
        <v>0</v>
      </c>
    </row>
    <row r="637" spans="1:8">
      <c r="A637">
        <v>40308</v>
      </c>
      <c r="B637" s="2" t="s">
        <v>115</v>
      </c>
      <c r="C637" s="2" t="s">
        <v>152</v>
      </c>
      <c r="D637" s="2" t="s">
        <v>742</v>
      </c>
      <c r="E637" s="21">
        <v>0</v>
      </c>
      <c r="F637" s="21">
        <f>+Recupera_PN_ACUM[[#This Row],[04-06-2020]]-Recupera_PN_ACUM[[#This Row],[03-06-2020]]</f>
        <v>0</v>
      </c>
      <c r="G637" s="21">
        <f>+Recupera_PN_ACUM[[#This Row],[5/6/2020]]-Recupera_PN_ACUM[[#This Row],[04-06-2020]]</f>
        <v>0</v>
      </c>
      <c r="H637" s="21">
        <f>+Recupera_PN_ACUM[[#This Row],[6/6/2020]]-Recupera_PN_ACUM[[#This Row],[5/6/2020]]</f>
        <v>0</v>
      </c>
    </row>
    <row r="638" spans="1:8">
      <c r="A638">
        <v>40707</v>
      </c>
      <c r="B638" s="2" t="s">
        <v>115</v>
      </c>
      <c r="C638" s="2" t="s">
        <v>318</v>
      </c>
      <c r="D638" s="2" t="s">
        <v>743</v>
      </c>
      <c r="E638" s="21">
        <v>14</v>
      </c>
      <c r="F638" s="21">
        <f>+Recupera_PN_ACUM[[#This Row],[04-06-2020]]-Recupera_PN_ACUM[[#This Row],[03-06-2020]]</f>
        <v>0</v>
      </c>
      <c r="G638" s="21">
        <f>+Recupera_PN_ACUM[[#This Row],[5/6/2020]]-Recupera_PN_ACUM[[#This Row],[04-06-2020]]</f>
        <v>0</v>
      </c>
      <c r="H638" s="21">
        <f>+Recupera_PN_ACUM[[#This Row],[6/6/2020]]-Recupera_PN_ACUM[[#This Row],[5/6/2020]]</f>
        <v>0</v>
      </c>
    </row>
    <row r="639" spans="1:8">
      <c r="A639">
        <v>20609</v>
      </c>
      <c r="B639" s="2" t="s">
        <v>110</v>
      </c>
      <c r="C639" s="2" t="s">
        <v>236</v>
      </c>
      <c r="D639" s="2" t="s">
        <v>744</v>
      </c>
      <c r="E639" s="21">
        <v>14</v>
      </c>
      <c r="F639" s="21">
        <f>+Recupera_PN_ACUM[[#This Row],[04-06-2020]]-Recupera_PN_ACUM[[#This Row],[03-06-2020]]</f>
        <v>0</v>
      </c>
      <c r="G639" s="21">
        <f>+Recupera_PN_ACUM[[#This Row],[5/6/2020]]-Recupera_PN_ACUM[[#This Row],[04-06-2020]]</f>
        <v>0</v>
      </c>
      <c r="H639" s="21">
        <f>+Recupera_PN_ACUM[[#This Row],[6/6/2020]]-Recupera_PN_ACUM[[#This Row],[5/6/2020]]</f>
        <v>0</v>
      </c>
    </row>
    <row r="640" spans="1:8" ht="24">
      <c r="A640">
        <v>120706</v>
      </c>
      <c r="B640" s="2" t="s">
        <v>104</v>
      </c>
      <c r="C640" s="2" t="s">
        <v>154</v>
      </c>
      <c r="D640" s="2" t="s">
        <v>745</v>
      </c>
      <c r="E640" s="21"/>
      <c r="F640" s="21">
        <f>+Recupera_PN_ACUM[[#This Row],[04-06-2020]]-Recupera_PN_ACUM[[#This Row],[03-06-2020]]</f>
        <v>0</v>
      </c>
      <c r="G640" s="21">
        <f>+Recupera_PN_ACUM[[#This Row],[5/6/2020]]-Recupera_PN_ACUM[[#This Row],[04-06-2020]]</f>
        <v>0</v>
      </c>
      <c r="H640" s="21">
        <f>+Recupera_PN_ACUM[[#This Row],[6/6/2020]]-Recupera_PN_ACUM[[#This Row],[5/6/2020]]</f>
        <v>0</v>
      </c>
    </row>
    <row r="641" spans="1:8">
      <c r="A641">
        <v>80819</v>
      </c>
      <c r="B641" s="2" t="s">
        <v>97</v>
      </c>
      <c r="C641" s="2" t="s">
        <v>97</v>
      </c>
      <c r="D641" s="2" t="s">
        <v>746</v>
      </c>
      <c r="E641" s="21"/>
      <c r="F641" s="21">
        <f>+Recupera_PN_ACUM[[#This Row],[04-06-2020]]-Recupera_PN_ACUM[[#This Row],[03-06-2020]]</f>
        <v>0</v>
      </c>
      <c r="G641" s="21">
        <f>+Recupera_PN_ACUM[[#This Row],[5/6/2020]]-Recupera_PN_ACUM[[#This Row],[04-06-2020]]</f>
        <v>0</v>
      </c>
      <c r="H641" s="21">
        <f>+Recupera_PN_ACUM[[#This Row],[6/6/2020]]-Recupera_PN_ACUM[[#This Row],[5/6/2020]]</f>
        <v>0</v>
      </c>
    </row>
    <row r="642" spans="1:8">
      <c r="A642">
        <v>41301</v>
      </c>
      <c r="B642" s="2" t="s">
        <v>115</v>
      </c>
      <c r="C642" s="2" t="s">
        <v>183</v>
      </c>
      <c r="D642" s="2" t="s">
        <v>747</v>
      </c>
      <c r="E642" s="21">
        <v>1</v>
      </c>
      <c r="F642" s="21">
        <f>+Recupera_PN_ACUM[[#This Row],[04-06-2020]]-Recupera_PN_ACUM[[#This Row],[03-06-2020]]</f>
        <v>0</v>
      </c>
      <c r="G642" s="21">
        <f>+Recupera_PN_ACUM[[#This Row],[5/6/2020]]-Recupera_PN_ACUM[[#This Row],[04-06-2020]]</f>
        <v>0</v>
      </c>
      <c r="H642" s="21">
        <f>+Recupera_PN_ACUM[[#This Row],[6/6/2020]]-Recupera_PN_ACUM[[#This Row],[5/6/2020]]</f>
        <v>0</v>
      </c>
    </row>
    <row r="643" spans="1:8" ht="24">
      <c r="A643">
        <v>120611</v>
      </c>
      <c r="B643" s="2" t="s">
        <v>104</v>
      </c>
      <c r="C643" s="2" t="s">
        <v>187</v>
      </c>
      <c r="D643" s="2" t="s">
        <v>748</v>
      </c>
      <c r="E643" s="21">
        <v>0</v>
      </c>
      <c r="F643" s="21">
        <f>+Recupera_PN_ACUM[[#This Row],[04-06-2020]]-Recupera_PN_ACUM[[#This Row],[03-06-2020]]</f>
        <v>0</v>
      </c>
      <c r="G643" s="21">
        <f>+Recupera_PN_ACUM[[#This Row],[5/6/2020]]-Recupera_PN_ACUM[[#This Row],[04-06-2020]]</f>
        <v>0</v>
      </c>
      <c r="H643" s="21">
        <f>+Recupera_PN_ACUM[[#This Row],[6/6/2020]]-Recupera_PN_ACUM[[#This Row],[5/6/2020]]</f>
        <v>0</v>
      </c>
    </row>
    <row r="644" spans="1:8">
      <c r="A644">
        <v>70701</v>
      </c>
      <c r="B644" s="2" t="s">
        <v>102</v>
      </c>
      <c r="C644" s="2" t="s">
        <v>129</v>
      </c>
      <c r="D644" s="2" t="s">
        <v>749</v>
      </c>
      <c r="E644" s="21"/>
      <c r="F644" s="21">
        <f>+Recupera_PN_ACUM[[#This Row],[04-06-2020]]-Recupera_PN_ACUM[[#This Row],[03-06-2020]]</f>
        <v>0</v>
      </c>
      <c r="G644" s="21">
        <f>+Recupera_PN_ACUM[[#This Row],[5/6/2020]]-Recupera_PN_ACUM[[#This Row],[04-06-2020]]</f>
        <v>0</v>
      </c>
      <c r="H644" s="21">
        <f>+Recupera_PN_ACUM[[#This Row],[6/6/2020]]-Recupera_PN_ACUM[[#This Row],[5/6/2020]]</f>
        <v>0</v>
      </c>
    </row>
    <row r="645" spans="1:8">
      <c r="A645">
        <v>80508</v>
      </c>
      <c r="B645" s="2" t="s">
        <v>97</v>
      </c>
      <c r="C645" s="2" t="s">
        <v>240</v>
      </c>
      <c r="D645" s="2" t="s">
        <v>750</v>
      </c>
      <c r="E645" s="21">
        <v>3</v>
      </c>
      <c r="F645" s="21">
        <f>+Recupera_PN_ACUM[[#This Row],[04-06-2020]]-Recupera_PN_ACUM[[#This Row],[03-06-2020]]</f>
        <v>0</v>
      </c>
      <c r="G645" s="21">
        <f>+Recupera_PN_ACUM[[#This Row],[5/6/2020]]-Recupera_PN_ACUM[[#This Row],[04-06-2020]]</f>
        <v>0</v>
      </c>
      <c r="H645" s="21">
        <f>+Recupera_PN_ACUM[[#This Row],[6/6/2020]]-Recupera_PN_ACUM[[#This Row],[5/6/2020]]</f>
        <v>0</v>
      </c>
    </row>
    <row r="646" spans="1:8">
      <c r="A646">
        <v>20406</v>
      </c>
      <c r="B646" s="2" t="s">
        <v>110</v>
      </c>
      <c r="C646" s="2" t="s">
        <v>242</v>
      </c>
      <c r="D646" s="2" t="s">
        <v>751</v>
      </c>
      <c r="E646" s="21"/>
      <c r="F646" s="21">
        <f>+Recupera_PN_ACUM[[#This Row],[04-06-2020]]-Recupera_PN_ACUM[[#This Row],[03-06-2020]]</f>
        <v>0</v>
      </c>
      <c r="G646" s="21">
        <f>+Recupera_PN_ACUM[[#This Row],[5/6/2020]]-Recupera_PN_ACUM[[#This Row],[04-06-2020]]</f>
        <v>0</v>
      </c>
      <c r="H646" s="21">
        <f>+Recupera_PN_ACUM[[#This Row],[6/6/2020]]-Recupera_PN_ACUM[[#This Row],[5/6/2020]]</f>
        <v>0</v>
      </c>
    </row>
    <row r="647" spans="1:8">
      <c r="A647">
        <v>70312</v>
      </c>
      <c r="B647" s="2" t="s">
        <v>102</v>
      </c>
      <c r="C647" s="2" t="s">
        <v>102</v>
      </c>
      <c r="D647" s="2" t="s">
        <v>752</v>
      </c>
      <c r="E647" s="21"/>
      <c r="F647" s="21">
        <f>+Recupera_PN_ACUM[[#This Row],[04-06-2020]]-Recupera_PN_ACUM[[#This Row],[03-06-2020]]</f>
        <v>0</v>
      </c>
      <c r="G647" s="21">
        <f>+Recupera_PN_ACUM[[#This Row],[5/6/2020]]-Recupera_PN_ACUM[[#This Row],[04-06-2020]]</f>
        <v>0</v>
      </c>
      <c r="H647" s="21">
        <f>+Recupera_PN_ACUM[[#This Row],[6/6/2020]]-Recupera_PN_ACUM[[#This Row],[5/6/2020]]</f>
        <v>0</v>
      </c>
    </row>
    <row r="648" spans="1:8" ht="24">
      <c r="A648">
        <v>120805</v>
      </c>
      <c r="B648" s="2" t="s">
        <v>104</v>
      </c>
      <c r="C648" s="2" t="s">
        <v>209</v>
      </c>
      <c r="D648" s="2" t="s">
        <v>753</v>
      </c>
      <c r="E648" s="21"/>
      <c r="F648" s="21">
        <f>+Recupera_PN_ACUM[[#This Row],[04-06-2020]]-Recupera_PN_ACUM[[#This Row],[03-06-2020]]</f>
        <v>0</v>
      </c>
      <c r="G648" s="21">
        <f>+Recupera_PN_ACUM[[#This Row],[5/6/2020]]-Recupera_PN_ACUM[[#This Row],[04-06-2020]]</f>
        <v>0</v>
      </c>
      <c r="H648" s="21">
        <f>+Recupera_PN_ACUM[[#This Row],[6/6/2020]]-Recupera_PN_ACUM[[#This Row],[5/6/2020]]</f>
        <v>0</v>
      </c>
    </row>
    <row r="649" spans="1:8">
      <c r="A649">
        <v>100104</v>
      </c>
      <c r="B649" s="2" t="s">
        <v>113</v>
      </c>
      <c r="C649" s="2" t="s">
        <v>113</v>
      </c>
      <c r="D649" s="2" t="s">
        <v>754</v>
      </c>
      <c r="E649" s="21">
        <v>105</v>
      </c>
      <c r="F649" s="21">
        <f>+Recupera_PN_ACUM[[#This Row],[04-06-2020]]-Recupera_PN_ACUM[[#This Row],[03-06-2020]]</f>
        <v>0</v>
      </c>
      <c r="G649" s="21">
        <f>+Recupera_PN_ACUM[[#This Row],[5/6/2020]]-Recupera_PN_ACUM[[#This Row],[04-06-2020]]</f>
        <v>0</v>
      </c>
      <c r="H649" s="21">
        <f>+Recupera_PN_ACUM[[#This Row],[6/6/2020]]-Recupera_PN_ACUM[[#This Row],[5/6/2020]]</f>
        <v>0</v>
      </c>
    </row>
    <row r="650" spans="1:8">
      <c r="A650">
        <v>50112</v>
      </c>
      <c r="B650" s="2" t="s">
        <v>107</v>
      </c>
      <c r="C650" s="2" t="s">
        <v>228</v>
      </c>
      <c r="D650" s="2" t="s">
        <v>755</v>
      </c>
      <c r="E650" s="21"/>
      <c r="F650" s="21">
        <f>+Recupera_PN_ACUM[[#This Row],[04-06-2020]]-Recupera_PN_ACUM[[#This Row],[03-06-2020]]</f>
        <v>0</v>
      </c>
      <c r="G650" s="21">
        <f>+Recupera_PN_ACUM[[#This Row],[5/6/2020]]-Recupera_PN_ACUM[[#This Row],[04-06-2020]]</f>
        <v>0</v>
      </c>
      <c r="H650" s="21">
        <f>+Recupera_PN_ACUM[[#This Row],[6/6/2020]]-Recupera_PN_ACUM[[#This Row],[5/6/2020]]</f>
        <v>0</v>
      </c>
    </row>
    <row r="651" spans="1:8">
      <c r="A651">
        <v>20610</v>
      </c>
      <c r="B651" s="2" t="s">
        <v>110</v>
      </c>
      <c r="C651" s="2" t="s">
        <v>236</v>
      </c>
      <c r="D651" s="2" t="s">
        <v>756</v>
      </c>
      <c r="E651" s="21"/>
      <c r="F651" s="21">
        <f>+Recupera_PN_ACUM[[#This Row],[04-06-2020]]-Recupera_PN_ACUM[[#This Row],[03-06-2020]]</f>
        <v>0</v>
      </c>
      <c r="G651" s="21">
        <f>+Recupera_PN_ACUM[[#This Row],[5/6/2020]]-Recupera_PN_ACUM[[#This Row],[04-06-2020]]</f>
        <v>0</v>
      </c>
      <c r="H651" s="21">
        <f>+Recupera_PN_ACUM[[#This Row],[6/6/2020]]-Recupera_PN_ACUM[[#This Row],[5/6/2020]]</f>
        <v>0</v>
      </c>
    </row>
    <row r="652" spans="1:8" ht="24">
      <c r="A652">
        <v>120312</v>
      </c>
      <c r="B652" s="2" t="s">
        <v>104</v>
      </c>
      <c r="C652" s="2" t="s">
        <v>126</v>
      </c>
      <c r="D652" s="2" t="s">
        <v>757</v>
      </c>
      <c r="E652" s="21">
        <v>1</v>
      </c>
      <c r="F652" s="21">
        <f>+Recupera_PN_ACUM[[#This Row],[04-06-2020]]-Recupera_PN_ACUM[[#This Row],[03-06-2020]]</f>
        <v>0</v>
      </c>
      <c r="G652" s="21">
        <f>+Recupera_PN_ACUM[[#This Row],[5/6/2020]]-Recupera_PN_ACUM[[#This Row],[04-06-2020]]</f>
        <v>0</v>
      </c>
      <c r="H652" s="21">
        <f>+Recupera_PN_ACUM[[#This Row],[6/6/2020]]-Recupera_PN_ACUM[[#This Row],[5/6/2020]]</f>
        <v>0</v>
      </c>
    </row>
    <row r="653" spans="1:8">
      <c r="A653">
        <v>90608</v>
      </c>
      <c r="B653" s="2" t="s">
        <v>139</v>
      </c>
      <c r="C653" s="2" t="s">
        <v>253</v>
      </c>
      <c r="D653" s="2" t="s">
        <v>758</v>
      </c>
      <c r="E653" s="21"/>
      <c r="F653" s="21">
        <f>+Recupera_PN_ACUM[[#This Row],[04-06-2020]]-Recupera_PN_ACUM[[#This Row],[03-06-2020]]</f>
        <v>0</v>
      </c>
      <c r="G653" s="21">
        <f>+Recupera_PN_ACUM[[#This Row],[5/6/2020]]-Recupera_PN_ACUM[[#This Row],[04-06-2020]]</f>
        <v>0</v>
      </c>
      <c r="H653" s="21">
        <f>+Recupera_PN_ACUM[[#This Row],[6/6/2020]]-Recupera_PN_ACUM[[#This Row],[5/6/2020]]</f>
        <v>0</v>
      </c>
    </row>
    <row r="654" spans="1:8">
      <c r="A654">
        <v>80605</v>
      </c>
      <c r="B654" s="2" t="s">
        <v>97</v>
      </c>
      <c r="C654" s="2" t="s">
        <v>204</v>
      </c>
      <c r="D654" s="2" t="s">
        <v>759</v>
      </c>
      <c r="E654" s="21">
        <v>1</v>
      </c>
      <c r="F654" s="21">
        <f>+Recupera_PN_ACUM[[#This Row],[04-06-2020]]-Recupera_PN_ACUM[[#This Row],[03-06-2020]]</f>
        <v>0</v>
      </c>
      <c r="G654" s="21">
        <f>+Recupera_PN_ACUM[[#This Row],[5/6/2020]]-Recupera_PN_ACUM[[#This Row],[04-06-2020]]</f>
        <v>0</v>
      </c>
      <c r="H654" s="21">
        <f>+Recupera_PN_ACUM[[#This Row],[6/6/2020]]-Recupera_PN_ACUM[[#This Row],[5/6/2020]]</f>
        <v>0</v>
      </c>
    </row>
    <row r="655" spans="1:8">
      <c r="A655">
        <v>91012</v>
      </c>
      <c r="B655" s="2" t="s">
        <v>139</v>
      </c>
      <c r="C655" s="2" t="s">
        <v>232</v>
      </c>
      <c r="D655" s="2" t="s">
        <v>760</v>
      </c>
      <c r="E655" s="21"/>
      <c r="F655" s="21">
        <f>+Recupera_PN_ACUM[[#This Row],[04-06-2020]]-Recupera_PN_ACUM[[#This Row],[03-06-2020]]</f>
        <v>0</v>
      </c>
      <c r="G655" s="21">
        <f>+Recupera_PN_ACUM[[#This Row],[5/6/2020]]-Recupera_PN_ACUM[[#This Row],[04-06-2020]]</f>
        <v>0</v>
      </c>
      <c r="H655" s="21">
        <f>+Recupera_PN_ACUM[[#This Row],[6/6/2020]]-Recupera_PN_ACUM[[#This Row],[5/6/2020]]</f>
        <v>0</v>
      </c>
    </row>
    <row r="656" spans="1:8">
      <c r="A656">
        <v>90704</v>
      </c>
      <c r="B656" s="2" t="s">
        <v>139</v>
      </c>
      <c r="C656" s="2" t="s">
        <v>250</v>
      </c>
      <c r="D656" s="2" t="s">
        <v>761</v>
      </c>
      <c r="E656" s="21"/>
      <c r="F656" s="21">
        <f>+Recupera_PN_ACUM[[#This Row],[04-06-2020]]-Recupera_PN_ACUM[[#This Row],[03-06-2020]]</f>
        <v>0</v>
      </c>
      <c r="G656" s="21">
        <f>+Recupera_PN_ACUM[[#This Row],[5/6/2020]]-Recupera_PN_ACUM[[#This Row],[04-06-2020]]</f>
        <v>0</v>
      </c>
      <c r="H656" s="21">
        <f>+Recupera_PN_ACUM[[#This Row],[6/6/2020]]-Recupera_PN_ACUM[[#This Row],[5/6/2020]]</f>
        <v>0</v>
      </c>
    </row>
    <row r="657" spans="1:8" ht="24">
      <c r="A657">
        <v>120905</v>
      </c>
      <c r="B657" s="2" t="s">
        <v>104</v>
      </c>
      <c r="C657" s="2" t="s">
        <v>122</v>
      </c>
      <c r="D657" s="2" t="s">
        <v>762</v>
      </c>
      <c r="E657" s="21"/>
      <c r="F657" s="21">
        <f>+Recupera_PN_ACUM[[#This Row],[04-06-2020]]-Recupera_PN_ACUM[[#This Row],[03-06-2020]]</f>
        <v>0</v>
      </c>
      <c r="G657" s="21">
        <f>+Recupera_PN_ACUM[[#This Row],[5/6/2020]]-Recupera_PN_ACUM[[#This Row],[04-06-2020]]</f>
        <v>0</v>
      </c>
      <c r="H657" s="21">
        <f>+Recupera_PN_ACUM[[#This Row],[6/6/2020]]-Recupera_PN_ACUM[[#This Row],[5/6/2020]]</f>
        <v>0</v>
      </c>
    </row>
    <row r="658" spans="1:8">
      <c r="A658">
        <v>10405</v>
      </c>
      <c r="B658" s="2" t="s">
        <v>119</v>
      </c>
      <c r="C658" s="2" t="s">
        <v>120</v>
      </c>
      <c r="D658" s="2" t="s">
        <v>763</v>
      </c>
      <c r="E658" s="21"/>
      <c r="F658" s="21">
        <f>+Recupera_PN_ACUM[[#This Row],[04-06-2020]]-Recupera_PN_ACUM[[#This Row],[03-06-2020]]</f>
        <v>0</v>
      </c>
      <c r="G658" s="21">
        <f>+Recupera_PN_ACUM[[#This Row],[5/6/2020]]-Recupera_PN_ACUM[[#This Row],[04-06-2020]]</f>
        <v>0</v>
      </c>
      <c r="H658" s="21">
        <f>+Recupera_PN_ACUM[[#This Row],[6/6/2020]]-Recupera_PN_ACUM[[#This Row],[5/6/2020]]</f>
        <v>0</v>
      </c>
    </row>
    <row r="659" spans="1:8">
      <c r="A659">
        <v>10406</v>
      </c>
      <c r="B659" s="2" t="s">
        <v>119</v>
      </c>
      <c r="C659" s="2" t="s">
        <v>120</v>
      </c>
      <c r="D659" s="2" t="s">
        <v>764</v>
      </c>
      <c r="E659" s="21"/>
      <c r="F659" s="21">
        <f>+Recupera_PN_ACUM[[#This Row],[04-06-2020]]-Recupera_PN_ACUM[[#This Row],[03-06-2020]]</f>
        <v>0</v>
      </c>
      <c r="G659" s="21">
        <f>+Recupera_PN_ACUM[[#This Row],[5/6/2020]]-Recupera_PN_ACUM[[#This Row],[04-06-2020]]</f>
        <v>0</v>
      </c>
      <c r="H659" s="21">
        <f>+Recupera_PN_ACUM[[#This Row],[6/6/2020]]-Recupera_PN_ACUM[[#This Row],[5/6/2020]]</f>
        <v>0</v>
      </c>
    </row>
    <row r="660" spans="1:8">
      <c r="A660">
        <v>70223</v>
      </c>
      <c r="B660" s="2" t="s">
        <v>102</v>
      </c>
      <c r="C660" s="2" t="s">
        <v>161</v>
      </c>
      <c r="D660" s="2" t="s">
        <v>765</v>
      </c>
      <c r="E660" s="21"/>
      <c r="F660" s="21">
        <f>+Recupera_PN_ACUM[[#This Row],[04-06-2020]]-Recupera_PN_ACUM[[#This Row],[03-06-2020]]</f>
        <v>0</v>
      </c>
      <c r="G660" s="21">
        <f>+Recupera_PN_ACUM[[#This Row],[5/6/2020]]-Recupera_PN_ACUM[[#This Row],[04-06-2020]]</f>
        <v>0</v>
      </c>
      <c r="H660" s="21">
        <f>+Recupera_PN_ACUM[[#This Row],[6/6/2020]]-Recupera_PN_ACUM[[#This Row],[5/6/2020]]</f>
        <v>0</v>
      </c>
    </row>
    <row r="661" spans="1:8">
      <c r="A661">
        <v>70224</v>
      </c>
      <c r="B661" s="2" t="s">
        <v>102</v>
      </c>
      <c r="C661" s="2" t="s">
        <v>161</v>
      </c>
      <c r="D661" s="2" t="s">
        <v>766</v>
      </c>
      <c r="E661" s="21"/>
      <c r="F661" s="21">
        <f>+Recupera_PN_ACUM[[#This Row],[04-06-2020]]-Recupera_PN_ACUM[[#This Row],[03-06-2020]]</f>
        <v>0</v>
      </c>
      <c r="G661" s="21">
        <f>+Recupera_PN_ACUM[[#This Row],[5/6/2020]]-Recupera_PN_ACUM[[#This Row],[04-06-2020]]</f>
        <v>0</v>
      </c>
      <c r="H661" s="21">
        <f>+Recupera_PN_ACUM[[#This Row],[6/6/2020]]-Recupera_PN_ACUM[[#This Row],[5/6/2020]]</f>
        <v>0</v>
      </c>
    </row>
    <row r="662" spans="1:8">
      <c r="A662">
        <v>41309</v>
      </c>
      <c r="B662" s="2" t="s">
        <v>115</v>
      </c>
      <c r="C662" s="2" t="s">
        <v>183</v>
      </c>
      <c r="D662" s="2" t="s">
        <v>767</v>
      </c>
      <c r="E662" s="21"/>
      <c r="F662" s="21">
        <f>+Recupera_PN_ACUM[[#This Row],[04-06-2020]]-Recupera_PN_ACUM[[#This Row],[03-06-2020]]</f>
        <v>0</v>
      </c>
      <c r="G662" s="21">
        <f>+Recupera_PN_ACUM[[#This Row],[5/6/2020]]-Recupera_PN_ACUM[[#This Row],[04-06-2020]]</f>
        <v>0</v>
      </c>
      <c r="H662" s="21">
        <f>+Recupera_PN_ACUM[[#This Row],[6/6/2020]]-Recupera_PN_ACUM[[#This Row],[5/6/2020]]</f>
        <v>0</v>
      </c>
    </row>
    <row r="663" spans="1:8">
      <c r="A663">
        <v>130105</v>
      </c>
      <c r="B663" s="2" t="s">
        <v>131</v>
      </c>
      <c r="C663" s="2" t="s">
        <v>144</v>
      </c>
      <c r="D663" s="2" t="s">
        <v>768</v>
      </c>
      <c r="E663" s="21">
        <v>1</v>
      </c>
      <c r="F663" s="21">
        <f>+Recupera_PN_ACUM[[#This Row],[04-06-2020]]-Recupera_PN_ACUM[[#This Row],[03-06-2020]]</f>
        <v>0</v>
      </c>
      <c r="G663" s="21">
        <f>+Recupera_PN_ACUM[[#This Row],[5/6/2020]]-Recupera_PN_ACUM[[#This Row],[04-06-2020]]</f>
        <v>0</v>
      </c>
      <c r="H663" s="21">
        <f>+Recupera_PN_ACUM[[#This Row],[6/6/2020]]-Recupera_PN_ACUM[[#This Row],[5/6/2020]]</f>
        <v>0</v>
      </c>
    </row>
    <row r="664" spans="1:8">
      <c r="A664">
        <v>81005</v>
      </c>
      <c r="B664" s="2" t="s">
        <v>97</v>
      </c>
      <c r="C664" s="2" t="s">
        <v>134</v>
      </c>
      <c r="D664" s="2" t="s">
        <v>769</v>
      </c>
      <c r="E664" s="21">
        <v>24</v>
      </c>
      <c r="F664" s="21">
        <f>+Recupera_PN_ACUM[[#This Row],[04-06-2020]]-Recupera_PN_ACUM[[#This Row],[03-06-2020]]</f>
        <v>0</v>
      </c>
      <c r="G664" s="21">
        <f>+Recupera_PN_ACUM[[#This Row],[5/6/2020]]-Recupera_PN_ACUM[[#This Row],[04-06-2020]]</f>
        <v>0</v>
      </c>
      <c r="H664" s="21">
        <f>+Recupera_PN_ACUM[[#This Row],[6/6/2020]]-Recupera_PN_ACUM[[#This Row],[5/6/2020]]</f>
        <v>0</v>
      </c>
    </row>
    <row r="665" spans="1:8">
      <c r="A665">
        <v>30508</v>
      </c>
      <c r="B665" s="2" t="s">
        <v>99</v>
      </c>
      <c r="C665" s="2" t="s">
        <v>307</v>
      </c>
      <c r="D665" s="2" t="s">
        <v>770</v>
      </c>
      <c r="E665" s="21"/>
      <c r="F665" s="21">
        <f>+Recupera_PN_ACUM[[#This Row],[04-06-2020]]-Recupera_PN_ACUM[[#This Row],[03-06-2020]]</f>
        <v>0</v>
      </c>
      <c r="G665" s="21">
        <f>+Recupera_PN_ACUM[[#This Row],[5/6/2020]]-Recupera_PN_ACUM[[#This Row],[04-06-2020]]</f>
        <v>0</v>
      </c>
      <c r="H665" s="21">
        <f>+Recupera_PN_ACUM[[#This Row],[6/6/2020]]-Recupera_PN_ACUM[[#This Row],[5/6/2020]]</f>
        <v>0</v>
      </c>
    </row>
    <row r="666" spans="1:8">
      <c r="A666">
        <v>90511</v>
      </c>
      <c r="B666" s="2" t="s">
        <v>139</v>
      </c>
      <c r="C666" s="2" t="s">
        <v>258</v>
      </c>
      <c r="D666" s="2" t="s">
        <v>771</v>
      </c>
      <c r="E666" s="21"/>
      <c r="F666" s="21">
        <f>+Recupera_PN_ACUM[[#This Row],[04-06-2020]]-Recupera_PN_ACUM[[#This Row],[03-06-2020]]</f>
        <v>0</v>
      </c>
      <c r="G666" s="21">
        <f>+Recupera_PN_ACUM[[#This Row],[5/6/2020]]-Recupera_PN_ACUM[[#This Row],[04-06-2020]]</f>
        <v>0</v>
      </c>
      <c r="H666" s="21">
        <f>+Recupera_PN_ACUM[[#This Row],[6/6/2020]]-Recupera_PN_ACUM[[#This Row],[5/6/2020]]</f>
        <v>0</v>
      </c>
    </row>
    <row r="667" spans="1:8">
      <c r="A667">
        <v>130311</v>
      </c>
      <c r="B667" s="2" t="s">
        <v>131</v>
      </c>
      <c r="C667" s="2" t="s">
        <v>219</v>
      </c>
      <c r="D667" s="2" t="s">
        <v>772</v>
      </c>
      <c r="E667" s="21"/>
      <c r="F667" s="21">
        <f>+Recupera_PN_ACUM[[#This Row],[04-06-2020]]-Recupera_PN_ACUM[[#This Row],[03-06-2020]]</f>
        <v>0</v>
      </c>
      <c r="G667" s="21">
        <f>+Recupera_PN_ACUM[[#This Row],[5/6/2020]]-Recupera_PN_ACUM[[#This Row],[04-06-2020]]</f>
        <v>0</v>
      </c>
      <c r="H667" s="21">
        <f>+Recupera_PN_ACUM[[#This Row],[6/6/2020]]-Recupera_PN_ACUM[[#This Row],[5/6/2020]]</f>
        <v>0</v>
      </c>
    </row>
    <row r="668" spans="1:8">
      <c r="A668">
        <v>70314</v>
      </c>
      <c r="B668" s="2" t="s">
        <v>102</v>
      </c>
      <c r="C668" s="2" t="s">
        <v>102</v>
      </c>
      <c r="D668" s="2" t="s">
        <v>773</v>
      </c>
      <c r="E668" s="21"/>
      <c r="F668" s="21">
        <f>+Recupera_PN_ACUM[[#This Row],[04-06-2020]]-Recupera_PN_ACUM[[#This Row],[03-06-2020]]</f>
        <v>0</v>
      </c>
      <c r="G668" s="21">
        <f>+Recupera_PN_ACUM[[#This Row],[5/6/2020]]-Recupera_PN_ACUM[[#This Row],[04-06-2020]]</f>
        <v>0</v>
      </c>
      <c r="H668" s="21">
        <f>+Recupera_PN_ACUM[[#This Row],[6/6/2020]]-Recupera_PN_ACUM[[#This Row],[5/6/2020]]</f>
        <v>0</v>
      </c>
    </row>
    <row r="669" spans="1:8">
      <c r="A669">
        <v>130312</v>
      </c>
      <c r="B669" s="2" t="s">
        <v>131</v>
      </c>
      <c r="C669" s="2" t="s">
        <v>219</v>
      </c>
      <c r="D669" s="2" t="s">
        <v>774</v>
      </c>
      <c r="E669" s="21"/>
      <c r="F669" s="21">
        <f>+Recupera_PN_ACUM[[#This Row],[04-06-2020]]-Recupera_PN_ACUM[[#This Row],[03-06-2020]]</f>
        <v>0</v>
      </c>
      <c r="G669" s="21">
        <f>+Recupera_PN_ACUM[[#This Row],[5/6/2020]]-Recupera_PN_ACUM[[#This Row],[04-06-2020]]</f>
        <v>0</v>
      </c>
      <c r="H669" s="21">
        <f>+Recupera_PN_ACUM[[#This Row],[6/6/2020]]-Recupera_PN_ACUM[[#This Row],[5/6/2020]]</f>
        <v>0</v>
      </c>
    </row>
    <row r="670" spans="1:8">
      <c r="A670">
        <v>20407</v>
      </c>
      <c r="B670" s="2" t="s">
        <v>110</v>
      </c>
      <c r="C670" s="2" t="s">
        <v>242</v>
      </c>
      <c r="D670" s="2" t="s">
        <v>775</v>
      </c>
      <c r="E670" s="21">
        <v>0</v>
      </c>
      <c r="F670" s="21">
        <f>+Recupera_PN_ACUM[[#This Row],[04-06-2020]]-Recupera_PN_ACUM[[#This Row],[03-06-2020]]</f>
        <v>0</v>
      </c>
      <c r="G670" s="21">
        <f>+Recupera_PN_ACUM[[#This Row],[5/6/2020]]-Recupera_PN_ACUM[[#This Row],[04-06-2020]]</f>
        <v>0</v>
      </c>
      <c r="H670" s="21">
        <f>+Recupera_PN_ACUM[[#This Row],[6/6/2020]]-Recupera_PN_ACUM[[#This Row],[5/6/2020]]</f>
        <v>0</v>
      </c>
    </row>
    <row r="671" spans="1:8">
      <c r="A671">
        <v>20107</v>
      </c>
      <c r="B671" s="2" t="s">
        <v>110</v>
      </c>
      <c r="C671" s="2" t="s">
        <v>111</v>
      </c>
      <c r="D671" s="2" t="s">
        <v>776</v>
      </c>
      <c r="E671" s="21"/>
      <c r="F671" s="21">
        <f>+Recupera_PN_ACUM[[#This Row],[04-06-2020]]-Recupera_PN_ACUM[[#This Row],[03-06-2020]]</f>
        <v>0</v>
      </c>
      <c r="G671" s="21">
        <f>+Recupera_PN_ACUM[[#This Row],[5/6/2020]]-Recupera_PN_ACUM[[#This Row],[04-06-2020]]</f>
        <v>0</v>
      </c>
      <c r="H671" s="21">
        <f>+Recupera_PN_ACUM[[#This Row],[6/6/2020]]-Recupera_PN_ACUM[[#This Row],[5/6/2020]]</f>
        <v>0</v>
      </c>
    </row>
    <row r="672" spans="1:8">
      <c r="A672">
        <v>130106</v>
      </c>
      <c r="B672" s="2" t="s">
        <v>131</v>
      </c>
      <c r="C672" s="2" t="s">
        <v>144</v>
      </c>
      <c r="D672" s="2" t="s">
        <v>777</v>
      </c>
      <c r="E672" s="21">
        <v>1</v>
      </c>
      <c r="F672" s="21">
        <f>+Recupera_PN_ACUM[[#This Row],[04-06-2020]]-Recupera_PN_ACUM[[#This Row],[03-06-2020]]</f>
        <v>0</v>
      </c>
      <c r="G672" s="21">
        <f>+Recupera_PN_ACUM[[#This Row],[5/6/2020]]-Recupera_PN_ACUM[[#This Row],[04-06-2020]]</f>
        <v>0</v>
      </c>
      <c r="H672" s="21">
        <f>+Recupera_PN_ACUM[[#This Row],[6/6/2020]]-Recupera_PN_ACUM[[#This Row],[5/6/2020]]</f>
        <v>0</v>
      </c>
    </row>
    <row r="673" spans="1:8">
      <c r="A673">
        <v>41401</v>
      </c>
      <c r="B673" s="2" t="s">
        <v>115</v>
      </c>
      <c r="C673" s="2" t="s">
        <v>268</v>
      </c>
      <c r="D673" s="2" t="s">
        <v>778</v>
      </c>
      <c r="E673" s="21"/>
      <c r="F673" s="21">
        <f>+Recupera_PN_ACUM[[#This Row],[04-06-2020]]-Recupera_PN_ACUM[[#This Row],[03-06-2020]]</f>
        <v>0</v>
      </c>
      <c r="G673" s="21">
        <f>+Recupera_PN_ACUM[[#This Row],[5/6/2020]]-Recupera_PN_ACUM[[#This Row],[04-06-2020]]</f>
        <v>0</v>
      </c>
      <c r="H673" s="21">
        <f>+Recupera_PN_ACUM[[#This Row],[6/6/2020]]-Recupera_PN_ACUM[[#This Row],[5/6/2020]]</f>
        <v>0</v>
      </c>
    </row>
    <row r="674" spans="1:8">
      <c r="A674">
        <v>50206</v>
      </c>
      <c r="B674" s="2" t="s">
        <v>107</v>
      </c>
      <c r="C674" s="2" t="s">
        <v>195</v>
      </c>
      <c r="D674" s="2" t="s">
        <v>779</v>
      </c>
      <c r="E674" s="21">
        <v>0</v>
      </c>
      <c r="F674" s="21">
        <f>+Recupera_PN_ACUM[[#This Row],[04-06-2020]]-Recupera_PN_ACUM[[#This Row],[03-06-2020]]</f>
        <v>0</v>
      </c>
      <c r="G674" s="21">
        <f>+Recupera_PN_ACUM[[#This Row],[5/6/2020]]-Recupera_PN_ACUM[[#This Row],[04-06-2020]]</f>
        <v>0</v>
      </c>
      <c r="H674" s="21">
        <f>+Recupera_PN_ACUM[[#This Row],[6/6/2020]]-Recupera_PN_ACUM[[#This Row],[5/6/2020]]</f>
        <v>0</v>
      </c>
    </row>
    <row r="675" spans="1:8">
      <c r="A675">
        <v>50207</v>
      </c>
      <c r="B675" s="2" t="s">
        <v>107</v>
      </c>
      <c r="C675" s="2" t="s">
        <v>195</v>
      </c>
      <c r="D675" s="2" t="s">
        <v>780</v>
      </c>
      <c r="E675" s="21"/>
      <c r="F675" s="21">
        <f>+Recupera_PN_ACUM[[#This Row],[04-06-2020]]-Recupera_PN_ACUM[[#This Row],[03-06-2020]]</f>
        <v>0</v>
      </c>
      <c r="G675" s="21">
        <f>+Recupera_PN_ACUM[[#This Row],[5/6/2020]]-Recupera_PN_ACUM[[#This Row],[04-06-2020]]</f>
        <v>0</v>
      </c>
      <c r="H675" s="21">
        <f>+Recupera_PN_ACUM[[#This Row],[6/6/2020]]-Recupera_PN_ACUM[[#This Row],[5/6/2020]]</f>
        <v>0</v>
      </c>
    </row>
    <row r="676" spans="1:8">
      <c r="A676">
        <v>50317</v>
      </c>
      <c r="B676" s="2" t="s">
        <v>107</v>
      </c>
      <c r="C676" s="2" t="s">
        <v>108</v>
      </c>
      <c r="D676" s="2" t="s">
        <v>781</v>
      </c>
      <c r="E676" s="21">
        <v>513</v>
      </c>
      <c r="F676" s="21">
        <f>+Recupera_PN_ACUM[[#This Row],[04-06-2020]]-Recupera_PN_ACUM[[#This Row],[03-06-2020]]</f>
        <v>0</v>
      </c>
      <c r="G676" s="21">
        <f>+Recupera_PN_ACUM[[#This Row],[5/6/2020]]-Recupera_PN_ACUM[[#This Row],[04-06-2020]]</f>
        <v>0</v>
      </c>
      <c r="H676" s="21">
        <f>+Recupera_PN_ACUM[[#This Row],[6/6/2020]]-Recupera_PN_ACUM[[#This Row],[5/6/2020]]</f>
        <v>0</v>
      </c>
    </row>
    <row r="677" spans="1:8">
      <c r="A677">
        <v>90512</v>
      </c>
      <c r="B677" s="2" t="s">
        <v>139</v>
      </c>
      <c r="C677" s="2" t="s">
        <v>258</v>
      </c>
      <c r="D677" s="2" t="s">
        <v>782</v>
      </c>
      <c r="E677" s="21"/>
      <c r="F677" s="21">
        <f>+Recupera_PN_ACUM[[#This Row],[04-06-2020]]-Recupera_PN_ACUM[[#This Row],[03-06-2020]]</f>
        <v>0</v>
      </c>
      <c r="G677" s="21">
        <f>+Recupera_PN_ACUM[[#This Row],[5/6/2020]]-Recupera_PN_ACUM[[#This Row],[04-06-2020]]</f>
        <v>0</v>
      </c>
      <c r="H677" s="21">
        <f>+Recupera_PN_ACUM[[#This Row],[6/6/2020]]-Recupera_PN_ACUM[[#This Row],[5/6/2020]]</f>
        <v>0</v>
      </c>
    </row>
  </sheetData>
  <pageMargins left="0.7" right="0.7" top="0.75" bottom="0.75" header="0.3" footer="0.3"/>
  <pageSetup paperSize="9" orientation="portrait" horizontalDpi="300" verticalDpi="300" r:id="rId1"/>
  <ignoredErrors>
    <ignoredError sqref="E4:E677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9610-CE9B-4EBB-9122-0CBBCAAD4D04}">
  <sheetPr>
    <tabColor theme="0" tint="-0.34998626667073579"/>
  </sheetPr>
  <dimension ref="A2:CN677"/>
  <sheetViews>
    <sheetView showGridLines="0" workbookViewId="0">
      <pane xSplit="5" ySplit="3" topLeftCell="CB666" activePane="bottomRight" state="frozen"/>
      <selection pane="bottomRight" activeCell="J685" sqref="J684:CN685"/>
      <selection pane="bottomLeft" activeCell="CC2" sqref="CC2"/>
      <selection pane="topRight" activeCell="CC2" sqref="CC2"/>
    </sheetView>
  </sheetViews>
  <sheetFormatPr defaultColWidth="11.42578125" defaultRowHeight="14.4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</cols>
  <sheetData>
    <row r="2" spans="1:92" ht="15.6">
      <c r="E2" s="5">
        <f>SUM(Muertes_PN[10-mar])</f>
        <v>0</v>
      </c>
      <c r="F2" s="3">
        <f>SUM(Muertes_PN[10-mar])</f>
        <v>0</v>
      </c>
      <c r="G2" s="3">
        <f>SUM(Muertes_PN[11-mar])</f>
        <v>0</v>
      </c>
      <c r="H2" s="3">
        <f>SUM(Muertes_PN[12-mar])</f>
        <v>0</v>
      </c>
      <c r="I2" s="3">
        <f>SUM(Muertes_PN[13-mar])</f>
        <v>0</v>
      </c>
      <c r="J2" s="3">
        <f>SUM(Muertes_PN[14-mar])</f>
        <v>0</v>
      </c>
      <c r="K2" s="3">
        <f>SUM(Muertes_PN[15-mar])</f>
        <v>0</v>
      </c>
      <c r="L2" s="3">
        <f>SUM(Muertes_PN[16-mar])</f>
        <v>0</v>
      </c>
      <c r="M2" s="3">
        <f>SUM(Muertes_PN[17-mar])</f>
        <v>0</v>
      </c>
      <c r="N2" s="3">
        <f>SUM(Muertes_PN[18-mar])</f>
        <v>0</v>
      </c>
      <c r="O2" s="3">
        <f>SUM(Muertes_PN[19-mar])</f>
        <v>0</v>
      </c>
      <c r="P2" s="3">
        <f>SUM(Muertes_PN[20-mar])</f>
        <v>0</v>
      </c>
      <c r="Q2" s="3">
        <f>SUM(Muertes_PN[21-mar])</f>
        <v>0</v>
      </c>
      <c r="R2" s="3">
        <f>SUM(Muertes_PN[22-mar])</f>
        <v>0</v>
      </c>
      <c r="S2" s="3">
        <f>SUM(Muertes_PN[23-mar])</f>
        <v>0</v>
      </c>
      <c r="T2" s="3">
        <f>SUM(Muertes_PN[24-mar])</f>
        <v>0</v>
      </c>
      <c r="U2" s="3">
        <f>SUM(Muertes_PN[25-mar])</f>
        <v>0</v>
      </c>
      <c r="V2" s="3">
        <f>SUM(Muertes_PN[26-mar])</f>
        <v>0</v>
      </c>
      <c r="W2" s="3">
        <f>SUM(Muertes_PN[27-mar])</f>
        <v>0</v>
      </c>
      <c r="X2" s="3">
        <f>SUM(Muertes_PN[28-mar])</f>
        <v>0</v>
      </c>
      <c r="Y2" s="3">
        <f>SUM(Muertes_PN[29-mar])</f>
        <v>0</v>
      </c>
      <c r="Z2" s="3">
        <f>SUM(Muertes_PN[30-mar])</f>
        <v>0</v>
      </c>
      <c r="AA2" s="3">
        <f>SUM(Muertes_PN[31-mar])</f>
        <v>0</v>
      </c>
      <c r="AB2" s="3">
        <f>SUM(Muertes_PN[1-abr])</f>
        <v>0</v>
      </c>
      <c r="AC2" s="3">
        <f>SUM(Muertes_PN[2-abr])</f>
        <v>0</v>
      </c>
      <c r="AD2" s="3">
        <f>SUM(Muertes_PN[3-abr])</f>
        <v>0</v>
      </c>
      <c r="AE2" s="3">
        <f>SUM(Muertes_PN[4-abr])</f>
        <v>0</v>
      </c>
      <c r="AF2" s="3">
        <f>SUM(Muertes_PN[5-abr])</f>
        <v>0</v>
      </c>
      <c r="AG2" s="3">
        <f>SUM(Muertes_PN[6-abr])</f>
        <v>0</v>
      </c>
      <c r="AH2" s="3">
        <f>SUM(Muertes_PN[7-abr])</f>
        <v>0</v>
      </c>
      <c r="AI2" s="3">
        <f>SUM(Muertes_PN[8-abr])</f>
        <v>0</v>
      </c>
      <c r="AJ2" s="3">
        <f>SUM(Muertes_PN[9-abr])</f>
        <v>0</v>
      </c>
      <c r="AK2" s="3">
        <f>SUM(Muertes_PN[10-abr])</f>
        <v>0</v>
      </c>
      <c r="AL2" s="3">
        <f>SUM(Muertes_PN[11-abr])</f>
        <v>0</v>
      </c>
      <c r="AM2" s="3">
        <f>SUM(Muertes_PN[12-abr])</f>
        <v>0</v>
      </c>
      <c r="AN2" s="3">
        <f>SUM(Muertes_PN[13-abr])</f>
        <v>0</v>
      </c>
      <c r="AO2" s="3">
        <f>SUM(Muertes_PN[14-abr])</f>
        <v>0</v>
      </c>
      <c r="AP2" s="3">
        <f>SUM(Muertes_PN[15-abr])</f>
        <v>0</v>
      </c>
      <c r="AQ2" s="3">
        <f>SUM(Muertes_PN[16-abr])</f>
        <v>0</v>
      </c>
      <c r="AR2" s="3">
        <f>SUM(Muertes_PN[17-abr])</f>
        <v>0</v>
      </c>
      <c r="AS2" s="3">
        <f>SUM(Muertes_PN[18-abr])</f>
        <v>0</v>
      </c>
      <c r="AT2" s="3">
        <f>SUM(Muertes_PN[19-abr])</f>
        <v>0</v>
      </c>
      <c r="AU2" s="3">
        <f>SUM(Muertes_PN[20-abr])</f>
        <v>0</v>
      </c>
      <c r="AV2" s="3">
        <f>SUM(Muertes_PN[21-abr])</f>
        <v>0</v>
      </c>
      <c r="AW2" s="3">
        <f>SUM(Muertes_PN[22-abr])</f>
        <v>0</v>
      </c>
      <c r="AX2" s="3">
        <f>SUM(Muertes_PN[23-abr])</f>
        <v>0</v>
      </c>
      <c r="AY2" s="3">
        <f>SUM(Muertes_PN[24-abr])</f>
        <v>0</v>
      </c>
      <c r="AZ2" s="3">
        <f>SUM(Muertes_PN[25-abr])</f>
        <v>0</v>
      </c>
      <c r="BA2" s="3">
        <f>SUM(Muertes_PN[26-abr])</f>
        <v>0</v>
      </c>
      <c r="BB2" s="3">
        <f>SUM(Muertes_PN[27-abr])</f>
        <v>0</v>
      </c>
      <c r="BC2" s="3">
        <f>SUM(Muertes_PN[28-abr])</f>
        <v>0</v>
      </c>
      <c r="BD2" s="3">
        <f>SUM(Muertes_PN[29-abr])</f>
        <v>0</v>
      </c>
      <c r="BE2" s="3">
        <f>SUM(Muertes_PN[30-abr])</f>
        <v>0</v>
      </c>
      <c r="BF2" s="3">
        <f>SUM(Muertes_PN[1-may])</f>
        <v>0</v>
      </c>
      <c r="BG2" s="3">
        <f>SUM(Muertes_PN[2-may])</f>
        <v>0</v>
      </c>
      <c r="BH2" s="3">
        <f>SUM(Muertes_PN[3-may])</f>
        <v>0</v>
      </c>
      <c r="BI2" s="3">
        <f>SUM(Muertes_PN[4-may])</f>
        <v>0</v>
      </c>
      <c r="BJ2" s="3">
        <f>SUM(Muertes_PN[5-may])</f>
        <v>0</v>
      </c>
      <c r="BK2" s="3">
        <f>SUM(Muertes_PN[6-may])</f>
        <v>0</v>
      </c>
      <c r="BL2" s="3">
        <f>SUM(Muertes_PN[7-may])</f>
        <v>0</v>
      </c>
      <c r="BM2" s="3">
        <f>SUM(Muertes_PN[8-may])</f>
        <v>0</v>
      </c>
      <c r="BN2" s="3">
        <f>SUM(Muertes_PN[9-may])</f>
        <v>0</v>
      </c>
      <c r="BO2" s="3">
        <f>SUM(Muertes_PN[10-may])</f>
        <v>0</v>
      </c>
      <c r="BP2" s="3">
        <f>SUM(Muertes_PN[11-may])</f>
        <v>0</v>
      </c>
      <c r="BQ2" s="3">
        <f>SUM(Muertes_PN[12-may])</f>
        <v>0</v>
      </c>
      <c r="BR2" s="3">
        <f>SUM(Muertes_PN[13-may])</f>
        <v>0</v>
      </c>
      <c r="BS2" s="3">
        <f>SUM(Muertes_PN[14-may])</f>
        <v>0</v>
      </c>
      <c r="BT2" s="3">
        <f>SUM(Muertes_PN[15-may])</f>
        <v>0</v>
      </c>
      <c r="BU2" s="3">
        <f>SUM(Muertes_PN[16-may])</f>
        <v>0</v>
      </c>
      <c r="BV2" s="3">
        <f>SUM(Muertes_PN[17-may])</f>
        <v>0</v>
      </c>
      <c r="BW2" s="3">
        <f>SUM(Muertes_PN[18-may])</f>
        <v>0</v>
      </c>
      <c r="BX2" s="3">
        <f>SUM(Muertes_PN[19-may])</f>
        <v>0</v>
      </c>
      <c r="BY2" s="3">
        <f>SUM(Muertes_PN[20-may])</f>
        <v>0</v>
      </c>
      <c r="BZ2" s="3">
        <f>SUM(Muertes_PN[21-may])</f>
        <v>0</v>
      </c>
      <c r="CA2" s="3">
        <f>SUM(Muertes_PN[22-may])</f>
        <v>0</v>
      </c>
      <c r="CB2" s="3">
        <f>SUM(Muertes_PN[23-may])</f>
        <v>0</v>
      </c>
      <c r="CC2" s="3">
        <f>SUM(Muertes_PN[24-may])</f>
        <v>0</v>
      </c>
      <c r="CD2" s="3">
        <f>SUM(Muertes_PN[25-may])</f>
        <v>0</v>
      </c>
      <c r="CE2" s="3">
        <f>SUM(Muertes_PN[26-may])</f>
        <v>0</v>
      </c>
      <c r="CF2" s="3">
        <f>SUM(Muertes_PN[27-may])</f>
        <v>0</v>
      </c>
      <c r="CG2" s="3">
        <f>SUM(Muertes_PN[28-may])</f>
        <v>0</v>
      </c>
      <c r="CH2" s="3">
        <f>SUM(Muertes_PN[29-may])</f>
        <v>0</v>
      </c>
      <c r="CI2" s="3">
        <f>SUM(Muertes_PN[30-may])</f>
        <v>0</v>
      </c>
      <c r="CJ2" s="3">
        <f>SUM(Muertes_PN[31-may])</f>
        <v>0</v>
      </c>
      <c r="CK2" s="3">
        <f>SUM(Muertes_PN[1-jun])</f>
        <v>0</v>
      </c>
      <c r="CL2" s="3">
        <f>SUM(Muertes_PN[2-jun])</f>
        <v>0</v>
      </c>
      <c r="CM2" s="3">
        <f>SUM(Muertes_PN[3-jun])</f>
        <v>0</v>
      </c>
      <c r="CN2" s="3">
        <f>SUM(Muertes_PN[4-jun])</f>
        <v>0</v>
      </c>
    </row>
    <row r="3" spans="1:92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</row>
    <row r="4" spans="1:92">
      <c r="A4">
        <v>80821</v>
      </c>
      <c r="B4" s="2" t="s">
        <v>97</v>
      </c>
      <c r="C4" s="2" t="s">
        <v>97</v>
      </c>
      <c r="D4" s="2" t="s">
        <v>98</v>
      </c>
      <c r="E4" s="4">
        <f>SUM(F4:AEZ4)</f>
        <v>0</v>
      </c>
    </row>
    <row r="5" spans="1:92">
      <c r="A5">
        <v>30202</v>
      </c>
      <c r="B5" s="2" t="s">
        <v>99</v>
      </c>
      <c r="C5" s="2" t="s">
        <v>100</v>
      </c>
      <c r="D5" s="2" t="s">
        <v>101</v>
      </c>
      <c r="E5" s="4">
        <f t="shared" ref="E5:E68" si="0">SUM(F5:AEZ5)</f>
        <v>0</v>
      </c>
      <c r="R5" s="1"/>
    </row>
    <row r="6" spans="1:92">
      <c r="A6">
        <v>70313</v>
      </c>
      <c r="B6" s="2" t="s">
        <v>102</v>
      </c>
      <c r="C6" s="2" t="s">
        <v>102</v>
      </c>
      <c r="D6" s="2" t="s">
        <v>103</v>
      </c>
      <c r="E6" s="4">
        <f t="shared" si="0"/>
        <v>0</v>
      </c>
      <c r="R6" s="1"/>
    </row>
    <row r="7" spans="1:92" ht="24">
      <c r="A7">
        <v>120502</v>
      </c>
      <c r="B7" s="2" t="s">
        <v>104</v>
      </c>
      <c r="C7" s="2" t="s">
        <v>105</v>
      </c>
      <c r="D7" s="2" t="s">
        <v>106</v>
      </c>
      <c r="E7" s="4">
        <f t="shared" si="0"/>
        <v>0</v>
      </c>
      <c r="R7" s="1"/>
    </row>
    <row r="8" spans="1:92">
      <c r="A8">
        <v>50313</v>
      </c>
      <c r="B8" s="2" t="s">
        <v>107</v>
      </c>
      <c r="C8" s="2" t="s">
        <v>108</v>
      </c>
      <c r="D8" s="2" t="s">
        <v>109</v>
      </c>
      <c r="E8" s="4">
        <f t="shared" si="0"/>
        <v>0</v>
      </c>
      <c r="R8" s="1"/>
    </row>
    <row r="9" spans="1:92">
      <c r="A9">
        <v>20101</v>
      </c>
      <c r="B9" s="2" t="s">
        <v>110</v>
      </c>
      <c r="C9" s="2" t="s">
        <v>111</v>
      </c>
      <c r="D9" s="2" t="s">
        <v>112</v>
      </c>
      <c r="E9" s="4">
        <f t="shared" si="0"/>
        <v>0</v>
      </c>
      <c r="R9" s="1"/>
    </row>
    <row r="10" spans="1:92">
      <c r="A10">
        <v>100102</v>
      </c>
      <c r="B10" s="2" t="s">
        <v>113</v>
      </c>
      <c r="C10" s="2" t="s">
        <v>113</v>
      </c>
      <c r="D10" s="2" t="s">
        <v>114</v>
      </c>
      <c r="E10" s="4">
        <f t="shared" si="0"/>
        <v>0</v>
      </c>
      <c r="R10" s="1"/>
    </row>
    <row r="11" spans="1:92">
      <c r="A11">
        <v>40101</v>
      </c>
      <c r="B11" s="2" t="s">
        <v>115</v>
      </c>
      <c r="C11" s="2" t="s">
        <v>116</v>
      </c>
      <c r="D11" s="2" t="s">
        <v>117</v>
      </c>
      <c r="E11" s="4">
        <f t="shared" si="0"/>
        <v>0</v>
      </c>
      <c r="R11" s="1"/>
    </row>
    <row r="12" spans="1:92">
      <c r="A12">
        <v>80822</v>
      </c>
      <c r="B12" s="2" t="s">
        <v>97</v>
      </c>
      <c r="C12" s="2" t="s">
        <v>97</v>
      </c>
      <c r="D12" s="2" t="s">
        <v>118</v>
      </c>
      <c r="E12" s="4">
        <f t="shared" si="0"/>
        <v>0</v>
      </c>
      <c r="R12" s="1"/>
    </row>
    <row r="13" spans="1:92">
      <c r="A13">
        <v>10401</v>
      </c>
      <c r="B13" s="2" t="s">
        <v>119</v>
      </c>
      <c r="C13" s="2" t="s">
        <v>120</v>
      </c>
      <c r="D13" s="2" t="s">
        <v>121</v>
      </c>
      <c r="E13" s="4">
        <f t="shared" si="0"/>
        <v>0</v>
      </c>
      <c r="R13" s="1"/>
    </row>
    <row r="14" spans="1:92" ht="24">
      <c r="A14">
        <v>120902</v>
      </c>
      <c r="B14" s="2" t="s">
        <v>104</v>
      </c>
      <c r="C14" s="2" t="s">
        <v>122</v>
      </c>
      <c r="D14" s="2" t="s">
        <v>123</v>
      </c>
      <c r="E14" s="4">
        <f t="shared" si="0"/>
        <v>0</v>
      </c>
      <c r="R14" s="1"/>
    </row>
    <row r="15" spans="1:92">
      <c r="A15">
        <v>40404</v>
      </c>
      <c r="B15" s="2" t="s">
        <v>115</v>
      </c>
      <c r="C15" s="2" t="s">
        <v>124</v>
      </c>
      <c r="D15" s="2" t="s">
        <v>125</v>
      </c>
      <c r="E15" s="4">
        <f t="shared" si="0"/>
        <v>0</v>
      </c>
      <c r="R15" s="1"/>
    </row>
    <row r="16" spans="1:92" ht="24">
      <c r="A16">
        <v>120302</v>
      </c>
      <c r="B16" s="2" t="s">
        <v>104</v>
      </c>
      <c r="C16" s="2" t="s">
        <v>126</v>
      </c>
      <c r="D16" s="2" t="s">
        <v>127</v>
      </c>
      <c r="E16" s="4">
        <f t="shared" si="0"/>
        <v>0</v>
      </c>
      <c r="R16" s="1"/>
    </row>
    <row r="17" spans="1:18" ht="24">
      <c r="A17">
        <v>120503</v>
      </c>
      <c r="B17" s="2" t="s">
        <v>104</v>
      </c>
      <c r="C17" s="2" t="s">
        <v>105</v>
      </c>
      <c r="D17" s="2" t="s">
        <v>128</v>
      </c>
      <c r="E17" s="4">
        <f t="shared" si="0"/>
        <v>0</v>
      </c>
      <c r="R17" s="1"/>
    </row>
    <row r="18" spans="1:18">
      <c r="A18">
        <v>70702</v>
      </c>
      <c r="B18" s="2" t="s">
        <v>102</v>
      </c>
      <c r="C18" s="2" t="s">
        <v>129</v>
      </c>
      <c r="D18" s="2" t="s">
        <v>130</v>
      </c>
      <c r="E18" s="4">
        <f t="shared" si="0"/>
        <v>0</v>
      </c>
      <c r="R18" s="1"/>
    </row>
    <row r="19" spans="1:18">
      <c r="A19">
        <v>130703</v>
      </c>
      <c r="B19" s="2" t="s">
        <v>131</v>
      </c>
      <c r="C19" s="2" t="s">
        <v>132</v>
      </c>
      <c r="D19" s="2" t="s">
        <v>133</v>
      </c>
      <c r="E19" s="4">
        <f t="shared" si="0"/>
        <v>0</v>
      </c>
      <c r="R19" s="1"/>
    </row>
    <row r="20" spans="1:18">
      <c r="A20">
        <v>81001</v>
      </c>
      <c r="B20" s="2" t="s">
        <v>97</v>
      </c>
      <c r="C20" s="2" t="s">
        <v>134</v>
      </c>
      <c r="D20" s="2" t="s">
        <v>135</v>
      </c>
      <c r="E20" s="4">
        <f t="shared" si="0"/>
        <v>0</v>
      </c>
      <c r="R20" s="1"/>
    </row>
    <row r="21" spans="1:18">
      <c r="A21">
        <v>80814</v>
      </c>
      <c r="B21" s="2" t="s">
        <v>97</v>
      </c>
      <c r="C21" s="2" t="s">
        <v>97</v>
      </c>
      <c r="D21" s="2" t="s">
        <v>136</v>
      </c>
      <c r="E21" s="4">
        <f t="shared" si="0"/>
        <v>0</v>
      </c>
      <c r="R21" s="1"/>
    </row>
    <row r="22" spans="1:18">
      <c r="A22">
        <v>20201</v>
      </c>
      <c r="B22" s="2" t="s">
        <v>110</v>
      </c>
      <c r="C22" s="2" t="s">
        <v>137</v>
      </c>
      <c r="D22" s="2" t="s">
        <v>138</v>
      </c>
      <c r="E22" s="4">
        <f t="shared" si="0"/>
        <v>0</v>
      </c>
      <c r="R22" s="1"/>
    </row>
    <row r="23" spans="1:18">
      <c r="A23">
        <v>91202</v>
      </c>
      <c r="B23" s="2" t="s">
        <v>139</v>
      </c>
      <c r="C23" s="2" t="s">
        <v>140</v>
      </c>
      <c r="D23" s="2" t="s">
        <v>141</v>
      </c>
      <c r="E23" s="4">
        <f t="shared" si="0"/>
        <v>0</v>
      </c>
      <c r="R23" s="1"/>
    </row>
    <row r="24" spans="1:18">
      <c r="A24">
        <v>81006</v>
      </c>
      <c r="B24" s="2" t="s">
        <v>97</v>
      </c>
      <c r="C24" s="2" t="s">
        <v>134</v>
      </c>
      <c r="D24" s="2" t="s">
        <v>142</v>
      </c>
      <c r="E24" s="4">
        <f t="shared" si="0"/>
        <v>0</v>
      </c>
      <c r="R24" s="1"/>
    </row>
    <row r="25" spans="1:18">
      <c r="A25">
        <v>130704</v>
      </c>
      <c r="B25" s="2" t="s">
        <v>131</v>
      </c>
      <c r="C25" s="2" t="s">
        <v>132</v>
      </c>
      <c r="D25" s="2" t="s">
        <v>143</v>
      </c>
      <c r="E25" s="4">
        <f t="shared" si="0"/>
        <v>0</v>
      </c>
      <c r="R25" s="1"/>
    </row>
    <row r="26" spans="1:18">
      <c r="A26">
        <v>130101</v>
      </c>
      <c r="B26" s="2" t="s">
        <v>131</v>
      </c>
      <c r="C26" s="2" t="s">
        <v>144</v>
      </c>
      <c r="D26" s="2" t="s">
        <v>145</v>
      </c>
      <c r="E26" s="4">
        <f t="shared" si="0"/>
        <v>0</v>
      </c>
      <c r="R26" s="1"/>
    </row>
    <row r="27" spans="1:18">
      <c r="A27">
        <v>40502</v>
      </c>
      <c r="B27" s="2" t="s">
        <v>115</v>
      </c>
      <c r="C27" s="2" t="s">
        <v>146</v>
      </c>
      <c r="D27" s="2" t="s">
        <v>147</v>
      </c>
      <c r="E27" s="4">
        <f t="shared" si="0"/>
        <v>0</v>
      </c>
      <c r="R27" s="1"/>
    </row>
    <row r="28" spans="1:18">
      <c r="A28">
        <v>90101</v>
      </c>
      <c r="B28" s="2" t="s">
        <v>139</v>
      </c>
      <c r="C28" s="2" t="s">
        <v>148</v>
      </c>
      <c r="D28" s="2" t="s">
        <v>149</v>
      </c>
      <c r="E28" s="4">
        <f t="shared" si="0"/>
        <v>0</v>
      </c>
      <c r="R28" s="1"/>
    </row>
    <row r="29" spans="1:18">
      <c r="A29">
        <v>40204</v>
      </c>
      <c r="B29" s="2" t="s">
        <v>115</v>
      </c>
      <c r="C29" s="2" t="s">
        <v>150</v>
      </c>
      <c r="D29" s="2" t="s">
        <v>151</v>
      </c>
      <c r="E29" s="4">
        <f t="shared" si="0"/>
        <v>0</v>
      </c>
      <c r="R29" s="1"/>
    </row>
    <row r="30" spans="1:18">
      <c r="A30">
        <v>40302</v>
      </c>
      <c r="B30" s="2" t="s">
        <v>115</v>
      </c>
      <c r="C30" s="2" t="s">
        <v>152</v>
      </c>
      <c r="D30" s="2" t="s">
        <v>153</v>
      </c>
      <c r="E30" s="4">
        <f t="shared" si="0"/>
        <v>0</v>
      </c>
      <c r="R30" s="1"/>
    </row>
    <row r="31" spans="1:18" ht="24">
      <c r="A31">
        <v>120702</v>
      </c>
      <c r="B31" s="2" t="s">
        <v>104</v>
      </c>
      <c r="C31" s="2" t="s">
        <v>154</v>
      </c>
      <c r="D31" s="2" t="s">
        <v>155</v>
      </c>
      <c r="E31" s="4">
        <f t="shared" si="0"/>
        <v>0</v>
      </c>
      <c r="R31" s="1"/>
    </row>
    <row r="32" spans="1:18">
      <c r="A32">
        <v>70402</v>
      </c>
      <c r="B32" s="2" t="s">
        <v>102</v>
      </c>
      <c r="C32" s="2" t="s">
        <v>158</v>
      </c>
      <c r="D32" s="2" t="s">
        <v>157</v>
      </c>
      <c r="E32" s="4">
        <f t="shared" si="0"/>
        <v>0</v>
      </c>
      <c r="R32" s="1"/>
    </row>
    <row r="33" spans="1:18">
      <c r="A33">
        <v>91102</v>
      </c>
      <c r="B33" s="2" t="s">
        <v>139</v>
      </c>
      <c r="C33" s="2" t="s">
        <v>156</v>
      </c>
      <c r="D33" s="2" t="s">
        <v>157</v>
      </c>
      <c r="E33" s="4">
        <f t="shared" si="0"/>
        <v>0</v>
      </c>
      <c r="R33" s="1"/>
    </row>
    <row r="34" spans="1:18">
      <c r="A34">
        <v>10306</v>
      </c>
      <c r="B34" s="2" t="s">
        <v>119</v>
      </c>
      <c r="C34" s="2" t="s">
        <v>159</v>
      </c>
      <c r="D34" s="2" t="s">
        <v>160</v>
      </c>
      <c r="E34" s="4">
        <f t="shared" si="0"/>
        <v>0</v>
      </c>
      <c r="R34" s="1"/>
    </row>
    <row r="35" spans="1:18">
      <c r="A35">
        <v>70202</v>
      </c>
      <c r="B35" s="2" t="s">
        <v>102</v>
      </c>
      <c r="C35" s="2" t="s">
        <v>161</v>
      </c>
      <c r="D35" s="2" t="s">
        <v>162</v>
      </c>
      <c r="E35" s="4">
        <f t="shared" si="0"/>
        <v>0</v>
      </c>
      <c r="R35" s="1"/>
    </row>
    <row r="36" spans="1:18">
      <c r="A36">
        <v>70403</v>
      </c>
      <c r="B36" s="2" t="s">
        <v>102</v>
      </c>
      <c r="C36" s="2" t="s">
        <v>158</v>
      </c>
      <c r="D36" s="2" t="s">
        <v>163</v>
      </c>
      <c r="E36" s="4">
        <f t="shared" si="0"/>
        <v>0</v>
      </c>
      <c r="R36" s="1"/>
    </row>
    <row r="37" spans="1:18" ht="24">
      <c r="A37">
        <v>120303</v>
      </c>
      <c r="B37" s="2" t="s">
        <v>104</v>
      </c>
      <c r="C37" s="2" t="s">
        <v>126</v>
      </c>
      <c r="D37" s="2" t="s">
        <v>164</v>
      </c>
      <c r="E37" s="4">
        <f t="shared" si="0"/>
        <v>0</v>
      </c>
      <c r="R37" s="1"/>
    </row>
    <row r="38" spans="1:18">
      <c r="A38">
        <v>90202</v>
      </c>
      <c r="B38" s="2" t="s">
        <v>139</v>
      </c>
      <c r="C38" s="2" t="s">
        <v>165</v>
      </c>
      <c r="D38" s="2" t="s">
        <v>166</v>
      </c>
      <c r="E38" s="4">
        <f t="shared" si="0"/>
        <v>0</v>
      </c>
      <c r="R38" s="1"/>
    </row>
    <row r="39" spans="1:18">
      <c r="A39">
        <v>10213</v>
      </c>
      <c r="B39" s="2" t="s">
        <v>119</v>
      </c>
      <c r="C39" s="2" t="s">
        <v>167</v>
      </c>
      <c r="D39" s="2" t="s">
        <v>168</v>
      </c>
      <c r="E39" s="4">
        <f t="shared" si="0"/>
        <v>0</v>
      </c>
      <c r="R39" s="1"/>
    </row>
    <row r="40" spans="1:18">
      <c r="A40">
        <v>10403</v>
      </c>
      <c r="B40" s="2" t="s">
        <v>119</v>
      </c>
      <c r="C40" s="2" t="s">
        <v>120</v>
      </c>
      <c r="D40" s="2" t="s">
        <v>169</v>
      </c>
      <c r="E40" s="4">
        <f t="shared" si="0"/>
        <v>0</v>
      </c>
      <c r="R40" s="1"/>
    </row>
    <row r="41" spans="1:18">
      <c r="A41">
        <v>130701</v>
      </c>
      <c r="B41" s="2" t="s">
        <v>131</v>
      </c>
      <c r="C41" s="2" t="s">
        <v>132</v>
      </c>
      <c r="D41" s="2" t="s">
        <v>170</v>
      </c>
      <c r="E41" s="4">
        <f t="shared" si="0"/>
        <v>0</v>
      </c>
      <c r="R41" s="1"/>
    </row>
    <row r="42" spans="1:18">
      <c r="A42">
        <v>130702</v>
      </c>
      <c r="B42" s="2" t="s">
        <v>131</v>
      </c>
      <c r="C42" s="2" t="s">
        <v>132</v>
      </c>
      <c r="D42" s="2" t="s">
        <v>171</v>
      </c>
      <c r="E42" s="4">
        <f t="shared" si="0"/>
        <v>0</v>
      </c>
      <c r="R42" s="1"/>
    </row>
    <row r="43" spans="1:18">
      <c r="A43">
        <v>10402</v>
      </c>
      <c r="B43" s="2" t="s">
        <v>119</v>
      </c>
      <c r="C43" s="2" t="s">
        <v>120</v>
      </c>
      <c r="D43" s="2" t="s">
        <v>172</v>
      </c>
      <c r="E43" s="4">
        <f t="shared" si="0"/>
        <v>0</v>
      </c>
      <c r="R43" s="1"/>
    </row>
    <row r="44" spans="1:18">
      <c r="A44">
        <v>30101</v>
      </c>
      <c r="B44" s="2" t="s">
        <v>99</v>
      </c>
      <c r="C44" s="2" t="s">
        <v>99</v>
      </c>
      <c r="D44" s="2" t="s">
        <v>173</v>
      </c>
      <c r="E44" s="4">
        <f t="shared" si="0"/>
        <v>0</v>
      </c>
      <c r="R44" s="1"/>
    </row>
    <row r="45" spans="1:18">
      <c r="A45">
        <v>30102</v>
      </c>
      <c r="B45" s="2" t="s">
        <v>99</v>
      </c>
      <c r="C45" s="2" t="s">
        <v>99</v>
      </c>
      <c r="D45" s="2" t="s">
        <v>174</v>
      </c>
      <c r="E45" s="4">
        <f t="shared" si="0"/>
        <v>0</v>
      </c>
      <c r="R45" s="1"/>
    </row>
    <row r="46" spans="1:18">
      <c r="A46">
        <v>20105</v>
      </c>
      <c r="B46" s="2" t="s">
        <v>110</v>
      </c>
      <c r="C46" s="2" t="s">
        <v>111</v>
      </c>
      <c r="D46" s="2" t="s">
        <v>175</v>
      </c>
      <c r="E46" s="4">
        <f t="shared" si="0"/>
        <v>0</v>
      </c>
      <c r="R46" s="1"/>
    </row>
    <row r="47" spans="1:18">
      <c r="A47">
        <v>10102</v>
      </c>
      <c r="B47" s="2" t="s">
        <v>119</v>
      </c>
      <c r="C47" s="2" t="s">
        <v>119</v>
      </c>
      <c r="D47" s="2" t="s">
        <v>176</v>
      </c>
      <c r="E47" s="4">
        <f t="shared" si="0"/>
        <v>0</v>
      </c>
      <c r="R47" s="1"/>
    </row>
    <row r="48" spans="1:18">
      <c r="A48">
        <v>70203</v>
      </c>
      <c r="B48" s="2" t="s">
        <v>102</v>
      </c>
      <c r="C48" s="2" t="s">
        <v>161</v>
      </c>
      <c r="D48" s="2" t="s">
        <v>177</v>
      </c>
      <c r="E48" s="4">
        <f t="shared" si="0"/>
        <v>0</v>
      </c>
      <c r="R48" s="1"/>
    </row>
    <row r="49" spans="1:18">
      <c r="A49">
        <v>130402</v>
      </c>
      <c r="B49" s="2" t="s">
        <v>131</v>
      </c>
      <c r="C49" s="2" t="s">
        <v>178</v>
      </c>
      <c r="D49" s="2" t="s">
        <v>179</v>
      </c>
      <c r="E49" s="4">
        <f t="shared" si="0"/>
        <v>0</v>
      </c>
      <c r="R49" s="1"/>
    </row>
    <row r="50" spans="1:18">
      <c r="A50">
        <v>81007</v>
      </c>
      <c r="B50" s="2" t="s">
        <v>97</v>
      </c>
      <c r="C50" s="2" t="s">
        <v>134</v>
      </c>
      <c r="D50" s="2" t="s">
        <v>180</v>
      </c>
      <c r="E50" s="4">
        <f t="shared" si="0"/>
        <v>0</v>
      </c>
      <c r="R50" s="1"/>
    </row>
    <row r="51" spans="1:18">
      <c r="A51">
        <v>81002</v>
      </c>
      <c r="B51" s="2" t="s">
        <v>97</v>
      </c>
      <c r="C51" s="2" t="s">
        <v>134</v>
      </c>
      <c r="D51" s="2" t="s">
        <v>181</v>
      </c>
      <c r="E51" s="4">
        <f t="shared" si="0"/>
        <v>0</v>
      </c>
      <c r="R51" s="1"/>
    </row>
    <row r="52" spans="1:18">
      <c r="A52">
        <v>41302</v>
      </c>
      <c r="B52" s="2" t="s">
        <v>115</v>
      </c>
      <c r="C52" s="2" t="s">
        <v>183</v>
      </c>
      <c r="D52" s="2" t="s">
        <v>182</v>
      </c>
      <c r="E52" s="4">
        <f t="shared" si="0"/>
        <v>0</v>
      </c>
      <c r="R52" s="1"/>
    </row>
    <row r="53" spans="1:18">
      <c r="A53">
        <v>80807</v>
      </c>
      <c r="B53" s="2" t="s">
        <v>97</v>
      </c>
      <c r="C53" s="2" t="s">
        <v>97</v>
      </c>
      <c r="D53" s="2" t="s">
        <v>182</v>
      </c>
      <c r="E53" s="4">
        <f t="shared" si="0"/>
        <v>0</v>
      </c>
      <c r="R53" s="1"/>
    </row>
    <row r="54" spans="1:18">
      <c r="A54">
        <v>80806</v>
      </c>
      <c r="B54" s="2" t="s">
        <v>97</v>
      </c>
      <c r="C54" s="2" t="s">
        <v>97</v>
      </c>
      <c r="D54" s="2" t="s">
        <v>184</v>
      </c>
      <c r="E54" s="4">
        <f t="shared" si="0"/>
        <v>0</v>
      </c>
      <c r="R54" s="1"/>
    </row>
    <row r="55" spans="1:18">
      <c r="A55">
        <v>40602</v>
      </c>
      <c r="B55" s="2" t="s">
        <v>115</v>
      </c>
      <c r="C55" s="2" t="s">
        <v>185</v>
      </c>
      <c r="D55" s="2" t="s">
        <v>186</v>
      </c>
      <c r="E55" s="4">
        <f t="shared" si="0"/>
        <v>0</v>
      </c>
      <c r="R55" s="1"/>
    </row>
    <row r="56" spans="1:18" ht="24">
      <c r="A56">
        <v>120601</v>
      </c>
      <c r="B56" s="2" t="s">
        <v>104</v>
      </c>
      <c r="C56" s="2" t="s">
        <v>187</v>
      </c>
      <c r="D56" s="2" t="s">
        <v>188</v>
      </c>
      <c r="E56" s="4">
        <f t="shared" si="0"/>
        <v>0</v>
      </c>
      <c r="R56" s="1"/>
    </row>
    <row r="57" spans="1:18">
      <c r="A57">
        <v>90402</v>
      </c>
      <c r="B57" s="2" t="s">
        <v>139</v>
      </c>
      <c r="C57" s="2" t="s">
        <v>189</v>
      </c>
      <c r="D57" s="2" t="s">
        <v>190</v>
      </c>
      <c r="E57" s="4">
        <f t="shared" si="0"/>
        <v>0</v>
      </c>
      <c r="R57" s="1"/>
    </row>
    <row r="58" spans="1:18">
      <c r="A58">
        <v>41202</v>
      </c>
      <c r="B58" s="2" t="s">
        <v>115</v>
      </c>
      <c r="C58" s="2" t="s">
        <v>191</v>
      </c>
      <c r="D58" s="2" t="s">
        <v>192</v>
      </c>
      <c r="E58" s="4">
        <f t="shared" si="0"/>
        <v>0</v>
      </c>
      <c r="R58" s="1"/>
    </row>
    <row r="59" spans="1:18" ht="24">
      <c r="A59">
        <v>120102</v>
      </c>
      <c r="B59" s="2" t="s">
        <v>104</v>
      </c>
      <c r="C59" s="2" t="s">
        <v>193</v>
      </c>
      <c r="D59" s="2" t="s">
        <v>194</v>
      </c>
      <c r="E59" s="4">
        <f t="shared" si="0"/>
        <v>0</v>
      </c>
      <c r="R59" s="1"/>
    </row>
    <row r="60" spans="1:18">
      <c r="A60">
        <v>50202</v>
      </c>
      <c r="B60" s="2" t="s">
        <v>107</v>
      </c>
      <c r="C60" s="2" t="s">
        <v>195</v>
      </c>
      <c r="D60" s="2" t="s">
        <v>196</v>
      </c>
      <c r="E60" s="4">
        <f t="shared" si="0"/>
        <v>0</v>
      </c>
      <c r="R60" s="1"/>
    </row>
    <row r="61" spans="1:18">
      <c r="A61">
        <v>41203</v>
      </c>
      <c r="B61" s="2" t="s">
        <v>115</v>
      </c>
      <c r="C61" s="2" t="s">
        <v>191</v>
      </c>
      <c r="D61" s="2" t="s">
        <v>197</v>
      </c>
      <c r="E61" s="4">
        <f t="shared" si="0"/>
        <v>0</v>
      </c>
      <c r="R61" s="1"/>
    </row>
    <row r="62" spans="1:18">
      <c r="A62">
        <v>10101</v>
      </c>
      <c r="B62" s="2" t="s">
        <v>119</v>
      </c>
      <c r="C62" s="2" t="s">
        <v>119</v>
      </c>
      <c r="D62" s="2" t="s">
        <v>198</v>
      </c>
      <c r="E62" s="4">
        <f t="shared" si="0"/>
        <v>0</v>
      </c>
      <c r="R62" s="1"/>
    </row>
    <row r="63" spans="1:18">
      <c r="A63">
        <v>40301</v>
      </c>
      <c r="B63" s="2" t="s">
        <v>115</v>
      </c>
      <c r="C63" s="2" t="s">
        <v>152</v>
      </c>
      <c r="D63" s="2" t="s">
        <v>199</v>
      </c>
      <c r="E63" s="4">
        <f t="shared" si="0"/>
        <v>0</v>
      </c>
      <c r="R63" s="1"/>
    </row>
    <row r="64" spans="1:18">
      <c r="A64">
        <v>40401</v>
      </c>
      <c r="B64" s="2" t="s">
        <v>115</v>
      </c>
      <c r="C64" s="2" t="s">
        <v>124</v>
      </c>
      <c r="D64" s="2" t="s">
        <v>200</v>
      </c>
      <c r="E64" s="4">
        <f t="shared" si="0"/>
        <v>0</v>
      </c>
      <c r="R64" s="1"/>
    </row>
    <row r="65" spans="1:18">
      <c r="A65">
        <v>90403</v>
      </c>
      <c r="B65" s="2" t="s">
        <v>139</v>
      </c>
      <c r="C65" s="2" t="s">
        <v>189</v>
      </c>
      <c r="D65" s="2" t="s">
        <v>201</v>
      </c>
      <c r="E65" s="4">
        <f t="shared" si="0"/>
        <v>0</v>
      </c>
      <c r="R65" s="1"/>
    </row>
    <row r="66" spans="1:18">
      <c r="A66">
        <v>41002</v>
      </c>
      <c r="B66" s="2" t="s">
        <v>115</v>
      </c>
      <c r="C66" s="2" t="s">
        <v>202</v>
      </c>
      <c r="D66" s="2" t="s">
        <v>203</v>
      </c>
      <c r="E66" s="4">
        <f t="shared" si="0"/>
        <v>0</v>
      </c>
      <c r="R66" s="1"/>
    </row>
    <row r="67" spans="1:18">
      <c r="A67">
        <v>80602</v>
      </c>
      <c r="B67" s="2" t="s">
        <v>97</v>
      </c>
      <c r="C67" s="2" t="s">
        <v>204</v>
      </c>
      <c r="D67" s="2" t="s">
        <v>205</v>
      </c>
      <c r="E67" s="4">
        <f t="shared" si="0"/>
        <v>0</v>
      </c>
      <c r="R67" s="1"/>
    </row>
    <row r="68" spans="1:18">
      <c r="A68">
        <v>30103</v>
      </c>
      <c r="B68" s="2" t="s">
        <v>99</v>
      </c>
      <c r="C68" s="2" t="s">
        <v>99</v>
      </c>
      <c r="D68" s="2" t="s">
        <v>206</v>
      </c>
      <c r="E68" s="4">
        <f t="shared" si="0"/>
        <v>0</v>
      </c>
      <c r="R68" s="1"/>
    </row>
    <row r="69" spans="1:18">
      <c r="A69">
        <v>130403</v>
      </c>
      <c r="B69" s="2" t="s">
        <v>131</v>
      </c>
      <c r="C69" s="2" t="s">
        <v>178</v>
      </c>
      <c r="D69" s="2" t="s">
        <v>207</v>
      </c>
      <c r="E69" s="4">
        <f t="shared" ref="E69:E132" si="1">SUM(F69:AEZ69)</f>
        <v>0</v>
      </c>
      <c r="R69" s="1"/>
    </row>
    <row r="70" spans="1:18" ht="24">
      <c r="A70">
        <v>120501</v>
      </c>
      <c r="B70" s="2" t="s">
        <v>104</v>
      </c>
      <c r="C70" s="2" t="s">
        <v>105</v>
      </c>
      <c r="D70" s="2" t="s">
        <v>208</v>
      </c>
      <c r="E70" s="4">
        <f t="shared" si="1"/>
        <v>0</v>
      </c>
      <c r="R70" s="1"/>
    </row>
    <row r="71" spans="1:18">
      <c r="A71">
        <v>40503</v>
      </c>
      <c r="B71" s="2" t="s">
        <v>115</v>
      </c>
      <c r="C71" s="2" t="s">
        <v>146</v>
      </c>
      <c r="D71" s="2" t="s">
        <v>146</v>
      </c>
      <c r="E71" s="4">
        <f t="shared" si="1"/>
        <v>0</v>
      </c>
      <c r="R71" s="1"/>
    </row>
    <row r="72" spans="1:18" ht="24">
      <c r="A72">
        <v>120802</v>
      </c>
      <c r="B72" s="2" t="s">
        <v>104</v>
      </c>
      <c r="C72" s="2" t="s">
        <v>209</v>
      </c>
      <c r="D72" s="2" t="s">
        <v>210</v>
      </c>
      <c r="E72" s="4">
        <f t="shared" si="1"/>
        <v>0</v>
      </c>
      <c r="R72" s="1"/>
    </row>
    <row r="73" spans="1:18">
      <c r="A73">
        <v>130107</v>
      </c>
      <c r="B73" s="2" t="s">
        <v>131</v>
      </c>
      <c r="C73" s="2" t="s">
        <v>144</v>
      </c>
      <c r="D73" s="2" t="s">
        <v>211</v>
      </c>
      <c r="E73" s="4">
        <f t="shared" si="1"/>
        <v>0</v>
      </c>
      <c r="R73" s="1"/>
    </row>
    <row r="74" spans="1:18">
      <c r="A74">
        <v>20210</v>
      </c>
      <c r="B74" s="2" t="s">
        <v>110</v>
      </c>
      <c r="C74" s="2" t="s">
        <v>137</v>
      </c>
      <c r="D74" s="2" t="s">
        <v>212</v>
      </c>
      <c r="E74" s="4">
        <f t="shared" si="1"/>
        <v>0</v>
      </c>
      <c r="R74" s="1"/>
    </row>
    <row r="75" spans="1:18">
      <c r="A75">
        <v>20202</v>
      </c>
      <c r="B75" s="2" t="s">
        <v>110</v>
      </c>
      <c r="C75" s="2" t="s">
        <v>137</v>
      </c>
      <c r="D75" s="2" t="s">
        <v>213</v>
      </c>
      <c r="E75" s="4">
        <f t="shared" si="1"/>
        <v>0</v>
      </c>
      <c r="R75" s="1"/>
    </row>
    <row r="76" spans="1:18">
      <c r="A76">
        <v>60502</v>
      </c>
      <c r="B76" s="2" t="s">
        <v>214</v>
      </c>
      <c r="C76" s="2" t="s">
        <v>215</v>
      </c>
      <c r="D76" s="2" t="s">
        <v>213</v>
      </c>
      <c r="E76" s="4">
        <f t="shared" si="1"/>
        <v>0</v>
      </c>
      <c r="R76" s="1"/>
    </row>
    <row r="77" spans="1:18">
      <c r="A77">
        <v>130404</v>
      </c>
      <c r="B77" s="2" t="s">
        <v>131</v>
      </c>
      <c r="C77" s="2" t="s">
        <v>178</v>
      </c>
      <c r="D77" s="2" t="s">
        <v>213</v>
      </c>
      <c r="E77" s="4">
        <f t="shared" si="1"/>
        <v>0</v>
      </c>
      <c r="R77" s="1"/>
    </row>
    <row r="78" spans="1:18">
      <c r="A78">
        <v>30402</v>
      </c>
      <c r="B78" s="2" t="s">
        <v>99</v>
      </c>
      <c r="C78" s="2" t="s">
        <v>216</v>
      </c>
      <c r="D78" s="2" t="s">
        <v>217</v>
      </c>
      <c r="E78" s="4">
        <f t="shared" si="1"/>
        <v>0</v>
      </c>
      <c r="R78" s="1"/>
    </row>
    <row r="79" spans="1:18">
      <c r="A79">
        <v>80815</v>
      </c>
      <c r="B79" s="2" t="s">
        <v>97</v>
      </c>
      <c r="C79" s="2" t="s">
        <v>97</v>
      </c>
      <c r="D79" s="2" t="s">
        <v>218</v>
      </c>
      <c r="E79" s="4">
        <f t="shared" si="1"/>
        <v>0</v>
      </c>
      <c r="R79" s="1"/>
    </row>
    <row r="80" spans="1:18">
      <c r="A80">
        <v>130302</v>
      </c>
      <c r="B80" s="2" t="s">
        <v>131</v>
      </c>
      <c r="C80" s="2" t="s">
        <v>219</v>
      </c>
      <c r="D80" s="2" t="s">
        <v>220</v>
      </c>
      <c r="E80" s="4">
        <f t="shared" si="1"/>
        <v>0</v>
      </c>
      <c r="R80" s="1"/>
    </row>
    <row r="81" spans="1:18" ht="24">
      <c r="A81">
        <v>120610</v>
      </c>
      <c r="B81" s="2" t="s">
        <v>104</v>
      </c>
      <c r="C81" s="2" t="s">
        <v>187</v>
      </c>
      <c r="D81" s="2" t="s">
        <v>221</v>
      </c>
      <c r="E81" s="4">
        <f t="shared" si="1"/>
        <v>0</v>
      </c>
      <c r="R81" s="1"/>
    </row>
    <row r="82" spans="1:18">
      <c r="A82">
        <v>40402</v>
      </c>
      <c r="B82" s="2" t="s">
        <v>115</v>
      </c>
      <c r="C82" s="2" t="s">
        <v>124</v>
      </c>
      <c r="D82" s="2" t="s">
        <v>222</v>
      </c>
      <c r="E82" s="4">
        <f t="shared" si="1"/>
        <v>0</v>
      </c>
      <c r="R82" s="1"/>
    </row>
    <row r="83" spans="1:18">
      <c r="A83">
        <v>91103</v>
      </c>
      <c r="B83" s="2" t="s">
        <v>139</v>
      </c>
      <c r="C83" s="2" t="s">
        <v>156</v>
      </c>
      <c r="D83" s="2" t="s">
        <v>223</v>
      </c>
      <c r="E83" s="4">
        <f t="shared" si="1"/>
        <v>0</v>
      </c>
      <c r="R83" s="1"/>
    </row>
    <row r="84" spans="1:18">
      <c r="A84">
        <v>90201</v>
      </c>
      <c r="B84" s="2" t="s">
        <v>139</v>
      </c>
      <c r="C84" s="2" t="s">
        <v>165</v>
      </c>
      <c r="D84" s="2" t="s">
        <v>224</v>
      </c>
      <c r="E84" s="4">
        <f t="shared" si="1"/>
        <v>0</v>
      </c>
      <c r="R84" s="1"/>
    </row>
    <row r="85" spans="1:18">
      <c r="A85">
        <v>90902</v>
      </c>
      <c r="B85" s="2" t="s">
        <v>139</v>
      </c>
      <c r="C85" s="2" t="s">
        <v>108</v>
      </c>
      <c r="D85" s="2" t="s">
        <v>225</v>
      </c>
      <c r="E85" s="4">
        <f t="shared" si="1"/>
        <v>0</v>
      </c>
      <c r="R85" s="1"/>
    </row>
    <row r="86" spans="1:18" ht="24">
      <c r="A86">
        <v>120103</v>
      </c>
      <c r="B86" s="2" t="s">
        <v>104</v>
      </c>
      <c r="C86" s="2" t="s">
        <v>193</v>
      </c>
      <c r="D86" s="2" t="s">
        <v>226</v>
      </c>
      <c r="E86" s="4">
        <f t="shared" si="1"/>
        <v>0</v>
      </c>
      <c r="R86" s="1"/>
    </row>
    <row r="87" spans="1:18">
      <c r="A87">
        <v>70710</v>
      </c>
      <c r="B87" s="2" t="s">
        <v>102</v>
      </c>
      <c r="C87" s="2" t="s">
        <v>129</v>
      </c>
      <c r="D87" s="2" t="s">
        <v>227</v>
      </c>
      <c r="E87" s="4">
        <f t="shared" si="1"/>
        <v>0</v>
      </c>
      <c r="R87" s="1"/>
    </row>
    <row r="88" spans="1:18">
      <c r="A88">
        <v>50102</v>
      </c>
      <c r="B88" s="2" t="s">
        <v>107</v>
      </c>
      <c r="C88" s="2" t="s">
        <v>228</v>
      </c>
      <c r="D88" s="2" t="s">
        <v>229</v>
      </c>
      <c r="E88" s="4">
        <f t="shared" si="1"/>
        <v>0</v>
      </c>
      <c r="R88" s="1"/>
    </row>
    <row r="89" spans="1:18">
      <c r="A89">
        <v>130303</v>
      </c>
      <c r="B89" s="2" t="s">
        <v>131</v>
      </c>
      <c r="C89" s="2" t="s">
        <v>219</v>
      </c>
      <c r="D89" s="2" t="s">
        <v>230</v>
      </c>
      <c r="E89" s="4">
        <f t="shared" si="1"/>
        <v>0</v>
      </c>
      <c r="R89" s="1"/>
    </row>
    <row r="90" spans="1:18">
      <c r="A90">
        <v>40108</v>
      </c>
      <c r="B90" s="2" t="s">
        <v>115</v>
      </c>
      <c r="C90" s="2" t="s">
        <v>116</v>
      </c>
      <c r="D90" s="2" t="s">
        <v>231</v>
      </c>
      <c r="E90" s="4">
        <f t="shared" si="1"/>
        <v>0</v>
      </c>
      <c r="R90" s="1"/>
    </row>
    <row r="91" spans="1:18">
      <c r="A91">
        <v>91007</v>
      </c>
      <c r="B91" s="2" t="s">
        <v>139</v>
      </c>
      <c r="C91" s="2" t="s">
        <v>232</v>
      </c>
      <c r="D91" s="2" t="s">
        <v>233</v>
      </c>
      <c r="E91" s="4">
        <f t="shared" si="1"/>
        <v>0</v>
      </c>
      <c r="R91" s="1"/>
    </row>
    <row r="92" spans="1:18">
      <c r="A92">
        <v>70703</v>
      </c>
      <c r="B92" s="2" t="s">
        <v>102</v>
      </c>
      <c r="C92" s="2" t="s">
        <v>129</v>
      </c>
      <c r="D92" s="2" t="s">
        <v>234</v>
      </c>
      <c r="E92" s="4">
        <f t="shared" si="1"/>
        <v>0</v>
      </c>
    </row>
    <row r="93" spans="1:18">
      <c r="A93">
        <v>41003</v>
      </c>
      <c r="B93" s="2" t="s">
        <v>115</v>
      </c>
      <c r="C93" s="2" t="s">
        <v>202</v>
      </c>
      <c r="D93" s="2" t="s">
        <v>235</v>
      </c>
      <c r="E93" s="4">
        <f t="shared" si="1"/>
        <v>0</v>
      </c>
    </row>
    <row r="94" spans="1:18">
      <c r="A94">
        <v>20602</v>
      </c>
      <c r="B94" s="2" t="s">
        <v>110</v>
      </c>
      <c r="C94" s="2" t="s">
        <v>236</v>
      </c>
      <c r="D94" s="2" t="s">
        <v>237</v>
      </c>
      <c r="E94" s="4">
        <f t="shared" si="1"/>
        <v>0</v>
      </c>
    </row>
    <row r="95" spans="1:18" ht="24">
      <c r="A95">
        <v>120708</v>
      </c>
      <c r="B95" s="2" t="s">
        <v>104</v>
      </c>
      <c r="C95" s="2" t="s">
        <v>154</v>
      </c>
      <c r="D95" s="2" t="s">
        <v>237</v>
      </c>
      <c r="E95" s="4">
        <f t="shared" si="1"/>
        <v>0</v>
      </c>
    </row>
    <row r="96" spans="1:18">
      <c r="A96">
        <v>90301</v>
      </c>
      <c r="B96" s="2" t="s">
        <v>139</v>
      </c>
      <c r="C96" s="2" t="s">
        <v>238</v>
      </c>
      <c r="D96" s="2" t="s">
        <v>239</v>
      </c>
      <c r="E96" s="4">
        <f t="shared" si="1"/>
        <v>0</v>
      </c>
    </row>
    <row r="97" spans="1:5">
      <c r="A97">
        <v>80502</v>
      </c>
      <c r="B97" s="2" t="s">
        <v>97</v>
      </c>
      <c r="C97" s="2" t="s">
        <v>240</v>
      </c>
      <c r="D97" s="2" t="s">
        <v>241</v>
      </c>
      <c r="E97" s="4">
        <f t="shared" si="1"/>
        <v>0</v>
      </c>
    </row>
    <row r="98" spans="1:5">
      <c r="A98">
        <v>20402</v>
      </c>
      <c r="B98" s="2" t="s">
        <v>110</v>
      </c>
      <c r="C98" s="2" t="s">
        <v>242</v>
      </c>
      <c r="D98" s="2" t="s">
        <v>243</v>
      </c>
      <c r="E98" s="4">
        <f t="shared" si="1"/>
        <v>0</v>
      </c>
    </row>
    <row r="99" spans="1:5">
      <c r="A99">
        <v>130301</v>
      </c>
      <c r="B99" s="2" t="s">
        <v>131</v>
      </c>
      <c r="C99" s="2" t="s">
        <v>219</v>
      </c>
      <c r="D99" s="2" t="s">
        <v>244</v>
      </c>
      <c r="E99" s="4">
        <f t="shared" si="1"/>
        <v>0</v>
      </c>
    </row>
    <row r="100" spans="1:5">
      <c r="A100">
        <v>91009</v>
      </c>
      <c r="B100" s="2" t="s">
        <v>139</v>
      </c>
      <c r="C100" s="2" t="s">
        <v>232</v>
      </c>
      <c r="D100" s="2" t="s">
        <v>245</v>
      </c>
      <c r="E100" s="4">
        <f t="shared" si="1"/>
        <v>0</v>
      </c>
    </row>
    <row r="101" spans="1:5" ht="24">
      <c r="A101">
        <v>120202</v>
      </c>
      <c r="B101" s="2" t="s">
        <v>104</v>
      </c>
      <c r="C101" s="2" t="s">
        <v>246</v>
      </c>
      <c r="D101" s="2" t="s">
        <v>247</v>
      </c>
      <c r="E101" s="4">
        <f t="shared" si="1"/>
        <v>0</v>
      </c>
    </row>
    <row r="102" spans="1:5">
      <c r="A102">
        <v>30104</v>
      </c>
      <c r="B102" s="2" t="s">
        <v>99</v>
      </c>
      <c r="C102" s="2" t="s">
        <v>99</v>
      </c>
      <c r="D102" s="2" t="s">
        <v>248</v>
      </c>
      <c r="E102" s="4">
        <f t="shared" si="1"/>
        <v>0</v>
      </c>
    </row>
    <row r="103" spans="1:5">
      <c r="A103">
        <v>91104</v>
      </c>
      <c r="B103" s="2" t="s">
        <v>139</v>
      </c>
      <c r="C103" s="2" t="s">
        <v>156</v>
      </c>
      <c r="D103" s="2" t="s">
        <v>249</v>
      </c>
      <c r="E103" s="4">
        <f t="shared" si="1"/>
        <v>0</v>
      </c>
    </row>
    <row r="104" spans="1:5">
      <c r="A104">
        <v>90705</v>
      </c>
      <c r="B104" s="2" t="s">
        <v>139</v>
      </c>
      <c r="C104" s="2" t="s">
        <v>250</v>
      </c>
      <c r="D104" s="2" t="s">
        <v>251</v>
      </c>
      <c r="E104" s="4">
        <f t="shared" si="1"/>
        <v>0</v>
      </c>
    </row>
    <row r="105" spans="1:5">
      <c r="A105">
        <v>10103</v>
      </c>
      <c r="B105" s="2" t="s">
        <v>119</v>
      </c>
      <c r="C105" s="2" t="s">
        <v>119</v>
      </c>
      <c r="D105" s="2" t="s">
        <v>252</v>
      </c>
      <c r="E105" s="4">
        <f t="shared" si="1"/>
        <v>0</v>
      </c>
    </row>
    <row r="106" spans="1:5">
      <c r="A106">
        <v>90606</v>
      </c>
      <c r="B106" s="2" t="s">
        <v>139</v>
      </c>
      <c r="C106" s="2" t="s">
        <v>253</v>
      </c>
      <c r="D106" s="2" t="s">
        <v>254</v>
      </c>
      <c r="E106" s="4">
        <f t="shared" si="1"/>
        <v>0</v>
      </c>
    </row>
    <row r="107" spans="1:5">
      <c r="A107">
        <v>130304</v>
      </c>
      <c r="B107" s="2" t="s">
        <v>131</v>
      </c>
      <c r="C107" s="2" t="s">
        <v>219</v>
      </c>
      <c r="D107" s="2" t="s">
        <v>255</v>
      </c>
      <c r="E107" s="4">
        <f t="shared" si="1"/>
        <v>0</v>
      </c>
    </row>
    <row r="108" spans="1:5" ht="24">
      <c r="A108">
        <v>120104</v>
      </c>
      <c r="B108" s="2" t="s">
        <v>104</v>
      </c>
      <c r="C108" s="2" t="s">
        <v>193</v>
      </c>
      <c r="D108" s="2" t="s">
        <v>256</v>
      </c>
      <c r="E108" s="4">
        <f t="shared" si="1"/>
        <v>0</v>
      </c>
    </row>
    <row r="109" spans="1:5" ht="24">
      <c r="A109">
        <v>120304</v>
      </c>
      <c r="B109" s="2" t="s">
        <v>104</v>
      </c>
      <c r="C109" s="2" t="s">
        <v>126</v>
      </c>
      <c r="D109" s="2" t="s">
        <v>257</v>
      </c>
      <c r="E109" s="4">
        <f t="shared" si="1"/>
        <v>0</v>
      </c>
    </row>
    <row r="110" spans="1:5">
      <c r="A110">
        <v>90502</v>
      </c>
      <c r="B110" s="2" t="s">
        <v>139</v>
      </c>
      <c r="C110" s="2" t="s">
        <v>258</v>
      </c>
      <c r="D110" s="2" t="s">
        <v>259</v>
      </c>
      <c r="E110" s="4">
        <f t="shared" si="1"/>
        <v>0</v>
      </c>
    </row>
    <row r="111" spans="1:5" ht="24">
      <c r="A111">
        <v>120105</v>
      </c>
      <c r="B111" s="2" t="s">
        <v>104</v>
      </c>
      <c r="C111" s="2" t="s">
        <v>193</v>
      </c>
      <c r="D111" s="2" t="s">
        <v>260</v>
      </c>
      <c r="E111" s="4">
        <f t="shared" si="1"/>
        <v>0</v>
      </c>
    </row>
    <row r="112" spans="1:5" ht="24">
      <c r="A112">
        <v>120401</v>
      </c>
      <c r="B112" s="2" t="s">
        <v>104</v>
      </c>
      <c r="C112" s="2" t="s">
        <v>261</v>
      </c>
      <c r="D112" s="2" t="s">
        <v>262</v>
      </c>
      <c r="E112" s="4">
        <f t="shared" si="1"/>
        <v>0</v>
      </c>
    </row>
    <row r="113" spans="1:5">
      <c r="A113">
        <v>60402</v>
      </c>
      <c r="B113" s="2" t="s">
        <v>214</v>
      </c>
      <c r="C113" s="2" t="s">
        <v>263</v>
      </c>
      <c r="D113" s="2" t="s">
        <v>264</v>
      </c>
      <c r="E113" s="4">
        <f t="shared" si="1"/>
        <v>0</v>
      </c>
    </row>
    <row r="114" spans="1:5" ht="24">
      <c r="A114">
        <v>120504</v>
      </c>
      <c r="B114" s="2" t="s">
        <v>104</v>
      </c>
      <c r="C114" s="2" t="s">
        <v>105</v>
      </c>
      <c r="D114" s="2" t="s">
        <v>265</v>
      </c>
      <c r="E114" s="4">
        <f t="shared" si="1"/>
        <v>0</v>
      </c>
    </row>
    <row r="115" spans="1:5">
      <c r="A115">
        <v>90302</v>
      </c>
      <c r="B115" s="2" t="s">
        <v>139</v>
      </c>
      <c r="C115" s="2" t="s">
        <v>238</v>
      </c>
      <c r="D115" s="2" t="s">
        <v>266</v>
      </c>
      <c r="E115" s="4">
        <f t="shared" si="1"/>
        <v>0</v>
      </c>
    </row>
    <row r="116" spans="1:5" ht="24">
      <c r="A116">
        <v>120305</v>
      </c>
      <c r="B116" s="2" t="s">
        <v>104</v>
      </c>
      <c r="C116" s="2" t="s">
        <v>126</v>
      </c>
      <c r="D116" s="2" t="s">
        <v>267</v>
      </c>
      <c r="E116" s="4">
        <f t="shared" si="1"/>
        <v>0</v>
      </c>
    </row>
    <row r="117" spans="1:5">
      <c r="A117">
        <v>41402</v>
      </c>
      <c r="B117" s="2" t="s">
        <v>115</v>
      </c>
      <c r="C117" s="2" t="s">
        <v>268</v>
      </c>
      <c r="D117" s="2" t="s">
        <v>269</v>
      </c>
      <c r="E117" s="4">
        <f t="shared" si="1"/>
        <v>0</v>
      </c>
    </row>
    <row r="118" spans="1:5">
      <c r="A118">
        <v>130108</v>
      </c>
      <c r="B118" s="2" t="s">
        <v>131</v>
      </c>
      <c r="C118" s="2" t="s">
        <v>144</v>
      </c>
      <c r="D118" s="2" t="s">
        <v>270</v>
      </c>
      <c r="E118" s="4">
        <f t="shared" si="1"/>
        <v>0</v>
      </c>
    </row>
    <row r="119" spans="1:5">
      <c r="A119">
        <v>41303</v>
      </c>
      <c r="B119" s="2" t="s">
        <v>115</v>
      </c>
      <c r="C119" s="2" t="s">
        <v>183</v>
      </c>
      <c r="D119" s="2" t="s">
        <v>271</v>
      </c>
      <c r="E119" s="4">
        <f t="shared" si="1"/>
        <v>0</v>
      </c>
    </row>
    <row r="120" spans="1:5">
      <c r="A120">
        <v>130401</v>
      </c>
      <c r="B120" s="2" t="s">
        <v>131</v>
      </c>
      <c r="C120" s="2" t="s">
        <v>178</v>
      </c>
      <c r="D120" s="2" t="s">
        <v>272</v>
      </c>
      <c r="E120" s="4">
        <f t="shared" si="1"/>
        <v>0</v>
      </c>
    </row>
    <row r="121" spans="1:5">
      <c r="A121">
        <v>10201</v>
      </c>
      <c r="B121" s="2" t="s">
        <v>119</v>
      </c>
      <c r="C121" s="2" t="s">
        <v>167</v>
      </c>
      <c r="D121" s="2" t="s">
        <v>273</v>
      </c>
      <c r="E121" s="4">
        <f t="shared" si="1"/>
        <v>0</v>
      </c>
    </row>
    <row r="122" spans="1:5">
      <c r="A122">
        <v>50103</v>
      </c>
      <c r="B122" s="2" t="s">
        <v>107</v>
      </c>
      <c r="C122" s="2" t="s">
        <v>228</v>
      </c>
      <c r="D122" s="2" t="s">
        <v>228</v>
      </c>
      <c r="E122" s="4">
        <f t="shared" si="1"/>
        <v>0</v>
      </c>
    </row>
    <row r="123" spans="1:5">
      <c r="A123">
        <v>60202</v>
      </c>
      <c r="B123" s="2" t="s">
        <v>214</v>
      </c>
      <c r="C123" s="2" t="s">
        <v>274</v>
      </c>
      <c r="D123" s="2" t="s">
        <v>240</v>
      </c>
      <c r="E123" s="4">
        <f t="shared" si="1"/>
        <v>0</v>
      </c>
    </row>
    <row r="124" spans="1:5">
      <c r="A124">
        <v>80501</v>
      </c>
      <c r="B124" s="2" t="s">
        <v>97</v>
      </c>
      <c r="C124" s="2" t="s">
        <v>240</v>
      </c>
      <c r="D124" s="2" t="s">
        <v>275</v>
      </c>
      <c r="E124" s="4">
        <f t="shared" si="1"/>
        <v>0</v>
      </c>
    </row>
    <row r="125" spans="1:5">
      <c r="A125">
        <v>130405</v>
      </c>
      <c r="B125" s="2" t="s">
        <v>131</v>
      </c>
      <c r="C125" s="2" t="s">
        <v>178</v>
      </c>
      <c r="D125" s="2" t="s">
        <v>276</v>
      </c>
      <c r="E125" s="4">
        <f t="shared" si="1"/>
        <v>0</v>
      </c>
    </row>
    <row r="126" spans="1:5" ht="24">
      <c r="A126">
        <v>120301</v>
      </c>
      <c r="B126" s="2" t="s">
        <v>104</v>
      </c>
      <c r="C126" s="2" t="s">
        <v>126</v>
      </c>
      <c r="D126" s="2" t="s">
        <v>277</v>
      </c>
      <c r="E126" s="4">
        <f t="shared" si="1"/>
        <v>0</v>
      </c>
    </row>
    <row r="127" spans="1:5">
      <c r="A127">
        <v>20604</v>
      </c>
      <c r="B127" s="2" t="s">
        <v>110</v>
      </c>
      <c r="C127" s="2" t="s">
        <v>236</v>
      </c>
      <c r="D127" s="2" t="s">
        <v>278</v>
      </c>
      <c r="E127" s="4">
        <f t="shared" si="1"/>
        <v>0</v>
      </c>
    </row>
    <row r="128" spans="1:5">
      <c r="A128">
        <v>80601</v>
      </c>
      <c r="B128" s="2" t="s">
        <v>97</v>
      </c>
      <c r="C128" s="2" t="s">
        <v>204</v>
      </c>
      <c r="D128" s="2" t="s">
        <v>279</v>
      </c>
      <c r="E128" s="4">
        <f t="shared" si="1"/>
        <v>0</v>
      </c>
    </row>
    <row r="129" spans="1:5">
      <c r="A129">
        <v>40604</v>
      </c>
      <c r="B129" s="2" t="s">
        <v>115</v>
      </c>
      <c r="C129" s="2" t="s">
        <v>185</v>
      </c>
      <c r="D129" s="2" t="s">
        <v>115</v>
      </c>
      <c r="E129" s="4">
        <f t="shared" si="1"/>
        <v>0</v>
      </c>
    </row>
    <row r="130" spans="1:5">
      <c r="A130">
        <v>10301</v>
      </c>
      <c r="B130" s="2" t="s">
        <v>119</v>
      </c>
      <c r="C130" s="2" t="s">
        <v>159</v>
      </c>
      <c r="D130" s="2" t="s">
        <v>280</v>
      </c>
      <c r="E130" s="4">
        <f t="shared" si="1"/>
        <v>0</v>
      </c>
    </row>
    <row r="131" spans="1:5">
      <c r="A131">
        <v>90203</v>
      </c>
      <c r="B131" s="2" t="s">
        <v>139</v>
      </c>
      <c r="C131" s="2" t="s">
        <v>165</v>
      </c>
      <c r="D131" s="2" t="s">
        <v>281</v>
      </c>
      <c r="E131" s="4">
        <f t="shared" si="1"/>
        <v>0</v>
      </c>
    </row>
    <row r="132" spans="1:5">
      <c r="A132">
        <v>60101</v>
      </c>
      <c r="B132" s="2" t="s">
        <v>214</v>
      </c>
      <c r="C132" s="2" t="s">
        <v>282</v>
      </c>
      <c r="D132" s="2" t="s">
        <v>283</v>
      </c>
      <c r="E132" s="4">
        <f t="shared" si="1"/>
        <v>0</v>
      </c>
    </row>
    <row r="133" spans="1:5">
      <c r="A133">
        <v>60203</v>
      </c>
      <c r="B133" s="2" t="s">
        <v>214</v>
      </c>
      <c r="C133" s="2" t="s">
        <v>274</v>
      </c>
      <c r="D133" s="2" t="s">
        <v>284</v>
      </c>
      <c r="E133" s="4">
        <f t="shared" ref="E133:E196" si="2">SUM(F133:AEZ133)</f>
        <v>0</v>
      </c>
    </row>
    <row r="134" spans="1:5">
      <c r="A134">
        <v>70405</v>
      </c>
      <c r="B134" s="2" t="s">
        <v>102</v>
      </c>
      <c r="C134" s="2" t="s">
        <v>158</v>
      </c>
      <c r="D134" s="2" t="s">
        <v>285</v>
      </c>
      <c r="E134" s="4">
        <f t="shared" si="2"/>
        <v>0</v>
      </c>
    </row>
    <row r="135" spans="1:5">
      <c r="A135">
        <v>60702</v>
      </c>
      <c r="B135" s="2" t="s">
        <v>214</v>
      </c>
      <c r="C135" s="2" t="s">
        <v>286</v>
      </c>
      <c r="D135" s="2" t="s">
        <v>287</v>
      </c>
      <c r="E135" s="4">
        <f t="shared" si="2"/>
        <v>0</v>
      </c>
    </row>
    <row r="136" spans="1:5">
      <c r="A136">
        <v>130305</v>
      </c>
      <c r="B136" s="2" t="s">
        <v>131</v>
      </c>
      <c r="C136" s="2" t="s">
        <v>219</v>
      </c>
      <c r="D136" s="2" t="s">
        <v>288</v>
      </c>
      <c r="E136" s="4">
        <f t="shared" si="2"/>
        <v>0</v>
      </c>
    </row>
    <row r="137" spans="1:5">
      <c r="A137">
        <v>130306</v>
      </c>
      <c r="B137" s="2" t="s">
        <v>131</v>
      </c>
      <c r="C137" s="2" t="s">
        <v>219</v>
      </c>
      <c r="D137" s="2" t="s">
        <v>289</v>
      </c>
      <c r="E137" s="4">
        <f t="shared" si="2"/>
        <v>0</v>
      </c>
    </row>
    <row r="138" spans="1:5">
      <c r="A138">
        <v>30105</v>
      </c>
      <c r="B138" s="2" t="s">
        <v>99</v>
      </c>
      <c r="C138" s="2" t="s">
        <v>99</v>
      </c>
      <c r="D138" s="2" t="s">
        <v>290</v>
      </c>
      <c r="E138" s="4">
        <f t="shared" si="2"/>
        <v>0</v>
      </c>
    </row>
    <row r="139" spans="1:5" ht="24">
      <c r="A139">
        <v>110101</v>
      </c>
      <c r="B139" s="2" t="s">
        <v>291</v>
      </c>
      <c r="C139" s="2" t="s">
        <v>292</v>
      </c>
      <c r="D139" s="2" t="s">
        <v>293</v>
      </c>
      <c r="E139" s="4">
        <f t="shared" si="2"/>
        <v>0</v>
      </c>
    </row>
    <row r="140" spans="1:5">
      <c r="A140">
        <v>40603</v>
      </c>
      <c r="B140" s="2" t="s">
        <v>115</v>
      </c>
      <c r="C140" s="2" t="s">
        <v>185</v>
      </c>
      <c r="D140" s="2" t="s">
        <v>294</v>
      </c>
      <c r="E140" s="4">
        <f t="shared" si="2"/>
        <v>0</v>
      </c>
    </row>
    <row r="141" spans="1:5">
      <c r="A141">
        <v>10208</v>
      </c>
      <c r="B141" s="2" t="s">
        <v>119</v>
      </c>
      <c r="C141" s="2" t="s">
        <v>167</v>
      </c>
      <c r="D141" s="2" t="s">
        <v>295</v>
      </c>
      <c r="E141" s="4">
        <f t="shared" si="2"/>
        <v>0</v>
      </c>
    </row>
    <row r="142" spans="1:5">
      <c r="A142">
        <v>20603</v>
      </c>
      <c r="B142" s="2" t="s">
        <v>110</v>
      </c>
      <c r="C142" s="2" t="s">
        <v>236</v>
      </c>
      <c r="D142" s="2" t="s">
        <v>110</v>
      </c>
      <c r="E142" s="4">
        <f t="shared" si="2"/>
        <v>0</v>
      </c>
    </row>
    <row r="143" spans="1:5">
      <c r="A143">
        <v>30302</v>
      </c>
      <c r="B143" s="2" t="s">
        <v>99</v>
      </c>
      <c r="C143" s="2" t="s">
        <v>296</v>
      </c>
      <c r="D143" s="2" t="s">
        <v>297</v>
      </c>
      <c r="E143" s="4">
        <f t="shared" si="2"/>
        <v>0</v>
      </c>
    </row>
    <row r="144" spans="1:5">
      <c r="A144">
        <v>80507</v>
      </c>
      <c r="B144" s="2" t="s">
        <v>97</v>
      </c>
      <c r="C144" s="2" t="s">
        <v>240</v>
      </c>
      <c r="D144" s="2" t="s">
        <v>298</v>
      </c>
      <c r="E144" s="4">
        <f t="shared" si="2"/>
        <v>0</v>
      </c>
    </row>
    <row r="145" spans="1:5">
      <c r="A145">
        <v>50209</v>
      </c>
      <c r="B145" s="2" t="s">
        <v>107</v>
      </c>
      <c r="C145" s="2" t="s">
        <v>195</v>
      </c>
      <c r="D145" s="2" t="s">
        <v>299</v>
      </c>
      <c r="E145" s="4">
        <f t="shared" si="2"/>
        <v>0</v>
      </c>
    </row>
    <row r="146" spans="1:5">
      <c r="A146">
        <v>40303</v>
      </c>
      <c r="B146" s="2" t="s">
        <v>115</v>
      </c>
      <c r="C146" s="2" t="s">
        <v>152</v>
      </c>
      <c r="D146" s="2" t="s">
        <v>300</v>
      </c>
      <c r="E146" s="4">
        <f t="shared" si="2"/>
        <v>0</v>
      </c>
    </row>
    <row r="147" spans="1:5">
      <c r="A147">
        <v>70404</v>
      </c>
      <c r="B147" s="2" t="s">
        <v>102</v>
      </c>
      <c r="C147" s="2" t="s">
        <v>158</v>
      </c>
      <c r="D147" s="2" t="s">
        <v>301</v>
      </c>
      <c r="E147" s="4">
        <f t="shared" si="2"/>
        <v>0</v>
      </c>
    </row>
    <row r="148" spans="1:5">
      <c r="A148">
        <v>90503</v>
      </c>
      <c r="B148" s="2" t="s">
        <v>139</v>
      </c>
      <c r="C148" s="2" t="s">
        <v>258</v>
      </c>
      <c r="D148" s="2" t="s">
        <v>301</v>
      </c>
      <c r="E148" s="4">
        <f t="shared" si="2"/>
        <v>0</v>
      </c>
    </row>
    <row r="149" spans="1:5">
      <c r="A149">
        <v>90802</v>
      </c>
      <c r="B149" s="2" t="s">
        <v>139</v>
      </c>
      <c r="C149" s="2" t="s">
        <v>302</v>
      </c>
      <c r="D149" s="2" t="s">
        <v>303</v>
      </c>
      <c r="E149" s="4">
        <f t="shared" si="2"/>
        <v>0</v>
      </c>
    </row>
    <row r="150" spans="1:5">
      <c r="A150">
        <v>90607</v>
      </c>
      <c r="B150" s="2" t="s">
        <v>139</v>
      </c>
      <c r="C150" s="2" t="s">
        <v>253</v>
      </c>
      <c r="D150" s="2" t="s">
        <v>304</v>
      </c>
      <c r="E150" s="4">
        <f t="shared" si="2"/>
        <v>0</v>
      </c>
    </row>
    <row r="151" spans="1:5">
      <c r="A151">
        <v>30107</v>
      </c>
      <c r="B151" s="2" t="s">
        <v>99</v>
      </c>
      <c r="C151" s="2" t="s">
        <v>99</v>
      </c>
      <c r="D151" s="2" t="s">
        <v>305</v>
      </c>
      <c r="E151" s="4">
        <f t="shared" si="2"/>
        <v>0</v>
      </c>
    </row>
    <row r="152" spans="1:5">
      <c r="A152">
        <v>30115</v>
      </c>
      <c r="B152" s="2" t="s">
        <v>99</v>
      </c>
      <c r="C152" s="2" t="s">
        <v>99</v>
      </c>
      <c r="D152" s="2" t="s">
        <v>306</v>
      </c>
      <c r="E152" s="4">
        <f t="shared" si="2"/>
        <v>0</v>
      </c>
    </row>
    <row r="153" spans="1:5">
      <c r="A153">
        <v>30502</v>
      </c>
      <c r="B153" s="2" t="s">
        <v>99</v>
      </c>
      <c r="C153" s="2" t="s">
        <v>307</v>
      </c>
      <c r="D153" s="2" t="s">
        <v>308</v>
      </c>
      <c r="E153" s="4">
        <f t="shared" si="2"/>
        <v>0</v>
      </c>
    </row>
    <row r="154" spans="1:5">
      <c r="A154">
        <v>50314</v>
      </c>
      <c r="B154" s="2" t="s">
        <v>107</v>
      </c>
      <c r="C154" s="2" t="s">
        <v>108</v>
      </c>
      <c r="D154" s="2" t="s">
        <v>309</v>
      </c>
      <c r="E154" s="4">
        <f t="shared" si="2"/>
        <v>0</v>
      </c>
    </row>
    <row r="155" spans="1:5">
      <c r="A155">
        <v>41403</v>
      </c>
      <c r="B155" s="2" t="s">
        <v>115</v>
      </c>
      <c r="C155" s="2" t="s">
        <v>268</v>
      </c>
      <c r="D155" s="2" t="s">
        <v>310</v>
      </c>
      <c r="E155" s="4">
        <f t="shared" si="2"/>
        <v>0</v>
      </c>
    </row>
    <row r="156" spans="1:5">
      <c r="A156">
        <v>80805</v>
      </c>
      <c r="B156" s="2" t="s">
        <v>97</v>
      </c>
      <c r="C156" s="2" t="s">
        <v>97</v>
      </c>
      <c r="D156" s="2" t="s">
        <v>311</v>
      </c>
      <c r="E156" s="4">
        <f t="shared" si="2"/>
        <v>0</v>
      </c>
    </row>
    <row r="157" spans="1:5">
      <c r="A157">
        <v>40601</v>
      </c>
      <c r="B157" s="2" t="s">
        <v>115</v>
      </c>
      <c r="C157" s="2" t="s">
        <v>185</v>
      </c>
      <c r="D157" s="2" t="s">
        <v>312</v>
      </c>
      <c r="E157" s="4">
        <f t="shared" si="2"/>
        <v>0</v>
      </c>
    </row>
    <row r="158" spans="1:5">
      <c r="A158">
        <v>40611</v>
      </c>
      <c r="B158" s="2" t="s">
        <v>115</v>
      </c>
      <c r="C158" s="2" t="s">
        <v>185</v>
      </c>
      <c r="D158" s="2" t="s">
        <v>313</v>
      </c>
      <c r="E158" s="4">
        <f t="shared" si="2"/>
        <v>0</v>
      </c>
    </row>
    <row r="159" spans="1:5">
      <c r="A159">
        <v>40612</v>
      </c>
      <c r="B159" s="2" t="s">
        <v>115</v>
      </c>
      <c r="C159" s="2" t="s">
        <v>185</v>
      </c>
      <c r="D159" s="2" t="s">
        <v>314</v>
      </c>
      <c r="E159" s="4">
        <f t="shared" si="2"/>
        <v>0</v>
      </c>
    </row>
    <row r="160" spans="1:5" ht="24">
      <c r="A160">
        <v>120313</v>
      </c>
      <c r="B160" s="2" t="s">
        <v>104</v>
      </c>
      <c r="C160" s="2" t="s">
        <v>126</v>
      </c>
      <c r="D160" s="2" t="s">
        <v>315</v>
      </c>
      <c r="E160" s="4">
        <f t="shared" si="2"/>
        <v>0</v>
      </c>
    </row>
    <row r="161" spans="1:5" ht="24">
      <c r="A161">
        <v>120315</v>
      </c>
      <c r="B161" s="2" t="s">
        <v>104</v>
      </c>
      <c r="C161" s="2" t="s">
        <v>126</v>
      </c>
      <c r="D161" s="2" t="s">
        <v>316</v>
      </c>
      <c r="E161" s="4">
        <f t="shared" si="2"/>
        <v>0</v>
      </c>
    </row>
    <row r="162" spans="1:5">
      <c r="A162">
        <v>40102</v>
      </c>
      <c r="B162" s="2" t="s">
        <v>115</v>
      </c>
      <c r="C162" s="2" t="s">
        <v>116</v>
      </c>
      <c r="D162" s="2" t="s">
        <v>317</v>
      </c>
      <c r="E162" s="4">
        <f t="shared" si="2"/>
        <v>0</v>
      </c>
    </row>
    <row r="163" spans="1:5">
      <c r="A163">
        <v>40701</v>
      </c>
      <c r="B163" s="2" t="s">
        <v>115</v>
      </c>
      <c r="C163" s="2" t="s">
        <v>318</v>
      </c>
      <c r="D163" s="2" t="s">
        <v>319</v>
      </c>
      <c r="E163" s="4">
        <f t="shared" si="2"/>
        <v>0</v>
      </c>
    </row>
    <row r="164" spans="1:5">
      <c r="A164">
        <v>41007</v>
      </c>
      <c r="B164" s="2" t="s">
        <v>115</v>
      </c>
      <c r="C164" s="2" t="s">
        <v>202</v>
      </c>
      <c r="D164" s="2" t="s">
        <v>320</v>
      </c>
      <c r="E164" s="4">
        <f t="shared" si="2"/>
        <v>0</v>
      </c>
    </row>
    <row r="165" spans="1:5">
      <c r="A165">
        <v>80826</v>
      </c>
      <c r="B165" s="2" t="s">
        <v>97</v>
      </c>
      <c r="C165" s="2" t="s">
        <v>97</v>
      </c>
      <c r="D165" s="2" t="s">
        <v>321</v>
      </c>
      <c r="E165" s="4">
        <f t="shared" si="2"/>
        <v>0</v>
      </c>
    </row>
    <row r="166" spans="1:5">
      <c r="A166">
        <v>40702</v>
      </c>
      <c r="B166" s="2" t="s">
        <v>115</v>
      </c>
      <c r="C166" s="2" t="s">
        <v>318</v>
      </c>
      <c r="D166" s="2" t="s">
        <v>322</v>
      </c>
      <c r="E166" s="4">
        <f t="shared" si="2"/>
        <v>0</v>
      </c>
    </row>
    <row r="167" spans="1:5">
      <c r="A167">
        <v>91010</v>
      </c>
      <c r="B167" s="2" t="s">
        <v>139</v>
      </c>
      <c r="C167" s="2" t="s">
        <v>232</v>
      </c>
      <c r="D167" s="2" t="s">
        <v>323</v>
      </c>
      <c r="E167" s="4">
        <f t="shared" si="2"/>
        <v>0</v>
      </c>
    </row>
    <row r="168" spans="1:5">
      <c r="A168">
        <v>90903</v>
      </c>
      <c r="B168" s="2" t="s">
        <v>139</v>
      </c>
      <c r="C168" s="2" t="s">
        <v>108</v>
      </c>
      <c r="D168" s="2" t="s">
        <v>324</v>
      </c>
      <c r="E168" s="4">
        <f t="shared" si="2"/>
        <v>0</v>
      </c>
    </row>
    <row r="169" spans="1:5">
      <c r="A169">
        <v>130705</v>
      </c>
      <c r="B169" s="2" t="s">
        <v>131</v>
      </c>
      <c r="C169" s="2" t="s">
        <v>132</v>
      </c>
      <c r="D169" s="2" t="s">
        <v>325</v>
      </c>
      <c r="E169" s="4">
        <f t="shared" si="2"/>
        <v>0</v>
      </c>
    </row>
    <row r="170" spans="1:5">
      <c r="A170">
        <v>90307</v>
      </c>
      <c r="B170" s="2" t="s">
        <v>139</v>
      </c>
      <c r="C170" s="2" t="s">
        <v>238</v>
      </c>
      <c r="D170" s="2" t="s">
        <v>326</v>
      </c>
      <c r="E170" s="4">
        <f t="shared" si="2"/>
        <v>0</v>
      </c>
    </row>
    <row r="171" spans="1:5" ht="24">
      <c r="A171">
        <v>120505</v>
      </c>
      <c r="B171" s="2" t="s">
        <v>104</v>
      </c>
      <c r="C171" s="2" t="s">
        <v>105</v>
      </c>
      <c r="D171" s="2" t="s">
        <v>327</v>
      </c>
      <c r="E171" s="4">
        <f t="shared" si="2"/>
        <v>0</v>
      </c>
    </row>
    <row r="172" spans="1:5">
      <c r="A172">
        <v>60604</v>
      </c>
      <c r="B172" s="2" t="s">
        <v>214</v>
      </c>
      <c r="C172" s="2" t="s">
        <v>328</v>
      </c>
      <c r="D172" s="2" t="s">
        <v>329</v>
      </c>
      <c r="E172" s="4">
        <f t="shared" si="2"/>
        <v>0</v>
      </c>
    </row>
    <row r="173" spans="1:5">
      <c r="A173">
        <v>90102</v>
      </c>
      <c r="B173" s="2" t="s">
        <v>139</v>
      </c>
      <c r="C173" s="2" t="s">
        <v>148</v>
      </c>
      <c r="D173" s="2" t="s">
        <v>330</v>
      </c>
      <c r="E173" s="4">
        <f t="shared" si="2"/>
        <v>0</v>
      </c>
    </row>
    <row r="174" spans="1:5">
      <c r="A174">
        <v>70704</v>
      </c>
      <c r="B174" s="2" t="s">
        <v>102</v>
      </c>
      <c r="C174" s="2" t="s">
        <v>129</v>
      </c>
      <c r="D174" s="2" t="s">
        <v>331</v>
      </c>
      <c r="E174" s="4">
        <f t="shared" si="2"/>
        <v>0</v>
      </c>
    </row>
    <row r="175" spans="1:5">
      <c r="A175">
        <v>40513</v>
      </c>
      <c r="B175" s="2" t="s">
        <v>115</v>
      </c>
      <c r="C175" s="2" t="s">
        <v>146</v>
      </c>
      <c r="D175" s="2" t="s">
        <v>332</v>
      </c>
      <c r="E175" s="4">
        <f t="shared" si="2"/>
        <v>0</v>
      </c>
    </row>
    <row r="176" spans="1:5">
      <c r="A176">
        <v>70705</v>
      </c>
      <c r="B176" s="2" t="s">
        <v>102</v>
      </c>
      <c r="C176" s="2" t="s">
        <v>129</v>
      </c>
      <c r="D176" s="2" t="s">
        <v>333</v>
      </c>
      <c r="E176" s="4">
        <f t="shared" si="2"/>
        <v>0</v>
      </c>
    </row>
    <row r="177" spans="1:5">
      <c r="A177">
        <v>91203</v>
      </c>
      <c r="B177" s="2" t="s">
        <v>139</v>
      </c>
      <c r="C177" s="2" t="s">
        <v>140</v>
      </c>
      <c r="D177" s="2" t="s">
        <v>333</v>
      </c>
      <c r="E177" s="4">
        <f t="shared" si="2"/>
        <v>0</v>
      </c>
    </row>
    <row r="178" spans="1:5">
      <c r="A178">
        <v>130307</v>
      </c>
      <c r="B178" s="2" t="s">
        <v>131</v>
      </c>
      <c r="C178" s="2" t="s">
        <v>219</v>
      </c>
      <c r="D178" s="2" t="s">
        <v>333</v>
      </c>
      <c r="E178" s="4">
        <f t="shared" si="2"/>
        <v>0</v>
      </c>
    </row>
    <row r="179" spans="1:5">
      <c r="A179">
        <v>60303</v>
      </c>
      <c r="B179" s="2" t="s">
        <v>214</v>
      </c>
      <c r="C179" s="2" t="s">
        <v>334</v>
      </c>
      <c r="D179" s="2" t="s">
        <v>335</v>
      </c>
      <c r="E179" s="4">
        <f t="shared" si="2"/>
        <v>0</v>
      </c>
    </row>
    <row r="180" spans="1:5">
      <c r="A180">
        <v>70602</v>
      </c>
      <c r="B180" s="2" t="s">
        <v>102</v>
      </c>
      <c r="C180" s="2" t="s">
        <v>336</v>
      </c>
      <c r="D180" s="2" t="s">
        <v>337</v>
      </c>
      <c r="E180" s="4">
        <f t="shared" si="2"/>
        <v>0</v>
      </c>
    </row>
    <row r="181" spans="1:5">
      <c r="A181">
        <v>20403</v>
      </c>
      <c r="B181" s="2" t="s">
        <v>110</v>
      </c>
      <c r="C181" s="2" t="s">
        <v>242</v>
      </c>
      <c r="D181" s="2" t="s">
        <v>338</v>
      </c>
      <c r="E181" s="4">
        <f t="shared" si="2"/>
        <v>0</v>
      </c>
    </row>
    <row r="182" spans="1:5">
      <c r="A182">
        <v>60302</v>
      </c>
      <c r="B182" s="2" t="s">
        <v>214</v>
      </c>
      <c r="C182" s="2" t="s">
        <v>334</v>
      </c>
      <c r="D182" s="2" t="s">
        <v>339</v>
      </c>
      <c r="E182" s="4">
        <f t="shared" si="2"/>
        <v>0</v>
      </c>
    </row>
    <row r="183" spans="1:5">
      <c r="A183">
        <v>70204</v>
      </c>
      <c r="B183" s="2" t="s">
        <v>102</v>
      </c>
      <c r="C183" s="2" t="s">
        <v>161</v>
      </c>
      <c r="D183" s="2" t="s">
        <v>340</v>
      </c>
      <c r="E183" s="4">
        <f t="shared" si="2"/>
        <v>0</v>
      </c>
    </row>
    <row r="184" spans="1:5">
      <c r="A184">
        <v>60304</v>
      </c>
      <c r="B184" s="2" t="s">
        <v>214</v>
      </c>
      <c r="C184" s="2" t="s">
        <v>334</v>
      </c>
      <c r="D184" s="2" t="s">
        <v>341</v>
      </c>
      <c r="E184" s="4">
        <f t="shared" si="2"/>
        <v>0</v>
      </c>
    </row>
    <row r="185" spans="1:5">
      <c r="A185">
        <v>70406</v>
      </c>
      <c r="B185" s="2" t="s">
        <v>102</v>
      </c>
      <c r="C185" s="2" t="s">
        <v>158</v>
      </c>
      <c r="D185" s="2" t="s">
        <v>341</v>
      </c>
      <c r="E185" s="4">
        <f t="shared" si="2"/>
        <v>0</v>
      </c>
    </row>
    <row r="186" spans="1:5">
      <c r="A186">
        <v>20203</v>
      </c>
      <c r="B186" s="2" t="s">
        <v>110</v>
      </c>
      <c r="C186" s="2" t="s">
        <v>137</v>
      </c>
      <c r="D186" s="2" t="s">
        <v>342</v>
      </c>
      <c r="E186" s="4">
        <f t="shared" si="2"/>
        <v>0</v>
      </c>
    </row>
    <row r="187" spans="1:5">
      <c r="A187">
        <v>80802</v>
      </c>
      <c r="B187" s="2" t="s">
        <v>97</v>
      </c>
      <c r="C187" s="2" t="s">
        <v>97</v>
      </c>
      <c r="D187" s="2" t="s">
        <v>343</v>
      </c>
      <c r="E187" s="4">
        <f t="shared" si="2"/>
        <v>0</v>
      </c>
    </row>
    <row r="188" spans="1:5">
      <c r="A188">
        <v>60606</v>
      </c>
      <c r="B188" s="2" t="s">
        <v>214</v>
      </c>
      <c r="C188" s="2" t="s">
        <v>328</v>
      </c>
      <c r="D188" s="2" t="s">
        <v>344</v>
      </c>
      <c r="E188" s="4">
        <f t="shared" si="2"/>
        <v>0</v>
      </c>
    </row>
    <row r="189" spans="1:5">
      <c r="A189">
        <v>70205</v>
      </c>
      <c r="B189" s="2" t="s">
        <v>102</v>
      </c>
      <c r="C189" s="2" t="s">
        <v>161</v>
      </c>
      <c r="D189" s="2" t="s">
        <v>345</v>
      </c>
      <c r="E189" s="4">
        <f t="shared" si="2"/>
        <v>0</v>
      </c>
    </row>
    <row r="190" spans="1:5">
      <c r="A190">
        <v>90204</v>
      </c>
      <c r="B190" s="2" t="s">
        <v>139</v>
      </c>
      <c r="C190" s="2" t="s">
        <v>165</v>
      </c>
      <c r="D190" s="2" t="s">
        <v>346</v>
      </c>
      <c r="E190" s="4">
        <f t="shared" si="2"/>
        <v>0</v>
      </c>
    </row>
    <row r="191" spans="1:5">
      <c r="A191">
        <v>20605</v>
      </c>
      <c r="B191" s="2" t="s">
        <v>110</v>
      </c>
      <c r="C191" s="2" t="s">
        <v>236</v>
      </c>
      <c r="D191" s="2" t="s">
        <v>347</v>
      </c>
      <c r="E191" s="4">
        <f t="shared" si="2"/>
        <v>0</v>
      </c>
    </row>
    <row r="192" spans="1:5">
      <c r="A192">
        <v>130706</v>
      </c>
      <c r="B192" s="2" t="s">
        <v>131</v>
      </c>
      <c r="C192" s="2" t="s">
        <v>132</v>
      </c>
      <c r="D192" s="2" t="s">
        <v>347</v>
      </c>
      <c r="E192" s="4">
        <f t="shared" si="2"/>
        <v>0</v>
      </c>
    </row>
    <row r="193" spans="1:5">
      <c r="A193">
        <v>20502</v>
      </c>
      <c r="B193" s="2" t="s">
        <v>110</v>
      </c>
      <c r="C193" s="2" t="s">
        <v>348</v>
      </c>
      <c r="D193" s="2" t="s">
        <v>349</v>
      </c>
      <c r="E193" s="4">
        <f t="shared" si="2"/>
        <v>0</v>
      </c>
    </row>
    <row r="194" spans="1:5">
      <c r="A194">
        <v>70706</v>
      </c>
      <c r="B194" s="2" t="s">
        <v>102</v>
      </c>
      <c r="C194" s="2" t="s">
        <v>129</v>
      </c>
      <c r="D194" s="2" t="s">
        <v>350</v>
      </c>
      <c r="E194" s="4">
        <f t="shared" si="2"/>
        <v>0</v>
      </c>
    </row>
    <row r="195" spans="1:5">
      <c r="A195">
        <v>20102</v>
      </c>
      <c r="B195" s="2" t="s">
        <v>110</v>
      </c>
      <c r="C195" s="2" t="s">
        <v>111</v>
      </c>
      <c r="D195" s="2" t="s">
        <v>351</v>
      </c>
      <c r="E195" s="4">
        <f t="shared" si="2"/>
        <v>0</v>
      </c>
    </row>
    <row r="196" spans="1:5">
      <c r="A196">
        <v>41304</v>
      </c>
      <c r="B196" s="2" t="s">
        <v>115</v>
      </c>
      <c r="C196" s="2" t="s">
        <v>183</v>
      </c>
      <c r="D196" s="2" t="s">
        <v>351</v>
      </c>
      <c r="E196" s="4">
        <f t="shared" si="2"/>
        <v>0</v>
      </c>
    </row>
    <row r="197" spans="1:5">
      <c r="A197">
        <v>90904</v>
      </c>
      <c r="B197" s="2" t="s">
        <v>139</v>
      </c>
      <c r="C197" s="2" t="s">
        <v>108</v>
      </c>
      <c r="D197" s="2" t="s">
        <v>352</v>
      </c>
      <c r="E197" s="4">
        <f t="shared" ref="E197:E260" si="3">SUM(F197:AEZ197)</f>
        <v>0</v>
      </c>
    </row>
    <row r="198" spans="1:5">
      <c r="A198">
        <v>70315</v>
      </c>
      <c r="B198" s="2" t="s">
        <v>102</v>
      </c>
      <c r="C198" s="2" t="s">
        <v>102</v>
      </c>
      <c r="D198" s="2" t="s">
        <v>353</v>
      </c>
      <c r="E198" s="4">
        <f t="shared" si="3"/>
        <v>0</v>
      </c>
    </row>
    <row r="199" spans="1:5">
      <c r="A199">
        <v>10206</v>
      </c>
      <c r="B199" s="2" t="s">
        <v>119</v>
      </c>
      <c r="C199" s="2" t="s">
        <v>167</v>
      </c>
      <c r="D199" s="2" t="s">
        <v>354</v>
      </c>
      <c r="E199" s="4">
        <f t="shared" si="3"/>
        <v>0</v>
      </c>
    </row>
    <row r="200" spans="1:5">
      <c r="A200">
        <v>70102</v>
      </c>
      <c r="B200" s="2" t="s">
        <v>102</v>
      </c>
      <c r="C200" s="2" t="s">
        <v>355</v>
      </c>
      <c r="D200" s="2" t="s">
        <v>356</v>
      </c>
      <c r="E200" s="4">
        <f t="shared" si="3"/>
        <v>0</v>
      </c>
    </row>
    <row r="201" spans="1:5">
      <c r="A201">
        <v>130902</v>
      </c>
      <c r="B201" s="2" t="s">
        <v>131</v>
      </c>
      <c r="C201" s="2" t="s">
        <v>357</v>
      </c>
      <c r="D201" s="2" t="s">
        <v>358</v>
      </c>
      <c r="E201" s="4">
        <f t="shared" si="3"/>
        <v>0</v>
      </c>
    </row>
    <row r="202" spans="1:5">
      <c r="A202">
        <v>30203</v>
      </c>
      <c r="B202" s="2" t="s">
        <v>99</v>
      </c>
      <c r="C202" s="2" t="s">
        <v>100</v>
      </c>
      <c r="D202" s="2" t="s">
        <v>359</v>
      </c>
      <c r="E202" s="4">
        <f t="shared" si="3"/>
        <v>0</v>
      </c>
    </row>
    <row r="203" spans="1:5">
      <c r="A203">
        <v>30303</v>
      </c>
      <c r="B203" s="2" t="s">
        <v>99</v>
      </c>
      <c r="C203" s="2" t="s">
        <v>296</v>
      </c>
      <c r="D203" s="2" t="s">
        <v>360</v>
      </c>
      <c r="E203" s="4">
        <f t="shared" si="3"/>
        <v>0</v>
      </c>
    </row>
    <row r="204" spans="1:5">
      <c r="A204">
        <v>70302</v>
      </c>
      <c r="B204" s="2" t="s">
        <v>102</v>
      </c>
      <c r="C204" s="2" t="s">
        <v>102</v>
      </c>
      <c r="D204" s="2" t="s">
        <v>360</v>
      </c>
      <c r="E204" s="4">
        <f t="shared" si="3"/>
        <v>0</v>
      </c>
    </row>
    <row r="205" spans="1:5">
      <c r="A205">
        <v>20302</v>
      </c>
      <c r="B205" s="2" t="s">
        <v>110</v>
      </c>
      <c r="C205" s="2" t="s">
        <v>361</v>
      </c>
      <c r="D205" s="2" t="s">
        <v>362</v>
      </c>
      <c r="E205" s="4">
        <f t="shared" si="3"/>
        <v>0</v>
      </c>
    </row>
    <row r="206" spans="1:5">
      <c r="A206">
        <v>70109</v>
      </c>
      <c r="B206" s="2" t="s">
        <v>102</v>
      </c>
      <c r="C206" s="2" t="s">
        <v>355</v>
      </c>
      <c r="D206" s="2" t="s">
        <v>363</v>
      </c>
      <c r="E206" s="4">
        <f t="shared" si="3"/>
        <v>0</v>
      </c>
    </row>
    <row r="207" spans="1:5">
      <c r="A207">
        <v>20108</v>
      </c>
      <c r="B207" s="2" t="s">
        <v>110</v>
      </c>
      <c r="C207" s="2" t="s">
        <v>111</v>
      </c>
      <c r="D207" s="2" t="s">
        <v>364</v>
      </c>
      <c r="E207" s="4">
        <f t="shared" si="3"/>
        <v>0</v>
      </c>
    </row>
    <row r="208" spans="1:5">
      <c r="A208">
        <v>90407</v>
      </c>
      <c r="B208" s="2" t="s">
        <v>139</v>
      </c>
      <c r="C208" s="2" t="s">
        <v>189</v>
      </c>
      <c r="D208" s="2" t="s">
        <v>365</v>
      </c>
      <c r="E208" s="4">
        <f t="shared" si="3"/>
        <v>0</v>
      </c>
    </row>
    <row r="209" spans="1:5">
      <c r="A209">
        <v>130903</v>
      </c>
      <c r="B209" s="2" t="s">
        <v>131</v>
      </c>
      <c r="C209" s="2" t="s">
        <v>357</v>
      </c>
      <c r="D209" s="2" t="s">
        <v>365</v>
      </c>
      <c r="E209" s="4">
        <f t="shared" si="3"/>
        <v>0</v>
      </c>
    </row>
    <row r="210" spans="1:5">
      <c r="A210">
        <v>130406</v>
      </c>
      <c r="B210" s="2" t="s">
        <v>131</v>
      </c>
      <c r="C210" s="2" t="s">
        <v>178</v>
      </c>
      <c r="D210" s="2" t="s">
        <v>366</v>
      </c>
      <c r="E210" s="4">
        <f t="shared" si="3"/>
        <v>0</v>
      </c>
    </row>
    <row r="211" spans="1:5">
      <c r="A211">
        <v>60704</v>
      </c>
      <c r="B211" s="2" t="s">
        <v>214</v>
      </c>
      <c r="C211" s="2" t="s">
        <v>286</v>
      </c>
      <c r="D211" s="2" t="s">
        <v>367</v>
      </c>
      <c r="E211" s="4">
        <f t="shared" si="3"/>
        <v>0</v>
      </c>
    </row>
    <row r="212" spans="1:5">
      <c r="A212">
        <v>80504</v>
      </c>
      <c r="B212" s="2" t="s">
        <v>97</v>
      </c>
      <c r="C212" s="2" t="s">
        <v>240</v>
      </c>
      <c r="D212" s="2" t="s">
        <v>368</v>
      </c>
      <c r="E212" s="4">
        <f t="shared" si="3"/>
        <v>0</v>
      </c>
    </row>
    <row r="213" spans="1:5">
      <c r="A213">
        <v>70103</v>
      </c>
      <c r="B213" s="2" t="s">
        <v>102</v>
      </c>
      <c r="C213" s="2" t="s">
        <v>355</v>
      </c>
      <c r="D213" s="2" t="s">
        <v>369</v>
      </c>
      <c r="E213" s="4">
        <f t="shared" si="3"/>
        <v>0</v>
      </c>
    </row>
    <row r="214" spans="1:5">
      <c r="A214">
        <v>70206</v>
      </c>
      <c r="B214" s="2" t="s">
        <v>102</v>
      </c>
      <c r="C214" s="2" t="s">
        <v>161</v>
      </c>
      <c r="D214" s="2" t="s">
        <v>370</v>
      </c>
      <c r="E214" s="4">
        <f t="shared" si="3"/>
        <v>0</v>
      </c>
    </row>
    <row r="215" spans="1:5">
      <c r="A215">
        <v>91105</v>
      </c>
      <c r="B215" s="2" t="s">
        <v>139</v>
      </c>
      <c r="C215" s="2" t="s">
        <v>156</v>
      </c>
      <c r="D215" s="2" t="s">
        <v>371</v>
      </c>
      <c r="E215" s="4">
        <f t="shared" si="3"/>
        <v>0</v>
      </c>
    </row>
    <row r="216" spans="1:5">
      <c r="A216">
        <v>90504</v>
      </c>
      <c r="B216" s="2" t="s">
        <v>139</v>
      </c>
      <c r="C216" s="2" t="s">
        <v>258</v>
      </c>
      <c r="D216" s="2" t="s">
        <v>372</v>
      </c>
      <c r="E216" s="4">
        <f t="shared" si="3"/>
        <v>0</v>
      </c>
    </row>
    <row r="217" spans="1:5">
      <c r="A217">
        <v>70207</v>
      </c>
      <c r="B217" s="2" t="s">
        <v>102</v>
      </c>
      <c r="C217" s="2" t="s">
        <v>161</v>
      </c>
      <c r="D217" s="2" t="s">
        <v>373</v>
      </c>
      <c r="E217" s="4">
        <f t="shared" si="3"/>
        <v>0</v>
      </c>
    </row>
    <row r="218" spans="1:5">
      <c r="A218">
        <v>40902</v>
      </c>
      <c r="B218" s="2" t="s">
        <v>115</v>
      </c>
      <c r="C218" s="2" t="s">
        <v>374</v>
      </c>
      <c r="D218" s="2" t="s">
        <v>375</v>
      </c>
      <c r="E218" s="4">
        <f t="shared" si="3"/>
        <v>0</v>
      </c>
    </row>
    <row r="219" spans="1:5">
      <c r="A219">
        <v>60603</v>
      </c>
      <c r="B219" s="2" t="s">
        <v>214</v>
      </c>
      <c r="C219" s="2" t="s">
        <v>328</v>
      </c>
      <c r="D219" s="2" t="s">
        <v>376</v>
      </c>
      <c r="E219" s="4">
        <f t="shared" si="3"/>
        <v>0</v>
      </c>
    </row>
    <row r="220" spans="1:5">
      <c r="A220">
        <v>20503</v>
      </c>
      <c r="B220" s="2" t="s">
        <v>110</v>
      </c>
      <c r="C220" s="2" t="s">
        <v>348</v>
      </c>
      <c r="D220" s="2" t="s">
        <v>377</v>
      </c>
      <c r="E220" s="4">
        <f t="shared" si="3"/>
        <v>0</v>
      </c>
    </row>
    <row r="221" spans="1:5">
      <c r="A221">
        <v>90905</v>
      </c>
      <c r="B221" s="2" t="s">
        <v>139</v>
      </c>
      <c r="C221" s="2" t="s">
        <v>108</v>
      </c>
      <c r="D221" s="2" t="s">
        <v>378</v>
      </c>
      <c r="E221" s="4">
        <f t="shared" si="3"/>
        <v>0</v>
      </c>
    </row>
    <row r="222" spans="1:5" ht="24">
      <c r="A222">
        <v>120506</v>
      </c>
      <c r="B222" s="2" t="s">
        <v>104</v>
      </c>
      <c r="C222" s="2" t="s">
        <v>105</v>
      </c>
      <c r="D222" s="2" t="s">
        <v>379</v>
      </c>
      <c r="E222" s="4">
        <f t="shared" si="3"/>
        <v>0</v>
      </c>
    </row>
    <row r="223" spans="1:5">
      <c r="A223">
        <v>60605</v>
      </c>
      <c r="B223" s="2" t="s">
        <v>214</v>
      </c>
      <c r="C223" s="2" t="s">
        <v>328</v>
      </c>
      <c r="D223" s="2" t="s">
        <v>380</v>
      </c>
      <c r="E223" s="4">
        <f t="shared" si="3"/>
        <v>0</v>
      </c>
    </row>
    <row r="224" spans="1:5">
      <c r="A224">
        <v>70208</v>
      </c>
      <c r="B224" s="2" t="s">
        <v>102</v>
      </c>
      <c r="C224" s="2" t="s">
        <v>161</v>
      </c>
      <c r="D224" s="2" t="s">
        <v>380</v>
      </c>
      <c r="E224" s="4">
        <f t="shared" si="3"/>
        <v>0</v>
      </c>
    </row>
    <row r="225" spans="1:5" ht="24">
      <c r="A225">
        <v>120510</v>
      </c>
      <c r="B225" s="2" t="s">
        <v>104</v>
      </c>
      <c r="C225" s="2" t="s">
        <v>105</v>
      </c>
      <c r="D225" s="2" t="s">
        <v>381</v>
      </c>
      <c r="E225" s="4">
        <f t="shared" si="3"/>
        <v>0</v>
      </c>
    </row>
    <row r="226" spans="1:5">
      <c r="A226">
        <v>20504</v>
      </c>
      <c r="B226" s="2" t="s">
        <v>110</v>
      </c>
      <c r="C226" s="2" t="s">
        <v>348</v>
      </c>
      <c r="D226" s="2" t="s">
        <v>382</v>
      </c>
      <c r="E226" s="4">
        <f t="shared" si="3"/>
        <v>0</v>
      </c>
    </row>
    <row r="227" spans="1:5">
      <c r="A227">
        <v>90303</v>
      </c>
      <c r="B227" s="2" t="s">
        <v>139</v>
      </c>
      <c r="C227" s="2" t="s">
        <v>238</v>
      </c>
      <c r="D227" s="2" t="s">
        <v>383</v>
      </c>
      <c r="E227" s="4">
        <f t="shared" si="3"/>
        <v>0</v>
      </c>
    </row>
    <row r="228" spans="1:5" ht="24">
      <c r="A228">
        <v>120507</v>
      </c>
      <c r="B228" s="2" t="s">
        <v>104</v>
      </c>
      <c r="C228" s="2" t="s">
        <v>105</v>
      </c>
      <c r="D228" s="2" t="s">
        <v>384</v>
      </c>
      <c r="E228" s="4">
        <f t="shared" si="3"/>
        <v>0</v>
      </c>
    </row>
    <row r="229" spans="1:5" ht="24">
      <c r="A229">
        <v>120511</v>
      </c>
      <c r="B229" s="2" t="s">
        <v>104</v>
      </c>
      <c r="C229" s="2" t="s">
        <v>105</v>
      </c>
      <c r="D229" s="2" t="s">
        <v>385</v>
      </c>
      <c r="E229" s="4">
        <f t="shared" si="3"/>
        <v>0</v>
      </c>
    </row>
    <row r="230" spans="1:5">
      <c r="A230">
        <v>40903</v>
      </c>
      <c r="B230" s="2" t="s">
        <v>115</v>
      </c>
      <c r="C230" s="2" t="s">
        <v>374</v>
      </c>
      <c r="D230" s="2" t="s">
        <v>386</v>
      </c>
      <c r="E230" s="4">
        <f t="shared" si="3"/>
        <v>0</v>
      </c>
    </row>
    <row r="231" spans="1:5">
      <c r="A231">
        <v>20303</v>
      </c>
      <c r="B231" s="2" t="s">
        <v>110</v>
      </c>
      <c r="C231" s="2" t="s">
        <v>361</v>
      </c>
      <c r="D231" s="2" t="s">
        <v>387</v>
      </c>
      <c r="E231" s="4">
        <f t="shared" si="3"/>
        <v>0</v>
      </c>
    </row>
    <row r="232" spans="1:5">
      <c r="A232">
        <v>90205</v>
      </c>
      <c r="B232" s="2" t="s">
        <v>139</v>
      </c>
      <c r="C232" s="2" t="s">
        <v>165</v>
      </c>
      <c r="D232" s="2" t="s">
        <v>387</v>
      </c>
      <c r="E232" s="4">
        <f t="shared" si="3"/>
        <v>0</v>
      </c>
    </row>
    <row r="233" spans="1:5">
      <c r="A233">
        <v>90505</v>
      </c>
      <c r="B233" s="2" t="s">
        <v>139</v>
      </c>
      <c r="C233" s="2" t="s">
        <v>258</v>
      </c>
      <c r="D233" s="2" t="s">
        <v>388</v>
      </c>
      <c r="E233" s="4">
        <f t="shared" si="3"/>
        <v>0</v>
      </c>
    </row>
    <row r="234" spans="1:5">
      <c r="A234">
        <v>40904</v>
      </c>
      <c r="B234" s="2" t="s">
        <v>115</v>
      </c>
      <c r="C234" s="2" t="s">
        <v>374</v>
      </c>
      <c r="D234" s="2" t="s">
        <v>389</v>
      </c>
      <c r="E234" s="4">
        <f t="shared" si="3"/>
        <v>0</v>
      </c>
    </row>
    <row r="235" spans="1:5" ht="24">
      <c r="A235">
        <v>50201</v>
      </c>
      <c r="B235" s="2" t="s">
        <v>107</v>
      </c>
      <c r="C235" s="2" t="s">
        <v>195</v>
      </c>
      <c r="D235" s="2" t="s">
        <v>390</v>
      </c>
      <c r="E235" s="4">
        <f t="shared" si="3"/>
        <v>0</v>
      </c>
    </row>
    <row r="236" spans="1:5">
      <c r="A236">
        <v>20204</v>
      </c>
      <c r="B236" s="2" t="s">
        <v>110</v>
      </c>
      <c r="C236" s="2" t="s">
        <v>137</v>
      </c>
      <c r="D236" s="2" t="s">
        <v>391</v>
      </c>
      <c r="E236" s="4">
        <f t="shared" si="3"/>
        <v>0</v>
      </c>
    </row>
    <row r="237" spans="1:5">
      <c r="A237">
        <v>60703</v>
      </c>
      <c r="B237" s="2" t="s">
        <v>214</v>
      </c>
      <c r="C237" s="2" t="s">
        <v>286</v>
      </c>
      <c r="D237" s="2" t="s">
        <v>392</v>
      </c>
      <c r="E237" s="4">
        <f t="shared" si="3"/>
        <v>0</v>
      </c>
    </row>
    <row r="238" spans="1:5">
      <c r="A238">
        <v>90506</v>
      </c>
      <c r="B238" s="2" t="s">
        <v>139</v>
      </c>
      <c r="C238" s="2" t="s">
        <v>258</v>
      </c>
      <c r="D238" s="2" t="s">
        <v>392</v>
      </c>
      <c r="E238" s="4">
        <f t="shared" si="3"/>
        <v>0</v>
      </c>
    </row>
    <row r="239" spans="1:5">
      <c r="A239">
        <v>20103</v>
      </c>
      <c r="B239" s="2" t="s">
        <v>110</v>
      </c>
      <c r="C239" s="2" t="s">
        <v>111</v>
      </c>
      <c r="D239" s="2" t="s">
        <v>393</v>
      </c>
      <c r="E239" s="4">
        <f t="shared" si="3"/>
        <v>0</v>
      </c>
    </row>
    <row r="240" spans="1:5">
      <c r="A240">
        <v>10214</v>
      </c>
      <c r="B240" s="2" t="s">
        <v>119</v>
      </c>
      <c r="C240" s="2" t="s">
        <v>167</v>
      </c>
      <c r="D240" s="2" t="s">
        <v>394</v>
      </c>
      <c r="E240" s="4">
        <f t="shared" si="3"/>
        <v>0</v>
      </c>
    </row>
    <row r="241" spans="1:5">
      <c r="A241">
        <v>40103</v>
      </c>
      <c r="B241" s="2" t="s">
        <v>115</v>
      </c>
      <c r="C241" s="2" t="s">
        <v>116</v>
      </c>
      <c r="D241" s="2" t="s">
        <v>395</v>
      </c>
      <c r="E241" s="4">
        <f t="shared" si="3"/>
        <v>0</v>
      </c>
    </row>
    <row r="242" spans="1:5">
      <c r="A242">
        <v>10204</v>
      </c>
      <c r="B242" s="2" t="s">
        <v>119</v>
      </c>
      <c r="C242" s="2" t="s">
        <v>167</v>
      </c>
      <c r="D242" s="2" t="s">
        <v>396</v>
      </c>
      <c r="E242" s="4">
        <f t="shared" si="3"/>
        <v>0</v>
      </c>
    </row>
    <row r="243" spans="1:5">
      <c r="A243">
        <v>60406</v>
      </c>
      <c r="B243" s="2" t="s">
        <v>214</v>
      </c>
      <c r="C243" s="2" t="s">
        <v>263</v>
      </c>
      <c r="D243" s="2" t="s">
        <v>397</v>
      </c>
      <c r="E243" s="4">
        <f t="shared" si="3"/>
        <v>0</v>
      </c>
    </row>
    <row r="244" spans="1:5">
      <c r="A244">
        <v>60204</v>
      </c>
      <c r="B244" s="2" t="s">
        <v>214</v>
      </c>
      <c r="C244" s="2" t="s">
        <v>274</v>
      </c>
      <c r="D244" s="2" t="s">
        <v>398</v>
      </c>
      <c r="E244" s="4">
        <f t="shared" si="3"/>
        <v>0</v>
      </c>
    </row>
    <row r="245" spans="1:5">
      <c r="A245">
        <v>20205</v>
      </c>
      <c r="B245" s="2" t="s">
        <v>110</v>
      </c>
      <c r="C245" s="2" t="s">
        <v>137</v>
      </c>
      <c r="D245" s="2" t="s">
        <v>399</v>
      </c>
      <c r="E245" s="4">
        <f t="shared" si="3"/>
        <v>0</v>
      </c>
    </row>
    <row r="246" spans="1:5" ht="24">
      <c r="A246">
        <v>120106</v>
      </c>
      <c r="B246" s="2" t="s">
        <v>104</v>
      </c>
      <c r="C246" s="2" t="s">
        <v>193</v>
      </c>
      <c r="D246" s="2" t="s">
        <v>400</v>
      </c>
      <c r="E246" s="4">
        <f t="shared" si="3"/>
        <v>0</v>
      </c>
    </row>
    <row r="247" spans="1:5">
      <c r="A247">
        <v>60408</v>
      </c>
      <c r="B247" s="2" t="s">
        <v>214</v>
      </c>
      <c r="C247" s="2" t="s">
        <v>263</v>
      </c>
      <c r="D247" s="2" t="s">
        <v>401</v>
      </c>
      <c r="E247" s="4">
        <f t="shared" si="3"/>
        <v>0</v>
      </c>
    </row>
    <row r="248" spans="1:5">
      <c r="A248">
        <v>80823</v>
      </c>
      <c r="B248" s="2" t="s">
        <v>97</v>
      </c>
      <c r="C248" s="2" t="s">
        <v>97</v>
      </c>
      <c r="D248" s="2" t="s">
        <v>402</v>
      </c>
      <c r="E248" s="4">
        <f t="shared" si="3"/>
        <v>0</v>
      </c>
    </row>
    <row r="249" spans="1:5">
      <c r="A249">
        <v>70407</v>
      </c>
      <c r="B249" s="2" t="s">
        <v>102</v>
      </c>
      <c r="C249" s="2" t="s">
        <v>158</v>
      </c>
      <c r="D249" s="2" t="s">
        <v>403</v>
      </c>
      <c r="E249" s="4">
        <f t="shared" si="3"/>
        <v>0</v>
      </c>
    </row>
    <row r="250" spans="1:5">
      <c r="A250">
        <v>130707</v>
      </c>
      <c r="B250" s="2" t="s">
        <v>131</v>
      </c>
      <c r="C250" s="2" t="s">
        <v>132</v>
      </c>
      <c r="D250" s="2" t="s">
        <v>404</v>
      </c>
      <c r="E250" s="4">
        <f t="shared" si="3"/>
        <v>0</v>
      </c>
    </row>
    <row r="251" spans="1:5">
      <c r="A251">
        <v>10216</v>
      </c>
      <c r="B251" s="2" t="s">
        <v>119</v>
      </c>
      <c r="C251" s="2" t="s">
        <v>167</v>
      </c>
      <c r="D251" s="2" t="s">
        <v>405</v>
      </c>
      <c r="E251" s="4">
        <f t="shared" si="3"/>
        <v>0</v>
      </c>
    </row>
    <row r="252" spans="1:5">
      <c r="A252">
        <v>10215</v>
      </c>
      <c r="B252" s="2" t="s">
        <v>119</v>
      </c>
      <c r="C252" s="2" t="s">
        <v>167</v>
      </c>
      <c r="D252" s="2" t="s">
        <v>406</v>
      </c>
      <c r="E252" s="4">
        <f t="shared" si="3"/>
        <v>0</v>
      </c>
    </row>
    <row r="253" spans="1:5">
      <c r="A253">
        <v>10217</v>
      </c>
      <c r="B253" s="2" t="s">
        <v>119</v>
      </c>
      <c r="C253" s="2" t="s">
        <v>167</v>
      </c>
      <c r="D253" s="2" t="s">
        <v>407</v>
      </c>
      <c r="E253" s="4">
        <f t="shared" si="3"/>
        <v>0</v>
      </c>
    </row>
    <row r="254" spans="1:5">
      <c r="A254">
        <v>70707</v>
      </c>
      <c r="B254" s="2" t="s">
        <v>102</v>
      </c>
      <c r="C254" s="2" t="s">
        <v>129</v>
      </c>
      <c r="D254" s="2" t="s">
        <v>408</v>
      </c>
      <c r="E254" s="4">
        <f t="shared" si="3"/>
        <v>0</v>
      </c>
    </row>
    <row r="255" spans="1:5">
      <c r="A255">
        <v>50104</v>
      </c>
      <c r="B255" s="2" t="s">
        <v>107</v>
      </c>
      <c r="C255" s="2" t="s">
        <v>228</v>
      </c>
      <c r="D255" s="2" t="s">
        <v>409</v>
      </c>
      <c r="E255" s="4">
        <f t="shared" si="3"/>
        <v>0</v>
      </c>
    </row>
    <row r="256" spans="1:5">
      <c r="A256">
        <v>90906</v>
      </c>
      <c r="B256" s="2" t="s">
        <v>139</v>
      </c>
      <c r="C256" s="2" t="s">
        <v>108</v>
      </c>
      <c r="D256" s="2" t="s">
        <v>410</v>
      </c>
      <c r="E256" s="4">
        <f t="shared" si="3"/>
        <v>0</v>
      </c>
    </row>
    <row r="257" spans="1:5">
      <c r="A257">
        <v>30304</v>
      </c>
      <c r="B257" s="2" t="s">
        <v>99</v>
      </c>
      <c r="C257" s="2" t="s">
        <v>296</v>
      </c>
      <c r="D257" s="2" t="s">
        <v>411</v>
      </c>
      <c r="E257" s="4">
        <f t="shared" si="3"/>
        <v>0</v>
      </c>
    </row>
    <row r="258" spans="1:5">
      <c r="A258">
        <v>90602</v>
      </c>
      <c r="B258" s="2" t="s">
        <v>139</v>
      </c>
      <c r="C258" s="2" t="s">
        <v>253</v>
      </c>
      <c r="D258" s="2" t="s">
        <v>412</v>
      </c>
      <c r="E258" s="4">
        <f t="shared" si="3"/>
        <v>0</v>
      </c>
    </row>
    <row r="259" spans="1:5">
      <c r="A259">
        <v>40505</v>
      </c>
      <c r="B259" s="2" t="s">
        <v>115</v>
      </c>
      <c r="C259" s="2" t="s">
        <v>146</v>
      </c>
      <c r="D259" s="2" t="s">
        <v>413</v>
      </c>
      <c r="E259" s="4">
        <f t="shared" si="3"/>
        <v>0</v>
      </c>
    </row>
    <row r="260" spans="1:5">
      <c r="A260">
        <v>80603</v>
      </c>
      <c r="B260" s="2" t="s">
        <v>97</v>
      </c>
      <c r="C260" s="2" t="s">
        <v>204</v>
      </c>
      <c r="D260" s="2" t="s">
        <v>414</v>
      </c>
      <c r="E260" s="4">
        <f t="shared" si="3"/>
        <v>0</v>
      </c>
    </row>
    <row r="261" spans="1:5">
      <c r="A261">
        <v>40304</v>
      </c>
      <c r="B261" s="2" t="s">
        <v>115</v>
      </c>
      <c r="C261" s="2" t="s">
        <v>152</v>
      </c>
      <c r="D261" s="2" t="s">
        <v>415</v>
      </c>
      <c r="E261" s="4">
        <f t="shared" ref="E261:E324" si="4">SUM(F261:AEZ261)</f>
        <v>0</v>
      </c>
    </row>
    <row r="262" spans="1:5">
      <c r="A262">
        <v>10203</v>
      </c>
      <c r="B262" s="2" t="s">
        <v>119</v>
      </c>
      <c r="C262" s="2" t="s">
        <v>167</v>
      </c>
      <c r="D262" s="2" t="s">
        <v>416</v>
      </c>
      <c r="E262" s="4">
        <f t="shared" si="4"/>
        <v>0</v>
      </c>
    </row>
    <row r="263" spans="1:5">
      <c r="A263">
        <v>40605</v>
      </c>
      <c r="B263" s="2" t="s">
        <v>115</v>
      </c>
      <c r="C263" s="2" t="s">
        <v>185</v>
      </c>
      <c r="D263" s="2" t="s">
        <v>417</v>
      </c>
      <c r="E263" s="4">
        <f t="shared" si="4"/>
        <v>0</v>
      </c>
    </row>
    <row r="264" spans="1:5">
      <c r="A264">
        <v>130708</v>
      </c>
      <c r="B264" s="2" t="s">
        <v>131</v>
      </c>
      <c r="C264" s="2" t="s">
        <v>132</v>
      </c>
      <c r="D264" s="2" t="s">
        <v>418</v>
      </c>
      <c r="E264" s="4">
        <f t="shared" si="4"/>
        <v>0</v>
      </c>
    </row>
    <row r="265" spans="1:5">
      <c r="A265">
        <v>40801</v>
      </c>
      <c r="B265" s="2" t="s">
        <v>115</v>
      </c>
      <c r="C265" s="2" t="s">
        <v>419</v>
      </c>
      <c r="D265" s="2" t="s">
        <v>419</v>
      </c>
      <c r="E265" s="4">
        <f t="shared" si="4"/>
        <v>0</v>
      </c>
    </row>
    <row r="266" spans="1:5">
      <c r="A266">
        <v>70708</v>
      </c>
      <c r="B266" s="2" t="s">
        <v>102</v>
      </c>
      <c r="C266" s="2" t="s">
        <v>129</v>
      </c>
      <c r="D266" s="2" t="s">
        <v>420</v>
      </c>
      <c r="E266" s="4">
        <f t="shared" si="4"/>
        <v>0</v>
      </c>
    </row>
    <row r="267" spans="1:5">
      <c r="A267">
        <v>70101</v>
      </c>
      <c r="B267" s="2" t="s">
        <v>102</v>
      </c>
      <c r="C267" s="2" t="s">
        <v>355</v>
      </c>
      <c r="D267" s="2" t="s">
        <v>421</v>
      </c>
      <c r="E267" s="4">
        <f t="shared" si="4"/>
        <v>0</v>
      </c>
    </row>
    <row r="268" spans="1:5">
      <c r="A268">
        <v>70104</v>
      </c>
      <c r="B268" s="2" t="s">
        <v>102</v>
      </c>
      <c r="C268" s="2" t="s">
        <v>355</v>
      </c>
      <c r="D268" s="2" t="s">
        <v>422</v>
      </c>
      <c r="E268" s="4">
        <f t="shared" si="4"/>
        <v>0</v>
      </c>
    </row>
    <row r="269" spans="1:5">
      <c r="A269">
        <v>40104</v>
      </c>
      <c r="B269" s="2" t="s">
        <v>115</v>
      </c>
      <c r="C269" s="2" t="s">
        <v>116</v>
      </c>
      <c r="D269" s="2" t="s">
        <v>423</v>
      </c>
      <c r="E269" s="4">
        <f t="shared" si="4"/>
        <v>0</v>
      </c>
    </row>
    <row r="270" spans="1:5">
      <c r="A270">
        <v>91106</v>
      </c>
      <c r="B270" s="2" t="s">
        <v>139</v>
      </c>
      <c r="C270" s="2" t="s">
        <v>156</v>
      </c>
      <c r="D270" s="2" t="s">
        <v>423</v>
      </c>
      <c r="E270" s="4">
        <f t="shared" si="4"/>
        <v>0</v>
      </c>
    </row>
    <row r="271" spans="1:5">
      <c r="A271">
        <v>40305</v>
      </c>
      <c r="B271" s="2" t="s">
        <v>115</v>
      </c>
      <c r="C271" s="2" t="s">
        <v>152</v>
      </c>
      <c r="D271" s="2" t="s">
        <v>424</v>
      </c>
      <c r="E271" s="4">
        <f t="shared" si="4"/>
        <v>0</v>
      </c>
    </row>
    <row r="272" spans="1:5" ht="24">
      <c r="A272">
        <v>120508</v>
      </c>
      <c r="B272" s="2" t="s">
        <v>104</v>
      </c>
      <c r="C272" s="2" t="s">
        <v>105</v>
      </c>
      <c r="D272" s="2" t="s">
        <v>425</v>
      </c>
      <c r="E272" s="4">
        <f t="shared" si="4"/>
        <v>0</v>
      </c>
    </row>
    <row r="273" spans="1:5">
      <c r="A273">
        <v>130904</v>
      </c>
      <c r="B273" s="2" t="s">
        <v>131</v>
      </c>
      <c r="C273" s="2" t="s">
        <v>357</v>
      </c>
      <c r="D273" s="2" t="s">
        <v>425</v>
      </c>
      <c r="E273" s="4">
        <f t="shared" si="4"/>
        <v>0</v>
      </c>
    </row>
    <row r="274" spans="1:5" ht="24">
      <c r="A274">
        <v>120509</v>
      </c>
      <c r="B274" s="2" t="s">
        <v>104</v>
      </c>
      <c r="C274" s="2" t="s">
        <v>105</v>
      </c>
      <c r="D274" s="2" t="s">
        <v>426</v>
      </c>
      <c r="E274" s="4">
        <f t="shared" si="4"/>
        <v>0</v>
      </c>
    </row>
    <row r="275" spans="1:5">
      <c r="A275">
        <v>20404</v>
      </c>
      <c r="B275" s="2" t="s">
        <v>110</v>
      </c>
      <c r="C275" s="2" t="s">
        <v>242</v>
      </c>
      <c r="D275" s="2" t="s">
        <v>427</v>
      </c>
      <c r="E275" s="4">
        <f t="shared" si="4"/>
        <v>0</v>
      </c>
    </row>
    <row r="276" spans="1:5" ht="24">
      <c r="A276">
        <v>120803</v>
      </c>
      <c r="B276" s="2" t="s">
        <v>104</v>
      </c>
      <c r="C276" s="2" t="s">
        <v>209</v>
      </c>
      <c r="D276" s="2" t="s">
        <v>428</v>
      </c>
      <c r="E276" s="4">
        <f t="shared" si="4"/>
        <v>0</v>
      </c>
    </row>
    <row r="277" spans="1:5" ht="24">
      <c r="A277">
        <v>120604</v>
      </c>
      <c r="B277" s="2" t="s">
        <v>104</v>
      </c>
      <c r="C277" s="2" t="s">
        <v>187</v>
      </c>
      <c r="D277" s="2" t="s">
        <v>429</v>
      </c>
      <c r="E277" s="4">
        <f t="shared" si="4"/>
        <v>0</v>
      </c>
    </row>
    <row r="278" spans="1:5" ht="24">
      <c r="A278">
        <v>120402</v>
      </c>
      <c r="B278" s="2" t="s">
        <v>104</v>
      </c>
      <c r="C278" s="2" t="s">
        <v>261</v>
      </c>
      <c r="D278" s="2" t="s">
        <v>430</v>
      </c>
      <c r="E278" s="4">
        <f t="shared" si="4"/>
        <v>0</v>
      </c>
    </row>
    <row r="279" spans="1:5" ht="24">
      <c r="A279">
        <v>120203</v>
      </c>
      <c r="B279" s="2" t="s">
        <v>104</v>
      </c>
      <c r="C279" s="2" t="s">
        <v>246</v>
      </c>
      <c r="D279" s="2" t="s">
        <v>431</v>
      </c>
      <c r="E279" s="4">
        <f t="shared" si="4"/>
        <v>0</v>
      </c>
    </row>
    <row r="280" spans="1:5" ht="24">
      <c r="A280">
        <v>120204</v>
      </c>
      <c r="B280" s="2" t="s">
        <v>104</v>
      </c>
      <c r="C280" s="2" t="s">
        <v>246</v>
      </c>
      <c r="D280" s="2" t="s">
        <v>432</v>
      </c>
      <c r="E280" s="4">
        <f t="shared" si="4"/>
        <v>0</v>
      </c>
    </row>
    <row r="281" spans="1:5" ht="24">
      <c r="A281">
        <v>120205</v>
      </c>
      <c r="B281" s="2" t="s">
        <v>104</v>
      </c>
      <c r="C281" s="2" t="s">
        <v>246</v>
      </c>
      <c r="D281" s="2" t="s">
        <v>433</v>
      </c>
      <c r="E281" s="4">
        <f t="shared" si="4"/>
        <v>0</v>
      </c>
    </row>
    <row r="282" spans="1:5" ht="24">
      <c r="A282">
        <v>120206</v>
      </c>
      <c r="B282" s="2" t="s">
        <v>104</v>
      </c>
      <c r="C282" s="2" t="s">
        <v>246</v>
      </c>
      <c r="D282" s="2" t="s">
        <v>434</v>
      </c>
      <c r="E282" s="4">
        <f t="shared" si="4"/>
        <v>0</v>
      </c>
    </row>
    <row r="283" spans="1:5" ht="24">
      <c r="A283">
        <v>120201</v>
      </c>
      <c r="B283" s="2" t="s">
        <v>104</v>
      </c>
      <c r="C283" s="2" t="s">
        <v>246</v>
      </c>
      <c r="D283" s="2" t="s">
        <v>435</v>
      </c>
      <c r="E283" s="4">
        <f t="shared" si="4"/>
        <v>0</v>
      </c>
    </row>
    <row r="284" spans="1:5">
      <c r="A284">
        <v>130709</v>
      </c>
      <c r="B284" s="2" t="s">
        <v>131</v>
      </c>
      <c r="C284" s="2" t="s">
        <v>132</v>
      </c>
      <c r="D284" s="2" t="s">
        <v>214</v>
      </c>
      <c r="E284" s="4">
        <f t="shared" si="4"/>
        <v>0</v>
      </c>
    </row>
    <row r="285" spans="1:5">
      <c r="A285">
        <v>91111</v>
      </c>
      <c r="B285" s="2" t="s">
        <v>139</v>
      </c>
      <c r="C285" s="2" t="s">
        <v>156</v>
      </c>
      <c r="D285" s="2" t="s">
        <v>436</v>
      </c>
      <c r="E285" s="4">
        <f t="shared" si="4"/>
        <v>0</v>
      </c>
    </row>
    <row r="286" spans="1:5">
      <c r="A286">
        <v>41201</v>
      </c>
      <c r="B286" s="2" t="s">
        <v>115</v>
      </c>
      <c r="C286" s="2" t="s">
        <v>191</v>
      </c>
      <c r="D286" s="2" t="s">
        <v>437</v>
      </c>
      <c r="E286" s="4">
        <f t="shared" si="4"/>
        <v>0</v>
      </c>
    </row>
    <row r="287" spans="1:5">
      <c r="A287">
        <v>40802</v>
      </c>
      <c r="B287" s="2" t="s">
        <v>115</v>
      </c>
      <c r="C287" s="2" t="s">
        <v>419</v>
      </c>
      <c r="D287" s="2" t="s">
        <v>438</v>
      </c>
      <c r="E287" s="4">
        <f t="shared" si="4"/>
        <v>0</v>
      </c>
    </row>
    <row r="288" spans="1:5">
      <c r="A288">
        <v>130710</v>
      </c>
      <c r="B288" s="2" t="s">
        <v>131</v>
      </c>
      <c r="C288" s="2" t="s">
        <v>132</v>
      </c>
      <c r="D288" s="2" t="s">
        <v>439</v>
      </c>
      <c r="E288" s="4">
        <f t="shared" si="4"/>
        <v>0</v>
      </c>
    </row>
    <row r="289" spans="1:5">
      <c r="A289">
        <v>70711</v>
      </c>
      <c r="B289" s="2" t="s">
        <v>102</v>
      </c>
      <c r="C289" s="2" t="s">
        <v>129</v>
      </c>
      <c r="D289" s="2" t="s">
        <v>440</v>
      </c>
      <c r="E289" s="4">
        <f t="shared" si="4"/>
        <v>0</v>
      </c>
    </row>
    <row r="290" spans="1:5">
      <c r="A290">
        <v>30404</v>
      </c>
      <c r="B290" s="2" t="s">
        <v>99</v>
      </c>
      <c r="C290" s="2" t="s">
        <v>216</v>
      </c>
      <c r="D290" s="2" t="s">
        <v>441</v>
      </c>
      <c r="E290" s="4">
        <f t="shared" si="4"/>
        <v>0</v>
      </c>
    </row>
    <row r="291" spans="1:5">
      <c r="A291">
        <v>130711</v>
      </c>
      <c r="B291" s="2" t="s">
        <v>131</v>
      </c>
      <c r="C291" s="2" t="s">
        <v>132</v>
      </c>
      <c r="D291" s="2" t="s">
        <v>442</v>
      </c>
      <c r="E291" s="4">
        <f t="shared" si="4"/>
        <v>0</v>
      </c>
    </row>
    <row r="292" spans="1:5" ht="24">
      <c r="A292">
        <v>120403</v>
      </c>
      <c r="B292" s="2" t="s">
        <v>104</v>
      </c>
      <c r="C292" s="2" t="s">
        <v>261</v>
      </c>
      <c r="D292" s="2" t="s">
        <v>443</v>
      </c>
      <c r="E292" s="4">
        <f t="shared" si="4"/>
        <v>0</v>
      </c>
    </row>
    <row r="293" spans="1:5">
      <c r="A293">
        <v>50105</v>
      </c>
      <c r="B293" s="2" t="s">
        <v>107</v>
      </c>
      <c r="C293" s="2" t="s">
        <v>228</v>
      </c>
      <c r="D293" s="2" t="s">
        <v>444</v>
      </c>
      <c r="E293" s="4">
        <f t="shared" si="4"/>
        <v>0</v>
      </c>
    </row>
    <row r="294" spans="1:5">
      <c r="A294">
        <v>40405</v>
      </c>
      <c r="B294" s="2" t="s">
        <v>115</v>
      </c>
      <c r="C294" s="2" t="s">
        <v>124</v>
      </c>
      <c r="D294" s="2" t="s">
        <v>445</v>
      </c>
      <c r="E294" s="4">
        <f t="shared" si="4"/>
        <v>0</v>
      </c>
    </row>
    <row r="295" spans="1:5" ht="24">
      <c r="A295">
        <v>110202</v>
      </c>
      <c r="B295" s="2" t="s">
        <v>291</v>
      </c>
      <c r="C295" s="2" t="s">
        <v>446</v>
      </c>
      <c r="D295" s="2" t="s">
        <v>447</v>
      </c>
      <c r="E295" s="4">
        <f t="shared" si="4"/>
        <v>0</v>
      </c>
    </row>
    <row r="296" spans="1:5">
      <c r="A296">
        <v>81003</v>
      </c>
      <c r="B296" s="2" t="s">
        <v>97</v>
      </c>
      <c r="C296" s="2" t="s">
        <v>134</v>
      </c>
      <c r="D296" s="2" t="s">
        <v>448</v>
      </c>
      <c r="E296" s="4">
        <f t="shared" si="4"/>
        <v>0</v>
      </c>
    </row>
    <row r="297" spans="1:5">
      <c r="A297">
        <v>130102</v>
      </c>
      <c r="B297" s="2" t="s">
        <v>131</v>
      </c>
      <c r="C297" s="2" t="s">
        <v>144</v>
      </c>
      <c r="D297" s="2" t="s">
        <v>449</v>
      </c>
      <c r="E297" s="4">
        <f t="shared" si="4"/>
        <v>0</v>
      </c>
    </row>
    <row r="298" spans="1:5">
      <c r="A298">
        <v>20206</v>
      </c>
      <c r="B298" s="2" t="s">
        <v>110</v>
      </c>
      <c r="C298" s="2" t="s">
        <v>137</v>
      </c>
      <c r="D298" s="2" t="s">
        <v>450</v>
      </c>
      <c r="E298" s="4">
        <f t="shared" si="4"/>
        <v>0</v>
      </c>
    </row>
    <row r="299" spans="1:5">
      <c r="A299">
        <v>80812</v>
      </c>
      <c r="B299" s="2" t="s">
        <v>97</v>
      </c>
      <c r="C299" s="2" t="s">
        <v>97</v>
      </c>
      <c r="D299" s="2" t="s">
        <v>450</v>
      </c>
      <c r="E299" s="4">
        <f t="shared" si="4"/>
        <v>0</v>
      </c>
    </row>
    <row r="300" spans="1:5">
      <c r="A300">
        <v>41102</v>
      </c>
      <c r="B300" s="2" t="s">
        <v>115</v>
      </c>
      <c r="C300" s="2" t="s">
        <v>451</v>
      </c>
      <c r="D300" s="2" t="s">
        <v>452</v>
      </c>
      <c r="E300" s="4">
        <f t="shared" si="4"/>
        <v>0</v>
      </c>
    </row>
    <row r="301" spans="1:5">
      <c r="A301">
        <v>41305</v>
      </c>
      <c r="B301" s="2" t="s">
        <v>115</v>
      </c>
      <c r="C301" s="2" t="s">
        <v>183</v>
      </c>
      <c r="D301" s="2" t="s">
        <v>453</v>
      </c>
      <c r="E301" s="4">
        <f t="shared" si="4"/>
        <v>0</v>
      </c>
    </row>
    <row r="302" spans="1:5" ht="24">
      <c r="A302">
        <v>120605</v>
      </c>
      <c r="B302" s="2" t="s">
        <v>104</v>
      </c>
      <c r="C302" s="2" t="s">
        <v>187</v>
      </c>
      <c r="D302" s="2" t="s">
        <v>187</v>
      </c>
      <c r="E302" s="4">
        <f t="shared" si="4"/>
        <v>0</v>
      </c>
    </row>
    <row r="303" spans="1:5" ht="24">
      <c r="A303">
        <v>120306</v>
      </c>
      <c r="B303" s="2" t="s">
        <v>104</v>
      </c>
      <c r="C303" s="2" t="s">
        <v>126</v>
      </c>
      <c r="D303" s="2" t="s">
        <v>454</v>
      </c>
      <c r="E303" s="4">
        <f t="shared" si="4"/>
        <v>0</v>
      </c>
    </row>
    <row r="304" spans="1:5" ht="24">
      <c r="A304">
        <v>120701</v>
      </c>
      <c r="B304" s="2" t="s">
        <v>104</v>
      </c>
      <c r="C304" s="2" t="s">
        <v>154</v>
      </c>
      <c r="D304" s="2" t="s">
        <v>154</v>
      </c>
      <c r="E304" s="4">
        <f t="shared" si="4"/>
        <v>0</v>
      </c>
    </row>
    <row r="305" spans="1:5">
      <c r="A305">
        <v>60102</v>
      </c>
      <c r="B305" s="2" t="s">
        <v>214</v>
      </c>
      <c r="C305" s="2" t="s">
        <v>282</v>
      </c>
      <c r="D305" s="2" t="s">
        <v>455</v>
      </c>
      <c r="E305" s="4">
        <f t="shared" si="4"/>
        <v>0</v>
      </c>
    </row>
    <row r="306" spans="1:5">
      <c r="A306">
        <v>60305</v>
      </c>
      <c r="B306" s="2" t="s">
        <v>214</v>
      </c>
      <c r="C306" s="2" t="s">
        <v>334</v>
      </c>
      <c r="D306" s="2" t="s">
        <v>455</v>
      </c>
      <c r="E306" s="4">
        <f t="shared" si="4"/>
        <v>0</v>
      </c>
    </row>
    <row r="307" spans="1:5">
      <c r="A307">
        <v>90104</v>
      </c>
      <c r="B307" s="2" t="s">
        <v>139</v>
      </c>
      <c r="C307" s="2" t="s">
        <v>148</v>
      </c>
      <c r="D307" s="2" t="s">
        <v>456</v>
      </c>
      <c r="E307" s="4">
        <f t="shared" si="4"/>
        <v>0</v>
      </c>
    </row>
    <row r="308" spans="1:5">
      <c r="A308">
        <v>70303</v>
      </c>
      <c r="B308" s="2" t="s">
        <v>102</v>
      </c>
      <c r="C308" s="2" t="s">
        <v>102</v>
      </c>
      <c r="D308" s="2" t="s">
        <v>457</v>
      </c>
      <c r="E308" s="4">
        <f t="shared" si="4"/>
        <v>0</v>
      </c>
    </row>
    <row r="309" spans="1:5">
      <c r="A309">
        <v>91002</v>
      </c>
      <c r="B309" s="2" t="s">
        <v>139</v>
      </c>
      <c r="C309" s="2" t="s">
        <v>232</v>
      </c>
      <c r="D309" s="2" t="s">
        <v>457</v>
      </c>
      <c r="E309" s="4">
        <f t="shared" si="4"/>
        <v>0</v>
      </c>
    </row>
    <row r="310" spans="1:5">
      <c r="A310">
        <v>40501</v>
      </c>
      <c r="B310" s="2" t="s">
        <v>115</v>
      </c>
      <c r="C310" s="2" t="s">
        <v>146</v>
      </c>
      <c r="D310" s="2" t="s">
        <v>458</v>
      </c>
      <c r="E310" s="4">
        <f t="shared" si="4"/>
        <v>0</v>
      </c>
    </row>
    <row r="311" spans="1:5">
      <c r="A311">
        <v>30204</v>
      </c>
      <c r="B311" s="2" t="s">
        <v>99</v>
      </c>
      <c r="C311" s="2" t="s">
        <v>100</v>
      </c>
      <c r="D311" s="2" t="s">
        <v>459</v>
      </c>
      <c r="E311" s="4">
        <f t="shared" si="4"/>
        <v>0</v>
      </c>
    </row>
    <row r="312" spans="1:5">
      <c r="A312">
        <v>70105</v>
      </c>
      <c r="B312" s="2" t="s">
        <v>102</v>
      </c>
      <c r="C312" s="2" t="s">
        <v>355</v>
      </c>
      <c r="D312" s="2" t="s">
        <v>460</v>
      </c>
      <c r="E312" s="4">
        <f t="shared" si="4"/>
        <v>0</v>
      </c>
    </row>
    <row r="313" spans="1:5">
      <c r="A313">
        <v>80202</v>
      </c>
      <c r="B313" s="2" t="s">
        <v>97</v>
      </c>
      <c r="C313" s="2" t="s">
        <v>461</v>
      </c>
      <c r="D313" s="2" t="s">
        <v>462</v>
      </c>
      <c r="E313" s="4">
        <f t="shared" si="4"/>
        <v>0</v>
      </c>
    </row>
    <row r="314" spans="1:5">
      <c r="A314">
        <v>130905</v>
      </c>
      <c r="B314" s="2" t="s">
        <v>131</v>
      </c>
      <c r="C314" s="2" t="s">
        <v>357</v>
      </c>
      <c r="D314" s="2" t="s">
        <v>463</v>
      </c>
      <c r="E314" s="4">
        <f t="shared" si="4"/>
        <v>0</v>
      </c>
    </row>
    <row r="315" spans="1:5">
      <c r="A315">
        <v>80203</v>
      </c>
      <c r="B315" s="2" t="s">
        <v>97</v>
      </c>
      <c r="C315" s="2" t="s">
        <v>461</v>
      </c>
      <c r="D315" s="2" t="s">
        <v>464</v>
      </c>
      <c r="E315" s="4">
        <f t="shared" si="4"/>
        <v>0</v>
      </c>
    </row>
    <row r="316" spans="1:5">
      <c r="A316">
        <v>70304</v>
      </c>
      <c r="B316" s="2" t="s">
        <v>102</v>
      </c>
      <c r="C316" s="2" t="s">
        <v>102</v>
      </c>
      <c r="D316" s="2" t="s">
        <v>465</v>
      </c>
      <c r="E316" s="4">
        <f t="shared" si="4"/>
        <v>0</v>
      </c>
    </row>
    <row r="317" spans="1:5">
      <c r="A317">
        <v>40506</v>
      </c>
      <c r="B317" s="2" t="s">
        <v>115</v>
      </c>
      <c r="C317" s="2" t="s">
        <v>146</v>
      </c>
      <c r="D317" s="2" t="s">
        <v>466</v>
      </c>
      <c r="E317" s="4">
        <f t="shared" si="4"/>
        <v>0</v>
      </c>
    </row>
    <row r="318" spans="1:5">
      <c r="A318">
        <v>80804</v>
      </c>
      <c r="B318" s="2" t="s">
        <v>97</v>
      </c>
      <c r="C318" s="2" t="s">
        <v>97</v>
      </c>
      <c r="D318" s="2" t="s">
        <v>467</v>
      </c>
      <c r="E318" s="4">
        <f t="shared" si="4"/>
        <v>0</v>
      </c>
    </row>
    <row r="319" spans="1:5">
      <c r="A319">
        <v>90603</v>
      </c>
      <c r="B319" s="2" t="s">
        <v>139</v>
      </c>
      <c r="C319" s="2" t="s">
        <v>253</v>
      </c>
      <c r="D319" s="2" t="s">
        <v>468</v>
      </c>
      <c r="E319" s="4">
        <f t="shared" si="4"/>
        <v>0</v>
      </c>
    </row>
    <row r="320" spans="1:5">
      <c r="A320">
        <v>10209</v>
      </c>
      <c r="B320" s="2" t="s">
        <v>119</v>
      </c>
      <c r="C320" s="2" t="s">
        <v>167</v>
      </c>
      <c r="D320" s="2" t="s">
        <v>469</v>
      </c>
      <c r="E320" s="4">
        <f t="shared" si="4"/>
        <v>0</v>
      </c>
    </row>
    <row r="321" spans="1:5">
      <c r="A321">
        <v>80204</v>
      </c>
      <c r="B321" s="2" t="s">
        <v>97</v>
      </c>
      <c r="C321" s="2" t="s">
        <v>461</v>
      </c>
      <c r="D321" s="2" t="s">
        <v>470</v>
      </c>
      <c r="E321" s="4">
        <f t="shared" si="4"/>
        <v>0</v>
      </c>
    </row>
    <row r="322" spans="1:5">
      <c r="A322">
        <v>90206</v>
      </c>
      <c r="B322" s="2" t="s">
        <v>139</v>
      </c>
      <c r="C322" s="2" t="s">
        <v>165</v>
      </c>
      <c r="D322" s="2" t="s">
        <v>471</v>
      </c>
      <c r="E322" s="4">
        <f t="shared" si="4"/>
        <v>0</v>
      </c>
    </row>
    <row r="323" spans="1:5">
      <c r="A323">
        <v>130906</v>
      </c>
      <c r="B323" s="2" t="s">
        <v>131</v>
      </c>
      <c r="C323" s="2" t="s">
        <v>357</v>
      </c>
      <c r="D323" s="2" t="s">
        <v>471</v>
      </c>
      <c r="E323" s="4">
        <f t="shared" si="4"/>
        <v>0</v>
      </c>
    </row>
    <row r="324" spans="1:5">
      <c r="A324">
        <v>70209</v>
      </c>
      <c r="B324" s="2" t="s">
        <v>102</v>
      </c>
      <c r="C324" s="2" t="s">
        <v>161</v>
      </c>
      <c r="D324" s="2" t="s">
        <v>472</v>
      </c>
      <c r="E324" s="4">
        <f t="shared" si="4"/>
        <v>0</v>
      </c>
    </row>
    <row r="325" spans="1:5">
      <c r="A325">
        <v>70408</v>
      </c>
      <c r="B325" s="2" t="s">
        <v>102</v>
      </c>
      <c r="C325" s="2" t="s">
        <v>158</v>
      </c>
      <c r="D325" s="2" t="s">
        <v>189</v>
      </c>
      <c r="E325" s="4">
        <f t="shared" ref="E325:E388" si="5">SUM(F325:AEZ325)</f>
        <v>0</v>
      </c>
    </row>
    <row r="326" spans="1:5">
      <c r="A326">
        <v>90401</v>
      </c>
      <c r="B326" s="2" t="s">
        <v>139</v>
      </c>
      <c r="C326" s="2" t="s">
        <v>189</v>
      </c>
      <c r="D326" s="2" t="s">
        <v>473</v>
      </c>
      <c r="E326" s="4">
        <f t="shared" si="5"/>
        <v>0</v>
      </c>
    </row>
    <row r="327" spans="1:5">
      <c r="A327">
        <v>70210</v>
      </c>
      <c r="B327" s="2" t="s">
        <v>102</v>
      </c>
      <c r="C327" s="2" t="s">
        <v>161</v>
      </c>
      <c r="D327" s="2" t="s">
        <v>474</v>
      </c>
      <c r="E327" s="4">
        <f t="shared" si="5"/>
        <v>0</v>
      </c>
    </row>
    <row r="328" spans="1:5">
      <c r="A328">
        <v>90103</v>
      </c>
      <c r="B328" s="2" t="s">
        <v>139</v>
      </c>
      <c r="C328" s="2" t="s">
        <v>148</v>
      </c>
      <c r="D328" s="2" t="s">
        <v>475</v>
      </c>
      <c r="E328" s="4">
        <f t="shared" si="5"/>
        <v>0</v>
      </c>
    </row>
    <row r="329" spans="1:5">
      <c r="A329">
        <v>70211</v>
      </c>
      <c r="B329" s="2" t="s">
        <v>102</v>
      </c>
      <c r="C329" s="2" t="s">
        <v>161</v>
      </c>
      <c r="D329" s="2" t="s">
        <v>476</v>
      </c>
      <c r="E329" s="4">
        <f t="shared" si="5"/>
        <v>0</v>
      </c>
    </row>
    <row r="330" spans="1:5">
      <c r="A330">
        <v>50101</v>
      </c>
      <c r="B330" s="2" t="s">
        <v>107</v>
      </c>
      <c r="C330" s="2" t="s">
        <v>228</v>
      </c>
      <c r="D330" s="2" t="s">
        <v>477</v>
      </c>
      <c r="E330" s="4">
        <f t="shared" si="5"/>
        <v>0</v>
      </c>
    </row>
    <row r="331" spans="1:5">
      <c r="A331">
        <v>70106</v>
      </c>
      <c r="B331" s="2" t="s">
        <v>102</v>
      </c>
      <c r="C331" s="2" t="s">
        <v>355</v>
      </c>
      <c r="D331" s="2" t="s">
        <v>478</v>
      </c>
      <c r="E331" s="4">
        <f t="shared" si="5"/>
        <v>0</v>
      </c>
    </row>
    <row r="332" spans="1:5">
      <c r="A332">
        <v>20505</v>
      </c>
      <c r="B332" s="2" t="s">
        <v>110</v>
      </c>
      <c r="C332" s="2" t="s">
        <v>348</v>
      </c>
      <c r="D332" s="2" t="s">
        <v>479</v>
      </c>
      <c r="E332" s="4">
        <f t="shared" si="5"/>
        <v>0</v>
      </c>
    </row>
    <row r="333" spans="1:5">
      <c r="A333">
        <v>91003</v>
      </c>
      <c r="B333" s="2" t="s">
        <v>139</v>
      </c>
      <c r="C333" s="2" t="s">
        <v>232</v>
      </c>
      <c r="D333" s="2" t="s">
        <v>480</v>
      </c>
      <c r="E333" s="4">
        <f t="shared" si="5"/>
        <v>0</v>
      </c>
    </row>
    <row r="334" spans="1:5">
      <c r="A334">
        <v>20301</v>
      </c>
      <c r="B334" s="2" t="s">
        <v>110</v>
      </c>
      <c r="C334" s="2" t="s">
        <v>361</v>
      </c>
      <c r="D334" s="2" t="s">
        <v>481</v>
      </c>
      <c r="E334" s="4">
        <f t="shared" si="5"/>
        <v>0</v>
      </c>
    </row>
    <row r="335" spans="1:5">
      <c r="A335">
        <v>60306</v>
      </c>
      <c r="B335" s="2" t="s">
        <v>214</v>
      </c>
      <c r="C335" s="2" t="s">
        <v>334</v>
      </c>
      <c r="D335" s="2" t="s">
        <v>482</v>
      </c>
      <c r="E335" s="4">
        <f t="shared" si="5"/>
        <v>0</v>
      </c>
    </row>
    <row r="336" spans="1:5">
      <c r="A336">
        <v>90207</v>
      </c>
      <c r="B336" s="2" t="s">
        <v>139</v>
      </c>
      <c r="C336" s="2" t="s">
        <v>165</v>
      </c>
      <c r="D336" s="2" t="s">
        <v>483</v>
      </c>
      <c r="E336" s="4">
        <f t="shared" si="5"/>
        <v>0</v>
      </c>
    </row>
    <row r="337" spans="1:5">
      <c r="A337">
        <v>91004</v>
      </c>
      <c r="B337" s="2" t="s">
        <v>139</v>
      </c>
      <c r="C337" s="2" t="s">
        <v>232</v>
      </c>
      <c r="D337" s="2" t="s">
        <v>484</v>
      </c>
      <c r="E337" s="4">
        <f t="shared" si="5"/>
        <v>0</v>
      </c>
    </row>
    <row r="338" spans="1:5">
      <c r="A338">
        <v>130712</v>
      </c>
      <c r="B338" s="2" t="s">
        <v>131</v>
      </c>
      <c r="C338" s="2" t="s">
        <v>132</v>
      </c>
      <c r="D338" s="2" t="s">
        <v>485</v>
      </c>
      <c r="E338" s="4">
        <f t="shared" si="5"/>
        <v>0</v>
      </c>
    </row>
    <row r="339" spans="1:5">
      <c r="A339">
        <v>91107</v>
      </c>
      <c r="B339" s="2" t="s">
        <v>139</v>
      </c>
      <c r="C339" s="2" t="s">
        <v>156</v>
      </c>
      <c r="D339" s="2" t="s">
        <v>486</v>
      </c>
      <c r="E339" s="4">
        <f t="shared" si="5"/>
        <v>0</v>
      </c>
    </row>
    <row r="340" spans="1:5">
      <c r="A340">
        <v>90208</v>
      </c>
      <c r="B340" s="2" t="s">
        <v>139</v>
      </c>
      <c r="C340" s="2" t="s">
        <v>165</v>
      </c>
      <c r="D340" s="2" t="s">
        <v>487</v>
      </c>
      <c r="E340" s="4">
        <f t="shared" si="5"/>
        <v>0</v>
      </c>
    </row>
    <row r="341" spans="1:5">
      <c r="A341">
        <v>70212</v>
      </c>
      <c r="B341" s="2" t="s">
        <v>102</v>
      </c>
      <c r="C341" s="2" t="s">
        <v>161</v>
      </c>
      <c r="D341" s="2" t="s">
        <v>488</v>
      </c>
      <c r="E341" s="4">
        <f t="shared" si="5"/>
        <v>0</v>
      </c>
    </row>
    <row r="342" spans="1:5">
      <c r="A342">
        <v>91112</v>
      </c>
      <c r="B342" s="2" t="s">
        <v>139</v>
      </c>
      <c r="C342" s="2" t="s">
        <v>156</v>
      </c>
      <c r="D342" s="2" t="s">
        <v>489</v>
      </c>
      <c r="E342" s="4">
        <f t="shared" si="5"/>
        <v>0</v>
      </c>
    </row>
    <row r="343" spans="1:5">
      <c r="A343">
        <v>130308</v>
      </c>
      <c r="B343" s="2" t="s">
        <v>131</v>
      </c>
      <c r="C343" s="2" t="s">
        <v>219</v>
      </c>
      <c r="D343" s="2" t="s">
        <v>490</v>
      </c>
      <c r="E343" s="4">
        <f t="shared" si="5"/>
        <v>0</v>
      </c>
    </row>
    <row r="344" spans="1:5">
      <c r="A344">
        <v>70709</v>
      </c>
      <c r="B344" s="2" t="s">
        <v>102</v>
      </c>
      <c r="C344" s="2" t="s">
        <v>129</v>
      </c>
      <c r="D344" s="2" t="s">
        <v>491</v>
      </c>
      <c r="E344" s="4">
        <f t="shared" si="5"/>
        <v>0</v>
      </c>
    </row>
    <row r="345" spans="1:5" ht="24">
      <c r="A345">
        <v>70301</v>
      </c>
      <c r="B345" s="2" t="s">
        <v>102</v>
      </c>
      <c r="C345" s="2" t="s">
        <v>102</v>
      </c>
      <c r="D345" s="2" t="s">
        <v>492</v>
      </c>
      <c r="E345" s="4">
        <f t="shared" si="5"/>
        <v>0</v>
      </c>
    </row>
    <row r="346" spans="1:5">
      <c r="A346">
        <v>90209</v>
      </c>
      <c r="B346" s="2" t="s">
        <v>139</v>
      </c>
      <c r="C346" s="2" t="s">
        <v>165</v>
      </c>
      <c r="D346" s="2" t="s">
        <v>493</v>
      </c>
      <c r="E346" s="4">
        <f t="shared" si="5"/>
        <v>0</v>
      </c>
    </row>
    <row r="347" spans="1:5">
      <c r="A347">
        <v>70603</v>
      </c>
      <c r="B347" s="2" t="s">
        <v>102</v>
      </c>
      <c r="C347" s="2" t="s">
        <v>336</v>
      </c>
      <c r="D347" s="2" t="s">
        <v>494</v>
      </c>
      <c r="E347" s="4">
        <f t="shared" si="5"/>
        <v>0</v>
      </c>
    </row>
    <row r="348" spans="1:5">
      <c r="A348">
        <v>41103</v>
      </c>
      <c r="B348" s="2" t="s">
        <v>115</v>
      </c>
      <c r="C348" s="2" t="s">
        <v>451</v>
      </c>
      <c r="D348" s="2" t="s">
        <v>495</v>
      </c>
      <c r="E348" s="4">
        <f t="shared" si="5"/>
        <v>0</v>
      </c>
    </row>
    <row r="349" spans="1:5" ht="24">
      <c r="A349">
        <v>110102</v>
      </c>
      <c r="B349" s="2" t="s">
        <v>291</v>
      </c>
      <c r="C349" s="2" t="s">
        <v>292</v>
      </c>
      <c r="D349" s="2" t="s">
        <v>496</v>
      </c>
      <c r="E349" s="4">
        <f t="shared" si="5"/>
        <v>0</v>
      </c>
    </row>
    <row r="350" spans="1:5">
      <c r="A350">
        <v>41306</v>
      </c>
      <c r="B350" s="2" t="s">
        <v>115</v>
      </c>
      <c r="C350" s="2" t="s">
        <v>183</v>
      </c>
      <c r="D350" s="2" t="s">
        <v>497</v>
      </c>
      <c r="E350" s="4">
        <f t="shared" si="5"/>
        <v>0</v>
      </c>
    </row>
    <row r="351" spans="1:5" ht="24">
      <c r="A351">
        <v>120404</v>
      </c>
      <c r="B351" s="2" t="s">
        <v>104</v>
      </c>
      <c r="C351" s="2" t="s">
        <v>261</v>
      </c>
      <c r="D351" s="2" t="s">
        <v>498</v>
      </c>
      <c r="E351" s="4">
        <f t="shared" si="5"/>
        <v>0</v>
      </c>
    </row>
    <row r="352" spans="1:5">
      <c r="A352">
        <v>60602</v>
      </c>
      <c r="B352" s="2" t="s">
        <v>214</v>
      </c>
      <c r="C352" s="2" t="s">
        <v>328</v>
      </c>
      <c r="D352" s="2" t="s">
        <v>499</v>
      </c>
      <c r="E352" s="4">
        <f t="shared" si="5"/>
        <v>0</v>
      </c>
    </row>
    <row r="353" spans="1:5">
      <c r="A353">
        <v>70305</v>
      </c>
      <c r="B353" s="2" t="s">
        <v>102</v>
      </c>
      <c r="C353" s="2" t="s">
        <v>102</v>
      </c>
      <c r="D353" s="2" t="s">
        <v>500</v>
      </c>
      <c r="E353" s="4">
        <f t="shared" si="5"/>
        <v>0</v>
      </c>
    </row>
    <row r="354" spans="1:5">
      <c r="A354">
        <v>90308</v>
      </c>
      <c r="B354" s="2" t="s">
        <v>139</v>
      </c>
      <c r="C354" s="2" t="s">
        <v>238</v>
      </c>
      <c r="D354" s="2" t="s">
        <v>500</v>
      </c>
      <c r="E354" s="4">
        <f t="shared" si="5"/>
        <v>0</v>
      </c>
    </row>
    <row r="355" spans="1:5">
      <c r="A355">
        <v>80816</v>
      </c>
      <c r="B355" s="2" t="s">
        <v>97</v>
      </c>
      <c r="C355" s="2" t="s">
        <v>97</v>
      </c>
      <c r="D355" s="2" t="s">
        <v>501</v>
      </c>
      <c r="E355" s="4">
        <f t="shared" si="5"/>
        <v>0</v>
      </c>
    </row>
    <row r="356" spans="1:5">
      <c r="A356">
        <v>10210</v>
      </c>
      <c r="B356" s="2" t="s">
        <v>119</v>
      </c>
      <c r="C356" s="2" t="s">
        <v>167</v>
      </c>
      <c r="D356" s="2" t="s">
        <v>502</v>
      </c>
      <c r="E356" s="4">
        <f t="shared" si="5"/>
        <v>0</v>
      </c>
    </row>
    <row r="357" spans="1:5">
      <c r="A357">
        <v>70306</v>
      </c>
      <c r="B357" s="2" t="s">
        <v>102</v>
      </c>
      <c r="C357" s="2" t="s">
        <v>102</v>
      </c>
      <c r="D357" s="2" t="s">
        <v>503</v>
      </c>
      <c r="E357" s="4">
        <f t="shared" si="5"/>
        <v>0</v>
      </c>
    </row>
    <row r="358" spans="1:5">
      <c r="A358">
        <v>90210</v>
      </c>
      <c r="B358" s="2" t="s">
        <v>139</v>
      </c>
      <c r="C358" s="2" t="s">
        <v>165</v>
      </c>
      <c r="D358" s="2" t="s">
        <v>504</v>
      </c>
      <c r="E358" s="4">
        <f t="shared" si="5"/>
        <v>0</v>
      </c>
    </row>
    <row r="359" spans="1:5">
      <c r="A359">
        <v>20405</v>
      </c>
      <c r="B359" s="2" t="s">
        <v>110</v>
      </c>
      <c r="C359" s="2" t="s">
        <v>242</v>
      </c>
      <c r="D359" s="2" t="s">
        <v>505</v>
      </c>
      <c r="E359" s="4">
        <f t="shared" si="5"/>
        <v>0</v>
      </c>
    </row>
    <row r="360" spans="1:5">
      <c r="A360">
        <v>90702</v>
      </c>
      <c r="B360" s="2" t="s">
        <v>139</v>
      </c>
      <c r="C360" s="2" t="s">
        <v>250</v>
      </c>
      <c r="D360" s="2" t="s">
        <v>505</v>
      </c>
      <c r="E360" s="4">
        <f t="shared" si="5"/>
        <v>0</v>
      </c>
    </row>
    <row r="361" spans="1:5">
      <c r="A361">
        <v>41101</v>
      </c>
      <c r="B361" s="2" t="s">
        <v>115</v>
      </c>
      <c r="C361" s="2" t="s">
        <v>451</v>
      </c>
      <c r="D361" s="2" t="s">
        <v>506</v>
      </c>
      <c r="E361" s="4">
        <f t="shared" si="5"/>
        <v>0</v>
      </c>
    </row>
    <row r="362" spans="1:5">
      <c r="A362">
        <v>130407</v>
      </c>
      <c r="B362" s="2" t="s">
        <v>131</v>
      </c>
      <c r="C362" s="2" t="s">
        <v>178</v>
      </c>
      <c r="D362" s="2" t="s">
        <v>506</v>
      </c>
      <c r="E362" s="4">
        <f t="shared" si="5"/>
        <v>0</v>
      </c>
    </row>
    <row r="363" spans="1:5">
      <c r="A363">
        <v>60309</v>
      </c>
      <c r="B363" s="2" t="s">
        <v>214</v>
      </c>
      <c r="C363" s="2" t="s">
        <v>334</v>
      </c>
      <c r="D363" s="2" t="s">
        <v>507</v>
      </c>
      <c r="E363" s="4">
        <f t="shared" si="5"/>
        <v>0</v>
      </c>
    </row>
    <row r="364" spans="1:5">
      <c r="A364">
        <v>20306</v>
      </c>
      <c r="B364" s="2" t="s">
        <v>110</v>
      </c>
      <c r="C364" s="2" t="s">
        <v>361</v>
      </c>
      <c r="D364" s="2" t="s">
        <v>508</v>
      </c>
      <c r="E364" s="4">
        <f t="shared" si="5"/>
        <v>0</v>
      </c>
    </row>
    <row r="365" spans="1:5">
      <c r="A365">
        <v>40606</v>
      </c>
      <c r="B365" s="2" t="s">
        <v>115</v>
      </c>
      <c r="C365" s="2" t="s">
        <v>185</v>
      </c>
      <c r="D365" s="2" t="s">
        <v>508</v>
      </c>
      <c r="E365" s="4">
        <f t="shared" si="5"/>
        <v>0</v>
      </c>
    </row>
    <row r="366" spans="1:5">
      <c r="A366">
        <v>80820</v>
      </c>
      <c r="B366" s="2" t="s">
        <v>97</v>
      </c>
      <c r="C366" s="2" t="s">
        <v>97</v>
      </c>
      <c r="D366" s="2" t="s">
        <v>509</v>
      </c>
      <c r="E366" s="4">
        <f t="shared" si="5"/>
        <v>0</v>
      </c>
    </row>
    <row r="367" spans="1:5">
      <c r="A367">
        <v>80505</v>
      </c>
      <c r="B367" s="2" t="s">
        <v>97</v>
      </c>
      <c r="C367" s="2" t="s">
        <v>240</v>
      </c>
      <c r="D367" s="2" t="s">
        <v>510</v>
      </c>
      <c r="E367" s="4">
        <f t="shared" si="5"/>
        <v>0</v>
      </c>
    </row>
    <row r="368" spans="1:5">
      <c r="A368">
        <v>60201</v>
      </c>
      <c r="B368" s="2" t="s">
        <v>214</v>
      </c>
      <c r="C368" s="2" t="s">
        <v>274</v>
      </c>
      <c r="D368" s="2" t="s">
        <v>511</v>
      </c>
      <c r="E368" s="4">
        <f t="shared" si="5"/>
        <v>0</v>
      </c>
    </row>
    <row r="369" spans="1:5">
      <c r="A369">
        <v>130309</v>
      </c>
      <c r="B369" s="2" t="s">
        <v>131</v>
      </c>
      <c r="C369" s="2" t="s">
        <v>219</v>
      </c>
      <c r="D369" s="2" t="s">
        <v>512</v>
      </c>
      <c r="E369" s="4">
        <f t="shared" si="5"/>
        <v>0</v>
      </c>
    </row>
    <row r="370" spans="1:5">
      <c r="A370">
        <v>70409</v>
      </c>
      <c r="B370" s="2" t="s">
        <v>102</v>
      </c>
      <c r="C370" s="2" t="s">
        <v>158</v>
      </c>
      <c r="D370" s="2" t="s">
        <v>258</v>
      </c>
      <c r="E370" s="4">
        <f t="shared" si="5"/>
        <v>0</v>
      </c>
    </row>
    <row r="371" spans="1:5">
      <c r="A371">
        <v>90501</v>
      </c>
      <c r="B371" s="2" t="s">
        <v>139</v>
      </c>
      <c r="C371" s="2" t="s">
        <v>258</v>
      </c>
      <c r="D371" s="2" t="s">
        <v>513</v>
      </c>
      <c r="E371" s="4">
        <f t="shared" si="5"/>
        <v>0</v>
      </c>
    </row>
    <row r="372" spans="1:5">
      <c r="A372">
        <v>70213</v>
      </c>
      <c r="B372" s="2" t="s">
        <v>102</v>
      </c>
      <c r="C372" s="2" t="s">
        <v>161</v>
      </c>
      <c r="D372" s="2" t="s">
        <v>514</v>
      </c>
      <c r="E372" s="4">
        <f t="shared" si="5"/>
        <v>0</v>
      </c>
    </row>
    <row r="373" spans="1:5">
      <c r="A373">
        <v>10207</v>
      </c>
      <c r="B373" s="2" t="s">
        <v>119</v>
      </c>
      <c r="C373" s="2" t="s">
        <v>167</v>
      </c>
      <c r="D373" s="2" t="s">
        <v>161</v>
      </c>
      <c r="E373" s="4">
        <f t="shared" si="5"/>
        <v>0</v>
      </c>
    </row>
    <row r="374" spans="1:5">
      <c r="A374">
        <v>70201</v>
      </c>
      <c r="B374" s="2" t="s">
        <v>102</v>
      </c>
      <c r="C374" s="2" t="s">
        <v>161</v>
      </c>
      <c r="D374" s="2" t="s">
        <v>515</v>
      </c>
      <c r="E374" s="4">
        <f t="shared" si="5"/>
        <v>0</v>
      </c>
    </row>
    <row r="375" spans="1:5">
      <c r="A375">
        <v>70214</v>
      </c>
      <c r="B375" s="2" t="s">
        <v>102</v>
      </c>
      <c r="C375" s="2" t="s">
        <v>161</v>
      </c>
      <c r="D375" s="2" t="s">
        <v>516</v>
      </c>
      <c r="E375" s="4">
        <f t="shared" si="5"/>
        <v>0</v>
      </c>
    </row>
    <row r="376" spans="1:5">
      <c r="A376">
        <v>70107</v>
      </c>
      <c r="B376" s="2" t="s">
        <v>102</v>
      </c>
      <c r="C376" s="2" t="s">
        <v>355</v>
      </c>
      <c r="D376" s="2" t="s">
        <v>517</v>
      </c>
      <c r="E376" s="4">
        <f t="shared" si="5"/>
        <v>0</v>
      </c>
    </row>
    <row r="377" spans="1:5">
      <c r="A377">
        <v>130907</v>
      </c>
      <c r="B377" s="2" t="s">
        <v>131</v>
      </c>
      <c r="C377" s="2" t="s">
        <v>357</v>
      </c>
      <c r="D377" s="2" t="s">
        <v>518</v>
      </c>
      <c r="E377" s="4">
        <f t="shared" si="5"/>
        <v>0</v>
      </c>
    </row>
    <row r="378" spans="1:5">
      <c r="A378">
        <v>60205</v>
      </c>
      <c r="B378" s="2" t="s">
        <v>214</v>
      </c>
      <c r="C378" s="2" t="s">
        <v>274</v>
      </c>
      <c r="D378" s="2" t="s">
        <v>519</v>
      </c>
      <c r="E378" s="4">
        <f t="shared" si="5"/>
        <v>0</v>
      </c>
    </row>
    <row r="379" spans="1:5">
      <c r="A379">
        <v>90604</v>
      </c>
      <c r="B379" s="2" t="s">
        <v>139</v>
      </c>
      <c r="C379" s="2" t="s">
        <v>253</v>
      </c>
      <c r="D379" s="2" t="s">
        <v>519</v>
      </c>
      <c r="E379" s="4">
        <f t="shared" si="5"/>
        <v>0</v>
      </c>
    </row>
    <row r="380" spans="1:5">
      <c r="A380">
        <v>130310</v>
      </c>
      <c r="B380" s="2" t="s">
        <v>131</v>
      </c>
      <c r="C380" s="2" t="s">
        <v>219</v>
      </c>
      <c r="D380" s="2" t="s">
        <v>520</v>
      </c>
      <c r="E380" s="4">
        <f t="shared" si="5"/>
        <v>0</v>
      </c>
    </row>
    <row r="381" spans="1:5">
      <c r="A381">
        <v>30108</v>
      </c>
      <c r="B381" s="2" t="s">
        <v>99</v>
      </c>
      <c r="C381" s="2" t="s">
        <v>99</v>
      </c>
      <c r="D381" s="2" t="s">
        <v>521</v>
      </c>
      <c r="E381" s="4">
        <f t="shared" si="5"/>
        <v>0</v>
      </c>
    </row>
    <row r="382" spans="1:5">
      <c r="A382">
        <v>40202</v>
      </c>
      <c r="B382" s="2" t="s">
        <v>115</v>
      </c>
      <c r="C382" s="2" t="s">
        <v>150</v>
      </c>
      <c r="D382" s="2" t="s">
        <v>522</v>
      </c>
      <c r="E382" s="4">
        <f t="shared" si="5"/>
        <v>0</v>
      </c>
    </row>
    <row r="383" spans="1:5">
      <c r="A383">
        <v>70108</v>
      </c>
      <c r="B383" s="2" t="s">
        <v>102</v>
      </c>
      <c r="C383" s="2" t="s">
        <v>355</v>
      </c>
      <c r="D383" s="2" t="s">
        <v>523</v>
      </c>
      <c r="E383" s="4">
        <f t="shared" si="5"/>
        <v>0</v>
      </c>
    </row>
    <row r="384" spans="1:5">
      <c r="A384">
        <v>60104</v>
      </c>
      <c r="B384" s="2" t="s">
        <v>214</v>
      </c>
      <c r="C384" s="2" t="s">
        <v>282</v>
      </c>
      <c r="D384" s="2" t="s">
        <v>524</v>
      </c>
      <c r="E384" s="4">
        <f t="shared" si="5"/>
        <v>0</v>
      </c>
    </row>
    <row r="385" spans="1:5" ht="24">
      <c r="A385">
        <v>91201</v>
      </c>
      <c r="B385" s="2" t="s">
        <v>139</v>
      </c>
      <c r="C385" s="2" t="s">
        <v>140</v>
      </c>
      <c r="D385" s="2" t="s">
        <v>525</v>
      </c>
      <c r="E385" s="4">
        <f t="shared" si="5"/>
        <v>0</v>
      </c>
    </row>
    <row r="386" spans="1:5">
      <c r="A386">
        <v>60504</v>
      </c>
      <c r="B386" s="2" t="s">
        <v>214</v>
      </c>
      <c r="C386" s="2" t="s">
        <v>215</v>
      </c>
      <c r="D386" s="2" t="s">
        <v>526</v>
      </c>
      <c r="E386" s="4">
        <f t="shared" si="5"/>
        <v>0</v>
      </c>
    </row>
    <row r="387" spans="1:5">
      <c r="A387">
        <v>70410</v>
      </c>
      <c r="B387" s="2" t="s">
        <v>102</v>
      </c>
      <c r="C387" s="2" t="s">
        <v>158</v>
      </c>
      <c r="D387" s="2" t="s">
        <v>527</v>
      </c>
      <c r="E387" s="4">
        <f t="shared" si="5"/>
        <v>0</v>
      </c>
    </row>
    <row r="388" spans="1:5">
      <c r="A388">
        <v>20304</v>
      </c>
      <c r="B388" s="2" t="s">
        <v>110</v>
      </c>
      <c r="C388" s="2" t="s">
        <v>361</v>
      </c>
      <c r="D388" s="2" t="s">
        <v>528</v>
      </c>
      <c r="E388" s="4">
        <f t="shared" si="5"/>
        <v>0</v>
      </c>
    </row>
    <row r="389" spans="1:5">
      <c r="A389">
        <v>60404</v>
      </c>
      <c r="B389" s="2" t="s">
        <v>214</v>
      </c>
      <c r="C389" s="2" t="s">
        <v>263</v>
      </c>
      <c r="D389" s="2" t="s">
        <v>528</v>
      </c>
      <c r="E389" s="4">
        <f t="shared" ref="E389:E452" si="6">SUM(F389:AEZ389)</f>
        <v>0</v>
      </c>
    </row>
    <row r="390" spans="1:5">
      <c r="A390">
        <v>90404</v>
      </c>
      <c r="B390" s="2" t="s">
        <v>139</v>
      </c>
      <c r="C390" s="2" t="s">
        <v>189</v>
      </c>
      <c r="D390" s="2" t="s">
        <v>528</v>
      </c>
      <c r="E390" s="4">
        <f t="shared" si="6"/>
        <v>0</v>
      </c>
    </row>
    <row r="391" spans="1:5">
      <c r="A391">
        <v>70309</v>
      </c>
      <c r="B391" s="2" t="s">
        <v>102</v>
      </c>
      <c r="C391" s="2" t="s">
        <v>102</v>
      </c>
      <c r="D391" s="2" t="s">
        <v>529</v>
      </c>
      <c r="E391" s="4">
        <f t="shared" si="6"/>
        <v>0</v>
      </c>
    </row>
    <row r="392" spans="1:5">
      <c r="A392">
        <v>20307</v>
      </c>
      <c r="B392" s="2" t="s">
        <v>110</v>
      </c>
      <c r="C392" s="2" t="s">
        <v>361</v>
      </c>
      <c r="D392" s="2" t="s">
        <v>530</v>
      </c>
      <c r="E392" s="4">
        <f t="shared" si="6"/>
        <v>0</v>
      </c>
    </row>
    <row r="393" spans="1:5">
      <c r="A393">
        <v>90507</v>
      </c>
      <c r="B393" s="2" t="s">
        <v>139</v>
      </c>
      <c r="C393" s="2" t="s">
        <v>258</v>
      </c>
      <c r="D393" s="2" t="s">
        <v>531</v>
      </c>
      <c r="E393" s="4">
        <f t="shared" si="6"/>
        <v>0</v>
      </c>
    </row>
    <row r="394" spans="1:5" ht="24">
      <c r="A394">
        <v>120903</v>
      </c>
      <c r="B394" s="2" t="s">
        <v>104</v>
      </c>
      <c r="C394" s="2" t="s">
        <v>122</v>
      </c>
      <c r="D394" s="2" t="s">
        <v>532</v>
      </c>
      <c r="E394" s="4">
        <f t="shared" si="6"/>
        <v>0</v>
      </c>
    </row>
    <row r="395" spans="1:5">
      <c r="A395">
        <v>40708</v>
      </c>
      <c r="B395" s="2" t="s">
        <v>115</v>
      </c>
      <c r="C395" s="2" t="s">
        <v>318</v>
      </c>
      <c r="D395" s="2" t="s">
        <v>533</v>
      </c>
      <c r="E395" s="4">
        <f t="shared" si="6"/>
        <v>0</v>
      </c>
    </row>
    <row r="396" spans="1:5">
      <c r="A396">
        <v>91008</v>
      </c>
      <c r="B396" s="2" t="s">
        <v>139</v>
      </c>
      <c r="C396" s="2" t="s">
        <v>232</v>
      </c>
      <c r="D396" s="2" t="s">
        <v>533</v>
      </c>
      <c r="E396" s="4">
        <f t="shared" si="6"/>
        <v>0</v>
      </c>
    </row>
    <row r="397" spans="1:5">
      <c r="A397">
        <v>40703</v>
      </c>
      <c r="B397" s="2" t="s">
        <v>115</v>
      </c>
      <c r="C397" s="2" t="s">
        <v>318</v>
      </c>
      <c r="D397" s="2" t="s">
        <v>534</v>
      </c>
      <c r="E397" s="4">
        <f t="shared" si="6"/>
        <v>0</v>
      </c>
    </row>
    <row r="398" spans="1:5">
      <c r="A398">
        <v>40803</v>
      </c>
      <c r="B398" s="2" t="s">
        <v>115</v>
      </c>
      <c r="C398" s="2" t="s">
        <v>419</v>
      </c>
      <c r="D398" s="2" t="s">
        <v>535</v>
      </c>
      <c r="E398" s="4">
        <f t="shared" si="6"/>
        <v>0</v>
      </c>
    </row>
    <row r="399" spans="1:5">
      <c r="A399">
        <v>70307</v>
      </c>
      <c r="B399" s="2" t="s">
        <v>102</v>
      </c>
      <c r="C399" s="2" t="s">
        <v>102</v>
      </c>
      <c r="D399" s="2" t="s">
        <v>535</v>
      </c>
      <c r="E399" s="4">
        <f t="shared" si="6"/>
        <v>0</v>
      </c>
    </row>
    <row r="400" spans="1:5">
      <c r="A400">
        <v>70502</v>
      </c>
      <c r="B400" s="2" t="s">
        <v>102</v>
      </c>
      <c r="C400" s="2" t="s">
        <v>536</v>
      </c>
      <c r="D400" s="2" t="s">
        <v>537</v>
      </c>
      <c r="E400" s="4">
        <f t="shared" si="6"/>
        <v>0</v>
      </c>
    </row>
    <row r="401" spans="1:5">
      <c r="A401">
        <v>60705</v>
      </c>
      <c r="B401" s="2" t="s">
        <v>214</v>
      </c>
      <c r="C401" s="2" t="s">
        <v>286</v>
      </c>
      <c r="D401" s="2" t="s">
        <v>538</v>
      </c>
      <c r="E401" s="4">
        <f t="shared" si="6"/>
        <v>0</v>
      </c>
    </row>
    <row r="402" spans="1:5">
      <c r="A402">
        <v>60503</v>
      </c>
      <c r="B402" s="2" t="s">
        <v>214</v>
      </c>
      <c r="C402" s="2" t="s">
        <v>215</v>
      </c>
      <c r="D402" s="2" t="s">
        <v>539</v>
      </c>
      <c r="E402" s="4">
        <f t="shared" si="6"/>
        <v>0</v>
      </c>
    </row>
    <row r="403" spans="1:5">
      <c r="A403">
        <v>90703</v>
      </c>
      <c r="B403" s="2" t="s">
        <v>139</v>
      </c>
      <c r="C403" s="2" t="s">
        <v>250</v>
      </c>
      <c r="D403" s="2" t="s">
        <v>539</v>
      </c>
      <c r="E403" s="4">
        <f t="shared" si="6"/>
        <v>0</v>
      </c>
    </row>
    <row r="404" spans="1:5">
      <c r="A404">
        <v>60307</v>
      </c>
      <c r="B404" s="2" t="s">
        <v>214</v>
      </c>
      <c r="C404" s="2" t="s">
        <v>334</v>
      </c>
      <c r="D404" s="2" t="s">
        <v>540</v>
      </c>
      <c r="E404" s="4">
        <f t="shared" si="6"/>
        <v>0</v>
      </c>
    </row>
    <row r="405" spans="1:5">
      <c r="A405">
        <v>60308</v>
      </c>
      <c r="B405" s="2" t="s">
        <v>214</v>
      </c>
      <c r="C405" s="2" t="s">
        <v>334</v>
      </c>
      <c r="D405" s="2" t="s">
        <v>541</v>
      </c>
      <c r="E405" s="4">
        <f t="shared" si="6"/>
        <v>0</v>
      </c>
    </row>
    <row r="406" spans="1:5">
      <c r="A406">
        <v>130713</v>
      </c>
      <c r="B406" s="2" t="s">
        <v>131</v>
      </c>
      <c r="C406" s="2" t="s">
        <v>132</v>
      </c>
      <c r="D406" s="2" t="s">
        <v>542</v>
      </c>
      <c r="E406" s="4">
        <f t="shared" si="6"/>
        <v>0</v>
      </c>
    </row>
    <row r="407" spans="1:5">
      <c r="A407">
        <v>90803</v>
      </c>
      <c r="B407" s="2" t="s">
        <v>139</v>
      </c>
      <c r="C407" s="2" t="s">
        <v>302</v>
      </c>
      <c r="D407" s="2" t="s">
        <v>543</v>
      </c>
      <c r="E407" s="4">
        <f t="shared" si="6"/>
        <v>0</v>
      </c>
    </row>
    <row r="408" spans="1:5">
      <c r="A408">
        <v>130908</v>
      </c>
      <c r="B408" s="2" t="s">
        <v>131</v>
      </c>
      <c r="C408" s="2" t="s">
        <v>357</v>
      </c>
      <c r="D408" s="2" t="s">
        <v>544</v>
      </c>
      <c r="E408" s="4">
        <f t="shared" si="6"/>
        <v>0</v>
      </c>
    </row>
    <row r="409" spans="1:5">
      <c r="A409">
        <v>60403</v>
      </c>
      <c r="B409" s="2" t="s">
        <v>214</v>
      </c>
      <c r="C409" s="2" t="s">
        <v>263</v>
      </c>
      <c r="D409" s="2" t="s">
        <v>545</v>
      </c>
      <c r="E409" s="4">
        <f t="shared" si="6"/>
        <v>0</v>
      </c>
    </row>
    <row r="410" spans="1:5">
      <c r="A410">
        <v>90406</v>
      </c>
      <c r="B410" s="2" t="s">
        <v>139</v>
      </c>
      <c r="C410" s="2" t="s">
        <v>189</v>
      </c>
      <c r="D410" s="2" t="s">
        <v>546</v>
      </c>
      <c r="E410" s="4">
        <f t="shared" si="6"/>
        <v>0</v>
      </c>
    </row>
    <row r="411" spans="1:5">
      <c r="A411">
        <v>40406</v>
      </c>
      <c r="B411" s="2" t="s">
        <v>115</v>
      </c>
      <c r="C411" s="2" t="s">
        <v>124</v>
      </c>
      <c r="D411" s="2" t="s">
        <v>547</v>
      </c>
      <c r="E411" s="4">
        <f t="shared" si="6"/>
        <v>0</v>
      </c>
    </row>
    <row r="412" spans="1:5">
      <c r="A412">
        <v>70308</v>
      </c>
      <c r="B412" s="2" t="s">
        <v>102</v>
      </c>
      <c r="C412" s="2" t="s">
        <v>102</v>
      </c>
      <c r="D412" s="2" t="s">
        <v>548</v>
      </c>
      <c r="E412" s="4">
        <f t="shared" si="6"/>
        <v>0</v>
      </c>
    </row>
    <row r="413" spans="1:5">
      <c r="A413">
        <v>60301</v>
      </c>
      <c r="B413" s="2" t="s">
        <v>214</v>
      </c>
      <c r="C413" s="2" t="s">
        <v>334</v>
      </c>
      <c r="D413" s="2" t="s">
        <v>549</v>
      </c>
      <c r="E413" s="4">
        <f t="shared" si="6"/>
        <v>0</v>
      </c>
    </row>
    <row r="414" spans="1:5">
      <c r="A414">
        <v>90304</v>
      </c>
      <c r="B414" s="2" t="s">
        <v>139</v>
      </c>
      <c r="C414" s="2" t="s">
        <v>238</v>
      </c>
      <c r="D414" s="2" t="s">
        <v>550</v>
      </c>
      <c r="E414" s="4">
        <f t="shared" si="6"/>
        <v>0</v>
      </c>
    </row>
    <row r="415" spans="1:5">
      <c r="A415">
        <v>70401</v>
      </c>
      <c r="B415" s="2" t="s">
        <v>102</v>
      </c>
      <c r="C415" s="2" t="s">
        <v>158</v>
      </c>
      <c r="D415" s="2" t="s">
        <v>551</v>
      </c>
      <c r="E415" s="4">
        <f t="shared" si="6"/>
        <v>0</v>
      </c>
    </row>
    <row r="416" spans="1:5" ht="24">
      <c r="A416">
        <v>120804</v>
      </c>
      <c r="B416" s="2" t="s">
        <v>104</v>
      </c>
      <c r="C416" s="2" t="s">
        <v>209</v>
      </c>
      <c r="D416" s="2" t="s">
        <v>552</v>
      </c>
      <c r="E416" s="4">
        <f t="shared" si="6"/>
        <v>0</v>
      </c>
    </row>
    <row r="417" spans="1:5">
      <c r="A417">
        <v>90513</v>
      </c>
      <c r="B417" s="2" t="s">
        <v>139</v>
      </c>
      <c r="C417" s="2" t="s">
        <v>258</v>
      </c>
      <c r="D417" s="2" t="s">
        <v>553</v>
      </c>
      <c r="E417" s="4">
        <f t="shared" si="6"/>
        <v>0</v>
      </c>
    </row>
    <row r="418" spans="1:5" ht="24">
      <c r="A418">
        <v>110103</v>
      </c>
      <c r="B418" s="2" t="s">
        <v>291</v>
      </c>
      <c r="C418" s="2" t="s">
        <v>292</v>
      </c>
      <c r="D418" s="2" t="s">
        <v>554</v>
      </c>
      <c r="E418" s="4">
        <f t="shared" si="6"/>
        <v>0</v>
      </c>
    </row>
    <row r="419" spans="1:5" ht="24">
      <c r="A419">
        <v>120307</v>
      </c>
      <c r="B419" s="2" t="s">
        <v>104</v>
      </c>
      <c r="C419" s="2" t="s">
        <v>126</v>
      </c>
      <c r="D419" s="2" t="s">
        <v>555</v>
      </c>
      <c r="E419" s="4">
        <f t="shared" si="6"/>
        <v>0</v>
      </c>
    </row>
    <row r="420" spans="1:5">
      <c r="A420">
        <v>30405</v>
      </c>
      <c r="B420" s="2" t="s">
        <v>99</v>
      </c>
      <c r="C420" s="2" t="s">
        <v>216</v>
      </c>
      <c r="D420" s="2" t="s">
        <v>556</v>
      </c>
      <c r="E420" s="4">
        <f t="shared" si="6"/>
        <v>0</v>
      </c>
    </row>
    <row r="421" spans="1:5">
      <c r="A421">
        <v>70503</v>
      </c>
      <c r="B421" s="2" t="s">
        <v>102</v>
      </c>
      <c r="C421" s="2" t="s">
        <v>536</v>
      </c>
      <c r="D421" s="2" t="s">
        <v>557</v>
      </c>
      <c r="E421" s="4">
        <f t="shared" si="6"/>
        <v>0</v>
      </c>
    </row>
    <row r="422" spans="1:5">
      <c r="A422">
        <v>81004</v>
      </c>
      <c r="B422" s="2" t="s">
        <v>97</v>
      </c>
      <c r="C422" s="2" t="s">
        <v>134</v>
      </c>
      <c r="D422" s="2" t="s">
        <v>558</v>
      </c>
      <c r="E422" s="4">
        <f t="shared" si="6"/>
        <v>0</v>
      </c>
    </row>
    <row r="423" spans="1:5">
      <c r="A423">
        <v>60407</v>
      </c>
      <c r="B423" s="2" t="s">
        <v>214</v>
      </c>
      <c r="C423" s="2" t="s">
        <v>263</v>
      </c>
      <c r="D423" s="2" t="s">
        <v>559</v>
      </c>
      <c r="E423" s="4">
        <f t="shared" si="6"/>
        <v>0</v>
      </c>
    </row>
    <row r="424" spans="1:5">
      <c r="A424">
        <v>130714</v>
      </c>
      <c r="B424" s="2" t="s">
        <v>131</v>
      </c>
      <c r="C424" s="2" t="s">
        <v>132</v>
      </c>
      <c r="D424" s="2" t="s">
        <v>560</v>
      </c>
      <c r="E424" s="4">
        <f t="shared" si="6"/>
        <v>0</v>
      </c>
    </row>
    <row r="425" spans="1:5">
      <c r="A425">
        <v>50208</v>
      </c>
      <c r="B425" s="2" t="s">
        <v>107</v>
      </c>
      <c r="C425" s="2" t="s">
        <v>195</v>
      </c>
      <c r="D425" s="2" t="s">
        <v>561</v>
      </c>
      <c r="E425" s="4">
        <f t="shared" si="6"/>
        <v>0</v>
      </c>
    </row>
    <row r="426" spans="1:5">
      <c r="A426">
        <v>30301</v>
      </c>
      <c r="B426" s="2" t="s">
        <v>99</v>
      </c>
      <c r="C426" s="2" t="s">
        <v>296</v>
      </c>
      <c r="D426" s="2" t="s">
        <v>562</v>
      </c>
      <c r="E426" s="4">
        <f t="shared" si="6"/>
        <v>0</v>
      </c>
    </row>
    <row r="427" spans="1:5">
      <c r="A427">
        <v>10302</v>
      </c>
      <c r="B427" s="2" t="s">
        <v>119</v>
      </c>
      <c r="C427" s="2" t="s">
        <v>159</v>
      </c>
      <c r="D427" s="2" t="s">
        <v>563</v>
      </c>
      <c r="E427" s="4">
        <f t="shared" si="6"/>
        <v>0</v>
      </c>
    </row>
    <row r="428" spans="1:5">
      <c r="A428">
        <v>30503</v>
      </c>
      <c r="B428" s="2" t="s">
        <v>99</v>
      </c>
      <c r="C428" s="2" t="s">
        <v>307</v>
      </c>
      <c r="D428" s="2" t="s">
        <v>563</v>
      </c>
      <c r="E428" s="4">
        <f t="shared" si="6"/>
        <v>0</v>
      </c>
    </row>
    <row r="429" spans="1:5">
      <c r="A429">
        <v>70411</v>
      </c>
      <c r="B429" s="2" t="s">
        <v>102</v>
      </c>
      <c r="C429" s="2" t="s">
        <v>158</v>
      </c>
      <c r="D429" s="2" t="s">
        <v>564</v>
      </c>
      <c r="E429" s="4">
        <f t="shared" si="6"/>
        <v>0</v>
      </c>
    </row>
    <row r="430" spans="1:5">
      <c r="A430">
        <v>60103</v>
      </c>
      <c r="B430" s="2" t="s">
        <v>214</v>
      </c>
      <c r="C430" s="2" t="s">
        <v>282</v>
      </c>
      <c r="D430" s="2" t="s">
        <v>565</v>
      </c>
      <c r="E430" s="4">
        <f t="shared" si="6"/>
        <v>0</v>
      </c>
    </row>
    <row r="431" spans="1:5">
      <c r="A431">
        <v>90211</v>
      </c>
      <c r="B431" s="2" t="s">
        <v>139</v>
      </c>
      <c r="C431" s="2" t="s">
        <v>165</v>
      </c>
      <c r="D431" s="2" t="s">
        <v>566</v>
      </c>
      <c r="E431" s="4">
        <f t="shared" si="6"/>
        <v>0</v>
      </c>
    </row>
    <row r="432" spans="1:5">
      <c r="A432">
        <v>41004</v>
      </c>
      <c r="B432" s="2" t="s">
        <v>115</v>
      </c>
      <c r="C432" s="2" t="s">
        <v>202</v>
      </c>
      <c r="D432" s="2" t="s">
        <v>567</v>
      </c>
      <c r="E432" s="4">
        <f t="shared" si="6"/>
        <v>0</v>
      </c>
    </row>
    <row r="433" spans="1:5">
      <c r="A433">
        <v>90601</v>
      </c>
      <c r="B433" s="2" t="s">
        <v>139</v>
      </c>
      <c r="C433" s="2" t="s">
        <v>253</v>
      </c>
      <c r="D433" s="2" t="s">
        <v>568</v>
      </c>
      <c r="E433" s="4">
        <f t="shared" si="6"/>
        <v>0</v>
      </c>
    </row>
    <row r="434" spans="1:5" ht="24">
      <c r="A434">
        <v>120316</v>
      </c>
      <c r="B434" s="2" t="s">
        <v>104</v>
      </c>
      <c r="C434" s="2" t="s">
        <v>126</v>
      </c>
      <c r="D434" s="2" t="s">
        <v>569</v>
      </c>
      <c r="E434" s="4">
        <f t="shared" si="6"/>
        <v>0</v>
      </c>
    </row>
    <row r="435" spans="1:5" ht="24">
      <c r="A435">
        <v>120606</v>
      </c>
      <c r="B435" s="2" t="s">
        <v>104</v>
      </c>
      <c r="C435" s="2" t="s">
        <v>187</v>
      </c>
      <c r="D435" s="2" t="s">
        <v>570</v>
      </c>
      <c r="E435" s="4">
        <f t="shared" si="6"/>
        <v>0</v>
      </c>
    </row>
    <row r="436" spans="1:5" ht="24">
      <c r="A436">
        <v>120107</v>
      </c>
      <c r="B436" s="2" t="s">
        <v>104</v>
      </c>
      <c r="C436" s="2" t="s">
        <v>193</v>
      </c>
      <c r="D436" s="2" t="s">
        <v>571</v>
      </c>
      <c r="E436" s="4">
        <f t="shared" si="6"/>
        <v>0</v>
      </c>
    </row>
    <row r="437" spans="1:5">
      <c r="A437">
        <v>10404</v>
      </c>
      <c r="B437" s="2" t="s">
        <v>119</v>
      </c>
      <c r="C437" s="2" t="s">
        <v>120</v>
      </c>
      <c r="D437" s="2" t="s">
        <v>572</v>
      </c>
      <c r="E437" s="4">
        <f t="shared" si="6"/>
        <v>0</v>
      </c>
    </row>
    <row r="438" spans="1:5">
      <c r="A438">
        <v>100101</v>
      </c>
      <c r="B438" s="2" t="s">
        <v>113</v>
      </c>
      <c r="C438" s="2" t="s">
        <v>113</v>
      </c>
      <c r="D438" s="2" t="s">
        <v>573</v>
      </c>
      <c r="E438" s="4">
        <f t="shared" si="6"/>
        <v>0</v>
      </c>
    </row>
    <row r="439" spans="1:5">
      <c r="A439">
        <v>20401</v>
      </c>
      <c r="B439" s="2" t="s">
        <v>110</v>
      </c>
      <c r="C439" s="2" t="s">
        <v>242</v>
      </c>
      <c r="D439" s="2" t="s">
        <v>574</v>
      </c>
      <c r="E439" s="4">
        <f t="shared" si="6"/>
        <v>0</v>
      </c>
    </row>
    <row r="440" spans="1:5" ht="24">
      <c r="A440">
        <v>120108</v>
      </c>
      <c r="B440" s="2" t="s">
        <v>104</v>
      </c>
      <c r="C440" s="2" t="s">
        <v>193</v>
      </c>
      <c r="D440" s="2" t="s">
        <v>575</v>
      </c>
      <c r="E440" s="4">
        <f t="shared" si="6"/>
        <v>0</v>
      </c>
    </row>
    <row r="441" spans="1:5" ht="24">
      <c r="A441">
        <v>120308</v>
      </c>
      <c r="B441" s="2" t="s">
        <v>104</v>
      </c>
      <c r="C441" s="2" t="s">
        <v>126</v>
      </c>
      <c r="D441" s="2" t="s">
        <v>576</v>
      </c>
      <c r="E441" s="4">
        <f t="shared" si="6"/>
        <v>0</v>
      </c>
    </row>
    <row r="442" spans="1:5">
      <c r="A442">
        <v>30504</v>
      </c>
      <c r="B442" s="2" t="s">
        <v>99</v>
      </c>
      <c r="C442" s="2" t="s">
        <v>307</v>
      </c>
      <c r="D442" s="2" t="s">
        <v>577</v>
      </c>
      <c r="E442" s="4">
        <f t="shared" si="6"/>
        <v>0</v>
      </c>
    </row>
    <row r="443" spans="1:5">
      <c r="A443">
        <v>70215</v>
      </c>
      <c r="B443" s="2" t="s">
        <v>102</v>
      </c>
      <c r="C443" s="2" t="s">
        <v>161</v>
      </c>
      <c r="D443" s="2" t="s">
        <v>578</v>
      </c>
      <c r="E443" s="4">
        <f t="shared" si="6"/>
        <v>0</v>
      </c>
    </row>
    <row r="444" spans="1:5">
      <c r="A444">
        <v>41404</v>
      </c>
      <c r="B444" s="2" t="s">
        <v>115</v>
      </c>
      <c r="C444" s="2" t="s">
        <v>268</v>
      </c>
      <c r="D444" s="2" t="s">
        <v>579</v>
      </c>
      <c r="E444" s="4">
        <f t="shared" si="6"/>
        <v>0</v>
      </c>
    </row>
    <row r="445" spans="1:5">
      <c r="A445">
        <v>30602</v>
      </c>
      <c r="B445" s="2" t="s">
        <v>99</v>
      </c>
      <c r="C445" s="2" t="s">
        <v>580</v>
      </c>
      <c r="D445" s="2" t="s">
        <v>581</v>
      </c>
      <c r="E445" s="4">
        <f t="shared" si="6"/>
        <v>0</v>
      </c>
    </row>
    <row r="446" spans="1:5">
      <c r="A446">
        <v>130408</v>
      </c>
      <c r="B446" s="2" t="s">
        <v>131</v>
      </c>
      <c r="C446" s="2" t="s">
        <v>178</v>
      </c>
      <c r="D446" s="2" t="s">
        <v>582</v>
      </c>
      <c r="E446" s="4">
        <f t="shared" si="6"/>
        <v>0</v>
      </c>
    </row>
    <row r="447" spans="1:5">
      <c r="A447">
        <v>30109</v>
      </c>
      <c r="B447" s="2" t="s">
        <v>99</v>
      </c>
      <c r="C447" s="2" t="s">
        <v>99</v>
      </c>
      <c r="D447" s="2" t="s">
        <v>583</v>
      </c>
      <c r="E447" s="4">
        <f t="shared" si="6"/>
        <v>0</v>
      </c>
    </row>
    <row r="448" spans="1:5">
      <c r="A448">
        <v>30201</v>
      </c>
      <c r="B448" s="2" t="s">
        <v>99</v>
      </c>
      <c r="C448" s="2" t="s">
        <v>100</v>
      </c>
      <c r="D448" s="2" t="s">
        <v>584</v>
      </c>
      <c r="E448" s="4">
        <f t="shared" si="6"/>
        <v>0</v>
      </c>
    </row>
    <row r="449" spans="1:5">
      <c r="A449">
        <v>130103</v>
      </c>
      <c r="B449" s="2" t="s">
        <v>131</v>
      </c>
      <c r="C449" s="2" t="s">
        <v>144</v>
      </c>
      <c r="D449" s="2" t="s">
        <v>585</v>
      </c>
      <c r="E449" s="4">
        <f t="shared" si="6"/>
        <v>0</v>
      </c>
    </row>
    <row r="450" spans="1:5">
      <c r="A450">
        <v>40109</v>
      </c>
      <c r="B450" s="2" t="s">
        <v>115</v>
      </c>
      <c r="C450" s="2" t="s">
        <v>116</v>
      </c>
      <c r="D450" s="2" t="s">
        <v>586</v>
      </c>
      <c r="E450" s="4">
        <f t="shared" si="6"/>
        <v>0</v>
      </c>
    </row>
    <row r="451" spans="1:5">
      <c r="A451">
        <v>91014</v>
      </c>
      <c r="B451" s="2" t="s">
        <v>139</v>
      </c>
      <c r="C451" s="2" t="s">
        <v>232</v>
      </c>
      <c r="D451" s="2" t="s">
        <v>587</v>
      </c>
      <c r="E451" s="4">
        <f t="shared" si="6"/>
        <v>0</v>
      </c>
    </row>
    <row r="452" spans="1:5">
      <c r="A452">
        <v>130715</v>
      </c>
      <c r="B452" s="2" t="s">
        <v>131</v>
      </c>
      <c r="C452" s="2" t="s">
        <v>132</v>
      </c>
      <c r="D452" s="2" t="s">
        <v>588</v>
      </c>
      <c r="E452" s="4">
        <f t="shared" si="6"/>
        <v>0</v>
      </c>
    </row>
    <row r="453" spans="1:5">
      <c r="A453">
        <v>60401</v>
      </c>
      <c r="B453" s="2" t="s">
        <v>214</v>
      </c>
      <c r="C453" s="2" t="s">
        <v>263</v>
      </c>
      <c r="D453" s="2" t="s">
        <v>589</v>
      </c>
      <c r="E453" s="4">
        <f t="shared" ref="E453:E516" si="7">SUM(F453:AEZ453)</f>
        <v>0</v>
      </c>
    </row>
    <row r="454" spans="1:5">
      <c r="A454">
        <v>20501</v>
      </c>
      <c r="B454" s="2" t="s">
        <v>110</v>
      </c>
      <c r="C454" s="2" t="s">
        <v>348</v>
      </c>
      <c r="D454" s="2" t="s">
        <v>590</v>
      </c>
      <c r="E454" s="4">
        <f t="shared" si="7"/>
        <v>0</v>
      </c>
    </row>
    <row r="455" spans="1:5">
      <c r="A455">
        <v>81008</v>
      </c>
      <c r="B455" s="2" t="s">
        <v>97</v>
      </c>
      <c r="C455" s="2" t="s">
        <v>134</v>
      </c>
      <c r="D455" s="2" t="s">
        <v>591</v>
      </c>
      <c r="E455" s="4">
        <f t="shared" si="7"/>
        <v>0</v>
      </c>
    </row>
    <row r="456" spans="1:5">
      <c r="A456">
        <v>70505</v>
      </c>
      <c r="B456" s="2" t="s">
        <v>102</v>
      </c>
      <c r="C456" s="2" t="s">
        <v>536</v>
      </c>
      <c r="D456" s="2" t="s">
        <v>592</v>
      </c>
      <c r="E456" s="4">
        <f t="shared" si="7"/>
        <v>0</v>
      </c>
    </row>
    <row r="457" spans="1:5">
      <c r="A457">
        <v>81102</v>
      </c>
      <c r="B457" s="2" t="s">
        <v>97</v>
      </c>
      <c r="C457" s="2" t="s">
        <v>593</v>
      </c>
      <c r="D457" s="2" t="s">
        <v>594</v>
      </c>
      <c r="E457" s="4">
        <f t="shared" si="7"/>
        <v>0</v>
      </c>
    </row>
    <row r="458" spans="1:5">
      <c r="A458">
        <v>81103</v>
      </c>
      <c r="B458" s="2" t="s">
        <v>97</v>
      </c>
      <c r="C458" s="2" t="s">
        <v>593</v>
      </c>
      <c r="D458" s="2" t="s">
        <v>595</v>
      </c>
      <c r="E458" s="4">
        <f t="shared" si="7"/>
        <v>0</v>
      </c>
    </row>
    <row r="459" spans="1:5">
      <c r="A459">
        <v>80817</v>
      </c>
      <c r="B459" s="2" t="s">
        <v>97</v>
      </c>
      <c r="C459" s="2" t="s">
        <v>97</v>
      </c>
      <c r="D459" s="2" t="s">
        <v>596</v>
      </c>
      <c r="E459" s="4">
        <f t="shared" si="7"/>
        <v>0</v>
      </c>
    </row>
    <row r="460" spans="1:5">
      <c r="A460">
        <v>40804</v>
      </c>
      <c r="B460" s="2" t="s">
        <v>115</v>
      </c>
      <c r="C460" s="2" t="s">
        <v>419</v>
      </c>
      <c r="D460" s="2" t="s">
        <v>597</v>
      </c>
      <c r="E460" s="4">
        <f t="shared" si="7"/>
        <v>0</v>
      </c>
    </row>
    <row r="461" spans="1:5">
      <c r="A461">
        <v>20606</v>
      </c>
      <c r="B461" s="2" t="s">
        <v>110</v>
      </c>
      <c r="C461" s="2" t="s">
        <v>236</v>
      </c>
      <c r="D461" s="2" t="s">
        <v>598</v>
      </c>
      <c r="E461" s="4">
        <f t="shared" si="7"/>
        <v>0</v>
      </c>
    </row>
    <row r="462" spans="1:5">
      <c r="A462">
        <v>30501</v>
      </c>
      <c r="B462" s="2" t="s">
        <v>99</v>
      </c>
      <c r="C462" s="2" t="s">
        <v>307</v>
      </c>
      <c r="D462" s="2" t="s">
        <v>599</v>
      </c>
      <c r="E462" s="4">
        <f t="shared" si="7"/>
        <v>0</v>
      </c>
    </row>
    <row r="463" spans="1:5">
      <c r="A463">
        <v>30205</v>
      </c>
      <c r="B463" s="2" t="s">
        <v>99</v>
      </c>
      <c r="C463" s="2" t="s">
        <v>100</v>
      </c>
      <c r="D463" s="2" t="s">
        <v>600</v>
      </c>
      <c r="E463" s="4">
        <f t="shared" si="7"/>
        <v>0</v>
      </c>
    </row>
    <row r="464" spans="1:5">
      <c r="A464">
        <v>30505</v>
      </c>
      <c r="B464" s="2" t="s">
        <v>99</v>
      </c>
      <c r="C464" s="2" t="s">
        <v>307</v>
      </c>
      <c r="D464" s="2" t="s">
        <v>601</v>
      </c>
      <c r="E464" s="4">
        <f t="shared" si="7"/>
        <v>0</v>
      </c>
    </row>
    <row r="465" spans="1:5">
      <c r="A465">
        <v>40403</v>
      </c>
      <c r="B465" s="2" t="s">
        <v>115</v>
      </c>
      <c r="C465" s="2" t="s">
        <v>124</v>
      </c>
      <c r="D465" s="2" t="s">
        <v>601</v>
      </c>
      <c r="E465" s="4">
        <f t="shared" si="7"/>
        <v>0</v>
      </c>
    </row>
    <row r="466" spans="1:5">
      <c r="A466">
        <v>70216</v>
      </c>
      <c r="B466" s="2" t="s">
        <v>102</v>
      </c>
      <c r="C466" s="2" t="s">
        <v>161</v>
      </c>
      <c r="D466" s="2" t="s">
        <v>601</v>
      </c>
      <c r="E466" s="4">
        <f t="shared" si="7"/>
        <v>0</v>
      </c>
    </row>
    <row r="467" spans="1:5">
      <c r="A467">
        <v>40105</v>
      </c>
      <c r="B467" s="2" t="s">
        <v>115</v>
      </c>
      <c r="C467" s="2" t="s">
        <v>116</v>
      </c>
      <c r="D467" s="2" t="s">
        <v>602</v>
      </c>
      <c r="E467" s="4">
        <f t="shared" si="7"/>
        <v>0</v>
      </c>
    </row>
    <row r="468" spans="1:5">
      <c r="A468">
        <v>40306</v>
      </c>
      <c r="B468" s="2" t="s">
        <v>115</v>
      </c>
      <c r="C468" s="2" t="s">
        <v>152</v>
      </c>
      <c r="D468" s="2" t="s">
        <v>603</v>
      </c>
      <c r="E468" s="4">
        <f t="shared" si="7"/>
        <v>0</v>
      </c>
    </row>
    <row r="469" spans="1:5">
      <c r="A469">
        <v>70604</v>
      </c>
      <c r="B469" s="2" t="s">
        <v>102</v>
      </c>
      <c r="C469" s="2" t="s">
        <v>336</v>
      </c>
      <c r="D469" s="2" t="s">
        <v>603</v>
      </c>
      <c r="E469" s="4">
        <f t="shared" si="7"/>
        <v>0</v>
      </c>
    </row>
    <row r="470" spans="1:5">
      <c r="A470">
        <v>60505</v>
      </c>
      <c r="B470" s="2" t="s">
        <v>214</v>
      </c>
      <c r="C470" s="2" t="s">
        <v>215</v>
      </c>
      <c r="D470" s="2" t="s">
        <v>604</v>
      </c>
      <c r="E470" s="4">
        <f t="shared" si="7"/>
        <v>0</v>
      </c>
    </row>
    <row r="471" spans="1:5">
      <c r="A471">
        <v>60501</v>
      </c>
      <c r="B471" s="2" t="s">
        <v>214</v>
      </c>
      <c r="C471" s="2" t="s">
        <v>215</v>
      </c>
      <c r="D471" s="2" t="s">
        <v>605</v>
      </c>
      <c r="E471" s="4">
        <f t="shared" si="7"/>
        <v>0</v>
      </c>
    </row>
    <row r="472" spans="1:5">
      <c r="A472">
        <v>70605</v>
      </c>
      <c r="B472" s="2" t="s">
        <v>102</v>
      </c>
      <c r="C472" s="2" t="s">
        <v>336</v>
      </c>
      <c r="D472" s="2" t="s">
        <v>606</v>
      </c>
      <c r="E472" s="4">
        <f t="shared" si="7"/>
        <v>0</v>
      </c>
    </row>
    <row r="473" spans="1:5">
      <c r="A473">
        <v>80810</v>
      </c>
      <c r="B473" s="2" t="s">
        <v>97</v>
      </c>
      <c r="C473" s="2" t="s">
        <v>97</v>
      </c>
      <c r="D473" s="2" t="s">
        <v>607</v>
      </c>
      <c r="E473" s="4">
        <f t="shared" si="7"/>
        <v>0</v>
      </c>
    </row>
    <row r="474" spans="1:5">
      <c r="A474">
        <v>80604</v>
      </c>
      <c r="B474" s="2" t="s">
        <v>97</v>
      </c>
      <c r="C474" s="2" t="s">
        <v>204</v>
      </c>
      <c r="D474" s="2" t="s">
        <v>608</v>
      </c>
      <c r="E474" s="4">
        <f t="shared" si="7"/>
        <v>0</v>
      </c>
    </row>
    <row r="475" spans="1:5">
      <c r="A475">
        <v>41405</v>
      </c>
      <c r="B475" s="2" t="s">
        <v>115</v>
      </c>
      <c r="C475" s="2" t="s">
        <v>268</v>
      </c>
      <c r="D475" s="2" t="s">
        <v>609</v>
      </c>
      <c r="E475" s="4">
        <f t="shared" si="7"/>
        <v>0</v>
      </c>
    </row>
    <row r="476" spans="1:5">
      <c r="A476">
        <v>50203</v>
      </c>
      <c r="B476" s="2" t="s">
        <v>107</v>
      </c>
      <c r="C476" s="2" t="s">
        <v>195</v>
      </c>
      <c r="D476" s="2" t="s">
        <v>610</v>
      </c>
      <c r="E476" s="4">
        <f t="shared" si="7"/>
        <v>0</v>
      </c>
    </row>
    <row r="477" spans="1:5">
      <c r="A477">
        <v>70501</v>
      </c>
      <c r="B477" s="2" t="s">
        <v>102</v>
      </c>
      <c r="C477" s="2" t="s">
        <v>536</v>
      </c>
      <c r="D477" s="2" t="s">
        <v>611</v>
      </c>
      <c r="E477" s="4">
        <f t="shared" si="7"/>
        <v>0</v>
      </c>
    </row>
    <row r="478" spans="1:5">
      <c r="A478">
        <v>40307</v>
      </c>
      <c r="B478" s="2" t="s">
        <v>115</v>
      </c>
      <c r="C478" s="2" t="s">
        <v>152</v>
      </c>
      <c r="D478" s="2" t="s">
        <v>612</v>
      </c>
      <c r="E478" s="4">
        <f t="shared" si="7"/>
        <v>0</v>
      </c>
    </row>
    <row r="479" spans="1:5">
      <c r="A479">
        <v>40607</v>
      </c>
      <c r="B479" s="2" t="s">
        <v>115</v>
      </c>
      <c r="C479" s="2" t="s">
        <v>185</v>
      </c>
      <c r="D479" s="2" t="s">
        <v>612</v>
      </c>
      <c r="E479" s="4">
        <f t="shared" si="7"/>
        <v>0</v>
      </c>
    </row>
    <row r="480" spans="1:5">
      <c r="A480">
        <v>80813</v>
      </c>
      <c r="B480" s="2" t="s">
        <v>97</v>
      </c>
      <c r="C480" s="2" t="s">
        <v>97</v>
      </c>
      <c r="D480" s="2" t="s">
        <v>612</v>
      </c>
      <c r="E480" s="4">
        <f t="shared" si="7"/>
        <v>0</v>
      </c>
    </row>
    <row r="481" spans="1:5">
      <c r="A481">
        <v>80205</v>
      </c>
      <c r="B481" s="2" t="s">
        <v>97</v>
      </c>
      <c r="C481" s="2" t="s">
        <v>461</v>
      </c>
      <c r="D481" s="2" t="s">
        <v>613</v>
      </c>
      <c r="E481" s="4">
        <f t="shared" si="7"/>
        <v>0</v>
      </c>
    </row>
    <row r="482" spans="1:5">
      <c r="A482">
        <v>20601</v>
      </c>
      <c r="B482" s="2" t="s">
        <v>110</v>
      </c>
      <c r="C482" s="2" t="s">
        <v>236</v>
      </c>
      <c r="D482" s="2" t="s">
        <v>614</v>
      </c>
      <c r="E482" s="4">
        <f t="shared" si="7"/>
        <v>0</v>
      </c>
    </row>
    <row r="483" spans="1:5">
      <c r="A483">
        <v>70217</v>
      </c>
      <c r="B483" s="2" t="s">
        <v>102</v>
      </c>
      <c r="C483" s="2" t="s">
        <v>161</v>
      </c>
      <c r="D483" s="2" t="s">
        <v>615</v>
      </c>
      <c r="E483" s="4">
        <f t="shared" si="7"/>
        <v>0</v>
      </c>
    </row>
    <row r="484" spans="1:5" ht="24">
      <c r="A484">
        <v>120309</v>
      </c>
      <c r="B484" s="2" t="s">
        <v>104</v>
      </c>
      <c r="C484" s="2" t="s">
        <v>126</v>
      </c>
      <c r="D484" s="2" t="s">
        <v>615</v>
      </c>
      <c r="E484" s="4">
        <f t="shared" si="7"/>
        <v>0</v>
      </c>
    </row>
    <row r="485" spans="1:5">
      <c r="A485">
        <v>60405</v>
      </c>
      <c r="B485" s="2" t="s">
        <v>214</v>
      </c>
      <c r="C485" s="2" t="s">
        <v>263</v>
      </c>
      <c r="D485" s="2" t="s">
        <v>616</v>
      </c>
      <c r="E485" s="4">
        <f t="shared" si="7"/>
        <v>0</v>
      </c>
    </row>
    <row r="486" spans="1:5">
      <c r="A486">
        <v>70110</v>
      </c>
      <c r="B486" s="2" t="s">
        <v>102</v>
      </c>
      <c r="C486" s="2" t="s">
        <v>355</v>
      </c>
      <c r="D486" s="2" t="s">
        <v>617</v>
      </c>
      <c r="E486" s="4">
        <f t="shared" si="7"/>
        <v>0</v>
      </c>
    </row>
    <row r="487" spans="1:5">
      <c r="A487">
        <v>60601</v>
      </c>
      <c r="B487" s="2" t="s">
        <v>214</v>
      </c>
      <c r="C487" s="2" t="s">
        <v>328</v>
      </c>
      <c r="D487" s="2" t="s">
        <v>618</v>
      </c>
      <c r="E487" s="4">
        <f t="shared" si="7"/>
        <v>0</v>
      </c>
    </row>
    <row r="488" spans="1:5" ht="24">
      <c r="A488">
        <v>120607</v>
      </c>
      <c r="B488" s="2" t="s">
        <v>104</v>
      </c>
      <c r="C488" s="2" t="s">
        <v>187</v>
      </c>
      <c r="D488" s="2" t="s">
        <v>619</v>
      </c>
      <c r="E488" s="4">
        <f t="shared" si="7"/>
        <v>0</v>
      </c>
    </row>
    <row r="489" spans="1:5">
      <c r="A489">
        <v>20305</v>
      </c>
      <c r="B489" s="2" t="s">
        <v>110</v>
      </c>
      <c r="C489" s="2" t="s">
        <v>361</v>
      </c>
      <c r="D489" s="2" t="s">
        <v>620</v>
      </c>
      <c r="E489" s="4">
        <f t="shared" si="7"/>
        <v>0</v>
      </c>
    </row>
    <row r="490" spans="1:5">
      <c r="A490">
        <v>90605</v>
      </c>
      <c r="B490" s="2" t="s">
        <v>139</v>
      </c>
      <c r="C490" s="2" t="s">
        <v>253</v>
      </c>
      <c r="D490" s="2" t="s">
        <v>621</v>
      </c>
      <c r="E490" s="4">
        <f t="shared" si="7"/>
        <v>0</v>
      </c>
    </row>
    <row r="491" spans="1:5">
      <c r="A491">
        <v>50204</v>
      </c>
      <c r="B491" s="2" t="s">
        <v>107</v>
      </c>
      <c r="C491" s="2" t="s">
        <v>195</v>
      </c>
      <c r="D491" s="2" t="s">
        <v>195</v>
      </c>
      <c r="E491" s="4">
        <f t="shared" si="7"/>
        <v>0</v>
      </c>
    </row>
    <row r="492" spans="1:5">
      <c r="A492">
        <v>30206</v>
      </c>
      <c r="B492" s="2" t="s">
        <v>99</v>
      </c>
      <c r="C492" s="2" t="s">
        <v>100</v>
      </c>
      <c r="D492" s="2" t="s">
        <v>622</v>
      </c>
      <c r="E492" s="4">
        <f t="shared" si="7"/>
        <v>0</v>
      </c>
    </row>
    <row r="493" spans="1:5">
      <c r="A493">
        <v>90508</v>
      </c>
      <c r="B493" s="2" t="s">
        <v>139</v>
      </c>
      <c r="C493" s="2" t="s">
        <v>258</v>
      </c>
      <c r="D493" s="2" t="s">
        <v>623</v>
      </c>
      <c r="E493" s="4">
        <f t="shared" si="7"/>
        <v>0</v>
      </c>
    </row>
    <row r="494" spans="1:5">
      <c r="A494">
        <v>30506</v>
      </c>
      <c r="B494" s="2" t="s">
        <v>99</v>
      </c>
      <c r="C494" s="2" t="s">
        <v>307</v>
      </c>
      <c r="D494" s="2" t="s">
        <v>624</v>
      </c>
      <c r="E494" s="4">
        <f t="shared" si="7"/>
        <v>0</v>
      </c>
    </row>
    <row r="495" spans="1:5">
      <c r="A495">
        <v>130716</v>
      </c>
      <c r="B495" s="2" t="s">
        <v>131</v>
      </c>
      <c r="C495" s="2" t="s">
        <v>132</v>
      </c>
      <c r="D495" s="2" t="s">
        <v>625</v>
      </c>
      <c r="E495" s="4">
        <f t="shared" si="7"/>
        <v>0</v>
      </c>
    </row>
    <row r="496" spans="1:5">
      <c r="A496">
        <v>41005</v>
      </c>
      <c r="B496" s="2" t="s">
        <v>115</v>
      </c>
      <c r="C496" s="2" t="s">
        <v>202</v>
      </c>
      <c r="D496" s="2" t="s">
        <v>626</v>
      </c>
      <c r="E496" s="4">
        <f t="shared" si="7"/>
        <v>0</v>
      </c>
    </row>
    <row r="497" spans="1:5">
      <c r="A497">
        <v>20104</v>
      </c>
      <c r="B497" s="2" t="s">
        <v>110</v>
      </c>
      <c r="C497" s="2" t="s">
        <v>111</v>
      </c>
      <c r="D497" s="2" t="s">
        <v>336</v>
      </c>
      <c r="E497" s="4">
        <f t="shared" si="7"/>
        <v>0</v>
      </c>
    </row>
    <row r="498" spans="1:5">
      <c r="A498">
        <v>70601</v>
      </c>
      <c r="B498" s="2" t="s">
        <v>102</v>
      </c>
      <c r="C498" s="2" t="s">
        <v>336</v>
      </c>
      <c r="D498" s="2" t="s">
        <v>627</v>
      </c>
      <c r="E498" s="4">
        <f t="shared" si="7"/>
        <v>0</v>
      </c>
    </row>
    <row r="499" spans="1:5">
      <c r="A499">
        <v>91005</v>
      </c>
      <c r="B499" s="2" t="s">
        <v>139</v>
      </c>
      <c r="C499" s="2" t="s">
        <v>232</v>
      </c>
      <c r="D499" s="2" t="s">
        <v>628</v>
      </c>
      <c r="E499" s="4">
        <f t="shared" si="7"/>
        <v>0</v>
      </c>
    </row>
    <row r="500" spans="1:5">
      <c r="A500">
        <v>60506</v>
      </c>
      <c r="B500" s="2" t="s">
        <v>214</v>
      </c>
      <c r="C500" s="2" t="s">
        <v>215</v>
      </c>
      <c r="D500" s="2" t="s">
        <v>629</v>
      </c>
      <c r="E500" s="4">
        <f t="shared" si="7"/>
        <v>0</v>
      </c>
    </row>
    <row r="501" spans="1:5">
      <c r="A501">
        <v>30401</v>
      </c>
      <c r="B501" s="2" t="s">
        <v>99</v>
      </c>
      <c r="C501" s="2" t="s">
        <v>216</v>
      </c>
      <c r="D501" s="2" t="s">
        <v>630</v>
      </c>
      <c r="E501" s="4">
        <f t="shared" si="7"/>
        <v>0</v>
      </c>
    </row>
    <row r="502" spans="1:5">
      <c r="A502">
        <v>40704</v>
      </c>
      <c r="B502" s="2" t="s">
        <v>115</v>
      </c>
      <c r="C502" s="2" t="s">
        <v>318</v>
      </c>
      <c r="D502" s="2" t="s">
        <v>631</v>
      </c>
      <c r="E502" s="4">
        <f t="shared" si="7"/>
        <v>0</v>
      </c>
    </row>
    <row r="503" spans="1:5">
      <c r="A503">
        <v>40705</v>
      </c>
      <c r="B503" s="2" t="s">
        <v>115</v>
      </c>
      <c r="C503" s="2" t="s">
        <v>318</v>
      </c>
      <c r="D503" s="2" t="s">
        <v>632</v>
      </c>
      <c r="E503" s="4">
        <f t="shared" si="7"/>
        <v>0</v>
      </c>
    </row>
    <row r="504" spans="1:5">
      <c r="A504">
        <v>41307</v>
      </c>
      <c r="B504" s="2" t="s">
        <v>115</v>
      </c>
      <c r="C504" s="2" t="s">
        <v>183</v>
      </c>
      <c r="D504" s="2" t="s">
        <v>633</v>
      </c>
      <c r="E504" s="4">
        <f t="shared" si="7"/>
        <v>0</v>
      </c>
    </row>
    <row r="505" spans="1:5">
      <c r="A505">
        <v>60507</v>
      </c>
      <c r="B505" s="2" t="s">
        <v>214</v>
      </c>
      <c r="C505" s="2" t="s">
        <v>215</v>
      </c>
      <c r="D505" s="2" t="s">
        <v>634</v>
      </c>
      <c r="E505" s="4">
        <f t="shared" si="7"/>
        <v>0</v>
      </c>
    </row>
    <row r="506" spans="1:5">
      <c r="A506">
        <v>40203</v>
      </c>
      <c r="B506" s="2" t="s">
        <v>115</v>
      </c>
      <c r="C506" s="2" t="s">
        <v>150</v>
      </c>
      <c r="D506" s="2" t="s">
        <v>635</v>
      </c>
      <c r="E506" s="4">
        <f t="shared" si="7"/>
        <v>0</v>
      </c>
    </row>
    <row r="507" spans="1:5">
      <c r="A507">
        <v>50205</v>
      </c>
      <c r="B507" s="2" t="s">
        <v>107</v>
      </c>
      <c r="C507" s="2" t="s">
        <v>195</v>
      </c>
      <c r="D507" s="2" t="s">
        <v>636</v>
      </c>
      <c r="E507" s="4">
        <f t="shared" si="7"/>
        <v>0</v>
      </c>
    </row>
    <row r="508" spans="1:5">
      <c r="A508">
        <v>80808</v>
      </c>
      <c r="B508" s="2" t="s">
        <v>97</v>
      </c>
      <c r="C508" s="2" t="s">
        <v>97</v>
      </c>
      <c r="D508" s="2" t="s">
        <v>637</v>
      </c>
      <c r="E508" s="4">
        <f t="shared" si="7"/>
        <v>0</v>
      </c>
    </row>
    <row r="509" spans="1:5">
      <c r="A509">
        <v>20106</v>
      </c>
      <c r="B509" s="2" t="s">
        <v>110</v>
      </c>
      <c r="C509" s="2" t="s">
        <v>111</v>
      </c>
      <c r="D509" s="2" t="s">
        <v>638</v>
      </c>
      <c r="E509" s="4">
        <f t="shared" si="7"/>
        <v>0</v>
      </c>
    </row>
    <row r="510" spans="1:5">
      <c r="A510">
        <v>40201</v>
      </c>
      <c r="B510" s="2" t="s">
        <v>115</v>
      </c>
      <c r="C510" s="2" t="s">
        <v>150</v>
      </c>
      <c r="D510" s="2" t="s">
        <v>639</v>
      </c>
      <c r="E510" s="4">
        <f t="shared" si="7"/>
        <v>0</v>
      </c>
    </row>
    <row r="511" spans="1:5">
      <c r="A511">
        <v>130717</v>
      </c>
      <c r="B511" s="2" t="s">
        <v>131</v>
      </c>
      <c r="C511" s="2" t="s">
        <v>132</v>
      </c>
      <c r="D511" s="2" t="s">
        <v>640</v>
      </c>
      <c r="E511" s="4">
        <f t="shared" si="7"/>
        <v>0</v>
      </c>
    </row>
    <row r="512" spans="1:5">
      <c r="A512">
        <v>30403</v>
      </c>
      <c r="B512" s="2" t="s">
        <v>99</v>
      </c>
      <c r="C512" s="2" t="s">
        <v>216</v>
      </c>
      <c r="D512" s="2" t="s">
        <v>641</v>
      </c>
      <c r="E512" s="4">
        <f t="shared" si="7"/>
        <v>0</v>
      </c>
    </row>
    <row r="513" spans="1:5">
      <c r="A513">
        <v>100103</v>
      </c>
      <c r="B513" s="2" t="s">
        <v>113</v>
      </c>
      <c r="C513" s="2" t="s">
        <v>113</v>
      </c>
      <c r="D513" s="2" t="s">
        <v>642</v>
      </c>
      <c r="E513" s="4">
        <f t="shared" si="7"/>
        <v>0</v>
      </c>
    </row>
    <row r="514" spans="1:5">
      <c r="A514">
        <v>30110</v>
      </c>
      <c r="B514" s="2" t="s">
        <v>99</v>
      </c>
      <c r="C514" s="2" t="s">
        <v>99</v>
      </c>
      <c r="D514" s="2" t="s">
        <v>643</v>
      </c>
      <c r="E514" s="4">
        <f t="shared" si="7"/>
        <v>0</v>
      </c>
    </row>
    <row r="515" spans="1:5">
      <c r="A515">
        <v>50106</v>
      </c>
      <c r="B515" s="2" t="s">
        <v>107</v>
      </c>
      <c r="C515" s="2" t="s">
        <v>228</v>
      </c>
      <c r="D515" s="2" t="s">
        <v>644</v>
      </c>
      <c r="E515" s="4">
        <f t="shared" si="7"/>
        <v>0</v>
      </c>
    </row>
    <row r="516" spans="1:5">
      <c r="A516">
        <v>90509</v>
      </c>
      <c r="B516" s="2" t="s">
        <v>139</v>
      </c>
      <c r="C516" s="2" t="s">
        <v>258</v>
      </c>
      <c r="D516" s="2" t="s">
        <v>645</v>
      </c>
      <c r="E516" s="4">
        <f t="shared" si="7"/>
        <v>0</v>
      </c>
    </row>
    <row r="517" spans="1:5">
      <c r="A517">
        <v>130409</v>
      </c>
      <c r="B517" s="2" t="s">
        <v>131</v>
      </c>
      <c r="C517" s="2" t="s">
        <v>178</v>
      </c>
      <c r="D517" s="2" t="s">
        <v>646</v>
      </c>
      <c r="E517" s="4">
        <f t="shared" ref="E517:E580" si="8">SUM(F517:AEZ517)</f>
        <v>0</v>
      </c>
    </row>
    <row r="518" spans="1:5">
      <c r="A518">
        <v>10104</v>
      </c>
      <c r="B518" s="2" t="s">
        <v>119</v>
      </c>
      <c r="C518" s="2" t="s">
        <v>119</v>
      </c>
      <c r="D518" s="2" t="s">
        <v>647</v>
      </c>
      <c r="E518" s="4">
        <f t="shared" si="8"/>
        <v>0</v>
      </c>
    </row>
    <row r="519" spans="1:5">
      <c r="A519">
        <v>10303</v>
      </c>
      <c r="B519" s="2" t="s">
        <v>119</v>
      </c>
      <c r="C519" s="2" t="s">
        <v>159</v>
      </c>
      <c r="D519" s="2" t="s">
        <v>648</v>
      </c>
      <c r="E519" s="4">
        <f t="shared" si="8"/>
        <v>0</v>
      </c>
    </row>
    <row r="520" spans="1:5">
      <c r="A520">
        <v>10304</v>
      </c>
      <c r="B520" s="2" t="s">
        <v>119</v>
      </c>
      <c r="C520" s="2" t="s">
        <v>159</v>
      </c>
      <c r="D520" s="2" t="s">
        <v>649</v>
      </c>
      <c r="E520" s="4">
        <f t="shared" si="8"/>
        <v>0</v>
      </c>
    </row>
    <row r="521" spans="1:5">
      <c r="A521">
        <v>70504</v>
      </c>
      <c r="B521" s="2" t="s">
        <v>102</v>
      </c>
      <c r="C521" s="2" t="s">
        <v>536</v>
      </c>
      <c r="D521" s="2" t="s">
        <v>650</v>
      </c>
      <c r="E521" s="4">
        <f t="shared" si="8"/>
        <v>0</v>
      </c>
    </row>
    <row r="522" spans="1:5" ht="24">
      <c r="A522">
        <v>120207</v>
      </c>
      <c r="B522" s="2" t="s">
        <v>104</v>
      </c>
      <c r="C522" s="2" t="s">
        <v>246</v>
      </c>
      <c r="D522" s="2" t="s">
        <v>651</v>
      </c>
      <c r="E522" s="4">
        <f t="shared" si="8"/>
        <v>0</v>
      </c>
    </row>
    <row r="523" spans="1:5">
      <c r="A523">
        <v>91108</v>
      </c>
      <c r="B523" s="2" t="s">
        <v>139</v>
      </c>
      <c r="C523" s="2" t="s">
        <v>156</v>
      </c>
      <c r="D523" s="2" t="s">
        <v>652</v>
      </c>
      <c r="E523" s="4">
        <f t="shared" si="8"/>
        <v>0</v>
      </c>
    </row>
    <row r="524" spans="1:5">
      <c r="A524">
        <v>41308</v>
      </c>
      <c r="B524" s="2" t="s">
        <v>115</v>
      </c>
      <c r="C524" s="2" t="s">
        <v>183</v>
      </c>
      <c r="D524" s="2" t="s">
        <v>653</v>
      </c>
      <c r="E524" s="4">
        <f t="shared" si="8"/>
        <v>0</v>
      </c>
    </row>
    <row r="525" spans="1:5">
      <c r="A525">
        <v>60206</v>
      </c>
      <c r="B525" s="2" t="s">
        <v>214</v>
      </c>
      <c r="C525" s="2" t="s">
        <v>274</v>
      </c>
      <c r="D525" s="2" t="s">
        <v>654</v>
      </c>
      <c r="E525" s="4">
        <f t="shared" si="8"/>
        <v>0</v>
      </c>
    </row>
    <row r="526" spans="1:5">
      <c r="A526">
        <v>60207</v>
      </c>
      <c r="B526" s="2" t="s">
        <v>214</v>
      </c>
      <c r="C526" s="2" t="s">
        <v>274</v>
      </c>
      <c r="D526" s="2" t="s">
        <v>655</v>
      </c>
      <c r="E526" s="4">
        <f t="shared" si="8"/>
        <v>0</v>
      </c>
    </row>
    <row r="527" spans="1:5">
      <c r="A527">
        <v>91204</v>
      </c>
      <c r="B527" s="2" t="s">
        <v>139</v>
      </c>
      <c r="C527" s="2" t="s">
        <v>140</v>
      </c>
      <c r="D527" s="2" t="s">
        <v>656</v>
      </c>
      <c r="E527" s="4">
        <f t="shared" si="8"/>
        <v>0</v>
      </c>
    </row>
    <row r="528" spans="1:5">
      <c r="A528">
        <v>40106</v>
      </c>
      <c r="B528" s="2" t="s">
        <v>115</v>
      </c>
      <c r="C528" s="2" t="s">
        <v>116</v>
      </c>
      <c r="D528" s="2" t="s">
        <v>657</v>
      </c>
      <c r="E528" s="4">
        <f t="shared" si="8"/>
        <v>0</v>
      </c>
    </row>
    <row r="529" spans="1:5">
      <c r="A529">
        <v>10305</v>
      </c>
      <c r="B529" s="2" t="s">
        <v>119</v>
      </c>
      <c r="C529" s="2" t="s">
        <v>159</v>
      </c>
      <c r="D529" s="2" t="s">
        <v>658</v>
      </c>
      <c r="E529" s="4">
        <f t="shared" si="8"/>
        <v>0</v>
      </c>
    </row>
    <row r="530" spans="1:5">
      <c r="A530">
        <v>90804</v>
      </c>
      <c r="B530" s="2" t="s">
        <v>139</v>
      </c>
      <c r="C530" s="2" t="s">
        <v>302</v>
      </c>
      <c r="D530" s="2" t="s">
        <v>659</v>
      </c>
      <c r="E530" s="4">
        <f t="shared" si="8"/>
        <v>0</v>
      </c>
    </row>
    <row r="531" spans="1:5">
      <c r="A531">
        <v>40901</v>
      </c>
      <c r="B531" s="2" t="s">
        <v>115</v>
      </c>
      <c r="C531" s="2" t="s">
        <v>374</v>
      </c>
      <c r="D531" s="2" t="s">
        <v>660</v>
      </c>
      <c r="E531" s="4">
        <f t="shared" si="8"/>
        <v>0</v>
      </c>
    </row>
    <row r="532" spans="1:5">
      <c r="A532">
        <v>40805</v>
      </c>
      <c r="B532" s="2" t="s">
        <v>115</v>
      </c>
      <c r="C532" s="2" t="s">
        <v>419</v>
      </c>
      <c r="D532" s="2" t="s">
        <v>661</v>
      </c>
      <c r="E532" s="4">
        <f t="shared" si="8"/>
        <v>0</v>
      </c>
    </row>
    <row r="533" spans="1:5">
      <c r="A533">
        <v>60608</v>
      </c>
      <c r="B533" s="2" t="s">
        <v>214</v>
      </c>
      <c r="C533" s="2" t="s">
        <v>328</v>
      </c>
      <c r="D533" s="2" t="s">
        <v>662</v>
      </c>
      <c r="E533" s="4">
        <f t="shared" si="8"/>
        <v>0</v>
      </c>
    </row>
    <row r="534" spans="1:5">
      <c r="A534">
        <v>80811</v>
      </c>
      <c r="B534" s="2" t="s">
        <v>97</v>
      </c>
      <c r="C534" s="2" t="s">
        <v>97</v>
      </c>
      <c r="D534" s="2" t="s">
        <v>663</v>
      </c>
      <c r="E534" s="4">
        <f t="shared" si="8"/>
        <v>0</v>
      </c>
    </row>
    <row r="535" spans="1:5" ht="24">
      <c r="A535">
        <v>120705</v>
      </c>
      <c r="B535" s="2" t="s">
        <v>104</v>
      </c>
      <c r="C535" s="2" t="s">
        <v>154</v>
      </c>
      <c r="D535" s="2" t="s">
        <v>664</v>
      </c>
      <c r="E535" s="4">
        <f t="shared" si="8"/>
        <v>0</v>
      </c>
    </row>
    <row r="536" spans="1:5">
      <c r="A536">
        <v>50307</v>
      </c>
      <c r="B536" s="2" t="s">
        <v>107</v>
      </c>
      <c r="C536" s="2" t="s">
        <v>108</v>
      </c>
      <c r="D536" s="2" t="s">
        <v>665</v>
      </c>
      <c r="E536" s="4">
        <f t="shared" si="8"/>
        <v>0</v>
      </c>
    </row>
    <row r="537" spans="1:5">
      <c r="A537">
        <v>50315</v>
      </c>
      <c r="B537" s="2" t="s">
        <v>107</v>
      </c>
      <c r="C537" s="2" t="s">
        <v>108</v>
      </c>
      <c r="D537" s="2" t="s">
        <v>666</v>
      </c>
      <c r="E537" s="4">
        <f t="shared" si="8"/>
        <v>0</v>
      </c>
    </row>
    <row r="538" spans="1:5">
      <c r="A538">
        <v>90701</v>
      </c>
      <c r="B538" s="2" t="s">
        <v>139</v>
      </c>
      <c r="C538" s="2" t="s">
        <v>250</v>
      </c>
      <c r="D538" s="2" t="s">
        <v>667</v>
      </c>
      <c r="E538" s="4">
        <f t="shared" si="8"/>
        <v>0</v>
      </c>
    </row>
    <row r="539" spans="1:5">
      <c r="A539">
        <v>20607</v>
      </c>
      <c r="B539" s="2" t="s">
        <v>110</v>
      </c>
      <c r="C539" s="2" t="s">
        <v>236</v>
      </c>
      <c r="D539" s="2" t="s">
        <v>668</v>
      </c>
      <c r="E539" s="4">
        <f t="shared" si="8"/>
        <v>0</v>
      </c>
    </row>
    <row r="540" spans="1:5">
      <c r="A540">
        <v>91109</v>
      </c>
      <c r="B540" s="2" t="s">
        <v>139</v>
      </c>
      <c r="C540" s="2" t="s">
        <v>156</v>
      </c>
      <c r="D540" s="2" t="s">
        <v>668</v>
      </c>
      <c r="E540" s="4">
        <f t="shared" si="8"/>
        <v>0</v>
      </c>
    </row>
    <row r="541" spans="1:5">
      <c r="A541">
        <v>20207</v>
      </c>
      <c r="B541" s="2" t="s">
        <v>110</v>
      </c>
      <c r="C541" s="2" t="s">
        <v>137</v>
      </c>
      <c r="D541" s="2" t="s">
        <v>669</v>
      </c>
      <c r="E541" s="4">
        <f t="shared" si="8"/>
        <v>0</v>
      </c>
    </row>
    <row r="542" spans="1:5">
      <c r="A542">
        <v>70218</v>
      </c>
      <c r="B542" s="2" t="s">
        <v>102</v>
      </c>
      <c r="C542" s="2" t="s">
        <v>161</v>
      </c>
      <c r="D542" s="2" t="s">
        <v>670</v>
      </c>
      <c r="E542" s="4">
        <f t="shared" si="8"/>
        <v>0</v>
      </c>
    </row>
    <row r="543" spans="1:5">
      <c r="A543">
        <v>50308</v>
      </c>
      <c r="B543" s="2" t="s">
        <v>107</v>
      </c>
      <c r="C543" s="2" t="s">
        <v>108</v>
      </c>
      <c r="D543" s="2" t="s">
        <v>671</v>
      </c>
      <c r="E543" s="4">
        <f t="shared" si="8"/>
        <v>0</v>
      </c>
    </row>
    <row r="544" spans="1:5">
      <c r="A544">
        <v>20608</v>
      </c>
      <c r="B544" s="2" t="s">
        <v>110</v>
      </c>
      <c r="C544" s="2" t="s">
        <v>236</v>
      </c>
      <c r="D544" s="2" t="s">
        <v>672</v>
      </c>
      <c r="E544" s="4">
        <f t="shared" si="8"/>
        <v>0</v>
      </c>
    </row>
    <row r="545" spans="1:5">
      <c r="A545">
        <v>30305</v>
      </c>
      <c r="B545" s="2" t="s">
        <v>99</v>
      </c>
      <c r="C545" s="2" t="s">
        <v>296</v>
      </c>
      <c r="D545" s="2" t="s">
        <v>672</v>
      </c>
      <c r="E545" s="4">
        <f t="shared" si="8"/>
        <v>0</v>
      </c>
    </row>
    <row r="546" spans="1:5">
      <c r="A546">
        <v>90907</v>
      </c>
      <c r="B546" s="2" t="s">
        <v>139</v>
      </c>
      <c r="C546" s="2" t="s">
        <v>108</v>
      </c>
      <c r="D546" s="2" t="s">
        <v>673</v>
      </c>
      <c r="E546" s="4">
        <f t="shared" si="8"/>
        <v>0</v>
      </c>
    </row>
    <row r="547" spans="1:5" ht="24">
      <c r="A547">
        <v>110201</v>
      </c>
      <c r="B547" s="2" t="s">
        <v>291</v>
      </c>
      <c r="C547" s="2" t="s">
        <v>446</v>
      </c>
      <c r="D547" s="2" t="s">
        <v>674</v>
      </c>
      <c r="E547" s="4">
        <f t="shared" si="8"/>
        <v>0</v>
      </c>
    </row>
    <row r="548" spans="1:5">
      <c r="A548">
        <v>41001</v>
      </c>
      <c r="B548" s="2" t="s">
        <v>115</v>
      </c>
      <c r="C548" s="2" t="s">
        <v>202</v>
      </c>
      <c r="D548" s="2" t="s">
        <v>675</v>
      </c>
      <c r="E548" s="4">
        <f t="shared" si="8"/>
        <v>0</v>
      </c>
    </row>
    <row r="549" spans="1:5">
      <c r="A549">
        <v>91110</v>
      </c>
      <c r="B549" s="2" t="s">
        <v>139</v>
      </c>
      <c r="C549" s="2" t="s">
        <v>156</v>
      </c>
      <c r="D549" s="2" t="s">
        <v>676</v>
      </c>
      <c r="E549" s="4">
        <f t="shared" si="8"/>
        <v>0</v>
      </c>
    </row>
    <row r="550" spans="1:5">
      <c r="A550">
        <v>40205</v>
      </c>
      <c r="B550" s="2" t="s">
        <v>115</v>
      </c>
      <c r="C550" s="2" t="s">
        <v>150</v>
      </c>
      <c r="D550" s="2" t="s">
        <v>677</v>
      </c>
      <c r="E550" s="4">
        <f t="shared" si="8"/>
        <v>0</v>
      </c>
    </row>
    <row r="551" spans="1:5">
      <c r="A551">
        <v>91013</v>
      </c>
      <c r="B551" s="2" t="s">
        <v>139</v>
      </c>
      <c r="C551" s="2" t="s">
        <v>232</v>
      </c>
      <c r="D551" s="2" t="s">
        <v>678</v>
      </c>
      <c r="E551" s="4">
        <f t="shared" si="8"/>
        <v>0</v>
      </c>
    </row>
    <row r="552" spans="1:5" ht="24">
      <c r="A552">
        <v>120310</v>
      </c>
      <c r="B552" s="2" t="s">
        <v>104</v>
      </c>
      <c r="C552" s="2" t="s">
        <v>126</v>
      </c>
      <c r="D552" s="2" t="s">
        <v>679</v>
      </c>
      <c r="E552" s="4">
        <f t="shared" si="8"/>
        <v>0</v>
      </c>
    </row>
    <row r="553" spans="1:5">
      <c r="A553">
        <v>40706</v>
      </c>
      <c r="B553" s="2" t="s">
        <v>115</v>
      </c>
      <c r="C553" s="2" t="s">
        <v>318</v>
      </c>
      <c r="D553" s="2" t="s">
        <v>680</v>
      </c>
      <c r="E553" s="4">
        <f t="shared" si="8"/>
        <v>0</v>
      </c>
    </row>
    <row r="554" spans="1:5">
      <c r="A554">
        <v>90908</v>
      </c>
      <c r="B554" s="2" t="s">
        <v>139</v>
      </c>
      <c r="C554" s="2" t="s">
        <v>108</v>
      </c>
      <c r="D554" s="2" t="s">
        <v>681</v>
      </c>
      <c r="E554" s="4">
        <f t="shared" si="8"/>
        <v>0</v>
      </c>
    </row>
    <row r="555" spans="1:5">
      <c r="A555">
        <v>81009</v>
      </c>
      <c r="B555" s="2" t="s">
        <v>97</v>
      </c>
      <c r="C555" s="2" t="s">
        <v>134</v>
      </c>
      <c r="D555" s="2" t="s">
        <v>682</v>
      </c>
      <c r="E555" s="4">
        <f t="shared" si="8"/>
        <v>0</v>
      </c>
    </row>
    <row r="556" spans="1:5">
      <c r="A556">
        <v>60607</v>
      </c>
      <c r="B556" s="2" t="s">
        <v>214</v>
      </c>
      <c r="C556" s="2" t="s">
        <v>328</v>
      </c>
      <c r="D556" s="2" t="s">
        <v>683</v>
      </c>
      <c r="E556" s="4">
        <f t="shared" si="8"/>
        <v>0</v>
      </c>
    </row>
    <row r="557" spans="1:5">
      <c r="A557">
        <v>70310</v>
      </c>
      <c r="B557" s="2" t="s">
        <v>102</v>
      </c>
      <c r="C557" s="2" t="s">
        <v>102</v>
      </c>
      <c r="D557" s="2" t="s">
        <v>683</v>
      </c>
      <c r="E557" s="4">
        <f t="shared" si="8"/>
        <v>0</v>
      </c>
    </row>
    <row r="558" spans="1:5">
      <c r="A558">
        <v>30111</v>
      </c>
      <c r="B558" s="2" t="s">
        <v>99</v>
      </c>
      <c r="C558" s="2" t="s">
        <v>99</v>
      </c>
      <c r="D558" s="2" t="s">
        <v>684</v>
      </c>
      <c r="E558" s="4">
        <f t="shared" si="8"/>
        <v>0</v>
      </c>
    </row>
    <row r="559" spans="1:5">
      <c r="A559">
        <v>80206</v>
      </c>
      <c r="B559" s="2" t="s">
        <v>97</v>
      </c>
      <c r="C559" s="2" t="s">
        <v>461</v>
      </c>
      <c r="D559" s="2" t="s">
        <v>685</v>
      </c>
      <c r="E559" s="4">
        <f t="shared" si="8"/>
        <v>0</v>
      </c>
    </row>
    <row r="560" spans="1:5">
      <c r="A560">
        <v>130410</v>
      </c>
      <c r="B560" s="2" t="s">
        <v>131</v>
      </c>
      <c r="C560" s="2" t="s">
        <v>178</v>
      </c>
      <c r="D560" s="2" t="s">
        <v>686</v>
      </c>
      <c r="E560" s="4">
        <f t="shared" si="8"/>
        <v>0</v>
      </c>
    </row>
    <row r="561" spans="1:5">
      <c r="A561">
        <v>30112</v>
      </c>
      <c r="B561" s="2" t="s">
        <v>99</v>
      </c>
      <c r="C561" s="2" t="s">
        <v>99</v>
      </c>
      <c r="D561" s="2" t="s">
        <v>687</v>
      </c>
      <c r="E561" s="4">
        <f t="shared" si="8"/>
        <v>0</v>
      </c>
    </row>
    <row r="562" spans="1:5" ht="24">
      <c r="A562">
        <v>120208</v>
      </c>
      <c r="B562" s="2" t="s">
        <v>104</v>
      </c>
      <c r="C562" s="2" t="s">
        <v>246</v>
      </c>
      <c r="D562" s="2" t="s">
        <v>688</v>
      </c>
      <c r="E562" s="4">
        <f t="shared" si="8"/>
        <v>0</v>
      </c>
    </row>
    <row r="563" spans="1:5">
      <c r="A563">
        <v>30207</v>
      </c>
      <c r="B563" s="2" t="s">
        <v>99</v>
      </c>
      <c r="C563" s="2" t="s">
        <v>100</v>
      </c>
      <c r="D563" s="2" t="s">
        <v>689</v>
      </c>
      <c r="E563" s="4">
        <f t="shared" si="8"/>
        <v>0</v>
      </c>
    </row>
    <row r="564" spans="1:5" ht="24">
      <c r="A564">
        <v>120801</v>
      </c>
      <c r="B564" s="2" t="s">
        <v>104</v>
      </c>
      <c r="C564" s="2" t="s">
        <v>209</v>
      </c>
      <c r="D564" s="2" t="s">
        <v>690</v>
      </c>
      <c r="E564" s="4">
        <f t="shared" si="8"/>
        <v>0</v>
      </c>
    </row>
    <row r="565" spans="1:5">
      <c r="A565">
        <v>50109</v>
      </c>
      <c r="B565" s="2" t="s">
        <v>107</v>
      </c>
      <c r="C565" s="2" t="s">
        <v>228</v>
      </c>
      <c r="D565" s="2" t="s">
        <v>446</v>
      </c>
      <c r="E565" s="4">
        <f t="shared" si="8"/>
        <v>0</v>
      </c>
    </row>
    <row r="566" spans="1:5">
      <c r="A566">
        <v>40507</v>
      </c>
      <c r="B566" s="2" t="s">
        <v>115</v>
      </c>
      <c r="C566" s="2" t="s">
        <v>146</v>
      </c>
      <c r="D566" s="2" t="s">
        <v>691</v>
      </c>
      <c r="E566" s="4">
        <f t="shared" si="8"/>
        <v>0</v>
      </c>
    </row>
    <row r="567" spans="1:5">
      <c r="A567">
        <v>90105</v>
      </c>
      <c r="B567" s="2" t="s">
        <v>139</v>
      </c>
      <c r="C567" s="2" t="s">
        <v>148</v>
      </c>
      <c r="D567" s="2" t="s">
        <v>692</v>
      </c>
      <c r="E567" s="4">
        <f t="shared" si="8"/>
        <v>0</v>
      </c>
    </row>
    <row r="568" spans="1:5">
      <c r="A568">
        <v>90405</v>
      </c>
      <c r="B568" s="2" t="s">
        <v>139</v>
      </c>
      <c r="C568" s="2" t="s">
        <v>189</v>
      </c>
      <c r="D568" s="2" t="s">
        <v>693</v>
      </c>
      <c r="E568" s="4">
        <f t="shared" si="8"/>
        <v>0</v>
      </c>
    </row>
    <row r="569" spans="1:5">
      <c r="A569">
        <v>40608</v>
      </c>
      <c r="B569" s="2" t="s">
        <v>115</v>
      </c>
      <c r="C569" s="2" t="s">
        <v>185</v>
      </c>
      <c r="D569" s="2" t="s">
        <v>357</v>
      </c>
      <c r="E569" s="4">
        <f t="shared" si="8"/>
        <v>0</v>
      </c>
    </row>
    <row r="570" spans="1:5">
      <c r="A570">
        <v>130901</v>
      </c>
      <c r="B570" s="2" t="s">
        <v>131</v>
      </c>
      <c r="C570" s="2" t="s">
        <v>357</v>
      </c>
      <c r="D570" s="2" t="s">
        <v>694</v>
      </c>
      <c r="E570" s="4">
        <f t="shared" si="8"/>
        <v>0</v>
      </c>
    </row>
    <row r="571" spans="1:5">
      <c r="A571">
        <v>80801</v>
      </c>
      <c r="B571" s="2" t="s">
        <v>97</v>
      </c>
      <c r="C571" s="2" t="s">
        <v>97</v>
      </c>
      <c r="D571" s="2" t="s">
        <v>695</v>
      </c>
      <c r="E571" s="4">
        <f t="shared" si="8"/>
        <v>0</v>
      </c>
    </row>
    <row r="572" spans="1:5">
      <c r="A572">
        <v>41104</v>
      </c>
      <c r="B572" s="2" t="s">
        <v>115</v>
      </c>
      <c r="C572" s="2" t="s">
        <v>451</v>
      </c>
      <c r="D572" s="2" t="s">
        <v>451</v>
      </c>
      <c r="E572" s="4">
        <f t="shared" si="8"/>
        <v>0</v>
      </c>
    </row>
    <row r="573" spans="1:5">
      <c r="A573">
        <v>80809</v>
      </c>
      <c r="B573" s="2" t="s">
        <v>97</v>
      </c>
      <c r="C573" s="2" t="s">
        <v>97</v>
      </c>
      <c r="D573" s="2" t="s">
        <v>302</v>
      </c>
      <c r="E573" s="4">
        <f t="shared" si="8"/>
        <v>0</v>
      </c>
    </row>
    <row r="574" spans="1:5">
      <c r="A574">
        <v>90801</v>
      </c>
      <c r="B574" s="2" t="s">
        <v>139</v>
      </c>
      <c r="C574" s="2" t="s">
        <v>302</v>
      </c>
      <c r="D574" s="2" t="s">
        <v>696</v>
      </c>
      <c r="E574" s="4">
        <f t="shared" si="8"/>
        <v>0</v>
      </c>
    </row>
    <row r="575" spans="1:5">
      <c r="A575">
        <v>40515</v>
      </c>
      <c r="B575" s="2" t="s">
        <v>115</v>
      </c>
      <c r="C575" s="2" t="s">
        <v>146</v>
      </c>
      <c r="D575" s="2" t="s">
        <v>697</v>
      </c>
      <c r="E575" s="4">
        <f t="shared" si="8"/>
        <v>0</v>
      </c>
    </row>
    <row r="576" spans="1:5">
      <c r="A576">
        <v>70219</v>
      </c>
      <c r="B576" s="2" t="s">
        <v>102</v>
      </c>
      <c r="C576" s="2" t="s">
        <v>161</v>
      </c>
      <c r="D576" s="2" t="s">
        <v>698</v>
      </c>
      <c r="E576" s="4">
        <f t="shared" si="8"/>
        <v>0</v>
      </c>
    </row>
    <row r="577" spans="1:5">
      <c r="A577">
        <v>90212</v>
      </c>
      <c r="B577" s="2" t="s">
        <v>139</v>
      </c>
      <c r="C577" s="2" t="s">
        <v>165</v>
      </c>
      <c r="D577" s="2" t="s">
        <v>698</v>
      </c>
      <c r="E577" s="4">
        <f t="shared" si="8"/>
        <v>0</v>
      </c>
    </row>
    <row r="578" spans="1:5">
      <c r="A578">
        <v>90305</v>
      </c>
      <c r="B578" s="2" t="s">
        <v>139</v>
      </c>
      <c r="C578" s="2" t="s">
        <v>238</v>
      </c>
      <c r="D578" s="2" t="s">
        <v>698</v>
      </c>
      <c r="E578" s="4">
        <f t="shared" si="8"/>
        <v>0</v>
      </c>
    </row>
    <row r="579" spans="1:5">
      <c r="A579">
        <v>90806</v>
      </c>
      <c r="B579" s="2" t="s">
        <v>139</v>
      </c>
      <c r="C579" s="2" t="s">
        <v>302</v>
      </c>
      <c r="D579" s="2" t="s">
        <v>698</v>
      </c>
      <c r="E579" s="4">
        <f t="shared" si="8"/>
        <v>0</v>
      </c>
    </row>
    <row r="580" spans="1:5">
      <c r="A580">
        <v>130909</v>
      </c>
      <c r="B580" s="2" t="s">
        <v>131</v>
      </c>
      <c r="C580" s="2" t="s">
        <v>357</v>
      </c>
      <c r="D580" s="2" t="s">
        <v>698</v>
      </c>
      <c r="E580" s="4">
        <f t="shared" si="8"/>
        <v>0</v>
      </c>
    </row>
    <row r="581" spans="1:5" ht="24">
      <c r="A581">
        <v>30601</v>
      </c>
      <c r="B581" s="2" t="s">
        <v>99</v>
      </c>
      <c r="C581" s="2" t="s">
        <v>580</v>
      </c>
      <c r="D581" s="2" t="s">
        <v>699</v>
      </c>
      <c r="E581" s="4">
        <f t="shared" ref="E581:E644" si="9">SUM(F581:AEZ581)</f>
        <v>0</v>
      </c>
    </row>
    <row r="582" spans="1:5">
      <c r="A582">
        <v>30113</v>
      </c>
      <c r="B582" s="2" t="s">
        <v>99</v>
      </c>
      <c r="C582" s="2" t="s">
        <v>99</v>
      </c>
      <c r="D582" s="2" t="s">
        <v>700</v>
      </c>
      <c r="E582" s="4">
        <f t="shared" si="9"/>
        <v>0</v>
      </c>
    </row>
    <row r="583" spans="1:5">
      <c r="A583">
        <v>41204</v>
      </c>
      <c r="B583" s="2" t="s">
        <v>115</v>
      </c>
      <c r="C583" s="2" t="s">
        <v>191</v>
      </c>
      <c r="D583" s="2" t="s">
        <v>700</v>
      </c>
      <c r="E583" s="4">
        <f t="shared" si="9"/>
        <v>0</v>
      </c>
    </row>
    <row r="584" spans="1:5">
      <c r="A584">
        <v>90805</v>
      </c>
      <c r="B584" s="2" t="s">
        <v>139</v>
      </c>
      <c r="C584" s="2" t="s">
        <v>302</v>
      </c>
      <c r="D584" s="2" t="s">
        <v>700</v>
      </c>
      <c r="E584" s="4">
        <f t="shared" si="9"/>
        <v>0</v>
      </c>
    </row>
    <row r="585" spans="1:5">
      <c r="A585">
        <v>60105</v>
      </c>
      <c r="B585" s="2" t="s">
        <v>214</v>
      </c>
      <c r="C585" s="2" t="s">
        <v>282</v>
      </c>
      <c r="D585" s="2" t="s">
        <v>701</v>
      </c>
      <c r="E585" s="4">
        <f t="shared" si="9"/>
        <v>0</v>
      </c>
    </row>
    <row r="586" spans="1:5">
      <c r="A586">
        <v>20208</v>
      </c>
      <c r="B586" s="2" t="s">
        <v>110</v>
      </c>
      <c r="C586" s="2" t="s">
        <v>137</v>
      </c>
      <c r="D586" s="2" t="s">
        <v>702</v>
      </c>
      <c r="E586" s="4">
        <f t="shared" si="9"/>
        <v>0</v>
      </c>
    </row>
    <row r="587" spans="1:5">
      <c r="A587">
        <v>30603</v>
      </c>
      <c r="B587" s="2" t="s">
        <v>99</v>
      </c>
      <c r="C587" s="2" t="s">
        <v>580</v>
      </c>
      <c r="D587" s="2" t="s">
        <v>703</v>
      </c>
      <c r="E587" s="4">
        <f t="shared" si="9"/>
        <v>0</v>
      </c>
    </row>
    <row r="588" spans="1:5">
      <c r="A588">
        <v>41205</v>
      </c>
      <c r="B588" s="2" t="s">
        <v>115</v>
      </c>
      <c r="C588" s="2" t="s">
        <v>191</v>
      </c>
      <c r="D588" s="2" t="s">
        <v>191</v>
      </c>
      <c r="E588" s="4">
        <f t="shared" si="9"/>
        <v>0</v>
      </c>
    </row>
    <row r="589" spans="1:5">
      <c r="A589">
        <v>90306</v>
      </c>
      <c r="B589" s="2" t="s">
        <v>139</v>
      </c>
      <c r="C589" s="2" t="s">
        <v>238</v>
      </c>
      <c r="D589" s="2" t="s">
        <v>704</v>
      </c>
      <c r="E589" s="4">
        <f t="shared" si="9"/>
        <v>0</v>
      </c>
    </row>
    <row r="590" spans="1:5">
      <c r="A590">
        <v>80818</v>
      </c>
      <c r="B590" s="2" t="s">
        <v>97</v>
      </c>
      <c r="C590" s="2" t="s">
        <v>97</v>
      </c>
      <c r="D590" s="2" t="s">
        <v>705</v>
      </c>
      <c r="E590" s="4">
        <f t="shared" si="9"/>
        <v>0</v>
      </c>
    </row>
    <row r="591" spans="1:5">
      <c r="A591">
        <v>90510</v>
      </c>
      <c r="B591" s="2" t="s">
        <v>139</v>
      </c>
      <c r="C591" s="2" t="s">
        <v>258</v>
      </c>
      <c r="D591" s="2" t="s">
        <v>706</v>
      </c>
      <c r="E591" s="4">
        <f t="shared" si="9"/>
        <v>0</v>
      </c>
    </row>
    <row r="592" spans="1:5">
      <c r="A592">
        <v>91011</v>
      </c>
      <c r="B592" s="2" t="s">
        <v>139</v>
      </c>
      <c r="C592" s="2" t="s">
        <v>232</v>
      </c>
      <c r="D592" s="2" t="s">
        <v>706</v>
      </c>
      <c r="E592" s="4">
        <f t="shared" si="9"/>
        <v>0</v>
      </c>
    </row>
    <row r="593" spans="1:5">
      <c r="A593">
        <v>70220</v>
      </c>
      <c r="B593" s="2" t="s">
        <v>102</v>
      </c>
      <c r="C593" s="2" t="s">
        <v>161</v>
      </c>
      <c r="D593" s="2" t="s">
        <v>707</v>
      </c>
      <c r="E593" s="4">
        <f t="shared" si="9"/>
        <v>0</v>
      </c>
    </row>
    <row r="594" spans="1:5">
      <c r="A594">
        <v>80201</v>
      </c>
      <c r="B594" s="2" t="s">
        <v>97</v>
      </c>
      <c r="C594" s="2" t="s">
        <v>461</v>
      </c>
      <c r="D594" s="2" t="s">
        <v>708</v>
      </c>
      <c r="E594" s="4">
        <f t="shared" si="9"/>
        <v>0</v>
      </c>
    </row>
    <row r="595" spans="1:5">
      <c r="A595">
        <v>40609</v>
      </c>
      <c r="B595" s="2" t="s">
        <v>115</v>
      </c>
      <c r="C595" s="2" t="s">
        <v>185</v>
      </c>
      <c r="D595" s="2" t="s">
        <v>709</v>
      </c>
      <c r="E595" s="4">
        <f t="shared" si="9"/>
        <v>0</v>
      </c>
    </row>
    <row r="596" spans="1:5">
      <c r="A596">
        <v>40610</v>
      </c>
      <c r="B596" s="2" t="s">
        <v>115</v>
      </c>
      <c r="C596" s="2" t="s">
        <v>185</v>
      </c>
      <c r="D596" s="2" t="s">
        <v>710</v>
      </c>
      <c r="E596" s="4">
        <f t="shared" si="9"/>
        <v>0</v>
      </c>
    </row>
    <row r="597" spans="1:5" ht="24">
      <c r="A597">
        <v>120904</v>
      </c>
      <c r="B597" s="2" t="s">
        <v>104</v>
      </c>
      <c r="C597" s="2" t="s">
        <v>122</v>
      </c>
      <c r="D597" s="2" t="s">
        <v>711</v>
      </c>
      <c r="E597" s="4">
        <f t="shared" si="9"/>
        <v>0</v>
      </c>
    </row>
    <row r="598" spans="1:5">
      <c r="A598">
        <v>91006</v>
      </c>
      <c r="B598" s="2" t="s">
        <v>139</v>
      </c>
      <c r="C598" s="2" t="s">
        <v>232</v>
      </c>
      <c r="D598" s="2" t="s">
        <v>712</v>
      </c>
      <c r="E598" s="4">
        <f t="shared" si="9"/>
        <v>0</v>
      </c>
    </row>
    <row r="599" spans="1:5">
      <c r="A599">
        <v>70311</v>
      </c>
      <c r="B599" s="2" t="s">
        <v>102</v>
      </c>
      <c r="C599" s="2" t="s">
        <v>102</v>
      </c>
      <c r="D599" s="2" t="s">
        <v>713</v>
      </c>
      <c r="E599" s="4">
        <f t="shared" si="9"/>
        <v>0</v>
      </c>
    </row>
    <row r="600" spans="1:5">
      <c r="A600">
        <v>80803</v>
      </c>
      <c r="B600" s="2" t="s">
        <v>97</v>
      </c>
      <c r="C600" s="2" t="s">
        <v>97</v>
      </c>
      <c r="D600" s="2" t="s">
        <v>713</v>
      </c>
      <c r="E600" s="4">
        <f t="shared" si="9"/>
        <v>0</v>
      </c>
    </row>
    <row r="601" spans="1:5" ht="24">
      <c r="A601">
        <v>120901</v>
      </c>
      <c r="B601" s="2" t="s">
        <v>104</v>
      </c>
      <c r="C601" s="2" t="s">
        <v>122</v>
      </c>
      <c r="D601" s="2" t="s">
        <v>714</v>
      </c>
      <c r="E601" s="4">
        <f t="shared" si="9"/>
        <v>0</v>
      </c>
    </row>
    <row r="602" spans="1:5">
      <c r="A602">
        <v>41008</v>
      </c>
      <c r="B602" s="2" t="s">
        <v>115</v>
      </c>
      <c r="C602" s="2" t="s">
        <v>202</v>
      </c>
      <c r="D602" s="2" t="s">
        <v>715</v>
      </c>
      <c r="E602" s="4">
        <f t="shared" si="9"/>
        <v>0</v>
      </c>
    </row>
    <row r="603" spans="1:5">
      <c r="A603">
        <v>130104</v>
      </c>
      <c r="B603" s="2" t="s">
        <v>131</v>
      </c>
      <c r="C603" s="2" t="s">
        <v>144</v>
      </c>
      <c r="D603" s="2" t="s">
        <v>715</v>
      </c>
      <c r="E603" s="4">
        <f t="shared" si="9"/>
        <v>0</v>
      </c>
    </row>
    <row r="604" spans="1:5">
      <c r="A604">
        <v>41006</v>
      </c>
      <c r="B604" s="2" t="s">
        <v>115</v>
      </c>
      <c r="C604" s="2" t="s">
        <v>202</v>
      </c>
      <c r="D604" s="2" t="s">
        <v>716</v>
      </c>
      <c r="E604" s="4">
        <f t="shared" si="9"/>
        <v>0</v>
      </c>
    </row>
    <row r="605" spans="1:5">
      <c r="A605">
        <v>41105</v>
      </c>
      <c r="B605" s="2" t="s">
        <v>115</v>
      </c>
      <c r="C605" s="2" t="s">
        <v>451</v>
      </c>
      <c r="D605" s="2" t="s">
        <v>716</v>
      </c>
      <c r="E605" s="4">
        <f t="shared" si="9"/>
        <v>0</v>
      </c>
    </row>
    <row r="606" spans="1:5">
      <c r="A606">
        <v>80506</v>
      </c>
      <c r="B606" s="2" t="s">
        <v>97</v>
      </c>
      <c r="C606" s="2" t="s">
        <v>240</v>
      </c>
      <c r="D606" s="2" t="s">
        <v>717</v>
      </c>
      <c r="E606" s="4">
        <f t="shared" si="9"/>
        <v>0</v>
      </c>
    </row>
    <row r="607" spans="1:5">
      <c r="A607">
        <v>50316</v>
      </c>
      <c r="B607" s="2" t="s">
        <v>107</v>
      </c>
      <c r="C607" s="2" t="s">
        <v>108</v>
      </c>
      <c r="D607" s="2" t="s">
        <v>718</v>
      </c>
      <c r="E607" s="4">
        <f t="shared" si="9"/>
        <v>0</v>
      </c>
    </row>
    <row r="608" spans="1:5">
      <c r="A608">
        <v>90901</v>
      </c>
      <c r="B608" s="2" t="s">
        <v>139</v>
      </c>
      <c r="C608" s="2" t="s">
        <v>108</v>
      </c>
      <c r="D608" s="2" t="s">
        <v>718</v>
      </c>
      <c r="E608" s="4">
        <f t="shared" si="9"/>
        <v>0</v>
      </c>
    </row>
    <row r="609" spans="1:5">
      <c r="A609">
        <v>30507</v>
      </c>
      <c r="B609" s="2" t="s">
        <v>99</v>
      </c>
      <c r="C609" s="2" t="s">
        <v>307</v>
      </c>
      <c r="D609" s="2" t="s">
        <v>307</v>
      </c>
      <c r="E609" s="4">
        <f t="shared" si="9"/>
        <v>0</v>
      </c>
    </row>
    <row r="610" spans="1:5">
      <c r="A610">
        <v>40905</v>
      </c>
      <c r="B610" s="2" t="s">
        <v>115</v>
      </c>
      <c r="C610" s="2" t="s">
        <v>374</v>
      </c>
      <c r="D610" s="2" t="s">
        <v>719</v>
      </c>
      <c r="E610" s="4">
        <f t="shared" si="9"/>
        <v>0</v>
      </c>
    </row>
    <row r="611" spans="1:5">
      <c r="A611">
        <v>60701</v>
      </c>
      <c r="B611" s="2" t="s">
        <v>214</v>
      </c>
      <c r="C611" s="2" t="s">
        <v>286</v>
      </c>
      <c r="D611" s="2" t="s">
        <v>720</v>
      </c>
      <c r="E611" s="4">
        <f t="shared" si="9"/>
        <v>0</v>
      </c>
    </row>
    <row r="612" spans="1:5">
      <c r="A612">
        <v>40508</v>
      </c>
      <c r="B612" s="2" t="s">
        <v>115</v>
      </c>
      <c r="C612" s="2" t="s">
        <v>146</v>
      </c>
      <c r="D612" s="2" t="s">
        <v>721</v>
      </c>
      <c r="E612" s="4">
        <f t="shared" si="9"/>
        <v>0</v>
      </c>
    </row>
    <row r="613" spans="1:5">
      <c r="A613">
        <v>20209</v>
      </c>
      <c r="B613" s="2" t="s">
        <v>110</v>
      </c>
      <c r="C613" s="2" t="s">
        <v>137</v>
      </c>
      <c r="D613" s="2" t="s">
        <v>722</v>
      </c>
      <c r="E613" s="4">
        <f t="shared" si="9"/>
        <v>0</v>
      </c>
    </row>
    <row r="614" spans="1:5">
      <c r="A614">
        <v>130718</v>
      </c>
      <c r="B614" s="2" t="s">
        <v>131</v>
      </c>
      <c r="C614" s="2" t="s">
        <v>132</v>
      </c>
      <c r="D614" s="2" t="s">
        <v>722</v>
      </c>
      <c r="E614" s="4">
        <f t="shared" si="9"/>
        <v>0</v>
      </c>
    </row>
    <row r="615" spans="1:5">
      <c r="A615">
        <v>30114</v>
      </c>
      <c r="B615" s="2" t="s">
        <v>99</v>
      </c>
      <c r="C615" s="2" t="s">
        <v>99</v>
      </c>
      <c r="D615" s="2" t="s">
        <v>723</v>
      </c>
      <c r="E615" s="4">
        <f t="shared" si="9"/>
        <v>0</v>
      </c>
    </row>
    <row r="616" spans="1:5">
      <c r="A616">
        <v>40509</v>
      </c>
      <c r="B616" s="2" t="s">
        <v>115</v>
      </c>
      <c r="C616" s="2" t="s">
        <v>146</v>
      </c>
      <c r="D616" s="2" t="s">
        <v>723</v>
      </c>
      <c r="E616" s="4">
        <f t="shared" si="9"/>
        <v>0</v>
      </c>
    </row>
    <row r="617" spans="1:5">
      <c r="A617">
        <v>130313</v>
      </c>
      <c r="B617" s="2" t="s">
        <v>131</v>
      </c>
      <c r="C617" s="2" t="s">
        <v>219</v>
      </c>
      <c r="D617" s="2" t="s">
        <v>723</v>
      </c>
      <c r="E617" s="4">
        <f t="shared" si="9"/>
        <v>0</v>
      </c>
    </row>
    <row r="618" spans="1:5">
      <c r="A618">
        <v>91001</v>
      </c>
      <c r="B618" s="2" t="s">
        <v>139</v>
      </c>
      <c r="C618" s="2" t="s">
        <v>232</v>
      </c>
      <c r="D618" s="2" t="s">
        <v>724</v>
      </c>
      <c r="E618" s="4">
        <f t="shared" si="9"/>
        <v>0</v>
      </c>
    </row>
    <row r="619" spans="1:5">
      <c r="A619">
        <v>91015</v>
      </c>
      <c r="B619" s="2" t="s">
        <v>139</v>
      </c>
      <c r="C619" s="2" t="s">
        <v>232</v>
      </c>
      <c r="D619" s="2" t="s">
        <v>725</v>
      </c>
      <c r="E619" s="4">
        <f t="shared" si="9"/>
        <v>0</v>
      </c>
    </row>
    <row r="620" spans="1:5">
      <c r="A620">
        <v>91016</v>
      </c>
      <c r="B620" s="2" t="s">
        <v>139</v>
      </c>
      <c r="C620" s="2" t="s">
        <v>232</v>
      </c>
      <c r="D620" s="2" t="s">
        <v>726</v>
      </c>
      <c r="E620" s="4">
        <f t="shared" si="9"/>
        <v>0</v>
      </c>
    </row>
    <row r="621" spans="1:5">
      <c r="A621">
        <v>40510</v>
      </c>
      <c r="B621" s="2" t="s">
        <v>115</v>
      </c>
      <c r="C621" s="2" t="s">
        <v>146</v>
      </c>
      <c r="D621" s="2" t="s">
        <v>727</v>
      </c>
      <c r="E621" s="4">
        <f t="shared" si="9"/>
        <v>0</v>
      </c>
    </row>
    <row r="622" spans="1:5">
      <c r="A622">
        <v>70221</v>
      </c>
      <c r="B622" s="2" t="s">
        <v>102</v>
      </c>
      <c r="C622" s="2" t="s">
        <v>161</v>
      </c>
      <c r="D622" s="2" t="s">
        <v>727</v>
      </c>
      <c r="E622" s="4">
        <f t="shared" si="9"/>
        <v>0</v>
      </c>
    </row>
    <row r="623" spans="1:5">
      <c r="A623">
        <v>40107</v>
      </c>
      <c r="B623" s="2" t="s">
        <v>115</v>
      </c>
      <c r="C623" s="2" t="s">
        <v>116</v>
      </c>
      <c r="D623" s="2" t="s">
        <v>728</v>
      </c>
      <c r="E623" s="4">
        <f t="shared" si="9"/>
        <v>0</v>
      </c>
    </row>
    <row r="624" spans="1:5">
      <c r="A624">
        <v>70222</v>
      </c>
      <c r="B624" s="2" t="s">
        <v>102</v>
      </c>
      <c r="C624" s="2" t="s">
        <v>161</v>
      </c>
      <c r="D624" s="2" t="s">
        <v>729</v>
      </c>
      <c r="E624" s="4">
        <f t="shared" si="9"/>
        <v>0</v>
      </c>
    </row>
    <row r="625" spans="1:5">
      <c r="A625">
        <v>50110</v>
      </c>
      <c r="B625" s="2" t="s">
        <v>107</v>
      </c>
      <c r="C625" s="2" t="s">
        <v>228</v>
      </c>
      <c r="D625" s="2" t="s">
        <v>730</v>
      </c>
      <c r="E625" s="4">
        <f t="shared" si="9"/>
        <v>0</v>
      </c>
    </row>
    <row r="626" spans="1:5" ht="24">
      <c r="A626">
        <v>120311</v>
      </c>
      <c r="B626" s="2" t="s">
        <v>104</v>
      </c>
      <c r="C626" s="2" t="s">
        <v>126</v>
      </c>
      <c r="D626" s="2" t="s">
        <v>731</v>
      </c>
      <c r="E626" s="4">
        <f t="shared" si="9"/>
        <v>0</v>
      </c>
    </row>
    <row r="627" spans="1:5">
      <c r="A627">
        <v>40514</v>
      </c>
      <c r="B627" s="2" t="s">
        <v>115</v>
      </c>
      <c r="C627" s="2" t="s">
        <v>146</v>
      </c>
      <c r="D627" s="2" t="s">
        <v>732</v>
      </c>
      <c r="E627" s="4">
        <f t="shared" si="9"/>
        <v>0</v>
      </c>
    </row>
    <row r="628" spans="1:5" ht="24">
      <c r="A628">
        <v>120101</v>
      </c>
      <c r="B628" s="2" t="s">
        <v>104</v>
      </c>
      <c r="C628" s="2" t="s">
        <v>193</v>
      </c>
      <c r="D628" s="2" t="s">
        <v>733</v>
      </c>
      <c r="E628" s="4">
        <f t="shared" si="9"/>
        <v>0</v>
      </c>
    </row>
    <row r="629" spans="1:5">
      <c r="A629">
        <v>91101</v>
      </c>
      <c r="B629" s="2" t="s">
        <v>139</v>
      </c>
      <c r="C629" s="2" t="s">
        <v>156</v>
      </c>
      <c r="D629" s="2" t="s">
        <v>734</v>
      </c>
      <c r="E629" s="4">
        <f t="shared" si="9"/>
        <v>0</v>
      </c>
    </row>
    <row r="630" spans="1:5">
      <c r="A630">
        <v>130411</v>
      </c>
      <c r="B630" s="2" t="s">
        <v>131</v>
      </c>
      <c r="C630" s="2" t="s">
        <v>178</v>
      </c>
      <c r="D630" s="2" t="s">
        <v>735</v>
      </c>
      <c r="E630" s="4">
        <f t="shared" si="9"/>
        <v>0</v>
      </c>
    </row>
    <row r="631" spans="1:5">
      <c r="A631">
        <v>40511</v>
      </c>
      <c r="B631" s="2" t="s">
        <v>115</v>
      </c>
      <c r="C631" s="2" t="s">
        <v>146</v>
      </c>
      <c r="D631" s="2" t="s">
        <v>736</v>
      </c>
      <c r="E631" s="4">
        <f t="shared" si="9"/>
        <v>0</v>
      </c>
    </row>
    <row r="632" spans="1:5" ht="24">
      <c r="A632">
        <v>120405</v>
      </c>
      <c r="B632" s="2" t="s">
        <v>104</v>
      </c>
      <c r="C632" s="2" t="s">
        <v>261</v>
      </c>
      <c r="D632" s="2" t="s">
        <v>737</v>
      </c>
      <c r="E632" s="4">
        <f t="shared" si="9"/>
        <v>0</v>
      </c>
    </row>
    <row r="633" spans="1:5">
      <c r="A633">
        <v>81101</v>
      </c>
      <c r="B633" s="2" t="s">
        <v>97</v>
      </c>
      <c r="C633" s="2" t="s">
        <v>593</v>
      </c>
      <c r="D633" s="2" t="s">
        <v>738</v>
      </c>
      <c r="E633" s="4">
        <f t="shared" si="9"/>
        <v>0</v>
      </c>
    </row>
    <row r="634" spans="1:5">
      <c r="A634">
        <v>50111</v>
      </c>
      <c r="B634" s="2" t="s">
        <v>107</v>
      </c>
      <c r="C634" s="2" t="s">
        <v>228</v>
      </c>
      <c r="D634" s="2" t="s">
        <v>739</v>
      </c>
      <c r="E634" s="4">
        <f t="shared" si="9"/>
        <v>0</v>
      </c>
    </row>
    <row r="635" spans="1:5">
      <c r="A635">
        <v>91205</v>
      </c>
      <c r="B635" s="2" t="s">
        <v>139</v>
      </c>
      <c r="C635" s="2" t="s">
        <v>140</v>
      </c>
      <c r="D635" s="2" t="s">
        <v>740</v>
      </c>
      <c r="E635" s="4">
        <f t="shared" si="9"/>
        <v>0</v>
      </c>
    </row>
    <row r="636" spans="1:5">
      <c r="A636">
        <v>10105</v>
      </c>
      <c r="B636" s="2" t="s">
        <v>119</v>
      </c>
      <c r="C636" s="2" t="s">
        <v>119</v>
      </c>
      <c r="D636" s="2" t="s">
        <v>741</v>
      </c>
      <c r="E636" s="4">
        <f t="shared" si="9"/>
        <v>0</v>
      </c>
    </row>
    <row r="637" spans="1:5">
      <c r="A637">
        <v>40308</v>
      </c>
      <c r="B637" s="2" t="s">
        <v>115</v>
      </c>
      <c r="C637" s="2" t="s">
        <v>152</v>
      </c>
      <c r="D637" s="2" t="s">
        <v>742</v>
      </c>
      <c r="E637" s="4">
        <f t="shared" si="9"/>
        <v>0</v>
      </c>
    </row>
    <row r="638" spans="1:5">
      <c r="A638">
        <v>40707</v>
      </c>
      <c r="B638" s="2" t="s">
        <v>115</v>
      </c>
      <c r="C638" s="2" t="s">
        <v>318</v>
      </c>
      <c r="D638" s="2" t="s">
        <v>743</v>
      </c>
      <c r="E638" s="4">
        <f t="shared" si="9"/>
        <v>0</v>
      </c>
    </row>
    <row r="639" spans="1:5">
      <c r="A639">
        <v>20609</v>
      </c>
      <c r="B639" s="2" t="s">
        <v>110</v>
      </c>
      <c r="C639" s="2" t="s">
        <v>236</v>
      </c>
      <c r="D639" s="2" t="s">
        <v>744</v>
      </c>
      <c r="E639" s="4">
        <f t="shared" si="9"/>
        <v>0</v>
      </c>
    </row>
    <row r="640" spans="1:5" ht="24">
      <c r="A640">
        <v>120706</v>
      </c>
      <c r="B640" s="2" t="s">
        <v>104</v>
      </c>
      <c r="C640" s="2" t="s">
        <v>154</v>
      </c>
      <c r="D640" s="2" t="s">
        <v>745</v>
      </c>
      <c r="E640" s="4">
        <f t="shared" si="9"/>
        <v>0</v>
      </c>
    </row>
    <row r="641" spans="1:5">
      <c r="A641">
        <v>80819</v>
      </c>
      <c r="B641" s="2" t="s">
        <v>97</v>
      </c>
      <c r="C641" s="2" t="s">
        <v>97</v>
      </c>
      <c r="D641" s="2" t="s">
        <v>746</v>
      </c>
      <c r="E641" s="4">
        <f t="shared" si="9"/>
        <v>0</v>
      </c>
    </row>
    <row r="642" spans="1:5">
      <c r="A642">
        <v>41301</v>
      </c>
      <c r="B642" s="2" t="s">
        <v>115</v>
      </c>
      <c r="C642" s="2" t="s">
        <v>183</v>
      </c>
      <c r="D642" s="2" t="s">
        <v>747</v>
      </c>
      <c r="E642" s="4">
        <f t="shared" si="9"/>
        <v>0</v>
      </c>
    </row>
    <row r="643" spans="1:5" ht="24">
      <c r="A643">
        <v>120611</v>
      </c>
      <c r="B643" s="2" t="s">
        <v>104</v>
      </c>
      <c r="C643" s="2" t="s">
        <v>187</v>
      </c>
      <c r="D643" s="2" t="s">
        <v>748</v>
      </c>
      <c r="E643" s="4">
        <f t="shared" si="9"/>
        <v>0</v>
      </c>
    </row>
    <row r="644" spans="1:5">
      <c r="A644">
        <v>70701</v>
      </c>
      <c r="B644" s="2" t="s">
        <v>102</v>
      </c>
      <c r="C644" s="2" t="s">
        <v>129</v>
      </c>
      <c r="D644" s="2" t="s">
        <v>749</v>
      </c>
      <c r="E644" s="4">
        <f t="shared" si="9"/>
        <v>0</v>
      </c>
    </row>
    <row r="645" spans="1:5">
      <c r="A645">
        <v>80508</v>
      </c>
      <c r="B645" s="2" t="s">
        <v>97</v>
      </c>
      <c r="C645" s="2" t="s">
        <v>240</v>
      </c>
      <c r="D645" s="2" t="s">
        <v>750</v>
      </c>
      <c r="E645" s="4">
        <f t="shared" ref="E645:E677" si="10">SUM(F645:AEZ645)</f>
        <v>0</v>
      </c>
    </row>
    <row r="646" spans="1:5">
      <c r="A646">
        <v>20406</v>
      </c>
      <c r="B646" s="2" t="s">
        <v>110</v>
      </c>
      <c r="C646" s="2" t="s">
        <v>242</v>
      </c>
      <c r="D646" s="2" t="s">
        <v>751</v>
      </c>
      <c r="E646" s="4">
        <f t="shared" si="10"/>
        <v>0</v>
      </c>
    </row>
    <row r="647" spans="1:5">
      <c r="A647">
        <v>70312</v>
      </c>
      <c r="B647" s="2" t="s">
        <v>102</v>
      </c>
      <c r="C647" s="2" t="s">
        <v>102</v>
      </c>
      <c r="D647" s="2" t="s">
        <v>752</v>
      </c>
      <c r="E647" s="4">
        <f t="shared" si="10"/>
        <v>0</v>
      </c>
    </row>
    <row r="648" spans="1:5" ht="24">
      <c r="A648">
        <v>120805</v>
      </c>
      <c r="B648" s="2" t="s">
        <v>104</v>
      </c>
      <c r="C648" s="2" t="s">
        <v>209</v>
      </c>
      <c r="D648" s="2" t="s">
        <v>753</v>
      </c>
      <c r="E648" s="4">
        <f t="shared" si="10"/>
        <v>0</v>
      </c>
    </row>
    <row r="649" spans="1:5">
      <c r="A649">
        <v>100104</v>
      </c>
      <c r="B649" s="2" t="s">
        <v>113</v>
      </c>
      <c r="C649" s="2" t="s">
        <v>113</v>
      </c>
      <c r="D649" s="2" t="s">
        <v>754</v>
      </c>
      <c r="E649" s="4">
        <f t="shared" si="10"/>
        <v>0</v>
      </c>
    </row>
    <row r="650" spans="1:5">
      <c r="A650">
        <v>50112</v>
      </c>
      <c r="B650" s="2" t="s">
        <v>107</v>
      </c>
      <c r="C650" s="2" t="s">
        <v>228</v>
      </c>
      <c r="D650" s="2" t="s">
        <v>755</v>
      </c>
      <c r="E650" s="4">
        <f t="shared" si="10"/>
        <v>0</v>
      </c>
    </row>
    <row r="651" spans="1:5">
      <c r="A651">
        <v>20610</v>
      </c>
      <c r="B651" s="2" t="s">
        <v>110</v>
      </c>
      <c r="C651" s="2" t="s">
        <v>236</v>
      </c>
      <c r="D651" s="2" t="s">
        <v>756</v>
      </c>
      <c r="E651" s="4">
        <f t="shared" si="10"/>
        <v>0</v>
      </c>
    </row>
    <row r="652" spans="1:5" ht="24">
      <c r="A652">
        <v>120312</v>
      </c>
      <c r="B652" s="2" t="s">
        <v>104</v>
      </c>
      <c r="C652" s="2" t="s">
        <v>126</v>
      </c>
      <c r="D652" s="2" t="s">
        <v>757</v>
      </c>
      <c r="E652" s="4">
        <f t="shared" si="10"/>
        <v>0</v>
      </c>
    </row>
    <row r="653" spans="1:5">
      <c r="A653">
        <v>90608</v>
      </c>
      <c r="B653" s="2" t="s">
        <v>139</v>
      </c>
      <c r="C653" s="2" t="s">
        <v>253</v>
      </c>
      <c r="D653" s="2" t="s">
        <v>758</v>
      </c>
      <c r="E653" s="4">
        <f t="shared" si="10"/>
        <v>0</v>
      </c>
    </row>
    <row r="654" spans="1:5">
      <c r="A654">
        <v>80605</v>
      </c>
      <c r="B654" s="2" t="s">
        <v>97</v>
      </c>
      <c r="C654" s="2" t="s">
        <v>204</v>
      </c>
      <c r="D654" s="2" t="s">
        <v>759</v>
      </c>
      <c r="E654" s="4">
        <f t="shared" si="10"/>
        <v>0</v>
      </c>
    </row>
    <row r="655" spans="1:5">
      <c r="A655">
        <v>91012</v>
      </c>
      <c r="B655" s="2" t="s">
        <v>139</v>
      </c>
      <c r="C655" s="2" t="s">
        <v>232</v>
      </c>
      <c r="D655" s="2" t="s">
        <v>760</v>
      </c>
      <c r="E655" s="4">
        <f t="shared" si="10"/>
        <v>0</v>
      </c>
    </row>
    <row r="656" spans="1:5">
      <c r="A656">
        <v>90704</v>
      </c>
      <c r="B656" s="2" t="s">
        <v>139</v>
      </c>
      <c r="C656" s="2" t="s">
        <v>250</v>
      </c>
      <c r="D656" s="2" t="s">
        <v>761</v>
      </c>
      <c r="E656" s="4">
        <f t="shared" si="10"/>
        <v>0</v>
      </c>
    </row>
    <row r="657" spans="1:5" ht="24">
      <c r="A657">
        <v>120905</v>
      </c>
      <c r="B657" s="2" t="s">
        <v>104</v>
      </c>
      <c r="C657" s="2" t="s">
        <v>122</v>
      </c>
      <c r="D657" s="2" t="s">
        <v>762</v>
      </c>
      <c r="E657" s="4">
        <f t="shared" si="10"/>
        <v>0</v>
      </c>
    </row>
    <row r="658" spans="1:5">
      <c r="A658">
        <v>10405</v>
      </c>
      <c r="B658" s="2" t="s">
        <v>119</v>
      </c>
      <c r="C658" s="2" t="s">
        <v>120</v>
      </c>
      <c r="D658" s="2" t="s">
        <v>763</v>
      </c>
      <c r="E658" s="4">
        <f t="shared" si="10"/>
        <v>0</v>
      </c>
    </row>
    <row r="659" spans="1:5">
      <c r="A659">
        <v>10406</v>
      </c>
      <c r="B659" s="2" t="s">
        <v>119</v>
      </c>
      <c r="C659" s="2" t="s">
        <v>120</v>
      </c>
      <c r="D659" s="2" t="s">
        <v>764</v>
      </c>
      <c r="E659" s="4">
        <f t="shared" si="10"/>
        <v>0</v>
      </c>
    </row>
    <row r="660" spans="1:5">
      <c r="A660">
        <v>70223</v>
      </c>
      <c r="B660" s="2" t="s">
        <v>102</v>
      </c>
      <c r="C660" s="2" t="s">
        <v>161</v>
      </c>
      <c r="D660" s="2" t="s">
        <v>765</v>
      </c>
      <c r="E660" s="4">
        <f t="shared" si="10"/>
        <v>0</v>
      </c>
    </row>
    <row r="661" spans="1:5">
      <c r="A661">
        <v>70224</v>
      </c>
      <c r="B661" s="2" t="s">
        <v>102</v>
      </c>
      <c r="C661" s="2" t="s">
        <v>161</v>
      </c>
      <c r="D661" s="2" t="s">
        <v>766</v>
      </c>
      <c r="E661" s="4">
        <f t="shared" si="10"/>
        <v>0</v>
      </c>
    </row>
    <row r="662" spans="1:5">
      <c r="A662">
        <v>41309</v>
      </c>
      <c r="B662" s="2" t="s">
        <v>115</v>
      </c>
      <c r="C662" s="2" t="s">
        <v>183</v>
      </c>
      <c r="D662" s="2" t="s">
        <v>767</v>
      </c>
      <c r="E662" s="4">
        <f t="shared" si="10"/>
        <v>0</v>
      </c>
    </row>
    <row r="663" spans="1:5">
      <c r="A663">
        <v>130105</v>
      </c>
      <c r="B663" s="2" t="s">
        <v>131</v>
      </c>
      <c r="C663" s="2" t="s">
        <v>144</v>
      </c>
      <c r="D663" s="2" t="s">
        <v>768</v>
      </c>
      <c r="E663" s="4">
        <f t="shared" si="10"/>
        <v>0</v>
      </c>
    </row>
    <row r="664" spans="1:5">
      <c r="A664">
        <v>81005</v>
      </c>
      <c r="B664" s="2" t="s">
        <v>97</v>
      </c>
      <c r="C664" s="2" t="s">
        <v>134</v>
      </c>
      <c r="D664" s="2" t="s">
        <v>769</v>
      </c>
      <c r="E664" s="4">
        <f t="shared" si="10"/>
        <v>0</v>
      </c>
    </row>
    <row r="665" spans="1:5">
      <c r="A665">
        <v>30508</v>
      </c>
      <c r="B665" s="2" t="s">
        <v>99</v>
      </c>
      <c r="C665" s="2" t="s">
        <v>307</v>
      </c>
      <c r="D665" s="2" t="s">
        <v>770</v>
      </c>
      <c r="E665" s="4">
        <f t="shared" si="10"/>
        <v>0</v>
      </c>
    </row>
    <row r="666" spans="1:5">
      <c r="A666">
        <v>90511</v>
      </c>
      <c r="B666" s="2" t="s">
        <v>139</v>
      </c>
      <c r="C666" s="2" t="s">
        <v>258</v>
      </c>
      <c r="D666" s="2" t="s">
        <v>771</v>
      </c>
      <c r="E666" s="4">
        <f t="shared" si="10"/>
        <v>0</v>
      </c>
    </row>
    <row r="667" spans="1:5">
      <c r="A667">
        <v>130311</v>
      </c>
      <c r="B667" s="2" t="s">
        <v>131</v>
      </c>
      <c r="C667" s="2" t="s">
        <v>219</v>
      </c>
      <c r="D667" s="2" t="s">
        <v>772</v>
      </c>
      <c r="E667" s="4">
        <f t="shared" si="10"/>
        <v>0</v>
      </c>
    </row>
    <row r="668" spans="1:5">
      <c r="A668">
        <v>70314</v>
      </c>
      <c r="B668" s="2" t="s">
        <v>102</v>
      </c>
      <c r="C668" s="2" t="s">
        <v>102</v>
      </c>
      <c r="D668" s="2" t="s">
        <v>773</v>
      </c>
      <c r="E668" s="4">
        <f t="shared" si="10"/>
        <v>0</v>
      </c>
    </row>
    <row r="669" spans="1:5">
      <c r="A669">
        <v>130312</v>
      </c>
      <c r="B669" s="2" t="s">
        <v>131</v>
      </c>
      <c r="C669" s="2" t="s">
        <v>219</v>
      </c>
      <c r="D669" s="2" t="s">
        <v>774</v>
      </c>
      <c r="E669" s="4">
        <f t="shared" si="10"/>
        <v>0</v>
      </c>
    </row>
    <row r="670" spans="1:5">
      <c r="A670">
        <v>20407</v>
      </c>
      <c r="B670" s="2" t="s">
        <v>110</v>
      </c>
      <c r="C670" s="2" t="s">
        <v>242</v>
      </c>
      <c r="D670" s="2" t="s">
        <v>775</v>
      </c>
      <c r="E670" s="4">
        <f t="shared" si="10"/>
        <v>0</v>
      </c>
    </row>
    <row r="671" spans="1:5">
      <c r="A671">
        <v>20107</v>
      </c>
      <c r="B671" s="2" t="s">
        <v>110</v>
      </c>
      <c r="C671" s="2" t="s">
        <v>111</v>
      </c>
      <c r="D671" s="2" t="s">
        <v>776</v>
      </c>
      <c r="E671" s="4">
        <f t="shared" si="10"/>
        <v>0</v>
      </c>
    </row>
    <row r="672" spans="1:5">
      <c r="A672">
        <v>130106</v>
      </c>
      <c r="B672" s="2" t="s">
        <v>131</v>
      </c>
      <c r="C672" s="2" t="s">
        <v>144</v>
      </c>
      <c r="D672" s="2" t="s">
        <v>777</v>
      </c>
      <c r="E672" s="4">
        <f t="shared" si="10"/>
        <v>0</v>
      </c>
    </row>
    <row r="673" spans="1:5">
      <c r="A673">
        <v>41401</v>
      </c>
      <c r="B673" s="2" t="s">
        <v>115</v>
      </c>
      <c r="C673" s="2" t="s">
        <v>268</v>
      </c>
      <c r="D673" s="2" t="s">
        <v>778</v>
      </c>
      <c r="E673" s="4">
        <f t="shared" si="10"/>
        <v>0</v>
      </c>
    </row>
    <row r="674" spans="1:5">
      <c r="A674">
        <v>50206</v>
      </c>
      <c r="B674" s="2" t="s">
        <v>107</v>
      </c>
      <c r="C674" s="2" t="s">
        <v>195</v>
      </c>
      <c r="D674" s="2" t="s">
        <v>779</v>
      </c>
      <c r="E674" s="4">
        <f t="shared" si="10"/>
        <v>0</v>
      </c>
    </row>
    <row r="675" spans="1:5">
      <c r="A675">
        <v>50207</v>
      </c>
      <c r="B675" s="2" t="s">
        <v>107</v>
      </c>
      <c r="C675" s="2" t="s">
        <v>195</v>
      </c>
      <c r="D675" s="2" t="s">
        <v>780</v>
      </c>
      <c r="E675" s="4">
        <f t="shared" si="10"/>
        <v>0</v>
      </c>
    </row>
    <row r="676" spans="1:5">
      <c r="A676">
        <v>50317</v>
      </c>
      <c r="B676" s="2" t="s">
        <v>107</v>
      </c>
      <c r="C676" s="2" t="s">
        <v>108</v>
      </c>
      <c r="D676" s="2" t="s">
        <v>781</v>
      </c>
      <c r="E676" s="4">
        <f t="shared" si="10"/>
        <v>0</v>
      </c>
    </row>
    <row r="677" spans="1:5">
      <c r="A677">
        <v>90512</v>
      </c>
      <c r="B677" s="2" t="s">
        <v>139</v>
      </c>
      <c r="C677" s="2" t="s">
        <v>258</v>
      </c>
      <c r="D677" s="2" t="s">
        <v>782</v>
      </c>
      <c r="E677" s="4">
        <f t="shared" si="10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E993-209C-418A-BD4F-70C731B80B65}">
  <sheetPr>
    <tabColor theme="0" tint="-0.34998626667073579"/>
  </sheetPr>
  <dimension ref="A2:L707"/>
  <sheetViews>
    <sheetView showGridLines="0" topLeftCell="B490" workbookViewId="0">
      <selection activeCell="F496" sqref="F496"/>
    </sheetView>
  </sheetViews>
  <sheetFormatPr defaultColWidth="11.42578125" defaultRowHeight="14.45"/>
  <cols>
    <col min="1" max="1" width="9.140625" bestFit="1" customWidth="1"/>
    <col min="2" max="2" width="19.28515625" bestFit="1" customWidth="1"/>
    <col min="3" max="3" width="19.85546875" bestFit="1" customWidth="1"/>
    <col min="4" max="4" width="21.7109375" bestFit="1" customWidth="1"/>
    <col min="5" max="5" width="11.28515625" bestFit="1" customWidth="1"/>
    <col min="6" max="7" width="12.5703125" bestFit="1" customWidth="1"/>
  </cols>
  <sheetData>
    <row r="2" spans="1:12" ht="15.6">
      <c r="E2" s="12">
        <f>SUM(Muertes_PN_ACUM[Fallecidos])</f>
        <v>403</v>
      </c>
      <c r="F2" s="12">
        <f>SUM(Muertes_PN_ACUM[03-06-2020])</f>
        <v>344</v>
      </c>
      <c r="G2" s="12">
        <f>SUM(Muertes_PN_ACUM[04-06-2020])</f>
        <v>356</v>
      </c>
      <c r="H2" s="12">
        <f>SUM(Muertes_PN_ACUM[5/6/2020])</f>
        <v>370</v>
      </c>
      <c r="I2" s="12">
        <f>SUM(Muertes_PN_ACUM[6/6/2020])</f>
        <v>370</v>
      </c>
      <c r="J2" s="12">
        <f>SUM(Muertes_PN_ACUM[07-06-2020])</f>
        <v>370</v>
      </c>
      <c r="K2" s="12">
        <f>SUM(Muertes_PN_ACUM[08-06-2020])</f>
        <v>370</v>
      </c>
      <c r="L2" s="12">
        <f>SUM(Muertes_PN_ACUM[09-06-2020])</f>
        <v>401</v>
      </c>
    </row>
    <row r="3" spans="1:12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797</v>
      </c>
      <c r="F3" s="8" t="s">
        <v>788</v>
      </c>
      <c r="G3" s="8" t="s">
        <v>789</v>
      </c>
      <c r="H3" s="8" t="s">
        <v>790</v>
      </c>
      <c r="I3" s="8" t="s">
        <v>791</v>
      </c>
      <c r="J3" s="8" t="s">
        <v>792</v>
      </c>
      <c r="K3" s="8" t="s">
        <v>793</v>
      </c>
      <c r="L3" s="8" t="s">
        <v>794</v>
      </c>
    </row>
    <row r="4" spans="1:12">
      <c r="A4" s="41">
        <v>80821</v>
      </c>
      <c r="B4" s="27" t="s">
        <v>97</v>
      </c>
      <c r="C4" s="27" t="s">
        <v>97</v>
      </c>
      <c r="D4" s="27" t="s">
        <v>98</v>
      </c>
      <c r="E4" s="15">
        <f t="shared" ref="E4:E67" si="0">+MAX(F4:BW4)</f>
        <v>18</v>
      </c>
      <c r="F4" s="16">
        <v>16</v>
      </c>
      <c r="G4" s="14">
        <v>16</v>
      </c>
      <c r="H4" s="11">
        <v>16</v>
      </c>
      <c r="I4" s="11">
        <v>16</v>
      </c>
      <c r="J4" s="11">
        <v>16</v>
      </c>
      <c r="K4" s="11">
        <v>16</v>
      </c>
      <c r="L4" s="11">
        <v>18</v>
      </c>
    </row>
    <row r="5" spans="1:12">
      <c r="A5" s="41">
        <v>30202</v>
      </c>
      <c r="B5" s="27" t="s">
        <v>99</v>
      </c>
      <c r="C5" s="27" t="s">
        <v>100</v>
      </c>
      <c r="D5" s="27" t="s">
        <v>101</v>
      </c>
      <c r="E5" s="15">
        <f t="shared" si="0"/>
        <v>0</v>
      </c>
      <c r="F5" s="16">
        <v>0</v>
      </c>
      <c r="G5" s="14">
        <v>0</v>
      </c>
      <c r="H5" s="11"/>
      <c r="I5" s="11"/>
      <c r="J5" s="11"/>
      <c r="K5" s="11"/>
      <c r="L5" s="11"/>
    </row>
    <row r="6" spans="1:12">
      <c r="A6" s="41">
        <v>70313</v>
      </c>
      <c r="B6" s="27" t="s">
        <v>102</v>
      </c>
      <c r="C6" s="27" t="s">
        <v>102</v>
      </c>
      <c r="D6" s="27" t="s">
        <v>103</v>
      </c>
      <c r="E6" s="15">
        <f t="shared" si="0"/>
        <v>0</v>
      </c>
      <c r="F6" s="16">
        <v>0</v>
      </c>
      <c r="G6" s="14">
        <v>0</v>
      </c>
      <c r="H6" s="11"/>
      <c r="I6" s="11"/>
      <c r="J6" s="11"/>
      <c r="K6" s="11"/>
      <c r="L6" s="11"/>
    </row>
    <row r="7" spans="1:12">
      <c r="A7" s="41">
        <v>120502</v>
      </c>
      <c r="B7" s="27" t="s">
        <v>104</v>
      </c>
      <c r="C7" s="27" t="s">
        <v>105</v>
      </c>
      <c r="D7" s="27" t="s">
        <v>106</v>
      </c>
      <c r="E7" s="15">
        <f t="shared" si="0"/>
        <v>0</v>
      </c>
      <c r="F7" s="16">
        <v>0</v>
      </c>
      <c r="G7" s="14">
        <v>0</v>
      </c>
      <c r="H7" s="11"/>
      <c r="I7" s="11"/>
      <c r="J7" s="11"/>
      <c r="K7" s="11"/>
      <c r="L7" s="11"/>
    </row>
    <row r="8" spans="1:12">
      <c r="A8" s="41">
        <v>50313</v>
      </c>
      <c r="B8" s="27" t="s">
        <v>107</v>
      </c>
      <c r="C8" s="27" t="s">
        <v>108</v>
      </c>
      <c r="D8" s="27" t="s">
        <v>109</v>
      </c>
      <c r="E8" s="15">
        <f t="shared" si="0"/>
        <v>0</v>
      </c>
      <c r="F8" s="16">
        <v>0</v>
      </c>
      <c r="G8" s="14">
        <v>0</v>
      </c>
      <c r="H8" s="11"/>
      <c r="I8" s="11"/>
      <c r="J8" s="11"/>
      <c r="K8" s="11"/>
      <c r="L8" s="11"/>
    </row>
    <row r="9" spans="1:12">
      <c r="A9" s="41">
        <v>20101</v>
      </c>
      <c r="B9" s="27" t="s">
        <v>110</v>
      </c>
      <c r="C9" s="27" t="s">
        <v>111</v>
      </c>
      <c r="D9" s="27" t="s">
        <v>112</v>
      </c>
      <c r="E9" s="15">
        <f t="shared" si="0"/>
        <v>1</v>
      </c>
      <c r="F9" s="16">
        <v>1</v>
      </c>
      <c r="G9" s="14">
        <v>0</v>
      </c>
      <c r="H9" s="11"/>
      <c r="I9" s="11"/>
      <c r="J9" s="11"/>
      <c r="K9" s="11"/>
      <c r="L9" s="11"/>
    </row>
    <row r="10" spans="1:12">
      <c r="A10" s="41">
        <v>100102</v>
      </c>
      <c r="B10" s="27" t="s">
        <v>113</v>
      </c>
      <c r="C10" s="27" t="s">
        <v>113</v>
      </c>
      <c r="D10" s="27" t="s">
        <v>114</v>
      </c>
      <c r="E10" s="15">
        <f t="shared" si="0"/>
        <v>4</v>
      </c>
      <c r="F10" s="16">
        <v>4</v>
      </c>
      <c r="G10" s="14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</row>
    <row r="11" spans="1:12">
      <c r="A11" s="41">
        <v>40101</v>
      </c>
      <c r="B11" s="27" t="s">
        <v>115</v>
      </c>
      <c r="C11" s="27" t="s">
        <v>116</v>
      </c>
      <c r="D11" s="27" t="s">
        <v>117</v>
      </c>
      <c r="E11" s="15">
        <f t="shared" si="0"/>
        <v>0</v>
      </c>
      <c r="F11" s="16">
        <v>0</v>
      </c>
      <c r="G11" s="14">
        <v>0</v>
      </c>
      <c r="H11" s="11"/>
      <c r="I11" s="11"/>
      <c r="J11" s="11"/>
      <c r="K11" s="11"/>
      <c r="L11" s="11"/>
    </row>
    <row r="12" spans="1:12">
      <c r="A12" s="41">
        <v>80822</v>
      </c>
      <c r="B12" s="27" t="s">
        <v>97</v>
      </c>
      <c r="C12" s="27" t="s">
        <v>97</v>
      </c>
      <c r="D12" s="27" t="s">
        <v>118</v>
      </c>
      <c r="E12" s="15">
        <f t="shared" si="0"/>
        <v>2</v>
      </c>
      <c r="F12" s="16">
        <v>2</v>
      </c>
      <c r="G12" s="14">
        <v>2</v>
      </c>
      <c r="H12" s="11">
        <v>2</v>
      </c>
      <c r="I12" s="11">
        <v>2</v>
      </c>
      <c r="J12" s="11">
        <v>2</v>
      </c>
      <c r="K12" s="11">
        <v>2</v>
      </c>
      <c r="L12" s="11">
        <v>2</v>
      </c>
    </row>
    <row r="13" spans="1:12">
      <c r="A13" s="41">
        <v>10401</v>
      </c>
      <c r="B13" s="27" t="s">
        <v>119</v>
      </c>
      <c r="C13" s="27" t="s">
        <v>120</v>
      </c>
      <c r="D13" s="27" t="s">
        <v>121</v>
      </c>
      <c r="E13" s="15">
        <f t="shared" si="0"/>
        <v>0</v>
      </c>
      <c r="F13" s="16">
        <v>0</v>
      </c>
      <c r="G13" s="14">
        <v>0</v>
      </c>
      <c r="H13" s="11"/>
      <c r="I13" s="11"/>
      <c r="J13" s="11"/>
      <c r="K13" s="11"/>
      <c r="L13" s="11"/>
    </row>
    <row r="14" spans="1:12">
      <c r="A14" s="41">
        <v>120902</v>
      </c>
      <c r="B14" s="27" t="s">
        <v>104</v>
      </c>
      <c r="C14" s="27" t="s">
        <v>122</v>
      </c>
      <c r="D14" s="27" t="s">
        <v>123</v>
      </c>
      <c r="E14" s="15">
        <f t="shared" si="0"/>
        <v>0</v>
      </c>
      <c r="F14" s="16">
        <v>0</v>
      </c>
      <c r="G14" s="14">
        <v>0</v>
      </c>
      <c r="H14" s="11"/>
      <c r="I14" s="11"/>
      <c r="J14" s="11"/>
      <c r="K14" s="11"/>
      <c r="L14" s="11"/>
    </row>
    <row r="15" spans="1:12">
      <c r="A15" s="41">
        <v>40404</v>
      </c>
      <c r="B15" s="27" t="s">
        <v>115</v>
      </c>
      <c r="C15" s="27" t="s">
        <v>124</v>
      </c>
      <c r="D15" s="27" t="s">
        <v>125</v>
      </c>
      <c r="E15" s="15">
        <f t="shared" si="0"/>
        <v>0</v>
      </c>
      <c r="F15" s="16">
        <v>0</v>
      </c>
      <c r="G15" s="17">
        <v>0</v>
      </c>
      <c r="H15" s="11"/>
      <c r="I15" s="11"/>
      <c r="J15" s="11"/>
      <c r="K15" s="11"/>
      <c r="L15" s="11"/>
    </row>
    <row r="16" spans="1:12">
      <c r="A16" s="41">
        <v>120302</v>
      </c>
      <c r="B16" s="27" t="s">
        <v>104</v>
      </c>
      <c r="C16" s="27" t="s">
        <v>126</v>
      </c>
      <c r="D16" s="27" t="s">
        <v>127</v>
      </c>
      <c r="E16" s="15">
        <f t="shared" si="0"/>
        <v>0</v>
      </c>
      <c r="F16" s="16">
        <v>0</v>
      </c>
      <c r="G16" s="17">
        <v>0</v>
      </c>
      <c r="H16" s="11"/>
      <c r="I16" s="11"/>
      <c r="J16" s="11"/>
      <c r="K16" s="11"/>
      <c r="L16" s="11"/>
    </row>
    <row r="17" spans="1:12">
      <c r="A17" s="41">
        <v>120503</v>
      </c>
      <c r="B17" s="27" t="s">
        <v>104</v>
      </c>
      <c r="C17" s="27" t="s">
        <v>105</v>
      </c>
      <c r="D17" s="27" t="s">
        <v>128</v>
      </c>
      <c r="E17" s="15">
        <f t="shared" si="0"/>
        <v>0</v>
      </c>
      <c r="F17" s="16">
        <v>0</v>
      </c>
      <c r="G17" s="17">
        <v>0</v>
      </c>
      <c r="H17" s="11"/>
      <c r="I17" s="11"/>
      <c r="J17" s="11"/>
      <c r="K17" s="11"/>
      <c r="L17" s="11"/>
    </row>
    <row r="18" spans="1:12">
      <c r="A18" s="41">
        <v>70702</v>
      </c>
      <c r="B18" s="27" t="s">
        <v>102</v>
      </c>
      <c r="C18" s="27" t="s">
        <v>129</v>
      </c>
      <c r="D18" s="27" t="s">
        <v>130</v>
      </c>
      <c r="E18" s="15">
        <f t="shared" si="0"/>
        <v>0</v>
      </c>
      <c r="F18" s="16">
        <v>0</v>
      </c>
      <c r="G18" s="14">
        <v>0</v>
      </c>
      <c r="H18" s="11"/>
      <c r="I18" s="11"/>
      <c r="J18" s="11"/>
      <c r="K18" s="11"/>
      <c r="L18" s="11"/>
    </row>
    <row r="19" spans="1:12">
      <c r="A19" s="41">
        <v>130703</v>
      </c>
      <c r="B19" s="27" t="s">
        <v>131</v>
      </c>
      <c r="C19" s="27" t="s">
        <v>132</v>
      </c>
      <c r="D19" s="27" t="s">
        <v>133</v>
      </c>
      <c r="E19" s="15">
        <f t="shared" si="0"/>
        <v>0</v>
      </c>
      <c r="F19" s="16">
        <v>0</v>
      </c>
      <c r="G19" s="14">
        <v>0</v>
      </c>
      <c r="H19" s="11"/>
      <c r="I19" s="11"/>
      <c r="J19" s="11"/>
      <c r="K19" s="11"/>
      <c r="L19" s="11"/>
    </row>
    <row r="20" spans="1:12">
      <c r="A20" s="41">
        <v>81001</v>
      </c>
      <c r="B20" s="27" t="s">
        <v>97</v>
      </c>
      <c r="C20" s="27" t="s">
        <v>134</v>
      </c>
      <c r="D20" s="27" t="s">
        <v>135</v>
      </c>
      <c r="E20" s="15">
        <f t="shared" si="0"/>
        <v>9</v>
      </c>
      <c r="F20" s="16">
        <v>8</v>
      </c>
      <c r="G20" s="14">
        <v>8</v>
      </c>
      <c r="H20" s="11">
        <v>8</v>
      </c>
      <c r="I20" s="11">
        <v>8</v>
      </c>
      <c r="J20" s="11">
        <v>8</v>
      </c>
      <c r="K20" s="11">
        <v>8</v>
      </c>
      <c r="L20" s="11">
        <v>9</v>
      </c>
    </row>
    <row r="21" spans="1:12">
      <c r="A21" s="42">
        <v>80814</v>
      </c>
      <c r="B21" s="68" t="s">
        <v>97</v>
      </c>
      <c r="C21" s="68" t="s">
        <v>97</v>
      </c>
      <c r="D21" s="68" t="s">
        <v>136</v>
      </c>
      <c r="E21" s="69">
        <f t="shared" si="0"/>
        <v>7</v>
      </c>
      <c r="F21" s="70">
        <v>7</v>
      </c>
      <c r="G21" s="69">
        <v>7</v>
      </c>
      <c r="H21" s="11">
        <v>7</v>
      </c>
      <c r="I21" s="11">
        <v>7</v>
      </c>
      <c r="J21" s="11">
        <v>7</v>
      </c>
      <c r="K21" s="11">
        <v>7</v>
      </c>
      <c r="L21" s="11">
        <v>7</v>
      </c>
    </row>
    <row r="22" spans="1:12">
      <c r="A22" s="41">
        <v>20201</v>
      </c>
      <c r="B22" s="68" t="s">
        <v>110</v>
      </c>
      <c r="C22" s="68" t="s">
        <v>137</v>
      </c>
      <c r="D22" s="68" t="s">
        <v>138</v>
      </c>
      <c r="E22" s="69">
        <f t="shared" si="0"/>
        <v>0</v>
      </c>
      <c r="F22" s="70">
        <v>0</v>
      </c>
      <c r="G22" s="71">
        <v>0</v>
      </c>
      <c r="H22" s="11"/>
      <c r="I22" s="11"/>
      <c r="J22" s="11"/>
      <c r="K22" s="11"/>
      <c r="L22" s="11"/>
    </row>
    <row r="23" spans="1:12">
      <c r="A23" s="41">
        <v>91202</v>
      </c>
      <c r="B23" s="68" t="s">
        <v>139</v>
      </c>
      <c r="C23" s="68" t="s">
        <v>140</v>
      </c>
      <c r="D23" s="68" t="s">
        <v>141</v>
      </c>
      <c r="E23" s="69">
        <f t="shared" si="0"/>
        <v>0</v>
      </c>
      <c r="F23" s="70">
        <v>0</v>
      </c>
      <c r="G23" s="71">
        <v>0</v>
      </c>
      <c r="H23" s="11"/>
      <c r="I23" s="11"/>
      <c r="J23" s="11"/>
      <c r="K23" s="11"/>
      <c r="L23" s="11"/>
    </row>
    <row r="24" spans="1:12">
      <c r="A24" s="41">
        <v>81006</v>
      </c>
      <c r="B24" s="68" t="s">
        <v>97</v>
      </c>
      <c r="C24" s="68" t="s">
        <v>134</v>
      </c>
      <c r="D24" s="68" t="s">
        <v>142</v>
      </c>
      <c r="E24" s="69">
        <f t="shared" si="0"/>
        <v>5</v>
      </c>
      <c r="F24" s="70">
        <v>5</v>
      </c>
      <c r="G24" s="69">
        <v>5</v>
      </c>
      <c r="H24" s="11">
        <v>5</v>
      </c>
      <c r="I24" s="11">
        <v>5</v>
      </c>
      <c r="J24" s="11">
        <v>5</v>
      </c>
      <c r="K24" s="11">
        <v>5</v>
      </c>
      <c r="L24" s="11">
        <v>5</v>
      </c>
    </row>
    <row r="25" spans="1:12">
      <c r="A25" s="42">
        <v>130704</v>
      </c>
      <c r="B25" s="68" t="s">
        <v>131</v>
      </c>
      <c r="C25" s="68" t="s">
        <v>132</v>
      </c>
      <c r="D25" s="68" t="s">
        <v>143</v>
      </c>
      <c r="E25" s="69">
        <f t="shared" si="0"/>
        <v>0</v>
      </c>
      <c r="F25" s="70">
        <v>0</v>
      </c>
      <c r="G25" s="71">
        <v>0</v>
      </c>
      <c r="H25" s="11"/>
      <c r="I25" s="11"/>
      <c r="J25" s="11"/>
      <c r="K25" s="11"/>
      <c r="L25" s="11"/>
    </row>
    <row r="26" spans="1:12">
      <c r="A26" s="42">
        <v>130101</v>
      </c>
      <c r="B26" s="68" t="s">
        <v>131</v>
      </c>
      <c r="C26" s="68" t="s">
        <v>144</v>
      </c>
      <c r="D26" s="68" t="s">
        <v>145</v>
      </c>
      <c r="E26" s="69">
        <f t="shared" si="0"/>
        <v>25</v>
      </c>
      <c r="F26" s="70">
        <v>24</v>
      </c>
      <c r="G26" s="69">
        <v>24</v>
      </c>
      <c r="H26" s="11">
        <v>24</v>
      </c>
      <c r="I26" s="11">
        <v>24</v>
      </c>
      <c r="J26" s="11">
        <v>24</v>
      </c>
      <c r="K26" s="11">
        <v>24</v>
      </c>
      <c r="L26" s="11">
        <v>25</v>
      </c>
    </row>
    <row r="27" spans="1:12">
      <c r="A27" s="41">
        <v>40502</v>
      </c>
      <c r="B27" s="27" t="s">
        <v>115</v>
      </c>
      <c r="C27" s="27" t="s">
        <v>146</v>
      </c>
      <c r="D27" s="27" t="s">
        <v>147</v>
      </c>
      <c r="E27" s="15">
        <f t="shared" si="0"/>
        <v>0</v>
      </c>
      <c r="F27" s="16">
        <v>0</v>
      </c>
      <c r="G27" s="17">
        <v>0</v>
      </c>
      <c r="H27" s="11"/>
      <c r="I27" s="11"/>
      <c r="J27" s="11"/>
      <c r="K27" s="11"/>
      <c r="L27" s="11"/>
    </row>
    <row r="28" spans="1:12">
      <c r="A28" s="41">
        <v>90101</v>
      </c>
      <c r="B28" s="27" t="s">
        <v>139</v>
      </c>
      <c r="C28" s="27" t="s">
        <v>148</v>
      </c>
      <c r="D28" s="27" t="s">
        <v>149</v>
      </c>
      <c r="E28" s="15">
        <f t="shared" si="0"/>
        <v>0</v>
      </c>
      <c r="F28" s="16">
        <v>0</v>
      </c>
      <c r="G28" s="17">
        <v>0</v>
      </c>
      <c r="H28" s="11"/>
      <c r="I28" s="11"/>
      <c r="J28" s="11"/>
      <c r="K28" s="11"/>
      <c r="L28" s="11"/>
    </row>
    <row r="29" spans="1:12">
      <c r="A29" s="41">
        <v>40204</v>
      </c>
      <c r="B29" s="27" t="s">
        <v>115</v>
      </c>
      <c r="C29" s="27" t="s">
        <v>150</v>
      </c>
      <c r="D29" s="27" t="s">
        <v>151</v>
      </c>
      <c r="E29" s="15">
        <f t="shared" si="0"/>
        <v>0</v>
      </c>
      <c r="F29" s="16">
        <v>0</v>
      </c>
      <c r="G29" s="17">
        <v>0</v>
      </c>
      <c r="H29" s="11"/>
      <c r="I29" s="11"/>
      <c r="J29" s="11"/>
      <c r="K29" s="11"/>
      <c r="L29" s="11"/>
    </row>
    <row r="30" spans="1:12">
      <c r="A30" s="41">
        <v>40302</v>
      </c>
      <c r="B30" s="27" t="s">
        <v>115</v>
      </c>
      <c r="C30" s="27" t="s">
        <v>152</v>
      </c>
      <c r="D30" s="27" t="s">
        <v>153</v>
      </c>
      <c r="E30" s="15">
        <f t="shared" si="0"/>
        <v>0</v>
      </c>
      <c r="F30" s="16">
        <v>0</v>
      </c>
      <c r="G30" s="17">
        <v>0</v>
      </c>
      <c r="H30" s="11"/>
      <c r="I30" s="11"/>
      <c r="J30" s="11"/>
      <c r="K30" s="11"/>
      <c r="L30" s="11"/>
    </row>
    <row r="31" spans="1:12">
      <c r="A31" s="41">
        <v>120702</v>
      </c>
      <c r="B31" s="27" t="s">
        <v>104</v>
      </c>
      <c r="C31" s="27" t="s">
        <v>154</v>
      </c>
      <c r="D31" s="27" t="s">
        <v>155</v>
      </c>
      <c r="E31" s="15">
        <f t="shared" si="0"/>
        <v>0</v>
      </c>
      <c r="F31" s="16">
        <v>0</v>
      </c>
      <c r="G31" s="17">
        <v>0</v>
      </c>
      <c r="H31" s="11"/>
      <c r="I31" s="11"/>
      <c r="J31" s="11"/>
      <c r="K31" s="11"/>
      <c r="L31" s="11"/>
    </row>
    <row r="32" spans="1:12">
      <c r="A32" s="41">
        <v>70402</v>
      </c>
      <c r="B32" s="27" t="s">
        <v>102</v>
      </c>
      <c r="C32" s="27" t="s">
        <v>158</v>
      </c>
      <c r="D32" s="27" t="s">
        <v>157</v>
      </c>
      <c r="E32" s="15">
        <f t="shared" si="0"/>
        <v>0</v>
      </c>
      <c r="F32" s="16">
        <v>0</v>
      </c>
      <c r="G32" s="17">
        <v>0</v>
      </c>
      <c r="H32" s="11"/>
      <c r="I32" s="11"/>
      <c r="J32" s="11"/>
      <c r="K32" s="11"/>
      <c r="L32" s="11"/>
    </row>
    <row r="33" spans="1:12">
      <c r="A33" s="41">
        <v>91102</v>
      </c>
      <c r="B33" s="27" t="s">
        <v>139</v>
      </c>
      <c r="C33" s="27" t="s">
        <v>156</v>
      </c>
      <c r="D33" s="27" t="s">
        <v>157</v>
      </c>
      <c r="E33" s="15">
        <f t="shared" si="0"/>
        <v>0</v>
      </c>
      <c r="F33" s="16">
        <v>0</v>
      </c>
      <c r="G33" s="17">
        <v>0</v>
      </c>
      <c r="H33" s="11"/>
      <c r="I33" s="11"/>
      <c r="J33" s="11"/>
      <c r="K33" s="11"/>
      <c r="L33" s="11"/>
    </row>
    <row r="34" spans="1:12">
      <c r="A34" s="41">
        <v>10306</v>
      </c>
      <c r="B34" s="27" t="s">
        <v>119</v>
      </c>
      <c r="C34" s="27" t="s">
        <v>159</v>
      </c>
      <c r="D34" s="27" t="s">
        <v>160</v>
      </c>
      <c r="E34" s="15">
        <f t="shared" si="0"/>
        <v>0</v>
      </c>
      <c r="F34" s="16">
        <v>0</v>
      </c>
      <c r="G34" s="17">
        <v>0</v>
      </c>
      <c r="H34" s="11"/>
      <c r="I34" s="11"/>
      <c r="J34" s="11"/>
      <c r="K34" s="11"/>
      <c r="L34" s="11"/>
    </row>
    <row r="35" spans="1:12">
      <c r="A35" s="41">
        <v>70202</v>
      </c>
      <c r="B35" s="27" t="s">
        <v>102</v>
      </c>
      <c r="C35" s="27" t="s">
        <v>161</v>
      </c>
      <c r="D35" s="27" t="s">
        <v>162</v>
      </c>
      <c r="E35" s="15">
        <f t="shared" si="0"/>
        <v>0</v>
      </c>
      <c r="F35" s="16">
        <v>0</v>
      </c>
      <c r="G35" s="17">
        <v>0</v>
      </c>
      <c r="H35" s="11"/>
      <c r="I35" s="11"/>
      <c r="J35" s="11"/>
      <c r="K35" s="11"/>
      <c r="L35" s="11"/>
    </row>
    <row r="36" spans="1:12">
      <c r="A36" s="41">
        <v>70403</v>
      </c>
      <c r="B36" s="27" t="s">
        <v>102</v>
      </c>
      <c r="C36" s="27" t="s">
        <v>158</v>
      </c>
      <c r="D36" s="27" t="s">
        <v>163</v>
      </c>
      <c r="E36" s="15">
        <f t="shared" si="0"/>
        <v>0</v>
      </c>
      <c r="F36" s="16">
        <v>0</v>
      </c>
      <c r="G36" s="17">
        <v>0</v>
      </c>
      <c r="H36" s="11"/>
      <c r="I36" s="11"/>
      <c r="J36" s="11"/>
      <c r="K36" s="11"/>
      <c r="L36" s="11"/>
    </row>
    <row r="37" spans="1:12">
      <c r="A37" s="41">
        <v>120303</v>
      </c>
      <c r="B37" s="27" t="s">
        <v>104</v>
      </c>
      <c r="C37" s="27" t="s">
        <v>126</v>
      </c>
      <c r="D37" s="27" t="s">
        <v>164</v>
      </c>
      <c r="E37" s="15">
        <f t="shared" si="0"/>
        <v>0</v>
      </c>
      <c r="F37" s="16">
        <v>0</v>
      </c>
      <c r="G37" s="17">
        <v>0</v>
      </c>
      <c r="H37" s="11"/>
      <c r="I37" s="11"/>
      <c r="J37" s="11"/>
      <c r="K37" s="11"/>
      <c r="L37" s="11"/>
    </row>
    <row r="38" spans="1:12">
      <c r="A38" s="41">
        <v>90202</v>
      </c>
      <c r="B38" s="27" t="s">
        <v>139</v>
      </c>
      <c r="C38" s="27" t="s">
        <v>165</v>
      </c>
      <c r="D38" s="27" t="s">
        <v>166</v>
      </c>
      <c r="E38" s="15">
        <f t="shared" si="0"/>
        <v>0</v>
      </c>
      <c r="F38" s="16">
        <v>0</v>
      </c>
      <c r="G38" s="17">
        <v>0</v>
      </c>
      <c r="H38" s="11"/>
      <c r="I38" s="11"/>
      <c r="J38" s="11"/>
      <c r="K38" s="11"/>
      <c r="L38" s="11"/>
    </row>
    <row r="39" spans="1:12">
      <c r="A39" s="41">
        <v>10213</v>
      </c>
      <c r="B39" s="27" t="s">
        <v>119</v>
      </c>
      <c r="C39" s="27" t="s">
        <v>167</v>
      </c>
      <c r="D39" s="27" t="s">
        <v>168</v>
      </c>
      <c r="E39" s="15">
        <f t="shared" si="0"/>
        <v>0</v>
      </c>
      <c r="F39" s="16">
        <v>0</v>
      </c>
      <c r="G39" s="17">
        <v>0</v>
      </c>
      <c r="H39" s="11"/>
      <c r="I39" s="11"/>
      <c r="J39" s="11"/>
      <c r="K39" s="11"/>
      <c r="L39" s="11"/>
    </row>
    <row r="40" spans="1:12">
      <c r="A40" s="41">
        <v>10403</v>
      </c>
      <c r="B40" s="27" t="s">
        <v>119</v>
      </c>
      <c r="C40" s="27" t="s">
        <v>120</v>
      </c>
      <c r="D40" s="27" t="s">
        <v>169</v>
      </c>
      <c r="E40" s="15">
        <f t="shared" si="0"/>
        <v>0</v>
      </c>
      <c r="F40" s="16">
        <v>0</v>
      </c>
      <c r="G40" s="17">
        <v>0</v>
      </c>
      <c r="H40" s="11"/>
      <c r="I40" s="11"/>
      <c r="J40" s="11"/>
      <c r="K40" s="11"/>
      <c r="L40" s="11"/>
    </row>
    <row r="41" spans="1:12">
      <c r="A41" s="41">
        <v>130701</v>
      </c>
      <c r="B41" s="27" t="s">
        <v>131</v>
      </c>
      <c r="C41" s="27" t="s">
        <v>132</v>
      </c>
      <c r="D41" s="27" t="s">
        <v>170</v>
      </c>
      <c r="E41" s="15">
        <f t="shared" si="0"/>
        <v>1</v>
      </c>
      <c r="F41" s="16">
        <v>1</v>
      </c>
      <c r="G41" s="14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</row>
    <row r="42" spans="1:12">
      <c r="A42" s="41">
        <v>130702</v>
      </c>
      <c r="B42" s="27" t="s">
        <v>131</v>
      </c>
      <c r="C42" s="27" t="s">
        <v>132</v>
      </c>
      <c r="D42" s="27" t="s">
        <v>171</v>
      </c>
      <c r="E42" s="15">
        <f t="shared" si="0"/>
        <v>5</v>
      </c>
      <c r="F42" s="16">
        <v>4</v>
      </c>
      <c r="G42" s="14">
        <v>4</v>
      </c>
      <c r="H42" s="11">
        <v>4</v>
      </c>
      <c r="I42" s="11">
        <v>4</v>
      </c>
      <c r="J42" s="11">
        <v>4</v>
      </c>
      <c r="K42" s="11">
        <v>4</v>
      </c>
      <c r="L42" s="11">
        <v>5</v>
      </c>
    </row>
    <row r="43" spans="1:12">
      <c r="A43" s="41">
        <v>10402</v>
      </c>
      <c r="B43" s="27" t="s">
        <v>119</v>
      </c>
      <c r="C43" s="27" t="s">
        <v>120</v>
      </c>
      <c r="D43" s="27" t="s">
        <v>172</v>
      </c>
      <c r="E43" s="15">
        <f t="shared" si="0"/>
        <v>0</v>
      </c>
      <c r="F43" s="16">
        <v>0</v>
      </c>
      <c r="G43" s="17">
        <v>0</v>
      </c>
      <c r="H43" s="11"/>
      <c r="I43" s="11"/>
      <c r="J43" s="11"/>
      <c r="K43" s="11"/>
      <c r="L43" s="11"/>
    </row>
    <row r="44" spans="1:12">
      <c r="A44" s="41">
        <v>30101</v>
      </c>
      <c r="B44" s="27" t="s">
        <v>99</v>
      </c>
      <c r="C44" s="27" t="s">
        <v>99</v>
      </c>
      <c r="D44" s="27" t="s">
        <v>173</v>
      </c>
      <c r="E44" s="15">
        <f t="shared" si="0"/>
        <v>1</v>
      </c>
      <c r="F44" s="16">
        <v>0</v>
      </c>
      <c r="G44" s="17">
        <v>0</v>
      </c>
      <c r="H44" s="11"/>
      <c r="I44" s="11"/>
      <c r="J44" s="11"/>
      <c r="K44" s="11"/>
      <c r="L44" s="11">
        <v>1</v>
      </c>
    </row>
    <row r="45" spans="1:12">
      <c r="A45" s="41">
        <v>30102</v>
      </c>
      <c r="B45" s="27" t="s">
        <v>99</v>
      </c>
      <c r="C45" s="27" t="s">
        <v>99</v>
      </c>
      <c r="D45" s="27" t="s">
        <v>174</v>
      </c>
      <c r="E45" s="15">
        <f t="shared" si="0"/>
        <v>1</v>
      </c>
      <c r="F45" s="16">
        <v>1</v>
      </c>
      <c r="G45" s="14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</row>
    <row r="46" spans="1:12">
      <c r="A46" s="41">
        <v>20105</v>
      </c>
      <c r="B46" s="27" t="s">
        <v>110</v>
      </c>
      <c r="C46" s="27" t="s">
        <v>111</v>
      </c>
      <c r="D46" s="27" t="s">
        <v>175</v>
      </c>
      <c r="E46" s="15">
        <f t="shared" si="0"/>
        <v>0</v>
      </c>
      <c r="F46" s="16">
        <v>0</v>
      </c>
      <c r="G46" s="17">
        <v>0</v>
      </c>
      <c r="H46" s="11"/>
      <c r="I46" s="11"/>
      <c r="J46" s="11"/>
      <c r="K46" s="11"/>
      <c r="L46" s="11"/>
    </row>
    <row r="47" spans="1:12">
      <c r="A47" s="41">
        <v>10102</v>
      </c>
      <c r="B47" s="27" t="s">
        <v>119</v>
      </c>
      <c r="C47" s="27" t="s">
        <v>119</v>
      </c>
      <c r="D47" s="27" t="s">
        <v>176</v>
      </c>
      <c r="E47" s="15">
        <f t="shared" si="0"/>
        <v>0</v>
      </c>
      <c r="F47" s="16">
        <v>0</v>
      </c>
      <c r="G47" s="17">
        <v>0</v>
      </c>
      <c r="H47" s="11"/>
      <c r="I47" s="11"/>
      <c r="J47" s="11"/>
      <c r="K47" s="11"/>
      <c r="L47" s="11"/>
    </row>
    <row r="48" spans="1:12">
      <c r="A48" s="41">
        <v>70203</v>
      </c>
      <c r="B48" s="27" t="s">
        <v>102</v>
      </c>
      <c r="C48" s="27" t="s">
        <v>161</v>
      </c>
      <c r="D48" s="27" t="s">
        <v>177</v>
      </c>
      <c r="E48" s="15">
        <f t="shared" si="0"/>
        <v>0</v>
      </c>
      <c r="F48" s="16">
        <v>0</v>
      </c>
      <c r="G48" s="17">
        <v>0</v>
      </c>
      <c r="H48" s="11"/>
      <c r="I48" s="11"/>
      <c r="J48" s="11"/>
      <c r="K48" s="11"/>
      <c r="L48" s="11"/>
    </row>
    <row r="49" spans="1:12">
      <c r="A49" s="41">
        <v>130402</v>
      </c>
      <c r="B49" s="27" t="s">
        <v>131</v>
      </c>
      <c r="C49" s="27" t="s">
        <v>178</v>
      </c>
      <c r="D49" s="27" t="s">
        <v>179</v>
      </c>
      <c r="E49" s="15">
        <f t="shared" si="0"/>
        <v>0</v>
      </c>
      <c r="F49" s="16">
        <v>0</v>
      </c>
      <c r="G49" s="17">
        <v>0</v>
      </c>
      <c r="H49" s="11"/>
      <c r="I49" s="11"/>
      <c r="J49" s="11"/>
      <c r="K49" s="11"/>
      <c r="L49" s="11"/>
    </row>
    <row r="50" spans="1:12">
      <c r="A50" s="41">
        <v>81007</v>
      </c>
      <c r="B50" s="27" t="s">
        <v>97</v>
      </c>
      <c r="C50" s="27" t="s">
        <v>134</v>
      </c>
      <c r="D50" s="27" t="s">
        <v>180</v>
      </c>
      <c r="E50" s="15">
        <f t="shared" si="0"/>
        <v>4</v>
      </c>
      <c r="F50" s="16">
        <v>4</v>
      </c>
      <c r="G50" s="14">
        <v>4</v>
      </c>
      <c r="H50" s="11">
        <v>4</v>
      </c>
      <c r="I50" s="11">
        <v>4</v>
      </c>
      <c r="J50" s="11">
        <v>4</v>
      </c>
      <c r="K50" s="11">
        <v>4</v>
      </c>
      <c r="L50" s="11">
        <v>4</v>
      </c>
    </row>
    <row r="51" spans="1:12">
      <c r="A51" s="41">
        <v>81002</v>
      </c>
      <c r="B51" s="27" t="s">
        <v>97</v>
      </c>
      <c r="C51" s="27" t="s">
        <v>134</v>
      </c>
      <c r="D51" s="27" t="s">
        <v>181</v>
      </c>
      <c r="E51" s="15">
        <f t="shared" si="0"/>
        <v>12</v>
      </c>
      <c r="F51" s="70">
        <v>9</v>
      </c>
      <c r="G51" s="69">
        <v>9</v>
      </c>
      <c r="H51" s="72">
        <v>8</v>
      </c>
      <c r="I51" s="11">
        <v>8</v>
      </c>
      <c r="J51" s="11">
        <v>8</v>
      </c>
      <c r="K51" s="11">
        <v>8</v>
      </c>
      <c r="L51" s="11">
        <v>12</v>
      </c>
    </row>
    <row r="52" spans="1:12">
      <c r="A52" s="41">
        <v>41302</v>
      </c>
      <c r="B52" s="27" t="s">
        <v>115</v>
      </c>
      <c r="C52" s="27" t="s">
        <v>183</v>
      </c>
      <c r="D52" s="27" t="s">
        <v>182</v>
      </c>
      <c r="E52" s="15">
        <f t="shared" si="0"/>
        <v>0</v>
      </c>
      <c r="F52" s="70">
        <v>0</v>
      </c>
      <c r="G52" s="69">
        <v>0</v>
      </c>
      <c r="H52" s="72"/>
      <c r="I52" s="11"/>
      <c r="J52" s="11"/>
      <c r="K52" s="11"/>
      <c r="L52" s="11"/>
    </row>
    <row r="53" spans="1:12">
      <c r="A53" s="41">
        <v>80807</v>
      </c>
      <c r="B53" s="27" t="s">
        <v>97</v>
      </c>
      <c r="C53" s="27" t="s">
        <v>97</v>
      </c>
      <c r="D53" s="27" t="s">
        <v>182</v>
      </c>
      <c r="E53" s="15">
        <f t="shared" si="0"/>
        <v>8</v>
      </c>
      <c r="F53" s="70">
        <v>7</v>
      </c>
      <c r="G53" s="69">
        <v>7</v>
      </c>
      <c r="H53" s="72">
        <v>6</v>
      </c>
      <c r="I53" s="11">
        <v>6</v>
      </c>
      <c r="J53" s="11">
        <v>6</v>
      </c>
      <c r="K53" s="11">
        <v>6</v>
      </c>
      <c r="L53" s="11">
        <v>8</v>
      </c>
    </row>
    <row r="54" spans="1:12">
      <c r="A54" s="41">
        <v>80806</v>
      </c>
      <c r="B54" s="27" t="s">
        <v>97</v>
      </c>
      <c r="C54" s="27" t="s">
        <v>97</v>
      </c>
      <c r="D54" s="27" t="s">
        <v>184</v>
      </c>
      <c r="E54" s="15">
        <f t="shared" si="0"/>
        <v>9</v>
      </c>
      <c r="F54" s="16">
        <v>8</v>
      </c>
      <c r="G54" s="14">
        <v>8</v>
      </c>
      <c r="H54" s="11">
        <v>9</v>
      </c>
      <c r="I54" s="11">
        <v>9</v>
      </c>
      <c r="J54" s="11">
        <v>9</v>
      </c>
      <c r="K54" s="11">
        <v>9</v>
      </c>
      <c r="L54" s="11">
        <v>9</v>
      </c>
    </row>
    <row r="55" spans="1:12">
      <c r="A55" s="41">
        <v>40602</v>
      </c>
      <c r="B55" s="27" t="s">
        <v>115</v>
      </c>
      <c r="C55" s="27" t="s">
        <v>185</v>
      </c>
      <c r="D55" s="27" t="s">
        <v>186</v>
      </c>
      <c r="E55" s="15">
        <f t="shared" si="0"/>
        <v>0</v>
      </c>
      <c r="F55" s="16">
        <v>0</v>
      </c>
      <c r="G55" s="17">
        <v>0</v>
      </c>
      <c r="H55" s="11"/>
      <c r="I55" s="11"/>
      <c r="J55" s="11"/>
      <c r="K55" s="11"/>
      <c r="L55" s="11"/>
    </row>
    <row r="56" spans="1:12">
      <c r="A56" s="41">
        <v>120601</v>
      </c>
      <c r="B56" s="27" t="s">
        <v>104</v>
      </c>
      <c r="C56" s="27" t="s">
        <v>187</v>
      </c>
      <c r="D56" s="27" t="s">
        <v>188</v>
      </c>
      <c r="E56" s="15">
        <f t="shared" si="0"/>
        <v>0</v>
      </c>
      <c r="F56" s="16">
        <v>0</v>
      </c>
      <c r="G56" s="17">
        <v>0</v>
      </c>
      <c r="H56" s="11"/>
      <c r="I56" s="11"/>
      <c r="J56" s="11"/>
      <c r="K56" s="11"/>
      <c r="L56" s="11"/>
    </row>
    <row r="57" spans="1:12">
      <c r="A57" s="41">
        <v>90402</v>
      </c>
      <c r="B57" s="27" t="s">
        <v>139</v>
      </c>
      <c r="C57" s="27" t="s">
        <v>189</v>
      </c>
      <c r="D57" s="27" t="s">
        <v>190</v>
      </c>
      <c r="E57" s="15">
        <f t="shared" si="0"/>
        <v>0</v>
      </c>
      <c r="F57" s="16">
        <v>0</v>
      </c>
      <c r="G57" s="17">
        <v>0</v>
      </c>
      <c r="H57" s="11"/>
      <c r="I57" s="11"/>
      <c r="J57" s="11"/>
      <c r="K57" s="11"/>
      <c r="L57" s="11"/>
    </row>
    <row r="58" spans="1:12">
      <c r="A58" s="41">
        <v>41202</v>
      </c>
      <c r="B58" s="27" t="s">
        <v>115</v>
      </c>
      <c r="C58" s="27" t="s">
        <v>191</v>
      </c>
      <c r="D58" s="27" t="s">
        <v>192</v>
      </c>
      <c r="E58" s="15">
        <f t="shared" si="0"/>
        <v>0</v>
      </c>
      <c r="F58" s="16">
        <v>0</v>
      </c>
      <c r="G58" s="17">
        <v>0</v>
      </c>
      <c r="H58" s="11"/>
      <c r="I58" s="11"/>
      <c r="J58" s="11"/>
      <c r="K58" s="11"/>
      <c r="L58" s="11"/>
    </row>
    <row r="59" spans="1:12">
      <c r="A59" s="41">
        <v>120102</v>
      </c>
      <c r="B59" s="27" t="s">
        <v>104</v>
      </c>
      <c r="C59" s="27" t="s">
        <v>193</v>
      </c>
      <c r="D59" s="27" t="s">
        <v>194</v>
      </c>
      <c r="E59" s="15">
        <f t="shared" si="0"/>
        <v>0</v>
      </c>
      <c r="F59" s="16">
        <v>0</v>
      </c>
      <c r="G59" s="17">
        <v>0</v>
      </c>
      <c r="H59" s="11"/>
      <c r="I59" s="11"/>
      <c r="J59" s="11"/>
      <c r="K59" s="11"/>
      <c r="L59" s="11"/>
    </row>
    <row r="60" spans="1:12">
      <c r="A60" s="41">
        <v>50202</v>
      </c>
      <c r="B60" s="27" t="s">
        <v>107</v>
      </c>
      <c r="C60" s="27" t="s">
        <v>195</v>
      </c>
      <c r="D60" s="27" t="s">
        <v>196</v>
      </c>
      <c r="E60" s="15">
        <f t="shared" si="0"/>
        <v>0</v>
      </c>
      <c r="F60" s="16">
        <v>0</v>
      </c>
      <c r="G60" s="17">
        <v>0</v>
      </c>
      <c r="H60" s="11"/>
      <c r="I60" s="11"/>
      <c r="J60" s="11"/>
      <c r="K60" s="11"/>
      <c r="L60" s="11"/>
    </row>
    <row r="61" spans="1:12">
      <c r="A61" s="41">
        <v>41203</v>
      </c>
      <c r="B61" s="27" t="s">
        <v>115</v>
      </c>
      <c r="C61" s="27" t="s">
        <v>191</v>
      </c>
      <c r="D61" s="27" t="s">
        <v>197</v>
      </c>
      <c r="E61" s="15">
        <f t="shared" si="0"/>
        <v>0</v>
      </c>
      <c r="F61" s="16">
        <v>0</v>
      </c>
      <c r="G61" s="17">
        <v>0</v>
      </c>
      <c r="H61" s="11"/>
      <c r="I61" s="11"/>
      <c r="J61" s="11"/>
      <c r="K61" s="11"/>
      <c r="L61" s="11"/>
    </row>
    <row r="62" spans="1:12">
      <c r="A62" s="41">
        <v>10101</v>
      </c>
      <c r="B62" s="27" t="s">
        <v>119</v>
      </c>
      <c r="C62" s="27" t="s">
        <v>119</v>
      </c>
      <c r="D62" s="27" t="s">
        <v>198</v>
      </c>
      <c r="E62" s="15">
        <f t="shared" si="0"/>
        <v>0</v>
      </c>
      <c r="F62" s="16">
        <v>0</v>
      </c>
      <c r="G62" s="17">
        <v>0</v>
      </c>
      <c r="H62" s="11"/>
      <c r="I62" s="11"/>
      <c r="J62" s="11"/>
      <c r="K62" s="11"/>
      <c r="L62" s="11"/>
    </row>
    <row r="63" spans="1:12">
      <c r="A63" s="41">
        <v>40301</v>
      </c>
      <c r="B63" s="27" t="s">
        <v>115</v>
      </c>
      <c r="C63" s="27" t="s">
        <v>152</v>
      </c>
      <c r="D63" s="27" t="s">
        <v>199</v>
      </c>
      <c r="E63" s="15">
        <f t="shared" si="0"/>
        <v>0</v>
      </c>
      <c r="F63" s="16">
        <v>0</v>
      </c>
      <c r="G63" s="17">
        <v>0</v>
      </c>
      <c r="H63" s="11"/>
      <c r="I63" s="11"/>
      <c r="J63" s="11"/>
      <c r="K63" s="11"/>
      <c r="L63" s="11"/>
    </row>
    <row r="64" spans="1:12">
      <c r="A64" s="41">
        <v>40401</v>
      </c>
      <c r="B64" s="27" t="s">
        <v>115</v>
      </c>
      <c r="C64" s="27" t="s">
        <v>124</v>
      </c>
      <c r="D64" s="27" t="s">
        <v>200</v>
      </c>
      <c r="E64" s="15">
        <f t="shared" si="0"/>
        <v>0</v>
      </c>
      <c r="F64" s="16">
        <v>0</v>
      </c>
      <c r="G64" s="17">
        <v>0</v>
      </c>
      <c r="H64" s="11"/>
      <c r="I64" s="11"/>
      <c r="J64" s="11"/>
      <c r="K64" s="11"/>
      <c r="L64" s="11"/>
    </row>
    <row r="65" spans="1:12">
      <c r="A65" s="41">
        <v>90403</v>
      </c>
      <c r="B65" s="27" t="s">
        <v>139</v>
      </c>
      <c r="C65" s="27" t="s">
        <v>189</v>
      </c>
      <c r="D65" s="27" t="s">
        <v>201</v>
      </c>
      <c r="E65" s="15">
        <f t="shared" si="0"/>
        <v>0</v>
      </c>
      <c r="F65" s="16">
        <v>0</v>
      </c>
      <c r="G65" s="17">
        <v>0</v>
      </c>
      <c r="H65" s="11"/>
      <c r="I65" s="11"/>
      <c r="J65" s="11"/>
      <c r="K65" s="11"/>
      <c r="L65" s="11"/>
    </row>
    <row r="66" spans="1:12">
      <c r="A66" s="41">
        <v>41002</v>
      </c>
      <c r="B66" s="27" t="s">
        <v>115</v>
      </c>
      <c r="C66" s="27" t="s">
        <v>202</v>
      </c>
      <c r="D66" s="27" t="s">
        <v>203</v>
      </c>
      <c r="E66" s="15">
        <f t="shared" si="0"/>
        <v>0</v>
      </c>
      <c r="F66" s="16">
        <v>0</v>
      </c>
      <c r="G66" s="17">
        <v>0</v>
      </c>
      <c r="H66" s="11"/>
      <c r="I66" s="11"/>
      <c r="J66" s="11"/>
      <c r="K66" s="11"/>
      <c r="L66" s="11"/>
    </row>
    <row r="67" spans="1:12">
      <c r="A67" s="41">
        <v>80602</v>
      </c>
      <c r="B67" s="27" t="s">
        <v>97</v>
      </c>
      <c r="C67" s="27" t="s">
        <v>204</v>
      </c>
      <c r="D67" s="27" t="s">
        <v>205</v>
      </c>
      <c r="E67" s="15">
        <f t="shared" si="0"/>
        <v>0</v>
      </c>
      <c r="F67" s="16">
        <v>0</v>
      </c>
      <c r="G67" s="17">
        <v>0</v>
      </c>
      <c r="H67" s="11"/>
      <c r="I67" s="11"/>
      <c r="J67" s="11"/>
      <c r="K67" s="11"/>
      <c r="L67" s="11"/>
    </row>
    <row r="68" spans="1:12">
      <c r="A68" s="41">
        <v>30103</v>
      </c>
      <c r="B68" s="27" t="s">
        <v>99</v>
      </c>
      <c r="C68" s="27" t="s">
        <v>99</v>
      </c>
      <c r="D68" s="27" t="s">
        <v>206</v>
      </c>
      <c r="E68" s="15">
        <f t="shared" ref="E68:E131" si="1">+MAX(F68:BW68)</f>
        <v>1</v>
      </c>
      <c r="F68" s="16">
        <v>1</v>
      </c>
      <c r="G68" s="14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</row>
    <row r="69" spans="1:12">
      <c r="A69" s="41">
        <v>130403</v>
      </c>
      <c r="B69" s="27" t="s">
        <v>131</v>
      </c>
      <c r="C69" s="27" t="s">
        <v>178</v>
      </c>
      <c r="D69" s="27" t="s">
        <v>207</v>
      </c>
      <c r="E69" s="15">
        <f t="shared" si="1"/>
        <v>0</v>
      </c>
      <c r="F69" s="16">
        <v>0</v>
      </c>
      <c r="G69" s="14">
        <v>0</v>
      </c>
      <c r="H69" s="11"/>
      <c r="I69" s="11"/>
      <c r="J69" s="11"/>
      <c r="K69" s="11"/>
      <c r="L69" s="11"/>
    </row>
    <row r="70" spans="1:12">
      <c r="A70" s="41">
        <v>120501</v>
      </c>
      <c r="B70" s="27" t="s">
        <v>104</v>
      </c>
      <c r="C70" s="27" t="s">
        <v>105</v>
      </c>
      <c r="D70" s="27" t="s">
        <v>208</v>
      </c>
      <c r="E70" s="15">
        <f t="shared" si="1"/>
        <v>0</v>
      </c>
      <c r="F70" s="16">
        <v>0</v>
      </c>
      <c r="G70" s="14">
        <v>0</v>
      </c>
      <c r="H70" s="11"/>
      <c r="I70" s="11"/>
      <c r="J70" s="11"/>
      <c r="K70" s="11"/>
      <c r="L70" s="11"/>
    </row>
    <row r="71" spans="1:12">
      <c r="A71" s="41">
        <v>40503</v>
      </c>
      <c r="B71" s="27" t="s">
        <v>115</v>
      </c>
      <c r="C71" s="27" t="s">
        <v>146</v>
      </c>
      <c r="D71" s="27" t="s">
        <v>146</v>
      </c>
      <c r="E71" s="15">
        <f t="shared" si="1"/>
        <v>1</v>
      </c>
      <c r="F71" s="16">
        <v>1</v>
      </c>
      <c r="G71" s="14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</row>
    <row r="72" spans="1:12">
      <c r="A72" s="41">
        <v>120802</v>
      </c>
      <c r="B72" s="27" t="s">
        <v>104</v>
      </c>
      <c r="C72" s="27" t="s">
        <v>209</v>
      </c>
      <c r="D72" s="27" t="s">
        <v>210</v>
      </c>
      <c r="E72" s="15">
        <f t="shared" si="1"/>
        <v>0</v>
      </c>
      <c r="F72" s="16">
        <v>0</v>
      </c>
      <c r="G72" s="17">
        <v>0</v>
      </c>
      <c r="H72" s="11"/>
      <c r="I72" s="11"/>
      <c r="J72" s="11"/>
      <c r="K72" s="11"/>
      <c r="L72" s="11"/>
    </row>
    <row r="73" spans="1:12">
      <c r="A73" s="42">
        <v>130107</v>
      </c>
      <c r="B73" s="68" t="s">
        <v>131</v>
      </c>
      <c r="C73" s="68" t="s">
        <v>144</v>
      </c>
      <c r="D73" s="68" t="s">
        <v>211</v>
      </c>
      <c r="E73" s="69">
        <f t="shared" si="1"/>
        <v>3</v>
      </c>
      <c r="F73" s="70">
        <v>2</v>
      </c>
      <c r="G73" s="69">
        <v>2</v>
      </c>
      <c r="H73" s="11">
        <v>2</v>
      </c>
      <c r="I73" s="11">
        <v>2</v>
      </c>
      <c r="J73" s="11">
        <v>2</v>
      </c>
      <c r="K73" s="11">
        <v>2</v>
      </c>
      <c r="L73" s="11">
        <v>3</v>
      </c>
    </row>
    <row r="74" spans="1:12">
      <c r="A74" s="41">
        <v>20210</v>
      </c>
      <c r="B74" s="27" t="s">
        <v>110</v>
      </c>
      <c r="C74" s="27" t="s">
        <v>137</v>
      </c>
      <c r="D74" s="27" t="s">
        <v>212</v>
      </c>
      <c r="E74" s="15">
        <f t="shared" si="1"/>
        <v>0</v>
      </c>
      <c r="F74" s="16">
        <v>0</v>
      </c>
      <c r="G74" s="17">
        <v>0</v>
      </c>
      <c r="H74" s="11"/>
      <c r="I74" s="11"/>
      <c r="J74" s="11"/>
      <c r="K74" s="11"/>
      <c r="L74" s="11"/>
    </row>
    <row r="75" spans="1:12">
      <c r="A75" s="41">
        <v>20202</v>
      </c>
      <c r="B75" s="27" t="s">
        <v>110</v>
      </c>
      <c r="C75" s="27" t="s">
        <v>137</v>
      </c>
      <c r="D75" s="27" t="s">
        <v>213</v>
      </c>
      <c r="E75" s="15">
        <f t="shared" si="1"/>
        <v>0</v>
      </c>
      <c r="F75" s="16">
        <v>0</v>
      </c>
      <c r="G75" s="17">
        <v>0</v>
      </c>
      <c r="H75" s="11"/>
      <c r="I75" s="11"/>
      <c r="J75" s="11"/>
      <c r="K75" s="11"/>
      <c r="L75" s="11"/>
    </row>
    <row r="76" spans="1:12">
      <c r="A76" s="41">
        <v>60502</v>
      </c>
      <c r="B76" s="27" t="s">
        <v>214</v>
      </c>
      <c r="C76" s="27" t="s">
        <v>215</v>
      </c>
      <c r="D76" s="27" t="s">
        <v>213</v>
      </c>
      <c r="E76" s="15">
        <f t="shared" si="1"/>
        <v>0</v>
      </c>
      <c r="F76" s="16">
        <v>0</v>
      </c>
      <c r="G76" s="17">
        <v>0</v>
      </c>
      <c r="H76" s="11"/>
      <c r="I76" s="11"/>
      <c r="J76" s="11"/>
      <c r="K76" s="11"/>
      <c r="L76" s="11"/>
    </row>
    <row r="77" spans="1:12">
      <c r="A77" s="41">
        <v>130404</v>
      </c>
      <c r="B77" s="27" t="s">
        <v>131</v>
      </c>
      <c r="C77" s="27" t="s">
        <v>178</v>
      </c>
      <c r="D77" s="27" t="s">
        <v>213</v>
      </c>
      <c r="E77" s="15">
        <f t="shared" si="1"/>
        <v>0</v>
      </c>
      <c r="F77" s="16">
        <v>0</v>
      </c>
      <c r="G77" s="17">
        <v>0</v>
      </c>
      <c r="H77" s="11"/>
      <c r="I77" s="11"/>
      <c r="J77" s="11"/>
      <c r="K77" s="11"/>
      <c r="L77" s="11"/>
    </row>
    <row r="78" spans="1:12">
      <c r="A78" s="41">
        <v>30402</v>
      </c>
      <c r="B78" s="27" t="s">
        <v>99</v>
      </c>
      <c r="C78" s="27" t="s">
        <v>216</v>
      </c>
      <c r="D78" s="27" t="s">
        <v>217</v>
      </c>
      <c r="E78" s="15">
        <f t="shared" si="1"/>
        <v>0</v>
      </c>
      <c r="F78" s="16">
        <v>0</v>
      </c>
      <c r="G78" s="17">
        <v>0</v>
      </c>
      <c r="H78" s="11"/>
      <c r="I78" s="11"/>
      <c r="J78" s="11"/>
      <c r="K78" s="11"/>
      <c r="L78" s="11"/>
    </row>
    <row r="79" spans="1:12">
      <c r="A79" s="41">
        <v>80815</v>
      </c>
      <c r="B79" s="27" t="s">
        <v>97</v>
      </c>
      <c r="C79" s="27" t="s">
        <v>97</v>
      </c>
      <c r="D79" s="27" t="s">
        <v>218</v>
      </c>
      <c r="E79" s="15">
        <f t="shared" si="1"/>
        <v>7</v>
      </c>
      <c r="F79" s="16">
        <v>0</v>
      </c>
      <c r="G79" s="17">
        <v>0</v>
      </c>
      <c r="H79" s="11">
        <v>7</v>
      </c>
      <c r="I79" s="11">
        <v>7</v>
      </c>
      <c r="J79" s="11">
        <v>7</v>
      </c>
      <c r="K79" s="11">
        <v>7</v>
      </c>
      <c r="L79" s="11">
        <v>7</v>
      </c>
    </row>
    <row r="80" spans="1:12">
      <c r="A80" s="41">
        <v>130302</v>
      </c>
      <c r="B80" s="27" t="s">
        <v>131</v>
      </c>
      <c r="C80" s="27" t="s">
        <v>219</v>
      </c>
      <c r="D80" s="27" t="s">
        <v>220</v>
      </c>
      <c r="E80" s="15">
        <f t="shared" si="1"/>
        <v>0</v>
      </c>
      <c r="F80" s="16">
        <v>0</v>
      </c>
      <c r="G80" s="17">
        <v>0</v>
      </c>
      <c r="H80" s="11"/>
      <c r="I80" s="11"/>
      <c r="J80" s="11"/>
      <c r="K80" s="11"/>
      <c r="L80" s="11"/>
    </row>
    <row r="81" spans="1:12">
      <c r="A81" s="41">
        <v>120610</v>
      </c>
      <c r="B81" s="27" t="s">
        <v>104</v>
      </c>
      <c r="C81" s="27" t="s">
        <v>187</v>
      </c>
      <c r="D81" s="27" t="s">
        <v>221</v>
      </c>
      <c r="E81" s="15">
        <f t="shared" si="1"/>
        <v>0</v>
      </c>
      <c r="F81" s="16">
        <v>0</v>
      </c>
      <c r="G81" s="17">
        <v>0</v>
      </c>
      <c r="H81" s="11"/>
      <c r="I81" s="11"/>
      <c r="J81" s="11"/>
      <c r="K81" s="11"/>
      <c r="L81" s="11"/>
    </row>
    <row r="82" spans="1:12">
      <c r="A82" s="41">
        <v>40402</v>
      </c>
      <c r="B82" s="27" t="s">
        <v>115</v>
      </c>
      <c r="C82" s="27" t="s">
        <v>124</v>
      </c>
      <c r="D82" s="27" t="s">
        <v>222</v>
      </c>
      <c r="E82" s="15">
        <f t="shared" si="1"/>
        <v>0</v>
      </c>
      <c r="F82" s="16">
        <v>0</v>
      </c>
      <c r="G82" s="17">
        <v>0</v>
      </c>
      <c r="H82" s="11"/>
      <c r="I82" s="11"/>
      <c r="J82" s="11"/>
      <c r="K82" s="11"/>
      <c r="L82" s="11"/>
    </row>
    <row r="83" spans="1:12">
      <c r="A83" s="41">
        <v>91103</v>
      </c>
      <c r="B83" s="27" t="s">
        <v>139</v>
      </c>
      <c r="C83" s="27" t="s">
        <v>156</v>
      </c>
      <c r="D83" s="27" t="s">
        <v>223</v>
      </c>
      <c r="E83" s="15">
        <f t="shared" si="1"/>
        <v>0</v>
      </c>
      <c r="F83" s="16">
        <v>0</v>
      </c>
      <c r="G83" s="14">
        <v>0</v>
      </c>
      <c r="H83" s="11">
        <v>0</v>
      </c>
      <c r="I83" s="11">
        <v>0</v>
      </c>
      <c r="J83" s="11"/>
      <c r="K83" s="11">
        <v>0</v>
      </c>
      <c r="L83" s="11"/>
    </row>
    <row r="84" spans="1:12">
      <c r="A84" s="41">
        <v>90201</v>
      </c>
      <c r="B84" s="27" t="s">
        <v>139</v>
      </c>
      <c r="C84" s="27" t="s">
        <v>165</v>
      </c>
      <c r="D84" s="27" t="s">
        <v>224</v>
      </c>
      <c r="E84" s="15">
        <f t="shared" si="1"/>
        <v>0</v>
      </c>
      <c r="F84" s="16">
        <v>0</v>
      </c>
      <c r="G84" s="14">
        <v>0</v>
      </c>
      <c r="H84" s="11"/>
      <c r="I84" s="11"/>
      <c r="J84" s="11"/>
      <c r="K84" s="11"/>
      <c r="L84" s="11"/>
    </row>
    <row r="85" spans="1:12">
      <c r="A85" s="41">
        <v>90902</v>
      </c>
      <c r="B85" s="27" t="s">
        <v>139</v>
      </c>
      <c r="C85" s="27" t="s">
        <v>108</v>
      </c>
      <c r="D85" s="27" t="s">
        <v>225</v>
      </c>
      <c r="E85" s="15">
        <f t="shared" si="1"/>
        <v>0</v>
      </c>
      <c r="F85" s="16">
        <v>0</v>
      </c>
      <c r="G85" s="14">
        <v>0</v>
      </c>
      <c r="H85" s="11"/>
      <c r="I85" s="11"/>
      <c r="J85" s="11"/>
      <c r="K85" s="11"/>
      <c r="L85" s="11"/>
    </row>
    <row r="86" spans="1:12">
      <c r="A86" s="41">
        <v>120103</v>
      </c>
      <c r="B86" s="27" t="s">
        <v>104</v>
      </c>
      <c r="C86" s="27" t="s">
        <v>193</v>
      </c>
      <c r="D86" s="27" t="s">
        <v>226</v>
      </c>
      <c r="E86" s="15">
        <f t="shared" si="1"/>
        <v>0</v>
      </c>
      <c r="F86" s="16">
        <v>0</v>
      </c>
      <c r="G86" s="14">
        <v>0</v>
      </c>
      <c r="H86" s="11"/>
      <c r="I86" s="11"/>
      <c r="J86" s="11"/>
      <c r="K86" s="11"/>
      <c r="L86" s="11"/>
    </row>
    <row r="87" spans="1:12">
      <c r="A87" s="41">
        <v>70710</v>
      </c>
      <c r="B87" s="27" t="s">
        <v>102</v>
      </c>
      <c r="C87" s="27" t="s">
        <v>129</v>
      </c>
      <c r="D87" s="27" t="s">
        <v>227</v>
      </c>
      <c r="E87" s="15">
        <f t="shared" si="1"/>
        <v>0</v>
      </c>
      <c r="F87" s="16">
        <v>0</v>
      </c>
      <c r="G87" s="14">
        <v>0</v>
      </c>
      <c r="H87" s="11"/>
      <c r="I87" s="11"/>
      <c r="J87" s="11"/>
      <c r="K87" s="11"/>
      <c r="L87" s="11"/>
    </row>
    <row r="88" spans="1:12">
      <c r="A88" s="41">
        <v>50102</v>
      </c>
      <c r="B88" s="27" t="s">
        <v>107</v>
      </c>
      <c r="C88" s="27" t="s">
        <v>228</v>
      </c>
      <c r="D88" s="27" t="s">
        <v>229</v>
      </c>
      <c r="E88" s="15">
        <f t="shared" si="1"/>
        <v>0</v>
      </c>
      <c r="F88" s="16">
        <v>0</v>
      </c>
      <c r="G88" s="14">
        <v>0</v>
      </c>
      <c r="H88" s="11"/>
      <c r="I88" s="11"/>
      <c r="J88" s="11"/>
      <c r="K88" s="11"/>
      <c r="L88" s="11"/>
    </row>
    <row r="89" spans="1:12">
      <c r="A89" s="41">
        <v>130303</v>
      </c>
      <c r="B89" s="27" t="s">
        <v>131</v>
      </c>
      <c r="C89" s="27" t="s">
        <v>219</v>
      </c>
      <c r="D89" s="27" t="s">
        <v>230</v>
      </c>
      <c r="E89" s="15">
        <f t="shared" si="1"/>
        <v>0</v>
      </c>
      <c r="F89" s="16">
        <v>0</v>
      </c>
      <c r="G89" s="14">
        <v>0</v>
      </c>
      <c r="H89" s="11"/>
      <c r="I89" s="11"/>
      <c r="J89" s="11"/>
      <c r="K89" s="11"/>
      <c r="L89" s="11"/>
    </row>
    <row r="90" spans="1:12">
      <c r="A90" s="41">
        <v>40108</v>
      </c>
      <c r="B90" s="27" t="s">
        <v>115</v>
      </c>
      <c r="C90" s="27" t="s">
        <v>116</v>
      </c>
      <c r="D90" s="27" t="s">
        <v>231</v>
      </c>
      <c r="E90" s="15">
        <f t="shared" si="1"/>
        <v>0</v>
      </c>
      <c r="F90" s="16">
        <v>0</v>
      </c>
      <c r="G90" s="14">
        <v>0</v>
      </c>
      <c r="H90" s="11"/>
      <c r="I90" s="11"/>
      <c r="J90" s="11"/>
      <c r="K90" s="11"/>
      <c r="L90" s="11"/>
    </row>
    <row r="91" spans="1:12">
      <c r="A91" s="41">
        <v>91007</v>
      </c>
      <c r="B91" s="27" t="s">
        <v>139</v>
      </c>
      <c r="C91" s="27" t="s">
        <v>232</v>
      </c>
      <c r="D91" s="27" t="s">
        <v>233</v>
      </c>
      <c r="E91" s="15">
        <f t="shared" si="1"/>
        <v>0</v>
      </c>
      <c r="F91" s="16">
        <v>0</v>
      </c>
      <c r="G91" s="14">
        <v>0</v>
      </c>
      <c r="H91" s="11"/>
      <c r="I91" s="11"/>
      <c r="J91" s="11"/>
      <c r="K91" s="11"/>
      <c r="L91" s="11"/>
    </row>
    <row r="92" spans="1:12">
      <c r="A92" s="41">
        <v>70703</v>
      </c>
      <c r="B92" s="27" t="s">
        <v>102</v>
      </c>
      <c r="C92" s="27" t="s">
        <v>129</v>
      </c>
      <c r="D92" s="27" t="s">
        <v>234</v>
      </c>
      <c r="E92" s="15">
        <f t="shared" si="1"/>
        <v>0</v>
      </c>
      <c r="F92" s="54">
        <f t="shared" ref="F92:F98" si="2">SUM(G92:AAZ92)</f>
        <v>0</v>
      </c>
      <c r="G92" s="14"/>
      <c r="H92" s="11"/>
      <c r="I92" s="11"/>
      <c r="J92" s="11"/>
      <c r="K92" s="11"/>
      <c r="L92" s="11"/>
    </row>
    <row r="93" spans="1:12">
      <c r="A93" s="41">
        <v>41003</v>
      </c>
      <c r="B93" s="27" t="s">
        <v>115</v>
      </c>
      <c r="C93" s="27" t="s">
        <v>202</v>
      </c>
      <c r="D93" s="27" t="s">
        <v>235</v>
      </c>
      <c r="E93" s="15">
        <f t="shared" si="1"/>
        <v>0</v>
      </c>
      <c r="F93" s="54">
        <f t="shared" si="2"/>
        <v>0</v>
      </c>
      <c r="G93" s="14"/>
      <c r="H93" s="11"/>
      <c r="I93" s="11"/>
      <c r="J93" s="11"/>
      <c r="K93" s="11"/>
      <c r="L93" s="11"/>
    </row>
    <row r="94" spans="1:12">
      <c r="A94" s="41">
        <v>20602</v>
      </c>
      <c r="B94" s="27" t="s">
        <v>110</v>
      </c>
      <c r="C94" s="27" t="s">
        <v>236</v>
      </c>
      <c r="D94" s="27" t="s">
        <v>237</v>
      </c>
      <c r="E94" s="15">
        <f t="shared" si="1"/>
        <v>0</v>
      </c>
      <c r="F94" s="54">
        <f t="shared" si="2"/>
        <v>0</v>
      </c>
      <c r="G94" s="14"/>
      <c r="H94" s="11"/>
      <c r="I94" s="11"/>
      <c r="J94" s="11"/>
      <c r="K94" s="11"/>
      <c r="L94" s="11"/>
    </row>
    <row r="95" spans="1:12">
      <c r="A95" s="41">
        <v>120708</v>
      </c>
      <c r="B95" s="27" t="s">
        <v>104</v>
      </c>
      <c r="C95" s="27" t="s">
        <v>154</v>
      </c>
      <c r="D95" s="27" t="s">
        <v>237</v>
      </c>
      <c r="E95" s="15">
        <f t="shared" si="1"/>
        <v>0</v>
      </c>
      <c r="F95" s="54">
        <f t="shared" si="2"/>
        <v>0</v>
      </c>
      <c r="G95" s="14"/>
      <c r="H95" s="11"/>
      <c r="I95" s="11"/>
      <c r="J95" s="11"/>
      <c r="K95" s="11"/>
      <c r="L95" s="11"/>
    </row>
    <row r="96" spans="1:12">
      <c r="A96" s="41">
        <v>90301</v>
      </c>
      <c r="B96" s="27" t="s">
        <v>139</v>
      </c>
      <c r="C96" s="27" t="s">
        <v>238</v>
      </c>
      <c r="D96" s="27" t="s">
        <v>239</v>
      </c>
      <c r="E96" s="15">
        <f t="shared" si="1"/>
        <v>0</v>
      </c>
      <c r="F96" s="54">
        <f t="shared" si="2"/>
        <v>0</v>
      </c>
      <c r="G96" s="14"/>
      <c r="H96" s="11"/>
      <c r="I96" s="11"/>
      <c r="J96" s="11"/>
      <c r="K96" s="11"/>
      <c r="L96" s="11"/>
    </row>
    <row r="97" spans="1:12">
      <c r="A97" s="41">
        <v>80502</v>
      </c>
      <c r="B97" s="27" t="s">
        <v>97</v>
      </c>
      <c r="C97" s="27" t="s">
        <v>240</v>
      </c>
      <c r="D97" s="27" t="s">
        <v>241</v>
      </c>
      <c r="E97" s="15">
        <f t="shared" si="1"/>
        <v>0</v>
      </c>
      <c r="F97" s="54">
        <f t="shared" si="2"/>
        <v>0</v>
      </c>
      <c r="G97" s="14"/>
      <c r="H97" s="11"/>
      <c r="I97" s="11"/>
      <c r="J97" s="11"/>
      <c r="K97" s="11"/>
      <c r="L97" s="11"/>
    </row>
    <row r="98" spans="1:12">
      <c r="A98" s="41">
        <v>20402</v>
      </c>
      <c r="B98" s="27" t="s">
        <v>110</v>
      </c>
      <c r="C98" s="27" t="s">
        <v>242</v>
      </c>
      <c r="D98" s="27" t="s">
        <v>243</v>
      </c>
      <c r="E98" s="15">
        <f t="shared" si="1"/>
        <v>0</v>
      </c>
      <c r="F98" s="54">
        <f t="shared" si="2"/>
        <v>0</v>
      </c>
      <c r="G98" s="14"/>
      <c r="H98" s="11"/>
      <c r="I98" s="11"/>
      <c r="J98" s="11"/>
      <c r="K98" s="11"/>
      <c r="L98" s="11"/>
    </row>
    <row r="99" spans="1:12">
      <c r="A99" s="41">
        <v>130301</v>
      </c>
      <c r="B99" s="27" t="s">
        <v>131</v>
      </c>
      <c r="C99" s="27" t="s">
        <v>219</v>
      </c>
      <c r="D99" s="27" t="s">
        <v>244</v>
      </c>
      <c r="E99" s="15">
        <f t="shared" si="1"/>
        <v>1</v>
      </c>
      <c r="F99" s="16">
        <v>1</v>
      </c>
      <c r="G99" s="14">
        <v>1</v>
      </c>
      <c r="H99" s="11">
        <v>1</v>
      </c>
      <c r="I99" s="11">
        <v>1</v>
      </c>
      <c r="J99" s="11">
        <v>1</v>
      </c>
      <c r="K99" s="11">
        <v>1</v>
      </c>
      <c r="L99" s="11">
        <v>1</v>
      </c>
    </row>
    <row r="100" spans="1:12">
      <c r="A100" s="41">
        <v>91009</v>
      </c>
      <c r="B100" s="27" t="s">
        <v>139</v>
      </c>
      <c r="C100" s="27" t="s">
        <v>232</v>
      </c>
      <c r="D100" s="27" t="s">
        <v>245</v>
      </c>
      <c r="E100" s="15">
        <f t="shared" si="1"/>
        <v>0</v>
      </c>
      <c r="F100" s="16">
        <v>0</v>
      </c>
      <c r="G100" s="17">
        <v>0</v>
      </c>
      <c r="H100" s="11"/>
      <c r="I100" s="11"/>
      <c r="J100" s="11"/>
      <c r="K100" s="11"/>
      <c r="L100" s="11"/>
    </row>
    <row r="101" spans="1:12">
      <c r="A101" s="41">
        <v>120202</v>
      </c>
      <c r="B101" s="27" t="s">
        <v>104</v>
      </c>
      <c r="C101" s="27" t="s">
        <v>246</v>
      </c>
      <c r="D101" s="27" t="s">
        <v>247</v>
      </c>
      <c r="E101" s="15">
        <f t="shared" si="1"/>
        <v>0</v>
      </c>
      <c r="F101" s="16">
        <v>0</v>
      </c>
      <c r="G101" s="17">
        <v>0</v>
      </c>
      <c r="H101" s="11"/>
      <c r="I101" s="11"/>
      <c r="J101" s="11"/>
      <c r="K101" s="11"/>
      <c r="L101" s="11"/>
    </row>
    <row r="102" spans="1:12">
      <c r="A102" s="41">
        <v>30104</v>
      </c>
      <c r="B102" s="27" t="s">
        <v>99</v>
      </c>
      <c r="C102" s="27" t="s">
        <v>99</v>
      </c>
      <c r="D102" s="27" t="s">
        <v>248</v>
      </c>
      <c r="E102" s="15">
        <f t="shared" si="1"/>
        <v>2</v>
      </c>
      <c r="F102" s="16">
        <v>2</v>
      </c>
      <c r="G102" s="14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</v>
      </c>
    </row>
    <row r="103" spans="1:12">
      <c r="A103" s="41">
        <v>91104</v>
      </c>
      <c r="B103" s="27" t="s">
        <v>139</v>
      </c>
      <c r="C103" s="27" t="s">
        <v>156</v>
      </c>
      <c r="D103" s="27" t="s">
        <v>249</v>
      </c>
      <c r="E103" s="15">
        <f t="shared" si="1"/>
        <v>0</v>
      </c>
      <c r="F103" s="16">
        <v>0</v>
      </c>
      <c r="G103" s="17">
        <v>0</v>
      </c>
      <c r="H103" s="11"/>
      <c r="I103" s="11"/>
      <c r="J103" s="11"/>
      <c r="K103" s="11"/>
      <c r="L103" s="11"/>
    </row>
    <row r="104" spans="1:12">
      <c r="A104" s="41">
        <v>90705</v>
      </c>
      <c r="B104" s="27" t="s">
        <v>139</v>
      </c>
      <c r="C104" s="27" t="s">
        <v>250</v>
      </c>
      <c r="D104" s="27" t="s">
        <v>251</v>
      </c>
      <c r="E104" s="15">
        <f t="shared" si="1"/>
        <v>0</v>
      </c>
      <c r="F104" s="16">
        <v>0</v>
      </c>
      <c r="G104" s="17">
        <v>0</v>
      </c>
      <c r="H104" s="11"/>
      <c r="I104" s="11"/>
      <c r="J104" s="11"/>
      <c r="K104" s="11"/>
      <c r="L104" s="11"/>
    </row>
    <row r="105" spans="1:12">
      <c r="A105" s="41">
        <v>10103</v>
      </c>
      <c r="B105" s="27" t="s">
        <v>119</v>
      </c>
      <c r="C105" s="27" t="s">
        <v>119</v>
      </c>
      <c r="D105" s="27" t="s">
        <v>252</v>
      </c>
      <c r="E105" s="15">
        <f t="shared" si="1"/>
        <v>0</v>
      </c>
      <c r="F105" s="16">
        <v>0</v>
      </c>
      <c r="G105" s="17">
        <v>0</v>
      </c>
      <c r="H105" s="11"/>
      <c r="I105" s="11"/>
      <c r="J105" s="11"/>
      <c r="K105" s="11"/>
      <c r="L105" s="11"/>
    </row>
    <row r="106" spans="1:12">
      <c r="A106" s="41">
        <v>90606</v>
      </c>
      <c r="B106" s="27" t="s">
        <v>139</v>
      </c>
      <c r="C106" s="27" t="s">
        <v>253</v>
      </c>
      <c r="D106" s="27" t="s">
        <v>254</v>
      </c>
      <c r="E106" s="15">
        <f t="shared" si="1"/>
        <v>0</v>
      </c>
      <c r="F106" s="16">
        <v>0</v>
      </c>
      <c r="G106" s="17">
        <v>0</v>
      </c>
      <c r="H106" s="11"/>
      <c r="I106" s="11"/>
      <c r="J106" s="11"/>
      <c r="K106" s="11"/>
      <c r="L106" s="11"/>
    </row>
    <row r="107" spans="1:12">
      <c r="A107" s="41">
        <v>130304</v>
      </c>
      <c r="B107" s="27" t="s">
        <v>131</v>
      </c>
      <c r="C107" s="27" t="s">
        <v>219</v>
      </c>
      <c r="D107" s="27" t="s">
        <v>255</v>
      </c>
      <c r="E107" s="15">
        <f t="shared" si="1"/>
        <v>0</v>
      </c>
      <c r="F107" s="16">
        <v>0</v>
      </c>
      <c r="G107" s="17">
        <v>0</v>
      </c>
      <c r="H107" s="11"/>
      <c r="I107" s="11"/>
      <c r="J107" s="11"/>
      <c r="K107" s="11"/>
      <c r="L107" s="11"/>
    </row>
    <row r="108" spans="1:12">
      <c r="A108" s="41">
        <v>120104</v>
      </c>
      <c r="B108" s="27" t="s">
        <v>104</v>
      </c>
      <c r="C108" s="27" t="s">
        <v>193</v>
      </c>
      <c r="D108" s="27" t="s">
        <v>256</v>
      </c>
      <c r="E108" s="15">
        <f t="shared" si="1"/>
        <v>0</v>
      </c>
      <c r="F108" s="16">
        <v>0</v>
      </c>
      <c r="G108" s="17">
        <v>0</v>
      </c>
      <c r="H108" s="11"/>
      <c r="I108" s="11"/>
      <c r="J108" s="11"/>
      <c r="K108" s="11"/>
      <c r="L108" s="11"/>
    </row>
    <row r="109" spans="1:12">
      <c r="A109" s="41">
        <v>120304</v>
      </c>
      <c r="B109" s="27" t="s">
        <v>104</v>
      </c>
      <c r="C109" s="27" t="s">
        <v>126</v>
      </c>
      <c r="D109" s="27" t="s">
        <v>257</v>
      </c>
      <c r="E109" s="15">
        <f t="shared" si="1"/>
        <v>0</v>
      </c>
      <c r="F109" s="16">
        <v>0</v>
      </c>
      <c r="G109" s="17">
        <v>0</v>
      </c>
      <c r="H109" s="11"/>
      <c r="I109" s="11"/>
      <c r="J109" s="11"/>
      <c r="K109" s="11"/>
      <c r="L109" s="11"/>
    </row>
    <row r="110" spans="1:12">
      <c r="A110" s="41">
        <v>90502</v>
      </c>
      <c r="B110" s="27" t="s">
        <v>139</v>
      </c>
      <c r="C110" s="27" t="s">
        <v>258</v>
      </c>
      <c r="D110" s="27" t="s">
        <v>259</v>
      </c>
      <c r="E110" s="15">
        <f t="shared" si="1"/>
        <v>0</v>
      </c>
      <c r="F110" s="16">
        <v>0</v>
      </c>
      <c r="G110" s="17">
        <v>0</v>
      </c>
      <c r="H110" s="11"/>
      <c r="I110" s="11"/>
      <c r="J110" s="11"/>
      <c r="K110" s="11"/>
      <c r="L110" s="11"/>
    </row>
    <row r="111" spans="1:12">
      <c r="A111" s="41">
        <v>120105</v>
      </c>
      <c r="B111" s="27" t="s">
        <v>104</v>
      </c>
      <c r="C111" s="27" t="s">
        <v>193</v>
      </c>
      <c r="D111" s="27" t="s">
        <v>260</v>
      </c>
      <c r="E111" s="15">
        <f t="shared" si="1"/>
        <v>0</v>
      </c>
      <c r="F111" s="16">
        <v>0</v>
      </c>
      <c r="G111" s="17">
        <v>0</v>
      </c>
      <c r="H111" s="11"/>
      <c r="I111" s="11"/>
      <c r="J111" s="11"/>
      <c r="K111" s="11"/>
      <c r="L111" s="11"/>
    </row>
    <row r="112" spans="1:12">
      <c r="A112" s="41">
        <v>120401</v>
      </c>
      <c r="B112" s="27" t="s">
        <v>104</v>
      </c>
      <c r="C112" s="27" t="s">
        <v>261</v>
      </c>
      <c r="D112" s="27" t="s">
        <v>262</v>
      </c>
      <c r="E112" s="15">
        <f t="shared" si="1"/>
        <v>0</v>
      </c>
      <c r="F112" s="16">
        <v>0</v>
      </c>
      <c r="G112" s="17">
        <v>0</v>
      </c>
      <c r="H112" s="11"/>
      <c r="I112" s="11"/>
      <c r="J112" s="11"/>
      <c r="K112" s="11"/>
      <c r="L112" s="11"/>
    </row>
    <row r="113" spans="1:12">
      <c r="A113" s="41">
        <v>60402</v>
      </c>
      <c r="B113" s="27" t="s">
        <v>214</v>
      </c>
      <c r="C113" s="27" t="s">
        <v>263</v>
      </c>
      <c r="D113" s="27" t="s">
        <v>264</v>
      </c>
      <c r="E113" s="15">
        <f t="shared" si="1"/>
        <v>0</v>
      </c>
      <c r="F113" s="16">
        <v>0</v>
      </c>
      <c r="G113" s="17">
        <v>0</v>
      </c>
      <c r="H113" s="11"/>
      <c r="I113" s="11"/>
      <c r="J113" s="11"/>
      <c r="K113" s="11"/>
      <c r="L113" s="11"/>
    </row>
    <row r="114" spans="1:12">
      <c r="A114" s="41">
        <v>120504</v>
      </c>
      <c r="B114" s="27" t="s">
        <v>104</v>
      </c>
      <c r="C114" s="27" t="s">
        <v>105</v>
      </c>
      <c r="D114" s="27" t="s">
        <v>265</v>
      </c>
      <c r="E114" s="15">
        <f t="shared" si="1"/>
        <v>0</v>
      </c>
      <c r="F114" s="16">
        <v>0</v>
      </c>
      <c r="G114" s="17">
        <v>0</v>
      </c>
      <c r="H114" s="11"/>
      <c r="I114" s="11"/>
      <c r="J114" s="11"/>
      <c r="K114" s="11"/>
      <c r="L114" s="11"/>
    </row>
    <row r="115" spans="1:12">
      <c r="A115" s="41">
        <v>90302</v>
      </c>
      <c r="B115" s="27" t="s">
        <v>139</v>
      </c>
      <c r="C115" s="27" t="s">
        <v>238</v>
      </c>
      <c r="D115" s="27" t="s">
        <v>266</v>
      </c>
      <c r="E115" s="15">
        <f t="shared" si="1"/>
        <v>0</v>
      </c>
      <c r="F115" s="16">
        <v>0</v>
      </c>
      <c r="G115" s="17">
        <v>0</v>
      </c>
      <c r="H115" s="11"/>
      <c r="I115" s="11"/>
      <c r="J115" s="11"/>
      <c r="K115" s="11"/>
      <c r="L115" s="11"/>
    </row>
    <row r="116" spans="1:12">
      <c r="A116" s="41">
        <v>120305</v>
      </c>
      <c r="B116" s="27" t="s">
        <v>104</v>
      </c>
      <c r="C116" s="27" t="s">
        <v>126</v>
      </c>
      <c r="D116" s="27" t="s">
        <v>267</v>
      </c>
      <c r="E116" s="15">
        <f t="shared" si="1"/>
        <v>0</v>
      </c>
      <c r="F116" s="16">
        <v>0</v>
      </c>
      <c r="G116" s="17">
        <v>0</v>
      </c>
      <c r="H116" s="11"/>
      <c r="I116" s="11"/>
      <c r="J116" s="11"/>
      <c r="K116" s="11"/>
      <c r="L116" s="11"/>
    </row>
    <row r="117" spans="1:12">
      <c r="A117" s="41">
        <v>41402</v>
      </c>
      <c r="B117" s="27" t="s">
        <v>115</v>
      </c>
      <c r="C117" s="27" t="s">
        <v>268</v>
      </c>
      <c r="D117" s="27" t="s">
        <v>269</v>
      </c>
      <c r="E117" s="15">
        <f t="shared" si="1"/>
        <v>0</v>
      </c>
      <c r="F117" s="16">
        <v>0</v>
      </c>
      <c r="G117" s="17">
        <v>0</v>
      </c>
      <c r="H117" s="11"/>
      <c r="I117" s="11"/>
      <c r="J117" s="11"/>
      <c r="K117" s="11"/>
      <c r="L117" s="11"/>
    </row>
    <row r="118" spans="1:12">
      <c r="A118" s="41">
        <v>130108</v>
      </c>
      <c r="B118" s="27" t="s">
        <v>131</v>
      </c>
      <c r="C118" s="27" t="s">
        <v>144</v>
      </c>
      <c r="D118" s="27" t="s">
        <v>270</v>
      </c>
      <c r="E118" s="15">
        <f t="shared" si="1"/>
        <v>2</v>
      </c>
      <c r="F118" s="16">
        <v>2</v>
      </c>
      <c r="G118" s="14">
        <v>2</v>
      </c>
      <c r="H118" s="11">
        <v>2</v>
      </c>
      <c r="I118" s="11">
        <v>2</v>
      </c>
      <c r="J118" s="11">
        <v>2</v>
      </c>
      <c r="K118" s="11">
        <v>2</v>
      </c>
      <c r="L118" s="11">
        <v>2</v>
      </c>
    </row>
    <row r="119" spans="1:12">
      <c r="A119" s="41">
        <v>41303</v>
      </c>
      <c r="B119" s="27" t="s">
        <v>115</v>
      </c>
      <c r="C119" s="27" t="s">
        <v>183</v>
      </c>
      <c r="D119" s="27" t="s">
        <v>271</v>
      </c>
      <c r="E119" s="15">
        <f t="shared" si="1"/>
        <v>0</v>
      </c>
      <c r="F119" s="16">
        <v>0</v>
      </c>
      <c r="G119" s="17">
        <v>0</v>
      </c>
      <c r="H119" s="11"/>
      <c r="I119" s="11"/>
      <c r="J119" s="11"/>
      <c r="K119" s="11"/>
      <c r="L119" s="11"/>
    </row>
    <row r="120" spans="1:12">
      <c r="A120" s="41">
        <v>130401</v>
      </c>
      <c r="B120" s="27" t="s">
        <v>131</v>
      </c>
      <c r="C120" s="27" t="s">
        <v>178</v>
      </c>
      <c r="D120" s="27" t="s">
        <v>272</v>
      </c>
      <c r="E120" s="15">
        <f t="shared" si="1"/>
        <v>0</v>
      </c>
      <c r="F120" s="16">
        <v>0</v>
      </c>
      <c r="G120" s="17">
        <v>0</v>
      </c>
      <c r="H120" s="11"/>
      <c r="I120" s="11"/>
      <c r="J120" s="11"/>
      <c r="K120" s="11"/>
      <c r="L120" s="11"/>
    </row>
    <row r="121" spans="1:12">
      <c r="A121" s="41">
        <v>10201</v>
      </c>
      <c r="B121" s="27" t="s">
        <v>119</v>
      </c>
      <c r="C121" s="27" t="s">
        <v>167</v>
      </c>
      <c r="D121" s="27" t="s">
        <v>273</v>
      </c>
      <c r="E121" s="15">
        <f t="shared" si="1"/>
        <v>0</v>
      </c>
      <c r="F121" s="16">
        <v>0</v>
      </c>
      <c r="G121" s="17">
        <v>0</v>
      </c>
      <c r="H121" s="11"/>
      <c r="I121" s="11"/>
      <c r="J121" s="11"/>
      <c r="K121" s="11"/>
      <c r="L121" s="11"/>
    </row>
    <row r="122" spans="1:12">
      <c r="A122" s="41">
        <v>50103</v>
      </c>
      <c r="B122" s="27" t="s">
        <v>107</v>
      </c>
      <c r="C122" s="27" t="s">
        <v>228</v>
      </c>
      <c r="D122" s="27" t="s">
        <v>228</v>
      </c>
      <c r="E122" s="15">
        <f t="shared" si="1"/>
        <v>0</v>
      </c>
      <c r="F122" s="16">
        <v>0</v>
      </c>
      <c r="G122" s="17">
        <v>0</v>
      </c>
      <c r="H122" s="11"/>
      <c r="I122" s="11"/>
      <c r="J122" s="11"/>
      <c r="K122" s="11"/>
      <c r="L122" s="11"/>
    </row>
    <row r="123" spans="1:12">
      <c r="A123" s="41">
        <v>60202</v>
      </c>
      <c r="B123" s="27" t="s">
        <v>214</v>
      </c>
      <c r="C123" s="27" t="s">
        <v>274</v>
      </c>
      <c r="D123" s="27" t="s">
        <v>240</v>
      </c>
      <c r="E123" s="15">
        <f t="shared" si="1"/>
        <v>0</v>
      </c>
      <c r="F123" s="16">
        <v>0</v>
      </c>
      <c r="G123" s="17">
        <v>0</v>
      </c>
      <c r="H123" s="11"/>
      <c r="I123" s="11"/>
      <c r="J123" s="11"/>
      <c r="K123" s="11"/>
      <c r="L123" s="11"/>
    </row>
    <row r="124" spans="1:12">
      <c r="A124" s="41">
        <v>80501</v>
      </c>
      <c r="B124" s="27" t="s">
        <v>97</v>
      </c>
      <c r="C124" s="27" t="s">
        <v>240</v>
      </c>
      <c r="D124" s="27" t="s">
        <v>275</v>
      </c>
      <c r="E124" s="15">
        <f t="shared" si="1"/>
        <v>4</v>
      </c>
      <c r="F124" s="16">
        <v>4</v>
      </c>
      <c r="G124" s="14">
        <v>4</v>
      </c>
      <c r="H124" s="11">
        <v>4</v>
      </c>
      <c r="I124" s="11">
        <v>4</v>
      </c>
      <c r="J124" s="11">
        <v>4</v>
      </c>
      <c r="K124" s="11">
        <v>4</v>
      </c>
      <c r="L124" s="11">
        <v>4</v>
      </c>
    </row>
    <row r="125" spans="1:12">
      <c r="A125" s="41">
        <v>130405</v>
      </c>
      <c r="B125" s="27" t="s">
        <v>131</v>
      </c>
      <c r="C125" s="27" t="s">
        <v>178</v>
      </c>
      <c r="D125" s="27" t="s">
        <v>276</v>
      </c>
      <c r="E125" s="15">
        <f t="shared" si="1"/>
        <v>0</v>
      </c>
      <c r="F125" s="16">
        <v>0</v>
      </c>
      <c r="G125" s="14">
        <v>0</v>
      </c>
      <c r="H125" s="11"/>
      <c r="I125" s="11"/>
      <c r="J125" s="11"/>
      <c r="K125" s="11"/>
      <c r="L125" s="11"/>
    </row>
    <row r="126" spans="1:12">
      <c r="A126" s="41">
        <v>120301</v>
      </c>
      <c r="B126" s="27" t="s">
        <v>104</v>
      </c>
      <c r="C126" s="27" t="s">
        <v>126</v>
      </c>
      <c r="D126" s="27" t="s">
        <v>277</v>
      </c>
      <c r="E126" s="15">
        <f t="shared" si="1"/>
        <v>1</v>
      </c>
      <c r="F126" s="16">
        <v>1</v>
      </c>
      <c r="G126" s="14">
        <v>1</v>
      </c>
      <c r="H126" s="11">
        <v>1</v>
      </c>
      <c r="I126" s="11">
        <v>1</v>
      </c>
      <c r="J126" s="11">
        <v>1</v>
      </c>
      <c r="K126" s="11">
        <v>1</v>
      </c>
      <c r="L126" s="11">
        <v>1</v>
      </c>
    </row>
    <row r="127" spans="1:12">
      <c r="A127" s="41">
        <v>20604</v>
      </c>
      <c r="B127" s="27" t="s">
        <v>110</v>
      </c>
      <c r="C127" s="27" t="s">
        <v>236</v>
      </c>
      <c r="D127" s="27" t="s">
        <v>278</v>
      </c>
      <c r="E127" s="15">
        <f t="shared" si="1"/>
        <v>0</v>
      </c>
      <c r="F127" s="16">
        <v>0</v>
      </c>
      <c r="G127" s="14">
        <v>0</v>
      </c>
      <c r="H127" s="11"/>
      <c r="I127" s="11"/>
      <c r="J127" s="11"/>
      <c r="K127" s="11"/>
      <c r="L127" s="11"/>
    </row>
    <row r="128" spans="1:12">
      <c r="A128" s="41">
        <v>80601</v>
      </c>
      <c r="B128" s="27" t="s">
        <v>97</v>
      </c>
      <c r="C128" s="27" t="s">
        <v>204</v>
      </c>
      <c r="D128" s="27" t="s">
        <v>279</v>
      </c>
      <c r="E128" s="15">
        <f t="shared" si="1"/>
        <v>0</v>
      </c>
      <c r="F128" s="16">
        <v>0</v>
      </c>
      <c r="G128" s="14">
        <v>0</v>
      </c>
      <c r="H128" s="11"/>
      <c r="I128" s="11"/>
      <c r="J128" s="11"/>
      <c r="K128" s="11"/>
      <c r="L128" s="11"/>
    </row>
    <row r="129" spans="1:12">
      <c r="A129" s="41">
        <v>40604</v>
      </c>
      <c r="B129" s="27" t="s">
        <v>115</v>
      </c>
      <c r="C129" s="27" t="s">
        <v>185</v>
      </c>
      <c r="D129" s="27" t="s">
        <v>115</v>
      </c>
      <c r="E129" s="15">
        <f t="shared" si="1"/>
        <v>0</v>
      </c>
      <c r="F129" s="16">
        <v>0</v>
      </c>
      <c r="G129" s="14">
        <v>0</v>
      </c>
      <c r="H129" s="11"/>
      <c r="I129" s="11"/>
      <c r="J129" s="11"/>
      <c r="K129" s="11"/>
      <c r="L129" s="11"/>
    </row>
    <row r="130" spans="1:12">
      <c r="A130" s="41">
        <v>10301</v>
      </c>
      <c r="B130" s="27" t="s">
        <v>119</v>
      </c>
      <c r="C130" s="27" t="s">
        <v>159</v>
      </c>
      <c r="D130" s="27" t="s">
        <v>280</v>
      </c>
      <c r="E130" s="15">
        <f t="shared" si="1"/>
        <v>1</v>
      </c>
      <c r="F130" s="16">
        <v>0</v>
      </c>
      <c r="G130" s="14">
        <v>0</v>
      </c>
      <c r="H130" s="11"/>
      <c r="I130" s="11"/>
      <c r="J130" s="11"/>
      <c r="K130" s="11"/>
      <c r="L130" s="11">
        <v>1</v>
      </c>
    </row>
    <row r="131" spans="1:12">
      <c r="A131" s="41">
        <v>90203</v>
      </c>
      <c r="B131" s="27" t="s">
        <v>139</v>
      </c>
      <c r="C131" s="27" t="s">
        <v>165</v>
      </c>
      <c r="D131" s="27" t="s">
        <v>281</v>
      </c>
      <c r="E131" s="15">
        <f t="shared" si="1"/>
        <v>0</v>
      </c>
      <c r="F131" s="16">
        <v>0</v>
      </c>
      <c r="G131" s="14">
        <v>0</v>
      </c>
      <c r="H131" s="11"/>
      <c r="I131" s="11"/>
      <c r="J131" s="11"/>
      <c r="K131" s="11"/>
      <c r="L131" s="11"/>
    </row>
    <row r="132" spans="1:12">
      <c r="A132" s="41">
        <v>60101</v>
      </c>
      <c r="B132" s="27" t="s">
        <v>214</v>
      </c>
      <c r="C132" s="27" t="s">
        <v>282</v>
      </c>
      <c r="D132" s="27" t="s">
        <v>283</v>
      </c>
      <c r="E132" s="15">
        <f t="shared" ref="E132:E195" si="3">+MAX(F132:BW132)</f>
        <v>0</v>
      </c>
      <c r="F132" s="16">
        <v>0</v>
      </c>
      <c r="G132" s="14">
        <v>0</v>
      </c>
      <c r="H132" s="11"/>
      <c r="I132" s="11"/>
      <c r="J132" s="11"/>
      <c r="K132" s="11"/>
      <c r="L132" s="11"/>
    </row>
    <row r="133" spans="1:12">
      <c r="A133" s="41">
        <v>60203</v>
      </c>
      <c r="B133" s="27" t="s">
        <v>214</v>
      </c>
      <c r="C133" s="27" t="s">
        <v>274</v>
      </c>
      <c r="D133" s="27" t="s">
        <v>284</v>
      </c>
      <c r="E133" s="15">
        <f t="shared" si="3"/>
        <v>0</v>
      </c>
      <c r="F133" s="16">
        <v>0</v>
      </c>
      <c r="G133" s="14">
        <v>0</v>
      </c>
      <c r="H133" s="11"/>
      <c r="I133" s="11"/>
      <c r="J133" s="11"/>
      <c r="K133" s="11"/>
      <c r="L133" s="11"/>
    </row>
    <row r="134" spans="1:12">
      <c r="A134" s="41">
        <v>70405</v>
      </c>
      <c r="B134" s="27" t="s">
        <v>102</v>
      </c>
      <c r="C134" s="27" t="s">
        <v>158</v>
      </c>
      <c r="D134" s="27" t="s">
        <v>285</v>
      </c>
      <c r="E134" s="15">
        <f t="shared" si="3"/>
        <v>0</v>
      </c>
      <c r="F134" s="16">
        <v>0</v>
      </c>
      <c r="G134" s="14">
        <v>0</v>
      </c>
      <c r="H134" s="11"/>
      <c r="I134" s="11"/>
      <c r="J134" s="11"/>
      <c r="K134" s="11"/>
      <c r="L134" s="11"/>
    </row>
    <row r="135" spans="1:12">
      <c r="A135" s="41">
        <v>60702</v>
      </c>
      <c r="B135" s="27" t="s">
        <v>214</v>
      </c>
      <c r="C135" s="27" t="s">
        <v>286</v>
      </c>
      <c r="D135" s="27" t="s">
        <v>287</v>
      </c>
      <c r="E135" s="15">
        <f t="shared" si="3"/>
        <v>0</v>
      </c>
      <c r="F135" s="16">
        <v>0</v>
      </c>
      <c r="G135" s="14">
        <v>0</v>
      </c>
      <c r="H135" s="11"/>
      <c r="I135" s="11"/>
      <c r="J135" s="11"/>
      <c r="K135" s="11"/>
      <c r="L135" s="11"/>
    </row>
    <row r="136" spans="1:12">
      <c r="A136" s="41">
        <v>130305</v>
      </c>
      <c r="B136" s="27" t="s">
        <v>131</v>
      </c>
      <c r="C136" s="27" t="s">
        <v>219</v>
      </c>
      <c r="D136" s="27" t="s">
        <v>288</v>
      </c>
      <c r="E136" s="15">
        <f t="shared" si="3"/>
        <v>0</v>
      </c>
      <c r="F136" s="16">
        <v>0</v>
      </c>
      <c r="G136" s="14">
        <v>0</v>
      </c>
      <c r="H136" s="11"/>
      <c r="I136" s="11"/>
      <c r="J136" s="11"/>
      <c r="K136" s="11"/>
      <c r="L136" s="11"/>
    </row>
    <row r="137" spans="1:12">
      <c r="A137" s="41">
        <v>130306</v>
      </c>
      <c r="B137" s="27" t="s">
        <v>131</v>
      </c>
      <c r="C137" s="27" t="s">
        <v>219</v>
      </c>
      <c r="D137" s="27" t="s">
        <v>289</v>
      </c>
      <c r="E137" s="15">
        <f t="shared" si="3"/>
        <v>0</v>
      </c>
      <c r="F137" s="16">
        <v>0</v>
      </c>
      <c r="G137" s="14">
        <v>0</v>
      </c>
      <c r="H137" s="11"/>
      <c r="I137" s="11"/>
      <c r="J137" s="11"/>
      <c r="K137" s="11"/>
      <c r="L137" s="11"/>
    </row>
    <row r="138" spans="1:12">
      <c r="A138" s="41">
        <v>30105</v>
      </c>
      <c r="B138" s="27" t="s">
        <v>99</v>
      </c>
      <c r="C138" s="27" t="s">
        <v>99</v>
      </c>
      <c r="D138" s="27" t="s">
        <v>290</v>
      </c>
      <c r="E138" s="15">
        <f t="shared" si="3"/>
        <v>0</v>
      </c>
      <c r="F138" s="16">
        <v>0</v>
      </c>
      <c r="G138" s="14">
        <v>0</v>
      </c>
      <c r="H138" s="11"/>
      <c r="I138" s="11"/>
      <c r="J138" s="11"/>
      <c r="K138" s="11"/>
      <c r="L138" s="11"/>
    </row>
    <row r="139" spans="1:12">
      <c r="A139" s="41">
        <v>110101</v>
      </c>
      <c r="B139" s="27" t="s">
        <v>291</v>
      </c>
      <c r="C139" s="27" t="s">
        <v>292</v>
      </c>
      <c r="D139" s="27" t="s">
        <v>293</v>
      </c>
      <c r="E139" s="15">
        <f t="shared" si="3"/>
        <v>0</v>
      </c>
      <c r="F139" s="16">
        <v>0</v>
      </c>
      <c r="G139" s="14">
        <v>0</v>
      </c>
      <c r="H139" s="11"/>
      <c r="I139" s="11"/>
      <c r="J139" s="11"/>
      <c r="K139" s="11"/>
      <c r="L139" s="11"/>
    </row>
    <row r="140" spans="1:12">
      <c r="A140" s="41">
        <v>40603</v>
      </c>
      <c r="B140" s="27" t="s">
        <v>115</v>
      </c>
      <c r="C140" s="27" t="s">
        <v>185</v>
      </c>
      <c r="D140" s="27" t="s">
        <v>294</v>
      </c>
      <c r="E140" s="15">
        <f t="shared" si="3"/>
        <v>0</v>
      </c>
      <c r="F140" s="16">
        <v>0</v>
      </c>
      <c r="G140" s="14">
        <v>0</v>
      </c>
      <c r="H140" s="11"/>
      <c r="I140" s="11"/>
      <c r="J140" s="11"/>
      <c r="K140" s="11"/>
      <c r="L140" s="11"/>
    </row>
    <row r="141" spans="1:12">
      <c r="A141" s="41">
        <v>10208</v>
      </c>
      <c r="B141" s="27" t="s">
        <v>119</v>
      </c>
      <c r="C141" s="27" t="s">
        <v>167</v>
      </c>
      <c r="D141" s="27" t="s">
        <v>295</v>
      </c>
      <c r="E141" s="15">
        <f t="shared" si="3"/>
        <v>0</v>
      </c>
      <c r="F141" s="16">
        <v>0</v>
      </c>
      <c r="G141" s="14">
        <v>0</v>
      </c>
      <c r="H141" s="11"/>
      <c r="I141" s="11"/>
      <c r="J141" s="11"/>
      <c r="K141" s="11"/>
      <c r="L141" s="11"/>
    </row>
    <row r="142" spans="1:12">
      <c r="A142" s="41">
        <v>20603</v>
      </c>
      <c r="B142" s="27" t="s">
        <v>110</v>
      </c>
      <c r="C142" s="27" t="s">
        <v>236</v>
      </c>
      <c r="D142" s="27" t="s">
        <v>110</v>
      </c>
      <c r="E142" s="15">
        <f t="shared" si="3"/>
        <v>0</v>
      </c>
      <c r="F142" s="16">
        <v>0</v>
      </c>
      <c r="G142" s="14">
        <v>0</v>
      </c>
      <c r="H142" s="11"/>
      <c r="I142" s="11"/>
      <c r="J142" s="11"/>
      <c r="K142" s="11"/>
      <c r="L142" s="11"/>
    </row>
    <row r="143" spans="1:12">
      <c r="A143" s="41">
        <v>30302</v>
      </c>
      <c r="B143" s="27" t="s">
        <v>99</v>
      </c>
      <c r="C143" s="27" t="s">
        <v>296</v>
      </c>
      <c r="D143" s="27" t="s">
        <v>297</v>
      </c>
      <c r="E143" s="15">
        <f t="shared" si="3"/>
        <v>0</v>
      </c>
      <c r="F143" s="16">
        <v>0</v>
      </c>
      <c r="G143" s="14">
        <v>0</v>
      </c>
      <c r="H143" s="11"/>
      <c r="I143" s="11"/>
      <c r="J143" s="11"/>
      <c r="K143" s="11"/>
      <c r="L143" s="11"/>
    </row>
    <row r="144" spans="1:12">
      <c r="A144" s="41">
        <v>80507</v>
      </c>
      <c r="B144" s="27" t="s">
        <v>97</v>
      </c>
      <c r="C144" s="27" t="s">
        <v>240</v>
      </c>
      <c r="D144" s="27" t="s">
        <v>298</v>
      </c>
      <c r="E144" s="15">
        <f t="shared" si="3"/>
        <v>0</v>
      </c>
      <c r="F144" s="16">
        <v>0</v>
      </c>
      <c r="G144" s="14">
        <v>0</v>
      </c>
      <c r="H144" s="11"/>
      <c r="I144" s="11"/>
      <c r="J144" s="11"/>
      <c r="K144" s="11"/>
      <c r="L144" s="11"/>
    </row>
    <row r="145" spans="1:12">
      <c r="A145" s="41">
        <v>50209</v>
      </c>
      <c r="B145" s="27" t="s">
        <v>107</v>
      </c>
      <c r="C145" s="27" t="s">
        <v>195</v>
      </c>
      <c r="D145" s="27" t="s">
        <v>299</v>
      </c>
      <c r="E145" s="15">
        <f t="shared" si="3"/>
        <v>2</v>
      </c>
      <c r="F145" s="16">
        <v>2</v>
      </c>
      <c r="G145" s="14">
        <v>2</v>
      </c>
      <c r="H145" s="11">
        <v>2</v>
      </c>
      <c r="I145" s="11">
        <v>2</v>
      </c>
      <c r="J145" s="11">
        <v>2</v>
      </c>
      <c r="K145" s="11">
        <v>2</v>
      </c>
      <c r="L145" s="11">
        <v>2</v>
      </c>
    </row>
    <row r="146" spans="1:12">
      <c r="A146" s="41">
        <v>40303</v>
      </c>
      <c r="B146" s="27" t="s">
        <v>115</v>
      </c>
      <c r="C146" s="27" t="s">
        <v>152</v>
      </c>
      <c r="D146" s="27" t="s">
        <v>300</v>
      </c>
      <c r="E146" s="15">
        <f t="shared" si="3"/>
        <v>0</v>
      </c>
      <c r="F146" s="16">
        <v>0</v>
      </c>
      <c r="G146" s="14">
        <v>0</v>
      </c>
      <c r="H146" s="11"/>
      <c r="I146" s="11"/>
      <c r="J146" s="11"/>
      <c r="K146" s="11"/>
      <c r="L146" s="11"/>
    </row>
    <row r="147" spans="1:12">
      <c r="A147" s="41">
        <v>70404</v>
      </c>
      <c r="B147" s="27" t="s">
        <v>102</v>
      </c>
      <c r="C147" s="27" t="s">
        <v>158</v>
      </c>
      <c r="D147" s="27" t="s">
        <v>301</v>
      </c>
      <c r="E147" s="15">
        <f t="shared" si="3"/>
        <v>0</v>
      </c>
      <c r="F147" s="16">
        <v>0</v>
      </c>
      <c r="G147" s="14">
        <v>0</v>
      </c>
      <c r="H147" s="11"/>
      <c r="I147" s="11"/>
      <c r="J147" s="11"/>
      <c r="K147" s="11"/>
      <c r="L147" s="11"/>
    </row>
    <row r="148" spans="1:12">
      <c r="A148" s="41">
        <v>90503</v>
      </c>
      <c r="B148" s="27" t="s">
        <v>139</v>
      </c>
      <c r="C148" s="27" t="s">
        <v>258</v>
      </c>
      <c r="D148" s="27" t="s">
        <v>301</v>
      </c>
      <c r="E148" s="15">
        <f t="shared" si="3"/>
        <v>0</v>
      </c>
      <c r="F148" s="16">
        <v>0</v>
      </c>
      <c r="G148" s="14">
        <v>0</v>
      </c>
      <c r="H148" s="11"/>
      <c r="I148" s="11"/>
      <c r="J148" s="11"/>
      <c r="K148" s="11"/>
      <c r="L148" s="11"/>
    </row>
    <row r="149" spans="1:12">
      <c r="A149" s="41">
        <v>90802</v>
      </c>
      <c r="B149" s="27" t="s">
        <v>139</v>
      </c>
      <c r="C149" s="27" t="s">
        <v>302</v>
      </c>
      <c r="D149" s="27" t="s">
        <v>303</v>
      </c>
      <c r="E149" s="15">
        <f t="shared" si="3"/>
        <v>0</v>
      </c>
      <c r="F149" s="16">
        <v>0</v>
      </c>
      <c r="G149" s="14">
        <v>0</v>
      </c>
      <c r="H149" s="11"/>
      <c r="I149" s="11"/>
      <c r="J149" s="11"/>
      <c r="K149" s="11"/>
      <c r="L149" s="11"/>
    </row>
    <row r="150" spans="1:12">
      <c r="A150" s="41">
        <v>90607</v>
      </c>
      <c r="B150" s="27" t="s">
        <v>139</v>
      </c>
      <c r="C150" s="27" t="s">
        <v>253</v>
      </c>
      <c r="D150" s="27" t="s">
        <v>304</v>
      </c>
      <c r="E150" s="15">
        <f t="shared" si="3"/>
        <v>0</v>
      </c>
      <c r="F150" s="16">
        <v>0</v>
      </c>
      <c r="G150" s="14">
        <v>0</v>
      </c>
      <c r="H150" s="11"/>
      <c r="I150" s="11"/>
      <c r="J150" s="11"/>
      <c r="K150" s="11"/>
      <c r="L150" s="11"/>
    </row>
    <row r="151" spans="1:12">
      <c r="A151" s="42">
        <v>30107</v>
      </c>
      <c r="B151" s="68" t="s">
        <v>99</v>
      </c>
      <c r="C151" s="68" t="s">
        <v>99</v>
      </c>
      <c r="D151" s="68" t="s">
        <v>305</v>
      </c>
      <c r="E151" s="69">
        <f t="shared" si="3"/>
        <v>5</v>
      </c>
      <c r="F151" s="70">
        <v>4</v>
      </c>
      <c r="G151" s="69">
        <v>5</v>
      </c>
      <c r="H151" s="11">
        <v>5</v>
      </c>
      <c r="I151" s="11">
        <v>5</v>
      </c>
      <c r="J151" s="11">
        <v>5</v>
      </c>
      <c r="K151" s="11">
        <v>5</v>
      </c>
      <c r="L151" s="11">
        <v>4</v>
      </c>
    </row>
    <row r="152" spans="1:12">
      <c r="A152" s="41">
        <v>30115</v>
      </c>
      <c r="B152" s="27" t="s">
        <v>99</v>
      </c>
      <c r="C152" s="27" t="s">
        <v>99</v>
      </c>
      <c r="D152" s="27" t="s">
        <v>306</v>
      </c>
      <c r="E152" s="15">
        <f t="shared" si="3"/>
        <v>0</v>
      </c>
      <c r="F152" s="16">
        <v>0</v>
      </c>
      <c r="G152" s="14">
        <v>0</v>
      </c>
      <c r="H152" s="11"/>
      <c r="I152" s="11"/>
      <c r="J152" s="11"/>
      <c r="K152" s="11"/>
      <c r="L152" s="11"/>
    </row>
    <row r="153" spans="1:12">
      <c r="A153" s="41">
        <v>30502</v>
      </c>
      <c r="B153" s="27" t="s">
        <v>99</v>
      </c>
      <c r="C153" s="27" t="s">
        <v>307</v>
      </c>
      <c r="D153" s="27" t="s">
        <v>308</v>
      </c>
      <c r="E153" s="15">
        <f t="shared" si="3"/>
        <v>0</v>
      </c>
      <c r="F153" s="16">
        <v>0</v>
      </c>
      <c r="G153" s="14">
        <v>0</v>
      </c>
      <c r="H153" s="11"/>
      <c r="I153" s="11"/>
      <c r="J153" s="11"/>
      <c r="K153" s="11"/>
      <c r="L153" s="11"/>
    </row>
    <row r="154" spans="1:12">
      <c r="A154" s="41">
        <v>50314</v>
      </c>
      <c r="B154" s="27" t="s">
        <v>107</v>
      </c>
      <c r="C154" s="27" t="s">
        <v>108</v>
      </c>
      <c r="D154" s="27" t="s">
        <v>309</v>
      </c>
      <c r="E154" s="15">
        <f t="shared" si="3"/>
        <v>0</v>
      </c>
      <c r="F154" s="16">
        <v>0</v>
      </c>
      <c r="G154" s="14">
        <v>0</v>
      </c>
      <c r="H154" s="11"/>
      <c r="I154" s="11"/>
      <c r="J154" s="11"/>
      <c r="K154" s="11"/>
      <c r="L154" s="11"/>
    </row>
    <row r="155" spans="1:12">
      <c r="A155" s="41">
        <v>41403</v>
      </c>
      <c r="B155" s="27" t="s">
        <v>115</v>
      </c>
      <c r="C155" s="27" t="s">
        <v>268</v>
      </c>
      <c r="D155" s="27" t="s">
        <v>310</v>
      </c>
      <c r="E155" s="15">
        <f t="shared" si="3"/>
        <v>0</v>
      </c>
      <c r="F155" s="16">
        <v>0</v>
      </c>
      <c r="G155" s="14">
        <v>0</v>
      </c>
      <c r="H155" s="11"/>
      <c r="I155" s="11"/>
      <c r="J155" s="11"/>
      <c r="K155" s="11"/>
      <c r="L155" s="11"/>
    </row>
    <row r="156" spans="1:12">
      <c r="A156" s="41">
        <v>80805</v>
      </c>
      <c r="B156" s="27" t="s">
        <v>97</v>
      </c>
      <c r="C156" s="27" t="s">
        <v>97</v>
      </c>
      <c r="D156" s="27" t="s">
        <v>311</v>
      </c>
      <c r="E156" s="15">
        <f t="shared" si="3"/>
        <v>11</v>
      </c>
      <c r="F156" s="16">
        <v>9</v>
      </c>
      <c r="G156" s="14">
        <v>9</v>
      </c>
      <c r="H156" s="11">
        <v>9</v>
      </c>
      <c r="I156" s="11">
        <v>9</v>
      </c>
      <c r="J156" s="11">
        <v>9</v>
      </c>
      <c r="K156" s="11">
        <v>9</v>
      </c>
      <c r="L156" s="11">
        <v>11</v>
      </c>
    </row>
    <row r="157" spans="1:12">
      <c r="A157" s="41">
        <v>40601</v>
      </c>
      <c r="B157" s="27" t="s">
        <v>115</v>
      </c>
      <c r="C157" s="27" t="s">
        <v>185</v>
      </c>
      <c r="D157" s="27" t="s">
        <v>312</v>
      </c>
      <c r="E157" s="15">
        <f t="shared" si="3"/>
        <v>1</v>
      </c>
      <c r="F157" s="16">
        <v>0</v>
      </c>
      <c r="G157" s="14">
        <v>0</v>
      </c>
      <c r="H157" s="11"/>
      <c r="I157" s="11"/>
      <c r="J157" s="11"/>
      <c r="K157" s="11"/>
      <c r="L157" s="11">
        <v>1</v>
      </c>
    </row>
    <row r="158" spans="1:12">
      <c r="A158" s="41">
        <v>40611</v>
      </c>
      <c r="B158" s="27" t="s">
        <v>115</v>
      </c>
      <c r="C158" s="27" t="s">
        <v>185</v>
      </c>
      <c r="D158" s="27" t="s">
        <v>313</v>
      </c>
      <c r="E158" s="15">
        <f t="shared" si="3"/>
        <v>0</v>
      </c>
      <c r="F158" s="16">
        <v>0</v>
      </c>
      <c r="G158" s="14">
        <v>0</v>
      </c>
      <c r="H158" s="11"/>
      <c r="I158" s="11"/>
      <c r="J158" s="11"/>
      <c r="K158" s="11"/>
      <c r="L158" s="11"/>
    </row>
    <row r="159" spans="1:12">
      <c r="A159" s="41">
        <v>40612</v>
      </c>
      <c r="B159" s="27" t="s">
        <v>115</v>
      </c>
      <c r="C159" s="27" t="s">
        <v>185</v>
      </c>
      <c r="D159" s="27" t="s">
        <v>314</v>
      </c>
      <c r="E159" s="15">
        <f t="shared" si="3"/>
        <v>0</v>
      </c>
      <c r="F159" s="16">
        <v>0</v>
      </c>
      <c r="G159" s="14">
        <v>0</v>
      </c>
      <c r="H159" s="11"/>
      <c r="I159" s="11"/>
      <c r="J159" s="11"/>
      <c r="K159" s="11"/>
      <c r="L159" s="11"/>
    </row>
    <row r="160" spans="1:12">
      <c r="A160" s="41">
        <v>120313</v>
      </c>
      <c r="B160" s="27" t="s">
        <v>104</v>
      </c>
      <c r="C160" s="27" t="s">
        <v>126</v>
      </c>
      <c r="D160" s="27" t="s">
        <v>315</v>
      </c>
      <c r="E160" s="15">
        <f t="shared" si="3"/>
        <v>0</v>
      </c>
      <c r="F160" s="16">
        <v>0</v>
      </c>
      <c r="G160" s="14">
        <v>0</v>
      </c>
      <c r="H160" s="11"/>
      <c r="I160" s="11"/>
      <c r="J160" s="11"/>
      <c r="K160" s="11"/>
      <c r="L160" s="11"/>
    </row>
    <row r="161" spans="1:12">
      <c r="A161" s="41">
        <v>120315</v>
      </c>
      <c r="B161" s="27" t="s">
        <v>104</v>
      </c>
      <c r="C161" s="27" t="s">
        <v>126</v>
      </c>
      <c r="D161" s="27" t="s">
        <v>316</v>
      </c>
      <c r="E161" s="15">
        <f t="shared" si="3"/>
        <v>0</v>
      </c>
      <c r="F161" s="16">
        <v>0</v>
      </c>
      <c r="G161" s="14">
        <v>0</v>
      </c>
      <c r="H161" s="11"/>
      <c r="I161" s="11"/>
      <c r="J161" s="11"/>
      <c r="K161" s="11"/>
      <c r="L161" s="11"/>
    </row>
    <row r="162" spans="1:12">
      <c r="A162" s="41">
        <v>40102</v>
      </c>
      <c r="B162" s="27" t="s">
        <v>115</v>
      </c>
      <c r="C162" s="27" t="s">
        <v>116</v>
      </c>
      <c r="D162" s="27" t="s">
        <v>317</v>
      </c>
      <c r="E162" s="15">
        <f t="shared" si="3"/>
        <v>0</v>
      </c>
      <c r="F162" s="16">
        <v>0</v>
      </c>
      <c r="G162" s="14">
        <v>0</v>
      </c>
      <c r="H162" s="11"/>
      <c r="I162" s="11"/>
      <c r="J162" s="11"/>
      <c r="K162" s="11"/>
      <c r="L162" s="11"/>
    </row>
    <row r="163" spans="1:12">
      <c r="A163" s="41">
        <v>40701</v>
      </c>
      <c r="B163" s="27" t="s">
        <v>115</v>
      </c>
      <c r="C163" s="27" t="s">
        <v>318</v>
      </c>
      <c r="D163" s="27" t="s">
        <v>319</v>
      </c>
      <c r="E163" s="15">
        <f t="shared" si="3"/>
        <v>0</v>
      </c>
      <c r="F163" s="16">
        <v>0</v>
      </c>
      <c r="G163" s="14">
        <v>0</v>
      </c>
      <c r="H163" s="11"/>
      <c r="I163" s="11"/>
      <c r="J163" s="11"/>
      <c r="K163" s="11"/>
      <c r="L163" s="11"/>
    </row>
    <row r="164" spans="1:12">
      <c r="A164" s="41">
        <v>41007</v>
      </c>
      <c r="B164" s="27" t="s">
        <v>115</v>
      </c>
      <c r="C164" s="27" t="s">
        <v>202</v>
      </c>
      <c r="D164" s="27" t="s">
        <v>320</v>
      </c>
      <c r="E164" s="15">
        <f t="shared" si="3"/>
        <v>0</v>
      </c>
      <c r="F164" s="16">
        <v>0</v>
      </c>
      <c r="G164" s="14">
        <v>0</v>
      </c>
      <c r="H164" s="11"/>
      <c r="I164" s="11"/>
      <c r="J164" s="11"/>
      <c r="K164" s="11"/>
      <c r="L164" s="11"/>
    </row>
    <row r="165" spans="1:12">
      <c r="A165" s="41">
        <v>80826</v>
      </c>
      <c r="B165" s="27" t="s">
        <v>97</v>
      </c>
      <c r="C165" s="27" t="s">
        <v>97</v>
      </c>
      <c r="D165" s="27" t="s">
        <v>321</v>
      </c>
      <c r="E165" s="15">
        <f t="shared" si="3"/>
        <v>7</v>
      </c>
      <c r="F165" s="16">
        <v>5</v>
      </c>
      <c r="G165" s="14">
        <v>5</v>
      </c>
      <c r="H165" s="11">
        <v>5</v>
      </c>
      <c r="I165" s="11">
        <v>5</v>
      </c>
      <c r="J165" s="11">
        <v>5</v>
      </c>
      <c r="K165" s="11">
        <v>5</v>
      </c>
      <c r="L165" s="11">
        <v>7</v>
      </c>
    </row>
    <row r="166" spans="1:12">
      <c r="A166" s="41">
        <v>40702</v>
      </c>
      <c r="B166" s="27" t="s">
        <v>115</v>
      </c>
      <c r="C166" s="27" t="s">
        <v>318</v>
      </c>
      <c r="D166" s="27" t="s">
        <v>322</v>
      </c>
      <c r="E166" s="15">
        <f t="shared" si="3"/>
        <v>0</v>
      </c>
      <c r="F166" s="16">
        <v>0</v>
      </c>
      <c r="G166" s="14">
        <v>0</v>
      </c>
      <c r="H166" s="11"/>
      <c r="I166" s="11"/>
      <c r="J166" s="11"/>
      <c r="K166" s="11"/>
      <c r="L166" s="11"/>
    </row>
    <row r="167" spans="1:12">
      <c r="A167" s="41">
        <v>91010</v>
      </c>
      <c r="B167" s="27" t="s">
        <v>139</v>
      </c>
      <c r="C167" s="27" t="s">
        <v>232</v>
      </c>
      <c r="D167" s="27" t="s">
        <v>323</v>
      </c>
      <c r="E167" s="15">
        <f t="shared" si="3"/>
        <v>0</v>
      </c>
      <c r="F167" s="16">
        <v>0</v>
      </c>
      <c r="G167" s="14">
        <v>0</v>
      </c>
      <c r="H167" s="11"/>
      <c r="I167" s="11"/>
      <c r="J167" s="11"/>
      <c r="K167" s="11"/>
      <c r="L167" s="11"/>
    </row>
    <row r="168" spans="1:12">
      <c r="A168" s="41">
        <v>90903</v>
      </c>
      <c r="B168" s="27" t="s">
        <v>139</v>
      </c>
      <c r="C168" s="27" t="s">
        <v>108</v>
      </c>
      <c r="D168" s="27" t="s">
        <v>324</v>
      </c>
      <c r="E168" s="15">
        <f t="shared" si="3"/>
        <v>0</v>
      </c>
      <c r="F168" s="16">
        <v>0</v>
      </c>
      <c r="G168" s="14">
        <v>0</v>
      </c>
      <c r="H168" s="11"/>
      <c r="I168" s="11"/>
      <c r="J168" s="11"/>
      <c r="K168" s="11"/>
      <c r="L168" s="11"/>
    </row>
    <row r="169" spans="1:12">
      <c r="A169" s="41">
        <v>130705</v>
      </c>
      <c r="B169" s="27" t="s">
        <v>131</v>
      </c>
      <c r="C169" s="27" t="s">
        <v>132</v>
      </c>
      <c r="D169" s="27" t="s">
        <v>325</v>
      </c>
      <c r="E169" s="15">
        <f t="shared" si="3"/>
        <v>1</v>
      </c>
      <c r="F169" s="16">
        <v>0</v>
      </c>
      <c r="G169" s="14">
        <v>0</v>
      </c>
      <c r="H169" s="11"/>
      <c r="I169" s="11"/>
      <c r="J169" s="11"/>
      <c r="K169" s="11"/>
      <c r="L169" s="11">
        <v>1</v>
      </c>
    </row>
    <row r="170" spans="1:12">
      <c r="A170" s="41">
        <v>90307</v>
      </c>
      <c r="B170" s="27" t="s">
        <v>139</v>
      </c>
      <c r="C170" s="27" t="s">
        <v>238</v>
      </c>
      <c r="D170" s="27" t="s">
        <v>326</v>
      </c>
      <c r="E170" s="15">
        <f t="shared" si="3"/>
        <v>0</v>
      </c>
      <c r="F170" s="16">
        <v>0</v>
      </c>
      <c r="G170" s="14">
        <v>0</v>
      </c>
      <c r="H170" s="11"/>
      <c r="I170" s="11"/>
      <c r="J170" s="11"/>
      <c r="K170" s="11"/>
      <c r="L170" s="11"/>
    </row>
    <row r="171" spans="1:12">
      <c r="A171" s="41">
        <v>120505</v>
      </c>
      <c r="B171" s="27" t="s">
        <v>104</v>
      </c>
      <c r="C171" s="27" t="s">
        <v>105</v>
      </c>
      <c r="D171" s="27" t="s">
        <v>327</v>
      </c>
      <c r="E171" s="15">
        <f t="shared" si="3"/>
        <v>0</v>
      </c>
      <c r="F171" s="16">
        <v>0</v>
      </c>
      <c r="G171" s="14">
        <v>0</v>
      </c>
      <c r="H171" s="11"/>
      <c r="I171" s="11"/>
      <c r="J171" s="11"/>
      <c r="K171" s="11"/>
      <c r="L171" s="11"/>
    </row>
    <row r="172" spans="1:12">
      <c r="A172" s="41">
        <v>60604</v>
      </c>
      <c r="B172" s="27" t="s">
        <v>214</v>
      </c>
      <c r="C172" s="27" t="s">
        <v>328</v>
      </c>
      <c r="D172" s="27" t="s">
        <v>329</v>
      </c>
      <c r="E172" s="15">
        <f t="shared" si="3"/>
        <v>0</v>
      </c>
      <c r="F172" s="16">
        <v>0</v>
      </c>
      <c r="G172" s="14">
        <v>0</v>
      </c>
      <c r="H172" s="11"/>
      <c r="I172" s="11"/>
      <c r="J172" s="11"/>
      <c r="K172" s="11"/>
      <c r="L172" s="11"/>
    </row>
    <row r="173" spans="1:12">
      <c r="A173" s="41">
        <v>90102</v>
      </c>
      <c r="B173" s="27" t="s">
        <v>139</v>
      </c>
      <c r="C173" s="27" t="s">
        <v>148</v>
      </c>
      <c r="D173" s="27" t="s">
        <v>330</v>
      </c>
      <c r="E173" s="15">
        <f t="shared" si="3"/>
        <v>0</v>
      </c>
      <c r="F173" s="16">
        <v>0</v>
      </c>
      <c r="G173" s="14">
        <v>0</v>
      </c>
      <c r="H173" s="11"/>
      <c r="I173" s="11"/>
      <c r="J173" s="11"/>
      <c r="K173" s="11"/>
      <c r="L173" s="11"/>
    </row>
    <row r="174" spans="1:12">
      <c r="A174" s="41">
        <v>70704</v>
      </c>
      <c r="B174" s="27" t="s">
        <v>102</v>
      </c>
      <c r="C174" s="27" t="s">
        <v>129</v>
      </c>
      <c r="D174" s="27" t="s">
        <v>331</v>
      </c>
      <c r="E174" s="15">
        <f t="shared" si="3"/>
        <v>0</v>
      </c>
      <c r="F174" s="16">
        <v>0</v>
      </c>
      <c r="G174" s="14">
        <v>0</v>
      </c>
      <c r="H174" s="11"/>
      <c r="I174" s="11"/>
      <c r="J174" s="11"/>
      <c r="K174" s="11"/>
      <c r="L174" s="11"/>
    </row>
    <row r="175" spans="1:12">
      <c r="A175" s="41">
        <v>40513</v>
      </c>
      <c r="B175" s="27" t="s">
        <v>115</v>
      </c>
      <c r="C175" s="27" t="s">
        <v>146</v>
      </c>
      <c r="D175" s="27" t="s">
        <v>332</v>
      </c>
      <c r="E175" s="15">
        <f t="shared" si="3"/>
        <v>0</v>
      </c>
      <c r="F175" s="16">
        <v>0</v>
      </c>
      <c r="G175" s="14">
        <v>0</v>
      </c>
      <c r="H175" s="11"/>
      <c r="I175" s="11"/>
      <c r="J175" s="11"/>
      <c r="K175" s="11"/>
      <c r="L175" s="11"/>
    </row>
    <row r="176" spans="1:12">
      <c r="A176" s="41">
        <v>70705</v>
      </c>
      <c r="B176" s="27" t="s">
        <v>102</v>
      </c>
      <c r="C176" s="27" t="s">
        <v>129</v>
      </c>
      <c r="D176" s="27" t="s">
        <v>333</v>
      </c>
      <c r="E176" s="15">
        <f t="shared" si="3"/>
        <v>0</v>
      </c>
      <c r="F176" s="16">
        <v>0</v>
      </c>
      <c r="G176" s="14">
        <v>0</v>
      </c>
      <c r="H176" s="11"/>
      <c r="I176" s="11"/>
      <c r="J176" s="11"/>
      <c r="K176" s="11"/>
      <c r="L176" s="11"/>
    </row>
    <row r="177" spans="1:12">
      <c r="A177" s="41">
        <v>91203</v>
      </c>
      <c r="B177" s="27" t="s">
        <v>139</v>
      </c>
      <c r="C177" s="27" t="s">
        <v>140</v>
      </c>
      <c r="D177" s="27" t="s">
        <v>333</v>
      </c>
      <c r="E177" s="15">
        <f t="shared" si="3"/>
        <v>0</v>
      </c>
      <c r="F177" s="16">
        <v>0</v>
      </c>
      <c r="G177" s="14">
        <v>0</v>
      </c>
      <c r="H177" s="11"/>
      <c r="I177" s="11"/>
      <c r="J177" s="11"/>
      <c r="K177" s="11"/>
      <c r="L177" s="11"/>
    </row>
    <row r="178" spans="1:12">
      <c r="A178" s="41">
        <v>130307</v>
      </c>
      <c r="B178" s="27" t="s">
        <v>131</v>
      </c>
      <c r="C178" s="27" t="s">
        <v>219</v>
      </c>
      <c r="D178" s="27" t="s">
        <v>333</v>
      </c>
      <c r="E178" s="15">
        <f t="shared" si="3"/>
        <v>0</v>
      </c>
      <c r="F178" s="16">
        <v>0</v>
      </c>
      <c r="G178" s="14">
        <v>0</v>
      </c>
      <c r="H178" s="11"/>
      <c r="I178" s="11"/>
      <c r="J178" s="11"/>
      <c r="K178" s="11"/>
      <c r="L178" s="11"/>
    </row>
    <row r="179" spans="1:12">
      <c r="A179" s="41">
        <v>60303</v>
      </c>
      <c r="B179" s="27" t="s">
        <v>214</v>
      </c>
      <c r="C179" s="27" t="s">
        <v>334</v>
      </c>
      <c r="D179" s="27" t="s">
        <v>335</v>
      </c>
      <c r="E179" s="15">
        <f t="shared" si="3"/>
        <v>0</v>
      </c>
      <c r="F179" s="16">
        <v>0</v>
      </c>
      <c r="G179" s="14">
        <v>0</v>
      </c>
      <c r="H179" s="11"/>
      <c r="I179" s="11"/>
      <c r="J179" s="11"/>
      <c r="K179" s="11"/>
      <c r="L179" s="11"/>
    </row>
    <row r="180" spans="1:12">
      <c r="A180" s="41">
        <v>70602</v>
      </c>
      <c r="B180" s="27" t="s">
        <v>102</v>
      </c>
      <c r="C180" s="27" t="s">
        <v>336</v>
      </c>
      <c r="D180" s="27" t="s">
        <v>337</v>
      </c>
      <c r="E180" s="15">
        <f t="shared" si="3"/>
        <v>0</v>
      </c>
      <c r="F180" s="16">
        <v>0</v>
      </c>
      <c r="G180" s="14">
        <v>0</v>
      </c>
      <c r="H180" s="11"/>
      <c r="I180" s="11"/>
      <c r="J180" s="11"/>
      <c r="K180" s="11"/>
      <c r="L180" s="11"/>
    </row>
    <row r="181" spans="1:12">
      <c r="A181" s="41">
        <v>20403</v>
      </c>
      <c r="B181" s="27" t="s">
        <v>110</v>
      </c>
      <c r="C181" s="27" t="s">
        <v>242</v>
      </c>
      <c r="D181" s="27" t="s">
        <v>338</v>
      </c>
      <c r="E181" s="15">
        <f t="shared" si="3"/>
        <v>0</v>
      </c>
      <c r="F181" s="16">
        <v>0</v>
      </c>
      <c r="G181" s="14">
        <v>0</v>
      </c>
      <c r="H181" s="11"/>
      <c r="I181" s="11"/>
      <c r="J181" s="11"/>
      <c r="K181" s="11"/>
      <c r="L181" s="11"/>
    </row>
    <row r="182" spans="1:12">
      <c r="A182" s="41">
        <v>60302</v>
      </c>
      <c r="B182" s="27" t="s">
        <v>214</v>
      </c>
      <c r="C182" s="27" t="s">
        <v>334</v>
      </c>
      <c r="D182" s="27" t="s">
        <v>339</v>
      </c>
      <c r="E182" s="15">
        <f t="shared" si="3"/>
        <v>0</v>
      </c>
      <c r="F182" s="16">
        <v>0</v>
      </c>
      <c r="G182" s="14">
        <v>0</v>
      </c>
      <c r="H182" s="11"/>
      <c r="I182" s="11"/>
      <c r="J182" s="11"/>
      <c r="K182" s="11"/>
      <c r="L182" s="11"/>
    </row>
    <row r="183" spans="1:12">
      <c r="A183" s="41">
        <v>70204</v>
      </c>
      <c r="B183" s="27" t="s">
        <v>102</v>
      </c>
      <c r="C183" s="27" t="s">
        <v>161</v>
      </c>
      <c r="D183" s="27" t="s">
        <v>340</v>
      </c>
      <c r="E183" s="15">
        <f t="shared" si="3"/>
        <v>0</v>
      </c>
      <c r="F183" s="16">
        <v>0</v>
      </c>
      <c r="G183" s="14">
        <v>0</v>
      </c>
      <c r="H183" s="11"/>
      <c r="I183" s="11"/>
      <c r="J183" s="11"/>
      <c r="K183" s="11"/>
      <c r="L183" s="11"/>
    </row>
    <row r="184" spans="1:12">
      <c r="A184" s="41">
        <v>60304</v>
      </c>
      <c r="B184" s="27" t="s">
        <v>214</v>
      </c>
      <c r="C184" s="27" t="s">
        <v>334</v>
      </c>
      <c r="D184" s="27" t="s">
        <v>341</v>
      </c>
      <c r="E184" s="15">
        <f t="shared" si="3"/>
        <v>0</v>
      </c>
      <c r="F184" s="16">
        <v>0</v>
      </c>
      <c r="G184" s="14">
        <v>0</v>
      </c>
      <c r="H184" s="11"/>
      <c r="I184" s="11"/>
      <c r="J184" s="11"/>
      <c r="K184" s="11"/>
      <c r="L184" s="11"/>
    </row>
    <row r="185" spans="1:12">
      <c r="A185" s="41">
        <v>70406</v>
      </c>
      <c r="B185" s="27" t="s">
        <v>102</v>
      </c>
      <c r="C185" s="27" t="s">
        <v>158</v>
      </c>
      <c r="D185" s="27" t="s">
        <v>341</v>
      </c>
      <c r="E185" s="15">
        <f t="shared" si="3"/>
        <v>0</v>
      </c>
      <c r="F185" s="16">
        <v>0</v>
      </c>
      <c r="G185" s="14">
        <v>0</v>
      </c>
      <c r="H185" s="11"/>
      <c r="I185" s="11"/>
      <c r="J185" s="11"/>
      <c r="K185" s="11"/>
      <c r="L185" s="11"/>
    </row>
    <row r="186" spans="1:12">
      <c r="A186" s="41">
        <v>20203</v>
      </c>
      <c r="B186" s="27" t="s">
        <v>110</v>
      </c>
      <c r="C186" s="27" t="s">
        <v>137</v>
      </c>
      <c r="D186" s="27" t="s">
        <v>342</v>
      </c>
      <c r="E186" s="15">
        <f t="shared" si="3"/>
        <v>0</v>
      </c>
      <c r="F186" s="16">
        <v>0</v>
      </c>
      <c r="G186" s="14">
        <v>0</v>
      </c>
      <c r="H186" s="11"/>
      <c r="I186" s="11"/>
      <c r="J186" s="11"/>
      <c r="K186" s="11"/>
      <c r="L186" s="11"/>
    </row>
    <row r="187" spans="1:12">
      <c r="A187" s="41">
        <v>80802</v>
      </c>
      <c r="B187" s="27" t="s">
        <v>97</v>
      </c>
      <c r="C187" s="27" t="s">
        <v>97</v>
      </c>
      <c r="D187" s="27" t="s">
        <v>343</v>
      </c>
      <c r="E187" s="15">
        <f t="shared" si="3"/>
        <v>5</v>
      </c>
      <c r="F187" s="16">
        <v>5</v>
      </c>
      <c r="G187" s="14">
        <v>5</v>
      </c>
      <c r="H187" s="11">
        <v>5</v>
      </c>
      <c r="I187" s="11">
        <v>5</v>
      </c>
      <c r="J187" s="11">
        <v>5</v>
      </c>
      <c r="K187" s="11">
        <v>5</v>
      </c>
      <c r="L187" s="11">
        <v>5</v>
      </c>
    </row>
    <row r="188" spans="1:12">
      <c r="A188" s="41">
        <v>60606</v>
      </c>
      <c r="B188" s="27" t="s">
        <v>214</v>
      </c>
      <c r="C188" s="27" t="s">
        <v>328</v>
      </c>
      <c r="D188" s="27" t="s">
        <v>344</v>
      </c>
      <c r="E188" s="15">
        <f t="shared" si="3"/>
        <v>0</v>
      </c>
      <c r="F188" s="16">
        <v>0</v>
      </c>
      <c r="G188" s="14">
        <v>0</v>
      </c>
      <c r="H188" s="11"/>
      <c r="I188" s="11"/>
      <c r="J188" s="11"/>
      <c r="K188" s="11"/>
      <c r="L188" s="11"/>
    </row>
    <row r="189" spans="1:12">
      <c r="A189" s="41">
        <v>70205</v>
      </c>
      <c r="B189" s="27" t="s">
        <v>102</v>
      </c>
      <c r="C189" s="27" t="s">
        <v>161</v>
      </c>
      <c r="D189" s="27" t="s">
        <v>345</v>
      </c>
      <c r="E189" s="15">
        <f t="shared" si="3"/>
        <v>0</v>
      </c>
      <c r="F189" s="16">
        <v>0</v>
      </c>
      <c r="G189" s="14">
        <v>0</v>
      </c>
      <c r="H189" s="11"/>
      <c r="I189" s="11"/>
      <c r="J189" s="11"/>
      <c r="K189" s="11"/>
      <c r="L189" s="11"/>
    </row>
    <row r="190" spans="1:12">
      <c r="A190" s="41">
        <v>90204</v>
      </c>
      <c r="B190" s="27" t="s">
        <v>139</v>
      </c>
      <c r="C190" s="27" t="s">
        <v>165</v>
      </c>
      <c r="D190" s="27" t="s">
        <v>346</v>
      </c>
      <c r="E190" s="15">
        <f t="shared" si="3"/>
        <v>0</v>
      </c>
      <c r="F190" s="16">
        <v>0</v>
      </c>
      <c r="G190" s="14">
        <v>0</v>
      </c>
      <c r="H190" s="11"/>
      <c r="I190" s="11"/>
      <c r="J190" s="11"/>
      <c r="K190" s="11"/>
      <c r="L190" s="11"/>
    </row>
    <row r="191" spans="1:12">
      <c r="A191" s="41">
        <v>20605</v>
      </c>
      <c r="B191" s="27" t="s">
        <v>110</v>
      </c>
      <c r="C191" s="27" t="s">
        <v>236</v>
      </c>
      <c r="D191" s="27" t="s">
        <v>347</v>
      </c>
      <c r="E191" s="15">
        <f t="shared" si="3"/>
        <v>0</v>
      </c>
      <c r="F191" s="16">
        <v>0</v>
      </c>
      <c r="G191" s="14">
        <v>0</v>
      </c>
      <c r="H191" s="11"/>
      <c r="I191" s="11"/>
      <c r="J191" s="11"/>
      <c r="K191" s="11"/>
      <c r="L191" s="11"/>
    </row>
    <row r="192" spans="1:12">
      <c r="A192" s="41">
        <v>130706</v>
      </c>
      <c r="B192" s="27" t="s">
        <v>131</v>
      </c>
      <c r="C192" s="27" t="s">
        <v>132</v>
      </c>
      <c r="D192" s="27" t="s">
        <v>347</v>
      </c>
      <c r="E192" s="15">
        <f t="shared" si="3"/>
        <v>0</v>
      </c>
      <c r="F192" s="16">
        <v>0</v>
      </c>
      <c r="G192" s="14">
        <v>0</v>
      </c>
      <c r="H192" s="11"/>
      <c r="I192" s="11"/>
      <c r="J192" s="11"/>
      <c r="K192" s="11"/>
      <c r="L192" s="11"/>
    </row>
    <row r="193" spans="1:12">
      <c r="A193" s="41">
        <v>20502</v>
      </c>
      <c r="B193" s="27" t="s">
        <v>110</v>
      </c>
      <c r="C193" s="27" t="s">
        <v>348</v>
      </c>
      <c r="D193" s="27" t="s">
        <v>349</v>
      </c>
      <c r="E193" s="15">
        <f t="shared" si="3"/>
        <v>0</v>
      </c>
      <c r="F193" s="16">
        <v>0</v>
      </c>
      <c r="G193" s="14">
        <v>0</v>
      </c>
      <c r="H193" s="11"/>
      <c r="I193" s="11"/>
      <c r="J193" s="11"/>
      <c r="K193" s="11"/>
      <c r="L193" s="11"/>
    </row>
    <row r="194" spans="1:12">
      <c r="A194" s="41">
        <v>70706</v>
      </c>
      <c r="B194" s="27" t="s">
        <v>102</v>
      </c>
      <c r="C194" s="27" t="s">
        <v>129</v>
      </c>
      <c r="D194" s="27" t="s">
        <v>350</v>
      </c>
      <c r="E194" s="15">
        <f t="shared" si="3"/>
        <v>0</v>
      </c>
      <c r="F194" s="16">
        <v>0</v>
      </c>
      <c r="G194" s="14">
        <v>0</v>
      </c>
      <c r="H194" s="11"/>
      <c r="I194" s="11"/>
      <c r="J194" s="11"/>
      <c r="K194" s="11"/>
      <c r="L194" s="11"/>
    </row>
    <row r="195" spans="1:12">
      <c r="A195" s="41">
        <v>20102</v>
      </c>
      <c r="B195" s="27" t="s">
        <v>110</v>
      </c>
      <c r="C195" s="27" t="s">
        <v>111</v>
      </c>
      <c r="D195" s="27" t="s">
        <v>351</v>
      </c>
      <c r="E195" s="15">
        <f t="shared" si="3"/>
        <v>0</v>
      </c>
      <c r="F195" s="16">
        <v>0</v>
      </c>
      <c r="G195" s="14">
        <v>0</v>
      </c>
      <c r="H195" s="11"/>
      <c r="I195" s="11"/>
      <c r="J195" s="11"/>
      <c r="K195" s="11"/>
      <c r="L195" s="11"/>
    </row>
    <row r="196" spans="1:12">
      <c r="A196" s="41">
        <v>41304</v>
      </c>
      <c r="B196" s="27" t="s">
        <v>115</v>
      </c>
      <c r="C196" s="27" t="s">
        <v>183</v>
      </c>
      <c r="D196" s="27" t="s">
        <v>351</v>
      </c>
      <c r="E196" s="15">
        <f t="shared" ref="E196:E259" si="4">+MAX(F196:BW196)</f>
        <v>0</v>
      </c>
      <c r="F196" s="16">
        <v>0</v>
      </c>
      <c r="G196" s="14">
        <v>0</v>
      </c>
      <c r="H196" s="11"/>
      <c r="I196" s="11"/>
      <c r="J196" s="11"/>
      <c r="K196" s="11"/>
      <c r="L196" s="11"/>
    </row>
    <row r="197" spans="1:12">
      <c r="A197" s="41">
        <v>90904</v>
      </c>
      <c r="B197" s="27" t="s">
        <v>139</v>
      </c>
      <c r="C197" s="27" t="s">
        <v>108</v>
      </c>
      <c r="D197" s="27" t="s">
        <v>352</v>
      </c>
      <c r="E197" s="15">
        <f t="shared" si="4"/>
        <v>0</v>
      </c>
      <c r="F197" s="16">
        <v>0</v>
      </c>
      <c r="G197" s="14">
        <v>0</v>
      </c>
      <c r="H197" s="11"/>
      <c r="I197" s="11"/>
      <c r="J197" s="11"/>
      <c r="K197" s="11"/>
      <c r="L197" s="11"/>
    </row>
    <row r="198" spans="1:12">
      <c r="A198" s="41">
        <v>70315</v>
      </c>
      <c r="B198" s="27" t="s">
        <v>102</v>
      </c>
      <c r="C198" s="27" t="s">
        <v>102</v>
      </c>
      <c r="D198" s="27" t="s">
        <v>353</v>
      </c>
      <c r="E198" s="15">
        <f t="shared" si="4"/>
        <v>0</v>
      </c>
      <c r="F198" s="16">
        <v>0</v>
      </c>
      <c r="G198" s="14">
        <v>0</v>
      </c>
      <c r="H198" s="11"/>
      <c r="I198" s="11"/>
      <c r="J198" s="11"/>
      <c r="K198" s="11"/>
      <c r="L198" s="11"/>
    </row>
    <row r="199" spans="1:12">
      <c r="A199" s="41">
        <v>10206</v>
      </c>
      <c r="B199" s="27" t="s">
        <v>119</v>
      </c>
      <c r="C199" s="27" t="s">
        <v>167</v>
      </c>
      <c r="D199" s="27" t="s">
        <v>354</v>
      </c>
      <c r="E199" s="15">
        <f t="shared" si="4"/>
        <v>1</v>
      </c>
      <c r="F199" s="16">
        <v>0</v>
      </c>
      <c r="G199" s="14">
        <v>0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</row>
    <row r="200" spans="1:12">
      <c r="A200" s="41">
        <v>70102</v>
      </c>
      <c r="B200" s="27" t="s">
        <v>102</v>
      </c>
      <c r="C200" s="27" t="s">
        <v>355</v>
      </c>
      <c r="D200" s="27" t="s">
        <v>356</v>
      </c>
      <c r="E200" s="15">
        <f t="shared" si="4"/>
        <v>0</v>
      </c>
      <c r="F200" s="16">
        <v>0</v>
      </c>
      <c r="G200" s="14">
        <v>0</v>
      </c>
      <c r="H200" s="11"/>
      <c r="I200" s="11"/>
      <c r="J200" s="11"/>
      <c r="K200" s="11"/>
      <c r="L200" s="11"/>
    </row>
    <row r="201" spans="1:12">
      <c r="A201" s="41">
        <v>130902</v>
      </c>
      <c r="B201" s="27" t="s">
        <v>131</v>
      </c>
      <c r="C201" s="27" t="s">
        <v>357</v>
      </c>
      <c r="D201" s="27" t="s">
        <v>358</v>
      </c>
      <c r="E201" s="15">
        <f t="shared" si="4"/>
        <v>0</v>
      </c>
      <c r="F201" s="16">
        <v>0</v>
      </c>
      <c r="G201" s="14">
        <v>0</v>
      </c>
      <c r="H201" s="11"/>
      <c r="I201" s="11"/>
      <c r="J201" s="11"/>
      <c r="K201" s="11"/>
      <c r="L201" s="11"/>
    </row>
    <row r="202" spans="1:12">
      <c r="A202" s="41">
        <v>30203</v>
      </c>
      <c r="B202" s="27" t="s">
        <v>99</v>
      </c>
      <c r="C202" s="27" t="s">
        <v>100</v>
      </c>
      <c r="D202" s="27" t="s">
        <v>359</v>
      </c>
      <c r="E202" s="15">
        <f t="shared" si="4"/>
        <v>0</v>
      </c>
      <c r="F202" s="16">
        <v>0</v>
      </c>
      <c r="G202" s="14">
        <v>0</v>
      </c>
      <c r="H202" s="11"/>
      <c r="I202" s="11"/>
      <c r="J202" s="11"/>
      <c r="K202" s="11"/>
      <c r="L202" s="11"/>
    </row>
    <row r="203" spans="1:12">
      <c r="A203" s="41">
        <v>30303</v>
      </c>
      <c r="B203" s="27" t="s">
        <v>99</v>
      </c>
      <c r="C203" s="27" t="s">
        <v>296</v>
      </c>
      <c r="D203" s="27" t="s">
        <v>360</v>
      </c>
      <c r="E203" s="15">
        <f t="shared" si="4"/>
        <v>0</v>
      </c>
      <c r="F203" s="16">
        <v>0</v>
      </c>
      <c r="G203" s="14">
        <v>0</v>
      </c>
      <c r="H203" s="11"/>
      <c r="I203" s="11"/>
      <c r="J203" s="11"/>
      <c r="K203" s="11"/>
      <c r="L203" s="11"/>
    </row>
    <row r="204" spans="1:12">
      <c r="A204" s="41">
        <v>70302</v>
      </c>
      <c r="B204" s="27" t="s">
        <v>102</v>
      </c>
      <c r="C204" s="27" t="s">
        <v>102</v>
      </c>
      <c r="D204" s="27" t="s">
        <v>360</v>
      </c>
      <c r="E204" s="15">
        <f t="shared" si="4"/>
        <v>0</v>
      </c>
      <c r="F204" s="16">
        <v>0</v>
      </c>
      <c r="G204" s="14">
        <v>0</v>
      </c>
      <c r="H204" s="11"/>
      <c r="I204" s="11"/>
      <c r="J204" s="11"/>
      <c r="K204" s="11"/>
      <c r="L204" s="11"/>
    </row>
    <row r="205" spans="1:12">
      <c r="A205" s="41">
        <v>20302</v>
      </c>
      <c r="B205" s="27" t="s">
        <v>110</v>
      </c>
      <c r="C205" s="27" t="s">
        <v>361</v>
      </c>
      <c r="D205" s="27" t="s">
        <v>362</v>
      </c>
      <c r="E205" s="15">
        <f t="shared" si="4"/>
        <v>0</v>
      </c>
      <c r="F205" s="16">
        <v>0</v>
      </c>
      <c r="G205" s="14">
        <v>0</v>
      </c>
      <c r="H205" s="11"/>
      <c r="I205" s="11"/>
      <c r="J205" s="11"/>
      <c r="K205" s="11"/>
      <c r="L205" s="11"/>
    </row>
    <row r="206" spans="1:12">
      <c r="A206" s="41">
        <v>70109</v>
      </c>
      <c r="B206" s="27" t="s">
        <v>102</v>
      </c>
      <c r="C206" s="27" t="s">
        <v>355</v>
      </c>
      <c r="D206" s="27" t="s">
        <v>363</v>
      </c>
      <c r="E206" s="15">
        <f t="shared" si="4"/>
        <v>0</v>
      </c>
      <c r="F206" s="16">
        <v>0</v>
      </c>
      <c r="G206" s="14">
        <v>0</v>
      </c>
      <c r="H206" s="11"/>
      <c r="I206" s="11"/>
      <c r="J206" s="11"/>
      <c r="K206" s="11"/>
      <c r="L206" s="11"/>
    </row>
    <row r="207" spans="1:12">
      <c r="A207" s="41">
        <v>20108</v>
      </c>
      <c r="B207" s="27" t="s">
        <v>110</v>
      </c>
      <c r="C207" s="27" t="s">
        <v>111</v>
      </c>
      <c r="D207" s="27" t="s">
        <v>364</v>
      </c>
      <c r="E207" s="15">
        <f t="shared" si="4"/>
        <v>0</v>
      </c>
      <c r="F207" s="16">
        <v>0</v>
      </c>
      <c r="G207" s="14">
        <v>0</v>
      </c>
      <c r="H207" s="11"/>
      <c r="I207" s="11"/>
      <c r="J207" s="11"/>
      <c r="K207" s="11"/>
      <c r="L207" s="11"/>
    </row>
    <row r="208" spans="1:12">
      <c r="A208" s="41">
        <v>90407</v>
      </c>
      <c r="B208" s="27" t="s">
        <v>139</v>
      </c>
      <c r="C208" s="27" t="s">
        <v>189</v>
      </c>
      <c r="D208" s="27" t="s">
        <v>365</v>
      </c>
      <c r="E208" s="15">
        <f t="shared" si="4"/>
        <v>0</v>
      </c>
      <c r="F208" s="16">
        <v>0</v>
      </c>
      <c r="G208" s="14">
        <v>0</v>
      </c>
      <c r="H208" s="11"/>
      <c r="I208" s="11"/>
      <c r="J208" s="11"/>
      <c r="K208" s="11"/>
      <c r="L208" s="11"/>
    </row>
    <row r="209" spans="1:12">
      <c r="A209" s="41">
        <v>130903</v>
      </c>
      <c r="B209" s="27" t="s">
        <v>131</v>
      </c>
      <c r="C209" s="27" t="s">
        <v>357</v>
      </c>
      <c r="D209" s="27" t="s">
        <v>365</v>
      </c>
      <c r="E209" s="15">
        <f t="shared" si="4"/>
        <v>0</v>
      </c>
      <c r="F209" s="16">
        <v>0</v>
      </c>
      <c r="G209" s="14">
        <v>0</v>
      </c>
      <c r="H209" s="11"/>
      <c r="I209" s="11"/>
      <c r="J209" s="11"/>
      <c r="K209" s="11"/>
      <c r="L209" s="11"/>
    </row>
    <row r="210" spans="1:12">
      <c r="A210" s="41">
        <v>130406</v>
      </c>
      <c r="B210" s="27" t="s">
        <v>131</v>
      </c>
      <c r="C210" s="27" t="s">
        <v>178</v>
      </c>
      <c r="D210" s="27" t="s">
        <v>366</v>
      </c>
      <c r="E210" s="15">
        <f t="shared" si="4"/>
        <v>0</v>
      </c>
      <c r="F210" s="16">
        <v>0</v>
      </c>
      <c r="G210" s="14">
        <v>0</v>
      </c>
      <c r="H210" s="11"/>
      <c r="I210" s="11"/>
      <c r="J210" s="11"/>
      <c r="K210" s="11"/>
      <c r="L210" s="11"/>
    </row>
    <row r="211" spans="1:12">
      <c r="A211" s="41">
        <v>60704</v>
      </c>
      <c r="B211" s="27" t="s">
        <v>214</v>
      </c>
      <c r="C211" s="27" t="s">
        <v>286</v>
      </c>
      <c r="D211" s="27" t="s">
        <v>367</v>
      </c>
      <c r="E211" s="15">
        <f t="shared" si="4"/>
        <v>0</v>
      </c>
      <c r="F211" s="16">
        <v>0</v>
      </c>
      <c r="G211" s="14">
        <v>0</v>
      </c>
      <c r="H211" s="11"/>
      <c r="I211" s="11"/>
      <c r="J211" s="11"/>
      <c r="K211" s="11"/>
      <c r="L211" s="11"/>
    </row>
    <row r="212" spans="1:12">
      <c r="A212" s="41">
        <v>80504</v>
      </c>
      <c r="B212" s="27" t="s">
        <v>97</v>
      </c>
      <c r="C212" s="27" t="s">
        <v>240</v>
      </c>
      <c r="D212" s="27" t="s">
        <v>368</v>
      </c>
      <c r="E212" s="15">
        <f t="shared" si="4"/>
        <v>0</v>
      </c>
      <c r="F212" s="16">
        <v>0</v>
      </c>
      <c r="G212" s="14">
        <v>0</v>
      </c>
      <c r="H212" s="11"/>
      <c r="I212" s="11"/>
      <c r="J212" s="11"/>
      <c r="K212" s="11"/>
      <c r="L212" s="11"/>
    </row>
    <row r="213" spans="1:12">
      <c r="A213" s="41">
        <v>70103</v>
      </c>
      <c r="B213" s="27" t="s">
        <v>102</v>
      </c>
      <c r="C213" s="27" t="s">
        <v>355</v>
      </c>
      <c r="D213" s="27" t="s">
        <v>369</v>
      </c>
      <c r="E213" s="15">
        <f t="shared" si="4"/>
        <v>0</v>
      </c>
      <c r="F213" s="16">
        <v>0</v>
      </c>
      <c r="G213" s="14">
        <v>0</v>
      </c>
      <c r="H213" s="11"/>
      <c r="I213" s="11"/>
      <c r="J213" s="11"/>
      <c r="K213" s="11"/>
      <c r="L213" s="11"/>
    </row>
    <row r="214" spans="1:12">
      <c r="A214" s="41">
        <v>70206</v>
      </c>
      <c r="B214" s="27" t="s">
        <v>102</v>
      </c>
      <c r="C214" s="27" t="s">
        <v>161</v>
      </c>
      <c r="D214" s="27" t="s">
        <v>370</v>
      </c>
      <c r="E214" s="15">
        <f t="shared" si="4"/>
        <v>0</v>
      </c>
      <c r="F214" s="16">
        <v>0</v>
      </c>
      <c r="G214" s="14">
        <v>0</v>
      </c>
      <c r="H214" s="11"/>
      <c r="I214" s="11"/>
      <c r="J214" s="11"/>
      <c r="K214" s="11"/>
      <c r="L214" s="11"/>
    </row>
    <row r="215" spans="1:12">
      <c r="A215" s="41">
        <v>91105</v>
      </c>
      <c r="B215" s="27" t="s">
        <v>139</v>
      </c>
      <c r="C215" s="27" t="s">
        <v>156</v>
      </c>
      <c r="D215" s="27" t="s">
        <v>371</v>
      </c>
      <c r="E215" s="15">
        <f t="shared" si="4"/>
        <v>1</v>
      </c>
      <c r="F215" s="16">
        <v>1</v>
      </c>
      <c r="G215" s="14">
        <v>1</v>
      </c>
      <c r="H215" s="11">
        <v>1</v>
      </c>
      <c r="I215" s="11">
        <v>1</v>
      </c>
      <c r="J215" s="11">
        <v>1</v>
      </c>
      <c r="K215" s="11">
        <v>1</v>
      </c>
      <c r="L215" s="11">
        <v>1</v>
      </c>
    </row>
    <row r="216" spans="1:12">
      <c r="A216" s="41">
        <v>90504</v>
      </c>
      <c r="B216" s="27" t="s">
        <v>139</v>
      </c>
      <c r="C216" s="27" t="s">
        <v>258</v>
      </c>
      <c r="D216" s="27" t="s">
        <v>372</v>
      </c>
      <c r="E216" s="15">
        <f t="shared" si="4"/>
        <v>0</v>
      </c>
      <c r="F216" s="16">
        <v>0</v>
      </c>
      <c r="G216" s="14">
        <v>0</v>
      </c>
      <c r="H216" s="11"/>
      <c r="I216" s="11"/>
      <c r="J216" s="11"/>
      <c r="K216" s="11"/>
      <c r="L216" s="11"/>
    </row>
    <row r="217" spans="1:12">
      <c r="A217" s="41">
        <v>70207</v>
      </c>
      <c r="B217" s="27" t="s">
        <v>102</v>
      </c>
      <c r="C217" s="27" t="s">
        <v>161</v>
      </c>
      <c r="D217" s="27" t="s">
        <v>373</v>
      </c>
      <c r="E217" s="15">
        <f t="shared" si="4"/>
        <v>0</v>
      </c>
      <c r="F217" s="16">
        <v>0</v>
      </c>
      <c r="G217" s="14">
        <v>0</v>
      </c>
      <c r="H217" s="11"/>
      <c r="I217" s="11"/>
      <c r="J217" s="11"/>
      <c r="K217" s="11"/>
      <c r="L217" s="11"/>
    </row>
    <row r="218" spans="1:12">
      <c r="A218" s="41">
        <v>40902</v>
      </c>
      <c r="B218" s="27" t="s">
        <v>115</v>
      </c>
      <c r="C218" s="27" t="s">
        <v>374</v>
      </c>
      <c r="D218" s="27" t="s">
        <v>375</v>
      </c>
      <c r="E218" s="15">
        <f t="shared" si="4"/>
        <v>0</v>
      </c>
      <c r="F218" s="16">
        <v>0</v>
      </c>
      <c r="G218" s="14">
        <v>0</v>
      </c>
      <c r="H218" s="11"/>
      <c r="I218" s="11"/>
      <c r="J218" s="11"/>
      <c r="K218" s="11"/>
      <c r="L218" s="11"/>
    </row>
    <row r="219" spans="1:12">
      <c r="A219" s="41">
        <v>60603</v>
      </c>
      <c r="B219" s="27" t="s">
        <v>214</v>
      </c>
      <c r="C219" s="27" t="s">
        <v>328</v>
      </c>
      <c r="D219" s="27" t="s">
        <v>376</v>
      </c>
      <c r="E219" s="15">
        <f t="shared" si="4"/>
        <v>0</v>
      </c>
      <c r="F219" s="16">
        <v>0</v>
      </c>
      <c r="G219" s="14">
        <v>0</v>
      </c>
      <c r="H219" s="11"/>
      <c r="I219" s="11"/>
      <c r="J219" s="11"/>
      <c r="K219" s="11"/>
      <c r="L219" s="11"/>
    </row>
    <row r="220" spans="1:12">
      <c r="A220" s="41">
        <v>20503</v>
      </c>
      <c r="B220" s="27" t="s">
        <v>110</v>
      </c>
      <c r="C220" s="27" t="s">
        <v>348</v>
      </c>
      <c r="D220" s="27" t="s">
        <v>377</v>
      </c>
      <c r="E220" s="15">
        <f t="shared" si="4"/>
        <v>0</v>
      </c>
      <c r="F220" s="16">
        <v>0</v>
      </c>
      <c r="G220" s="14">
        <v>0</v>
      </c>
      <c r="H220" s="11"/>
      <c r="I220" s="11"/>
      <c r="J220" s="11"/>
      <c r="K220" s="11"/>
      <c r="L220" s="11"/>
    </row>
    <row r="221" spans="1:12">
      <c r="A221" s="41">
        <v>90905</v>
      </c>
      <c r="B221" s="27" t="s">
        <v>139</v>
      </c>
      <c r="C221" s="27" t="s">
        <v>108</v>
      </c>
      <c r="D221" s="27" t="s">
        <v>378</v>
      </c>
      <c r="E221" s="15">
        <f t="shared" si="4"/>
        <v>0</v>
      </c>
      <c r="F221" s="16">
        <v>0</v>
      </c>
      <c r="G221" s="14">
        <v>0</v>
      </c>
      <c r="H221" s="11"/>
      <c r="I221" s="11"/>
      <c r="J221" s="11"/>
      <c r="K221" s="11"/>
      <c r="L221" s="11"/>
    </row>
    <row r="222" spans="1:12">
      <c r="A222" s="41">
        <v>120506</v>
      </c>
      <c r="B222" s="27" t="s">
        <v>104</v>
      </c>
      <c r="C222" s="27" t="s">
        <v>105</v>
      </c>
      <c r="D222" s="27" t="s">
        <v>379</v>
      </c>
      <c r="E222" s="15">
        <f t="shared" si="4"/>
        <v>0</v>
      </c>
      <c r="F222" s="16">
        <v>0</v>
      </c>
      <c r="G222" s="14">
        <v>0</v>
      </c>
      <c r="H222" s="11"/>
      <c r="I222" s="11"/>
      <c r="J222" s="11"/>
      <c r="K222" s="11"/>
      <c r="L222" s="11"/>
    </row>
    <row r="223" spans="1:12">
      <c r="A223" s="41">
        <v>60605</v>
      </c>
      <c r="B223" s="27" t="s">
        <v>214</v>
      </c>
      <c r="C223" s="27" t="s">
        <v>328</v>
      </c>
      <c r="D223" s="27" t="s">
        <v>380</v>
      </c>
      <c r="E223" s="15">
        <f t="shared" si="4"/>
        <v>0</v>
      </c>
      <c r="F223" s="16">
        <v>0</v>
      </c>
      <c r="G223" s="14">
        <v>0</v>
      </c>
      <c r="H223" s="11"/>
      <c r="I223" s="11"/>
      <c r="J223" s="11"/>
      <c r="K223" s="11"/>
      <c r="L223" s="11"/>
    </row>
    <row r="224" spans="1:12">
      <c r="A224" s="41">
        <v>70208</v>
      </c>
      <c r="B224" s="27" t="s">
        <v>102</v>
      </c>
      <c r="C224" s="27" t="s">
        <v>161</v>
      </c>
      <c r="D224" s="27" t="s">
        <v>380</v>
      </c>
      <c r="E224" s="15">
        <f t="shared" si="4"/>
        <v>0</v>
      </c>
      <c r="F224" s="16">
        <v>0</v>
      </c>
      <c r="G224" s="14">
        <v>0</v>
      </c>
      <c r="H224" s="11"/>
      <c r="I224" s="11"/>
      <c r="J224" s="11"/>
      <c r="K224" s="11"/>
      <c r="L224" s="11"/>
    </row>
    <row r="225" spans="1:12">
      <c r="A225" s="41">
        <v>120510</v>
      </c>
      <c r="B225" s="27" t="s">
        <v>104</v>
      </c>
      <c r="C225" s="27" t="s">
        <v>105</v>
      </c>
      <c r="D225" s="27" t="s">
        <v>381</v>
      </c>
      <c r="E225" s="15">
        <f t="shared" si="4"/>
        <v>0</v>
      </c>
      <c r="F225" s="16">
        <v>0</v>
      </c>
      <c r="G225" s="14">
        <v>0</v>
      </c>
      <c r="H225" s="11"/>
      <c r="I225" s="11"/>
      <c r="J225" s="11"/>
      <c r="K225" s="11"/>
      <c r="L225" s="11"/>
    </row>
    <row r="226" spans="1:12">
      <c r="A226" s="41">
        <v>20504</v>
      </c>
      <c r="B226" s="27" t="s">
        <v>110</v>
      </c>
      <c r="C226" s="27" t="s">
        <v>348</v>
      </c>
      <c r="D226" s="27" t="s">
        <v>382</v>
      </c>
      <c r="E226" s="15">
        <f t="shared" si="4"/>
        <v>0</v>
      </c>
      <c r="F226" s="16">
        <v>0</v>
      </c>
      <c r="G226" s="14">
        <v>0</v>
      </c>
      <c r="H226" s="11"/>
      <c r="I226" s="11"/>
      <c r="J226" s="11"/>
      <c r="K226" s="11"/>
      <c r="L226" s="11"/>
    </row>
    <row r="227" spans="1:12">
      <c r="A227" s="41">
        <v>90303</v>
      </c>
      <c r="B227" s="27" t="s">
        <v>139</v>
      </c>
      <c r="C227" s="27" t="s">
        <v>238</v>
      </c>
      <c r="D227" s="27" t="s">
        <v>383</v>
      </c>
      <c r="E227" s="15">
        <f t="shared" si="4"/>
        <v>0</v>
      </c>
      <c r="F227" s="16">
        <v>0</v>
      </c>
      <c r="G227" s="14">
        <v>0</v>
      </c>
      <c r="H227" s="11"/>
      <c r="I227" s="11"/>
      <c r="J227" s="11"/>
      <c r="K227" s="11"/>
      <c r="L227" s="11"/>
    </row>
    <row r="228" spans="1:12">
      <c r="A228" s="41">
        <v>120507</v>
      </c>
      <c r="B228" s="27" t="s">
        <v>104</v>
      </c>
      <c r="C228" s="27" t="s">
        <v>105</v>
      </c>
      <c r="D228" s="27" t="s">
        <v>384</v>
      </c>
      <c r="E228" s="15">
        <f t="shared" si="4"/>
        <v>0</v>
      </c>
      <c r="F228" s="16">
        <v>0</v>
      </c>
      <c r="G228" s="14">
        <v>0</v>
      </c>
      <c r="H228" s="11"/>
      <c r="I228" s="11"/>
      <c r="J228" s="11"/>
      <c r="K228" s="11"/>
      <c r="L228" s="11"/>
    </row>
    <row r="229" spans="1:12">
      <c r="A229" s="41">
        <v>120511</v>
      </c>
      <c r="B229" s="27" t="s">
        <v>104</v>
      </c>
      <c r="C229" s="27" t="s">
        <v>105</v>
      </c>
      <c r="D229" s="27" t="s">
        <v>385</v>
      </c>
      <c r="E229" s="15">
        <f t="shared" si="4"/>
        <v>0</v>
      </c>
      <c r="F229" s="16">
        <v>0</v>
      </c>
      <c r="G229" s="14">
        <v>0</v>
      </c>
      <c r="H229" s="11"/>
      <c r="I229" s="11"/>
      <c r="J229" s="11"/>
      <c r="K229" s="11"/>
      <c r="L229" s="11"/>
    </row>
    <row r="230" spans="1:12">
      <c r="A230" s="41">
        <v>40903</v>
      </c>
      <c r="B230" s="27" t="s">
        <v>115</v>
      </c>
      <c r="C230" s="27" t="s">
        <v>374</v>
      </c>
      <c r="D230" s="27" t="s">
        <v>386</v>
      </c>
      <c r="E230" s="15">
        <f t="shared" si="4"/>
        <v>0</v>
      </c>
      <c r="F230" s="16">
        <v>0</v>
      </c>
      <c r="G230" s="14">
        <v>0</v>
      </c>
      <c r="H230" s="11"/>
      <c r="I230" s="11"/>
      <c r="J230" s="11"/>
      <c r="K230" s="11"/>
      <c r="L230" s="11"/>
    </row>
    <row r="231" spans="1:12">
      <c r="A231" s="41">
        <v>20303</v>
      </c>
      <c r="B231" s="27" t="s">
        <v>110</v>
      </c>
      <c r="C231" s="27" t="s">
        <v>361</v>
      </c>
      <c r="D231" s="27" t="s">
        <v>387</v>
      </c>
      <c r="E231" s="15">
        <f t="shared" si="4"/>
        <v>0</v>
      </c>
      <c r="F231" s="16">
        <v>0</v>
      </c>
      <c r="G231" s="14">
        <v>0</v>
      </c>
      <c r="H231" s="11"/>
      <c r="I231" s="11"/>
      <c r="J231" s="11"/>
      <c r="K231" s="11"/>
      <c r="L231" s="11"/>
    </row>
    <row r="232" spans="1:12">
      <c r="A232" s="41">
        <v>90205</v>
      </c>
      <c r="B232" s="27" t="s">
        <v>139</v>
      </c>
      <c r="C232" s="27" t="s">
        <v>165</v>
      </c>
      <c r="D232" s="27" t="s">
        <v>387</v>
      </c>
      <c r="E232" s="15">
        <f t="shared" si="4"/>
        <v>0</v>
      </c>
      <c r="F232" s="16">
        <v>0</v>
      </c>
      <c r="G232" s="14">
        <v>0</v>
      </c>
      <c r="H232" s="11"/>
      <c r="I232" s="11"/>
      <c r="J232" s="11"/>
      <c r="K232" s="11"/>
      <c r="L232" s="11"/>
    </row>
    <row r="233" spans="1:12">
      <c r="A233" s="41">
        <v>90505</v>
      </c>
      <c r="B233" s="27" t="s">
        <v>139</v>
      </c>
      <c r="C233" s="27" t="s">
        <v>258</v>
      </c>
      <c r="D233" s="27" t="s">
        <v>388</v>
      </c>
      <c r="E233" s="15">
        <f t="shared" si="4"/>
        <v>0</v>
      </c>
      <c r="F233" s="16">
        <v>0</v>
      </c>
      <c r="G233" s="14">
        <v>0</v>
      </c>
      <c r="H233" s="11"/>
      <c r="I233" s="11"/>
      <c r="J233" s="11"/>
      <c r="K233" s="11"/>
      <c r="L233" s="11"/>
    </row>
    <row r="234" spans="1:12">
      <c r="A234" s="41">
        <v>40904</v>
      </c>
      <c r="B234" s="27" t="s">
        <v>115</v>
      </c>
      <c r="C234" s="27" t="s">
        <v>374</v>
      </c>
      <c r="D234" s="27" t="s">
        <v>389</v>
      </c>
      <c r="E234" s="15">
        <f t="shared" si="4"/>
        <v>0</v>
      </c>
      <c r="F234" s="16">
        <v>0</v>
      </c>
      <c r="G234" s="14">
        <v>0</v>
      </c>
      <c r="H234" s="11"/>
      <c r="I234" s="11"/>
      <c r="J234" s="11"/>
      <c r="K234" s="11"/>
      <c r="L234" s="11"/>
    </row>
    <row r="235" spans="1:12" ht="24">
      <c r="A235" s="41">
        <v>50201</v>
      </c>
      <c r="B235" s="27" t="s">
        <v>107</v>
      </c>
      <c r="C235" s="27" t="s">
        <v>195</v>
      </c>
      <c r="D235" s="27" t="s">
        <v>390</v>
      </c>
      <c r="E235" s="15">
        <f t="shared" si="4"/>
        <v>0</v>
      </c>
      <c r="F235" s="16">
        <v>0</v>
      </c>
      <c r="G235" s="14">
        <v>0</v>
      </c>
      <c r="H235" s="11"/>
      <c r="I235" s="11"/>
      <c r="J235" s="11"/>
      <c r="K235" s="11"/>
      <c r="L235" s="11"/>
    </row>
    <row r="236" spans="1:12">
      <c r="A236" s="41">
        <v>20204</v>
      </c>
      <c r="B236" s="27" t="s">
        <v>110</v>
      </c>
      <c r="C236" s="27" t="s">
        <v>137</v>
      </c>
      <c r="D236" s="27" t="s">
        <v>391</v>
      </c>
      <c r="E236" s="15">
        <f t="shared" si="4"/>
        <v>0</v>
      </c>
      <c r="F236" s="16">
        <v>0</v>
      </c>
      <c r="G236" s="14">
        <v>0</v>
      </c>
      <c r="H236" s="11"/>
      <c r="I236" s="11"/>
      <c r="J236" s="11"/>
      <c r="K236" s="11"/>
      <c r="L236" s="11"/>
    </row>
    <row r="237" spans="1:12">
      <c r="A237" s="41">
        <v>60703</v>
      </c>
      <c r="B237" s="27" t="s">
        <v>214</v>
      </c>
      <c r="C237" s="27" t="s">
        <v>286</v>
      </c>
      <c r="D237" s="27" t="s">
        <v>392</v>
      </c>
      <c r="E237" s="15">
        <f t="shared" si="4"/>
        <v>0</v>
      </c>
      <c r="F237" s="16">
        <v>0</v>
      </c>
      <c r="G237" s="14">
        <v>0</v>
      </c>
      <c r="H237" s="11"/>
      <c r="I237" s="11"/>
      <c r="J237" s="11"/>
      <c r="K237" s="11"/>
      <c r="L237" s="11"/>
    </row>
    <row r="238" spans="1:12">
      <c r="A238" s="41">
        <v>90506</v>
      </c>
      <c r="B238" s="27" t="s">
        <v>139</v>
      </c>
      <c r="C238" s="27" t="s">
        <v>258</v>
      </c>
      <c r="D238" s="27" t="s">
        <v>392</v>
      </c>
      <c r="E238" s="15">
        <f t="shared" si="4"/>
        <v>0</v>
      </c>
      <c r="F238" s="16">
        <v>0</v>
      </c>
      <c r="G238" s="14">
        <v>0</v>
      </c>
      <c r="H238" s="11"/>
      <c r="I238" s="11"/>
      <c r="J238" s="11"/>
      <c r="K238" s="11"/>
      <c r="L238" s="11"/>
    </row>
    <row r="239" spans="1:12">
      <c r="A239" s="41">
        <v>20103</v>
      </c>
      <c r="B239" s="27" t="s">
        <v>110</v>
      </c>
      <c r="C239" s="27" t="s">
        <v>111</v>
      </c>
      <c r="D239" s="27" t="s">
        <v>393</v>
      </c>
      <c r="E239" s="15">
        <f t="shared" si="4"/>
        <v>0</v>
      </c>
      <c r="F239" s="16">
        <v>0</v>
      </c>
      <c r="G239" s="14">
        <v>0</v>
      </c>
      <c r="H239" s="11"/>
      <c r="I239" s="11"/>
      <c r="J239" s="11"/>
      <c r="K239" s="11"/>
      <c r="L239" s="11"/>
    </row>
    <row r="240" spans="1:12">
      <c r="A240" s="41">
        <v>10214</v>
      </c>
      <c r="B240" s="27" t="s">
        <v>119</v>
      </c>
      <c r="C240" s="27" t="s">
        <v>167</v>
      </c>
      <c r="D240" s="27" t="s">
        <v>394</v>
      </c>
      <c r="E240" s="15">
        <f t="shared" si="4"/>
        <v>0</v>
      </c>
      <c r="F240" s="16">
        <v>0</v>
      </c>
      <c r="G240" s="14">
        <v>0</v>
      </c>
      <c r="H240" s="11"/>
      <c r="I240" s="11"/>
      <c r="J240" s="11"/>
      <c r="K240" s="11"/>
      <c r="L240" s="11"/>
    </row>
    <row r="241" spans="1:12">
      <c r="A241" s="41">
        <v>40103</v>
      </c>
      <c r="B241" s="27" t="s">
        <v>115</v>
      </c>
      <c r="C241" s="27" t="s">
        <v>116</v>
      </c>
      <c r="D241" s="27" t="s">
        <v>395</v>
      </c>
      <c r="E241" s="15">
        <f t="shared" si="4"/>
        <v>0</v>
      </c>
      <c r="F241" s="16">
        <v>0</v>
      </c>
      <c r="G241" s="14">
        <v>0</v>
      </c>
      <c r="H241" s="11"/>
      <c r="I241" s="11"/>
      <c r="J241" s="11"/>
      <c r="K241" s="11"/>
      <c r="L241" s="11"/>
    </row>
    <row r="242" spans="1:12">
      <c r="A242" s="41">
        <v>10204</v>
      </c>
      <c r="B242" s="27" t="s">
        <v>119</v>
      </c>
      <c r="C242" s="27" t="s">
        <v>167</v>
      </c>
      <c r="D242" s="27" t="s">
        <v>396</v>
      </c>
      <c r="E242" s="15">
        <f t="shared" si="4"/>
        <v>0</v>
      </c>
      <c r="F242" s="16">
        <v>0</v>
      </c>
      <c r="G242" s="14">
        <v>0</v>
      </c>
      <c r="H242" s="11"/>
      <c r="I242" s="11"/>
      <c r="J242" s="11"/>
      <c r="K242" s="11"/>
      <c r="L242" s="11"/>
    </row>
    <row r="243" spans="1:12">
      <c r="A243" s="41">
        <v>60406</v>
      </c>
      <c r="B243" s="27" t="s">
        <v>214</v>
      </c>
      <c r="C243" s="27" t="s">
        <v>263</v>
      </c>
      <c r="D243" s="27" t="s">
        <v>397</v>
      </c>
      <c r="E243" s="15">
        <f t="shared" si="4"/>
        <v>0</v>
      </c>
      <c r="F243" s="16">
        <v>0</v>
      </c>
      <c r="G243" s="14">
        <v>0</v>
      </c>
      <c r="H243" s="11"/>
      <c r="I243" s="11"/>
      <c r="J243" s="11"/>
      <c r="K243" s="11"/>
      <c r="L243" s="11"/>
    </row>
    <row r="244" spans="1:12">
      <c r="A244" s="41">
        <v>60204</v>
      </c>
      <c r="B244" s="27" t="s">
        <v>214</v>
      </c>
      <c r="C244" s="27" t="s">
        <v>274</v>
      </c>
      <c r="D244" s="27" t="s">
        <v>398</v>
      </c>
      <c r="E244" s="15">
        <f t="shared" si="4"/>
        <v>0</v>
      </c>
      <c r="F244" s="16">
        <v>0</v>
      </c>
      <c r="G244" s="14">
        <v>0</v>
      </c>
      <c r="H244" s="11"/>
      <c r="I244" s="11"/>
      <c r="J244" s="11"/>
      <c r="K244" s="11"/>
      <c r="L244" s="11"/>
    </row>
    <row r="245" spans="1:12">
      <c r="A245" s="41">
        <v>20205</v>
      </c>
      <c r="B245" s="27" t="s">
        <v>110</v>
      </c>
      <c r="C245" s="27" t="s">
        <v>137</v>
      </c>
      <c r="D245" s="27" t="s">
        <v>399</v>
      </c>
      <c r="E245" s="15">
        <f t="shared" si="4"/>
        <v>0</v>
      </c>
      <c r="F245" s="16">
        <v>0</v>
      </c>
      <c r="G245" s="14">
        <v>0</v>
      </c>
      <c r="H245" s="11"/>
      <c r="I245" s="11"/>
      <c r="J245" s="11"/>
      <c r="K245" s="11"/>
      <c r="L245" s="11"/>
    </row>
    <row r="246" spans="1:12">
      <c r="A246" s="41">
        <v>120106</v>
      </c>
      <c r="B246" s="27" t="s">
        <v>104</v>
      </c>
      <c r="C246" s="27" t="s">
        <v>193</v>
      </c>
      <c r="D246" s="27" t="s">
        <v>400</v>
      </c>
      <c r="E246" s="15">
        <f t="shared" si="4"/>
        <v>0</v>
      </c>
      <c r="F246" s="16">
        <v>0</v>
      </c>
      <c r="G246" s="14">
        <v>0</v>
      </c>
      <c r="H246" s="11"/>
      <c r="I246" s="11"/>
      <c r="J246" s="11"/>
      <c r="K246" s="11"/>
      <c r="L246" s="11"/>
    </row>
    <row r="247" spans="1:12">
      <c r="A247" s="41">
        <v>60408</v>
      </c>
      <c r="B247" s="27" t="s">
        <v>214</v>
      </c>
      <c r="C247" s="27" t="s">
        <v>263</v>
      </c>
      <c r="D247" s="27" t="s">
        <v>401</v>
      </c>
      <c r="E247" s="15">
        <f t="shared" si="4"/>
        <v>0</v>
      </c>
      <c r="F247" s="16">
        <v>0</v>
      </c>
      <c r="G247" s="14">
        <v>0</v>
      </c>
      <c r="H247" s="11"/>
      <c r="I247" s="11"/>
      <c r="J247" s="11"/>
      <c r="K247" s="11"/>
      <c r="L247" s="11"/>
    </row>
    <row r="248" spans="1:12">
      <c r="A248" s="41">
        <v>80823</v>
      </c>
      <c r="B248" s="27" t="s">
        <v>97</v>
      </c>
      <c r="C248" s="27" t="s">
        <v>97</v>
      </c>
      <c r="D248" s="27" t="s">
        <v>402</v>
      </c>
      <c r="E248" s="15">
        <f t="shared" si="4"/>
        <v>6</v>
      </c>
      <c r="F248" s="16">
        <v>6</v>
      </c>
      <c r="G248" s="14">
        <v>6</v>
      </c>
      <c r="H248" s="11">
        <v>6</v>
      </c>
      <c r="I248" s="11">
        <v>6</v>
      </c>
      <c r="J248" s="11">
        <v>6</v>
      </c>
      <c r="K248" s="11">
        <v>6</v>
      </c>
      <c r="L248" s="11">
        <v>6</v>
      </c>
    </row>
    <row r="249" spans="1:12">
      <c r="A249" s="41">
        <v>70407</v>
      </c>
      <c r="B249" s="27" t="s">
        <v>102</v>
      </c>
      <c r="C249" s="27" t="s">
        <v>158</v>
      </c>
      <c r="D249" s="27" t="s">
        <v>403</v>
      </c>
      <c r="E249" s="15">
        <f t="shared" si="4"/>
        <v>0</v>
      </c>
      <c r="F249" s="16">
        <v>0</v>
      </c>
      <c r="G249" s="14">
        <v>0</v>
      </c>
      <c r="H249" s="11"/>
      <c r="I249" s="11"/>
      <c r="J249" s="11"/>
      <c r="K249" s="11"/>
      <c r="L249" s="11"/>
    </row>
    <row r="250" spans="1:12">
      <c r="A250" s="41">
        <v>130707</v>
      </c>
      <c r="B250" s="27" t="s">
        <v>131</v>
      </c>
      <c r="C250" s="27" t="s">
        <v>132</v>
      </c>
      <c r="D250" s="27" t="s">
        <v>404</v>
      </c>
      <c r="E250" s="15">
        <f t="shared" si="4"/>
        <v>0</v>
      </c>
      <c r="F250" s="16">
        <v>0</v>
      </c>
      <c r="G250" s="14">
        <v>0</v>
      </c>
      <c r="H250" s="11"/>
      <c r="I250" s="11"/>
      <c r="J250" s="11"/>
      <c r="K250" s="11"/>
      <c r="L250" s="11"/>
    </row>
    <row r="251" spans="1:12">
      <c r="A251" s="41">
        <v>10216</v>
      </c>
      <c r="B251" s="27" t="s">
        <v>119</v>
      </c>
      <c r="C251" s="27" t="s">
        <v>167</v>
      </c>
      <c r="D251" s="27" t="s">
        <v>405</v>
      </c>
      <c r="E251" s="15">
        <f t="shared" si="4"/>
        <v>0</v>
      </c>
      <c r="F251" s="16">
        <v>0</v>
      </c>
      <c r="G251" s="14">
        <v>0</v>
      </c>
      <c r="H251" s="11"/>
      <c r="I251" s="11"/>
      <c r="J251" s="11"/>
      <c r="K251" s="11"/>
      <c r="L251" s="11"/>
    </row>
    <row r="252" spans="1:12">
      <c r="A252" s="41">
        <v>10215</v>
      </c>
      <c r="B252" s="27" t="s">
        <v>119</v>
      </c>
      <c r="C252" s="27" t="s">
        <v>167</v>
      </c>
      <c r="D252" s="27" t="s">
        <v>406</v>
      </c>
      <c r="E252" s="15">
        <f t="shared" si="4"/>
        <v>0</v>
      </c>
      <c r="F252" s="16">
        <v>0</v>
      </c>
      <c r="G252" s="14">
        <v>0</v>
      </c>
      <c r="H252" s="11"/>
      <c r="I252" s="11"/>
      <c r="J252" s="11"/>
      <c r="K252" s="11"/>
      <c r="L252" s="11"/>
    </row>
    <row r="253" spans="1:12">
      <c r="A253" s="41">
        <v>10217</v>
      </c>
      <c r="B253" s="27" t="s">
        <v>119</v>
      </c>
      <c r="C253" s="27" t="s">
        <v>167</v>
      </c>
      <c r="D253" s="27" t="s">
        <v>407</v>
      </c>
      <c r="E253" s="15">
        <f t="shared" si="4"/>
        <v>0</v>
      </c>
      <c r="F253" s="16">
        <v>0</v>
      </c>
      <c r="G253" s="14">
        <v>0</v>
      </c>
      <c r="H253" s="11"/>
      <c r="I253" s="11"/>
      <c r="J253" s="11"/>
      <c r="K253" s="11"/>
      <c r="L253" s="11"/>
    </row>
    <row r="254" spans="1:12">
      <c r="A254" s="41">
        <v>70707</v>
      </c>
      <c r="B254" s="27" t="s">
        <v>102</v>
      </c>
      <c r="C254" s="27" t="s">
        <v>129</v>
      </c>
      <c r="D254" s="27" t="s">
        <v>408</v>
      </c>
      <c r="E254" s="15">
        <f t="shared" si="4"/>
        <v>0</v>
      </c>
      <c r="F254" s="16">
        <v>0</v>
      </c>
      <c r="G254" s="14">
        <v>0</v>
      </c>
      <c r="H254" s="11"/>
      <c r="I254" s="11"/>
      <c r="J254" s="11"/>
      <c r="K254" s="11"/>
      <c r="L254" s="11"/>
    </row>
    <row r="255" spans="1:12">
      <c r="A255" s="41">
        <v>50104</v>
      </c>
      <c r="B255" s="27" t="s">
        <v>107</v>
      </c>
      <c r="C255" s="27" t="s">
        <v>228</v>
      </c>
      <c r="D255" s="27" t="s">
        <v>409</v>
      </c>
      <c r="E255" s="15">
        <f t="shared" si="4"/>
        <v>0</v>
      </c>
      <c r="F255" s="16">
        <v>0</v>
      </c>
      <c r="G255" s="14">
        <v>0</v>
      </c>
      <c r="H255" s="11"/>
      <c r="I255" s="11"/>
      <c r="J255" s="11"/>
      <c r="K255" s="11"/>
      <c r="L255" s="11"/>
    </row>
    <row r="256" spans="1:12">
      <c r="A256" s="41">
        <v>90906</v>
      </c>
      <c r="B256" s="27" t="s">
        <v>139</v>
      </c>
      <c r="C256" s="27" t="s">
        <v>108</v>
      </c>
      <c r="D256" s="27" t="s">
        <v>410</v>
      </c>
      <c r="E256" s="15">
        <f t="shared" si="4"/>
        <v>0</v>
      </c>
      <c r="F256" s="16">
        <v>0</v>
      </c>
      <c r="G256" s="14">
        <v>0</v>
      </c>
      <c r="H256" s="11"/>
      <c r="I256" s="11"/>
      <c r="J256" s="11"/>
      <c r="K256" s="11"/>
      <c r="L256" s="11"/>
    </row>
    <row r="257" spans="1:12">
      <c r="A257" s="41">
        <v>30304</v>
      </c>
      <c r="B257" s="27" t="s">
        <v>99</v>
      </c>
      <c r="C257" s="27" t="s">
        <v>296</v>
      </c>
      <c r="D257" s="27" t="s">
        <v>411</v>
      </c>
      <c r="E257" s="15">
        <f t="shared" si="4"/>
        <v>0</v>
      </c>
      <c r="F257" s="16">
        <v>0</v>
      </c>
      <c r="G257" s="14">
        <v>0</v>
      </c>
      <c r="H257" s="11"/>
      <c r="I257" s="11"/>
      <c r="J257" s="11"/>
      <c r="K257" s="11"/>
      <c r="L257" s="11"/>
    </row>
    <row r="258" spans="1:12">
      <c r="A258" s="41">
        <v>90602</v>
      </c>
      <c r="B258" s="27" t="s">
        <v>139</v>
      </c>
      <c r="C258" s="27" t="s">
        <v>253</v>
      </c>
      <c r="D258" s="27" t="s">
        <v>412</v>
      </c>
      <c r="E258" s="15">
        <f t="shared" si="4"/>
        <v>0</v>
      </c>
      <c r="F258" s="16">
        <v>0</v>
      </c>
      <c r="G258" s="14">
        <v>0</v>
      </c>
      <c r="H258" s="11"/>
      <c r="I258" s="11"/>
      <c r="J258" s="11"/>
      <c r="K258" s="11"/>
      <c r="L258" s="11"/>
    </row>
    <row r="259" spans="1:12">
      <c r="A259" s="41">
        <v>40505</v>
      </c>
      <c r="B259" s="27" t="s">
        <v>115</v>
      </c>
      <c r="C259" s="27" t="s">
        <v>146</v>
      </c>
      <c r="D259" s="27" t="s">
        <v>413</v>
      </c>
      <c r="E259" s="15">
        <f t="shared" si="4"/>
        <v>0</v>
      </c>
      <c r="F259" s="16">
        <v>0</v>
      </c>
      <c r="G259" s="14">
        <v>0</v>
      </c>
      <c r="H259" s="11"/>
      <c r="I259" s="11"/>
      <c r="J259" s="11"/>
      <c r="K259" s="11"/>
      <c r="L259" s="11"/>
    </row>
    <row r="260" spans="1:12">
      <c r="A260" s="41">
        <v>80603</v>
      </c>
      <c r="B260" s="27" t="s">
        <v>97</v>
      </c>
      <c r="C260" s="27" t="s">
        <v>204</v>
      </c>
      <c r="D260" s="27" t="s">
        <v>414</v>
      </c>
      <c r="E260" s="15">
        <f t="shared" ref="E260:E323" si="5">+MAX(F260:BW260)</f>
        <v>0</v>
      </c>
      <c r="F260" s="16">
        <v>0</v>
      </c>
      <c r="G260" s="14">
        <v>0</v>
      </c>
      <c r="H260" s="11"/>
      <c r="I260" s="11"/>
      <c r="J260" s="11"/>
      <c r="K260" s="11"/>
      <c r="L260" s="11"/>
    </row>
    <row r="261" spans="1:12">
      <c r="A261" s="41">
        <v>40304</v>
      </c>
      <c r="B261" s="27" t="s">
        <v>115</v>
      </c>
      <c r="C261" s="27" t="s">
        <v>152</v>
      </c>
      <c r="D261" s="27" t="s">
        <v>415</v>
      </c>
      <c r="E261" s="15">
        <f t="shared" si="5"/>
        <v>0</v>
      </c>
      <c r="F261" s="16">
        <v>0</v>
      </c>
      <c r="G261" s="14">
        <v>0</v>
      </c>
      <c r="H261" s="11"/>
      <c r="I261" s="11"/>
      <c r="J261" s="11"/>
      <c r="K261" s="11"/>
      <c r="L261" s="11"/>
    </row>
    <row r="262" spans="1:12">
      <c r="A262" s="41">
        <v>10203</v>
      </c>
      <c r="B262" s="27" t="s">
        <v>119</v>
      </c>
      <c r="C262" s="27" t="s">
        <v>167</v>
      </c>
      <c r="D262" s="27" t="s">
        <v>416</v>
      </c>
      <c r="E262" s="15">
        <f t="shared" si="5"/>
        <v>0</v>
      </c>
      <c r="F262" s="16">
        <v>0</v>
      </c>
      <c r="G262" s="14">
        <v>0</v>
      </c>
      <c r="H262" s="11"/>
      <c r="I262" s="11"/>
      <c r="J262" s="11"/>
      <c r="K262" s="11"/>
      <c r="L262" s="11"/>
    </row>
    <row r="263" spans="1:12">
      <c r="A263" s="41">
        <v>40605</v>
      </c>
      <c r="B263" s="27" t="s">
        <v>115</v>
      </c>
      <c r="C263" s="27" t="s">
        <v>185</v>
      </c>
      <c r="D263" s="27" t="s">
        <v>417</v>
      </c>
      <c r="E263" s="15">
        <f t="shared" si="5"/>
        <v>0</v>
      </c>
      <c r="F263" s="16">
        <v>0</v>
      </c>
      <c r="G263" s="14">
        <v>0</v>
      </c>
      <c r="H263" s="11"/>
      <c r="I263" s="11"/>
      <c r="J263" s="11"/>
      <c r="K263" s="11"/>
      <c r="L263" s="11"/>
    </row>
    <row r="264" spans="1:12">
      <c r="A264" s="41">
        <v>130708</v>
      </c>
      <c r="B264" s="27" t="s">
        <v>131</v>
      </c>
      <c r="C264" s="27" t="s">
        <v>132</v>
      </c>
      <c r="D264" s="27" t="s">
        <v>418</v>
      </c>
      <c r="E264" s="15">
        <f t="shared" si="5"/>
        <v>5</v>
      </c>
      <c r="F264" s="16">
        <v>4</v>
      </c>
      <c r="G264" s="14">
        <v>5</v>
      </c>
      <c r="H264" s="11">
        <v>5</v>
      </c>
      <c r="I264" s="11">
        <v>5</v>
      </c>
      <c r="J264" s="11">
        <v>5</v>
      </c>
      <c r="K264" s="11">
        <v>5</v>
      </c>
      <c r="L264" s="11">
        <v>5</v>
      </c>
    </row>
    <row r="265" spans="1:12">
      <c r="A265" s="41">
        <v>40801</v>
      </c>
      <c r="B265" s="27" t="s">
        <v>115</v>
      </c>
      <c r="C265" s="27" t="s">
        <v>419</v>
      </c>
      <c r="D265" s="27" t="s">
        <v>419</v>
      </c>
      <c r="E265" s="15">
        <f t="shared" si="5"/>
        <v>2</v>
      </c>
      <c r="F265" s="16">
        <v>2</v>
      </c>
      <c r="G265" s="14">
        <v>2</v>
      </c>
      <c r="H265" s="11">
        <v>2</v>
      </c>
      <c r="I265" s="11">
        <v>2</v>
      </c>
      <c r="J265" s="11">
        <v>2</v>
      </c>
      <c r="K265" s="11">
        <v>2</v>
      </c>
      <c r="L265" s="11">
        <v>2</v>
      </c>
    </row>
    <row r="266" spans="1:12">
      <c r="A266" s="41">
        <v>70708</v>
      </c>
      <c r="B266" s="27" t="s">
        <v>102</v>
      </c>
      <c r="C266" s="27" t="s">
        <v>129</v>
      </c>
      <c r="D266" s="27" t="s">
        <v>420</v>
      </c>
      <c r="E266" s="15">
        <f t="shared" si="5"/>
        <v>0</v>
      </c>
      <c r="F266" s="16">
        <v>0</v>
      </c>
      <c r="G266" s="14">
        <v>0</v>
      </c>
      <c r="H266" s="11"/>
      <c r="I266" s="11"/>
      <c r="J266" s="11"/>
      <c r="K266" s="11"/>
      <c r="L266" s="11"/>
    </row>
    <row r="267" spans="1:12">
      <c r="A267" s="41">
        <v>70101</v>
      </c>
      <c r="B267" s="27" t="s">
        <v>102</v>
      </c>
      <c r="C267" s="27" t="s">
        <v>355</v>
      </c>
      <c r="D267" s="27" t="s">
        <v>421</v>
      </c>
      <c r="E267" s="15">
        <f t="shared" si="5"/>
        <v>0</v>
      </c>
      <c r="F267" s="16">
        <v>0</v>
      </c>
      <c r="G267" s="14">
        <v>0</v>
      </c>
      <c r="H267" s="11"/>
      <c r="I267" s="11"/>
      <c r="J267" s="11"/>
      <c r="K267" s="11"/>
      <c r="L267" s="11"/>
    </row>
    <row r="268" spans="1:12">
      <c r="A268" s="41">
        <v>70104</v>
      </c>
      <c r="B268" s="27" t="s">
        <v>102</v>
      </c>
      <c r="C268" s="27" t="s">
        <v>355</v>
      </c>
      <c r="D268" s="27" t="s">
        <v>422</v>
      </c>
      <c r="E268" s="15">
        <f t="shared" si="5"/>
        <v>0</v>
      </c>
      <c r="F268" s="16">
        <v>0</v>
      </c>
      <c r="G268" s="14">
        <v>0</v>
      </c>
      <c r="H268" s="11"/>
      <c r="I268" s="11"/>
      <c r="J268" s="11"/>
      <c r="K268" s="11"/>
      <c r="L268" s="11"/>
    </row>
    <row r="269" spans="1:12">
      <c r="A269" s="41">
        <v>40104</v>
      </c>
      <c r="B269" s="27" t="s">
        <v>115</v>
      </c>
      <c r="C269" s="27" t="s">
        <v>116</v>
      </c>
      <c r="D269" s="27" t="s">
        <v>423</v>
      </c>
      <c r="E269" s="15">
        <f t="shared" si="5"/>
        <v>0</v>
      </c>
      <c r="F269" s="16">
        <v>0</v>
      </c>
      <c r="G269" s="14">
        <v>0</v>
      </c>
      <c r="H269" s="11"/>
      <c r="I269" s="11"/>
      <c r="J269" s="11"/>
      <c r="K269" s="11"/>
      <c r="L269" s="11"/>
    </row>
    <row r="270" spans="1:12">
      <c r="A270" s="41">
        <v>91106</v>
      </c>
      <c r="B270" s="27" t="s">
        <v>139</v>
      </c>
      <c r="C270" s="27" t="s">
        <v>156</v>
      </c>
      <c r="D270" s="27" t="s">
        <v>423</v>
      </c>
      <c r="E270" s="15">
        <f t="shared" si="5"/>
        <v>0</v>
      </c>
      <c r="F270" s="16">
        <v>0</v>
      </c>
      <c r="G270" s="14">
        <v>0</v>
      </c>
      <c r="H270" s="11"/>
      <c r="I270" s="11"/>
      <c r="J270" s="11"/>
      <c r="K270" s="11"/>
      <c r="L270" s="11"/>
    </row>
    <row r="271" spans="1:12">
      <c r="A271" s="41">
        <v>40305</v>
      </c>
      <c r="B271" s="27" t="s">
        <v>115</v>
      </c>
      <c r="C271" s="27" t="s">
        <v>152</v>
      </c>
      <c r="D271" s="27" t="s">
        <v>424</v>
      </c>
      <c r="E271" s="15">
        <f t="shared" si="5"/>
        <v>0</v>
      </c>
      <c r="F271" s="16">
        <v>0</v>
      </c>
      <c r="G271" s="14">
        <v>0</v>
      </c>
      <c r="H271" s="11"/>
      <c r="I271" s="11"/>
      <c r="J271" s="11"/>
      <c r="K271" s="11"/>
      <c r="L271" s="11"/>
    </row>
    <row r="272" spans="1:12">
      <c r="A272" s="41">
        <v>120508</v>
      </c>
      <c r="B272" s="27" t="s">
        <v>104</v>
      </c>
      <c r="C272" s="27" t="s">
        <v>105</v>
      </c>
      <c r="D272" s="27" t="s">
        <v>425</v>
      </c>
      <c r="E272" s="15">
        <f t="shared" si="5"/>
        <v>0</v>
      </c>
      <c r="F272" s="16">
        <v>0</v>
      </c>
      <c r="G272" s="14">
        <v>0</v>
      </c>
      <c r="H272" s="11"/>
      <c r="I272" s="11"/>
      <c r="J272" s="11"/>
      <c r="K272" s="11"/>
      <c r="L272" s="11"/>
    </row>
    <row r="273" spans="1:12">
      <c r="A273" s="41">
        <v>130904</v>
      </c>
      <c r="B273" s="27" t="s">
        <v>131</v>
      </c>
      <c r="C273" s="27" t="s">
        <v>357</v>
      </c>
      <c r="D273" s="27" t="s">
        <v>425</v>
      </c>
      <c r="E273" s="15">
        <f t="shared" si="5"/>
        <v>0</v>
      </c>
      <c r="F273" s="16">
        <v>0</v>
      </c>
      <c r="G273" s="14">
        <v>0</v>
      </c>
      <c r="H273" s="11"/>
      <c r="I273" s="11"/>
      <c r="J273" s="11"/>
      <c r="K273" s="11"/>
      <c r="L273" s="11"/>
    </row>
    <row r="274" spans="1:12">
      <c r="A274" s="41">
        <v>120509</v>
      </c>
      <c r="B274" s="27" t="s">
        <v>104</v>
      </c>
      <c r="C274" s="27" t="s">
        <v>105</v>
      </c>
      <c r="D274" s="27" t="s">
        <v>426</v>
      </c>
      <c r="E274" s="15">
        <f t="shared" si="5"/>
        <v>0</v>
      </c>
      <c r="F274" s="16">
        <v>0</v>
      </c>
      <c r="G274" s="14">
        <v>0</v>
      </c>
      <c r="H274" s="11"/>
      <c r="I274" s="11"/>
      <c r="J274" s="11"/>
      <c r="K274" s="11"/>
      <c r="L274" s="11"/>
    </row>
    <row r="275" spans="1:12">
      <c r="A275" s="41">
        <v>20404</v>
      </c>
      <c r="B275" s="27" t="s">
        <v>110</v>
      </c>
      <c r="C275" s="27" t="s">
        <v>242</v>
      </c>
      <c r="D275" s="27" t="s">
        <v>427</v>
      </c>
      <c r="E275" s="15">
        <f t="shared" si="5"/>
        <v>0</v>
      </c>
      <c r="F275" s="16">
        <v>0</v>
      </c>
      <c r="G275" s="14">
        <v>0</v>
      </c>
      <c r="H275" s="11"/>
      <c r="I275" s="11"/>
      <c r="J275" s="11"/>
      <c r="K275" s="11"/>
      <c r="L275" s="11"/>
    </row>
    <row r="276" spans="1:12">
      <c r="A276" s="41">
        <v>120803</v>
      </c>
      <c r="B276" s="27" t="s">
        <v>104</v>
      </c>
      <c r="C276" s="27" t="s">
        <v>209</v>
      </c>
      <c r="D276" s="27" t="s">
        <v>428</v>
      </c>
      <c r="E276" s="15">
        <f t="shared" si="5"/>
        <v>0</v>
      </c>
      <c r="F276" s="16">
        <v>0</v>
      </c>
      <c r="G276" s="14">
        <v>0</v>
      </c>
      <c r="H276" s="11"/>
      <c r="I276" s="11"/>
      <c r="J276" s="11"/>
      <c r="K276" s="11"/>
      <c r="L276" s="11"/>
    </row>
    <row r="277" spans="1:12">
      <c r="A277" s="41">
        <v>120604</v>
      </c>
      <c r="B277" s="27" t="s">
        <v>104</v>
      </c>
      <c r="C277" s="27" t="s">
        <v>187</v>
      </c>
      <c r="D277" s="27" t="s">
        <v>429</v>
      </c>
      <c r="E277" s="15">
        <f t="shared" si="5"/>
        <v>0</v>
      </c>
      <c r="F277" s="16">
        <v>0</v>
      </c>
      <c r="G277" s="14">
        <v>0</v>
      </c>
      <c r="H277" s="11"/>
      <c r="I277" s="11"/>
      <c r="J277" s="11"/>
      <c r="K277" s="11"/>
      <c r="L277" s="11"/>
    </row>
    <row r="278" spans="1:12">
      <c r="A278" s="41">
        <v>120402</v>
      </c>
      <c r="B278" s="27" t="s">
        <v>104</v>
      </c>
      <c r="C278" s="27" t="s">
        <v>261</v>
      </c>
      <c r="D278" s="27" t="s">
        <v>430</v>
      </c>
      <c r="E278" s="15">
        <f t="shared" si="5"/>
        <v>0</v>
      </c>
      <c r="F278" s="16">
        <v>0</v>
      </c>
      <c r="G278" s="14">
        <v>0</v>
      </c>
      <c r="H278" s="11"/>
      <c r="I278" s="11"/>
      <c r="J278" s="11"/>
      <c r="K278" s="11"/>
      <c r="L278" s="11"/>
    </row>
    <row r="279" spans="1:12">
      <c r="A279" s="41">
        <v>120203</v>
      </c>
      <c r="B279" s="27" t="s">
        <v>104</v>
      </c>
      <c r="C279" s="27" t="s">
        <v>246</v>
      </c>
      <c r="D279" s="27" t="s">
        <v>431</v>
      </c>
      <c r="E279" s="15">
        <f t="shared" si="5"/>
        <v>0</v>
      </c>
      <c r="F279" s="16">
        <v>0</v>
      </c>
      <c r="G279" s="14">
        <v>0</v>
      </c>
      <c r="H279" s="11"/>
      <c r="I279" s="11"/>
      <c r="J279" s="11"/>
      <c r="K279" s="11"/>
      <c r="L279" s="11"/>
    </row>
    <row r="280" spans="1:12">
      <c r="A280" s="41">
        <v>120204</v>
      </c>
      <c r="B280" s="27" t="s">
        <v>104</v>
      </c>
      <c r="C280" s="27" t="s">
        <v>246</v>
      </c>
      <c r="D280" s="27" t="s">
        <v>432</v>
      </c>
      <c r="E280" s="15">
        <f t="shared" si="5"/>
        <v>0</v>
      </c>
      <c r="F280" s="16">
        <v>0</v>
      </c>
      <c r="G280" s="14">
        <v>0</v>
      </c>
      <c r="H280" s="11"/>
      <c r="I280" s="11"/>
      <c r="J280" s="11"/>
      <c r="K280" s="11"/>
      <c r="L280" s="11"/>
    </row>
    <row r="281" spans="1:12">
      <c r="A281" s="41">
        <v>120205</v>
      </c>
      <c r="B281" s="27" t="s">
        <v>104</v>
      </c>
      <c r="C281" s="27" t="s">
        <v>246</v>
      </c>
      <c r="D281" s="27" t="s">
        <v>433</v>
      </c>
      <c r="E281" s="15">
        <f t="shared" si="5"/>
        <v>0</v>
      </c>
      <c r="F281" s="16">
        <v>0</v>
      </c>
      <c r="G281" s="14">
        <v>0</v>
      </c>
      <c r="H281" s="11"/>
      <c r="I281" s="11"/>
      <c r="J281" s="11"/>
      <c r="K281" s="11"/>
      <c r="L281" s="11"/>
    </row>
    <row r="282" spans="1:12">
      <c r="A282" s="41">
        <v>120206</v>
      </c>
      <c r="B282" s="27" t="s">
        <v>104</v>
      </c>
      <c r="C282" s="27" t="s">
        <v>246</v>
      </c>
      <c r="D282" s="27" t="s">
        <v>434</v>
      </c>
      <c r="E282" s="15">
        <f t="shared" si="5"/>
        <v>0</v>
      </c>
      <c r="F282" s="16">
        <v>0</v>
      </c>
      <c r="G282" s="14">
        <v>0</v>
      </c>
      <c r="H282" s="11"/>
      <c r="I282" s="11"/>
      <c r="J282" s="11"/>
      <c r="K282" s="11"/>
      <c r="L282" s="11"/>
    </row>
    <row r="283" spans="1:12">
      <c r="A283" s="41">
        <v>120201</v>
      </c>
      <c r="B283" s="27" t="s">
        <v>104</v>
      </c>
      <c r="C283" s="27" t="s">
        <v>246</v>
      </c>
      <c r="D283" s="27" t="s">
        <v>435</v>
      </c>
      <c r="E283" s="15">
        <f t="shared" si="5"/>
        <v>0</v>
      </c>
      <c r="F283" s="16">
        <v>0</v>
      </c>
      <c r="G283" s="14">
        <v>0</v>
      </c>
      <c r="H283" s="11"/>
      <c r="I283" s="11"/>
      <c r="J283" s="11"/>
      <c r="K283" s="11"/>
      <c r="L283" s="11"/>
    </row>
    <row r="284" spans="1:12">
      <c r="A284" s="41">
        <v>130709</v>
      </c>
      <c r="B284" s="27" t="s">
        <v>131</v>
      </c>
      <c r="C284" s="27" t="s">
        <v>132</v>
      </c>
      <c r="D284" s="27" t="s">
        <v>214</v>
      </c>
      <c r="E284" s="15">
        <f t="shared" si="5"/>
        <v>1</v>
      </c>
      <c r="F284" s="16">
        <v>1</v>
      </c>
      <c r="G284" s="14">
        <v>1</v>
      </c>
      <c r="H284" s="11">
        <v>1</v>
      </c>
      <c r="I284" s="11">
        <v>1</v>
      </c>
      <c r="J284" s="11">
        <v>1</v>
      </c>
      <c r="K284" s="11">
        <v>1</v>
      </c>
      <c r="L284" s="11">
        <v>1</v>
      </c>
    </row>
    <row r="285" spans="1:12">
      <c r="A285" s="41">
        <v>91111</v>
      </c>
      <c r="B285" s="27" t="s">
        <v>139</v>
      </c>
      <c r="C285" s="27" t="s">
        <v>156</v>
      </c>
      <c r="D285" s="27" t="s">
        <v>436</v>
      </c>
      <c r="E285" s="15">
        <f t="shared" si="5"/>
        <v>1</v>
      </c>
      <c r="F285" s="16">
        <v>1</v>
      </c>
      <c r="G285" s="14">
        <v>1</v>
      </c>
      <c r="H285" s="11">
        <v>1</v>
      </c>
      <c r="I285" s="11">
        <v>1</v>
      </c>
      <c r="J285" s="11">
        <v>1</v>
      </c>
      <c r="K285" s="11">
        <v>1</v>
      </c>
      <c r="L285" s="11">
        <v>1</v>
      </c>
    </row>
    <row r="286" spans="1:12">
      <c r="A286" s="41">
        <v>41201</v>
      </c>
      <c r="B286" s="27" t="s">
        <v>115</v>
      </c>
      <c r="C286" s="27" t="s">
        <v>191</v>
      </c>
      <c r="D286" s="27" t="s">
        <v>437</v>
      </c>
      <c r="E286" s="15">
        <f t="shared" si="5"/>
        <v>0</v>
      </c>
      <c r="F286" s="16">
        <v>0</v>
      </c>
      <c r="G286" s="14">
        <v>0</v>
      </c>
      <c r="H286" s="11"/>
      <c r="I286" s="11"/>
      <c r="J286" s="11"/>
      <c r="K286" s="11"/>
      <c r="L286" s="11"/>
    </row>
    <row r="287" spans="1:12">
      <c r="A287" s="41">
        <v>40802</v>
      </c>
      <c r="B287" s="27" t="s">
        <v>115</v>
      </c>
      <c r="C287" s="27" t="s">
        <v>419</v>
      </c>
      <c r="D287" s="27" t="s">
        <v>438</v>
      </c>
      <c r="E287" s="15">
        <f t="shared" si="5"/>
        <v>0</v>
      </c>
      <c r="F287" s="16">
        <v>0</v>
      </c>
      <c r="G287" s="14">
        <v>0</v>
      </c>
      <c r="H287" s="11"/>
      <c r="I287" s="11"/>
      <c r="J287" s="11"/>
      <c r="K287" s="11"/>
      <c r="L287" s="11"/>
    </row>
    <row r="288" spans="1:12">
      <c r="A288" s="41">
        <v>130710</v>
      </c>
      <c r="B288" s="27" t="s">
        <v>131</v>
      </c>
      <c r="C288" s="27" t="s">
        <v>132</v>
      </c>
      <c r="D288" s="27" t="s">
        <v>439</v>
      </c>
      <c r="E288" s="15">
        <f t="shared" si="5"/>
        <v>0</v>
      </c>
      <c r="F288" s="16">
        <v>0</v>
      </c>
      <c r="G288" s="14">
        <v>0</v>
      </c>
      <c r="H288" s="11"/>
      <c r="I288" s="11"/>
      <c r="J288" s="11"/>
      <c r="K288" s="11"/>
      <c r="L288" s="11"/>
    </row>
    <row r="289" spans="1:12">
      <c r="A289" s="41">
        <v>70711</v>
      </c>
      <c r="B289" s="27" t="s">
        <v>102</v>
      </c>
      <c r="C289" s="27" t="s">
        <v>129</v>
      </c>
      <c r="D289" s="27" t="s">
        <v>440</v>
      </c>
      <c r="E289" s="15">
        <f t="shared" si="5"/>
        <v>0</v>
      </c>
      <c r="F289" s="16">
        <v>0</v>
      </c>
      <c r="G289" s="14">
        <v>0</v>
      </c>
      <c r="H289" s="11"/>
      <c r="I289" s="11"/>
      <c r="J289" s="11"/>
      <c r="K289" s="11"/>
      <c r="L289" s="11"/>
    </row>
    <row r="290" spans="1:12">
      <c r="A290" s="41">
        <v>30404</v>
      </c>
      <c r="B290" s="27" t="s">
        <v>99</v>
      </c>
      <c r="C290" s="27" t="s">
        <v>216</v>
      </c>
      <c r="D290" s="27" t="s">
        <v>441</v>
      </c>
      <c r="E290" s="15">
        <f t="shared" si="5"/>
        <v>0</v>
      </c>
      <c r="F290" s="16">
        <v>0</v>
      </c>
      <c r="G290" s="14">
        <v>0</v>
      </c>
      <c r="H290" s="11"/>
      <c r="I290" s="11"/>
      <c r="J290" s="11"/>
      <c r="K290" s="11"/>
      <c r="L290" s="11"/>
    </row>
    <row r="291" spans="1:12">
      <c r="A291" s="41">
        <v>130711</v>
      </c>
      <c r="B291" s="27" t="s">
        <v>131</v>
      </c>
      <c r="C291" s="27" t="s">
        <v>132</v>
      </c>
      <c r="D291" s="27" t="s">
        <v>442</v>
      </c>
      <c r="E291" s="15">
        <f t="shared" si="5"/>
        <v>0</v>
      </c>
      <c r="F291" s="16">
        <v>0</v>
      </c>
      <c r="G291" s="14">
        <v>0</v>
      </c>
      <c r="H291" s="11"/>
      <c r="I291" s="11"/>
      <c r="J291" s="11"/>
      <c r="K291" s="11"/>
      <c r="L291" s="11"/>
    </row>
    <row r="292" spans="1:12">
      <c r="A292" s="41">
        <v>120403</v>
      </c>
      <c r="B292" s="27" t="s">
        <v>104</v>
      </c>
      <c r="C292" s="27" t="s">
        <v>261</v>
      </c>
      <c r="D292" s="27" t="s">
        <v>443</v>
      </c>
      <c r="E292" s="15">
        <f t="shared" si="5"/>
        <v>0</v>
      </c>
      <c r="F292" s="16">
        <v>0</v>
      </c>
      <c r="G292" s="14">
        <v>0</v>
      </c>
      <c r="H292" s="11"/>
      <c r="I292" s="11"/>
      <c r="J292" s="11"/>
      <c r="K292" s="11"/>
      <c r="L292" s="11"/>
    </row>
    <row r="293" spans="1:12">
      <c r="A293" s="41">
        <v>50105</v>
      </c>
      <c r="B293" s="27" t="s">
        <v>107</v>
      </c>
      <c r="C293" s="27" t="s">
        <v>228</v>
      </c>
      <c r="D293" s="27" t="s">
        <v>444</v>
      </c>
      <c r="E293" s="15">
        <f t="shared" si="5"/>
        <v>0</v>
      </c>
      <c r="F293" s="16">
        <v>0</v>
      </c>
      <c r="G293" s="14">
        <v>0</v>
      </c>
      <c r="H293" s="11"/>
      <c r="I293" s="11"/>
      <c r="J293" s="11"/>
      <c r="K293" s="11"/>
      <c r="L293" s="11"/>
    </row>
    <row r="294" spans="1:12">
      <c r="A294" s="41">
        <v>40405</v>
      </c>
      <c r="B294" s="27" t="s">
        <v>115</v>
      </c>
      <c r="C294" s="27" t="s">
        <v>124</v>
      </c>
      <c r="D294" s="27" t="s">
        <v>445</v>
      </c>
      <c r="E294" s="15">
        <f t="shared" si="5"/>
        <v>0</v>
      </c>
      <c r="F294" s="16">
        <v>0</v>
      </c>
      <c r="G294" s="14">
        <v>0</v>
      </c>
      <c r="H294" s="11"/>
      <c r="I294" s="11"/>
      <c r="J294" s="11"/>
      <c r="K294" s="11"/>
      <c r="L294" s="11"/>
    </row>
    <row r="295" spans="1:12">
      <c r="A295" s="41">
        <v>110202</v>
      </c>
      <c r="B295" s="27" t="s">
        <v>291</v>
      </c>
      <c r="C295" s="27" t="s">
        <v>446</v>
      </c>
      <c r="D295" s="27" t="s">
        <v>447</v>
      </c>
      <c r="E295" s="15">
        <f t="shared" si="5"/>
        <v>0</v>
      </c>
      <c r="F295" s="16">
        <v>0</v>
      </c>
      <c r="G295" s="14">
        <v>0</v>
      </c>
      <c r="H295" s="11"/>
      <c r="I295" s="11"/>
      <c r="J295" s="11"/>
      <c r="K295" s="11"/>
      <c r="L295" s="11"/>
    </row>
    <row r="296" spans="1:12">
      <c r="A296" s="41">
        <v>81003</v>
      </c>
      <c r="B296" s="27" t="s">
        <v>97</v>
      </c>
      <c r="C296" s="27" t="s">
        <v>134</v>
      </c>
      <c r="D296" s="27" t="s">
        <v>448</v>
      </c>
      <c r="E296" s="15">
        <f t="shared" si="5"/>
        <v>7</v>
      </c>
      <c r="F296" s="16">
        <v>7</v>
      </c>
      <c r="G296" s="14">
        <v>7</v>
      </c>
      <c r="H296" s="11">
        <v>7</v>
      </c>
      <c r="I296" s="11">
        <v>7</v>
      </c>
      <c r="J296" s="11">
        <v>7</v>
      </c>
      <c r="K296" s="11">
        <v>7</v>
      </c>
      <c r="L296" s="11">
        <v>7</v>
      </c>
    </row>
    <row r="297" spans="1:12">
      <c r="A297" s="41">
        <v>130102</v>
      </c>
      <c r="B297" s="27" t="s">
        <v>131</v>
      </c>
      <c r="C297" s="27" t="s">
        <v>144</v>
      </c>
      <c r="D297" s="27" t="s">
        <v>449</v>
      </c>
      <c r="E297" s="15">
        <f t="shared" si="5"/>
        <v>5</v>
      </c>
      <c r="F297" s="16">
        <v>5</v>
      </c>
      <c r="G297" s="14">
        <v>5</v>
      </c>
      <c r="H297" s="11">
        <v>5</v>
      </c>
      <c r="I297" s="11">
        <v>5</v>
      </c>
      <c r="J297" s="11">
        <v>5</v>
      </c>
      <c r="K297" s="11">
        <v>5</v>
      </c>
      <c r="L297" s="11">
        <v>5</v>
      </c>
    </row>
    <row r="298" spans="1:12">
      <c r="A298" s="41">
        <v>20206</v>
      </c>
      <c r="B298" s="27" t="s">
        <v>110</v>
      </c>
      <c r="C298" s="27" t="s">
        <v>137</v>
      </c>
      <c r="D298" s="27" t="s">
        <v>450</v>
      </c>
      <c r="E298" s="15">
        <f t="shared" si="5"/>
        <v>0</v>
      </c>
      <c r="F298" s="16">
        <v>0</v>
      </c>
      <c r="G298" s="14">
        <v>0</v>
      </c>
      <c r="H298" s="11"/>
      <c r="I298" s="11"/>
      <c r="J298" s="11"/>
      <c r="K298" s="11"/>
      <c r="L298" s="11"/>
    </row>
    <row r="299" spans="1:12">
      <c r="A299" s="41">
        <v>80812</v>
      </c>
      <c r="B299" s="27" t="s">
        <v>97</v>
      </c>
      <c r="C299" s="27" t="s">
        <v>97</v>
      </c>
      <c r="D299" s="27" t="s">
        <v>450</v>
      </c>
      <c r="E299" s="15">
        <f t="shared" si="5"/>
        <v>23</v>
      </c>
      <c r="F299" s="16">
        <v>21</v>
      </c>
      <c r="G299" s="14">
        <v>23</v>
      </c>
      <c r="H299" s="11">
        <v>23</v>
      </c>
      <c r="I299" s="11">
        <v>23</v>
      </c>
      <c r="J299" s="11">
        <v>23</v>
      </c>
      <c r="K299" s="11">
        <v>23</v>
      </c>
      <c r="L299" s="11">
        <v>23</v>
      </c>
    </row>
    <row r="300" spans="1:12">
      <c r="A300" s="41">
        <v>41102</v>
      </c>
      <c r="B300" s="27" t="s">
        <v>115</v>
      </c>
      <c r="C300" s="27" t="s">
        <v>451</v>
      </c>
      <c r="D300" s="27" t="s">
        <v>452</v>
      </c>
      <c r="E300" s="15">
        <f t="shared" si="5"/>
        <v>0</v>
      </c>
      <c r="F300" s="16">
        <v>0</v>
      </c>
      <c r="G300" s="14">
        <v>0</v>
      </c>
      <c r="H300" s="11"/>
      <c r="I300" s="11"/>
      <c r="J300" s="11"/>
      <c r="K300" s="11"/>
      <c r="L300" s="11"/>
    </row>
    <row r="301" spans="1:12">
      <c r="A301" s="41">
        <v>41305</v>
      </c>
      <c r="B301" s="27" t="s">
        <v>115</v>
      </c>
      <c r="C301" s="27" t="s">
        <v>183</v>
      </c>
      <c r="D301" s="27" t="s">
        <v>453</v>
      </c>
      <c r="E301" s="15">
        <f t="shared" si="5"/>
        <v>0</v>
      </c>
      <c r="F301" s="16">
        <v>0</v>
      </c>
      <c r="G301" s="14">
        <v>0</v>
      </c>
      <c r="H301" s="11"/>
      <c r="I301" s="11"/>
      <c r="J301" s="11"/>
      <c r="K301" s="11"/>
      <c r="L301" s="11"/>
    </row>
    <row r="302" spans="1:12">
      <c r="A302" s="41">
        <v>120605</v>
      </c>
      <c r="B302" s="27" t="s">
        <v>104</v>
      </c>
      <c r="C302" s="27" t="s">
        <v>187</v>
      </c>
      <c r="D302" s="27" t="s">
        <v>187</v>
      </c>
      <c r="E302" s="15">
        <f t="shared" si="5"/>
        <v>0</v>
      </c>
      <c r="F302" s="16">
        <v>0</v>
      </c>
      <c r="G302" s="14">
        <v>0</v>
      </c>
      <c r="H302" s="11"/>
      <c r="I302" s="11"/>
      <c r="J302" s="11"/>
      <c r="K302" s="11"/>
      <c r="L302" s="11"/>
    </row>
    <row r="303" spans="1:12">
      <c r="A303" s="41">
        <v>120306</v>
      </c>
      <c r="B303" s="27" t="s">
        <v>104</v>
      </c>
      <c r="C303" s="27" t="s">
        <v>126</v>
      </c>
      <c r="D303" s="27" t="s">
        <v>454</v>
      </c>
      <c r="E303" s="15">
        <f t="shared" si="5"/>
        <v>0</v>
      </c>
      <c r="F303" s="16">
        <v>0</v>
      </c>
      <c r="G303" s="14">
        <v>0</v>
      </c>
      <c r="H303" s="11"/>
      <c r="I303" s="11"/>
      <c r="J303" s="11"/>
      <c r="K303" s="11"/>
      <c r="L303" s="11"/>
    </row>
    <row r="304" spans="1:12">
      <c r="A304" s="41">
        <v>120701</v>
      </c>
      <c r="B304" s="27" t="s">
        <v>104</v>
      </c>
      <c r="C304" s="27" t="s">
        <v>154</v>
      </c>
      <c r="D304" s="27" t="s">
        <v>154</v>
      </c>
      <c r="E304" s="15">
        <f t="shared" si="5"/>
        <v>0</v>
      </c>
      <c r="F304" s="16">
        <v>0</v>
      </c>
      <c r="G304" s="14">
        <v>0</v>
      </c>
      <c r="H304" s="11"/>
      <c r="I304" s="11"/>
      <c r="J304" s="11"/>
      <c r="K304" s="11"/>
      <c r="L304" s="11"/>
    </row>
    <row r="305" spans="1:12">
      <c r="A305" s="41">
        <v>60102</v>
      </c>
      <c r="B305" s="27" t="s">
        <v>214</v>
      </c>
      <c r="C305" s="27" t="s">
        <v>282</v>
      </c>
      <c r="D305" s="27" t="s">
        <v>455</v>
      </c>
      <c r="E305" s="15">
        <f t="shared" si="5"/>
        <v>0</v>
      </c>
      <c r="F305" s="16">
        <v>0</v>
      </c>
      <c r="G305" s="14">
        <v>0</v>
      </c>
      <c r="H305" s="11"/>
      <c r="I305" s="11"/>
      <c r="J305" s="11"/>
      <c r="K305" s="11"/>
      <c r="L305" s="11"/>
    </row>
    <row r="306" spans="1:12">
      <c r="A306" s="41">
        <v>60305</v>
      </c>
      <c r="B306" s="27" t="s">
        <v>214</v>
      </c>
      <c r="C306" s="27" t="s">
        <v>334</v>
      </c>
      <c r="D306" s="27" t="s">
        <v>455</v>
      </c>
      <c r="E306" s="15">
        <f t="shared" si="5"/>
        <v>0</v>
      </c>
      <c r="F306" s="16">
        <v>0</v>
      </c>
      <c r="G306" s="14">
        <v>0</v>
      </c>
      <c r="H306" s="11"/>
      <c r="I306" s="11"/>
      <c r="J306" s="11"/>
      <c r="K306" s="11"/>
      <c r="L306" s="11"/>
    </row>
    <row r="307" spans="1:12">
      <c r="A307" s="41">
        <v>90104</v>
      </c>
      <c r="B307" s="27" t="s">
        <v>139</v>
      </c>
      <c r="C307" s="27" t="s">
        <v>148</v>
      </c>
      <c r="D307" s="27" t="s">
        <v>456</v>
      </c>
      <c r="E307" s="15">
        <f t="shared" si="5"/>
        <v>0</v>
      </c>
      <c r="F307" s="16">
        <v>0</v>
      </c>
      <c r="G307" s="14">
        <v>0</v>
      </c>
      <c r="H307" s="11"/>
      <c r="I307" s="11"/>
      <c r="J307" s="11"/>
      <c r="K307" s="11"/>
      <c r="L307" s="11"/>
    </row>
    <row r="308" spans="1:12">
      <c r="A308" s="41">
        <v>70303</v>
      </c>
      <c r="B308" s="27" t="s">
        <v>102</v>
      </c>
      <c r="C308" s="27" t="s">
        <v>102</v>
      </c>
      <c r="D308" s="27" t="s">
        <v>457</v>
      </c>
      <c r="E308" s="15">
        <f t="shared" si="5"/>
        <v>1</v>
      </c>
      <c r="F308" s="16">
        <v>1</v>
      </c>
      <c r="G308" s="14">
        <v>1</v>
      </c>
      <c r="H308" s="11">
        <v>1</v>
      </c>
      <c r="I308" s="11">
        <v>1</v>
      </c>
      <c r="J308" s="11">
        <v>1</v>
      </c>
      <c r="K308" s="11">
        <v>1</v>
      </c>
      <c r="L308" s="11">
        <v>1</v>
      </c>
    </row>
    <row r="309" spans="1:12">
      <c r="A309" s="41">
        <v>91002</v>
      </c>
      <c r="B309" s="27" t="s">
        <v>139</v>
      </c>
      <c r="C309" s="27" t="s">
        <v>232</v>
      </c>
      <c r="D309" s="27" t="s">
        <v>457</v>
      </c>
      <c r="E309" s="15">
        <f t="shared" si="5"/>
        <v>0</v>
      </c>
      <c r="F309" s="16">
        <v>0</v>
      </c>
      <c r="G309" s="17">
        <v>0</v>
      </c>
      <c r="H309" s="11"/>
      <c r="I309" s="11"/>
      <c r="J309" s="11"/>
      <c r="K309" s="11"/>
      <c r="L309" s="11"/>
    </row>
    <row r="310" spans="1:12">
      <c r="A310" s="41">
        <v>40501</v>
      </c>
      <c r="B310" s="27" t="s">
        <v>115</v>
      </c>
      <c r="C310" s="27" t="s">
        <v>146</v>
      </c>
      <c r="D310" s="27" t="s">
        <v>458</v>
      </c>
      <c r="E310" s="15">
        <f t="shared" si="5"/>
        <v>0</v>
      </c>
      <c r="F310" s="16">
        <v>0</v>
      </c>
      <c r="G310" s="17">
        <v>0</v>
      </c>
      <c r="H310" s="11"/>
      <c r="I310" s="11"/>
      <c r="J310" s="11"/>
      <c r="K310" s="11"/>
      <c r="L310" s="11"/>
    </row>
    <row r="311" spans="1:12">
      <c r="A311" s="41">
        <v>30204</v>
      </c>
      <c r="B311" s="27" t="s">
        <v>99</v>
      </c>
      <c r="C311" s="27" t="s">
        <v>100</v>
      </c>
      <c r="D311" s="27" t="s">
        <v>459</v>
      </c>
      <c r="E311" s="15">
        <f t="shared" si="5"/>
        <v>0</v>
      </c>
      <c r="F311" s="16">
        <v>0</v>
      </c>
      <c r="G311" s="17">
        <v>0</v>
      </c>
      <c r="H311" s="11"/>
      <c r="I311" s="11"/>
      <c r="J311" s="11"/>
      <c r="K311" s="11"/>
      <c r="L311" s="11"/>
    </row>
    <row r="312" spans="1:12">
      <c r="A312" s="41">
        <v>70105</v>
      </c>
      <c r="B312" s="27" t="s">
        <v>102</v>
      </c>
      <c r="C312" s="27" t="s">
        <v>355</v>
      </c>
      <c r="D312" s="27" t="s">
        <v>460</v>
      </c>
      <c r="E312" s="15">
        <f t="shared" si="5"/>
        <v>0</v>
      </c>
      <c r="F312" s="16">
        <v>0</v>
      </c>
      <c r="G312" s="17">
        <v>0</v>
      </c>
      <c r="H312" s="11"/>
      <c r="I312" s="11"/>
      <c r="J312" s="11"/>
      <c r="K312" s="11"/>
      <c r="L312" s="11"/>
    </row>
    <row r="313" spans="1:12">
      <c r="A313" s="41">
        <v>80202</v>
      </c>
      <c r="B313" s="27" t="s">
        <v>97</v>
      </c>
      <c r="C313" s="27" t="s">
        <v>461</v>
      </c>
      <c r="D313" s="27" t="s">
        <v>462</v>
      </c>
      <c r="E313" s="15">
        <f t="shared" si="5"/>
        <v>0</v>
      </c>
      <c r="F313" s="16">
        <v>0</v>
      </c>
      <c r="G313" s="17">
        <v>0</v>
      </c>
      <c r="H313" s="11"/>
      <c r="I313" s="11"/>
      <c r="J313" s="11"/>
      <c r="K313" s="11"/>
      <c r="L313" s="11"/>
    </row>
    <row r="314" spans="1:12">
      <c r="A314" s="41">
        <v>130905</v>
      </c>
      <c r="B314" s="27" t="s">
        <v>131</v>
      </c>
      <c r="C314" s="27" t="s">
        <v>357</v>
      </c>
      <c r="D314" s="27" t="s">
        <v>463</v>
      </c>
      <c r="E314" s="15">
        <f t="shared" si="5"/>
        <v>0</v>
      </c>
      <c r="F314" s="16">
        <v>0</v>
      </c>
      <c r="G314" s="17">
        <v>0</v>
      </c>
      <c r="H314" s="11"/>
      <c r="I314" s="11"/>
      <c r="J314" s="11"/>
      <c r="K314" s="11"/>
      <c r="L314" s="11"/>
    </row>
    <row r="315" spans="1:12">
      <c r="A315" s="41">
        <v>80203</v>
      </c>
      <c r="B315" s="27" t="s">
        <v>97</v>
      </c>
      <c r="C315" s="27" t="s">
        <v>461</v>
      </c>
      <c r="D315" s="27" t="s">
        <v>464</v>
      </c>
      <c r="E315" s="15">
        <f t="shared" si="5"/>
        <v>0</v>
      </c>
      <c r="F315" s="16">
        <v>0</v>
      </c>
      <c r="G315" s="17">
        <v>0</v>
      </c>
      <c r="H315" s="11"/>
      <c r="I315" s="11"/>
      <c r="J315" s="11"/>
      <c r="K315" s="11"/>
      <c r="L315" s="11"/>
    </row>
    <row r="316" spans="1:12">
      <c r="A316" s="41">
        <v>70304</v>
      </c>
      <c r="B316" s="27" t="s">
        <v>102</v>
      </c>
      <c r="C316" s="27" t="s">
        <v>102</v>
      </c>
      <c r="D316" s="27" t="s">
        <v>465</v>
      </c>
      <c r="E316" s="15">
        <f t="shared" si="5"/>
        <v>0</v>
      </c>
      <c r="F316" s="16">
        <v>0</v>
      </c>
      <c r="G316" s="17">
        <v>0</v>
      </c>
      <c r="H316" s="11"/>
      <c r="I316" s="11"/>
      <c r="J316" s="11"/>
      <c r="K316" s="11"/>
      <c r="L316" s="11"/>
    </row>
    <row r="317" spans="1:12">
      <c r="A317" s="41">
        <v>40506</v>
      </c>
      <c r="B317" s="27" t="s">
        <v>115</v>
      </c>
      <c r="C317" s="27" t="s">
        <v>146</v>
      </c>
      <c r="D317" s="27" t="s">
        <v>466</v>
      </c>
      <c r="E317" s="15">
        <f t="shared" si="5"/>
        <v>0</v>
      </c>
      <c r="F317" s="16">
        <v>0</v>
      </c>
      <c r="G317" s="17">
        <v>0</v>
      </c>
      <c r="H317" s="11"/>
      <c r="I317" s="11"/>
      <c r="J317" s="11"/>
      <c r="K317" s="11"/>
      <c r="L317" s="11"/>
    </row>
    <row r="318" spans="1:12">
      <c r="A318" s="41">
        <v>80804</v>
      </c>
      <c r="B318" s="27" t="s">
        <v>97</v>
      </c>
      <c r="C318" s="27" t="s">
        <v>97</v>
      </c>
      <c r="D318" s="27" t="s">
        <v>467</v>
      </c>
      <c r="E318" s="15">
        <f t="shared" si="5"/>
        <v>12</v>
      </c>
      <c r="F318" s="16">
        <v>10</v>
      </c>
      <c r="G318" s="17">
        <v>11</v>
      </c>
      <c r="H318" s="11">
        <v>12</v>
      </c>
      <c r="I318" s="11">
        <v>12</v>
      </c>
      <c r="J318" s="11">
        <v>12</v>
      </c>
      <c r="K318" s="11">
        <v>12</v>
      </c>
      <c r="L318" s="11">
        <v>12</v>
      </c>
    </row>
    <row r="319" spans="1:12">
      <c r="A319" s="41">
        <v>90603</v>
      </c>
      <c r="B319" s="27" t="s">
        <v>139</v>
      </c>
      <c r="C319" s="27" t="s">
        <v>253</v>
      </c>
      <c r="D319" s="27" t="s">
        <v>468</v>
      </c>
      <c r="E319" s="15">
        <f t="shared" si="5"/>
        <v>0</v>
      </c>
      <c r="F319" s="16">
        <v>0</v>
      </c>
      <c r="G319" s="17">
        <v>0</v>
      </c>
      <c r="H319" s="11"/>
      <c r="I319" s="11"/>
      <c r="J319" s="11"/>
      <c r="K319" s="11"/>
      <c r="L319" s="11"/>
    </row>
    <row r="320" spans="1:12">
      <c r="A320" s="41">
        <v>10209</v>
      </c>
      <c r="B320" s="27" t="s">
        <v>119</v>
      </c>
      <c r="C320" s="27" t="s">
        <v>167</v>
      </c>
      <c r="D320" s="27" t="s">
        <v>469</v>
      </c>
      <c r="E320" s="15">
        <f t="shared" si="5"/>
        <v>0</v>
      </c>
      <c r="F320" s="16">
        <v>0</v>
      </c>
      <c r="G320" s="17">
        <v>0</v>
      </c>
      <c r="H320" s="11"/>
      <c r="I320" s="11"/>
      <c r="J320" s="11"/>
      <c r="K320" s="11"/>
      <c r="L320" s="11"/>
    </row>
    <row r="321" spans="1:12">
      <c r="A321" s="41">
        <v>80204</v>
      </c>
      <c r="B321" s="27" t="s">
        <v>97</v>
      </c>
      <c r="C321" s="27" t="s">
        <v>461</v>
      </c>
      <c r="D321" s="27" t="s">
        <v>470</v>
      </c>
      <c r="E321" s="15">
        <f t="shared" si="5"/>
        <v>0</v>
      </c>
      <c r="F321" s="16">
        <v>0</v>
      </c>
      <c r="G321" s="17">
        <v>0</v>
      </c>
      <c r="H321" s="11"/>
      <c r="I321" s="11"/>
      <c r="J321" s="11"/>
      <c r="K321" s="11"/>
      <c r="L321" s="11"/>
    </row>
    <row r="322" spans="1:12">
      <c r="A322" s="41">
        <v>90206</v>
      </c>
      <c r="B322" s="27" t="s">
        <v>139</v>
      </c>
      <c r="C322" s="27" t="s">
        <v>165</v>
      </c>
      <c r="D322" s="27" t="s">
        <v>471</v>
      </c>
      <c r="E322" s="15">
        <f t="shared" si="5"/>
        <v>0</v>
      </c>
      <c r="F322" s="16">
        <v>0</v>
      </c>
      <c r="G322" s="17">
        <v>0</v>
      </c>
      <c r="H322" s="11"/>
      <c r="I322" s="11"/>
      <c r="J322" s="11"/>
      <c r="K322" s="11"/>
      <c r="L322" s="11"/>
    </row>
    <row r="323" spans="1:12">
      <c r="A323" s="41">
        <v>130906</v>
      </c>
      <c r="B323" s="27" t="s">
        <v>131</v>
      </c>
      <c r="C323" s="27" t="s">
        <v>357</v>
      </c>
      <c r="D323" s="27" t="s">
        <v>471</v>
      </c>
      <c r="E323" s="15">
        <f t="shared" si="5"/>
        <v>0</v>
      </c>
      <c r="F323" s="16">
        <v>0</v>
      </c>
      <c r="G323" s="17">
        <v>0</v>
      </c>
      <c r="H323" s="11"/>
      <c r="I323" s="11"/>
      <c r="J323" s="11"/>
      <c r="K323" s="11"/>
      <c r="L323" s="11"/>
    </row>
    <row r="324" spans="1:12">
      <c r="A324" s="41">
        <v>70209</v>
      </c>
      <c r="B324" s="27" t="s">
        <v>102</v>
      </c>
      <c r="C324" s="27" t="s">
        <v>161</v>
      </c>
      <c r="D324" s="27" t="s">
        <v>472</v>
      </c>
      <c r="E324" s="15">
        <f t="shared" ref="E324:E387" si="6">+MAX(F324:BW324)</f>
        <v>0</v>
      </c>
      <c r="F324" s="16">
        <v>0</v>
      </c>
      <c r="G324" s="17">
        <v>0</v>
      </c>
      <c r="H324" s="11"/>
      <c r="I324" s="11"/>
      <c r="J324" s="11"/>
      <c r="K324" s="11"/>
      <c r="L324" s="11"/>
    </row>
    <row r="325" spans="1:12">
      <c r="A325" s="41">
        <v>70408</v>
      </c>
      <c r="B325" s="27" t="s">
        <v>102</v>
      </c>
      <c r="C325" s="27" t="s">
        <v>158</v>
      </c>
      <c r="D325" s="27" t="s">
        <v>189</v>
      </c>
      <c r="E325" s="15">
        <f t="shared" si="6"/>
        <v>0</v>
      </c>
      <c r="F325" s="16">
        <v>0</v>
      </c>
      <c r="G325" s="17">
        <v>0</v>
      </c>
      <c r="H325" s="11"/>
      <c r="I325" s="11"/>
      <c r="J325" s="11"/>
      <c r="K325" s="11"/>
      <c r="L325" s="11"/>
    </row>
    <row r="326" spans="1:12">
      <c r="A326" s="41">
        <v>90401</v>
      </c>
      <c r="B326" s="27" t="s">
        <v>139</v>
      </c>
      <c r="C326" s="27" t="s">
        <v>189</v>
      </c>
      <c r="D326" s="27" t="s">
        <v>473</v>
      </c>
      <c r="E326" s="15">
        <f t="shared" si="6"/>
        <v>0</v>
      </c>
      <c r="F326" s="16">
        <v>0</v>
      </c>
      <c r="G326" s="17">
        <v>0</v>
      </c>
      <c r="H326" s="11"/>
      <c r="I326" s="11"/>
      <c r="J326" s="11"/>
      <c r="K326" s="11"/>
      <c r="L326" s="11"/>
    </row>
    <row r="327" spans="1:12">
      <c r="A327" s="41">
        <v>70210</v>
      </c>
      <c r="B327" s="27" t="s">
        <v>102</v>
      </c>
      <c r="C327" s="27" t="s">
        <v>161</v>
      </c>
      <c r="D327" s="27" t="s">
        <v>474</v>
      </c>
      <c r="E327" s="15">
        <f t="shared" si="6"/>
        <v>0</v>
      </c>
      <c r="F327" s="16">
        <v>0</v>
      </c>
      <c r="G327" s="17">
        <v>0</v>
      </c>
      <c r="H327" s="11"/>
      <c r="I327" s="11"/>
      <c r="J327" s="11"/>
      <c r="K327" s="11"/>
      <c r="L327" s="11"/>
    </row>
    <row r="328" spans="1:12">
      <c r="A328" s="41">
        <v>90103</v>
      </c>
      <c r="B328" s="27" t="s">
        <v>139</v>
      </c>
      <c r="C328" s="27" t="s">
        <v>148</v>
      </c>
      <c r="D328" s="27" t="s">
        <v>475</v>
      </c>
      <c r="E328" s="15">
        <f t="shared" si="6"/>
        <v>0</v>
      </c>
      <c r="F328" s="16">
        <v>0</v>
      </c>
      <c r="G328" s="17">
        <v>0</v>
      </c>
      <c r="H328" s="11"/>
      <c r="I328" s="11"/>
      <c r="J328" s="11"/>
      <c r="K328" s="11"/>
      <c r="L328" s="11"/>
    </row>
    <row r="329" spans="1:12">
      <c r="A329" s="41">
        <v>70211</v>
      </c>
      <c r="B329" s="27" t="s">
        <v>102</v>
      </c>
      <c r="C329" s="27" t="s">
        <v>161</v>
      </c>
      <c r="D329" s="27" t="s">
        <v>476</v>
      </c>
      <c r="E329" s="15">
        <f t="shared" si="6"/>
        <v>0</v>
      </c>
      <c r="F329" s="16">
        <v>0</v>
      </c>
      <c r="G329" s="17">
        <v>0</v>
      </c>
      <c r="H329" s="11"/>
      <c r="I329" s="11"/>
      <c r="J329" s="11"/>
      <c r="K329" s="11"/>
      <c r="L329" s="11"/>
    </row>
    <row r="330" spans="1:12">
      <c r="A330" s="41">
        <v>50101</v>
      </c>
      <c r="B330" s="27" t="s">
        <v>107</v>
      </c>
      <c r="C330" s="27" t="s">
        <v>228</v>
      </c>
      <c r="D330" s="27" t="s">
        <v>477</v>
      </c>
      <c r="E330" s="15">
        <f t="shared" si="6"/>
        <v>0</v>
      </c>
      <c r="F330" s="16">
        <v>0</v>
      </c>
      <c r="G330" s="17">
        <v>0</v>
      </c>
      <c r="H330" s="11"/>
      <c r="I330" s="11"/>
      <c r="J330" s="11"/>
      <c r="K330" s="11"/>
      <c r="L330" s="11"/>
    </row>
    <row r="331" spans="1:12">
      <c r="A331" s="41">
        <v>70106</v>
      </c>
      <c r="B331" s="27" t="s">
        <v>102</v>
      </c>
      <c r="C331" s="27" t="s">
        <v>355</v>
      </c>
      <c r="D331" s="27" t="s">
        <v>478</v>
      </c>
      <c r="E331" s="15">
        <f t="shared" si="6"/>
        <v>0</v>
      </c>
      <c r="F331" s="16">
        <v>0</v>
      </c>
      <c r="G331" s="17">
        <v>0</v>
      </c>
      <c r="H331" s="11"/>
      <c r="I331" s="11"/>
      <c r="J331" s="11"/>
      <c r="K331" s="11"/>
      <c r="L331" s="11"/>
    </row>
    <row r="332" spans="1:12">
      <c r="A332" s="41">
        <v>20505</v>
      </c>
      <c r="B332" s="27" t="s">
        <v>110</v>
      </c>
      <c r="C332" s="27" t="s">
        <v>348</v>
      </c>
      <c r="D332" s="27" t="s">
        <v>479</v>
      </c>
      <c r="E332" s="15">
        <f t="shared" si="6"/>
        <v>0</v>
      </c>
      <c r="F332" s="16">
        <v>0</v>
      </c>
      <c r="G332" s="17">
        <v>0</v>
      </c>
      <c r="H332" s="11"/>
      <c r="I332" s="11"/>
      <c r="J332" s="11"/>
      <c r="K332" s="11"/>
      <c r="L332" s="11"/>
    </row>
    <row r="333" spans="1:12">
      <c r="A333" s="41">
        <v>91003</v>
      </c>
      <c r="B333" s="27" t="s">
        <v>139</v>
      </c>
      <c r="C333" s="27" t="s">
        <v>232</v>
      </c>
      <c r="D333" s="27" t="s">
        <v>480</v>
      </c>
      <c r="E333" s="15">
        <f t="shared" si="6"/>
        <v>0</v>
      </c>
      <c r="F333" s="16">
        <v>0</v>
      </c>
      <c r="G333" s="17">
        <v>0</v>
      </c>
      <c r="H333" s="11"/>
      <c r="I333" s="11"/>
      <c r="J333" s="11"/>
      <c r="K333" s="11"/>
      <c r="L333" s="11"/>
    </row>
    <row r="334" spans="1:12">
      <c r="A334" s="41">
        <v>20301</v>
      </c>
      <c r="B334" s="27" t="s">
        <v>110</v>
      </c>
      <c r="C334" s="27" t="s">
        <v>361</v>
      </c>
      <c r="D334" s="27" t="s">
        <v>481</v>
      </c>
      <c r="E334" s="15">
        <f t="shared" si="6"/>
        <v>0</v>
      </c>
      <c r="F334" s="16">
        <v>0</v>
      </c>
      <c r="G334" s="17">
        <v>0</v>
      </c>
      <c r="H334" s="11"/>
      <c r="I334" s="11"/>
      <c r="J334" s="11"/>
      <c r="K334" s="11"/>
      <c r="L334" s="11"/>
    </row>
    <row r="335" spans="1:12">
      <c r="A335" s="41">
        <v>60306</v>
      </c>
      <c r="B335" s="27" t="s">
        <v>214</v>
      </c>
      <c r="C335" s="27" t="s">
        <v>334</v>
      </c>
      <c r="D335" s="27" t="s">
        <v>482</v>
      </c>
      <c r="E335" s="15">
        <f t="shared" si="6"/>
        <v>0</v>
      </c>
      <c r="F335" s="16">
        <v>0</v>
      </c>
      <c r="G335" s="17">
        <v>0</v>
      </c>
      <c r="H335" s="11"/>
      <c r="I335" s="11"/>
      <c r="J335" s="11"/>
      <c r="K335" s="11"/>
      <c r="L335" s="11"/>
    </row>
    <row r="336" spans="1:12">
      <c r="A336" s="41">
        <v>90207</v>
      </c>
      <c r="B336" s="27" t="s">
        <v>139</v>
      </c>
      <c r="C336" s="27" t="s">
        <v>165</v>
      </c>
      <c r="D336" s="27" t="s">
        <v>483</v>
      </c>
      <c r="E336" s="15">
        <f t="shared" si="6"/>
        <v>0</v>
      </c>
      <c r="F336" s="16">
        <v>0</v>
      </c>
      <c r="G336" s="17">
        <v>0</v>
      </c>
      <c r="H336" s="11"/>
      <c r="I336" s="11"/>
      <c r="J336" s="11"/>
      <c r="K336" s="11"/>
      <c r="L336" s="11"/>
    </row>
    <row r="337" spans="1:12">
      <c r="A337" s="41">
        <v>91004</v>
      </c>
      <c r="B337" s="27" t="s">
        <v>139</v>
      </c>
      <c r="C337" s="27" t="s">
        <v>232</v>
      </c>
      <c r="D337" s="27" t="s">
        <v>484</v>
      </c>
      <c r="E337" s="15">
        <f t="shared" si="6"/>
        <v>0</v>
      </c>
      <c r="F337" s="16">
        <v>0</v>
      </c>
      <c r="G337" s="17">
        <v>0</v>
      </c>
      <c r="H337" s="11"/>
      <c r="I337" s="11"/>
      <c r="J337" s="11"/>
      <c r="K337" s="11"/>
      <c r="L337" s="11"/>
    </row>
    <row r="338" spans="1:12">
      <c r="A338" s="41">
        <v>130712</v>
      </c>
      <c r="B338" s="27" t="s">
        <v>131</v>
      </c>
      <c r="C338" s="27" t="s">
        <v>132</v>
      </c>
      <c r="D338" s="27" t="s">
        <v>485</v>
      </c>
      <c r="E338" s="15">
        <f t="shared" si="6"/>
        <v>0</v>
      </c>
      <c r="F338" s="16">
        <v>0</v>
      </c>
      <c r="G338" s="17">
        <v>0</v>
      </c>
      <c r="H338" s="11"/>
      <c r="I338" s="11"/>
      <c r="J338" s="11"/>
      <c r="K338" s="11"/>
      <c r="L338" s="11"/>
    </row>
    <row r="339" spans="1:12">
      <c r="A339" s="41">
        <v>91107</v>
      </c>
      <c r="B339" s="27" t="s">
        <v>139</v>
      </c>
      <c r="C339" s="27" t="s">
        <v>156</v>
      </c>
      <c r="D339" s="27" t="s">
        <v>486</v>
      </c>
      <c r="E339" s="15">
        <f t="shared" si="6"/>
        <v>0</v>
      </c>
      <c r="F339" s="16">
        <v>0</v>
      </c>
      <c r="G339" s="17">
        <v>0</v>
      </c>
      <c r="H339" s="11"/>
      <c r="I339" s="11"/>
      <c r="J339" s="11"/>
      <c r="K339" s="11"/>
      <c r="L339" s="11"/>
    </row>
    <row r="340" spans="1:12">
      <c r="A340" s="41">
        <v>90208</v>
      </c>
      <c r="B340" s="27" t="s">
        <v>139</v>
      </c>
      <c r="C340" s="27" t="s">
        <v>165</v>
      </c>
      <c r="D340" s="27" t="s">
        <v>487</v>
      </c>
      <c r="E340" s="15">
        <f t="shared" si="6"/>
        <v>0</v>
      </c>
      <c r="F340" s="16">
        <v>0</v>
      </c>
      <c r="G340" s="17">
        <v>0</v>
      </c>
      <c r="H340" s="11"/>
      <c r="I340" s="11"/>
      <c r="J340" s="11"/>
      <c r="K340" s="11"/>
      <c r="L340" s="11"/>
    </row>
    <row r="341" spans="1:12">
      <c r="A341" s="41">
        <v>70212</v>
      </c>
      <c r="B341" s="27" t="s">
        <v>102</v>
      </c>
      <c r="C341" s="27" t="s">
        <v>161</v>
      </c>
      <c r="D341" s="27" t="s">
        <v>488</v>
      </c>
      <c r="E341" s="15">
        <f t="shared" si="6"/>
        <v>0</v>
      </c>
      <c r="F341" s="16">
        <v>0</v>
      </c>
      <c r="G341" s="17">
        <v>0</v>
      </c>
      <c r="H341" s="11"/>
      <c r="I341" s="11"/>
      <c r="J341" s="11"/>
      <c r="K341" s="11"/>
      <c r="L341" s="11"/>
    </row>
    <row r="342" spans="1:12">
      <c r="A342" s="41">
        <v>91112</v>
      </c>
      <c r="B342" s="27" t="s">
        <v>139</v>
      </c>
      <c r="C342" s="27" t="s">
        <v>156</v>
      </c>
      <c r="D342" s="27" t="s">
        <v>489</v>
      </c>
      <c r="E342" s="15">
        <f t="shared" si="6"/>
        <v>0</v>
      </c>
      <c r="F342" s="16">
        <v>0</v>
      </c>
      <c r="G342" s="17">
        <v>0</v>
      </c>
      <c r="H342" s="11"/>
      <c r="I342" s="11"/>
      <c r="J342" s="11"/>
      <c r="K342" s="11"/>
      <c r="L342" s="11"/>
    </row>
    <row r="343" spans="1:12">
      <c r="A343" s="41">
        <v>130308</v>
      </c>
      <c r="B343" s="27" t="s">
        <v>131</v>
      </c>
      <c r="C343" s="27" t="s">
        <v>219</v>
      </c>
      <c r="D343" s="27" t="s">
        <v>490</v>
      </c>
      <c r="E343" s="15">
        <f t="shared" si="6"/>
        <v>0</v>
      </c>
      <c r="F343" s="16">
        <v>0</v>
      </c>
      <c r="G343" s="17">
        <v>0</v>
      </c>
      <c r="H343" s="11"/>
      <c r="I343" s="11"/>
      <c r="J343" s="11"/>
      <c r="K343" s="11"/>
      <c r="L343" s="11"/>
    </row>
    <row r="344" spans="1:12">
      <c r="A344" s="41">
        <v>70709</v>
      </c>
      <c r="B344" s="27" t="s">
        <v>102</v>
      </c>
      <c r="C344" s="27" t="s">
        <v>129</v>
      </c>
      <c r="D344" s="27" t="s">
        <v>491</v>
      </c>
      <c r="E344" s="15">
        <f t="shared" si="6"/>
        <v>0</v>
      </c>
      <c r="F344" s="16">
        <v>0</v>
      </c>
      <c r="G344" s="17">
        <v>0</v>
      </c>
      <c r="H344" s="11"/>
      <c r="I344" s="11"/>
      <c r="J344" s="11"/>
      <c r="K344" s="11"/>
      <c r="L344" s="11"/>
    </row>
    <row r="345" spans="1:12" ht="24">
      <c r="A345" s="41">
        <v>70301</v>
      </c>
      <c r="B345" s="27" t="s">
        <v>102</v>
      </c>
      <c r="C345" s="27" t="s">
        <v>102</v>
      </c>
      <c r="D345" s="27" t="s">
        <v>492</v>
      </c>
      <c r="E345" s="15">
        <f t="shared" si="6"/>
        <v>0</v>
      </c>
      <c r="F345" s="16">
        <v>0</v>
      </c>
      <c r="G345" s="17">
        <v>0</v>
      </c>
      <c r="H345" s="11"/>
      <c r="I345" s="11"/>
      <c r="J345" s="11"/>
      <c r="K345" s="11"/>
      <c r="L345" s="11"/>
    </row>
    <row r="346" spans="1:12">
      <c r="A346" s="41">
        <v>90209</v>
      </c>
      <c r="B346" s="27" t="s">
        <v>139</v>
      </c>
      <c r="C346" s="27" t="s">
        <v>165</v>
      </c>
      <c r="D346" s="27" t="s">
        <v>493</v>
      </c>
      <c r="E346" s="15">
        <f t="shared" si="6"/>
        <v>0</v>
      </c>
      <c r="F346" s="16">
        <v>0</v>
      </c>
      <c r="G346" s="17">
        <v>0</v>
      </c>
      <c r="H346" s="11"/>
      <c r="I346" s="11"/>
      <c r="J346" s="11"/>
      <c r="K346" s="11"/>
      <c r="L346" s="11"/>
    </row>
    <row r="347" spans="1:12">
      <c r="A347" s="41">
        <v>70603</v>
      </c>
      <c r="B347" s="27" t="s">
        <v>102</v>
      </c>
      <c r="C347" s="27" t="s">
        <v>336</v>
      </c>
      <c r="D347" s="27" t="s">
        <v>494</v>
      </c>
      <c r="E347" s="15">
        <f t="shared" si="6"/>
        <v>0</v>
      </c>
      <c r="F347" s="16">
        <v>0</v>
      </c>
      <c r="G347" s="17">
        <v>0</v>
      </c>
      <c r="H347" s="11"/>
      <c r="I347" s="11"/>
      <c r="J347" s="11"/>
      <c r="K347" s="11"/>
      <c r="L347" s="11"/>
    </row>
    <row r="348" spans="1:12">
      <c r="A348" s="41">
        <v>41103</v>
      </c>
      <c r="B348" s="27" t="s">
        <v>115</v>
      </c>
      <c r="C348" s="27" t="s">
        <v>451</v>
      </c>
      <c r="D348" s="27" t="s">
        <v>495</v>
      </c>
      <c r="E348" s="15">
        <f t="shared" si="6"/>
        <v>0</v>
      </c>
      <c r="F348" s="16">
        <v>0</v>
      </c>
      <c r="G348" s="17">
        <v>0</v>
      </c>
      <c r="H348" s="11"/>
      <c r="I348" s="11"/>
      <c r="J348" s="11"/>
      <c r="K348" s="11"/>
      <c r="L348" s="11"/>
    </row>
    <row r="349" spans="1:12">
      <c r="A349" s="41">
        <v>110102</v>
      </c>
      <c r="B349" s="27" t="s">
        <v>291</v>
      </c>
      <c r="C349" s="27" t="s">
        <v>292</v>
      </c>
      <c r="D349" s="27" t="s">
        <v>496</v>
      </c>
      <c r="E349" s="15">
        <f t="shared" si="6"/>
        <v>1</v>
      </c>
      <c r="F349" s="16">
        <v>0</v>
      </c>
      <c r="G349" s="17">
        <v>0</v>
      </c>
      <c r="H349" s="11"/>
      <c r="I349" s="11"/>
      <c r="J349" s="11"/>
      <c r="K349" s="11"/>
      <c r="L349" s="11">
        <v>1</v>
      </c>
    </row>
    <row r="350" spans="1:12">
      <c r="A350" s="41">
        <v>41306</v>
      </c>
      <c r="B350" s="27" t="s">
        <v>115</v>
      </c>
      <c r="C350" s="27" t="s">
        <v>183</v>
      </c>
      <c r="D350" s="27" t="s">
        <v>497</v>
      </c>
      <c r="E350" s="15">
        <f t="shared" si="6"/>
        <v>0</v>
      </c>
      <c r="F350" s="16">
        <v>0</v>
      </c>
      <c r="G350" s="17">
        <v>0</v>
      </c>
      <c r="H350" s="11"/>
      <c r="I350" s="11"/>
      <c r="J350" s="11"/>
      <c r="K350" s="11"/>
      <c r="L350" s="11"/>
    </row>
    <row r="351" spans="1:12">
      <c r="A351" s="41">
        <v>120404</v>
      </c>
      <c r="B351" s="27" t="s">
        <v>104</v>
      </c>
      <c r="C351" s="27" t="s">
        <v>261</v>
      </c>
      <c r="D351" s="27" t="s">
        <v>498</v>
      </c>
      <c r="E351" s="15">
        <f t="shared" si="6"/>
        <v>0</v>
      </c>
      <c r="F351" s="16">
        <v>0</v>
      </c>
      <c r="G351" s="17">
        <v>0</v>
      </c>
      <c r="H351" s="11"/>
      <c r="I351" s="11"/>
      <c r="J351" s="11"/>
      <c r="K351" s="11"/>
      <c r="L351" s="11"/>
    </row>
    <row r="352" spans="1:12">
      <c r="A352" s="41">
        <v>60602</v>
      </c>
      <c r="B352" s="27" t="s">
        <v>214</v>
      </c>
      <c r="C352" s="27" t="s">
        <v>328</v>
      </c>
      <c r="D352" s="27" t="s">
        <v>499</v>
      </c>
      <c r="E352" s="15">
        <f t="shared" si="6"/>
        <v>0</v>
      </c>
      <c r="F352" s="16">
        <v>0</v>
      </c>
      <c r="G352" s="17">
        <v>0</v>
      </c>
      <c r="H352" s="11"/>
      <c r="I352" s="11"/>
      <c r="J352" s="11"/>
      <c r="K352" s="11"/>
      <c r="L352" s="11"/>
    </row>
    <row r="353" spans="1:12">
      <c r="A353" s="41">
        <v>70305</v>
      </c>
      <c r="B353" s="27" t="s">
        <v>102</v>
      </c>
      <c r="C353" s="27" t="s">
        <v>102</v>
      </c>
      <c r="D353" s="27" t="s">
        <v>500</v>
      </c>
      <c r="E353" s="15">
        <f t="shared" si="6"/>
        <v>0</v>
      </c>
      <c r="F353" s="16">
        <v>0</v>
      </c>
      <c r="G353" s="17">
        <v>0</v>
      </c>
      <c r="H353" s="11"/>
      <c r="I353" s="11"/>
      <c r="J353" s="11"/>
      <c r="K353" s="11"/>
      <c r="L353" s="11"/>
    </row>
    <row r="354" spans="1:12">
      <c r="A354" s="41">
        <v>90308</v>
      </c>
      <c r="B354" s="27" t="s">
        <v>139</v>
      </c>
      <c r="C354" s="27" t="s">
        <v>238</v>
      </c>
      <c r="D354" s="27" t="s">
        <v>500</v>
      </c>
      <c r="E354" s="15">
        <f t="shared" si="6"/>
        <v>0</v>
      </c>
      <c r="F354" s="16">
        <v>0</v>
      </c>
      <c r="G354" s="17">
        <v>0</v>
      </c>
      <c r="H354" s="11"/>
      <c r="I354" s="11"/>
      <c r="J354" s="11"/>
      <c r="K354" s="11"/>
      <c r="L354" s="11"/>
    </row>
    <row r="355" spans="1:12">
      <c r="A355" s="41">
        <v>80816</v>
      </c>
      <c r="B355" s="27" t="s">
        <v>97</v>
      </c>
      <c r="C355" s="27" t="s">
        <v>97</v>
      </c>
      <c r="D355" s="27" t="s">
        <v>501</v>
      </c>
      <c r="E355" s="15">
        <f t="shared" si="6"/>
        <v>6</v>
      </c>
      <c r="F355" s="16">
        <v>6</v>
      </c>
      <c r="G355" s="14">
        <v>6</v>
      </c>
      <c r="H355" s="11">
        <v>6</v>
      </c>
      <c r="I355" s="11">
        <v>6</v>
      </c>
      <c r="J355" s="11">
        <v>6</v>
      </c>
      <c r="K355" s="11">
        <v>6</v>
      </c>
      <c r="L355" s="11">
        <v>6</v>
      </c>
    </row>
    <row r="356" spans="1:12">
      <c r="A356" s="41">
        <v>10210</v>
      </c>
      <c r="B356" s="27" t="s">
        <v>119</v>
      </c>
      <c r="C356" s="27" t="s">
        <v>167</v>
      </c>
      <c r="D356" s="27" t="s">
        <v>502</v>
      </c>
      <c r="E356" s="15">
        <f t="shared" si="6"/>
        <v>0</v>
      </c>
      <c r="F356" s="16">
        <v>0</v>
      </c>
      <c r="G356" s="14">
        <v>0</v>
      </c>
      <c r="H356" s="11"/>
      <c r="I356" s="11"/>
      <c r="J356" s="11"/>
      <c r="K356" s="11"/>
      <c r="L356" s="11"/>
    </row>
    <row r="357" spans="1:12">
      <c r="A357" s="41">
        <v>70306</v>
      </c>
      <c r="B357" s="27" t="s">
        <v>102</v>
      </c>
      <c r="C357" s="27" t="s">
        <v>102</v>
      </c>
      <c r="D357" s="27" t="s">
        <v>503</v>
      </c>
      <c r="E357" s="15">
        <f t="shared" si="6"/>
        <v>0</v>
      </c>
      <c r="F357" s="16">
        <v>0</v>
      </c>
      <c r="G357" s="17">
        <v>0</v>
      </c>
      <c r="H357" s="11"/>
      <c r="I357" s="11"/>
      <c r="J357" s="11"/>
      <c r="K357" s="11"/>
      <c r="L357" s="11"/>
    </row>
    <row r="358" spans="1:12">
      <c r="A358" s="41">
        <v>90210</v>
      </c>
      <c r="B358" s="27" t="s">
        <v>139</v>
      </c>
      <c r="C358" s="27" t="s">
        <v>165</v>
      </c>
      <c r="D358" s="27" t="s">
        <v>504</v>
      </c>
      <c r="E358" s="15">
        <f t="shared" si="6"/>
        <v>0</v>
      </c>
      <c r="F358" s="16">
        <v>0</v>
      </c>
      <c r="G358" s="17">
        <v>0</v>
      </c>
      <c r="H358" s="11"/>
      <c r="I358" s="11"/>
      <c r="J358" s="11"/>
      <c r="K358" s="11"/>
      <c r="L358" s="11"/>
    </row>
    <row r="359" spans="1:12">
      <c r="A359" s="41">
        <v>20405</v>
      </c>
      <c r="B359" s="27" t="s">
        <v>110</v>
      </c>
      <c r="C359" s="27" t="s">
        <v>242</v>
      </c>
      <c r="D359" s="27" t="s">
        <v>505</v>
      </c>
      <c r="E359" s="15">
        <f t="shared" si="6"/>
        <v>0</v>
      </c>
      <c r="F359" s="16">
        <v>0</v>
      </c>
      <c r="G359" s="17">
        <v>0</v>
      </c>
      <c r="H359" s="11"/>
      <c r="I359" s="11"/>
      <c r="J359" s="11"/>
      <c r="K359" s="11"/>
      <c r="L359" s="11"/>
    </row>
    <row r="360" spans="1:12">
      <c r="A360" s="41">
        <v>90702</v>
      </c>
      <c r="B360" s="27" t="s">
        <v>139</v>
      </c>
      <c r="C360" s="27" t="s">
        <v>250</v>
      </c>
      <c r="D360" s="27" t="s">
        <v>505</v>
      </c>
      <c r="E360" s="15">
        <f t="shared" si="6"/>
        <v>0</v>
      </c>
      <c r="F360" s="16">
        <v>0</v>
      </c>
      <c r="G360" s="17">
        <v>0</v>
      </c>
      <c r="H360" s="11"/>
      <c r="I360" s="11"/>
      <c r="J360" s="11"/>
      <c r="K360" s="11"/>
      <c r="L360" s="11"/>
    </row>
    <row r="361" spans="1:12">
      <c r="A361" s="41">
        <v>41101</v>
      </c>
      <c r="B361" s="27" t="s">
        <v>115</v>
      </c>
      <c r="C361" s="27" t="s">
        <v>451</v>
      </c>
      <c r="D361" s="27" t="s">
        <v>506</v>
      </c>
      <c r="E361" s="15">
        <f t="shared" si="6"/>
        <v>0</v>
      </c>
      <c r="F361" s="16">
        <v>0</v>
      </c>
      <c r="G361" s="17">
        <v>0</v>
      </c>
      <c r="H361" s="11"/>
      <c r="I361" s="11"/>
      <c r="J361" s="11"/>
      <c r="K361" s="11"/>
      <c r="L361" s="11"/>
    </row>
    <row r="362" spans="1:12">
      <c r="A362" s="41">
        <v>130407</v>
      </c>
      <c r="B362" s="27" t="s">
        <v>131</v>
      </c>
      <c r="C362" s="27" t="s">
        <v>178</v>
      </c>
      <c r="D362" s="27" t="s">
        <v>506</v>
      </c>
      <c r="E362" s="15">
        <f t="shared" si="6"/>
        <v>0</v>
      </c>
      <c r="F362" s="16">
        <v>0</v>
      </c>
      <c r="G362" s="17">
        <v>0</v>
      </c>
      <c r="H362" s="11"/>
      <c r="I362" s="11"/>
      <c r="J362" s="11"/>
      <c r="K362" s="11"/>
      <c r="L362" s="11"/>
    </row>
    <row r="363" spans="1:12">
      <c r="A363" s="41">
        <v>60309</v>
      </c>
      <c r="B363" s="27" t="s">
        <v>214</v>
      </c>
      <c r="C363" s="27" t="s">
        <v>334</v>
      </c>
      <c r="D363" s="27" t="s">
        <v>507</v>
      </c>
      <c r="E363" s="15">
        <f t="shared" si="6"/>
        <v>0</v>
      </c>
      <c r="F363" s="16">
        <v>0</v>
      </c>
      <c r="G363" s="17">
        <v>0</v>
      </c>
      <c r="H363" s="11"/>
      <c r="I363" s="11"/>
      <c r="J363" s="11"/>
      <c r="K363" s="11"/>
      <c r="L363" s="11"/>
    </row>
    <row r="364" spans="1:12">
      <c r="A364" s="41">
        <v>20306</v>
      </c>
      <c r="B364" s="27" t="s">
        <v>110</v>
      </c>
      <c r="C364" s="27" t="s">
        <v>361</v>
      </c>
      <c r="D364" s="27" t="s">
        <v>508</v>
      </c>
      <c r="E364" s="15">
        <f t="shared" si="6"/>
        <v>0</v>
      </c>
      <c r="F364" s="16">
        <v>0</v>
      </c>
      <c r="G364" s="17">
        <v>0</v>
      </c>
      <c r="H364" s="11"/>
      <c r="I364" s="11"/>
      <c r="J364" s="11"/>
      <c r="K364" s="11"/>
      <c r="L364" s="11"/>
    </row>
    <row r="365" spans="1:12">
      <c r="A365" s="41">
        <v>40606</v>
      </c>
      <c r="B365" s="27" t="s">
        <v>115</v>
      </c>
      <c r="C365" s="27" t="s">
        <v>185</v>
      </c>
      <c r="D365" s="27" t="s">
        <v>508</v>
      </c>
      <c r="E365" s="15">
        <f t="shared" si="6"/>
        <v>1</v>
      </c>
      <c r="F365" s="16">
        <v>1</v>
      </c>
      <c r="G365" s="14">
        <v>1</v>
      </c>
      <c r="H365" s="11">
        <v>1</v>
      </c>
      <c r="I365" s="11">
        <v>1</v>
      </c>
      <c r="J365" s="11">
        <v>1</v>
      </c>
      <c r="K365" s="11">
        <v>1</v>
      </c>
      <c r="L365" s="11">
        <v>1</v>
      </c>
    </row>
    <row r="366" spans="1:12">
      <c r="A366" s="41">
        <v>80820</v>
      </c>
      <c r="B366" s="27" t="s">
        <v>97</v>
      </c>
      <c r="C366" s="27" t="s">
        <v>97</v>
      </c>
      <c r="D366" s="27" t="s">
        <v>509</v>
      </c>
      <c r="E366" s="15">
        <f t="shared" si="6"/>
        <v>6</v>
      </c>
      <c r="F366" s="16">
        <v>6</v>
      </c>
      <c r="G366" s="14">
        <v>6</v>
      </c>
      <c r="H366" s="11">
        <v>6</v>
      </c>
      <c r="I366" s="11">
        <v>6</v>
      </c>
      <c r="J366" s="11">
        <v>6</v>
      </c>
      <c r="K366" s="11">
        <v>6</v>
      </c>
      <c r="L366" s="11">
        <v>6</v>
      </c>
    </row>
    <row r="367" spans="1:12">
      <c r="A367" s="41">
        <v>80505</v>
      </c>
      <c r="B367" s="27" t="s">
        <v>97</v>
      </c>
      <c r="C367" s="27" t="s">
        <v>240</v>
      </c>
      <c r="D367" s="27" t="s">
        <v>510</v>
      </c>
      <c r="E367" s="15">
        <f t="shared" si="6"/>
        <v>0</v>
      </c>
      <c r="F367" s="16">
        <v>0</v>
      </c>
      <c r="G367" s="14">
        <v>0</v>
      </c>
      <c r="H367" s="11"/>
      <c r="I367" s="11"/>
      <c r="J367" s="11"/>
      <c r="K367" s="11"/>
      <c r="L367" s="11"/>
    </row>
    <row r="368" spans="1:12">
      <c r="A368" s="41">
        <v>60201</v>
      </c>
      <c r="B368" s="27" t="s">
        <v>214</v>
      </c>
      <c r="C368" s="27" t="s">
        <v>274</v>
      </c>
      <c r="D368" s="27" t="s">
        <v>511</v>
      </c>
      <c r="E368" s="15">
        <f t="shared" si="6"/>
        <v>0</v>
      </c>
      <c r="F368" s="16">
        <v>0</v>
      </c>
      <c r="G368" s="14">
        <v>0</v>
      </c>
      <c r="H368" s="11"/>
      <c r="I368" s="11"/>
      <c r="J368" s="11"/>
      <c r="K368" s="11"/>
      <c r="L368" s="11"/>
    </row>
    <row r="369" spans="1:12">
      <c r="A369" s="41">
        <v>130309</v>
      </c>
      <c r="B369" s="27" t="s">
        <v>131</v>
      </c>
      <c r="C369" s="27" t="s">
        <v>219</v>
      </c>
      <c r="D369" s="27" t="s">
        <v>512</v>
      </c>
      <c r="E369" s="15">
        <f t="shared" si="6"/>
        <v>0</v>
      </c>
      <c r="F369" s="16">
        <v>0</v>
      </c>
      <c r="G369" s="14">
        <v>0</v>
      </c>
      <c r="H369" s="11"/>
      <c r="I369" s="11"/>
      <c r="J369" s="11"/>
      <c r="K369" s="11"/>
      <c r="L369" s="11"/>
    </row>
    <row r="370" spans="1:12">
      <c r="A370" s="41">
        <v>70409</v>
      </c>
      <c r="B370" s="27" t="s">
        <v>102</v>
      </c>
      <c r="C370" s="27" t="s">
        <v>158</v>
      </c>
      <c r="D370" s="27" t="s">
        <v>258</v>
      </c>
      <c r="E370" s="15">
        <f t="shared" si="6"/>
        <v>0</v>
      </c>
      <c r="F370" s="16">
        <v>0</v>
      </c>
      <c r="G370" s="14">
        <v>0</v>
      </c>
      <c r="H370" s="11"/>
      <c r="I370" s="11"/>
      <c r="J370" s="11"/>
      <c r="K370" s="11"/>
      <c r="L370" s="11"/>
    </row>
    <row r="371" spans="1:12">
      <c r="A371" s="41">
        <v>90501</v>
      </c>
      <c r="B371" s="27" t="s">
        <v>139</v>
      </c>
      <c r="C371" s="27" t="s">
        <v>258</v>
      </c>
      <c r="D371" s="27" t="s">
        <v>513</v>
      </c>
      <c r="E371" s="15">
        <f t="shared" si="6"/>
        <v>0</v>
      </c>
      <c r="F371" s="16">
        <v>0</v>
      </c>
      <c r="G371" s="14">
        <v>0</v>
      </c>
      <c r="H371" s="11"/>
      <c r="I371" s="11"/>
      <c r="J371" s="11"/>
      <c r="K371" s="11"/>
      <c r="L371" s="11"/>
    </row>
    <row r="372" spans="1:12">
      <c r="A372" s="41">
        <v>70213</v>
      </c>
      <c r="B372" s="27" t="s">
        <v>102</v>
      </c>
      <c r="C372" s="27" t="s">
        <v>161</v>
      </c>
      <c r="D372" s="27" t="s">
        <v>514</v>
      </c>
      <c r="E372" s="15">
        <f t="shared" si="6"/>
        <v>0</v>
      </c>
      <c r="F372" s="16">
        <v>0</v>
      </c>
      <c r="G372" s="14">
        <v>0</v>
      </c>
      <c r="H372" s="11"/>
      <c r="I372" s="11"/>
      <c r="J372" s="11"/>
      <c r="K372" s="11"/>
      <c r="L372" s="11"/>
    </row>
    <row r="373" spans="1:12">
      <c r="A373" s="41">
        <v>10207</v>
      </c>
      <c r="B373" s="27" t="s">
        <v>119</v>
      </c>
      <c r="C373" s="27" t="s">
        <v>167</v>
      </c>
      <c r="D373" s="27" t="s">
        <v>161</v>
      </c>
      <c r="E373" s="15">
        <f t="shared" si="6"/>
        <v>0</v>
      </c>
      <c r="F373" s="16">
        <v>0</v>
      </c>
      <c r="G373" s="14">
        <v>0</v>
      </c>
      <c r="H373" s="11"/>
      <c r="I373" s="11"/>
      <c r="J373" s="11"/>
      <c r="K373" s="11"/>
      <c r="L373" s="11"/>
    </row>
    <row r="374" spans="1:12">
      <c r="A374" s="41">
        <v>70201</v>
      </c>
      <c r="B374" s="27" t="s">
        <v>102</v>
      </c>
      <c r="C374" s="27" t="s">
        <v>161</v>
      </c>
      <c r="D374" s="27" t="s">
        <v>515</v>
      </c>
      <c r="E374" s="15">
        <f t="shared" si="6"/>
        <v>0</v>
      </c>
      <c r="F374" s="16">
        <v>0</v>
      </c>
      <c r="G374" s="14">
        <v>0</v>
      </c>
      <c r="H374" s="11"/>
      <c r="I374" s="11"/>
      <c r="J374" s="11"/>
      <c r="K374" s="11"/>
      <c r="L374" s="11"/>
    </row>
    <row r="375" spans="1:12">
      <c r="A375" s="41">
        <v>70214</v>
      </c>
      <c r="B375" s="27" t="s">
        <v>102</v>
      </c>
      <c r="C375" s="27" t="s">
        <v>161</v>
      </c>
      <c r="D375" s="27" t="s">
        <v>516</v>
      </c>
      <c r="E375" s="15">
        <f t="shared" si="6"/>
        <v>0</v>
      </c>
      <c r="F375" s="16">
        <v>0</v>
      </c>
      <c r="G375" s="14">
        <v>0</v>
      </c>
      <c r="H375" s="11"/>
      <c r="I375" s="11"/>
      <c r="J375" s="11"/>
      <c r="K375" s="11"/>
      <c r="L375" s="11"/>
    </row>
    <row r="376" spans="1:12">
      <c r="A376" s="41">
        <v>70107</v>
      </c>
      <c r="B376" s="27" t="s">
        <v>102</v>
      </c>
      <c r="C376" s="27" t="s">
        <v>355</v>
      </c>
      <c r="D376" s="27" t="s">
        <v>517</v>
      </c>
      <c r="E376" s="15">
        <f t="shared" si="6"/>
        <v>0</v>
      </c>
      <c r="F376" s="16">
        <v>0</v>
      </c>
      <c r="G376" s="14">
        <v>0</v>
      </c>
      <c r="H376" s="11"/>
      <c r="I376" s="11"/>
      <c r="J376" s="11"/>
      <c r="K376" s="11"/>
      <c r="L376" s="11"/>
    </row>
    <row r="377" spans="1:12">
      <c r="A377" s="41">
        <v>130907</v>
      </c>
      <c r="B377" s="27" t="s">
        <v>131</v>
      </c>
      <c r="C377" s="27" t="s">
        <v>357</v>
      </c>
      <c r="D377" s="27" t="s">
        <v>518</v>
      </c>
      <c r="E377" s="15">
        <f t="shared" si="6"/>
        <v>0</v>
      </c>
      <c r="F377" s="16">
        <v>0</v>
      </c>
      <c r="G377" s="14">
        <v>0</v>
      </c>
      <c r="H377" s="11"/>
      <c r="I377" s="11"/>
      <c r="J377" s="11"/>
      <c r="K377" s="11"/>
      <c r="L377" s="11"/>
    </row>
    <row r="378" spans="1:12">
      <c r="A378" s="41">
        <v>60205</v>
      </c>
      <c r="B378" s="27" t="s">
        <v>214</v>
      </c>
      <c r="C378" s="27" t="s">
        <v>274</v>
      </c>
      <c r="D378" s="27" t="s">
        <v>519</v>
      </c>
      <c r="E378" s="15">
        <f t="shared" si="6"/>
        <v>0</v>
      </c>
      <c r="F378" s="16">
        <v>0</v>
      </c>
      <c r="G378" s="14">
        <v>0</v>
      </c>
      <c r="H378" s="11"/>
      <c r="I378" s="11"/>
      <c r="J378" s="11"/>
      <c r="K378" s="11"/>
      <c r="L378" s="11"/>
    </row>
    <row r="379" spans="1:12">
      <c r="A379" s="41">
        <v>90604</v>
      </c>
      <c r="B379" s="27" t="s">
        <v>139</v>
      </c>
      <c r="C379" s="27" t="s">
        <v>253</v>
      </c>
      <c r="D379" s="27" t="s">
        <v>519</v>
      </c>
      <c r="E379" s="15">
        <f t="shared" si="6"/>
        <v>0</v>
      </c>
      <c r="F379" s="16">
        <v>0</v>
      </c>
      <c r="G379" s="14">
        <v>0</v>
      </c>
      <c r="H379" s="11"/>
      <c r="I379" s="11"/>
      <c r="J379" s="11"/>
      <c r="K379" s="11"/>
      <c r="L379" s="11"/>
    </row>
    <row r="380" spans="1:12">
      <c r="A380" s="41">
        <v>130310</v>
      </c>
      <c r="B380" s="27" t="s">
        <v>131</v>
      </c>
      <c r="C380" s="27" t="s">
        <v>219</v>
      </c>
      <c r="D380" s="27" t="s">
        <v>520</v>
      </c>
      <c r="E380" s="15">
        <f t="shared" si="6"/>
        <v>1</v>
      </c>
      <c r="F380" s="16">
        <v>1</v>
      </c>
      <c r="G380" s="14">
        <v>1</v>
      </c>
      <c r="H380" s="11">
        <v>1</v>
      </c>
      <c r="I380" s="11">
        <v>1</v>
      </c>
      <c r="J380" s="11">
        <v>1</v>
      </c>
      <c r="K380" s="11">
        <v>1</v>
      </c>
      <c r="L380" s="11">
        <v>1</v>
      </c>
    </row>
    <row r="381" spans="1:12">
      <c r="A381" s="41">
        <v>30108</v>
      </c>
      <c r="B381" s="27" t="s">
        <v>99</v>
      </c>
      <c r="C381" s="27" t="s">
        <v>99</v>
      </c>
      <c r="D381" s="27" t="s">
        <v>521</v>
      </c>
      <c r="E381" s="15">
        <f t="shared" si="6"/>
        <v>0</v>
      </c>
      <c r="F381" s="16">
        <v>0</v>
      </c>
      <c r="G381" s="14">
        <v>0</v>
      </c>
      <c r="H381" s="11"/>
      <c r="I381" s="11"/>
      <c r="J381" s="11"/>
      <c r="K381" s="11"/>
      <c r="L381" s="11"/>
    </row>
    <row r="382" spans="1:12">
      <c r="A382" s="41">
        <v>40202</v>
      </c>
      <c r="B382" s="27" t="s">
        <v>115</v>
      </c>
      <c r="C382" s="27" t="s">
        <v>150</v>
      </c>
      <c r="D382" s="27" t="s">
        <v>522</v>
      </c>
      <c r="E382" s="15">
        <f t="shared" si="6"/>
        <v>0</v>
      </c>
      <c r="F382" s="16">
        <v>0</v>
      </c>
      <c r="G382" s="14">
        <v>0</v>
      </c>
      <c r="H382" s="11"/>
      <c r="I382" s="11"/>
      <c r="J382" s="11"/>
      <c r="K382" s="11"/>
      <c r="L382" s="11"/>
    </row>
    <row r="383" spans="1:12">
      <c r="A383" s="41">
        <v>70108</v>
      </c>
      <c r="B383" s="27" t="s">
        <v>102</v>
      </c>
      <c r="C383" s="27" t="s">
        <v>355</v>
      </c>
      <c r="D383" s="27" t="s">
        <v>523</v>
      </c>
      <c r="E383" s="15">
        <f t="shared" si="6"/>
        <v>0</v>
      </c>
      <c r="F383" s="16">
        <v>0</v>
      </c>
      <c r="G383" s="14">
        <v>0</v>
      </c>
      <c r="H383" s="11"/>
      <c r="I383" s="11"/>
      <c r="J383" s="11"/>
      <c r="K383" s="11"/>
      <c r="L383" s="11"/>
    </row>
    <row r="384" spans="1:12">
      <c r="A384" s="41">
        <v>60104</v>
      </c>
      <c r="B384" s="27" t="s">
        <v>214</v>
      </c>
      <c r="C384" s="27" t="s">
        <v>282</v>
      </c>
      <c r="D384" s="27" t="s">
        <v>524</v>
      </c>
      <c r="E384" s="15">
        <f t="shared" si="6"/>
        <v>0</v>
      </c>
      <c r="F384" s="16">
        <v>0</v>
      </c>
      <c r="G384" s="14">
        <v>0</v>
      </c>
      <c r="H384" s="11"/>
      <c r="I384" s="11"/>
      <c r="J384" s="11"/>
      <c r="K384" s="11"/>
      <c r="L384" s="11"/>
    </row>
    <row r="385" spans="1:12" ht="24">
      <c r="A385" s="41">
        <v>91201</v>
      </c>
      <c r="B385" s="27" t="s">
        <v>139</v>
      </c>
      <c r="C385" s="27" t="s">
        <v>140</v>
      </c>
      <c r="D385" s="27" t="s">
        <v>525</v>
      </c>
      <c r="E385" s="15">
        <f t="shared" si="6"/>
        <v>0</v>
      </c>
      <c r="F385" s="16">
        <v>0</v>
      </c>
      <c r="G385" s="14">
        <v>0</v>
      </c>
      <c r="H385" s="11"/>
      <c r="I385" s="11"/>
      <c r="J385" s="11"/>
      <c r="K385" s="11"/>
      <c r="L385" s="11"/>
    </row>
    <row r="386" spans="1:12">
      <c r="A386" s="41">
        <v>60504</v>
      </c>
      <c r="B386" s="27" t="s">
        <v>214</v>
      </c>
      <c r="C386" s="27" t="s">
        <v>215</v>
      </c>
      <c r="D386" s="27" t="s">
        <v>526</v>
      </c>
      <c r="E386" s="15">
        <f t="shared" si="6"/>
        <v>0</v>
      </c>
      <c r="F386" s="16">
        <v>0</v>
      </c>
      <c r="G386" s="14">
        <v>0</v>
      </c>
      <c r="H386" s="11"/>
      <c r="I386" s="11"/>
      <c r="J386" s="11"/>
      <c r="K386" s="11"/>
      <c r="L386" s="11"/>
    </row>
    <row r="387" spans="1:12">
      <c r="A387" s="41">
        <v>70410</v>
      </c>
      <c r="B387" s="27" t="s">
        <v>102</v>
      </c>
      <c r="C387" s="27" t="s">
        <v>158</v>
      </c>
      <c r="D387" s="27" t="s">
        <v>527</v>
      </c>
      <c r="E387" s="15">
        <f t="shared" si="6"/>
        <v>0</v>
      </c>
      <c r="F387" s="16">
        <v>0</v>
      </c>
      <c r="G387" s="14">
        <v>0</v>
      </c>
      <c r="H387" s="11"/>
      <c r="I387" s="11"/>
      <c r="J387" s="11"/>
      <c r="K387" s="11"/>
      <c r="L387" s="11"/>
    </row>
    <row r="388" spans="1:12">
      <c r="A388" s="41">
        <v>20304</v>
      </c>
      <c r="B388" s="27" t="s">
        <v>110</v>
      </c>
      <c r="C388" s="27" t="s">
        <v>361</v>
      </c>
      <c r="D388" s="27" t="s">
        <v>528</v>
      </c>
      <c r="E388" s="15">
        <f t="shared" ref="E388:E451" si="7">+MAX(F388:BW388)</f>
        <v>0</v>
      </c>
      <c r="F388" s="16">
        <v>0</v>
      </c>
      <c r="G388" s="14">
        <v>0</v>
      </c>
      <c r="H388" s="11"/>
      <c r="I388" s="11"/>
      <c r="J388" s="11"/>
      <c r="K388" s="11"/>
      <c r="L388" s="11"/>
    </row>
    <row r="389" spans="1:12">
      <c r="A389" s="41">
        <v>60404</v>
      </c>
      <c r="B389" s="27" t="s">
        <v>214</v>
      </c>
      <c r="C389" s="27" t="s">
        <v>263</v>
      </c>
      <c r="D389" s="27" t="s">
        <v>528</v>
      </c>
      <c r="E389" s="15">
        <f t="shared" si="7"/>
        <v>0</v>
      </c>
      <c r="F389" s="16">
        <v>0</v>
      </c>
      <c r="G389" s="14">
        <v>0</v>
      </c>
      <c r="H389" s="11"/>
      <c r="I389" s="11"/>
      <c r="J389" s="11"/>
      <c r="K389" s="11"/>
      <c r="L389" s="11"/>
    </row>
    <row r="390" spans="1:12">
      <c r="A390" s="41">
        <v>90404</v>
      </c>
      <c r="B390" s="27" t="s">
        <v>139</v>
      </c>
      <c r="C390" s="27" t="s">
        <v>189</v>
      </c>
      <c r="D390" s="27" t="s">
        <v>528</v>
      </c>
      <c r="E390" s="15">
        <f t="shared" si="7"/>
        <v>0</v>
      </c>
      <c r="F390" s="16">
        <v>0</v>
      </c>
      <c r="G390" s="14">
        <v>0</v>
      </c>
      <c r="H390" s="11"/>
      <c r="I390" s="11"/>
      <c r="J390" s="11"/>
      <c r="K390" s="11"/>
      <c r="L390" s="11"/>
    </row>
    <row r="391" spans="1:12">
      <c r="A391" s="41">
        <v>70309</v>
      </c>
      <c r="B391" s="27" t="s">
        <v>102</v>
      </c>
      <c r="C391" s="27" t="s">
        <v>102</v>
      </c>
      <c r="D391" s="27" t="s">
        <v>529</v>
      </c>
      <c r="E391" s="15">
        <f t="shared" si="7"/>
        <v>0</v>
      </c>
      <c r="F391" s="16">
        <v>0</v>
      </c>
      <c r="G391" s="14">
        <v>0</v>
      </c>
      <c r="H391" s="11"/>
      <c r="I391" s="11"/>
      <c r="J391" s="11"/>
      <c r="K391" s="11"/>
      <c r="L391" s="11"/>
    </row>
    <row r="392" spans="1:12">
      <c r="A392" s="41">
        <v>20307</v>
      </c>
      <c r="B392" s="27" t="s">
        <v>110</v>
      </c>
      <c r="C392" s="27" t="s">
        <v>361</v>
      </c>
      <c r="D392" s="27" t="s">
        <v>530</v>
      </c>
      <c r="E392" s="15">
        <f t="shared" si="7"/>
        <v>0</v>
      </c>
      <c r="F392" s="16">
        <v>0</v>
      </c>
      <c r="G392" s="14">
        <v>0</v>
      </c>
      <c r="H392" s="11"/>
      <c r="I392" s="11"/>
      <c r="J392" s="11"/>
      <c r="K392" s="11"/>
      <c r="L392" s="11"/>
    </row>
    <row r="393" spans="1:12">
      <c r="A393" s="41">
        <v>90507</v>
      </c>
      <c r="B393" s="27" t="s">
        <v>139</v>
      </c>
      <c r="C393" s="27" t="s">
        <v>258</v>
      </c>
      <c r="D393" s="27" t="s">
        <v>531</v>
      </c>
      <c r="E393" s="15">
        <f t="shared" si="7"/>
        <v>0</v>
      </c>
      <c r="F393" s="16">
        <v>0</v>
      </c>
      <c r="G393" s="14">
        <v>0</v>
      </c>
      <c r="H393" s="11"/>
      <c r="I393" s="11"/>
      <c r="J393" s="11"/>
      <c r="K393" s="11"/>
      <c r="L393" s="11"/>
    </row>
    <row r="394" spans="1:12">
      <c r="A394" s="41">
        <v>120903</v>
      </c>
      <c r="B394" s="27" t="s">
        <v>104</v>
      </c>
      <c r="C394" s="27" t="s">
        <v>122</v>
      </c>
      <c r="D394" s="27" t="s">
        <v>532</v>
      </c>
      <c r="E394" s="15">
        <f t="shared" si="7"/>
        <v>0</v>
      </c>
      <c r="F394" s="16">
        <v>0</v>
      </c>
      <c r="G394" s="14">
        <v>0</v>
      </c>
      <c r="H394" s="11"/>
      <c r="I394" s="11"/>
      <c r="J394" s="11"/>
      <c r="K394" s="11"/>
      <c r="L394" s="11"/>
    </row>
    <row r="395" spans="1:12">
      <c r="A395" s="41">
        <v>40708</v>
      </c>
      <c r="B395" s="27" t="s">
        <v>115</v>
      </c>
      <c r="C395" s="27" t="s">
        <v>318</v>
      </c>
      <c r="D395" s="27" t="s">
        <v>533</v>
      </c>
      <c r="E395" s="15">
        <f t="shared" si="7"/>
        <v>0</v>
      </c>
      <c r="F395" s="16">
        <v>0</v>
      </c>
      <c r="G395" s="14">
        <v>0</v>
      </c>
      <c r="H395" s="11"/>
      <c r="I395" s="11"/>
      <c r="J395" s="11"/>
      <c r="K395" s="11"/>
      <c r="L395" s="11"/>
    </row>
    <row r="396" spans="1:12">
      <c r="A396" s="41">
        <v>91008</v>
      </c>
      <c r="B396" s="27" t="s">
        <v>139</v>
      </c>
      <c r="C396" s="27" t="s">
        <v>232</v>
      </c>
      <c r="D396" s="27" t="s">
        <v>533</v>
      </c>
      <c r="E396" s="15">
        <f t="shared" si="7"/>
        <v>0</v>
      </c>
      <c r="F396" s="16">
        <v>0</v>
      </c>
      <c r="G396" s="14">
        <v>0</v>
      </c>
      <c r="H396" s="11"/>
      <c r="I396" s="11"/>
      <c r="J396" s="11"/>
      <c r="K396" s="11"/>
      <c r="L396" s="11"/>
    </row>
    <row r="397" spans="1:12">
      <c r="A397" s="41">
        <v>40703</v>
      </c>
      <c r="B397" s="27" t="s">
        <v>115</v>
      </c>
      <c r="C397" s="27" t="s">
        <v>318</v>
      </c>
      <c r="D397" s="27" t="s">
        <v>534</v>
      </c>
      <c r="E397" s="15">
        <f t="shared" si="7"/>
        <v>0</v>
      </c>
      <c r="F397" s="16">
        <v>0</v>
      </c>
      <c r="G397" s="14">
        <v>0</v>
      </c>
      <c r="H397" s="11"/>
      <c r="I397" s="11"/>
      <c r="J397" s="11"/>
      <c r="K397" s="11"/>
      <c r="L397" s="11"/>
    </row>
    <row r="398" spans="1:12">
      <c r="A398" s="41">
        <v>40803</v>
      </c>
      <c r="B398" s="27" t="s">
        <v>115</v>
      </c>
      <c r="C398" s="27" t="s">
        <v>419</v>
      </c>
      <c r="D398" s="27" t="s">
        <v>535</v>
      </c>
      <c r="E398" s="15">
        <f t="shared" si="7"/>
        <v>0</v>
      </c>
      <c r="F398" s="16">
        <v>0</v>
      </c>
      <c r="G398" s="14">
        <v>0</v>
      </c>
      <c r="H398" s="11"/>
      <c r="I398" s="11"/>
      <c r="J398" s="11"/>
      <c r="K398" s="11"/>
      <c r="L398" s="11"/>
    </row>
    <row r="399" spans="1:12">
      <c r="A399" s="41">
        <v>70307</v>
      </c>
      <c r="B399" s="27" t="s">
        <v>102</v>
      </c>
      <c r="C399" s="27" t="s">
        <v>102</v>
      </c>
      <c r="D399" s="27" t="s">
        <v>535</v>
      </c>
      <c r="E399" s="15">
        <f t="shared" si="7"/>
        <v>0</v>
      </c>
      <c r="F399" s="16">
        <v>0</v>
      </c>
      <c r="G399" s="14">
        <v>0</v>
      </c>
      <c r="H399" s="11"/>
      <c r="I399" s="11"/>
      <c r="J399" s="11"/>
      <c r="K399" s="11"/>
      <c r="L399" s="11"/>
    </row>
    <row r="400" spans="1:12">
      <c r="A400" s="41">
        <v>70502</v>
      </c>
      <c r="B400" s="27" t="s">
        <v>102</v>
      </c>
      <c r="C400" s="27" t="s">
        <v>536</v>
      </c>
      <c r="D400" s="27" t="s">
        <v>537</v>
      </c>
      <c r="E400" s="15">
        <f t="shared" si="7"/>
        <v>0</v>
      </c>
      <c r="F400" s="16">
        <v>0</v>
      </c>
      <c r="G400" s="14">
        <v>0</v>
      </c>
      <c r="H400" s="11"/>
      <c r="I400" s="11"/>
      <c r="J400" s="11"/>
      <c r="K400" s="11"/>
      <c r="L400" s="11"/>
    </row>
    <row r="401" spans="1:12">
      <c r="A401" s="41">
        <v>60705</v>
      </c>
      <c r="B401" s="27" t="s">
        <v>214</v>
      </c>
      <c r="C401" s="27" t="s">
        <v>286</v>
      </c>
      <c r="D401" s="27" t="s">
        <v>538</v>
      </c>
      <c r="E401" s="15">
        <f t="shared" si="7"/>
        <v>0</v>
      </c>
      <c r="F401" s="16">
        <v>0</v>
      </c>
      <c r="G401" s="14">
        <v>0</v>
      </c>
      <c r="H401" s="11"/>
      <c r="I401" s="11"/>
      <c r="J401" s="11"/>
      <c r="K401" s="11"/>
      <c r="L401" s="11"/>
    </row>
    <row r="402" spans="1:12">
      <c r="A402" s="41">
        <v>60503</v>
      </c>
      <c r="B402" s="27" t="s">
        <v>214</v>
      </c>
      <c r="C402" s="27" t="s">
        <v>215</v>
      </c>
      <c r="D402" s="27" t="s">
        <v>539</v>
      </c>
      <c r="E402" s="15">
        <f t="shared" si="7"/>
        <v>0</v>
      </c>
      <c r="F402" s="16">
        <v>0</v>
      </c>
      <c r="G402" s="14">
        <v>0</v>
      </c>
      <c r="H402" s="11"/>
      <c r="I402" s="11"/>
      <c r="J402" s="11"/>
      <c r="K402" s="11"/>
      <c r="L402" s="11"/>
    </row>
    <row r="403" spans="1:12">
      <c r="A403" s="41">
        <v>90703</v>
      </c>
      <c r="B403" s="27" t="s">
        <v>139</v>
      </c>
      <c r="C403" s="27" t="s">
        <v>250</v>
      </c>
      <c r="D403" s="27" t="s">
        <v>539</v>
      </c>
      <c r="E403" s="15">
        <f t="shared" si="7"/>
        <v>0</v>
      </c>
      <c r="F403" s="16">
        <v>0</v>
      </c>
      <c r="G403" s="14">
        <v>0</v>
      </c>
      <c r="H403" s="11"/>
      <c r="I403" s="11"/>
      <c r="J403" s="11"/>
      <c r="K403" s="11"/>
      <c r="L403" s="11"/>
    </row>
    <row r="404" spans="1:12">
      <c r="A404" s="41">
        <v>60307</v>
      </c>
      <c r="B404" s="27" t="s">
        <v>214</v>
      </c>
      <c r="C404" s="27" t="s">
        <v>334</v>
      </c>
      <c r="D404" s="27" t="s">
        <v>540</v>
      </c>
      <c r="E404" s="15">
        <f t="shared" si="7"/>
        <v>0</v>
      </c>
      <c r="F404" s="16">
        <v>0</v>
      </c>
      <c r="G404" s="14">
        <v>0</v>
      </c>
      <c r="H404" s="11"/>
      <c r="I404" s="11"/>
      <c r="J404" s="11"/>
      <c r="K404" s="11"/>
      <c r="L404" s="11"/>
    </row>
    <row r="405" spans="1:12">
      <c r="A405" s="41">
        <v>60308</v>
      </c>
      <c r="B405" s="27" t="s">
        <v>214</v>
      </c>
      <c r="C405" s="27" t="s">
        <v>334</v>
      </c>
      <c r="D405" s="27" t="s">
        <v>541</v>
      </c>
      <c r="E405" s="15">
        <f t="shared" si="7"/>
        <v>0</v>
      </c>
      <c r="F405" s="16">
        <v>0</v>
      </c>
      <c r="G405" s="14">
        <v>0</v>
      </c>
      <c r="H405" s="11"/>
      <c r="I405" s="11"/>
      <c r="J405" s="11"/>
      <c r="K405" s="11"/>
      <c r="L405" s="11"/>
    </row>
    <row r="406" spans="1:12">
      <c r="A406" s="41">
        <v>130713</v>
      </c>
      <c r="B406" s="27" t="s">
        <v>131</v>
      </c>
      <c r="C406" s="27" t="s">
        <v>132</v>
      </c>
      <c r="D406" s="27" t="s">
        <v>542</v>
      </c>
      <c r="E406" s="15">
        <f t="shared" si="7"/>
        <v>0</v>
      </c>
      <c r="F406" s="16">
        <v>0</v>
      </c>
      <c r="G406" s="14">
        <v>0</v>
      </c>
      <c r="H406" s="11"/>
      <c r="I406" s="11"/>
      <c r="J406" s="11"/>
      <c r="K406" s="11"/>
      <c r="L406" s="11"/>
    </row>
    <row r="407" spans="1:12">
      <c r="A407" s="41">
        <v>90803</v>
      </c>
      <c r="B407" s="27" t="s">
        <v>139</v>
      </c>
      <c r="C407" s="27" t="s">
        <v>302</v>
      </c>
      <c r="D407" s="27" t="s">
        <v>543</v>
      </c>
      <c r="E407" s="15">
        <f t="shared" si="7"/>
        <v>0</v>
      </c>
      <c r="F407" s="16">
        <v>0</v>
      </c>
      <c r="G407" s="14">
        <v>0</v>
      </c>
      <c r="H407" s="11"/>
      <c r="I407" s="11"/>
      <c r="J407" s="11"/>
      <c r="K407" s="11"/>
      <c r="L407" s="11"/>
    </row>
    <row r="408" spans="1:12">
      <c r="A408" s="41">
        <v>130908</v>
      </c>
      <c r="B408" s="27" t="s">
        <v>131</v>
      </c>
      <c r="C408" s="27" t="s">
        <v>357</v>
      </c>
      <c r="D408" s="27" t="s">
        <v>544</v>
      </c>
      <c r="E408" s="15">
        <f t="shared" si="7"/>
        <v>0</v>
      </c>
      <c r="F408" s="16">
        <v>0</v>
      </c>
      <c r="G408" s="14">
        <v>0</v>
      </c>
      <c r="H408" s="11"/>
      <c r="I408" s="11"/>
      <c r="J408" s="11"/>
      <c r="K408" s="11"/>
      <c r="L408" s="11"/>
    </row>
    <row r="409" spans="1:12">
      <c r="A409" s="41">
        <v>60403</v>
      </c>
      <c r="B409" s="27" t="s">
        <v>214</v>
      </c>
      <c r="C409" s="27" t="s">
        <v>263</v>
      </c>
      <c r="D409" s="27" t="s">
        <v>545</v>
      </c>
      <c r="E409" s="15">
        <f t="shared" si="7"/>
        <v>0</v>
      </c>
      <c r="F409" s="16">
        <v>0</v>
      </c>
      <c r="G409" s="14">
        <v>0</v>
      </c>
      <c r="H409" s="11"/>
      <c r="I409" s="11"/>
      <c r="J409" s="11"/>
      <c r="K409" s="11"/>
      <c r="L409" s="11"/>
    </row>
    <row r="410" spans="1:12">
      <c r="A410" s="41">
        <v>90406</v>
      </c>
      <c r="B410" s="27" t="s">
        <v>139</v>
      </c>
      <c r="C410" s="27" t="s">
        <v>189</v>
      </c>
      <c r="D410" s="27" t="s">
        <v>546</v>
      </c>
      <c r="E410" s="15">
        <f t="shared" si="7"/>
        <v>0</v>
      </c>
      <c r="F410" s="16">
        <v>0</v>
      </c>
      <c r="G410" s="14">
        <v>0</v>
      </c>
      <c r="H410" s="11"/>
      <c r="I410" s="11"/>
      <c r="J410" s="11"/>
      <c r="K410" s="11"/>
      <c r="L410" s="11"/>
    </row>
    <row r="411" spans="1:12">
      <c r="A411" s="41">
        <v>40406</v>
      </c>
      <c r="B411" s="27" t="s">
        <v>115</v>
      </c>
      <c r="C411" s="27" t="s">
        <v>124</v>
      </c>
      <c r="D411" s="27" t="s">
        <v>547</v>
      </c>
      <c r="E411" s="15">
        <f t="shared" si="7"/>
        <v>0</v>
      </c>
      <c r="F411" s="16">
        <v>0</v>
      </c>
      <c r="G411" s="14">
        <v>0</v>
      </c>
      <c r="H411" s="11"/>
      <c r="I411" s="11"/>
      <c r="J411" s="11"/>
      <c r="K411" s="11"/>
      <c r="L411" s="11"/>
    </row>
    <row r="412" spans="1:12">
      <c r="A412" s="41">
        <v>70308</v>
      </c>
      <c r="B412" s="27" t="s">
        <v>102</v>
      </c>
      <c r="C412" s="27" t="s">
        <v>102</v>
      </c>
      <c r="D412" s="27" t="s">
        <v>548</v>
      </c>
      <c r="E412" s="15">
        <f t="shared" si="7"/>
        <v>0</v>
      </c>
      <c r="F412" s="16">
        <v>0</v>
      </c>
      <c r="G412" s="14">
        <v>0</v>
      </c>
      <c r="H412" s="11"/>
      <c r="I412" s="11"/>
      <c r="J412" s="11"/>
      <c r="K412" s="11"/>
      <c r="L412" s="11"/>
    </row>
    <row r="413" spans="1:12">
      <c r="A413" s="41">
        <v>60301</v>
      </c>
      <c r="B413" s="27" t="s">
        <v>214</v>
      </c>
      <c r="C413" s="27" t="s">
        <v>334</v>
      </c>
      <c r="D413" s="27" t="s">
        <v>549</v>
      </c>
      <c r="E413" s="15">
        <f t="shared" si="7"/>
        <v>0</v>
      </c>
      <c r="F413" s="16">
        <v>0</v>
      </c>
      <c r="G413" s="14">
        <v>0</v>
      </c>
      <c r="H413" s="11"/>
      <c r="I413" s="11"/>
      <c r="J413" s="11"/>
      <c r="K413" s="11"/>
      <c r="L413" s="11"/>
    </row>
    <row r="414" spans="1:12">
      <c r="A414" s="41">
        <v>90304</v>
      </c>
      <c r="B414" s="27" t="s">
        <v>139</v>
      </c>
      <c r="C414" s="27" t="s">
        <v>238</v>
      </c>
      <c r="D414" s="27" t="s">
        <v>550</v>
      </c>
      <c r="E414" s="15">
        <f t="shared" si="7"/>
        <v>0</v>
      </c>
      <c r="F414" s="16">
        <v>0</v>
      </c>
      <c r="G414" s="14">
        <v>0</v>
      </c>
      <c r="H414" s="11"/>
      <c r="I414" s="11"/>
      <c r="J414" s="11"/>
      <c r="K414" s="11"/>
      <c r="L414" s="11"/>
    </row>
    <row r="415" spans="1:12">
      <c r="A415" s="41">
        <v>70401</v>
      </c>
      <c r="B415" s="27" t="s">
        <v>102</v>
      </c>
      <c r="C415" s="27" t="s">
        <v>158</v>
      </c>
      <c r="D415" s="27" t="s">
        <v>551</v>
      </c>
      <c r="E415" s="15">
        <f t="shared" si="7"/>
        <v>0</v>
      </c>
      <c r="F415" s="16">
        <v>0</v>
      </c>
      <c r="G415" s="14">
        <v>0</v>
      </c>
      <c r="H415" s="11"/>
      <c r="I415" s="11"/>
      <c r="J415" s="11"/>
      <c r="K415" s="11"/>
      <c r="L415" s="11"/>
    </row>
    <row r="416" spans="1:12">
      <c r="A416" s="41">
        <v>120804</v>
      </c>
      <c r="B416" s="27" t="s">
        <v>104</v>
      </c>
      <c r="C416" s="27" t="s">
        <v>209</v>
      </c>
      <c r="D416" s="27" t="s">
        <v>552</v>
      </c>
      <c r="E416" s="15">
        <f t="shared" si="7"/>
        <v>0</v>
      </c>
      <c r="F416" s="16">
        <v>0</v>
      </c>
      <c r="G416" s="14">
        <v>0</v>
      </c>
      <c r="H416" s="11"/>
      <c r="I416" s="11"/>
      <c r="J416" s="11"/>
      <c r="K416" s="11"/>
      <c r="L416" s="11"/>
    </row>
    <row r="417" spans="1:12">
      <c r="A417" s="41">
        <v>90513</v>
      </c>
      <c r="B417" s="27" t="s">
        <v>139</v>
      </c>
      <c r="C417" s="27" t="s">
        <v>258</v>
      </c>
      <c r="D417" s="27" t="s">
        <v>553</v>
      </c>
      <c r="E417" s="15">
        <f t="shared" si="7"/>
        <v>0</v>
      </c>
      <c r="F417" s="16">
        <v>0</v>
      </c>
      <c r="G417" s="14">
        <v>0</v>
      </c>
      <c r="H417" s="11"/>
      <c r="I417" s="11"/>
      <c r="J417" s="11"/>
      <c r="K417" s="11"/>
      <c r="L417" s="11"/>
    </row>
    <row r="418" spans="1:12">
      <c r="A418" s="41">
        <v>110103</v>
      </c>
      <c r="B418" s="27" t="s">
        <v>291</v>
      </c>
      <c r="C418" s="27" t="s">
        <v>292</v>
      </c>
      <c r="D418" s="27" t="s">
        <v>554</v>
      </c>
      <c r="E418" s="15">
        <f t="shared" si="7"/>
        <v>0</v>
      </c>
      <c r="F418" s="16">
        <v>0</v>
      </c>
      <c r="G418" s="14">
        <v>0</v>
      </c>
      <c r="H418" s="11"/>
      <c r="I418" s="11"/>
      <c r="J418" s="11"/>
      <c r="K418" s="11"/>
      <c r="L418" s="11"/>
    </row>
    <row r="419" spans="1:12">
      <c r="A419" s="41">
        <v>120307</v>
      </c>
      <c r="B419" s="27" t="s">
        <v>104</v>
      </c>
      <c r="C419" s="27" t="s">
        <v>126</v>
      </c>
      <c r="D419" s="27" t="s">
        <v>555</v>
      </c>
      <c r="E419" s="15">
        <f t="shared" si="7"/>
        <v>0</v>
      </c>
      <c r="F419" s="16">
        <v>0</v>
      </c>
      <c r="G419" s="14">
        <v>0</v>
      </c>
      <c r="H419" s="11"/>
      <c r="I419" s="11"/>
      <c r="J419" s="11"/>
      <c r="K419" s="11"/>
      <c r="L419" s="11"/>
    </row>
    <row r="420" spans="1:12">
      <c r="A420" s="41">
        <v>30405</v>
      </c>
      <c r="B420" s="27" t="s">
        <v>99</v>
      </c>
      <c r="C420" s="27" t="s">
        <v>216</v>
      </c>
      <c r="D420" s="27" t="s">
        <v>556</v>
      </c>
      <c r="E420" s="15">
        <f t="shared" si="7"/>
        <v>0</v>
      </c>
      <c r="F420" s="16">
        <v>0</v>
      </c>
      <c r="G420" s="14">
        <v>0</v>
      </c>
      <c r="H420" s="11"/>
      <c r="I420" s="11"/>
      <c r="J420" s="11"/>
      <c r="K420" s="11"/>
      <c r="L420" s="11"/>
    </row>
    <row r="421" spans="1:12">
      <c r="A421" s="41">
        <v>70503</v>
      </c>
      <c r="B421" s="27" t="s">
        <v>102</v>
      </c>
      <c r="C421" s="27" t="s">
        <v>536</v>
      </c>
      <c r="D421" s="27" t="s">
        <v>557</v>
      </c>
      <c r="E421" s="15">
        <f t="shared" si="7"/>
        <v>0</v>
      </c>
      <c r="F421" s="16">
        <v>0</v>
      </c>
      <c r="G421" s="14">
        <v>0</v>
      </c>
      <c r="H421" s="11"/>
      <c r="I421" s="11"/>
      <c r="J421" s="11"/>
      <c r="K421" s="11"/>
      <c r="L421" s="11"/>
    </row>
    <row r="422" spans="1:12">
      <c r="A422" s="41">
        <v>81004</v>
      </c>
      <c r="B422" s="27" t="s">
        <v>97</v>
      </c>
      <c r="C422" s="27" t="s">
        <v>134</v>
      </c>
      <c r="D422" s="27" t="s">
        <v>558</v>
      </c>
      <c r="E422" s="15">
        <f t="shared" si="7"/>
        <v>2</v>
      </c>
      <c r="F422" s="16">
        <v>2</v>
      </c>
      <c r="G422" s="14">
        <v>2</v>
      </c>
      <c r="H422" s="11">
        <v>2</v>
      </c>
      <c r="I422" s="11">
        <v>2</v>
      </c>
      <c r="J422" s="11">
        <v>2</v>
      </c>
      <c r="K422" s="11">
        <v>2</v>
      </c>
      <c r="L422" s="11">
        <v>2</v>
      </c>
    </row>
    <row r="423" spans="1:12">
      <c r="A423" s="41">
        <v>60407</v>
      </c>
      <c r="B423" s="27" t="s">
        <v>214</v>
      </c>
      <c r="C423" s="27" t="s">
        <v>263</v>
      </c>
      <c r="D423" s="27" t="s">
        <v>559</v>
      </c>
      <c r="E423" s="15">
        <f t="shared" si="7"/>
        <v>0</v>
      </c>
      <c r="F423" s="16">
        <v>0</v>
      </c>
      <c r="G423" s="14">
        <v>0</v>
      </c>
      <c r="H423" s="11"/>
      <c r="I423" s="11"/>
      <c r="J423" s="11"/>
      <c r="K423" s="11"/>
      <c r="L423" s="11"/>
    </row>
    <row r="424" spans="1:12">
      <c r="A424" s="42">
        <v>130714</v>
      </c>
      <c r="B424" s="68" t="s">
        <v>131</v>
      </c>
      <c r="C424" s="68" t="s">
        <v>132</v>
      </c>
      <c r="D424" s="68" t="s">
        <v>560</v>
      </c>
      <c r="E424" s="69">
        <f t="shared" si="7"/>
        <v>1</v>
      </c>
      <c r="F424" s="70">
        <v>1</v>
      </c>
      <c r="G424" s="69">
        <v>1</v>
      </c>
      <c r="H424" s="11">
        <v>1</v>
      </c>
      <c r="I424" s="11">
        <v>1</v>
      </c>
      <c r="J424" s="11">
        <v>1</v>
      </c>
      <c r="K424" s="11">
        <v>1</v>
      </c>
      <c r="L424" s="11">
        <v>1</v>
      </c>
    </row>
    <row r="425" spans="1:12">
      <c r="A425" s="41">
        <v>50208</v>
      </c>
      <c r="B425" s="27" t="s">
        <v>107</v>
      </c>
      <c r="C425" s="27" t="s">
        <v>195</v>
      </c>
      <c r="D425" s="27" t="s">
        <v>561</v>
      </c>
      <c r="E425" s="15">
        <f t="shared" si="7"/>
        <v>1</v>
      </c>
      <c r="F425" s="16">
        <v>1</v>
      </c>
      <c r="G425" s="14">
        <v>1</v>
      </c>
      <c r="H425" s="11">
        <v>1</v>
      </c>
      <c r="I425" s="11">
        <v>1</v>
      </c>
      <c r="J425" s="11">
        <v>1</v>
      </c>
      <c r="K425" s="11">
        <v>1</v>
      </c>
      <c r="L425" s="11">
        <v>1</v>
      </c>
    </row>
    <row r="426" spans="1:12" ht="24">
      <c r="A426" s="41">
        <v>30301</v>
      </c>
      <c r="B426" s="27" t="s">
        <v>99</v>
      </c>
      <c r="C426" s="27" t="s">
        <v>296</v>
      </c>
      <c r="D426" s="27" t="s">
        <v>562</v>
      </c>
      <c r="E426" s="15">
        <f t="shared" si="7"/>
        <v>0</v>
      </c>
      <c r="F426" s="16">
        <v>0</v>
      </c>
      <c r="G426" s="14">
        <v>0</v>
      </c>
      <c r="H426" s="11"/>
      <c r="I426" s="11"/>
      <c r="J426" s="11"/>
      <c r="K426" s="11"/>
      <c r="L426" s="11"/>
    </row>
    <row r="427" spans="1:12">
      <c r="A427" s="41">
        <v>10302</v>
      </c>
      <c r="B427" s="27" t="s">
        <v>119</v>
      </c>
      <c r="C427" s="27" t="s">
        <v>159</v>
      </c>
      <c r="D427" s="27" t="s">
        <v>563</v>
      </c>
      <c r="E427" s="15">
        <f t="shared" si="7"/>
        <v>0</v>
      </c>
      <c r="F427" s="16">
        <v>0</v>
      </c>
      <c r="G427" s="14">
        <v>0</v>
      </c>
      <c r="H427" s="11"/>
      <c r="I427" s="11"/>
      <c r="J427" s="11"/>
      <c r="K427" s="11"/>
      <c r="L427" s="11"/>
    </row>
    <row r="428" spans="1:12">
      <c r="A428" s="41">
        <v>30503</v>
      </c>
      <c r="B428" s="27" t="s">
        <v>99</v>
      </c>
      <c r="C428" s="27" t="s">
        <v>307</v>
      </c>
      <c r="D428" s="27" t="s">
        <v>563</v>
      </c>
      <c r="E428" s="15">
        <f t="shared" si="7"/>
        <v>0</v>
      </c>
      <c r="F428" s="16">
        <v>0</v>
      </c>
      <c r="G428" s="14">
        <v>0</v>
      </c>
      <c r="H428" s="11"/>
      <c r="I428" s="11"/>
      <c r="J428" s="11"/>
      <c r="K428" s="11"/>
      <c r="L428" s="11"/>
    </row>
    <row r="429" spans="1:12">
      <c r="A429" s="41">
        <v>70411</v>
      </c>
      <c r="B429" s="27" t="s">
        <v>102</v>
      </c>
      <c r="C429" s="27" t="s">
        <v>158</v>
      </c>
      <c r="D429" s="27" t="s">
        <v>564</v>
      </c>
      <c r="E429" s="15">
        <f t="shared" si="7"/>
        <v>0</v>
      </c>
      <c r="F429" s="16">
        <v>0</v>
      </c>
      <c r="G429" s="14">
        <v>0</v>
      </c>
      <c r="H429" s="11"/>
      <c r="I429" s="11"/>
      <c r="J429" s="11"/>
      <c r="K429" s="11"/>
      <c r="L429" s="11"/>
    </row>
    <row r="430" spans="1:12">
      <c r="A430" s="41">
        <v>60103</v>
      </c>
      <c r="B430" s="27" t="s">
        <v>214</v>
      </c>
      <c r="C430" s="27" t="s">
        <v>282</v>
      </c>
      <c r="D430" s="27" t="s">
        <v>565</v>
      </c>
      <c r="E430" s="15">
        <f t="shared" si="7"/>
        <v>0</v>
      </c>
      <c r="F430" s="16">
        <v>0</v>
      </c>
      <c r="G430" s="14">
        <v>0</v>
      </c>
      <c r="H430" s="11"/>
      <c r="I430" s="11"/>
      <c r="J430" s="11"/>
      <c r="K430" s="11"/>
      <c r="L430" s="11"/>
    </row>
    <row r="431" spans="1:12">
      <c r="A431" s="41">
        <v>90211</v>
      </c>
      <c r="B431" s="27" t="s">
        <v>139</v>
      </c>
      <c r="C431" s="27" t="s">
        <v>165</v>
      </c>
      <c r="D431" s="27" t="s">
        <v>566</v>
      </c>
      <c r="E431" s="15">
        <f t="shared" si="7"/>
        <v>0</v>
      </c>
      <c r="F431" s="16">
        <v>0</v>
      </c>
      <c r="G431" s="14">
        <v>0</v>
      </c>
      <c r="H431" s="11"/>
      <c r="I431" s="11"/>
      <c r="J431" s="11"/>
      <c r="K431" s="11"/>
      <c r="L431" s="11"/>
    </row>
    <row r="432" spans="1:12">
      <c r="A432" s="41">
        <v>41004</v>
      </c>
      <c r="B432" s="27" t="s">
        <v>115</v>
      </c>
      <c r="C432" s="27" t="s">
        <v>202</v>
      </c>
      <c r="D432" s="27" t="s">
        <v>567</v>
      </c>
      <c r="E432" s="15">
        <f t="shared" si="7"/>
        <v>0</v>
      </c>
      <c r="F432" s="16">
        <v>0</v>
      </c>
      <c r="G432" s="14">
        <v>0</v>
      </c>
      <c r="H432" s="11"/>
      <c r="I432" s="11"/>
      <c r="J432" s="11"/>
      <c r="K432" s="11"/>
      <c r="L432" s="11"/>
    </row>
    <row r="433" spans="1:12">
      <c r="A433" s="41">
        <v>90601</v>
      </c>
      <c r="B433" s="27" t="s">
        <v>139</v>
      </c>
      <c r="C433" s="27" t="s">
        <v>253</v>
      </c>
      <c r="D433" s="27" t="s">
        <v>568</v>
      </c>
      <c r="E433" s="15">
        <f t="shared" si="7"/>
        <v>0</v>
      </c>
      <c r="F433" s="16">
        <v>0</v>
      </c>
      <c r="G433" s="14">
        <v>0</v>
      </c>
      <c r="H433" s="11"/>
      <c r="I433" s="11"/>
      <c r="J433" s="11"/>
      <c r="K433" s="11"/>
      <c r="L433" s="11"/>
    </row>
    <row r="434" spans="1:12">
      <c r="A434" s="41">
        <v>120316</v>
      </c>
      <c r="B434" s="27" t="s">
        <v>104</v>
      </c>
      <c r="C434" s="27" t="s">
        <v>126</v>
      </c>
      <c r="D434" s="27" t="s">
        <v>569</v>
      </c>
      <c r="E434" s="15">
        <f t="shared" si="7"/>
        <v>0</v>
      </c>
      <c r="F434" s="16">
        <v>0</v>
      </c>
      <c r="G434" s="14">
        <v>0</v>
      </c>
      <c r="H434" s="11"/>
      <c r="I434" s="11"/>
      <c r="J434" s="11"/>
      <c r="K434" s="11"/>
      <c r="L434" s="11"/>
    </row>
    <row r="435" spans="1:12">
      <c r="A435" s="41">
        <v>120606</v>
      </c>
      <c r="B435" s="27" t="s">
        <v>104</v>
      </c>
      <c r="C435" s="27" t="s">
        <v>187</v>
      </c>
      <c r="D435" s="27" t="s">
        <v>570</v>
      </c>
      <c r="E435" s="15">
        <f t="shared" si="7"/>
        <v>0</v>
      </c>
      <c r="F435" s="16">
        <v>0</v>
      </c>
      <c r="G435" s="14">
        <v>0</v>
      </c>
      <c r="H435" s="11"/>
      <c r="I435" s="11"/>
      <c r="J435" s="11"/>
      <c r="K435" s="11"/>
      <c r="L435" s="11"/>
    </row>
    <row r="436" spans="1:12">
      <c r="A436" s="41">
        <v>120107</v>
      </c>
      <c r="B436" s="27" t="s">
        <v>104</v>
      </c>
      <c r="C436" s="27" t="s">
        <v>193</v>
      </c>
      <c r="D436" s="27" t="s">
        <v>571</v>
      </c>
      <c r="E436" s="15">
        <f t="shared" si="7"/>
        <v>0</v>
      </c>
      <c r="F436" s="16">
        <v>0</v>
      </c>
      <c r="G436" s="14">
        <v>0</v>
      </c>
      <c r="H436" s="11"/>
      <c r="I436" s="11"/>
      <c r="J436" s="11"/>
      <c r="K436" s="11"/>
      <c r="L436" s="11"/>
    </row>
    <row r="437" spans="1:12">
      <c r="A437" s="41">
        <v>10404</v>
      </c>
      <c r="B437" s="27" t="s">
        <v>119</v>
      </c>
      <c r="C437" s="27" t="s">
        <v>120</v>
      </c>
      <c r="D437" s="27" t="s">
        <v>572</v>
      </c>
      <c r="E437" s="15">
        <f t="shared" si="7"/>
        <v>0</v>
      </c>
      <c r="F437" s="16">
        <v>0</v>
      </c>
      <c r="G437" s="14">
        <v>0</v>
      </c>
      <c r="H437" s="11"/>
      <c r="I437" s="11"/>
      <c r="J437" s="11"/>
      <c r="K437" s="11"/>
      <c r="L437" s="11"/>
    </row>
    <row r="438" spans="1:12">
      <c r="A438" s="41">
        <v>100101</v>
      </c>
      <c r="B438" s="27" t="s">
        <v>113</v>
      </c>
      <c r="C438" s="27" t="s">
        <v>113</v>
      </c>
      <c r="D438" s="27" t="s">
        <v>573</v>
      </c>
      <c r="E438" s="15">
        <f t="shared" si="7"/>
        <v>13</v>
      </c>
      <c r="F438" s="16">
        <v>12</v>
      </c>
      <c r="G438" s="14">
        <v>12</v>
      </c>
      <c r="H438" s="11">
        <v>12</v>
      </c>
      <c r="I438" s="11">
        <v>12</v>
      </c>
      <c r="J438" s="11">
        <v>12</v>
      </c>
      <c r="K438" s="11">
        <v>12</v>
      </c>
      <c r="L438" s="11">
        <v>13</v>
      </c>
    </row>
    <row r="439" spans="1:12">
      <c r="A439" s="41">
        <v>20401</v>
      </c>
      <c r="B439" s="27" t="s">
        <v>110</v>
      </c>
      <c r="C439" s="27" t="s">
        <v>242</v>
      </c>
      <c r="D439" s="27" t="s">
        <v>574</v>
      </c>
      <c r="E439" s="15">
        <f t="shared" si="7"/>
        <v>1</v>
      </c>
      <c r="F439" s="16">
        <v>1</v>
      </c>
      <c r="G439" s="14">
        <v>1</v>
      </c>
      <c r="H439" s="11">
        <v>1</v>
      </c>
      <c r="I439" s="11">
        <v>1</v>
      </c>
      <c r="J439" s="11">
        <v>1</v>
      </c>
      <c r="K439" s="11">
        <v>1</v>
      </c>
      <c r="L439" s="11">
        <v>1</v>
      </c>
    </row>
    <row r="440" spans="1:12">
      <c r="A440" s="41">
        <v>120108</v>
      </c>
      <c r="B440" s="27" t="s">
        <v>104</v>
      </c>
      <c r="C440" s="27" t="s">
        <v>193</v>
      </c>
      <c r="D440" s="27" t="s">
        <v>575</v>
      </c>
      <c r="E440" s="15">
        <f t="shared" si="7"/>
        <v>0</v>
      </c>
      <c r="F440" s="16">
        <v>0</v>
      </c>
      <c r="G440" s="14">
        <v>0</v>
      </c>
      <c r="H440" s="11"/>
      <c r="I440" s="11"/>
      <c r="J440" s="11"/>
      <c r="K440" s="11"/>
      <c r="L440" s="11"/>
    </row>
    <row r="441" spans="1:12">
      <c r="A441" s="41">
        <v>120308</v>
      </c>
      <c r="B441" s="27" t="s">
        <v>104</v>
      </c>
      <c r="C441" s="27" t="s">
        <v>126</v>
      </c>
      <c r="D441" s="27" t="s">
        <v>576</v>
      </c>
      <c r="E441" s="15">
        <f t="shared" si="7"/>
        <v>0</v>
      </c>
      <c r="F441" s="16">
        <v>0</v>
      </c>
      <c r="G441" s="14">
        <v>0</v>
      </c>
      <c r="H441" s="11"/>
      <c r="I441" s="11"/>
      <c r="J441" s="11"/>
      <c r="K441" s="11"/>
      <c r="L441" s="11"/>
    </row>
    <row r="442" spans="1:12">
      <c r="A442" s="41">
        <v>30504</v>
      </c>
      <c r="B442" s="27" t="s">
        <v>99</v>
      </c>
      <c r="C442" s="27" t="s">
        <v>307</v>
      </c>
      <c r="D442" s="27" t="s">
        <v>577</v>
      </c>
      <c r="E442" s="15">
        <f t="shared" si="7"/>
        <v>0</v>
      </c>
      <c r="F442" s="16">
        <v>0</v>
      </c>
      <c r="G442" s="14">
        <v>0</v>
      </c>
      <c r="H442" s="11"/>
      <c r="I442" s="11"/>
      <c r="J442" s="11"/>
      <c r="K442" s="11"/>
      <c r="L442" s="11"/>
    </row>
    <row r="443" spans="1:12">
      <c r="A443" s="41">
        <v>70215</v>
      </c>
      <c r="B443" s="27" t="s">
        <v>102</v>
      </c>
      <c r="C443" s="27" t="s">
        <v>161</v>
      </c>
      <c r="D443" s="27" t="s">
        <v>578</v>
      </c>
      <c r="E443" s="15">
        <f t="shared" si="7"/>
        <v>0</v>
      </c>
      <c r="F443" s="16">
        <v>0</v>
      </c>
      <c r="G443" s="14">
        <v>0</v>
      </c>
      <c r="H443" s="11"/>
      <c r="I443" s="11"/>
      <c r="J443" s="11"/>
      <c r="K443" s="11"/>
      <c r="L443" s="11"/>
    </row>
    <row r="444" spans="1:12">
      <c r="A444" s="41">
        <v>41404</v>
      </c>
      <c r="B444" s="27" t="s">
        <v>115</v>
      </c>
      <c r="C444" s="27" t="s">
        <v>268</v>
      </c>
      <c r="D444" s="27" t="s">
        <v>579</v>
      </c>
      <c r="E444" s="15">
        <f t="shared" si="7"/>
        <v>0</v>
      </c>
      <c r="F444" s="16">
        <v>0</v>
      </c>
      <c r="G444" s="14">
        <v>0</v>
      </c>
      <c r="H444" s="11"/>
      <c r="I444" s="11"/>
      <c r="J444" s="11"/>
      <c r="K444" s="11"/>
      <c r="L444" s="11"/>
    </row>
    <row r="445" spans="1:12">
      <c r="A445" s="41">
        <v>30602</v>
      </c>
      <c r="B445" s="27" t="s">
        <v>99</v>
      </c>
      <c r="C445" s="27" t="s">
        <v>580</v>
      </c>
      <c r="D445" s="27" t="s">
        <v>581</v>
      </c>
      <c r="E445" s="15">
        <f t="shared" si="7"/>
        <v>3</v>
      </c>
      <c r="F445" s="16">
        <v>3</v>
      </c>
      <c r="G445" s="14">
        <v>3</v>
      </c>
      <c r="H445" s="11">
        <v>3</v>
      </c>
      <c r="I445" s="11">
        <v>3</v>
      </c>
      <c r="J445" s="11">
        <v>3</v>
      </c>
      <c r="K445" s="11">
        <v>3</v>
      </c>
      <c r="L445" s="11">
        <v>3</v>
      </c>
    </row>
    <row r="446" spans="1:12">
      <c r="A446" s="41">
        <v>130408</v>
      </c>
      <c r="B446" s="27" t="s">
        <v>131</v>
      </c>
      <c r="C446" s="27" t="s">
        <v>178</v>
      </c>
      <c r="D446" s="27" t="s">
        <v>582</v>
      </c>
      <c r="E446" s="15">
        <f t="shared" si="7"/>
        <v>0</v>
      </c>
      <c r="F446" s="16">
        <v>0</v>
      </c>
      <c r="G446" s="14">
        <v>0</v>
      </c>
      <c r="H446" s="11"/>
      <c r="I446" s="11"/>
      <c r="J446" s="11"/>
      <c r="K446" s="11"/>
      <c r="L446" s="11"/>
    </row>
    <row r="447" spans="1:12">
      <c r="A447" s="41">
        <v>30109</v>
      </c>
      <c r="B447" s="27" t="s">
        <v>99</v>
      </c>
      <c r="C447" s="27" t="s">
        <v>99</v>
      </c>
      <c r="D447" s="27" t="s">
        <v>583</v>
      </c>
      <c r="E447" s="15">
        <f t="shared" si="7"/>
        <v>0</v>
      </c>
      <c r="F447" s="16">
        <v>0</v>
      </c>
      <c r="G447" s="14">
        <v>0</v>
      </c>
      <c r="H447" s="11"/>
      <c r="I447" s="11"/>
      <c r="J447" s="11"/>
      <c r="K447" s="11"/>
      <c r="L447" s="11"/>
    </row>
    <row r="448" spans="1:12">
      <c r="A448" s="41">
        <v>30201</v>
      </c>
      <c r="B448" s="27" t="s">
        <v>99</v>
      </c>
      <c r="C448" s="27" t="s">
        <v>100</v>
      </c>
      <c r="D448" s="27" t="s">
        <v>584</v>
      </c>
      <c r="E448" s="15">
        <f t="shared" si="7"/>
        <v>0</v>
      </c>
      <c r="F448" s="16">
        <v>0</v>
      </c>
      <c r="G448" s="14">
        <v>0</v>
      </c>
      <c r="H448" s="11"/>
      <c r="I448" s="11"/>
      <c r="J448" s="11"/>
      <c r="K448" s="11"/>
      <c r="L448" s="11"/>
    </row>
    <row r="449" spans="1:12">
      <c r="A449" s="42">
        <v>130103</v>
      </c>
      <c r="B449" s="68" t="s">
        <v>131</v>
      </c>
      <c r="C449" s="68" t="s">
        <v>144</v>
      </c>
      <c r="D449" s="68" t="s">
        <v>585</v>
      </c>
      <c r="E449" s="69">
        <f t="shared" si="7"/>
        <v>2</v>
      </c>
      <c r="F449" s="70">
        <v>2</v>
      </c>
      <c r="G449" s="69">
        <v>2</v>
      </c>
      <c r="H449" s="11">
        <v>2</v>
      </c>
      <c r="I449" s="11">
        <v>2</v>
      </c>
      <c r="J449" s="11">
        <v>2</v>
      </c>
      <c r="K449" s="11">
        <v>2</v>
      </c>
      <c r="L449" s="11">
        <v>2</v>
      </c>
    </row>
    <row r="450" spans="1:12">
      <c r="A450" s="41">
        <v>40109</v>
      </c>
      <c r="B450" s="27" t="s">
        <v>115</v>
      </c>
      <c r="C450" s="27" t="s">
        <v>116</v>
      </c>
      <c r="D450" s="27" t="s">
        <v>586</v>
      </c>
      <c r="E450" s="15">
        <f t="shared" si="7"/>
        <v>2</v>
      </c>
      <c r="F450" s="16">
        <v>1</v>
      </c>
      <c r="G450" s="14">
        <v>1</v>
      </c>
      <c r="H450" s="11">
        <v>1</v>
      </c>
      <c r="I450" s="11">
        <v>1</v>
      </c>
      <c r="J450" s="11">
        <v>1</v>
      </c>
      <c r="K450" s="11">
        <v>1</v>
      </c>
      <c r="L450" s="11">
        <v>2</v>
      </c>
    </row>
    <row r="451" spans="1:12">
      <c r="A451" s="41">
        <v>91014</v>
      </c>
      <c r="B451" s="27" t="s">
        <v>139</v>
      </c>
      <c r="C451" s="27" t="s">
        <v>232</v>
      </c>
      <c r="D451" s="27" t="s">
        <v>587</v>
      </c>
      <c r="E451" s="15">
        <f t="shared" si="7"/>
        <v>0</v>
      </c>
      <c r="F451" s="16">
        <v>0</v>
      </c>
      <c r="G451" s="14">
        <v>0</v>
      </c>
      <c r="H451" s="11"/>
      <c r="I451" s="11"/>
      <c r="J451" s="11"/>
      <c r="K451" s="11"/>
      <c r="L451" s="11"/>
    </row>
    <row r="452" spans="1:12">
      <c r="A452" s="41">
        <v>130715</v>
      </c>
      <c r="B452" s="27" t="s">
        <v>131</v>
      </c>
      <c r="C452" s="27" t="s">
        <v>132</v>
      </c>
      <c r="D452" s="27" t="s">
        <v>588</v>
      </c>
      <c r="E452" s="15">
        <f t="shared" ref="E452:E515" si="8">+MAX(F452:BW452)</f>
        <v>0</v>
      </c>
      <c r="F452" s="16">
        <v>0</v>
      </c>
      <c r="G452" s="14">
        <v>0</v>
      </c>
      <c r="H452" s="11"/>
      <c r="I452" s="11"/>
      <c r="J452" s="11"/>
      <c r="K452" s="11"/>
      <c r="L452" s="11"/>
    </row>
    <row r="453" spans="1:12">
      <c r="A453" s="41">
        <v>60401</v>
      </c>
      <c r="B453" s="27" t="s">
        <v>214</v>
      </c>
      <c r="C453" s="27" t="s">
        <v>263</v>
      </c>
      <c r="D453" s="27" t="s">
        <v>589</v>
      </c>
      <c r="E453" s="15">
        <f t="shared" si="8"/>
        <v>0</v>
      </c>
      <c r="F453" s="16">
        <v>0</v>
      </c>
      <c r="G453" s="14">
        <v>0</v>
      </c>
      <c r="H453" s="11"/>
      <c r="I453" s="11"/>
      <c r="J453" s="11"/>
      <c r="K453" s="11"/>
      <c r="L453" s="11"/>
    </row>
    <row r="454" spans="1:12">
      <c r="A454" s="41">
        <v>20501</v>
      </c>
      <c r="B454" s="27" t="s">
        <v>110</v>
      </c>
      <c r="C454" s="27" t="s">
        <v>348</v>
      </c>
      <c r="D454" s="27" t="s">
        <v>590</v>
      </c>
      <c r="E454" s="15">
        <f t="shared" si="8"/>
        <v>0</v>
      </c>
      <c r="F454" s="16">
        <v>0</v>
      </c>
      <c r="G454" s="14">
        <v>0</v>
      </c>
      <c r="H454" s="11"/>
      <c r="I454" s="11"/>
      <c r="J454" s="11"/>
      <c r="K454" s="11"/>
      <c r="L454" s="11"/>
    </row>
    <row r="455" spans="1:12">
      <c r="A455" s="41">
        <v>81008</v>
      </c>
      <c r="B455" s="27" t="s">
        <v>97</v>
      </c>
      <c r="C455" s="27" t="s">
        <v>134</v>
      </c>
      <c r="D455" s="27" t="s">
        <v>591</v>
      </c>
      <c r="E455" s="15">
        <f t="shared" si="8"/>
        <v>7</v>
      </c>
      <c r="F455" s="16">
        <v>5</v>
      </c>
      <c r="G455" s="14">
        <v>6</v>
      </c>
      <c r="H455" s="11">
        <v>6</v>
      </c>
      <c r="I455" s="11">
        <v>6</v>
      </c>
      <c r="J455" s="11">
        <v>6</v>
      </c>
      <c r="K455" s="11">
        <v>6</v>
      </c>
      <c r="L455" s="11">
        <v>7</v>
      </c>
    </row>
    <row r="456" spans="1:12">
      <c r="A456" s="41">
        <v>70505</v>
      </c>
      <c r="B456" s="27" t="s">
        <v>102</v>
      </c>
      <c r="C456" s="27" t="s">
        <v>536</v>
      </c>
      <c r="D456" s="27" t="s">
        <v>592</v>
      </c>
      <c r="E456" s="15">
        <f t="shared" si="8"/>
        <v>0</v>
      </c>
      <c r="F456" s="16">
        <v>0</v>
      </c>
      <c r="G456" s="14">
        <v>0</v>
      </c>
      <c r="H456" s="11"/>
      <c r="I456" s="11"/>
      <c r="J456" s="11"/>
      <c r="K456" s="11"/>
      <c r="L456" s="11"/>
    </row>
    <row r="457" spans="1:12">
      <c r="A457" s="41">
        <v>81102</v>
      </c>
      <c r="B457" s="27" t="s">
        <v>97</v>
      </c>
      <c r="C457" s="27" t="s">
        <v>593</v>
      </c>
      <c r="D457" s="27" t="s">
        <v>594</v>
      </c>
      <c r="E457" s="15">
        <f t="shared" si="8"/>
        <v>0</v>
      </c>
      <c r="F457" s="16">
        <v>0</v>
      </c>
      <c r="G457" s="14">
        <v>0</v>
      </c>
      <c r="H457" s="11"/>
      <c r="I457" s="11"/>
      <c r="J457" s="11"/>
      <c r="K457" s="11"/>
      <c r="L457" s="11"/>
    </row>
    <row r="458" spans="1:12">
      <c r="A458" s="41">
        <v>81103</v>
      </c>
      <c r="B458" s="27" t="s">
        <v>97</v>
      </c>
      <c r="C458" s="27" t="s">
        <v>593</v>
      </c>
      <c r="D458" s="27" t="s">
        <v>595</v>
      </c>
      <c r="E458" s="15">
        <f t="shared" si="8"/>
        <v>0</v>
      </c>
      <c r="F458" s="16">
        <v>0</v>
      </c>
      <c r="G458" s="14">
        <v>0</v>
      </c>
      <c r="H458" s="11"/>
      <c r="I458" s="11"/>
      <c r="J458" s="11"/>
      <c r="K458" s="11"/>
      <c r="L458" s="11"/>
    </row>
    <row r="459" spans="1:12">
      <c r="A459" s="41">
        <v>80817</v>
      </c>
      <c r="B459" s="27" t="s">
        <v>97</v>
      </c>
      <c r="C459" s="27" t="s">
        <v>97</v>
      </c>
      <c r="D459" s="27" t="s">
        <v>596</v>
      </c>
      <c r="E459" s="15">
        <f t="shared" si="8"/>
        <v>5</v>
      </c>
      <c r="F459" s="16">
        <v>3</v>
      </c>
      <c r="G459" s="14">
        <v>3</v>
      </c>
      <c r="H459" s="11">
        <v>4</v>
      </c>
      <c r="I459" s="11">
        <v>4</v>
      </c>
      <c r="J459" s="11">
        <v>4</v>
      </c>
      <c r="K459" s="11">
        <v>4</v>
      </c>
      <c r="L459" s="11">
        <v>5</v>
      </c>
    </row>
    <row r="460" spans="1:12">
      <c r="A460" s="41">
        <v>40804</v>
      </c>
      <c r="B460" s="27" t="s">
        <v>115</v>
      </c>
      <c r="C460" s="27" t="s">
        <v>419</v>
      </c>
      <c r="D460" s="27" t="s">
        <v>597</v>
      </c>
      <c r="E460" s="15">
        <f t="shared" si="8"/>
        <v>0</v>
      </c>
      <c r="F460" s="16">
        <v>0</v>
      </c>
      <c r="G460" s="14">
        <v>0</v>
      </c>
      <c r="H460" s="11"/>
      <c r="I460" s="11"/>
      <c r="J460" s="11"/>
      <c r="K460" s="11"/>
      <c r="L460" s="11"/>
    </row>
    <row r="461" spans="1:12">
      <c r="A461" s="41">
        <v>20606</v>
      </c>
      <c r="B461" s="27" t="s">
        <v>110</v>
      </c>
      <c r="C461" s="27" t="s">
        <v>236</v>
      </c>
      <c r="D461" s="27" t="s">
        <v>598</v>
      </c>
      <c r="E461" s="15">
        <f t="shared" si="8"/>
        <v>0</v>
      </c>
      <c r="F461" s="16">
        <v>0</v>
      </c>
      <c r="G461" s="14">
        <v>0</v>
      </c>
      <c r="H461" s="11"/>
      <c r="I461" s="11"/>
      <c r="J461" s="11"/>
      <c r="K461" s="11"/>
      <c r="L461" s="11"/>
    </row>
    <row r="462" spans="1:12">
      <c r="A462" s="41">
        <v>30501</v>
      </c>
      <c r="B462" s="27" t="s">
        <v>99</v>
      </c>
      <c r="C462" s="27" t="s">
        <v>307</v>
      </c>
      <c r="D462" s="27" t="s">
        <v>599</v>
      </c>
      <c r="E462" s="15">
        <f t="shared" si="8"/>
        <v>0</v>
      </c>
      <c r="F462" s="16">
        <v>0</v>
      </c>
      <c r="G462" s="14">
        <v>0</v>
      </c>
      <c r="H462" s="11"/>
      <c r="I462" s="11"/>
      <c r="J462" s="11"/>
      <c r="K462" s="11"/>
      <c r="L462" s="11"/>
    </row>
    <row r="463" spans="1:12">
      <c r="A463" s="41">
        <v>30205</v>
      </c>
      <c r="B463" s="27" t="s">
        <v>99</v>
      </c>
      <c r="C463" s="27" t="s">
        <v>100</v>
      </c>
      <c r="D463" s="27" t="s">
        <v>600</v>
      </c>
      <c r="E463" s="15">
        <f t="shared" si="8"/>
        <v>0</v>
      </c>
      <c r="F463" s="16">
        <v>0</v>
      </c>
      <c r="G463" s="14">
        <v>0</v>
      </c>
      <c r="H463" s="11"/>
      <c r="I463" s="11"/>
      <c r="J463" s="11"/>
      <c r="K463" s="11"/>
      <c r="L463" s="11"/>
    </row>
    <row r="464" spans="1:12">
      <c r="A464" s="41">
        <v>30505</v>
      </c>
      <c r="B464" s="27" t="s">
        <v>99</v>
      </c>
      <c r="C464" s="27" t="s">
        <v>307</v>
      </c>
      <c r="D464" s="27" t="s">
        <v>601</v>
      </c>
      <c r="E464" s="15">
        <f t="shared" si="8"/>
        <v>0</v>
      </c>
      <c r="F464" s="16">
        <v>0</v>
      </c>
      <c r="G464" s="14">
        <v>0</v>
      </c>
      <c r="H464" s="11"/>
      <c r="I464" s="11"/>
      <c r="J464" s="11"/>
      <c r="K464" s="11"/>
      <c r="L464" s="11"/>
    </row>
    <row r="465" spans="1:12">
      <c r="A465" s="41">
        <v>40403</v>
      </c>
      <c r="B465" s="27" t="s">
        <v>115</v>
      </c>
      <c r="C465" s="27" t="s">
        <v>124</v>
      </c>
      <c r="D465" s="27" t="s">
        <v>601</v>
      </c>
      <c r="E465" s="15">
        <f t="shared" si="8"/>
        <v>0</v>
      </c>
      <c r="F465" s="16">
        <v>0</v>
      </c>
      <c r="G465" s="14">
        <v>0</v>
      </c>
      <c r="H465" s="11"/>
      <c r="I465" s="11"/>
      <c r="J465" s="11"/>
      <c r="K465" s="11"/>
      <c r="L465" s="11"/>
    </row>
    <row r="466" spans="1:12">
      <c r="A466" s="41">
        <v>70216</v>
      </c>
      <c r="B466" s="27" t="s">
        <v>102</v>
      </c>
      <c r="C466" s="27" t="s">
        <v>161</v>
      </c>
      <c r="D466" s="27" t="s">
        <v>601</v>
      </c>
      <c r="E466" s="15">
        <f t="shared" si="8"/>
        <v>0</v>
      </c>
      <c r="F466" s="16">
        <v>0</v>
      </c>
      <c r="G466" s="14">
        <v>0</v>
      </c>
      <c r="H466" s="11"/>
      <c r="I466" s="11"/>
      <c r="J466" s="11"/>
      <c r="K466" s="11"/>
      <c r="L466" s="11"/>
    </row>
    <row r="467" spans="1:12">
      <c r="A467" s="41">
        <v>40105</v>
      </c>
      <c r="B467" s="27" t="s">
        <v>115</v>
      </c>
      <c r="C467" s="27" t="s">
        <v>116</v>
      </c>
      <c r="D467" s="27" t="s">
        <v>602</v>
      </c>
      <c r="E467" s="15">
        <f t="shared" si="8"/>
        <v>0</v>
      </c>
      <c r="F467" s="16">
        <v>0</v>
      </c>
      <c r="G467" s="14">
        <v>0</v>
      </c>
      <c r="H467" s="11"/>
      <c r="I467" s="11"/>
      <c r="J467" s="11"/>
      <c r="K467" s="11"/>
      <c r="L467" s="11"/>
    </row>
    <row r="468" spans="1:12">
      <c r="A468" s="41">
        <v>40306</v>
      </c>
      <c r="B468" s="27" t="s">
        <v>115</v>
      </c>
      <c r="C468" s="27" t="s">
        <v>152</v>
      </c>
      <c r="D468" s="27" t="s">
        <v>603</v>
      </c>
      <c r="E468" s="15">
        <f t="shared" si="8"/>
        <v>0</v>
      </c>
      <c r="F468" s="16">
        <v>0</v>
      </c>
      <c r="G468" s="14">
        <v>0</v>
      </c>
      <c r="H468" s="11"/>
      <c r="I468" s="11"/>
      <c r="J468" s="11"/>
      <c r="K468" s="11"/>
      <c r="L468" s="11"/>
    </row>
    <row r="469" spans="1:12">
      <c r="A469" s="41">
        <v>70604</v>
      </c>
      <c r="B469" s="27" t="s">
        <v>102</v>
      </c>
      <c r="C469" s="27" t="s">
        <v>336</v>
      </c>
      <c r="D469" s="27" t="s">
        <v>603</v>
      </c>
      <c r="E469" s="15">
        <f t="shared" si="8"/>
        <v>0</v>
      </c>
      <c r="F469" s="16">
        <v>0</v>
      </c>
      <c r="G469" s="14">
        <v>0</v>
      </c>
      <c r="H469" s="11"/>
      <c r="I469" s="11"/>
      <c r="J469" s="11"/>
      <c r="K469" s="11"/>
      <c r="L469" s="11"/>
    </row>
    <row r="470" spans="1:12">
      <c r="A470" s="41">
        <v>60505</v>
      </c>
      <c r="B470" s="27" t="s">
        <v>214</v>
      </c>
      <c r="C470" s="27" t="s">
        <v>215</v>
      </c>
      <c r="D470" s="27" t="s">
        <v>604</v>
      </c>
      <c r="E470" s="15">
        <f t="shared" si="8"/>
        <v>0</v>
      </c>
      <c r="F470" s="16">
        <v>0</v>
      </c>
      <c r="G470" s="14">
        <v>0</v>
      </c>
      <c r="H470" s="11"/>
      <c r="I470" s="11"/>
      <c r="J470" s="11"/>
      <c r="K470" s="11"/>
      <c r="L470" s="11"/>
    </row>
    <row r="471" spans="1:12">
      <c r="A471" s="41">
        <v>60501</v>
      </c>
      <c r="B471" s="27" t="s">
        <v>214</v>
      </c>
      <c r="C471" s="27" t="s">
        <v>215</v>
      </c>
      <c r="D471" s="27" t="s">
        <v>605</v>
      </c>
      <c r="E471" s="15">
        <f t="shared" si="8"/>
        <v>0</v>
      </c>
      <c r="F471" s="16">
        <v>0</v>
      </c>
      <c r="G471" s="14">
        <v>0</v>
      </c>
      <c r="H471" s="11"/>
      <c r="I471" s="11"/>
      <c r="J471" s="11"/>
      <c r="K471" s="11"/>
      <c r="L471" s="11"/>
    </row>
    <row r="472" spans="1:12">
      <c r="A472" s="41">
        <v>70605</v>
      </c>
      <c r="B472" s="27" t="s">
        <v>102</v>
      </c>
      <c r="C472" s="27" t="s">
        <v>336</v>
      </c>
      <c r="D472" s="27" t="s">
        <v>606</v>
      </c>
      <c r="E472" s="15">
        <f t="shared" si="8"/>
        <v>0</v>
      </c>
      <c r="F472" s="16">
        <v>0</v>
      </c>
      <c r="G472" s="14">
        <v>0</v>
      </c>
      <c r="H472" s="11"/>
      <c r="I472" s="11"/>
      <c r="J472" s="11"/>
      <c r="K472" s="11"/>
      <c r="L472" s="11"/>
    </row>
    <row r="473" spans="1:12">
      <c r="A473" s="41">
        <v>80810</v>
      </c>
      <c r="B473" s="27" t="s">
        <v>97</v>
      </c>
      <c r="C473" s="27" t="s">
        <v>97</v>
      </c>
      <c r="D473" s="27" t="s">
        <v>607</v>
      </c>
      <c r="E473" s="15">
        <f t="shared" si="8"/>
        <v>12</v>
      </c>
      <c r="F473" s="16">
        <v>9</v>
      </c>
      <c r="G473" s="14">
        <v>10</v>
      </c>
      <c r="H473" s="11">
        <v>11</v>
      </c>
      <c r="I473" s="11">
        <v>11</v>
      </c>
      <c r="J473" s="11">
        <v>11</v>
      </c>
      <c r="K473" s="11">
        <v>11</v>
      </c>
      <c r="L473" s="11">
        <v>12</v>
      </c>
    </row>
    <row r="474" spans="1:12">
      <c r="A474" s="41">
        <v>80604</v>
      </c>
      <c r="B474" s="27" t="s">
        <v>97</v>
      </c>
      <c r="C474" s="27" t="s">
        <v>204</v>
      </c>
      <c r="D474" s="27" t="s">
        <v>608</v>
      </c>
      <c r="E474" s="15">
        <f t="shared" si="8"/>
        <v>0</v>
      </c>
      <c r="F474" s="16">
        <v>0</v>
      </c>
      <c r="G474" s="14">
        <v>0</v>
      </c>
      <c r="H474" s="11"/>
      <c r="I474" s="11"/>
      <c r="J474" s="11"/>
      <c r="K474" s="11"/>
      <c r="L474" s="11"/>
    </row>
    <row r="475" spans="1:12">
      <c r="A475" s="41">
        <v>41405</v>
      </c>
      <c r="B475" s="27" t="s">
        <v>115</v>
      </c>
      <c r="C475" s="27" t="s">
        <v>268</v>
      </c>
      <c r="D475" s="27" t="s">
        <v>609</v>
      </c>
      <c r="E475" s="15">
        <f t="shared" si="8"/>
        <v>0</v>
      </c>
      <c r="F475" s="16">
        <v>0</v>
      </c>
      <c r="G475" s="14">
        <v>0</v>
      </c>
      <c r="H475" s="11"/>
      <c r="I475" s="11"/>
      <c r="J475" s="11"/>
      <c r="K475" s="11"/>
      <c r="L475" s="11"/>
    </row>
    <row r="476" spans="1:12">
      <c r="A476" s="41">
        <v>50203</v>
      </c>
      <c r="B476" s="27" t="s">
        <v>107</v>
      </c>
      <c r="C476" s="27" t="s">
        <v>195</v>
      </c>
      <c r="D476" s="27" t="s">
        <v>610</v>
      </c>
      <c r="E476" s="15">
        <f t="shared" si="8"/>
        <v>0</v>
      </c>
      <c r="F476" s="16">
        <v>0</v>
      </c>
      <c r="G476" s="14">
        <v>0</v>
      </c>
      <c r="H476" s="11"/>
      <c r="I476" s="11"/>
      <c r="J476" s="11"/>
      <c r="K476" s="11"/>
      <c r="L476" s="11"/>
    </row>
    <row r="477" spans="1:12">
      <c r="A477" s="41">
        <v>70501</v>
      </c>
      <c r="B477" s="27" t="s">
        <v>102</v>
      </c>
      <c r="C477" s="27" t="s">
        <v>536</v>
      </c>
      <c r="D477" s="27" t="s">
        <v>611</v>
      </c>
      <c r="E477" s="15">
        <f t="shared" si="8"/>
        <v>0</v>
      </c>
      <c r="F477" s="16">
        <v>0</v>
      </c>
      <c r="G477" s="14">
        <v>0</v>
      </c>
      <c r="H477" s="11"/>
      <c r="I477" s="11"/>
      <c r="J477" s="11"/>
      <c r="K477" s="11"/>
      <c r="L477" s="11"/>
    </row>
    <row r="478" spans="1:12">
      <c r="A478" s="41">
        <v>40307</v>
      </c>
      <c r="B478" s="27" t="s">
        <v>115</v>
      </c>
      <c r="C478" s="27" t="s">
        <v>152</v>
      </c>
      <c r="D478" s="27" t="s">
        <v>612</v>
      </c>
      <c r="E478" s="15">
        <f t="shared" si="8"/>
        <v>0</v>
      </c>
      <c r="F478" s="16">
        <v>0</v>
      </c>
      <c r="G478" s="14">
        <v>0</v>
      </c>
      <c r="H478" s="11"/>
      <c r="I478" s="11"/>
      <c r="J478" s="11"/>
      <c r="K478" s="11"/>
      <c r="L478" s="11"/>
    </row>
    <row r="479" spans="1:12">
      <c r="A479" s="41">
        <v>40607</v>
      </c>
      <c r="B479" s="27" t="s">
        <v>115</v>
      </c>
      <c r="C479" s="27" t="s">
        <v>185</v>
      </c>
      <c r="D479" s="27" t="s">
        <v>612</v>
      </c>
      <c r="E479" s="15">
        <f t="shared" si="8"/>
        <v>1</v>
      </c>
      <c r="F479" s="16">
        <v>0</v>
      </c>
      <c r="G479" s="14">
        <v>0</v>
      </c>
      <c r="H479" s="11"/>
      <c r="I479" s="11"/>
      <c r="J479" s="11"/>
      <c r="K479" s="11"/>
      <c r="L479" s="11">
        <v>1</v>
      </c>
    </row>
    <row r="480" spans="1:12">
      <c r="A480" s="41">
        <v>80813</v>
      </c>
      <c r="B480" s="27" t="s">
        <v>97</v>
      </c>
      <c r="C480" s="27" t="s">
        <v>97</v>
      </c>
      <c r="D480" s="27" t="s">
        <v>612</v>
      </c>
      <c r="E480" s="15">
        <f t="shared" si="8"/>
        <v>6</v>
      </c>
      <c r="F480" s="16">
        <v>0</v>
      </c>
      <c r="G480" s="14">
        <v>6</v>
      </c>
      <c r="H480" s="11">
        <v>6</v>
      </c>
      <c r="I480" s="11">
        <v>6</v>
      </c>
      <c r="J480" s="11">
        <v>6</v>
      </c>
      <c r="K480" s="11">
        <v>6</v>
      </c>
      <c r="L480" s="11">
        <v>6</v>
      </c>
    </row>
    <row r="481" spans="1:12">
      <c r="A481" s="41">
        <v>80205</v>
      </c>
      <c r="B481" s="27" t="s">
        <v>97</v>
      </c>
      <c r="C481" s="27" t="s">
        <v>461</v>
      </c>
      <c r="D481" s="27" t="s">
        <v>613</v>
      </c>
      <c r="E481" s="15">
        <f t="shared" si="8"/>
        <v>0</v>
      </c>
      <c r="F481" s="16">
        <v>0</v>
      </c>
      <c r="G481" s="14">
        <v>0</v>
      </c>
      <c r="H481" s="11"/>
      <c r="I481" s="11"/>
      <c r="J481" s="11"/>
      <c r="K481" s="11"/>
      <c r="L481" s="11"/>
    </row>
    <row r="482" spans="1:12">
      <c r="A482" s="41">
        <v>20601</v>
      </c>
      <c r="B482" s="27" t="s">
        <v>110</v>
      </c>
      <c r="C482" s="27" t="s">
        <v>236</v>
      </c>
      <c r="D482" s="27" t="s">
        <v>614</v>
      </c>
      <c r="E482" s="15">
        <f t="shared" si="8"/>
        <v>1</v>
      </c>
      <c r="F482" s="16">
        <v>1</v>
      </c>
      <c r="G482" s="14">
        <v>1</v>
      </c>
      <c r="H482" s="11">
        <v>1</v>
      </c>
      <c r="I482" s="11">
        <v>1</v>
      </c>
      <c r="J482" s="11">
        <v>1</v>
      </c>
      <c r="K482" s="11">
        <v>1</v>
      </c>
      <c r="L482" s="11">
        <v>1</v>
      </c>
    </row>
    <row r="483" spans="1:12">
      <c r="A483" s="41">
        <v>70217</v>
      </c>
      <c r="B483" s="27" t="s">
        <v>102</v>
      </c>
      <c r="C483" s="27" t="s">
        <v>161</v>
      </c>
      <c r="D483" s="27" t="s">
        <v>615</v>
      </c>
      <c r="E483" s="15">
        <f t="shared" si="8"/>
        <v>0</v>
      </c>
      <c r="F483" s="54">
        <f t="shared" ref="F483:F488" si="9">SUM(G483:AAZ483)</f>
        <v>0</v>
      </c>
      <c r="G483" s="14"/>
      <c r="H483" s="11"/>
      <c r="I483" s="11"/>
      <c r="J483" s="11"/>
      <c r="K483" s="11"/>
      <c r="L483" s="11"/>
    </row>
    <row r="484" spans="1:12">
      <c r="A484" s="41">
        <v>120309</v>
      </c>
      <c r="B484" s="27" t="s">
        <v>104</v>
      </c>
      <c r="C484" s="27" t="s">
        <v>126</v>
      </c>
      <c r="D484" s="27" t="s">
        <v>615</v>
      </c>
      <c r="E484" s="15">
        <f t="shared" si="8"/>
        <v>0</v>
      </c>
      <c r="F484" s="54">
        <f t="shared" si="9"/>
        <v>0</v>
      </c>
      <c r="G484" s="14"/>
      <c r="H484" s="11"/>
      <c r="I484" s="11"/>
      <c r="J484" s="11"/>
      <c r="K484" s="11"/>
      <c r="L484" s="11"/>
    </row>
    <row r="485" spans="1:12">
      <c r="A485" s="41">
        <v>60405</v>
      </c>
      <c r="B485" s="27" t="s">
        <v>214</v>
      </c>
      <c r="C485" s="27" t="s">
        <v>263</v>
      </c>
      <c r="D485" s="27" t="s">
        <v>616</v>
      </c>
      <c r="E485" s="15">
        <f t="shared" si="8"/>
        <v>0</v>
      </c>
      <c r="F485" s="54">
        <f t="shared" si="9"/>
        <v>0</v>
      </c>
      <c r="G485" s="14"/>
      <c r="H485" s="11"/>
      <c r="I485" s="11"/>
      <c r="J485" s="11"/>
      <c r="K485" s="11"/>
      <c r="L485" s="11"/>
    </row>
    <row r="486" spans="1:12">
      <c r="A486" s="41">
        <v>70110</v>
      </c>
      <c r="B486" s="27" t="s">
        <v>102</v>
      </c>
      <c r="C486" s="27" t="s">
        <v>355</v>
      </c>
      <c r="D486" s="27" t="s">
        <v>617</v>
      </c>
      <c r="E486" s="15">
        <f t="shared" si="8"/>
        <v>0</v>
      </c>
      <c r="F486" s="54">
        <f t="shared" si="9"/>
        <v>0</v>
      </c>
      <c r="G486" s="14"/>
      <c r="H486" s="11"/>
      <c r="I486" s="11"/>
      <c r="J486" s="11"/>
      <c r="K486" s="11"/>
      <c r="L486" s="11"/>
    </row>
    <row r="487" spans="1:12">
      <c r="A487" s="41">
        <v>60601</v>
      </c>
      <c r="B487" s="27" t="s">
        <v>214</v>
      </c>
      <c r="C487" s="27" t="s">
        <v>328</v>
      </c>
      <c r="D487" s="27" t="s">
        <v>618</v>
      </c>
      <c r="E487" s="15">
        <f t="shared" si="8"/>
        <v>0</v>
      </c>
      <c r="F487" s="54">
        <f t="shared" si="9"/>
        <v>0</v>
      </c>
      <c r="G487" s="14"/>
      <c r="H487" s="11"/>
      <c r="I487" s="11"/>
      <c r="J487" s="11"/>
      <c r="K487" s="11"/>
      <c r="L487" s="11"/>
    </row>
    <row r="488" spans="1:12">
      <c r="A488" s="41">
        <v>120607</v>
      </c>
      <c r="B488" s="27" t="s">
        <v>104</v>
      </c>
      <c r="C488" s="27" t="s">
        <v>187</v>
      </c>
      <c r="D488" s="27" t="s">
        <v>619</v>
      </c>
      <c r="E488" s="15">
        <f t="shared" si="8"/>
        <v>0</v>
      </c>
      <c r="F488" s="54">
        <f t="shared" si="9"/>
        <v>0</v>
      </c>
      <c r="G488" s="14"/>
      <c r="H488" s="11"/>
      <c r="I488" s="11"/>
      <c r="J488" s="11"/>
      <c r="K488" s="11"/>
      <c r="L488" s="11"/>
    </row>
    <row r="489" spans="1:12">
      <c r="A489" s="41">
        <v>20305</v>
      </c>
      <c r="B489" s="27" t="s">
        <v>110</v>
      </c>
      <c r="C489" s="27" t="s">
        <v>361</v>
      </c>
      <c r="D489" s="27" t="s">
        <v>620</v>
      </c>
      <c r="E489" s="15">
        <f t="shared" si="8"/>
        <v>0</v>
      </c>
      <c r="F489" s="53">
        <v>0</v>
      </c>
      <c r="G489" s="14">
        <v>0</v>
      </c>
      <c r="H489" s="11"/>
      <c r="I489" s="11"/>
      <c r="J489" s="11"/>
      <c r="K489" s="11"/>
      <c r="L489" s="11"/>
    </row>
    <row r="490" spans="1:12">
      <c r="A490" s="41">
        <v>90605</v>
      </c>
      <c r="B490" s="27" t="s">
        <v>139</v>
      </c>
      <c r="C490" s="27" t="s">
        <v>253</v>
      </c>
      <c r="D490" s="27" t="s">
        <v>621</v>
      </c>
      <c r="E490" s="15">
        <f t="shared" si="8"/>
        <v>0</v>
      </c>
      <c r="F490" s="53">
        <v>0</v>
      </c>
      <c r="G490" s="14">
        <v>0</v>
      </c>
      <c r="H490" s="11"/>
      <c r="I490" s="11"/>
      <c r="J490" s="11"/>
      <c r="K490" s="11"/>
      <c r="L490" s="11"/>
    </row>
    <row r="491" spans="1:12">
      <c r="A491" s="41">
        <v>50204</v>
      </c>
      <c r="B491" s="27" t="s">
        <v>107</v>
      </c>
      <c r="C491" s="27" t="s">
        <v>195</v>
      </c>
      <c r="D491" s="27" t="s">
        <v>195</v>
      </c>
      <c r="E491" s="15">
        <f t="shared" si="8"/>
        <v>0</v>
      </c>
      <c r="F491" s="16">
        <v>0</v>
      </c>
      <c r="G491" s="14">
        <v>0</v>
      </c>
      <c r="H491" s="11"/>
      <c r="I491" s="11"/>
      <c r="J491" s="11"/>
      <c r="K491" s="11"/>
      <c r="L491" s="11"/>
    </row>
    <row r="492" spans="1:12">
      <c r="A492" s="41">
        <v>30206</v>
      </c>
      <c r="B492" s="27" t="s">
        <v>99</v>
      </c>
      <c r="C492" s="27" t="s">
        <v>100</v>
      </c>
      <c r="D492" s="27" t="s">
        <v>622</v>
      </c>
      <c r="E492" s="15">
        <f t="shared" si="8"/>
        <v>0</v>
      </c>
      <c r="F492" s="54">
        <f>SUM(G492:AAZ492)</f>
        <v>0</v>
      </c>
      <c r="G492" s="14">
        <v>0</v>
      </c>
      <c r="H492" s="11"/>
      <c r="I492" s="11"/>
      <c r="J492" s="11"/>
      <c r="K492" s="11"/>
      <c r="L492" s="11"/>
    </row>
    <row r="493" spans="1:12">
      <c r="A493" s="41">
        <v>90508</v>
      </c>
      <c r="B493" s="27" t="s">
        <v>139</v>
      </c>
      <c r="C493" s="27" t="s">
        <v>258</v>
      </c>
      <c r="D493" s="27" t="s">
        <v>623</v>
      </c>
      <c r="E493" s="15">
        <f t="shared" si="8"/>
        <v>0</v>
      </c>
      <c r="F493" s="54">
        <f>SUM(G493:AAZ493)</f>
        <v>0</v>
      </c>
      <c r="G493" s="14">
        <v>0</v>
      </c>
      <c r="H493" s="11"/>
      <c r="I493" s="11"/>
      <c r="J493" s="11"/>
      <c r="K493" s="11"/>
      <c r="L493" s="11"/>
    </row>
    <row r="494" spans="1:12">
      <c r="A494" s="41">
        <v>30506</v>
      </c>
      <c r="B494" s="27" t="s">
        <v>99</v>
      </c>
      <c r="C494" s="27" t="s">
        <v>307</v>
      </c>
      <c r="D494" s="27" t="s">
        <v>624</v>
      </c>
      <c r="E494" s="15">
        <f t="shared" si="8"/>
        <v>0</v>
      </c>
      <c r="F494" s="54">
        <f>SUM(G494:AAZ494)</f>
        <v>0</v>
      </c>
      <c r="G494" s="14">
        <v>0</v>
      </c>
      <c r="H494" s="11"/>
      <c r="I494" s="11"/>
      <c r="J494" s="11"/>
      <c r="K494" s="11"/>
      <c r="L494" s="11"/>
    </row>
    <row r="495" spans="1:12" ht="15">
      <c r="A495" s="41">
        <v>130716</v>
      </c>
      <c r="B495" s="27" t="s">
        <v>131</v>
      </c>
      <c r="C495" s="27" t="s">
        <v>132</v>
      </c>
      <c r="D495" s="27" t="s">
        <v>625</v>
      </c>
      <c r="E495" s="15">
        <f t="shared" si="8"/>
        <v>3</v>
      </c>
      <c r="F495" s="54">
        <v>2</v>
      </c>
      <c r="G495" s="14">
        <v>2</v>
      </c>
      <c r="H495" s="11">
        <v>2</v>
      </c>
      <c r="I495" s="11">
        <v>2</v>
      </c>
      <c r="J495" s="11">
        <v>2</v>
      </c>
      <c r="K495" s="11">
        <v>2</v>
      </c>
      <c r="L495" s="11">
        <v>3</v>
      </c>
    </row>
    <row r="496" spans="1:12">
      <c r="A496" s="41">
        <v>41005</v>
      </c>
      <c r="B496" s="27" t="s">
        <v>115</v>
      </c>
      <c r="C496" s="27" t="s">
        <v>202</v>
      </c>
      <c r="D496" s="27" t="s">
        <v>626</v>
      </c>
      <c r="E496" s="15">
        <f t="shared" si="8"/>
        <v>0</v>
      </c>
      <c r="F496" s="16">
        <v>0</v>
      </c>
      <c r="G496" s="14">
        <v>0</v>
      </c>
      <c r="H496" s="11"/>
      <c r="I496" s="11"/>
      <c r="J496" s="11"/>
      <c r="K496" s="11"/>
      <c r="L496" s="11"/>
    </row>
    <row r="497" spans="1:12">
      <c r="A497" s="41">
        <v>20104</v>
      </c>
      <c r="B497" s="27" t="s">
        <v>110</v>
      </c>
      <c r="C497" s="27" t="s">
        <v>111</v>
      </c>
      <c r="D497" s="27" t="s">
        <v>336</v>
      </c>
      <c r="E497" s="15">
        <f t="shared" si="8"/>
        <v>0</v>
      </c>
      <c r="F497" s="16">
        <v>0</v>
      </c>
      <c r="G497" s="14">
        <v>0</v>
      </c>
      <c r="H497" s="11"/>
      <c r="I497" s="11"/>
      <c r="J497" s="11"/>
      <c r="K497" s="11"/>
      <c r="L497" s="11"/>
    </row>
    <row r="498" spans="1:12">
      <c r="A498" s="41">
        <v>70601</v>
      </c>
      <c r="B498" s="27" t="s">
        <v>102</v>
      </c>
      <c r="C498" s="27" t="s">
        <v>336</v>
      </c>
      <c r="D498" s="27" t="s">
        <v>627</v>
      </c>
      <c r="E498" s="15">
        <f t="shared" si="8"/>
        <v>0</v>
      </c>
      <c r="F498" s="16">
        <v>0</v>
      </c>
      <c r="G498" s="14">
        <v>0</v>
      </c>
      <c r="H498" s="11"/>
      <c r="I498" s="11"/>
      <c r="J498" s="11"/>
      <c r="K498" s="11"/>
      <c r="L498" s="11"/>
    </row>
    <row r="499" spans="1:12">
      <c r="A499" s="41">
        <v>91005</v>
      </c>
      <c r="B499" s="27" t="s">
        <v>139</v>
      </c>
      <c r="C499" s="27" t="s">
        <v>232</v>
      </c>
      <c r="D499" s="27" t="s">
        <v>628</v>
      </c>
      <c r="E499" s="15">
        <f t="shared" si="8"/>
        <v>0</v>
      </c>
      <c r="F499" s="16">
        <v>0</v>
      </c>
      <c r="G499" s="14">
        <v>0</v>
      </c>
      <c r="H499" s="11"/>
      <c r="I499" s="11"/>
      <c r="J499" s="11"/>
      <c r="K499" s="11"/>
      <c r="L499" s="11"/>
    </row>
    <row r="500" spans="1:12">
      <c r="A500" s="41">
        <v>60506</v>
      </c>
      <c r="B500" s="27" t="s">
        <v>214</v>
      </c>
      <c r="C500" s="27" t="s">
        <v>215</v>
      </c>
      <c r="D500" s="27" t="s">
        <v>629</v>
      </c>
      <c r="E500" s="15">
        <f t="shared" si="8"/>
        <v>0</v>
      </c>
      <c r="F500" s="16">
        <v>0</v>
      </c>
      <c r="G500" s="14">
        <v>0</v>
      </c>
      <c r="H500" s="11"/>
      <c r="I500" s="11"/>
      <c r="J500" s="11"/>
      <c r="K500" s="11"/>
      <c r="L500" s="11"/>
    </row>
    <row r="501" spans="1:12">
      <c r="A501" s="41">
        <v>30401</v>
      </c>
      <c r="B501" s="27" t="s">
        <v>99</v>
      </c>
      <c r="C501" s="27" t="s">
        <v>216</v>
      </c>
      <c r="D501" s="27" t="s">
        <v>630</v>
      </c>
      <c r="E501" s="15">
        <f t="shared" si="8"/>
        <v>0</v>
      </c>
      <c r="F501" s="16">
        <v>0</v>
      </c>
      <c r="G501" s="14">
        <v>0</v>
      </c>
      <c r="H501" s="11"/>
      <c r="I501" s="11"/>
      <c r="J501" s="11"/>
      <c r="K501" s="11"/>
      <c r="L501" s="11"/>
    </row>
    <row r="502" spans="1:12">
      <c r="A502" s="41">
        <v>40704</v>
      </c>
      <c r="B502" s="27" t="s">
        <v>115</v>
      </c>
      <c r="C502" s="27" t="s">
        <v>318</v>
      </c>
      <c r="D502" s="27" t="s">
        <v>631</v>
      </c>
      <c r="E502" s="15">
        <f t="shared" si="8"/>
        <v>0</v>
      </c>
      <c r="F502" s="16">
        <v>0</v>
      </c>
      <c r="G502" s="14">
        <v>0</v>
      </c>
      <c r="H502" s="11"/>
      <c r="I502" s="11"/>
      <c r="J502" s="11"/>
      <c r="K502" s="11"/>
      <c r="L502" s="11"/>
    </row>
    <row r="503" spans="1:12">
      <c r="A503" s="41">
        <v>40705</v>
      </c>
      <c r="B503" s="27" t="s">
        <v>115</v>
      </c>
      <c r="C503" s="27" t="s">
        <v>318</v>
      </c>
      <c r="D503" s="27" t="s">
        <v>632</v>
      </c>
      <c r="E503" s="15">
        <f t="shared" si="8"/>
        <v>0</v>
      </c>
      <c r="F503" s="16">
        <v>0</v>
      </c>
      <c r="G503" s="14">
        <v>0</v>
      </c>
      <c r="H503" s="11"/>
      <c r="I503" s="11"/>
      <c r="J503" s="11"/>
      <c r="K503" s="11"/>
      <c r="L503" s="11"/>
    </row>
    <row r="504" spans="1:12">
      <c r="A504" s="41">
        <v>41307</v>
      </c>
      <c r="B504" s="27" t="s">
        <v>115</v>
      </c>
      <c r="C504" s="27" t="s">
        <v>183</v>
      </c>
      <c r="D504" s="27" t="s">
        <v>633</v>
      </c>
      <c r="E504" s="15">
        <f t="shared" si="8"/>
        <v>0</v>
      </c>
      <c r="F504" s="16">
        <v>0</v>
      </c>
      <c r="G504" s="14">
        <v>0</v>
      </c>
      <c r="H504" s="11"/>
      <c r="I504" s="11"/>
      <c r="J504" s="11"/>
      <c r="K504" s="11"/>
      <c r="L504" s="11"/>
    </row>
    <row r="505" spans="1:12">
      <c r="A505" s="41">
        <v>60507</v>
      </c>
      <c r="B505" s="27" t="s">
        <v>214</v>
      </c>
      <c r="C505" s="27" t="s">
        <v>215</v>
      </c>
      <c r="D505" s="27" t="s">
        <v>634</v>
      </c>
      <c r="E505" s="15">
        <f t="shared" si="8"/>
        <v>1</v>
      </c>
      <c r="F505" s="16">
        <v>1</v>
      </c>
      <c r="G505" s="14">
        <v>1</v>
      </c>
      <c r="H505" s="11">
        <v>1</v>
      </c>
      <c r="I505" s="11">
        <v>1</v>
      </c>
      <c r="J505" s="11">
        <v>1</v>
      </c>
      <c r="K505" s="11">
        <v>1</v>
      </c>
      <c r="L505" s="11">
        <v>1</v>
      </c>
    </row>
    <row r="506" spans="1:12">
      <c r="A506" s="41">
        <v>40203</v>
      </c>
      <c r="B506" s="27" t="s">
        <v>115</v>
      </c>
      <c r="C506" s="27" t="s">
        <v>150</v>
      </c>
      <c r="D506" s="27" t="s">
        <v>635</v>
      </c>
      <c r="E506" s="15">
        <f t="shared" si="8"/>
        <v>0</v>
      </c>
      <c r="F506" s="16">
        <v>0</v>
      </c>
      <c r="G506" s="14">
        <v>0</v>
      </c>
      <c r="H506" s="11"/>
      <c r="I506" s="11"/>
      <c r="J506" s="11"/>
      <c r="K506" s="11"/>
      <c r="L506" s="11"/>
    </row>
    <row r="507" spans="1:12">
      <c r="A507" s="41">
        <v>50205</v>
      </c>
      <c r="B507" s="27" t="s">
        <v>107</v>
      </c>
      <c r="C507" s="27" t="s">
        <v>195</v>
      </c>
      <c r="D507" s="27" t="s">
        <v>636</v>
      </c>
      <c r="E507" s="15">
        <f t="shared" si="8"/>
        <v>0</v>
      </c>
      <c r="F507" s="16">
        <v>0</v>
      </c>
      <c r="G507" s="14">
        <v>0</v>
      </c>
      <c r="H507" s="11"/>
      <c r="I507" s="11"/>
      <c r="J507" s="11"/>
      <c r="K507" s="11"/>
      <c r="L507" s="11"/>
    </row>
    <row r="508" spans="1:12">
      <c r="A508" s="41">
        <v>80808</v>
      </c>
      <c r="B508" s="27" t="s">
        <v>97</v>
      </c>
      <c r="C508" s="27" t="s">
        <v>97</v>
      </c>
      <c r="D508" s="27" t="s">
        <v>637</v>
      </c>
      <c r="E508" s="15">
        <f t="shared" si="8"/>
        <v>1</v>
      </c>
      <c r="F508" s="16">
        <v>1</v>
      </c>
      <c r="G508" s="14">
        <v>1</v>
      </c>
      <c r="H508" s="11">
        <v>1</v>
      </c>
      <c r="I508" s="11">
        <v>1</v>
      </c>
      <c r="J508" s="11">
        <v>1</v>
      </c>
      <c r="K508" s="11">
        <v>1</v>
      </c>
      <c r="L508" s="11">
        <v>1</v>
      </c>
    </row>
    <row r="509" spans="1:12">
      <c r="A509" s="41">
        <v>20106</v>
      </c>
      <c r="B509" s="27" t="s">
        <v>110</v>
      </c>
      <c r="C509" s="27" t="s">
        <v>111</v>
      </c>
      <c r="D509" s="27" t="s">
        <v>638</v>
      </c>
      <c r="E509" s="15">
        <f t="shared" si="8"/>
        <v>0</v>
      </c>
      <c r="F509" s="16">
        <v>0</v>
      </c>
      <c r="G509" s="14">
        <v>0</v>
      </c>
      <c r="H509" s="11"/>
      <c r="I509" s="11"/>
      <c r="J509" s="11"/>
      <c r="K509" s="11"/>
      <c r="L509" s="11"/>
    </row>
    <row r="510" spans="1:12">
      <c r="A510" s="41">
        <v>40201</v>
      </c>
      <c r="B510" s="27" t="s">
        <v>115</v>
      </c>
      <c r="C510" s="27" t="s">
        <v>150</v>
      </c>
      <c r="D510" s="27" t="s">
        <v>639</v>
      </c>
      <c r="E510" s="15">
        <f t="shared" si="8"/>
        <v>0</v>
      </c>
      <c r="F510" s="16">
        <v>0</v>
      </c>
      <c r="G510" s="14">
        <v>0</v>
      </c>
      <c r="H510" s="11"/>
      <c r="I510" s="11"/>
      <c r="J510" s="11"/>
      <c r="K510" s="11"/>
      <c r="L510" s="11"/>
    </row>
    <row r="511" spans="1:12">
      <c r="A511" s="41">
        <v>130717</v>
      </c>
      <c r="B511" s="27" t="s">
        <v>131</v>
      </c>
      <c r="C511" s="27" t="s">
        <v>132</v>
      </c>
      <c r="D511" s="27" t="s">
        <v>640</v>
      </c>
      <c r="E511" s="15">
        <f t="shared" si="8"/>
        <v>1</v>
      </c>
      <c r="F511" s="16">
        <v>1</v>
      </c>
      <c r="G511" s="14">
        <v>1</v>
      </c>
      <c r="H511" s="11">
        <v>1</v>
      </c>
      <c r="I511" s="11">
        <v>1</v>
      </c>
      <c r="J511" s="11">
        <v>1</v>
      </c>
      <c r="K511" s="11">
        <v>1</v>
      </c>
      <c r="L511" s="11">
        <v>1</v>
      </c>
    </row>
    <row r="512" spans="1:12">
      <c r="A512" s="41">
        <v>30403</v>
      </c>
      <c r="B512" s="27" t="s">
        <v>99</v>
      </c>
      <c r="C512" s="27" t="s">
        <v>216</v>
      </c>
      <c r="D512" s="27" t="s">
        <v>641</v>
      </c>
      <c r="E512" s="15">
        <f t="shared" si="8"/>
        <v>0</v>
      </c>
      <c r="F512" s="16">
        <v>0</v>
      </c>
      <c r="G512" s="14">
        <v>0</v>
      </c>
      <c r="H512" s="11"/>
      <c r="I512" s="11"/>
      <c r="J512" s="11"/>
      <c r="K512" s="11"/>
      <c r="L512" s="11"/>
    </row>
    <row r="513" spans="1:12">
      <c r="A513" s="41">
        <v>100103</v>
      </c>
      <c r="B513" s="27" t="s">
        <v>113</v>
      </c>
      <c r="C513" s="27" t="s">
        <v>113</v>
      </c>
      <c r="D513" s="27" t="s">
        <v>642</v>
      </c>
      <c r="E513" s="15">
        <f t="shared" si="8"/>
        <v>0</v>
      </c>
      <c r="F513" s="16">
        <v>0</v>
      </c>
      <c r="G513" s="14">
        <v>0</v>
      </c>
      <c r="H513" s="11"/>
      <c r="I513" s="11"/>
      <c r="J513" s="11"/>
      <c r="K513" s="11"/>
      <c r="L513" s="11"/>
    </row>
    <row r="514" spans="1:12">
      <c r="A514" s="41">
        <v>30110</v>
      </c>
      <c r="B514" s="27" t="s">
        <v>99</v>
      </c>
      <c r="C514" s="27" t="s">
        <v>99</v>
      </c>
      <c r="D514" s="27" t="s">
        <v>643</v>
      </c>
      <c r="E514" s="15">
        <f t="shared" si="8"/>
        <v>0</v>
      </c>
      <c r="F514" s="16">
        <v>0</v>
      </c>
      <c r="G514" s="14">
        <v>0</v>
      </c>
      <c r="H514" s="11"/>
      <c r="I514" s="11"/>
      <c r="J514" s="11"/>
      <c r="K514" s="11"/>
      <c r="L514" s="11"/>
    </row>
    <row r="515" spans="1:12">
      <c r="A515" s="41">
        <v>50106</v>
      </c>
      <c r="B515" s="27" t="s">
        <v>107</v>
      </c>
      <c r="C515" s="27" t="s">
        <v>228</v>
      </c>
      <c r="D515" s="27" t="s">
        <v>644</v>
      </c>
      <c r="E515" s="15">
        <f t="shared" si="8"/>
        <v>0</v>
      </c>
      <c r="F515" s="16">
        <v>0</v>
      </c>
      <c r="G515" s="14">
        <v>0</v>
      </c>
      <c r="H515" s="11"/>
      <c r="I515" s="11"/>
      <c r="J515" s="11"/>
      <c r="K515" s="11"/>
      <c r="L515" s="11"/>
    </row>
    <row r="516" spans="1:12">
      <c r="A516" s="41">
        <v>90509</v>
      </c>
      <c r="B516" s="27" t="s">
        <v>139</v>
      </c>
      <c r="C516" s="27" t="s">
        <v>258</v>
      </c>
      <c r="D516" s="27" t="s">
        <v>645</v>
      </c>
      <c r="E516" s="15">
        <f t="shared" ref="E516:E579" si="10">+MAX(F516:BW516)</f>
        <v>0</v>
      </c>
      <c r="F516" s="16">
        <v>0</v>
      </c>
      <c r="G516" s="14">
        <v>0</v>
      </c>
      <c r="H516" s="11"/>
      <c r="I516" s="11"/>
      <c r="J516" s="11"/>
      <c r="K516" s="11"/>
      <c r="L516" s="11"/>
    </row>
    <row r="517" spans="1:12">
      <c r="A517" s="41">
        <v>130409</v>
      </c>
      <c r="B517" s="27" t="s">
        <v>131</v>
      </c>
      <c r="C517" s="27" t="s">
        <v>178</v>
      </c>
      <c r="D517" s="27" t="s">
        <v>646</v>
      </c>
      <c r="E517" s="15">
        <f t="shared" si="10"/>
        <v>0</v>
      </c>
      <c r="F517" s="16">
        <v>0</v>
      </c>
      <c r="G517" s="14">
        <v>0</v>
      </c>
      <c r="H517" s="11"/>
      <c r="I517" s="11"/>
      <c r="J517" s="11"/>
      <c r="K517" s="11"/>
      <c r="L517" s="11"/>
    </row>
    <row r="518" spans="1:12">
      <c r="A518" s="41">
        <v>10104</v>
      </c>
      <c r="B518" s="27" t="s">
        <v>119</v>
      </c>
      <c r="C518" s="27" t="s">
        <v>119</v>
      </c>
      <c r="D518" s="27" t="s">
        <v>647</v>
      </c>
      <c r="E518" s="15">
        <f t="shared" si="10"/>
        <v>0</v>
      </c>
      <c r="F518" s="16">
        <v>0</v>
      </c>
      <c r="G518" s="14">
        <v>0</v>
      </c>
      <c r="H518" s="11"/>
      <c r="I518" s="11"/>
      <c r="J518" s="11"/>
      <c r="K518" s="11"/>
      <c r="L518" s="11"/>
    </row>
    <row r="519" spans="1:12">
      <c r="A519" s="41">
        <v>10303</v>
      </c>
      <c r="B519" s="27" t="s">
        <v>119</v>
      </c>
      <c r="C519" s="27" t="s">
        <v>159</v>
      </c>
      <c r="D519" s="27" t="s">
        <v>648</v>
      </c>
      <c r="E519" s="15">
        <f t="shared" si="10"/>
        <v>0</v>
      </c>
      <c r="F519" s="16">
        <v>0</v>
      </c>
      <c r="G519" s="14">
        <v>0</v>
      </c>
      <c r="H519" s="11"/>
      <c r="I519" s="11"/>
      <c r="J519" s="11"/>
      <c r="K519" s="11"/>
      <c r="L519" s="11"/>
    </row>
    <row r="520" spans="1:12">
      <c r="A520" s="41">
        <v>10304</v>
      </c>
      <c r="B520" s="27" t="s">
        <v>119</v>
      </c>
      <c r="C520" s="27" t="s">
        <v>159</v>
      </c>
      <c r="D520" s="27" t="s">
        <v>649</v>
      </c>
      <c r="E520" s="15">
        <f t="shared" si="10"/>
        <v>0</v>
      </c>
      <c r="F520" s="16">
        <v>0</v>
      </c>
      <c r="G520" s="14">
        <v>0</v>
      </c>
      <c r="H520" s="11"/>
      <c r="I520" s="11"/>
      <c r="J520" s="11"/>
      <c r="K520" s="11"/>
      <c r="L520" s="11"/>
    </row>
    <row r="521" spans="1:12">
      <c r="A521" s="41">
        <v>70504</v>
      </c>
      <c r="B521" s="27" t="s">
        <v>102</v>
      </c>
      <c r="C521" s="27" t="s">
        <v>536</v>
      </c>
      <c r="D521" s="27" t="s">
        <v>650</v>
      </c>
      <c r="E521" s="15">
        <f t="shared" si="10"/>
        <v>0</v>
      </c>
      <c r="F521" s="16">
        <v>0</v>
      </c>
      <c r="G521" s="14">
        <v>0</v>
      </c>
      <c r="H521" s="11"/>
      <c r="I521" s="11"/>
      <c r="J521" s="11"/>
      <c r="K521" s="11"/>
      <c r="L521" s="11"/>
    </row>
    <row r="522" spans="1:12">
      <c r="A522" s="41">
        <v>120207</v>
      </c>
      <c r="B522" s="27" t="s">
        <v>104</v>
      </c>
      <c r="C522" s="27" t="s">
        <v>246</v>
      </c>
      <c r="D522" s="27" t="s">
        <v>651</v>
      </c>
      <c r="E522" s="15">
        <f t="shared" si="10"/>
        <v>0</v>
      </c>
      <c r="F522" s="16">
        <v>0</v>
      </c>
      <c r="G522" s="14">
        <v>0</v>
      </c>
      <c r="H522" s="11"/>
      <c r="I522" s="11"/>
      <c r="J522" s="11"/>
      <c r="K522" s="11"/>
      <c r="L522" s="11"/>
    </row>
    <row r="523" spans="1:12">
      <c r="A523" s="41">
        <v>91108</v>
      </c>
      <c r="B523" s="27" t="s">
        <v>139</v>
      </c>
      <c r="C523" s="27" t="s">
        <v>156</v>
      </c>
      <c r="D523" s="27" t="s">
        <v>652</v>
      </c>
      <c r="E523" s="15">
        <f t="shared" si="10"/>
        <v>0</v>
      </c>
      <c r="F523" s="16">
        <v>0</v>
      </c>
      <c r="G523" s="14">
        <v>0</v>
      </c>
      <c r="H523" s="11"/>
      <c r="I523" s="11"/>
      <c r="J523" s="11"/>
      <c r="K523" s="11"/>
      <c r="L523" s="11"/>
    </row>
    <row r="524" spans="1:12">
      <c r="A524" s="41">
        <v>41308</v>
      </c>
      <c r="B524" s="27" t="s">
        <v>115</v>
      </c>
      <c r="C524" s="27" t="s">
        <v>183</v>
      </c>
      <c r="D524" s="27" t="s">
        <v>653</v>
      </c>
      <c r="E524" s="15">
        <f t="shared" si="10"/>
        <v>0</v>
      </c>
      <c r="F524" s="16">
        <v>0</v>
      </c>
      <c r="G524" s="14">
        <v>0</v>
      </c>
      <c r="H524" s="11"/>
      <c r="I524" s="11"/>
      <c r="J524" s="11"/>
      <c r="K524" s="11"/>
      <c r="L524" s="11"/>
    </row>
    <row r="525" spans="1:12">
      <c r="A525" s="41">
        <v>60206</v>
      </c>
      <c r="B525" s="27" t="s">
        <v>214</v>
      </c>
      <c r="C525" s="27" t="s">
        <v>274</v>
      </c>
      <c r="D525" s="27" t="s">
        <v>654</v>
      </c>
      <c r="E525" s="15">
        <f t="shared" si="10"/>
        <v>0</v>
      </c>
      <c r="F525" s="16">
        <v>0</v>
      </c>
      <c r="G525" s="14">
        <v>0</v>
      </c>
      <c r="H525" s="11"/>
      <c r="I525" s="11"/>
      <c r="J525" s="11"/>
      <c r="K525" s="11"/>
      <c r="L525" s="11"/>
    </row>
    <row r="526" spans="1:12">
      <c r="A526" s="41">
        <v>60207</v>
      </c>
      <c r="B526" s="27" t="s">
        <v>214</v>
      </c>
      <c r="C526" s="27" t="s">
        <v>274</v>
      </c>
      <c r="D526" s="27" t="s">
        <v>655</v>
      </c>
      <c r="E526" s="15">
        <f t="shared" si="10"/>
        <v>0</v>
      </c>
      <c r="F526" s="16">
        <v>0</v>
      </c>
      <c r="G526" s="14">
        <v>0</v>
      </c>
      <c r="H526" s="11"/>
      <c r="I526" s="11"/>
      <c r="J526" s="11"/>
      <c r="K526" s="11"/>
      <c r="L526" s="11"/>
    </row>
    <row r="527" spans="1:12">
      <c r="A527" s="41">
        <v>91204</v>
      </c>
      <c r="B527" s="27" t="s">
        <v>139</v>
      </c>
      <c r="C527" s="27" t="s">
        <v>140</v>
      </c>
      <c r="D527" s="27" t="s">
        <v>656</v>
      </c>
      <c r="E527" s="15">
        <f t="shared" si="10"/>
        <v>0</v>
      </c>
      <c r="F527" s="16">
        <v>0</v>
      </c>
      <c r="G527" s="14">
        <v>0</v>
      </c>
      <c r="H527" s="11"/>
      <c r="I527" s="11"/>
      <c r="J527" s="11"/>
      <c r="K527" s="11"/>
      <c r="L527" s="11"/>
    </row>
    <row r="528" spans="1:12">
      <c r="A528" s="41">
        <v>40106</v>
      </c>
      <c r="B528" s="27" t="s">
        <v>115</v>
      </c>
      <c r="C528" s="27" t="s">
        <v>116</v>
      </c>
      <c r="D528" s="27" t="s">
        <v>657</v>
      </c>
      <c r="E528" s="15">
        <f t="shared" si="10"/>
        <v>0</v>
      </c>
      <c r="F528" s="16">
        <v>0</v>
      </c>
      <c r="G528" s="14">
        <v>0</v>
      </c>
      <c r="H528" s="11"/>
      <c r="I528" s="11"/>
      <c r="J528" s="11"/>
      <c r="K528" s="11"/>
      <c r="L528" s="11"/>
    </row>
    <row r="529" spans="1:12">
      <c r="A529" s="41">
        <v>10305</v>
      </c>
      <c r="B529" s="27" t="s">
        <v>119</v>
      </c>
      <c r="C529" s="27" t="s">
        <v>159</v>
      </c>
      <c r="D529" s="27" t="s">
        <v>658</v>
      </c>
      <c r="E529" s="15">
        <f t="shared" si="10"/>
        <v>0</v>
      </c>
      <c r="F529" s="16">
        <v>0</v>
      </c>
      <c r="G529" s="14">
        <v>0</v>
      </c>
      <c r="H529" s="11"/>
      <c r="I529" s="11"/>
      <c r="J529" s="11"/>
      <c r="K529" s="11"/>
      <c r="L529" s="11"/>
    </row>
    <row r="530" spans="1:12">
      <c r="A530" s="41">
        <v>90804</v>
      </c>
      <c r="B530" s="27" t="s">
        <v>139</v>
      </c>
      <c r="C530" s="27" t="s">
        <v>302</v>
      </c>
      <c r="D530" s="27" t="s">
        <v>659</v>
      </c>
      <c r="E530" s="15">
        <f t="shared" si="10"/>
        <v>0</v>
      </c>
      <c r="F530" s="16">
        <v>0</v>
      </c>
      <c r="G530" s="14">
        <v>0</v>
      </c>
      <c r="H530" s="11"/>
      <c r="I530" s="11"/>
      <c r="J530" s="11"/>
      <c r="K530" s="11"/>
      <c r="L530" s="11"/>
    </row>
    <row r="531" spans="1:12">
      <c r="A531" s="41">
        <v>40901</v>
      </c>
      <c r="B531" s="27" t="s">
        <v>115</v>
      </c>
      <c r="C531" s="27" t="s">
        <v>374</v>
      </c>
      <c r="D531" s="27" t="s">
        <v>660</v>
      </c>
      <c r="E531" s="15">
        <f t="shared" si="10"/>
        <v>0</v>
      </c>
      <c r="F531" s="16">
        <v>0</v>
      </c>
      <c r="G531" s="14">
        <v>0</v>
      </c>
      <c r="H531" s="11"/>
      <c r="I531" s="11"/>
      <c r="J531" s="11"/>
      <c r="K531" s="11"/>
      <c r="L531" s="11"/>
    </row>
    <row r="532" spans="1:12">
      <c r="A532" s="41">
        <v>40805</v>
      </c>
      <c r="B532" s="27" t="s">
        <v>115</v>
      </c>
      <c r="C532" s="27" t="s">
        <v>419</v>
      </c>
      <c r="D532" s="27" t="s">
        <v>661</v>
      </c>
      <c r="E532" s="15">
        <f t="shared" si="10"/>
        <v>0</v>
      </c>
      <c r="F532" s="16">
        <v>0</v>
      </c>
      <c r="G532" s="14">
        <v>0</v>
      </c>
      <c r="H532" s="11"/>
      <c r="I532" s="11"/>
      <c r="J532" s="11"/>
      <c r="K532" s="11"/>
      <c r="L532" s="11"/>
    </row>
    <row r="533" spans="1:12">
      <c r="A533" s="41">
        <v>60608</v>
      </c>
      <c r="B533" s="27" t="s">
        <v>214</v>
      </c>
      <c r="C533" s="27" t="s">
        <v>328</v>
      </c>
      <c r="D533" s="27" t="s">
        <v>662</v>
      </c>
      <c r="E533" s="15">
        <f t="shared" si="10"/>
        <v>0</v>
      </c>
      <c r="F533" s="16">
        <v>0</v>
      </c>
      <c r="G533" s="14">
        <v>0</v>
      </c>
      <c r="H533" s="11"/>
      <c r="I533" s="11"/>
      <c r="J533" s="11"/>
      <c r="K533" s="11"/>
      <c r="L533" s="11"/>
    </row>
    <row r="534" spans="1:12">
      <c r="A534" s="41">
        <v>80811</v>
      </c>
      <c r="B534" s="27" t="s">
        <v>97</v>
      </c>
      <c r="C534" s="27" t="s">
        <v>97</v>
      </c>
      <c r="D534" s="27" t="s">
        <v>663</v>
      </c>
      <c r="E534" s="15">
        <f t="shared" si="10"/>
        <v>1</v>
      </c>
      <c r="F534" s="16">
        <v>1</v>
      </c>
      <c r="G534" s="14">
        <v>1</v>
      </c>
      <c r="H534" s="11">
        <v>1</v>
      </c>
      <c r="I534" s="11">
        <v>1</v>
      </c>
      <c r="J534" s="11">
        <v>1</v>
      </c>
      <c r="K534" s="11">
        <v>1</v>
      </c>
      <c r="L534" s="11">
        <v>1</v>
      </c>
    </row>
    <row r="535" spans="1:12">
      <c r="A535" s="41">
        <v>120705</v>
      </c>
      <c r="B535" s="27" t="s">
        <v>104</v>
      </c>
      <c r="C535" s="27" t="s">
        <v>154</v>
      </c>
      <c r="D535" s="27" t="s">
        <v>664</v>
      </c>
      <c r="E535" s="15">
        <f t="shared" si="10"/>
        <v>0</v>
      </c>
      <c r="F535" s="16">
        <v>0</v>
      </c>
      <c r="G535" s="14">
        <v>0</v>
      </c>
      <c r="H535" s="11"/>
      <c r="I535" s="11"/>
      <c r="J535" s="11"/>
      <c r="K535" s="11"/>
      <c r="L535" s="11"/>
    </row>
    <row r="536" spans="1:12">
      <c r="A536" s="41">
        <v>50307</v>
      </c>
      <c r="B536" s="27" t="s">
        <v>107</v>
      </c>
      <c r="C536" s="27" t="s">
        <v>108</v>
      </c>
      <c r="D536" s="27" t="s">
        <v>665</v>
      </c>
      <c r="E536" s="15">
        <f t="shared" si="10"/>
        <v>0</v>
      </c>
      <c r="F536" s="16">
        <v>0</v>
      </c>
      <c r="G536" s="14">
        <v>0</v>
      </c>
      <c r="H536" s="11"/>
      <c r="I536" s="11"/>
      <c r="J536" s="11"/>
      <c r="K536" s="11"/>
      <c r="L536" s="11"/>
    </row>
    <row r="537" spans="1:12">
      <c r="A537" s="41">
        <v>50315</v>
      </c>
      <c r="B537" s="27" t="s">
        <v>107</v>
      </c>
      <c r="C537" s="27" t="s">
        <v>108</v>
      </c>
      <c r="D537" s="27" t="s">
        <v>666</v>
      </c>
      <c r="E537" s="15">
        <f t="shared" si="10"/>
        <v>0</v>
      </c>
      <c r="F537" s="16">
        <v>0</v>
      </c>
      <c r="G537" s="14">
        <v>0</v>
      </c>
      <c r="H537" s="11"/>
      <c r="I537" s="11"/>
      <c r="J537" s="11"/>
      <c r="K537" s="11"/>
      <c r="L537" s="11"/>
    </row>
    <row r="538" spans="1:12">
      <c r="A538" s="41">
        <v>90701</v>
      </c>
      <c r="B538" s="27" t="s">
        <v>139</v>
      </c>
      <c r="C538" s="27" t="s">
        <v>250</v>
      </c>
      <c r="D538" s="27" t="s">
        <v>667</v>
      </c>
      <c r="E538" s="15">
        <f t="shared" si="10"/>
        <v>0</v>
      </c>
      <c r="F538" s="16">
        <v>0</v>
      </c>
      <c r="G538" s="14">
        <v>0</v>
      </c>
      <c r="H538" s="11"/>
      <c r="I538" s="11"/>
      <c r="J538" s="11"/>
      <c r="K538" s="11"/>
      <c r="L538" s="11"/>
    </row>
    <row r="539" spans="1:12">
      <c r="A539" s="41">
        <v>20607</v>
      </c>
      <c r="B539" s="27" t="s">
        <v>110</v>
      </c>
      <c r="C539" s="27" t="s">
        <v>236</v>
      </c>
      <c r="D539" s="27" t="s">
        <v>668</v>
      </c>
      <c r="E539" s="15">
        <f t="shared" si="10"/>
        <v>0</v>
      </c>
      <c r="F539" s="16">
        <v>0</v>
      </c>
      <c r="G539" s="14">
        <v>0</v>
      </c>
      <c r="H539" s="11"/>
      <c r="I539" s="11"/>
      <c r="J539" s="11"/>
      <c r="K539" s="11"/>
      <c r="L539" s="11"/>
    </row>
    <row r="540" spans="1:12">
      <c r="A540" s="41">
        <v>91109</v>
      </c>
      <c r="B540" s="27" t="s">
        <v>139</v>
      </c>
      <c r="C540" s="27" t="s">
        <v>156</v>
      </c>
      <c r="D540" s="27" t="s">
        <v>668</v>
      </c>
      <c r="E540" s="15">
        <f t="shared" si="10"/>
        <v>0</v>
      </c>
      <c r="F540" s="16">
        <v>0</v>
      </c>
      <c r="G540" s="14">
        <v>0</v>
      </c>
      <c r="H540" s="11"/>
      <c r="I540" s="11"/>
      <c r="J540" s="11"/>
      <c r="K540" s="11"/>
      <c r="L540" s="11"/>
    </row>
    <row r="541" spans="1:12">
      <c r="A541" s="41">
        <v>20207</v>
      </c>
      <c r="B541" s="27" t="s">
        <v>110</v>
      </c>
      <c r="C541" s="27" t="s">
        <v>137</v>
      </c>
      <c r="D541" s="27" t="s">
        <v>669</v>
      </c>
      <c r="E541" s="15">
        <f t="shared" si="10"/>
        <v>0</v>
      </c>
      <c r="F541" s="16">
        <v>0</v>
      </c>
      <c r="G541" s="14">
        <v>0</v>
      </c>
      <c r="H541" s="11"/>
      <c r="I541" s="11"/>
      <c r="J541" s="11"/>
      <c r="K541" s="11"/>
      <c r="L541" s="11"/>
    </row>
    <row r="542" spans="1:12">
      <c r="A542" s="41">
        <v>70218</v>
      </c>
      <c r="B542" s="27" t="s">
        <v>102</v>
      </c>
      <c r="C542" s="27" t="s">
        <v>161</v>
      </c>
      <c r="D542" s="27" t="s">
        <v>670</v>
      </c>
      <c r="E542" s="15">
        <f t="shared" si="10"/>
        <v>0</v>
      </c>
      <c r="F542" s="16">
        <v>0</v>
      </c>
      <c r="G542" s="14">
        <v>0</v>
      </c>
      <c r="H542" s="11"/>
      <c r="I542" s="11"/>
      <c r="J542" s="11"/>
      <c r="K542" s="11"/>
      <c r="L542" s="11"/>
    </row>
    <row r="543" spans="1:12">
      <c r="A543" s="41">
        <v>50308</v>
      </c>
      <c r="B543" s="27" t="s">
        <v>107</v>
      </c>
      <c r="C543" s="27" t="s">
        <v>108</v>
      </c>
      <c r="D543" s="27" t="s">
        <v>671</v>
      </c>
      <c r="E543" s="15">
        <f t="shared" si="10"/>
        <v>0</v>
      </c>
      <c r="F543" s="16">
        <v>0</v>
      </c>
      <c r="G543" s="14">
        <v>0</v>
      </c>
      <c r="H543" s="11"/>
      <c r="I543" s="11"/>
      <c r="J543" s="11"/>
      <c r="K543" s="11"/>
      <c r="L543" s="11"/>
    </row>
    <row r="544" spans="1:12">
      <c r="A544" s="41">
        <v>20608</v>
      </c>
      <c r="B544" s="27" t="s">
        <v>110</v>
      </c>
      <c r="C544" s="27" t="s">
        <v>236</v>
      </c>
      <c r="D544" s="27" t="s">
        <v>672</v>
      </c>
      <c r="E544" s="15">
        <f t="shared" si="10"/>
        <v>0</v>
      </c>
      <c r="F544" s="16">
        <v>0</v>
      </c>
      <c r="G544" s="14">
        <v>0</v>
      </c>
      <c r="H544" s="11"/>
      <c r="I544" s="11"/>
      <c r="J544" s="11"/>
      <c r="K544" s="11"/>
      <c r="L544" s="11"/>
    </row>
    <row r="545" spans="1:12">
      <c r="A545" s="41">
        <v>30305</v>
      </c>
      <c r="B545" s="27" t="s">
        <v>99</v>
      </c>
      <c r="C545" s="27" t="s">
        <v>296</v>
      </c>
      <c r="D545" s="27" t="s">
        <v>672</v>
      </c>
      <c r="E545" s="15">
        <f t="shared" si="10"/>
        <v>1</v>
      </c>
      <c r="F545" s="16">
        <v>1</v>
      </c>
      <c r="G545" s="14">
        <v>1</v>
      </c>
      <c r="H545" s="11">
        <v>1</v>
      </c>
      <c r="I545" s="11">
        <v>1</v>
      </c>
      <c r="J545" s="11">
        <v>1</v>
      </c>
      <c r="K545" s="11">
        <v>1</v>
      </c>
      <c r="L545" s="11">
        <v>1</v>
      </c>
    </row>
    <row r="546" spans="1:12">
      <c r="A546" s="41">
        <v>90907</v>
      </c>
      <c r="B546" s="27" t="s">
        <v>139</v>
      </c>
      <c r="C546" s="27" t="s">
        <v>108</v>
      </c>
      <c r="D546" s="27" t="s">
        <v>673</v>
      </c>
      <c r="E546" s="15">
        <f t="shared" si="10"/>
        <v>0</v>
      </c>
      <c r="F546" s="16">
        <v>0</v>
      </c>
      <c r="G546" s="14">
        <v>0</v>
      </c>
      <c r="H546" s="11"/>
      <c r="I546" s="11"/>
      <c r="J546" s="11"/>
      <c r="K546" s="11"/>
      <c r="L546" s="11"/>
    </row>
    <row r="547" spans="1:12">
      <c r="A547" s="41">
        <v>110201</v>
      </c>
      <c r="B547" s="27" t="s">
        <v>291</v>
      </c>
      <c r="C547" s="27" t="s">
        <v>446</v>
      </c>
      <c r="D547" s="27" t="s">
        <v>674</v>
      </c>
      <c r="E547" s="15">
        <f t="shared" si="10"/>
        <v>0</v>
      </c>
      <c r="F547" s="16">
        <v>0</v>
      </c>
      <c r="G547" s="14">
        <v>0</v>
      </c>
      <c r="H547" s="11"/>
      <c r="I547" s="11"/>
      <c r="J547" s="11"/>
      <c r="K547" s="11"/>
      <c r="L547" s="11"/>
    </row>
    <row r="548" spans="1:12">
      <c r="A548" s="41">
        <v>41001</v>
      </c>
      <c r="B548" s="27" t="s">
        <v>115</v>
      </c>
      <c r="C548" s="27" t="s">
        <v>202</v>
      </c>
      <c r="D548" s="27" t="s">
        <v>675</v>
      </c>
      <c r="E548" s="15">
        <f t="shared" si="10"/>
        <v>1</v>
      </c>
      <c r="F548" s="16">
        <v>1</v>
      </c>
      <c r="G548" s="14">
        <v>1</v>
      </c>
      <c r="H548" s="11">
        <v>1</v>
      </c>
      <c r="I548" s="11">
        <v>1</v>
      </c>
      <c r="J548" s="11">
        <v>1</v>
      </c>
      <c r="K548" s="11">
        <v>1</v>
      </c>
      <c r="L548" s="11">
        <v>1</v>
      </c>
    </row>
    <row r="549" spans="1:12">
      <c r="A549" s="41">
        <v>91110</v>
      </c>
      <c r="B549" s="27" t="s">
        <v>139</v>
      </c>
      <c r="C549" s="27" t="s">
        <v>156</v>
      </c>
      <c r="D549" s="27" t="s">
        <v>676</v>
      </c>
      <c r="E549" s="15">
        <f t="shared" si="10"/>
        <v>0</v>
      </c>
      <c r="F549" s="16">
        <v>0</v>
      </c>
      <c r="G549" s="14">
        <v>0</v>
      </c>
      <c r="H549" s="11"/>
      <c r="I549" s="11"/>
      <c r="J549" s="11"/>
      <c r="K549" s="11"/>
      <c r="L549" s="11"/>
    </row>
    <row r="550" spans="1:12">
      <c r="A550" s="41">
        <v>40205</v>
      </c>
      <c r="B550" s="27" t="s">
        <v>115</v>
      </c>
      <c r="C550" s="27" t="s">
        <v>150</v>
      </c>
      <c r="D550" s="27" t="s">
        <v>677</v>
      </c>
      <c r="E550" s="15">
        <f t="shared" si="10"/>
        <v>1</v>
      </c>
      <c r="F550" s="16">
        <v>0</v>
      </c>
      <c r="G550" s="14">
        <v>0</v>
      </c>
      <c r="H550" s="11">
        <v>1</v>
      </c>
      <c r="I550" s="11">
        <v>1</v>
      </c>
      <c r="J550" s="11">
        <v>1</v>
      </c>
      <c r="K550" s="11">
        <v>1</v>
      </c>
      <c r="L550" s="11">
        <v>1</v>
      </c>
    </row>
    <row r="551" spans="1:12">
      <c r="A551" s="41">
        <v>91013</v>
      </c>
      <c r="B551" s="27" t="s">
        <v>139</v>
      </c>
      <c r="C551" s="27" t="s">
        <v>232</v>
      </c>
      <c r="D551" s="27" t="s">
        <v>678</v>
      </c>
      <c r="E551" s="15">
        <f t="shared" si="10"/>
        <v>0</v>
      </c>
      <c r="F551" s="16">
        <v>0</v>
      </c>
      <c r="G551" s="14">
        <v>0</v>
      </c>
      <c r="H551" s="11"/>
      <c r="I551" s="11"/>
      <c r="J551" s="11"/>
      <c r="K551" s="11"/>
      <c r="L551" s="11"/>
    </row>
    <row r="552" spans="1:12">
      <c r="A552" s="41">
        <v>120310</v>
      </c>
      <c r="B552" s="27" t="s">
        <v>104</v>
      </c>
      <c r="C552" s="27" t="s">
        <v>126</v>
      </c>
      <c r="D552" s="27" t="s">
        <v>679</v>
      </c>
      <c r="E552" s="15">
        <f t="shared" si="10"/>
        <v>0</v>
      </c>
      <c r="F552" s="16">
        <v>0</v>
      </c>
      <c r="G552" s="14">
        <v>0</v>
      </c>
      <c r="H552" s="11"/>
      <c r="I552" s="11"/>
      <c r="J552" s="11"/>
      <c r="K552" s="11"/>
      <c r="L552" s="11"/>
    </row>
    <row r="553" spans="1:12">
      <c r="A553" s="41">
        <v>40706</v>
      </c>
      <c r="B553" s="27" t="s">
        <v>115</v>
      </c>
      <c r="C553" s="27" t="s">
        <v>318</v>
      </c>
      <c r="D553" s="27" t="s">
        <v>680</v>
      </c>
      <c r="E553" s="15">
        <f t="shared" si="10"/>
        <v>0</v>
      </c>
      <c r="F553" s="16">
        <v>0</v>
      </c>
      <c r="G553" s="14">
        <v>0</v>
      </c>
      <c r="H553" s="11"/>
      <c r="I553" s="11"/>
      <c r="J553" s="11"/>
      <c r="K553" s="11"/>
      <c r="L553" s="11"/>
    </row>
    <row r="554" spans="1:12">
      <c r="A554" s="41">
        <v>90908</v>
      </c>
      <c r="B554" s="27" t="s">
        <v>139</v>
      </c>
      <c r="C554" s="27" t="s">
        <v>108</v>
      </c>
      <c r="D554" s="27" t="s">
        <v>681</v>
      </c>
      <c r="E554" s="15">
        <f t="shared" si="10"/>
        <v>0</v>
      </c>
      <c r="F554" s="16">
        <v>0</v>
      </c>
      <c r="G554" s="14">
        <v>0</v>
      </c>
      <c r="H554" s="11"/>
      <c r="I554" s="11"/>
      <c r="J554" s="11"/>
      <c r="K554" s="11"/>
      <c r="L554" s="11"/>
    </row>
    <row r="555" spans="1:12">
      <c r="A555" s="41">
        <v>81009</v>
      </c>
      <c r="B555" s="27" t="s">
        <v>97</v>
      </c>
      <c r="C555" s="27" t="s">
        <v>134</v>
      </c>
      <c r="D555" s="27" t="s">
        <v>682</v>
      </c>
      <c r="E555" s="15">
        <f t="shared" si="10"/>
        <v>3</v>
      </c>
      <c r="F555" s="16">
        <v>2</v>
      </c>
      <c r="G555" s="14">
        <v>2</v>
      </c>
      <c r="H555" s="11">
        <v>2</v>
      </c>
      <c r="I555" s="11">
        <v>2</v>
      </c>
      <c r="J555" s="11">
        <v>2</v>
      </c>
      <c r="K555" s="11">
        <v>2</v>
      </c>
      <c r="L555" s="11">
        <v>3</v>
      </c>
    </row>
    <row r="556" spans="1:12">
      <c r="A556" s="41">
        <v>60607</v>
      </c>
      <c r="B556" s="27" t="s">
        <v>214</v>
      </c>
      <c r="C556" s="27" t="s">
        <v>328</v>
      </c>
      <c r="D556" s="27" t="s">
        <v>683</v>
      </c>
      <c r="E556" s="15">
        <f t="shared" si="10"/>
        <v>0</v>
      </c>
      <c r="F556" s="16">
        <v>0</v>
      </c>
      <c r="G556" s="14">
        <v>0</v>
      </c>
      <c r="H556" s="11"/>
      <c r="I556" s="11"/>
      <c r="J556" s="11"/>
      <c r="K556" s="11"/>
      <c r="L556" s="11"/>
    </row>
    <row r="557" spans="1:12">
      <c r="A557" s="41">
        <v>70310</v>
      </c>
      <c r="B557" s="27" t="s">
        <v>102</v>
      </c>
      <c r="C557" s="27" t="s">
        <v>102</v>
      </c>
      <c r="D557" s="27" t="s">
        <v>683</v>
      </c>
      <c r="E557" s="15">
        <f t="shared" si="10"/>
        <v>0</v>
      </c>
      <c r="F557" s="16">
        <v>0</v>
      </c>
      <c r="G557" s="14">
        <v>0</v>
      </c>
      <c r="H557" s="11"/>
      <c r="I557" s="11"/>
      <c r="J557" s="11"/>
      <c r="K557" s="11"/>
      <c r="L557" s="11"/>
    </row>
    <row r="558" spans="1:12">
      <c r="A558" s="41">
        <v>30111</v>
      </c>
      <c r="B558" s="27" t="s">
        <v>99</v>
      </c>
      <c r="C558" s="27" t="s">
        <v>99</v>
      </c>
      <c r="D558" s="27" t="s">
        <v>684</v>
      </c>
      <c r="E558" s="15">
        <f t="shared" si="10"/>
        <v>2</v>
      </c>
      <c r="F558" s="16">
        <v>2</v>
      </c>
      <c r="G558" s="14">
        <v>2</v>
      </c>
      <c r="H558" s="11">
        <v>2</v>
      </c>
      <c r="I558" s="11">
        <v>2</v>
      </c>
      <c r="J558" s="11">
        <v>2</v>
      </c>
      <c r="K558" s="11">
        <v>2</v>
      </c>
      <c r="L558" s="11">
        <v>2</v>
      </c>
    </row>
    <row r="559" spans="1:12">
      <c r="A559" s="41">
        <v>80206</v>
      </c>
      <c r="B559" s="27" t="s">
        <v>97</v>
      </c>
      <c r="C559" s="27" t="s">
        <v>461</v>
      </c>
      <c r="D559" s="27" t="s">
        <v>685</v>
      </c>
      <c r="E559" s="15">
        <f t="shared" si="10"/>
        <v>0</v>
      </c>
      <c r="F559" s="16">
        <v>0</v>
      </c>
      <c r="G559" s="14">
        <v>0</v>
      </c>
      <c r="H559" s="11"/>
      <c r="I559" s="11"/>
      <c r="J559" s="11"/>
      <c r="K559" s="11"/>
      <c r="L559" s="11"/>
    </row>
    <row r="560" spans="1:12">
      <c r="A560" s="41">
        <v>130410</v>
      </c>
      <c r="B560" s="27" t="s">
        <v>131</v>
      </c>
      <c r="C560" s="27" t="s">
        <v>178</v>
      </c>
      <c r="D560" s="27" t="s">
        <v>686</v>
      </c>
      <c r="E560" s="15">
        <f t="shared" si="10"/>
        <v>0</v>
      </c>
      <c r="F560" s="16">
        <v>0</v>
      </c>
      <c r="G560" s="14">
        <v>0</v>
      </c>
      <c r="H560" s="11"/>
      <c r="I560" s="11"/>
      <c r="J560" s="11"/>
      <c r="K560" s="11"/>
      <c r="L560" s="11"/>
    </row>
    <row r="561" spans="1:12">
      <c r="A561" s="41">
        <v>30112</v>
      </c>
      <c r="B561" s="27" t="s">
        <v>99</v>
      </c>
      <c r="C561" s="27" t="s">
        <v>99</v>
      </c>
      <c r="D561" s="27" t="s">
        <v>687</v>
      </c>
      <c r="E561" s="15">
        <f t="shared" si="10"/>
        <v>0</v>
      </c>
      <c r="F561" s="16">
        <v>0</v>
      </c>
      <c r="G561" s="14">
        <v>0</v>
      </c>
      <c r="H561" s="11"/>
      <c r="I561" s="11"/>
      <c r="J561" s="11"/>
      <c r="K561" s="11"/>
      <c r="L561" s="11"/>
    </row>
    <row r="562" spans="1:12">
      <c r="A562" s="41">
        <v>120208</v>
      </c>
      <c r="B562" s="27" t="s">
        <v>104</v>
      </c>
      <c r="C562" s="27" t="s">
        <v>246</v>
      </c>
      <c r="D562" s="27" t="s">
        <v>688</v>
      </c>
      <c r="E562" s="15">
        <f t="shared" si="10"/>
        <v>0</v>
      </c>
      <c r="F562" s="16">
        <v>0</v>
      </c>
      <c r="G562" s="14">
        <v>0</v>
      </c>
      <c r="H562" s="11"/>
      <c r="I562" s="11"/>
      <c r="J562" s="11"/>
      <c r="K562" s="11"/>
      <c r="L562" s="11"/>
    </row>
    <row r="563" spans="1:12">
      <c r="A563" s="41">
        <v>30207</v>
      </c>
      <c r="B563" s="27" t="s">
        <v>99</v>
      </c>
      <c r="C563" s="27" t="s">
        <v>100</v>
      </c>
      <c r="D563" s="27" t="s">
        <v>689</v>
      </c>
      <c r="E563" s="15">
        <f t="shared" si="10"/>
        <v>0</v>
      </c>
      <c r="F563" s="16">
        <v>0</v>
      </c>
      <c r="G563" s="14">
        <v>0</v>
      </c>
      <c r="H563" s="11"/>
      <c r="I563" s="11"/>
      <c r="J563" s="11"/>
      <c r="K563" s="11"/>
      <c r="L563" s="11"/>
    </row>
    <row r="564" spans="1:12">
      <c r="A564" s="41">
        <v>120801</v>
      </c>
      <c r="B564" s="27" t="s">
        <v>104</v>
      </c>
      <c r="C564" s="27" t="s">
        <v>209</v>
      </c>
      <c r="D564" s="27" t="s">
        <v>690</v>
      </c>
      <c r="E564" s="15">
        <f t="shared" si="10"/>
        <v>0</v>
      </c>
      <c r="F564" s="16">
        <v>0</v>
      </c>
      <c r="G564" s="14">
        <v>0</v>
      </c>
      <c r="H564" s="11"/>
      <c r="I564" s="11"/>
      <c r="J564" s="11"/>
      <c r="K564" s="11"/>
      <c r="L564" s="11"/>
    </row>
    <row r="565" spans="1:12">
      <c r="A565" s="41">
        <v>50109</v>
      </c>
      <c r="B565" s="27" t="s">
        <v>107</v>
      </c>
      <c r="C565" s="27" t="s">
        <v>228</v>
      </c>
      <c r="D565" s="27" t="s">
        <v>446</v>
      </c>
      <c r="E565" s="15">
        <f t="shared" si="10"/>
        <v>0</v>
      </c>
      <c r="F565" s="16">
        <v>0</v>
      </c>
      <c r="G565" s="14">
        <v>0</v>
      </c>
      <c r="H565" s="11"/>
      <c r="I565" s="11"/>
      <c r="J565" s="11"/>
      <c r="K565" s="11"/>
      <c r="L565" s="11"/>
    </row>
    <row r="566" spans="1:12">
      <c r="A566" s="41">
        <v>40507</v>
      </c>
      <c r="B566" s="27" t="s">
        <v>115</v>
      </c>
      <c r="C566" s="27" t="s">
        <v>146</v>
      </c>
      <c r="D566" s="27" t="s">
        <v>691</v>
      </c>
      <c r="E566" s="15">
        <f t="shared" si="10"/>
        <v>0</v>
      </c>
      <c r="F566" s="16">
        <v>0</v>
      </c>
      <c r="G566" s="14">
        <v>0</v>
      </c>
      <c r="H566" s="11"/>
      <c r="I566" s="11"/>
      <c r="J566" s="11"/>
      <c r="K566" s="11"/>
      <c r="L566" s="11"/>
    </row>
    <row r="567" spans="1:12">
      <c r="A567" s="41">
        <v>90105</v>
      </c>
      <c r="B567" s="27" t="s">
        <v>139</v>
      </c>
      <c r="C567" s="27" t="s">
        <v>148</v>
      </c>
      <c r="D567" s="27" t="s">
        <v>692</v>
      </c>
      <c r="E567" s="15">
        <f t="shared" si="10"/>
        <v>0</v>
      </c>
      <c r="F567" s="16">
        <v>0</v>
      </c>
      <c r="G567" s="14">
        <v>0</v>
      </c>
      <c r="H567" s="11"/>
      <c r="I567" s="11"/>
      <c r="J567" s="11"/>
      <c r="K567" s="11"/>
      <c r="L567" s="11"/>
    </row>
    <row r="568" spans="1:12">
      <c r="A568" s="41">
        <v>90405</v>
      </c>
      <c r="B568" s="27" t="s">
        <v>139</v>
      </c>
      <c r="C568" s="27" t="s">
        <v>189</v>
      </c>
      <c r="D568" s="27" t="s">
        <v>693</v>
      </c>
      <c r="E568" s="15">
        <f t="shared" si="10"/>
        <v>0</v>
      </c>
      <c r="F568" s="16">
        <v>0</v>
      </c>
      <c r="G568" s="14">
        <v>0</v>
      </c>
      <c r="H568" s="11"/>
      <c r="I568" s="11"/>
      <c r="J568" s="11"/>
      <c r="K568" s="11"/>
      <c r="L568" s="11"/>
    </row>
    <row r="569" spans="1:12">
      <c r="A569" s="41">
        <v>40608</v>
      </c>
      <c r="B569" s="27" t="s">
        <v>115</v>
      </c>
      <c r="C569" s="27" t="s">
        <v>185</v>
      </c>
      <c r="D569" s="27" t="s">
        <v>357</v>
      </c>
      <c r="E569" s="15">
        <f t="shared" si="10"/>
        <v>0</v>
      </c>
      <c r="F569" s="16">
        <v>0</v>
      </c>
      <c r="G569" s="14">
        <v>0</v>
      </c>
      <c r="H569" s="11"/>
      <c r="I569" s="11"/>
      <c r="J569" s="11"/>
      <c r="K569" s="11"/>
      <c r="L569" s="11"/>
    </row>
    <row r="570" spans="1:12">
      <c r="A570" s="41">
        <v>130901</v>
      </c>
      <c r="B570" s="27" t="s">
        <v>131</v>
      </c>
      <c r="C570" s="27" t="s">
        <v>357</v>
      </c>
      <c r="D570" s="27" t="s">
        <v>694</v>
      </c>
      <c r="E570" s="15">
        <f t="shared" si="10"/>
        <v>0</v>
      </c>
      <c r="F570" s="16">
        <v>0</v>
      </c>
      <c r="G570" s="14">
        <v>0</v>
      </c>
      <c r="H570" s="11"/>
      <c r="I570" s="11"/>
      <c r="J570" s="11"/>
      <c r="K570" s="11"/>
      <c r="L570" s="11"/>
    </row>
    <row r="571" spans="1:12">
      <c r="A571" s="41">
        <v>80801</v>
      </c>
      <c r="B571" s="27" t="s">
        <v>97</v>
      </c>
      <c r="C571" s="27" t="s">
        <v>97</v>
      </c>
      <c r="D571" s="27" t="s">
        <v>695</v>
      </c>
      <c r="E571" s="15">
        <f t="shared" si="10"/>
        <v>0</v>
      </c>
      <c r="F571" s="16">
        <v>0</v>
      </c>
      <c r="G571" s="14">
        <v>0</v>
      </c>
      <c r="H571" s="11"/>
      <c r="I571" s="11"/>
      <c r="J571" s="11"/>
      <c r="K571" s="11"/>
      <c r="L571" s="11"/>
    </row>
    <row r="572" spans="1:12">
      <c r="A572" s="41">
        <v>41104</v>
      </c>
      <c r="B572" s="27" t="s">
        <v>115</v>
      </c>
      <c r="C572" s="27" t="s">
        <v>451</v>
      </c>
      <c r="D572" s="27" t="s">
        <v>451</v>
      </c>
      <c r="E572" s="15">
        <f t="shared" si="10"/>
        <v>0</v>
      </c>
      <c r="F572" s="16">
        <v>0</v>
      </c>
      <c r="G572" s="14">
        <v>0</v>
      </c>
      <c r="H572" s="11"/>
      <c r="I572" s="11"/>
      <c r="J572" s="11"/>
      <c r="K572" s="11"/>
      <c r="L572" s="11"/>
    </row>
    <row r="573" spans="1:12">
      <c r="A573" s="41">
        <v>80809</v>
      </c>
      <c r="B573" s="27" t="s">
        <v>97</v>
      </c>
      <c r="C573" s="27" t="s">
        <v>97</v>
      </c>
      <c r="D573" s="27" t="s">
        <v>302</v>
      </c>
      <c r="E573" s="15">
        <f t="shared" si="10"/>
        <v>6</v>
      </c>
      <c r="F573" s="16">
        <v>5</v>
      </c>
      <c r="G573" s="14">
        <v>5</v>
      </c>
      <c r="H573" s="11">
        <v>5</v>
      </c>
      <c r="I573" s="11">
        <v>5</v>
      </c>
      <c r="J573" s="11">
        <v>5</v>
      </c>
      <c r="K573" s="11">
        <v>5</v>
      </c>
      <c r="L573" s="11">
        <v>6</v>
      </c>
    </row>
    <row r="574" spans="1:12">
      <c r="A574" s="41">
        <v>90801</v>
      </c>
      <c r="B574" s="27" t="s">
        <v>139</v>
      </c>
      <c r="C574" s="27" t="s">
        <v>302</v>
      </c>
      <c r="D574" s="27" t="s">
        <v>696</v>
      </c>
      <c r="E574" s="15">
        <f t="shared" si="10"/>
        <v>0</v>
      </c>
      <c r="F574" s="16">
        <v>0</v>
      </c>
      <c r="G574" s="14">
        <v>0</v>
      </c>
      <c r="H574" s="11"/>
      <c r="I574" s="11"/>
      <c r="J574" s="11"/>
      <c r="K574" s="11"/>
      <c r="L574" s="11"/>
    </row>
    <row r="575" spans="1:12">
      <c r="A575" s="41">
        <v>40515</v>
      </c>
      <c r="B575" s="27" t="s">
        <v>115</v>
      </c>
      <c r="C575" s="27" t="s">
        <v>146</v>
      </c>
      <c r="D575" s="27" t="s">
        <v>697</v>
      </c>
      <c r="E575" s="15">
        <f t="shared" si="10"/>
        <v>0</v>
      </c>
      <c r="F575" s="16">
        <v>0</v>
      </c>
      <c r="G575" s="14">
        <v>0</v>
      </c>
      <c r="H575" s="11"/>
      <c r="I575" s="11"/>
      <c r="J575" s="11"/>
      <c r="K575" s="11"/>
      <c r="L575" s="11"/>
    </row>
    <row r="576" spans="1:12">
      <c r="A576" s="41">
        <v>70219</v>
      </c>
      <c r="B576" s="27" t="s">
        <v>102</v>
      </c>
      <c r="C576" s="27" t="s">
        <v>161</v>
      </c>
      <c r="D576" s="27" t="s">
        <v>698</v>
      </c>
      <c r="E576" s="15">
        <f t="shared" si="10"/>
        <v>0</v>
      </c>
      <c r="F576" s="16">
        <v>0</v>
      </c>
      <c r="G576" s="14">
        <v>0</v>
      </c>
      <c r="H576" s="11"/>
      <c r="I576" s="11"/>
      <c r="J576" s="11"/>
      <c r="K576" s="11"/>
      <c r="L576" s="11"/>
    </row>
    <row r="577" spans="1:12">
      <c r="A577" s="41">
        <v>90212</v>
      </c>
      <c r="B577" s="27" t="s">
        <v>139</v>
      </c>
      <c r="C577" s="27" t="s">
        <v>165</v>
      </c>
      <c r="D577" s="27" t="s">
        <v>698</v>
      </c>
      <c r="E577" s="15">
        <f t="shared" si="10"/>
        <v>0</v>
      </c>
      <c r="F577" s="16">
        <v>0</v>
      </c>
      <c r="G577" s="14">
        <v>0</v>
      </c>
      <c r="H577" s="11"/>
      <c r="I577" s="11"/>
      <c r="J577" s="11"/>
      <c r="K577" s="11"/>
      <c r="L577" s="11"/>
    </row>
    <row r="578" spans="1:12">
      <c r="A578" s="41">
        <v>90305</v>
      </c>
      <c r="B578" s="27" t="s">
        <v>139</v>
      </c>
      <c r="C578" s="27" t="s">
        <v>238</v>
      </c>
      <c r="D578" s="27" t="s">
        <v>698</v>
      </c>
      <c r="E578" s="15">
        <f t="shared" si="10"/>
        <v>0</v>
      </c>
      <c r="F578" s="16">
        <v>0</v>
      </c>
      <c r="G578" s="14">
        <v>0</v>
      </c>
      <c r="H578" s="11"/>
      <c r="I578" s="11"/>
      <c r="J578" s="11"/>
      <c r="K578" s="11"/>
      <c r="L578" s="11"/>
    </row>
    <row r="579" spans="1:12">
      <c r="A579" s="41">
        <v>90806</v>
      </c>
      <c r="B579" s="27" t="s">
        <v>139</v>
      </c>
      <c r="C579" s="27" t="s">
        <v>302</v>
      </c>
      <c r="D579" s="27" t="s">
        <v>698</v>
      </c>
      <c r="E579" s="15">
        <f t="shared" si="10"/>
        <v>0</v>
      </c>
      <c r="F579" s="16">
        <v>0</v>
      </c>
      <c r="G579" s="14">
        <v>0</v>
      </c>
      <c r="H579" s="11"/>
      <c r="I579" s="11"/>
      <c r="J579" s="11"/>
      <c r="K579" s="11"/>
      <c r="L579" s="11"/>
    </row>
    <row r="580" spans="1:12">
      <c r="A580" s="41">
        <v>130909</v>
      </c>
      <c r="B580" s="27" t="s">
        <v>131</v>
      </c>
      <c r="C580" s="27" t="s">
        <v>357</v>
      </c>
      <c r="D580" s="27" t="s">
        <v>698</v>
      </c>
      <c r="E580" s="15">
        <f t="shared" ref="E580:E643" si="11">+MAX(F580:BW580)</f>
        <v>0</v>
      </c>
      <c r="F580" s="16">
        <v>0</v>
      </c>
      <c r="G580" s="14">
        <v>0</v>
      </c>
      <c r="H580" s="11"/>
      <c r="I580" s="11"/>
      <c r="J580" s="11"/>
      <c r="K580" s="11"/>
      <c r="L580" s="11"/>
    </row>
    <row r="581" spans="1:12" ht="24">
      <c r="A581" s="41">
        <v>30601</v>
      </c>
      <c r="B581" s="27" t="s">
        <v>99</v>
      </c>
      <c r="C581" s="27" t="s">
        <v>580</v>
      </c>
      <c r="D581" s="27" t="s">
        <v>699</v>
      </c>
      <c r="E581" s="15">
        <f t="shared" si="11"/>
        <v>0</v>
      </c>
      <c r="F581" s="16">
        <v>0</v>
      </c>
      <c r="G581" s="14">
        <v>0</v>
      </c>
      <c r="H581" s="11"/>
      <c r="I581" s="11"/>
      <c r="J581" s="11"/>
      <c r="K581" s="11"/>
      <c r="L581" s="11"/>
    </row>
    <row r="582" spans="1:12">
      <c r="A582" s="41">
        <v>30113</v>
      </c>
      <c r="B582" s="27" t="s">
        <v>99</v>
      </c>
      <c r="C582" s="27" t="s">
        <v>99</v>
      </c>
      <c r="D582" s="27" t="s">
        <v>700</v>
      </c>
      <c r="E582" s="15">
        <f t="shared" si="11"/>
        <v>0</v>
      </c>
      <c r="F582" s="16">
        <v>0</v>
      </c>
      <c r="G582" s="14">
        <v>0</v>
      </c>
      <c r="H582" s="11"/>
      <c r="I582" s="11"/>
      <c r="J582" s="11"/>
      <c r="K582" s="11"/>
      <c r="L582" s="11"/>
    </row>
    <row r="583" spans="1:12">
      <c r="A583" s="41">
        <v>41204</v>
      </c>
      <c r="B583" s="27" t="s">
        <v>115</v>
      </c>
      <c r="C583" s="27" t="s">
        <v>191</v>
      </c>
      <c r="D583" s="27" t="s">
        <v>700</v>
      </c>
      <c r="E583" s="15">
        <f t="shared" si="11"/>
        <v>0</v>
      </c>
      <c r="F583" s="16">
        <v>0</v>
      </c>
      <c r="G583" s="14">
        <v>0</v>
      </c>
      <c r="H583" s="11"/>
      <c r="I583" s="11"/>
      <c r="J583" s="11"/>
      <c r="K583" s="11"/>
      <c r="L583" s="11"/>
    </row>
    <row r="584" spans="1:12">
      <c r="A584" s="41">
        <v>90805</v>
      </c>
      <c r="B584" s="27" t="s">
        <v>139</v>
      </c>
      <c r="C584" s="27" t="s">
        <v>302</v>
      </c>
      <c r="D584" s="27" t="s">
        <v>700</v>
      </c>
      <c r="E584" s="15">
        <f t="shared" si="11"/>
        <v>0</v>
      </c>
      <c r="F584" s="16">
        <v>0</v>
      </c>
      <c r="G584" s="14">
        <v>0</v>
      </c>
      <c r="H584" s="11"/>
      <c r="I584" s="11"/>
      <c r="J584" s="11"/>
      <c r="K584" s="11"/>
      <c r="L584" s="11"/>
    </row>
    <row r="585" spans="1:12">
      <c r="A585" s="41">
        <v>60105</v>
      </c>
      <c r="B585" s="27" t="s">
        <v>214</v>
      </c>
      <c r="C585" s="27" t="s">
        <v>282</v>
      </c>
      <c r="D585" s="27" t="s">
        <v>701</v>
      </c>
      <c r="E585" s="15">
        <f t="shared" si="11"/>
        <v>0</v>
      </c>
      <c r="F585" s="16">
        <v>0</v>
      </c>
      <c r="G585" s="14">
        <v>0</v>
      </c>
      <c r="H585" s="11"/>
      <c r="I585" s="11"/>
      <c r="J585" s="11"/>
      <c r="K585" s="11"/>
      <c r="L585" s="11"/>
    </row>
    <row r="586" spans="1:12">
      <c r="A586" s="41">
        <v>20208</v>
      </c>
      <c r="B586" s="27" t="s">
        <v>110</v>
      </c>
      <c r="C586" s="27" t="s">
        <v>137</v>
      </c>
      <c r="D586" s="27" t="s">
        <v>702</v>
      </c>
      <c r="E586" s="15">
        <f t="shared" si="11"/>
        <v>0</v>
      </c>
      <c r="F586" s="16">
        <v>0</v>
      </c>
      <c r="G586" s="14">
        <v>0</v>
      </c>
      <c r="H586" s="11"/>
      <c r="I586" s="11"/>
      <c r="J586" s="11"/>
      <c r="K586" s="11"/>
      <c r="L586" s="11"/>
    </row>
    <row r="587" spans="1:12">
      <c r="A587" s="41">
        <v>30603</v>
      </c>
      <c r="B587" s="27" t="s">
        <v>99</v>
      </c>
      <c r="C587" s="27" t="s">
        <v>580</v>
      </c>
      <c r="D587" s="27" t="s">
        <v>703</v>
      </c>
      <c r="E587" s="15">
        <f t="shared" si="11"/>
        <v>0</v>
      </c>
      <c r="F587" s="16">
        <v>0</v>
      </c>
      <c r="G587" s="14">
        <v>0</v>
      </c>
      <c r="H587" s="11"/>
      <c r="I587" s="11"/>
      <c r="J587" s="11"/>
      <c r="K587" s="11"/>
      <c r="L587" s="11"/>
    </row>
    <row r="588" spans="1:12">
      <c r="A588" s="41">
        <v>41205</v>
      </c>
      <c r="B588" s="27" t="s">
        <v>115</v>
      </c>
      <c r="C588" s="27" t="s">
        <v>191</v>
      </c>
      <c r="D588" s="27" t="s">
        <v>191</v>
      </c>
      <c r="E588" s="15">
        <f t="shared" si="11"/>
        <v>0</v>
      </c>
      <c r="F588" s="16">
        <v>0</v>
      </c>
      <c r="G588" s="14">
        <v>0</v>
      </c>
      <c r="H588" s="11"/>
      <c r="I588" s="11"/>
      <c r="J588" s="11"/>
      <c r="K588" s="11"/>
      <c r="L588" s="11"/>
    </row>
    <row r="589" spans="1:12">
      <c r="A589" s="41">
        <v>90306</v>
      </c>
      <c r="B589" s="27" t="s">
        <v>139</v>
      </c>
      <c r="C589" s="27" t="s">
        <v>238</v>
      </c>
      <c r="D589" s="27" t="s">
        <v>704</v>
      </c>
      <c r="E589" s="15">
        <f t="shared" si="11"/>
        <v>0</v>
      </c>
      <c r="F589" s="16">
        <v>0</v>
      </c>
      <c r="G589" s="14">
        <v>0</v>
      </c>
      <c r="H589" s="11"/>
      <c r="I589" s="11"/>
      <c r="J589" s="11"/>
      <c r="K589" s="11"/>
      <c r="L589" s="11"/>
    </row>
    <row r="590" spans="1:12">
      <c r="A590" s="41">
        <v>80818</v>
      </c>
      <c r="B590" s="27" t="s">
        <v>97</v>
      </c>
      <c r="C590" s="27" t="s">
        <v>97</v>
      </c>
      <c r="D590" s="27" t="s">
        <v>705</v>
      </c>
      <c r="E590" s="15">
        <f t="shared" si="11"/>
        <v>0</v>
      </c>
      <c r="F590" s="16">
        <v>0</v>
      </c>
      <c r="G590" s="14">
        <v>0</v>
      </c>
      <c r="H590" s="11"/>
      <c r="I590" s="11"/>
      <c r="J590" s="11"/>
      <c r="K590" s="11"/>
      <c r="L590" s="11"/>
    </row>
    <row r="591" spans="1:12">
      <c r="A591" s="41">
        <v>90510</v>
      </c>
      <c r="B591" s="27" t="s">
        <v>139</v>
      </c>
      <c r="C591" s="27" t="s">
        <v>258</v>
      </c>
      <c r="D591" s="27" t="s">
        <v>706</v>
      </c>
      <c r="E591" s="15">
        <f t="shared" si="11"/>
        <v>0</v>
      </c>
      <c r="F591" s="16">
        <v>0</v>
      </c>
      <c r="G591" s="14">
        <v>0</v>
      </c>
      <c r="H591" s="11"/>
      <c r="I591" s="11"/>
      <c r="J591" s="11"/>
      <c r="K591" s="11"/>
      <c r="L591" s="11"/>
    </row>
    <row r="592" spans="1:12">
      <c r="A592" s="41">
        <v>91011</v>
      </c>
      <c r="B592" s="27" t="s">
        <v>139</v>
      </c>
      <c r="C592" s="27" t="s">
        <v>232</v>
      </c>
      <c r="D592" s="27" t="s">
        <v>706</v>
      </c>
      <c r="E592" s="15">
        <f t="shared" si="11"/>
        <v>1</v>
      </c>
      <c r="F592" s="16">
        <v>1</v>
      </c>
      <c r="G592" s="14">
        <v>1</v>
      </c>
      <c r="H592" s="11">
        <v>1</v>
      </c>
      <c r="I592" s="11">
        <v>1</v>
      </c>
      <c r="J592" s="11">
        <v>1</v>
      </c>
      <c r="K592" s="11">
        <v>1</v>
      </c>
      <c r="L592" s="11">
        <v>1</v>
      </c>
    </row>
    <row r="593" spans="1:12">
      <c r="A593" s="41">
        <v>70220</v>
      </c>
      <c r="B593" s="27" t="s">
        <v>102</v>
      </c>
      <c r="C593" s="27" t="s">
        <v>161</v>
      </c>
      <c r="D593" s="27" t="s">
        <v>707</v>
      </c>
      <c r="E593" s="15">
        <f t="shared" si="11"/>
        <v>0</v>
      </c>
      <c r="F593" s="16">
        <v>0</v>
      </c>
      <c r="G593" s="14">
        <v>0</v>
      </c>
      <c r="H593" s="11"/>
      <c r="I593" s="11"/>
      <c r="J593" s="11"/>
      <c r="K593" s="11"/>
      <c r="L593" s="11"/>
    </row>
    <row r="594" spans="1:12">
      <c r="A594" s="41">
        <v>80201</v>
      </c>
      <c r="B594" s="27" t="s">
        <v>97</v>
      </c>
      <c r="C594" s="27" t="s">
        <v>461</v>
      </c>
      <c r="D594" s="27" t="s">
        <v>708</v>
      </c>
      <c r="E594" s="15">
        <f t="shared" si="11"/>
        <v>0</v>
      </c>
      <c r="F594" s="16">
        <v>0</v>
      </c>
      <c r="G594" s="14">
        <v>0</v>
      </c>
      <c r="H594" s="11"/>
      <c r="I594" s="11"/>
      <c r="J594" s="11"/>
      <c r="K594" s="11"/>
      <c r="L594" s="11"/>
    </row>
    <row r="595" spans="1:12">
      <c r="A595" s="41">
        <v>40609</v>
      </c>
      <c r="B595" s="27" t="s">
        <v>115</v>
      </c>
      <c r="C595" s="27" t="s">
        <v>185</v>
      </c>
      <c r="D595" s="27" t="s">
        <v>709</v>
      </c>
      <c r="E595" s="15">
        <f t="shared" si="11"/>
        <v>0</v>
      </c>
      <c r="F595" s="16">
        <v>0</v>
      </c>
      <c r="G595" s="14">
        <v>0</v>
      </c>
      <c r="H595" s="11"/>
      <c r="I595" s="11"/>
      <c r="J595" s="11"/>
      <c r="K595" s="11"/>
      <c r="L595" s="11"/>
    </row>
    <row r="596" spans="1:12">
      <c r="A596" s="41">
        <v>40610</v>
      </c>
      <c r="B596" s="27" t="s">
        <v>115</v>
      </c>
      <c r="C596" s="27" t="s">
        <v>185</v>
      </c>
      <c r="D596" s="27" t="s">
        <v>710</v>
      </c>
      <c r="E596" s="15">
        <f t="shared" si="11"/>
        <v>0</v>
      </c>
      <c r="F596" s="16">
        <v>0</v>
      </c>
      <c r="G596" s="14">
        <v>0</v>
      </c>
      <c r="H596" s="11"/>
      <c r="I596" s="11"/>
      <c r="J596" s="11"/>
      <c r="K596" s="11"/>
      <c r="L596" s="11"/>
    </row>
    <row r="597" spans="1:12">
      <c r="A597" s="41">
        <v>120904</v>
      </c>
      <c r="B597" s="27" t="s">
        <v>104</v>
      </c>
      <c r="C597" s="27" t="s">
        <v>122</v>
      </c>
      <c r="D597" s="27" t="s">
        <v>711</v>
      </c>
      <c r="E597" s="15">
        <f t="shared" si="11"/>
        <v>0</v>
      </c>
      <c r="F597" s="16">
        <v>0</v>
      </c>
      <c r="G597" s="14">
        <v>0</v>
      </c>
      <c r="H597" s="11"/>
      <c r="I597" s="11"/>
      <c r="J597" s="11"/>
      <c r="K597" s="11"/>
      <c r="L597" s="11"/>
    </row>
    <row r="598" spans="1:12">
      <c r="A598" s="41">
        <v>91006</v>
      </c>
      <c r="B598" s="27" t="s">
        <v>139</v>
      </c>
      <c r="C598" s="27" t="s">
        <v>232</v>
      </c>
      <c r="D598" s="27" t="s">
        <v>712</v>
      </c>
      <c r="E598" s="15">
        <f t="shared" si="11"/>
        <v>0</v>
      </c>
      <c r="F598" s="16">
        <v>0</v>
      </c>
      <c r="G598" s="14">
        <v>0</v>
      </c>
      <c r="H598" s="11"/>
      <c r="I598" s="11"/>
      <c r="J598" s="11"/>
      <c r="K598" s="11"/>
      <c r="L598" s="11"/>
    </row>
    <row r="599" spans="1:12">
      <c r="A599" s="41">
        <v>70311</v>
      </c>
      <c r="B599" s="27" t="s">
        <v>102</v>
      </c>
      <c r="C599" s="27" t="s">
        <v>102</v>
      </c>
      <c r="D599" s="27" t="s">
        <v>713</v>
      </c>
      <c r="E599" s="15">
        <f t="shared" si="11"/>
        <v>0</v>
      </c>
      <c r="F599" s="16">
        <v>0</v>
      </c>
      <c r="G599" s="14">
        <v>0</v>
      </c>
      <c r="H599" s="11"/>
      <c r="I599" s="11"/>
      <c r="J599" s="11"/>
      <c r="K599" s="11"/>
      <c r="L599" s="11"/>
    </row>
    <row r="600" spans="1:12">
      <c r="A600" s="41">
        <v>80803</v>
      </c>
      <c r="B600" s="27" t="s">
        <v>97</v>
      </c>
      <c r="C600" s="27" t="s">
        <v>97</v>
      </c>
      <c r="D600" s="27" t="s">
        <v>713</v>
      </c>
      <c r="E600" s="15">
        <f t="shared" si="11"/>
        <v>13</v>
      </c>
      <c r="F600" s="16">
        <v>13</v>
      </c>
      <c r="G600" s="14">
        <v>12</v>
      </c>
      <c r="H600" s="11">
        <v>13</v>
      </c>
      <c r="I600" s="11">
        <v>13</v>
      </c>
      <c r="J600" s="11">
        <v>13</v>
      </c>
      <c r="K600" s="11">
        <v>13</v>
      </c>
      <c r="L600" s="11">
        <v>13</v>
      </c>
    </row>
    <row r="601" spans="1:12" ht="24">
      <c r="A601" s="41">
        <v>120901</v>
      </c>
      <c r="B601" s="27" t="s">
        <v>104</v>
      </c>
      <c r="C601" s="27" t="s">
        <v>122</v>
      </c>
      <c r="D601" s="27" t="s">
        <v>714</v>
      </c>
      <c r="E601" s="15">
        <f t="shared" si="11"/>
        <v>0</v>
      </c>
      <c r="F601" s="16">
        <v>0</v>
      </c>
      <c r="G601" s="14">
        <v>0</v>
      </c>
      <c r="H601" s="11"/>
      <c r="I601" s="11"/>
      <c r="J601" s="11"/>
      <c r="K601" s="11"/>
      <c r="L601" s="11"/>
    </row>
    <row r="602" spans="1:12">
      <c r="A602" s="41">
        <v>41008</v>
      </c>
      <c r="B602" s="27" t="s">
        <v>115</v>
      </c>
      <c r="C602" s="27" t="s">
        <v>202</v>
      </c>
      <c r="D602" s="27" t="s">
        <v>715</v>
      </c>
      <c r="E602" s="15">
        <f t="shared" si="11"/>
        <v>0</v>
      </c>
      <c r="F602" s="16">
        <v>0</v>
      </c>
      <c r="G602" s="14">
        <v>0</v>
      </c>
      <c r="H602" s="11"/>
      <c r="I602" s="11"/>
      <c r="J602" s="11"/>
      <c r="K602" s="11"/>
      <c r="L602" s="11"/>
    </row>
    <row r="603" spans="1:12">
      <c r="A603" s="41">
        <v>130104</v>
      </c>
      <c r="B603" s="27" t="s">
        <v>131</v>
      </c>
      <c r="C603" s="27" t="s">
        <v>144</v>
      </c>
      <c r="D603" s="27" t="s">
        <v>715</v>
      </c>
      <c r="E603" s="15">
        <f t="shared" si="11"/>
        <v>0</v>
      </c>
      <c r="F603" s="16">
        <v>0</v>
      </c>
      <c r="G603" s="14">
        <v>0</v>
      </c>
      <c r="H603" s="11"/>
      <c r="I603" s="11"/>
      <c r="J603" s="11"/>
      <c r="K603" s="11"/>
      <c r="L603" s="11"/>
    </row>
    <row r="604" spans="1:12">
      <c r="A604" s="41">
        <v>41006</v>
      </c>
      <c r="B604" s="27" t="s">
        <v>115</v>
      </c>
      <c r="C604" s="27" t="s">
        <v>202</v>
      </c>
      <c r="D604" s="27" t="s">
        <v>716</v>
      </c>
      <c r="E604" s="15">
        <f t="shared" si="11"/>
        <v>0</v>
      </c>
      <c r="F604" s="16">
        <v>0</v>
      </c>
      <c r="G604" s="14">
        <v>0</v>
      </c>
      <c r="H604" s="11"/>
      <c r="I604" s="11"/>
      <c r="J604" s="11"/>
      <c r="K604" s="11"/>
      <c r="L604" s="11"/>
    </row>
    <row r="605" spans="1:12">
      <c r="A605" s="41">
        <v>41105</v>
      </c>
      <c r="B605" s="27" t="s">
        <v>115</v>
      </c>
      <c r="C605" s="27" t="s">
        <v>451</v>
      </c>
      <c r="D605" s="27" t="s">
        <v>716</v>
      </c>
      <c r="E605" s="15">
        <f t="shared" si="11"/>
        <v>0</v>
      </c>
      <c r="F605" s="16">
        <v>0</v>
      </c>
      <c r="G605" s="14">
        <v>0</v>
      </c>
      <c r="H605" s="11"/>
      <c r="I605" s="11"/>
      <c r="J605" s="11"/>
      <c r="K605" s="11"/>
      <c r="L605" s="11"/>
    </row>
    <row r="606" spans="1:12">
      <c r="A606" s="41">
        <v>80506</v>
      </c>
      <c r="B606" s="27" t="s">
        <v>97</v>
      </c>
      <c r="C606" s="27" t="s">
        <v>240</v>
      </c>
      <c r="D606" s="27" t="s">
        <v>717</v>
      </c>
      <c r="E606" s="15">
        <f t="shared" si="11"/>
        <v>0</v>
      </c>
      <c r="F606" s="16">
        <v>0</v>
      </c>
      <c r="G606" s="14">
        <v>0</v>
      </c>
      <c r="H606" s="11"/>
      <c r="I606" s="11"/>
      <c r="J606" s="11"/>
      <c r="K606" s="11"/>
      <c r="L606" s="11"/>
    </row>
    <row r="607" spans="1:12">
      <c r="A607" s="41">
        <v>50316</v>
      </c>
      <c r="B607" s="27" t="s">
        <v>107</v>
      </c>
      <c r="C607" s="27" t="s">
        <v>108</v>
      </c>
      <c r="D607" s="27" t="s">
        <v>718</v>
      </c>
      <c r="E607" s="15">
        <f t="shared" si="11"/>
        <v>0</v>
      </c>
      <c r="F607" s="16">
        <v>0</v>
      </c>
      <c r="G607" s="14">
        <v>0</v>
      </c>
      <c r="H607" s="11"/>
      <c r="I607" s="11"/>
      <c r="J607" s="11"/>
      <c r="K607" s="11"/>
      <c r="L607" s="11"/>
    </row>
    <row r="608" spans="1:12">
      <c r="A608" s="41">
        <v>90901</v>
      </c>
      <c r="B608" s="27" t="s">
        <v>139</v>
      </c>
      <c r="C608" s="27" t="s">
        <v>108</v>
      </c>
      <c r="D608" s="27" t="s">
        <v>718</v>
      </c>
      <c r="E608" s="15">
        <f t="shared" si="11"/>
        <v>0</v>
      </c>
      <c r="F608" s="54">
        <f>SUM(G608:AAZ608)</f>
        <v>0</v>
      </c>
      <c r="G608" s="14"/>
      <c r="H608" s="11"/>
      <c r="I608" s="11"/>
      <c r="J608" s="11"/>
      <c r="K608" s="11"/>
      <c r="L608" s="11"/>
    </row>
    <row r="609" spans="1:12">
      <c r="A609" s="41">
        <v>30507</v>
      </c>
      <c r="B609" s="27" t="s">
        <v>99</v>
      </c>
      <c r="C609" s="27" t="s">
        <v>307</v>
      </c>
      <c r="D609" s="27" t="s">
        <v>307</v>
      </c>
      <c r="E609" s="15">
        <f t="shared" si="11"/>
        <v>0</v>
      </c>
      <c r="F609" s="54">
        <f>SUM(G609:AAZ609)</f>
        <v>0</v>
      </c>
      <c r="G609" s="14"/>
      <c r="H609" s="11"/>
      <c r="I609" s="11"/>
      <c r="J609" s="11"/>
      <c r="K609" s="11"/>
      <c r="L609" s="11"/>
    </row>
    <row r="610" spans="1:12">
      <c r="A610" s="41">
        <v>40905</v>
      </c>
      <c r="B610" s="27" t="s">
        <v>115</v>
      </c>
      <c r="C610" s="27" t="s">
        <v>374</v>
      </c>
      <c r="D610" s="27" t="s">
        <v>719</v>
      </c>
      <c r="E610" s="15">
        <f t="shared" si="11"/>
        <v>0</v>
      </c>
      <c r="F610" s="54">
        <f>SUM(G610:AAZ610)</f>
        <v>0</v>
      </c>
      <c r="G610" s="14"/>
      <c r="H610" s="11"/>
      <c r="I610" s="11"/>
      <c r="J610" s="11"/>
      <c r="K610" s="11"/>
      <c r="L610" s="11"/>
    </row>
    <row r="611" spans="1:12">
      <c r="A611" s="41">
        <v>60701</v>
      </c>
      <c r="B611" s="27" t="s">
        <v>214</v>
      </c>
      <c r="C611" s="27" t="s">
        <v>286</v>
      </c>
      <c r="D611" s="27" t="s">
        <v>720</v>
      </c>
      <c r="E611" s="15">
        <f t="shared" si="11"/>
        <v>0</v>
      </c>
      <c r="F611" s="54">
        <f>SUM(G611:AAZ611)</f>
        <v>0</v>
      </c>
      <c r="G611" s="14"/>
      <c r="H611" s="11"/>
      <c r="I611" s="11"/>
      <c r="J611" s="11"/>
      <c r="K611" s="11"/>
      <c r="L611" s="11"/>
    </row>
    <row r="612" spans="1:12">
      <c r="A612" s="41">
        <v>40508</v>
      </c>
      <c r="B612" s="27" t="s">
        <v>115</v>
      </c>
      <c r="C612" s="27" t="s">
        <v>146</v>
      </c>
      <c r="D612" s="27" t="s">
        <v>721</v>
      </c>
      <c r="E612" s="15">
        <f t="shared" si="11"/>
        <v>1</v>
      </c>
      <c r="F612" s="54">
        <v>1</v>
      </c>
      <c r="G612" s="14">
        <v>1</v>
      </c>
      <c r="H612" s="11">
        <v>1</v>
      </c>
      <c r="I612" s="11">
        <v>1</v>
      </c>
      <c r="J612" s="11">
        <v>1</v>
      </c>
      <c r="K612" s="11">
        <v>1</v>
      </c>
      <c r="L612" s="11">
        <v>1</v>
      </c>
    </row>
    <row r="613" spans="1:12">
      <c r="A613" s="41">
        <v>20209</v>
      </c>
      <c r="B613" s="27" t="s">
        <v>110</v>
      </c>
      <c r="C613" s="27" t="s">
        <v>137</v>
      </c>
      <c r="D613" s="27" t="s">
        <v>722</v>
      </c>
      <c r="E613" s="15">
        <f t="shared" si="11"/>
        <v>0</v>
      </c>
      <c r="F613" s="16">
        <v>0</v>
      </c>
      <c r="G613" s="14">
        <v>0</v>
      </c>
      <c r="H613" s="11"/>
      <c r="I613" s="11"/>
      <c r="J613" s="11"/>
      <c r="K613" s="11"/>
      <c r="L613" s="11"/>
    </row>
    <row r="614" spans="1:12">
      <c r="A614" s="41">
        <v>130718</v>
      </c>
      <c r="B614" s="27" t="s">
        <v>131</v>
      </c>
      <c r="C614" s="27" t="s">
        <v>132</v>
      </c>
      <c r="D614" s="27" t="s">
        <v>722</v>
      </c>
      <c r="E614" s="15">
        <f t="shared" si="11"/>
        <v>1</v>
      </c>
      <c r="F614" s="16">
        <v>0</v>
      </c>
      <c r="G614" s="14">
        <v>0</v>
      </c>
      <c r="H614" s="11"/>
      <c r="I614" s="11"/>
      <c r="J614" s="11"/>
      <c r="K614" s="11"/>
      <c r="L614" s="11">
        <v>1</v>
      </c>
    </row>
    <row r="615" spans="1:12">
      <c r="A615" s="41">
        <v>30114</v>
      </c>
      <c r="B615" s="27" t="s">
        <v>99</v>
      </c>
      <c r="C615" s="27" t="s">
        <v>99</v>
      </c>
      <c r="D615" s="27" t="s">
        <v>723</v>
      </c>
      <c r="E615" s="15">
        <f t="shared" si="11"/>
        <v>0</v>
      </c>
      <c r="F615" s="16">
        <v>0</v>
      </c>
      <c r="G615" s="14">
        <v>0</v>
      </c>
      <c r="H615" s="11"/>
      <c r="I615" s="11"/>
      <c r="J615" s="11"/>
      <c r="K615" s="11"/>
      <c r="L615" s="11"/>
    </row>
    <row r="616" spans="1:12">
      <c r="A616" s="41">
        <v>40509</v>
      </c>
      <c r="B616" s="27" t="s">
        <v>115</v>
      </c>
      <c r="C616" s="27" t="s">
        <v>146</v>
      </c>
      <c r="D616" s="27" t="s">
        <v>723</v>
      </c>
      <c r="E616" s="15">
        <f t="shared" si="11"/>
        <v>0</v>
      </c>
      <c r="F616" s="16">
        <v>0</v>
      </c>
      <c r="G616" s="14">
        <v>0</v>
      </c>
      <c r="H616" s="11"/>
      <c r="I616" s="11"/>
      <c r="J616" s="11"/>
      <c r="K616" s="11"/>
      <c r="L616" s="11"/>
    </row>
    <row r="617" spans="1:12">
      <c r="A617" s="41">
        <v>130313</v>
      </c>
      <c r="B617" s="27" t="s">
        <v>131</v>
      </c>
      <c r="C617" s="27" t="s">
        <v>219</v>
      </c>
      <c r="D617" s="27" t="s">
        <v>723</v>
      </c>
      <c r="E617" s="15">
        <f t="shared" si="11"/>
        <v>0</v>
      </c>
      <c r="F617" s="16">
        <v>0</v>
      </c>
      <c r="G617" s="14">
        <v>0</v>
      </c>
      <c r="H617" s="11"/>
      <c r="I617" s="11"/>
      <c r="J617" s="11"/>
      <c r="K617" s="11"/>
      <c r="L617" s="11"/>
    </row>
    <row r="618" spans="1:12">
      <c r="A618" s="41">
        <v>91001</v>
      </c>
      <c r="B618" s="27" t="s">
        <v>139</v>
      </c>
      <c r="C618" s="27" t="s">
        <v>232</v>
      </c>
      <c r="D618" s="27" t="s">
        <v>724</v>
      </c>
      <c r="E618" s="15">
        <f t="shared" si="11"/>
        <v>3</v>
      </c>
      <c r="F618" s="16">
        <v>3</v>
      </c>
      <c r="G618" s="14">
        <v>3</v>
      </c>
      <c r="H618" s="11">
        <v>3</v>
      </c>
      <c r="I618" s="11">
        <v>3</v>
      </c>
      <c r="J618" s="11">
        <v>3</v>
      </c>
      <c r="K618" s="11">
        <v>3</v>
      </c>
      <c r="L618" s="11">
        <v>3</v>
      </c>
    </row>
    <row r="619" spans="1:12">
      <c r="A619" s="41">
        <v>91015</v>
      </c>
      <c r="B619" s="27" t="s">
        <v>139</v>
      </c>
      <c r="C619" s="27" t="s">
        <v>232</v>
      </c>
      <c r="D619" s="27" t="s">
        <v>725</v>
      </c>
      <c r="E619" s="15">
        <f t="shared" si="11"/>
        <v>0</v>
      </c>
      <c r="F619" s="16">
        <v>0</v>
      </c>
      <c r="G619" s="14">
        <v>0</v>
      </c>
      <c r="H619" s="11"/>
      <c r="I619" s="11"/>
      <c r="J619" s="11"/>
      <c r="K619" s="11"/>
      <c r="L619" s="11"/>
    </row>
    <row r="620" spans="1:12">
      <c r="A620" s="41">
        <v>91016</v>
      </c>
      <c r="B620" s="27" t="s">
        <v>139</v>
      </c>
      <c r="C620" s="27" t="s">
        <v>232</v>
      </c>
      <c r="D620" s="27" t="s">
        <v>726</v>
      </c>
      <c r="E620" s="15">
        <f t="shared" si="11"/>
        <v>0</v>
      </c>
      <c r="F620" s="16">
        <v>0</v>
      </c>
      <c r="G620" s="14">
        <v>0</v>
      </c>
      <c r="H620" s="11"/>
      <c r="I620" s="11"/>
      <c r="J620" s="11"/>
      <c r="K620" s="11"/>
      <c r="L620" s="11"/>
    </row>
    <row r="621" spans="1:12">
      <c r="A621" s="41">
        <v>40510</v>
      </c>
      <c r="B621" s="27" t="s">
        <v>115</v>
      </c>
      <c r="C621" s="27" t="s">
        <v>146</v>
      </c>
      <c r="D621" s="27" t="s">
        <v>727</v>
      </c>
      <c r="E621" s="15">
        <f t="shared" si="11"/>
        <v>0</v>
      </c>
      <c r="F621" s="16">
        <v>0</v>
      </c>
      <c r="G621" s="14">
        <v>0</v>
      </c>
      <c r="H621" s="11"/>
      <c r="I621" s="11"/>
      <c r="J621" s="11"/>
      <c r="K621" s="11"/>
      <c r="L621" s="11"/>
    </row>
    <row r="622" spans="1:12">
      <c r="A622" s="41">
        <v>70221</v>
      </c>
      <c r="B622" s="27" t="s">
        <v>102</v>
      </c>
      <c r="C622" s="27" t="s">
        <v>161</v>
      </c>
      <c r="D622" s="27" t="s">
        <v>727</v>
      </c>
      <c r="E622" s="15">
        <f t="shared" si="11"/>
        <v>0</v>
      </c>
      <c r="F622" s="16">
        <v>0</v>
      </c>
      <c r="G622" s="14">
        <v>0</v>
      </c>
      <c r="H622" s="11"/>
      <c r="I622" s="11"/>
      <c r="J622" s="11"/>
      <c r="K622" s="11"/>
      <c r="L622" s="11"/>
    </row>
    <row r="623" spans="1:12">
      <c r="A623" s="41">
        <v>40107</v>
      </c>
      <c r="B623" s="27" t="s">
        <v>115</v>
      </c>
      <c r="C623" s="27" t="s">
        <v>116</v>
      </c>
      <c r="D623" s="27" t="s">
        <v>728</v>
      </c>
      <c r="E623" s="15">
        <f t="shared" si="11"/>
        <v>0</v>
      </c>
      <c r="F623" s="16">
        <v>0</v>
      </c>
      <c r="G623" s="14">
        <v>0</v>
      </c>
      <c r="H623" s="11"/>
      <c r="I623" s="11"/>
      <c r="J623" s="11"/>
      <c r="K623" s="11"/>
      <c r="L623" s="11"/>
    </row>
    <row r="624" spans="1:12">
      <c r="A624" s="41">
        <v>70222</v>
      </c>
      <c r="B624" s="27" t="s">
        <v>102</v>
      </c>
      <c r="C624" s="27" t="s">
        <v>161</v>
      </c>
      <c r="D624" s="27" t="s">
        <v>729</v>
      </c>
      <c r="E624" s="15">
        <f t="shared" si="11"/>
        <v>0</v>
      </c>
      <c r="F624" s="16">
        <v>0</v>
      </c>
      <c r="G624" s="14">
        <v>0</v>
      </c>
      <c r="H624" s="11"/>
      <c r="I624" s="11"/>
      <c r="J624" s="11"/>
      <c r="K624" s="11"/>
      <c r="L624" s="11"/>
    </row>
    <row r="625" spans="1:12">
      <c r="A625" s="41">
        <v>50110</v>
      </c>
      <c r="B625" s="27" t="s">
        <v>107</v>
      </c>
      <c r="C625" s="27" t="s">
        <v>228</v>
      </c>
      <c r="D625" s="27" t="s">
        <v>730</v>
      </c>
      <c r="E625" s="15">
        <f t="shared" si="11"/>
        <v>0</v>
      </c>
      <c r="F625" s="16">
        <v>0</v>
      </c>
      <c r="G625" s="14">
        <v>0</v>
      </c>
      <c r="H625" s="11"/>
      <c r="I625" s="11"/>
      <c r="J625" s="11"/>
      <c r="K625" s="11"/>
      <c r="L625" s="11"/>
    </row>
    <row r="626" spans="1:12">
      <c r="A626" s="41">
        <v>120311</v>
      </c>
      <c r="B626" s="27" t="s">
        <v>104</v>
      </c>
      <c r="C626" s="27" t="s">
        <v>126</v>
      </c>
      <c r="D626" s="27" t="s">
        <v>731</v>
      </c>
      <c r="E626" s="15">
        <f t="shared" si="11"/>
        <v>0</v>
      </c>
      <c r="F626" s="16">
        <v>0</v>
      </c>
      <c r="G626" s="14">
        <v>0</v>
      </c>
      <c r="H626" s="11"/>
      <c r="I626" s="11"/>
      <c r="J626" s="11"/>
      <c r="K626" s="11"/>
      <c r="L626" s="11"/>
    </row>
    <row r="627" spans="1:12">
      <c r="A627" s="41">
        <v>40514</v>
      </c>
      <c r="B627" s="27" t="s">
        <v>115</v>
      </c>
      <c r="C627" s="27" t="s">
        <v>146</v>
      </c>
      <c r="D627" s="27" t="s">
        <v>732</v>
      </c>
      <c r="E627" s="15">
        <f t="shared" si="11"/>
        <v>0</v>
      </c>
      <c r="F627" s="16">
        <v>0</v>
      </c>
      <c r="G627" s="14">
        <v>0</v>
      </c>
      <c r="H627" s="11"/>
      <c r="I627" s="11"/>
      <c r="J627" s="11"/>
      <c r="K627" s="11"/>
      <c r="L627" s="11"/>
    </row>
    <row r="628" spans="1:12">
      <c r="A628" s="41">
        <v>120101</v>
      </c>
      <c r="B628" s="27" t="s">
        <v>104</v>
      </c>
      <c r="C628" s="27" t="s">
        <v>193</v>
      </c>
      <c r="D628" s="27" t="s">
        <v>733</v>
      </c>
      <c r="E628" s="15">
        <f t="shared" si="11"/>
        <v>0</v>
      </c>
      <c r="F628" s="16">
        <v>0</v>
      </c>
      <c r="G628" s="14">
        <v>0</v>
      </c>
      <c r="H628" s="11"/>
      <c r="I628" s="11"/>
      <c r="J628" s="11"/>
      <c r="K628" s="11"/>
      <c r="L628" s="11"/>
    </row>
    <row r="629" spans="1:12">
      <c r="A629" s="41">
        <v>91101</v>
      </c>
      <c r="B629" s="27" t="s">
        <v>139</v>
      </c>
      <c r="C629" s="27" t="s">
        <v>156</v>
      </c>
      <c r="D629" s="27" t="s">
        <v>734</v>
      </c>
      <c r="E629" s="15">
        <f t="shared" si="11"/>
        <v>1</v>
      </c>
      <c r="F629" s="16">
        <v>1</v>
      </c>
      <c r="G629" s="14">
        <v>1</v>
      </c>
      <c r="H629" s="11">
        <v>1</v>
      </c>
      <c r="I629" s="11">
        <v>1</v>
      </c>
      <c r="J629" s="11">
        <v>1</v>
      </c>
      <c r="K629" s="11">
        <v>1</v>
      </c>
      <c r="L629" s="11">
        <v>1</v>
      </c>
    </row>
    <row r="630" spans="1:12">
      <c r="A630" s="41">
        <v>130411</v>
      </c>
      <c r="B630" s="27" t="s">
        <v>131</v>
      </c>
      <c r="C630" s="27" t="s">
        <v>178</v>
      </c>
      <c r="D630" s="27" t="s">
        <v>735</v>
      </c>
      <c r="E630" s="15">
        <f t="shared" si="11"/>
        <v>0</v>
      </c>
      <c r="F630" s="16">
        <v>0</v>
      </c>
      <c r="G630" s="14">
        <v>0</v>
      </c>
      <c r="H630" s="11"/>
      <c r="I630" s="11"/>
      <c r="J630" s="11"/>
      <c r="K630" s="11"/>
      <c r="L630" s="11"/>
    </row>
    <row r="631" spans="1:12">
      <c r="A631" s="41">
        <v>40511</v>
      </c>
      <c r="B631" s="27" t="s">
        <v>115</v>
      </c>
      <c r="C631" s="27" t="s">
        <v>146</v>
      </c>
      <c r="D631" s="27" t="s">
        <v>736</v>
      </c>
      <c r="E631" s="15">
        <f t="shared" si="11"/>
        <v>0</v>
      </c>
      <c r="F631" s="16">
        <v>0</v>
      </c>
      <c r="G631" s="14">
        <v>0</v>
      </c>
      <c r="H631" s="11"/>
      <c r="I631" s="11"/>
      <c r="J631" s="11"/>
      <c r="K631" s="11"/>
      <c r="L631" s="11"/>
    </row>
    <row r="632" spans="1:12">
      <c r="A632" s="41">
        <v>120405</v>
      </c>
      <c r="B632" s="27" t="s">
        <v>104</v>
      </c>
      <c r="C632" s="27" t="s">
        <v>261</v>
      </c>
      <c r="D632" s="27" t="s">
        <v>737</v>
      </c>
      <c r="E632" s="15">
        <f t="shared" si="11"/>
        <v>0</v>
      </c>
      <c r="F632" s="16">
        <v>0</v>
      </c>
      <c r="G632" s="14">
        <v>0</v>
      </c>
      <c r="H632" s="11"/>
      <c r="I632" s="11"/>
      <c r="J632" s="11"/>
      <c r="K632" s="11"/>
      <c r="L632" s="11"/>
    </row>
    <row r="633" spans="1:12">
      <c r="A633" s="41">
        <v>81101</v>
      </c>
      <c r="B633" s="27" t="s">
        <v>97</v>
      </c>
      <c r="C633" s="27" t="s">
        <v>593</v>
      </c>
      <c r="D633" s="27" t="s">
        <v>738</v>
      </c>
      <c r="E633" s="15">
        <f t="shared" si="11"/>
        <v>0</v>
      </c>
      <c r="F633" s="16">
        <v>0</v>
      </c>
      <c r="G633" s="14">
        <v>0</v>
      </c>
      <c r="H633" s="11"/>
      <c r="I633" s="11"/>
      <c r="J633" s="11"/>
      <c r="K633" s="11"/>
      <c r="L633" s="11"/>
    </row>
    <row r="634" spans="1:12">
      <c r="A634" s="41">
        <v>50111</v>
      </c>
      <c r="B634" s="27" t="s">
        <v>107</v>
      </c>
      <c r="C634" s="27" t="s">
        <v>228</v>
      </c>
      <c r="D634" s="27" t="s">
        <v>739</v>
      </c>
      <c r="E634" s="15">
        <f t="shared" si="11"/>
        <v>0</v>
      </c>
      <c r="F634" s="16">
        <v>0</v>
      </c>
      <c r="G634" s="14">
        <v>0</v>
      </c>
      <c r="H634" s="11"/>
      <c r="I634" s="11"/>
      <c r="J634" s="11"/>
      <c r="K634" s="11"/>
      <c r="L634" s="11"/>
    </row>
    <row r="635" spans="1:12">
      <c r="A635" s="41">
        <v>91205</v>
      </c>
      <c r="B635" s="27" t="s">
        <v>139</v>
      </c>
      <c r="C635" s="27" t="s">
        <v>140</v>
      </c>
      <c r="D635" s="27" t="s">
        <v>740</v>
      </c>
      <c r="E635" s="15">
        <f t="shared" si="11"/>
        <v>0</v>
      </c>
      <c r="F635" s="16">
        <v>0</v>
      </c>
      <c r="G635" s="14">
        <v>0</v>
      </c>
      <c r="H635" s="11"/>
      <c r="I635" s="11"/>
      <c r="J635" s="11"/>
      <c r="K635" s="11"/>
      <c r="L635" s="11"/>
    </row>
    <row r="636" spans="1:12">
      <c r="A636" s="41">
        <v>10105</v>
      </c>
      <c r="B636" s="27" t="s">
        <v>119</v>
      </c>
      <c r="C636" s="27" t="s">
        <v>119</v>
      </c>
      <c r="D636" s="27" t="s">
        <v>741</v>
      </c>
      <c r="E636" s="15">
        <f t="shared" si="11"/>
        <v>0</v>
      </c>
      <c r="F636" s="16">
        <v>0</v>
      </c>
      <c r="G636" s="14">
        <v>0</v>
      </c>
      <c r="H636" s="11"/>
      <c r="I636" s="11"/>
      <c r="J636" s="11"/>
      <c r="K636" s="11"/>
      <c r="L636" s="11"/>
    </row>
    <row r="637" spans="1:12">
      <c r="A637" s="41">
        <v>40308</v>
      </c>
      <c r="B637" s="27" t="s">
        <v>115</v>
      </c>
      <c r="C637" s="27" t="s">
        <v>152</v>
      </c>
      <c r="D637" s="27" t="s">
        <v>742</v>
      </c>
      <c r="E637" s="15">
        <f t="shared" si="11"/>
        <v>0</v>
      </c>
      <c r="F637" s="16">
        <v>0</v>
      </c>
      <c r="G637" s="14">
        <v>0</v>
      </c>
      <c r="H637" s="11"/>
      <c r="I637" s="11"/>
      <c r="J637" s="11"/>
      <c r="K637" s="11"/>
      <c r="L637" s="11"/>
    </row>
    <row r="638" spans="1:12">
      <c r="A638" s="41">
        <v>40707</v>
      </c>
      <c r="B638" s="27" t="s">
        <v>115</v>
      </c>
      <c r="C638" s="27" t="s">
        <v>318</v>
      </c>
      <c r="D638" s="27" t="s">
        <v>743</v>
      </c>
      <c r="E638" s="15">
        <f t="shared" si="11"/>
        <v>0</v>
      </c>
      <c r="F638" s="16">
        <v>0</v>
      </c>
      <c r="G638" s="14">
        <v>0</v>
      </c>
      <c r="H638" s="11"/>
      <c r="I638" s="11"/>
      <c r="J638" s="11"/>
      <c r="K638" s="11"/>
      <c r="L638" s="11"/>
    </row>
    <row r="639" spans="1:12">
      <c r="A639" s="41">
        <v>20609</v>
      </c>
      <c r="B639" s="27" t="s">
        <v>110</v>
      </c>
      <c r="C639" s="27" t="s">
        <v>236</v>
      </c>
      <c r="D639" s="27" t="s">
        <v>744</v>
      </c>
      <c r="E639" s="15">
        <f t="shared" si="11"/>
        <v>0</v>
      </c>
      <c r="F639" s="16">
        <v>0</v>
      </c>
      <c r="G639" s="14">
        <v>0</v>
      </c>
      <c r="H639" s="11"/>
      <c r="I639" s="11"/>
      <c r="J639" s="11"/>
      <c r="K639" s="11"/>
      <c r="L639" s="11"/>
    </row>
    <row r="640" spans="1:12">
      <c r="A640" s="41">
        <v>120706</v>
      </c>
      <c r="B640" s="27" t="s">
        <v>104</v>
      </c>
      <c r="C640" s="27" t="s">
        <v>154</v>
      </c>
      <c r="D640" s="27" t="s">
        <v>745</v>
      </c>
      <c r="E640" s="15">
        <f t="shared" si="11"/>
        <v>0</v>
      </c>
      <c r="F640" s="16">
        <v>0</v>
      </c>
      <c r="G640" s="14">
        <v>0</v>
      </c>
      <c r="H640" s="11"/>
      <c r="I640" s="11"/>
      <c r="J640" s="11"/>
      <c r="K640" s="11"/>
      <c r="L640" s="11"/>
    </row>
    <row r="641" spans="1:12">
      <c r="A641" s="41">
        <v>80819</v>
      </c>
      <c r="B641" s="27" t="s">
        <v>97</v>
      </c>
      <c r="C641" s="27" t="s">
        <v>97</v>
      </c>
      <c r="D641" s="27" t="s">
        <v>746</v>
      </c>
      <c r="E641" s="15">
        <f t="shared" si="11"/>
        <v>24</v>
      </c>
      <c r="F641" s="16">
        <v>21</v>
      </c>
      <c r="G641" s="14">
        <v>22</v>
      </c>
      <c r="H641" s="11">
        <v>23</v>
      </c>
      <c r="I641" s="11">
        <v>23</v>
      </c>
      <c r="J641" s="11">
        <v>23</v>
      </c>
      <c r="K641" s="11">
        <v>23</v>
      </c>
      <c r="L641" s="11">
        <v>24</v>
      </c>
    </row>
    <row r="642" spans="1:12">
      <c r="A642" s="41">
        <v>41301</v>
      </c>
      <c r="B642" s="27" t="s">
        <v>115</v>
      </c>
      <c r="C642" s="27" t="s">
        <v>183</v>
      </c>
      <c r="D642" s="27" t="s">
        <v>747</v>
      </c>
      <c r="E642" s="15">
        <f t="shared" si="11"/>
        <v>0</v>
      </c>
      <c r="F642" s="16">
        <v>0</v>
      </c>
      <c r="G642" s="14">
        <v>0</v>
      </c>
      <c r="H642" s="11"/>
      <c r="I642" s="11"/>
      <c r="J642" s="11"/>
      <c r="K642" s="11"/>
      <c r="L642" s="11"/>
    </row>
    <row r="643" spans="1:12">
      <c r="A643" s="41">
        <v>120611</v>
      </c>
      <c r="B643" s="27" t="s">
        <v>104</v>
      </c>
      <c r="C643" s="27" t="s">
        <v>187</v>
      </c>
      <c r="D643" s="27" t="s">
        <v>748</v>
      </c>
      <c r="E643" s="15">
        <f t="shared" si="11"/>
        <v>0</v>
      </c>
      <c r="F643" s="16">
        <v>0</v>
      </c>
      <c r="G643" s="14">
        <v>0</v>
      </c>
      <c r="H643" s="11"/>
      <c r="I643" s="11"/>
      <c r="J643" s="11"/>
      <c r="K643" s="11"/>
      <c r="L643" s="11"/>
    </row>
    <row r="644" spans="1:12">
      <c r="A644" s="41">
        <v>70701</v>
      </c>
      <c r="B644" s="27" t="s">
        <v>102</v>
      </c>
      <c r="C644" s="27" t="s">
        <v>129</v>
      </c>
      <c r="D644" s="27" t="s">
        <v>749</v>
      </c>
      <c r="E644" s="15">
        <f t="shared" ref="E644:E707" si="12">+MAX(F644:BW644)</f>
        <v>0</v>
      </c>
      <c r="F644" s="16">
        <v>0</v>
      </c>
      <c r="G644" s="14">
        <v>0</v>
      </c>
      <c r="H644" s="11"/>
      <c r="I644" s="11"/>
      <c r="J644" s="11"/>
      <c r="K644" s="11"/>
      <c r="L644" s="11"/>
    </row>
    <row r="645" spans="1:12">
      <c r="A645" s="41">
        <v>80508</v>
      </c>
      <c r="B645" s="27" t="s">
        <v>97</v>
      </c>
      <c r="C645" s="27" t="s">
        <v>240</v>
      </c>
      <c r="D645" s="27" t="s">
        <v>750</v>
      </c>
      <c r="E645" s="15">
        <f t="shared" si="12"/>
        <v>1</v>
      </c>
      <c r="F645" s="16">
        <v>1</v>
      </c>
      <c r="G645" s="14">
        <v>1</v>
      </c>
      <c r="H645" s="11">
        <v>1</v>
      </c>
      <c r="I645" s="11">
        <v>1</v>
      </c>
      <c r="J645" s="11">
        <v>1</v>
      </c>
      <c r="K645" s="11">
        <v>1</v>
      </c>
      <c r="L645" s="11">
        <v>1</v>
      </c>
    </row>
    <row r="646" spans="1:12">
      <c r="A646" s="41">
        <v>20406</v>
      </c>
      <c r="B646" s="27" t="s">
        <v>110</v>
      </c>
      <c r="C646" s="27" t="s">
        <v>242</v>
      </c>
      <c r="D646" s="27" t="s">
        <v>751</v>
      </c>
      <c r="E646" s="15">
        <f t="shared" si="12"/>
        <v>0</v>
      </c>
      <c r="F646" s="16">
        <v>0</v>
      </c>
      <c r="G646" s="14">
        <v>0</v>
      </c>
      <c r="H646" s="11"/>
      <c r="I646" s="11"/>
      <c r="J646" s="11"/>
      <c r="K646" s="11"/>
      <c r="L646" s="11"/>
    </row>
    <row r="647" spans="1:12">
      <c r="A647" s="41">
        <v>70312</v>
      </c>
      <c r="B647" s="27" t="s">
        <v>102</v>
      </c>
      <c r="C647" s="27" t="s">
        <v>102</v>
      </c>
      <c r="D647" s="27" t="s">
        <v>752</v>
      </c>
      <c r="E647" s="15">
        <f t="shared" si="12"/>
        <v>0</v>
      </c>
      <c r="F647" s="16">
        <v>0</v>
      </c>
      <c r="G647" s="14">
        <v>0</v>
      </c>
      <c r="H647" s="11"/>
      <c r="I647" s="11"/>
      <c r="J647" s="11"/>
      <c r="K647" s="11"/>
      <c r="L647" s="11"/>
    </row>
    <row r="648" spans="1:12">
      <c r="A648" s="41">
        <v>120805</v>
      </c>
      <c r="B648" s="27" t="s">
        <v>104</v>
      </c>
      <c r="C648" s="27" t="s">
        <v>209</v>
      </c>
      <c r="D648" s="27" t="s">
        <v>753</v>
      </c>
      <c r="E648" s="15">
        <f t="shared" si="12"/>
        <v>1</v>
      </c>
      <c r="F648" s="16">
        <v>1</v>
      </c>
      <c r="G648" s="14">
        <v>1</v>
      </c>
      <c r="H648" s="11">
        <v>1</v>
      </c>
      <c r="I648" s="11">
        <v>1</v>
      </c>
      <c r="J648" s="11">
        <v>1</v>
      </c>
      <c r="K648" s="11">
        <v>1</v>
      </c>
      <c r="L648" s="11">
        <v>1</v>
      </c>
    </row>
    <row r="649" spans="1:12">
      <c r="A649" s="41">
        <v>100104</v>
      </c>
      <c r="B649" s="27" t="s">
        <v>113</v>
      </c>
      <c r="C649" s="27" t="s">
        <v>113</v>
      </c>
      <c r="D649" s="27" t="s">
        <v>754</v>
      </c>
      <c r="E649" s="15">
        <f t="shared" si="12"/>
        <v>0</v>
      </c>
      <c r="F649" s="16">
        <v>0</v>
      </c>
      <c r="G649" s="14">
        <v>0</v>
      </c>
      <c r="H649" s="11"/>
      <c r="I649" s="11"/>
      <c r="J649" s="11"/>
      <c r="K649" s="11"/>
      <c r="L649" s="11"/>
    </row>
    <row r="650" spans="1:12">
      <c r="A650" s="41">
        <v>50112</v>
      </c>
      <c r="B650" s="27" t="s">
        <v>107</v>
      </c>
      <c r="C650" s="27" t="s">
        <v>228</v>
      </c>
      <c r="D650" s="27" t="s">
        <v>755</v>
      </c>
      <c r="E650" s="15">
        <f t="shared" si="12"/>
        <v>0</v>
      </c>
      <c r="F650" s="16">
        <v>0</v>
      </c>
      <c r="G650" s="14">
        <v>0</v>
      </c>
      <c r="H650" s="11"/>
      <c r="I650" s="11"/>
      <c r="J650" s="11"/>
      <c r="K650" s="11"/>
      <c r="L650" s="11"/>
    </row>
    <row r="651" spans="1:12">
      <c r="A651" s="41">
        <v>20610</v>
      </c>
      <c r="B651" s="27" t="s">
        <v>110</v>
      </c>
      <c r="C651" s="27" t="s">
        <v>236</v>
      </c>
      <c r="D651" s="27" t="s">
        <v>756</v>
      </c>
      <c r="E651" s="15">
        <f t="shared" si="12"/>
        <v>0</v>
      </c>
      <c r="F651" s="16">
        <v>0</v>
      </c>
      <c r="G651" s="14">
        <v>0</v>
      </c>
      <c r="H651" s="11"/>
      <c r="I651" s="11"/>
      <c r="J651" s="11"/>
      <c r="K651" s="11"/>
      <c r="L651" s="11"/>
    </row>
    <row r="652" spans="1:12">
      <c r="A652" s="41">
        <v>120312</v>
      </c>
      <c r="B652" s="27" t="s">
        <v>104</v>
      </c>
      <c r="C652" s="27" t="s">
        <v>126</v>
      </c>
      <c r="D652" s="27" t="s">
        <v>757</v>
      </c>
      <c r="E652" s="15">
        <f t="shared" si="12"/>
        <v>0</v>
      </c>
      <c r="F652" s="16">
        <v>0</v>
      </c>
      <c r="G652" s="14">
        <v>0</v>
      </c>
      <c r="H652" s="11"/>
      <c r="I652" s="11"/>
      <c r="J652" s="11"/>
      <c r="K652" s="11"/>
      <c r="L652" s="11"/>
    </row>
    <row r="653" spans="1:12">
      <c r="A653" s="41">
        <v>90608</v>
      </c>
      <c r="B653" s="27" t="s">
        <v>139</v>
      </c>
      <c r="C653" s="27" t="s">
        <v>253</v>
      </c>
      <c r="D653" s="27" t="s">
        <v>758</v>
      </c>
      <c r="E653" s="15">
        <f t="shared" si="12"/>
        <v>0</v>
      </c>
      <c r="F653" s="16">
        <v>0</v>
      </c>
      <c r="G653" s="14">
        <v>0</v>
      </c>
      <c r="H653" s="11"/>
      <c r="I653" s="11"/>
      <c r="J653" s="11"/>
      <c r="K653" s="11"/>
      <c r="L653" s="11"/>
    </row>
    <row r="654" spans="1:12">
      <c r="A654" s="41">
        <v>80605</v>
      </c>
      <c r="B654" s="27" t="s">
        <v>97</v>
      </c>
      <c r="C654" s="27" t="s">
        <v>204</v>
      </c>
      <c r="D654" s="27" t="s">
        <v>759</v>
      </c>
      <c r="E654" s="15">
        <f t="shared" si="12"/>
        <v>0</v>
      </c>
      <c r="F654" s="16">
        <v>0</v>
      </c>
      <c r="G654" s="14">
        <v>0</v>
      </c>
      <c r="H654" s="11"/>
      <c r="I654" s="11"/>
      <c r="J654" s="11"/>
      <c r="K654" s="11"/>
      <c r="L654" s="11"/>
    </row>
    <row r="655" spans="1:12">
      <c r="A655" s="41">
        <v>91012</v>
      </c>
      <c r="B655" s="27" t="s">
        <v>139</v>
      </c>
      <c r="C655" s="27" t="s">
        <v>232</v>
      </c>
      <c r="D655" s="27" t="s">
        <v>760</v>
      </c>
      <c r="E655" s="15">
        <f t="shared" si="12"/>
        <v>0</v>
      </c>
      <c r="F655" s="16">
        <v>0</v>
      </c>
      <c r="G655" s="14">
        <v>0</v>
      </c>
      <c r="H655" s="11"/>
      <c r="I655" s="11"/>
      <c r="J655" s="11"/>
      <c r="K655" s="11"/>
      <c r="L655" s="11"/>
    </row>
    <row r="656" spans="1:12">
      <c r="A656" s="41">
        <v>90704</v>
      </c>
      <c r="B656" s="27" t="s">
        <v>139</v>
      </c>
      <c r="C656" s="27" t="s">
        <v>250</v>
      </c>
      <c r="D656" s="27" t="s">
        <v>761</v>
      </c>
      <c r="E656" s="15">
        <f t="shared" si="12"/>
        <v>0</v>
      </c>
      <c r="F656" s="16">
        <v>0</v>
      </c>
      <c r="G656" s="14">
        <v>0</v>
      </c>
      <c r="H656" s="11"/>
      <c r="I656" s="11"/>
      <c r="J656" s="11"/>
      <c r="K656" s="11"/>
      <c r="L656" s="11"/>
    </row>
    <row r="657" spans="1:12">
      <c r="A657" s="41">
        <v>120905</v>
      </c>
      <c r="B657" s="27" t="s">
        <v>104</v>
      </c>
      <c r="C657" s="27" t="s">
        <v>122</v>
      </c>
      <c r="D657" s="27" t="s">
        <v>762</v>
      </c>
      <c r="E657" s="15">
        <f t="shared" si="12"/>
        <v>0</v>
      </c>
      <c r="F657" s="16">
        <v>0</v>
      </c>
      <c r="G657" s="14">
        <v>0</v>
      </c>
      <c r="H657" s="11"/>
      <c r="I657" s="11"/>
      <c r="J657" s="11"/>
      <c r="K657" s="11"/>
      <c r="L657" s="11"/>
    </row>
    <row r="658" spans="1:12">
      <c r="A658" s="41">
        <v>10405</v>
      </c>
      <c r="B658" s="27" t="s">
        <v>119</v>
      </c>
      <c r="C658" s="27" t="s">
        <v>120</v>
      </c>
      <c r="D658" s="27" t="s">
        <v>763</v>
      </c>
      <c r="E658" s="15">
        <f t="shared" si="12"/>
        <v>0</v>
      </c>
      <c r="F658" s="16">
        <v>0</v>
      </c>
      <c r="G658" s="14">
        <v>0</v>
      </c>
      <c r="H658" s="11"/>
      <c r="I658" s="11"/>
      <c r="J658" s="11"/>
      <c r="K658" s="11"/>
      <c r="L658" s="11"/>
    </row>
    <row r="659" spans="1:12">
      <c r="A659" s="41">
        <v>10406</v>
      </c>
      <c r="B659" s="27" t="s">
        <v>119</v>
      </c>
      <c r="C659" s="27" t="s">
        <v>120</v>
      </c>
      <c r="D659" s="27" t="s">
        <v>764</v>
      </c>
      <c r="E659" s="15">
        <f t="shared" si="12"/>
        <v>0</v>
      </c>
      <c r="F659" s="16">
        <v>0</v>
      </c>
      <c r="G659" s="14">
        <v>0</v>
      </c>
      <c r="H659" s="11"/>
      <c r="I659" s="11"/>
      <c r="J659" s="11"/>
      <c r="K659" s="11"/>
      <c r="L659" s="11"/>
    </row>
    <row r="660" spans="1:12">
      <c r="A660" s="41">
        <v>70223</v>
      </c>
      <c r="B660" s="27" t="s">
        <v>102</v>
      </c>
      <c r="C660" s="27" t="s">
        <v>161</v>
      </c>
      <c r="D660" s="27" t="s">
        <v>765</v>
      </c>
      <c r="E660" s="15">
        <f t="shared" si="12"/>
        <v>0</v>
      </c>
      <c r="F660" s="16">
        <v>0</v>
      </c>
      <c r="G660" s="14">
        <v>0</v>
      </c>
      <c r="H660" s="11"/>
      <c r="I660" s="11"/>
      <c r="J660" s="11"/>
      <c r="K660" s="11"/>
      <c r="L660" s="11"/>
    </row>
    <row r="661" spans="1:12">
      <c r="A661" s="41">
        <v>70224</v>
      </c>
      <c r="B661" s="27" t="s">
        <v>102</v>
      </c>
      <c r="C661" s="27" t="s">
        <v>161</v>
      </c>
      <c r="D661" s="27" t="s">
        <v>766</v>
      </c>
      <c r="E661" s="15">
        <f t="shared" si="12"/>
        <v>0</v>
      </c>
      <c r="F661" s="16">
        <v>0</v>
      </c>
      <c r="G661" s="14">
        <v>0</v>
      </c>
      <c r="H661" s="11"/>
      <c r="I661" s="11"/>
      <c r="J661" s="11"/>
      <c r="K661" s="11"/>
      <c r="L661" s="11"/>
    </row>
    <row r="662" spans="1:12">
      <c r="A662" s="41">
        <v>41309</v>
      </c>
      <c r="B662" s="27" t="s">
        <v>115</v>
      </c>
      <c r="C662" s="27" t="s">
        <v>183</v>
      </c>
      <c r="D662" s="27" t="s">
        <v>767</v>
      </c>
      <c r="E662" s="15">
        <f t="shared" si="12"/>
        <v>0</v>
      </c>
      <c r="F662" s="16">
        <v>0</v>
      </c>
      <c r="G662" s="14">
        <v>0</v>
      </c>
      <c r="H662" s="11"/>
      <c r="I662" s="11"/>
      <c r="J662" s="11"/>
      <c r="K662" s="11"/>
      <c r="L662" s="11"/>
    </row>
    <row r="663" spans="1:12">
      <c r="A663" s="41">
        <v>130105</v>
      </c>
      <c r="B663" s="27" t="s">
        <v>131</v>
      </c>
      <c r="C663" s="27" t="s">
        <v>144</v>
      </c>
      <c r="D663" s="27" t="s">
        <v>768</v>
      </c>
      <c r="E663" s="15">
        <f t="shared" si="12"/>
        <v>18</v>
      </c>
      <c r="F663" s="16">
        <v>18</v>
      </c>
      <c r="G663" s="14">
        <v>18</v>
      </c>
      <c r="H663" s="11">
        <v>18</v>
      </c>
      <c r="I663" s="11">
        <v>18</v>
      </c>
      <c r="J663" s="11">
        <v>18</v>
      </c>
      <c r="K663" s="11">
        <v>18</v>
      </c>
      <c r="L663" s="11">
        <v>18</v>
      </c>
    </row>
    <row r="664" spans="1:12">
      <c r="A664" s="41">
        <v>81005</v>
      </c>
      <c r="B664" s="27" t="s">
        <v>97</v>
      </c>
      <c r="C664" s="27" t="s">
        <v>134</v>
      </c>
      <c r="D664" s="27" t="s">
        <v>769</v>
      </c>
      <c r="E664" s="15">
        <f t="shared" si="12"/>
        <v>2</v>
      </c>
      <c r="F664" s="16">
        <v>2</v>
      </c>
      <c r="G664" s="14">
        <v>2</v>
      </c>
      <c r="H664" s="11">
        <v>2</v>
      </c>
      <c r="I664" s="11">
        <v>2</v>
      </c>
      <c r="J664" s="11">
        <v>2</v>
      </c>
      <c r="K664" s="11">
        <v>2</v>
      </c>
      <c r="L664" s="11">
        <v>2</v>
      </c>
    </row>
    <row r="665" spans="1:12">
      <c r="A665" s="41">
        <v>30508</v>
      </c>
      <c r="B665" s="27" t="s">
        <v>99</v>
      </c>
      <c r="C665" s="27" t="s">
        <v>307</v>
      </c>
      <c r="D665" s="27" t="s">
        <v>770</v>
      </c>
      <c r="E665" s="15">
        <f t="shared" si="12"/>
        <v>0</v>
      </c>
      <c r="F665" s="16">
        <v>0</v>
      </c>
      <c r="G665" s="14">
        <v>0</v>
      </c>
      <c r="H665" s="11"/>
      <c r="I665" s="11"/>
      <c r="J665" s="11"/>
      <c r="K665" s="11"/>
      <c r="L665" s="11"/>
    </row>
    <row r="666" spans="1:12">
      <c r="A666" s="41">
        <v>90511</v>
      </c>
      <c r="B666" s="27" t="s">
        <v>139</v>
      </c>
      <c r="C666" s="27" t="s">
        <v>258</v>
      </c>
      <c r="D666" s="27" t="s">
        <v>771</v>
      </c>
      <c r="E666" s="15">
        <f t="shared" si="12"/>
        <v>0</v>
      </c>
      <c r="F666" s="16">
        <v>0</v>
      </c>
      <c r="G666" s="14">
        <v>0</v>
      </c>
      <c r="H666" s="11"/>
      <c r="I666" s="11"/>
      <c r="J666" s="11"/>
      <c r="K666" s="11"/>
      <c r="L666" s="11"/>
    </row>
    <row r="667" spans="1:12">
      <c r="A667" s="41">
        <v>130311</v>
      </c>
      <c r="B667" s="27" t="s">
        <v>131</v>
      </c>
      <c r="C667" s="27" t="s">
        <v>219</v>
      </c>
      <c r="D667" s="27" t="s">
        <v>772</v>
      </c>
      <c r="E667" s="15">
        <f t="shared" si="12"/>
        <v>0</v>
      </c>
      <c r="F667" s="16">
        <v>0</v>
      </c>
      <c r="G667" s="14">
        <v>0</v>
      </c>
      <c r="H667" s="11"/>
      <c r="I667" s="11"/>
      <c r="J667" s="11"/>
      <c r="K667" s="11"/>
      <c r="L667" s="11"/>
    </row>
    <row r="668" spans="1:12">
      <c r="A668" s="41">
        <v>70314</v>
      </c>
      <c r="B668" s="27" t="s">
        <v>102</v>
      </c>
      <c r="C668" s="27" t="s">
        <v>102</v>
      </c>
      <c r="D668" s="27" t="s">
        <v>773</v>
      </c>
      <c r="E668" s="15">
        <f t="shared" si="12"/>
        <v>0</v>
      </c>
      <c r="F668" s="16">
        <v>0</v>
      </c>
      <c r="G668" s="14">
        <v>0</v>
      </c>
      <c r="H668" s="11"/>
      <c r="I668" s="11"/>
      <c r="J668" s="11"/>
      <c r="K668" s="11"/>
      <c r="L668" s="11"/>
    </row>
    <row r="669" spans="1:12">
      <c r="A669" s="41">
        <v>130312</v>
      </c>
      <c r="B669" s="27" t="s">
        <v>131</v>
      </c>
      <c r="C669" s="27" t="s">
        <v>219</v>
      </c>
      <c r="D669" s="27" t="s">
        <v>774</v>
      </c>
      <c r="E669" s="15">
        <f t="shared" si="12"/>
        <v>0</v>
      </c>
      <c r="F669" s="16">
        <v>0</v>
      </c>
      <c r="G669" s="14">
        <v>0</v>
      </c>
      <c r="H669" s="11"/>
      <c r="I669" s="11"/>
      <c r="J669" s="11"/>
      <c r="K669" s="11"/>
      <c r="L669" s="11"/>
    </row>
    <row r="670" spans="1:12">
      <c r="A670" s="41">
        <v>20407</v>
      </c>
      <c r="B670" s="27" t="s">
        <v>110</v>
      </c>
      <c r="C670" s="27" t="s">
        <v>242</v>
      </c>
      <c r="D670" s="27" t="s">
        <v>775</v>
      </c>
      <c r="E670" s="15">
        <f t="shared" si="12"/>
        <v>0</v>
      </c>
      <c r="F670" s="16">
        <v>0</v>
      </c>
      <c r="G670" s="14">
        <v>0</v>
      </c>
      <c r="H670" s="11"/>
      <c r="I670" s="11"/>
      <c r="J670" s="11"/>
      <c r="K670" s="11"/>
      <c r="L670" s="11"/>
    </row>
    <row r="671" spans="1:12">
      <c r="A671" s="41">
        <v>20107</v>
      </c>
      <c r="B671" s="27" t="s">
        <v>110</v>
      </c>
      <c r="C671" s="27" t="s">
        <v>111</v>
      </c>
      <c r="D671" s="27" t="s">
        <v>776</v>
      </c>
      <c r="E671" s="15">
        <f t="shared" si="12"/>
        <v>0</v>
      </c>
      <c r="F671" s="16">
        <v>0</v>
      </c>
      <c r="G671" s="14">
        <v>0</v>
      </c>
      <c r="H671" s="11"/>
      <c r="I671" s="11"/>
      <c r="J671" s="11"/>
      <c r="K671" s="11"/>
      <c r="L671" s="11"/>
    </row>
    <row r="672" spans="1:12">
      <c r="A672" s="41">
        <v>130106</v>
      </c>
      <c r="B672" s="27" t="s">
        <v>131</v>
      </c>
      <c r="C672" s="27" t="s">
        <v>144</v>
      </c>
      <c r="D672" s="27" t="s">
        <v>777</v>
      </c>
      <c r="E672" s="15">
        <f t="shared" si="12"/>
        <v>11</v>
      </c>
      <c r="F672" s="16">
        <v>10</v>
      </c>
      <c r="G672" s="14">
        <v>10</v>
      </c>
      <c r="H672" s="11">
        <v>11</v>
      </c>
      <c r="I672" s="11">
        <v>11</v>
      </c>
      <c r="J672" s="11">
        <v>11</v>
      </c>
      <c r="K672" s="11">
        <v>11</v>
      </c>
      <c r="L672" s="11">
        <v>11</v>
      </c>
    </row>
    <row r="673" spans="1:12">
      <c r="A673" s="41">
        <v>41401</v>
      </c>
      <c r="B673" s="27" t="s">
        <v>115</v>
      </c>
      <c r="C673" s="27" t="s">
        <v>268</v>
      </c>
      <c r="D673" s="27" t="s">
        <v>778</v>
      </c>
      <c r="E673" s="15">
        <f t="shared" si="12"/>
        <v>1</v>
      </c>
      <c r="F673" s="16">
        <v>1</v>
      </c>
      <c r="G673" s="14">
        <v>1</v>
      </c>
      <c r="H673" s="11">
        <v>1</v>
      </c>
      <c r="I673" s="11">
        <v>1</v>
      </c>
      <c r="J673" s="11">
        <v>1</v>
      </c>
      <c r="K673" s="11">
        <v>1</v>
      </c>
      <c r="L673" s="11">
        <v>1</v>
      </c>
    </row>
    <row r="674" spans="1:12">
      <c r="A674" s="41">
        <v>50206</v>
      </c>
      <c r="B674" s="27" t="s">
        <v>107</v>
      </c>
      <c r="C674" s="27" t="s">
        <v>195</v>
      </c>
      <c r="D674" s="27" t="s">
        <v>779</v>
      </c>
      <c r="E674" s="15">
        <f t="shared" si="12"/>
        <v>0</v>
      </c>
      <c r="F674" s="16">
        <v>0</v>
      </c>
      <c r="G674" s="14">
        <v>0</v>
      </c>
      <c r="H674" s="11"/>
      <c r="I674" s="11"/>
      <c r="J674" s="11"/>
      <c r="K674" s="11"/>
      <c r="L674" s="11"/>
    </row>
    <row r="675" spans="1:12">
      <c r="A675" s="41">
        <v>50207</v>
      </c>
      <c r="B675" s="27" t="s">
        <v>107</v>
      </c>
      <c r="C675" s="27" t="s">
        <v>195</v>
      </c>
      <c r="D675" s="27" t="s">
        <v>780</v>
      </c>
      <c r="E675" s="15">
        <f t="shared" si="12"/>
        <v>0</v>
      </c>
      <c r="F675" s="16">
        <v>0</v>
      </c>
      <c r="G675" s="14">
        <v>0</v>
      </c>
      <c r="H675" s="11"/>
      <c r="I675" s="11"/>
      <c r="J675" s="11"/>
      <c r="K675" s="11"/>
      <c r="L675" s="11"/>
    </row>
    <row r="676" spans="1:12">
      <c r="A676" s="41">
        <v>50317</v>
      </c>
      <c r="B676" s="27" t="s">
        <v>107</v>
      </c>
      <c r="C676" s="27" t="s">
        <v>108</v>
      </c>
      <c r="D676" s="27" t="s">
        <v>781</v>
      </c>
      <c r="E676" s="15">
        <f t="shared" si="12"/>
        <v>0</v>
      </c>
      <c r="F676" s="16">
        <v>0</v>
      </c>
      <c r="G676" s="14">
        <v>0</v>
      </c>
      <c r="H676" s="11"/>
      <c r="I676" s="11"/>
      <c r="J676" s="11"/>
      <c r="K676" s="11"/>
      <c r="L676" s="11"/>
    </row>
    <row r="677" spans="1:12">
      <c r="A677" s="41">
        <v>90512</v>
      </c>
      <c r="B677" s="27" t="s">
        <v>139</v>
      </c>
      <c r="C677" s="27" t="s">
        <v>258</v>
      </c>
      <c r="D677" s="27" t="s">
        <v>782</v>
      </c>
      <c r="E677" s="15">
        <f t="shared" si="12"/>
        <v>0</v>
      </c>
      <c r="F677" s="16">
        <v>0</v>
      </c>
      <c r="G677" s="14">
        <v>0</v>
      </c>
      <c r="H677" s="11"/>
      <c r="I677" s="11"/>
      <c r="J677" s="11"/>
      <c r="K677" s="11"/>
      <c r="L677" s="11"/>
    </row>
    <row r="678" spans="1:12">
      <c r="J678" s="11"/>
    </row>
    <row r="679" spans="1:12">
      <c r="J679" s="11"/>
    </row>
    <row r="680" spans="1:12">
      <c r="J680" s="11"/>
    </row>
    <row r="681" spans="1:12">
      <c r="J681" s="11"/>
    </row>
    <row r="682" spans="1:12">
      <c r="J682" s="11"/>
    </row>
    <row r="683" spans="1:12">
      <c r="J683" s="11"/>
    </row>
    <row r="684" spans="1:12">
      <c r="J684" s="11"/>
    </row>
    <row r="685" spans="1:12">
      <c r="J685" s="11"/>
    </row>
    <row r="686" spans="1:12">
      <c r="J686" s="11"/>
    </row>
    <row r="687" spans="1:12">
      <c r="J687" s="11"/>
    </row>
    <row r="688" spans="1:12">
      <c r="J688" s="11"/>
    </row>
    <row r="689" spans="10:10">
      <c r="J689" s="11"/>
    </row>
    <row r="690" spans="10:10">
      <c r="J690" s="11"/>
    </row>
    <row r="691" spans="10:10">
      <c r="J691" s="11"/>
    </row>
    <row r="692" spans="10:10">
      <c r="J692" s="11"/>
    </row>
    <row r="693" spans="10:10">
      <c r="J693" s="11"/>
    </row>
    <row r="694" spans="10:10">
      <c r="J694" s="11"/>
    </row>
    <row r="695" spans="10:10">
      <c r="J695" s="11"/>
    </row>
    <row r="696" spans="10:10">
      <c r="J696" s="11"/>
    </row>
    <row r="697" spans="10:10">
      <c r="J697" s="11"/>
    </row>
    <row r="698" spans="10:10">
      <c r="J698" s="11"/>
    </row>
    <row r="699" spans="10:10">
      <c r="J699" s="11"/>
    </row>
    <row r="700" spans="10:10">
      <c r="J700" s="11"/>
    </row>
    <row r="701" spans="10:10">
      <c r="J701" s="11"/>
    </row>
    <row r="702" spans="10:10">
      <c r="J702" s="11"/>
    </row>
    <row r="703" spans="10:10">
      <c r="J703" s="11"/>
    </row>
    <row r="704" spans="10:10">
      <c r="J704" s="11"/>
    </row>
    <row r="705" spans="10:10">
      <c r="J705" s="11"/>
    </row>
    <row r="706" spans="10:10">
      <c r="J706" s="11"/>
    </row>
    <row r="707" spans="10:10">
      <c r="J707" s="11"/>
    </row>
  </sheetData>
  <phoneticPr fontId="18" type="noConversion"/>
  <pageMargins left="0.7" right="0.7" top="0.75" bottom="0.75" header="0.3" footer="0.3"/>
  <pageSetup paperSize="9" orientation="portrait" horizontalDpi="300" verticalDpi="300" r:id="rId1"/>
  <ignoredErrors>
    <ignoredError sqref="F4:F82 F613:F677 F319:F494 F84:F317 F496:F61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Abner</dc:creator>
  <cp:keywords/>
  <dc:description/>
  <cp:lastModifiedBy>Natalia Arancibia Pacheco</cp:lastModifiedBy>
  <cp:revision/>
  <dcterms:created xsi:type="dcterms:W3CDTF">2020-04-13T13:51:54Z</dcterms:created>
  <dcterms:modified xsi:type="dcterms:W3CDTF">2020-06-10T23:13:44Z</dcterms:modified>
  <cp:category/>
  <cp:contentStatus/>
</cp:coreProperties>
</file>